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lya\Documents\GitHub\vniifk\eb\Зайцева\"/>
    </mc:Choice>
  </mc:AlternateContent>
  <bookViews>
    <workbookView xWindow="0" yWindow="0" windowWidth="27870" windowHeight="13020" tabRatio="741"/>
  </bookViews>
  <sheets>
    <sheet name="XML" sheetId="20" r:id="rId1"/>
    <sheet name="RegNumbers" sheetId="21" r:id="rId2"/>
    <sheet name="OKEI" sheetId="22" r:id="rId3"/>
    <sheet name="Учр" sheetId="23" r:id="rId4"/>
    <sheet name="Свод 2020" sheetId="2" r:id="rId5"/>
    <sheet name="Свод 2021 " sheetId="18" r:id="rId6"/>
    <sheet name="Свод 2022" sheetId="19" r:id="rId7"/>
    <sheet name="Для расчета ЗП" sheetId="15" state="hidden" r:id="rId8"/>
    <sheet name="Лист1" sheetId="14" state="hidden" r:id="rId9"/>
    <sheet name="2020" sheetId="1" r:id="rId10"/>
    <sheet name="Коэф. выравнивания" sheetId="13" state="hidden" r:id="rId11"/>
    <sheet name="выравнивание" sheetId="12" state="hidden" r:id="rId12"/>
    <sheet name="Нормативы" sheetId="3" r:id="rId13"/>
    <sheet name="Территориальный кк" sheetId="4" r:id="rId14"/>
  </sheets>
  <functionGroups builtInGroupCount="18"/>
  <externalReferences>
    <externalReference r:id="rId15"/>
  </externalReferences>
  <definedNames>
    <definedName name="_xlnm._FilterDatabase" localSheetId="9" hidden="1">'2020'!$A$3:$AVQ$460</definedName>
    <definedName name="_xlnm._FilterDatabase" localSheetId="11" hidden="1">выравнивание!$A$2:$AE$272</definedName>
    <definedName name="_xlnm.Print_Area" localSheetId="4">'Свод 2020'!$A$1:$AH$46</definedName>
    <definedName name="_xlnm.Print_Area" localSheetId="5">'Свод 2021 '!$A$1:$AD$28</definedName>
    <definedName name="_xlnm.Print_Area" localSheetId="6">'Свод 2022'!$A$1:$AD$27</definedName>
  </definedNames>
  <calcPr calcId="152511" fullPrecision="0"/>
</workbook>
</file>

<file path=xl/calcChain.xml><?xml version="1.0" encoding="utf-8"?>
<calcChain xmlns="http://schemas.openxmlformats.org/spreadsheetml/2006/main">
  <c r="I25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9" i="2"/>
  <c r="J25" i="2" s="1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9" i="2"/>
  <c r="T25" i="2"/>
  <c r="T441" i="1"/>
  <c r="S441" i="1"/>
  <c r="AO441" i="1" l="1"/>
  <c r="AL441" i="1"/>
  <c r="AK441" i="1"/>
  <c r="AJ441" i="1"/>
  <c r="AI441" i="1"/>
  <c r="AH441" i="1"/>
  <c r="AG441" i="1"/>
  <c r="AF441" i="1"/>
  <c r="AE441" i="1"/>
  <c r="AD441" i="1"/>
  <c r="AC441" i="1"/>
  <c r="AB441" i="1"/>
  <c r="Z441" i="1"/>
  <c r="X441" i="1"/>
  <c r="U441" i="1"/>
  <c r="T384" i="1"/>
  <c r="S384" i="1"/>
  <c r="T383" i="1"/>
  <c r="S383" i="1"/>
  <c r="T382" i="1"/>
  <c r="S382" i="1"/>
  <c r="T381" i="1"/>
  <c r="S381" i="1"/>
  <c r="T380" i="1"/>
  <c r="S380" i="1"/>
  <c r="T367" i="1"/>
  <c r="S367" i="1"/>
  <c r="T366" i="1"/>
  <c r="S366" i="1"/>
  <c r="T353" i="1"/>
  <c r="S353" i="1"/>
  <c r="AO144" i="1"/>
  <c r="AL144" i="1"/>
  <c r="AK144" i="1"/>
  <c r="AJ144" i="1"/>
  <c r="AI144" i="1"/>
  <c r="AH144" i="1"/>
  <c r="AG144" i="1"/>
  <c r="AF144" i="1"/>
  <c r="AE144" i="1"/>
  <c r="AD144" i="1"/>
  <c r="AC144" i="1"/>
  <c r="AB144" i="1"/>
  <c r="Z144" i="1"/>
  <c r="X144" i="1"/>
  <c r="U144" i="1"/>
  <c r="AO384" i="1"/>
  <c r="AO383" i="1"/>
  <c r="AO382" i="1"/>
  <c r="AO381" i="1"/>
  <c r="AO380" i="1"/>
  <c r="AL380" i="1"/>
  <c r="AK380" i="1"/>
  <c r="AJ380" i="1"/>
  <c r="AI380" i="1"/>
  <c r="AH380" i="1"/>
  <c r="AG380" i="1"/>
  <c r="AF380" i="1"/>
  <c r="AE380" i="1"/>
  <c r="AD380" i="1"/>
  <c r="AC380" i="1"/>
  <c r="AB380" i="1"/>
  <c r="Z380" i="1"/>
  <c r="X380" i="1"/>
  <c r="U380" i="1"/>
  <c r="AO366" i="1"/>
  <c r="AL366" i="1"/>
  <c r="AK366" i="1"/>
  <c r="AJ366" i="1"/>
  <c r="AI366" i="1"/>
  <c r="AH366" i="1"/>
  <c r="AG366" i="1"/>
  <c r="AF366" i="1"/>
  <c r="AE366" i="1"/>
  <c r="AD366" i="1"/>
  <c r="AC366" i="1"/>
  <c r="AB366" i="1"/>
  <c r="Z366" i="1"/>
  <c r="X366" i="1"/>
  <c r="U366" i="1"/>
  <c r="AO354" i="1"/>
  <c r="AL354" i="1"/>
  <c r="AK354" i="1"/>
  <c r="AJ354" i="1"/>
  <c r="AI354" i="1"/>
  <c r="AH354" i="1"/>
  <c r="AG354" i="1"/>
  <c r="AF354" i="1"/>
  <c r="AE354" i="1"/>
  <c r="AD354" i="1"/>
  <c r="AC354" i="1"/>
  <c r="AB354" i="1"/>
  <c r="Z354" i="1"/>
  <c r="X354" i="1"/>
  <c r="U354" i="1"/>
  <c r="AO353" i="1"/>
  <c r="BK353" i="1" s="1"/>
  <c r="CG353" i="1" s="1"/>
  <c r="AO312" i="1"/>
  <c r="AO311" i="1"/>
  <c r="AO310" i="1"/>
  <c r="AL310" i="1"/>
  <c r="AK310" i="1"/>
  <c r="AJ310" i="1"/>
  <c r="AI310" i="1"/>
  <c r="AH310" i="1"/>
  <c r="AG310" i="1"/>
  <c r="AF310" i="1"/>
  <c r="AE310" i="1"/>
  <c r="AD310" i="1"/>
  <c r="AC310" i="1"/>
  <c r="AB310" i="1"/>
  <c r="Z310" i="1"/>
  <c r="X310" i="1"/>
  <c r="U310" i="1"/>
  <c r="AO309" i="1"/>
  <c r="AL309" i="1"/>
  <c r="AK309" i="1"/>
  <c r="AJ309" i="1"/>
  <c r="AI309" i="1"/>
  <c r="AH309" i="1"/>
  <c r="AG309" i="1"/>
  <c r="AF309" i="1"/>
  <c r="AE309" i="1"/>
  <c r="AD309" i="1"/>
  <c r="AC309" i="1"/>
  <c r="AB309" i="1"/>
  <c r="Z309" i="1"/>
  <c r="X309" i="1"/>
  <c r="U309" i="1"/>
  <c r="AO308" i="1"/>
  <c r="AL308" i="1"/>
  <c r="AK308" i="1"/>
  <c r="AJ308" i="1"/>
  <c r="AI308" i="1"/>
  <c r="AH308" i="1"/>
  <c r="AG308" i="1"/>
  <c r="AF308" i="1"/>
  <c r="AE308" i="1"/>
  <c r="AD308" i="1"/>
  <c r="AC308" i="1"/>
  <c r="AB308" i="1"/>
  <c r="Z308" i="1"/>
  <c r="X308" i="1"/>
  <c r="U308" i="1"/>
  <c r="AO307" i="1"/>
  <c r="AL307" i="1"/>
  <c r="AK307" i="1"/>
  <c r="AJ307" i="1"/>
  <c r="AI307" i="1"/>
  <c r="AH307" i="1"/>
  <c r="AG307" i="1"/>
  <c r="AF307" i="1"/>
  <c r="AE307" i="1"/>
  <c r="AD307" i="1"/>
  <c r="AC307" i="1"/>
  <c r="AB307" i="1"/>
  <c r="Z307" i="1"/>
  <c r="X307" i="1"/>
  <c r="U307" i="1"/>
  <c r="AO306" i="1"/>
  <c r="AL306" i="1"/>
  <c r="AK306" i="1"/>
  <c r="AJ306" i="1"/>
  <c r="AI306" i="1"/>
  <c r="AH306" i="1"/>
  <c r="AG306" i="1"/>
  <c r="AF306" i="1"/>
  <c r="AE306" i="1"/>
  <c r="AD306" i="1"/>
  <c r="AC306" i="1"/>
  <c r="AB306" i="1"/>
  <c r="Z306" i="1"/>
  <c r="X306" i="1"/>
  <c r="U306" i="1"/>
  <c r="AO286" i="1"/>
  <c r="AL286" i="1"/>
  <c r="AK286" i="1"/>
  <c r="AJ286" i="1"/>
  <c r="AI286" i="1"/>
  <c r="AH286" i="1"/>
  <c r="AG286" i="1"/>
  <c r="AF286" i="1"/>
  <c r="AE286" i="1"/>
  <c r="AD286" i="1"/>
  <c r="AC286" i="1"/>
  <c r="AB286" i="1"/>
  <c r="Z286" i="1"/>
  <c r="X286" i="1"/>
  <c r="U286" i="1"/>
  <c r="AO279" i="1"/>
  <c r="AL279" i="1"/>
  <c r="AK279" i="1"/>
  <c r="AJ279" i="1"/>
  <c r="AI279" i="1"/>
  <c r="AH279" i="1"/>
  <c r="AG279" i="1"/>
  <c r="AF279" i="1"/>
  <c r="AE279" i="1"/>
  <c r="AD279" i="1"/>
  <c r="AC279" i="1"/>
  <c r="AB279" i="1"/>
  <c r="Z279" i="1"/>
  <c r="X279" i="1"/>
  <c r="U279" i="1"/>
  <c r="AO278" i="1"/>
  <c r="AL278" i="1"/>
  <c r="AK278" i="1"/>
  <c r="AJ278" i="1"/>
  <c r="AI278" i="1"/>
  <c r="AH278" i="1"/>
  <c r="AG278" i="1"/>
  <c r="AF278" i="1"/>
  <c r="AE278" i="1"/>
  <c r="AD278" i="1"/>
  <c r="AC278" i="1"/>
  <c r="AB278" i="1"/>
  <c r="Z278" i="1"/>
  <c r="X278" i="1"/>
  <c r="U278" i="1"/>
  <c r="AO246" i="1"/>
  <c r="AL246" i="1"/>
  <c r="AK246" i="1"/>
  <c r="AJ246" i="1"/>
  <c r="AI246" i="1"/>
  <c r="AH246" i="1"/>
  <c r="AG246" i="1"/>
  <c r="AF246" i="1"/>
  <c r="AE246" i="1"/>
  <c r="AD246" i="1"/>
  <c r="AC246" i="1"/>
  <c r="AB246" i="1"/>
  <c r="Z246" i="1"/>
  <c r="X246" i="1"/>
  <c r="U246" i="1"/>
  <c r="AO233" i="1"/>
  <c r="AL233" i="1"/>
  <c r="AK233" i="1"/>
  <c r="AJ233" i="1"/>
  <c r="AI233" i="1"/>
  <c r="AH233" i="1"/>
  <c r="AG233" i="1"/>
  <c r="AF233" i="1"/>
  <c r="AE233" i="1"/>
  <c r="AD233" i="1"/>
  <c r="AC233" i="1"/>
  <c r="AB233" i="1"/>
  <c r="Z233" i="1"/>
  <c r="X233" i="1"/>
  <c r="U233" i="1"/>
  <c r="AO208" i="1"/>
  <c r="AL208" i="1"/>
  <c r="AK208" i="1"/>
  <c r="AJ208" i="1"/>
  <c r="AI208" i="1"/>
  <c r="AH208" i="1"/>
  <c r="AG208" i="1"/>
  <c r="AF208" i="1"/>
  <c r="AE208" i="1"/>
  <c r="AD208" i="1"/>
  <c r="AC208" i="1"/>
  <c r="AB208" i="1"/>
  <c r="Z208" i="1"/>
  <c r="X208" i="1"/>
  <c r="U208" i="1"/>
  <c r="AO198" i="1"/>
  <c r="AL198" i="1"/>
  <c r="AK198" i="1"/>
  <c r="AJ198" i="1"/>
  <c r="AI198" i="1"/>
  <c r="AH198" i="1"/>
  <c r="AG198" i="1"/>
  <c r="AF198" i="1"/>
  <c r="AE198" i="1"/>
  <c r="AD198" i="1"/>
  <c r="AC198" i="1"/>
  <c r="AB198" i="1"/>
  <c r="Z198" i="1"/>
  <c r="X198" i="1"/>
  <c r="U198" i="1"/>
  <c r="AO190" i="1"/>
  <c r="AL190" i="1"/>
  <c r="AK190" i="1"/>
  <c r="AJ190" i="1"/>
  <c r="AI190" i="1"/>
  <c r="AH190" i="1"/>
  <c r="AG190" i="1"/>
  <c r="AF190" i="1"/>
  <c r="AE190" i="1"/>
  <c r="AD190" i="1"/>
  <c r="AC190" i="1"/>
  <c r="AB190" i="1"/>
  <c r="Z190" i="1"/>
  <c r="X190" i="1"/>
  <c r="U190" i="1"/>
  <c r="AO189" i="1"/>
  <c r="AL189" i="1"/>
  <c r="AK189" i="1"/>
  <c r="AJ189" i="1"/>
  <c r="AI189" i="1"/>
  <c r="AH189" i="1"/>
  <c r="AG189" i="1"/>
  <c r="AF189" i="1"/>
  <c r="AE189" i="1"/>
  <c r="AD189" i="1"/>
  <c r="AC189" i="1"/>
  <c r="AB189" i="1"/>
  <c r="Z189" i="1"/>
  <c r="X189" i="1"/>
  <c r="U189" i="1"/>
  <c r="AO182" i="1"/>
  <c r="AO165" i="1"/>
  <c r="AL165" i="1"/>
  <c r="AK165" i="1"/>
  <c r="AJ165" i="1"/>
  <c r="AI165" i="1"/>
  <c r="AH165" i="1"/>
  <c r="AG165" i="1"/>
  <c r="AF165" i="1"/>
  <c r="AE165" i="1"/>
  <c r="AD165" i="1"/>
  <c r="AC165" i="1"/>
  <c r="AB165" i="1"/>
  <c r="Z165" i="1"/>
  <c r="X165" i="1"/>
  <c r="U165" i="1"/>
  <c r="AO160" i="1"/>
  <c r="AL160" i="1"/>
  <c r="AK160" i="1"/>
  <c r="AJ160" i="1"/>
  <c r="AI160" i="1"/>
  <c r="AH160" i="1"/>
  <c r="AG160" i="1"/>
  <c r="AF160" i="1"/>
  <c r="AE160" i="1"/>
  <c r="AD160" i="1"/>
  <c r="AC160" i="1"/>
  <c r="AB160" i="1"/>
  <c r="Z160" i="1"/>
  <c r="Y160" i="1"/>
  <c r="X160" i="1"/>
  <c r="U160" i="1"/>
  <c r="X96" i="1"/>
  <c r="Z96" i="1"/>
  <c r="AB96" i="1"/>
  <c r="AC96" i="1"/>
  <c r="AD96" i="1"/>
  <c r="AE96" i="1"/>
  <c r="AF96" i="1"/>
  <c r="AG96" i="1"/>
  <c r="AH96" i="1"/>
  <c r="AI96" i="1"/>
  <c r="AJ96" i="1"/>
  <c r="AK96" i="1"/>
  <c r="AL96" i="1"/>
  <c r="AM96" i="1" s="1"/>
  <c r="AN96" i="1" s="1"/>
  <c r="AO60" i="1"/>
  <c r="AL60" i="1"/>
  <c r="AM60" i="1" s="1"/>
  <c r="AK60" i="1"/>
  <c r="AJ60" i="1"/>
  <c r="AI60" i="1"/>
  <c r="AH60" i="1"/>
  <c r="AG60" i="1"/>
  <c r="AF60" i="1"/>
  <c r="AE60" i="1"/>
  <c r="AD60" i="1"/>
  <c r="AC60" i="1"/>
  <c r="AB60" i="1"/>
  <c r="Z60" i="1"/>
  <c r="X60" i="1"/>
  <c r="U60" i="1"/>
  <c r="AO59" i="1"/>
  <c r="AL59" i="1"/>
  <c r="AM59" i="1" s="1"/>
  <c r="AK59" i="1"/>
  <c r="AJ59" i="1"/>
  <c r="AI59" i="1"/>
  <c r="AH59" i="1"/>
  <c r="AG59" i="1"/>
  <c r="AF59" i="1"/>
  <c r="AE59" i="1"/>
  <c r="AD59" i="1"/>
  <c r="AC59" i="1"/>
  <c r="AB59" i="1"/>
  <c r="Z59" i="1"/>
  <c r="X59" i="1"/>
  <c r="U59" i="1"/>
  <c r="AO58" i="1"/>
  <c r="AL58" i="1"/>
  <c r="AM58" i="1" s="1"/>
  <c r="AK58" i="1"/>
  <c r="AJ58" i="1"/>
  <c r="AI58" i="1"/>
  <c r="AH58" i="1"/>
  <c r="AG58" i="1"/>
  <c r="AF58" i="1"/>
  <c r="AE58" i="1"/>
  <c r="AD58" i="1"/>
  <c r="AC58" i="1"/>
  <c r="AB58" i="1"/>
  <c r="Z58" i="1"/>
  <c r="X58" i="1"/>
  <c r="U58" i="1"/>
  <c r="AO57" i="1"/>
  <c r="AL57" i="1"/>
  <c r="AM57" i="1" s="1"/>
  <c r="AK57" i="1"/>
  <c r="AJ57" i="1"/>
  <c r="AI57" i="1"/>
  <c r="AH57" i="1"/>
  <c r="AG57" i="1"/>
  <c r="AF57" i="1"/>
  <c r="AE57" i="1"/>
  <c r="AD57" i="1"/>
  <c r="AC57" i="1"/>
  <c r="AB57" i="1"/>
  <c r="Z57" i="1"/>
  <c r="X57" i="1"/>
  <c r="U57" i="1"/>
  <c r="AO5" i="1"/>
  <c r="AL5" i="1"/>
  <c r="AM5" i="1" s="1"/>
  <c r="AK5" i="1"/>
  <c r="AJ5" i="1"/>
  <c r="AI5" i="1"/>
  <c r="AH5" i="1"/>
  <c r="AG5" i="1"/>
  <c r="AF5" i="1"/>
  <c r="AE5" i="1"/>
  <c r="AD5" i="1"/>
  <c r="AC5" i="1"/>
  <c r="AB5" i="1"/>
  <c r="Z5" i="1"/>
  <c r="X5" i="1"/>
  <c r="AT5" i="1" s="1"/>
  <c r="U5" i="1"/>
  <c r="V5" i="1" s="1"/>
  <c r="W5" i="1" s="1"/>
  <c r="AO6" i="1"/>
  <c r="AO7" i="1"/>
  <c r="AL7" i="1"/>
  <c r="AK7" i="1"/>
  <c r="AJ7" i="1"/>
  <c r="AI7" i="1"/>
  <c r="AH7" i="1"/>
  <c r="AG7" i="1"/>
  <c r="AF7" i="1"/>
  <c r="AE7" i="1"/>
  <c r="AD7" i="1"/>
  <c r="AC7" i="1"/>
  <c r="AB7" i="1"/>
  <c r="Z7" i="1"/>
  <c r="Y7" i="1"/>
  <c r="X7" i="1"/>
  <c r="AT7" i="1" s="1"/>
  <c r="U7" i="1"/>
  <c r="H25" i="2"/>
  <c r="G25" i="2"/>
  <c r="AVP353" i="1" l="1"/>
  <c r="DC353" i="1"/>
  <c r="AA366" i="1"/>
  <c r="AP366" i="1" s="1"/>
  <c r="AA144" i="1"/>
  <c r="AP144" i="1" s="1"/>
  <c r="AA441" i="1"/>
  <c r="AP441" i="1" s="1"/>
  <c r="AA7" i="1"/>
  <c r="AP7" i="1" s="1"/>
  <c r="AA5" i="1"/>
  <c r="AP5" i="1" s="1"/>
  <c r="AA57" i="1"/>
  <c r="AP57" i="1" s="1"/>
  <c r="AA58" i="1"/>
  <c r="AP58" i="1" s="1"/>
  <c r="AA59" i="1"/>
  <c r="AP59" i="1" s="1"/>
  <c r="AA60" i="1"/>
  <c r="AP60" i="1" s="1"/>
  <c r="AA96" i="1"/>
  <c r="AA165" i="1"/>
  <c r="AP165" i="1" s="1"/>
  <c r="AA189" i="1"/>
  <c r="AP189" i="1" s="1"/>
  <c r="AA190" i="1"/>
  <c r="AP190" i="1" s="1"/>
  <c r="AA198" i="1"/>
  <c r="AP198" i="1" s="1"/>
  <c r="AA208" i="1"/>
  <c r="AP208" i="1" s="1"/>
  <c r="AA233" i="1"/>
  <c r="AP233" i="1" s="1"/>
  <c r="AA246" i="1"/>
  <c r="AP246" i="1" s="1"/>
  <c r="AA278" i="1"/>
  <c r="AP278" i="1" s="1"/>
  <c r="AA279" i="1"/>
  <c r="AP279" i="1" s="1"/>
  <c r="AA286" i="1"/>
  <c r="AP286" i="1" s="1"/>
  <c r="AA306" i="1"/>
  <c r="AP306" i="1" s="1"/>
  <c r="AA307" i="1"/>
  <c r="AP307" i="1" s="1"/>
  <c r="AA308" i="1"/>
  <c r="AP308" i="1" s="1"/>
  <c r="AA309" i="1"/>
  <c r="AP309" i="1" s="1"/>
  <c r="AA310" i="1"/>
  <c r="AP310" i="1" s="1"/>
  <c r="AA354" i="1"/>
  <c r="AP354" i="1" s="1"/>
  <c r="AA380" i="1"/>
  <c r="AP380" i="1" s="1"/>
  <c r="AM144" i="1"/>
  <c r="AN144" i="1" s="1"/>
  <c r="AM441" i="1"/>
  <c r="AN441" i="1" s="1"/>
  <c r="V441" i="1"/>
  <c r="W441" i="1" s="1"/>
  <c r="V144" i="1"/>
  <c r="W144" i="1" s="1"/>
  <c r="AM7" i="1"/>
  <c r="AN7" i="1" s="1"/>
  <c r="AN5" i="1"/>
  <c r="AN57" i="1"/>
  <c r="AN58" i="1"/>
  <c r="AN59" i="1"/>
  <c r="AN60" i="1"/>
  <c r="AA160" i="1"/>
  <c r="AP160" i="1" s="1"/>
  <c r="AM160" i="1"/>
  <c r="AN160" i="1" s="1"/>
  <c r="AM165" i="1"/>
  <c r="AN165" i="1" s="1"/>
  <c r="AM189" i="1"/>
  <c r="AN189" i="1" s="1"/>
  <c r="AM190" i="1"/>
  <c r="AN190" i="1" s="1"/>
  <c r="AM198" i="1"/>
  <c r="AN198" i="1" s="1"/>
  <c r="AM208" i="1"/>
  <c r="AN208" i="1" s="1"/>
  <c r="AM233" i="1"/>
  <c r="AN233" i="1" s="1"/>
  <c r="AM246" i="1"/>
  <c r="AN246" i="1" s="1"/>
  <c r="AM278" i="1"/>
  <c r="AN278" i="1" s="1"/>
  <c r="AM279" i="1"/>
  <c r="AN279" i="1" s="1"/>
  <c r="AM286" i="1"/>
  <c r="AN286" i="1" s="1"/>
  <c r="AM306" i="1"/>
  <c r="AN306" i="1" s="1"/>
  <c r="AM307" i="1"/>
  <c r="AN307" i="1" s="1"/>
  <c r="AM308" i="1"/>
  <c r="AN308" i="1" s="1"/>
  <c r="AM309" i="1"/>
  <c r="AN309" i="1" s="1"/>
  <c r="AM310" i="1"/>
  <c r="AN310" i="1" s="1"/>
  <c r="AM354" i="1"/>
  <c r="AN354" i="1" s="1"/>
  <c r="AM366" i="1"/>
  <c r="AN366" i="1" s="1"/>
  <c r="AM380" i="1"/>
  <c r="AN380" i="1" s="1"/>
  <c r="V380" i="1"/>
  <c r="W380" i="1" s="1"/>
  <c r="V366" i="1"/>
  <c r="W366" i="1" s="1"/>
  <c r="V354" i="1"/>
  <c r="W354" i="1" s="1"/>
  <c r="V306" i="1"/>
  <c r="W306" i="1" s="1"/>
  <c r="V307" i="1"/>
  <c r="W307" i="1" s="1"/>
  <c r="V308" i="1"/>
  <c r="W308" i="1" s="1"/>
  <c r="V309" i="1"/>
  <c r="W309" i="1" s="1"/>
  <c r="V310" i="1"/>
  <c r="W310" i="1" s="1"/>
  <c r="V286" i="1"/>
  <c r="W286" i="1" s="1"/>
  <c r="V278" i="1"/>
  <c r="W278" i="1" s="1"/>
  <c r="V279" i="1"/>
  <c r="W279" i="1" s="1"/>
  <c r="V246" i="1"/>
  <c r="W246" i="1" s="1"/>
  <c r="V233" i="1"/>
  <c r="W233" i="1" s="1"/>
  <c r="V208" i="1"/>
  <c r="W208" i="1" s="1"/>
  <c r="V198" i="1"/>
  <c r="W198" i="1" s="1"/>
  <c r="V190" i="1"/>
  <c r="W190" i="1" s="1"/>
  <c r="V189" i="1"/>
  <c r="W189" i="1" s="1"/>
  <c r="V165" i="1"/>
  <c r="W165" i="1" s="1"/>
  <c r="V160" i="1"/>
  <c r="W160" i="1" s="1"/>
  <c r="V57" i="1"/>
  <c r="W57" i="1" s="1"/>
  <c r="V58" i="1"/>
  <c r="W58" i="1" s="1"/>
  <c r="V59" i="1"/>
  <c r="W59" i="1" s="1"/>
  <c r="V60" i="1"/>
  <c r="W60" i="1" s="1"/>
  <c r="V7" i="1"/>
  <c r="W7" i="1" s="1"/>
  <c r="AO10" i="1" l="1"/>
  <c r="BK10" i="1" s="1"/>
  <c r="CG10" i="1" s="1"/>
  <c r="AL10" i="1"/>
  <c r="AK10" i="1"/>
  <c r="BG10" i="1" s="1"/>
  <c r="CC10" i="1" s="1"/>
  <c r="AJ10" i="1"/>
  <c r="BF10" i="1" s="1"/>
  <c r="CB10" i="1" s="1"/>
  <c r="AI10" i="1"/>
  <c r="BE10" i="1" s="1"/>
  <c r="CA10" i="1" s="1"/>
  <c r="AH10" i="1"/>
  <c r="BD10" i="1" s="1"/>
  <c r="BZ10" i="1" s="1"/>
  <c r="AG10" i="1"/>
  <c r="BC10" i="1" s="1"/>
  <c r="BY10" i="1" s="1"/>
  <c r="AF10" i="1"/>
  <c r="BB10" i="1" s="1"/>
  <c r="AE10" i="1"/>
  <c r="BA10" i="1" s="1"/>
  <c r="BW10" i="1" s="1"/>
  <c r="AD10" i="1"/>
  <c r="AZ10" i="1" s="1"/>
  <c r="BV10" i="1" s="1"/>
  <c r="AC10" i="1"/>
  <c r="AY10" i="1" s="1"/>
  <c r="BU10" i="1" s="1"/>
  <c r="AB10" i="1"/>
  <c r="AX10" i="1" s="1"/>
  <c r="BT10" i="1" s="1"/>
  <c r="Z10" i="1"/>
  <c r="AV10" i="1" s="1"/>
  <c r="BR10" i="1" s="1"/>
  <c r="X10" i="1"/>
  <c r="AT10" i="1" s="1"/>
  <c r="BP10" i="1" s="1"/>
  <c r="U10" i="1"/>
  <c r="T10" i="1"/>
  <c r="S10" i="1"/>
  <c r="BX10" i="1" l="1"/>
  <c r="V10" i="1"/>
  <c r="W10" i="1" s="1"/>
  <c r="AQ10" i="1"/>
  <c r="AVC10" i="1"/>
  <c r="CP10" i="1"/>
  <c r="AVE10" i="1"/>
  <c r="CR10" i="1"/>
  <c r="AVG10" i="1"/>
  <c r="CT10" i="1"/>
  <c r="AVI10" i="1"/>
  <c r="CV10" i="1"/>
  <c r="AVK10" i="1"/>
  <c r="CX10" i="1"/>
  <c r="AM10" i="1"/>
  <c r="AN10" i="1" s="1"/>
  <c r="BH10" i="1"/>
  <c r="AUY10" i="1"/>
  <c r="CL10" i="1"/>
  <c r="AVA10" i="1"/>
  <c r="CN10" i="1"/>
  <c r="AVD10" i="1"/>
  <c r="CQ10" i="1"/>
  <c r="AVF10" i="1"/>
  <c r="CS10" i="1"/>
  <c r="AVH10" i="1"/>
  <c r="CU10" i="1"/>
  <c r="AVJ10" i="1"/>
  <c r="CW10" i="1"/>
  <c r="AVL10" i="1"/>
  <c r="CY10" i="1"/>
  <c r="AVP10" i="1"/>
  <c r="DC10" i="1"/>
  <c r="AA10" i="1"/>
  <c r="AW10" i="1" s="1"/>
  <c r="BS10" i="1" s="1"/>
  <c r="CO10" i="1" s="1"/>
  <c r="AVF443" i="1"/>
  <c r="AVF442" i="1"/>
  <c r="AVF441" i="1"/>
  <c r="AVF440" i="1"/>
  <c r="AVF439" i="1"/>
  <c r="AVF438" i="1"/>
  <c r="AVF437" i="1"/>
  <c r="AVF436" i="1"/>
  <c r="AVF435" i="1"/>
  <c r="AVF434" i="1"/>
  <c r="AVF433" i="1"/>
  <c r="AVF431" i="1"/>
  <c r="AVF430" i="1"/>
  <c r="AVF429" i="1"/>
  <c r="AVF428" i="1"/>
  <c r="AVF427" i="1"/>
  <c r="AVF426" i="1"/>
  <c r="AVF425" i="1"/>
  <c r="AVE443" i="1"/>
  <c r="AVE442" i="1"/>
  <c r="AVE441" i="1"/>
  <c r="AVE440" i="1"/>
  <c r="AVE439" i="1"/>
  <c r="AVE438" i="1"/>
  <c r="AVE437" i="1"/>
  <c r="AVE436" i="1"/>
  <c r="AVE435" i="1"/>
  <c r="AVE434" i="1"/>
  <c r="AVE433" i="1"/>
  <c r="AVE431" i="1"/>
  <c r="AVE430" i="1"/>
  <c r="AVE429" i="1"/>
  <c r="AVE428" i="1"/>
  <c r="AVE427" i="1"/>
  <c r="AVE426" i="1"/>
  <c r="AVE425" i="1"/>
  <c r="AVD443" i="1"/>
  <c r="AVD442" i="1"/>
  <c r="AVD441" i="1"/>
  <c r="AVD440" i="1"/>
  <c r="AVD439" i="1"/>
  <c r="AVD438" i="1"/>
  <c r="AVD437" i="1"/>
  <c r="AVD436" i="1"/>
  <c r="AVD435" i="1"/>
  <c r="AVD434" i="1"/>
  <c r="AVD433" i="1"/>
  <c r="AVD431" i="1"/>
  <c r="AVD430" i="1"/>
  <c r="AVD429" i="1"/>
  <c r="AVD428" i="1"/>
  <c r="AVD427" i="1"/>
  <c r="AVD426" i="1"/>
  <c r="AVD425" i="1"/>
  <c r="AVC443" i="1"/>
  <c r="AVC442" i="1"/>
  <c r="AVC441" i="1"/>
  <c r="AVC440" i="1"/>
  <c r="AVC439" i="1"/>
  <c r="AVC438" i="1"/>
  <c r="AVC437" i="1"/>
  <c r="AVC436" i="1"/>
  <c r="AVC435" i="1"/>
  <c r="AVC434" i="1"/>
  <c r="AVC433" i="1"/>
  <c r="AVC431" i="1"/>
  <c r="AVC430" i="1"/>
  <c r="AVC429" i="1"/>
  <c r="AVC428" i="1"/>
  <c r="AVC427" i="1"/>
  <c r="AVC426" i="1"/>
  <c r="AVC425" i="1"/>
  <c r="AP10" i="1" l="1"/>
  <c r="CD10" i="1"/>
  <c r="BI10" i="1"/>
  <c r="BJ10" i="1" s="1"/>
  <c r="BL10" i="1"/>
  <c r="BM10" i="1"/>
  <c r="AR10" i="1"/>
  <c r="AS10" i="1" s="1"/>
  <c r="AVB10" i="1"/>
  <c r="AVB426" i="1"/>
  <c r="AVB430" i="1"/>
  <c r="AVB435" i="1"/>
  <c r="AVB439" i="1"/>
  <c r="AVB443" i="1"/>
  <c r="AVB436" i="1"/>
  <c r="AVB440" i="1"/>
  <c r="AVB425" i="1"/>
  <c r="AVB438" i="1"/>
  <c r="AVB428" i="1"/>
  <c r="AVB434" i="1"/>
  <c r="AVB429" i="1"/>
  <c r="AVB442" i="1"/>
  <c r="AVB433" i="1"/>
  <c r="AVB437" i="1"/>
  <c r="AVB441" i="1"/>
  <c r="AVB427" i="1"/>
  <c r="AVB431" i="1"/>
  <c r="AUW65" i="1"/>
  <c r="AUX65" i="1" s="1"/>
  <c r="AUW72" i="1"/>
  <c r="AUX72" i="1" s="1"/>
  <c r="AUW76" i="1"/>
  <c r="AUX76" i="1" s="1"/>
  <c r="AUW78" i="1"/>
  <c r="AUX78" i="1" s="1"/>
  <c r="AUW88" i="1"/>
  <c r="AUX88" i="1" s="1"/>
  <c r="AUW89" i="1"/>
  <c r="AUX89" i="1" s="1"/>
  <c r="AUW91" i="1"/>
  <c r="AUX91" i="1" s="1"/>
  <c r="AUW93" i="1"/>
  <c r="AUX93" i="1" s="1"/>
  <c r="AUW94" i="1"/>
  <c r="AUX94" i="1" s="1"/>
  <c r="AUW118" i="1"/>
  <c r="AUX118" i="1" s="1"/>
  <c r="AUW129" i="1"/>
  <c r="AUX129" i="1" s="1"/>
  <c r="AUW131" i="1"/>
  <c r="AUX131" i="1" s="1"/>
  <c r="AUW132" i="1"/>
  <c r="AUX132" i="1" s="1"/>
  <c r="AUW164" i="1"/>
  <c r="AUX164" i="1" s="1"/>
  <c r="AUW170" i="1"/>
  <c r="AUX170" i="1" s="1"/>
  <c r="AUW201" i="1"/>
  <c r="AUX201" i="1" s="1"/>
  <c r="AUW219" i="1"/>
  <c r="AUX219" i="1" s="1"/>
  <c r="AUW220" i="1"/>
  <c r="AUX220" i="1" s="1"/>
  <c r="AUW228" i="1"/>
  <c r="AUX228" i="1" s="1"/>
  <c r="AUW245" i="1"/>
  <c r="AUX245" i="1" s="1"/>
  <c r="AUW267" i="1"/>
  <c r="AUX267" i="1" s="1"/>
  <c r="AUW303" i="1"/>
  <c r="AUX303" i="1" s="1"/>
  <c r="AUW333" i="1"/>
  <c r="AUX333" i="1" s="1"/>
  <c r="AUW334" i="1"/>
  <c r="AUX334" i="1" s="1"/>
  <c r="AUW335" i="1"/>
  <c r="AUX335" i="1" s="1"/>
  <c r="AUW341" i="1"/>
  <c r="AUX341" i="1" s="1"/>
  <c r="AUW342" i="1"/>
  <c r="AUX342" i="1" s="1"/>
  <c r="AUW343" i="1"/>
  <c r="AUX343" i="1" s="1"/>
  <c r="AUW355" i="1"/>
  <c r="AUX355" i="1" s="1"/>
  <c r="AUW369" i="1"/>
  <c r="AUX369" i="1" s="1"/>
  <c r="AUW375" i="1"/>
  <c r="AUX375" i="1" s="1"/>
  <c r="AUW378" i="1"/>
  <c r="AUX378" i="1" s="1"/>
  <c r="AUW398" i="1"/>
  <c r="AUX398" i="1" s="1"/>
  <c r="AUW415" i="1"/>
  <c r="AUX415" i="1" s="1"/>
  <c r="AUW422" i="1"/>
  <c r="AUX422" i="1" s="1"/>
  <c r="AUW432" i="1"/>
  <c r="AUX432" i="1" s="1"/>
  <c r="AUW444" i="1"/>
  <c r="AUX444" i="1" s="1"/>
  <c r="AQ441" i="1"/>
  <c r="BH441" i="1"/>
  <c r="AT441" i="1"/>
  <c r="BP441" i="1" s="1"/>
  <c r="AUY441" i="1" s="1"/>
  <c r="AV441" i="1"/>
  <c r="BR441" i="1" s="1"/>
  <c r="AVA441" i="1" s="1"/>
  <c r="AX441" i="1"/>
  <c r="AY441" i="1"/>
  <c r="AZ441" i="1"/>
  <c r="BA441" i="1"/>
  <c r="BB441" i="1"/>
  <c r="BX441" i="1" s="1"/>
  <c r="AVG441" i="1" s="1"/>
  <c r="BC441" i="1"/>
  <c r="BY441" i="1" s="1"/>
  <c r="AVH441" i="1" s="1"/>
  <c r="BD441" i="1"/>
  <c r="BZ441" i="1" s="1"/>
  <c r="AVI441" i="1" s="1"/>
  <c r="BE441" i="1"/>
  <c r="CA441" i="1" s="1"/>
  <c r="AVJ441" i="1" s="1"/>
  <c r="BF441" i="1"/>
  <c r="CB441" i="1" s="1"/>
  <c r="AVK441" i="1" s="1"/>
  <c r="BG441" i="1"/>
  <c r="CC441" i="1" s="1"/>
  <c r="AVL441" i="1" s="1"/>
  <c r="BK441" i="1"/>
  <c r="CG441" i="1" s="1"/>
  <c r="AVP441" i="1" s="1"/>
  <c r="BK380" i="1"/>
  <c r="CG380" i="1" s="1"/>
  <c r="AVP380" i="1" s="1"/>
  <c r="BK381" i="1"/>
  <c r="CG381" i="1" s="1"/>
  <c r="AVP381" i="1" s="1"/>
  <c r="BK382" i="1"/>
  <c r="CG382" i="1" s="1"/>
  <c r="AVP382" i="1" s="1"/>
  <c r="BH380" i="1"/>
  <c r="BG380" i="1"/>
  <c r="CC380" i="1" s="1"/>
  <c r="AVL380" i="1" s="1"/>
  <c r="BF380" i="1"/>
  <c r="CB380" i="1" s="1"/>
  <c r="AVK380" i="1" s="1"/>
  <c r="BE380" i="1"/>
  <c r="CA380" i="1" s="1"/>
  <c r="AVJ380" i="1" s="1"/>
  <c r="BD380" i="1"/>
  <c r="BZ380" i="1" s="1"/>
  <c r="AVI380" i="1" s="1"/>
  <c r="BC380" i="1"/>
  <c r="BY380" i="1" s="1"/>
  <c r="AVH380" i="1" s="1"/>
  <c r="BB380" i="1"/>
  <c r="BA380" i="1"/>
  <c r="BW380" i="1" s="1"/>
  <c r="AVF380" i="1" s="1"/>
  <c r="AZ380" i="1"/>
  <c r="BV380" i="1" s="1"/>
  <c r="AVE380" i="1" s="1"/>
  <c r="AY380" i="1"/>
  <c r="BU380" i="1" s="1"/>
  <c r="AVD380" i="1" s="1"/>
  <c r="AX380" i="1"/>
  <c r="BT380" i="1" s="1"/>
  <c r="AVC380" i="1" s="1"/>
  <c r="AV380" i="1"/>
  <c r="BR380" i="1" s="1"/>
  <c r="AVA380" i="1" s="1"/>
  <c r="AT380" i="1"/>
  <c r="BP380" i="1" s="1"/>
  <c r="AUY380" i="1" s="1"/>
  <c r="AQ380" i="1"/>
  <c r="BK384" i="1"/>
  <c r="CG384" i="1" s="1"/>
  <c r="AVP384" i="1" s="1"/>
  <c r="BK383" i="1"/>
  <c r="CG383" i="1" s="1"/>
  <c r="AVP383" i="1" s="1"/>
  <c r="BK366" i="1"/>
  <c r="CG366" i="1" s="1"/>
  <c r="AVP366" i="1" s="1"/>
  <c r="BH366" i="1"/>
  <c r="BG366" i="1"/>
  <c r="CC366" i="1" s="1"/>
  <c r="AVL366" i="1" s="1"/>
  <c r="BF366" i="1"/>
  <c r="CB366" i="1" s="1"/>
  <c r="AVK366" i="1" s="1"/>
  <c r="BE366" i="1"/>
  <c r="CA366" i="1" s="1"/>
  <c r="AVJ366" i="1" s="1"/>
  <c r="BD366" i="1"/>
  <c r="BZ366" i="1" s="1"/>
  <c r="AVI366" i="1" s="1"/>
  <c r="BC366" i="1"/>
  <c r="BY366" i="1" s="1"/>
  <c r="AVH366" i="1" s="1"/>
  <c r="BB366" i="1"/>
  <c r="BA366" i="1"/>
  <c r="BW366" i="1" s="1"/>
  <c r="AVF366" i="1" s="1"/>
  <c r="AZ366" i="1"/>
  <c r="BV366" i="1" s="1"/>
  <c r="AVE366" i="1" s="1"/>
  <c r="AY366" i="1"/>
  <c r="BU366" i="1" s="1"/>
  <c r="AVD366" i="1" s="1"/>
  <c r="AX366" i="1"/>
  <c r="BT366" i="1" s="1"/>
  <c r="AVC366" i="1" s="1"/>
  <c r="AV366" i="1"/>
  <c r="BR366" i="1" s="1"/>
  <c r="AVA366" i="1" s="1"/>
  <c r="AT366" i="1"/>
  <c r="BP366" i="1" s="1"/>
  <c r="AUY366" i="1" s="1"/>
  <c r="AQ366" i="1"/>
  <c r="AO367" i="1"/>
  <c r="BK367" i="1" s="1"/>
  <c r="CG367" i="1" s="1"/>
  <c r="AVP367" i="1" s="1"/>
  <c r="BB354" i="1"/>
  <c r="BH354" i="1"/>
  <c r="BI354" i="1" s="1"/>
  <c r="AV354" i="1"/>
  <c r="BR354" i="1" s="1"/>
  <c r="AVA354" i="1" s="1"/>
  <c r="AX354" i="1"/>
  <c r="BT354" i="1" s="1"/>
  <c r="AVC354" i="1" s="1"/>
  <c r="AY354" i="1"/>
  <c r="BU354" i="1" s="1"/>
  <c r="AVD354" i="1" s="1"/>
  <c r="AZ354" i="1"/>
  <c r="BV354" i="1" s="1"/>
  <c r="AVE354" i="1" s="1"/>
  <c r="BA354" i="1"/>
  <c r="BW354" i="1" s="1"/>
  <c r="AVF354" i="1" s="1"/>
  <c r="BC354" i="1"/>
  <c r="BY354" i="1" s="1"/>
  <c r="AVH354" i="1" s="1"/>
  <c r="BD354" i="1"/>
  <c r="BZ354" i="1" s="1"/>
  <c r="AVI354" i="1" s="1"/>
  <c r="BE354" i="1"/>
  <c r="CA354" i="1" s="1"/>
  <c r="AVJ354" i="1" s="1"/>
  <c r="BF354" i="1"/>
  <c r="CB354" i="1" s="1"/>
  <c r="AVK354" i="1" s="1"/>
  <c r="BG354" i="1"/>
  <c r="CC354" i="1" s="1"/>
  <c r="AVL354" i="1" s="1"/>
  <c r="BK354" i="1"/>
  <c r="CG354" i="1" s="1"/>
  <c r="AVP354" i="1" s="1"/>
  <c r="AT354" i="1"/>
  <c r="BP354" i="1" s="1"/>
  <c r="AUY354" i="1" s="1"/>
  <c r="AQ354" i="1"/>
  <c r="AR354" i="1" s="1"/>
  <c r="T354" i="1"/>
  <c r="S354" i="1"/>
  <c r="BH307" i="1"/>
  <c r="BI307" i="1" s="1"/>
  <c r="AX307" i="1"/>
  <c r="BT307" i="1" s="1"/>
  <c r="AVC307" i="1" s="1"/>
  <c r="AQ307" i="1"/>
  <c r="BH306" i="1"/>
  <c r="AZ306" i="1"/>
  <c r="BV306" i="1" s="1"/>
  <c r="AVE306" i="1" s="1"/>
  <c r="AQ306" i="1"/>
  <c r="AR306" i="1" s="1"/>
  <c r="AS306" i="1" s="1"/>
  <c r="BK306" i="1"/>
  <c r="CG306" i="1" s="1"/>
  <c r="AVP306" i="1" s="1"/>
  <c r="BK307" i="1"/>
  <c r="CG307" i="1" s="1"/>
  <c r="AVP307" i="1" s="1"/>
  <c r="BK308" i="1"/>
  <c r="CG308" i="1" s="1"/>
  <c r="AVP308" i="1" s="1"/>
  <c r="BK309" i="1"/>
  <c r="CG309" i="1" s="1"/>
  <c r="AVP309" i="1" s="1"/>
  <c r="BK310" i="1"/>
  <c r="CG310" i="1" s="1"/>
  <c r="AVP310" i="1" s="1"/>
  <c r="BK311" i="1"/>
  <c r="CG311" i="1" s="1"/>
  <c r="AVP311" i="1" s="1"/>
  <c r="BK312" i="1"/>
  <c r="CG312" i="1" s="1"/>
  <c r="AVP312" i="1" s="1"/>
  <c r="BH308" i="1"/>
  <c r="BH309" i="1"/>
  <c r="BI309" i="1" s="1"/>
  <c r="BH310" i="1"/>
  <c r="BG306" i="1"/>
  <c r="CC306" i="1" s="1"/>
  <c r="AVL306" i="1" s="1"/>
  <c r="BG307" i="1"/>
  <c r="CC307" i="1" s="1"/>
  <c r="AVL307" i="1" s="1"/>
  <c r="BG308" i="1"/>
  <c r="CC308" i="1" s="1"/>
  <c r="AVL308" i="1" s="1"/>
  <c r="BG309" i="1"/>
  <c r="CC309" i="1" s="1"/>
  <c r="AVL309" i="1" s="1"/>
  <c r="BG310" i="1"/>
  <c r="CC310" i="1" s="1"/>
  <c r="AVL310" i="1" s="1"/>
  <c r="BF306" i="1"/>
  <c r="CB306" i="1" s="1"/>
  <c r="AVK306" i="1" s="1"/>
  <c r="BF307" i="1"/>
  <c r="CB307" i="1" s="1"/>
  <c r="AVK307" i="1" s="1"/>
  <c r="BF308" i="1"/>
  <c r="CB308" i="1" s="1"/>
  <c r="AVK308" i="1" s="1"/>
  <c r="BF309" i="1"/>
  <c r="CB309" i="1" s="1"/>
  <c r="AVK309" i="1" s="1"/>
  <c r="BF310" i="1"/>
  <c r="CB310" i="1" s="1"/>
  <c r="AVK310" i="1" s="1"/>
  <c r="BE306" i="1"/>
  <c r="CA306" i="1" s="1"/>
  <c r="AVJ306" i="1" s="1"/>
  <c r="BE307" i="1"/>
  <c r="CA307" i="1" s="1"/>
  <c r="AVJ307" i="1" s="1"/>
  <c r="BE308" i="1"/>
  <c r="CA308" i="1" s="1"/>
  <c r="AVJ308" i="1" s="1"/>
  <c r="BE309" i="1"/>
  <c r="CA309" i="1" s="1"/>
  <c r="AVJ309" i="1" s="1"/>
  <c r="BE310" i="1"/>
  <c r="CA310" i="1" s="1"/>
  <c r="AVJ310" i="1" s="1"/>
  <c r="BD306" i="1"/>
  <c r="BZ306" i="1" s="1"/>
  <c r="AVI306" i="1" s="1"/>
  <c r="BD307" i="1"/>
  <c r="BZ307" i="1" s="1"/>
  <c r="AVI307" i="1" s="1"/>
  <c r="BD308" i="1"/>
  <c r="BZ308" i="1" s="1"/>
  <c r="AVI308" i="1" s="1"/>
  <c r="BD309" i="1"/>
  <c r="BZ309" i="1" s="1"/>
  <c r="AVI309" i="1" s="1"/>
  <c r="BD310" i="1"/>
  <c r="BZ310" i="1" s="1"/>
  <c r="AVI310" i="1" s="1"/>
  <c r="BC306" i="1"/>
  <c r="BY306" i="1" s="1"/>
  <c r="AVH306" i="1" s="1"/>
  <c r="BC307" i="1"/>
  <c r="BY307" i="1" s="1"/>
  <c r="AVH307" i="1" s="1"/>
  <c r="BC308" i="1"/>
  <c r="BY308" i="1" s="1"/>
  <c r="AVH308" i="1" s="1"/>
  <c r="BC309" i="1"/>
  <c r="BY309" i="1" s="1"/>
  <c r="AVH309" i="1" s="1"/>
  <c r="BC310" i="1"/>
  <c r="BY310" i="1" s="1"/>
  <c r="AVH310" i="1" s="1"/>
  <c r="BB306" i="1"/>
  <c r="BB307" i="1"/>
  <c r="BB308" i="1"/>
  <c r="BB309" i="1"/>
  <c r="BB310" i="1"/>
  <c r="BA306" i="1"/>
  <c r="BW306" i="1" s="1"/>
  <c r="AVF306" i="1" s="1"/>
  <c r="BA307" i="1"/>
  <c r="BW307" i="1" s="1"/>
  <c r="AVF307" i="1" s="1"/>
  <c r="BA308" i="1"/>
  <c r="BW308" i="1" s="1"/>
  <c r="AVF308" i="1" s="1"/>
  <c r="BA309" i="1"/>
  <c r="BW309" i="1" s="1"/>
  <c r="AVF309" i="1" s="1"/>
  <c r="BA310" i="1"/>
  <c r="BW310" i="1" s="1"/>
  <c r="AVF310" i="1" s="1"/>
  <c r="AZ307" i="1"/>
  <c r="BV307" i="1" s="1"/>
  <c r="AVE307" i="1" s="1"/>
  <c r="AZ308" i="1"/>
  <c r="BV308" i="1" s="1"/>
  <c r="AVE308" i="1" s="1"/>
  <c r="AZ309" i="1"/>
  <c r="BV309" i="1" s="1"/>
  <c r="AVE309" i="1" s="1"/>
  <c r="AZ310" i="1"/>
  <c r="BV310" i="1" s="1"/>
  <c r="AVE310" i="1" s="1"/>
  <c r="AY306" i="1"/>
  <c r="BU306" i="1" s="1"/>
  <c r="AVD306" i="1" s="1"/>
  <c r="AY307" i="1"/>
  <c r="BU307" i="1" s="1"/>
  <c r="AVD307" i="1" s="1"/>
  <c r="AY308" i="1"/>
  <c r="BU308" i="1" s="1"/>
  <c r="AVD308" i="1" s="1"/>
  <c r="AY309" i="1"/>
  <c r="BU309" i="1" s="1"/>
  <c r="AVD309" i="1" s="1"/>
  <c r="AY310" i="1"/>
  <c r="BU310" i="1" s="1"/>
  <c r="AVD310" i="1" s="1"/>
  <c r="AX306" i="1"/>
  <c r="BT306" i="1" s="1"/>
  <c r="AVC306" i="1" s="1"/>
  <c r="AX308" i="1"/>
  <c r="BT308" i="1" s="1"/>
  <c r="AVC308" i="1" s="1"/>
  <c r="AX309" i="1"/>
  <c r="BT309" i="1" s="1"/>
  <c r="AVC309" i="1" s="1"/>
  <c r="AX310" i="1"/>
  <c r="BT310" i="1" s="1"/>
  <c r="AVC310" i="1" s="1"/>
  <c r="AV306" i="1"/>
  <c r="BR306" i="1" s="1"/>
  <c r="AVA306" i="1" s="1"/>
  <c r="AV307" i="1"/>
  <c r="BR307" i="1" s="1"/>
  <c r="AVA307" i="1" s="1"/>
  <c r="AV308" i="1"/>
  <c r="BR308" i="1" s="1"/>
  <c r="AVA308" i="1" s="1"/>
  <c r="AV309" i="1"/>
  <c r="BR309" i="1" s="1"/>
  <c r="AVA309" i="1" s="1"/>
  <c r="AV310" i="1"/>
  <c r="BR310" i="1" s="1"/>
  <c r="AVA310" i="1" s="1"/>
  <c r="AT306" i="1"/>
  <c r="BP306" i="1" s="1"/>
  <c r="AUY306" i="1" s="1"/>
  <c r="AT307" i="1"/>
  <c r="BP307" i="1" s="1"/>
  <c r="AUY307" i="1" s="1"/>
  <c r="AT308" i="1"/>
  <c r="BP308" i="1" s="1"/>
  <c r="AUY308" i="1" s="1"/>
  <c r="AT309" i="1"/>
  <c r="BP309" i="1" s="1"/>
  <c r="AUY309" i="1" s="1"/>
  <c r="AT310" i="1"/>
  <c r="BP310" i="1" s="1"/>
  <c r="AUY310" i="1" s="1"/>
  <c r="AQ308" i="1"/>
  <c r="AQ309" i="1"/>
  <c r="AR309" i="1" s="1"/>
  <c r="AS309" i="1" s="1"/>
  <c r="AQ310" i="1"/>
  <c r="T312" i="1"/>
  <c r="T311" i="1"/>
  <c r="T310" i="1"/>
  <c r="T309" i="1"/>
  <c r="T308" i="1"/>
  <c r="T307" i="1"/>
  <c r="T306" i="1"/>
  <c r="S312" i="1"/>
  <c r="S311" i="1"/>
  <c r="S310" i="1"/>
  <c r="S309" i="1"/>
  <c r="S308" i="1"/>
  <c r="S307" i="1"/>
  <c r="S306" i="1"/>
  <c r="AQ286" i="1"/>
  <c r="AT286" i="1"/>
  <c r="BP286" i="1" s="1"/>
  <c r="AUY286" i="1" s="1"/>
  <c r="AV286" i="1"/>
  <c r="BR286" i="1" s="1"/>
  <c r="AY286" i="1"/>
  <c r="BU286" i="1" s="1"/>
  <c r="AVD286" i="1" s="1"/>
  <c r="BA286" i="1"/>
  <c r="BW286" i="1" s="1"/>
  <c r="AVF286" i="1" s="1"/>
  <c r="BB286" i="1"/>
  <c r="BC286" i="1"/>
  <c r="BY286" i="1" s="1"/>
  <c r="AVH286" i="1" s="1"/>
  <c r="BD286" i="1"/>
  <c r="BZ286" i="1" s="1"/>
  <c r="AVI286" i="1" s="1"/>
  <c r="BE286" i="1"/>
  <c r="CA286" i="1" s="1"/>
  <c r="AVJ286" i="1" s="1"/>
  <c r="BF286" i="1"/>
  <c r="CB286" i="1" s="1"/>
  <c r="AVK286" i="1" s="1"/>
  <c r="BG286" i="1"/>
  <c r="CC286" i="1" s="1"/>
  <c r="AVL286" i="1" s="1"/>
  <c r="BK286" i="1"/>
  <c r="CG286" i="1" s="1"/>
  <c r="AVP286" i="1" s="1"/>
  <c r="AZ286" i="1"/>
  <c r="BV286" i="1" s="1"/>
  <c r="AVE286" i="1" s="1"/>
  <c r="AX286" i="1"/>
  <c r="BT286" i="1" s="1"/>
  <c r="AVC286" i="1" s="1"/>
  <c r="T286" i="1"/>
  <c r="S286" i="1"/>
  <c r="AV279" i="1"/>
  <c r="BR279" i="1" s="1"/>
  <c r="AVA279" i="1" s="1"/>
  <c r="AX279" i="1"/>
  <c r="BT279" i="1" s="1"/>
  <c r="AVC279" i="1" s="1"/>
  <c r="AY279" i="1"/>
  <c r="BU279" i="1" s="1"/>
  <c r="AVD279" i="1" s="1"/>
  <c r="AZ279" i="1"/>
  <c r="BV279" i="1" s="1"/>
  <c r="AVE279" i="1" s="1"/>
  <c r="BA279" i="1"/>
  <c r="BW279" i="1" s="1"/>
  <c r="AVF279" i="1" s="1"/>
  <c r="BB279" i="1"/>
  <c r="BC279" i="1"/>
  <c r="BY279" i="1" s="1"/>
  <c r="AVH279" i="1" s="1"/>
  <c r="BD279" i="1"/>
  <c r="BZ279" i="1" s="1"/>
  <c r="AVI279" i="1" s="1"/>
  <c r="BE279" i="1"/>
  <c r="CA279" i="1" s="1"/>
  <c r="AVJ279" i="1" s="1"/>
  <c r="BF279" i="1"/>
  <c r="CB279" i="1" s="1"/>
  <c r="AVK279" i="1" s="1"/>
  <c r="BG279" i="1"/>
  <c r="CC279" i="1" s="1"/>
  <c r="AVL279" i="1" s="1"/>
  <c r="BH279" i="1"/>
  <c r="BK279" i="1"/>
  <c r="CG279" i="1" s="1"/>
  <c r="AVP279" i="1" s="1"/>
  <c r="AT279" i="1"/>
  <c r="BP279" i="1" s="1"/>
  <c r="AUY279" i="1" s="1"/>
  <c r="AQ279" i="1"/>
  <c r="BK278" i="1"/>
  <c r="CG278" i="1" s="1"/>
  <c r="AVP278" i="1" s="1"/>
  <c r="BH278" i="1"/>
  <c r="AV278" i="1"/>
  <c r="BR278" i="1" s="1"/>
  <c r="AVA278" i="1" s="1"/>
  <c r="AX278" i="1"/>
  <c r="BT278" i="1" s="1"/>
  <c r="AVC278" i="1" s="1"/>
  <c r="AY278" i="1"/>
  <c r="BU278" i="1" s="1"/>
  <c r="AVD278" i="1" s="1"/>
  <c r="AZ278" i="1"/>
  <c r="BV278" i="1" s="1"/>
  <c r="AVE278" i="1" s="1"/>
  <c r="BA278" i="1"/>
  <c r="BW278" i="1" s="1"/>
  <c r="AVF278" i="1" s="1"/>
  <c r="BB278" i="1"/>
  <c r="BC278" i="1"/>
  <c r="BY278" i="1" s="1"/>
  <c r="AVH278" i="1" s="1"/>
  <c r="BD278" i="1"/>
  <c r="BZ278" i="1" s="1"/>
  <c r="AVI278" i="1" s="1"/>
  <c r="BE278" i="1"/>
  <c r="CA278" i="1" s="1"/>
  <c r="AVJ278" i="1" s="1"/>
  <c r="BF278" i="1"/>
  <c r="CB278" i="1" s="1"/>
  <c r="AVK278" i="1" s="1"/>
  <c r="BG278" i="1"/>
  <c r="CC278" i="1" s="1"/>
  <c r="AVL278" i="1" s="1"/>
  <c r="AT278" i="1"/>
  <c r="BP278" i="1" s="1"/>
  <c r="AUY278" i="1" s="1"/>
  <c r="AQ278" i="1"/>
  <c r="AR278" i="1" s="1"/>
  <c r="AS278" i="1" s="1"/>
  <c r="BI279" i="1"/>
  <c r="T279" i="1"/>
  <c r="S279" i="1"/>
  <c r="T278" i="1"/>
  <c r="S278" i="1"/>
  <c r="AW278" i="1"/>
  <c r="AV246" i="1"/>
  <c r="BR246" i="1" s="1"/>
  <c r="AY246" i="1"/>
  <c r="BU246" i="1" s="1"/>
  <c r="AVD246" i="1" s="1"/>
  <c r="BA246" i="1"/>
  <c r="BW246" i="1" s="1"/>
  <c r="AVF246" i="1" s="1"/>
  <c r="BB246" i="1"/>
  <c r="BX246" i="1" s="1"/>
  <c r="AVG246" i="1" s="1"/>
  <c r="BC246" i="1"/>
  <c r="BY246" i="1" s="1"/>
  <c r="AVH246" i="1" s="1"/>
  <c r="BD246" i="1"/>
  <c r="BZ246" i="1" s="1"/>
  <c r="AVI246" i="1" s="1"/>
  <c r="BE246" i="1"/>
  <c r="CA246" i="1" s="1"/>
  <c r="AVJ246" i="1" s="1"/>
  <c r="BF246" i="1"/>
  <c r="CB246" i="1" s="1"/>
  <c r="AVK246" i="1" s="1"/>
  <c r="BG246" i="1"/>
  <c r="CC246" i="1" s="1"/>
  <c r="AVL246" i="1" s="1"/>
  <c r="BK246" i="1"/>
  <c r="CG246" i="1" s="1"/>
  <c r="AVP246" i="1" s="1"/>
  <c r="AT246" i="1"/>
  <c r="BP246" i="1" s="1"/>
  <c r="AUY246" i="1" s="1"/>
  <c r="BH246" i="1"/>
  <c r="AZ246" i="1"/>
  <c r="BV246" i="1" s="1"/>
  <c r="AVE246" i="1" s="1"/>
  <c r="AX246" i="1"/>
  <c r="BT246" i="1" s="1"/>
  <c r="AVC246" i="1" s="1"/>
  <c r="AQ246" i="1"/>
  <c r="T246" i="1"/>
  <c r="S246" i="1"/>
  <c r="AT233" i="1"/>
  <c r="BP233" i="1" s="1"/>
  <c r="AUY233" i="1" s="1"/>
  <c r="AV233" i="1"/>
  <c r="BR233" i="1" s="1"/>
  <c r="AY233" i="1"/>
  <c r="BU233" i="1" s="1"/>
  <c r="AVD233" i="1" s="1"/>
  <c r="BA233" i="1"/>
  <c r="BW233" i="1" s="1"/>
  <c r="AVF233" i="1" s="1"/>
  <c r="BB233" i="1"/>
  <c r="BC233" i="1"/>
  <c r="BY233" i="1" s="1"/>
  <c r="AVH233" i="1" s="1"/>
  <c r="BD233" i="1"/>
  <c r="BZ233" i="1" s="1"/>
  <c r="AVI233" i="1" s="1"/>
  <c r="BE233" i="1"/>
  <c r="CA233" i="1" s="1"/>
  <c r="AVJ233" i="1" s="1"/>
  <c r="BF233" i="1"/>
  <c r="CB233" i="1" s="1"/>
  <c r="AVK233" i="1" s="1"/>
  <c r="BG233" i="1"/>
  <c r="CC233" i="1" s="1"/>
  <c r="AVL233" i="1" s="1"/>
  <c r="BK233" i="1"/>
  <c r="CG233" i="1" s="1"/>
  <c r="AVP233" i="1" s="1"/>
  <c r="BH233" i="1"/>
  <c r="AZ233" i="1"/>
  <c r="BV233" i="1" s="1"/>
  <c r="AVE233" i="1" s="1"/>
  <c r="AX233" i="1"/>
  <c r="BT233" i="1" s="1"/>
  <c r="AVC233" i="1" s="1"/>
  <c r="AQ233" i="1"/>
  <c r="BJ233" i="1"/>
  <c r="T233" i="1"/>
  <c r="S233" i="1"/>
  <c r="AV208" i="1"/>
  <c r="BR208" i="1" s="1"/>
  <c r="AVA208" i="1" s="1"/>
  <c r="AX208" i="1"/>
  <c r="BT208" i="1" s="1"/>
  <c r="AVC208" i="1" s="1"/>
  <c r="AY208" i="1"/>
  <c r="BU208" i="1" s="1"/>
  <c r="AVD208" i="1" s="1"/>
  <c r="AZ208" i="1"/>
  <c r="BV208" i="1" s="1"/>
  <c r="AVE208" i="1" s="1"/>
  <c r="BA208" i="1"/>
  <c r="BW208" i="1" s="1"/>
  <c r="AVF208" i="1" s="1"/>
  <c r="BB208" i="1"/>
  <c r="BC208" i="1"/>
  <c r="BY208" i="1" s="1"/>
  <c r="AVH208" i="1" s="1"/>
  <c r="BD208" i="1"/>
  <c r="BZ208" i="1" s="1"/>
  <c r="AVI208" i="1" s="1"/>
  <c r="BE208" i="1"/>
  <c r="CA208" i="1" s="1"/>
  <c r="AVJ208" i="1" s="1"/>
  <c r="BF208" i="1"/>
  <c r="CB208" i="1" s="1"/>
  <c r="AVK208" i="1" s="1"/>
  <c r="BG208" i="1"/>
  <c r="CC208" i="1" s="1"/>
  <c r="AVL208" i="1" s="1"/>
  <c r="BH208" i="1"/>
  <c r="BK208" i="1"/>
  <c r="CG208" i="1" s="1"/>
  <c r="AVP208" i="1" s="1"/>
  <c r="AT208" i="1"/>
  <c r="BP208" i="1" s="1"/>
  <c r="AUY208" i="1" s="1"/>
  <c r="AQ208" i="1"/>
  <c r="AR208" i="1" s="1"/>
  <c r="BI208" i="1"/>
  <c r="BL208" i="1"/>
  <c r="T208" i="1"/>
  <c r="S208" i="1"/>
  <c r="AV198" i="1"/>
  <c r="BR198" i="1" s="1"/>
  <c r="AY198" i="1"/>
  <c r="BU198" i="1" s="1"/>
  <c r="AVD198" i="1" s="1"/>
  <c r="BA198" i="1"/>
  <c r="BW198" i="1" s="1"/>
  <c r="AVF198" i="1" s="1"/>
  <c r="BB198" i="1"/>
  <c r="BX198" i="1" s="1"/>
  <c r="AVG198" i="1" s="1"/>
  <c r="BC198" i="1"/>
  <c r="BY198" i="1" s="1"/>
  <c r="AVH198" i="1" s="1"/>
  <c r="BD198" i="1"/>
  <c r="BZ198" i="1" s="1"/>
  <c r="AVI198" i="1" s="1"/>
  <c r="BE198" i="1"/>
  <c r="CA198" i="1" s="1"/>
  <c r="AVJ198" i="1" s="1"/>
  <c r="BF198" i="1"/>
  <c r="CB198" i="1" s="1"/>
  <c r="AVK198" i="1" s="1"/>
  <c r="BG198" i="1"/>
  <c r="CC198" i="1" s="1"/>
  <c r="AVL198" i="1" s="1"/>
  <c r="BK198" i="1"/>
  <c r="CG198" i="1" s="1"/>
  <c r="AVP198" i="1" s="1"/>
  <c r="AT198" i="1"/>
  <c r="BP198" i="1" s="1"/>
  <c r="AUY198" i="1" s="1"/>
  <c r="BH198" i="1"/>
  <c r="AZ198" i="1"/>
  <c r="BV198" i="1" s="1"/>
  <c r="AVE198" i="1" s="1"/>
  <c r="AX198" i="1"/>
  <c r="BT198" i="1" s="1"/>
  <c r="AVC198" i="1" s="1"/>
  <c r="AQ198" i="1"/>
  <c r="T198" i="1"/>
  <c r="S198" i="1"/>
  <c r="BM278" i="1" l="1"/>
  <c r="AUV278" i="1" s="1"/>
  <c r="AUW278" i="1" s="1"/>
  <c r="AUX278" i="1" s="1"/>
  <c r="AUV10" i="1"/>
  <c r="CI10" i="1"/>
  <c r="BN10" i="1"/>
  <c r="CJ10" i="1" s="1"/>
  <c r="CH10" i="1"/>
  <c r="AVM10" i="1"/>
  <c r="AVN10" i="1" s="1"/>
  <c r="AVO10" i="1" s="1"/>
  <c r="CE10" i="1"/>
  <c r="DA10" i="1" s="1"/>
  <c r="CZ10" i="1"/>
  <c r="BM279" i="1"/>
  <c r="AUV279" i="1" s="1"/>
  <c r="AUW279" i="1" s="1"/>
  <c r="AUX279" i="1" s="1"/>
  <c r="AVB380" i="1"/>
  <c r="BX278" i="1"/>
  <c r="AVG278" i="1" s="1"/>
  <c r="BX354" i="1"/>
  <c r="AVG354" i="1" s="1"/>
  <c r="AVA233" i="1"/>
  <c r="BX233" i="1"/>
  <c r="AVG233" i="1" s="1"/>
  <c r="BM246" i="1"/>
  <c r="AUV246" i="1" s="1"/>
  <c r="AUW246" i="1" s="1"/>
  <c r="AUX246" i="1" s="1"/>
  <c r="CD278" i="1"/>
  <c r="AVM278" i="1" s="1"/>
  <c r="AVN278" i="1" s="1"/>
  <c r="AVO278" i="1" s="1"/>
  <c r="BX309" i="1"/>
  <c r="AVG309" i="1" s="1"/>
  <c r="BM366" i="1"/>
  <c r="AUV366" i="1" s="1"/>
  <c r="AUW366" i="1" s="1"/>
  <c r="AUX366" i="1" s="1"/>
  <c r="BX310" i="1"/>
  <c r="AVG310" i="1" s="1"/>
  <c r="BX306" i="1"/>
  <c r="AVG306" i="1" s="1"/>
  <c r="CD308" i="1"/>
  <c r="AVM308" i="1" s="1"/>
  <c r="AVN308" i="1" s="1"/>
  <c r="AVO308" i="1" s="1"/>
  <c r="BM307" i="1"/>
  <c r="AUV307" i="1" s="1"/>
  <c r="AUW307" i="1" s="1"/>
  <c r="AUX307" i="1" s="1"/>
  <c r="BX366" i="1"/>
  <c r="AVG366" i="1" s="1"/>
  <c r="BX380" i="1"/>
  <c r="AVG380" i="1" s="1"/>
  <c r="CD380" i="1"/>
  <c r="AVM380" i="1" s="1"/>
  <c r="AVN380" i="1" s="1"/>
  <c r="AVO380" i="1" s="1"/>
  <c r="BM441" i="1"/>
  <c r="AUV441" i="1" s="1"/>
  <c r="AUW441" i="1" s="1"/>
  <c r="AUX441" i="1" s="1"/>
  <c r="BX307" i="1"/>
  <c r="AVG307" i="1" s="1"/>
  <c r="CD306" i="1"/>
  <c r="AVM306" i="1" s="1"/>
  <c r="AVN306" i="1" s="1"/>
  <c r="AVO306" i="1" s="1"/>
  <c r="CD441" i="1"/>
  <c r="AVM441" i="1" s="1"/>
  <c r="AVN441" i="1" s="1"/>
  <c r="AVO441" i="1" s="1"/>
  <c r="CD279" i="1"/>
  <c r="AVM279" i="1" s="1"/>
  <c r="AVN279" i="1" s="1"/>
  <c r="AVO279" i="1" s="1"/>
  <c r="BX308" i="1"/>
  <c r="AVG308" i="1" s="1"/>
  <c r="CD310" i="1"/>
  <c r="AVM310" i="1" s="1"/>
  <c r="AVN310" i="1" s="1"/>
  <c r="AVO310" i="1" s="1"/>
  <c r="CD366" i="1"/>
  <c r="AVM366" i="1" s="1"/>
  <c r="AVN366" i="1" s="1"/>
  <c r="AVO366" i="1" s="1"/>
  <c r="AVA246" i="1"/>
  <c r="AVA198" i="1"/>
  <c r="AVA286" i="1"/>
  <c r="AVB246" i="1"/>
  <c r="AVB310" i="1"/>
  <c r="AVB278" i="1"/>
  <c r="AVB309" i="1"/>
  <c r="AVB208" i="1"/>
  <c r="AVB286" i="1"/>
  <c r="AVB306" i="1"/>
  <c r="AVB307" i="1"/>
  <c r="AVB354" i="1"/>
  <c r="AVB198" i="1"/>
  <c r="AVB233" i="1"/>
  <c r="AVB279" i="1"/>
  <c r="AVB308" i="1"/>
  <c r="AVB366" i="1"/>
  <c r="BI380" i="1"/>
  <c r="BJ380" i="1" s="1"/>
  <c r="BX279" i="1"/>
  <c r="AVG279" i="1" s="1"/>
  <c r="BX286" i="1"/>
  <c r="AVG286" i="1" s="1"/>
  <c r="AR441" i="1"/>
  <c r="AS441" i="1" s="1"/>
  <c r="BM354" i="1"/>
  <c r="CD307" i="1"/>
  <c r="AW308" i="1"/>
  <c r="BS308" i="1" s="1"/>
  <c r="BJ208" i="1"/>
  <c r="AR307" i="1"/>
  <c r="AS307" i="1" s="1"/>
  <c r="BI441" i="1"/>
  <c r="BJ441" i="1" s="1"/>
  <c r="BI308" i="1"/>
  <c r="BJ308" i="1" s="1"/>
  <c r="AS354" i="1"/>
  <c r="AW380" i="1"/>
  <c r="BS380" i="1" s="1"/>
  <c r="BM380" i="1"/>
  <c r="AUV380" i="1" s="1"/>
  <c r="AUW380" i="1" s="1"/>
  <c r="AUX380" i="1" s="1"/>
  <c r="BI310" i="1"/>
  <c r="BJ310" i="1" s="1"/>
  <c r="BI366" i="1"/>
  <c r="BJ366" i="1" s="1"/>
  <c r="AR380" i="1"/>
  <c r="AS380" i="1" s="1"/>
  <c r="AW441" i="1"/>
  <c r="BS441" i="1" s="1"/>
  <c r="BS278" i="1"/>
  <c r="BL278" i="1"/>
  <c r="BN278" i="1"/>
  <c r="BO278" i="1" s="1"/>
  <c r="BJ279" i="1"/>
  <c r="AR279" i="1"/>
  <c r="AS279" i="1" s="1"/>
  <c r="AW286" i="1"/>
  <c r="BS286" i="1" s="1"/>
  <c r="BH286" i="1"/>
  <c r="AW310" i="1"/>
  <c r="BS310" i="1" s="1"/>
  <c r="BJ309" i="1"/>
  <c r="BM308" i="1"/>
  <c r="AUV308" i="1" s="1"/>
  <c r="AUW308" i="1" s="1"/>
  <c r="AUX308" i="1" s="1"/>
  <c r="CD309" i="1"/>
  <c r="AVM309" i="1" s="1"/>
  <c r="BJ354" i="1"/>
  <c r="CD354" i="1"/>
  <c r="AVM354" i="1" s="1"/>
  <c r="AR366" i="1"/>
  <c r="AS366" i="1" s="1"/>
  <c r="CD233" i="1"/>
  <c r="BI278" i="1"/>
  <c r="BJ278" i="1" s="1"/>
  <c r="AR308" i="1"/>
  <c r="AS308" i="1" s="1"/>
  <c r="BM309" i="1"/>
  <c r="AUV309" i="1" s="1"/>
  <c r="AUW309" i="1" s="1"/>
  <c r="AUX309" i="1" s="1"/>
  <c r="AW354" i="1"/>
  <c r="BM310" i="1"/>
  <c r="AUV310" i="1" s="1"/>
  <c r="AUW310" i="1" s="1"/>
  <c r="AUX310" i="1" s="1"/>
  <c r="BM306" i="1"/>
  <c r="AUV306" i="1" s="1"/>
  <c r="AUW306" i="1" s="1"/>
  <c r="AUX306" i="1" s="1"/>
  <c r="AW366" i="1"/>
  <c r="BS366" i="1" s="1"/>
  <c r="AW279" i="1"/>
  <c r="BS279" i="1" s="1"/>
  <c r="AR310" i="1"/>
  <c r="AS310" i="1" s="1"/>
  <c r="AW309" i="1"/>
  <c r="BS309" i="1" s="1"/>
  <c r="BM286" i="1"/>
  <c r="AUV286" i="1" s="1"/>
  <c r="AUW286" i="1" s="1"/>
  <c r="AUX286" i="1" s="1"/>
  <c r="AR286" i="1"/>
  <c r="BJ307" i="1"/>
  <c r="BI306" i="1"/>
  <c r="BJ306" i="1" s="1"/>
  <c r="BI246" i="1"/>
  <c r="CE246" i="1" s="1"/>
  <c r="CD246" i="1"/>
  <c r="AVM246" i="1" s="1"/>
  <c r="AR246" i="1"/>
  <c r="AS246" i="1" s="1"/>
  <c r="BX208" i="1"/>
  <c r="AVG208" i="1" s="1"/>
  <c r="CD208" i="1"/>
  <c r="BI233" i="1"/>
  <c r="AR198" i="1"/>
  <c r="AS198" i="1" s="1"/>
  <c r="BM198" i="1"/>
  <c r="AUV198" i="1" s="1"/>
  <c r="AUW198" i="1" s="1"/>
  <c r="AUX198" i="1" s="1"/>
  <c r="BM233" i="1"/>
  <c r="AUV233" i="1" s="1"/>
  <c r="AUW233" i="1" s="1"/>
  <c r="AUX233" i="1" s="1"/>
  <c r="AR233" i="1"/>
  <c r="AS233" i="1" s="1"/>
  <c r="CD198" i="1"/>
  <c r="AVM198" i="1" s="1"/>
  <c r="BI198" i="1"/>
  <c r="BJ198" i="1" s="1"/>
  <c r="AS208" i="1"/>
  <c r="BM208" i="1"/>
  <c r="AUV208" i="1" s="1"/>
  <c r="AUW208" i="1" s="1"/>
  <c r="AUX208" i="1" s="1"/>
  <c r="AW208" i="1"/>
  <c r="BS208" i="1" s="1"/>
  <c r="AV189" i="1"/>
  <c r="BR189" i="1" s="1"/>
  <c r="AY189" i="1"/>
  <c r="BU189" i="1" s="1"/>
  <c r="AVD189" i="1" s="1"/>
  <c r="BA189" i="1"/>
  <c r="BW189" i="1" s="1"/>
  <c r="AVF189" i="1" s="1"/>
  <c r="BB189" i="1"/>
  <c r="BC189" i="1"/>
  <c r="BY189" i="1" s="1"/>
  <c r="AVH189" i="1" s="1"/>
  <c r="BD189" i="1"/>
  <c r="BZ189" i="1" s="1"/>
  <c r="AVI189" i="1" s="1"/>
  <c r="BE189" i="1"/>
  <c r="CA189" i="1" s="1"/>
  <c r="AVJ189" i="1" s="1"/>
  <c r="BF189" i="1"/>
  <c r="CB189" i="1" s="1"/>
  <c r="AVK189" i="1" s="1"/>
  <c r="BG189" i="1"/>
  <c r="CC189" i="1" s="1"/>
  <c r="AVL189" i="1" s="1"/>
  <c r="BK189" i="1"/>
  <c r="CG189" i="1" s="1"/>
  <c r="AVP189" i="1" s="1"/>
  <c r="AT189" i="1"/>
  <c r="BP189" i="1" s="1"/>
  <c r="AUY189" i="1" s="1"/>
  <c r="BH189" i="1"/>
  <c r="AZ189" i="1"/>
  <c r="BV189" i="1" s="1"/>
  <c r="AVE189" i="1" s="1"/>
  <c r="AX189" i="1"/>
  <c r="BT189" i="1" s="1"/>
  <c r="AVC189" i="1" s="1"/>
  <c r="AQ189" i="1"/>
  <c r="BJ189" i="1"/>
  <c r="T189" i="1"/>
  <c r="S189" i="1"/>
  <c r="BK182" i="1"/>
  <c r="CG182" i="1" s="1"/>
  <c r="AVP182" i="1" s="1"/>
  <c r="T182" i="1"/>
  <c r="S182" i="1"/>
  <c r="BK165" i="1"/>
  <c r="CG165" i="1" s="1"/>
  <c r="AVP165" i="1" s="1"/>
  <c r="BH165" i="1"/>
  <c r="BG165" i="1"/>
  <c r="CC165" i="1" s="1"/>
  <c r="AVL165" i="1" s="1"/>
  <c r="BF165" i="1"/>
  <c r="CB165" i="1" s="1"/>
  <c r="AVK165" i="1" s="1"/>
  <c r="BE165" i="1"/>
  <c r="CA165" i="1" s="1"/>
  <c r="AVJ165" i="1" s="1"/>
  <c r="BD165" i="1"/>
  <c r="BZ165" i="1" s="1"/>
  <c r="AVI165" i="1" s="1"/>
  <c r="BC165" i="1"/>
  <c r="BY165" i="1" s="1"/>
  <c r="AVH165" i="1" s="1"/>
  <c r="BB165" i="1"/>
  <c r="BA165" i="1"/>
  <c r="BW165" i="1" s="1"/>
  <c r="AVF165" i="1" s="1"/>
  <c r="AZ165" i="1"/>
  <c r="BV165" i="1" s="1"/>
  <c r="AVE165" i="1" s="1"/>
  <c r="AY165" i="1"/>
  <c r="BU165" i="1" s="1"/>
  <c r="AVD165" i="1" s="1"/>
  <c r="AX165" i="1"/>
  <c r="BT165" i="1" s="1"/>
  <c r="AVC165" i="1" s="1"/>
  <c r="AV165" i="1"/>
  <c r="BR165" i="1" s="1"/>
  <c r="AVA165" i="1" s="1"/>
  <c r="AT165" i="1"/>
  <c r="BP165" i="1" s="1"/>
  <c r="AUY165" i="1" s="1"/>
  <c r="AQ165" i="1"/>
  <c r="AW165" i="1"/>
  <c r="BS165" i="1" s="1"/>
  <c r="T165" i="1"/>
  <c r="S165" i="1"/>
  <c r="BK160" i="1"/>
  <c r="CG160" i="1" s="1"/>
  <c r="AVP160" i="1" s="1"/>
  <c r="BG160" i="1"/>
  <c r="CC160" i="1" s="1"/>
  <c r="AVL160" i="1" s="1"/>
  <c r="BF160" i="1"/>
  <c r="CB160" i="1" s="1"/>
  <c r="AVK160" i="1" s="1"/>
  <c r="BE160" i="1"/>
  <c r="CA160" i="1" s="1"/>
  <c r="AVJ160" i="1" s="1"/>
  <c r="BD160" i="1"/>
  <c r="BZ160" i="1" s="1"/>
  <c r="AVI160" i="1" s="1"/>
  <c r="BC160" i="1"/>
  <c r="BY160" i="1" s="1"/>
  <c r="AVH160" i="1" s="1"/>
  <c r="BB160" i="1"/>
  <c r="BA160" i="1"/>
  <c r="BW160" i="1" s="1"/>
  <c r="AVF160" i="1" s="1"/>
  <c r="AY160" i="1"/>
  <c r="BU160" i="1" s="1"/>
  <c r="AVD160" i="1" s="1"/>
  <c r="AV160" i="1"/>
  <c r="BR160" i="1" s="1"/>
  <c r="AU160" i="1"/>
  <c r="BQ160" i="1" s="1"/>
  <c r="AT160" i="1"/>
  <c r="BP160" i="1" s="1"/>
  <c r="AUY160" i="1" s="1"/>
  <c r="BH160" i="1"/>
  <c r="AZ160" i="1"/>
  <c r="BV160" i="1" s="1"/>
  <c r="AVE160" i="1" s="1"/>
  <c r="AQ160" i="1"/>
  <c r="T160" i="1"/>
  <c r="S160" i="1"/>
  <c r="BK144" i="1"/>
  <c r="CG144" i="1" s="1"/>
  <c r="AVP144" i="1" s="1"/>
  <c r="BG144" i="1"/>
  <c r="CC144" i="1" s="1"/>
  <c r="AVL144" i="1" s="1"/>
  <c r="BF144" i="1"/>
  <c r="CB144" i="1" s="1"/>
  <c r="AVK144" i="1" s="1"/>
  <c r="BE144" i="1"/>
  <c r="CA144" i="1" s="1"/>
  <c r="AVJ144" i="1" s="1"/>
  <c r="BD144" i="1"/>
  <c r="BZ144" i="1" s="1"/>
  <c r="AVI144" i="1" s="1"/>
  <c r="BC144" i="1"/>
  <c r="BY144" i="1" s="1"/>
  <c r="AVH144" i="1" s="1"/>
  <c r="BB144" i="1"/>
  <c r="BA144" i="1"/>
  <c r="BW144" i="1" s="1"/>
  <c r="AVF144" i="1" s="1"/>
  <c r="AY144" i="1"/>
  <c r="BU144" i="1" s="1"/>
  <c r="AVD144" i="1" s="1"/>
  <c r="AV144" i="1"/>
  <c r="BR144" i="1" s="1"/>
  <c r="AT144" i="1"/>
  <c r="BP144" i="1" s="1"/>
  <c r="AUY144" i="1" s="1"/>
  <c r="AZ144" i="1"/>
  <c r="BV144" i="1" s="1"/>
  <c r="AVE144" i="1" s="1"/>
  <c r="AX144" i="1"/>
  <c r="BT144" i="1" s="1"/>
  <c r="AVC144" i="1" s="1"/>
  <c r="AQ144" i="1"/>
  <c r="T145" i="1"/>
  <c r="T144" i="1"/>
  <c r="T143" i="1"/>
  <c r="BK96" i="1"/>
  <c r="CG96" i="1" s="1"/>
  <c r="AVP96" i="1" s="1"/>
  <c r="AO100" i="1"/>
  <c r="BK100" i="1" s="1"/>
  <c r="CG100" i="1" s="1"/>
  <c r="AVP100" i="1" s="1"/>
  <c r="AL100" i="1"/>
  <c r="AM100" i="1" s="1"/>
  <c r="AK100" i="1"/>
  <c r="BG100" i="1" s="1"/>
  <c r="CC100" i="1" s="1"/>
  <c r="AVL100" i="1" s="1"/>
  <c r="AJ100" i="1"/>
  <c r="BF100" i="1" s="1"/>
  <c r="CB100" i="1" s="1"/>
  <c r="AVK100" i="1" s="1"/>
  <c r="AI100" i="1"/>
  <c r="BE100" i="1" s="1"/>
  <c r="CA100" i="1" s="1"/>
  <c r="AVJ100" i="1" s="1"/>
  <c r="AH100" i="1"/>
  <c r="BD100" i="1" s="1"/>
  <c r="BZ100" i="1" s="1"/>
  <c r="AVI100" i="1" s="1"/>
  <c r="AG100" i="1"/>
  <c r="BC100" i="1" s="1"/>
  <c r="BY100" i="1" s="1"/>
  <c r="AVH100" i="1" s="1"/>
  <c r="AF100" i="1"/>
  <c r="BB100" i="1" s="1"/>
  <c r="AE100" i="1"/>
  <c r="BA100" i="1" s="1"/>
  <c r="BW100" i="1" s="1"/>
  <c r="AVF100" i="1" s="1"/>
  <c r="AD100" i="1"/>
  <c r="AZ100" i="1" s="1"/>
  <c r="BV100" i="1" s="1"/>
  <c r="AVE100" i="1" s="1"/>
  <c r="AC100" i="1"/>
  <c r="AY100" i="1" s="1"/>
  <c r="BU100" i="1" s="1"/>
  <c r="AVD100" i="1" s="1"/>
  <c r="AB100" i="1"/>
  <c r="Z100" i="1"/>
  <c r="AV100" i="1" s="1"/>
  <c r="BR100" i="1" s="1"/>
  <c r="X100" i="1"/>
  <c r="AT100" i="1" s="1"/>
  <c r="BP100" i="1" s="1"/>
  <c r="AUY100" i="1" s="1"/>
  <c r="U100" i="1"/>
  <c r="AQ100" i="1" s="1"/>
  <c r="BH96" i="1"/>
  <c r="BG96" i="1"/>
  <c r="CC96" i="1" s="1"/>
  <c r="AVL96" i="1" s="1"/>
  <c r="BF96" i="1"/>
  <c r="CB96" i="1" s="1"/>
  <c r="AVK96" i="1" s="1"/>
  <c r="BE96" i="1"/>
  <c r="CA96" i="1" s="1"/>
  <c r="AVJ96" i="1" s="1"/>
  <c r="BD96" i="1"/>
  <c r="BZ96" i="1" s="1"/>
  <c r="AVI96" i="1" s="1"/>
  <c r="BC96" i="1"/>
  <c r="BY96" i="1" s="1"/>
  <c r="AVH96" i="1" s="1"/>
  <c r="BB96" i="1"/>
  <c r="BA96" i="1"/>
  <c r="BW96" i="1" s="1"/>
  <c r="AVF96" i="1" s="1"/>
  <c r="AZ96" i="1"/>
  <c r="BV96" i="1" s="1"/>
  <c r="AVE96" i="1" s="1"/>
  <c r="AY96" i="1"/>
  <c r="BU96" i="1" s="1"/>
  <c r="AVD96" i="1" s="1"/>
  <c r="AX96" i="1"/>
  <c r="BT96" i="1" s="1"/>
  <c r="AVC96" i="1" s="1"/>
  <c r="AV96" i="1"/>
  <c r="BR96" i="1" s="1"/>
  <c r="AT96" i="1"/>
  <c r="BP96" i="1" s="1"/>
  <c r="AUY96" i="1" s="1"/>
  <c r="AO99" i="1"/>
  <c r="BK99" i="1" s="1"/>
  <c r="CG99" i="1" s="1"/>
  <c r="AVP99" i="1" s="1"/>
  <c r="AL99" i="1"/>
  <c r="AM99" i="1" s="1"/>
  <c r="AK99" i="1"/>
  <c r="BG99" i="1" s="1"/>
  <c r="CC99" i="1" s="1"/>
  <c r="AVL99" i="1" s="1"/>
  <c r="AJ99" i="1"/>
  <c r="BF99" i="1" s="1"/>
  <c r="CB99" i="1" s="1"/>
  <c r="AVK99" i="1" s="1"/>
  <c r="AI99" i="1"/>
  <c r="BE99" i="1" s="1"/>
  <c r="CA99" i="1" s="1"/>
  <c r="AVJ99" i="1" s="1"/>
  <c r="AH99" i="1"/>
  <c r="BD99" i="1" s="1"/>
  <c r="BZ99" i="1" s="1"/>
  <c r="AVI99" i="1" s="1"/>
  <c r="AG99" i="1"/>
  <c r="BC99" i="1" s="1"/>
  <c r="BY99" i="1" s="1"/>
  <c r="AVH99" i="1" s="1"/>
  <c r="AF99" i="1"/>
  <c r="BB99" i="1" s="1"/>
  <c r="AE99" i="1"/>
  <c r="BA99" i="1" s="1"/>
  <c r="BW99" i="1" s="1"/>
  <c r="AVF99" i="1" s="1"/>
  <c r="AD99" i="1"/>
  <c r="AZ99" i="1" s="1"/>
  <c r="BV99" i="1" s="1"/>
  <c r="AVE99" i="1" s="1"/>
  <c r="AC99" i="1"/>
  <c r="AY99" i="1" s="1"/>
  <c r="BU99" i="1" s="1"/>
  <c r="AVD99" i="1" s="1"/>
  <c r="AB99" i="1"/>
  <c r="AX99" i="1" s="1"/>
  <c r="BT99" i="1" s="1"/>
  <c r="AVC99" i="1" s="1"/>
  <c r="Z99" i="1"/>
  <c r="AV99" i="1" s="1"/>
  <c r="BR99" i="1" s="1"/>
  <c r="X99" i="1"/>
  <c r="AT99" i="1" s="1"/>
  <c r="BP99" i="1" s="1"/>
  <c r="AUY99" i="1" s="1"/>
  <c r="U99" i="1"/>
  <c r="AQ99" i="1" s="1"/>
  <c r="T99" i="1"/>
  <c r="T100" i="1"/>
  <c r="T96" i="1"/>
  <c r="S99" i="1"/>
  <c r="S100" i="1"/>
  <c r="S96" i="1"/>
  <c r="BK57" i="1"/>
  <c r="CG57" i="1" s="1"/>
  <c r="AVP57" i="1" s="1"/>
  <c r="BH57" i="1"/>
  <c r="BG57" i="1"/>
  <c r="CC57" i="1" s="1"/>
  <c r="AVL57" i="1" s="1"/>
  <c r="BF57" i="1"/>
  <c r="CB57" i="1" s="1"/>
  <c r="AVK57" i="1" s="1"/>
  <c r="BE57" i="1"/>
  <c r="CA57" i="1" s="1"/>
  <c r="AVJ57" i="1" s="1"/>
  <c r="BD57" i="1"/>
  <c r="BZ57" i="1" s="1"/>
  <c r="AVI57" i="1" s="1"/>
  <c r="BC57" i="1"/>
  <c r="BY57" i="1" s="1"/>
  <c r="AVH57" i="1" s="1"/>
  <c r="BB57" i="1"/>
  <c r="BA57" i="1"/>
  <c r="BW57" i="1" s="1"/>
  <c r="AVF57" i="1" s="1"/>
  <c r="AZ57" i="1"/>
  <c r="BV57" i="1" s="1"/>
  <c r="AVE57" i="1" s="1"/>
  <c r="AY57" i="1"/>
  <c r="BU57" i="1" s="1"/>
  <c r="AVD57" i="1" s="1"/>
  <c r="AX57" i="1"/>
  <c r="BT57" i="1" s="1"/>
  <c r="AVC57" i="1" s="1"/>
  <c r="AV57" i="1"/>
  <c r="BR57" i="1" s="1"/>
  <c r="AT57" i="1"/>
  <c r="BP57" i="1" s="1"/>
  <c r="AUY57" i="1" s="1"/>
  <c r="AQ57" i="1"/>
  <c r="BK60" i="1"/>
  <c r="CG60" i="1" s="1"/>
  <c r="AVP60" i="1" s="1"/>
  <c r="BG60" i="1"/>
  <c r="CC60" i="1" s="1"/>
  <c r="AVL60" i="1" s="1"/>
  <c r="BF60" i="1"/>
  <c r="CB60" i="1" s="1"/>
  <c r="AVK60" i="1" s="1"/>
  <c r="BE60" i="1"/>
  <c r="CA60" i="1" s="1"/>
  <c r="AVJ60" i="1" s="1"/>
  <c r="BD60" i="1"/>
  <c r="BZ60" i="1" s="1"/>
  <c r="AVI60" i="1" s="1"/>
  <c r="BC60" i="1"/>
  <c r="BY60" i="1" s="1"/>
  <c r="AVH60" i="1" s="1"/>
  <c r="BB60" i="1"/>
  <c r="BA60" i="1"/>
  <c r="BW60" i="1" s="1"/>
  <c r="AVF60" i="1" s="1"/>
  <c r="AZ60" i="1"/>
  <c r="BV60" i="1" s="1"/>
  <c r="AVE60" i="1" s="1"/>
  <c r="AY60" i="1"/>
  <c r="BU60" i="1" s="1"/>
  <c r="AVD60" i="1" s="1"/>
  <c r="AX60" i="1"/>
  <c r="BT60" i="1" s="1"/>
  <c r="AVC60" i="1" s="1"/>
  <c r="AW60" i="1"/>
  <c r="BS60" i="1" s="1"/>
  <c r="AV60" i="1"/>
  <c r="BR60" i="1" s="1"/>
  <c r="AVA60" i="1" s="1"/>
  <c r="AT60" i="1"/>
  <c r="BP60" i="1" s="1"/>
  <c r="AUY60" i="1" s="1"/>
  <c r="BK59" i="1"/>
  <c r="CG59" i="1" s="1"/>
  <c r="AVP59" i="1" s="1"/>
  <c r="BG59" i="1"/>
  <c r="CC59" i="1" s="1"/>
  <c r="AVL59" i="1" s="1"/>
  <c r="BF59" i="1"/>
  <c r="CB59" i="1" s="1"/>
  <c r="AVK59" i="1" s="1"/>
  <c r="BE59" i="1"/>
  <c r="CA59" i="1" s="1"/>
  <c r="AVJ59" i="1" s="1"/>
  <c r="BD59" i="1"/>
  <c r="BZ59" i="1" s="1"/>
  <c r="AVI59" i="1" s="1"/>
  <c r="BC59" i="1"/>
  <c r="BY59" i="1" s="1"/>
  <c r="AVH59" i="1" s="1"/>
  <c r="BB59" i="1"/>
  <c r="BA59" i="1"/>
  <c r="BW59" i="1" s="1"/>
  <c r="AVF59" i="1" s="1"/>
  <c r="AZ59" i="1"/>
  <c r="BV59" i="1" s="1"/>
  <c r="AVE59" i="1" s="1"/>
  <c r="AY59" i="1"/>
  <c r="BU59" i="1" s="1"/>
  <c r="AVD59" i="1" s="1"/>
  <c r="AV59" i="1"/>
  <c r="BR59" i="1" s="1"/>
  <c r="AT59" i="1"/>
  <c r="BP59" i="1" s="1"/>
  <c r="AUY59" i="1" s="1"/>
  <c r="AQ59" i="1"/>
  <c r="BK58" i="1"/>
  <c r="CG58" i="1" s="1"/>
  <c r="AVP58" i="1" s="1"/>
  <c r="BG58" i="1"/>
  <c r="CC58" i="1" s="1"/>
  <c r="AVL58" i="1" s="1"/>
  <c r="BF58" i="1"/>
  <c r="CB58" i="1" s="1"/>
  <c r="AVK58" i="1" s="1"/>
  <c r="BE58" i="1"/>
  <c r="CA58" i="1" s="1"/>
  <c r="AVJ58" i="1" s="1"/>
  <c r="BD58" i="1"/>
  <c r="BZ58" i="1" s="1"/>
  <c r="AVI58" i="1" s="1"/>
  <c r="BC58" i="1"/>
  <c r="BY58" i="1" s="1"/>
  <c r="AVH58" i="1" s="1"/>
  <c r="BB58" i="1"/>
  <c r="BA58" i="1"/>
  <c r="BW58" i="1" s="1"/>
  <c r="AVF58" i="1" s="1"/>
  <c r="AZ58" i="1"/>
  <c r="BV58" i="1" s="1"/>
  <c r="AVE58" i="1" s="1"/>
  <c r="AY58" i="1"/>
  <c r="BU58" i="1" s="1"/>
  <c r="AVD58" i="1" s="1"/>
  <c r="AX58" i="1"/>
  <c r="BT58" i="1" s="1"/>
  <c r="AVC58" i="1" s="1"/>
  <c r="AV58" i="1"/>
  <c r="BR58" i="1" s="1"/>
  <c r="AT58" i="1"/>
  <c r="BP58" i="1" s="1"/>
  <c r="AUY58" i="1" s="1"/>
  <c r="AQ58" i="1"/>
  <c r="AO56" i="1"/>
  <c r="BK56" i="1" s="1"/>
  <c r="CG56" i="1" s="1"/>
  <c r="AVP56" i="1" s="1"/>
  <c r="AL56" i="1"/>
  <c r="AM56" i="1" s="1"/>
  <c r="AK56" i="1"/>
  <c r="BG56" i="1" s="1"/>
  <c r="CC56" i="1" s="1"/>
  <c r="AVL56" i="1" s="1"/>
  <c r="AJ56" i="1"/>
  <c r="BF56" i="1" s="1"/>
  <c r="CB56" i="1" s="1"/>
  <c r="AVK56" i="1" s="1"/>
  <c r="AI56" i="1"/>
  <c r="BE56" i="1" s="1"/>
  <c r="CA56" i="1" s="1"/>
  <c r="AVJ56" i="1" s="1"/>
  <c r="AH56" i="1"/>
  <c r="BD56" i="1" s="1"/>
  <c r="BZ56" i="1" s="1"/>
  <c r="AVI56" i="1" s="1"/>
  <c r="AG56" i="1"/>
  <c r="BC56" i="1" s="1"/>
  <c r="BY56" i="1" s="1"/>
  <c r="AVH56" i="1" s="1"/>
  <c r="AF56" i="1"/>
  <c r="BB56" i="1" s="1"/>
  <c r="AE56" i="1"/>
  <c r="BA56" i="1" s="1"/>
  <c r="BW56" i="1" s="1"/>
  <c r="AVF56" i="1" s="1"/>
  <c r="AD56" i="1"/>
  <c r="AZ56" i="1" s="1"/>
  <c r="BV56" i="1" s="1"/>
  <c r="AVE56" i="1" s="1"/>
  <c r="AC56" i="1"/>
  <c r="AY56" i="1" s="1"/>
  <c r="BU56" i="1" s="1"/>
  <c r="AVD56" i="1" s="1"/>
  <c r="AB56" i="1"/>
  <c r="Z56" i="1"/>
  <c r="AV56" i="1" s="1"/>
  <c r="BR56" i="1" s="1"/>
  <c r="X56" i="1"/>
  <c r="AT56" i="1" s="1"/>
  <c r="BP56" i="1" s="1"/>
  <c r="AUY56" i="1" s="1"/>
  <c r="U56" i="1"/>
  <c r="AQ56" i="1" s="1"/>
  <c r="AO55" i="1"/>
  <c r="BK55" i="1" s="1"/>
  <c r="CG55" i="1" s="1"/>
  <c r="AVP55" i="1" s="1"/>
  <c r="AL55" i="1"/>
  <c r="AM55" i="1" s="1"/>
  <c r="AK55" i="1"/>
  <c r="BG55" i="1" s="1"/>
  <c r="CC55" i="1" s="1"/>
  <c r="AVL55" i="1" s="1"/>
  <c r="AJ55" i="1"/>
  <c r="BF55" i="1" s="1"/>
  <c r="CB55" i="1" s="1"/>
  <c r="AVK55" i="1" s="1"/>
  <c r="AI55" i="1"/>
  <c r="BE55" i="1" s="1"/>
  <c r="CA55" i="1" s="1"/>
  <c r="AVJ55" i="1" s="1"/>
  <c r="AH55" i="1"/>
  <c r="BD55" i="1" s="1"/>
  <c r="BZ55" i="1" s="1"/>
  <c r="AVI55" i="1" s="1"/>
  <c r="AG55" i="1"/>
  <c r="BC55" i="1" s="1"/>
  <c r="BY55" i="1" s="1"/>
  <c r="AVH55" i="1" s="1"/>
  <c r="AF55" i="1"/>
  <c r="BB55" i="1" s="1"/>
  <c r="AE55" i="1"/>
  <c r="BA55" i="1" s="1"/>
  <c r="BW55" i="1" s="1"/>
  <c r="AVF55" i="1" s="1"/>
  <c r="AD55" i="1"/>
  <c r="AZ55" i="1" s="1"/>
  <c r="BV55" i="1" s="1"/>
  <c r="AVE55" i="1" s="1"/>
  <c r="AC55" i="1"/>
  <c r="AY55" i="1" s="1"/>
  <c r="BU55" i="1" s="1"/>
  <c r="AVD55" i="1" s="1"/>
  <c r="AB55" i="1"/>
  <c r="Z55" i="1"/>
  <c r="AV55" i="1" s="1"/>
  <c r="BR55" i="1" s="1"/>
  <c r="X55" i="1"/>
  <c r="AT55" i="1" s="1"/>
  <c r="BP55" i="1" s="1"/>
  <c r="AUY55" i="1" s="1"/>
  <c r="U55" i="1"/>
  <c r="AQ55" i="1" s="1"/>
  <c r="AO54" i="1"/>
  <c r="BK54" i="1" s="1"/>
  <c r="CG54" i="1" s="1"/>
  <c r="AVP54" i="1" s="1"/>
  <c r="AL54" i="1"/>
  <c r="AM54" i="1" s="1"/>
  <c r="AK54" i="1"/>
  <c r="BG54" i="1" s="1"/>
  <c r="CC54" i="1" s="1"/>
  <c r="AVL54" i="1" s="1"/>
  <c r="AJ54" i="1"/>
  <c r="BF54" i="1" s="1"/>
  <c r="CB54" i="1" s="1"/>
  <c r="AVK54" i="1" s="1"/>
  <c r="AI54" i="1"/>
  <c r="BE54" i="1" s="1"/>
  <c r="CA54" i="1" s="1"/>
  <c r="AVJ54" i="1" s="1"/>
  <c r="AH54" i="1"/>
  <c r="BD54" i="1" s="1"/>
  <c r="BZ54" i="1" s="1"/>
  <c r="AVI54" i="1" s="1"/>
  <c r="AG54" i="1"/>
  <c r="BC54" i="1" s="1"/>
  <c r="BY54" i="1" s="1"/>
  <c r="AVH54" i="1" s="1"/>
  <c r="AF54" i="1"/>
  <c r="BB54" i="1" s="1"/>
  <c r="AE54" i="1"/>
  <c r="BA54" i="1" s="1"/>
  <c r="BW54" i="1" s="1"/>
  <c r="AVF54" i="1" s="1"/>
  <c r="AD54" i="1"/>
  <c r="AZ54" i="1" s="1"/>
  <c r="BV54" i="1" s="1"/>
  <c r="AVE54" i="1" s="1"/>
  <c r="AC54" i="1"/>
  <c r="AY54" i="1" s="1"/>
  <c r="BU54" i="1" s="1"/>
  <c r="AVD54" i="1" s="1"/>
  <c r="AB54" i="1"/>
  <c r="AX54" i="1" s="1"/>
  <c r="BT54" i="1" s="1"/>
  <c r="AVC54" i="1" s="1"/>
  <c r="Z54" i="1"/>
  <c r="AV54" i="1" s="1"/>
  <c r="BR54" i="1" s="1"/>
  <c r="X54" i="1"/>
  <c r="AT54" i="1" s="1"/>
  <c r="BP54" i="1" s="1"/>
  <c r="AUY54" i="1" s="1"/>
  <c r="U54" i="1"/>
  <c r="AQ54" i="1" s="1"/>
  <c r="AO53" i="1"/>
  <c r="BK53" i="1" s="1"/>
  <c r="CG53" i="1" s="1"/>
  <c r="AVP53" i="1" s="1"/>
  <c r="AL53" i="1"/>
  <c r="AM53" i="1" s="1"/>
  <c r="AK53" i="1"/>
  <c r="BG53" i="1" s="1"/>
  <c r="CC53" i="1" s="1"/>
  <c r="AVL53" i="1" s="1"/>
  <c r="AJ53" i="1"/>
  <c r="BF53" i="1" s="1"/>
  <c r="CB53" i="1" s="1"/>
  <c r="AVK53" i="1" s="1"/>
  <c r="AI53" i="1"/>
  <c r="BE53" i="1" s="1"/>
  <c r="CA53" i="1" s="1"/>
  <c r="AVJ53" i="1" s="1"/>
  <c r="AH53" i="1"/>
  <c r="BD53" i="1" s="1"/>
  <c r="BZ53" i="1" s="1"/>
  <c r="AVI53" i="1" s="1"/>
  <c r="AG53" i="1"/>
  <c r="BC53" i="1" s="1"/>
  <c r="BY53" i="1" s="1"/>
  <c r="AVH53" i="1" s="1"/>
  <c r="AF53" i="1"/>
  <c r="BB53" i="1" s="1"/>
  <c r="AE53" i="1"/>
  <c r="BA53" i="1" s="1"/>
  <c r="BW53" i="1" s="1"/>
  <c r="AVF53" i="1" s="1"/>
  <c r="AD53" i="1"/>
  <c r="AZ53" i="1" s="1"/>
  <c r="BV53" i="1" s="1"/>
  <c r="AVE53" i="1" s="1"/>
  <c r="AC53" i="1"/>
  <c r="AY53" i="1" s="1"/>
  <c r="BU53" i="1" s="1"/>
  <c r="AVD53" i="1" s="1"/>
  <c r="AB53" i="1"/>
  <c r="Z53" i="1"/>
  <c r="AV53" i="1" s="1"/>
  <c r="BR53" i="1" s="1"/>
  <c r="X53" i="1"/>
  <c r="AT53" i="1" s="1"/>
  <c r="BP53" i="1" s="1"/>
  <c r="AUY53" i="1" s="1"/>
  <c r="U53" i="1"/>
  <c r="AQ53" i="1" s="1"/>
  <c r="AO52" i="1"/>
  <c r="BK52" i="1" s="1"/>
  <c r="CG52" i="1" s="1"/>
  <c r="AL52" i="1"/>
  <c r="AM52" i="1" s="1"/>
  <c r="AK52" i="1"/>
  <c r="BG52" i="1" s="1"/>
  <c r="CC52" i="1" s="1"/>
  <c r="AVL52" i="1" s="1"/>
  <c r="AJ52" i="1"/>
  <c r="BF52" i="1" s="1"/>
  <c r="CB52" i="1" s="1"/>
  <c r="AVK52" i="1" s="1"/>
  <c r="AI52" i="1"/>
  <c r="BE52" i="1" s="1"/>
  <c r="CA52" i="1" s="1"/>
  <c r="AVJ52" i="1" s="1"/>
  <c r="AH52" i="1"/>
  <c r="BD52" i="1" s="1"/>
  <c r="BZ52" i="1" s="1"/>
  <c r="AVI52" i="1" s="1"/>
  <c r="AG52" i="1"/>
  <c r="BC52" i="1" s="1"/>
  <c r="BY52" i="1" s="1"/>
  <c r="AVH52" i="1" s="1"/>
  <c r="AF52" i="1"/>
  <c r="BB52" i="1" s="1"/>
  <c r="AE52" i="1"/>
  <c r="BA52" i="1" s="1"/>
  <c r="BW52" i="1" s="1"/>
  <c r="AVF52" i="1" s="1"/>
  <c r="AD52" i="1"/>
  <c r="AZ52" i="1" s="1"/>
  <c r="BV52" i="1" s="1"/>
  <c r="AVE52" i="1" s="1"/>
  <c r="AC52" i="1"/>
  <c r="AY52" i="1" s="1"/>
  <c r="BU52" i="1" s="1"/>
  <c r="AVD52" i="1" s="1"/>
  <c r="AB52" i="1"/>
  <c r="Z52" i="1"/>
  <c r="AV52" i="1" s="1"/>
  <c r="BR52" i="1" s="1"/>
  <c r="X52" i="1"/>
  <c r="AT52" i="1" s="1"/>
  <c r="BP52" i="1" s="1"/>
  <c r="AUY52" i="1" s="1"/>
  <c r="U52" i="1"/>
  <c r="AQ52" i="1" s="1"/>
  <c r="T60" i="1"/>
  <c r="T59" i="1"/>
  <c r="T58" i="1"/>
  <c r="T57" i="1"/>
  <c r="T56" i="1"/>
  <c r="T55" i="1"/>
  <c r="T54" i="1"/>
  <c r="T53" i="1"/>
  <c r="T52" i="1"/>
  <c r="S60" i="1"/>
  <c r="S59" i="1"/>
  <c r="S58" i="1"/>
  <c r="S57" i="1"/>
  <c r="S56" i="1"/>
  <c r="S55" i="1"/>
  <c r="S54" i="1"/>
  <c r="S53" i="1"/>
  <c r="S52" i="1"/>
  <c r="CG6" i="1"/>
  <c r="AVP6" i="1" s="1"/>
  <c r="BK7" i="1"/>
  <c r="CG7" i="1" s="1"/>
  <c r="AVP7" i="1" s="1"/>
  <c r="BG7" i="1"/>
  <c r="CC7" i="1" s="1"/>
  <c r="AVL7" i="1" s="1"/>
  <c r="BF7" i="1"/>
  <c r="CB7" i="1" s="1"/>
  <c r="AVK7" i="1" s="1"/>
  <c r="BE7" i="1"/>
  <c r="CA7" i="1" s="1"/>
  <c r="AVJ7" i="1" s="1"/>
  <c r="BD7" i="1"/>
  <c r="BZ7" i="1" s="1"/>
  <c r="AVI7" i="1" s="1"/>
  <c r="BC7" i="1"/>
  <c r="BY7" i="1" s="1"/>
  <c r="AVH7" i="1" s="1"/>
  <c r="BB7" i="1"/>
  <c r="BA7" i="1"/>
  <c r="BW7" i="1" s="1"/>
  <c r="AVF7" i="1" s="1"/>
  <c r="AZ7" i="1"/>
  <c r="BV7" i="1" s="1"/>
  <c r="AVE7" i="1" s="1"/>
  <c r="AY7" i="1"/>
  <c r="BU7" i="1" s="1"/>
  <c r="AVD7" i="1" s="1"/>
  <c r="AX7" i="1"/>
  <c r="BT7" i="1" s="1"/>
  <c r="AVC7" i="1" s="1"/>
  <c r="AV7" i="1"/>
  <c r="BR7" i="1" s="1"/>
  <c r="AU7" i="1"/>
  <c r="BQ7" i="1" s="1"/>
  <c r="BP7" i="1"/>
  <c r="AUY7" i="1" s="1"/>
  <c r="BK5" i="1"/>
  <c r="CG5" i="1" s="1"/>
  <c r="AVP5" i="1" s="1"/>
  <c r="BH5" i="1"/>
  <c r="BG5" i="1"/>
  <c r="CC5" i="1" s="1"/>
  <c r="AVL5" i="1" s="1"/>
  <c r="BF5" i="1"/>
  <c r="CB5" i="1" s="1"/>
  <c r="AVK5" i="1" s="1"/>
  <c r="BE5" i="1"/>
  <c r="CA5" i="1" s="1"/>
  <c r="AVJ5" i="1" s="1"/>
  <c r="BD5" i="1"/>
  <c r="BZ5" i="1" s="1"/>
  <c r="AVI5" i="1" s="1"/>
  <c r="BC5" i="1"/>
  <c r="BY5" i="1" s="1"/>
  <c r="AVH5" i="1" s="1"/>
  <c r="BB5" i="1"/>
  <c r="BA5" i="1"/>
  <c r="BW5" i="1" s="1"/>
  <c r="AVF5" i="1" s="1"/>
  <c r="AZ5" i="1"/>
  <c r="BV5" i="1" s="1"/>
  <c r="AVE5" i="1" s="1"/>
  <c r="AY5" i="1"/>
  <c r="BU5" i="1" s="1"/>
  <c r="AVD5" i="1" s="1"/>
  <c r="AX5" i="1"/>
  <c r="BT5" i="1" s="1"/>
  <c r="AVC5" i="1" s="1"/>
  <c r="AV5" i="1"/>
  <c r="BR5" i="1" s="1"/>
  <c r="BP5" i="1"/>
  <c r="AUY5" i="1" s="1"/>
  <c r="BN307" i="1" l="1"/>
  <c r="BO307" i="1" s="1"/>
  <c r="BN279" i="1"/>
  <c r="BO279" i="1" s="1"/>
  <c r="BO10" i="1"/>
  <c r="CK10" i="1" s="1"/>
  <c r="CH366" i="1"/>
  <c r="AVQ366" i="1" s="1"/>
  <c r="CE278" i="1"/>
  <c r="CF278" i="1" s="1"/>
  <c r="CE279" i="1"/>
  <c r="CF279" i="1" s="1"/>
  <c r="CH279" i="1"/>
  <c r="AVQ279" i="1" s="1"/>
  <c r="CH278" i="1"/>
  <c r="AVQ278" i="1" s="1"/>
  <c r="AUW10" i="1"/>
  <c r="AUX10" i="1" s="1"/>
  <c r="AVQ10" i="1"/>
  <c r="DD10" i="1"/>
  <c r="CE380" i="1"/>
  <c r="CF380" i="1" s="1"/>
  <c r="CF10" i="1"/>
  <c r="DB10" i="1" s="1"/>
  <c r="CH441" i="1"/>
  <c r="AVQ441" i="1" s="1"/>
  <c r="BN441" i="1"/>
  <c r="BO441" i="1" s="1"/>
  <c r="BN366" i="1"/>
  <c r="BO366" i="1" s="1"/>
  <c r="CE308" i="1"/>
  <c r="CF308" i="1" s="1"/>
  <c r="CE366" i="1"/>
  <c r="CF366" i="1" s="1"/>
  <c r="AUZ160" i="1"/>
  <c r="BN246" i="1"/>
  <c r="BO246" i="1" s="1"/>
  <c r="CE306" i="1"/>
  <c r="CF306" i="1" s="1"/>
  <c r="CE441" i="1"/>
  <c r="CF441" i="1" s="1"/>
  <c r="AVA52" i="1"/>
  <c r="AVA53" i="1"/>
  <c r="AVA54" i="1"/>
  <c r="AVA55" i="1"/>
  <c r="AVA56" i="1"/>
  <c r="AVA58" i="1"/>
  <c r="AVA59" i="1"/>
  <c r="CE310" i="1"/>
  <c r="CF310" i="1" s="1"/>
  <c r="BM160" i="1"/>
  <c r="AUV160" i="1" s="1"/>
  <c r="AUW160" i="1" s="1"/>
  <c r="AUX160" i="1" s="1"/>
  <c r="AVA99" i="1"/>
  <c r="AVB5" i="1"/>
  <c r="AVB7" i="1"/>
  <c r="AVB60" i="1"/>
  <c r="AVA57" i="1"/>
  <c r="AVA160" i="1"/>
  <c r="AVA189" i="1"/>
  <c r="DC52" i="1"/>
  <c r="AVP52" i="1"/>
  <c r="AVN354" i="1"/>
  <c r="AVO354" i="1" s="1"/>
  <c r="BN354" i="1"/>
  <c r="BO354" i="1" s="1"/>
  <c r="AUV354" i="1"/>
  <c r="AUW354" i="1" s="1"/>
  <c r="AUX354" i="1" s="1"/>
  <c r="AVB57" i="1"/>
  <c r="AVA100" i="1"/>
  <c r="AVB144" i="1"/>
  <c r="AVN198" i="1"/>
  <c r="AVO198" i="1" s="1"/>
  <c r="CE233" i="1"/>
  <c r="CF233" i="1" s="1"/>
  <c r="AVM233" i="1"/>
  <c r="CE307" i="1"/>
  <c r="CF307" i="1" s="1"/>
  <c r="AVM307" i="1"/>
  <c r="AVA144" i="1"/>
  <c r="CE208" i="1"/>
  <c r="CF208" i="1" s="1"/>
  <c r="AVM208" i="1"/>
  <c r="AVN309" i="1"/>
  <c r="AVO309" i="1" s="1"/>
  <c r="AVA5" i="1"/>
  <c r="AVA7" i="1"/>
  <c r="AVB54" i="1"/>
  <c r="AVB58" i="1"/>
  <c r="AVB99" i="1"/>
  <c r="AVB96" i="1"/>
  <c r="AVB165" i="1"/>
  <c r="AVB189" i="1"/>
  <c r="AVN246" i="1"/>
  <c r="AVO246" i="1" s="1"/>
  <c r="AW233" i="1"/>
  <c r="BS233" i="1" s="1"/>
  <c r="CH233" i="1" s="1"/>
  <c r="AVQ233" i="1" s="1"/>
  <c r="AW307" i="1"/>
  <c r="BS307" i="1" s="1"/>
  <c r="CH307" i="1" s="1"/>
  <c r="AVQ307" i="1" s="1"/>
  <c r="AW306" i="1"/>
  <c r="BS306" i="1" s="1"/>
  <c r="CH306" i="1" s="1"/>
  <c r="AVQ306" i="1" s="1"/>
  <c r="CH380" i="1"/>
  <c r="AVQ380" i="1" s="1"/>
  <c r="BN380" i="1"/>
  <c r="BO380" i="1" s="1"/>
  <c r="BL308" i="1"/>
  <c r="BL279" i="1"/>
  <c r="BL441" i="1"/>
  <c r="BL380" i="1"/>
  <c r="CE309" i="1"/>
  <c r="CF309" i="1" s="1"/>
  <c r="BL310" i="1"/>
  <c r="BL309" i="1"/>
  <c r="CH309" i="1"/>
  <c r="AVQ309" i="1" s="1"/>
  <c r="BN309" i="1"/>
  <c r="BO309" i="1" s="1"/>
  <c r="BH144" i="1"/>
  <c r="CH310" i="1"/>
  <c r="AVQ310" i="1" s="1"/>
  <c r="BN310" i="1"/>
  <c r="BO310" i="1" s="1"/>
  <c r="BS354" i="1"/>
  <c r="CH354" i="1" s="1"/>
  <c r="AVQ354" i="1" s="1"/>
  <c r="BL354" i="1"/>
  <c r="CE354" i="1"/>
  <c r="CF354" i="1" s="1"/>
  <c r="BL366" i="1"/>
  <c r="BN306" i="1"/>
  <c r="BO306" i="1" s="1"/>
  <c r="BN308" i="1"/>
  <c r="BO308" i="1" s="1"/>
  <c r="CH308" i="1"/>
  <c r="AVQ308" i="1" s="1"/>
  <c r="BI286" i="1"/>
  <c r="BJ286" i="1" s="1"/>
  <c r="CD286" i="1"/>
  <c r="BJ246" i="1"/>
  <c r="CF246" i="1" s="1"/>
  <c r="BL286" i="1"/>
  <c r="BN286" i="1"/>
  <c r="BO286" i="1" s="1"/>
  <c r="AS286" i="1"/>
  <c r="BI160" i="1"/>
  <c r="BJ160" i="1" s="1"/>
  <c r="CD160" i="1"/>
  <c r="BX165" i="1"/>
  <c r="AVG165" i="1" s="1"/>
  <c r="CD189" i="1"/>
  <c r="BX189" i="1"/>
  <c r="AVG189" i="1" s="1"/>
  <c r="AW160" i="1"/>
  <c r="BS160" i="1" s="1"/>
  <c r="BX160" i="1"/>
  <c r="AVG160" i="1" s="1"/>
  <c r="CD165" i="1"/>
  <c r="BN233" i="1"/>
  <c r="BO233" i="1" s="1"/>
  <c r="AW246" i="1"/>
  <c r="AR189" i="1"/>
  <c r="AS189" i="1" s="1"/>
  <c r="BM189" i="1"/>
  <c r="AUV189" i="1" s="1"/>
  <c r="AUW189" i="1" s="1"/>
  <c r="AUX189" i="1" s="1"/>
  <c r="CH208" i="1"/>
  <c r="AVQ208" i="1" s="1"/>
  <c r="BN208" i="1"/>
  <c r="BO208" i="1" s="1"/>
  <c r="BN198" i="1"/>
  <c r="BO198" i="1" s="1"/>
  <c r="AW144" i="1"/>
  <c r="BS144" i="1" s="1"/>
  <c r="BX144" i="1"/>
  <c r="AVG144" i="1" s="1"/>
  <c r="AX160" i="1"/>
  <c r="BT160" i="1" s="1"/>
  <c r="AVC160" i="1" s="1"/>
  <c r="AVB160" i="1" s="1"/>
  <c r="AR165" i="1"/>
  <c r="AS165" i="1" s="1"/>
  <c r="BI165" i="1"/>
  <c r="BJ165" i="1" s="1"/>
  <c r="BM165" i="1"/>
  <c r="AUV165" i="1" s="1"/>
  <c r="AUW165" i="1" s="1"/>
  <c r="AUX165" i="1" s="1"/>
  <c r="AW198" i="1"/>
  <c r="CE198" i="1"/>
  <c r="CF198" i="1" s="1"/>
  <c r="BL165" i="1"/>
  <c r="BI189" i="1"/>
  <c r="AR144" i="1"/>
  <c r="AS144" i="1" s="1"/>
  <c r="AR160" i="1"/>
  <c r="AS160" i="1" s="1"/>
  <c r="AQ5" i="1"/>
  <c r="AR5" i="1" s="1"/>
  <c r="AS5" i="1" s="1"/>
  <c r="BH7" i="1"/>
  <c r="BI7" i="1" s="1"/>
  <c r="BJ7" i="1" s="1"/>
  <c r="BX52" i="1"/>
  <c r="AVG52" i="1" s="1"/>
  <c r="BX53" i="1"/>
  <c r="AVG53" i="1" s="1"/>
  <c r="BX54" i="1"/>
  <c r="AVG54" i="1" s="1"/>
  <c r="BX55" i="1"/>
  <c r="AVG55" i="1" s="1"/>
  <c r="BX56" i="1"/>
  <c r="AVG56" i="1" s="1"/>
  <c r="BX58" i="1"/>
  <c r="AVG58" i="1" s="1"/>
  <c r="BX59" i="1"/>
  <c r="AVG59" i="1" s="1"/>
  <c r="BX99" i="1"/>
  <c r="AVG99" i="1" s="1"/>
  <c r="BX100" i="1"/>
  <c r="AVG100" i="1" s="1"/>
  <c r="BX57" i="1"/>
  <c r="AVG57" i="1" s="1"/>
  <c r="BX60" i="1"/>
  <c r="AVG60" i="1" s="1"/>
  <c r="BX96" i="1"/>
  <c r="AVG96" i="1" s="1"/>
  <c r="BI5" i="1"/>
  <c r="BJ5" i="1" s="1"/>
  <c r="BM52" i="1"/>
  <c r="AUV52" i="1" s="1"/>
  <c r="AUW52" i="1" s="1"/>
  <c r="AUX52" i="1" s="1"/>
  <c r="AR52" i="1"/>
  <c r="AS52" i="1" s="1"/>
  <c r="BM53" i="1"/>
  <c r="AUV53" i="1" s="1"/>
  <c r="AUW53" i="1" s="1"/>
  <c r="AUX53" i="1" s="1"/>
  <c r="AR53" i="1"/>
  <c r="AS53" i="1" s="1"/>
  <c r="BM54" i="1"/>
  <c r="AUV54" i="1" s="1"/>
  <c r="AUW54" i="1" s="1"/>
  <c r="AUX54" i="1" s="1"/>
  <c r="AR54" i="1"/>
  <c r="AS54" i="1" s="1"/>
  <c r="AR55" i="1"/>
  <c r="AS55" i="1" s="1"/>
  <c r="BM55" i="1"/>
  <c r="AUV55" i="1" s="1"/>
  <c r="BM56" i="1"/>
  <c r="AUV56" i="1" s="1"/>
  <c r="AUW56" i="1" s="1"/>
  <c r="AUX56" i="1" s="1"/>
  <c r="AR56" i="1"/>
  <c r="AS56" i="1" s="1"/>
  <c r="BM58" i="1"/>
  <c r="AUV58" i="1" s="1"/>
  <c r="AUW58" i="1" s="1"/>
  <c r="AUX58" i="1" s="1"/>
  <c r="AR58" i="1"/>
  <c r="AS58" i="1" s="1"/>
  <c r="AR59" i="1"/>
  <c r="AS59" i="1" s="1"/>
  <c r="BM59" i="1"/>
  <c r="AUV59" i="1" s="1"/>
  <c r="CD57" i="1"/>
  <c r="AVM57" i="1" s="1"/>
  <c r="BI57" i="1"/>
  <c r="BJ57" i="1" s="1"/>
  <c r="AR99" i="1"/>
  <c r="AS99" i="1" s="1"/>
  <c r="BM99" i="1"/>
  <c r="AUV99" i="1" s="1"/>
  <c r="AUW99" i="1" s="1"/>
  <c r="AUX99" i="1" s="1"/>
  <c r="AR100" i="1"/>
  <c r="AS100" i="1" s="1"/>
  <c r="BM100" i="1"/>
  <c r="AUV100" i="1" s="1"/>
  <c r="AUW100" i="1" s="1"/>
  <c r="AUX100" i="1" s="1"/>
  <c r="CD96" i="1"/>
  <c r="AVM96" i="1" s="1"/>
  <c r="BI96" i="1"/>
  <c r="BJ96" i="1" s="1"/>
  <c r="BM57" i="1"/>
  <c r="AUV57" i="1" s="1"/>
  <c r="AUW57" i="1" s="1"/>
  <c r="AUX57" i="1" s="1"/>
  <c r="AR57" i="1"/>
  <c r="AS57" i="1" s="1"/>
  <c r="BH60" i="1"/>
  <c r="BH56" i="1"/>
  <c r="BH52" i="1"/>
  <c r="AW7" i="1"/>
  <c r="BS7" i="1" s="1"/>
  <c r="AQ7" i="1"/>
  <c r="AA52" i="1"/>
  <c r="AW52" i="1" s="1"/>
  <c r="BS52" i="1" s="1"/>
  <c r="AA53" i="1"/>
  <c r="AW53" i="1" s="1"/>
  <c r="BS53" i="1" s="1"/>
  <c r="AA54" i="1"/>
  <c r="AW54" i="1" s="1"/>
  <c r="BS54" i="1" s="1"/>
  <c r="AA55" i="1"/>
  <c r="AW55" i="1" s="1"/>
  <c r="BS55" i="1" s="1"/>
  <c r="AA56" i="1"/>
  <c r="AW56" i="1" s="1"/>
  <c r="BS56" i="1" s="1"/>
  <c r="AW58" i="1"/>
  <c r="BS58" i="1" s="1"/>
  <c r="AW59" i="1"/>
  <c r="BS59" i="1" s="1"/>
  <c r="AW57" i="1"/>
  <c r="BS57" i="1" s="1"/>
  <c r="AQ60" i="1"/>
  <c r="AX59" i="1"/>
  <c r="BT59" i="1" s="1"/>
  <c r="AVC59" i="1" s="1"/>
  <c r="AVB59" i="1" s="1"/>
  <c r="AX55" i="1"/>
  <c r="BT55" i="1" s="1"/>
  <c r="AVC55" i="1" s="1"/>
  <c r="AVB55" i="1" s="1"/>
  <c r="BH53" i="1"/>
  <c r="AW96" i="1"/>
  <c r="BS96" i="1" s="1"/>
  <c r="BH99" i="1"/>
  <c r="AX56" i="1"/>
  <c r="BT56" i="1" s="1"/>
  <c r="AVC56" i="1" s="1"/>
  <c r="AVB56" i="1" s="1"/>
  <c r="AX52" i="1"/>
  <c r="BT52" i="1" s="1"/>
  <c r="AVC52" i="1" s="1"/>
  <c r="AVB52" i="1" s="1"/>
  <c r="BH58" i="1"/>
  <c r="BH54" i="1"/>
  <c r="AA100" i="1"/>
  <c r="AW100" i="1" s="1"/>
  <c r="BS100" i="1" s="1"/>
  <c r="AX100" i="1"/>
  <c r="BT100" i="1" s="1"/>
  <c r="AVC100" i="1" s="1"/>
  <c r="AVB100" i="1" s="1"/>
  <c r="BH100" i="1"/>
  <c r="AX53" i="1"/>
  <c r="BT53" i="1" s="1"/>
  <c r="AVC53" i="1" s="1"/>
  <c r="AVB53" i="1" s="1"/>
  <c r="BH59" i="1"/>
  <c r="BH55" i="1"/>
  <c r="AA99" i="1"/>
  <c r="AW99" i="1" s="1"/>
  <c r="BS99" i="1" s="1"/>
  <c r="V100" i="1"/>
  <c r="W100" i="1" s="1"/>
  <c r="AN100" i="1"/>
  <c r="V99" i="1"/>
  <c r="W99" i="1" s="1"/>
  <c r="AN99" i="1"/>
  <c r="V56" i="1"/>
  <c r="W56" i="1" s="1"/>
  <c r="AN56" i="1"/>
  <c r="V55" i="1"/>
  <c r="W55" i="1" s="1"/>
  <c r="AN55" i="1"/>
  <c r="V54" i="1"/>
  <c r="W54" i="1" s="1"/>
  <c r="AN54" i="1"/>
  <c r="V53" i="1"/>
  <c r="W53" i="1" s="1"/>
  <c r="AN53" i="1"/>
  <c r="V52" i="1"/>
  <c r="W52" i="1" s="1"/>
  <c r="AN52" i="1"/>
  <c r="T7" i="1"/>
  <c r="BX7" i="1" s="1"/>
  <c r="AVG7" i="1" s="1"/>
  <c r="T6" i="1"/>
  <c r="T5" i="1"/>
  <c r="BX5" i="1" s="1"/>
  <c r="AVG5" i="1" s="1"/>
  <c r="S7" i="1"/>
  <c r="S6" i="1"/>
  <c r="S5" i="1"/>
  <c r="CD5" i="1" s="1"/>
  <c r="AVM5" i="1" s="1"/>
  <c r="S4" i="1"/>
  <c r="U4" i="1"/>
  <c r="AQ4" i="1" s="1"/>
  <c r="BN160" i="1" l="1"/>
  <c r="BO160" i="1" s="1"/>
  <c r="AUZ7" i="1"/>
  <c r="AUW55" i="1"/>
  <c r="AUX55" i="1" s="1"/>
  <c r="AVN96" i="1"/>
  <c r="AVO96" i="1" s="1"/>
  <c r="AVN5" i="1"/>
  <c r="AVO5" i="1" s="1"/>
  <c r="CH286" i="1"/>
  <c r="AVQ286" i="1" s="1"/>
  <c r="AVM286" i="1"/>
  <c r="AVN57" i="1"/>
  <c r="AVO57" i="1" s="1"/>
  <c r="AVN208" i="1"/>
  <c r="AVO208" i="1" s="1"/>
  <c r="AVN307" i="1"/>
  <c r="AVO307" i="1" s="1"/>
  <c r="CE165" i="1"/>
  <c r="CF165" i="1" s="1"/>
  <c r="AVM165" i="1"/>
  <c r="CE189" i="1"/>
  <c r="CF189" i="1" s="1"/>
  <c r="AVM189" i="1"/>
  <c r="CE160" i="1"/>
  <c r="CF160" i="1" s="1"/>
  <c r="AVM160" i="1"/>
  <c r="AUW59" i="1"/>
  <c r="AUX59" i="1" s="1"/>
  <c r="AVN233" i="1"/>
  <c r="AVO233" i="1" s="1"/>
  <c r="BL306" i="1"/>
  <c r="BI144" i="1"/>
  <c r="BJ144" i="1" s="1"/>
  <c r="BL233" i="1"/>
  <c r="BL307" i="1"/>
  <c r="AW189" i="1"/>
  <c r="BS189" i="1" s="1"/>
  <c r="CH189" i="1" s="1"/>
  <c r="AVQ189" i="1" s="1"/>
  <c r="CH160" i="1"/>
  <c r="AVQ160" i="1" s="1"/>
  <c r="CE286" i="1"/>
  <c r="CF286" i="1" s="1"/>
  <c r="AP55" i="1"/>
  <c r="BL144" i="1"/>
  <c r="BS246" i="1"/>
  <c r="CH246" i="1" s="1"/>
  <c r="AVQ246" i="1" s="1"/>
  <c r="BL246" i="1"/>
  <c r="BS198" i="1"/>
  <c r="CH198" i="1" s="1"/>
  <c r="AVQ198" i="1" s="1"/>
  <c r="BL198" i="1"/>
  <c r="BN189" i="1"/>
  <c r="BO189" i="1" s="1"/>
  <c r="BL160" i="1"/>
  <c r="CH165" i="1"/>
  <c r="AVQ165" i="1" s="1"/>
  <c r="BN165" i="1"/>
  <c r="BO165" i="1" s="1"/>
  <c r="CD7" i="1"/>
  <c r="AP53" i="1"/>
  <c r="AP54" i="1"/>
  <c r="BL54" i="1"/>
  <c r="CE5" i="1"/>
  <c r="CF5" i="1" s="1"/>
  <c r="BI55" i="1"/>
  <c r="BJ55" i="1" s="1"/>
  <c r="CD55" i="1"/>
  <c r="BL60" i="1"/>
  <c r="BM60" i="1"/>
  <c r="AUV60" i="1" s="1"/>
  <c r="AUW60" i="1" s="1"/>
  <c r="AUX60" i="1" s="1"/>
  <c r="AR60" i="1"/>
  <c r="AS60" i="1" s="1"/>
  <c r="BI59" i="1"/>
  <c r="BJ59" i="1" s="1"/>
  <c r="CD59" i="1"/>
  <c r="BI52" i="1"/>
  <c r="BJ52" i="1" s="1"/>
  <c r="CD52" i="1"/>
  <c r="CH57" i="1"/>
  <c r="AVQ57" i="1" s="1"/>
  <c r="BN57" i="1"/>
  <c r="BO57" i="1" s="1"/>
  <c r="CE96" i="1"/>
  <c r="CF96" i="1" s="1"/>
  <c r="BN99" i="1"/>
  <c r="BO99" i="1" s="1"/>
  <c r="BN56" i="1"/>
  <c r="BO56" i="1" s="1"/>
  <c r="AP99" i="1"/>
  <c r="AP52" i="1"/>
  <c r="AP56" i="1"/>
  <c r="AP100" i="1"/>
  <c r="BM5" i="1"/>
  <c r="AUV5" i="1" s="1"/>
  <c r="AUW5" i="1" s="1"/>
  <c r="AUX5" i="1" s="1"/>
  <c r="BL59" i="1"/>
  <c r="BL55" i="1"/>
  <c r="BL52" i="1"/>
  <c r="BN59" i="1"/>
  <c r="BO59" i="1" s="1"/>
  <c r="BN55" i="1"/>
  <c r="BO55" i="1" s="1"/>
  <c r="BL58" i="1"/>
  <c r="CD100" i="1"/>
  <c r="BI100" i="1"/>
  <c r="BJ100" i="1" s="1"/>
  <c r="CD99" i="1"/>
  <c r="BI99" i="1"/>
  <c r="BJ99" i="1" s="1"/>
  <c r="AR7" i="1"/>
  <c r="AS7" i="1" s="1"/>
  <c r="BM7" i="1"/>
  <c r="AUV7" i="1" s="1"/>
  <c r="AUW7" i="1" s="1"/>
  <c r="AUX7" i="1" s="1"/>
  <c r="BL7" i="1"/>
  <c r="AW5" i="1"/>
  <c r="BN100" i="1"/>
  <c r="BO100" i="1" s="1"/>
  <c r="BN58" i="1"/>
  <c r="BO58" i="1" s="1"/>
  <c r="BN54" i="1"/>
  <c r="BO54" i="1" s="1"/>
  <c r="BL99" i="1"/>
  <c r="BL53" i="1"/>
  <c r="CD58" i="1"/>
  <c r="BI58" i="1"/>
  <c r="BJ58" i="1" s="1"/>
  <c r="CD54" i="1"/>
  <c r="BI54" i="1"/>
  <c r="BJ54" i="1" s="1"/>
  <c r="CD53" i="1"/>
  <c r="BI53" i="1"/>
  <c r="BJ53" i="1" s="1"/>
  <c r="BI60" i="1"/>
  <c r="BJ60" i="1" s="1"/>
  <c r="CD60" i="1"/>
  <c r="AVM60" i="1" s="1"/>
  <c r="BI56" i="1"/>
  <c r="BJ56" i="1" s="1"/>
  <c r="CD56" i="1"/>
  <c r="AVM56" i="1" s="1"/>
  <c r="CE57" i="1"/>
  <c r="CF57" i="1" s="1"/>
  <c r="BN53" i="1"/>
  <c r="BO53" i="1" s="1"/>
  <c r="BN52" i="1"/>
  <c r="BO52" i="1" s="1"/>
  <c r="BL57" i="1"/>
  <c r="BL100" i="1"/>
  <c r="BL56" i="1"/>
  <c r="I5" i="13"/>
  <c r="G20" i="13"/>
  <c r="L62" i="19"/>
  <c r="U62" i="19" s="1"/>
  <c r="Q60" i="19"/>
  <c r="Q59" i="19"/>
  <c r="Q68" i="19" s="1"/>
  <c r="Q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L35" i="19"/>
  <c r="R33" i="19"/>
  <c r="P33" i="19"/>
  <c r="P31" i="19"/>
  <c r="R31" i="19" s="1"/>
  <c r="X30" i="19"/>
  <c r="X29" i="19"/>
  <c r="E29" i="19"/>
  <c r="X28" i="19"/>
  <c r="E28" i="19"/>
  <c r="U26" i="19"/>
  <c r="S26" i="19"/>
  <c r="AA25" i="19"/>
  <c r="Y25" i="19"/>
  <c r="Q25" i="19"/>
  <c r="H25" i="19"/>
  <c r="G25" i="19"/>
  <c r="D25" i="19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S26" i="18"/>
  <c r="W26" i="2"/>
  <c r="Y26" i="2"/>
  <c r="U26" i="18"/>
  <c r="L62" i="18"/>
  <c r="U62" i="18" s="1"/>
  <c r="Q60" i="18"/>
  <c r="Q59" i="18"/>
  <c r="Q68" i="18" s="1"/>
  <c r="Q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L35" i="18"/>
  <c r="R33" i="18"/>
  <c r="P33" i="18"/>
  <c r="P31" i="18"/>
  <c r="R31" i="18" s="1"/>
  <c r="X30" i="18"/>
  <c r="X29" i="18"/>
  <c r="E29" i="18"/>
  <c r="X28" i="18"/>
  <c r="E28" i="18"/>
  <c r="AA25" i="18"/>
  <c r="Y25" i="18"/>
  <c r="Q25" i="18"/>
  <c r="H25" i="18"/>
  <c r="G25" i="18"/>
  <c r="D25" i="18"/>
  <c r="E24" i="18"/>
  <c r="F24" i="18" s="1"/>
  <c r="E23" i="18"/>
  <c r="F23" i="18" s="1"/>
  <c r="E22" i="18"/>
  <c r="F22" i="18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CH54" i="1" l="1"/>
  <c r="AVQ54" i="1" s="1"/>
  <c r="AVM54" i="1"/>
  <c r="CH100" i="1"/>
  <c r="AVQ100" i="1" s="1"/>
  <c r="AVM100" i="1"/>
  <c r="AVN189" i="1"/>
  <c r="AVO189" i="1" s="1"/>
  <c r="AVN286" i="1"/>
  <c r="AVO286" i="1" s="1"/>
  <c r="AVN60" i="1"/>
  <c r="AVO60" i="1" s="1"/>
  <c r="CH55" i="1"/>
  <c r="AVQ55" i="1" s="1"/>
  <c r="AVM55" i="1"/>
  <c r="AVN56" i="1"/>
  <c r="AVO56" i="1" s="1"/>
  <c r="CH52" i="1"/>
  <c r="AVQ52" i="1" s="1"/>
  <c r="AVM52" i="1"/>
  <c r="CH53" i="1"/>
  <c r="AVQ53" i="1" s="1"/>
  <c r="AVM53" i="1"/>
  <c r="CH58" i="1"/>
  <c r="AVQ58" i="1" s="1"/>
  <c r="AVM58" i="1"/>
  <c r="CH99" i="1"/>
  <c r="AVQ99" i="1" s="1"/>
  <c r="AVM99" i="1"/>
  <c r="CH59" i="1"/>
  <c r="AVQ59" i="1" s="1"/>
  <c r="AVM59" i="1"/>
  <c r="CE7" i="1"/>
  <c r="CF7" i="1" s="1"/>
  <c r="AVM7" i="1"/>
  <c r="AVN160" i="1"/>
  <c r="AVO160" i="1" s="1"/>
  <c r="AVN165" i="1"/>
  <c r="AVO165" i="1" s="1"/>
  <c r="BL189" i="1"/>
  <c r="CH7" i="1"/>
  <c r="AVQ7" i="1" s="1"/>
  <c r="BN7" i="1"/>
  <c r="BO7" i="1" s="1"/>
  <c r="CE99" i="1"/>
  <c r="CF99" i="1" s="1"/>
  <c r="CE55" i="1"/>
  <c r="CF55" i="1" s="1"/>
  <c r="CE56" i="1"/>
  <c r="CF56" i="1" s="1"/>
  <c r="CE60" i="1"/>
  <c r="CF60" i="1" s="1"/>
  <c r="CE53" i="1"/>
  <c r="CF53" i="1" s="1"/>
  <c r="CE54" i="1"/>
  <c r="CF54" i="1" s="1"/>
  <c r="CE100" i="1"/>
  <c r="CF100" i="1" s="1"/>
  <c r="BN5" i="1"/>
  <c r="BO5" i="1" s="1"/>
  <c r="CE52" i="1"/>
  <c r="CF52" i="1" s="1"/>
  <c r="CE58" i="1"/>
  <c r="CF58" i="1" s="1"/>
  <c r="BS5" i="1"/>
  <c r="CH5" i="1" s="1"/>
  <c r="AVQ5" i="1" s="1"/>
  <c r="BL5" i="1"/>
  <c r="CE59" i="1"/>
  <c r="CF59" i="1" s="1"/>
  <c r="CH60" i="1"/>
  <c r="AVQ60" i="1" s="1"/>
  <c r="BN60" i="1"/>
  <c r="BO60" i="1" s="1"/>
  <c r="CH56" i="1"/>
  <c r="AVQ56" i="1" s="1"/>
  <c r="E30" i="18"/>
  <c r="E60" i="18"/>
  <c r="E30" i="19"/>
  <c r="E60" i="19"/>
  <c r="E59" i="18"/>
  <c r="E59" i="19"/>
  <c r="E25" i="19"/>
  <c r="F25" i="19" s="1"/>
  <c r="F9" i="19"/>
  <c r="E58" i="19"/>
  <c r="R26" i="19"/>
  <c r="R26" i="18"/>
  <c r="T26" i="18" s="1"/>
  <c r="E25" i="18"/>
  <c r="F25" i="18" s="1"/>
  <c r="F9" i="18"/>
  <c r="E58" i="18"/>
  <c r="CI458" i="1"/>
  <c r="CI459" i="1" s="1"/>
  <c r="CJ458" i="1"/>
  <c r="CJ459" i="1" s="1"/>
  <c r="CK458" i="1"/>
  <c r="CK459" i="1" s="1"/>
  <c r="CL458" i="1"/>
  <c r="CL459" i="1" s="1"/>
  <c r="CM458" i="1"/>
  <c r="CM459" i="1" s="1"/>
  <c r="CN458" i="1"/>
  <c r="CN459" i="1" s="1"/>
  <c r="CO458" i="1"/>
  <c r="CO459" i="1" s="1"/>
  <c r="CP458" i="1"/>
  <c r="CP459" i="1" s="1"/>
  <c r="CQ458" i="1"/>
  <c r="CQ459" i="1" s="1"/>
  <c r="CR458" i="1"/>
  <c r="CR459" i="1" s="1"/>
  <c r="CS458" i="1"/>
  <c r="CS459" i="1" s="1"/>
  <c r="CT458" i="1"/>
  <c r="CT459" i="1" s="1"/>
  <c r="CU458" i="1"/>
  <c r="CU459" i="1" s="1"/>
  <c r="CV458" i="1"/>
  <c r="CV459" i="1" s="1"/>
  <c r="CW458" i="1"/>
  <c r="CW459" i="1" s="1"/>
  <c r="CX458" i="1"/>
  <c r="CX459" i="1" s="1"/>
  <c r="CY458" i="1"/>
  <c r="CY459" i="1" s="1"/>
  <c r="CZ458" i="1"/>
  <c r="CZ459" i="1" s="1"/>
  <c r="DA458" i="1"/>
  <c r="DA459" i="1" s="1"/>
  <c r="DB458" i="1"/>
  <c r="DB459" i="1" s="1"/>
  <c r="DC458" i="1"/>
  <c r="DC459" i="1" s="1"/>
  <c r="DD458" i="1"/>
  <c r="DD459" i="1" s="1"/>
  <c r="Q457" i="1"/>
  <c r="R457" i="1"/>
  <c r="P456" i="1"/>
  <c r="P457" i="1"/>
  <c r="AVN59" i="1" l="1"/>
  <c r="AVO59" i="1" s="1"/>
  <c r="AVN99" i="1"/>
  <c r="AVO99" i="1" s="1"/>
  <c r="AVN53" i="1"/>
  <c r="AVO53" i="1" s="1"/>
  <c r="AVN55" i="1"/>
  <c r="AVO55" i="1" s="1"/>
  <c r="AVN54" i="1"/>
  <c r="AVO54" i="1" s="1"/>
  <c r="AVN7" i="1"/>
  <c r="AVO7" i="1" s="1"/>
  <c r="AVN58" i="1"/>
  <c r="AVO58" i="1" s="1"/>
  <c r="AVN52" i="1"/>
  <c r="AVO52" i="1" s="1"/>
  <c r="AVN100" i="1"/>
  <c r="AVO100" i="1" s="1"/>
  <c r="P459" i="1"/>
  <c r="T26" i="19"/>
  <c r="Q456" i="1"/>
  <c r="R456" i="1"/>
  <c r="S448" i="1" l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AO455" i="1"/>
  <c r="BK455" i="1" s="1"/>
  <c r="CG455" i="1" s="1"/>
  <c r="AVP455" i="1" s="1"/>
  <c r="AL455" i="1"/>
  <c r="BH455" i="1" s="1"/>
  <c r="AK455" i="1"/>
  <c r="BG455" i="1" s="1"/>
  <c r="CC455" i="1" s="1"/>
  <c r="AVL455" i="1" s="1"/>
  <c r="AJ455" i="1"/>
  <c r="BF455" i="1" s="1"/>
  <c r="CB455" i="1" s="1"/>
  <c r="AVK455" i="1" s="1"/>
  <c r="AI455" i="1"/>
  <c r="BE455" i="1" s="1"/>
  <c r="CA455" i="1" s="1"/>
  <c r="AVJ455" i="1" s="1"/>
  <c r="AH455" i="1"/>
  <c r="BD455" i="1" s="1"/>
  <c r="BZ455" i="1" s="1"/>
  <c r="AVI455" i="1" s="1"/>
  <c r="AG455" i="1"/>
  <c r="BC455" i="1" s="1"/>
  <c r="BY455" i="1" s="1"/>
  <c r="AVH455" i="1" s="1"/>
  <c r="AF455" i="1"/>
  <c r="BB455" i="1" s="1"/>
  <c r="AE455" i="1"/>
  <c r="BA455" i="1" s="1"/>
  <c r="BW455" i="1" s="1"/>
  <c r="AVF455" i="1" s="1"/>
  <c r="AD455" i="1"/>
  <c r="AZ455" i="1" s="1"/>
  <c r="BV455" i="1" s="1"/>
  <c r="AVE455" i="1" s="1"/>
  <c r="AC455" i="1"/>
  <c r="AY455" i="1" s="1"/>
  <c r="BU455" i="1" s="1"/>
  <c r="AVD455" i="1" s="1"/>
  <c r="AB455" i="1"/>
  <c r="AX455" i="1" s="1"/>
  <c r="BT455" i="1" s="1"/>
  <c r="AVC455" i="1" s="1"/>
  <c r="Z455" i="1"/>
  <c r="AV455" i="1" s="1"/>
  <c r="BR455" i="1" s="1"/>
  <c r="X455" i="1"/>
  <c r="AT455" i="1" s="1"/>
  <c r="BP455" i="1" s="1"/>
  <c r="AUY455" i="1" s="1"/>
  <c r="U455" i="1"/>
  <c r="V455" i="1" s="1"/>
  <c r="AO454" i="1"/>
  <c r="BK454" i="1" s="1"/>
  <c r="CG454" i="1" s="1"/>
  <c r="AVP454" i="1" s="1"/>
  <c r="AL454" i="1"/>
  <c r="BH454" i="1" s="1"/>
  <c r="AK454" i="1"/>
  <c r="BG454" i="1" s="1"/>
  <c r="CC454" i="1" s="1"/>
  <c r="AVL454" i="1" s="1"/>
  <c r="AJ454" i="1"/>
  <c r="BF454" i="1" s="1"/>
  <c r="CB454" i="1" s="1"/>
  <c r="AVK454" i="1" s="1"/>
  <c r="AI454" i="1"/>
  <c r="BE454" i="1" s="1"/>
  <c r="CA454" i="1" s="1"/>
  <c r="AVJ454" i="1" s="1"/>
  <c r="AH454" i="1"/>
  <c r="BD454" i="1" s="1"/>
  <c r="BZ454" i="1" s="1"/>
  <c r="AVI454" i="1" s="1"/>
  <c r="AG454" i="1"/>
  <c r="BC454" i="1" s="1"/>
  <c r="BY454" i="1" s="1"/>
  <c r="AVH454" i="1" s="1"/>
  <c r="AF454" i="1"/>
  <c r="BB454" i="1" s="1"/>
  <c r="AE454" i="1"/>
  <c r="BA454" i="1" s="1"/>
  <c r="BW454" i="1" s="1"/>
  <c r="AVF454" i="1" s="1"/>
  <c r="AD454" i="1"/>
  <c r="AZ454" i="1" s="1"/>
  <c r="BV454" i="1" s="1"/>
  <c r="AVE454" i="1" s="1"/>
  <c r="AC454" i="1"/>
  <c r="AY454" i="1" s="1"/>
  <c r="BU454" i="1" s="1"/>
  <c r="AVD454" i="1" s="1"/>
  <c r="AB454" i="1"/>
  <c r="AX454" i="1" s="1"/>
  <c r="BT454" i="1" s="1"/>
  <c r="AVC454" i="1" s="1"/>
  <c r="Z454" i="1"/>
  <c r="AV454" i="1" s="1"/>
  <c r="BR454" i="1" s="1"/>
  <c r="X454" i="1"/>
  <c r="AT454" i="1" s="1"/>
  <c r="BP454" i="1" s="1"/>
  <c r="AUY454" i="1" s="1"/>
  <c r="U454" i="1"/>
  <c r="AQ454" i="1" s="1"/>
  <c r="AO453" i="1"/>
  <c r="BK453" i="1" s="1"/>
  <c r="CG453" i="1" s="1"/>
  <c r="AVP453" i="1" s="1"/>
  <c r="AL453" i="1"/>
  <c r="BH453" i="1" s="1"/>
  <c r="AK453" i="1"/>
  <c r="BG453" i="1" s="1"/>
  <c r="CC453" i="1" s="1"/>
  <c r="AVL453" i="1" s="1"/>
  <c r="AJ453" i="1"/>
  <c r="BF453" i="1" s="1"/>
  <c r="CB453" i="1" s="1"/>
  <c r="AVK453" i="1" s="1"/>
  <c r="AI453" i="1"/>
  <c r="BE453" i="1" s="1"/>
  <c r="CA453" i="1" s="1"/>
  <c r="AVJ453" i="1" s="1"/>
  <c r="AH453" i="1"/>
  <c r="BD453" i="1" s="1"/>
  <c r="BZ453" i="1" s="1"/>
  <c r="AVI453" i="1" s="1"/>
  <c r="AG453" i="1"/>
  <c r="BC453" i="1" s="1"/>
  <c r="BY453" i="1" s="1"/>
  <c r="AVH453" i="1" s="1"/>
  <c r="AF453" i="1"/>
  <c r="BB453" i="1" s="1"/>
  <c r="AE453" i="1"/>
  <c r="BA453" i="1" s="1"/>
  <c r="BW453" i="1" s="1"/>
  <c r="AVF453" i="1" s="1"/>
  <c r="AD453" i="1"/>
  <c r="AZ453" i="1" s="1"/>
  <c r="BV453" i="1" s="1"/>
  <c r="AVE453" i="1" s="1"/>
  <c r="AC453" i="1"/>
  <c r="AY453" i="1" s="1"/>
  <c r="BU453" i="1" s="1"/>
  <c r="AVD453" i="1" s="1"/>
  <c r="AB453" i="1"/>
  <c r="AX453" i="1" s="1"/>
  <c r="BT453" i="1" s="1"/>
  <c r="AVC453" i="1" s="1"/>
  <c r="Z453" i="1"/>
  <c r="AV453" i="1" s="1"/>
  <c r="BR453" i="1" s="1"/>
  <c r="X453" i="1"/>
  <c r="AT453" i="1" s="1"/>
  <c r="BP453" i="1" s="1"/>
  <c r="AUY453" i="1" s="1"/>
  <c r="U453" i="1"/>
  <c r="V453" i="1" s="1"/>
  <c r="AO452" i="1"/>
  <c r="BK452" i="1" s="1"/>
  <c r="CG452" i="1" s="1"/>
  <c r="AVP452" i="1" s="1"/>
  <c r="AL452" i="1"/>
  <c r="BH452" i="1" s="1"/>
  <c r="AK452" i="1"/>
  <c r="BG452" i="1" s="1"/>
  <c r="CC452" i="1" s="1"/>
  <c r="AVL452" i="1" s="1"/>
  <c r="AJ452" i="1"/>
  <c r="BF452" i="1" s="1"/>
  <c r="CB452" i="1" s="1"/>
  <c r="AVK452" i="1" s="1"/>
  <c r="AI452" i="1"/>
  <c r="BE452" i="1" s="1"/>
  <c r="CA452" i="1" s="1"/>
  <c r="AVJ452" i="1" s="1"/>
  <c r="AH452" i="1"/>
  <c r="BD452" i="1" s="1"/>
  <c r="BZ452" i="1" s="1"/>
  <c r="AVI452" i="1" s="1"/>
  <c r="AG452" i="1"/>
  <c r="BC452" i="1" s="1"/>
  <c r="BY452" i="1" s="1"/>
  <c r="AVH452" i="1" s="1"/>
  <c r="AF452" i="1"/>
  <c r="BB452" i="1" s="1"/>
  <c r="AE452" i="1"/>
  <c r="BA452" i="1" s="1"/>
  <c r="BW452" i="1" s="1"/>
  <c r="AVF452" i="1" s="1"/>
  <c r="AD452" i="1"/>
  <c r="AZ452" i="1" s="1"/>
  <c r="BV452" i="1" s="1"/>
  <c r="AVE452" i="1" s="1"/>
  <c r="AC452" i="1"/>
  <c r="AY452" i="1" s="1"/>
  <c r="BU452" i="1" s="1"/>
  <c r="AVD452" i="1" s="1"/>
  <c r="AB452" i="1"/>
  <c r="AX452" i="1" s="1"/>
  <c r="BT452" i="1" s="1"/>
  <c r="AVC452" i="1" s="1"/>
  <c r="Z452" i="1"/>
  <c r="AV452" i="1" s="1"/>
  <c r="BR452" i="1" s="1"/>
  <c r="X452" i="1"/>
  <c r="AT452" i="1" s="1"/>
  <c r="BP452" i="1" s="1"/>
  <c r="AUY452" i="1" s="1"/>
  <c r="U452" i="1"/>
  <c r="AQ452" i="1" s="1"/>
  <c r="AO451" i="1"/>
  <c r="BK451" i="1" s="1"/>
  <c r="CG451" i="1" s="1"/>
  <c r="AVP451" i="1" s="1"/>
  <c r="AO450" i="1"/>
  <c r="BK450" i="1" s="1"/>
  <c r="CG450" i="1" s="1"/>
  <c r="AVP450" i="1" s="1"/>
  <c r="AL450" i="1"/>
  <c r="BH450" i="1" s="1"/>
  <c r="AK450" i="1"/>
  <c r="BG450" i="1" s="1"/>
  <c r="CC450" i="1" s="1"/>
  <c r="AVL450" i="1" s="1"/>
  <c r="AJ450" i="1"/>
  <c r="BF450" i="1" s="1"/>
  <c r="CB450" i="1" s="1"/>
  <c r="AVK450" i="1" s="1"/>
  <c r="AI450" i="1"/>
  <c r="BE450" i="1" s="1"/>
  <c r="CA450" i="1" s="1"/>
  <c r="AVJ450" i="1" s="1"/>
  <c r="AH450" i="1"/>
  <c r="BD450" i="1" s="1"/>
  <c r="BZ450" i="1" s="1"/>
  <c r="AVI450" i="1" s="1"/>
  <c r="AG450" i="1"/>
  <c r="BC450" i="1" s="1"/>
  <c r="BY450" i="1" s="1"/>
  <c r="AVH450" i="1" s="1"/>
  <c r="AF450" i="1"/>
  <c r="BB450" i="1" s="1"/>
  <c r="AE450" i="1"/>
  <c r="BA450" i="1" s="1"/>
  <c r="BW450" i="1" s="1"/>
  <c r="AVF450" i="1" s="1"/>
  <c r="AD450" i="1"/>
  <c r="AZ450" i="1" s="1"/>
  <c r="BV450" i="1" s="1"/>
  <c r="AVE450" i="1" s="1"/>
  <c r="AC450" i="1"/>
  <c r="AY450" i="1" s="1"/>
  <c r="BU450" i="1" s="1"/>
  <c r="AVD450" i="1" s="1"/>
  <c r="AB450" i="1"/>
  <c r="AX450" i="1" s="1"/>
  <c r="BT450" i="1" s="1"/>
  <c r="AVC450" i="1" s="1"/>
  <c r="Z450" i="1"/>
  <c r="AV450" i="1" s="1"/>
  <c r="BR450" i="1" s="1"/>
  <c r="Y450" i="1"/>
  <c r="AU450" i="1" s="1"/>
  <c r="BQ450" i="1" s="1"/>
  <c r="X450" i="1"/>
  <c r="AT450" i="1" s="1"/>
  <c r="BP450" i="1" s="1"/>
  <c r="AUY450" i="1" s="1"/>
  <c r="U450" i="1"/>
  <c r="AQ450" i="1" s="1"/>
  <c r="AO449" i="1"/>
  <c r="BK449" i="1" s="1"/>
  <c r="CG449" i="1" s="1"/>
  <c r="AVP449" i="1" s="1"/>
  <c r="AL449" i="1"/>
  <c r="BH449" i="1" s="1"/>
  <c r="AK449" i="1"/>
  <c r="BG449" i="1" s="1"/>
  <c r="CC449" i="1" s="1"/>
  <c r="AVL449" i="1" s="1"/>
  <c r="AJ449" i="1"/>
  <c r="BF449" i="1" s="1"/>
  <c r="CB449" i="1" s="1"/>
  <c r="AVK449" i="1" s="1"/>
  <c r="AI449" i="1"/>
  <c r="BE449" i="1" s="1"/>
  <c r="CA449" i="1" s="1"/>
  <c r="AVJ449" i="1" s="1"/>
  <c r="AH449" i="1"/>
  <c r="BD449" i="1" s="1"/>
  <c r="BZ449" i="1" s="1"/>
  <c r="AVI449" i="1" s="1"/>
  <c r="AG449" i="1"/>
  <c r="BC449" i="1" s="1"/>
  <c r="BY449" i="1" s="1"/>
  <c r="AVH449" i="1" s="1"/>
  <c r="AF449" i="1"/>
  <c r="BB449" i="1" s="1"/>
  <c r="AE449" i="1"/>
  <c r="BA449" i="1" s="1"/>
  <c r="BW449" i="1" s="1"/>
  <c r="AVF449" i="1" s="1"/>
  <c r="AD449" i="1"/>
  <c r="AZ449" i="1" s="1"/>
  <c r="BV449" i="1" s="1"/>
  <c r="AVE449" i="1" s="1"/>
  <c r="AC449" i="1"/>
  <c r="AY449" i="1" s="1"/>
  <c r="BU449" i="1" s="1"/>
  <c r="AVD449" i="1" s="1"/>
  <c r="AB449" i="1"/>
  <c r="AX449" i="1" s="1"/>
  <c r="BT449" i="1" s="1"/>
  <c r="AVC449" i="1" s="1"/>
  <c r="Z449" i="1"/>
  <c r="AV449" i="1" s="1"/>
  <c r="BR449" i="1" s="1"/>
  <c r="Y449" i="1"/>
  <c r="AU449" i="1" s="1"/>
  <c r="BQ449" i="1" s="1"/>
  <c r="X449" i="1"/>
  <c r="AT449" i="1" s="1"/>
  <c r="BP449" i="1" s="1"/>
  <c r="AUY449" i="1" s="1"/>
  <c r="U449" i="1"/>
  <c r="V449" i="1" s="1"/>
  <c r="AO448" i="1"/>
  <c r="BK448" i="1" s="1"/>
  <c r="CG448" i="1" s="1"/>
  <c r="AVP448" i="1" s="1"/>
  <c r="AO447" i="1"/>
  <c r="BK447" i="1" s="1"/>
  <c r="CG447" i="1" s="1"/>
  <c r="AVP447" i="1" s="1"/>
  <c r="AL447" i="1"/>
  <c r="BH447" i="1" s="1"/>
  <c r="AK447" i="1"/>
  <c r="BG447" i="1" s="1"/>
  <c r="CC447" i="1" s="1"/>
  <c r="AVL447" i="1" s="1"/>
  <c r="AJ447" i="1"/>
  <c r="BF447" i="1" s="1"/>
  <c r="CB447" i="1" s="1"/>
  <c r="AVK447" i="1" s="1"/>
  <c r="AI447" i="1"/>
  <c r="BE447" i="1" s="1"/>
  <c r="CA447" i="1" s="1"/>
  <c r="AVJ447" i="1" s="1"/>
  <c r="AH447" i="1"/>
  <c r="BD447" i="1" s="1"/>
  <c r="BZ447" i="1" s="1"/>
  <c r="AVI447" i="1" s="1"/>
  <c r="AG447" i="1"/>
  <c r="BC447" i="1" s="1"/>
  <c r="BY447" i="1" s="1"/>
  <c r="AVH447" i="1" s="1"/>
  <c r="AF447" i="1"/>
  <c r="BB447" i="1" s="1"/>
  <c r="AE447" i="1"/>
  <c r="BA447" i="1" s="1"/>
  <c r="BW447" i="1" s="1"/>
  <c r="AVF447" i="1" s="1"/>
  <c r="AD447" i="1"/>
  <c r="AZ447" i="1" s="1"/>
  <c r="BV447" i="1" s="1"/>
  <c r="AVE447" i="1" s="1"/>
  <c r="AC447" i="1"/>
  <c r="AY447" i="1" s="1"/>
  <c r="BU447" i="1" s="1"/>
  <c r="AVD447" i="1" s="1"/>
  <c r="AB447" i="1"/>
  <c r="AX447" i="1" s="1"/>
  <c r="BT447" i="1" s="1"/>
  <c r="AVC447" i="1" s="1"/>
  <c r="Z447" i="1"/>
  <c r="AV447" i="1" s="1"/>
  <c r="BR447" i="1" s="1"/>
  <c r="Y447" i="1"/>
  <c r="AU447" i="1" s="1"/>
  <c r="BQ447" i="1" s="1"/>
  <c r="X447" i="1"/>
  <c r="AT447" i="1" s="1"/>
  <c r="BP447" i="1" s="1"/>
  <c r="AUY447" i="1" s="1"/>
  <c r="U447" i="1"/>
  <c r="V447" i="1" s="1"/>
  <c r="T447" i="1"/>
  <c r="S447" i="1"/>
  <c r="AO446" i="1"/>
  <c r="BK446" i="1" s="1"/>
  <c r="CG446" i="1" s="1"/>
  <c r="AVP446" i="1" s="1"/>
  <c r="T446" i="1"/>
  <c r="S446" i="1"/>
  <c r="AO445" i="1"/>
  <c r="BK445" i="1" s="1"/>
  <c r="CG445" i="1" s="1"/>
  <c r="AVP445" i="1" s="1"/>
  <c r="AL445" i="1"/>
  <c r="AK445" i="1"/>
  <c r="BG445" i="1" s="1"/>
  <c r="CC445" i="1" s="1"/>
  <c r="AVL445" i="1" s="1"/>
  <c r="AJ445" i="1"/>
  <c r="BF445" i="1" s="1"/>
  <c r="CB445" i="1" s="1"/>
  <c r="AVK445" i="1" s="1"/>
  <c r="AI445" i="1"/>
  <c r="BE445" i="1" s="1"/>
  <c r="CA445" i="1" s="1"/>
  <c r="AVJ445" i="1" s="1"/>
  <c r="AH445" i="1"/>
  <c r="BD445" i="1" s="1"/>
  <c r="BZ445" i="1" s="1"/>
  <c r="AVI445" i="1" s="1"/>
  <c r="AG445" i="1"/>
  <c r="BC445" i="1" s="1"/>
  <c r="BY445" i="1" s="1"/>
  <c r="AVH445" i="1" s="1"/>
  <c r="AF445" i="1"/>
  <c r="BB445" i="1" s="1"/>
  <c r="AE445" i="1"/>
  <c r="BA445" i="1" s="1"/>
  <c r="BW445" i="1" s="1"/>
  <c r="AVF445" i="1" s="1"/>
  <c r="AD445" i="1"/>
  <c r="AZ445" i="1" s="1"/>
  <c r="BV445" i="1" s="1"/>
  <c r="AVE445" i="1" s="1"/>
  <c r="AC445" i="1"/>
  <c r="AY445" i="1" s="1"/>
  <c r="BU445" i="1" s="1"/>
  <c r="AVD445" i="1" s="1"/>
  <c r="AB445" i="1"/>
  <c r="AX445" i="1" s="1"/>
  <c r="BT445" i="1" s="1"/>
  <c r="AVC445" i="1" s="1"/>
  <c r="Z445" i="1"/>
  <c r="AV445" i="1" s="1"/>
  <c r="BR445" i="1" s="1"/>
  <c r="Y445" i="1"/>
  <c r="AU445" i="1" s="1"/>
  <c r="BQ445" i="1" s="1"/>
  <c r="X445" i="1"/>
  <c r="AT445" i="1" s="1"/>
  <c r="BP445" i="1" s="1"/>
  <c r="AUY445" i="1" s="1"/>
  <c r="U445" i="1"/>
  <c r="AQ445" i="1" s="1"/>
  <c r="T445" i="1"/>
  <c r="S445" i="1"/>
  <c r="AO444" i="1"/>
  <c r="BK444" i="1" s="1"/>
  <c r="CG444" i="1" s="1"/>
  <c r="AL444" i="1"/>
  <c r="BH444" i="1" s="1"/>
  <c r="AK444" i="1"/>
  <c r="BG444" i="1" s="1"/>
  <c r="CC444" i="1" s="1"/>
  <c r="AJ444" i="1"/>
  <c r="BF444" i="1" s="1"/>
  <c r="CB444" i="1" s="1"/>
  <c r="AI444" i="1"/>
  <c r="BE444" i="1" s="1"/>
  <c r="CA444" i="1" s="1"/>
  <c r="AH444" i="1"/>
  <c r="BD444" i="1" s="1"/>
  <c r="BZ444" i="1" s="1"/>
  <c r="AG444" i="1"/>
  <c r="BC444" i="1" s="1"/>
  <c r="BY444" i="1" s="1"/>
  <c r="AF444" i="1"/>
  <c r="BB444" i="1" s="1"/>
  <c r="AE444" i="1"/>
  <c r="BA444" i="1" s="1"/>
  <c r="AD444" i="1"/>
  <c r="AZ444" i="1" s="1"/>
  <c r="AC444" i="1"/>
  <c r="AY444" i="1" s="1"/>
  <c r="AB444" i="1"/>
  <c r="AX444" i="1" s="1"/>
  <c r="Z444" i="1"/>
  <c r="AV444" i="1" s="1"/>
  <c r="BR444" i="1" s="1"/>
  <c r="X444" i="1"/>
  <c r="AT444" i="1" s="1"/>
  <c r="BP444" i="1" s="1"/>
  <c r="U444" i="1"/>
  <c r="T444" i="1"/>
  <c r="S444" i="1"/>
  <c r="AE25" i="2"/>
  <c r="AUZ449" i="1" l="1"/>
  <c r="AUZ450" i="1"/>
  <c r="AVA452" i="1"/>
  <c r="AUZ445" i="1"/>
  <c r="AVB449" i="1"/>
  <c r="AVB450" i="1"/>
  <c r="AVB452" i="1"/>
  <c r="AVB445" i="1"/>
  <c r="AVB454" i="1"/>
  <c r="AVB455" i="1"/>
  <c r="AVB447" i="1"/>
  <c r="AVB453" i="1"/>
  <c r="AVA447" i="1"/>
  <c r="AVA453" i="1"/>
  <c r="AVA445" i="1"/>
  <c r="AUZ447" i="1"/>
  <c r="AVA454" i="1"/>
  <c r="AVA455" i="1"/>
  <c r="AVA449" i="1"/>
  <c r="AVA450" i="1"/>
  <c r="AVA444" i="1"/>
  <c r="AUY444" i="1"/>
  <c r="BX455" i="1"/>
  <c r="AVG455" i="1" s="1"/>
  <c r="BX453" i="1"/>
  <c r="AVG453" i="1" s="1"/>
  <c r="BX449" i="1"/>
  <c r="AVG449" i="1" s="1"/>
  <c r="BX450" i="1"/>
  <c r="AVG450" i="1" s="1"/>
  <c r="BX452" i="1"/>
  <c r="AVG452" i="1" s="1"/>
  <c r="BX454" i="1"/>
  <c r="AVG454" i="1" s="1"/>
  <c r="AM444" i="1"/>
  <c r="AN444" i="1" s="1"/>
  <c r="AA454" i="1"/>
  <c r="AW454" i="1" s="1"/>
  <c r="BS454" i="1" s="1"/>
  <c r="AM454" i="1"/>
  <c r="AN454" i="1" s="1"/>
  <c r="BX447" i="1"/>
  <c r="AVG447" i="1" s="1"/>
  <c r="AA452" i="1"/>
  <c r="AW452" i="1" s="1"/>
  <c r="BS452" i="1" s="1"/>
  <c r="AM452" i="1"/>
  <c r="AN452" i="1" s="1"/>
  <c r="BX444" i="1"/>
  <c r="V445" i="1"/>
  <c r="W445" i="1" s="1"/>
  <c r="BX445" i="1"/>
  <c r="AVG445" i="1" s="1"/>
  <c r="AA450" i="1"/>
  <c r="AW450" i="1" s="1"/>
  <c r="BS450" i="1" s="1"/>
  <c r="AM450" i="1"/>
  <c r="AN450" i="1" s="1"/>
  <c r="CD444" i="1"/>
  <c r="BI444" i="1"/>
  <c r="BJ444" i="1" s="1"/>
  <c r="BM445" i="1"/>
  <c r="AUV445" i="1" s="1"/>
  <c r="AUW445" i="1" s="1"/>
  <c r="AUX445" i="1" s="1"/>
  <c r="CD449" i="1"/>
  <c r="AVM449" i="1" s="1"/>
  <c r="BI449" i="1"/>
  <c r="BJ449" i="1" s="1"/>
  <c r="BM450" i="1"/>
  <c r="AUV450" i="1" s="1"/>
  <c r="AUW450" i="1" s="1"/>
  <c r="AUX450" i="1" s="1"/>
  <c r="AR450" i="1"/>
  <c r="AS450" i="1" s="1"/>
  <c r="CD452" i="1"/>
  <c r="AVM452" i="1" s="1"/>
  <c r="BI452" i="1"/>
  <c r="BJ452" i="1" s="1"/>
  <c r="CD453" i="1"/>
  <c r="AVM453" i="1" s="1"/>
  <c r="BI453" i="1"/>
  <c r="BJ453" i="1" s="1"/>
  <c r="BM454" i="1"/>
  <c r="AUV454" i="1" s="1"/>
  <c r="AUW454" i="1" s="1"/>
  <c r="AUX454" i="1" s="1"/>
  <c r="AR454" i="1"/>
  <c r="AS454" i="1" s="1"/>
  <c r="AA444" i="1"/>
  <c r="AW444" i="1" s="1"/>
  <c r="BS444" i="1" s="1"/>
  <c r="AQ444" i="1"/>
  <c r="V444" i="1"/>
  <c r="W444" i="1" s="1"/>
  <c r="AA445" i="1"/>
  <c r="AW445" i="1" s="1"/>
  <c r="BS445" i="1" s="1"/>
  <c r="AM445" i="1"/>
  <c r="AN445" i="1" s="1"/>
  <c r="AR445" i="1"/>
  <c r="AS445" i="1" s="1"/>
  <c r="BH445" i="1"/>
  <c r="CD447" i="1"/>
  <c r="AVM447" i="1" s="1"/>
  <c r="BI447" i="1"/>
  <c r="BJ447" i="1" s="1"/>
  <c r="CD450" i="1"/>
  <c r="AVM450" i="1" s="1"/>
  <c r="BI450" i="1"/>
  <c r="BJ450" i="1" s="1"/>
  <c r="BM452" i="1"/>
  <c r="AUV452" i="1" s="1"/>
  <c r="AUW452" i="1" s="1"/>
  <c r="AUX452" i="1" s="1"/>
  <c r="AR452" i="1"/>
  <c r="AS452" i="1" s="1"/>
  <c r="CD454" i="1"/>
  <c r="AVM454" i="1" s="1"/>
  <c r="BI454" i="1"/>
  <c r="BJ454" i="1" s="1"/>
  <c r="CD455" i="1"/>
  <c r="AVM455" i="1" s="1"/>
  <c r="BI455" i="1"/>
  <c r="BJ455" i="1" s="1"/>
  <c r="W447" i="1"/>
  <c r="AA447" i="1"/>
  <c r="AW447" i="1" s="1"/>
  <c r="BS447" i="1" s="1"/>
  <c r="AM447" i="1"/>
  <c r="AN447" i="1" s="1"/>
  <c r="AQ447" i="1"/>
  <c r="W449" i="1"/>
  <c r="AA449" i="1"/>
  <c r="AW449" i="1" s="1"/>
  <c r="BS449" i="1" s="1"/>
  <c r="AM449" i="1"/>
  <c r="AN449" i="1" s="1"/>
  <c r="AQ449" i="1"/>
  <c r="V450" i="1"/>
  <c r="W450" i="1" s="1"/>
  <c r="V452" i="1"/>
  <c r="W452" i="1" s="1"/>
  <c r="W453" i="1"/>
  <c r="AA453" i="1"/>
  <c r="AW453" i="1" s="1"/>
  <c r="BS453" i="1" s="1"/>
  <c r="AM453" i="1"/>
  <c r="AN453" i="1" s="1"/>
  <c r="AQ453" i="1"/>
  <c r="V454" i="1"/>
  <c r="W454" i="1" s="1"/>
  <c r="W455" i="1"/>
  <c r="AA455" i="1"/>
  <c r="AW455" i="1" s="1"/>
  <c r="BS455" i="1" s="1"/>
  <c r="AM455" i="1"/>
  <c r="AN455" i="1" s="1"/>
  <c r="AQ455" i="1"/>
  <c r="AC25" i="2"/>
  <c r="AVN455" i="1" l="1"/>
  <c r="AVO455" i="1" s="1"/>
  <c r="AVN450" i="1"/>
  <c r="AVO450" i="1" s="1"/>
  <c r="AVN452" i="1"/>
  <c r="AVO452" i="1" s="1"/>
  <c r="AVN449" i="1"/>
  <c r="AVO449" i="1" s="1"/>
  <c r="AVN453" i="1"/>
  <c r="AVO453" i="1" s="1"/>
  <c r="AVN447" i="1"/>
  <c r="AVO447" i="1" s="1"/>
  <c r="AVN454" i="1"/>
  <c r="AVO454" i="1" s="1"/>
  <c r="AVB444" i="1"/>
  <c r="AP452" i="1"/>
  <c r="AP444" i="1"/>
  <c r="BL450" i="1"/>
  <c r="AP454" i="1"/>
  <c r="BL452" i="1"/>
  <c r="AP450" i="1"/>
  <c r="BL454" i="1"/>
  <c r="AP445" i="1"/>
  <c r="BL445" i="1"/>
  <c r="BL455" i="1"/>
  <c r="AR455" i="1"/>
  <c r="AS455" i="1" s="1"/>
  <c r="BM455" i="1"/>
  <c r="AUV455" i="1" s="1"/>
  <c r="AUW455" i="1" s="1"/>
  <c r="AUX455" i="1" s="1"/>
  <c r="BL447" i="1"/>
  <c r="AR447" i="1"/>
  <c r="AS447" i="1" s="1"/>
  <c r="BM447" i="1"/>
  <c r="AUV447" i="1" s="1"/>
  <c r="AUW447" i="1" s="1"/>
  <c r="AUX447" i="1" s="1"/>
  <c r="CD445" i="1"/>
  <c r="BI445" i="1"/>
  <c r="BJ445" i="1" s="1"/>
  <c r="BL444" i="1"/>
  <c r="AR444" i="1"/>
  <c r="AS444" i="1" s="1"/>
  <c r="BM444" i="1"/>
  <c r="CE444" i="1"/>
  <c r="CF444" i="1" s="1"/>
  <c r="AP449" i="1"/>
  <c r="AP455" i="1"/>
  <c r="AP447" i="1"/>
  <c r="BL453" i="1"/>
  <c r="AR453" i="1"/>
  <c r="AS453" i="1" s="1"/>
  <c r="BM453" i="1"/>
  <c r="AUV453" i="1" s="1"/>
  <c r="AUW453" i="1" s="1"/>
  <c r="AUX453" i="1" s="1"/>
  <c r="BL449" i="1"/>
  <c r="AR449" i="1"/>
  <c r="AS449" i="1" s="1"/>
  <c r="BM449" i="1"/>
  <c r="AUV449" i="1" s="1"/>
  <c r="AUW449" i="1" s="1"/>
  <c r="AUX449" i="1" s="1"/>
  <c r="CE455" i="1"/>
  <c r="CF455" i="1" s="1"/>
  <c r="CE454" i="1"/>
  <c r="CF454" i="1" s="1"/>
  <c r="CH452" i="1"/>
  <c r="AVQ452" i="1" s="1"/>
  <c r="BN452" i="1"/>
  <c r="BO452" i="1" s="1"/>
  <c r="CE450" i="1"/>
  <c r="CF450" i="1" s="1"/>
  <c r="CE447" i="1"/>
  <c r="CF447" i="1" s="1"/>
  <c r="CH454" i="1"/>
  <c r="AVQ454" i="1" s="1"/>
  <c r="BN454" i="1"/>
  <c r="BO454" i="1" s="1"/>
  <c r="CE453" i="1"/>
  <c r="CF453" i="1" s="1"/>
  <c r="CE452" i="1"/>
  <c r="CF452" i="1" s="1"/>
  <c r="CH450" i="1"/>
  <c r="AVQ450" i="1" s="1"/>
  <c r="BN450" i="1"/>
  <c r="BO450" i="1" s="1"/>
  <c r="CE449" i="1"/>
  <c r="CF449" i="1" s="1"/>
  <c r="BN445" i="1"/>
  <c r="BO445" i="1" s="1"/>
  <c r="AP453" i="1"/>
  <c r="N62" i="2"/>
  <c r="Y62" i="2" s="1"/>
  <c r="CH445" i="1" l="1"/>
  <c r="AVQ445" i="1" s="1"/>
  <c r="AVM445" i="1"/>
  <c r="BN449" i="1"/>
  <c r="BO449" i="1" s="1"/>
  <c r="CH449" i="1"/>
  <c r="AVQ449" i="1" s="1"/>
  <c r="BN453" i="1"/>
  <c r="BO453" i="1" s="1"/>
  <c r="CH453" i="1"/>
  <c r="AVQ453" i="1" s="1"/>
  <c r="CE445" i="1"/>
  <c r="CF445" i="1" s="1"/>
  <c r="BN447" i="1"/>
  <c r="BO447" i="1" s="1"/>
  <c r="CH447" i="1"/>
  <c r="AVQ447" i="1" s="1"/>
  <c r="BN455" i="1"/>
  <c r="BO455" i="1" s="1"/>
  <c r="CH455" i="1"/>
  <c r="AVQ455" i="1" s="1"/>
  <c r="CH444" i="1"/>
  <c r="BN444" i="1"/>
  <c r="BO444" i="1" s="1"/>
  <c r="AVN445" i="1" l="1"/>
  <c r="AVO445" i="1" s="1"/>
  <c r="H37" i="3"/>
  <c r="I37" i="3" s="1"/>
  <c r="H38" i="3"/>
  <c r="I38" i="3" s="1"/>
  <c r="H36" i="3"/>
  <c r="I36" i="3" s="1"/>
  <c r="R33" i="2" l="1"/>
  <c r="V33" i="2" s="1"/>
  <c r="R31" i="2"/>
  <c r="V31" i="2" s="1"/>
  <c r="V26" i="2"/>
  <c r="N35" i="2"/>
  <c r="X26" i="2" l="1"/>
  <c r="J44" i="3"/>
  <c r="X443" i="1" s="1"/>
  <c r="AT443" i="1" s="1"/>
  <c r="BP443" i="1" s="1"/>
  <c r="AUY443" i="1" s="1"/>
  <c r="L44" i="3"/>
  <c r="Z443" i="1" s="1"/>
  <c r="AV443" i="1" s="1"/>
  <c r="BR443" i="1" s="1"/>
  <c r="N44" i="3"/>
  <c r="O44" i="3"/>
  <c r="AC443" i="1" s="1"/>
  <c r="AY443" i="1" s="1"/>
  <c r="P44" i="3"/>
  <c r="AD443" i="1" s="1"/>
  <c r="AZ443" i="1" s="1"/>
  <c r="Q44" i="3"/>
  <c r="AE443" i="1" s="1"/>
  <c r="BA443" i="1" s="1"/>
  <c r="R44" i="3"/>
  <c r="AF443" i="1" s="1"/>
  <c r="BB443" i="1" s="1"/>
  <c r="S44" i="3"/>
  <c r="T44" i="3"/>
  <c r="AH443" i="1" s="1"/>
  <c r="BD443" i="1" s="1"/>
  <c r="BZ443" i="1" s="1"/>
  <c r="AVI443" i="1" s="1"/>
  <c r="U44" i="3"/>
  <c r="AI443" i="1" s="1"/>
  <c r="BE443" i="1" s="1"/>
  <c r="CA443" i="1" s="1"/>
  <c r="AVJ443" i="1" s="1"/>
  <c r="V44" i="3"/>
  <c r="W44" i="3"/>
  <c r="AK443" i="1" s="1"/>
  <c r="BG443" i="1" s="1"/>
  <c r="CC443" i="1" s="1"/>
  <c r="AVL443" i="1" s="1"/>
  <c r="X44" i="3"/>
  <c r="AL443" i="1" s="1"/>
  <c r="G44" i="3"/>
  <c r="U443" i="1" s="1"/>
  <c r="AQ443" i="1" s="1"/>
  <c r="AB439" i="1"/>
  <c r="AX439" i="1" s="1"/>
  <c r="U439" i="1"/>
  <c r="AQ439" i="1" s="1"/>
  <c r="AO440" i="1"/>
  <c r="BK440" i="1" s="1"/>
  <c r="CG440" i="1" s="1"/>
  <c r="AVP440" i="1" s="1"/>
  <c r="AO443" i="1"/>
  <c r="BK443" i="1" s="1"/>
  <c r="CG443" i="1" s="1"/>
  <c r="AVP443" i="1" s="1"/>
  <c r="AJ443" i="1"/>
  <c r="BF443" i="1" s="1"/>
  <c r="CB443" i="1" s="1"/>
  <c r="AVK443" i="1" s="1"/>
  <c r="AB443" i="1"/>
  <c r="AX443" i="1" s="1"/>
  <c r="AO442" i="1"/>
  <c r="BK442" i="1" s="1"/>
  <c r="CG442" i="1" s="1"/>
  <c r="AVP442" i="1" s="1"/>
  <c r="AL442" i="1"/>
  <c r="AM442" i="1" s="1"/>
  <c r="AN442" i="1" s="1"/>
  <c r="AK442" i="1"/>
  <c r="BG442" i="1" s="1"/>
  <c r="CC442" i="1" s="1"/>
  <c r="AVL442" i="1" s="1"/>
  <c r="AJ442" i="1"/>
  <c r="BF442" i="1" s="1"/>
  <c r="CB442" i="1" s="1"/>
  <c r="AVK442" i="1" s="1"/>
  <c r="AI442" i="1"/>
  <c r="BE442" i="1" s="1"/>
  <c r="CA442" i="1" s="1"/>
  <c r="AVJ442" i="1" s="1"/>
  <c r="AH442" i="1"/>
  <c r="BD442" i="1" s="1"/>
  <c r="BZ442" i="1" s="1"/>
  <c r="AVI442" i="1" s="1"/>
  <c r="AG442" i="1"/>
  <c r="BC442" i="1" s="1"/>
  <c r="BY442" i="1" s="1"/>
  <c r="AVH442" i="1" s="1"/>
  <c r="AF442" i="1"/>
  <c r="BB442" i="1" s="1"/>
  <c r="AE442" i="1"/>
  <c r="BA442" i="1" s="1"/>
  <c r="AD442" i="1"/>
  <c r="AZ442" i="1" s="1"/>
  <c r="AC442" i="1"/>
  <c r="AY442" i="1" s="1"/>
  <c r="AB442" i="1"/>
  <c r="Z442" i="1"/>
  <c r="AV442" i="1" s="1"/>
  <c r="BR442" i="1" s="1"/>
  <c r="X442" i="1"/>
  <c r="AT442" i="1" s="1"/>
  <c r="BP442" i="1" s="1"/>
  <c r="AUY442" i="1" s="1"/>
  <c r="U442" i="1"/>
  <c r="AL440" i="1"/>
  <c r="BH440" i="1" s="1"/>
  <c r="AK440" i="1"/>
  <c r="BG440" i="1" s="1"/>
  <c r="CC440" i="1" s="1"/>
  <c r="AVL440" i="1" s="1"/>
  <c r="AJ440" i="1"/>
  <c r="BF440" i="1" s="1"/>
  <c r="CB440" i="1" s="1"/>
  <c r="AVK440" i="1" s="1"/>
  <c r="AI440" i="1"/>
  <c r="BE440" i="1" s="1"/>
  <c r="CA440" i="1" s="1"/>
  <c r="AVJ440" i="1" s="1"/>
  <c r="AH440" i="1"/>
  <c r="BD440" i="1" s="1"/>
  <c r="BZ440" i="1" s="1"/>
  <c r="AVI440" i="1" s="1"/>
  <c r="AG440" i="1"/>
  <c r="BC440" i="1" s="1"/>
  <c r="BY440" i="1" s="1"/>
  <c r="AVH440" i="1" s="1"/>
  <c r="AF440" i="1"/>
  <c r="BB440" i="1" s="1"/>
  <c r="AE440" i="1"/>
  <c r="BA440" i="1" s="1"/>
  <c r="AD440" i="1"/>
  <c r="AZ440" i="1" s="1"/>
  <c r="AC440" i="1"/>
  <c r="AY440" i="1" s="1"/>
  <c r="AB440" i="1"/>
  <c r="Z440" i="1"/>
  <c r="AV440" i="1" s="1"/>
  <c r="BR440" i="1" s="1"/>
  <c r="X440" i="1"/>
  <c r="AT440" i="1" s="1"/>
  <c r="BP440" i="1" s="1"/>
  <c r="AUY440" i="1" s="1"/>
  <c r="U440" i="1"/>
  <c r="AQ440" i="1" s="1"/>
  <c r="AO439" i="1"/>
  <c r="BK439" i="1" s="1"/>
  <c r="CG439" i="1" s="1"/>
  <c r="AVP439" i="1" s="1"/>
  <c r="AL439" i="1"/>
  <c r="BH439" i="1" s="1"/>
  <c r="AK439" i="1"/>
  <c r="BG439" i="1" s="1"/>
  <c r="CC439" i="1" s="1"/>
  <c r="AVL439" i="1" s="1"/>
  <c r="AJ439" i="1"/>
  <c r="BF439" i="1" s="1"/>
  <c r="CB439" i="1" s="1"/>
  <c r="AVK439" i="1" s="1"/>
  <c r="AI439" i="1"/>
  <c r="BE439" i="1" s="1"/>
  <c r="CA439" i="1" s="1"/>
  <c r="AVJ439" i="1" s="1"/>
  <c r="AH439" i="1"/>
  <c r="BD439" i="1" s="1"/>
  <c r="BZ439" i="1" s="1"/>
  <c r="AVI439" i="1" s="1"/>
  <c r="AG439" i="1"/>
  <c r="BC439" i="1" s="1"/>
  <c r="BY439" i="1" s="1"/>
  <c r="AVH439" i="1" s="1"/>
  <c r="AF439" i="1"/>
  <c r="BB439" i="1" s="1"/>
  <c r="AE439" i="1"/>
  <c r="BA439" i="1" s="1"/>
  <c r="AD439" i="1"/>
  <c r="AZ439" i="1" s="1"/>
  <c r="AC439" i="1"/>
  <c r="AY439" i="1" s="1"/>
  <c r="Z439" i="1"/>
  <c r="AV439" i="1" s="1"/>
  <c r="BR439" i="1" s="1"/>
  <c r="AVA439" i="1" s="1"/>
  <c r="X439" i="1"/>
  <c r="AT439" i="1" s="1"/>
  <c r="BP439" i="1" s="1"/>
  <c r="AUY439" i="1" s="1"/>
  <c r="AO438" i="1"/>
  <c r="BK438" i="1" s="1"/>
  <c r="CG438" i="1" s="1"/>
  <c r="AVP438" i="1" s="1"/>
  <c r="AL438" i="1"/>
  <c r="BH438" i="1" s="1"/>
  <c r="AK438" i="1"/>
  <c r="BG438" i="1" s="1"/>
  <c r="CC438" i="1" s="1"/>
  <c r="AVL438" i="1" s="1"/>
  <c r="AJ438" i="1"/>
  <c r="BF438" i="1" s="1"/>
  <c r="CB438" i="1" s="1"/>
  <c r="AVK438" i="1" s="1"/>
  <c r="AI438" i="1"/>
  <c r="BE438" i="1" s="1"/>
  <c r="CA438" i="1" s="1"/>
  <c r="AVJ438" i="1" s="1"/>
  <c r="AH438" i="1"/>
  <c r="BD438" i="1" s="1"/>
  <c r="BZ438" i="1" s="1"/>
  <c r="AVI438" i="1" s="1"/>
  <c r="AG438" i="1"/>
  <c r="BC438" i="1" s="1"/>
  <c r="BY438" i="1" s="1"/>
  <c r="AVH438" i="1" s="1"/>
  <c r="AF438" i="1"/>
  <c r="BB438" i="1" s="1"/>
  <c r="AE438" i="1"/>
  <c r="BA438" i="1" s="1"/>
  <c r="AD438" i="1"/>
  <c r="AZ438" i="1" s="1"/>
  <c r="AC438" i="1"/>
  <c r="AY438" i="1" s="1"/>
  <c r="AB438" i="1"/>
  <c r="AX438" i="1" s="1"/>
  <c r="Z438" i="1"/>
  <c r="AV438" i="1" s="1"/>
  <c r="BR438" i="1" s="1"/>
  <c r="X438" i="1"/>
  <c r="AT438" i="1" s="1"/>
  <c r="BP438" i="1" s="1"/>
  <c r="AUY438" i="1" s="1"/>
  <c r="U438" i="1"/>
  <c r="AQ438" i="1" s="1"/>
  <c r="AO437" i="1"/>
  <c r="BK437" i="1" s="1"/>
  <c r="CG437" i="1" s="1"/>
  <c r="AVP437" i="1" s="1"/>
  <c r="AL437" i="1"/>
  <c r="AM437" i="1" s="1"/>
  <c r="AN437" i="1" s="1"/>
  <c r="AK437" i="1"/>
  <c r="BG437" i="1" s="1"/>
  <c r="CC437" i="1" s="1"/>
  <c r="AVL437" i="1" s="1"/>
  <c r="AJ437" i="1"/>
  <c r="BF437" i="1" s="1"/>
  <c r="CB437" i="1" s="1"/>
  <c r="AVK437" i="1" s="1"/>
  <c r="AI437" i="1"/>
  <c r="BE437" i="1" s="1"/>
  <c r="CA437" i="1" s="1"/>
  <c r="AVJ437" i="1" s="1"/>
  <c r="AH437" i="1"/>
  <c r="BD437" i="1" s="1"/>
  <c r="BZ437" i="1" s="1"/>
  <c r="AVI437" i="1" s="1"/>
  <c r="AG437" i="1"/>
  <c r="BC437" i="1" s="1"/>
  <c r="BY437" i="1" s="1"/>
  <c r="AVH437" i="1" s="1"/>
  <c r="AF437" i="1"/>
  <c r="BB437" i="1" s="1"/>
  <c r="AE437" i="1"/>
  <c r="BA437" i="1" s="1"/>
  <c r="AD437" i="1"/>
  <c r="AZ437" i="1" s="1"/>
  <c r="AC437" i="1"/>
  <c r="AY437" i="1" s="1"/>
  <c r="AB437" i="1"/>
  <c r="Z437" i="1"/>
  <c r="AV437" i="1" s="1"/>
  <c r="BR437" i="1" s="1"/>
  <c r="X437" i="1"/>
  <c r="AT437" i="1" s="1"/>
  <c r="BP437" i="1" s="1"/>
  <c r="AUY437" i="1" s="1"/>
  <c r="U437" i="1"/>
  <c r="AQ437" i="1" s="1"/>
  <c r="AO436" i="1"/>
  <c r="BK436" i="1" s="1"/>
  <c r="CG436" i="1" s="1"/>
  <c r="AVP436" i="1" s="1"/>
  <c r="AL436" i="1"/>
  <c r="BH436" i="1" s="1"/>
  <c r="AK436" i="1"/>
  <c r="BG436" i="1" s="1"/>
  <c r="CC436" i="1" s="1"/>
  <c r="AVL436" i="1" s="1"/>
  <c r="AJ436" i="1"/>
  <c r="BF436" i="1" s="1"/>
  <c r="CB436" i="1" s="1"/>
  <c r="AVK436" i="1" s="1"/>
  <c r="AI436" i="1"/>
  <c r="BE436" i="1" s="1"/>
  <c r="CA436" i="1" s="1"/>
  <c r="AVJ436" i="1" s="1"/>
  <c r="AH436" i="1"/>
  <c r="BD436" i="1" s="1"/>
  <c r="BZ436" i="1" s="1"/>
  <c r="AVI436" i="1" s="1"/>
  <c r="AG436" i="1"/>
  <c r="BC436" i="1" s="1"/>
  <c r="BY436" i="1" s="1"/>
  <c r="AVH436" i="1" s="1"/>
  <c r="AF436" i="1"/>
  <c r="BB436" i="1" s="1"/>
  <c r="AE436" i="1"/>
  <c r="BA436" i="1" s="1"/>
  <c r="AD436" i="1"/>
  <c r="AZ436" i="1" s="1"/>
  <c r="AC436" i="1"/>
  <c r="AY436" i="1" s="1"/>
  <c r="AB436" i="1"/>
  <c r="AX436" i="1" s="1"/>
  <c r="Z436" i="1"/>
  <c r="AV436" i="1" s="1"/>
  <c r="BR436" i="1" s="1"/>
  <c r="X436" i="1"/>
  <c r="AT436" i="1" s="1"/>
  <c r="BP436" i="1" s="1"/>
  <c r="AUY436" i="1" s="1"/>
  <c r="U436" i="1"/>
  <c r="AQ436" i="1" s="1"/>
  <c r="AO435" i="1"/>
  <c r="BK435" i="1" s="1"/>
  <c r="CG435" i="1" s="1"/>
  <c r="AVP435" i="1" s="1"/>
  <c r="AL435" i="1"/>
  <c r="BH435" i="1" s="1"/>
  <c r="AK435" i="1"/>
  <c r="BG435" i="1" s="1"/>
  <c r="CC435" i="1" s="1"/>
  <c r="AVL435" i="1" s="1"/>
  <c r="AJ435" i="1"/>
  <c r="BF435" i="1" s="1"/>
  <c r="CB435" i="1" s="1"/>
  <c r="AVK435" i="1" s="1"/>
  <c r="AI435" i="1"/>
  <c r="BE435" i="1" s="1"/>
  <c r="CA435" i="1" s="1"/>
  <c r="AVJ435" i="1" s="1"/>
  <c r="AH435" i="1"/>
  <c r="BD435" i="1" s="1"/>
  <c r="BZ435" i="1" s="1"/>
  <c r="AVI435" i="1" s="1"/>
  <c r="AG435" i="1"/>
  <c r="BC435" i="1" s="1"/>
  <c r="BY435" i="1" s="1"/>
  <c r="AVH435" i="1" s="1"/>
  <c r="AF435" i="1"/>
  <c r="BB435" i="1" s="1"/>
  <c r="AE435" i="1"/>
  <c r="BA435" i="1" s="1"/>
  <c r="AD435" i="1"/>
  <c r="AZ435" i="1" s="1"/>
  <c r="AC435" i="1"/>
  <c r="AY435" i="1" s="1"/>
  <c r="AB435" i="1"/>
  <c r="AX435" i="1" s="1"/>
  <c r="Z435" i="1"/>
  <c r="AV435" i="1" s="1"/>
  <c r="BR435" i="1" s="1"/>
  <c r="X435" i="1"/>
  <c r="AT435" i="1" s="1"/>
  <c r="BP435" i="1" s="1"/>
  <c r="AUY435" i="1" s="1"/>
  <c r="U435" i="1"/>
  <c r="V435" i="1" s="1"/>
  <c r="AO434" i="1"/>
  <c r="BK434" i="1" s="1"/>
  <c r="CG434" i="1" s="1"/>
  <c r="AVP434" i="1" s="1"/>
  <c r="AL434" i="1"/>
  <c r="BH434" i="1" s="1"/>
  <c r="AK434" i="1"/>
  <c r="BG434" i="1" s="1"/>
  <c r="CC434" i="1" s="1"/>
  <c r="AVL434" i="1" s="1"/>
  <c r="AJ434" i="1"/>
  <c r="BF434" i="1" s="1"/>
  <c r="CB434" i="1" s="1"/>
  <c r="AVK434" i="1" s="1"/>
  <c r="AI434" i="1"/>
  <c r="BE434" i="1" s="1"/>
  <c r="CA434" i="1" s="1"/>
  <c r="AVJ434" i="1" s="1"/>
  <c r="AH434" i="1"/>
  <c r="BD434" i="1" s="1"/>
  <c r="BZ434" i="1" s="1"/>
  <c r="AVI434" i="1" s="1"/>
  <c r="AG434" i="1"/>
  <c r="BC434" i="1" s="1"/>
  <c r="BY434" i="1" s="1"/>
  <c r="AVH434" i="1" s="1"/>
  <c r="AF434" i="1"/>
  <c r="BB434" i="1" s="1"/>
  <c r="AE434" i="1"/>
  <c r="BA434" i="1" s="1"/>
  <c r="AD434" i="1"/>
  <c r="AZ434" i="1" s="1"/>
  <c r="AC434" i="1"/>
  <c r="AY434" i="1" s="1"/>
  <c r="AB434" i="1"/>
  <c r="Z434" i="1"/>
  <c r="AV434" i="1" s="1"/>
  <c r="BR434" i="1" s="1"/>
  <c r="X434" i="1"/>
  <c r="AT434" i="1" s="1"/>
  <c r="BP434" i="1" s="1"/>
  <c r="AUY434" i="1" s="1"/>
  <c r="U434" i="1"/>
  <c r="AQ434" i="1" s="1"/>
  <c r="AO433" i="1"/>
  <c r="BK433" i="1" s="1"/>
  <c r="CG433" i="1" s="1"/>
  <c r="AVP433" i="1" s="1"/>
  <c r="AL433" i="1"/>
  <c r="BH433" i="1" s="1"/>
  <c r="AK433" i="1"/>
  <c r="BG433" i="1" s="1"/>
  <c r="CC433" i="1" s="1"/>
  <c r="AVL433" i="1" s="1"/>
  <c r="AJ433" i="1"/>
  <c r="BF433" i="1" s="1"/>
  <c r="CB433" i="1" s="1"/>
  <c r="AVK433" i="1" s="1"/>
  <c r="AI433" i="1"/>
  <c r="BE433" i="1" s="1"/>
  <c r="CA433" i="1" s="1"/>
  <c r="AVJ433" i="1" s="1"/>
  <c r="AH433" i="1"/>
  <c r="BD433" i="1" s="1"/>
  <c r="BZ433" i="1" s="1"/>
  <c r="AVI433" i="1" s="1"/>
  <c r="AG433" i="1"/>
  <c r="BC433" i="1" s="1"/>
  <c r="BY433" i="1" s="1"/>
  <c r="AVH433" i="1" s="1"/>
  <c r="AF433" i="1"/>
  <c r="BB433" i="1" s="1"/>
  <c r="AE433" i="1"/>
  <c r="BA433" i="1" s="1"/>
  <c r="AD433" i="1"/>
  <c r="AZ433" i="1" s="1"/>
  <c r="AC433" i="1"/>
  <c r="AY433" i="1" s="1"/>
  <c r="AB433" i="1"/>
  <c r="Z433" i="1"/>
  <c r="AV433" i="1" s="1"/>
  <c r="BR433" i="1" s="1"/>
  <c r="X433" i="1"/>
  <c r="AT433" i="1" s="1"/>
  <c r="U433" i="1"/>
  <c r="V433" i="1" s="1"/>
  <c r="W433" i="1" s="1"/>
  <c r="AO432" i="1"/>
  <c r="BK432" i="1" s="1"/>
  <c r="CG432" i="1" s="1"/>
  <c r="AL432" i="1"/>
  <c r="BH432" i="1" s="1"/>
  <c r="AK432" i="1"/>
  <c r="BG432" i="1" s="1"/>
  <c r="CC432" i="1" s="1"/>
  <c r="AJ432" i="1"/>
  <c r="BF432" i="1" s="1"/>
  <c r="CB432" i="1" s="1"/>
  <c r="AI432" i="1"/>
  <c r="BE432" i="1" s="1"/>
  <c r="CA432" i="1" s="1"/>
  <c r="AH432" i="1"/>
  <c r="BD432" i="1" s="1"/>
  <c r="BZ432" i="1" s="1"/>
  <c r="AG432" i="1"/>
  <c r="BC432" i="1" s="1"/>
  <c r="BY432" i="1" s="1"/>
  <c r="AF432" i="1"/>
  <c r="BB432" i="1" s="1"/>
  <c r="AE432" i="1"/>
  <c r="BA432" i="1" s="1"/>
  <c r="AD432" i="1"/>
  <c r="AZ432" i="1" s="1"/>
  <c r="AC432" i="1"/>
  <c r="AY432" i="1" s="1"/>
  <c r="AB432" i="1"/>
  <c r="AX432" i="1" s="1"/>
  <c r="Z432" i="1"/>
  <c r="AV432" i="1" s="1"/>
  <c r="BR432" i="1" s="1"/>
  <c r="X432" i="1"/>
  <c r="AT432" i="1" s="1"/>
  <c r="BP432" i="1" s="1"/>
  <c r="U432" i="1"/>
  <c r="V432" i="1" s="1"/>
  <c r="W432" i="1" s="1"/>
  <c r="AO431" i="1"/>
  <c r="BK431" i="1" s="1"/>
  <c r="CG431" i="1" s="1"/>
  <c r="AVP431" i="1" s="1"/>
  <c r="AO430" i="1"/>
  <c r="BK430" i="1" s="1"/>
  <c r="CG430" i="1" s="1"/>
  <c r="AVP430" i="1" s="1"/>
  <c r="AL430" i="1"/>
  <c r="BH430" i="1" s="1"/>
  <c r="AK430" i="1"/>
  <c r="BG430" i="1" s="1"/>
  <c r="CC430" i="1" s="1"/>
  <c r="AVL430" i="1" s="1"/>
  <c r="AJ430" i="1"/>
  <c r="BF430" i="1" s="1"/>
  <c r="CB430" i="1" s="1"/>
  <c r="AVK430" i="1" s="1"/>
  <c r="AI430" i="1"/>
  <c r="BE430" i="1" s="1"/>
  <c r="CA430" i="1" s="1"/>
  <c r="AVJ430" i="1" s="1"/>
  <c r="AH430" i="1"/>
  <c r="BD430" i="1" s="1"/>
  <c r="BZ430" i="1" s="1"/>
  <c r="AVI430" i="1" s="1"/>
  <c r="AG430" i="1"/>
  <c r="BC430" i="1" s="1"/>
  <c r="BY430" i="1" s="1"/>
  <c r="AVH430" i="1" s="1"/>
  <c r="AF430" i="1"/>
  <c r="BB430" i="1" s="1"/>
  <c r="AE430" i="1"/>
  <c r="BA430" i="1" s="1"/>
  <c r="AD430" i="1"/>
  <c r="AZ430" i="1" s="1"/>
  <c r="AC430" i="1"/>
  <c r="AY430" i="1" s="1"/>
  <c r="AB430" i="1"/>
  <c r="AX430" i="1" s="1"/>
  <c r="Z430" i="1"/>
  <c r="AV430" i="1" s="1"/>
  <c r="BR430" i="1" s="1"/>
  <c r="X430" i="1"/>
  <c r="AT430" i="1" s="1"/>
  <c r="BP430" i="1" s="1"/>
  <c r="AUY430" i="1" s="1"/>
  <c r="U430" i="1"/>
  <c r="AQ430" i="1" s="1"/>
  <c r="AO429" i="1"/>
  <c r="BK429" i="1" s="1"/>
  <c r="CG429" i="1" s="1"/>
  <c r="AVP429" i="1" s="1"/>
  <c r="AL429" i="1"/>
  <c r="AM429" i="1" s="1"/>
  <c r="AN429" i="1" s="1"/>
  <c r="AK429" i="1"/>
  <c r="BG429" i="1" s="1"/>
  <c r="CC429" i="1" s="1"/>
  <c r="AVL429" i="1" s="1"/>
  <c r="AJ429" i="1"/>
  <c r="BF429" i="1" s="1"/>
  <c r="CB429" i="1" s="1"/>
  <c r="AVK429" i="1" s="1"/>
  <c r="AI429" i="1"/>
  <c r="BE429" i="1" s="1"/>
  <c r="CA429" i="1" s="1"/>
  <c r="AVJ429" i="1" s="1"/>
  <c r="AH429" i="1"/>
  <c r="BD429" i="1" s="1"/>
  <c r="BZ429" i="1" s="1"/>
  <c r="AVI429" i="1" s="1"/>
  <c r="AG429" i="1"/>
  <c r="BC429" i="1" s="1"/>
  <c r="BY429" i="1" s="1"/>
  <c r="AVH429" i="1" s="1"/>
  <c r="AF429" i="1"/>
  <c r="BB429" i="1" s="1"/>
  <c r="AE429" i="1"/>
  <c r="BA429" i="1" s="1"/>
  <c r="AD429" i="1"/>
  <c r="AZ429" i="1" s="1"/>
  <c r="AC429" i="1"/>
  <c r="AY429" i="1" s="1"/>
  <c r="AB429" i="1"/>
  <c r="Z429" i="1"/>
  <c r="AV429" i="1" s="1"/>
  <c r="BR429" i="1" s="1"/>
  <c r="X429" i="1"/>
  <c r="AT429" i="1" s="1"/>
  <c r="BP429" i="1" s="1"/>
  <c r="AUY429" i="1" s="1"/>
  <c r="U429" i="1"/>
  <c r="AQ429" i="1" s="1"/>
  <c r="AO428" i="1"/>
  <c r="BK428" i="1" s="1"/>
  <c r="CG428" i="1" s="1"/>
  <c r="AVP428" i="1" s="1"/>
  <c r="AL428" i="1"/>
  <c r="BH428" i="1" s="1"/>
  <c r="AK428" i="1"/>
  <c r="BG428" i="1" s="1"/>
  <c r="CC428" i="1" s="1"/>
  <c r="AVL428" i="1" s="1"/>
  <c r="AJ428" i="1"/>
  <c r="BF428" i="1" s="1"/>
  <c r="CB428" i="1" s="1"/>
  <c r="AVK428" i="1" s="1"/>
  <c r="AI428" i="1"/>
  <c r="BE428" i="1" s="1"/>
  <c r="CA428" i="1" s="1"/>
  <c r="AVJ428" i="1" s="1"/>
  <c r="AH428" i="1"/>
  <c r="BD428" i="1" s="1"/>
  <c r="BZ428" i="1" s="1"/>
  <c r="AVI428" i="1" s="1"/>
  <c r="AG428" i="1"/>
  <c r="BC428" i="1" s="1"/>
  <c r="BY428" i="1" s="1"/>
  <c r="AVH428" i="1" s="1"/>
  <c r="AF428" i="1"/>
  <c r="BB428" i="1" s="1"/>
  <c r="AE428" i="1"/>
  <c r="BA428" i="1" s="1"/>
  <c r="AD428" i="1"/>
  <c r="AZ428" i="1" s="1"/>
  <c r="AC428" i="1"/>
  <c r="AY428" i="1" s="1"/>
  <c r="AB428" i="1"/>
  <c r="Z428" i="1"/>
  <c r="AV428" i="1" s="1"/>
  <c r="BR428" i="1" s="1"/>
  <c r="X428" i="1"/>
  <c r="AT428" i="1" s="1"/>
  <c r="BP428" i="1" s="1"/>
  <c r="AUY428" i="1" s="1"/>
  <c r="U428" i="1"/>
  <c r="AO427" i="1"/>
  <c r="BK427" i="1" s="1"/>
  <c r="CG427" i="1" s="1"/>
  <c r="AVP427" i="1" s="1"/>
  <c r="AL427" i="1"/>
  <c r="BH427" i="1" s="1"/>
  <c r="AK427" i="1"/>
  <c r="BG427" i="1" s="1"/>
  <c r="CC427" i="1" s="1"/>
  <c r="AVL427" i="1" s="1"/>
  <c r="AJ427" i="1"/>
  <c r="BF427" i="1" s="1"/>
  <c r="CB427" i="1" s="1"/>
  <c r="AVK427" i="1" s="1"/>
  <c r="AI427" i="1"/>
  <c r="BE427" i="1" s="1"/>
  <c r="CA427" i="1" s="1"/>
  <c r="AVJ427" i="1" s="1"/>
  <c r="AH427" i="1"/>
  <c r="BD427" i="1" s="1"/>
  <c r="BZ427" i="1" s="1"/>
  <c r="AVI427" i="1" s="1"/>
  <c r="AG427" i="1"/>
  <c r="BC427" i="1" s="1"/>
  <c r="BY427" i="1" s="1"/>
  <c r="AVH427" i="1" s="1"/>
  <c r="AF427" i="1"/>
  <c r="BB427" i="1" s="1"/>
  <c r="AE427" i="1"/>
  <c r="BA427" i="1" s="1"/>
  <c r="AD427" i="1"/>
  <c r="AZ427" i="1" s="1"/>
  <c r="AC427" i="1"/>
  <c r="AY427" i="1" s="1"/>
  <c r="AB427" i="1"/>
  <c r="AX427" i="1" s="1"/>
  <c r="Z427" i="1"/>
  <c r="X427" i="1"/>
  <c r="AT427" i="1" s="1"/>
  <c r="BP427" i="1" s="1"/>
  <c r="AUY427" i="1" s="1"/>
  <c r="U427" i="1"/>
  <c r="V427" i="1" s="1"/>
  <c r="W427" i="1" s="1"/>
  <c r="AO426" i="1"/>
  <c r="BK426" i="1" s="1"/>
  <c r="CG426" i="1" s="1"/>
  <c r="AVP426" i="1" s="1"/>
  <c r="AL426" i="1"/>
  <c r="BH426" i="1" s="1"/>
  <c r="AK426" i="1"/>
  <c r="BG426" i="1" s="1"/>
  <c r="CC426" i="1" s="1"/>
  <c r="AVL426" i="1" s="1"/>
  <c r="AJ426" i="1"/>
  <c r="BF426" i="1" s="1"/>
  <c r="CB426" i="1" s="1"/>
  <c r="AVK426" i="1" s="1"/>
  <c r="AI426" i="1"/>
  <c r="BE426" i="1" s="1"/>
  <c r="CA426" i="1" s="1"/>
  <c r="AVJ426" i="1" s="1"/>
  <c r="AH426" i="1"/>
  <c r="BD426" i="1" s="1"/>
  <c r="BZ426" i="1" s="1"/>
  <c r="AVI426" i="1" s="1"/>
  <c r="AG426" i="1"/>
  <c r="BC426" i="1" s="1"/>
  <c r="BY426" i="1" s="1"/>
  <c r="AVH426" i="1" s="1"/>
  <c r="AF426" i="1"/>
  <c r="BB426" i="1" s="1"/>
  <c r="AE426" i="1"/>
  <c r="BA426" i="1" s="1"/>
  <c r="AD426" i="1"/>
  <c r="AZ426" i="1" s="1"/>
  <c r="AC426" i="1"/>
  <c r="AY426" i="1" s="1"/>
  <c r="AB426" i="1"/>
  <c r="AX426" i="1" s="1"/>
  <c r="Z426" i="1"/>
  <c r="AV426" i="1" s="1"/>
  <c r="BR426" i="1" s="1"/>
  <c r="X426" i="1"/>
  <c r="AT426" i="1" s="1"/>
  <c r="BP426" i="1" s="1"/>
  <c r="AUY426" i="1" s="1"/>
  <c r="U426" i="1"/>
  <c r="AQ426" i="1" s="1"/>
  <c r="AO425" i="1"/>
  <c r="BK425" i="1" s="1"/>
  <c r="CG425" i="1" s="1"/>
  <c r="AVP425" i="1" s="1"/>
  <c r="AL425" i="1"/>
  <c r="AK425" i="1"/>
  <c r="BG425" i="1" s="1"/>
  <c r="CC425" i="1" s="1"/>
  <c r="AVL425" i="1" s="1"/>
  <c r="AJ425" i="1"/>
  <c r="BF425" i="1" s="1"/>
  <c r="CB425" i="1" s="1"/>
  <c r="AVK425" i="1" s="1"/>
  <c r="AI425" i="1"/>
  <c r="BE425" i="1" s="1"/>
  <c r="CA425" i="1" s="1"/>
  <c r="AVJ425" i="1" s="1"/>
  <c r="AH425" i="1"/>
  <c r="BD425" i="1" s="1"/>
  <c r="BZ425" i="1" s="1"/>
  <c r="AVI425" i="1" s="1"/>
  <c r="AG425" i="1"/>
  <c r="BC425" i="1" s="1"/>
  <c r="BY425" i="1" s="1"/>
  <c r="AVH425" i="1" s="1"/>
  <c r="AF425" i="1"/>
  <c r="BB425" i="1" s="1"/>
  <c r="AE425" i="1"/>
  <c r="BA425" i="1" s="1"/>
  <c r="AD425" i="1"/>
  <c r="AZ425" i="1" s="1"/>
  <c r="AC425" i="1"/>
  <c r="AY425" i="1" s="1"/>
  <c r="AB425" i="1"/>
  <c r="Z425" i="1"/>
  <c r="AV425" i="1" s="1"/>
  <c r="BR425" i="1" s="1"/>
  <c r="X425" i="1"/>
  <c r="AT425" i="1" s="1"/>
  <c r="BP425" i="1" s="1"/>
  <c r="AUY425" i="1" s="1"/>
  <c r="U425" i="1"/>
  <c r="AQ425" i="1" s="1"/>
  <c r="T443" i="1"/>
  <c r="S443" i="1"/>
  <c r="T442" i="1"/>
  <c r="S442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AVA426" i="1" l="1"/>
  <c r="AVA430" i="1"/>
  <c r="AVA432" i="1"/>
  <c r="AVA436" i="1"/>
  <c r="AVA442" i="1"/>
  <c r="AVA425" i="1"/>
  <c r="AVA429" i="1"/>
  <c r="AVA435" i="1"/>
  <c r="AVA428" i="1"/>
  <c r="AVA434" i="1"/>
  <c r="AVA438" i="1"/>
  <c r="AVA440" i="1"/>
  <c r="AVA443" i="1"/>
  <c r="AVA433" i="1"/>
  <c r="AVA437" i="1"/>
  <c r="AUY432" i="1"/>
  <c r="N56" i="19"/>
  <c r="N56" i="18"/>
  <c r="N53" i="19"/>
  <c r="N53" i="18"/>
  <c r="N51" i="19"/>
  <c r="N51" i="18"/>
  <c r="N48" i="19"/>
  <c r="N48" i="18"/>
  <c r="N55" i="19"/>
  <c r="N55" i="18"/>
  <c r="N52" i="18"/>
  <c r="N52" i="19"/>
  <c r="N50" i="18"/>
  <c r="N50" i="19"/>
  <c r="K56" i="19"/>
  <c r="K56" i="18"/>
  <c r="N57" i="18"/>
  <c r="N57" i="19"/>
  <c r="N54" i="19"/>
  <c r="N54" i="18"/>
  <c r="K55" i="19"/>
  <c r="K55" i="18"/>
  <c r="K51" i="18"/>
  <c r="K51" i="19"/>
  <c r="BX434" i="1"/>
  <c r="AVG434" i="1" s="1"/>
  <c r="BX436" i="1"/>
  <c r="AVG436" i="1" s="1"/>
  <c r="BX438" i="1"/>
  <c r="AVG438" i="1" s="1"/>
  <c r="BX437" i="1"/>
  <c r="AVG437" i="1" s="1"/>
  <c r="CD428" i="1"/>
  <c r="BX442" i="1"/>
  <c r="AVG442" i="1" s="1"/>
  <c r="BX433" i="1"/>
  <c r="AVG433" i="1" s="1"/>
  <c r="CD433" i="1"/>
  <c r="BX439" i="1"/>
  <c r="AVG439" i="1" s="1"/>
  <c r="BX440" i="1"/>
  <c r="AVG440" i="1" s="1"/>
  <c r="BX435" i="1"/>
  <c r="AVG435" i="1" s="1"/>
  <c r="BX425" i="1"/>
  <c r="AVG425" i="1" s="1"/>
  <c r="BX426" i="1"/>
  <c r="AVG426" i="1" s="1"/>
  <c r="BX427" i="1"/>
  <c r="AVG427" i="1" s="1"/>
  <c r="BX428" i="1"/>
  <c r="AVG428" i="1" s="1"/>
  <c r="BX429" i="1"/>
  <c r="AVG429" i="1" s="1"/>
  <c r="BX430" i="1"/>
  <c r="AVG430" i="1" s="1"/>
  <c r="BX432" i="1"/>
  <c r="BX443" i="1"/>
  <c r="AVG443" i="1" s="1"/>
  <c r="AG443" i="1"/>
  <c r="BC443" i="1" s="1"/>
  <c r="BY443" i="1" s="1"/>
  <c r="AVH443" i="1" s="1"/>
  <c r="V437" i="1"/>
  <c r="W437" i="1" s="1"/>
  <c r="AM436" i="1"/>
  <c r="AN436" i="1" s="1"/>
  <c r="AA433" i="1"/>
  <c r="AW433" i="1" s="1"/>
  <c r="BS433" i="1" s="1"/>
  <c r="AM434" i="1"/>
  <c r="AN434" i="1" s="1"/>
  <c r="BH437" i="1"/>
  <c r="CD437" i="1" s="1"/>
  <c r="BH429" i="1"/>
  <c r="CD429" i="1" s="1"/>
  <c r="AQ427" i="1"/>
  <c r="BM427" i="1" s="1"/>
  <c r="V439" i="1"/>
  <c r="W439" i="1" s="1"/>
  <c r="AA437" i="1"/>
  <c r="AW437" i="1" s="1"/>
  <c r="BS437" i="1" s="1"/>
  <c r="CD434" i="1"/>
  <c r="BI434" i="1"/>
  <c r="BJ434" i="1" s="1"/>
  <c r="CD438" i="1"/>
  <c r="BI438" i="1"/>
  <c r="BJ438" i="1" s="1"/>
  <c r="AA436" i="1"/>
  <c r="AW436" i="1" s="1"/>
  <c r="BS436" i="1" s="1"/>
  <c r="AM428" i="1"/>
  <c r="AN428" i="1" s="1"/>
  <c r="AA429" i="1"/>
  <c r="AW429" i="1" s="1"/>
  <c r="BS429" i="1" s="1"/>
  <c r="AA432" i="1"/>
  <c r="AW432" i="1" s="1"/>
  <c r="BS432" i="1" s="1"/>
  <c r="AVB432" i="1" s="1"/>
  <c r="AM432" i="1"/>
  <c r="AN432" i="1" s="1"/>
  <c r="AA434" i="1"/>
  <c r="AW434" i="1" s="1"/>
  <c r="BS434" i="1" s="1"/>
  <c r="AM438" i="1"/>
  <c r="AN438" i="1" s="1"/>
  <c r="AM439" i="1"/>
  <c r="AN439" i="1" s="1"/>
  <c r="AM425" i="1"/>
  <c r="AN425" i="1" s="1"/>
  <c r="BH425" i="1"/>
  <c r="CD425" i="1" s="1"/>
  <c r="AVM425" i="1" s="1"/>
  <c r="AA427" i="1"/>
  <c r="AW427" i="1" s="1"/>
  <c r="BS427" i="1" s="1"/>
  <c r="AM427" i="1"/>
  <c r="AN427" i="1" s="1"/>
  <c r="AA428" i="1"/>
  <c r="AW428" i="1" s="1"/>
  <c r="BS428" i="1" s="1"/>
  <c r="AQ433" i="1"/>
  <c r="BH442" i="1"/>
  <c r="V443" i="1"/>
  <c r="W443" i="1" s="1"/>
  <c r="AA425" i="1"/>
  <c r="AW425" i="1" s="1"/>
  <c r="BS425" i="1" s="1"/>
  <c r="AA426" i="1"/>
  <c r="AW426" i="1" s="1"/>
  <c r="BS426" i="1" s="1"/>
  <c r="AQ428" i="1"/>
  <c r="BM428" i="1" s="1"/>
  <c r="AUV428" i="1" s="1"/>
  <c r="AUW428" i="1" s="1"/>
  <c r="AUX428" i="1" s="1"/>
  <c r="AM433" i="1"/>
  <c r="AN433" i="1" s="1"/>
  <c r="AM440" i="1"/>
  <c r="AN440" i="1" s="1"/>
  <c r="AA439" i="1"/>
  <c r="AW439" i="1" s="1"/>
  <c r="BS439" i="1" s="1"/>
  <c r="BM425" i="1"/>
  <c r="AUV425" i="1" s="1"/>
  <c r="AUW425" i="1" s="1"/>
  <c r="AUX425" i="1" s="1"/>
  <c r="AR425" i="1"/>
  <c r="AS425" i="1" s="1"/>
  <c r="BM426" i="1"/>
  <c r="AUV426" i="1" s="1"/>
  <c r="AUW426" i="1" s="1"/>
  <c r="AUX426" i="1" s="1"/>
  <c r="AR426" i="1"/>
  <c r="AS426" i="1" s="1"/>
  <c r="BM430" i="1"/>
  <c r="AUV430" i="1" s="1"/>
  <c r="AUW430" i="1" s="1"/>
  <c r="AUX430" i="1" s="1"/>
  <c r="AR430" i="1"/>
  <c r="AS430" i="1" s="1"/>
  <c r="CD426" i="1"/>
  <c r="AVM426" i="1" s="1"/>
  <c r="BI426" i="1"/>
  <c r="BJ426" i="1" s="1"/>
  <c r="CD427" i="1"/>
  <c r="AVM427" i="1" s="1"/>
  <c r="BI427" i="1"/>
  <c r="BJ427" i="1" s="1"/>
  <c r="AR429" i="1"/>
  <c r="AS429" i="1" s="1"/>
  <c r="BM429" i="1"/>
  <c r="AUV429" i="1" s="1"/>
  <c r="AUW429" i="1" s="1"/>
  <c r="AUX429" i="1" s="1"/>
  <c r="CD430" i="1"/>
  <c r="AVM430" i="1" s="1"/>
  <c r="BI430" i="1"/>
  <c r="BJ430" i="1" s="1"/>
  <c r="V426" i="1"/>
  <c r="W426" i="1" s="1"/>
  <c r="V430" i="1"/>
  <c r="W430" i="1" s="1"/>
  <c r="BM438" i="1"/>
  <c r="AUV438" i="1" s="1"/>
  <c r="AUW438" i="1" s="1"/>
  <c r="AUX438" i="1" s="1"/>
  <c r="AR438" i="1"/>
  <c r="AS438" i="1" s="1"/>
  <c r="AX425" i="1"/>
  <c r="AM426" i="1"/>
  <c r="AN426" i="1" s="1"/>
  <c r="AV427" i="1"/>
  <c r="BR427" i="1" s="1"/>
  <c r="AVA427" i="1" s="1"/>
  <c r="BI428" i="1"/>
  <c r="BJ428" i="1" s="1"/>
  <c r="V429" i="1"/>
  <c r="W429" i="1" s="1"/>
  <c r="AX429" i="1"/>
  <c r="AA430" i="1"/>
  <c r="AW430" i="1" s="1"/>
  <c r="BS430" i="1" s="1"/>
  <c r="AM430" i="1"/>
  <c r="AN430" i="1" s="1"/>
  <c r="CD436" i="1"/>
  <c r="AVM436" i="1" s="1"/>
  <c r="BI436" i="1"/>
  <c r="BJ436" i="1" s="1"/>
  <c r="AR437" i="1"/>
  <c r="AS437" i="1" s="1"/>
  <c r="BM437" i="1"/>
  <c r="AUV437" i="1" s="1"/>
  <c r="AUW437" i="1" s="1"/>
  <c r="AUX437" i="1" s="1"/>
  <c r="V425" i="1"/>
  <c r="W425" i="1" s="1"/>
  <c r="V428" i="1"/>
  <c r="W428" i="1" s="1"/>
  <c r="AX428" i="1"/>
  <c r="AQ432" i="1"/>
  <c r="CD435" i="1"/>
  <c r="AVM435" i="1" s="1"/>
  <c r="BI435" i="1"/>
  <c r="BJ435" i="1" s="1"/>
  <c r="BM436" i="1"/>
  <c r="AUV436" i="1" s="1"/>
  <c r="AUW436" i="1" s="1"/>
  <c r="AUX436" i="1" s="1"/>
  <c r="AR436" i="1"/>
  <c r="AS436" i="1" s="1"/>
  <c r="CD432" i="1"/>
  <c r="BI432" i="1"/>
  <c r="BJ432" i="1" s="1"/>
  <c r="BP433" i="1"/>
  <c r="AUY433" i="1" s="1"/>
  <c r="BM434" i="1"/>
  <c r="AUV434" i="1" s="1"/>
  <c r="AUW434" i="1" s="1"/>
  <c r="AUX434" i="1" s="1"/>
  <c r="AR434" i="1"/>
  <c r="AS434" i="1" s="1"/>
  <c r="BI433" i="1"/>
  <c r="BJ433" i="1" s="1"/>
  <c r="V434" i="1"/>
  <c r="W434" i="1" s="1"/>
  <c r="AX434" i="1"/>
  <c r="W435" i="1"/>
  <c r="AA435" i="1"/>
  <c r="AW435" i="1" s="1"/>
  <c r="BS435" i="1" s="1"/>
  <c r="AM435" i="1"/>
  <c r="AN435" i="1" s="1"/>
  <c r="AQ435" i="1"/>
  <c r="V438" i="1"/>
  <c r="W438" i="1" s="1"/>
  <c r="AX433" i="1"/>
  <c r="AX437" i="1"/>
  <c r="AA438" i="1"/>
  <c r="AW438" i="1" s="1"/>
  <c r="BS438" i="1" s="1"/>
  <c r="BM439" i="1"/>
  <c r="AUV439" i="1" s="1"/>
  <c r="AUW439" i="1" s="1"/>
  <c r="AUX439" i="1" s="1"/>
  <c r="AR439" i="1"/>
  <c r="AS439" i="1" s="1"/>
  <c r="BM440" i="1"/>
  <c r="AUV440" i="1" s="1"/>
  <c r="AUW440" i="1" s="1"/>
  <c r="AUX440" i="1" s="1"/>
  <c r="AA440" i="1"/>
  <c r="AW440" i="1" s="1"/>
  <c r="BS440" i="1" s="1"/>
  <c r="AX440" i="1"/>
  <c r="BH443" i="1"/>
  <c r="AM443" i="1"/>
  <c r="AN443" i="1" s="1"/>
  <c r="V436" i="1"/>
  <c r="W436" i="1" s="1"/>
  <c r="CD439" i="1"/>
  <c r="AVM439" i="1" s="1"/>
  <c r="BI439" i="1"/>
  <c r="BJ439" i="1" s="1"/>
  <c r="CD440" i="1"/>
  <c r="AVM440" i="1" s="1"/>
  <c r="BI440" i="1"/>
  <c r="BJ440" i="1" s="1"/>
  <c r="AQ442" i="1"/>
  <c r="V442" i="1"/>
  <c r="W442" i="1" s="1"/>
  <c r="AA442" i="1"/>
  <c r="AW442" i="1" s="1"/>
  <c r="BS442" i="1" s="1"/>
  <c r="BM443" i="1"/>
  <c r="AUV443" i="1" s="1"/>
  <c r="AUW443" i="1" s="1"/>
  <c r="AUX443" i="1" s="1"/>
  <c r="AR443" i="1"/>
  <c r="AS443" i="1" s="1"/>
  <c r="AR440" i="1"/>
  <c r="AS440" i="1" s="1"/>
  <c r="AA443" i="1"/>
  <c r="AW443" i="1" s="1"/>
  <c r="BS443" i="1" s="1"/>
  <c r="AX442" i="1"/>
  <c r="V440" i="1"/>
  <c r="W440" i="1" s="1"/>
  <c r="AO8" i="1"/>
  <c r="X9" i="1"/>
  <c r="Z9" i="1"/>
  <c r="AB9" i="1"/>
  <c r="AC9" i="1"/>
  <c r="AD9" i="1"/>
  <c r="AE9" i="1"/>
  <c r="AF9" i="1"/>
  <c r="AG9" i="1"/>
  <c r="AH9" i="1"/>
  <c r="AI9" i="1"/>
  <c r="AJ9" i="1"/>
  <c r="AK9" i="1"/>
  <c r="AL9" i="1"/>
  <c r="AM9" i="1" s="1"/>
  <c r="AN9" i="1" s="1"/>
  <c r="AO9" i="1"/>
  <c r="X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 s="1"/>
  <c r="AN11" i="1" s="1"/>
  <c r="AO11" i="1"/>
  <c r="AO12" i="1"/>
  <c r="X13" i="1"/>
  <c r="Z13" i="1"/>
  <c r="AB13" i="1"/>
  <c r="AC13" i="1"/>
  <c r="AD13" i="1"/>
  <c r="AE13" i="1"/>
  <c r="AF13" i="1"/>
  <c r="AG13" i="1"/>
  <c r="AH13" i="1"/>
  <c r="AI13" i="1"/>
  <c r="AJ13" i="1"/>
  <c r="AK13" i="1"/>
  <c r="AL13" i="1"/>
  <c r="AM13" i="1" s="1"/>
  <c r="AN13" i="1" s="1"/>
  <c r="AO13" i="1"/>
  <c r="X14" i="1"/>
  <c r="Z14" i="1"/>
  <c r="AB14" i="1"/>
  <c r="AC14" i="1"/>
  <c r="AD14" i="1"/>
  <c r="AE14" i="1"/>
  <c r="AF14" i="1"/>
  <c r="AG14" i="1"/>
  <c r="AH14" i="1"/>
  <c r="AI14" i="1"/>
  <c r="AJ14" i="1"/>
  <c r="AK14" i="1"/>
  <c r="AL14" i="1"/>
  <c r="AO14" i="1"/>
  <c r="AO15" i="1"/>
  <c r="AO16" i="1"/>
  <c r="X17" i="1"/>
  <c r="Z17" i="1"/>
  <c r="AB17" i="1"/>
  <c r="AC17" i="1"/>
  <c r="AD17" i="1"/>
  <c r="AE17" i="1"/>
  <c r="AF17" i="1"/>
  <c r="AG17" i="1"/>
  <c r="AH17" i="1"/>
  <c r="AI17" i="1"/>
  <c r="AJ17" i="1"/>
  <c r="AK17" i="1"/>
  <c r="AL17" i="1"/>
  <c r="AM17" i="1" s="1"/>
  <c r="AN17" i="1" s="1"/>
  <c r="AO17" i="1"/>
  <c r="X18" i="1"/>
  <c r="Z18" i="1"/>
  <c r="AB18" i="1"/>
  <c r="AC18" i="1"/>
  <c r="AD18" i="1"/>
  <c r="AE18" i="1"/>
  <c r="AF18" i="1"/>
  <c r="AG18" i="1"/>
  <c r="AH18" i="1"/>
  <c r="AI18" i="1"/>
  <c r="AJ18" i="1"/>
  <c r="AK18" i="1"/>
  <c r="AL18" i="1"/>
  <c r="AM18" i="1" s="1"/>
  <c r="AO18" i="1"/>
  <c r="AO19" i="1"/>
  <c r="X20" i="1"/>
  <c r="Z20" i="1"/>
  <c r="AB20" i="1"/>
  <c r="AC20" i="1"/>
  <c r="AD20" i="1"/>
  <c r="AE20" i="1"/>
  <c r="AF20" i="1"/>
  <c r="AG20" i="1"/>
  <c r="AH20" i="1"/>
  <c r="AI20" i="1"/>
  <c r="AJ20" i="1"/>
  <c r="AK20" i="1"/>
  <c r="AL20" i="1"/>
  <c r="AO20" i="1"/>
  <c r="AO21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 s="1"/>
  <c r="AN22" i="1" s="1"/>
  <c r="AO22" i="1"/>
  <c r="X23" i="1"/>
  <c r="Y23" i="1"/>
  <c r="Z23" i="1"/>
  <c r="AB23" i="1"/>
  <c r="AC23" i="1"/>
  <c r="AD23" i="1"/>
  <c r="AE23" i="1"/>
  <c r="AF23" i="1"/>
  <c r="AG23" i="1"/>
  <c r="AH23" i="1"/>
  <c r="AI23" i="1"/>
  <c r="AJ23" i="1"/>
  <c r="AK23" i="1"/>
  <c r="AL23" i="1"/>
  <c r="AM23" i="1" s="1"/>
  <c r="AN23" i="1" s="1"/>
  <c r="AO23" i="1"/>
  <c r="X24" i="1"/>
  <c r="Y24" i="1"/>
  <c r="Z24" i="1"/>
  <c r="AB24" i="1"/>
  <c r="AC24" i="1"/>
  <c r="AD24" i="1"/>
  <c r="AE24" i="1"/>
  <c r="AF24" i="1"/>
  <c r="AG24" i="1"/>
  <c r="AH24" i="1"/>
  <c r="AI24" i="1"/>
  <c r="AJ24" i="1"/>
  <c r="AK24" i="1"/>
  <c r="AL24" i="1"/>
  <c r="AO24" i="1"/>
  <c r="X25" i="1"/>
  <c r="Y25" i="1"/>
  <c r="Z25" i="1"/>
  <c r="AB25" i="1"/>
  <c r="AC25" i="1"/>
  <c r="AD25" i="1"/>
  <c r="AE25" i="1"/>
  <c r="AF25" i="1"/>
  <c r="AG25" i="1"/>
  <c r="AH25" i="1"/>
  <c r="AI25" i="1"/>
  <c r="AJ25" i="1"/>
  <c r="AK25" i="1"/>
  <c r="AL25" i="1"/>
  <c r="AM25" i="1" s="1"/>
  <c r="AN25" i="1" s="1"/>
  <c r="AO25" i="1"/>
  <c r="X26" i="1"/>
  <c r="Z26" i="1"/>
  <c r="AB26" i="1"/>
  <c r="AC26" i="1"/>
  <c r="AD26" i="1"/>
  <c r="AE26" i="1"/>
  <c r="AF26" i="1"/>
  <c r="AG26" i="1"/>
  <c r="AH26" i="1"/>
  <c r="AI26" i="1"/>
  <c r="AJ26" i="1"/>
  <c r="AK26" i="1"/>
  <c r="AL26" i="1"/>
  <c r="AM26" i="1" s="1"/>
  <c r="AN26" i="1" s="1"/>
  <c r="AO26" i="1"/>
  <c r="X27" i="1"/>
  <c r="Z27" i="1"/>
  <c r="AB27" i="1"/>
  <c r="AC27" i="1"/>
  <c r="AD27" i="1"/>
  <c r="AE27" i="1"/>
  <c r="AF27" i="1"/>
  <c r="AG27" i="1"/>
  <c r="AH27" i="1"/>
  <c r="AI27" i="1"/>
  <c r="AJ27" i="1"/>
  <c r="AK27" i="1"/>
  <c r="AL27" i="1"/>
  <c r="AM27" i="1" s="1"/>
  <c r="AN27" i="1" s="1"/>
  <c r="AO27" i="1"/>
  <c r="X28" i="1"/>
  <c r="Z28" i="1"/>
  <c r="AB28" i="1"/>
  <c r="AC28" i="1"/>
  <c r="AD28" i="1"/>
  <c r="AE28" i="1"/>
  <c r="AF28" i="1"/>
  <c r="AG28" i="1"/>
  <c r="AH28" i="1"/>
  <c r="AI28" i="1"/>
  <c r="AJ28" i="1"/>
  <c r="AK28" i="1"/>
  <c r="AL28" i="1"/>
  <c r="AO28" i="1"/>
  <c r="X29" i="1"/>
  <c r="Z29" i="1"/>
  <c r="AB29" i="1"/>
  <c r="AC29" i="1"/>
  <c r="AD29" i="1"/>
  <c r="AE29" i="1"/>
  <c r="AF29" i="1"/>
  <c r="AG29" i="1"/>
  <c r="AH29" i="1"/>
  <c r="AI29" i="1"/>
  <c r="AJ29" i="1"/>
  <c r="AK29" i="1"/>
  <c r="AL29" i="1"/>
  <c r="AM29" i="1" s="1"/>
  <c r="AN29" i="1" s="1"/>
  <c r="AO29" i="1"/>
  <c r="X30" i="1"/>
  <c r="Z30" i="1"/>
  <c r="AB30" i="1"/>
  <c r="AC30" i="1"/>
  <c r="AD30" i="1"/>
  <c r="AE30" i="1"/>
  <c r="AF30" i="1"/>
  <c r="AG30" i="1"/>
  <c r="AH30" i="1"/>
  <c r="AI30" i="1"/>
  <c r="AJ30" i="1"/>
  <c r="AK30" i="1"/>
  <c r="AL30" i="1"/>
  <c r="AO30" i="1"/>
  <c r="AO31" i="1"/>
  <c r="AO32" i="1"/>
  <c r="AO33" i="1"/>
  <c r="X34" i="1"/>
  <c r="Z34" i="1"/>
  <c r="AB34" i="1"/>
  <c r="AC34" i="1"/>
  <c r="AD34" i="1"/>
  <c r="AE34" i="1"/>
  <c r="AF34" i="1"/>
  <c r="AG34" i="1"/>
  <c r="AH34" i="1"/>
  <c r="AI34" i="1"/>
  <c r="AJ34" i="1"/>
  <c r="AK34" i="1"/>
  <c r="AL34" i="1"/>
  <c r="AM34" i="1" s="1"/>
  <c r="AN34" i="1" s="1"/>
  <c r="AO34" i="1"/>
  <c r="AO35" i="1"/>
  <c r="X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O36" i="1"/>
  <c r="X37" i="1"/>
  <c r="Z37" i="1"/>
  <c r="AB37" i="1"/>
  <c r="AC37" i="1"/>
  <c r="AD37" i="1"/>
  <c r="AE37" i="1"/>
  <c r="AF37" i="1"/>
  <c r="AG37" i="1"/>
  <c r="AH37" i="1"/>
  <c r="AI37" i="1"/>
  <c r="AJ37" i="1"/>
  <c r="AK37" i="1"/>
  <c r="AL37" i="1"/>
  <c r="AM37" i="1" s="1"/>
  <c r="AN37" i="1" s="1"/>
  <c r="AO37" i="1"/>
  <c r="AO38" i="1"/>
  <c r="AO39" i="1"/>
  <c r="X40" i="1"/>
  <c r="Z40" i="1"/>
  <c r="AB40" i="1"/>
  <c r="AC40" i="1"/>
  <c r="AD40" i="1"/>
  <c r="AE40" i="1"/>
  <c r="AF40" i="1"/>
  <c r="AG40" i="1"/>
  <c r="AH40" i="1"/>
  <c r="AI40" i="1"/>
  <c r="AJ40" i="1"/>
  <c r="AK40" i="1"/>
  <c r="AL40" i="1"/>
  <c r="AO40" i="1"/>
  <c r="X41" i="1"/>
  <c r="Z41" i="1"/>
  <c r="AB41" i="1"/>
  <c r="AC41" i="1"/>
  <c r="AD41" i="1"/>
  <c r="AE41" i="1"/>
  <c r="AF41" i="1"/>
  <c r="AG41" i="1"/>
  <c r="AH41" i="1"/>
  <c r="AI41" i="1"/>
  <c r="AJ41" i="1"/>
  <c r="AK41" i="1"/>
  <c r="AL41" i="1"/>
  <c r="AM41" i="1" s="1"/>
  <c r="AO41" i="1"/>
  <c r="AO42" i="1"/>
  <c r="AO43" i="1"/>
  <c r="X44" i="1"/>
  <c r="Z44" i="1"/>
  <c r="AB44" i="1"/>
  <c r="AC44" i="1"/>
  <c r="AD44" i="1"/>
  <c r="AE44" i="1"/>
  <c r="AF44" i="1"/>
  <c r="AG44" i="1"/>
  <c r="AH44" i="1"/>
  <c r="AI44" i="1"/>
  <c r="AJ44" i="1"/>
  <c r="AK44" i="1"/>
  <c r="AL44" i="1"/>
  <c r="AO44" i="1"/>
  <c r="AO45" i="1"/>
  <c r="X46" i="1"/>
  <c r="Z46" i="1"/>
  <c r="AB46" i="1"/>
  <c r="AC46" i="1"/>
  <c r="AD46" i="1"/>
  <c r="AE46" i="1"/>
  <c r="AF46" i="1"/>
  <c r="AG46" i="1"/>
  <c r="AH46" i="1"/>
  <c r="AI46" i="1"/>
  <c r="AJ46" i="1"/>
  <c r="AK46" i="1"/>
  <c r="AL46" i="1"/>
  <c r="AM46" i="1" s="1"/>
  <c r="AN46" i="1" s="1"/>
  <c r="AO46" i="1"/>
  <c r="AO47" i="1"/>
  <c r="X48" i="1"/>
  <c r="Z48" i="1"/>
  <c r="AB48" i="1"/>
  <c r="AC48" i="1"/>
  <c r="AD48" i="1"/>
  <c r="AE48" i="1"/>
  <c r="AF48" i="1"/>
  <c r="AG48" i="1"/>
  <c r="AH48" i="1"/>
  <c r="AI48" i="1"/>
  <c r="AJ48" i="1"/>
  <c r="AK48" i="1"/>
  <c r="AL48" i="1"/>
  <c r="AO48" i="1"/>
  <c r="X49" i="1"/>
  <c r="Z49" i="1"/>
  <c r="AB49" i="1"/>
  <c r="AC49" i="1"/>
  <c r="AD49" i="1"/>
  <c r="AE49" i="1"/>
  <c r="AF49" i="1"/>
  <c r="AG49" i="1"/>
  <c r="AH49" i="1"/>
  <c r="AI49" i="1"/>
  <c r="AJ49" i="1"/>
  <c r="AK49" i="1"/>
  <c r="AL49" i="1"/>
  <c r="AM49" i="1" s="1"/>
  <c r="AO49" i="1"/>
  <c r="AO50" i="1"/>
  <c r="AO51" i="1"/>
  <c r="X61" i="1"/>
  <c r="Z61" i="1"/>
  <c r="AB61" i="1"/>
  <c r="AC61" i="1"/>
  <c r="AD61" i="1"/>
  <c r="AE61" i="1"/>
  <c r="AF61" i="1"/>
  <c r="AG61" i="1"/>
  <c r="AH61" i="1"/>
  <c r="AI61" i="1"/>
  <c r="AJ61" i="1"/>
  <c r="AK61" i="1"/>
  <c r="AL61" i="1"/>
  <c r="AO61" i="1"/>
  <c r="AO62" i="1"/>
  <c r="X63" i="1"/>
  <c r="Z63" i="1"/>
  <c r="AB63" i="1"/>
  <c r="AC63" i="1"/>
  <c r="AD63" i="1"/>
  <c r="AE63" i="1"/>
  <c r="AF63" i="1"/>
  <c r="AG63" i="1"/>
  <c r="AH63" i="1"/>
  <c r="AI63" i="1"/>
  <c r="AJ63" i="1"/>
  <c r="AK63" i="1"/>
  <c r="AL63" i="1"/>
  <c r="AM63" i="1" s="1"/>
  <c r="AN63" i="1" s="1"/>
  <c r="AO63" i="1"/>
  <c r="AO64" i="1"/>
  <c r="AO65" i="1"/>
  <c r="X66" i="1"/>
  <c r="Z66" i="1"/>
  <c r="AB66" i="1"/>
  <c r="AC66" i="1"/>
  <c r="AD66" i="1"/>
  <c r="AE66" i="1"/>
  <c r="AF66" i="1"/>
  <c r="AG66" i="1"/>
  <c r="AH66" i="1"/>
  <c r="AI66" i="1"/>
  <c r="AJ66" i="1"/>
  <c r="AK66" i="1"/>
  <c r="AL66" i="1"/>
  <c r="AM66" i="1" s="1"/>
  <c r="AO66" i="1"/>
  <c r="AO67" i="1"/>
  <c r="X68" i="1"/>
  <c r="Z68" i="1"/>
  <c r="AB68" i="1"/>
  <c r="AC68" i="1"/>
  <c r="AD68" i="1"/>
  <c r="AE68" i="1"/>
  <c r="AF68" i="1"/>
  <c r="AG68" i="1"/>
  <c r="AH68" i="1"/>
  <c r="AI68" i="1"/>
  <c r="AJ68" i="1"/>
  <c r="AK68" i="1"/>
  <c r="AL68" i="1"/>
  <c r="AM68" i="1" s="1"/>
  <c r="AO68" i="1"/>
  <c r="X69" i="1"/>
  <c r="Z69" i="1"/>
  <c r="AB69" i="1"/>
  <c r="AC69" i="1"/>
  <c r="AD69" i="1"/>
  <c r="AE69" i="1"/>
  <c r="AF69" i="1"/>
  <c r="AG69" i="1"/>
  <c r="AH69" i="1"/>
  <c r="AI69" i="1"/>
  <c r="AJ69" i="1"/>
  <c r="AK69" i="1"/>
  <c r="AL69" i="1"/>
  <c r="AO69" i="1"/>
  <c r="X70" i="1"/>
  <c r="Y70" i="1"/>
  <c r="Z70" i="1"/>
  <c r="AB70" i="1"/>
  <c r="AC70" i="1"/>
  <c r="AD70" i="1"/>
  <c r="AE70" i="1"/>
  <c r="AF70" i="1"/>
  <c r="AG70" i="1"/>
  <c r="AH70" i="1"/>
  <c r="AI70" i="1"/>
  <c r="AJ70" i="1"/>
  <c r="AK70" i="1"/>
  <c r="AL70" i="1"/>
  <c r="AO70" i="1"/>
  <c r="AO71" i="1"/>
  <c r="AO72" i="1"/>
  <c r="X73" i="1"/>
  <c r="Y73" i="1"/>
  <c r="Z73" i="1"/>
  <c r="AB73" i="1"/>
  <c r="AC73" i="1"/>
  <c r="AD73" i="1"/>
  <c r="AE73" i="1"/>
  <c r="AF73" i="1"/>
  <c r="AG73" i="1"/>
  <c r="AH73" i="1"/>
  <c r="AI73" i="1"/>
  <c r="AJ73" i="1"/>
  <c r="AK73" i="1"/>
  <c r="AL73" i="1"/>
  <c r="AM73" i="1" s="1"/>
  <c r="AO73" i="1"/>
  <c r="X74" i="1"/>
  <c r="Y74" i="1"/>
  <c r="Z74" i="1"/>
  <c r="AB74" i="1"/>
  <c r="AC74" i="1"/>
  <c r="AD74" i="1"/>
  <c r="AE74" i="1"/>
  <c r="AF74" i="1"/>
  <c r="AG74" i="1"/>
  <c r="AH74" i="1"/>
  <c r="AI74" i="1"/>
  <c r="AJ74" i="1"/>
  <c r="AK74" i="1"/>
  <c r="AL74" i="1"/>
  <c r="AM74" i="1" s="1"/>
  <c r="AN74" i="1" s="1"/>
  <c r="AO74" i="1"/>
  <c r="AO75" i="1"/>
  <c r="AO76" i="1"/>
  <c r="X77" i="1"/>
  <c r="Y77" i="1"/>
  <c r="Z77" i="1"/>
  <c r="AB77" i="1"/>
  <c r="AC77" i="1"/>
  <c r="AD77" i="1"/>
  <c r="AE77" i="1"/>
  <c r="AF77" i="1"/>
  <c r="AG77" i="1"/>
  <c r="AH77" i="1"/>
  <c r="AI77" i="1"/>
  <c r="AJ77" i="1"/>
  <c r="AK77" i="1"/>
  <c r="AL77" i="1"/>
  <c r="AM77" i="1" s="1"/>
  <c r="AN77" i="1" s="1"/>
  <c r="AO77" i="1"/>
  <c r="X78" i="1"/>
  <c r="Y78" i="1"/>
  <c r="Z78" i="1"/>
  <c r="AB78" i="1"/>
  <c r="AC78" i="1"/>
  <c r="AD78" i="1"/>
  <c r="AE78" i="1"/>
  <c r="AF78" i="1"/>
  <c r="AG78" i="1"/>
  <c r="AH78" i="1"/>
  <c r="AI78" i="1"/>
  <c r="AJ78" i="1"/>
  <c r="AK78" i="1"/>
  <c r="AL78" i="1"/>
  <c r="AO78" i="1"/>
  <c r="AO79" i="1"/>
  <c r="X80" i="1"/>
  <c r="Z80" i="1"/>
  <c r="AB80" i="1"/>
  <c r="AC80" i="1"/>
  <c r="AD80" i="1"/>
  <c r="AE80" i="1"/>
  <c r="AF80" i="1"/>
  <c r="AG80" i="1"/>
  <c r="AH80" i="1"/>
  <c r="AI80" i="1"/>
  <c r="AJ80" i="1"/>
  <c r="AK80" i="1"/>
  <c r="AL80" i="1"/>
  <c r="AM80" i="1" s="1"/>
  <c r="AO80" i="1"/>
  <c r="AO81" i="1"/>
  <c r="X82" i="1"/>
  <c r="Z82" i="1"/>
  <c r="AB82" i="1"/>
  <c r="AC82" i="1"/>
  <c r="AD82" i="1"/>
  <c r="AE82" i="1"/>
  <c r="AF82" i="1"/>
  <c r="AG82" i="1"/>
  <c r="AH82" i="1"/>
  <c r="AI82" i="1"/>
  <c r="AJ82" i="1"/>
  <c r="AK82" i="1"/>
  <c r="AL82" i="1"/>
  <c r="AO82" i="1"/>
  <c r="AO83" i="1"/>
  <c r="X84" i="1"/>
  <c r="Z84" i="1"/>
  <c r="AB84" i="1"/>
  <c r="AC84" i="1"/>
  <c r="AD84" i="1"/>
  <c r="AE84" i="1"/>
  <c r="AF84" i="1"/>
  <c r="AG84" i="1"/>
  <c r="AH84" i="1"/>
  <c r="AI84" i="1"/>
  <c r="AJ84" i="1"/>
  <c r="AK84" i="1"/>
  <c r="AL84" i="1"/>
  <c r="AM84" i="1" s="1"/>
  <c r="AO84" i="1"/>
  <c r="X85" i="1"/>
  <c r="Z85" i="1"/>
  <c r="AB85" i="1"/>
  <c r="AC85" i="1"/>
  <c r="AD85" i="1"/>
  <c r="AE85" i="1"/>
  <c r="AF85" i="1"/>
  <c r="AG85" i="1"/>
  <c r="AH85" i="1"/>
  <c r="AI85" i="1"/>
  <c r="AJ85" i="1"/>
  <c r="AK85" i="1"/>
  <c r="AL85" i="1"/>
  <c r="AO85" i="1"/>
  <c r="X86" i="1"/>
  <c r="Y86" i="1"/>
  <c r="Z86" i="1"/>
  <c r="AB86" i="1"/>
  <c r="AC86" i="1"/>
  <c r="AD86" i="1"/>
  <c r="AE86" i="1"/>
  <c r="AF86" i="1"/>
  <c r="AG86" i="1"/>
  <c r="AH86" i="1"/>
  <c r="AI86" i="1"/>
  <c r="AJ86" i="1"/>
  <c r="AK86" i="1"/>
  <c r="AL86" i="1"/>
  <c r="AO86" i="1"/>
  <c r="AO87" i="1"/>
  <c r="X88" i="1"/>
  <c r="Z88" i="1"/>
  <c r="AB88" i="1"/>
  <c r="AC88" i="1"/>
  <c r="AD88" i="1"/>
  <c r="AE88" i="1"/>
  <c r="AF88" i="1"/>
  <c r="AG88" i="1"/>
  <c r="AH88" i="1"/>
  <c r="AI88" i="1"/>
  <c r="AJ88" i="1"/>
  <c r="AK88" i="1"/>
  <c r="AL88" i="1"/>
  <c r="AM88" i="1" s="1"/>
  <c r="AN88" i="1" s="1"/>
  <c r="AO88" i="1"/>
  <c r="X89" i="1"/>
  <c r="Z89" i="1"/>
  <c r="AB89" i="1"/>
  <c r="AC89" i="1"/>
  <c r="AD89" i="1"/>
  <c r="AE89" i="1"/>
  <c r="AF89" i="1"/>
  <c r="AG89" i="1"/>
  <c r="AH89" i="1"/>
  <c r="AI89" i="1"/>
  <c r="AJ89" i="1"/>
  <c r="AK89" i="1"/>
  <c r="AL89" i="1"/>
  <c r="AO89" i="1"/>
  <c r="X90" i="1"/>
  <c r="Z90" i="1"/>
  <c r="AB90" i="1"/>
  <c r="AC90" i="1"/>
  <c r="AD90" i="1"/>
  <c r="AE90" i="1"/>
  <c r="AF90" i="1"/>
  <c r="AG90" i="1"/>
  <c r="AH90" i="1"/>
  <c r="AI90" i="1"/>
  <c r="AJ90" i="1"/>
  <c r="AK90" i="1"/>
  <c r="AL90" i="1"/>
  <c r="AO90" i="1"/>
  <c r="X91" i="1"/>
  <c r="Z91" i="1"/>
  <c r="AB91" i="1"/>
  <c r="AC91" i="1"/>
  <c r="AD91" i="1"/>
  <c r="AE91" i="1"/>
  <c r="AF91" i="1"/>
  <c r="AG91" i="1"/>
  <c r="AH91" i="1"/>
  <c r="AI91" i="1"/>
  <c r="AJ91" i="1"/>
  <c r="AK91" i="1"/>
  <c r="AL91" i="1"/>
  <c r="AM91" i="1" s="1"/>
  <c r="AN91" i="1" s="1"/>
  <c r="AO91" i="1"/>
  <c r="X92" i="1"/>
  <c r="Z92" i="1"/>
  <c r="AB92" i="1"/>
  <c r="AC92" i="1"/>
  <c r="AD92" i="1"/>
  <c r="AE92" i="1"/>
  <c r="AF92" i="1"/>
  <c r="AG92" i="1"/>
  <c r="AH92" i="1"/>
  <c r="AI92" i="1"/>
  <c r="AJ92" i="1"/>
  <c r="AK92" i="1"/>
  <c r="AL92" i="1"/>
  <c r="AM92" i="1" s="1"/>
  <c r="AO92" i="1"/>
  <c r="AO93" i="1"/>
  <c r="X94" i="1"/>
  <c r="Z94" i="1"/>
  <c r="AB94" i="1"/>
  <c r="AC94" i="1"/>
  <c r="AD94" i="1"/>
  <c r="AE94" i="1"/>
  <c r="AF94" i="1"/>
  <c r="AG94" i="1"/>
  <c r="AH94" i="1"/>
  <c r="AI94" i="1"/>
  <c r="AJ94" i="1"/>
  <c r="AK94" i="1"/>
  <c r="AL94" i="1"/>
  <c r="AO94" i="1"/>
  <c r="X95" i="1"/>
  <c r="Z95" i="1"/>
  <c r="AB95" i="1"/>
  <c r="AC95" i="1"/>
  <c r="AD95" i="1"/>
  <c r="AE95" i="1"/>
  <c r="AF95" i="1"/>
  <c r="AG95" i="1"/>
  <c r="AH95" i="1"/>
  <c r="AI95" i="1"/>
  <c r="AJ95" i="1"/>
  <c r="AK95" i="1"/>
  <c r="AL95" i="1"/>
  <c r="AM95" i="1" s="1"/>
  <c r="AN95" i="1" s="1"/>
  <c r="AO95" i="1"/>
  <c r="X97" i="1"/>
  <c r="Z97" i="1"/>
  <c r="AB97" i="1"/>
  <c r="AC97" i="1"/>
  <c r="AD97" i="1"/>
  <c r="AE97" i="1"/>
  <c r="AF97" i="1"/>
  <c r="AG97" i="1"/>
  <c r="AH97" i="1"/>
  <c r="AI97" i="1"/>
  <c r="AJ97" i="1"/>
  <c r="AK97" i="1"/>
  <c r="AL97" i="1"/>
  <c r="AM97" i="1" s="1"/>
  <c r="AO97" i="1"/>
  <c r="AO98" i="1"/>
  <c r="X101" i="1"/>
  <c r="Z101" i="1"/>
  <c r="AB101" i="1"/>
  <c r="AC101" i="1"/>
  <c r="AD101" i="1"/>
  <c r="AE101" i="1"/>
  <c r="AF101" i="1"/>
  <c r="AG101" i="1"/>
  <c r="AH101" i="1"/>
  <c r="AI101" i="1"/>
  <c r="AJ101" i="1"/>
  <c r="AK101" i="1"/>
  <c r="AL101" i="1"/>
  <c r="AO101" i="1"/>
  <c r="X102" i="1"/>
  <c r="Z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 s="1"/>
  <c r="AN102" i="1" s="1"/>
  <c r="AO102" i="1"/>
  <c r="X103" i="1"/>
  <c r="Z103" i="1"/>
  <c r="AB103" i="1"/>
  <c r="AC103" i="1"/>
  <c r="AD103" i="1"/>
  <c r="AE103" i="1"/>
  <c r="AF103" i="1"/>
  <c r="AG103" i="1"/>
  <c r="AH103" i="1"/>
  <c r="AI103" i="1"/>
  <c r="AJ103" i="1"/>
  <c r="AK103" i="1"/>
  <c r="AL103" i="1"/>
  <c r="AO103" i="1"/>
  <c r="AO104" i="1"/>
  <c r="AO105" i="1"/>
  <c r="X106" i="1"/>
  <c r="Z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 s="1"/>
  <c r="AN106" i="1" s="1"/>
  <c r="AO106" i="1"/>
  <c r="X107" i="1"/>
  <c r="Z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 s="1"/>
  <c r="AN107" i="1" s="1"/>
  <c r="AO107" i="1"/>
  <c r="AO108" i="1"/>
  <c r="AO109" i="1"/>
  <c r="X110" i="1"/>
  <c r="Z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 s="1"/>
  <c r="AN110" i="1" s="1"/>
  <c r="AO110" i="1"/>
  <c r="AO111" i="1"/>
  <c r="X112" i="1"/>
  <c r="Z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 s="1"/>
  <c r="AN112" i="1" s="1"/>
  <c r="AO112" i="1"/>
  <c r="AO113" i="1"/>
  <c r="X114" i="1"/>
  <c r="Z114" i="1"/>
  <c r="AB114" i="1"/>
  <c r="AC114" i="1"/>
  <c r="AD114" i="1"/>
  <c r="AE114" i="1"/>
  <c r="AF114" i="1"/>
  <c r="AG114" i="1"/>
  <c r="AH114" i="1"/>
  <c r="AI114" i="1"/>
  <c r="AJ114" i="1"/>
  <c r="AK114" i="1"/>
  <c r="AL114" i="1"/>
  <c r="AO114" i="1"/>
  <c r="X115" i="1"/>
  <c r="Z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 s="1"/>
  <c r="AN115" i="1" s="1"/>
  <c r="AO115" i="1"/>
  <c r="AO116" i="1"/>
  <c r="X117" i="1"/>
  <c r="Y117" i="1"/>
  <c r="Z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 s="1"/>
  <c r="AN117" i="1" s="1"/>
  <c r="AO117" i="1"/>
  <c r="X118" i="1"/>
  <c r="Y118" i="1"/>
  <c r="Z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 s="1"/>
  <c r="AO118" i="1"/>
  <c r="AO119" i="1"/>
  <c r="X120" i="1"/>
  <c r="Y120" i="1"/>
  <c r="Z120" i="1"/>
  <c r="AB120" i="1"/>
  <c r="AC120" i="1"/>
  <c r="AD120" i="1"/>
  <c r="AE120" i="1"/>
  <c r="AF120" i="1"/>
  <c r="AG120" i="1"/>
  <c r="AH120" i="1"/>
  <c r="AI120" i="1"/>
  <c r="AJ120" i="1"/>
  <c r="AK120" i="1"/>
  <c r="AL120" i="1"/>
  <c r="AO120" i="1"/>
  <c r="X121" i="1"/>
  <c r="Y121" i="1"/>
  <c r="Z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 s="1"/>
  <c r="AN121" i="1" s="1"/>
  <c r="AO121" i="1"/>
  <c r="AO122" i="1"/>
  <c r="X123" i="1"/>
  <c r="Z123" i="1"/>
  <c r="AB123" i="1"/>
  <c r="AC123" i="1"/>
  <c r="AD123" i="1"/>
  <c r="AE123" i="1"/>
  <c r="AF123" i="1"/>
  <c r="AG123" i="1"/>
  <c r="AH123" i="1"/>
  <c r="AI123" i="1"/>
  <c r="AJ123" i="1"/>
  <c r="AK123" i="1"/>
  <c r="AL123" i="1"/>
  <c r="AO123" i="1"/>
  <c r="X124" i="1"/>
  <c r="Z124" i="1"/>
  <c r="AB124" i="1"/>
  <c r="AC124" i="1"/>
  <c r="AD124" i="1"/>
  <c r="AE124" i="1"/>
  <c r="AF124" i="1"/>
  <c r="AG124" i="1"/>
  <c r="AH124" i="1"/>
  <c r="AI124" i="1"/>
  <c r="AJ124" i="1"/>
  <c r="AK124" i="1"/>
  <c r="AL124" i="1"/>
  <c r="AO124" i="1"/>
  <c r="X125" i="1"/>
  <c r="Z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 s="1"/>
  <c r="AN125" i="1" s="1"/>
  <c r="AO125" i="1"/>
  <c r="X126" i="1"/>
  <c r="Z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 s="1"/>
  <c r="AN126" i="1" s="1"/>
  <c r="AO126" i="1"/>
  <c r="X127" i="1"/>
  <c r="Z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 s="1"/>
  <c r="AO127" i="1"/>
  <c r="X128" i="1"/>
  <c r="Z128" i="1"/>
  <c r="AB128" i="1"/>
  <c r="AC128" i="1"/>
  <c r="AD128" i="1"/>
  <c r="AE128" i="1"/>
  <c r="AF128" i="1"/>
  <c r="AG128" i="1"/>
  <c r="AH128" i="1"/>
  <c r="AI128" i="1"/>
  <c r="AJ128" i="1"/>
  <c r="AK128" i="1"/>
  <c r="AL128" i="1"/>
  <c r="AO128" i="1"/>
  <c r="X129" i="1"/>
  <c r="Z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 s="1"/>
  <c r="AN129" i="1" s="1"/>
  <c r="AO129" i="1"/>
  <c r="X130" i="1"/>
  <c r="Z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 s="1"/>
  <c r="AO130" i="1"/>
  <c r="X131" i="1"/>
  <c r="Z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 s="1"/>
  <c r="AO131" i="1"/>
  <c r="X132" i="1"/>
  <c r="Z132" i="1"/>
  <c r="AB132" i="1"/>
  <c r="AC132" i="1"/>
  <c r="AD132" i="1"/>
  <c r="AE132" i="1"/>
  <c r="AF132" i="1"/>
  <c r="AG132" i="1"/>
  <c r="AH132" i="1"/>
  <c r="AI132" i="1"/>
  <c r="AJ132" i="1"/>
  <c r="AK132" i="1"/>
  <c r="AL132" i="1"/>
  <c r="AO132" i="1"/>
  <c r="X133" i="1"/>
  <c r="Z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 s="1"/>
  <c r="AN133" i="1" s="1"/>
  <c r="AO133" i="1"/>
  <c r="AO134" i="1"/>
  <c r="AO135" i="1"/>
  <c r="X136" i="1"/>
  <c r="Z136" i="1"/>
  <c r="AB136" i="1"/>
  <c r="AC136" i="1"/>
  <c r="AD136" i="1"/>
  <c r="AE136" i="1"/>
  <c r="AF136" i="1"/>
  <c r="AG136" i="1"/>
  <c r="AH136" i="1"/>
  <c r="AI136" i="1"/>
  <c r="AJ136" i="1"/>
  <c r="AK136" i="1"/>
  <c r="AL136" i="1"/>
  <c r="AO136" i="1"/>
  <c r="AO137" i="1"/>
  <c r="AO138" i="1"/>
  <c r="X139" i="1"/>
  <c r="Z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 s="1"/>
  <c r="AO139" i="1"/>
  <c r="AO140" i="1"/>
  <c r="X141" i="1"/>
  <c r="Y141" i="1"/>
  <c r="Z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 s="1"/>
  <c r="AN141" i="1" s="1"/>
  <c r="AO141" i="1"/>
  <c r="AO142" i="1"/>
  <c r="X143" i="1"/>
  <c r="Z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 s="1"/>
  <c r="AO143" i="1"/>
  <c r="X145" i="1"/>
  <c r="Z145" i="1"/>
  <c r="AB145" i="1"/>
  <c r="AC145" i="1"/>
  <c r="AD145" i="1"/>
  <c r="AE145" i="1"/>
  <c r="AF145" i="1"/>
  <c r="AG145" i="1"/>
  <c r="AH145" i="1"/>
  <c r="AI145" i="1"/>
  <c r="AJ145" i="1"/>
  <c r="AK145" i="1"/>
  <c r="AL145" i="1"/>
  <c r="AO145" i="1"/>
  <c r="X146" i="1"/>
  <c r="Z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 s="1"/>
  <c r="AN146" i="1" s="1"/>
  <c r="AO146" i="1"/>
  <c r="X147" i="1"/>
  <c r="Z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 s="1"/>
  <c r="AO147" i="1"/>
  <c r="AO148" i="1"/>
  <c r="AO149" i="1"/>
  <c r="X150" i="1"/>
  <c r="Z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 s="1"/>
  <c r="AN150" i="1" s="1"/>
  <c r="AO150" i="1"/>
  <c r="X151" i="1"/>
  <c r="Z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 s="1"/>
  <c r="AO151" i="1"/>
  <c r="AO152" i="1"/>
  <c r="AO153" i="1"/>
  <c r="X154" i="1"/>
  <c r="Z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 s="1"/>
  <c r="AN154" i="1" s="1"/>
  <c r="AO154" i="1"/>
  <c r="AO155" i="1"/>
  <c r="AO156" i="1"/>
  <c r="X157" i="1"/>
  <c r="Z157" i="1"/>
  <c r="AB157" i="1"/>
  <c r="AC157" i="1"/>
  <c r="AD157" i="1"/>
  <c r="AE157" i="1"/>
  <c r="AF157" i="1"/>
  <c r="AG157" i="1"/>
  <c r="AH157" i="1"/>
  <c r="AI157" i="1"/>
  <c r="AJ157" i="1"/>
  <c r="AK157" i="1"/>
  <c r="AL157" i="1"/>
  <c r="AO157" i="1"/>
  <c r="AO158" i="1"/>
  <c r="X159" i="1"/>
  <c r="Y159" i="1"/>
  <c r="Z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 s="1"/>
  <c r="AN159" i="1" s="1"/>
  <c r="AO159" i="1"/>
  <c r="AO161" i="1"/>
  <c r="X162" i="1"/>
  <c r="Y162" i="1"/>
  <c r="Z162" i="1"/>
  <c r="AB162" i="1"/>
  <c r="AC162" i="1"/>
  <c r="AD162" i="1"/>
  <c r="AE162" i="1"/>
  <c r="AF162" i="1"/>
  <c r="AG162" i="1"/>
  <c r="AH162" i="1"/>
  <c r="AI162" i="1"/>
  <c r="AJ162" i="1"/>
  <c r="AK162" i="1"/>
  <c r="AL162" i="1"/>
  <c r="AO162" i="1"/>
  <c r="AO163" i="1"/>
  <c r="X164" i="1"/>
  <c r="AT164" i="1" s="1"/>
  <c r="BP164" i="1" s="1"/>
  <c r="Z164" i="1"/>
  <c r="AV164" i="1" s="1"/>
  <c r="BR164" i="1" s="1"/>
  <c r="AB164" i="1"/>
  <c r="AX164" i="1" s="1"/>
  <c r="BT164" i="1" s="1"/>
  <c r="AC164" i="1"/>
  <c r="AY164" i="1" s="1"/>
  <c r="BU164" i="1" s="1"/>
  <c r="AD164" i="1"/>
  <c r="AZ164" i="1" s="1"/>
  <c r="BV164" i="1" s="1"/>
  <c r="AE164" i="1"/>
  <c r="BA164" i="1" s="1"/>
  <c r="BW164" i="1" s="1"/>
  <c r="AF164" i="1"/>
  <c r="BB164" i="1" s="1"/>
  <c r="AG164" i="1"/>
  <c r="BC164" i="1" s="1"/>
  <c r="BY164" i="1" s="1"/>
  <c r="AH164" i="1"/>
  <c r="BD164" i="1" s="1"/>
  <c r="BZ164" i="1" s="1"/>
  <c r="AI164" i="1"/>
  <c r="BE164" i="1" s="1"/>
  <c r="CA164" i="1" s="1"/>
  <c r="AJ164" i="1"/>
  <c r="BF164" i="1" s="1"/>
  <c r="CB164" i="1" s="1"/>
  <c r="AK164" i="1"/>
  <c r="BG164" i="1" s="1"/>
  <c r="CC164" i="1" s="1"/>
  <c r="AL164" i="1"/>
  <c r="BH164" i="1" s="1"/>
  <c r="AO164" i="1"/>
  <c r="BK164" i="1" s="1"/>
  <c r="CG164" i="1" s="1"/>
  <c r="X166" i="1"/>
  <c r="Z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 s="1"/>
  <c r="AO166" i="1"/>
  <c r="X167" i="1"/>
  <c r="Z167" i="1"/>
  <c r="AB167" i="1"/>
  <c r="AC167" i="1"/>
  <c r="AD167" i="1"/>
  <c r="AE167" i="1"/>
  <c r="AF167" i="1"/>
  <c r="AG167" i="1"/>
  <c r="AH167" i="1"/>
  <c r="AI167" i="1"/>
  <c r="AJ167" i="1"/>
  <c r="AK167" i="1"/>
  <c r="AL167" i="1"/>
  <c r="AO167" i="1"/>
  <c r="X168" i="1"/>
  <c r="Z168" i="1"/>
  <c r="AB168" i="1"/>
  <c r="AC168" i="1"/>
  <c r="AD168" i="1"/>
  <c r="AE168" i="1"/>
  <c r="AF168" i="1"/>
  <c r="AG168" i="1"/>
  <c r="AH168" i="1"/>
  <c r="AI168" i="1"/>
  <c r="AJ168" i="1"/>
  <c r="AK168" i="1"/>
  <c r="AL168" i="1"/>
  <c r="AO168" i="1"/>
  <c r="X169" i="1"/>
  <c r="Z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 s="1"/>
  <c r="AO169" i="1"/>
  <c r="X170" i="1"/>
  <c r="Z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 s="1"/>
  <c r="AO170" i="1"/>
  <c r="AO171" i="1"/>
  <c r="X172" i="1"/>
  <c r="Z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 s="1"/>
  <c r="AN172" i="1" s="1"/>
  <c r="AO172" i="1"/>
  <c r="X173" i="1"/>
  <c r="Z173" i="1"/>
  <c r="AB173" i="1"/>
  <c r="AC173" i="1"/>
  <c r="AD173" i="1"/>
  <c r="AE173" i="1"/>
  <c r="AF173" i="1"/>
  <c r="AG173" i="1"/>
  <c r="AH173" i="1"/>
  <c r="AI173" i="1"/>
  <c r="AJ173" i="1"/>
  <c r="AK173" i="1"/>
  <c r="AL173" i="1"/>
  <c r="AO173" i="1"/>
  <c r="AO174" i="1"/>
  <c r="AO175" i="1"/>
  <c r="X176" i="1"/>
  <c r="Z176" i="1"/>
  <c r="AB176" i="1"/>
  <c r="AC176" i="1"/>
  <c r="AD176" i="1"/>
  <c r="AE176" i="1"/>
  <c r="AF176" i="1"/>
  <c r="AG176" i="1"/>
  <c r="AH176" i="1"/>
  <c r="AI176" i="1"/>
  <c r="AJ176" i="1"/>
  <c r="AK176" i="1"/>
  <c r="AL176" i="1"/>
  <c r="AO176" i="1"/>
  <c r="X177" i="1"/>
  <c r="Z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 s="1"/>
  <c r="AO177" i="1"/>
  <c r="AO178" i="1"/>
  <c r="X179" i="1"/>
  <c r="Y179" i="1"/>
  <c r="Z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 s="1"/>
  <c r="AN179" i="1" s="1"/>
  <c r="AO179" i="1"/>
  <c r="AO180" i="1"/>
  <c r="X181" i="1"/>
  <c r="Y181" i="1"/>
  <c r="Z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 s="1"/>
  <c r="AO181" i="1"/>
  <c r="AO183" i="1"/>
  <c r="X184" i="1"/>
  <c r="Y184" i="1"/>
  <c r="Z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 s="1"/>
  <c r="AN184" i="1" s="1"/>
  <c r="AO184" i="1"/>
  <c r="AO185" i="1"/>
  <c r="X186" i="1"/>
  <c r="Z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 s="1"/>
  <c r="AO186" i="1"/>
  <c r="X187" i="1"/>
  <c r="Z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 s="1"/>
  <c r="AO187" i="1"/>
  <c r="X188" i="1"/>
  <c r="Z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 s="1"/>
  <c r="AN188" i="1" s="1"/>
  <c r="AO188" i="1"/>
  <c r="X191" i="1"/>
  <c r="Z191" i="1"/>
  <c r="AB191" i="1"/>
  <c r="AC191" i="1"/>
  <c r="AD191" i="1"/>
  <c r="AE191" i="1"/>
  <c r="AF191" i="1"/>
  <c r="AG191" i="1"/>
  <c r="AH191" i="1"/>
  <c r="AI191" i="1"/>
  <c r="AJ191" i="1"/>
  <c r="AK191" i="1"/>
  <c r="AL191" i="1"/>
  <c r="AO191" i="1"/>
  <c r="X192" i="1"/>
  <c r="Z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 s="1"/>
  <c r="AO192" i="1"/>
  <c r="AO193" i="1"/>
  <c r="X194" i="1"/>
  <c r="Z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 s="1"/>
  <c r="AN194" i="1" s="1"/>
  <c r="AO194" i="1"/>
  <c r="X195" i="1"/>
  <c r="Z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 s="1"/>
  <c r="AO195" i="1"/>
  <c r="AO196" i="1"/>
  <c r="AO197" i="1"/>
  <c r="X199" i="1"/>
  <c r="Z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 s="1"/>
  <c r="AO199" i="1"/>
  <c r="AO200" i="1"/>
  <c r="X201" i="1"/>
  <c r="Z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 s="1"/>
  <c r="AO201" i="1"/>
  <c r="X202" i="1"/>
  <c r="Z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 s="1"/>
  <c r="AN202" i="1" s="1"/>
  <c r="AO202" i="1"/>
  <c r="X203" i="1"/>
  <c r="Z203" i="1"/>
  <c r="AB203" i="1"/>
  <c r="AC203" i="1"/>
  <c r="AD203" i="1"/>
  <c r="AE203" i="1"/>
  <c r="AF203" i="1"/>
  <c r="AG203" i="1"/>
  <c r="AH203" i="1"/>
  <c r="AI203" i="1"/>
  <c r="AJ203" i="1"/>
  <c r="AK203" i="1"/>
  <c r="AL203" i="1"/>
  <c r="AO203" i="1"/>
  <c r="AO204" i="1"/>
  <c r="AO205" i="1"/>
  <c r="AO206" i="1"/>
  <c r="AO207" i="1"/>
  <c r="X209" i="1"/>
  <c r="Z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 s="1"/>
  <c r="AO209" i="1"/>
  <c r="X210" i="1"/>
  <c r="Z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 s="1"/>
  <c r="AO210" i="1"/>
  <c r="AO211" i="1"/>
  <c r="AO212" i="1"/>
  <c r="X213" i="1"/>
  <c r="Z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 s="1"/>
  <c r="AO213" i="1"/>
  <c r="X214" i="1"/>
  <c r="Z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 s="1"/>
  <c r="AO214" i="1"/>
  <c r="AO215" i="1"/>
  <c r="AO216" i="1"/>
  <c r="X217" i="1"/>
  <c r="Z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 s="1"/>
  <c r="AO217" i="1"/>
  <c r="AO218" i="1"/>
  <c r="X219" i="1"/>
  <c r="Z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 s="1"/>
  <c r="AN219" i="1" s="1"/>
  <c r="AO219" i="1"/>
  <c r="AO220" i="1"/>
  <c r="X221" i="1"/>
  <c r="Z221" i="1"/>
  <c r="AB221" i="1"/>
  <c r="AC221" i="1"/>
  <c r="AD221" i="1"/>
  <c r="AE221" i="1"/>
  <c r="AF221" i="1"/>
  <c r="AG221" i="1"/>
  <c r="AH221" i="1"/>
  <c r="AI221" i="1"/>
  <c r="AJ221" i="1"/>
  <c r="AK221" i="1"/>
  <c r="AL221" i="1"/>
  <c r="AO221" i="1"/>
  <c r="AO222" i="1"/>
  <c r="X223" i="1"/>
  <c r="Y223" i="1"/>
  <c r="Z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 s="1"/>
  <c r="AN223" i="1" s="1"/>
  <c r="AO223" i="1"/>
  <c r="AO224" i="1"/>
  <c r="X225" i="1"/>
  <c r="Y225" i="1"/>
  <c r="Z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 s="1"/>
  <c r="AO225" i="1"/>
  <c r="AO226" i="1"/>
  <c r="X227" i="1"/>
  <c r="Z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 s="1"/>
  <c r="AN227" i="1" s="1"/>
  <c r="AO227" i="1"/>
  <c r="AO228" i="1"/>
  <c r="X229" i="1"/>
  <c r="Z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 s="1"/>
  <c r="AO229" i="1"/>
  <c r="X230" i="1"/>
  <c r="Z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 s="1"/>
  <c r="AO230" i="1"/>
  <c r="AO231" i="1"/>
  <c r="X232" i="1"/>
  <c r="Z232" i="1"/>
  <c r="AB232" i="1"/>
  <c r="AC232" i="1"/>
  <c r="AD232" i="1"/>
  <c r="AE232" i="1"/>
  <c r="AF232" i="1"/>
  <c r="AG232" i="1"/>
  <c r="AH232" i="1"/>
  <c r="AI232" i="1"/>
  <c r="AJ232" i="1"/>
  <c r="AK232" i="1"/>
  <c r="AL232" i="1"/>
  <c r="AO232" i="1"/>
  <c r="AO234" i="1"/>
  <c r="AO235" i="1"/>
  <c r="X236" i="1"/>
  <c r="Z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 s="1"/>
  <c r="AN236" i="1" s="1"/>
  <c r="AO236" i="1"/>
  <c r="AO237" i="1"/>
  <c r="X238" i="1"/>
  <c r="Z238" i="1"/>
  <c r="AB238" i="1"/>
  <c r="AC238" i="1"/>
  <c r="AD238" i="1"/>
  <c r="AE238" i="1"/>
  <c r="AF238" i="1"/>
  <c r="AG238" i="1"/>
  <c r="AH238" i="1"/>
  <c r="AI238" i="1"/>
  <c r="AJ238" i="1"/>
  <c r="AK238" i="1"/>
  <c r="AL238" i="1"/>
  <c r="AO238" i="1"/>
  <c r="AO239" i="1"/>
  <c r="X240" i="1"/>
  <c r="Y240" i="1"/>
  <c r="Z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 s="1"/>
  <c r="AN240" i="1" s="1"/>
  <c r="AO240" i="1"/>
  <c r="AO241" i="1"/>
  <c r="X242" i="1"/>
  <c r="Y242" i="1"/>
  <c r="Z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 s="1"/>
  <c r="AO242" i="1"/>
  <c r="AO243" i="1"/>
  <c r="X244" i="1"/>
  <c r="Z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 s="1"/>
  <c r="AN244" i="1" s="1"/>
  <c r="AO244" i="1"/>
  <c r="X245" i="1"/>
  <c r="Z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 s="1"/>
  <c r="AN245" i="1" s="1"/>
  <c r="AO245" i="1"/>
  <c r="X247" i="1"/>
  <c r="Z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 s="1"/>
  <c r="AO247" i="1"/>
  <c r="X248" i="1"/>
  <c r="Z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 s="1"/>
  <c r="AO248" i="1"/>
  <c r="X249" i="1"/>
  <c r="Z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 s="1"/>
  <c r="AN249" i="1" s="1"/>
  <c r="AO249" i="1"/>
  <c r="AO250" i="1"/>
  <c r="AO251" i="1"/>
  <c r="X252" i="1"/>
  <c r="Z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 s="1"/>
  <c r="AO252" i="1"/>
  <c r="X253" i="1"/>
  <c r="Z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 s="1"/>
  <c r="AN253" i="1" s="1"/>
  <c r="AO253" i="1"/>
  <c r="AO254" i="1"/>
  <c r="AO255" i="1"/>
  <c r="X256" i="1"/>
  <c r="Z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 s="1"/>
  <c r="AO256" i="1"/>
  <c r="AO257" i="1"/>
  <c r="X258" i="1"/>
  <c r="Z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 s="1"/>
  <c r="AO258" i="1"/>
  <c r="AO259" i="1"/>
  <c r="X260" i="1"/>
  <c r="Y260" i="1"/>
  <c r="Z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 s="1"/>
  <c r="AO260" i="1"/>
  <c r="AO261" i="1"/>
  <c r="X262" i="1"/>
  <c r="Y262" i="1"/>
  <c r="Z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 s="1"/>
  <c r="AN262" i="1" s="1"/>
  <c r="AO262" i="1"/>
  <c r="AO263" i="1"/>
  <c r="X264" i="1"/>
  <c r="Y264" i="1"/>
  <c r="Z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 s="1"/>
  <c r="AO264" i="1"/>
  <c r="X265" i="1"/>
  <c r="Y265" i="1"/>
  <c r="Z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 s="1"/>
  <c r="AN265" i="1" s="1"/>
  <c r="AO265" i="1"/>
  <c r="AO266" i="1"/>
  <c r="X267" i="1"/>
  <c r="Y267" i="1"/>
  <c r="Z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 s="1"/>
  <c r="AO267" i="1"/>
  <c r="X268" i="1"/>
  <c r="Z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 s="1"/>
  <c r="AO268" i="1"/>
  <c r="X269" i="1"/>
  <c r="Z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 s="1"/>
  <c r="AN269" i="1" s="1"/>
  <c r="AO269" i="1"/>
  <c r="X270" i="1"/>
  <c r="Z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 s="1"/>
  <c r="AO270" i="1"/>
  <c r="X271" i="1"/>
  <c r="Z271" i="1"/>
  <c r="AB271" i="1"/>
  <c r="AC271" i="1"/>
  <c r="AD271" i="1"/>
  <c r="AE271" i="1"/>
  <c r="AF271" i="1"/>
  <c r="AG271" i="1"/>
  <c r="AH271" i="1"/>
  <c r="AI271" i="1"/>
  <c r="AJ271" i="1"/>
  <c r="AK271" i="1"/>
  <c r="AL271" i="1"/>
  <c r="AO271" i="1"/>
  <c r="X272" i="1"/>
  <c r="Z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 s="1"/>
  <c r="AO272" i="1"/>
  <c r="X273" i="1"/>
  <c r="Z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 s="1"/>
  <c r="AN273" i="1" s="1"/>
  <c r="AO273" i="1"/>
  <c r="AO274" i="1"/>
  <c r="X275" i="1"/>
  <c r="Z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 s="1"/>
  <c r="AO275" i="1"/>
  <c r="X276" i="1"/>
  <c r="Z276" i="1"/>
  <c r="AB276" i="1"/>
  <c r="AC276" i="1"/>
  <c r="AD276" i="1"/>
  <c r="AE276" i="1"/>
  <c r="AF276" i="1"/>
  <c r="AG276" i="1"/>
  <c r="AH276" i="1"/>
  <c r="AI276" i="1"/>
  <c r="AJ276" i="1"/>
  <c r="AK276" i="1"/>
  <c r="AL276" i="1"/>
  <c r="AO276" i="1"/>
  <c r="X277" i="1"/>
  <c r="Z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 s="1"/>
  <c r="AN277" i="1" s="1"/>
  <c r="AO277" i="1"/>
  <c r="X280" i="1"/>
  <c r="Z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 s="1"/>
  <c r="AN280" i="1" s="1"/>
  <c r="AO280" i="1"/>
  <c r="X281" i="1"/>
  <c r="Z281" i="1"/>
  <c r="AB281" i="1"/>
  <c r="AC281" i="1"/>
  <c r="AD281" i="1"/>
  <c r="AE281" i="1"/>
  <c r="AF281" i="1"/>
  <c r="AG281" i="1"/>
  <c r="AH281" i="1"/>
  <c r="AI281" i="1"/>
  <c r="AJ281" i="1"/>
  <c r="AK281" i="1"/>
  <c r="AL281" i="1"/>
  <c r="AO281" i="1"/>
  <c r="X282" i="1"/>
  <c r="Z282" i="1"/>
  <c r="AB282" i="1"/>
  <c r="AC282" i="1"/>
  <c r="AD282" i="1"/>
  <c r="AE282" i="1"/>
  <c r="AF282" i="1"/>
  <c r="AG282" i="1"/>
  <c r="AH282" i="1"/>
  <c r="AI282" i="1"/>
  <c r="AJ282" i="1"/>
  <c r="AK282" i="1"/>
  <c r="AL282" i="1"/>
  <c r="AO282" i="1"/>
  <c r="X283" i="1"/>
  <c r="Z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 s="1"/>
  <c r="AN283" i="1" s="1"/>
  <c r="AO283" i="1"/>
  <c r="AO284" i="1"/>
  <c r="AO285" i="1"/>
  <c r="X287" i="1"/>
  <c r="Z287" i="1"/>
  <c r="AB287" i="1"/>
  <c r="AC287" i="1"/>
  <c r="AD287" i="1"/>
  <c r="AE287" i="1"/>
  <c r="AF287" i="1"/>
  <c r="AG287" i="1"/>
  <c r="AH287" i="1"/>
  <c r="AI287" i="1"/>
  <c r="AJ287" i="1"/>
  <c r="AK287" i="1"/>
  <c r="AL287" i="1"/>
  <c r="AO287" i="1"/>
  <c r="AO288" i="1"/>
  <c r="AO289" i="1"/>
  <c r="AO290" i="1"/>
  <c r="X291" i="1"/>
  <c r="Z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 s="1"/>
  <c r="AO291" i="1"/>
  <c r="AO292" i="1"/>
  <c r="X293" i="1"/>
  <c r="Y293" i="1"/>
  <c r="Z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 s="1"/>
  <c r="AO293" i="1"/>
  <c r="AO294" i="1"/>
  <c r="X295" i="1"/>
  <c r="Y295" i="1"/>
  <c r="Z295" i="1"/>
  <c r="AB295" i="1"/>
  <c r="AC295" i="1"/>
  <c r="AD295" i="1"/>
  <c r="AE295" i="1"/>
  <c r="AF295" i="1"/>
  <c r="AG295" i="1"/>
  <c r="AH295" i="1"/>
  <c r="AI295" i="1"/>
  <c r="AJ295" i="1"/>
  <c r="AK295" i="1"/>
  <c r="AL295" i="1"/>
  <c r="AO295" i="1"/>
  <c r="AO296" i="1"/>
  <c r="X297" i="1"/>
  <c r="Y297" i="1"/>
  <c r="Z297" i="1"/>
  <c r="AB297" i="1"/>
  <c r="AC297" i="1"/>
  <c r="AD297" i="1"/>
  <c r="AE297" i="1"/>
  <c r="AF297" i="1"/>
  <c r="AG297" i="1"/>
  <c r="AH297" i="1"/>
  <c r="AI297" i="1"/>
  <c r="AJ297" i="1"/>
  <c r="AK297" i="1"/>
  <c r="AL297" i="1"/>
  <c r="AO297" i="1"/>
  <c r="X298" i="1"/>
  <c r="Y298" i="1"/>
  <c r="Z298" i="1"/>
  <c r="AB298" i="1"/>
  <c r="AC298" i="1"/>
  <c r="AD298" i="1"/>
  <c r="AE298" i="1"/>
  <c r="AF298" i="1"/>
  <c r="AG298" i="1"/>
  <c r="AH298" i="1"/>
  <c r="AI298" i="1"/>
  <c r="AJ298" i="1"/>
  <c r="AK298" i="1"/>
  <c r="AL298" i="1"/>
  <c r="AO298" i="1"/>
  <c r="AO299" i="1"/>
  <c r="X300" i="1"/>
  <c r="Z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 s="1"/>
  <c r="AO300" i="1"/>
  <c r="AO301" i="1"/>
  <c r="AO302" i="1"/>
  <c r="X303" i="1"/>
  <c r="Z303" i="1"/>
  <c r="AB303" i="1"/>
  <c r="AC303" i="1"/>
  <c r="AD303" i="1"/>
  <c r="AE303" i="1"/>
  <c r="AF303" i="1"/>
  <c r="AG303" i="1"/>
  <c r="AH303" i="1"/>
  <c r="AI303" i="1"/>
  <c r="AJ303" i="1"/>
  <c r="AK303" i="1"/>
  <c r="AL303" i="1"/>
  <c r="AO303" i="1"/>
  <c r="X304" i="1"/>
  <c r="Z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 s="1"/>
  <c r="AO304" i="1"/>
  <c r="X305" i="1"/>
  <c r="Z305" i="1"/>
  <c r="AB305" i="1"/>
  <c r="AC305" i="1"/>
  <c r="AD305" i="1"/>
  <c r="AE305" i="1"/>
  <c r="AF305" i="1"/>
  <c r="AG305" i="1"/>
  <c r="AH305" i="1"/>
  <c r="AI305" i="1"/>
  <c r="AJ305" i="1"/>
  <c r="AK305" i="1"/>
  <c r="AL305" i="1"/>
  <c r="AO305" i="1"/>
  <c r="X313" i="1"/>
  <c r="Z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 s="1"/>
  <c r="AN313" i="1" s="1"/>
  <c r="AO313" i="1"/>
  <c r="X314" i="1"/>
  <c r="Z314" i="1"/>
  <c r="AB314" i="1"/>
  <c r="AC314" i="1"/>
  <c r="AD314" i="1"/>
  <c r="AE314" i="1"/>
  <c r="AF314" i="1"/>
  <c r="AG314" i="1"/>
  <c r="AH314" i="1"/>
  <c r="AI314" i="1"/>
  <c r="AJ314" i="1"/>
  <c r="AK314" i="1"/>
  <c r="AL314" i="1"/>
  <c r="AO314" i="1"/>
  <c r="X315" i="1"/>
  <c r="Z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 s="1"/>
  <c r="AO315" i="1"/>
  <c r="X316" i="1"/>
  <c r="Z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 s="1"/>
  <c r="AN316" i="1" s="1"/>
  <c r="AO316" i="1"/>
  <c r="AO317" i="1"/>
  <c r="X318" i="1"/>
  <c r="Z318" i="1"/>
  <c r="AB318" i="1"/>
  <c r="AC318" i="1"/>
  <c r="AD318" i="1"/>
  <c r="AE318" i="1"/>
  <c r="AF318" i="1"/>
  <c r="AG318" i="1"/>
  <c r="AH318" i="1"/>
  <c r="AI318" i="1"/>
  <c r="AJ318" i="1"/>
  <c r="AK318" i="1"/>
  <c r="AL318" i="1"/>
  <c r="AO318" i="1"/>
  <c r="X319" i="1"/>
  <c r="Z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 s="1"/>
  <c r="AO319" i="1"/>
  <c r="AO320" i="1"/>
  <c r="AO321" i="1"/>
  <c r="X322" i="1"/>
  <c r="Z322" i="1"/>
  <c r="AB322" i="1"/>
  <c r="AC322" i="1"/>
  <c r="AD322" i="1"/>
  <c r="AE322" i="1"/>
  <c r="AF322" i="1"/>
  <c r="AG322" i="1"/>
  <c r="AH322" i="1"/>
  <c r="AI322" i="1"/>
  <c r="AJ322" i="1"/>
  <c r="AK322" i="1"/>
  <c r="AL322" i="1"/>
  <c r="AO322" i="1"/>
  <c r="X323" i="1"/>
  <c r="Z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 s="1"/>
  <c r="AO323" i="1"/>
  <c r="X324" i="1"/>
  <c r="Z324" i="1"/>
  <c r="AB324" i="1"/>
  <c r="AC324" i="1"/>
  <c r="AD324" i="1"/>
  <c r="AE324" i="1"/>
  <c r="AF324" i="1"/>
  <c r="AG324" i="1"/>
  <c r="AH324" i="1"/>
  <c r="AI324" i="1"/>
  <c r="AJ324" i="1"/>
  <c r="AK324" i="1"/>
  <c r="AL324" i="1"/>
  <c r="AO324" i="1"/>
  <c r="X325" i="1"/>
  <c r="Z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 s="1"/>
  <c r="AN325" i="1" s="1"/>
  <c r="AO325" i="1"/>
  <c r="AO326" i="1"/>
  <c r="X327" i="1"/>
  <c r="Y327" i="1"/>
  <c r="Z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 s="1"/>
  <c r="AO327" i="1"/>
  <c r="X328" i="1"/>
  <c r="Y328" i="1"/>
  <c r="Z328" i="1"/>
  <c r="AB328" i="1"/>
  <c r="AC328" i="1"/>
  <c r="AD328" i="1"/>
  <c r="AE328" i="1"/>
  <c r="AF328" i="1"/>
  <c r="AG328" i="1"/>
  <c r="AH328" i="1"/>
  <c r="AI328" i="1"/>
  <c r="AJ328" i="1"/>
  <c r="AK328" i="1"/>
  <c r="AL328" i="1"/>
  <c r="AO328" i="1"/>
  <c r="X329" i="1"/>
  <c r="Y329" i="1"/>
  <c r="Z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 s="1"/>
  <c r="AN329" i="1" s="1"/>
  <c r="AO329" i="1"/>
  <c r="X330" i="1"/>
  <c r="Z330" i="1"/>
  <c r="AB330" i="1"/>
  <c r="AC330" i="1"/>
  <c r="AD330" i="1"/>
  <c r="AE330" i="1"/>
  <c r="AF330" i="1"/>
  <c r="AG330" i="1"/>
  <c r="AH330" i="1"/>
  <c r="AI330" i="1"/>
  <c r="AJ330" i="1"/>
  <c r="AK330" i="1"/>
  <c r="AL330" i="1"/>
  <c r="AO330" i="1"/>
  <c r="X331" i="1"/>
  <c r="Y331" i="1"/>
  <c r="Z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 s="1"/>
  <c r="AO331" i="1"/>
  <c r="AO332" i="1"/>
  <c r="X333" i="1"/>
  <c r="Z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 s="1"/>
  <c r="AN333" i="1" s="1"/>
  <c r="AO333" i="1"/>
  <c r="X334" i="1"/>
  <c r="Z334" i="1"/>
  <c r="AB334" i="1"/>
  <c r="AC334" i="1"/>
  <c r="AD334" i="1"/>
  <c r="AE334" i="1"/>
  <c r="AF334" i="1"/>
  <c r="AG334" i="1"/>
  <c r="AH334" i="1"/>
  <c r="AI334" i="1"/>
  <c r="AJ334" i="1"/>
  <c r="AK334" i="1"/>
  <c r="AL334" i="1"/>
  <c r="AO334" i="1"/>
  <c r="X335" i="1"/>
  <c r="Z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 s="1"/>
  <c r="AO335" i="1"/>
  <c r="X336" i="1"/>
  <c r="Z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 s="1"/>
  <c r="AN336" i="1" s="1"/>
  <c r="AO336" i="1"/>
  <c r="X337" i="1"/>
  <c r="Z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 s="1"/>
  <c r="AN337" i="1" s="1"/>
  <c r="AO337" i="1"/>
  <c r="X338" i="1"/>
  <c r="Z338" i="1"/>
  <c r="AB338" i="1"/>
  <c r="AC338" i="1"/>
  <c r="AD338" i="1"/>
  <c r="AE338" i="1"/>
  <c r="AF338" i="1"/>
  <c r="AG338" i="1"/>
  <c r="AH338" i="1"/>
  <c r="AI338" i="1"/>
  <c r="AJ338" i="1"/>
  <c r="AK338" i="1"/>
  <c r="AL338" i="1"/>
  <c r="AO338" i="1"/>
  <c r="X339" i="1"/>
  <c r="Z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 s="1"/>
  <c r="AO339" i="1"/>
  <c r="X340" i="1"/>
  <c r="Z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 s="1"/>
  <c r="AO340" i="1"/>
  <c r="X341" i="1"/>
  <c r="Z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 s="1"/>
  <c r="AN341" i="1" s="1"/>
  <c r="AO341" i="1"/>
  <c r="X342" i="1"/>
  <c r="Z342" i="1"/>
  <c r="AB342" i="1"/>
  <c r="AC342" i="1"/>
  <c r="AD342" i="1"/>
  <c r="AE342" i="1"/>
  <c r="AF342" i="1"/>
  <c r="AG342" i="1"/>
  <c r="AH342" i="1"/>
  <c r="AI342" i="1"/>
  <c r="AJ342" i="1"/>
  <c r="AK342" i="1"/>
  <c r="AL342" i="1"/>
  <c r="AO342" i="1"/>
  <c r="X343" i="1"/>
  <c r="Z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 s="1"/>
  <c r="AO343" i="1"/>
  <c r="X344" i="1"/>
  <c r="Z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 s="1"/>
  <c r="AO344" i="1"/>
  <c r="X345" i="1"/>
  <c r="Z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 s="1"/>
  <c r="AN345" i="1" s="1"/>
  <c r="AO345" i="1"/>
  <c r="AO346" i="1"/>
  <c r="X347" i="1"/>
  <c r="Z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 s="1"/>
  <c r="AO347" i="1"/>
  <c r="X348" i="1"/>
  <c r="Z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 s="1"/>
  <c r="AN348" i="1" s="1"/>
  <c r="AO348" i="1"/>
  <c r="AO349" i="1"/>
  <c r="AO350" i="1"/>
  <c r="X351" i="1"/>
  <c r="Z351" i="1"/>
  <c r="AB351" i="1"/>
  <c r="AC351" i="1"/>
  <c r="AD351" i="1"/>
  <c r="AE351" i="1"/>
  <c r="AF351" i="1"/>
  <c r="AG351" i="1"/>
  <c r="AH351" i="1"/>
  <c r="AI351" i="1"/>
  <c r="AJ351" i="1"/>
  <c r="AK351" i="1"/>
  <c r="AL351" i="1"/>
  <c r="AO351" i="1"/>
  <c r="AO352" i="1"/>
  <c r="AO355" i="1"/>
  <c r="X356" i="1"/>
  <c r="Z356" i="1"/>
  <c r="AB356" i="1"/>
  <c r="AC356" i="1"/>
  <c r="AD356" i="1"/>
  <c r="AE356" i="1"/>
  <c r="AF356" i="1"/>
  <c r="AG356" i="1"/>
  <c r="AH356" i="1"/>
  <c r="AI356" i="1"/>
  <c r="AJ356" i="1"/>
  <c r="AK356" i="1"/>
  <c r="AL356" i="1"/>
  <c r="AO356" i="1"/>
  <c r="X357" i="1"/>
  <c r="Z357" i="1"/>
  <c r="AB357" i="1"/>
  <c r="AC357" i="1"/>
  <c r="AD357" i="1"/>
  <c r="AE357" i="1"/>
  <c r="AF357" i="1"/>
  <c r="AG357" i="1"/>
  <c r="AH357" i="1"/>
  <c r="AI357" i="1"/>
  <c r="AJ357" i="1"/>
  <c r="AK357" i="1"/>
  <c r="AL357" i="1"/>
  <c r="AO357" i="1"/>
  <c r="X358" i="1"/>
  <c r="Y358" i="1"/>
  <c r="Z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 s="1"/>
  <c r="AO358" i="1"/>
  <c r="AO359" i="1"/>
  <c r="X360" i="1"/>
  <c r="Y360" i="1"/>
  <c r="Z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 s="1"/>
  <c r="AO360" i="1"/>
  <c r="AO361" i="1"/>
  <c r="X362" i="1"/>
  <c r="Y362" i="1"/>
  <c r="Z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 s="1"/>
  <c r="AO362" i="1"/>
  <c r="AO363" i="1"/>
  <c r="X364" i="1"/>
  <c r="Z364" i="1"/>
  <c r="AB364" i="1"/>
  <c r="AC364" i="1"/>
  <c r="AD364" i="1"/>
  <c r="AE364" i="1"/>
  <c r="AF364" i="1"/>
  <c r="AG364" i="1"/>
  <c r="AH364" i="1"/>
  <c r="AI364" i="1"/>
  <c r="AJ364" i="1"/>
  <c r="AK364" i="1"/>
  <c r="AL364" i="1"/>
  <c r="AO364" i="1"/>
  <c r="AO365" i="1"/>
  <c r="X368" i="1"/>
  <c r="Z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 s="1"/>
  <c r="AO368" i="1"/>
  <c r="X369" i="1"/>
  <c r="Z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 s="1"/>
  <c r="AN369" i="1" s="1"/>
  <c r="AO369" i="1"/>
  <c r="X370" i="1"/>
  <c r="Z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 s="1"/>
  <c r="AN370" i="1" s="1"/>
  <c r="AO370" i="1"/>
  <c r="AO371" i="1"/>
  <c r="X372" i="1"/>
  <c r="Y372" i="1"/>
  <c r="Z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 s="1"/>
  <c r="AO372" i="1"/>
  <c r="AO373" i="1"/>
  <c r="X374" i="1"/>
  <c r="Z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 s="1"/>
  <c r="AN374" i="1" s="1"/>
  <c r="AO374" i="1"/>
  <c r="X375" i="1"/>
  <c r="Z375" i="1"/>
  <c r="AB375" i="1"/>
  <c r="AC375" i="1"/>
  <c r="AD375" i="1"/>
  <c r="AE375" i="1"/>
  <c r="AF375" i="1"/>
  <c r="AG375" i="1"/>
  <c r="AH375" i="1"/>
  <c r="AI375" i="1"/>
  <c r="AJ375" i="1"/>
  <c r="AK375" i="1"/>
  <c r="AL375" i="1"/>
  <c r="AO375" i="1"/>
  <c r="X376" i="1"/>
  <c r="Z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 s="1"/>
  <c r="AO376" i="1"/>
  <c r="X377" i="1"/>
  <c r="Z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 s="1"/>
  <c r="AN377" i="1" s="1"/>
  <c r="AO377" i="1"/>
  <c r="X378" i="1"/>
  <c r="Y378" i="1"/>
  <c r="Z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 s="1"/>
  <c r="AN378" i="1" s="1"/>
  <c r="AO378" i="1"/>
  <c r="X379" i="1"/>
  <c r="Z379" i="1"/>
  <c r="AB379" i="1"/>
  <c r="AC379" i="1"/>
  <c r="AD379" i="1"/>
  <c r="AE379" i="1"/>
  <c r="AF379" i="1"/>
  <c r="AG379" i="1"/>
  <c r="AH379" i="1"/>
  <c r="AI379" i="1"/>
  <c r="AJ379" i="1"/>
  <c r="AK379" i="1"/>
  <c r="AL379" i="1"/>
  <c r="AO379" i="1"/>
  <c r="AO385" i="1"/>
  <c r="AO386" i="1"/>
  <c r="X387" i="1"/>
  <c r="Z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 s="1"/>
  <c r="AN387" i="1" s="1"/>
  <c r="AO387" i="1"/>
  <c r="X388" i="1"/>
  <c r="Z388" i="1"/>
  <c r="AB388" i="1"/>
  <c r="AC388" i="1"/>
  <c r="AD388" i="1"/>
  <c r="AE388" i="1"/>
  <c r="AF388" i="1"/>
  <c r="AG388" i="1"/>
  <c r="AH388" i="1"/>
  <c r="AI388" i="1"/>
  <c r="AJ388" i="1"/>
  <c r="AK388" i="1"/>
  <c r="AL388" i="1"/>
  <c r="AO388" i="1"/>
  <c r="X389" i="1"/>
  <c r="Z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 s="1"/>
  <c r="AO389" i="1"/>
  <c r="AO390" i="1"/>
  <c r="X391" i="1"/>
  <c r="Z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 s="1"/>
  <c r="AN391" i="1" s="1"/>
  <c r="AO391" i="1"/>
  <c r="X392" i="1"/>
  <c r="Z392" i="1"/>
  <c r="AB392" i="1"/>
  <c r="AC392" i="1"/>
  <c r="AD392" i="1"/>
  <c r="AE392" i="1"/>
  <c r="AF392" i="1"/>
  <c r="AG392" i="1"/>
  <c r="AH392" i="1"/>
  <c r="AI392" i="1"/>
  <c r="AJ392" i="1"/>
  <c r="AK392" i="1"/>
  <c r="AL392" i="1"/>
  <c r="AO392" i="1"/>
  <c r="AO393" i="1"/>
  <c r="AO394" i="1"/>
  <c r="X395" i="1"/>
  <c r="Z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 s="1"/>
  <c r="AN395" i="1" s="1"/>
  <c r="AO395" i="1"/>
  <c r="AO396" i="1"/>
  <c r="X397" i="1"/>
  <c r="Z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 s="1"/>
  <c r="AO397" i="1"/>
  <c r="AO398" i="1"/>
  <c r="X399" i="1"/>
  <c r="Z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 s="1"/>
  <c r="AN399" i="1" s="1"/>
  <c r="AO399" i="1"/>
  <c r="AO400" i="1"/>
  <c r="X401" i="1"/>
  <c r="Z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 s="1"/>
  <c r="AO401" i="1"/>
  <c r="X402" i="1"/>
  <c r="Z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 s="1"/>
  <c r="AO402" i="1"/>
  <c r="AO403" i="1"/>
  <c r="X404" i="1"/>
  <c r="Y404" i="1"/>
  <c r="Z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 s="1"/>
  <c r="AN404" i="1" s="1"/>
  <c r="AO404" i="1"/>
  <c r="AO405" i="1"/>
  <c r="X406" i="1"/>
  <c r="Y406" i="1"/>
  <c r="Z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 s="1"/>
  <c r="AO406" i="1"/>
  <c r="AO407" i="1"/>
  <c r="X408" i="1"/>
  <c r="Y408" i="1"/>
  <c r="Z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 s="1"/>
  <c r="AN408" i="1" s="1"/>
  <c r="AO408" i="1"/>
  <c r="X409" i="1"/>
  <c r="Y409" i="1"/>
  <c r="Z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 s="1"/>
  <c r="AO409" i="1"/>
  <c r="AO410" i="1"/>
  <c r="AO411" i="1"/>
  <c r="X412" i="1"/>
  <c r="Y412" i="1"/>
  <c r="Z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 s="1"/>
  <c r="AN412" i="1" s="1"/>
  <c r="AO412" i="1"/>
  <c r="AO413" i="1"/>
  <c r="X414" i="1"/>
  <c r="Z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 s="1"/>
  <c r="AO414" i="1"/>
  <c r="X415" i="1"/>
  <c r="Z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 s="1"/>
  <c r="AN415" i="1" s="1"/>
  <c r="AO415" i="1"/>
  <c r="X416" i="1"/>
  <c r="Z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 s="1"/>
  <c r="AN416" i="1" s="1"/>
  <c r="AO416" i="1"/>
  <c r="X417" i="1"/>
  <c r="Z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 s="1"/>
  <c r="AO417" i="1"/>
  <c r="AO418" i="1"/>
  <c r="X419" i="1"/>
  <c r="AT419" i="1" s="1"/>
  <c r="Y419" i="1"/>
  <c r="AU419" i="1" s="1"/>
  <c r="BQ419" i="1" s="1"/>
  <c r="Z419" i="1"/>
  <c r="AV419" i="1" s="1"/>
  <c r="BR419" i="1" s="1"/>
  <c r="AB419" i="1"/>
  <c r="AC419" i="1"/>
  <c r="AY419" i="1" s="1"/>
  <c r="BU419" i="1" s="1"/>
  <c r="AD419" i="1"/>
  <c r="AZ419" i="1" s="1"/>
  <c r="BV419" i="1" s="1"/>
  <c r="AE419" i="1"/>
  <c r="BA419" i="1" s="1"/>
  <c r="BW419" i="1" s="1"/>
  <c r="AF419" i="1"/>
  <c r="BB419" i="1" s="1"/>
  <c r="AG419" i="1"/>
  <c r="BC419" i="1" s="1"/>
  <c r="BY419" i="1" s="1"/>
  <c r="AH419" i="1"/>
  <c r="BD419" i="1" s="1"/>
  <c r="BZ419" i="1" s="1"/>
  <c r="AI419" i="1"/>
  <c r="BE419" i="1" s="1"/>
  <c r="CA419" i="1" s="1"/>
  <c r="AJ419" i="1"/>
  <c r="BF419" i="1" s="1"/>
  <c r="CB419" i="1" s="1"/>
  <c r="AK419" i="1"/>
  <c r="BG419" i="1" s="1"/>
  <c r="CC419" i="1" s="1"/>
  <c r="AL419" i="1"/>
  <c r="AO419" i="1"/>
  <c r="BK419" i="1" s="1"/>
  <c r="CG419" i="1" s="1"/>
  <c r="X420" i="1"/>
  <c r="Z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 s="1"/>
  <c r="AN420" i="1" s="1"/>
  <c r="AO420" i="1"/>
  <c r="X421" i="1"/>
  <c r="Z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 s="1"/>
  <c r="AO421" i="1"/>
  <c r="X422" i="1"/>
  <c r="Z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 s="1"/>
  <c r="AO422" i="1"/>
  <c r="X423" i="1"/>
  <c r="Z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 s="1"/>
  <c r="AN423" i="1" s="1"/>
  <c r="AO423" i="1"/>
  <c r="X424" i="1"/>
  <c r="Z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 s="1"/>
  <c r="AO424" i="1"/>
  <c r="U419" i="1"/>
  <c r="AQ419" i="1" s="1"/>
  <c r="AB4" i="1"/>
  <c r="Z4" i="1"/>
  <c r="T335" i="1"/>
  <c r="T334" i="1"/>
  <c r="T333" i="1"/>
  <c r="T275" i="1"/>
  <c r="T274" i="1"/>
  <c r="T273" i="1"/>
  <c r="T272" i="1"/>
  <c r="T271" i="1"/>
  <c r="T270" i="1"/>
  <c r="T269" i="1"/>
  <c r="T268" i="1"/>
  <c r="T244" i="1"/>
  <c r="T127" i="1"/>
  <c r="T126" i="1"/>
  <c r="T125" i="1"/>
  <c r="T124" i="1"/>
  <c r="T123" i="1"/>
  <c r="S424" i="1"/>
  <c r="S423" i="1"/>
  <c r="S422" i="1"/>
  <c r="S421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7" i="1"/>
  <c r="S277" i="1"/>
  <c r="T276" i="1"/>
  <c r="S276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5" i="1"/>
  <c r="S245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4" i="1"/>
  <c r="S164" i="1"/>
  <c r="T163" i="1"/>
  <c r="S163" i="1"/>
  <c r="T162" i="1"/>
  <c r="S162" i="1"/>
  <c r="T161" i="1"/>
  <c r="S161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98" i="1"/>
  <c r="S98" i="1"/>
  <c r="T97" i="1"/>
  <c r="S97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9" i="1"/>
  <c r="S9" i="1"/>
  <c r="T8" i="1"/>
  <c r="S8" i="1"/>
  <c r="E21" i="4"/>
  <c r="T420" i="1" s="1"/>
  <c r="E20" i="4"/>
  <c r="T424" i="1" s="1"/>
  <c r="F5" i="4"/>
  <c r="F6" i="4"/>
  <c r="F7" i="4"/>
  <c r="F8" i="4"/>
  <c r="S126" i="1" s="1"/>
  <c r="F9" i="4"/>
  <c r="F10" i="4"/>
  <c r="F11" i="4"/>
  <c r="S334" i="1" s="1"/>
  <c r="F12" i="4"/>
  <c r="F13" i="4"/>
  <c r="F14" i="4"/>
  <c r="F15" i="4"/>
  <c r="S275" i="1" s="1"/>
  <c r="F16" i="4"/>
  <c r="F17" i="4"/>
  <c r="S244" i="1" s="1"/>
  <c r="F4" i="4"/>
  <c r="S143" i="1" l="1"/>
  <c r="S144" i="1"/>
  <c r="CV419" i="1"/>
  <c r="AVI419" i="1"/>
  <c r="CR419" i="1"/>
  <c r="AVE419" i="1"/>
  <c r="CM419" i="1"/>
  <c r="AUZ419" i="1"/>
  <c r="CE437" i="1"/>
  <c r="CF437" i="1" s="1"/>
  <c r="AVM437" i="1"/>
  <c r="CE428" i="1"/>
  <c r="CF428" i="1" s="1"/>
  <c r="AVM428" i="1"/>
  <c r="DC419" i="1"/>
  <c r="AVP419" i="1"/>
  <c r="CW419" i="1"/>
  <c r="AVJ419" i="1"/>
  <c r="CS419" i="1"/>
  <c r="AVF419" i="1"/>
  <c r="CN419" i="1"/>
  <c r="AVA419" i="1"/>
  <c r="AVN439" i="1"/>
  <c r="AVO439" i="1" s="1"/>
  <c r="AVN435" i="1"/>
  <c r="AVO435" i="1" s="1"/>
  <c r="AVN436" i="1"/>
  <c r="AVO436" i="1" s="1"/>
  <c r="AVN426" i="1"/>
  <c r="AVO426" i="1" s="1"/>
  <c r="CE434" i="1"/>
  <c r="CF434" i="1" s="1"/>
  <c r="AVM434" i="1"/>
  <c r="CE429" i="1"/>
  <c r="CF429" i="1" s="1"/>
  <c r="AVM429" i="1"/>
  <c r="AUY164" i="1"/>
  <c r="CX419" i="1"/>
  <c r="AVK419" i="1"/>
  <c r="AVN425" i="1"/>
  <c r="AVO425" i="1" s="1"/>
  <c r="BN427" i="1"/>
  <c r="BO427" i="1" s="1"/>
  <c r="AUV427" i="1"/>
  <c r="AUW427" i="1" s="1"/>
  <c r="AUX427" i="1" s="1"/>
  <c r="CY419" i="1"/>
  <c r="AVL419" i="1"/>
  <c r="CU419" i="1"/>
  <c r="AVH419" i="1"/>
  <c r="CQ419" i="1"/>
  <c r="AVD419" i="1"/>
  <c r="AVN440" i="1"/>
  <c r="AVO440" i="1" s="1"/>
  <c r="AVN430" i="1"/>
  <c r="AVO430" i="1" s="1"/>
  <c r="AVN427" i="1"/>
  <c r="AVO427" i="1" s="1"/>
  <c r="CE438" i="1"/>
  <c r="AVM438" i="1"/>
  <c r="CE433" i="1"/>
  <c r="CF433" i="1" s="1"/>
  <c r="AVM433" i="1"/>
  <c r="AM298" i="1"/>
  <c r="AN298" i="1" s="1"/>
  <c r="AM297" i="1"/>
  <c r="AN297" i="1" s="1"/>
  <c r="BI164" i="1"/>
  <c r="BJ164" i="1" s="1"/>
  <c r="CD164" i="1"/>
  <c r="AM168" i="1"/>
  <c r="AN168" i="1" s="1"/>
  <c r="BX164" i="1"/>
  <c r="K50" i="19"/>
  <c r="K54" i="19"/>
  <c r="K54" i="18"/>
  <c r="L50" i="19"/>
  <c r="L50" i="18"/>
  <c r="O48" i="18"/>
  <c r="O48" i="19"/>
  <c r="O51" i="18"/>
  <c r="M51" i="18" s="1"/>
  <c r="O51" i="19"/>
  <c r="M51" i="19" s="1"/>
  <c r="K50" i="18"/>
  <c r="K52" i="19"/>
  <c r="K52" i="18"/>
  <c r="L51" i="18"/>
  <c r="L51" i="19"/>
  <c r="L48" i="18"/>
  <c r="L48" i="19"/>
  <c r="O52" i="19"/>
  <c r="M52" i="19" s="1"/>
  <c r="O52" i="18"/>
  <c r="M52" i="18" s="1"/>
  <c r="O55" i="19"/>
  <c r="M55" i="19" s="1"/>
  <c r="O55" i="18"/>
  <c r="M55" i="18" s="1"/>
  <c r="L55" i="19"/>
  <c r="L55" i="18"/>
  <c r="L56" i="19"/>
  <c r="L56" i="18"/>
  <c r="L57" i="19"/>
  <c r="L57" i="18"/>
  <c r="O57" i="19"/>
  <c r="M57" i="19" s="1"/>
  <c r="O57" i="18"/>
  <c r="M57" i="18" s="1"/>
  <c r="O50" i="18"/>
  <c r="M50" i="18" s="1"/>
  <c r="O50" i="19"/>
  <c r="M50" i="19" s="1"/>
  <c r="K48" i="18"/>
  <c r="K57" i="18"/>
  <c r="BL433" i="1"/>
  <c r="K53" i="18"/>
  <c r="K53" i="19"/>
  <c r="O54" i="19"/>
  <c r="M54" i="19" s="1"/>
  <c r="O54" i="18"/>
  <c r="M54" i="18" s="1"/>
  <c r="O53" i="19"/>
  <c r="M53" i="19" s="1"/>
  <c r="O53" i="18"/>
  <c r="M53" i="18" s="1"/>
  <c r="O56" i="19"/>
  <c r="M56" i="19" s="1"/>
  <c r="O56" i="18"/>
  <c r="M56" i="18" s="1"/>
  <c r="K48" i="19"/>
  <c r="K57" i="19"/>
  <c r="T457" i="1"/>
  <c r="AO457" i="1"/>
  <c r="AM123" i="1"/>
  <c r="AN123" i="1" s="1"/>
  <c r="AR427" i="1"/>
  <c r="AS427" i="1" s="1"/>
  <c r="AR428" i="1"/>
  <c r="AS428" i="1" s="1"/>
  <c r="AP433" i="1"/>
  <c r="BL434" i="1"/>
  <c r="S123" i="1"/>
  <c r="S125" i="1"/>
  <c r="S127" i="1"/>
  <c r="S145" i="1"/>
  <c r="S268" i="1"/>
  <c r="S270" i="1"/>
  <c r="S272" i="1"/>
  <c r="S274" i="1"/>
  <c r="S333" i="1"/>
  <c r="S335" i="1"/>
  <c r="T421" i="1"/>
  <c r="T423" i="1"/>
  <c r="S124" i="1"/>
  <c r="S269" i="1"/>
  <c r="S271" i="1"/>
  <c r="S273" i="1"/>
  <c r="T422" i="1"/>
  <c r="AP426" i="1"/>
  <c r="AP439" i="1"/>
  <c r="AP425" i="1"/>
  <c r="AN368" i="1"/>
  <c r="AN258" i="1"/>
  <c r="AA338" i="1"/>
  <c r="BL439" i="1"/>
  <c r="BI437" i="1"/>
  <c r="BJ437" i="1" s="1"/>
  <c r="BL437" i="1"/>
  <c r="AP429" i="1"/>
  <c r="CH427" i="1"/>
  <c r="AVQ427" i="1" s="1"/>
  <c r="AP437" i="1"/>
  <c r="AP432" i="1"/>
  <c r="AP436" i="1"/>
  <c r="BI429" i="1"/>
  <c r="BJ429" i="1" s="1"/>
  <c r="BL426" i="1"/>
  <c r="CH428" i="1"/>
  <c r="AVQ428" i="1" s="1"/>
  <c r="BL436" i="1"/>
  <c r="BN428" i="1"/>
  <c r="BO428" i="1" s="1"/>
  <c r="AA129" i="1"/>
  <c r="AA343" i="1"/>
  <c r="AP440" i="1"/>
  <c r="CF438" i="1"/>
  <c r="BL429" i="1"/>
  <c r="AA325" i="1"/>
  <c r="AA147" i="1"/>
  <c r="AA34" i="1"/>
  <c r="AP435" i="1"/>
  <c r="AA49" i="1"/>
  <c r="AA46" i="1"/>
  <c r="AN340" i="1"/>
  <c r="AA217" i="1"/>
  <c r="AA423" i="1"/>
  <c r="AA282" i="1"/>
  <c r="AA256" i="1"/>
  <c r="AA77" i="1"/>
  <c r="AA74" i="1"/>
  <c r="AN73" i="1"/>
  <c r="AA341" i="1"/>
  <c r="AA336" i="1"/>
  <c r="AA330" i="1"/>
  <c r="AA319" i="1"/>
  <c r="AA293" i="1"/>
  <c r="AN270" i="1"/>
  <c r="AA244" i="1"/>
  <c r="AA227" i="1"/>
  <c r="AA187" i="1"/>
  <c r="AN358" i="1"/>
  <c r="AA342" i="1"/>
  <c r="AA339" i="1"/>
  <c r="AA324" i="1"/>
  <c r="AN304" i="1"/>
  <c r="AA297" i="1"/>
  <c r="AN293" i="1"/>
  <c r="AA267" i="1"/>
  <c r="AA169" i="1"/>
  <c r="AN151" i="1"/>
  <c r="AA127" i="1"/>
  <c r="AA125" i="1"/>
  <c r="AA120" i="1"/>
  <c r="AA115" i="1"/>
  <c r="AN97" i="1"/>
  <c r="AN41" i="1"/>
  <c r="AN18" i="1"/>
  <c r="AP443" i="1"/>
  <c r="BL443" i="1"/>
  <c r="AP434" i="1"/>
  <c r="BL427" i="1"/>
  <c r="CE425" i="1"/>
  <c r="CF425" i="1" s="1"/>
  <c r="AP428" i="1"/>
  <c r="AP427" i="1"/>
  <c r="AN424" i="1"/>
  <c r="AN362" i="1"/>
  <c r="AA345" i="1"/>
  <c r="AN344" i="1"/>
  <c r="AA337" i="1"/>
  <c r="AA315" i="1"/>
  <c r="AA298" i="1"/>
  <c r="AA275" i="1"/>
  <c r="AA258" i="1"/>
  <c r="AA201" i="1"/>
  <c r="AA159" i="1"/>
  <c r="AA146" i="1"/>
  <c r="AA130" i="1"/>
  <c r="AA117" i="1"/>
  <c r="AN92" i="1"/>
  <c r="AA92" i="1"/>
  <c r="AA84" i="1"/>
  <c r="AA66" i="1"/>
  <c r="AA63" i="1"/>
  <c r="AA40" i="1"/>
  <c r="BL428" i="1"/>
  <c r="BI442" i="1"/>
  <c r="BJ442" i="1" s="1"/>
  <c r="CD442" i="1"/>
  <c r="AA177" i="1"/>
  <c r="AA143" i="1"/>
  <c r="AA141" i="1"/>
  <c r="AA136" i="1"/>
  <c r="AA126" i="1"/>
  <c r="AA118" i="1"/>
  <c r="AA90" i="1"/>
  <c r="AM70" i="1"/>
  <c r="AN70" i="1" s="1"/>
  <c r="AP430" i="1"/>
  <c r="BI425" i="1"/>
  <c r="BJ425" i="1" s="1"/>
  <c r="BL425" i="1"/>
  <c r="BM433" i="1"/>
  <c r="AUV433" i="1" s="1"/>
  <c r="AUW433" i="1" s="1"/>
  <c r="AUX433" i="1" s="1"/>
  <c r="AR433" i="1"/>
  <c r="AS433" i="1" s="1"/>
  <c r="CE439" i="1"/>
  <c r="CF439" i="1" s="1"/>
  <c r="CD443" i="1"/>
  <c r="BI443" i="1"/>
  <c r="BJ443" i="1" s="1"/>
  <c r="BN440" i="1"/>
  <c r="BO440" i="1" s="1"/>
  <c r="CH440" i="1"/>
  <c r="AVQ440" i="1" s="1"/>
  <c r="BN439" i="1"/>
  <c r="BO439" i="1" s="1"/>
  <c r="CH439" i="1"/>
  <c r="AVQ439" i="1" s="1"/>
  <c r="BL438" i="1"/>
  <c r="CH430" i="1"/>
  <c r="AVQ430" i="1" s="1"/>
  <c r="BN430" i="1"/>
  <c r="BO430" i="1" s="1"/>
  <c r="AP442" i="1"/>
  <c r="CE440" i="1"/>
  <c r="CF440" i="1" s="1"/>
  <c r="BL440" i="1"/>
  <c r="CH429" i="1"/>
  <c r="AVQ429" i="1" s="1"/>
  <c r="BN429" i="1"/>
  <c r="BO429" i="1" s="1"/>
  <c r="CE426" i="1"/>
  <c r="CF426" i="1" s="1"/>
  <c r="CH425" i="1"/>
  <c r="AVQ425" i="1" s="1"/>
  <c r="BN425" i="1"/>
  <c r="BO425" i="1" s="1"/>
  <c r="BN443" i="1"/>
  <c r="BO443" i="1" s="1"/>
  <c r="AP438" i="1"/>
  <c r="BM435" i="1"/>
  <c r="AUV435" i="1" s="1"/>
  <c r="AUW435" i="1" s="1"/>
  <c r="AUX435" i="1" s="1"/>
  <c r="BL435" i="1"/>
  <c r="AR435" i="1"/>
  <c r="AS435" i="1" s="1"/>
  <c r="CH434" i="1"/>
  <c r="AVQ434" i="1" s="1"/>
  <c r="BN434" i="1"/>
  <c r="BO434" i="1" s="1"/>
  <c r="CE435" i="1"/>
  <c r="CF435" i="1" s="1"/>
  <c r="CH437" i="1"/>
  <c r="AVQ437" i="1" s="1"/>
  <c r="BN437" i="1"/>
  <c r="BO437" i="1" s="1"/>
  <c r="CH438" i="1"/>
  <c r="AVQ438" i="1" s="1"/>
  <c r="BN438" i="1"/>
  <c r="BO438" i="1" s="1"/>
  <c r="CE427" i="1"/>
  <c r="CF427" i="1" s="1"/>
  <c r="BL430" i="1"/>
  <c r="BL442" i="1"/>
  <c r="AR442" i="1"/>
  <c r="AS442" i="1" s="1"/>
  <c r="BM442" i="1"/>
  <c r="AUV442" i="1" s="1"/>
  <c r="AUW442" i="1" s="1"/>
  <c r="AUX442" i="1" s="1"/>
  <c r="CE432" i="1"/>
  <c r="CF432" i="1" s="1"/>
  <c r="CH436" i="1"/>
  <c r="AVQ436" i="1" s="1"/>
  <c r="BN436" i="1"/>
  <c r="BO436" i="1" s="1"/>
  <c r="BM432" i="1"/>
  <c r="BL432" i="1"/>
  <c r="AR432" i="1"/>
  <c r="AS432" i="1" s="1"/>
  <c r="CE436" i="1"/>
  <c r="CF436" i="1" s="1"/>
  <c r="CE430" i="1"/>
  <c r="CF430" i="1" s="1"/>
  <c r="CH426" i="1"/>
  <c r="AVQ426" i="1" s="1"/>
  <c r="BN426" i="1"/>
  <c r="BO426" i="1" s="1"/>
  <c r="AM271" i="1"/>
  <c r="AN271" i="1" s="1"/>
  <c r="AM232" i="1"/>
  <c r="AN232" i="1" s="1"/>
  <c r="AR419" i="1"/>
  <c r="AS419" i="1" s="1"/>
  <c r="BM419" i="1"/>
  <c r="AUV419" i="1" s="1"/>
  <c r="AUW419" i="1" s="1"/>
  <c r="AUX419" i="1" s="1"/>
  <c r="AA421" i="1"/>
  <c r="AM419" i="1"/>
  <c r="AN419" i="1" s="1"/>
  <c r="BH419" i="1"/>
  <c r="AA417" i="1"/>
  <c r="AA409" i="1"/>
  <c r="AA401" i="1"/>
  <c r="AA397" i="1"/>
  <c r="AA389" i="1"/>
  <c r="AA376" i="1"/>
  <c r="AA372" i="1"/>
  <c r="AA369" i="1"/>
  <c r="AA364" i="1"/>
  <c r="AA360" i="1"/>
  <c r="AA347" i="1"/>
  <c r="AA344" i="1"/>
  <c r="AA340" i="1"/>
  <c r="AM328" i="1"/>
  <c r="AN328" i="1" s="1"/>
  <c r="AA313" i="1"/>
  <c r="AM221" i="1"/>
  <c r="AN221" i="1" s="1"/>
  <c r="AM167" i="1"/>
  <c r="AN167" i="1" s="1"/>
  <c r="AA356" i="1"/>
  <c r="AA348" i="1"/>
  <c r="AA331" i="1"/>
  <c r="AA327" i="1"/>
  <c r="AM324" i="1"/>
  <c r="AN324" i="1" s="1"/>
  <c r="AA322" i="1"/>
  <c r="AA300" i="1"/>
  <c r="AA272" i="1"/>
  <c r="AM238" i="1"/>
  <c r="AN238" i="1" s="1"/>
  <c r="AM203" i="1"/>
  <c r="AN203" i="1" s="1"/>
  <c r="AM176" i="1"/>
  <c r="AN176" i="1" s="1"/>
  <c r="AN414" i="1"/>
  <c r="AN406" i="1"/>
  <c r="AN402" i="1"/>
  <c r="AA424" i="1"/>
  <c r="AA422" i="1"/>
  <c r="AN421" i="1"/>
  <c r="AA420" i="1"/>
  <c r="BX419" i="1"/>
  <c r="AA419" i="1"/>
  <c r="AW419" i="1" s="1"/>
  <c r="BS419" i="1" s="1"/>
  <c r="CO419" i="1" s="1"/>
  <c r="AX419" i="1"/>
  <c r="BT419" i="1" s="1"/>
  <c r="V419" i="1"/>
  <c r="W419" i="1" s="1"/>
  <c r="AA416" i="1"/>
  <c r="AA415" i="1"/>
  <c r="AA414" i="1"/>
  <c r="AA412" i="1"/>
  <c r="AA408" i="1"/>
  <c r="AA406" i="1"/>
  <c r="AA404" i="1"/>
  <c r="AA402" i="1"/>
  <c r="AA399" i="1"/>
  <c r="AA395" i="1"/>
  <c r="AM392" i="1"/>
  <c r="AN392" i="1" s="1"/>
  <c r="AA392" i="1"/>
  <c r="AA391" i="1"/>
  <c r="AM388" i="1"/>
  <c r="AN388" i="1" s="1"/>
  <c r="AA388" i="1"/>
  <c r="AA387" i="1"/>
  <c r="AM379" i="1"/>
  <c r="AN379" i="1" s="1"/>
  <c r="AA379" i="1"/>
  <c r="AA378" i="1"/>
  <c r="AA377" i="1"/>
  <c r="AM375" i="1"/>
  <c r="AN375" i="1" s="1"/>
  <c r="AA375" i="1"/>
  <c r="AA374" i="1"/>
  <c r="AA370" i="1"/>
  <c r="AA358" i="1"/>
  <c r="AA357" i="1"/>
  <c r="AA335" i="1"/>
  <c r="AA329" i="1"/>
  <c r="AA328" i="1"/>
  <c r="AA323" i="1"/>
  <c r="AA316" i="1"/>
  <c r="AM305" i="1"/>
  <c r="AN305" i="1" s="1"/>
  <c r="AN300" i="1"/>
  <c r="AA287" i="1"/>
  <c r="AM281" i="1"/>
  <c r="AN281" i="1" s="1"/>
  <c r="AA281" i="1"/>
  <c r="AA273" i="1"/>
  <c r="AA270" i="1"/>
  <c r="AA268" i="1"/>
  <c r="AN267" i="1"/>
  <c r="AA252" i="1"/>
  <c r="AA247" i="1"/>
  <c r="AA240" i="1"/>
  <c r="AA229" i="1"/>
  <c r="AA223" i="1"/>
  <c r="AN217" i="1"/>
  <c r="AA213" i="1"/>
  <c r="AN199" i="1"/>
  <c r="AA195" i="1"/>
  <c r="AA186" i="1"/>
  <c r="AA181" i="1"/>
  <c r="AM173" i="1"/>
  <c r="AN173" i="1" s="1"/>
  <c r="AA172" i="1"/>
  <c r="AA170" i="1"/>
  <c r="AN169" i="1"/>
  <c r="AA168" i="1"/>
  <c r="AM164" i="1"/>
  <c r="AN164" i="1" s="1"/>
  <c r="AA269" i="1"/>
  <c r="AA264" i="1"/>
  <c r="AA253" i="1"/>
  <c r="AA248" i="1"/>
  <c r="AN247" i="1"/>
  <c r="AA242" i="1"/>
  <c r="AA236" i="1"/>
  <c r="AA232" i="1"/>
  <c r="AA230" i="1"/>
  <c r="AN229" i="1"/>
  <c r="AA225" i="1"/>
  <c r="AA219" i="1"/>
  <c r="AA214" i="1"/>
  <c r="AN213" i="1"/>
  <c r="AA209" i="1"/>
  <c r="AA203" i="1"/>
  <c r="AM191" i="1"/>
  <c r="AN191" i="1" s="1"/>
  <c r="AN186" i="1"/>
  <c r="AN181" i="1"/>
  <c r="AA179" i="1"/>
  <c r="AA176" i="1"/>
  <c r="AM89" i="1"/>
  <c r="AN89" i="1" s="1"/>
  <c r="AM30" i="1"/>
  <c r="AN30" i="1" s="1"/>
  <c r="AA334" i="1"/>
  <c r="AA333" i="1"/>
  <c r="AA318" i="1"/>
  <c r="AA314" i="1"/>
  <c r="AA305" i="1"/>
  <c r="AA280" i="1"/>
  <c r="AA271" i="1"/>
  <c r="AA265" i="1"/>
  <c r="AA262" i="1"/>
  <c r="AA260" i="1"/>
  <c r="AA249" i="1"/>
  <c r="AA245" i="1"/>
  <c r="AN242" i="1"/>
  <c r="AA238" i="1"/>
  <c r="AN225" i="1"/>
  <c r="AA221" i="1"/>
  <c r="AA210" i="1"/>
  <c r="AN209" i="1"/>
  <c r="AA194" i="1"/>
  <c r="AA192" i="1"/>
  <c r="AA188" i="1"/>
  <c r="AA166" i="1"/>
  <c r="AA164" i="1"/>
  <c r="AW164" i="1" s="1"/>
  <c r="BS164" i="1" s="1"/>
  <c r="AA202" i="1"/>
  <c r="AA199" i="1"/>
  <c r="AN195" i="1"/>
  <c r="AA191" i="1"/>
  <c r="AA184" i="1"/>
  <c r="AN177" i="1"/>
  <c r="AA173" i="1"/>
  <c r="AA154" i="1"/>
  <c r="AN147" i="1"/>
  <c r="AA139" i="1"/>
  <c r="AN130" i="1"/>
  <c r="AA123" i="1"/>
  <c r="AA121" i="1"/>
  <c r="AM103" i="1"/>
  <c r="AN103" i="1" s="1"/>
  <c r="AN139" i="1"/>
  <c r="AM82" i="1"/>
  <c r="AN82" i="1" s="1"/>
  <c r="AM78" i="1"/>
  <c r="AN78" i="1" s="1"/>
  <c r="AA157" i="1"/>
  <c r="AA151" i="1"/>
  <c r="AA150" i="1"/>
  <c r="AA133" i="1"/>
  <c r="AA131" i="1"/>
  <c r="AA124" i="1"/>
  <c r="AM14" i="1"/>
  <c r="AN14" i="1" s="1"/>
  <c r="AN118" i="1"/>
  <c r="AA110" i="1"/>
  <c r="AA107" i="1"/>
  <c r="AA91" i="1"/>
  <c r="AA88" i="1"/>
  <c r="AA80" i="1"/>
  <c r="AN66" i="1"/>
  <c r="AN49" i="1"/>
  <c r="AA41" i="1"/>
  <c r="AA24" i="1"/>
  <c r="AA18" i="1"/>
  <c r="AA103" i="1"/>
  <c r="AA101" i="1"/>
  <c r="AA82" i="1"/>
  <c r="AA78" i="1"/>
  <c r="AA68" i="1"/>
  <c r="AA30" i="1"/>
  <c r="AA27" i="1"/>
  <c r="AA26" i="1"/>
  <c r="AA20" i="1"/>
  <c r="AA14" i="1"/>
  <c r="AA11" i="1"/>
  <c r="AA9" i="1"/>
  <c r="AA112" i="1"/>
  <c r="AA102" i="1"/>
  <c r="AA97" i="1"/>
  <c r="AA89" i="1"/>
  <c r="AA48" i="1"/>
  <c r="AA29" i="1"/>
  <c r="AA25" i="1"/>
  <c r="AA23" i="1"/>
  <c r="AA22" i="1"/>
  <c r="AA13" i="1"/>
  <c r="BP419" i="1"/>
  <c r="AUY419" i="1" s="1"/>
  <c r="AM334" i="1"/>
  <c r="AN334" i="1" s="1"/>
  <c r="AM318" i="1"/>
  <c r="AN318" i="1" s="1"/>
  <c r="AN422" i="1"/>
  <c r="AA362" i="1"/>
  <c r="AA351" i="1"/>
  <c r="AM330" i="1"/>
  <c r="AN330" i="1" s="1"/>
  <c r="AA304" i="1"/>
  <c r="AM303" i="1"/>
  <c r="AN303" i="1" s="1"/>
  <c r="AM295" i="1"/>
  <c r="AN295" i="1" s="1"/>
  <c r="AM276" i="1"/>
  <c r="AN276" i="1" s="1"/>
  <c r="AM351" i="1"/>
  <c r="AN351" i="1" s="1"/>
  <c r="AN417" i="1"/>
  <c r="AN409" i="1"/>
  <c r="AN401" i="1"/>
  <c r="AN397" i="1"/>
  <c r="AN389" i="1"/>
  <c r="AN376" i="1"/>
  <c r="AN372" i="1"/>
  <c r="AN360" i="1"/>
  <c r="AM357" i="1"/>
  <c r="AN357" i="1" s="1"/>
  <c r="AM342" i="1"/>
  <c r="AN342" i="1" s="1"/>
  <c r="AA368" i="1"/>
  <c r="AM364" i="1"/>
  <c r="AN364" i="1" s="1"/>
  <c r="AM356" i="1"/>
  <c r="AN356" i="1" s="1"/>
  <c r="AM338" i="1"/>
  <c r="AN338" i="1" s="1"/>
  <c r="AM322" i="1"/>
  <c r="AN322" i="1" s="1"/>
  <c r="AM314" i="1"/>
  <c r="AN314" i="1" s="1"/>
  <c r="AA303" i="1"/>
  <c r="AA295" i="1"/>
  <c r="AM287" i="1"/>
  <c r="AN287" i="1" s="1"/>
  <c r="AN347" i="1"/>
  <c r="AN343" i="1"/>
  <c r="AN339" i="1"/>
  <c r="AN335" i="1"/>
  <c r="AN331" i="1"/>
  <c r="AN327" i="1"/>
  <c r="AN323" i="1"/>
  <c r="AN319" i="1"/>
  <c r="AN315" i="1"/>
  <c r="AN291" i="1"/>
  <c r="AM282" i="1"/>
  <c r="AN282" i="1" s="1"/>
  <c r="AA277" i="1"/>
  <c r="AA276" i="1"/>
  <c r="AN275" i="1"/>
  <c r="AA291" i="1"/>
  <c r="AA283" i="1"/>
  <c r="AM162" i="1"/>
  <c r="AN162" i="1" s="1"/>
  <c r="AM145" i="1"/>
  <c r="AN145" i="1" s="1"/>
  <c r="AM128" i="1"/>
  <c r="AN128" i="1" s="1"/>
  <c r="AM114" i="1"/>
  <c r="AN114" i="1" s="1"/>
  <c r="AM94" i="1"/>
  <c r="AN94" i="1" s="1"/>
  <c r="AN143" i="1"/>
  <c r="AM132" i="1"/>
  <c r="AN132" i="1" s="1"/>
  <c r="AN127" i="1"/>
  <c r="AM28" i="1"/>
  <c r="AN28" i="1" s="1"/>
  <c r="AN272" i="1"/>
  <c r="AN268" i="1"/>
  <c r="AN264" i="1"/>
  <c r="AN260" i="1"/>
  <c r="AN256" i="1"/>
  <c r="AN252" i="1"/>
  <c r="AN248" i="1"/>
  <c r="AN230" i="1"/>
  <c r="AN214" i="1"/>
  <c r="AN210" i="1"/>
  <c r="AN201" i="1"/>
  <c r="AN192" i="1"/>
  <c r="AN187" i="1"/>
  <c r="AN170" i="1"/>
  <c r="AN166" i="1"/>
  <c r="AA162" i="1"/>
  <c r="AA145" i="1"/>
  <c r="AM136" i="1"/>
  <c r="AN136" i="1" s="1"/>
  <c r="AN131" i="1"/>
  <c r="AA128" i="1"/>
  <c r="AM120" i="1"/>
  <c r="AN120" i="1" s="1"/>
  <c r="AA167" i="1"/>
  <c r="AM157" i="1"/>
  <c r="AN157" i="1" s="1"/>
  <c r="AA132" i="1"/>
  <c r="AM124" i="1"/>
  <c r="AN124" i="1" s="1"/>
  <c r="AM101" i="1"/>
  <c r="AN101" i="1" s="1"/>
  <c r="AA95" i="1"/>
  <c r="AA94" i="1"/>
  <c r="AA114" i="1"/>
  <c r="AM86" i="1"/>
  <c r="AN86" i="1" s="1"/>
  <c r="AM85" i="1"/>
  <c r="AN85" i="1" s="1"/>
  <c r="AA106" i="1"/>
  <c r="AM90" i="1"/>
  <c r="AN90" i="1" s="1"/>
  <c r="AA86" i="1"/>
  <c r="AN80" i="1"/>
  <c r="AA70" i="1"/>
  <c r="AM69" i="1"/>
  <c r="AN69" i="1" s="1"/>
  <c r="AM61" i="1"/>
  <c r="AN61" i="1" s="1"/>
  <c r="AM44" i="1"/>
  <c r="AN44" i="1" s="1"/>
  <c r="AM36" i="1"/>
  <c r="AN36" i="1" s="1"/>
  <c r="AA17" i="1"/>
  <c r="AA85" i="1"/>
  <c r="AN84" i="1"/>
  <c r="AA61" i="1"/>
  <c r="AA44" i="1"/>
  <c r="AA37" i="1"/>
  <c r="AA36" i="1"/>
  <c r="AA28" i="1"/>
  <c r="AM20" i="1"/>
  <c r="AN20" i="1" s="1"/>
  <c r="AA73" i="1"/>
  <c r="AA69" i="1"/>
  <c r="AN68" i="1"/>
  <c r="AM48" i="1"/>
  <c r="AN48" i="1" s="1"/>
  <c r="AM40" i="1"/>
  <c r="AN40" i="1" s="1"/>
  <c r="AM24" i="1"/>
  <c r="AN24" i="1" s="1"/>
  <c r="G31" i="3"/>
  <c r="G26" i="3"/>
  <c r="H26" i="3" s="1"/>
  <c r="J26" i="3"/>
  <c r="K26" i="3" s="1"/>
  <c r="L26" i="3"/>
  <c r="N26" i="3"/>
  <c r="O26" i="3"/>
  <c r="P26" i="3"/>
  <c r="Q26" i="3"/>
  <c r="R26" i="3"/>
  <c r="S26" i="3"/>
  <c r="T26" i="3"/>
  <c r="U26" i="3"/>
  <c r="V26" i="3"/>
  <c r="W26" i="3"/>
  <c r="X26" i="3"/>
  <c r="Y26" i="3" s="1"/>
  <c r="Z26" i="3" s="1"/>
  <c r="G27" i="3"/>
  <c r="H27" i="3" s="1"/>
  <c r="I27" i="3" s="1"/>
  <c r="J27" i="3"/>
  <c r="K27" i="3"/>
  <c r="L27" i="3"/>
  <c r="N27" i="3"/>
  <c r="O27" i="3"/>
  <c r="P27" i="3"/>
  <c r="Q27" i="3"/>
  <c r="R27" i="3"/>
  <c r="S27" i="3"/>
  <c r="T27" i="3"/>
  <c r="U27" i="3"/>
  <c r="V27" i="3"/>
  <c r="W27" i="3"/>
  <c r="X27" i="3"/>
  <c r="Y27" i="3" s="1"/>
  <c r="Z27" i="3" s="1"/>
  <c r="G28" i="3"/>
  <c r="J28" i="3"/>
  <c r="L28" i="3"/>
  <c r="N28" i="3"/>
  <c r="O28" i="3"/>
  <c r="P28" i="3"/>
  <c r="Q28" i="3"/>
  <c r="R28" i="3"/>
  <c r="S28" i="3"/>
  <c r="T28" i="3"/>
  <c r="U28" i="3"/>
  <c r="V28" i="3"/>
  <c r="W28" i="3"/>
  <c r="X28" i="3"/>
  <c r="G25" i="3"/>
  <c r="U367" i="1" s="1"/>
  <c r="G24" i="3"/>
  <c r="H24" i="3" s="1"/>
  <c r="J24" i="3"/>
  <c r="K24" i="3" s="1"/>
  <c r="L24" i="3"/>
  <c r="N24" i="3"/>
  <c r="O24" i="3"/>
  <c r="P24" i="3"/>
  <c r="Q24" i="3"/>
  <c r="R24" i="3"/>
  <c r="S24" i="3"/>
  <c r="T24" i="3"/>
  <c r="U24" i="3"/>
  <c r="V24" i="3"/>
  <c r="W24" i="3"/>
  <c r="X24" i="3"/>
  <c r="Y24" i="3" s="1"/>
  <c r="Z24" i="3" s="1"/>
  <c r="G21" i="3"/>
  <c r="H21" i="3" s="1"/>
  <c r="J21" i="3"/>
  <c r="K21" i="3" s="1"/>
  <c r="L21" i="3"/>
  <c r="N21" i="3"/>
  <c r="O21" i="3"/>
  <c r="P21" i="3"/>
  <c r="Q21" i="3"/>
  <c r="R21" i="3"/>
  <c r="S21" i="3"/>
  <c r="T21" i="3"/>
  <c r="U21" i="3"/>
  <c r="V21" i="3"/>
  <c r="W21" i="3"/>
  <c r="X21" i="3"/>
  <c r="Y21" i="3" s="1"/>
  <c r="Z21" i="3" s="1"/>
  <c r="G22" i="3"/>
  <c r="J22" i="3"/>
  <c r="L22" i="3"/>
  <c r="N22" i="3"/>
  <c r="O22" i="3"/>
  <c r="P22" i="3"/>
  <c r="Q22" i="3"/>
  <c r="R22" i="3"/>
  <c r="S22" i="3"/>
  <c r="T22" i="3"/>
  <c r="U22" i="3"/>
  <c r="V22" i="3"/>
  <c r="W22" i="3"/>
  <c r="X22" i="3"/>
  <c r="G23" i="3"/>
  <c r="H23" i="3" s="1"/>
  <c r="I23" i="3" s="1"/>
  <c r="J23" i="3"/>
  <c r="K23" i="3" s="1"/>
  <c r="L23" i="3"/>
  <c r="N23" i="3"/>
  <c r="O23" i="3"/>
  <c r="P23" i="3"/>
  <c r="Q23" i="3"/>
  <c r="R23" i="3"/>
  <c r="S23" i="3"/>
  <c r="T23" i="3"/>
  <c r="U23" i="3"/>
  <c r="V23" i="3"/>
  <c r="W23" i="3"/>
  <c r="X23" i="3"/>
  <c r="Y23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M9" i="3"/>
  <c r="AB9" i="3" s="1"/>
  <c r="M10" i="3"/>
  <c r="AB10" i="3" s="1"/>
  <c r="M11" i="3"/>
  <c r="M12" i="3"/>
  <c r="M13" i="3"/>
  <c r="AB13" i="3" s="1"/>
  <c r="M14" i="3"/>
  <c r="AB14" i="3" s="1"/>
  <c r="AB19" i="3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28" i="3" l="1"/>
  <c r="U381" i="1"/>
  <c r="U312" i="1"/>
  <c r="U182" i="1"/>
  <c r="V182" i="1" s="1"/>
  <c r="W182" i="1" s="1"/>
  <c r="U72" i="1"/>
  <c r="AJ311" i="1"/>
  <c r="BF311" i="1" s="1"/>
  <c r="CB311" i="1" s="1"/>
  <c r="AVK311" i="1" s="1"/>
  <c r="AJ382" i="1"/>
  <c r="BF382" i="1" s="1"/>
  <c r="CB382" i="1" s="1"/>
  <c r="AVK382" i="1" s="1"/>
  <c r="AB382" i="1"/>
  <c r="AB311" i="1"/>
  <c r="BM144" i="1"/>
  <c r="CD144" i="1"/>
  <c r="AI382" i="1"/>
  <c r="BE382" i="1" s="1"/>
  <c r="CA382" i="1" s="1"/>
  <c r="AVJ382" i="1" s="1"/>
  <c r="AI311" i="1"/>
  <c r="BE311" i="1" s="1"/>
  <c r="CA311" i="1" s="1"/>
  <c r="AVJ311" i="1" s="1"/>
  <c r="Z382" i="1"/>
  <c r="AV382" i="1" s="1"/>
  <c r="BR382" i="1" s="1"/>
  <c r="Z311" i="1"/>
  <c r="AV311" i="1" s="1"/>
  <c r="BR311" i="1" s="1"/>
  <c r="AL381" i="1"/>
  <c r="AL312" i="1"/>
  <c r="AM312" i="1" s="1"/>
  <c r="AN312" i="1" s="1"/>
  <c r="AL182" i="1"/>
  <c r="AM182" i="1" s="1"/>
  <c r="AN182" i="1" s="1"/>
  <c r="AD381" i="1"/>
  <c r="AZ381" i="1" s="1"/>
  <c r="BV381" i="1" s="1"/>
  <c r="AVE381" i="1" s="1"/>
  <c r="AD312" i="1"/>
  <c r="AZ312" i="1" s="1"/>
  <c r="BV312" i="1" s="1"/>
  <c r="AVE312" i="1" s="1"/>
  <c r="AD182" i="1"/>
  <c r="AZ182" i="1" s="1"/>
  <c r="BV182" i="1" s="1"/>
  <c r="AVE182" i="1" s="1"/>
  <c r="AD382" i="1"/>
  <c r="AZ382" i="1" s="1"/>
  <c r="BV382" i="1" s="1"/>
  <c r="AVE382" i="1" s="1"/>
  <c r="AD311" i="1"/>
  <c r="AZ311" i="1" s="1"/>
  <c r="BV311" i="1" s="1"/>
  <c r="AVE311" i="1" s="1"/>
  <c r="AG381" i="1"/>
  <c r="BC381" i="1" s="1"/>
  <c r="BY381" i="1" s="1"/>
  <c r="AVH381" i="1" s="1"/>
  <c r="AG312" i="1"/>
  <c r="BC312" i="1" s="1"/>
  <c r="BY312" i="1" s="1"/>
  <c r="AVH312" i="1" s="1"/>
  <c r="AG182" i="1"/>
  <c r="BC182" i="1" s="1"/>
  <c r="BY182" i="1" s="1"/>
  <c r="AVH182" i="1" s="1"/>
  <c r="AK311" i="1"/>
  <c r="BG311" i="1" s="1"/>
  <c r="CC311" i="1" s="1"/>
  <c r="AVL311" i="1" s="1"/>
  <c r="AK382" i="1"/>
  <c r="BG382" i="1" s="1"/>
  <c r="CC382" i="1" s="1"/>
  <c r="AVL382" i="1" s="1"/>
  <c r="AF381" i="1"/>
  <c r="BB381" i="1" s="1"/>
  <c r="BX381" i="1" s="1"/>
  <c r="AVG381" i="1" s="1"/>
  <c r="AF312" i="1"/>
  <c r="BB312" i="1" s="1"/>
  <c r="BX312" i="1" s="1"/>
  <c r="AVG312" i="1" s="1"/>
  <c r="AF182" i="1"/>
  <c r="BB182" i="1" s="1"/>
  <c r="BX182" i="1" s="1"/>
  <c r="AVG182" i="1" s="1"/>
  <c r="AQ367" i="1"/>
  <c r="V367" i="1"/>
  <c r="W367" i="1" s="1"/>
  <c r="AE381" i="1"/>
  <c r="BA381" i="1" s="1"/>
  <c r="BW381" i="1" s="1"/>
  <c r="AVF381" i="1" s="1"/>
  <c r="AE312" i="1"/>
  <c r="BA312" i="1" s="1"/>
  <c r="BW312" i="1" s="1"/>
  <c r="AVF312" i="1" s="1"/>
  <c r="AE182" i="1"/>
  <c r="BA182" i="1" s="1"/>
  <c r="BW182" i="1" s="1"/>
  <c r="AVF182" i="1" s="1"/>
  <c r="AH382" i="1"/>
  <c r="BD382" i="1" s="1"/>
  <c r="BZ382" i="1" s="1"/>
  <c r="AVI382" i="1" s="1"/>
  <c r="AH311" i="1"/>
  <c r="BD311" i="1" s="1"/>
  <c r="BZ311" i="1" s="1"/>
  <c r="AVI311" i="1" s="1"/>
  <c r="X382" i="1"/>
  <c r="AT382" i="1" s="1"/>
  <c r="BP382" i="1" s="1"/>
  <c r="AUY382" i="1" s="1"/>
  <c r="X311" i="1"/>
  <c r="AT311" i="1" s="1"/>
  <c r="BP311" i="1" s="1"/>
  <c r="AUY311" i="1" s="1"/>
  <c r="AK312" i="1"/>
  <c r="BG312" i="1" s="1"/>
  <c r="CC312" i="1" s="1"/>
  <c r="AVL312" i="1" s="1"/>
  <c r="AK381" i="1"/>
  <c r="BG381" i="1" s="1"/>
  <c r="CC381" i="1" s="1"/>
  <c r="AVL381" i="1" s="1"/>
  <c r="AK182" i="1"/>
  <c r="BG182" i="1" s="1"/>
  <c r="CC182" i="1" s="1"/>
  <c r="AVL182" i="1" s="1"/>
  <c r="AC182" i="1"/>
  <c r="AY182" i="1" s="1"/>
  <c r="BU182" i="1" s="1"/>
  <c r="AVD182" i="1" s="1"/>
  <c r="AC381" i="1"/>
  <c r="AY381" i="1" s="1"/>
  <c r="BU381" i="1" s="1"/>
  <c r="AVD381" i="1" s="1"/>
  <c r="AC312" i="1"/>
  <c r="AY312" i="1" s="1"/>
  <c r="BU312" i="1" s="1"/>
  <c r="AVD312" i="1" s="1"/>
  <c r="AL382" i="1"/>
  <c r="AL311" i="1"/>
  <c r="AM311" i="1" s="1"/>
  <c r="AN311" i="1" s="1"/>
  <c r="H22" i="3"/>
  <c r="I22" i="3" s="1"/>
  <c r="U382" i="1"/>
  <c r="U311" i="1"/>
  <c r="AB182" i="1"/>
  <c r="AB381" i="1"/>
  <c r="AB312" i="1"/>
  <c r="AF382" i="1"/>
  <c r="BB382" i="1" s="1"/>
  <c r="BX382" i="1" s="1"/>
  <c r="AVG382" i="1" s="1"/>
  <c r="AF311" i="1"/>
  <c r="BB311" i="1" s="1"/>
  <c r="BX311" i="1" s="1"/>
  <c r="AVG311" i="1" s="1"/>
  <c r="AI381" i="1"/>
  <c r="BE381" i="1" s="1"/>
  <c r="CA381" i="1" s="1"/>
  <c r="AVJ381" i="1" s="1"/>
  <c r="AI312" i="1"/>
  <c r="BE312" i="1" s="1"/>
  <c r="CA312" i="1" s="1"/>
  <c r="AVJ312" i="1" s="1"/>
  <c r="AI182" i="1"/>
  <c r="BE182" i="1" s="1"/>
  <c r="CA182" i="1" s="1"/>
  <c r="AVJ182" i="1" s="1"/>
  <c r="Z381" i="1"/>
  <c r="AV381" i="1" s="1"/>
  <c r="BR381" i="1" s="1"/>
  <c r="Z312" i="1"/>
  <c r="AV312" i="1" s="1"/>
  <c r="BR312" i="1" s="1"/>
  <c r="Z182" i="1"/>
  <c r="AV182" i="1" s="1"/>
  <c r="BR182" i="1" s="1"/>
  <c r="AC382" i="1"/>
  <c r="AY382" i="1" s="1"/>
  <c r="BU382" i="1" s="1"/>
  <c r="AVD382" i="1" s="1"/>
  <c r="AC311" i="1"/>
  <c r="AY311" i="1" s="1"/>
  <c r="BU311" i="1" s="1"/>
  <c r="AVD311" i="1" s="1"/>
  <c r="AG382" i="1"/>
  <c r="BC382" i="1" s="1"/>
  <c r="BY382" i="1" s="1"/>
  <c r="AVH382" i="1" s="1"/>
  <c r="AG311" i="1"/>
  <c r="BC311" i="1" s="1"/>
  <c r="BY311" i="1" s="1"/>
  <c r="AVH311" i="1" s="1"/>
  <c r="AJ312" i="1"/>
  <c r="BF312" i="1" s="1"/>
  <c r="CB312" i="1" s="1"/>
  <c r="AVK312" i="1" s="1"/>
  <c r="AJ381" i="1"/>
  <c r="BF381" i="1" s="1"/>
  <c r="CB381" i="1" s="1"/>
  <c r="AVK381" i="1" s="1"/>
  <c r="AJ182" i="1"/>
  <c r="BF182" i="1" s="1"/>
  <c r="CB182" i="1" s="1"/>
  <c r="AVK182" i="1" s="1"/>
  <c r="AE382" i="1"/>
  <c r="BA382" i="1" s="1"/>
  <c r="BW382" i="1" s="1"/>
  <c r="AVF382" i="1" s="1"/>
  <c r="AE311" i="1"/>
  <c r="BA311" i="1" s="1"/>
  <c r="BW311" i="1" s="1"/>
  <c r="AVF311" i="1" s="1"/>
  <c r="AH381" i="1"/>
  <c r="BD381" i="1" s="1"/>
  <c r="BZ381" i="1" s="1"/>
  <c r="AVI381" i="1" s="1"/>
  <c r="AH312" i="1"/>
  <c r="BD312" i="1" s="1"/>
  <c r="BZ312" i="1" s="1"/>
  <c r="AVI312" i="1" s="1"/>
  <c r="AH182" i="1"/>
  <c r="BD182" i="1" s="1"/>
  <c r="BZ182" i="1" s="1"/>
  <c r="AVI182" i="1" s="1"/>
  <c r="X312" i="1"/>
  <c r="AT312" i="1" s="1"/>
  <c r="BP312" i="1" s="1"/>
  <c r="AUY312" i="1" s="1"/>
  <c r="X381" i="1"/>
  <c r="AT381" i="1" s="1"/>
  <c r="BP381" i="1" s="1"/>
  <c r="AUY381" i="1" s="1"/>
  <c r="X182" i="1"/>
  <c r="AT182" i="1" s="1"/>
  <c r="BP182" i="1" s="1"/>
  <c r="AUY182" i="1" s="1"/>
  <c r="CE442" i="1"/>
  <c r="CF442" i="1" s="1"/>
  <c r="AVM442" i="1"/>
  <c r="CT419" i="1"/>
  <c r="AVG419" i="1"/>
  <c r="AVN438" i="1"/>
  <c r="AVO438" i="1" s="1"/>
  <c r="AVN434" i="1"/>
  <c r="AVO434" i="1" s="1"/>
  <c r="AVN428" i="1"/>
  <c r="AVO428" i="1" s="1"/>
  <c r="CP419" i="1"/>
  <c r="AVC419" i="1"/>
  <c r="AVB419" i="1" s="1"/>
  <c r="CH443" i="1"/>
  <c r="AVQ443" i="1" s="1"/>
  <c r="AVM443" i="1"/>
  <c r="AVN433" i="1"/>
  <c r="AVO433" i="1" s="1"/>
  <c r="AVN429" i="1"/>
  <c r="AVO429" i="1" s="1"/>
  <c r="AVN437" i="1"/>
  <c r="AVO437" i="1" s="1"/>
  <c r="BH312" i="1"/>
  <c r="CE164" i="1"/>
  <c r="CF164" i="1" s="1"/>
  <c r="M24" i="3"/>
  <c r="J50" i="18"/>
  <c r="I54" i="19"/>
  <c r="I54" i="18"/>
  <c r="I50" i="18"/>
  <c r="I50" i="19"/>
  <c r="M48" i="18"/>
  <c r="L54" i="19"/>
  <c r="L54" i="18"/>
  <c r="I48" i="19"/>
  <c r="I48" i="18"/>
  <c r="I53" i="18"/>
  <c r="I53" i="19"/>
  <c r="J55" i="19"/>
  <c r="J51" i="18"/>
  <c r="J51" i="19"/>
  <c r="J50" i="19"/>
  <c r="I52" i="18"/>
  <c r="I52" i="19"/>
  <c r="I56" i="19"/>
  <c r="I56" i="18"/>
  <c r="I55" i="19"/>
  <c r="I55" i="18"/>
  <c r="I51" i="19"/>
  <c r="I51" i="18"/>
  <c r="J57" i="18"/>
  <c r="J56" i="18"/>
  <c r="J48" i="19"/>
  <c r="I57" i="19"/>
  <c r="I57" i="18"/>
  <c r="J55" i="18"/>
  <c r="L52" i="18"/>
  <c r="L52" i="19"/>
  <c r="L53" i="19"/>
  <c r="L53" i="18"/>
  <c r="J57" i="19"/>
  <c r="J56" i="19"/>
  <c r="J48" i="18"/>
  <c r="M48" i="19"/>
  <c r="S457" i="1"/>
  <c r="M27" i="3"/>
  <c r="AB27" i="3" s="1"/>
  <c r="AI451" i="1"/>
  <c r="BE451" i="1" s="1"/>
  <c r="CA451" i="1" s="1"/>
  <c r="AVJ451" i="1" s="1"/>
  <c r="AI448" i="1"/>
  <c r="BE448" i="1" s="1"/>
  <c r="CA448" i="1" s="1"/>
  <c r="AVJ448" i="1" s="1"/>
  <c r="AI446" i="1"/>
  <c r="BE446" i="1" s="1"/>
  <c r="CA446" i="1" s="1"/>
  <c r="AVJ446" i="1" s="1"/>
  <c r="AE451" i="1"/>
  <c r="BA451" i="1" s="1"/>
  <c r="BW451" i="1" s="1"/>
  <c r="AVF451" i="1" s="1"/>
  <c r="AE448" i="1"/>
  <c r="BA448" i="1" s="1"/>
  <c r="BW448" i="1" s="1"/>
  <c r="AVF448" i="1" s="1"/>
  <c r="AE446" i="1"/>
  <c r="BA446" i="1" s="1"/>
  <c r="BW446" i="1" s="1"/>
  <c r="AVF446" i="1" s="1"/>
  <c r="Z451" i="1"/>
  <c r="AV451" i="1" s="1"/>
  <c r="BR451" i="1" s="1"/>
  <c r="Z448" i="1"/>
  <c r="AV448" i="1" s="1"/>
  <c r="BR448" i="1" s="1"/>
  <c r="Z446" i="1"/>
  <c r="AV446" i="1" s="1"/>
  <c r="BR446" i="1" s="1"/>
  <c r="AH451" i="1"/>
  <c r="BD451" i="1" s="1"/>
  <c r="BZ451" i="1" s="1"/>
  <c r="AVI451" i="1" s="1"/>
  <c r="AH448" i="1"/>
  <c r="BD448" i="1" s="1"/>
  <c r="BZ448" i="1" s="1"/>
  <c r="AVI448" i="1" s="1"/>
  <c r="AH446" i="1"/>
  <c r="BD446" i="1" s="1"/>
  <c r="BZ446" i="1" s="1"/>
  <c r="AVI446" i="1" s="1"/>
  <c r="X446" i="1"/>
  <c r="AT446" i="1" s="1"/>
  <c r="BP446" i="1" s="1"/>
  <c r="AUY446" i="1" s="1"/>
  <c r="X451" i="1"/>
  <c r="AT451" i="1" s="1"/>
  <c r="BP451" i="1" s="1"/>
  <c r="AUY451" i="1" s="1"/>
  <c r="X448" i="1"/>
  <c r="AT448" i="1" s="1"/>
  <c r="BP448" i="1" s="1"/>
  <c r="AUY448" i="1" s="1"/>
  <c r="AL451" i="1"/>
  <c r="AL448" i="1"/>
  <c r="AL446" i="1"/>
  <c r="AD451" i="1"/>
  <c r="AZ451" i="1" s="1"/>
  <c r="BV451" i="1" s="1"/>
  <c r="AVE451" i="1" s="1"/>
  <c r="AD448" i="1"/>
  <c r="AZ448" i="1" s="1"/>
  <c r="BV448" i="1" s="1"/>
  <c r="AVE448" i="1" s="1"/>
  <c r="AD446" i="1"/>
  <c r="AZ446" i="1" s="1"/>
  <c r="BV446" i="1" s="1"/>
  <c r="AVE446" i="1" s="1"/>
  <c r="AK446" i="1"/>
  <c r="BG446" i="1" s="1"/>
  <c r="CC446" i="1" s="1"/>
  <c r="AVL446" i="1" s="1"/>
  <c r="AK451" i="1"/>
  <c r="BG451" i="1" s="1"/>
  <c r="CC451" i="1" s="1"/>
  <c r="AVL451" i="1" s="1"/>
  <c r="AK448" i="1"/>
  <c r="BG448" i="1" s="1"/>
  <c r="CC448" i="1" s="1"/>
  <c r="AVL448" i="1" s="1"/>
  <c r="AG446" i="1"/>
  <c r="BC446" i="1" s="1"/>
  <c r="BY446" i="1" s="1"/>
  <c r="AVH446" i="1" s="1"/>
  <c r="AG451" i="1"/>
  <c r="BC451" i="1" s="1"/>
  <c r="BY451" i="1" s="1"/>
  <c r="AVH451" i="1" s="1"/>
  <c r="AG448" i="1"/>
  <c r="BC448" i="1" s="1"/>
  <c r="BY448" i="1" s="1"/>
  <c r="AVH448" i="1" s="1"/>
  <c r="AC446" i="1"/>
  <c r="AY446" i="1" s="1"/>
  <c r="BU446" i="1" s="1"/>
  <c r="AVD446" i="1" s="1"/>
  <c r="AC451" i="1"/>
  <c r="AY451" i="1" s="1"/>
  <c r="BU451" i="1" s="1"/>
  <c r="AVD451" i="1" s="1"/>
  <c r="AC448" i="1"/>
  <c r="AY448" i="1" s="1"/>
  <c r="BU448" i="1" s="1"/>
  <c r="AVD448" i="1" s="1"/>
  <c r="AJ446" i="1"/>
  <c r="BF446" i="1" s="1"/>
  <c r="CB446" i="1" s="1"/>
  <c r="AVK446" i="1" s="1"/>
  <c r="AJ451" i="1"/>
  <c r="BF451" i="1" s="1"/>
  <c r="CB451" i="1" s="1"/>
  <c r="AVK451" i="1" s="1"/>
  <c r="AJ448" i="1"/>
  <c r="BF448" i="1" s="1"/>
  <c r="CB448" i="1" s="1"/>
  <c r="AVK448" i="1" s="1"/>
  <c r="AF446" i="1"/>
  <c r="BB446" i="1" s="1"/>
  <c r="BX446" i="1" s="1"/>
  <c r="AVG446" i="1" s="1"/>
  <c r="AF451" i="1"/>
  <c r="BB451" i="1" s="1"/>
  <c r="BX451" i="1" s="1"/>
  <c r="AVG451" i="1" s="1"/>
  <c r="AF448" i="1"/>
  <c r="BB448" i="1" s="1"/>
  <c r="BX448" i="1" s="1"/>
  <c r="AVG448" i="1" s="1"/>
  <c r="AB446" i="1"/>
  <c r="AB451" i="1"/>
  <c r="AB448" i="1"/>
  <c r="U446" i="1"/>
  <c r="U451" i="1"/>
  <c r="U448" i="1"/>
  <c r="BN433" i="1"/>
  <c r="BO433" i="1" s="1"/>
  <c r="AF21" i="1"/>
  <c r="AF45" i="1"/>
  <c r="AF12" i="1"/>
  <c r="AF16" i="1"/>
  <c r="AF15" i="1"/>
  <c r="AF39" i="1"/>
  <c r="AF43" i="1"/>
  <c r="AF64" i="1"/>
  <c r="AF104" i="1"/>
  <c r="AF108" i="1"/>
  <c r="AF116" i="1"/>
  <c r="AF42" i="1"/>
  <c r="AF38" i="1"/>
  <c r="AF105" i="1"/>
  <c r="AF109" i="1"/>
  <c r="AF134" i="1"/>
  <c r="AF138" i="1"/>
  <c r="AF155" i="1"/>
  <c r="AF137" i="1"/>
  <c r="AF140" i="1"/>
  <c r="AF149" i="1"/>
  <c r="AF153" i="1"/>
  <c r="AF135" i="1"/>
  <c r="AF152" i="1"/>
  <c r="AF156" i="1"/>
  <c r="AF175" i="1"/>
  <c r="AF193" i="1"/>
  <c r="AF197" i="1"/>
  <c r="AF211" i="1"/>
  <c r="AF215" i="1"/>
  <c r="AF174" i="1"/>
  <c r="AF178" i="1"/>
  <c r="AF196" i="1"/>
  <c r="AF148" i="1"/>
  <c r="AF158" i="1"/>
  <c r="AF204" i="1"/>
  <c r="AF212" i="1"/>
  <c r="AF216" i="1"/>
  <c r="AF234" i="1"/>
  <c r="AF251" i="1"/>
  <c r="AF255" i="1"/>
  <c r="AF259" i="1"/>
  <c r="AF285" i="1"/>
  <c r="AF317" i="1"/>
  <c r="AF321" i="1"/>
  <c r="AF200" i="1"/>
  <c r="AF218" i="1"/>
  <c r="AF222" i="1"/>
  <c r="AF250" i="1"/>
  <c r="AF254" i="1"/>
  <c r="AF284" i="1"/>
  <c r="AF289" i="1"/>
  <c r="AF320" i="1"/>
  <c r="AF171" i="1"/>
  <c r="AF231" i="1"/>
  <c r="AF257" i="1"/>
  <c r="AF288" i="1"/>
  <c r="AF292" i="1"/>
  <c r="AF239" i="1"/>
  <c r="AF352" i="1"/>
  <c r="AF393" i="1"/>
  <c r="AF396" i="1"/>
  <c r="AF326" i="1"/>
  <c r="AF346" i="1"/>
  <c r="AF350" i="1"/>
  <c r="AF403" i="1"/>
  <c r="AF349" i="1"/>
  <c r="AF390" i="1"/>
  <c r="AF394" i="1"/>
  <c r="AI72" i="1"/>
  <c r="AI76" i="1"/>
  <c r="AI71" i="1"/>
  <c r="AI75" i="1"/>
  <c r="AI79" i="1"/>
  <c r="AI163" i="1"/>
  <c r="AI87" i="1"/>
  <c r="AI119" i="1"/>
  <c r="AI161" i="1"/>
  <c r="AI122" i="1"/>
  <c r="AI183" i="1"/>
  <c r="AI142" i="1"/>
  <c r="AI185" i="1"/>
  <c r="AI224" i="1"/>
  <c r="AI241" i="1"/>
  <c r="AI266" i="1"/>
  <c r="AI180" i="1"/>
  <c r="AI261" i="1"/>
  <c r="AI296" i="1"/>
  <c r="AI226" i="1"/>
  <c r="AI243" i="1"/>
  <c r="AI299" i="1"/>
  <c r="AI263" i="1"/>
  <c r="AI294" i="1"/>
  <c r="AI361" i="1"/>
  <c r="AI407" i="1"/>
  <c r="AI302" i="1"/>
  <c r="AI359" i="1"/>
  <c r="AI363" i="1"/>
  <c r="AI373" i="1"/>
  <c r="AI410" i="1"/>
  <c r="AI332" i="1"/>
  <c r="AI405" i="1"/>
  <c r="AI413" i="1"/>
  <c r="AE72" i="1"/>
  <c r="AE76" i="1"/>
  <c r="AE71" i="1"/>
  <c r="AE75" i="1"/>
  <c r="AE79" i="1"/>
  <c r="AE87" i="1"/>
  <c r="AE163" i="1"/>
  <c r="AE119" i="1"/>
  <c r="AE161" i="1"/>
  <c r="AE183" i="1"/>
  <c r="AE142" i="1"/>
  <c r="AE122" i="1"/>
  <c r="AE180" i="1"/>
  <c r="AE224" i="1"/>
  <c r="AE241" i="1"/>
  <c r="AE266" i="1"/>
  <c r="AE261" i="1"/>
  <c r="AE296" i="1"/>
  <c r="AE226" i="1"/>
  <c r="AE243" i="1"/>
  <c r="AE299" i="1"/>
  <c r="AE185" i="1"/>
  <c r="AE263" i="1"/>
  <c r="AE294" i="1"/>
  <c r="AE361" i="1"/>
  <c r="AE302" i="1"/>
  <c r="AE407" i="1"/>
  <c r="AE359" i="1"/>
  <c r="AE363" i="1"/>
  <c r="AE373" i="1"/>
  <c r="AE410" i="1"/>
  <c r="AE332" i="1"/>
  <c r="AE405" i="1"/>
  <c r="AE413" i="1"/>
  <c r="Z72" i="1"/>
  <c r="Z76" i="1"/>
  <c r="Z71" i="1"/>
  <c r="Z75" i="1"/>
  <c r="Z79" i="1"/>
  <c r="Z163" i="1"/>
  <c r="Z161" i="1"/>
  <c r="Z119" i="1"/>
  <c r="Z142" i="1"/>
  <c r="Z183" i="1"/>
  <c r="Z122" i="1"/>
  <c r="Z87" i="1"/>
  <c r="Z224" i="1"/>
  <c r="Z241" i="1"/>
  <c r="Z266" i="1"/>
  <c r="Z261" i="1"/>
  <c r="Z296" i="1"/>
  <c r="Z185" i="1"/>
  <c r="Z226" i="1"/>
  <c r="Z243" i="1"/>
  <c r="Z299" i="1"/>
  <c r="Z180" i="1"/>
  <c r="Z263" i="1"/>
  <c r="Z294" i="1"/>
  <c r="Z302" i="1"/>
  <c r="Z361" i="1"/>
  <c r="Z407" i="1"/>
  <c r="Z359" i="1"/>
  <c r="Z363" i="1"/>
  <c r="Z373" i="1"/>
  <c r="Z410" i="1"/>
  <c r="Z332" i="1"/>
  <c r="Z405" i="1"/>
  <c r="Z413" i="1"/>
  <c r="AJ21" i="1"/>
  <c r="AJ45" i="1"/>
  <c r="AJ12" i="1"/>
  <c r="AJ16" i="1"/>
  <c r="AJ15" i="1"/>
  <c r="AJ39" i="1"/>
  <c r="AJ43" i="1"/>
  <c r="AJ64" i="1"/>
  <c r="AJ38" i="1"/>
  <c r="AJ104" i="1"/>
  <c r="AJ108" i="1"/>
  <c r="AJ42" i="1"/>
  <c r="AJ105" i="1"/>
  <c r="AJ109" i="1"/>
  <c r="AJ116" i="1"/>
  <c r="AJ134" i="1"/>
  <c r="AJ138" i="1"/>
  <c r="AJ155" i="1"/>
  <c r="AJ137" i="1"/>
  <c r="AJ140" i="1"/>
  <c r="AJ149" i="1"/>
  <c r="AJ153" i="1"/>
  <c r="AJ158" i="1"/>
  <c r="AJ175" i="1"/>
  <c r="AJ193" i="1"/>
  <c r="AJ197" i="1"/>
  <c r="AJ211" i="1"/>
  <c r="AJ215" i="1"/>
  <c r="AJ135" i="1"/>
  <c r="AJ152" i="1"/>
  <c r="AJ171" i="1"/>
  <c r="AJ174" i="1"/>
  <c r="AJ178" i="1"/>
  <c r="AJ196" i="1"/>
  <c r="AJ156" i="1"/>
  <c r="AJ148" i="1"/>
  <c r="AJ218" i="1"/>
  <c r="AJ222" i="1"/>
  <c r="AJ234" i="1"/>
  <c r="AJ251" i="1"/>
  <c r="AJ255" i="1"/>
  <c r="AJ259" i="1"/>
  <c r="AJ285" i="1"/>
  <c r="AJ317" i="1"/>
  <c r="AJ321" i="1"/>
  <c r="AJ204" i="1"/>
  <c r="AJ250" i="1"/>
  <c r="AJ254" i="1"/>
  <c r="AJ284" i="1"/>
  <c r="AJ289" i="1"/>
  <c r="AJ320" i="1"/>
  <c r="AJ200" i="1"/>
  <c r="AJ231" i="1"/>
  <c r="AJ257" i="1"/>
  <c r="AJ288" i="1"/>
  <c r="AJ292" i="1"/>
  <c r="AJ212" i="1"/>
  <c r="AJ216" i="1"/>
  <c r="AJ239" i="1"/>
  <c r="AJ326" i="1"/>
  <c r="AJ352" i="1"/>
  <c r="AJ393" i="1"/>
  <c r="AJ396" i="1"/>
  <c r="AJ346" i="1"/>
  <c r="AJ350" i="1"/>
  <c r="AJ403" i="1"/>
  <c r="AJ349" i="1"/>
  <c r="AJ390" i="1"/>
  <c r="AJ394" i="1"/>
  <c r="AB21" i="1"/>
  <c r="AB45" i="1"/>
  <c r="AB12" i="1"/>
  <c r="AB16" i="1"/>
  <c r="AB15" i="1"/>
  <c r="AB39" i="1"/>
  <c r="AB43" i="1"/>
  <c r="AB64" i="1"/>
  <c r="AB42" i="1"/>
  <c r="AB104" i="1"/>
  <c r="AB108" i="1"/>
  <c r="AB116" i="1"/>
  <c r="AB38" i="1"/>
  <c r="AB105" i="1"/>
  <c r="AB109" i="1"/>
  <c r="AB134" i="1"/>
  <c r="AB138" i="1"/>
  <c r="AB155" i="1"/>
  <c r="AB137" i="1"/>
  <c r="AB140" i="1"/>
  <c r="AB149" i="1"/>
  <c r="AB153" i="1"/>
  <c r="AB158" i="1"/>
  <c r="AB175" i="1"/>
  <c r="AB193" i="1"/>
  <c r="AB197" i="1"/>
  <c r="AB211" i="1"/>
  <c r="AB215" i="1"/>
  <c r="AB148" i="1"/>
  <c r="AB174" i="1"/>
  <c r="AB178" i="1"/>
  <c r="AB196" i="1"/>
  <c r="AB156" i="1"/>
  <c r="AB135" i="1"/>
  <c r="AB152" i="1"/>
  <c r="AB171" i="1"/>
  <c r="AB200" i="1"/>
  <c r="AB234" i="1"/>
  <c r="AB251" i="1"/>
  <c r="AB255" i="1"/>
  <c r="AB259" i="1"/>
  <c r="AB285" i="1"/>
  <c r="AB317" i="1"/>
  <c r="AB321" i="1"/>
  <c r="AB212" i="1"/>
  <c r="AB216" i="1"/>
  <c r="AB250" i="1"/>
  <c r="AB254" i="1"/>
  <c r="AB284" i="1"/>
  <c r="AB289" i="1"/>
  <c r="AB320" i="1"/>
  <c r="AB218" i="1"/>
  <c r="AB222" i="1"/>
  <c r="AB231" i="1"/>
  <c r="AB257" i="1"/>
  <c r="AB288" i="1"/>
  <c r="AB292" i="1"/>
  <c r="AB204" i="1"/>
  <c r="AB239" i="1"/>
  <c r="AB326" i="1"/>
  <c r="AB352" i="1"/>
  <c r="AB393" i="1"/>
  <c r="AB396" i="1"/>
  <c r="AB346" i="1"/>
  <c r="AB350" i="1"/>
  <c r="AB403" i="1"/>
  <c r="AB349" i="1"/>
  <c r="AB390" i="1"/>
  <c r="AB394" i="1"/>
  <c r="AI12" i="1"/>
  <c r="AI16" i="1"/>
  <c r="AI15" i="1"/>
  <c r="AI39" i="1"/>
  <c r="AI43" i="1"/>
  <c r="AI64" i="1"/>
  <c r="AI38" i="1"/>
  <c r="AI42" i="1"/>
  <c r="AI45" i="1"/>
  <c r="AI105" i="1"/>
  <c r="AI109" i="1"/>
  <c r="AI21" i="1"/>
  <c r="AI104" i="1"/>
  <c r="AI108" i="1"/>
  <c r="AI116" i="1"/>
  <c r="AI137" i="1"/>
  <c r="AI158" i="1"/>
  <c r="AI140" i="1"/>
  <c r="AI149" i="1"/>
  <c r="AI135" i="1"/>
  <c r="AI148" i="1"/>
  <c r="AI152" i="1"/>
  <c r="AI156" i="1"/>
  <c r="AI138" i="1"/>
  <c r="AI171" i="1"/>
  <c r="AI174" i="1"/>
  <c r="AI178" i="1"/>
  <c r="AI196" i="1"/>
  <c r="AI218" i="1"/>
  <c r="AI222" i="1"/>
  <c r="AI134" i="1"/>
  <c r="AI200" i="1"/>
  <c r="AI204" i="1"/>
  <c r="AI155" i="1"/>
  <c r="AI153" i="1"/>
  <c r="AI175" i="1"/>
  <c r="AI193" i="1"/>
  <c r="AI197" i="1"/>
  <c r="AI250" i="1"/>
  <c r="AI254" i="1"/>
  <c r="AI284" i="1"/>
  <c r="AI289" i="1"/>
  <c r="AI320" i="1"/>
  <c r="AI231" i="1"/>
  <c r="AI257" i="1"/>
  <c r="AI288" i="1"/>
  <c r="AI292" i="1"/>
  <c r="AI212" i="1"/>
  <c r="AI216" i="1"/>
  <c r="AI239" i="1"/>
  <c r="AI211" i="1"/>
  <c r="AI215" i="1"/>
  <c r="AI234" i="1"/>
  <c r="AI251" i="1"/>
  <c r="AI255" i="1"/>
  <c r="AI259" i="1"/>
  <c r="AI285" i="1"/>
  <c r="AI396" i="1"/>
  <c r="AI317" i="1"/>
  <c r="AI346" i="1"/>
  <c r="AI350" i="1"/>
  <c r="AI403" i="1"/>
  <c r="AI321" i="1"/>
  <c r="AI349" i="1"/>
  <c r="AI390" i="1"/>
  <c r="AI394" i="1"/>
  <c r="AI326" i="1"/>
  <c r="AI352" i="1"/>
  <c r="AI393" i="1"/>
  <c r="Z12" i="1"/>
  <c r="Z16" i="1"/>
  <c r="Z15" i="1"/>
  <c r="Z39" i="1"/>
  <c r="Z43" i="1"/>
  <c r="Z64" i="1"/>
  <c r="Z38" i="1"/>
  <c r="Z42" i="1"/>
  <c r="Z45" i="1"/>
  <c r="Z21" i="1"/>
  <c r="Z105" i="1"/>
  <c r="Z109" i="1"/>
  <c r="Z104" i="1"/>
  <c r="Z108" i="1"/>
  <c r="Z116" i="1"/>
  <c r="Z137" i="1"/>
  <c r="Z158" i="1"/>
  <c r="Z140" i="1"/>
  <c r="Z149" i="1"/>
  <c r="Z153" i="1"/>
  <c r="Z135" i="1"/>
  <c r="Z148" i="1"/>
  <c r="Z152" i="1"/>
  <c r="Z156" i="1"/>
  <c r="Z174" i="1"/>
  <c r="Z178" i="1"/>
  <c r="Z196" i="1"/>
  <c r="Z218" i="1"/>
  <c r="Z222" i="1"/>
  <c r="Z200" i="1"/>
  <c r="Z204" i="1"/>
  <c r="Z138" i="1"/>
  <c r="Z155" i="1"/>
  <c r="Z134" i="1"/>
  <c r="Z175" i="1"/>
  <c r="Z193" i="1"/>
  <c r="Z197" i="1"/>
  <c r="Z212" i="1"/>
  <c r="Z216" i="1"/>
  <c r="Z250" i="1"/>
  <c r="Z254" i="1"/>
  <c r="Z284" i="1"/>
  <c r="Z289" i="1"/>
  <c r="Z320" i="1"/>
  <c r="Z171" i="1"/>
  <c r="Z215" i="1"/>
  <c r="Z231" i="1"/>
  <c r="Z257" i="1"/>
  <c r="Z288" i="1"/>
  <c r="Z292" i="1"/>
  <c r="Z211" i="1"/>
  <c r="Z239" i="1"/>
  <c r="Z234" i="1"/>
  <c r="Z251" i="1"/>
  <c r="Z255" i="1"/>
  <c r="Z259" i="1"/>
  <c r="Z285" i="1"/>
  <c r="Z396" i="1"/>
  <c r="Z317" i="1"/>
  <c r="Z346" i="1"/>
  <c r="Z350" i="1"/>
  <c r="Z403" i="1"/>
  <c r="Z321" i="1"/>
  <c r="Z349" i="1"/>
  <c r="Z390" i="1"/>
  <c r="Z394" i="1"/>
  <c r="Z326" i="1"/>
  <c r="Z352" i="1"/>
  <c r="Z393" i="1"/>
  <c r="AH71" i="1"/>
  <c r="AH75" i="1"/>
  <c r="AH79" i="1"/>
  <c r="AH87" i="1"/>
  <c r="AH72" i="1"/>
  <c r="AH76" i="1"/>
  <c r="AH119" i="1"/>
  <c r="AH122" i="1"/>
  <c r="AH142" i="1"/>
  <c r="AH163" i="1"/>
  <c r="AH180" i="1"/>
  <c r="AH185" i="1"/>
  <c r="AH161" i="1"/>
  <c r="AH183" i="1"/>
  <c r="AH261" i="1"/>
  <c r="AH296" i="1"/>
  <c r="AH226" i="1"/>
  <c r="AH243" i="1"/>
  <c r="AH299" i="1"/>
  <c r="AH263" i="1"/>
  <c r="AH294" i="1"/>
  <c r="AH302" i="1"/>
  <c r="AH224" i="1"/>
  <c r="AH241" i="1"/>
  <c r="AH266" i="1"/>
  <c r="AH407" i="1"/>
  <c r="AH359" i="1"/>
  <c r="AH363" i="1"/>
  <c r="AH373" i="1"/>
  <c r="AH410" i="1"/>
  <c r="AH332" i="1"/>
  <c r="AH405" i="1"/>
  <c r="AH413" i="1"/>
  <c r="AH361" i="1"/>
  <c r="AD71" i="1"/>
  <c r="AD75" i="1"/>
  <c r="AD79" i="1"/>
  <c r="AD87" i="1"/>
  <c r="AD72" i="1"/>
  <c r="AD76" i="1"/>
  <c r="AD119" i="1"/>
  <c r="AD122" i="1"/>
  <c r="AD142" i="1"/>
  <c r="AD161" i="1"/>
  <c r="AD180" i="1"/>
  <c r="AD185" i="1"/>
  <c r="AD163" i="1"/>
  <c r="AD183" i="1"/>
  <c r="AD261" i="1"/>
  <c r="AD296" i="1"/>
  <c r="AD226" i="1"/>
  <c r="AD243" i="1"/>
  <c r="AD299" i="1"/>
  <c r="AD263" i="1"/>
  <c r="AD294" i="1"/>
  <c r="AD302" i="1"/>
  <c r="AD224" i="1"/>
  <c r="AD241" i="1"/>
  <c r="AD266" i="1"/>
  <c r="AD407" i="1"/>
  <c r="AD359" i="1"/>
  <c r="AD363" i="1"/>
  <c r="AD373" i="1"/>
  <c r="AD410" i="1"/>
  <c r="AD332" i="1"/>
  <c r="AD405" i="1"/>
  <c r="AD413" i="1"/>
  <c r="AD361" i="1"/>
  <c r="AH15" i="1"/>
  <c r="AH39" i="1"/>
  <c r="AH43" i="1"/>
  <c r="AH64" i="1"/>
  <c r="AH38" i="1"/>
  <c r="AH42" i="1"/>
  <c r="AH21" i="1"/>
  <c r="AH45" i="1"/>
  <c r="AH12" i="1"/>
  <c r="AH16" i="1"/>
  <c r="AH104" i="1"/>
  <c r="AH108" i="1"/>
  <c r="AH140" i="1"/>
  <c r="AH149" i="1"/>
  <c r="AH153" i="1"/>
  <c r="AH171" i="1"/>
  <c r="AH105" i="1"/>
  <c r="AH135" i="1"/>
  <c r="AH148" i="1"/>
  <c r="AH152" i="1"/>
  <c r="AH134" i="1"/>
  <c r="AH138" i="1"/>
  <c r="AH155" i="1"/>
  <c r="AH116" i="1"/>
  <c r="AH200" i="1"/>
  <c r="AH204" i="1"/>
  <c r="AH109" i="1"/>
  <c r="AH156" i="1"/>
  <c r="AH137" i="1"/>
  <c r="AH158" i="1"/>
  <c r="AH174" i="1"/>
  <c r="AH178" i="1"/>
  <c r="AH196" i="1"/>
  <c r="AH175" i="1"/>
  <c r="AH231" i="1"/>
  <c r="AH257" i="1"/>
  <c r="AH288" i="1"/>
  <c r="AH292" i="1"/>
  <c r="AH193" i="1"/>
  <c r="AH212" i="1"/>
  <c r="AH216" i="1"/>
  <c r="AH239" i="1"/>
  <c r="AH326" i="1"/>
  <c r="AH211" i="1"/>
  <c r="AH215" i="1"/>
  <c r="AH234" i="1"/>
  <c r="AH251" i="1"/>
  <c r="AH255" i="1"/>
  <c r="AH259" i="1"/>
  <c r="AH285" i="1"/>
  <c r="AH197" i="1"/>
  <c r="AH218" i="1"/>
  <c r="AH222" i="1"/>
  <c r="AH250" i="1"/>
  <c r="AH254" i="1"/>
  <c r="AH284" i="1"/>
  <c r="AH289" i="1"/>
  <c r="AH317" i="1"/>
  <c r="AH346" i="1"/>
  <c r="AH350" i="1"/>
  <c r="AH403" i="1"/>
  <c r="AH320" i="1"/>
  <c r="AH321" i="1"/>
  <c r="AH349" i="1"/>
  <c r="AH390" i="1"/>
  <c r="AH394" i="1"/>
  <c r="AH352" i="1"/>
  <c r="AH393" i="1"/>
  <c r="AH396" i="1"/>
  <c r="AD15" i="1"/>
  <c r="AD39" i="1"/>
  <c r="AD43" i="1"/>
  <c r="AD64" i="1"/>
  <c r="AD38" i="1"/>
  <c r="AD42" i="1"/>
  <c r="AD21" i="1"/>
  <c r="AD45" i="1"/>
  <c r="AD12" i="1"/>
  <c r="AD16" i="1"/>
  <c r="AD104" i="1"/>
  <c r="AD108" i="1"/>
  <c r="AD105" i="1"/>
  <c r="AD140" i="1"/>
  <c r="AD149" i="1"/>
  <c r="AD153" i="1"/>
  <c r="AD171" i="1"/>
  <c r="AD116" i="1"/>
  <c r="AD135" i="1"/>
  <c r="AD148" i="1"/>
  <c r="AD152" i="1"/>
  <c r="AD109" i="1"/>
  <c r="AD134" i="1"/>
  <c r="AD138" i="1"/>
  <c r="AD155" i="1"/>
  <c r="AD200" i="1"/>
  <c r="AD204" i="1"/>
  <c r="AD158" i="1"/>
  <c r="AD137" i="1"/>
  <c r="AD156" i="1"/>
  <c r="AD174" i="1"/>
  <c r="AD178" i="1"/>
  <c r="AD196" i="1"/>
  <c r="AD193" i="1"/>
  <c r="AD218" i="1"/>
  <c r="AD222" i="1"/>
  <c r="AD231" i="1"/>
  <c r="AD257" i="1"/>
  <c r="AD288" i="1"/>
  <c r="AD292" i="1"/>
  <c r="AD239" i="1"/>
  <c r="AD326" i="1"/>
  <c r="AD197" i="1"/>
  <c r="AD212" i="1"/>
  <c r="AD216" i="1"/>
  <c r="AD234" i="1"/>
  <c r="AD251" i="1"/>
  <c r="AD255" i="1"/>
  <c r="AD259" i="1"/>
  <c r="AD285" i="1"/>
  <c r="AD175" i="1"/>
  <c r="AD211" i="1"/>
  <c r="AD215" i="1"/>
  <c r="AD250" i="1"/>
  <c r="AD254" i="1"/>
  <c r="AD284" i="1"/>
  <c r="AD289" i="1"/>
  <c r="AD346" i="1"/>
  <c r="AD350" i="1"/>
  <c r="AD403" i="1"/>
  <c r="AD349" i="1"/>
  <c r="AD390" i="1"/>
  <c r="AD394" i="1"/>
  <c r="AD317" i="1"/>
  <c r="AD352" i="1"/>
  <c r="AD393" i="1"/>
  <c r="AD320" i="1"/>
  <c r="AD321" i="1"/>
  <c r="AD396" i="1"/>
  <c r="AG72" i="1"/>
  <c r="AG76" i="1"/>
  <c r="AG71" i="1"/>
  <c r="AG75" i="1"/>
  <c r="AG79" i="1"/>
  <c r="AG87" i="1"/>
  <c r="AG119" i="1"/>
  <c r="AG161" i="1"/>
  <c r="AG122" i="1"/>
  <c r="AG142" i="1"/>
  <c r="AG163" i="1"/>
  <c r="AG180" i="1"/>
  <c r="AG185" i="1"/>
  <c r="AG183" i="1"/>
  <c r="AG226" i="1"/>
  <c r="AG243" i="1"/>
  <c r="AG299" i="1"/>
  <c r="AG263" i="1"/>
  <c r="AG294" i="1"/>
  <c r="AG302" i="1"/>
  <c r="AG224" i="1"/>
  <c r="AG241" i="1"/>
  <c r="AG266" i="1"/>
  <c r="AG261" i="1"/>
  <c r="AG296" i="1"/>
  <c r="AG359" i="1"/>
  <c r="AG363" i="1"/>
  <c r="AG373" i="1"/>
  <c r="AG410" i="1"/>
  <c r="AG332" i="1"/>
  <c r="AG405" i="1"/>
  <c r="AG413" i="1"/>
  <c r="AG361" i="1"/>
  <c r="AG407" i="1"/>
  <c r="AC72" i="1"/>
  <c r="AC76" i="1"/>
  <c r="AC71" i="1"/>
  <c r="AC75" i="1"/>
  <c r="AC79" i="1"/>
  <c r="AC87" i="1"/>
  <c r="AC161" i="1"/>
  <c r="AC119" i="1"/>
  <c r="AC122" i="1"/>
  <c r="AC142" i="1"/>
  <c r="AC163" i="1"/>
  <c r="AC180" i="1"/>
  <c r="AC185" i="1"/>
  <c r="AC226" i="1"/>
  <c r="AC243" i="1"/>
  <c r="AC299" i="1"/>
  <c r="AC263" i="1"/>
  <c r="AC294" i="1"/>
  <c r="AC302" i="1"/>
  <c r="AC224" i="1"/>
  <c r="AC241" i="1"/>
  <c r="AC266" i="1"/>
  <c r="AC183" i="1"/>
  <c r="AC261" i="1"/>
  <c r="AC296" i="1"/>
  <c r="AC359" i="1"/>
  <c r="AC363" i="1"/>
  <c r="AC373" i="1"/>
  <c r="AC410" i="1"/>
  <c r="AC332" i="1"/>
  <c r="AC405" i="1"/>
  <c r="AC413" i="1"/>
  <c r="AC361" i="1"/>
  <c r="AC407" i="1"/>
  <c r="AE12" i="1"/>
  <c r="AE16" i="1"/>
  <c r="AE15" i="1"/>
  <c r="AE39" i="1"/>
  <c r="AE43" i="1"/>
  <c r="AE64" i="1"/>
  <c r="AE38" i="1"/>
  <c r="AE42" i="1"/>
  <c r="AE45" i="1"/>
  <c r="AE21" i="1"/>
  <c r="AE105" i="1"/>
  <c r="AE109" i="1"/>
  <c r="AE104" i="1"/>
  <c r="AE108" i="1"/>
  <c r="AE116" i="1"/>
  <c r="AE137" i="1"/>
  <c r="AE158" i="1"/>
  <c r="AE140" i="1"/>
  <c r="AE149" i="1"/>
  <c r="AE135" i="1"/>
  <c r="AE148" i="1"/>
  <c r="AE152" i="1"/>
  <c r="AE156" i="1"/>
  <c r="AE134" i="1"/>
  <c r="AE155" i="1"/>
  <c r="AE174" i="1"/>
  <c r="AE178" i="1"/>
  <c r="AE196" i="1"/>
  <c r="AE218" i="1"/>
  <c r="AE222" i="1"/>
  <c r="AE153" i="1"/>
  <c r="AE171" i="1"/>
  <c r="AE200" i="1"/>
  <c r="AE204" i="1"/>
  <c r="AE138" i="1"/>
  <c r="AE175" i="1"/>
  <c r="AE193" i="1"/>
  <c r="AE197" i="1"/>
  <c r="AE211" i="1"/>
  <c r="AE215" i="1"/>
  <c r="AE250" i="1"/>
  <c r="AE254" i="1"/>
  <c r="AE284" i="1"/>
  <c r="AE289" i="1"/>
  <c r="AE320" i="1"/>
  <c r="AE231" i="1"/>
  <c r="AE257" i="1"/>
  <c r="AE288" i="1"/>
  <c r="AE292" i="1"/>
  <c r="AE239" i="1"/>
  <c r="AE212" i="1"/>
  <c r="AE216" i="1"/>
  <c r="AE234" i="1"/>
  <c r="AE251" i="1"/>
  <c r="AE255" i="1"/>
  <c r="AE259" i="1"/>
  <c r="AE285" i="1"/>
  <c r="AE321" i="1"/>
  <c r="AE396" i="1"/>
  <c r="AE326" i="1"/>
  <c r="AE346" i="1"/>
  <c r="AE350" i="1"/>
  <c r="AE403" i="1"/>
  <c r="AE349" i="1"/>
  <c r="AE390" i="1"/>
  <c r="AE394" i="1"/>
  <c r="AE317" i="1"/>
  <c r="AE352" i="1"/>
  <c r="AE393" i="1"/>
  <c r="Y28" i="3"/>
  <c r="AL71" i="1"/>
  <c r="AL75" i="1"/>
  <c r="AL79" i="1"/>
  <c r="AL87" i="1"/>
  <c r="AM87" i="1" s="1"/>
  <c r="AN87" i="1" s="1"/>
  <c r="AL72" i="1"/>
  <c r="AL76" i="1"/>
  <c r="AM76" i="1" s="1"/>
  <c r="AN76" i="1" s="1"/>
  <c r="AL119" i="1"/>
  <c r="AL122" i="1"/>
  <c r="AM122" i="1" s="1"/>
  <c r="AN122" i="1" s="1"/>
  <c r="AL142" i="1"/>
  <c r="AM142" i="1" s="1"/>
  <c r="AN142" i="1" s="1"/>
  <c r="AL161" i="1"/>
  <c r="AL180" i="1"/>
  <c r="AM180" i="1" s="1"/>
  <c r="AN180" i="1" s="1"/>
  <c r="AL185" i="1"/>
  <c r="AL163" i="1"/>
  <c r="AM163" i="1" s="1"/>
  <c r="AN163" i="1" s="1"/>
  <c r="AL183" i="1"/>
  <c r="AL261" i="1"/>
  <c r="AM261" i="1" s="1"/>
  <c r="AN261" i="1" s="1"/>
  <c r="AL296" i="1"/>
  <c r="AM296" i="1" s="1"/>
  <c r="AN296" i="1" s="1"/>
  <c r="AL226" i="1"/>
  <c r="AL243" i="1"/>
  <c r="AL299" i="1"/>
  <c r="AM299" i="1" s="1"/>
  <c r="AN299" i="1" s="1"/>
  <c r="AL263" i="1"/>
  <c r="AL294" i="1"/>
  <c r="AL302" i="1"/>
  <c r="AL224" i="1"/>
  <c r="AL241" i="1"/>
  <c r="AM241" i="1" s="1"/>
  <c r="AN241" i="1" s="1"/>
  <c r="AL266" i="1"/>
  <c r="AM266" i="1" s="1"/>
  <c r="AN266" i="1" s="1"/>
  <c r="AL407" i="1"/>
  <c r="AM407" i="1" s="1"/>
  <c r="AN407" i="1" s="1"/>
  <c r="AL359" i="1"/>
  <c r="AL363" i="1"/>
  <c r="AL373" i="1"/>
  <c r="AM373" i="1" s="1"/>
  <c r="AN373" i="1" s="1"/>
  <c r="AL410" i="1"/>
  <c r="AL332" i="1"/>
  <c r="AM332" i="1" s="1"/>
  <c r="AN332" i="1" s="1"/>
  <c r="AL405" i="1"/>
  <c r="AL413" i="1"/>
  <c r="AL361" i="1"/>
  <c r="AM361" i="1" s="1"/>
  <c r="AN361" i="1" s="1"/>
  <c r="K28" i="3"/>
  <c r="X72" i="1"/>
  <c r="X76" i="1"/>
  <c r="X71" i="1"/>
  <c r="X75" i="1"/>
  <c r="X79" i="1"/>
  <c r="X87" i="1"/>
  <c r="X161" i="1"/>
  <c r="X122" i="1"/>
  <c r="X142" i="1"/>
  <c r="X119" i="1"/>
  <c r="X163" i="1"/>
  <c r="X180" i="1"/>
  <c r="X185" i="1"/>
  <c r="X224" i="1"/>
  <c r="X226" i="1"/>
  <c r="X243" i="1"/>
  <c r="X299" i="1"/>
  <c r="X263" i="1"/>
  <c r="X294" i="1"/>
  <c r="X302" i="1"/>
  <c r="X183" i="1"/>
  <c r="X241" i="1"/>
  <c r="X266" i="1"/>
  <c r="X261" i="1"/>
  <c r="X296" i="1"/>
  <c r="X359" i="1"/>
  <c r="X363" i="1"/>
  <c r="X373" i="1"/>
  <c r="X410" i="1"/>
  <c r="X332" i="1"/>
  <c r="X405" i="1"/>
  <c r="X413" i="1"/>
  <c r="X361" i="1"/>
  <c r="X407" i="1"/>
  <c r="Y22" i="3"/>
  <c r="Z22" i="3" s="1"/>
  <c r="AL15" i="1"/>
  <c r="AM15" i="1" s="1"/>
  <c r="AN15" i="1" s="1"/>
  <c r="AL39" i="1"/>
  <c r="AL43" i="1"/>
  <c r="AL64" i="1"/>
  <c r="AL38" i="1"/>
  <c r="AM38" i="1" s="1"/>
  <c r="AN38" i="1" s="1"/>
  <c r="AL42" i="1"/>
  <c r="AL21" i="1"/>
  <c r="AM21" i="1" s="1"/>
  <c r="AN21" i="1" s="1"/>
  <c r="AL45" i="1"/>
  <c r="AM45" i="1" s="1"/>
  <c r="AN45" i="1" s="1"/>
  <c r="AL12" i="1"/>
  <c r="AM12" i="1" s="1"/>
  <c r="AN12" i="1" s="1"/>
  <c r="AL16" i="1"/>
  <c r="AM16" i="1" s="1"/>
  <c r="AN16" i="1" s="1"/>
  <c r="AL104" i="1"/>
  <c r="AL108" i="1"/>
  <c r="AM108" i="1" s="1"/>
  <c r="AN108" i="1" s="1"/>
  <c r="AL109" i="1"/>
  <c r="AM109" i="1" s="1"/>
  <c r="AN109" i="1" s="1"/>
  <c r="AL140" i="1"/>
  <c r="AM140" i="1" s="1"/>
  <c r="AN140" i="1" s="1"/>
  <c r="AL149" i="1"/>
  <c r="AM149" i="1" s="1"/>
  <c r="AN149" i="1" s="1"/>
  <c r="AL153" i="1"/>
  <c r="AM153" i="1" s="1"/>
  <c r="AN153" i="1" s="1"/>
  <c r="AL171" i="1"/>
  <c r="AM171" i="1" s="1"/>
  <c r="AN171" i="1" s="1"/>
  <c r="AL135" i="1"/>
  <c r="AL148" i="1"/>
  <c r="AL152" i="1"/>
  <c r="AL105" i="1"/>
  <c r="AM105" i="1" s="1"/>
  <c r="AN105" i="1" s="1"/>
  <c r="AL116" i="1"/>
  <c r="AM116" i="1" s="1"/>
  <c r="AN116" i="1" s="1"/>
  <c r="AL134" i="1"/>
  <c r="AL138" i="1"/>
  <c r="AM138" i="1" s="1"/>
  <c r="AN138" i="1" s="1"/>
  <c r="AL155" i="1"/>
  <c r="AM155" i="1" s="1"/>
  <c r="AN155" i="1" s="1"/>
  <c r="AL137" i="1"/>
  <c r="AM137" i="1" s="1"/>
  <c r="AN137" i="1" s="1"/>
  <c r="AL200" i="1"/>
  <c r="AL204" i="1"/>
  <c r="AL158" i="1"/>
  <c r="AM158" i="1" s="1"/>
  <c r="AN158" i="1" s="1"/>
  <c r="AL156" i="1"/>
  <c r="AM156" i="1" s="1"/>
  <c r="AN156" i="1" s="1"/>
  <c r="AL174" i="1"/>
  <c r="AL178" i="1"/>
  <c r="AL196" i="1"/>
  <c r="AL197" i="1"/>
  <c r="AM197" i="1" s="1"/>
  <c r="AN197" i="1" s="1"/>
  <c r="AL212" i="1"/>
  <c r="AM212" i="1" s="1"/>
  <c r="AN212" i="1" s="1"/>
  <c r="AL216" i="1"/>
  <c r="AM216" i="1" s="1"/>
  <c r="AN216" i="1" s="1"/>
  <c r="AL231" i="1"/>
  <c r="AM231" i="1" s="1"/>
  <c r="AN231" i="1" s="1"/>
  <c r="AL257" i="1"/>
  <c r="AM257" i="1" s="1"/>
  <c r="AN257" i="1" s="1"/>
  <c r="AL288" i="1"/>
  <c r="AL292" i="1"/>
  <c r="AM292" i="1" s="1"/>
  <c r="AN292" i="1" s="1"/>
  <c r="AL175" i="1"/>
  <c r="AM175" i="1" s="1"/>
  <c r="AN175" i="1" s="1"/>
  <c r="AL211" i="1"/>
  <c r="AM211" i="1" s="1"/>
  <c r="AN211" i="1" s="1"/>
  <c r="AL215" i="1"/>
  <c r="AM215" i="1" s="1"/>
  <c r="AN215" i="1" s="1"/>
  <c r="AL239" i="1"/>
  <c r="AL326" i="1"/>
  <c r="AM326" i="1" s="1"/>
  <c r="AN326" i="1" s="1"/>
  <c r="AL193" i="1"/>
  <c r="AM193" i="1" s="1"/>
  <c r="AN193" i="1" s="1"/>
  <c r="AL218" i="1"/>
  <c r="AL222" i="1"/>
  <c r="AL234" i="1"/>
  <c r="AL251" i="1"/>
  <c r="AL255" i="1"/>
  <c r="AM255" i="1" s="1"/>
  <c r="AN255" i="1" s="1"/>
  <c r="AL259" i="1"/>
  <c r="AL285" i="1"/>
  <c r="AL250" i="1"/>
  <c r="AM250" i="1" s="1"/>
  <c r="AN250" i="1" s="1"/>
  <c r="AL254" i="1"/>
  <c r="AL284" i="1"/>
  <c r="AM284" i="1" s="1"/>
  <c r="AN284" i="1" s="1"/>
  <c r="AL289" i="1"/>
  <c r="AL346" i="1"/>
  <c r="AM346" i="1" s="1"/>
  <c r="AN346" i="1" s="1"/>
  <c r="AL350" i="1"/>
  <c r="AL403" i="1"/>
  <c r="AM403" i="1" s="1"/>
  <c r="AN403" i="1" s="1"/>
  <c r="AL349" i="1"/>
  <c r="AM349" i="1" s="1"/>
  <c r="AN349" i="1" s="1"/>
  <c r="AL390" i="1"/>
  <c r="AM390" i="1" s="1"/>
  <c r="AN390" i="1" s="1"/>
  <c r="AL394" i="1"/>
  <c r="AM394" i="1" s="1"/>
  <c r="AN394" i="1" s="1"/>
  <c r="AL317" i="1"/>
  <c r="AM317" i="1" s="1"/>
  <c r="AN317" i="1" s="1"/>
  <c r="AL352" i="1"/>
  <c r="AM352" i="1" s="1"/>
  <c r="AN352" i="1" s="1"/>
  <c r="AL393" i="1"/>
  <c r="AL320" i="1"/>
  <c r="AM320" i="1" s="1"/>
  <c r="AN320" i="1" s="1"/>
  <c r="AL321" i="1"/>
  <c r="AM321" i="1" s="1"/>
  <c r="AN321" i="1" s="1"/>
  <c r="AL396" i="1"/>
  <c r="AM396" i="1" s="1"/>
  <c r="AN396" i="1" s="1"/>
  <c r="K22" i="3"/>
  <c r="X38" i="1"/>
  <c r="X42" i="1"/>
  <c r="X21" i="1"/>
  <c r="X45" i="1"/>
  <c r="X12" i="1"/>
  <c r="X16" i="1"/>
  <c r="X15" i="1"/>
  <c r="X43" i="1"/>
  <c r="X105" i="1"/>
  <c r="X109" i="1"/>
  <c r="X39" i="1"/>
  <c r="X64" i="1"/>
  <c r="X108" i="1"/>
  <c r="X135" i="1"/>
  <c r="X148" i="1"/>
  <c r="X152" i="1"/>
  <c r="X156" i="1"/>
  <c r="X134" i="1"/>
  <c r="X138" i="1"/>
  <c r="X104" i="1"/>
  <c r="X116" i="1"/>
  <c r="X137" i="1"/>
  <c r="X158" i="1"/>
  <c r="X140" i="1"/>
  <c r="X212" i="1"/>
  <c r="X216" i="1"/>
  <c r="X149" i="1"/>
  <c r="X155" i="1"/>
  <c r="X171" i="1"/>
  <c r="X175" i="1"/>
  <c r="X193" i="1"/>
  <c r="X197" i="1"/>
  <c r="X211" i="1"/>
  <c r="X153" i="1"/>
  <c r="X200" i="1"/>
  <c r="X204" i="1"/>
  <c r="X196" i="1"/>
  <c r="X218" i="1"/>
  <c r="X222" i="1"/>
  <c r="X239" i="1"/>
  <c r="X326" i="1"/>
  <c r="X174" i="1"/>
  <c r="X234" i="1"/>
  <c r="X251" i="1"/>
  <c r="X255" i="1"/>
  <c r="X259" i="1"/>
  <c r="X285" i="1"/>
  <c r="X317" i="1"/>
  <c r="X321" i="1"/>
  <c r="X250" i="1"/>
  <c r="X254" i="1"/>
  <c r="X284" i="1"/>
  <c r="X289" i="1"/>
  <c r="X178" i="1"/>
  <c r="X215" i="1"/>
  <c r="X231" i="1"/>
  <c r="X257" i="1"/>
  <c r="X288" i="1"/>
  <c r="X292" i="1"/>
  <c r="X320" i="1"/>
  <c r="X349" i="1"/>
  <c r="X390" i="1"/>
  <c r="X394" i="1"/>
  <c r="X352" i="1"/>
  <c r="X393" i="1"/>
  <c r="X396" i="1"/>
  <c r="X346" i="1"/>
  <c r="X350" i="1"/>
  <c r="X403" i="1"/>
  <c r="AK72" i="1"/>
  <c r="AK76" i="1"/>
  <c r="AK71" i="1"/>
  <c r="AK75" i="1"/>
  <c r="AK79" i="1"/>
  <c r="AK87" i="1"/>
  <c r="AK119" i="1"/>
  <c r="AK161" i="1"/>
  <c r="AK122" i="1"/>
  <c r="AK142" i="1"/>
  <c r="AK163" i="1"/>
  <c r="AK180" i="1"/>
  <c r="AK185" i="1"/>
  <c r="AK226" i="1"/>
  <c r="AK243" i="1"/>
  <c r="AK299" i="1"/>
  <c r="AK183" i="1"/>
  <c r="AK263" i="1"/>
  <c r="AK294" i="1"/>
  <c r="AK302" i="1"/>
  <c r="AK224" i="1"/>
  <c r="AK241" i="1"/>
  <c r="AK266" i="1"/>
  <c r="AK261" i="1"/>
  <c r="AK359" i="1"/>
  <c r="AK363" i="1"/>
  <c r="AK373" i="1"/>
  <c r="AK410" i="1"/>
  <c r="AK296" i="1"/>
  <c r="AK332" i="1"/>
  <c r="AK405" i="1"/>
  <c r="AK413" i="1"/>
  <c r="AK361" i="1"/>
  <c r="AK407" i="1"/>
  <c r="M26" i="3"/>
  <c r="AK38" i="1"/>
  <c r="AK42" i="1"/>
  <c r="AK21" i="1"/>
  <c r="AK45" i="1"/>
  <c r="AK12" i="1"/>
  <c r="AK16" i="1"/>
  <c r="AK15" i="1"/>
  <c r="AK105" i="1"/>
  <c r="AK109" i="1"/>
  <c r="AK39" i="1"/>
  <c r="AK64" i="1"/>
  <c r="AK43" i="1"/>
  <c r="AK135" i="1"/>
  <c r="AK148" i="1"/>
  <c r="AK152" i="1"/>
  <c r="AK156" i="1"/>
  <c r="AK104" i="1"/>
  <c r="AK116" i="1"/>
  <c r="AK134" i="1"/>
  <c r="AK138" i="1"/>
  <c r="AK137" i="1"/>
  <c r="AK158" i="1"/>
  <c r="AK149" i="1"/>
  <c r="AK153" i="1"/>
  <c r="AK212" i="1"/>
  <c r="AK216" i="1"/>
  <c r="AK175" i="1"/>
  <c r="AK193" i="1"/>
  <c r="AK197" i="1"/>
  <c r="AK108" i="1"/>
  <c r="AK140" i="1"/>
  <c r="AK155" i="1"/>
  <c r="AK200" i="1"/>
  <c r="AK204" i="1"/>
  <c r="AK174" i="1"/>
  <c r="AK211" i="1"/>
  <c r="AK215" i="1"/>
  <c r="AK239" i="1"/>
  <c r="AK326" i="1"/>
  <c r="AK218" i="1"/>
  <c r="AK222" i="1"/>
  <c r="AK234" i="1"/>
  <c r="AK251" i="1"/>
  <c r="AK255" i="1"/>
  <c r="AK259" i="1"/>
  <c r="AK285" i="1"/>
  <c r="AK317" i="1"/>
  <c r="AK321" i="1"/>
  <c r="AK178" i="1"/>
  <c r="AK250" i="1"/>
  <c r="AK254" i="1"/>
  <c r="AK284" i="1"/>
  <c r="AK289" i="1"/>
  <c r="AK171" i="1"/>
  <c r="AK196" i="1"/>
  <c r="AK231" i="1"/>
  <c r="AK257" i="1"/>
  <c r="AK288" i="1"/>
  <c r="AK292" i="1"/>
  <c r="AK349" i="1"/>
  <c r="AK390" i="1"/>
  <c r="AK394" i="1"/>
  <c r="AK352" i="1"/>
  <c r="AK393" i="1"/>
  <c r="AK320" i="1"/>
  <c r="AK396" i="1"/>
  <c r="AK346" i="1"/>
  <c r="AK350" i="1"/>
  <c r="AK403" i="1"/>
  <c r="AG38" i="1"/>
  <c r="AG42" i="1"/>
  <c r="AG21" i="1"/>
  <c r="AG45" i="1"/>
  <c r="AG12" i="1"/>
  <c r="AG16" i="1"/>
  <c r="AG15" i="1"/>
  <c r="AG39" i="1"/>
  <c r="AG64" i="1"/>
  <c r="AG105" i="1"/>
  <c r="AG109" i="1"/>
  <c r="AG43" i="1"/>
  <c r="AG104" i="1"/>
  <c r="AG135" i="1"/>
  <c r="AG148" i="1"/>
  <c r="AG152" i="1"/>
  <c r="AG156" i="1"/>
  <c r="AG134" i="1"/>
  <c r="AG138" i="1"/>
  <c r="AG108" i="1"/>
  <c r="AG116" i="1"/>
  <c r="AG137" i="1"/>
  <c r="AG158" i="1"/>
  <c r="AG212" i="1"/>
  <c r="AG216" i="1"/>
  <c r="AG155" i="1"/>
  <c r="AG175" i="1"/>
  <c r="AG193" i="1"/>
  <c r="AG197" i="1"/>
  <c r="AG140" i="1"/>
  <c r="AG153" i="1"/>
  <c r="AG149" i="1"/>
  <c r="AG171" i="1"/>
  <c r="AG200" i="1"/>
  <c r="AG204" i="1"/>
  <c r="AG239" i="1"/>
  <c r="AG326" i="1"/>
  <c r="AG178" i="1"/>
  <c r="AG211" i="1"/>
  <c r="AG215" i="1"/>
  <c r="AG234" i="1"/>
  <c r="AG251" i="1"/>
  <c r="AG255" i="1"/>
  <c r="AG259" i="1"/>
  <c r="AG285" i="1"/>
  <c r="AG317" i="1"/>
  <c r="AG321" i="1"/>
  <c r="AG196" i="1"/>
  <c r="AG218" i="1"/>
  <c r="AG222" i="1"/>
  <c r="AG250" i="1"/>
  <c r="AG254" i="1"/>
  <c r="AG284" i="1"/>
  <c r="AG289" i="1"/>
  <c r="AG174" i="1"/>
  <c r="AG231" i="1"/>
  <c r="AG257" i="1"/>
  <c r="AG288" i="1"/>
  <c r="AG292" i="1"/>
  <c r="AG320" i="1"/>
  <c r="AG349" i="1"/>
  <c r="AG390" i="1"/>
  <c r="AG394" i="1"/>
  <c r="AG352" i="1"/>
  <c r="AG393" i="1"/>
  <c r="AG396" i="1"/>
  <c r="AG346" i="1"/>
  <c r="AG350" i="1"/>
  <c r="AG403" i="1"/>
  <c r="AC38" i="1"/>
  <c r="AC42" i="1"/>
  <c r="AC21" i="1"/>
  <c r="AC45" i="1"/>
  <c r="AC12" i="1"/>
  <c r="AC16" i="1"/>
  <c r="AC15" i="1"/>
  <c r="AC105" i="1"/>
  <c r="AC109" i="1"/>
  <c r="AC43" i="1"/>
  <c r="AC39" i="1"/>
  <c r="AC64" i="1"/>
  <c r="AC116" i="1"/>
  <c r="AC135" i="1"/>
  <c r="AC148" i="1"/>
  <c r="AC152" i="1"/>
  <c r="AC156" i="1"/>
  <c r="AC108" i="1"/>
  <c r="AC134" i="1"/>
  <c r="AC138" i="1"/>
  <c r="AC137" i="1"/>
  <c r="AC158" i="1"/>
  <c r="AC153" i="1"/>
  <c r="AC171" i="1"/>
  <c r="AC212" i="1"/>
  <c r="AC216" i="1"/>
  <c r="AC140" i="1"/>
  <c r="AC175" i="1"/>
  <c r="AC193" i="1"/>
  <c r="AC197" i="1"/>
  <c r="AC211" i="1"/>
  <c r="AC149" i="1"/>
  <c r="AC104" i="1"/>
  <c r="AC155" i="1"/>
  <c r="AC200" i="1"/>
  <c r="AC204" i="1"/>
  <c r="AC178" i="1"/>
  <c r="AC239" i="1"/>
  <c r="AC326" i="1"/>
  <c r="AC196" i="1"/>
  <c r="AC234" i="1"/>
  <c r="AC251" i="1"/>
  <c r="AC255" i="1"/>
  <c r="AC259" i="1"/>
  <c r="AC285" i="1"/>
  <c r="AC317" i="1"/>
  <c r="AC321" i="1"/>
  <c r="AC174" i="1"/>
  <c r="AC215" i="1"/>
  <c r="AC250" i="1"/>
  <c r="AC254" i="1"/>
  <c r="AC284" i="1"/>
  <c r="AC289" i="1"/>
  <c r="AC218" i="1"/>
  <c r="AC222" i="1"/>
  <c r="AC231" i="1"/>
  <c r="AC257" i="1"/>
  <c r="AC288" i="1"/>
  <c r="AC292" i="1"/>
  <c r="AC349" i="1"/>
  <c r="AC390" i="1"/>
  <c r="AC394" i="1"/>
  <c r="AC352" i="1"/>
  <c r="AC393" i="1"/>
  <c r="AC320" i="1"/>
  <c r="AC396" i="1"/>
  <c r="AC346" i="1"/>
  <c r="AC350" i="1"/>
  <c r="AC403" i="1"/>
  <c r="AJ72" i="1"/>
  <c r="AJ76" i="1"/>
  <c r="AJ71" i="1"/>
  <c r="AJ75" i="1"/>
  <c r="AJ79" i="1"/>
  <c r="AJ87" i="1"/>
  <c r="AJ122" i="1"/>
  <c r="AJ142" i="1"/>
  <c r="AJ183" i="1"/>
  <c r="AJ119" i="1"/>
  <c r="AJ161" i="1"/>
  <c r="AJ180" i="1"/>
  <c r="AJ185" i="1"/>
  <c r="AJ263" i="1"/>
  <c r="AJ294" i="1"/>
  <c r="AJ302" i="1"/>
  <c r="AJ224" i="1"/>
  <c r="AJ241" i="1"/>
  <c r="AJ266" i="1"/>
  <c r="AJ261" i="1"/>
  <c r="AJ296" i="1"/>
  <c r="AJ163" i="1"/>
  <c r="AJ226" i="1"/>
  <c r="AJ243" i="1"/>
  <c r="AJ332" i="1"/>
  <c r="AJ405" i="1"/>
  <c r="AJ413" i="1"/>
  <c r="AJ361" i="1"/>
  <c r="AJ407" i="1"/>
  <c r="AJ299" i="1"/>
  <c r="AJ359" i="1"/>
  <c r="AJ363" i="1"/>
  <c r="AJ373" i="1"/>
  <c r="AJ410" i="1"/>
  <c r="AF72" i="1"/>
  <c r="AF76" i="1"/>
  <c r="AF71" i="1"/>
  <c r="AF75" i="1"/>
  <c r="AF79" i="1"/>
  <c r="AF87" i="1"/>
  <c r="AF122" i="1"/>
  <c r="AF142" i="1"/>
  <c r="AF163" i="1"/>
  <c r="AF119" i="1"/>
  <c r="AF161" i="1"/>
  <c r="AF183" i="1"/>
  <c r="AF180" i="1"/>
  <c r="AF185" i="1"/>
  <c r="AF263" i="1"/>
  <c r="AF294" i="1"/>
  <c r="AF302" i="1"/>
  <c r="AF224" i="1"/>
  <c r="AF241" i="1"/>
  <c r="AF266" i="1"/>
  <c r="AF261" i="1"/>
  <c r="AF296" i="1"/>
  <c r="AF226" i="1"/>
  <c r="AF243" i="1"/>
  <c r="AF332" i="1"/>
  <c r="AF405" i="1"/>
  <c r="AF413" i="1"/>
  <c r="AF361" i="1"/>
  <c r="AF299" i="1"/>
  <c r="AF407" i="1"/>
  <c r="AF359" i="1"/>
  <c r="AF363" i="1"/>
  <c r="AF373" i="1"/>
  <c r="AF410" i="1"/>
  <c r="M28" i="3"/>
  <c r="AB28" i="3" s="1"/>
  <c r="AB72" i="1"/>
  <c r="AB76" i="1"/>
  <c r="AB71" i="1"/>
  <c r="AB75" i="1"/>
  <c r="AA75" i="1" s="1"/>
  <c r="AB79" i="1"/>
  <c r="AA79" i="1" s="1"/>
  <c r="AB87" i="1"/>
  <c r="AA87" i="1" s="1"/>
  <c r="AB119" i="1"/>
  <c r="AB122" i="1"/>
  <c r="AB142" i="1"/>
  <c r="AB183" i="1"/>
  <c r="AB161" i="1"/>
  <c r="AB180" i="1"/>
  <c r="AB185" i="1"/>
  <c r="AB263" i="1"/>
  <c r="AB294" i="1"/>
  <c r="AB302" i="1"/>
  <c r="AB224" i="1"/>
  <c r="AB241" i="1"/>
  <c r="AB266" i="1"/>
  <c r="AB163" i="1"/>
  <c r="AB261" i="1"/>
  <c r="AB296" i="1"/>
  <c r="AB226" i="1"/>
  <c r="AB243" i="1"/>
  <c r="AB332" i="1"/>
  <c r="AB405" i="1"/>
  <c r="AB413" i="1"/>
  <c r="AB299" i="1"/>
  <c r="AB361" i="1"/>
  <c r="AB407" i="1"/>
  <c r="AB359" i="1"/>
  <c r="AB363" i="1"/>
  <c r="AB373" i="1"/>
  <c r="AB410" i="1"/>
  <c r="I28" i="3"/>
  <c r="AP419" i="1"/>
  <c r="CH433" i="1"/>
  <c r="AVQ433" i="1" s="1"/>
  <c r="CH435" i="1"/>
  <c r="AVQ435" i="1" s="1"/>
  <c r="BN435" i="1"/>
  <c r="BO435" i="1" s="1"/>
  <c r="BN442" i="1"/>
  <c r="BO442" i="1" s="1"/>
  <c r="CH442" i="1"/>
  <c r="AVQ442" i="1" s="1"/>
  <c r="CE443" i="1"/>
  <c r="CF443" i="1" s="1"/>
  <c r="CH432" i="1"/>
  <c r="BN432" i="1"/>
  <c r="BO432" i="1" s="1"/>
  <c r="BI419" i="1"/>
  <c r="BJ419" i="1" s="1"/>
  <c r="CD419" i="1"/>
  <c r="BL419" i="1"/>
  <c r="BN419" i="1"/>
  <c r="CI419" i="1"/>
  <c r="CL419" i="1"/>
  <c r="I26" i="3"/>
  <c r="Z28" i="3"/>
  <c r="AB26" i="3"/>
  <c r="M22" i="3"/>
  <c r="AB22" i="3" s="1"/>
  <c r="M23" i="3"/>
  <c r="M21" i="3"/>
  <c r="AB21" i="3" s="1"/>
  <c r="I24" i="3"/>
  <c r="AB24" i="3"/>
  <c r="AB23" i="3"/>
  <c r="I21" i="3"/>
  <c r="Z23" i="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5" i="13"/>
  <c r="BH182" i="1" l="1"/>
  <c r="CD182" i="1" s="1"/>
  <c r="AVM182" i="1" s="1"/>
  <c r="AVA381" i="1"/>
  <c r="BH311" i="1"/>
  <c r="CD311" i="1" s="1"/>
  <c r="AVM311" i="1" s="1"/>
  <c r="AA382" i="1"/>
  <c r="AW382" i="1" s="1"/>
  <c r="BS382" i="1" s="1"/>
  <c r="AX382" i="1"/>
  <c r="BT382" i="1" s="1"/>
  <c r="AVC382" i="1" s="1"/>
  <c r="AVB382" i="1" s="1"/>
  <c r="Y382" i="1"/>
  <c r="AU382" i="1" s="1"/>
  <c r="BQ382" i="1" s="1"/>
  <c r="AUZ382" i="1" s="1"/>
  <c r="Y311" i="1"/>
  <c r="AU311" i="1" s="1"/>
  <c r="BQ311" i="1" s="1"/>
  <c r="AUZ311" i="1" s="1"/>
  <c r="AA312" i="1"/>
  <c r="AW312" i="1" s="1"/>
  <c r="BS312" i="1" s="1"/>
  <c r="AX312" i="1"/>
  <c r="BT312" i="1" s="1"/>
  <c r="AVC312" i="1" s="1"/>
  <c r="AVB312" i="1" s="1"/>
  <c r="Y381" i="1"/>
  <c r="AU381" i="1" s="1"/>
  <c r="BQ381" i="1" s="1"/>
  <c r="AUZ381" i="1" s="1"/>
  <c r="Y312" i="1"/>
  <c r="AU312" i="1" s="1"/>
  <c r="BQ312" i="1" s="1"/>
  <c r="AUZ312" i="1" s="1"/>
  <c r="Y182" i="1"/>
  <c r="AU182" i="1" s="1"/>
  <c r="BQ182" i="1" s="1"/>
  <c r="AUZ182" i="1" s="1"/>
  <c r="AA381" i="1"/>
  <c r="AW381" i="1" s="1"/>
  <c r="BS381" i="1" s="1"/>
  <c r="AX381" i="1"/>
  <c r="BT381" i="1" s="1"/>
  <c r="AVC381" i="1" s="1"/>
  <c r="AVB381" i="1" s="1"/>
  <c r="AVA382" i="1"/>
  <c r="AM382" i="1"/>
  <c r="AN382" i="1" s="1"/>
  <c r="BH382" i="1"/>
  <c r="AM381" i="1"/>
  <c r="AN381" i="1" s="1"/>
  <c r="BH381" i="1"/>
  <c r="V382" i="1"/>
  <c r="W382" i="1" s="1"/>
  <c r="AQ382" i="1"/>
  <c r="CE144" i="1"/>
  <c r="CF144" i="1" s="1"/>
  <c r="AVM144" i="1"/>
  <c r="AVN144" i="1" s="1"/>
  <c r="AVO144" i="1" s="1"/>
  <c r="V312" i="1"/>
  <c r="W312" i="1" s="1"/>
  <c r="BM367" i="1"/>
  <c r="AR367" i="1"/>
  <c r="AS367" i="1" s="1"/>
  <c r="V311" i="1"/>
  <c r="W311" i="1" s="1"/>
  <c r="AUV144" i="1"/>
  <c r="AUW144" i="1" s="1"/>
  <c r="AUX144" i="1" s="1"/>
  <c r="CH144" i="1"/>
  <c r="AVQ144" i="1" s="1"/>
  <c r="BN144" i="1"/>
  <c r="BO144" i="1" s="1"/>
  <c r="V381" i="1"/>
  <c r="W381" i="1" s="1"/>
  <c r="AQ381" i="1"/>
  <c r="AA182" i="1"/>
  <c r="AX182" i="1"/>
  <c r="BT182" i="1" s="1"/>
  <c r="AVC182" i="1" s="1"/>
  <c r="AVB182" i="1" s="1"/>
  <c r="AA311" i="1"/>
  <c r="AW311" i="1" s="1"/>
  <c r="BS311" i="1" s="1"/>
  <c r="AX311" i="1"/>
  <c r="BT311" i="1" s="1"/>
  <c r="AVC311" i="1" s="1"/>
  <c r="AVB311" i="1" s="1"/>
  <c r="AVA448" i="1"/>
  <c r="AVA446" i="1"/>
  <c r="CH419" i="1"/>
  <c r="AVM419" i="1"/>
  <c r="AVN182" i="1"/>
  <c r="AVO182" i="1" s="1"/>
  <c r="AVN443" i="1"/>
  <c r="AVO443" i="1" s="1"/>
  <c r="AVN442" i="1"/>
  <c r="AVO442" i="1" s="1"/>
  <c r="AVA451" i="1"/>
  <c r="BI312" i="1"/>
  <c r="BJ312" i="1" s="1"/>
  <c r="CD312" i="1"/>
  <c r="AVM312" i="1" s="1"/>
  <c r="BJ182" i="1"/>
  <c r="CF182" i="1" s="1"/>
  <c r="BI182" i="1"/>
  <c r="CE182" i="1" s="1"/>
  <c r="AA71" i="1"/>
  <c r="AA72" i="1"/>
  <c r="R57" i="19"/>
  <c r="R51" i="19"/>
  <c r="J53" i="19"/>
  <c r="R53" i="19" s="1"/>
  <c r="R55" i="18"/>
  <c r="J54" i="19"/>
  <c r="R54" i="19" s="1"/>
  <c r="R50" i="18"/>
  <c r="J53" i="18"/>
  <c r="R53" i="18" s="1"/>
  <c r="R56" i="19"/>
  <c r="R50" i="19"/>
  <c r="J52" i="19"/>
  <c r="R52" i="19" s="1"/>
  <c r="R57" i="18"/>
  <c r="R55" i="19"/>
  <c r="J54" i="18"/>
  <c r="R54" i="18" s="1"/>
  <c r="R48" i="18"/>
  <c r="J52" i="18"/>
  <c r="R52" i="18" s="1"/>
  <c r="R51" i="18"/>
  <c r="R56" i="18"/>
  <c r="R48" i="19"/>
  <c r="AA361" i="1"/>
  <c r="AA261" i="1"/>
  <c r="AQ446" i="1"/>
  <c r="V446" i="1"/>
  <c r="W446" i="1" s="1"/>
  <c r="BH451" i="1"/>
  <c r="AM451" i="1"/>
  <c r="AN451" i="1" s="1"/>
  <c r="AX448" i="1"/>
  <c r="BT448" i="1" s="1"/>
  <c r="AVC448" i="1" s="1"/>
  <c r="AVB448" i="1" s="1"/>
  <c r="AA448" i="1"/>
  <c r="AW448" i="1" s="1"/>
  <c r="BS448" i="1" s="1"/>
  <c r="Y451" i="1"/>
  <c r="AU451" i="1" s="1"/>
  <c r="BQ451" i="1" s="1"/>
  <c r="AUZ451" i="1" s="1"/>
  <c r="Y448" i="1"/>
  <c r="AU448" i="1" s="1"/>
  <c r="BQ448" i="1" s="1"/>
  <c r="AUZ448" i="1" s="1"/>
  <c r="Y446" i="1"/>
  <c r="AU446" i="1" s="1"/>
  <c r="BQ446" i="1" s="1"/>
  <c r="AUZ446" i="1" s="1"/>
  <c r="AQ448" i="1"/>
  <c r="V448" i="1"/>
  <c r="W448" i="1" s="1"/>
  <c r="AX451" i="1"/>
  <c r="BT451" i="1" s="1"/>
  <c r="AVC451" i="1" s="1"/>
  <c r="AVB451" i="1" s="1"/>
  <c r="AA451" i="1"/>
  <c r="AW451" i="1" s="1"/>
  <c r="BS451" i="1" s="1"/>
  <c r="BH446" i="1"/>
  <c r="AM446" i="1"/>
  <c r="AN446" i="1" s="1"/>
  <c r="V451" i="1"/>
  <c r="W451" i="1" s="1"/>
  <c r="AQ451" i="1"/>
  <c r="AX446" i="1"/>
  <c r="BT446" i="1" s="1"/>
  <c r="AVC446" i="1" s="1"/>
  <c r="AVB446" i="1" s="1"/>
  <c r="AA446" i="1"/>
  <c r="AW446" i="1" s="1"/>
  <c r="BS446" i="1" s="1"/>
  <c r="BH448" i="1"/>
  <c r="AM448" i="1"/>
  <c r="AN448" i="1" s="1"/>
  <c r="E21" i="13"/>
  <c r="I21" i="13"/>
  <c r="M21" i="13"/>
  <c r="AA243" i="1"/>
  <c r="AA163" i="1"/>
  <c r="AA332" i="1"/>
  <c r="AA185" i="1"/>
  <c r="AA224" i="1"/>
  <c r="AA302" i="1"/>
  <c r="AA373" i="1"/>
  <c r="AA142" i="1"/>
  <c r="AA226" i="1"/>
  <c r="AA299" i="1"/>
  <c r="AA180" i="1"/>
  <c r="AA359" i="1"/>
  <c r="AA413" i="1"/>
  <c r="AA266" i="1"/>
  <c r="AA294" i="1"/>
  <c r="AA161" i="1"/>
  <c r="AA119" i="1"/>
  <c r="AA363" i="1"/>
  <c r="AA122" i="1"/>
  <c r="AA410" i="1"/>
  <c r="AA407" i="1"/>
  <c r="AA405" i="1"/>
  <c r="AA296" i="1"/>
  <c r="AA241" i="1"/>
  <c r="AA263" i="1"/>
  <c r="AA183" i="1"/>
  <c r="AA76" i="1"/>
  <c r="AM350" i="1"/>
  <c r="AN350" i="1" s="1"/>
  <c r="AM254" i="1"/>
  <c r="AN254" i="1" s="1"/>
  <c r="AM218" i="1"/>
  <c r="AN218" i="1" s="1"/>
  <c r="AM288" i="1"/>
  <c r="AN288" i="1" s="1"/>
  <c r="AM174" i="1"/>
  <c r="AN174" i="1" s="1"/>
  <c r="AM200" i="1"/>
  <c r="AN200" i="1" s="1"/>
  <c r="AM134" i="1"/>
  <c r="AN134" i="1" s="1"/>
  <c r="AM148" i="1"/>
  <c r="AN148" i="1" s="1"/>
  <c r="AM104" i="1"/>
  <c r="AN104" i="1" s="1"/>
  <c r="AM43" i="1"/>
  <c r="AN43" i="1" s="1"/>
  <c r="AM413" i="1"/>
  <c r="AN413" i="1" s="1"/>
  <c r="AM294" i="1"/>
  <c r="AN294" i="1" s="1"/>
  <c r="AM226" i="1"/>
  <c r="AN226" i="1" s="1"/>
  <c r="AM72" i="1"/>
  <c r="AN72" i="1" s="1"/>
  <c r="AM71" i="1"/>
  <c r="AN71" i="1" s="1"/>
  <c r="AA390" i="1"/>
  <c r="AA346" i="1"/>
  <c r="AA326" i="1"/>
  <c r="AA288" i="1"/>
  <c r="AA218" i="1"/>
  <c r="AA254" i="1"/>
  <c r="AA321" i="1"/>
  <c r="AA255" i="1"/>
  <c r="AA171" i="1"/>
  <c r="AA196" i="1"/>
  <c r="AA215" i="1"/>
  <c r="AA175" i="1"/>
  <c r="AA140" i="1"/>
  <c r="AA134" i="1"/>
  <c r="AA116" i="1"/>
  <c r="AA64" i="1"/>
  <c r="AA16" i="1"/>
  <c r="Y15" i="1"/>
  <c r="Y39" i="1"/>
  <c r="Y43" i="1"/>
  <c r="Y64" i="1"/>
  <c r="Y38" i="1"/>
  <c r="Y42" i="1"/>
  <c r="Y21" i="1"/>
  <c r="Y45" i="1"/>
  <c r="Y12" i="1"/>
  <c r="Y16" i="1"/>
  <c r="Y104" i="1"/>
  <c r="Y108" i="1"/>
  <c r="Y140" i="1"/>
  <c r="Y149" i="1"/>
  <c r="Y153" i="1"/>
  <c r="Y171" i="1"/>
  <c r="Y109" i="1"/>
  <c r="Y135" i="1"/>
  <c r="Y148" i="1"/>
  <c r="Y152" i="1"/>
  <c r="Y134" i="1"/>
  <c r="Y138" i="1"/>
  <c r="Y155" i="1"/>
  <c r="Y200" i="1"/>
  <c r="Y204" i="1"/>
  <c r="Y105" i="1"/>
  <c r="Y137" i="1"/>
  <c r="Y156" i="1"/>
  <c r="Y116" i="1"/>
  <c r="Y158" i="1"/>
  <c r="Y174" i="1"/>
  <c r="Y178" i="1"/>
  <c r="Y196" i="1"/>
  <c r="Y215" i="1"/>
  <c r="Y231" i="1"/>
  <c r="Y257" i="1"/>
  <c r="Y288" i="1"/>
  <c r="Y292" i="1"/>
  <c r="Y197" i="1"/>
  <c r="Y211" i="1"/>
  <c r="Y218" i="1"/>
  <c r="Y222" i="1"/>
  <c r="Y239" i="1"/>
  <c r="Y326" i="1"/>
  <c r="Y175" i="1"/>
  <c r="Y234" i="1"/>
  <c r="Y251" i="1"/>
  <c r="Y255" i="1"/>
  <c r="Y259" i="1"/>
  <c r="Y285" i="1"/>
  <c r="Y193" i="1"/>
  <c r="Y212" i="1"/>
  <c r="Y216" i="1"/>
  <c r="Y250" i="1"/>
  <c r="Y254" i="1"/>
  <c r="Y284" i="1"/>
  <c r="Y289" i="1"/>
  <c r="Y317" i="1"/>
  <c r="Y346" i="1"/>
  <c r="Y350" i="1"/>
  <c r="Y403" i="1"/>
  <c r="Y320" i="1"/>
  <c r="Y321" i="1"/>
  <c r="Y349" i="1"/>
  <c r="Y390" i="1"/>
  <c r="Y394" i="1"/>
  <c r="Y352" i="1"/>
  <c r="Y393" i="1"/>
  <c r="Y396" i="1"/>
  <c r="AM393" i="1"/>
  <c r="AN393" i="1" s="1"/>
  <c r="AM251" i="1"/>
  <c r="AN251" i="1" s="1"/>
  <c r="AM135" i="1"/>
  <c r="AN135" i="1" s="1"/>
  <c r="AM42" i="1"/>
  <c r="AN42" i="1" s="1"/>
  <c r="AM39" i="1"/>
  <c r="AN39" i="1" s="1"/>
  <c r="AM405" i="1"/>
  <c r="AN405" i="1" s="1"/>
  <c r="AM363" i="1"/>
  <c r="AN363" i="1" s="1"/>
  <c r="AM263" i="1"/>
  <c r="AN263" i="1" s="1"/>
  <c r="AM185" i="1"/>
  <c r="AN185" i="1" s="1"/>
  <c r="AA349" i="1"/>
  <c r="AA396" i="1"/>
  <c r="AA239" i="1"/>
  <c r="AA257" i="1"/>
  <c r="AA320" i="1"/>
  <c r="AA250" i="1"/>
  <c r="AA317" i="1"/>
  <c r="AA251" i="1"/>
  <c r="AA152" i="1"/>
  <c r="AA178" i="1"/>
  <c r="AA211" i="1"/>
  <c r="AA158" i="1"/>
  <c r="AA137" i="1"/>
  <c r="AA109" i="1"/>
  <c r="AA108" i="1"/>
  <c r="AA43" i="1"/>
  <c r="AA12" i="1"/>
  <c r="AM289" i="1"/>
  <c r="AN289" i="1" s="1"/>
  <c r="AM285" i="1"/>
  <c r="AN285" i="1" s="1"/>
  <c r="AM234" i="1"/>
  <c r="AN234" i="1" s="1"/>
  <c r="AM196" i="1"/>
  <c r="AN196" i="1" s="1"/>
  <c r="Y71" i="1"/>
  <c r="Y75" i="1"/>
  <c r="Y79" i="1"/>
  <c r="Y87" i="1"/>
  <c r="Y72" i="1"/>
  <c r="Y76" i="1"/>
  <c r="Y119" i="1"/>
  <c r="Y122" i="1"/>
  <c r="Y142" i="1"/>
  <c r="Y163" i="1"/>
  <c r="Y180" i="1"/>
  <c r="Y185" i="1"/>
  <c r="Y161" i="1"/>
  <c r="Y183" i="1"/>
  <c r="Y261" i="1"/>
  <c r="Y296" i="1"/>
  <c r="Y226" i="1"/>
  <c r="Y243" i="1"/>
  <c r="Y299" i="1"/>
  <c r="Y263" i="1"/>
  <c r="Y294" i="1"/>
  <c r="Y302" i="1"/>
  <c r="Y224" i="1"/>
  <c r="Y241" i="1"/>
  <c r="Y266" i="1"/>
  <c r="Y407" i="1"/>
  <c r="Y359" i="1"/>
  <c r="Y363" i="1"/>
  <c r="Y373" i="1"/>
  <c r="Y410" i="1"/>
  <c r="Y332" i="1"/>
  <c r="Y405" i="1"/>
  <c r="Y413" i="1"/>
  <c r="Y361" i="1"/>
  <c r="AM359" i="1"/>
  <c r="AN359" i="1" s="1"/>
  <c r="AM224" i="1"/>
  <c r="AN224" i="1" s="1"/>
  <c r="AM119" i="1"/>
  <c r="AN119" i="1" s="1"/>
  <c r="AM79" i="1"/>
  <c r="AN79" i="1" s="1"/>
  <c r="AA403" i="1"/>
  <c r="AA393" i="1"/>
  <c r="AA204" i="1"/>
  <c r="AA231" i="1"/>
  <c r="AA289" i="1"/>
  <c r="AA216" i="1"/>
  <c r="AA285" i="1"/>
  <c r="AA234" i="1"/>
  <c r="AA135" i="1"/>
  <c r="AA174" i="1"/>
  <c r="AA197" i="1"/>
  <c r="AA153" i="1"/>
  <c r="AA155" i="1"/>
  <c r="AA105" i="1"/>
  <c r="AA104" i="1"/>
  <c r="AA39" i="1"/>
  <c r="AA45" i="1"/>
  <c r="AM259" i="1"/>
  <c r="AN259" i="1" s="1"/>
  <c r="AM222" i="1"/>
  <c r="AN222" i="1" s="1"/>
  <c r="AM239" i="1"/>
  <c r="AN239" i="1" s="1"/>
  <c r="AM178" i="1"/>
  <c r="AN178" i="1" s="1"/>
  <c r="AM204" i="1"/>
  <c r="AN204" i="1" s="1"/>
  <c r="AM152" i="1"/>
  <c r="AN152" i="1" s="1"/>
  <c r="AM64" i="1"/>
  <c r="AN64" i="1" s="1"/>
  <c r="AM410" i="1"/>
  <c r="AN410" i="1" s="1"/>
  <c r="AM302" i="1"/>
  <c r="AN302" i="1" s="1"/>
  <c r="AM243" i="1"/>
  <c r="AN243" i="1" s="1"/>
  <c r="AM183" i="1"/>
  <c r="AN183" i="1" s="1"/>
  <c r="AM161" i="1"/>
  <c r="AN161" i="1" s="1"/>
  <c r="AM75" i="1"/>
  <c r="AN75" i="1" s="1"/>
  <c r="AA394" i="1"/>
  <c r="AA350" i="1"/>
  <c r="AA352" i="1"/>
  <c r="AA292" i="1"/>
  <c r="AA222" i="1"/>
  <c r="AA284" i="1"/>
  <c r="AA212" i="1"/>
  <c r="AA259" i="1"/>
  <c r="AA200" i="1"/>
  <c r="AA156" i="1"/>
  <c r="AA148" i="1"/>
  <c r="AA193" i="1"/>
  <c r="AA149" i="1"/>
  <c r="AA138" i="1"/>
  <c r="AA38" i="1"/>
  <c r="AA42" i="1"/>
  <c r="AA15" i="1"/>
  <c r="AA21" i="1"/>
  <c r="BO419" i="1"/>
  <c r="CK419" i="1" s="1"/>
  <c r="CJ419" i="1"/>
  <c r="CE419" i="1"/>
  <c r="DA419" i="1" s="1"/>
  <c r="CZ419" i="1"/>
  <c r="EU6" i="15"/>
  <c r="EU7" i="15"/>
  <c r="EU8" i="15"/>
  <c r="EU9" i="15"/>
  <c r="EU10" i="15"/>
  <c r="EU11" i="15"/>
  <c r="EU12" i="15"/>
  <c r="EU13" i="15"/>
  <c r="EU14" i="15"/>
  <c r="EU15" i="15"/>
  <c r="EU16" i="15"/>
  <c r="EU17" i="15"/>
  <c r="EU18" i="15"/>
  <c r="EU5" i="15"/>
  <c r="EP6" i="15"/>
  <c r="EP7" i="15"/>
  <c r="EP8" i="15"/>
  <c r="EP9" i="15"/>
  <c r="EP10" i="15"/>
  <c r="EP11" i="15"/>
  <c r="EP12" i="15"/>
  <c r="EP13" i="15"/>
  <c r="EP14" i="15"/>
  <c r="EP15" i="15"/>
  <c r="EP16" i="15"/>
  <c r="EP17" i="15"/>
  <c r="EP18" i="15"/>
  <c r="EP5" i="15"/>
  <c r="ER6" i="15"/>
  <c r="ES6" i="15"/>
  <c r="ET6" i="15"/>
  <c r="ER7" i="15"/>
  <c r="ES7" i="15"/>
  <c r="ET7" i="15"/>
  <c r="ER8" i="15"/>
  <c r="ES8" i="15"/>
  <c r="ET8" i="15"/>
  <c r="ER9" i="15"/>
  <c r="ES9" i="15"/>
  <c r="ET9" i="15"/>
  <c r="ER10" i="15"/>
  <c r="ES10" i="15"/>
  <c r="ET10" i="15"/>
  <c r="ER11" i="15"/>
  <c r="ES11" i="15"/>
  <c r="ET11" i="15"/>
  <c r="ER12" i="15"/>
  <c r="ES12" i="15"/>
  <c r="ET12" i="15"/>
  <c r="ER13" i="15"/>
  <c r="ES13" i="15"/>
  <c r="ET13" i="15"/>
  <c r="ER14" i="15"/>
  <c r="ES14" i="15"/>
  <c r="ET14" i="15"/>
  <c r="ER15" i="15"/>
  <c r="ES15" i="15"/>
  <c r="ET15" i="15"/>
  <c r="ER16" i="15"/>
  <c r="ES16" i="15"/>
  <c r="ET16" i="15"/>
  <c r="ER17" i="15"/>
  <c r="ES17" i="15"/>
  <c r="ET17" i="15"/>
  <c r="ER18" i="15"/>
  <c r="ES18" i="15"/>
  <c r="ET18" i="15"/>
  <c r="ES5" i="15"/>
  <c r="ET5" i="15"/>
  <c r="ER5" i="15"/>
  <c r="BE6" i="15"/>
  <c r="BW6" i="15"/>
  <c r="BX6" i="15"/>
  <c r="BZ6" i="15"/>
  <c r="CA6" i="15"/>
  <c r="CC6" i="15"/>
  <c r="CD6" i="15"/>
  <c r="CH6" i="15"/>
  <c r="CI6" i="15"/>
  <c r="CU6" i="15"/>
  <c r="CV6" i="15"/>
  <c r="CW6" i="15"/>
  <c r="BE7" i="15"/>
  <c r="BW7" i="15"/>
  <c r="CI7" i="15"/>
  <c r="CU7" i="15"/>
  <c r="CV7" i="15"/>
  <c r="CW7" i="15"/>
  <c r="BE8" i="15"/>
  <c r="BW8" i="15"/>
  <c r="BX8" i="15"/>
  <c r="BZ8" i="15"/>
  <c r="CA8" i="15"/>
  <c r="CC8" i="15"/>
  <c r="CD8" i="15"/>
  <c r="CH8" i="15"/>
  <c r="CI8" i="15"/>
  <c r="CU8" i="15"/>
  <c r="CV8" i="15"/>
  <c r="CW8" i="15"/>
  <c r="BE9" i="15"/>
  <c r="BW9" i="15"/>
  <c r="CI9" i="15"/>
  <c r="CU9" i="15"/>
  <c r="CV9" i="15"/>
  <c r="CW9" i="15"/>
  <c r="BE10" i="15"/>
  <c r="BW10" i="15"/>
  <c r="BX10" i="15"/>
  <c r="BZ10" i="15"/>
  <c r="CA10" i="15"/>
  <c r="CC10" i="15"/>
  <c r="CD10" i="15"/>
  <c r="CH10" i="15"/>
  <c r="CI10" i="15"/>
  <c r="CU10" i="15"/>
  <c r="CV10" i="15"/>
  <c r="CW10" i="15"/>
  <c r="BE11" i="15"/>
  <c r="BW11" i="15"/>
  <c r="BX11" i="15"/>
  <c r="BZ11" i="15"/>
  <c r="CA11" i="15"/>
  <c r="CC11" i="15"/>
  <c r="CD11" i="15"/>
  <c r="CH11" i="15"/>
  <c r="CI11" i="15"/>
  <c r="CU11" i="15"/>
  <c r="CV11" i="15"/>
  <c r="CW11" i="15"/>
  <c r="BE12" i="15"/>
  <c r="BW12" i="15"/>
  <c r="CI12" i="15"/>
  <c r="CU12" i="15"/>
  <c r="CV12" i="15"/>
  <c r="CW12" i="15"/>
  <c r="BE13" i="15"/>
  <c r="BW13" i="15"/>
  <c r="BX13" i="15"/>
  <c r="BZ13" i="15"/>
  <c r="CA13" i="15"/>
  <c r="CC13" i="15"/>
  <c r="CD13" i="15"/>
  <c r="CH13" i="15"/>
  <c r="CI13" i="15"/>
  <c r="CU13" i="15"/>
  <c r="CV13" i="15"/>
  <c r="CW13" i="15"/>
  <c r="BE14" i="15"/>
  <c r="BW14" i="15"/>
  <c r="BX14" i="15"/>
  <c r="BZ14" i="15"/>
  <c r="CA14" i="15"/>
  <c r="CC14" i="15"/>
  <c r="CD14" i="15"/>
  <c r="CH14" i="15"/>
  <c r="CI14" i="15"/>
  <c r="CU14" i="15"/>
  <c r="CV14" i="15"/>
  <c r="CW14" i="15"/>
  <c r="BE15" i="15"/>
  <c r="BW15" i="15"/>
  <c r="BX15" i="15"/>
  <c r="BZ15" i="15"/>
  <c r="CA15" i="15"/>
  <c r="CC15" i="15"/>
  <c r="CD15" i="15"/>
  <c r="CH15" i="15"/>
  <c r="CI15" i="15"/>
  <c r="CU15" i="15"/>
  <c r="CV15" i="15"/>
  <c r="CW15" i="15"/>
  <c r="BE16" i="15"/>
  <c r="BW16" i="15"/>
  <c r="CI16" i="15"/>
  <c r="CU16" i="15"/>
  <c r="CV16" i="15"/>
  <c r="CW16" i="15"/>
  <c r="BE17" i="15"/>
  <c r="BW17" i="15"/>
  <c r="BX17" i="15"/>
  <c r="BZ17" i="15"/>
  <c r="CA17" i="15"/>
  <c r="CC17" i="15"/>
  <c r="CD17" i="15"/>
  <c r="CH17" i="15"/>
  <c r="CI17" i="15"/>
  <c r="CU17" i="15"/>
  <c r="CV17" i="15"/>
  <c r="CW17" i="15"/>
  <c r="BE18" i="15"/>
  <c r="BW18" i="15"/>
  <c r="CI18" i="15"/>
  <c r="CU18" i="15"/>
  <c r="CV18" i="15"/>
  <c r="CW18" i="15"/>
  <c r="CW5" i="15"/>
  <c r="CV5" i="15"/>
  <c r="CU5" i="15"/>
  <c r="EB21" i="15"/>
  <c r="DZ21" i="15"/>
  <c r="DK21" i="15"/>
  <c r="DI21" i="15"/>
  <c r="ED20" i="15"/>
  <c r="EC20" i="15"/>
  <c r="DY20" i="15"/>
  <c r="DX20" i="15"/>
  <c r="DV20" i="15"/>
  <c r="DU20" i="15"/>
  <c r="DS20" i="15"/>
  <c r="DR20" i="15"/>
  <c r="ED19" i="15"/>
  <c r="EC19" i="15"/>
  <c r="DY19" i="15"/>
  <c r="DX19" i="15"/>
  <c r="DV19" i="15"/>
  <c r="DU19" i="15"/>
  <c r="DS19" i="15"/>
  <c r="DR19" i="15"/>
  <c r="ED18" i="15"/>
  <c r="DR18" i="15"/>
  <c r="CZ18" i="15"/>
  <c r="ED17" i="15"/>
  <c r="EC17" i="15"/>
  <c r="DY17" i="15"/>
  <c r="DX17" i="15"/>
  <c r="DV17" i="15"/>
  <c r="DU17" i="15"/>
  <c r="DS17" i="15"/>
  <c r="DR17" i="15"/>
  <c r="CZ17" i="15"/>
  <c r="ED16" i="15"/>
  <c r="DR16" i="15"/>
  <c r="CZ16" i="15"/>
  <c r="ED15" i="15"/>
  <c r="EC15" i="15"/>
  <c r="DY15" i="15"/>
  <c r="DX15" i="15"/>
  <c r="DV15" i="15"/>
  <c r="DU15" i="15"/>
  <c r="DS15" i="15"/>
  <c r="DR15" i="15"/>
  <c r="CZ15" i="15"/>
  <c r="ED14" i="15"/>
  <c r="EC14" i="15"/>
  <c r="DY14" i="15"/>
  <c r="DX14" i="15"/>
  <c r="DV14" i="15"/>
  <c r="DU14" i="15"/>
  <c r="DS14" i="15"/>
  <c r="DR14" i="15"/>
  <c r="CZ14" i="15"/>
  <c r="ED13" i="15"/>
  <c r="EC13" i="15"/>
  <c r="DY13" i="15"/>
  <c r="DX13" i="15"/>
  <c r="DV13" i="15"/>
  <c r="DU13" i="15"/>
  <c r="DS13" i="15"/>
  <c r="DR13" i="15"/>
  <c r="CZ13" i="15"/>
  <c r="ED12" i="15"/>
  <c r="DR12" i="15"/>
  <c r="CZ12" i="15"/>
  <c r="ED11" i="15"/>
  <c r="EC11" i="15"/>
  <c r="DY11" i="15"/>
  <c r="DX11" i="15"/>
  <c r="DV11" i="15"/>
  <c r="DU11" i="15"/>
  <c r="DS11" i="15"/>
  <c r="DR11" i="15"/>
  <c r="CZ11" i="15"/>
  <c r="ED10" i="15"/>
  <c r="EC10" i="15"/>
  <c r="DY10" i="15"/>
  <c r="DX10" i="15"/>
  <c r="DV10" i="15"/>
  <c r="DU10" i="15"/>
  <c r="DS10" i="15"/>
  <c r="DR10" i="15"/>
  <c r="CZ10" i="15"/>
  <c r="ED9" i="15"/>
  <c r="DR9" i="15"/>
  <c r="CZ9" i="15"/>
  <c r="ED8" i="15"/>
  <c r="EC8" i="15"/>
  <c r="DY8" i="15"/>
  <c r="DX8" i="15"/>
  <c r="DV8" i="15"/>
  <c r="DU8" i="15"/>
  <c r="DS8" i="15"/>
  <c r="DR8" i="15"/>
  <c r="CZ8" i="15"/>
  <c r="ED7" i="15"/>
  <c r="DR7" i="15"/>
  <c r="CZ7" i="15"/>
  <c r="ED6" i="15"/>
  <c r="EC6" i="15"/>
  <c r="DY6" i="15"/>
  <c r="DX6" i="15"/>
  <c r="DV6" i="15"/>
  <c r="DU6" i="15"/>
  <c r="DS6" i="15"/>
  <c r="DR6" i="15"/>
  <c r="CZ6" i="15"/>
  <c r="ED5" i="15"/>
  <c r="EC5" i="15"/>
  <c r="DY5" i="15"/>
  <c r="DX5" i="15"/>
  <c r="DV5" i="15"/>
  <c r="DU5" i="15"/>
  <c r="DS5" i="15"/>
  <c r="DR5" i="15"/>
  <c r="CZ5" i="15"/>
  <c r="CG21" i="15"/>
  <c r="CE21" i="15"/>
  <c r="BP21" i="15"/>
  <c r="BN21" i="15"/>
  <c r="CI20" i="15"/>
  <c r="CH20" i="15"/>
  <c r="CD20" i="15"/>
  <c r="CC20" i="15"/>
  <c r="CA20" i="15"/>
  <c r="BZ20" i="15"/>
  <c r="BX20" i="15"/>
  <c r="BW20" i="15"/>
  <c r="CI19" i="15"/>
  <c r="CH19" i="15"/>
  <c r="CD19" i="15"/>
  <c r="CC19" i="15"/>
  <c r="CA19" i="15"/>
  <c r="BZ19" i="15"/>
  <c r="BX19" i="15"/>
  <c r="BW19" i="15"/>
  <c r="CI5" i="15"/>
  <c r="CH5" i="15"/>
  <c r="CD5" i="15"/>
  <c r="CC5" i="15"/>
  <c r="CA5" i="15"/>
  <c r="BZ5" i="15"/>
  <c r="BX5" i="15"/>
  <c r="BW5" i="15"/>
  <c r="BE5" i="15"/>
  <c r="AP382" i="1" l="1"/>
  <c r="BI311" i="1"/>
  <c r="BJ311" i="1" s="1"/>
  <c r="AP381" i="1"/>
  <c r="AP311" i="1"/>
  <c r="AP312" i="1"/>
  <c r="CD382" i="1"/>
  <c r="BI382" i="1"/>
  <c r="BJ382" i="1" s="1"/>
  <c r="BM381" i="1"/>
  <c r="AR381" i="1"/>
  <c r="AS381" i="1" s="1"/>
  <c r="BL381" i="1"/>
  <c r="AP182" i="1"/>
  <c r="AW182" i="1"/>
  <c r="BS182" i="1" s="1"/>
  <c r="AR382" i="1"/>
  <c r="AS382" i="1" s="1"/>
  <c r="BM382" i="1"/>
  <c r="BL382" i="1"/>
  <c r="AUV367" i="1"/>
  <c r="AUW367" i="1" s="1"/>
  <c r="AUX367" i="1" s="1"/>
  <c r="BN367" i="1"/>
  <c r="BO367" i="1" s="1"/>
  <c r="BI381" i="1"/>
  <c r="BJ381" i="1" s="1"/>
  <c r="CD381" i="1"/>
  <c r="AVN312" i="1"/>
  <c r="AVO312" i="1" s="1"/>
  <c r="DD419" i="1"/>
  <c r="AVQ419" i="1"/>
  <c r="AVN311" i="1"/>
  <c r="AVO311" i="1" s="1"/>
  <c r="AVN419" i="1"/>
  <c r="AVO419" i="1" s="1"/>
  <c r="CE312" i="1"/>
  <c r="CF312" i="1" s="1"/>
  <c r="CE311" i="1"/>
  <c r="CF311" i="1" s="1"/>
  <c r="AP451" i="1"/>
  <c r="AP448" i="1"/>
  <c r="CD448" i="1"/>
  <c r="BI448" i="1"/>
  <c r="BJ448" i="1" s="1"/>
  <c r="CD446" i="1"/>
  <c r="BI446" i="1"/>
  <c r="BJ446" i="1" s="1"/>
  <c r="CD451" i="1"/>
  <c r="BI451" i="1"/>
  <c r="BJ451" i="1" s="1"/>
  <c r="BL451" i="1"/>
  <c r="AR451" i="1"/>
  <c r="AS451" i="1" s="1"/>
  <c r="BM451" i="1"/>
  <c r="AUV451" i="1" s="1"/>
  <c r="AUW451" i="1" s="1"/>
  <c r="AUX451" i="1" s="1"/>
  <c r="BM448" i="1"/>
  <c r="AUV448" i="1" s="1"/>
  <c r="AUW448" i="1" s="1"/>
  <c r="AUX448" i="1" s="1"/>
  <c r="AR448" i="1"/>
  <c r="AS448" i="1" s="1"/>
  <c r="BL448" i="1"/>
  <c r="AP446" i="1"/>
  <c r="BL446" i="1"/>
  <c r="AR446" i="1"/>
  <c r="AS446" i="1" s="1"/>
  <c r="BM446" i="1"/>
  <c r="AUV446" i="1" s="1"/>
  <c r="AUW446" i="1" s="1"/>
  <c r="AUX446" i="1" s="1"/>
  <c r="CF419" i="1"/>
  <c r="DB419" i="1" s="1"/>
  <c r="DW11" i="15"/>
  <c r="DW5" i="15"/>
  <c r="CX16" i="15"/>
  <c r="CX12" i="15"/>
  <c r="CX8" i="15"/>
  <c r="BY20" i="15"/>
  <c r="DW14" i="15"/>
  <c r="DW15" i="15"/>
  <c r="CX17" i="15"/>
  <c r="CX15" i="15"/>
  <c r="CX14" i="15"/>
  <c r="CX13" i="15"/>
  <c r="CX11" i="15"/>
  <c r="CX10" i="15"/>
  <c r="CX9" i="15"/>
  <c r="CX7" i="15"/>
  <c r="CX6" i="15"/>
  <c r="DW8" i="15"/>
  <c r="DT13" i="15"/>
  <c r="DW10" i="15"/>
  <c r="DT11" i="15"/>
  <c r="DT14" i="15"/>
  <c r="DT20" i="15"/>
  <c r="CX18" i="15"/>
  <c r="BY13" i="15"/>
  <c r="BY19" i="15"/>
  <c r="CB11" i="15"/>
  <c r="DT8" i="15"/>
  <c r="DT17" i="15"/>
  <c r="DW19" i="15"/>
  <c r="CB15" i="15"/>
  <c r="DT10" i="15"/>
  <c r="CB5" i="15"/>
  <c r="DT19" i="15"/>
  <c r="BY14" i="15"/>
  <c r="BY10" i="15"/>
  <c r="BY8" i="15"/>
  <c r="BY6" i="15"/>
  <c r="ED21" i="15"/>
  <c r="DW17" i="15"/>
  <c r="DW20" i="15"/>
  <c r="BY17" i="15"/>
  <c r="CB13" i="15"/>
  <c r="CB20" i="15"/>
  <c r="DR21" i="15"/>
  <c r="CB19" i="15"/>
  <c r="DT6" i="15"/>
  <c r="DW13" i="15"/>
  <c r="DT15" i="15"/>
  <c r="CB17" i="15"/>
  <c r="BY15" i="15"/>
  <c r="CB14" i="15"/>
  <c r="BY11" i="15"/>
  <c r="CB10" i="15"/>
  <c r="CB8" i="15"/>
  <c r="CB6" i="15"/>
  <c r="DW6" i="15"/>
  <c r="BW21" i="15"/>
  <c r="CX5" i="15"/>
  <c r="DT5" i="15"/>
  <c r="BY5" i="15"/>
  <c r="CI21" i="15"/>
  <c r="AUV382" i="1" l="1"/>
  <c r="AUW382" i="1" s="1"/>
  <c r="AUX382" i="1" s="1"/>
  <c r="BN382" i="1"/>
  <c r="BO382" i="1" s="1"/>
  <c r="CH382" i="1"/>
  <c r="AVQ382" i="1" s="1"/>
  <c r="AVM382" i="1"/>
  <c r="AVN382" i="1" s="1"/>
  <c r="AVO382" i="1" s="1"/>
  <c r="CE382" i="1"/>
  <c r="CF382" i="1" s="1"/>
  <c r="AVM381" i="1"/>
  <c r="AVN381" i="1" s="1"/>
  <c r="AVO381" i="1" s="1"/>
  <c r="CE381" i="1"/>
  <c r="CF381" i="1" s="1"/>
  <c r="AUV381" i="1"/>
  <c r="AUW381" i="1" s="1"/>
  <c r="AUX381" i="1" s="1"/>
  <c r="CH381" i="1"/>
  <c r="AVQ381" i="1" s="1"/>
  <c r="BN381" i="1"/>
  <c r="BO381" i="1" s="1"/>
  <c r="CE451" i="1"/>
  <c r="CF451" i="1" s="1"/>
  <c r="AVM451" i="1"/>
  <c r="CE448" i="1"/>
  <c r="CF448" i="1" s="1"/>
  <c r="AVM448" i="1"/>
  <c r="CE446" i="1"/>
  <c r="CF446" i="1" s="1"/>
  <c r="AVM446" i="1"/>
  <c r="CF15" i="15"/>
  <c r="CH446" i="1"/>
  <c r="AVQ446" i="1" s="1"/>
  <c r="BN446" i="1"/>
  <c r="BO446" i="1" s="1"/>
  <c r="CH448" i="1"/>
  <c r="AVQ448" i="1" s="1"/>
  <c r="BN448" i="1"/>
  <c r="BO448" i="1" s="1"/>
  <c r="BN451" i="1"/>
  <c r="BO451" i="1" s="1"/>
  <c r="CH451" i="1"/>
  <c r="AVQ451" i="1" s="1"/>
  <c r="EA11" i="15"/>
  <c r="CF11" i="15"/>
  <c r="CF10" i="15"/>
  <c r="EA8" i="15"/>
  <c r="EA20" i="15"/>
  <c r="CF14" i="15"/>
  <c r="CF13" i="15"/>
  <c r="EA14" i="15"/>
  <c r="EA19" i="15"/>
  <c r="EA13" i="15"/>
  <c r="CF8" i="15"/>
  <c r="CF20" i="15"/>
  <c r="EA15" i="15"/>
  <c r="CF6" i="15"/>
  <c r="EA10" i="15"/>
  <c r="CF19" i="15"/>
  <c r="EA17" i="15"/>
  <c r="CF17" i="15"/>
  <c r="EA6" i="15"/>
  <c r="EA5" i="15"/>
  <c r="CF5" i="15"/>
  <c r="D6" i="15"/>
  <c r="E6" i="15"/>
  <c r="F6" i="15"/>
  <c r="G6" i="15"/>
  <c r="H6" i="15"/>
  <c r="I6" i="15"/>
  <c r="D7" i="15"/>
  <c r="E7" i="15"/>
  <c r="F7" i="15"/>
  <c r="G7" i="15"/>
  <c r="H7" i="15"/>
  <c r="I7" i="15"/>
  <c r="D8" i="15"/>
  <c r="E8" i="15"/>
  <c r="F8" i="15"/>
  <c r="G8" i="15"/>
  <c r="H8" i="15"/>
  <c r="I8" i="15"/>
  <c r="D9" i="15"/>
  <c r="E9" i="15"/>
  <c r="F9" i="15"/>
  <c r="G9" i="15"/>
  <c r="H9" i="15"/>
  <c r="I9" i="15"/>
  <c r="D10" i="15"/>
  <c r="E10" i="15"/>
  <c r="F10" i="15"/>
  <c r="G10" i="15"/>
  <c r="H10" i="15"/>
  <c r="I10" i="15"/>
  <c r="D11" i="15"/>
  <c r="E11" i="15"/>
  <c r="F11" i="15"/>
  <c r="G11" i="15"/>
  <c r="H11" i="15"/>
  <c r="I11" i="15"/>
  <c r="D12" i="15"/>
  <c r="E12" i="15"/>
  <c r="F12" i="15"/>
  <c r="G12" i="15"/>
  <c r="H12" i="15"/>
  <c r="I12" i="15"/>
  <c r="D13" i="15"/>
  <c r="E13" i="15"/>
  <c r="F13" i="15"/>
  <c r="G13" i="15"/>
  <c r="H13" i="15"/>
  <c r="I13" i="15"/>
  <c r="D14" i="15"/>
  <c r="E14" i="15"/>
  <c r="F14" i="15"/>
  <c r="G14" i="15"/>
  <c r="H14" i="15"/>
  <c r="I14" i="15"/>
  <c r="D15" i="15"/>
  <c r="E15" i="15"/>
  <c r="F15" i="15"/>
  <c r="G15" i="15"/>
  <c r="H15" i="15"/>
  <c r="I15" i="15"/>
  <c r="D16" i="15"/>
  <c r="E16" i="15"/>
  <c r="F16" i="15"/>
  <c r="G16" i="15"/>
  <c r="H16" i="15"/>
  <c r="I16" i="15"/>
  <c r="D17" i="15"/>
  <c r="E17" i="15"/>
  <c r="F17" i="15"/>
  <c r="G17" i="15"/>
  <c r="H17" i="15"/>
  <c r="I17" i="15"/>
  <c r="D18" i="15"/>
  <c r="E18" i="15"/>
  <c r="F18" i="15"/>
  <c r="G18" i="15"/>
  <c r="H18" i="15"/>
  <c r="I18" i="15"/>
  <c r="I5" i="15"/>
  <c r="H5" i="15"/>
  <c r="G5" i="15"/>
  <c r="F5" i="15"/>
  <c r="E5" i="15"/>
  <c r="D5" i="15"/>
  <c r="C5" i="15"/>
  <c r="BA7" i="15"/>
  <c r="BA18" i="15"/>
  <c r="R49" i="15"/>
  <c r="R48" i="15"/>
  <c r="R55" i="15" s="1"/>
  <c r="R47" i="15"/>
  <c r="S51" i="15" s="1"/>
  <c r="AA46" i="15"/>
  <c r="C46" i="15"/>
  <c r="AA45" i="15"/>
  <c r="C45" i="15"/>
  <c r="AA44" i="15"/>
  <c r="C44" i="15"/>
  <c r="AA43" i="15"/>
  <c r="C43" i="15"/>
  <c r="AA42" i="15"/>
  <c r="C42" i="15"/>
  <c r="AA41" i="15"/>
  <c r="C41" i="15"/>
  <c r="AA40" i="15"/>
  <c r="C40" i="15"/>
  <c r="AA39" i="15"/>
  <c r="C39" i="15"/>
  <c r="AA38" i="15"/>
  <c r="C38" i="15"/>
  <c r="AM37" i="15"/>
  <c r="AA37" i="15"/>
  <c r="C37" i="15"/>
  <c r="C36" i="15"/>
  <c r="C35" i="15"/>
  <c r="C34" i="15"/>
  <c r="C33" i="15"/>
  <c r="AS32" i="15"/>
  <c r="AV29" i="15"/>
  <c r="AV28" i="15"/>
  <c r="AV27" i="15"/>
  <c r="AV26" i="15"/>
  <c r="AP26" i="15"/>
  <c r="AV25" i="15"/>
  <c r="AP25" i="15"/>
  <c r="AM25" i="15"/>
  <c r="AL25" i="15"/>
  <c r="AB25" i="15"/>
  <c r="AA25" i="15"/>
  <c r="C25" i="15"/>
  <c r="AV24" i="15"/>
  <c r="AP24" i="15"/>
  <c r="AM24" i="15"/>
  <c r="AL24" i="15"/>
  <c r="AB24" i="15"/>
  <c r="AA24" i="15"/>
  <c r="C24" i="15"/>
  <c r="AV22" i="15"/>
  <c r="AK21" i="15"/>
  <c r="AI21" i="15"/>
  <c r="T21" i="15"/>
  <c r="R21" i="15"/>
  <c r="AM20" i="15"/>
  <c r="AL20" i="15"/>
  <c r="AH20" i="15"/>
  <c r="AG20" i="15"/>
  <c r="AE20" i="15"/>
  <c r="AD20" i="15"/>
  <c r="AB20" i="15"/>
  <c r="AA20" i="15"/>
  <c r="C20" i="15"/>
  <c r="AM19" i="15"/>
  <c r="AL19" i="15"/>
  <c r="AH19" i="15"/>
  <c r="AG19" i="15"/>
  <c r="AE19" i="15"/>
  <c r="AD19" i="15"/>
  <c r="AB19" i="15"/>
  <c r="AA19" i="15"/>
  <c r="C19" i="15"/>
  <c r="AM18" i="15"/>
  <c r="AA18" i="15"/>
  <c r="C18" i="15"/>
  <c r="AM17" i="15"/>
  <c r="AL17" i="15"/>
  <c r="AH17" i="15"/>
  <c r="AG17" i="15"/>
  <c r="AE17" i="15"/>
  <c r="AD17" i="15"/>
  <c r="AB17" i="15"/>
  <c r="AA17" i="15"/>
  <c r="C17" i="15"/>
  <c r="AM16" i="15"/>
  <c r="AA16" i="15"/>
  <c r="C16" i="15"/>
  <c r="AM15" i="15"/>
  <c r="AL15" i="15"/>
  <c r="AH15" i="15"/>
  <c r="AG15" i="15"/>
  <c r="AE15" i="15"/>
  <c r="AD15" i="15"/>
  <c r="AB15" i="15"/>
  <c r="AA15" i="15"/>
  <c r="C15" i="15"/>
  <c r="AM14" i="15"/>
  <c r="AL14" i="15"/>
  <c r="AH14" i="15"/>
  <c r="AG14" i="15"/>
  <c r="AE14" i="15"/>
  <c r="AD14" i="15"/>
  <c r="AB14" i="15"/>
  <c r="AA14" i="15"/>
  <c r="C14" i="15"/>
  <c r="AM13" i="15"/>
  <c r="AL13" i="15"/>
  <c r="AH13" i="15"/>
  <c r="AG13" i="15"/>
  <c r="AE13" i="15"/>
  <c r="AD13" i="15"/>
  <c r="AB13" i="15"/>
  <c r="AA13" i="15"/>
  <c r="C13" i="15"/>
  <c r="AM12" i="15"/>
  <c r="AA12" i="15"/>
  <c r="C12" i="15"/>
  <c r="AM11" i="15"/>
  <c r="AL11" i="15"/>
  <c r="AH11" i="15"/>
  <c r="AG11" i="15"/>
  <c r="AE11" i="15"/>
  <c r="AD11" i="15"/>
  <c r="AB11" i="15"/>
  <c r="AA11" i="15"/>
  <c r="C11" i="15"/>
  <c r="AM10" i="15"/>
  <c r="AL10" i="15"/>
  <c r="AH10" i="15"/>
  <c r="AG10" i="15"/>
  <c r="AE10" i="15"/>
  <c r="AD10" i="15"/>
  <c r="AB10" i="15"/>
  <c r="AA10" i="15"/>
  <c r="C10" i="15"/>
  <c r="AM9" i="15"/>
  <c r="AA9" i="15"/>
  <c r="C9" i="15"/>
  <c r="AM8" i="15"/>
  <c r="AL8" i="15"/>
  <c r="AH8" i="15"/>
  <c r="AG8" i="15"/>
  <c r="AE8" i="15"/>
  <c r="AD8" i="15"/>
  <c r="AB8" i="15"/>
  <c r="AA8" i="15"/>
  <c r="C8" i="15"/>
  <c r="AM7" i="15"/>
  <c r="AA7" i="15"/>
  <c r="C7" i="15"/>
  <c r="AM6" i="15"/>
  <c r="AL6" i="15"/>
  <c r="AH6" i="15"/>
  <c r="AG6" i="15"/>
  <c r="AE6" i="15"/>
  <c r="AD6" i="15"/>
  <c r="AB6" i="15"/>
  <c r="AA6" i="15"/>
  <c r="C6" i="15"/>
  <c r="AM5" i="15"/>
  <c r="AL5" i="15"/>
  <c r="AH5" i="15"/>
  <c r="AG5" i="15"/>
  <c r="AE5" i="15"/>
  <c r="AD5" i="15"/>
  <c r="AB5" i="15"/>
  <c r="AA5" i="15"/>
  <c r="AVN446" i="1" l="1"/>
  <c r="AVO446" i="1" s="1"/>
  <c r="AVN451" i="1"/>
  <c r="AVO451" i="1" s="1"/>
  <c r="AVN448" i="1"/>
  <c r="AVO448" i="1" s="1"/>
  <c r="AB26" i="15"/>
  <c r="AA26" i="15"/>
  <c r="AC20" i="15"/>
  <c r="AC19" i="15"/>
  <c r="AC5" i="15"/>
  <c r="AF15" i="15"/>
  <c r="C48" i="15"/>
  <c r="AF8" i="15"/>
  <c r="AC14" i="15"/>
  <c r="AF13" i="15"/>
  <c r="AC15" i="15"/>
  <c r="AF19" i="15"/>
  <c r="AM26" i="15"/>
  <c r="AF6" i="15"/>
  <c r="AC8" i="15"/>
  <c r="AF10" i="15"/>
  <c r="AF14" i="15"/>
  <c r="AF17" i="15"/>
  <c r="AF20" i="15"/>
  <c r="AA21" i="15"/>
  <c r="AM21" i="15"/>
  <c r="AF11" i="15"/>
  <c r="AC13" i="15"/>
  <c r="C26" i="15"/>
  <c r="C21" i="15"/>
  <c r="AC10" i="15"/>
  <c r="AC11" i="15"/>
  <c r="AF5" i="15"/>
  <c r="AC6" i="15"/>
  <c r="C49" i="15"/>
  <c r="AC17" i="15"/>
  <c r="AL26" i="15"/>
  <c r="C47" i="15"/>
  <c r="S58" i="2"/>
  <c r="AJ20" i="15" l="1"/>
  <c r="AJ19" i="15"/>
  <c r="AJ13" i="15"/>
  <c r="AJ15" i="15"/>
  <c r="AJ14" i="15"/>
  <c r="AJ11" i="15"/>
  <c r="AJ8" i="15"/>
  <c r="AJ6" i="15"/>
  <c r="AJ17" i="15"/>
  <c r="AJ10" i="15"/>
  <c r="AJ5" i="15"/>
  <c r="AU162" i="12" l="1"/>
  <c r="AU163" i="12"/>
  <c r="AU165" i="12"/>
  <c r="AU166" i="12"/>
  <c r="AU168" i="12"/>
  <c r="AU169" i="12"/>
  <c r="AU171" i="12"/>
  <c r="AU172" i="12"/>
  <c r="AU174" i="12"/>
  <c r="AU175" i="12"/>
  <c r="AU177" i="12"/>
  <c r="AU178" i="12"/>
  <c r="AU180" i="12"/>
  <c r="AU181" i="12"/>
  <c r="AU183" i="12"/>
  <c r="AU184" i="12"/>
  <c r="AU186" i="12"/>
  <c r="AU187" i="12"/>
  <c r="AU189" i="12"/>
  <c r="AU190" i="12"/>
  <c r="AU192" i="12"/>
  <c r="AU193" i="12"/>
  <c r="AU195" i="12"/>
  <c r="AU196" i="12"/>
  <c r="AU198" i="12"/>
  <c r="AU199" i="12"/>
  <c r="AU201" i="12"/>
  <c r="AU202" i="12"/>
  <c r="AU204" i="12"/>
  <c r="AU205" i="12"/>
  <c r="AU207" i="12"/>
  <c r="AU208" i="12"/>
  <c r="AU210" i="12"/>
  <c r="AU211" i="12"/>
  <c r="AU213" i="12"/>
  <c r="AU214" i="12"/>
  <c r="L42" i="3" l="1"/>
  <c r="L41" i="3"/>
  <c r="L40" i="3"/>
  <c r="J31" i="3"/>
  <c r="L33" i="3"/>
  <c r="L32" i="3"/>
  <c r="L31" i="3"/>
  <c r="L30" i="3"/>
  <c r="L29" i="3"/>
  <c r="Z93" i="1" s="1"/>
  <c r="L25" i="3"/>
  <c r="Z367" i="1" s="1"/>
  <c r="AV367" i="1" s="1"/>
  <c r="BR367" i="1" s="1"/>
  <c r="AVA367" i="1" s="1"/>
  <c r="L20" i="3"/>
  <c r="J20" i="3"/>
  <c r="J25" i="3"/>
  <c r="X367" i="1" s="1"/>
  <c r="J30" i="3"/>
  <c r="J29" i="3"/>
  <c r="X93" i="1" s="1"/>
  <c r="J32" i="3"/>
  <c r="J33" i="3"/>
  <c r="J40" i="3"/>
  <c r="J41" i="3"/>
  <c r="J42" i="3"/>
  <c r="AT367" i="1" l="1"/>
  <c r="X384" i="1"/>
  <c r="AT384" i="1" s="1"/>
  <c r="BP384" i="1" s="1"/>
  <c r="AUY384" i="1" s="1"/>
  <c r="X383" i="1"/>
  <c r="AT383" i="1" s="1"/>
  <c r="BP383" i="1" s="1"/>
  <c r="AUY383" i="1" s="1"/>
  <c r="X353" i="1"/>
  <c r="AT353" i="1" s="1"/>
  <c r="BP353" i="1" s="1"/>
  <c r="X6" i="1"/>
  <c r="AT6" i="1" s="1"/>
  <c r="BP6" i="1" s="1"/>
  <c r="AUY6" i="1" s="1"/>
  <c r="Z6" i="1"/>
  <c r="AV6" i="1" s="1"/>
  <c r="BR6" i="1" s="1"/>
  <c r="Z384" i="1"/>
  <c r="AV384" i="1" s="1"/>
  <c r="BR384" i="1" s="1"/>
  <c r="Z383" i="1"/>
  <c r="AV383" i="1" s="1"/>
  <c r="BR383" i="1" s="1"/>
  <c r="Z353" i="1"/>
  <c r="AV353" i="1" s="1"/>
  <c r="BR353" i="1" s="1"/>
  <c r="X50" i="1"/>
  <c r="X8" i="1"/>
  <c r="X33" i="1"/>
  <c r="X62" i="1"/>
  <c r="X32" i="1"/>
  <c r="X19" i="1"/>
  <c r="X31" i="1"/>
  <c r="X35" i="1"/>
  <c r="X51" i="1"/>
  <c r="X113" i="1"/>
  <c r="X47" i="1"/>
  <c r="X111" i="1"/>
  <c r="X98" i="1"/>
  <c r="X207" i="1"/>
  <c r="X220" i="1"/>
  <c r="X206" i="1"/>
  <c r="X235" i="1"/>
  <c r="X290" i="1"/>
  <c r="X228" i="1"/>
  <c r="X237" i="1"/>
  <c r="X301" i="1"/>
  <c r="X205" i="1"/>
  <c r="X386" i="1"/>
  <c r="X398" i="1"/>
  <c r="X418" i="1"/>
  <c r="X385" i="1"/>
  <c r="X400" i="1"/>
  <c r="X67" i="1"/>
  <c r="X65" i="1"/>
  <c r="X81" i="1"/>
  <c r="X83" i="1"/>
  <c r="X355" i="1"/>
  <c r="X365" i="1"/>
  <c r="X371" i="1"/>
  <c r="X411" i="1"/>
  <c r="X431" i="1"/>
  <c r="AT431" i="1" s="1"/>
  <c r="BP431" i="1" s="1"/>
  <c r="AUY431" i="1" s="1"/>
  <c r="X274" i="1"/>
  <c r="X457" i="1" s="1"/>
  <c r="Z32" i="1"/>
  <c r="Z19" i="1"/>
  <c r="Z31" i="1"/>
  <c r="Z35" i="1"/>
  <c r="Z47" i="1"/>
  <c r="Z51" i="1"/>
  <c r="Z50" i="1"/>
  <c r="Z8" i="1"/>
  <c r="Z62" i="1"/>
  <c r="Z111" i="1"/>
  <c r="Z33" i="1"/>
  <c r="Z98" i="1"/>
  <c r="Z113" i="1"/>
  <c r="Z205" i="1"/>
  <c r="Z206" i="1"/>
  <c r="Z220" i="1"/>
  <c r="Z228" i="1"/>
  <c r="Z237" i="1"/>
  <c r="Z301" i="1"/>
  <c r="Z207" i="1"/>
  <c r="Z235" i="1"/>
  <c r="Z290" i="1"/>
  <c r="Z400" i="1"/>
  <c r="Z386" i="1"/>
  <c r="Z398" i="1"/>
  <c r="Z418" i="1"/>
  <c r="Z385" i="1"/>
  <c r="Z65" i="1"/>
  <c r="Z67" i="1"/>
  <c r="Z83" i="1"/>
  <c r="Z81" i="1"/>
  <c r="Z365" i="1"/>
  <c r="Z371" i="1"/>
  <c r="Z411" i="1"/>
  <c r="Z355" i="1"/>
  <c r="Z431" i="1"/>
  <c r="AV431" i="1" s="1"/>
  <c r="BR431" i="1" s="1"/>
  <c r="Z274" i="1"/>
  <c r="Z457" i="1" s="1"/>
  <c r="R10" i="14"/>
  <c r="R7" i="14"/>
  <c r="R6" i="14"/>
  <c r="R5" i="14"/>
  <c r="R4" i="14"/>
  <c r="AUY353" i="1" l="1"/>
  <c r="CL353" i="1"/>
  <c r="CN353" i="1"/>
  <c r="BP367" i="1"/>
  <c r="Z456" i="1"/>
  <c r="Z458" i="1" s="1"/>
  <c r="Z459" i="1" s="1"/>
  <c r="N261" i="12"/>
  <c r="N252" i="12"/>
  <c r="N243" i="12"/>
  <c r="N234" i="12"/>
  <c r="N225" i="12"/>
  <c r="N216" i="12"/>
  <c r="N207" i="12"/>
  <c r="N198" i="12"/>
  <c r="N270" i="12"/>
  <c r="N189" i="12"/>
  <c r="N144" i="12"/>
  <c r="N258" i="12"/>
  <c r="N249" i="12"/>
  <c r="N240" i="12"/>
  <c r="N231" i="12"/>
  <c r="N213" i="12"/>
  <c r="N204" i="12"/>
  <c r="N195" i="12"/>
  <c r="N267" i="12"/>
  <c r="N141" i="12"/>
  <c r="N123" i="12"/>
  <c r="N150" i="12"/>
  <c r="S25" i="2"/>
  <c r="E23" i="2"/>
  <c r="F23" i="2" s="1"/>
  <c r="E24" i="2"/>
  <c r="F24" i="2" s="1"/>
  <c r="AUY367" i="1" l="1"/>
  <c r="W27" i="2"/>
  <c r="U25" i="2"/>
  <c r="N132" i="12"/>
  <c r="N186" i="12"/>
  <c r="N99" i="12"/>
  <c r="N18" i="12"/>
  <c r="N162" i="12"/>
  <c r="N126" i="12"/>
  <c r="N177" i="12"/>
  <c r="N42" i="12"/>
  <c r="N114" i="12"/>
  <c r="N153" i="12"/>
  <c r="N171" i="12"/>
  <c r="N81" i="12"/>
  <c r="N90" i="12"/>
  <c r="N135" i="12"/>
  <c r="N108" i="12"/>
  <c r="N54" i="12"/>
  <c r="N180" i="12"/>
  <c r="N9" i="12"/>
  <c r="N27" i="12"/>
  <c r="N36" i="12"/>
  <c r="N45" i="12"/>
  <c r="N72" i="12"/>
  <c r="N63" i="12"/>
  <c r="N117" i="12"/>
  <c r="N96" i="12"/>
  <c r="N15" i="12"/>
  <c r="N51" i="12"/>
  <c r="N69" i="12"/>
  <c r="N168" i="12"/>
  <c r="N78" i="12"/>
  <c r="N222" i="12"/>
  <c r="N105" i="12"/>
  <c r="N6" i="12"/>
  <c r="N24" i="12"/>
  <c r="N159" i="12"/>
  <c r="N87" i="12"/>
  <c r="N33" i="12"/>
  <c r="N60" i="12"/>
  <c r="Y159" i="12"/>
  <c r="P141" i="12"/>
  <c r="X141" i="12"/>
  <c r="Q132" i="12"/>
  <c r="S132" i="12"/>
  <c r="U132" i="12"/>
  <c r="W132" i="12"/>
  <c r="Y132" i="12"/>
  <c r="V204" i="12"/>
  <c r="V213" i="12"/>
  <c r="AC222" i="12"/>
  <c r="S231" i="12"/>
  <c r="W231" i="12"/>
  <c r="P240" i="12"/>
  <c r="X240" i="12"/>
  <c r="U249" i="12"/>
  <c r="R258" i="12"/>
  <c r="U153" i="12"/>
  <c r="R162" i="12"/>
  <c r="V162" i="12"/>
  <c r="AC72" i="12"/>
  <c r="R144" i="12"/>
  <c r="V144" i="12"/>
  <c r="P135" i="12"/>
  <c r="X135" i="12"/>
  <c r="AC189" i="12"/>
  <c r="U270" i="12"/>
  <c r="Y270" i="12"/>
  <c r="V225" i="12"/>
  <c r="Q252" i="12"/>
  <c r="U252" i="12"/>
  <c r="Y252" i="12"/>
  <c r="AC252" i="12"/>
  <c r="Q150" i="12"/>
  <c r="U150" i="12"/>
  <c r="W150" i="12"/>
  <c r="Y150" i="12"/>
  <c r="AC150" i="12"/>
  <c r="AC42" i="12"/>
  <c r="AC159" i="12"/>
  <c r="AC51" i="12"/>
  <c r="AC69" i="12"/>
  <c r="Q168" i="12"/>
  <c r="S168" i="12"/>
  <c r="U168" i="12"/>
  <c r="W168" i="12"/>
  <c r="Y168" i="12"/>
  <c r="AC168" i="12"/>
  <c r="S141" i="12"/>
  <c r="AC132" i="12"/>
  <c r="P186" i="12"/>
  <c r="X186" i="12"/>
  <c r="R267" i="12"/>
  <c r="V267" i="12"/>
  <c r="W267" i="12"/>
  <c r="Q204" i="12"/>
  <c r="W213" i="12"/>
  <c r="Q222" i="12"/>
  <c r="S222" i="12"/>
  <c r="U222" i="12"/>
  <c r="W222" i="12"/>
  <c r="Y222" i="12"/>
  <c r="AC231" i="12"/>
  <c r="Y240" i="12"/>
  <c r="AC249" i="12"/>
  <c r="AC9" i="12"/>
  <c r="AC18" i="12"/>
  <c r="AC153" i="12"/>
  <c r="R171" i="12"/>
  <c r="V171" i="12"/>
  <c r="W189" i="12"/>
  <c r="P270" i="12"/>
  <c r="V270" i="12"/>
  <c r="X270" i="12"/>
  <c r="AC270" i="12"/>
  <c r="Q270" i="12"/>
  <c r="Q216" i="12"/>
  <c r="U216" i="12"/>
  <c r="Y216" i="12"/>
  <c r="Q225" i="12"/>
  <c r="W225" i="12"/>
  <c r="AC225" i="12"/>
  <c r="S234" i="12"/>
  <c r="W234" i="12"/>
  <c r="U243" i="12"/>
  <c r="Y243" i="12"/>
  <c r="R261" i="12"/>
  <c r="AC177" i="12"/>
  <c r="S150" i="12"/>
  <c r="AC33" i="12"/>
  <c r="AC105" i="12"/>
  <c r="AC15" i="12"/>
  <c r="P150" i="12"/>
  <c r="R150" i="12"/>
  <c r="V150" i="12"/>
  <c r="X150" i="12"/>
  <c r="Q159" i="12"/>
  <c r="S159" i="12"/>
  <c r="U159" i="12"/>
  <c r="W159" i="12"/>
  <c r="R168" i="12"/>
  <c r="V168" i="12"/>
  <c r="X168" i="12"/>
  <c r="AC114" i="12"/>
  <c r="R132" i="12"/>
  <c r="V132" i="12"/>
  <c r="Q267" i="12"/>
  <c r="S267" i="12"/>
  <c r="U267" i="12"/>
  <c r="Y267" i="12"/>
  <c r="AC267" i="12"/>
  <c r="S204" i="12"/>
  <c r="W204" i="12"/>
  <c r="P213" i="12"/>
  <c r="X213" i="12"/>
  <c r="R222" i="12"/>
  <c r="X222" i="12"/>
  <c r="R231" i="12"/>
  <c r="V231" i="12"/>
  <c r="X231" i="12"/>
  <c r="Q240" i="12"/>
  <c r="S240" i="12"/>
  <c r="W240" i="12"/>
  <c r="S249" i="12"/>
  <c r="W249" i="12"/>
  <c r="P258" i="12"/>
  <c r="X258" i="12"/>
  <c r="AC258" i="12"/>
  <c r="S153" i="12"/>
  <c r="W153" i="12"/>
  <c r="Q162" i="12"/>
  <c r="S162" i="12"/>
  <c r="U162" i="12"/>
  <c r="W162" i="12"/>
  <c r="Y162" i="12"/>
  <c r="S171" i="12"/>
  <c r="W171" i="12"/>
  <c r="AC81" i="12"/>
  <c r="AC117" i="12"/>
  <c r="Q144" i="12"/>
  <c r="S144" i="12"/>
  <c r="U144" i="12"/>
  <c r="W144" i="12"/>
  <c r="Y144" i="12"/>
  <c r="AC135" i="12"/>
  <c r="Q189" i="12"/>
  <c r="U189" i="12"/>
  <c r="S270" i="12"/>
  <c r="W270" i="12"/>
  <c r="AC198" i="12"/>
  <c r="R207" i="12"/>
  <c r="V207" i="12"/>
  <c r="AC207" i="12"/>
  <c r="R216" i="12"/>
  <c r="V216" i="12"/>
  <c r="X216" i="12"/>
  <c r="S225" i="12"/>
  <c r="P234" i="12"/>
  <c r="R234" i="12"/>
  <c r="V234" i="12"/>
  <c r="X234" i="12"/>
  <c r="AC234" i="12"/>
  <c r="R243" i="12"/>
  <c r="V243" i="12"/>
  <c r="R252" i="12"/>
  <c r="V252" i="12"/>
  <c r="X252" i="12"/>
  <c r="P261" i="12"/>
  <c r="X261" i="12"/>
  <c r="AC261" i="12"/>
  <c r="AC96" i="12"/>
  <c r="AC6" i="12"/>
  <c r="AC24" i="12"/>
  <c r="R159" i="12"/>
  <c r="V159" i="12"/>
  <c r="X159" i="12"/>
  <c r="AC60" i="12"/>
  <c r="AC78" i="12"/>
  <c r="AC87" i="12"/>
  <c r="AC123" i="12"/>
  <c r="Q141" i="12"/>
  <c r="U141" i="12"/>
  <c r="W141" i="12"/>
  <c r="Y141" i="12"/>
  <c r="AC141" i="12"/>
  <c r="R141" i="12"/>
  <c r="V141" i="12"/>
  <c r="X132" i="12"/>
  <c r="Q186" i="12"/>
  <c r="S186" i="12"/>
  <c r="U186" i="12"/>
  <c r="W186" i="12"/>
  <c r="Y186" i="12"/>
  <c r="AC186" i="12"/>
  <c r="R186" i="12"/>
  <c r="V186" i="12"/>
  <c r="X267" i="12"/>
  <c r="AC195" i="12"/>
  <c r="R204" i="12"/>
  <c r="X204" i="12"/>
  <c r="U204" i="12"/>
  <c r="Y204" i="12"/>
  <c r="AC204" i="12"/>
  <c r="Q213" i="12"/>
  <c r="S213" i="12"/>
  <c r="U213" i="12"/>
  <c r="Y213" i="12"/>
  <c r="AC213" i="12"/>
  <c r="R213" i="12"/>
  <c r="V222" i="12"/>
  <c r="Q231" i="12"/>
  <c r="U231" i="12"/>
  <c r="Y231" i="12"/>
  <c r="P231" i="12"/>
  <c r="R240" i="12"/>
  <c r="V240" i="12"/>
  <c r="AC240" i="12"/>
  <c r="U240" i="12"/>
  <c r="R249" i="12"/>
  <c r="V249" i="12"/>
  <c r="X249" i="12"/>
  <c r="Q249" i="12"/>
  <c r="Y249" i="12"/>
  <c r="Q258" i="12"/>
  <c r="S258" i="12"/>
  <c r="U258" i="12"/>
  <c r="W258" i="12"/>
  <c r="Y258" i="12"/>
  <c r="V258" i="12"/>
  <c r="AC99" i="12"/>
  <c r="AC108" i="12"/>
  <c r="AC180" i="12"/>
  <c r="AC27" i="12"/>
  <c r="P153" i="12"/>
  <c r="R153" i="12"/>
  <c r="V153" i="12"/>
  <c r="X153" i="12"/>
  <c r="Q153" i="12"/>
  <c r="Y153" i="12"/>
  <c r="AC36" i="12"/>
  <c r="AC45" i="12"/>
  <c r="P162" i="12"/>
  <c r="X162" i="12"/>
  <c r="AC162" i="12"/>
  <c r="AC63" i="12"/>
  <c r="AC54" i="12"/>
  <c r="P171" i="12"/>
  <c r="X171" i="12"/>
  <c r="Q171" i="12"/>
  <c r="U171" i="12"/>
  <c r="Y171" i="12"/>
  <c r="AC171" i="12"/>
  <c r="AC90" i="12"/>
  <c r="AC126" i="12"/>
  <c r="P144" i="12"/>
  <c r="X144" i="12"/>
  <c r="AC144" i="12"/>
  <c r="Q135" i="12"/>
  <c r="S135" i="12"/>
  <c r="U135" i="12"/>
  <c r="W135" i="12"/>
  <c r="Y135" i="12"/>
  <c r="R135" i="12"/>
  <c r="V135" i="12"/>
  <c r="P189" i="12"/>
  <c r="R189" i="12"/>
  <c r="V189" i="12"/>
  <c r="X189" i="12"/>
  <c r="S189" i="12"/>
  <c r="Y189" i="12"/>
  <c r="R270" i="12"/>
  <c r="Q207" i="12"/>
  <c r="S207" i="12"/>
  <c r="U207" i="12"/>
  <c r="W207" i="12"/>
  <c r="Y207" i="12"/>
  <c r="P207" i="12"/>
  <c r="X207" i="12"/>
  <c r="S216" i="12"/>
  <c r="W216" i="12"/>
  <c r="AC216" i="12"/>
  <c r="R225" i="12"/>
  <c r="X225" i="12"/>
  <c r="U225" i="12"/>
  <c r="Y225" i="12"/>
  <c r="Q234" i="12"/>
  <c r="U234" i="12"/>
  <c r="Y234" i="12"/>
  <c r="Q243" i="12"/>
  <c r="S243" i="12"/>
  <c r="W243" i="12"/>
  <c r="X243" i="12"/>
  <c r="AC243" i="12"/>
  <c r="S252" i="12"/>
  <c r="W252" i="12"/>
  <c r="Q261" i="12"/>
  <c r="S261" i="12"/>
  <c r="U261" i="12"/>
  <c r="W261" i="12"/>
  <c r="Y261" i="12"/>
  <c r="V261" i="12"/>
  <c r="AB28" i="2"/>
  <c r="AB29" i="2"/>
  <c r="AB30" i="2"/>
  <c r="S60" i="2"/>
  <c r="S59" i="2"/>
  <c r="S68" i="2" s="1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44" i="2"/>
  <c r="E9" i="2"/>
  <c r="F9" i="2" s="1"/>
  <c r="O243" i="12" l="1"/>
  <c r="P243" i="12"/>
  <c r="T144" i="12"/>
  <c r="Z240" i="12"/>
  <c r="T204" i="12"/>
  <c r="T189" i="12"/>
  <c r="T249" i="12"/>
  <c r="P168" i="12"/>
  <c r="I213" i="12"/>
  <c r="Z207" i="12"/>
  <c r="T153" i="12"/>
  <c r="AA171" i="12"/>
  <c r="O207" i="12"/>
  <c r="T225" i="12"/>
  <c r="I258" i="12"/>
  <c r="T159" i="12"/>
  <c r="AB204" i="12"/>
  <c r="Z153" i="12"/>
  <c r="I240" i="12"/>
  <c r="P249" i="12"/>
  <c r="O267" i="12"/>
  <c r="AA213" i="12"/>
  <c r="O204" i="12"/>
  <c r="I141" i="12"/>
  <c r="O141" i="12"/>
  <c r="Z261" i="12"/>
  <c r="O252" i="12"/>
  <c r="Z216" i="12"/>
  <c r="P225" i="12"/>
  <c r="P216" i="12"/>
  <c r="AA270" i="12"/>
  <c r="O135" i="12"/>
  <c r="O171" i="12"/>
  <c r="O258" i="12"/>
  <c r="P222" i="12"/>
  <c r="O213" i="12"/>
  <c r="Z258" i="12"/>
  <c r="O249" i="12"/>
  <c r="T240" i="12"/>
  <c r="P267" i="12"/>
  <c r="P204" i="12"/>
  <c r="Z141" i="12"/>
  <c r="P132" i="12"/>
  <c r="T141" i="12"/>
  <c r="O150" i="12"/>
  <c r="Z204" i="12"/>
  <c r="Z243" i="12"/>
  <c r="I243" i="12"/>
  <c r="P252" i="12"/>
  <c r="I207" i="12"/>
  <c r="O216" i="12"/>
  <c r="T207" i="12"/>
  <c r="O189" i="12"/>
  <c r="Z189" i="12"/>
  <c r="T135" i="12"/>
  <c r="Z144" i="12"/>
  <c r="O144" i="12"/>
  <c r="I171" i="12"/>
  <c r="T270" i="12"/>
  <c r="T171" i="12"/>
  <c r="Z186" i="12"/>
  <c r="T261" i="12"/>
  <c r="T234" i="12"/>
  <c r="O270" i="12"/>
  <c r="T258" i="12"/>
  <c r="T231" i="12"/>
  <c r="Z213" i="12"/>
  <c r="O159" i="12"/>
  <c r="T150" i="12"/>
  <c r="AA204" i="12"/>
  <c r="Z267" i="12"/>
  <c r="O132" i="12"/>
  <c r="O168" i="12"/>
  <c r="Z168" i="12"/>
  <c r="O261" i="12"/>
  <c r="O153" i="12"/>
  <c r="T162" i="12"/>
  <c r="T267" i="12"/>
  <c r="O186" i="12"/>
  <c r="P159" i="12"/>
  <c r="T252" i="12"/>
  <c r="T216" i="12"/>
  <c r="Z171" i="12"/>
  <c r="O240" i="12"/>
  <c r="T222" i="12"/>
  <c r="T213" i="12"/>
  <c r="T132" i="12"/>
  <c r="T168" i="12"/>
  <c r="T186" i="12"/>
  <c r="T243" i="12"/>
  <c r="E60" i="2"/>
  <c r="E59" i="2"/>
  <c r="E58" i="2"/>
  <c r="Z270" i="12" l="1"/>
  <c r="I150" i="12"/>
  <c r="I261" i="12"/>
  <c r="AA135" i="12"/>
  <c r="Z135" i="12"/>
  <c r="AB261" i="12"/>
  <c r="Z132" i="12"/>
  <c r="J213" i="12"/>
  <c r="I222" i="12"/>
  <c r="AA258" i="12"/>
  <c r="AB240" i="12"/>
  <c r="O231" i="12"/>
  <c r="I252" i="12"/>
  <c r="J243" i="12"/>
  <c r="AA144" i="12"/>
  <c r="O234" i="12"/>
  <c r="I204" i="12"/>
  <c r="AA240" i="12"/>
  <c r="J150" i="12"/>
  <c r="Z150" i="12"/>
  <c r="I132" i="12"/>
  <c r="Z222" i="12"/>
  <c r="I231" i="12"/>
  <c r="AA267" i="12"/>
  <c r="Z231" i="12"/>
  <c r="Z249" i="12"/>
  <c r="I144" i="12"/>
  <c r="I135" i="12"/>
  <c r="I225" i="12"/>
  <c r="I216" i="12"/>
  <c r="Z234" i="12"/>
  <c r="J261" i="12"/>
  <c r="Z252" i="12"/>
  <c r="AA189" i="12"/>
  <c r="J171" i="12"/>
  <c r="AA216" i="12"/>
  <c r="Z225" i="12"/>
  <c r="I234" i="12"/>
  <c r="I159" i="12"/>
  <c r="Z159" i="12"/>
  <c r="AB213" i="12"/>
  <c r="Z162" i="12"/>
  <c r="AB270" i="12"/>
  <c r="AA168" i="12"/>
  <c r="J141" i="12"/>
  <c r="AA141" i="12"/>
  <c r="I267" i="12"/>
  <c r="I168" i="12"/>
  <c r="J240" i="12"/>
  <c r="I249" i="12"/>
  <c r="J207" i="12"/>
  <c r="I162" i="12"/>
  <c r="I189" i="12"/>
  <c r="AA261" i="12"/>
  <c r="AA243" i="12"/>
  <c r="AA153" i="12"/>
  <c r="I153" i="12"/>
  <c r="AB216" i="12"/>
  <c r="I270" i="12"/>
  <c r="AA186" i="12"/>
  <c r="I186" i="12"/>
  <c r="J186" i="12"/>
  <c r="AA207" i="12" l="1"/>
  <c r="AB171" i="12"/>
  <c r="K258" i="12"/>
  <c r="AB186" i="12"/>
  <c r="J258" i="12"/>
  <c r="K132" i="12"/>
  <c r="J168" i="12"/>
  <c r="AA150" i="12"/>
  <c r="AA249" i="12"/>
  <c r="J267" i="12"/>
  <c r="J249" i="12"/>
  <c r="J144" i="12"/>
  <c r="J135" i="12"/>
  <c r="AA252" i="12"/>
  <c r="O162" i="12"/>
  <c r="J225" i="12"/>
  <c r="J204" i="12"/>
  <c r="AA231" i="12"/>
  <c r="K222" i="12"/>
  <c r="J222" i="12"/>
  <c r="AA132" i="12"/>
  <c r="AA225" i="12"/>
  <c r="AA234" i="12"/>
  <c r="J252" i="12"/>
  <c r="J270" i="12"/>
  <c r="AB243" i="12"/>
  <c r="K207" i="12"/>
  <c r="K240" i="12"/>
  <c r="K141" i="12"/>
  <c r="K171" i="12"/>
  <c r="AB189" i="12"/>
  <c r="AB267" i="12"/>
  <c r="AA159" i="12"/>
  <c r="K150" i="12"/>
  <c r="AB144" i="12"/>
  <c r="AB153" i="12"/>
  <c r="AA222" i="12"/>
  <c r="J231" i="12"/>
  <c r="J132" i="12"/>
  <c r="J234" i="12"/>
  <c r="J189" i="12"/>
  <c r="J162" i="12"/>
  <c r="J153" i="12"/>
  <c r="J216" i="12"/>
  <c r="AB207" i="12"/>
  <c r="AB141" i="12"/>
  <c r="AB168" i="12"/>
  <c r="K261" i="12"/>
  <c r="K243" i="12"/>
  <c r="AA162" i="12"/>
  <c r="J159" i="12"/>
  <c r="AB258" i="12"/>
  <c r="K213" i="12"/>
  <c r="AB135" i="12" l="1"/>
  <c r="K159" i="12"/>
  <c r="AB159" i="12"/>
  <c r="K186" i="12"/>
  <c r="AB162" i="12"/>
  <c r="K225" i="12"/>
  <c r="K153" i="12"/>
  <c r="K231" i="12"/>
  <c r="AB222" i="12"/>
  <c r="K270" i="12"/>
  <c r="AB231" i="12"/>
  <c r="AB252" i="12"/>
  <c r="K144" i="12"/>
  <c r="K267" i="12"/>
  <c r="AB150" i="12"/>
  <c r="K162" i="12"/>
  <c r="K216" i="12"/>
  <c r="K189" i="12"/>
  <c r="K234" i="12"/>
  <c r="K252" i="12"/>
  <c r="AB234" i="12"/>
  <c r="AB225" i="12"/>
  <c r="AB132" i="12"/>
  <c r="K204" i="12"/>
  <c r="K135" i="12"/>
  <c r="K249" i="12"/>
  <c r="AB249" i="12"/>
  <c r="K168" i="12"/>
  <c r="U420" i="1" l="1"/>
  <c r="AV420" i="1"/>
  <c r="BR420" i="1" s="1"/>
  <c r="AX420" i="1"/>
  <c r="BT420" i="1" s="1"/>
  <c r="AVC420" i="1" s="1"/>
  <c r="AY420" i="1"/>
  <c r="BU420" i="1" s="1"/>
  <c r="AVD420" i="1" s="1"/>
  <c r="AZ420" i="1"/>
  <c r="BV420" i="1" s="1"/>
  <c r="AVE420" i="1" s="1"/>
  <c r="BA420" i="1"/>
  <c r="BW420" i="1" s="1"/>
  <c r="AVF420" i="1" s="1"/>
  <c r="BB420" i="1"/>
  <c r="BC420" i="1"/>
  <c r="BY420" i="1" s="1"/>
  <c r="AVH420" i="1" s="1"/>
  <c r="BD420" i="1"/>
  <c r="BZ420" i="1" s="1"/>
  <c r="AVI420" i="1" s="1"/>
  <c r="BE420" i="1"/>
  <c r="CA420" i="1" s="1"/>
  <c r="AVJ420" i="1" s="1"/>
  <c r="BF420" i="1"/>
  <c r="CB420" i="1" s="1"/>
  <c r="AVK420" i="1" s="1"/>
  <c r="BG420" i="1"/>
  <c r="CC420" i="1" s="1"/>
  <c r="AVL420" i="1" s="1"/>
  <c r="BK420" i="1"/>
  <c r="CG420" i="1" s="1"/>
  <c r="AVP420" i="1" s="1"/>
  <c r="U421" i="1"/>
  <c r="AV421" i="1"/>
  <c r="BR421" i="1" s="1"/>
  <c r="AX421" i="1"/>
  <c r="BT421" i="1" s="1"/>
  <c r="AY421" i="1"/>
  <c r="BU421" i="1" s="1"/>
  <c r="AZ421" i="1"/>
  <c r="BV421" i="1" s="1"/>
  <c r="BA421" i="1"/>
  <c r="BW421" i="1" s="1"/>
  <c r="BB421" i="1"/>
  <c r="BC421" i="1"/>
  <c r="BY421" i="1" s="1"/>
  <c r="BD421" i="1"/>
  <c r="BZ421" i="1" s="1"/>
  <c r="BE421" i="1"/>
  <c r="CA421" i="1" s="1"/>
  <c r="BF421" i="1"/>
  <c r="CB421" i="1" s="1"/>
  <c r="BG421" i="1"/>
  <c r="CC421" i="1" s="1"/>
  <c r="BK421" i="1"/>
  <c r="CG421" i="1" s="1"/>
  <c r="U422" i="1"/>
  <c r="AV422" i="1"/>
  <c r="BR422" i="1" s="1"/>
  <c r="AY422" i="1"/>
  <c r="BU422" i="1" s="1"/>
  <c r="AZ422" i="1"/>
  <c r="BV422" i="1" s="1"/>
  <c r="BA422" i="1"/>
  <c r="BW422" i="1" s="1"/>
  <c r="BB422" i="1"/>
  <c r="BC422" i="1"/>
  <c r="BY422" i="1" s="1"/>
  <c r="BD422" i="1"/>
  <c r="BZ422" i="1" s="1"/>
  <c r="BE422" i="1"/>
  <c r="CA422" i="1" s="1"/>
  <c r="BF422" i="1"/>
  <c r="CB422" i="1" s="1"/>
  <c r="BG422" i="1"/>
  <c r="CC422" i="1" s="1"/>
  <c r="BK422" i="1"/>
  <c r="CG422" i="1" s="1"/>
  <c r="AV423" i="1"/>
  <c r="BR423" i="1" s="1"/>
  <c r="BK423" i="1"/>
  <c r="CG423" i="1" s="1"/>
  <c r="AVP423" i="1" s="1"/>
  <c r="U424" i="1"/>
  <c r="AV424" i="1"/>
  <c r="BR424" i="1" s="1"/>
  <c r="AX424" i="1"/>
  <c r="BT424" i="1" s="1"/>
  <c r="AY424" i="1"/>
  <c r="BU424" i="1" s="1"/>
  <c r="BA424" i="1"/>
  <c r="BW424" i="1" s="1"/>
  <c r="BB424" i="1"/>
  <c r="BC424" i="1"/>
  <c r="BY424" i="1" s="1"/>
  <c r="BD424" i="1"/>
  <c r="BZ424" i="1" s="1"/>
  <c r="BE424" i="1"/>
  <c r="CA424" i="1" s="1"/>
  <c r="BF424" i="1"/>
  <c r="CB424" i="1" s="1"/>
  <c r="BG424" i="1"/>
  <c r="CC424" i="1" s="1"/>
  <c r="BK424" i="1"/>
  <c r="CG424" i="1" s="1"/>
  <c r="N201" i="12"/>
  <c r="N210" i="12"/>
  <c r="N228" i="12"/>
  <c r="N237" i="12"/>
  <c r="N246" i="12"/>
  <c r="N255" i="12"/>
  <c r="CY421" i="1" l="1"/>
  <c r="AVL421" i="1"/>
  <c r="CW421" i="1"/>
  <c r="AVJ421" i="1"/>
  <c r="CU421" i="1"/>
  <c r="AVH421" i="1"/>
  <c r="CS421" i="1"/>
  <c r="AVF421" i="1"/>
  <c r="CQ421" i="1"/>
  <c r="AVD421" i="1"/>
  <c r="DC421" i="1"/>
  <c r="AVP421" i="1"/>
  <c r="CX421" i="1"/>
  <c r="AVK421" i="1"/>
  <c r="CV421" i="1"/>
  <c r="AVI421" i="1"/>
  <c r="CR421" i="1"/>
  <c r="AVE421" i="1"/>
  <c r="CP421" i="1"/>
  <c r="AVC421" i="1"/>
  <c r="AVA420" i="1"/>
  <c r="CN424" i="1"/>
  <c r="AVA424" i="1"/>
  <c r="CW424" i="1"/>
  <c r="AVJ424" i="1"/>
  <c r="CS424" i="1"/>
  <c r="AVF424" i="1"/>
  <c r="CX424" i="1"/>
  <c r="AVK424" i="1"/>
  <c r="CY424" i="1"/>
  <c r="AVL424" i="1"/>
  <c r="CU424" i="1"/>
  <c r="AVH424" i="1"/>
  <c r="CP424" i="1"/>
  <c r="AVC424" i="1"/>
  <c r="DC424" i="1"/>
  <c r="AVP424" i="1"/>
  <c r="CV424" i="1"/>
  <c r="AVI424" i="1"/>
  <c r="CQ424" i="1"/>
  <c r="AVD424" i="1"/>
  <c r="AVB420" i="1"/>
  <c r="CN421" i="1"/>
  <c r="AVA421" i="1"/>
  <c r="N264" i="12"/>
  <c r="AVA422" i="1"/>
  <c r="N24" i="19"/>
  <c r="N24" i="18"/>
  <c r="V422" i="1"/>
  <c r="W422" i="1" s="1"/>
  <c r="AP422" i="1"/>
  <c r="V421" i="1"/>
  <c r="W421" i="1" s="1"/>
  <c r="AP421" i="1"/>
  <c r="V424" i="1"/>
  <c r="W424" i="1" s="1"/>
  <c r="AP424" i="1"/>
  <c r="V420" i="1"/>
  <c r="W420" i="1" s="1"/>
  <c r="AP420" i="1"/>
  <c r="O44" i="15"/>
  <c r="AG44" i="15"/>
  <c r="O42" i="15"/>
  <c r="AG42" i="15"/>
  <c r="O40" i="15"/>
  <c r="AG40" i="15"/>
  <c r="O46" i="15"/>
  <c r="AG46" i="15"/>
  <c r="O37" i="15"/>
  <c r="AG37" i="15"/>
  <c r="O45" i="15"/>
  <c r="AG45" i="15"/>
  <c r="O43" i="15"/>
  <c r="AG43" i="15"/>
  <c r="O41" i="15"/>
  <c r="AG41" i="15"/>
  <c r="O39" i="15"/>
  <c r="AG39" i="15"/>
  <c r="N192" i="12"/>
  <c r="N219" i="12"/>
  <c r="N183" i="12"/>
  <c r="AQ421" i="1"/>
  <c r="X255" i="12"/>
  <c r="V255" i="12"/>
  <c r="R255" i="12"/>
  <c r="AC246" i="12"/>
  <c r="Y246" i="12"/>
  <c r="W246" i="12"/>
  <c r="U246" i="12"/>
  <c r="Q246" i="12"/>
  <c r="AC237" i="12"/>
  <c r="Y237" i="12"/>
  <c r="W237" i="12"/>
  <c r="U237" i="12"/>
  <c r="S237" i="12"/>
  <c r="Q237" i="12"/>
  <c r="X228" i="12"/>
  <c r="V228" i="12"/>
  <c r="R228" i="12"/>
  <c r="P228" i="12"/>
  <c r="X219" i="12"/>
  <c r="V219" i="12"/>
  <c r="R219" i="12"/>
  <c r="X210" i="12"/>
  <c r="V210" i="12"/>
  <c r="R210" i="12"/>
  <c r="AC201" i="12"/>
  <c r="Y201" i="12"/>
  <c r="W201" i="12"/>
  <c r="U201" i="12"/>
  <c r="S201" i="12"/>
  <c r="CN423" i="1"/>
  <c r="CX422" i="1"/>
  <c r="X264" i="12"/>
  <c r="CV422" i="1"/>
  <c r="V264" i="12"/>
  <c r="CR422" i="1"/>
  <c r="R264" i="12"/>
  <c r="CN422" i="1"/>
  <c r="CY420" i="1"/>
  <c r="Y183" i="12"/>
  <c r="DC420" i="1"/>
  <c r="AC183" i="12"/>
  <c r="CW420" i="1"/>
  <c r="W183" i="12"/>
  <c r="CU420" i="1"/>
  <c r="U183" i="12"/>
  <c r="CS420" i="1"/>
  <c r="S183" i="12"/>
  <c r="CQ420" i="1"/>
  <c r="Q183" i="12"/>
  <c r="AC255" i="12"/>
  <c r="Y255" i="12"/>
  <c r="W255" i="12"/>
  <c r="U255" i="12"/>
  <c r="S255" i="12"/>
  <c r="Q255" i="12"/>
  <c r="X246" i="12"/>
  <c r="V246" i="12"/>
  <c r="R246" i="12"/>
  <c r="P246" i="12"/>
  <c r="X237" i="12"/>
  <c r="V237" i="12"/>
  <c r="R237" i="12"/>
  <c r="AC228" i="12"/>
  <c r="Y228" i="12"/>
  <c r="W228" i="12"/>
  <c r="U228" i="12"/>
  <c r="S228" i="12"/>
  <c r="AC219" i="12"/>
  <c r="Y219" i="12"/>
  <c r="W219" i="12"/>
  <c r="U219" i="12"/>
  <c r="S219" i="12"/>
  <c r="Q219" i="12"/>
  <c r="AC210" i="12"/>
  <c r="Y210" i="12"/>
  <c r="W210" i="12"/>
  <c r="U210" i="12"/>
  <c r="S210" i="12"/>
  <c r="Q210" i="12"/>
  <c r="X201" i="12"/>
  <c r="V201" i="12"/>
  <c r="R201" i="12"/>
  <c r="P201" i="12"/>
  <c r="DC423" i="1"/>
  <c r="AC192" i="12"/>
  <c r="DC422" i="1"/>
  <c r="AC264" i="12"/>
  <c r="CY422" i="1"/>
  <c r="Y264" i="12"/>
  <c r="CW422" i="1"/>
  <c r="W264" i="12"/>
  <c r="CU422" i="1"/>
  <c r="U264" i="12"/>
  <c r="CS422" i="1"/>
  <c r="S264" i="12"/>
  <c r="CQ422" i="1"/>
  <c r="Q264" i="12"/>
  <c r="CN420" i="1"/>
  <c r="CX420" i="1"/>
  <c r="X183" i="12"/>
  <c r="CV420" i="1"/>
  <c r="V183" i="12"/>
  <c r="CR420" i="1"/>
  <c r="R183" i="12"/>
  <c r="CP420" i="1"/>
  <c r="P183" i="12"/>
  <c r="AA210" i="12"/>
  <c r="BX420" i="1"/>
  <c r="AVG420" i="1" s="1"/>
  <c r="BX424" i="1"/>
  <c r="BH422" i="1"/>
  <c r="BI422" i="1" s="1"/>
  <c r="BX421" i="1"/>
  <c r="P50" i="2"/>
  <c r="P53" i="2"/>
  <c r="P51" i="2"/>
  <c r="P57" i="2"/>
  <c r="P55" i="2"/>
  <c r="P52" i="2"/>
  <c r="P48" i="2"/>
  <c r="P54" i="2"/>
  <c r="BH421" i="1"/>
  <c r="BI421" i="1" s="1"/>
  <c r="BJ421" i="1" s="1"/>
  <c r="P56" i="2"/>
  <c r="BX422" i="1"/>
  <c r="Z201" i="12"/>
  <c r="AQ424" i="1"/>
  <c r="AQ420" i="1"/>
  <c r="AW422" i="1"/>
  <c r="BS422" i="1" s="1"/>
  <c r="AVB422" i="1" s="1"/>
  <c r="AX422" i="1"/>
  <c r="BT422" i="1" s="1"/>
  <c r="BH424" i="1"/>
  <c r="AZ424" i="1"/>
  <c r="BV424" i="1" s="1"/>
  <c r="AQ422" i="1"/>
  <c r="BH420" i="1"/>
  <c r="CT421" i="1" l="1"/>
  <c r="AVG421" i="1"/>
  <c r="CR424" i="1"/>
  <c r="AVE424" i="1"/>
  <c r="AVB424" i="1" s="1"/>
  <c r="CT424" i="1"/>
  <c r="AVG424" i="1"/>
  <c r="K24" i="18"/>
  <c r="K24" i="19"/>
  <c r="O24" i="19"/>
  <c r="M24" i="19" s="1"/>
  <c r="O24" i="18"/>
  <c r="M24" i="18" s="1"/>
  <c r="AD40" i="15"/>
  <c r="L40" i="15"/>
  <c r="AD43" i="15"/>
  <c r="L43" i="15"/>
  <c r="T264" i="12"/>
  <c r="AH46" i="15"/>
  <c r="AF46" i="15" s="1"/>
  <c r="P46" i="15"/>
  <c r="N46" i="15" s="1"/>
  <c r="T246" i="12"/>
  <c r="AH44" i="15"/>
  <c r="AF44" i="15" s="1"/>
  <c r="P44" i="15"/>
  <c r="N44" i="15" s="1"/>
  <c r="AD42" i="15"/>
  <c r="L42" i="15"/>
  <c r="AD45" i="15"/>
  <c r="L45" i="15"/>
  <c r="AD46" i="15"/>
  <c r="L46" i="15"/>
  <c r="AD39" i="15"/>
  <c r="L39" i="15"/>
  <c r="T255" i="12"/>
  <c r="AH45" i="15"/>
  <c r="AF45" i="15" s="1"/>
  <c r="P45" i="15"/>
  <c r="N45" i="15" s="1"/>
  <c r="T210" i="12"/>
  <c r="AH40" i="15"/>
  <c r="AF40" i="15" s="1"/>
  <c r="P40" i="15"/>
  <c r="N40" i="15" s="1"/>
  <c r="AD37" i="15"/>
  <c r="L37" i="15"/>
  <c r="AH41" i="15"/>
  <c r="AF41" i="15" s="1"/>
  <c r="P41" i="15"/>
  <c r="N41" i="15" s="1"/>
  <c r="M42" i="15"/>
  <c r="AE42" i="15"/>
  <c r="T201" i="12"/>
  <c r="AH39" i="15"/>
  <c r="AF39" i="15" s="1"/>
  <c r="P39" i="15"/>
  <c r="N39" i="15" s="1"/>
  <c r="AD41" i="15"/>
  <c r="L41" i="15"/>
  <c r="P37" i="15"/>
  <c r="AH37" i="15"/>
  <c r="AF37" i="15" s="1"/>
  <c r="AD44" i="15"/>
  <c r="L44" i="15"/>
  <c r="T228" i="12"/>
  <c r="AH42" i="15"/>
  <c r="AF42" i="15" s="1"/>
  <c r="P42" i="15"/>
  <c r="N42" i="15" s="1"/>
  <c r="T237" i="12"/>
  <c r="AH43" i="15"/>
  <c r="AF43" i="15" s="1"/>
  <c r="P43" i="15"/>
  <c r="N43" i="15" s="1"/>
  <c r="M53" i="2"/>
  <c r="M55" i="2"/>
  <c r="Q54" i="2"/>
  <c r="O54" i="2" s="1"/>
  <c r="AR421" i="1"/>
  <c r="AS421" i="1" s="1"/>
  <c r="BM421" i="1"/>
  <c r="Q48" i="2"/>
  <c r="O48" i="2" s="1"/>
  <c r="CT420" i="1"/>
  <c r="AA246" i="12"/>
  <c r="T219" i="12"/>
  <c r="Q201" i="12"/>
  <c r="CP422" i="1"/>
  <c r="P264" i="12"/>
  <c r="O237" i="12"/>
  <c r="P210" i="12"/>
  <c r="Q228" i="12"/>
  <c r="T183" i="12"/>
  <c r="Z210" i="12"/>
  <c r="P219" i="12"/>
  <c r="CO422" i="1"/>
  <c r="O264" i="12"/>
  <c r="Z228" i="12"/>
  <c r="P237" i="12"/>
  <c r="P255" i="12"/>
  <c r="O210" i="12"/>
  <c r="S246" i="12"/>
  <c r="O255" i="12"/>
  <c r="J228" i="12"/>
  <c r="I228" i="12"/>
  <c r="O246" i="12"/>
  <c r="BJ422" i="1"/>
  <c r="CD421" i="1"/>
  <c r="CD422" i="1"/>
  <c r="Z264" i="12" s="1"/>
  <c r="Q55" i="2"/>
  <c r="O55" i="2" s="1"/>
  <c r="M51" i="2"/>
  <c r="M48" i="2"/>
  <c r="CT422" i="1"/>
  <c r="Q57" i="2"/>
  <c r="O57" i="2" s="1"/>
  <c r="Q51" i="2"/>
  <c r="O51" i="2" s="1"/>
  <c r="N53" i="2"/>
  <c r="M57" i="2"/>
  <c r="Q52" i="2"/>
  <c r="O52" i="2" s="1"/>
  <c r="M52" i="2"/>
  <c r="M56" i="2"/>
  <c r="M54" i="2"/>
  <c r="M50" i="2"/>
  <c r="AA201" i="12"/>
  <c r="Q56" i="2"/>
  <c r="O56" i="2" s="1"/>
  <c r="Q53" i="2"/>
  <c r="O53" i="2" s="1"/>
  <c r="Q50" i="2"/>
  <c r="O50" i="2" s="1"/>
  <c r="AR424" i="1"/>
  <c r="AS424" i="1" s="1"/>
  <c r="BM424" i="1"/>
  <c r="AUV424" i="1" s="1"/>
  <c r="AUW424" i="1" s="1"/>
  <c r="AUX424" i="1" s="1"/>
  <c r="AR420" i="1"/>
  <c r="AS420" i="1" s="1"/>
  <c r="BM420" i="1"/>
  <c r="AUV420" i="1" s="1"/>
  <c r="AUW420" i="1" s="1"/>
  <c r="AUX420" i="1" s="1"/>
  <c r="O228" i="12"/>
  <c r="AW420" i="1"/>
  <c r="AW421" i="1"/>
  <c r="Z219" i="12"/>
  <c r="BM422" i="1"/>
  <c r="AR422" i="1"/>
  <c r="AS422" i="1" s="1"/>
  <c r="AA228" i="12"/>
  <c r="CD424" i="1"/>
  <c r="BI424" i="1"/>
  <c r="BJ424" i="1" s="1"/>
  <c r="CD420" i="1"/>
  <c r="AVM420" i="1" s="1"/>
  <c r="BI420" i="1"/>
  <c r="BJ420" i="1" s="1"/>
  <c r="AW424" i="1"/>
  <c r="CZ421" i="1" l="1"/>
  <c r="AVM421" i="1"/>
  <c r="AVN421" i="1" s="1"/>
  <c r="AVO421" i="1" s="1"/>
  <c r="CI421" i="1"/>
  <c r="AUV421" i="1"/>
  <c r="AUW421" i="1" s="1"/>
  <c r="AUX421" i="1" s="1"/>
  <c r="AVN420" i="1"/>
  <c r="AVO420" i="1" s="1"/>
  <c r="CZ424" i="1"/>
  <c r="AVM424" i="1"/>
  <c r="L24" i="19"/>
  <c r="L24" i="18"/>
  <c r="BN421" i="1"/>
  <c r="CJ421" i="1" s="1"/>
  <c r="K42" i="15"/>
  <c r="AC42" i="15"/>
  <c r="M43" i="15"/>
  <c r="K43" i="15" s="1"/>
  <c r="AE43" i="15"/>
  <c r="AC43" i="15" s="1"/>
  <c r="M40" i="15"/>
  <c r="K40" i="15" s="1"/>
  <c r="AE40" i="15"/>
  <c r="AC40" i="15" s="1"/>
  <c r="M45" i="15"/>
  <c r="K45" i="15" s="1"/>
  <c r="AE45" i="15"/>
  <c r="AC45" i="15" s="1"/>
  <c r="I246" i="12"/>
  <c r="M44" i="15"/>
  <c r="K44" i="15" s="1"/>
  <c r="AE44" i="15"/>
  <c r="AC44" i="15" s="1"/>
  <c r="N37" i="15"/>
  <c r="M37" i="15"/>
  <c r="AE37" i="15"/>
  <c r="AC37" i="15" s="1"/>
  <c r="M39" i="15"/>
  <c r="K39" i="15" s="1"/>
  <c r="AE39" i="15"/>
  <c r="AC39" i="15" s="1"/>
  <c r="M46" i="15"/>
  <c r="K46" i="15" s="1"/>
  <c r="AE46" i="15"/>
  <c r="AC46" i="15" s="1"/>
  <c r="M41" i="15"/>
  <c r="K41" i="15" s="1"/>
  <c r="AE41" i="15"/>
  <c r="AC41" i="15" s="1"/>
  <c r="J246" i="12"/>
  <c r="L53" i="2"/>
  <c r="I264" i="12"/>
  <c r="I219" i="12"/>
  <c r="I255" i="12"/>
  <c r="I237" i="12"/>
  <c r="I210" i="12"/>
  <c r="I183" i="12"/>
  <c r="I201" i="12"/>
  <c r="J255" i="12"/>
  <c r="CE421" i="1"/>
  <c r="CF421" i="1" s="1"/>
  <c r="DB421" i="1" s="1"/>
  <c r="N55" i="2"/>
  <c r="Z246" i="12"/>
  <c r="CZ420" i="1"/>
  <c r="Z183" i="12"/>
  <c r="Z237" i="12"/>
  <c r="N56" i="2"/>
  <c r="Z255" i="12"/>
  <c r="AB210" i="12"/>
  <c r="CZ422" i="1"/>
  <c r="CE422" i="1"/>
  <c r="N51" i="2"/>
  <c r="CI422" i="1"/>
  <c r="N57" i="2"/>
  <c r="N54" i="2"/>
  <c r="BN420" i="1"/>
  <c r="CI420" i="1"/>
  <c r="N48" i="2"/>
  <c r="N50" i="2"/>
  <c r="BN424" i="1"/>
  <c r="CI424" i="1"/>
  <c r="N52" i="2"/>
  <c r="J201" i="12"/>
  <c r="BS424" i="1"/>
  <c r="AA237" i="12"/>
  <c r="O201" i="12"/>
  <c r="CE424" i="1"/>
  <c r="BS420" i="1"/>
  <c r="AA255" i="12"/>
  <c r="BN422" i="1"/>
  <c r="J264" i="12" s="1"/>
  <c r="J210" i="12"/>
  <c r="CE420" i="1"/>
  <c r="J237" i="12"/>
  <c r="AA219" i="12"/>
  <c r="BS421" i="1"/>
  <c r="AVB421" i="1" s="1"/>
  <c r="AVN424" i="1" l="1"/>
  <c r="AVO424" i="1" s="1"/>
  <c r="J24" i="18"/>
  <c r="J24" i="19"/>
  <c r="L52" i="2"/>
  <c r="L56" i="2"/>
  <c r="L50" i="2"/>
  <c r="L54" i="2"/>
  <c r="L51" i="2"/>
  <c r="L57" i="2"/>
  <c r="L55" i="2"/>
  <c r="J183" i="12"/>
  <c r="BO421" i="1"/>
  <c r="CK421" i="1" s="1"/>
  <c r="DA421" i="1"/>
  <c r="K255" i="12"/>
  <c r="J219" i="12"/>
  <c r="K37" i="15"/>
  <c r="AB246" i="12"/>
  <c r="AA183" i="12"/>
  <c r="K228" i="12"/>
  <c r="AB228" i="12"/>
  <c r="O183" i="12"/>
  <c r="AB201" i="12"/>
  <c r="K219" i="12"/>
  <c r="DA422" i="1"/>
  <c r="AA264" i="12"/>
  <c r="CF422" i="1"/>
  <c r="CO421" i="1"/>
  <c r="CO420" i="1"/>
  <c r="L48" i="2"/>
  <c r="BO420" i="1"/>
  <c r="CJ420" i="1"/>
  <c r="CF420" i="1"/>
  <c r="DA420" i="1"/>
  <c r="BO422" i="1"/>
  <c r="CJ422" i="1"/>
  <c r="CF424" i="1"/>
  <c r="DB424" i="1" s="1"/>
  <c r="DA424" i="1"/>
  <c r="BO424" i="1"/>
  <c r="CK424" i="1" s="1"/>
  <c r="CJ424" i="1"/>
  <c r="CO424" i="1"/>
  <c r="K246" i="12" l="1"/>
  <c r="CK422" i="1"/>
  <c r="K264" i="12"/>
  <c r="DB420" i="1"/>
  <c r="AB183" i="12"/>
  <c r="AB255" i="12"/>
  <c r="CK420" i="1"/>
  <c r="K183" i="12"/>
  <c r="K201" i="12"/>
  <c r="AB237" i="12"/>
  <c r="K237" i="12"/>
  <c r="AB219" i="12"/>
  <c r="K210" i="12"/>
  <c r="DB422" i="1"/>
  <c r="AB264" i="12"/>
  <c r="E29" i="2" l="1"/>
  <c r="E28" i="2"/>
  <c r="E30" i="2" l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T4" i="1"/>
  <c r="BH14" i="1"/>
  <c r="BH16" i="1"/>
  <c r="BH18" i="1"/>
  <c r="BH20" i="1"/>
  <c r="BH26" i="1"/>
  <c r="BH28" i="1"/>
  <c r="BH30" i="1"/>
  <c r="BH38" i="1"/>
  <c r="BH40" i="1"/>
  <c r="BH42" i="1"/>
  <c r="BH44" i="1"/>
  <c r="BH46" i="1"/>
  <c r="BH48" i="1"/>
  <c r="BH61" i="1"/>
  <c r="BH63" i="1"/>
  <c r="BH71" i="1"/>
  <c r="BH73" i="1"/>
  <c r="BH85" i="1"/>
  <c r="BH89" i="1"/>
  <c r="BH104" i="1"/>
  <c r="BH108" i="1"/>
  <c r="BH116" i="1"/>
  <c r="BH124" i="1"/>
  <c r="BH128" i="1"/>
  <c r="BH140" i="1"/>
  <c r="BH149" i="1"/>
  <c r="BH157" i="1"/>
  <c r="BH162" i="1"/>
  <c r="BH167" i="1"/>
  <c r="BH171" i="1"/>
  <c r="BH175" i="1"/>
  <c r="BH179" i="1"/>
  <c r="BH184" i="1"/>
  <c r="BH188" i="1"/>
  <c r="BH352" i="1"/>
  <c r="BH356" i="1"/>
  <c r="BH358" i="1"/>
  <c r="BH360" i="1"/>
  <c r="BH362" i="1"/>
  <c r="BH364" i="1"/>
  <c r="BH374" i="1"/>
  <c r="BH376" i="1"/>
  <c r="BH378" i="1"/>
  <c r="BH395" i="1"/>
  <c r="BH397" i="1"/>
  <c r="BH399" i="1"/>
  <c r="BH403" i="1"/>
  <c r="BH409" i="1"/>
  <c r="BH415" i="1"/>
  <c r="BH417" i="1"/>
  <c r="AZ13" i="1"/>
  <c r="BV13" i="1" s="1"/>
  <c r="AZ14" i="1"/>
  <c r="BV14" i="1" s="1"/>
  <c r="AZ15" i="1"/>
  <c r="BV15" i="1" s="1"/>
  <c r="AZ16" i="1"/>
  <c r="BV16" i="1" s="1"/>
  <c r="AZ17" i="1"/>
  <c r="BV17" i="1" s="1"/>
  <c r="AZ18" i="1"/>
  <c r="BV18" i="1" s="1"/>
  <c r="AZ20" i="1"/>
  <c r="BV20" i="1" s="1"/>
  <c r="AZ21" i="1"/>
  <c r="BV21" i="1" s="1"/>
  <c r="AZ25" i="1"/>
  <c r="BV25" i="1" s="1"/>
  <c r="AZ26" i="1"/>
  <c r="BV26" i="1" s="1"/>
  <c r="AZ27" i="1"/>
  <c r="BV27" i="1" s="1"/>
  <c r="AZ28" i="1"/>
  <c r="BV28" i="1" s="1"/>
  <c r="AZ29" i="1"/>
  <c r="BV29" i="1" s="1"/>
  <c r="AZ30" i="1"/>
  <c r="BV30" i="1" s="1"/>
  <c r="AZ38" i="1"/>
  <c r="BV38" i="1" s="1"/>
  <c r="AZ39" i="1"/>
  <c r="BV39" i="1" s="1"/>
  <c r="AZ40" i="1"/>
  <c r="BV40" i="1" s="1"/>
  <c r="AZ41" i="1"/>
  <c r="BV41" i="1" s="1"/>
  <c r="AZ42" i="1"/>
  <c r="BV42" i="1" s="1"/>
  <c r="AZ43" i="1"/>
  <c r="BV43" i="1" s="1"/>
  <c r="AZ44" i="1"/>
  <c r="BV44" i="1" s="1"/>
  <c r="AZ45" i="1"/>
  <c r="BV45" i="1" s="1"/>
  <c r="AZ46" i="1"/>
  <c r="BV46" i="1" s="1"/>
  <c r="AZ48" i="1"/>
  <c r="BV48" i="1" s="1"/>
  <c r="AZ61" i="1"/>
  <c r="BV61" i="1" s="1"/>
  <c r="AZ63" i="1"/>
  <c r="BV63" i="1" s="1"/>
  <c r="AZ64" i="1"/>
  <c r="BV64" i="1" s="1"/>
  <c r="AZ66" i="1"/>
  <c r="BV66" i="1" s="1"/>
  <c r="AZ68" i="1"/>
  <c r="BV68" i="1" s="1"/>
  <c r="AZ70" i="1"/>
  <c r="BV70" i="1" s="1"/>
  <c r="AZ71" i="1"/>
  <c r="BV71" i="1" s="1"/>
  <c r="AZ72" i="1"/>
  <c r="BV72" i="1" s="1"/>
  <c r="CR72" i="1" s="1"/>
  <c r="AZ73" i="1"/>
  <c r="BV73" i="1" s="1"/>
  <c r="AZ74" i="1"/>
  <c r="BV74" i="1" s="1"/>
  <c r="AZ80" i="1"/>
  <c r="BV80" i="1" s="1"/>
  <c r="AZ82" i="1"/>
  <c r="BV82" i="1" s="1"/>
  <c r="AZ84" i="1"/>
  <c r="BV84" i="1" s="1"/>
  <c r="AZ85" i="1"/>
  <c r="BV85" i="1" s="1"/>
  <c r="AZ86" i="1"/>
  <c r="BV86" i="1" s="1"/>
  <c r="AZ87" i="1"/>
  <c r="BV87" i="1" s="1"/>
  <c r="AZ88" i="1"/>
  <c r="BV88" i="1" s="1"/>
  <c r="CR88" i="1" s="1"/>
  <c r="AZ89" i="1"/>
  <c r="BV89" i="1" s="1"/>
  <c r="CR89" i="1" s="1"/>
  <c r="AZ90" i="1"/>
  <c r="BV90" i="1" s="1"/>
  <c r="AZ91" i="1"/>
  <c r="BV91" i="1" s="1"/>
  <c r="CR91" i="1" s="1"/>
  <c r="AZ92" i="1"/>
  <c r="BV92" i="1" s="1"/>
  <c r="AZ94" i="1"/>
  <c r="BV94" i="1" s="1"/>
  <c r="CR94" i="1" s="1"/>
  <c r="AZ104" i="1"/>
  <c r="BV104" i="1" s="1"/>
  <c r="AZ105" i="1"/>
  <c r="BV105" i="1" s="1"/>
  <c r="AZ106" i="1"/>
  <c r="BV106" i="1" s="1"/>
  <c r="AZ107" i="1"/>
  <c r="BV107" i="1" s="1"/>
  <c r="AZ108" i="1"/>
  <c r="BV108" i="1" s="1"/>
  <c r="AZ109" i="1"/>
  <c r="BV109" i="1" s="1"/>
  <c r="AZ114" i="1"/>
  <c r="BV114" i="1" s="1"/>
  <c r="AZ115" i="1"/>
  <c r="BV115" i="1" s="1"/>
  <c r="AZ116" i="1"/>
  <c r="BV116" i="1" s="1"/>
  <c r="AZ117" i="1"/>
  <c r="BV117" i="1" s="1"/>
  <c r="AZ118" i="1"/>
  <c r="BV118" i="1" s="1"/>
  <c r="CR118" i="1" s="1"/>
  <c r="AZ124" i="1"/>
  <c r="BV124" i="1" s="1"/>
  <c r="AZ125" i="1"/>
  <c r="BV125" i="1" s="1"/>
  <c r="AZ126" i="1"/>
  <c r="BV126" i="1" s="1"/>
  <c r="AZ127" i="1"/>
  <c r="BV127" i="1" s="1"/>
  <c r="AZ128" i="1"/>
  <c r="BV128" i="1" s="1"/>
  <c r="AZ129" i="1"/>
  <c r="BV129" i="1" s="1"/>
  <c r="AZ130" i="1"/>
  <c r="BV130" i="1" s="1"/>
  <c r="AZ138" i="1"/>
  <c r="BV138" i="1" s="1"/>
  <c r="AZ139" i="1"/>
  <c r="BV139" i="1" s="1"/>
  <c r="AZ140" i="1"/>
  <c r="BV140" i="1" s="1"/>
  <c r="AZ141" i="1"/>
  <c r="BV141" i="1" s="1"/>
  <c r="AZ142" i="1"/>
  <c r="BV142" i="1" s="1"/>
  <c r="AZ143" i="1"/>
  <c r="BV143" i="1" s="1"/>
  <c r="AZ147" i="1"/>
  <c r="BV147" i="1" s="1"/>
  <c r="AZ148" i="1"/>
  <c r="BV148" i="1" s="1"/>
  <c r="AZ149" i="1"/>
  <c r="BV149" i="1" s="1"/>
  <c r="AZ157" i="1"/>
  <c r="BV157" i="1" s="1"/>
  <c r="AZ158" i="1"/>
  <c r="BV158" i="1" s="1"/>
  <c r="AZ159" i="1"/>
  <c r="BV159" i="1" s="1"/>
  <c r="AZ161" i="1"/>
  <c r="BV161" i="1" s="1"/>
  <c r="AZ162" i="1"/>
  <c r="BV162" i="1" s="1"/>
  <c r="AZ163" i="1"/>
  <c r="BV163" i="1" s="1"/>
  <c r="CR164" i="1"/>
  <c r="AZ166" i="1"/>
  <c r="BV166" i="1" s="1"/>
  <c r="AZ167" i="1"/>
  <c r="BV167" i="1" s="1"/>
  <c r="AZ168" i="1"/>
  <c r="BV168" i="1" s="1"/>
  <c r="AZ169" i="1"/>
  <c r="BV169" i="1" s="1"/>
  <c r="AZ170" i="1"/>
  <c r="BV170" i="1" s="1"/>
  <c r="CR170" i="1" s="1"/>
  <c r="AZ171" i="1"/>
  <c r="BV171" i="1" s="1"/>
  <c r="AZ175" i="1"/>
  <c r="BV175" i="1" s="1"/>
  <c r="AZ176" i="1"/>
  <c r="BV176" i="1" s="1"/>
  <c r="AZ177" i="1"/>
  <c r="BV177" i="1" s="1"/>
  <c r="AZ178" i="1"/>
  <c r="BV178" i="1" s="1"/>
  <c r="AZ179" i="1"/>
  <c r="BV179" i="1" s="1"/>
  <c r="AZ180" i="1"/>
  <c r="BV180" i="1" s="1"/>
  <c r="AZ181" i="1"/>
  <c r="BV181" i="1" s="1"/>
  <c r="AZ183" i="1"/>
  <c r="BV183" i="1" s="1"/>
  <c r="AZ184" i="1"/>
  <c r="BV184" i="1" s="1"/>
  <c r="AZ185" i="1"/>
  <c r="BV185" i="1" s="1"/>
  <c r="AVE185" i="1" s="1"/>
  <c r="AZ186" i="1"/>
  <c r="BV186" i="1" s="1"/>
  <c r="AZ187" i="1"/>
  <c r="BV187" i="1" s="1"/>
  <c r="AZ188" i="1"/>
  <c r="BV188" i="1" s="1"/>
  <c r="AZ190" i="1"/>
  <c r="BV190" i="1" s="1"/>
  <c r="AZ196" i="1"/>
  <c r="BV196" i="1" s="1"/>
  <c r="AZ197" i="1"/>
  <c r="BV197" i="1" s="1"/>
  <c r="AZ199" i="1"/>
  <c r="BV199" i="1" s="1"/>
  <c r="AZ200" i="1"/>
  <c r="BV200" i="1" s="1"/>
  <c r="AZ201" i="1"/>
  <c r="BV201" i="1" s="1"/>
  <c r="CR201" i="1" s="1"/>
  <c r="AZ202" i="1"/>
  <c r="BV202" i="1" s="1"/>
  <c r="AZ203" i="1"/>
  <c r="BV203" i="1" s="1"/>
  <c r="AZ204" i="1"/>
  <c r="BV204" i="1" s="1"/>
  <c r="AZ209" i="1"/>
  <c r="BV209" i="1" s="1"/>
  <c r="AZ210" i="1"/>
  <c r="BV210" i="1" s="1"/>
  <c r="AZ211" i="1"/>
  <c r="BV211" i="1" s="1"/>
  <c r="AZ212" i="1"/>
  <c r="BV212" i="1" s="1"/>
  <c r="AZ213" i="1"/>
  <c r="BV213" i="1" s="1"/>
  <c r="AZ219" i="1"/>
  <c r="BV219" i="1" s="1"/>
  <c r="CR219" i="1" s="1"/>
  <c r="AZ221" i="1"/>
  <c r="BV221" i="1" s="1"/>
  <c r="AZ222" i="1"/>
  <c r="BV222" i="1" s="1"/>
  <c r="AZ223" i="1"/>
  <c r="BV223" i="1" s="1"/>
  <c r="AZ224" i="1"/>
  <c r="BV224" i="1" s="1"/>
  <c r="AZ225" i="1"/>
  <c r="BV225" i="1" s="1"/>
  <c r="AZ226" i="1"/>
  <c r="BV226" i="1" s="1"/>
  <c r="AZ227" i="1"/>
  <c r="BV227" i="1" s="1"/>
  <c r="AZ236" i="1"/>
  <c r="BV236" i="1" s="1"/>
  <c r="AZ238" i="1"/>
  <c r="BV238" i="1" s="1"/>
  <c r="AZ239" i="1"/>
  <c r="BV239" i="1" s="1"/>
  <c r="AZ240" i="1"/>
  <c r="BV240" i="1" s="1"/>
  <c r="AZ241" i="1"/>
  <c r="BV241" i="1" s="1"/>
  <c r="AZ242" i="1"/>
  <c r="BV242" i="1" s="1"/>
  <c r="AZ243" i="1"/>
  <c r="BV243" i="1" s="1"/>
  <c r="AZ244" i="1"/>
  <c r="BV244" i="1" s="1"/>
  <c r="AZ245" i="1"/>
  <c r="BV245" i="1" s="1"/>
  <c r="CR245" i="1" s="1"/>
  <c r="AZ247" i="1"/>
  <c r="BV247" i="1" s="1"/>
  <c r="AZ248" i="1"/>
  <c r="BV248" i="1" s="1"/>
  <c r="AZ249" i="1"/>
  <c r="BV249" i="1" s="1"/>
  <c r="AZ250" i="1"/>
  <c r="BV250" i="1" s="1"/>
  <c r="AZ251" i="1"/>
  <c r="BV251" i="1" s="1"/>
  <c r="AZ252" i="1"/>
  <c r="BV252" i="1" s="1"/>
  <c r="AZ253" i="1"/>
  <c r="BV253" i="1" s="1"/>
  <c r="AZ257" i="1"/>
  <c r="BV257" i="1" s="1"/>
  <c r="AZ258" i="1"/>
  <c r="BV258" i="1" s="1"/>
  <c r="AZ259" i="1"/>
  <c r="BV259" i="1" s="1"/>
  <c r="AZ260" i="1"/>
  <c r="BV260" i="1" s="1"/>
  <c r="AZ261" i="1"/>
  <c r="BV261" i="1" s="1"/>
  <c r="AZ262" i="1"/>
  <c r="BV262" i="1" s="1"/>
  <c r="AZ263" i="1"/>
  <c r="BV263" i="1" s="1"/>
  <c r="AZ264" i="1"/>
  <c r="BV264" i="1" s="1"/>
  <c r="AZ265" i="1"/>
  <c r="BV265" i="1" s="1"/>
  <c r="AZ266" i="1"/>
  <c r="BV266" i="1" s="1"/>
  <c r="AZ267" i="1"/>
  <c r="BV267" i="1" s="1"/>
  <c r="CR267" i="1" s="1"/>
  <c r="AZ268" i="1"/>
  <c r="BV268" i="1" s="1"/>
  <c r="AZ269" i="1"/>
  <c r="BV269" i="1" s="1"/>
  <c r="AZ270" i="1"/>
  <c r="BV270" i="1" s="1"/>
  <c r="AZ271" i="1"/>
  <c r="BV271" i="1" s="1"/>
  <c r="AZ273" i="1"/>
  <c r="BV273" i="1" s="1"/>
  <c r="AZ275" i="1"/>
  <c r="BV275" i="1" s="1"/>
  <c r="AZ276" i="1"/>
  <c r="BV276" i="1" s="1"/>
  <c r="AZ277" i="1"/>
  <c r="BV277" i="1" s="1"/>
  <c r="AZ280" i="1"/>
  <c r="BV280" i="1" s="1"/>
  <c r="AZ281" i="1"/>
  <c r="BV281" i="1" s="1"/>
  <c r="AVE281" i="1" s="1"/>
  <c r="AZ282" i="1"/>
  <c r="BV282" i="1" s="1"/>
  <c r="AZ296" i="1"/>
  <c r="BV296" i="1" s="1"/>
  <c r="AZ297" i="1"/>
  <c r="BV297" i="1" s="1"/>
  <c r="AZ298" i="1"/>
  <c r="BV298" i="1" s="1"/>
  <c r="AZ299" i="1"/>
  <c r="BV299" i="1" s="1"/>
  <c r="AZ300" i="1"/>
  <c r="BV300" i="1" s="1"/>
  <c r="AZ302" i="1"/>
  <c r="BV302" i="1" s="1"/>
  <c r="AZ303" i="1"/>
  <c r="BV303" i="1" s="1"/>
  <c r="CR303" i="1" s="1"/>
  <c r="AZ304" i="1"/>
  <c r="BV304" i="1" s="1"/>
  <c r="AZ305" i="1"/>
  <c r="BV305" i="1" s="1"/>
  <c r="AZ313" i="1"/>
  <c r="BV313" i="1" s="1"/>
  <c r="AZ314" i="1"/>
  <c r="BV314" i="1" s="1"/>
  <c r="AZ315" i="1"/>
  <c r="BV315" i="1" s="1"/>
  <c r="AZ316" i="1"/>
  <c r="BV316" i="1" s="1"/>
  <c r="AZ317" i="1"/>
  <c r="BV317" i="1" s="1"/>
  <c r="AZ318" i="1"/>
  <c r="BV318" i="1" s="1"/>
  <c r="AZ326" i="1"/>
  <c r="BV326" i="1" s="1"/>
  <c r="AZ327" i="1"/>
  <c r="BV327" i="1" s="1"/>
  <c r="AZ328" i="1"/>
  <c r="BV328" i="1" s="1"/>
  <c r="AZ329" i="1"/>
  <c r="BV329" i="1" s="1"/>
  <c r="AZ330" i="1"/>
  <c r="BV330" i="1" s="1"/>
  <c r="AZ331" i="1"/>
  <c r="BV331" i="1" s="1"/>
  <c r="AZ332" i="1"/>
  <c r="BV332" i="1" s="1"/>
  <c r="AZ333" i="1"/>
  <c r="BV333" i="1" s="1"/>
  <c r="CR333" i="1" s="1"/>
  <c r="AZ334" i="1"/>
  <c r="BV334" i="1" s="1"/>
  <c r="CR334" i="1" s="1"/>
  <c r="AZ335" i="1"/>
  <c r="BV335" i="1" s="1"/>
  <c r="CR335" i="1" s="1"/>
  <c r="AZ336" i="1"/>
  <c r="BV336" i="1" s="1"/>
  <c r="AZ337" i="1"/>
  <c r="BV337" i="1" s="1"/>
  <c r="AZ338" i="1"/>
  <c r="BV338" i="1" s="1"/>
  <c r="AZ339" i="1"/>
  <c r="BV339" i="1" s="1"/>
  <c r="AZ340" i="1"/>
  <c r="BV340" i="1" s="1"/>
  <c r="AZ341" i="1"/>
  <c r="BV341" i="1" s="1"/>
  <c r="CR341" i="1" s="1"/>
  <c r="AZ342" i="1"/>
  <c r="BV342" i="1" s="1"/>
  <c r="CR342" i="1" s="1"/>
  <c r="AZ351" i="1"/>
  <c r="BV351" i="1" s="1"/>
  <c r="AZ352" i="1"/>
  <c r="BV352" i="1" s="1"/>
  <c r="AZ356" i="1"/>
  <c r="BV356" i="1" s="1"/>
  <c r="AZ357" i="1"/>
  <c r="BV357" i="1" s="1"/>
  <c r="AZ358" i="1"/>
  <c r="BV358" i="1" s="1"/>
  <c r="AZ359" i="1"/>
  <c r="BV359" i="1" s="1"/>
  <c r="AZ360" i="1"/>
  <c r="BV360" i="1" s="1"/>
  <c r="AZ361" i="1"/>
  <c r="BV361" i="1" s="1"/>
  <c r="AZ362" i="1"/>
  <c r="BV362" i="1" s="1"/>
  <c r="AZ363" i="1"/>
  <c r="BV363" i="1" s="1"/>
  <c r="AZ364" i="1"/>
  <c r="BV364" i="1" s="1"/>
  <c r="AZ374" i="1"/>
  <c r="BV374" i="1" s="1"/>
  <c r="AZ375" i="1"/>
  <c r="BV375" i="1" s="1"/>
  <c r="CR375" i="1" s="1"/>
  <c r="AZ376" i="1"/>
  <c r="BV376" i="1" s="1"/>
  <c r="AZ377" i="1"/>
  <c r="BV377" i="1" s="1"/>
  <c r="AZ378" i="1"/>
  <c r="BV378" i="1" s="1"/>
  <c r="CR378" i="1" s="1"/>
  <c r="AZ379" i="1"/>
  <c r="BV379" i="1" s="1"/>
  <c r="AZ394" i="1"/>
  <c r="BV394" i="1" s="1"/>
  <c r="AZ395" i="1"/>
  <c r="BV395" i="1" s="1"/>
  <c r="AZ396" i="1"/>
  <c r="BV396" i="1" s="1"/>
  <c r="AZ397" i="1"/>
  <c r="BV397" i="1" s="1"/>
  <c r="AZ399" i="1"/>
  <c r="BV399" i="1" s="1"/>
  <c r="AZ402" i="1"/>
  <c r="BV402" i="1" s="1"/>
  <c r="AZ403" i="1"/>
  <c r="BV403" i="1" s="1"/>
  <c r="AZ404" i="1"/>
  <c r="BV404" i="1" s="1"/>
  <c r="AZ409" i="1"/>
  <c r="BV409" i="1" s="1"/>
  <c r="AZ410" i="1"/>
  <c r="BV410" i="1" s="1"/>
  <c r="AZ412" i="1"/>
  <c r="BV412" i="1" s="1"/>
  <c r="AZ414" i="1"/>
  <c r="BV414" i="1" s="1"/>
  <c r="AZ415" i="1"/>
  <c r="BV415" i="1" s="1"/>
  <c r="CR415" i="1" s="1"/>
  <c r="AZ416" i="1"/>
  <c r="BV416" i="1" s="1"/>
  <c r="AVE416" i="1" s="1"/>
  <c r="AZ417" i="1"/>
  <c r="BV417" i="1" s="1"/>
  <c r="AVE417" i="1" s="1"/>
  <c r="AX417" i="1"/>
  <c r="BT417" i="1" s="1"/>
  <c r="AVC417" i="1" s="1"/>
  <c r="AX13" i="1"/>
  <c r="BT13" i="1" s="1"/>
  <c r="AX14" i="1"/>
  <c r="BT14" i="1" s="1"/>
  <c r="AX15" i="1"/>
  <c r="BT15" i="1" s="1"/>
  <c r="AX16" i="1"/>
  <c r="BT16" i="1" s="1"/>
  <c r="AX17" i="1"/>
  <c r="BT17" i="1" s="1"/>
  <c r="AX18" i="1"/>
  <c r="BT18" i="1" s="1"/>
  <c r="AX20" i="1"/>
  <c r="BT20" i="1" s="1"/>
  <c r="AX21" i="1"/>
  <c r="BT21" i="1" s="1"/>
  <c r="AX25" i="1"/>
  <c r="BT25" i="1" s="1"/>
  <c r="AX26" i="1"/>
  <c r="BT26" i="1" s="1"/>
  <c r="AX27" i="1"/>
  <c r="BT27" i="1" s="1"/>
  <c r="AX28" i="1"/>
  <c r="BT28" i="1" s="1"/>
  <c r="AX29" i="1"/>
  <c r="BT29" i="1" s="1"/>
  <c r="AX30" i="1"/>
  <c r="BT30" i="1" s="1"/>
  <c r="AX38" i="1"/>
  <c r="BT38" i="1" s="1"/>
  <c r="AX39" i="1"/>
  <c r="BT39" i="1" s="1"/>
  <c r="AX40" i="1"/>
  <c r="BT40" i="1" s="1"/>
  <c r="AX41" i="1"/>
  <c r="BT41" i="1" s="1"/>
  <c r="AX42" i="1"/>
  <c r="BT42" i="1" s="1"/>
  <c r="AX43" i="1"/>
  <c r="BT43" i="1" s="1"/>
  <c r="AX44" i="1"/>
  <c r="BT44" i="1" s="1"/>
  <c r="AX45" i="1"/>
  <c r="BT45" i="1" s="1"/>
  <c r="AX46" i="1"/>
  <c r="BT46" i="1" s="1"/>
  <c r="AX48" i="1"/>
  <c r="BT48" i="1" s="1"/>
  <c r="AX61" i="1"/>
  <c r="BT61" i="1" s="1"/>
  <c r="AX63" i="1"/>
  <c r="BT63" i="1" s="1"/>
  <c r="AX64" i="1"/>
  <c r="BT64" i="1" s="1"/>
  <c r="AX66" i="1"/>
  <c r="BT66" i="1" s="1"/>
  <c r="AX68" i="1"/>
  <c r="BT68" i="1" s="1"/>
  <c r="AX70" i="1"/>
  <c r="BT70" i="1" s="1"/>
  <c r="AX71" i="1"/>
  <c r="BT71" i="1" s="1"/>
  <c r="AX72" i="1"/>
  <c r="BT72" i="1" s="1"/>
  <c r="CP72" i="1" s="1"/>
  <c r="AX73" i="1"/>
  <c r="BT73" i="1" s="1"/>
  <c r="AX74" i="1"/>
  <c r="BT74" i="1" s="1"/>
  <c r="AX80" i="1"/>
  <c r="BT80" i="1" s="1"/>
  <c r="AX82" i="1"/>
  <c r="BT82" i="1" s="1"/>
  <c r="AX84" i="1"/>
  <c r="BT84" i="1" s="1"/>
  <c r="AX85" i="1"/>
  <c r="BT85" i="1" s="1"/>
  <c r="AX86" i="1"/>
  <c r="BT86" i="1" s="1"/>
  <c r="AX87" i="1"/>
  <c r="BT87" i="1" s="1"/>
  <c r="AX88" i="1"/>
  <c r="BT88" i="1" s="1"/>
  <c r="CP88" i="1" s="1"/>
  <c r="AX89" i="1"/>
  <c r="BT89" i="1" s="1"/>
  <c r="CP89" i="1" s="1"/>
  <c r="AX90" i="1"/>
  <c r="BT90" i="1" s="1"/>
  <c r="AX91" i="1"/>
  <c r="BT91" i="1" s="1"/>
  <c r="CP91" i="1" s="1"/>
  <c r="AX92" i="1"/>
  <c r="BT92" i="1" s="1"/>
  <c r="AX94" i="1"/>
  <c r="BT94" i="1" s="1"/>
  <c r="CP94" i="1" s="1"/>
  <c r="AX104" i="1"/>
  <c r="BT104" i="1" s="1"/>
  <c r="AX105" i="1"/>
  <c r="BT105" i="1" s="1"/>
  <c r="AX106" i="1"/>
  <c r="BT106" i="1" s="1"/>
  <c r="AX107" i="1"/>
  <c r="BT107" i="1" s="1"/>
  <c r="AX108" i="1"/>
  <c r="BT108" i="1" s="1"/>
  <c r="AX109" i="1"/>
  <c r="BT109" i="1" s="1"/>
  <c r="AX114" i="1"/>
  <c r="BT114" i="1" s="1"/>
  <c r="AX115" i="1"/>
  <c r="BT115" i="1" s="1"/>
  <c r="AX116" i="1"/>
  <c r="BT116" i="1" s="1"/>
  <c r="AX117" i="1"/>
  <c r="BT117" i="1" s="1"/>
  <c r="AX118" i="1"/>
  <c r="BT118" i="1" s="1"/>
  <c r="CP118" i="1" s="1"/>
  <c r="AX124" i="1"/>
  <c r="BT124" i="1" s="1"/>
  <c r="AX125" i="1"/>
  <c r="BT125" i="1" s="1"/>
  <c r="AX126" i="1"/>
  <c r="BT126" i="1" s="1"/>
  <c r="AX127" i="1"/>
  <c r="BT127" i="1" s="1"/>
  <c r="AX128" i="1"/>
  <c r="BT128" i="1" s="1"/>
  <c r="AX129" i="1"/>
  <c r="BT129" i="1" s="1"/>
  <c r="AX130" i="1"/>
  <c r="BT130" i="1" s="1"/>
  <c r="AX138" i="1"/>
  <c r="BT138" i="1" s="1"/>
  <c r="AX139" i="1"/>
  <c r="BT139" i="1" s="1"/>
  <c r="AX140" i="1"/>
  <c r="BT140" i="1" s="1"/>
  <c r="AX141" i="1"/>
  <c r="BT141" i="1" s="1"/>
  <c r="AX142" i="1"/>
  <c r="BT142" i="1" s="1"/>
  <c r="AX143" i="1"/>
  <c r="BT143" i="1" s="1"/>
  <c r="AX147" i="1"/>
  <c r="BT147" i="1" s="1"/>
  <c r="AX148" i="1"/>
  <c r="BT148" i="1" s="1"/>
  <c r="AX149" i="1"/>
  <c r="BT149" i="1" s="1"/>
  <c r="AX157" i="1"/>
  <c r="BT157" i="1" s="1"/>
  <c r="AX158" i="1"/>
  <c r="BT158" i="1" s="1"/>
  <c r="AX159" i="1"/>
  <c r="BT159" i="1" s="1"/>
  <c r="AX161" i="1"/>
  <c r="BT161" i="1" s="1"/>
  <c r="AX162" i="1"/>
  <c r="BT162" i="1" s="1"/>
  <c r="AX163" i="1"/>
  <c r="BT163" i="1" s="1"/>
  <c r="CP164" i="1"/>
  <c r="AX166" i="1"/>
  <c r="BT166" i="1" s="1"/>
  <c r="AX167" i="1"/>
  <c r="BT167" i="1" s="1"/>
  <c r="AX168" i="1"/>
  <c r="BT168" i="1" s="1"/>
  <c r="AX169" i="1"/>
  <c r="BT169" i="1" s="1"/>
  <c r="AX170" i="1"/>
  <c r="BT170" i="1" s="1"/>
  <c r="CP170" i="1" s="1"/>
  <c r="AX171" i="1"/>
  <c r="BT171" i="1" s="1"/>
  <c r="AX175" i="1"/>
  <c r="BT175" i="1" s="1"/>
  <c r="AX176" i="1"/>
  <c r="BT176" i="1" s="1"/>
  <c r="AX177" i="1"/>
  <c r="BT177" i="1" s="1"/>
  <c r="AX178" i="1"/>
  <c r="BT178" i="1" s="1"/>
  <c r="AX179" i="1"/>
  <c r="BT179" i="1" s="1"/>
  <c r="AX180" i="1"/>
  <c r="BT180" i="1" s="1"/>
  <c r="AX181" i="1"/>
  <c r="BT181" i="1" s="1"/>
  <c r="AX183" i="1"/>
  <c r="BT183" i="1" s="1"/>
  <c r="AX184" i="1"/>
  <c r="BT184" i="1" s="1"/>
  <c r="AX185" i="1"/>
  <c r="BT185" i="1" s="1"/>
  <c r="AVC185" i="1" s="1"/>
  <c r="AX186" i="1"/>
  <c r="BT186" i="1" s="1"/>
  <c r="AX187" i="1"/>
  <c r="BT187" i="1" s="1"/>
  <c r="AX188" i="1"/>
  <c r="BT188" i="1" s="1"/>
  <c r="AX190" i="1"/>
  <c r="BT190" i="1" s="1"/>
  <c r="AX196" i="1"/>
  <c r="BT196" i="1" s="1"/>
  <c r="AX197" i="1"/>
  <c r="BT197" i="1" s="1"/>
  <c r="AX199" i="1"/>
  <c r="BT199" i="1" s="1"/>
  <c r="AX200" i="1"/>
  <c r="BT200" i="1" s="1"/>
  <c r="AX201" i="1"/>
  <c r="BT201" i="1" s="1"/>
  <c r="CP201" i="1" s="1"/>
  <c r="AX202" i="1"/>
  <c r="BT202" i="1" s="1"/>
  <c r="AX203" i="1"/>
  <c r="BT203" i="1" s="1"/>
  <c r="AX204" i="1"/>
  <c r="BT204" i="1" s="1"/>
  <c r="AX209" i="1"/>
  <c r="BT209" i="1" s="1"/>
  <c r="AX210" i="1"/>
  <c r="BT210" i="1" s="1"/>
  <c r="AX211" i="1"/>
  <c r="BT211" i="1" s="1"/>
  <c r="AX212" i="1"/>
  <c r="BT212" i="1" s="1"/>
  <c r="AX213" i="1"/>
  <c r="BT213" i="1" s="1"/>
  <c r="AX219" i="1"/>
  <c r="BT219" i="1" s="1"/>
  <c r="CP219" i="1" s="1"/>
  <c r="AX221" i="1"/>
  <c r="BT221" i="1" s="1"/>
  <c r="AX222" i="1"/>
  <c r="BT222" i="1" s="1"/>
  <c r="AX223" i="1"/>
  <c r="BT223" i="1" s="1"/>
  <c r="AX224" i="1"/>
  <c r="BT224" i="1" s="1"/>
  <c r="AX225" i="1"/>
  <c r="BT225" i="1" s="1"/>
  <c r="AX226" i="1"/>
  <c r="BT226" i="1" s="1"/>
  <c r="AX227" i="1"/>
  <c r="BT227" i="1" s="1"/>
  <c r="AX236" i="1"/>
  <c r="BT236" i="1" s="1"/>
  <c r="AX238" i="1"/>
  <c r="BT238" i="1" s="1"/>
  <c r="AX239" i="1"/>
  <c r="BT239" i="1" s="1"/>
  <c r="AX240" i="1"/>
  <c r="BT240" i="1" s="1"/>
  <c r="AX241" i="1"/>
  <c r="BT241" i="1" s="1"/>
  <c r="AX242" i="1"/>
  <c r="BT242" i="1" s="1"/>
  <c r="AX243" i="1"/>
  <c r="BT243" i="1" s="1"/>
  <c r="AX244" i="1"/>
  <c r="BT244" i="1" s="1"/>
  <c r="AX245" i="1"/>
  <c r="BT245" i="1" s="1"/>
  <c r="CP245" i="1" s="1"/>
  <c r="AX247" i="1"/>
  <c r="BT247" i="1" s="1"/>
  <c r="AX248" i="1"/>
  <c r="BT248" i="1" s="1"/>
  <c r="AX249" i="1"/>
  <c r="BT249" i="1" s="1"/>
  <c r="AX250" i="1"/>
  <c r="BT250" i="1" s="1"/>
  <c r="AX251" i="1"/>
  <c r="BT251" i="1" s="1"/>
  <c r="AX252" i="1"/>
  <c r="BT252" i="1" s="1"/>
  <c r="AX253" i="1"/>
  <c r="BT253" i="1" s="1"/>
  <c r="AX257" i="1"/>
  <c r="BT257" i="1" s="1"/>
  <c r="AX258" i="1"/>
  <c r="BT258" i="1" s="1"/>
  <c r="AX259" i="1"/>
  <c r="BT259" i="1" s="1"/>
  <c r="AX260" i="1"/>
  <c r="BT260" i="1" s="1"/>
  <c r="AX261" i="1"/>
  <c r="BT261" i="1" s="1"/>
  <c r="AX262" i="1"/>
  <c r="BT262" i="1" s="1"/>
  <c r="AX263" i="1"/>
  <c r="BT263" i="1" s="1"/>
  <c r="AX264" i="1"/>
  <c r="BT264" i="1" s="1"/>
  <c r="AX265" i="1"/>
  <c r="BT265" i="1" s="1"/>
  <c r="AX266" i="1"/>
  <c r="BT266" i="1" s="1"/>
  <c r="AX267" i="1"/>
  <c r="BT267" i="1" s="1"/>
  <c r="CP267" i="1" s="1"/>
  <c r="AX268" i="1"/>
  <c r="BT268" i="1" s="1"/>
  <c r="AX269" i="1"/>
  <c r="BT269" i="1" s="1"/>
  <c r="AX270" i="1"/>
  <c r="BT270" i="1" s="1"/>
  <c r="AX271" i="1"/>
  <c r="BT271" i="1" s="1"/>
  <c r="AX273" i="1"/>
  <c r="BT273" i="1" s="1"/>
  <c r="AX275" i="1"/>
  <c r="BT275" i="1" s="1"/>
  <c r="AX276" i="1"/>
  <c r="BT276" i="1" s="1"/>
  <c r="AX277" i="1"/>
  <c r="BT277" i="1" s="1"/>
  <c r="AX280" i="1"/>
  <c r="BT280" i="1" s="1"/>
  <c r="AX281" i="1"/>
  <c r="BT281" i="1" s="1"/>
  <c r="AVC281" i="1" s="1"/>
  <c r="AX282" i="1"/>
  <c r="BT282" i="1" s="1"/>
  <c r="AX296" i="1"/>
  <c r="BT296" i="1" s="1"/>
  <c r="AX297" i="1"/>
  <c r="BT297" i="1" s="1"/>
  <c r="AX298" i="1"/>
  <c r="BT298" i="1" s="1"/>
  <c r="AX299" i="1"/>
  <c r="BT299" i="1" s="1"/>
  <c r="AX300" i="1"/>
  <c r="BT300" i="1" s="1"/>
  <c r="AX302" i="1"/>
  <c r="BT302" i="1" s="1"/>
  <c r="AX303" i="1"/>
  <c r="BT303" i="1" s="1"/>
  <c r="CP303" i="1" s="1"/>
  <c r="AX304" i="1"/>
  <c r="BT304" i="1" s="1"/>
  <c r="AX305" i="1"/>
  <c r="BT305" i="1" s="1"/>
  <c r="AX313" i="1"/>
  <c r="BT313" i="1" s="1"/>
  <c r="AX314" i="1"/>
  <c r="BT314" i="1" s="1"/>
  <c r="AX315" i="1"/>
  <c r="BT315" i="1" s="1"/>
  <c r="AX316" i="1"/>
  <c r="BT316" i="1" s="1"/>
  <c r="AX317" i="1"/>
  <c r="BT317" i="1" s="1"/>
  <c r="AX318" i="1"/>
  <c r="BT318" i="1" s="1"/>
  <c r="AX326" i="1"/>
  <c r="BT326" i="1" s="1"/>
  <c r="AX327" i="1"/>
  <c r="BT327" i="1" s="1"/>
  <c r="AX328" i="1"/>
  <c r="BT328" i="1" s="1"/>
  <c r="AX329" i="1"/>
  <c r="BT329" i="1" s="1"/>
  <c r="AX330" i="1"/>
  <c r="BT330" i="1" s="1"/>
  <c r="AX331" i="1"/>
  <c r="BT331" i="1" s="1"/>
  <c r="AX332" i="1"/>
  <c r="BT332" i="1" s="1"/>
  <c r="AX333" i="1"/>
  <c r="BT333" i="1" s="1"/>
  <c r="CP333" i="1" s="1"/>
  <c r="AX334" i="1"/>
  <c r="BT334" i="1" s="1"/>
  <c r="CP334" i="1" s="1"/>
  <c r="AX335" i="1"/>
  <c r="BT335" i="1" s="1"/>
  <c r="CP335" i="1" s="1"/>
  <c r="AX336" i="1"/>
  <c r="BT336" i="1" s="1"/>
  <c r="AX337" i="1"/>
  <c r="BT337" i="1" s="1"/>
  <c r="AX338" i="1"/>
  <c r="BT338" i="1" s="1"/>
  <c r="AX339" i="1"/>
  <c r="BT339" i="1" s="1"/>
  <c r="AX340" i="1"/>
  <c r="BT340" i="1" s="1"/>
  <c r="AX341" i="1"/>
  <c r="BT341" i="1" s="1"/>
  <c r="CP341" i="1" s="1"/>
  <c r="AX342" i="1"/>
  <c r="BT342" i="1" s="1"/>
  <c r="CP342" i="1" s="1"/>
  <c r="AX351" i="1"/>
  <c r="BT351" i="1" s="1"/>
  <c r="AX352" i="1"/>
  <c r="BT352" i="1" s="1"/>
  <c r="AX356" i="1"/>
  <c r="BT356" i="1" s="1"/>
  <c r="AX357" i="1"/>
  <c r="BT357" i="1" s="1"/>
  <c r="AX358" i="1"/>
  <c r="BT358" i="1" s="1"/>
  <c r="AX359" i="1"/>
  <c r="BT359" i="1" s="1"/>
  <c r="AX360" i="1"/>
  <c r="BT360" i="1" s="1"/>
  <c r="AX361" i="1"/>
  <c r="BT361" i="1" s="1"/>
  <c r="AX362" i="1"/>
  <c r="BT362" i="1" s="1"/>
  <c r="AX363" i="1"/>
  <c r="BT363" i="1" s="1"/>
  <c r="AX364" i="1"/>
  <c r="BT364" i="1" s="1"/>
  <c r="AX374" i="1"/>
  <c r="BT374" i="1" s="1"/>
  <c r="AX375" i="1"/>
  <c r="BT375" i="1" s="1"/>
  <c r="CP375" i="1" s="1"/>
  <c r="AX376" i="1"/>
  <c r="BT376" i="1" s="1"/>
  <c r="AX377" i="1"/>
  <c r="BT377" i="1" s="1"/>
  <c r="AX378" i="1"/>
  <c r="BT378" i="1" s="1"/>
  <c r="CP378" i="1" s="1"/>
  <c r="AX379" i="1"/>
  <c r="BT379" i="1" s="1"/>
  <c r="AX394" i="1"/>
  <c r="BT394" i="1" s="1"/>
  <c r="AX395" i="1"/>
  <c r="BT395" i="1" s="1"/>
  <c r="AX396" i="1"/>
  <c r="BT396" i="1" s="1"/>
  <c r="AX397" i="1"/>
  <c r="BT397" i="1" s="1"/>
  <c r="AX399" i="1"/>
  <c r="BT399" i="1" s="1"/>
  <c r="AX402" i="1"/>
  <c r="BT402" i="1" s="1"/>
  <c r="AX403" i="1"/>
  <c r="BT403" i="1" s="1"/>
  <c r="AX404" i="1"/>
  <c r="BT404" i="1" s="1"/>
  <c r="AX409" i="1"/>
  <c r="BT409" i="1" s="1"/>
  <c r="AX410" i="1"/>
  <c r="BT410" i="1" s="1"/>
  <c r="AX412" i="1"/>
  <c r="BT412" i="1" s="1"/>
  <c r="AX414" i="1"/>
  <c r="BT414" i="1" s="1"/>
  <c r="AX415" i="1"/>
  <c r="BT415" i="1" s="1"/>
  <c r="CP415" i="1" s="1"/>
  <c r="AX416" i="1"/>
  <c r="BT416" i="1" s="1"/>
  <c r="AVC416" i="1" s="1"/>
  <c r="U13" i="1"/>
  <c r="U14" i="1"/>
  <c r="U15" i="1"/>
  <c r="U16" i="1"/>
  <c r="U17" i="1"/>
  <c r="U18" i="1"/>
  <c r="U20" i="1"/>
  <c r="U21" i="1"/>
  <c r="U25" i="1"/>
  <c r="U26" i="1"/>
  <c r="U27" i="1"/>
  <c r="U28" i="1"/>
  <c r="U29" i="1"/>
  <c r="U30" i="1"/>
  <c r="U38" i="1"/>
  <c r="U39" i="1"/>
  <c r="U40" i="1"/>
  <c r="U41" i="1"/>
  <c r="U42" i="1"/>
  <c r="U43" i="1"/>
  <c r="U44" i="1"/>
  <c r="U45" i="1"/>
  <c r="U46" i="1"/>
  <c r="U48" i="1"/>
  <c r="U61" i="1"/>
  <c r="U63" i="1"/>
  <c r="U64" i="1"/>
  <c r="U65" i="1"/>
  <c r="U66" i="1"/>
  <c r="U67" i="1"/>
  <c r="U68" i="1"/>
  <c r="U70" i="1"/>
  <c r="U71" i="1"/>
  <c r="U73" i="1"/>
  <c r="U74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4" i="1"/>
  <c r="U104" i="1"/>
  <c r="U105" i="1"/>
  <c r="U106" i="1"/>
  <c r="U107" i="1"/>
  <c r="U108" i="1"/>
  <c r="U109" i="1"/>
  <c r="U114" i="1"/>
  <c r="U115" i="1"/>
  <c r="U116" i="1"/>
  <c r="U117" i="1"/>
  <c r="U118" i="1"/>
  <c r="U124" i="1"/>
  <c r="U125" i="1"/>
  <c r="U126" i="1"/>
  <c r="U127" i="1"/>
  <c r="U128" i="1"/>
  <c r="U129" i="1"/>
  <c r="U130" i="1"/>
  <c r="U138" i="1"/>
  <c r="U139" i="1"/>
  <c r="U140" i="1"/>
  <c r="U141" i="1"/>
  <c r="U142" i="1"/>
  <c r="U143" i="1"/>
  <c r="U147" i="1"/>
  <c r="U148" i="1"/>
  <c r="U149" i="1"/>
  <c r="U157" i="1"/>
  <c r="U158" i="1"/>
  <c r="U159" i="1"/>
  <c r="U161" i="1"/>
  <c r="U162" i="1"/>
  <c r="U163" i="1"/>
  <c r="U164" i="1"/>
  <c r="AVA164" i="1" s="1"/>
  <c r="U166" i="1"/>
  <c r="U167" i="1"/>
  <c r="U168" i="1"/>
  <c r="AVA182" i="1" s="1"/>
  <c r="U169" i="1"/>
  <c r="U170" i="1"/>
  <c r="U171" i="1"/>
  <c r="U175" i="1"/>
  <c r="U176" i="1"/>
  <c r="U177" i="1"/>
  <c r="U178" i="1"/>
  <c r="U179" i="1"/>
  <c r="U180" i="1"/>
  <c r="U181" i="1"/>
  <c r="U183" i="1"/>
  <c r="U184" i="1"/>
  <c r="U185" i="1"/>
  <c r="U186" i="1"/>
  <c r="U187" i="1"/>
  <c r="U188" i="1"/>
  <c r="U196" i="1"/>
  <c r="U197" i="1"/>
  <c r="U199" i="1"/>
  <c r="U200" i="1"/>
  <c r="U201" i="1"/>
  <c r="U202" i="1"/>
  <c r="U203" i="1"/>
  <c r="U204" i="1"/>
  <c r="U209" i="1"/>
  <c r="U210" i="1"/>
  <c r="U211" i="1"/>
  <c r="U212" i="1"/>
  <c r="U213" i="1"/>
  <c r="U219" i="1"/>
  <c r="U221" i="1"/>
  <c r="U222" i="1"/>
  <c r="U223" i="1"/>
  <c r="U224" i="1"/>
  <c r="U225" i="1"/>
  <c r="U226" i="1"/>
  <c r="U227" i="1"/>
  <c r="U236" i="1"/>
  <c r="U238" i="1"/>
  <c r="U239" i="1"/>
  <c r="U240" i="1"/>
  <c r="U241" i="1"/>
  <c r="U242" i="1"/>
  <c r="U243" i="1"/>
  <c r="U244" i="1"/>
  <c r="U245" i="1"/>
  <c r="U247" i="1"/>
  <c r="U248" i="1"/>
  <c r="U249" i="1"/>
  <c r="U250" i="1"/>
  <c r="U251" i="1"/>
  <c r="U252" i="1"/>
  <c r="U253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3" i="1"/>
  <c r="U275" i="1"/>
  <c r="U276" i="1"/>
  <c r="U277" i="1"/>
  <c r="U280" i="1"/>
  <c r="U281" i="1"/>
  <c r="U282" i="1"/>
  <c r="U296" i="1"/>
  <c r="U297" i="1"/>
  <c r="AVA311" i="1" s="1"/>
  <c r="U298" i="1"/>
  <c r="AVA312" i="1" s="1"/>
  <c r="U299" i="1"/>
  <c r="U300" i="1"/>
  <c r="U302" i="1"/>
  <c r="U303" i="1"/>
  <c r="U304" i="1"/>
  <c r="U305" i="1"/>
  <c r="U313" i="1"/>
  <c r="U314" i="1"/>
  <c r="U315" i="1"/>
  <c r="U316" i="1"/>
  <c r="U317" i="1"/>
  <c r="U318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51" i="1"/>
  <c r="U352" i="1"/>
  <c r="U355" i="1"/>
  <c r="U356" i="1"/>
  <c r="U357" i="1"/>
  <c r="U358" i="1"/>
  <c r="U359" i="1"/>
  <c r="U360" i="1"/>
  <c r="U361" i="1"/>
  <c r="U362" i="1"/>
  <c r="U363" i="1"/>
  <c r="U364" i="1"/>
  <c r="U365" i="1"/>
  <c r="U374" i="1"/>
  <c r="U375" i="1"/>
  <c r="U376" i="1"/>
  <c r="U377" i="1"/>
  <c r="U378" i="1"/>
  <c r="U379" i="1"/>
  <c r="U394" i="1"/>
  <c r="U395" i="1"/>
  <c r="U396" i="1"/>
  <c r="U397" i="1"/>
  <c r="U399" i="1"/>
  <c r="U402" i="1"/>
  <c r="U403" i="1"/>
  <c r="U404" i="1"/>
  <c r="U409" i="1"/>
  <c r="U410" i="1"/>
  <c r="U411" i="1"/>
  <c r="U412" i="1"/>
  <c r="U414" i="1"/>
  <c r="U415" i="1"/>
  <c r="U416" i="1"/>
  <c r="U417" i="1"/>
  <c r="AV8" i="1"/>
  <c r="BR8" i="1" s="1"/>
  <c r="BK8" i="1"/>
  <c r="CG8" i="1" s="1"/>
  <c r="AV9" i="1"/>
  <c r="BR9" i="1" s="1"/>
  <c r="BK9" i="1"/>
  <c r="CG9" i="1" s="1"/>
  <c r="AV11" i="1"/>
  <c r="BR11" i="1" s="1"/>
  <c r="BK11" i="1"/>
  <c r="CG11" i="1" s="1"/>
  <c r="AV12" i="1"/>
  <c r="BR12" i="1" s="1"/>
  <c r="BK12" i="1"/>
  <c r="CG12" i="1" s="1"/>
  <c r="AV13" i="1"/>
  <c r="BR13" i="1" s="1"/>
  <c r="BA13" i="1"/>
  <c r="BW13" i="1" s="1"/>
  <c r="BB13" i="1"/>
  <c r="BC13" i="1"/>
  <c r="BY13" i="1" s="1"/>
  <c r="BD13" i="1"/>
  <c r="BZ13" i="1" s="1"/>
  <c r="BE13" i="1"/>
  <c r="CA13" i="1" s="1"/>
  <c r="BF13" i="1"/>
  <c r="CB13" i="1" s="1"/>
  <c r="BG13" i="1"/>
  <c r="CC13" i="1" s="1"/>
  <c r="BK13" i="1"/>
  <c r="CG13" i="1" s="1"/>
  <c r="AV14" i="1"/>
  <c r="BR14" i="1" s="1"/>
  <c r="BA14" i="1"/>
  <c r="BW14" i="1" s="1"/>
  <c r="BB14" i="1"/>
  <c r="BC14" i="1"/>
  <c r="BY14" i="1" s="1"/>
  <c r="BD14" i="1"/>
  <c r="BZ14" i="1" s="1"/>
  <c r="BE14" i="1"/>
  <c r="CA14" i="1" s="1"/>
  <c r="BF14" i="1"/>
  <c r="CB14" i="1" s="1"/>
  <c r="BG14" i="1"/>
  <c r="CC14" i="1" s="1"/>
  <c r="BK14" i="1"/>
  <c r="CG14" i="1" s="1"/>
  <c r="AV15" i="1"/>
  <c r="BR15" i="1" s="1"/>
  <c r="BA15" i="1"/>
  <c r="BW15" i="1" s="1"/>
  <c r="BB15" i="1"/>
  <c r="BC15" i="1"/>
  <c r="BY15" i="1" s="1"/>
  <c r="BD15" i="1"/>
  <c r="BZ15" i="1" s="1"/>
  <c r="BE15" i="1"/>
  <c r="CA15" i="1" s="1"/>
  <c r="BF15" i="1"/>
  <c r="CB15" i="1" s="1"/>
  <c r="BG15" i="1"/>
  <c r="CC15" i="1" s="1"/>
  <c r="BK15" i="1"/>
  <c r="CG15" i="1" s="1"/>
  <c r="AV16" i="1"/>
  <c r="BR16" i="1" s="1"/>
  <c r="AY16" i="1"/>
  <c r="BU16" i="1" s="1"/>
  <c r="BA16" i="1"/>
  <c r="BW16" i="1" s="1"/>
  <c r="BB16" i="1"/>
  <c r="BC16" i="1"/>
  <c r="BY16" i="1" s="1"/>
  <c r="BD16" i="1"/>
  <c r="BZ16" i="1" s="1"/>
  <c r="BE16" i="1"/>
  <c r="CA16" i="1" s="1"/>
  <c r="BF16" i="1"/>
  <c r="CB16" i="1" s="1"/>
  <c r="BG16" i="1"/>
  <c r="CC16" i="1" s="1"/>
  <c r="BK16" i="1"/>
  <c r="CG16" i="1" s="1"/>
  <c r="AV17" i="1"/>
  <c r="BR17" i="1" s="1"/>
  <c r="BA17" i="1"/>
  <c r="BW17" i="1" s="1"/>
  <c r="BB17" i="1"/>
  <c r="BC17" i="1"/>
  <c r="BY17" i="1" s="1"/>
  <c r="BD17" i="1"/>
  <c r="BZ17" i="1" s="1"/>
  <c r="BE17" i="1"/>
  <c r="CA17" i="1" s="1"/>
  <c r="BF17" i="1"/>
  <c r="CB17" i="1" s="1"/>
  <c r="BG17" i="1"/>
  <c r="CC17" i="1" s="1"/>
  <c r="BK17" i="1"/>
  <c r="CG17" i="1" s="1"/>
  <c r="AV18" i="1"/>
  <c r="BR18" i="1" s="1"/>
  <c r="BA18" i="1"/>
  <c r="BW18" i="1" s="1"/>
  <c r="BB18" i="1"/>
  <c r="BC18" i="1"/>
  <c r="BY18" i="1" s="1"/>
  <c r="BD18" i="1"/>
  <c r="BZ18" i="1" s="1"/>
  <c r="BE18" i="1"/>
  <c r="CA18" i="1" s="1"/>
  <c r="BF18" i="1"/>
  <c r="CB18" i="1" s="1"/>
  <c r="BG18" i="1"/>
  <c r="CC18" i="1" s="1"/>
  <c r="BK18" i="1"/>
  <c r="CG18" i="1" s="1"/>
  <c r="AV19" i="1"/>
  <c r="BR19" i="1" s="1"/>
  <c r="BK19" i="1"/>
  <c r="CG19" i="1" s="1"/>
  <c r="AV20" i="1"/>
  <c r="BR20" i="1" s="1"/>
  <c r="AY20" i="1"/>
  <c r="BU20" i="1" s="1"/>
  <c r="BA20" i="1"/>
  <c r="BW20" i="1" s="1"/>
  <c r="BB20" i="1"/>
  <c r="BC20" i="1"/>
  <c r="BY20" i="1" s="1"/>
  <c r="BD20" i="1"/>
  <c r="BZ20" i="1" s="1"/>
  <c r="BE20" i="1"/>
  <c r="CA20" i="1" s="1"/>
  <c r="BF20" i="1"/>
  <c r="CB20" i="1" s="1"/>
  <c r="BG20" i="1"/>
  <c r="CC20" i="1" s="1"/>
  <c r="BK20" i="1"/>
  <c r="CG20" i="1" s="1"/>
  <c r="AV21" i="1"/>
  <c r="BR21" i="1" s="1"/>
  <c r="BA21" i="1"/>
  <c r="BW21" i="1" s="1"/>
  <c r="BB21" i="1"/>
  <c r="BC21" i="1"/>
  <c r="BY21" i="1" s="1"/>
  <c r="BD21" i="1"/>
  <c r="BZ21" i="1" s="1"/>
  <c r="BE21" i="1"/>
  <c r="CA21" i="1" s="1"/>
  <c r="BF21" i="1"/>
  <c r="CB21" i="1" s="1"/>
  <c r="BG21" i="1"/>
  <c r="CC21" i="1" s="1"/>
  <c r="BK21" i="1"/>
  <c r="CG21" i="1" s="1"/>
  <c r="AV22" i="1"/>
  <c r="BR22" i="1" s="1"/>
  <c r="BK22" i="1"/>
  <c r="CG22" i="1" s="1"/>
  <c r="AV23" i="1"/>
  <c r="BR23" i="1" s="1"/>
  <c r="BK23" i="1"/>
  <c r="CG23" i="1" s="1"/>
  <c r="AV24" i="1"/>
  <c r="BR24" i="1" s="1"/>
  <c r="BK24" i="1"/>
  <c r="CG24" i="1" s="1"/>
  <c r="AV25" i="1"/>
  <c r="BR25" i="1" s="1"/>
  <c r="BA25" i="1"/>
  <c r="BW25" i="1" s="1"/>
  <c r="BB25" i="1"/>
  <c r="BC25" i="1"/>
  <c r="BY25" i="1" s="1"/>
  <c r="BD25" i="1"/>
  <c r="BZ25" i="1" s="1"/>
  <c r="BE25" i="1"/>
  <c r="CA25" i="1" s="1"/>
  <c r="BF25" i="1"/>
  <c r="CB25" i="1" s="1"/>
  <c r="BG25" i="1"/>
  <c r="CC25" i="1" s="1"/>
  <c r="BK25" i="1"/>
  <c r="CG25" i="1" s="1"/>
  <c r="AV26" i="1"/>
  <c r="BR26" i="1" s="1"/>
  <c r="BA26" i="1"/>
  <c r="BW26" i="1" s="1"/>
  <c r="BB26" i="1"/>
  <c r="BC26" i="1"/>
  <c r="BY26" i="1" s="1"/>
  <c r="BD26" i="1"/>
  <c r="BZ26" i="1" s="1"/>
  <c r="BE26" i="1"/>
  <c r="CA26" i="1" s="1"/>
  <c r="BF26" i="1"/>
  <c r="CB26" i="1" s="1"/>
  <c r="BG26" i="1"/>
  <c r="CC26" i="1" s="1"/>
  <c r="BK26" i="1"/>
  <c r="CG26" i="1" s="1"/>
  <c r="AV27" i="1"/>
  <c r="BR27" i="1" s="1"/>
  <c r="BA27" i="1"/>
  <c r="BW27" i="1" s="1"/>
  <c r="BB27" i="1"/>
  <c r="BC27" i="1"/>
  <c r="BY27" i="1" s="1"/>
  <c r="BD27" i="1"/>
  <c r="BZ27" i="1" s="1"/>
  <c r="BE27" i="1"/>
  <c r="CA27" i="1" s="1"/>
  <c r="BF27" i="1"/>
  <c r="CB27" i="1" s="1"/>
  <c r="BG27" i="1"/>
  <c r="CC27" i="1" s="1"/>
  <c r="BK27" i="1"/>
  <c r="CG27" i="1" s="1"/>
  <c r="AV28" i="1"/>
  <c r="BR28" i="1" s="1"/>
  <c r="AY28" i="1"/>
  <c r="BU28" i="1" s="1"/>
  <c r="BA28" i="1"/>
  <c r="BW28" i="1" s="1"/>
  <c r="BB28" i="1"/>
  <c r="BC28" i="1"/>
  <c r="BY28" i="1" s="1"/>
  <c r="BD28" i="1"/>
  <c r="BZ28" i="1" s="1"/>
  <c r="BE28" i="1"/>
  <c r="CA28" i="1" s="1"/>
  <c r="BF28" i="1"/>
  <c r="CB28" i="1" s="1"/>
  <c r="BG28" i="1"/>
  <c r="CC28" i="1" s="1"/>
  <c r="BK28" i="1"/>
  <c r="CG28" i="1" s="1"/>
  <c r="AV29" i="1"/>
  <c r="BR29" i="1" s="1"/>
  <c r="BA29" i="1"/>
  <c r="BW29" i="1" s="1"/>
  <c r="BB29" i="1"/>
  <c r="BC29" i="1"/>
  <c r="BY29" i="1" s="1"/>
  <c r="BD29" i="1"/>
  <c r="BZ29" i="1" s="1"/>
  <c r="BE29" i="1"/>
  <c r="CA29" i="1" s="1"/>
  <c r="BF29" i="1"/>
  <c r="CB29" i="1" s="1"/>
  <c r="BG29" i="1"/>
  <c r="CC29" i="1" s="1"/>
  <c r="BK29" i="1"/>
  <c r="CG29" i="1" s="1"/>
  <c r="AV30" i="1"/>
  <c r="BR30" i="1" s="1"/>
  <c r="BA30" i="1"/>
  <c r="BW30" i="1" s="1"/>
  <c r="BB30" i="1"/>
  <c r="BC30" i="1"/>
  <c r="BY30" i="1" s="1"/>
  <c r="BD30" i="1"/>
  <c r="BZ30" i="1" s="1"/>
  <c r="BE30" i="1"/>
  <c r="CA30" i="1" s="1"/>
  <c r="BF30" i="1"/>
  <c r="CB30" i="1" s="1"/>
  <c r="BG30" i="1"/>
  <c r="CC30" i="1" s="1"/>
  <c r="BK30" i="1"/>
  <c r="CG30" i="1" s="1"/>
  <c r="AV31" i="1"/>
  <c r="BR31" i="1" s="1"/>
  <c r="BK31" i="1"/>
  <c r="CG31" i="1" s="1"/>
  <c r="AV32" i="1"/>
  <c r="BR32" i="1" s="1"/>
  <c r="BK32" i="1"/>
  <c r="CG32" i="1" s="1"/>
  <c r="AVP32" i="1" s="1"/>
  <c r="AV33" i="1"/>
  <c r="BR33" i="1" s="1"/>
  <c r="BK33" i="1"/>
  <c r="CG33" i="1" s="1"/>
  <c r="AV34" i="1"/>
  <c r="BR34" i="1" s="1"/>
  <c r="BK34" i="1"/>
  <c r="CG34" i="1" s="1"/>
  <c r="AV35" i="1"/>
  <c r="BR35" i="1" s="1"/>
  <c r="BK35" i="1"/>
  <c r="CG35" i="1" s="1"/>
  <c r="AV36" i="1"/>
  <c r="BR36" i="1" s="1"/>
  <c r="BK36" i="1"/>
  <c r="CG36" i="1" s="1"/>
  <c r="AV37" i="1"/>
  <c r="BR37" i="1" s="1"/>
  <c r="BK37" i="1"/>
  <c r="CG37" i="1" s="1"/>
  <c r="AV38" i="1"/>
  <c r="BR38" i="1" s="1"/>
  <c r="BA38" i="1"/>
  <c r="BW38" i="1" s="1"/>
  <c r="BB38" i="1"/>
  <c r="BC38" i="1"/>
  <c r="BY38" i="1" s="1"/>
  <c r="BD38" i="1"/>
  <c r="BZ38" i="1" s="1"/>
  <c r="BE38" i="1"/>
  <c r="CA38" i="1" s="1"/>
  <c r="BF38" i="1"/>
  <c r="CB38" i="1" s="1"/>
  <c r="BG38" i="1"/>
  <c r="CC38" i="1" s="1"/>
  <c r="BK38" i="1"/>
  <c r="CG38" i="1" s="1"/>
  <c r="AV39" i="1"/>
  <c r="BR39" i="1" s="1"/>
  <c r="BA39" i="1"/>
  <c r="BW39" i="1" s="1"/>
  <c r="BB39" i="1"/>
  <c r="BC39" i="1"/>
  <c r="BY39" i="1" s="1"/>
  <c r="BD39" i="1"/>
  <c r="BZ39" i="1" s="1"/>
  <c r="BE39" i="1"/>
  <c r="CA39" i="1" s="1"/>
  <c r="BF39" i="1"/>
  <c r="CB39" i="1" s="1"/>
  <c r="BG39" i="1"/>
  <c r="CC39" i="1" s="1"/>
  <c r="BK39" i="1"/>
  <c r="CG39" i="1" s="1"/>
  <c r="AV40" i="1"/>
  <c r="BR40" i="1" s="1"/>
  <c r="AY40" i="1"/>
  <c r="BU40" i="1" s="1"/>
  <c r="BA40" i="1"/>
  <c r="BW40" i="1" s="1"/>
  <c r="BB40" i="1"/>
  <c r="BC40" i="1"/>
  <c r="BY40" i="1" s="1"/>
  <c r="BD40" i="1"/>
  <c r="BZ40" i="1" s="1"/>
  <c r="BE40" i="1"/>
  <c r="CA40" i="1" s="1"/>
  <c r="BF40" i="1"/>
  <c r="CB40" i="1" s="1"/>
  <c r="BG40" i="1"/>
  <c r="CC40" i="1" s="1"/>
  <c r="BK40" i="1"/>
  <c r="CG40" i="1" s="1"/>
  <c r="AV41" i="1"/>
  <c r="BR41" i="1" s="1"/>
  <c r="BA41" i="1"/>
  <c r="BW41" i="1" s="1"/>
  <c r="BB41" i="1"/>
  <c r="BC41" i="1"/>
  <c r="BY41" i="1" s="1"/>
  <c r="BD41" i="1"/>
  <c r="BZ41" i="1" s="1"/>
  <c r="BE41" i="1"/>
  <c r="CA41" i="1" s="1"/>
  <c r="BF41" i="1"/>
  <c r="CB41" i="1" s="1"/>
  <c r="BG41" i="1"/>
  <c r="CC41" i="1" s="1"/>
  <c r="BK41" i="1"/>
  <c r="CG41" i="1" s="1"/>
  <c r="AV42" i="1"/>
  <c r="BR42" i="1" s="1"/>
  <c r="BA42" i="1"/>
  <c r="BW42" i="1" s="1"/>
  <c r="BB42" i="1"/>
  <c r="BC42" i="1"/>
  <c r="BY42" i="1" s="1"/>
  <c r="BD42" i="1"/>
  <c r="BZ42" i="1" s="1"/>
  <c r="BE42" i="1"/>
  <c r="CA42" i="1" s="1"/>
  <c r="BF42" i="1"/>
  <c r="CB42" i="1" s="1"/>
  <c r="BG42" i="1"/>
  <c r="CC42" i="1" s="1"/>
  <c r="BK42" i="1"/>
  <c r="CG42" i="1" s="1"/>
  <c r="AV43" i="1"/>
  <c r="BR43" i="1" s="1"/>
  <c r="BA43" i="1"/>
  <c r="BW43" i="1" s="1"/>
  <c r="BB43" i="1"/>
  <c r="BC43" i="1"/>
  <c r="BY43" i="1" s="1"/>
  <c r="BD43" i="1"/>
  <c r="BZ43" i="1" s="1"/>
  <c r="BE43" i="1"/>
  <c r="CA43" i="1" s="1"/>
  <c r="BF43" i="1"/>
  <c r="CB43" i="1" s="1"/>
  <c r="BG43" i="1"/>
  <c r="CC43" i="1" s="1"/>
  <c r="BK43" i="1"/>
  <c r="CG43" i="1" s="1"/>
  <c r="AV44" i="1"/>
  <c r="BR44" i="1" s="1"/>
  <c r="AY44" i="1"/>
  <c r="BU44" i="1" s="1"/>
  <c r="BA44" i="1"/>
  <c r="BW44" i="1" s="1"/>
  <c r="BB44" i="1"/>
  <c r="BC44" i="1"/>
  <c r="BY44" i="1" s="1"/>
  <c r="BD44" i="1"/>
  <c r="BZ44" i="1" s="1"/>
  <c r="BE44" i="1"/>
  <c r="CA44" i="1" s="1"/>
  <c r="BF44" i="1"/>
  <c r="CB44" i="1" s="1"/>
  <c r="BG44" i="1"/>
  <c r="CC44" i="1" s="1"/>
  <c r="BK44" i="1"/>
  <c r="CG44" i="1" s="1"/>
  <c r="AV45" i="1"/>
  <c r="BR45" i="1" s="1"/>
  <c r="BA45" i="1"/>
  <c r="BW45" i="1" s="1"/>
  <c r="BB45" i="1"/>
  <c r="BC45" i="1"/>
  <c r="BY45" i="1" s="1"/>
  <c r="BD45" i="1"/>
  <c r="BZ45" i="1" s="1"/>
  <c r="BE45" i="1"/>
  <c r="CA45" i="1" s="1"/>
  <c r="BF45" i="1"/>
  <c r="CB45" i="1" s="1"/>
  <c r="BG45" i="1"/>
  <c r="CC45" i="1" s="1"/>
  <c r="BK45" i="1"/>
  <c r="CG45" i="1" s="1"/>
  <c r="AV46" i="1"/>
  <c r="BR46" i="1" s="1"/>
  <c r="BA46" i="1"/>
  <c r="BW46" i="1" s="1"/>
  <c r="BB46" i="1"/>
  <c r="BC46" i="1"/>
  <c r="BY46" i="1" s="1"/>
  <c r="BD46" i="1"/>
  <c r="BZ46" i="1" s="1"/>
  <c r="BE46" i="1"/>
  <c r="CA46" i="1" s="1"/>
  <c r="BF46" i="1"/>
  <c r="CB46" i="1" s="1"/>
  <c r="BG46" i="1"/>
  <c r="CC46" i="1" s="1"/>
  <c r="BK46" i="1"/>
  <c r="CG46" i="1" s="1"/>
  <c r="AV47" i="1"/>
  <c r="BR47" i="1" s="1"/>
  <c r="BK47" i="1"/>
  <c r="CG47" i="1" s="1"/>
  <c r="AV48" i="1"/>
  <c r="BR48" i="1" s="1"/>
  <c r="AY48" i="1"/>
  <c r="BU48" i="1" s="1"/>
  <c r="BA48" i="1"/>
  <c r="BW48" i="1" s="1"/>
  <c r="BB48" i="1"/>
  <c r="BC48" i="1"/>
  <c r="BY48" i="1" s="1"/>
  <c r="BD48" i="1"/>
  <c r="BZ48" i="1" s="1"/>
  <c r="BE48" i="1"/>
  <c r="CA48" i="1" s="1"/>
  <c r="BF48" i="1"/>
  <c r="CB48" i="1" s="1"/>
  <c r="BG48" i="1"/>
  <c r="CC48" i="1" s="1"/>
  <c r="BK48" i="1"/>
  <c r="CG48" i="1" s="1"/>
  <c r="AV49" i="1"/>
  <c r="BR49" i="1" s="1"/>
  <c r="BK49" i="1"/>
  <c r="CG49" i="1" s="1"/>
  <c r="AV50" i="1"/>
  <c r="BR50" i="1" s="1"/>
  <c r="BK50" i="1"/>
  <c r="CG50" i="1" s="1"/>
  <c r="AV51" i="1"/>
  <c r="BR51" i="1" s="1"/>
  <c r="BK51" i="1"/>
  <c r="CG51" i="1" s="1"/>
  <c r="AV61" i="1"/>
  <c r="BR61" i="1" s="1"/>
  <c r="AY61" i="1"/>
  <c r="BU61" i="1" s="1"/>
  <c r="BA61" i="1"/>
  <c r="BW61" i="1" s="1"/>
  <c r="BB61" i="1"/>
  <c r="BC61" i="1"/>
  <c r="BY61" i="1" s="1"/>
  <c r="BD61" i="1"/>
  <c r="BZ61" i="1" s="1"/>
  <c r="BE61" i="1"/>
  <c r="CA61" i="1" s="1"/>
  <c r="BF61" i="1"/>
  <c r="CB61" i="1" s="1"/>
  <c r="BG61" i="1"/>
  <c r="CC61" i="1" s="1"/>
  <c r="BK61" i="1"/>
  <c r="CG61" i="1" s="1"/>
  <c r="AV62" i="1"/>
  <c r="BR62" i="1" s="1"/>
  <c r="BK62" i="1"/>
  <c r="CG62" i="1" s="1"/>
  <c r="AV63" i="1"/>
  <c r="BR63" i="1" s="1"/>
  <c r="BA63" i="1"/>
  <c r="BW63" i="1" s="1"/>
  <c r="BB63" i="1"/>
  <c r="BC63" i="1"/>
  <c r="BY63" i="1" s="1"/>
  <c r="BD63" i="1"/>
  <c r="BZ63" i="1" s="1"/>
  <c r="BE63" i="1"/>
  <c r="CA63" i="1" s="1"/>
  <c r="BF63" i="1"/>
  <c r="CB63" i="1" s="1"/>
  <c r="BG63" i="1"/>
  <c r="CC63" i="1" s="1"/>
  <c r="BK63" i="1"/>
  <c r="CG63" i="1" s="1"/>
  <c r="AV64" i="1"/>
  <c r="BR64" i="1" s="1"/>
  <c r="BA64" i="1"/>
  <c r="BW64" i="1" s="1"/>
  <c r="BB64" i="1"/>
  <c r="BC64" i="1"/>
  <c r="BY64" i="1" s="1"/>
  <c r="BD64" i="1"/>
  <c r="BZ64" i="1" s="1"/>
  <c r="BE64" i="1"/>
  <c r="CA64" i="1" s="1"/>
  <c r="BF64" i="1"/>
  <c r="CB64" i="1" s="1"/>
  <c r="BG64" i="1"/>
  <c r="CC64" i="1" s="1"/>
  <c r="BK64" i="1"/>
  <c r="CG64" i="1" s="1"/>
  <c r="AV65" i="1"/>
  <c r="BR65" i="1" s="1"/>
  <c r="BK65" i="1"/>
  <c r="CG65" i="1" s="1"/>
  <c r="DC65" i="1" s="1"/>
  <c r="AV66" i="1"/>
  <c r="BR66" i="1" s="1"/>
  <c r="BA66" i="1"/>
  <c r="BW66" i="1" s="1"/>
  <c r="BB66" i="1"/>
  <c r="BC66" i="1"/>
  <c r="BY66" i="1" s="1"/>
  <c r="BD66" i="1"/>
  <c r="BZ66" i="1" s="1"/>
  <c r="BE66" i="1"/>
  <c r="CA66" i="1" s="1"/>
  <c r="BF66" i="1"/>
  <c r="CB66" i="1" s="1"/>
  <c r="BG66" i="1"/>
  <c r="CC66" i="1" s="1"/>
  <c r="BK66" i="1"/>
  <c r="CG66" i="1" s="1"/>
  <c r="AV67" i="1"/>
  <c r="BR67" i="1" s="1"/>
  <c r="BK67" i="1"/>
  <c r="CG67" i="1" s="1"/>
  <c r="AV68" i="1"/>
  <c r="BR68" i="1" s="1"/>
  <c r="BA68" i="1"/>
  <c r="BW68" i="1" s="1"/>
  <c r="BB68" i="1"/>
  <c r="BC68" i="1"/>
  <c r="BY68" i="1" s="1"/>
  <c r="BD68" i="1"/>
  <c r="BZ68" i="1" s="1"/>
  <c r="BE68" i="1"/>
  <c r="CA68" i="1" s="1"/>
  <c r="BF68" i="1"/>
  <c r="CB68" i="1" s="1"/>
  <c r="BG68" i="1"/>
  <c r="CC68" i="1" s="1"/>
  <c r="BK68" i="1"/>
  <c r="CG68" i="1" s="1"/>
  <c r="AV69" i="1"/>
  <c r="BR69" i="1" s="1"/>
  <c r="BK69" i="1"/>
  <c r="CG69" i="1" s="1"/>
  <c r="AVP69" i="1" s="1"/>
  <c r="AV70" i="1"/>
  <c r="BR70" i="1" s="1"/>
  <c r="BA70" i="1"/>
  <c r="BW70" i="1" s="1"/>
  <c r="BB70" i="1"/>
  <c r="BC70" i="1"/>
  <c r="BY70" i="1" s="1"/>
  <c r="BD70" i="1"/>
  <c r="BZ70" i="1" s="1"/>
  <c r="BE70" i="1"/>
  <c r="CA70" i="1" s="1"/>
  <c r="BF70" i="1"/>
  <c r="CB70" i="1" s="1"/>
  <c r="BG70" i="1"/>
  <c r="CC70" i="1" s="1"/>
  <c r="BK70" i="1"/>
  <c r="CG70" i="1" s="1"/>
  <c r="AV71" i="1"/>
  <c r="BR71" i="1" s="1"/>
  <c r="BA71" i="1"/>
  <c r="BW71" i="1" s="1"/>
  <c r="BB71" i="1"/>
  <c r="BC71" i="1"/>
  <c r="BY71" i="1" s="1"/>
  <c r="BD71" i="1"/>
  <c r="BZ71" i="1" s="1"/>
  <c r="BE71" i="1"/>
  <c r="CA71" i="1" s="1"/>
  <c r="BF71" i="1"/>
  <c r="CB71" i="1" s="1"/>
  <c r="BG71" i="1"/>
  <c r="CC71" i="1" s="1"/>
  <c r="BK71" i="1"/>
  <c r="CG71" i="1" s="1"/>
  <c r="AV72" i="1"/>
  <c r="BR72" i="1" s="1"/>
  <c r="BA72" i="1"/>
  <c r="BW72" i="1" s="1"/>
  <c r="CS72" i="1" s="1"/>
  <c r="BB72" i="1"/>
  <c r="BC72" i="1"/>
  <c r="BY72" i="1" s="1"/>
  <c r="CU72" i="1" s="1"/>
  <c r="BD72" i="1"/>
  <c r="BZ72" i="1" s="1"/>
  <c r="CV72" i="1" s="1"/>
  <c r="BE72" i="1"/>
  <c r="CA72" i="1" s="1"/>
  <c r="CW72" i="1" s="1"/>
  <c r="BF72" i="1"/>
  <c r="CB72" i="1" s="1"/>
  <c r="CX72" i="1" s="1"/>
  <c r="BG72" i="1"/>
  <c r="CC72" i="1" s="1"/>
  <c r="CY72" i="1" s="1"/>
  <c r="BK72" i="1"/>
  <c r="CG72" i="1" s="1"/>
  <c r="DC72" i="1" s="1"/>
  <c r="AV73" i="1"/>
  <c r="BR73" i="1" s="1"/>
  <c r="AY73" i="1"/>
  <c r="BU73" i="1" s="1"/>
  <c r="BA73" i="1"/>
  <c r="BW73" i="1" s="1"/>
  <c r="BB73" i="1"/>
  <c r="BC73" i="1"/>
  <c r="BY73" i="1" s="1"/>
  <c r="BD73" i="1"/>
  <c r="BZ73" i="1" s="1"/>
  <c r="BE73" i="1"/>
  <c r="CA73" i="1" s="1"/>
  <c r="BF73" i="1"/>
  <c r="CB73" i="1" s="1"/>
  <c r="BG73" i="1"/>
  <c r="CC73" i="1" s="1"/>
  <c r="BK73" i="1"/>
  <c r="CG73" i="1" s="1"/>
  <c r="AV74" i="1"/>
  <c r="BR74" i="1" s="1"/>
  <c r="BA74" i="1"/>
  <c r="BW74" i="1" s="1"/>
  <c r="BB74" i="1"/>
  <c r="BC74" i="1"/>
  <c r="BY74" i="1" s="1"/>
  <c r="BD74" i="1"/>
  <c r="BZ74" i="1" s="1"/>
  <c r="BE74" i="1"/>
  <c r="CA74" i="1" s="1"/>
  <c r="BF74" i="1"/>
  <c r="CB74" i="1" s="1"/>
  <c r="BG74" i="1"/>
  <c r="CC74" i="1" s="1"/>
  <c r="BK74" i="1"/>
  <c r="CG74" i="1" s="1"/>
  <c r="AV75" i="1"/>
  <c r="BR75" i="1" s="1"/>
  <c r="BK75" i="1"/>
  <c r="CG75" i="1" s="1"/>
  <c r="AVP75" i="1" s="1"/>
  <c r="AV76" i="1"/>
  <c r="BR76" i="1" s="1"/>
  <c r="BK76" i="1"/>
  <c r="CG76" i="1" s="1"/>
  <c r="DC76" i="1" s="1"/>
  <c r="AV77" i="1"/>
  <c r="BR77" i="1" s="1"/>
  <c r="BK77" i="1"/>
  <c r="CG77" i="1" s="1"/>
  <c r="AV78" i="1"/>
  <c r="BR78" i="1" s="1"/>
  <c r="BK78" i="1"/>
  <c r="CG78" i="1" s="1"/>
  <c r="DC78" i="1" s="1"/>
  <c r="AV79" i="1"/>
  <c r="BR79" i="1" s="1"/>
  <c r="BK79" i="1"/>
  <c r="CG79" i="1" s="1"/>
  <c r="AV80" i="1"/>
  <c r="BR80" i="1" s="1"/>
  <c r="BA80" i="1"/>
  <c r="BW80" i="1" s="1"/>
  <c r="BB80" i="1"/>
  <c r="BC80" i="1"/>
  <c r="BY80" i="1" s="1"/>
  <c r="BD80" i="1"/>
  <c r="BZ80" i="1" s="1"/>
  <c r="BE80" i="1"/>
  <c r="CA80" i="1" s="1"/>
  <c r="BF80" i="1"/>
  <c r="CB80" i="1" s="1"/>
  <c r="BG80" i="1"/>
  <c r="CC80" i="1" s="1"/>
  <c r="BK80" i="1"/>
  <c r="CG80" i="1" s="1"/>
  <c r="AV81" i="1"/>
  <c r="BR81" i="1" s="1"/>
  <c r="BK81" i="1"/>
  <c r="CG81" i="1" s="1"/>
  <c r="AV82" i="1"/>
  <c r="BR82" i="1" s="1"/>
  <c r="BA82" i="1"/>
  <c r="BW82" i="1" s="1"/>
  <c r="BB82" i="1"/>
  <c r="BC82" i="1"/>
  <c r="BY82" i="1" s="1"/>
  <c r="BD82" i="1"/>
  <c r="BZ82" i="1" s="1"/>
  <c r="BE82" i="1"/>
  <c r="CA82" i="1" s="1"/>
  <c r="BF82" i="1"/>
  <c r="CB82" i="1" s="1"/>
  <c r="BG82" i="1"/>
  <c r="CC82" i="1" s="1"/>
  <c r="BK82" i="1"/>
  <c r="CG82" i="1" s="1"/>
  <c r="AV83" i="1"/>
  <c r="BR83" i="1" s="1"/>
  <c r="BK83" i="1"/>
  <c r="CG83" i="1" s="1"/>
  <c r="AV84" i="1"/>
  <c r="BR84" i="1" s="1"/>
  <c r="BA84" i="1"/>
  <c r="BW84" i="1" s="1"/>
  <c r="BB84" i="1"/>
  <c r="BC84" i="1"/>
  <c r="BY84" i="1" s="1"/>
  <c r="BD84" i="1"/>
  <c r="BZ84" i="1" s="1"/>
  <c r="BE84" i="1"/>
  <c r="CA84" i="1" s="1"/>
  <c r="BF84" i="1"/>
  <c r="CB84" i="1" s="1"/>
  <c r="BG84" i="1"/>
  <c r="CC84" i="1" s="1"/>
  <c r="BK84" i="1"/>
  <c r="CG84" i="1" s="1"/>
  <c r="AV85" i="1"/>
  <c r="BR85" i="1" s="1"/>
  <c r="AY85" i="1"/>
  <c r="BU85" i="1" s="1"/>
  <c r="BA85" i="1"/>
  <c r="BW85" i="1" s="1"/>
  <c r="BB85" i="1"/>
  <c r="BC85" i="1"/>
  <c r="BY85" i="1" s="1"/>
  <c r="BD85" i="1"/>
  <c r="BZ85" i="1" s="1"/>
  <c r="BE85" i="1"/>
  <c r="CA85" i="1" s="1"/>
  <c r="BF85" i="1"/>
  <c r="CB85" i="1" s="1"/>
  <c r="BG85" i="1"/>
  <c r="CC85" i="1" s="1"/>
  <c r="BK85" i="1"/>
  <c r="CG85" i="1" s="1"/>
  <c r="AV86" i="1"/>
  <c r="BR86" i="1" s="1"/>
  <c r="BA86" i="1"/>
  <c r="BW86" i="1" s="1"/>
  <c r="BB86" i="1"/>
  <c r="BC86" i="1"/>
  <c r="BY86" i="1" s="1"/>
  <c r="BD86" i="1"/>
  <c r="BZ86" i="1" s="1"/>
  <c r="BE86" i="1"/>
  <c r="CA86" i="1" s="1"/>
  <c r="BF86" i="1"/>
  <c r="CB86" i="1" s="1"/>
  <c r="BG86" i="1"/>
  <c r="CC86" i="1" s="1"/>
  <c r="BK86" i="1"/>
  <c r="CG86" i="1" s="1"/>
  <c r="AV87" i="1"/>
  <c r="BR87" i="1" s="1"/>
  <c r="BA87" i="1"/>
  <c r="BW87" i="1" s="1"/>
  <c r="BB87" i="1"/>
  <c r="BC87" i="1"/>
  <c r="BY87" i="1" s="1"/>
  <c r="BD87" i="1"/>
  <c r="BZ87" i="1" s="1"/>
  <c r="BE87" i="1"/>
  <c r="CA87" i="1" s="1"/>
  <c r="BF87" i="1"/>
  <c r="CB87" i="1" s="1"/>
  <c r="BG87" i="1"/>
  <c r="CC87" i="1" s="1"/>
  <c r="BK87" i="1"/>
  <c r="CG87" i="1" s="1"/>
  <c r="AV88" i="1"/>
  <c r="BR88" i="1" s="1"/>
  <c r="BA88" i="1"/>
  <c r="BW88" i="1" s="1"/>
  <c r="CS88" i="1" s="1"/>
  <c r="BB88" i="1"/>
  <c r="BC88" i="1"/>
  <c r="BY88" i="1" s="1"/>
  <c r="CU88" i="1" s="1"/>
  <c r="BD88" i="1"/>
  <c r="BZ88" i="1" s="1"/>
  <c r="CV88" i="1" s="1"/>
  <c r="BE88" i="1"/>
  <c r="CA88" i="1" s="1"/>
  <c r="CW88" i="1" s="1"/>
  <c r="BF88" i="1"/>
  <c r="CB88" i="1" s="1"/>
  <c r="CX88" i="1" s="1"/>
  <c r="BG88" i="1"/>
  <c r="CC88" i="1" s="1"/>
  <c r="CY88" i="1" s="1"/>
  <c r="BK88" i="1"/>
  <c r="CG88" i="1" s="1"/>
  <c r="DC88" i="1" s="1"/>
  <c r="AV89" i="1"/>
  <c r="BR89" i="1" s="1"/>
  <c r="AY89" i="1"/>
  <c r="BU89" i="1" s="1"/>
  <c r="CQ89" i="1" s="1"/>
  <c r="BA89" i="1"/>
  <c r="BW89" i="1" s="1"/>
  <c r="CS89" i="1" s="1"/>
  <c r="BB89" i="1"/>
  <c r="BC89" i="1"/>
  <c r="BY89" i="1" s="1"/>
  <c r="CU89" i="1" s="1"/>
  <c r="BD89" i="1"/>
  <c r="BZ89" i="1" s="1"/>
  <c r="CV89" i="1" s="1"/>
  <c r="BE89" i="1"/>
  <c r="CA89" i="1" s="1"/>
  <c r="CW89" i="1" s="1"/>
  <c r="BF89" i="1"/>
  <c r="CB89" i="1" s="1"/>
  <c r="CX89" i="1" s="1"/>
  <c r="BG89" i="1"/>
  <c r="CC89" i="1" s="1"/>
  <c r="CY89" i="1" s="1"/>
  <c r="BK89" i="1"/>
  <c r="CG89" i="1" s="1"/>
  <c r="DC89" i="1" s="1"/>
  <c r="AV90" i="1"/>
  <c r="BR90" i="1" s="1"/>
  <c r="BA90" i="1"/>
  <c r="BW90" i="1" s="1"/>
  <c r="BB90" i="1"/>
  <c r="BC90" i="1"/>
  <c r="BY90" i="1" s="1"/>
  <c r="BD90" i="1"/>
  <c r="BZ90" i="1" s="1"/>
  <c r="BE90" i="1"/>
  <c r="CA90" i="1" s="1"/>
  <c r="BF90" i="1"/>
  <c r="CB90" i="1" s="1"/>
  <c r="BG90" i="1"/>
  <c r="CC90" i="1" s="1"/>
  <c r="BK90" i="1"/>
  <c r="CG90" i="1" s="1"/>
  <c r="AV91" i="1"/>
  <c r="BR91" i="1" s="1"/>
  <c r="BA91" i="1"/>
  <c r="BW91" i="1" s="1"/>
  <c r="CS91" i="1" s="1"/>
  <c r="BB91" i="1"/>
  <c r="BC91" i="1"/>
  <c r="BY91" i="1" s="1"/>
  <c r="CU91" i="1" s="1"/>
  <c r="BD91" i="1"/>
  <c r="BZ91" i="1" s="1"/>
  <c r="CV91" i="1" s="1"/>
  <c r="BE91" i="1"/>
  <c r="CA91" i="1" s="1"/>
  <c r="CW91" i="1" s="1"/>
  <c r="BF91" i="1"/>
  <c r="CB91" i="1" s="1"/>
  <c r="CX91" i="1" s="1"/>
  <c r="BG91" i="1"/>
  <c r="CC91" i="1" s="1"/>
  <c r="CY91" i="1" s="1"/>
  <c r="BK91" i="1"/>
  <c r="CG91" i="1" s="1"/>
  <c r="DC91" i="1" s="1"/>
  <c r="AV92" i="1"/>
  <c r="BR92" i="1" s="1"/>
  <c r="BA92" i="1"/>
  <c r="BW92" i="1" s="1"/>
  <c r="BB92" i="1"/>
  <c r="BC92" i="1"/>
  <c r="BY92" i="1" s="1"/>
  <c r="BD92" i="1"/>
  <c r="BZ92" i="1" s="1"/>
  <c r="BE92" i="1"/>
  <c r="CA92" i="1" s="1"/>
  <c r="BF92" i="1"/>
  <c r="CB92" i="1" s="1"/>
  <c r="BG92" i="1"/>
  <c r="CC92" i="1" s="1"/>
  <c r="BK92" i="1"/>
  <c r="CG92" i="1" s="1"/>
  <c r="AV93" i="1"/>
  <c r="BR93" i="1" s="1"/>
  <c r="BK93" i="1"/>
  <c r="CG93" i="1" s="1"/>
  <c r="AV94" i="1"/>
  <c r="BR94" i="1" s="1"/>
  <c r="BA94" i="1"/>
  <c r="BW94" i="1" s="1"/>
  <c r="CS94" i="1" s="1"/>
  <c r="BB94" i="1"/>
  <c r="BC94" i="1"/>
  <c r="BY94" i="1" s="1"/>
  <c r="CU94" i="1" s="1"/>
  <c r="BD94" i="1"/>
  <c r="BZ94" i="1" s="1"/>
  <c r="CV94" i="1" s="1"/>
  <c r="BE94" i="1"/>
  <c r="CA94" i="1" s="1"/>
  <c r="CW94" i="1" s="1"/>
  <c r="BF94" i="1"/>
  <c r="CB94" i="1" s="1"/>
  <c r="CX94" i="1" s="1"/>
  <c r="BG94" i="1"/>
  <c r="CC94" i="1" s="1"/>
  <c r="CY94" i="1" s="1"/>
  <c r="BK94" i="1"/>
  <c r="CG94" i="1" s="1"/>
  <c r="DC94" i="1" s="1"/>
  <c r="AV95" i="1"/>
  <c r="BR95" i="1" s="1"/>
  <c r="BK95" i="1"/>
  <c r="CG95" i="1" s="1"/>
  <c r="AVP95" i="1" s="1"/>
  <c r="AV97" i="1"/>
  <c r="BR97" i="1" s="1"/>
  <c r="BK97" i="1"/>
  <c r="CG97" i="1" s="1"/>
  <c r="AV98" i="1"/>
  <c r="BR98" i="1" s="1"/>
  <c r="BK98" i="1"/>
  <c r="CG98" i="1" s="1"/>
  <c r="AV101" i="1"/>
  <c r="BR101" i="1" s="1"/>
  <c r="BK101" i="1"/>
  <c r="CG101" i="1" s="1"/>
  <c r="AV102" i="1"/>
  <c r="BR102" i="1" s="1"/>
  <c r="BK102" i="1"/>
  <c r="CG102" i="1" s="1"/>
  <c r="AV103" i="1"/>
  <c r="BR103" i="1" s="1"/>
  <c r="BK103" i="1"/>
  <c r="CG103" i="1" s="1"/>
  <c r="AV104" i="1"/>
  <c r="BR104" i="1" s="1"/>
  <c r="AY104" i="1"/>
  <c r="BU104" i="1" s="1"/>
  <c r="BA104" i="1"/>
  <c r="BW104" i="1" s="1"/>
  <c r="BB104" i="1"/>
  <c r="BC104" i="1"/>
  <c r="BY104" i="1" s="1"/>
  <c r="BD104" i="1"/>
  <c r="BZ104" i="1" s="1"/>
  <c r="BE104" i="1"/>
  <c r="CA104" i="1" s="1"/>
  <c r="BF104" i="1"/>
  <c r="CB104" i="1" s="1"/>
  <c r="BG104" i="1"/>
  <c r="CC104" i="1" s="1"/>
  <c r="BK104" i="1"/>
  <c r="CG104" i="1" s="1"/>
  <c r="AV105" i="1"/>
  <c r="BR105" i="1" s="1"/>
  <c r="BA105" i="1"/>
  <c r="BW105" i="1" s="1"/>
  <c r="BB105" i="1"/>
  <c r="BC105" i="1"/>
  <c r="BY105" i="1" s="1"/>
  <c r="BD105" i="1"/>
  <c r="BZ105" i="1" s="1"/>
  <c r="BE105" i="1"/>
  <c r="CA105" i="1" s="1"/>
  <c r="BF105" i="1"/>
  <c r="CB105" i="1" s="1"/>
  <c r="BG105" i="1"/>
  <c r="CC105" i="1" s="1"/>
  <c r="BK105" i="1"/>
  <c r="CG105" i="1" s="1"/>
  <c r="AV106" i="1"/>
  <c r="BR106" i="1" s="1"/>
  <c r="BA106" i="1"/>
  <c r="BW106" i="1" s="1"/>
  <c r="BB106" i="1"/>
  <c r="BC106" i="1"/>
  <c r="BY106" i="1" s="1"/>
  <c r="BD106" i="1"/>
  <c r="BZ106" i="1" s="1"/>
  <c r="BE106" i="1"/>
  <c r="CA106" i="1" s="1"/>
  <c r="BF106" i="1"/>
  <c r="CB106" i="1" s="1"/>
  <c r="BG106" i="1"/>
  <c r="CC106" i="1" s="1"/>
  <c r="BK106" i="1"/>
  <c r="CG106" i="1" s="1"/>
  <c r="AV107" i="1"/>
  <c r="BR107" i="1" s="1"/>
  <c r="BA107" i="1"/>
  <c r="BW107" i="1" s="1"/>
  <c r="BB107" i="1"/>
  <c r="BC107" i="1"/>
  <c r="BY107" i="1" s="1"/>
  <c r="BD107" i="1"/>
  <c r="BZ107" i="1" s="1"/>
  <c r="BE107" i="1"/>
  <c r="CA107" i="1" s="1"/>
  <c r="BF107" i="1"/>
  <c r="CB107" i="1" s="1"/>
  <c r="BG107" i="1"/>
  <c r="CC107" i="1" s="1"/>
  <c r="BK107" i="1"/>
  <c r="CG107" i="1" s="1"/>
  <c r="AV108" i="1"/>
  <c r="BR108" i="1" s="1"/>
  <c r="AY108" i="1"/>
  <c r="BU108" i="1" s="1"/>
  <c r="BA108" i="1"/>
  <c r="BW108" i="1" s="1"/>
  <c r="BB108" i="1"/>
  <c r="BC108" i="1"/>
  <c r="BY108" i="1" s="1"/>
  <c r="BD108" i="1"/>
  <c r="BZ108" i="1" s="1"/>
  <c r="BE108" i="1"/>
  <c r="CA108" i="1" s="1"/>
  <c r="BF108" i="1"/>
  <c r="CB108" i="1" s="1"/>
  <c r="BG108" i="1"/>
  <c r="CC108" i="1" s="1"/>
  <c r="BK108" i="1"/>
  <c r="CG108" i="1" s="1"/>
  <c r="AV109" i="1"/>
  <c r="BR109" i="1" s="1"/>
  <c r="BA109" i="1"/>
  <c r="BW109" i="1" s="1"/>
  <c r="BB109" i="1"/>
  <c r="BC109" i="1"/>
  <c r="BY109" i="1" s="1"/>
  <c r="BD109" i="1"/>
  <c r="BZ109" i="1" s="1"/>
  <c r="BE109" i="1"/>
  <c r="CA109" i="1" s="1"/>
  <c r="BF109" i="1"/>
  <c r="CB109" i="1" s="1"/>
  <c r="BG109" i="1"/>
  <c r="CC109" i="1" s="1"/>
  <c r="BK109" i="1"/>
  <c r="CG109" i="1" s="1"/>
  <c r="AV110" i="1"/>
  <c r="BR110" i="1" s="1"/>
  <c r="BK110" i="1"/>
  <c r="CG110" i="1" s="1"/>
  <c r="AV111" i="1"/>
  <c r="BR111" i="1" s="1"/>
  <c r="BK111" i="1"/>
  <c r="CG111" i="1" s="1"/>
  <c r="AV112" i="1"/>
  <c r="BR112" i="1" s="1"/>
  <c r="BK112" i="1"/>
  <c r="CG112" i="1" s="1"/>
  <c r="AV113" i="1"/>
  <c r="BR113" i="1" s="1"/>
  <c r="BK113" i="1"/>
  <c r="CG113" i="1" s="1"/>
  <c r="AV114" i="1"/>
  <c r="BR114" i="1" s="1"/>
  <c r="BA114" i="1"/>
  <c r="BW114" i="1" s="1"/>
  <c r="BB114" i="1"/>
  <c r="BC114" i="1"/>
  <c r="BY114" i="1" s="1"/>
  <c r="BD114" i="1"/>
  <c r="BZ114" i="1" s="1"/>
  <c r="BE114" i="1"/>
  <c r="CA114" i="1" s="1"/>
  <c r="BF114" i="1"/>
  <c r="CB114" i="1" s="1"/>
  <c r="BG114" i="1"/>
  <c r="CC114" i="1" s="1"/>
  <c r="BK114" i="1"/>
  <c r="CG114" i="1" s="1"/>
  <c r="AV115" i="1"/>
  <c r="BR115" i="1" s="1"/>
  <c r="BA115" i="1"/>
  <c r="BW115" i="1" s="1"/>
  <c r="BB115" i="1"/>
  <c r="BC115" i="1"/>
  <c r="BY115" i="1" s="1"/>
  <c r="BD115" i="1"/>
  <c r="BZ115" i="1" s="1"/>
  <c r="BE115" i="1"/>
  <c r="CA115" i="1" s="1"/>
  <c r="BF115" i="1"/>
  <c r="CB115" i="1" s="1"/>
  <c r="BG115" i="1"/>
  <c r="CC115" i="1" s="1"/>
  <c r="BK115" i="1"/>
  <c r="CG115" i="1" s="1"/>
  <c r="AV116" i="1"/>
  <c r="BR116" i="1" s="1"/>
  <c r="AY116" i="1"/>
  <c r="BU116" i="1" s="1"/>
  <c r="BA116" i="1"/>
  <c r="BW116" i="1" s="1"/>
  <c r="BB116" i="1"/>
  <c r="BC116" i="1"/>
  <c r="BY116" i="1" s="1"/>
  <c r="BD116" i="1"/>
  <c r="BZ116" i="1" s="1"/>
  <c r="BE116" i="1"/>
  <c r="CA116" i="1" s="1"/>
  <c r="BF116" i="1"/>
  <c r="CB116" i="1" s="1"/>
  <c r="BG116" i="1"/>
  <c r="CC116" i="1" s="1"/>
  <c r="BK116" i="1"/>
  <c r="CG116" i="1" s="1"/>
  <c r="AV117" i="1"/>
  <c r="BR117" i="1" s="1"/>
  <c r="BA117" i="1"/>
  <c r="BW117" i="1" s="1"/>
  <c r="BB117" i="1"/>
  <c r="BC117" i="1"/>
  <c r="BY117" i="1" s="1"/>
  <c r="BD117" i="1"/>
  <c r="BZ117" i="1" s="1"/>
  <c r="BE117" i="1"/>
  <c r="CA117" i="1" s="1"/>
  <c r="BF117" i="1"/>
  <c r="CB117" i="1" s="1"/>
  <c r="BG117" i="1"/>
  <c r="CC117" i="1" s="1"/>
  <c r="BK117" i="1"/>
  <c r="CG117" i="1" s="1"/>
  <c r="AV118" i="1"/>
  <c r="BR118" i="1" s="1"/>
  <c r="BA118" i="1"/>
  <c r="BW118" i="1" s="1"/>
  <c r="CS118" i="1" s="1"/>
  <c r="BB118" i="1"/>
  <c r="BC118" i="1"/>
  <c r="BY118" i="1" s="1"/>
  <c r="CU118" i="1" s="1"/>
  <c r="BD118" i="1"/>
  <c r="BZ118" i="1" s="1"/>
  <c r="CV118" i="1" s="1"/>
  <c r="BE118" i="1"/>
  <c r="CA118" i="1" s="1"/>
  <c r="CW118" i="1" s="1"/>
  <c r="BF118" i="1"/>
  <c r="CB118" i="1" s="1"/>
  <c r="CX118" i="1" s="1"/>
  <c r="BG118" i="1"/>
  <c r="CC118" i="1" s="1"/>
  <c r="CY118" i="1" s="1"/>
  <c r="BK118" i="1"/>
  <c r="CG118" i="1" s="1"/>
  <c r="DC118" i="1" s="1"/>
  <c r="AV119" i="1"/>
  <c r="BR119" i="1" s="1"/>
  <c r="BK119" i="1"/>
  <c r="CG119" i="1" s="1"/>
  <c r="AVP119" i="1" s="1"/>
  <c r="AV120" i="1"/>
  <c r="BR120" i="1" s="1"/>
  <c r="BK120" i="1"/>
  <c r="CG120" i="1" s="1"/>
  <c r="AV121" i="1"/>
  <c r="BR121" i="1" s="1"/>
  <c r="BK121" i="1"/>
  <c r="CG121" i="1" s="1"/>
  <c r="AV122" i="1"/>
  <c r="BR122" i="1" s="1"/>
  <c r="BK122" i="1"/>
  <c r="CG122" i="1" s="1"/>
  <c r="AV123" i="1"/>
  <c r="BK123" i="1"/>
  <c r="AV124" i="1"/>
  <c r="BR124" i="1" s="1"/>
  <c r="AY124" i="1"/>
  <c r="BU124" i="1" s="1"/>
  <c r="BA124" i="1"/>
  <c r="BW124" i="1" s="1"/>
  <c r="BB124" i="1"/>
  <c r="BC124" i="1"/>
  <c r="BY124" i="1" s="1"/>
  <c r="BD124" i="1"/>
  <c r="BZ124" i="1" s="1"/>
  <c r="BE124" i="1"/>
  <c r="CA124" i="1" s="1"/>
  <c r="BF124" i="1"/>
  <c r="CB124" i="1" s="1"/>
  <c r="BG124" i="1"/>
  <c r="CC124" i="1" s="1"/>
  <c r="BK124" i="1"/>
  <c r="CG124" i="1" s="1"/>
  <c r="AV125" i="1"/>
  <c r="BR125" i="1" s="1"/>
  <c r="BA125" i="1"/>
  <c r="BW125" i="1" s="1"/>
  <c r="BB125" i="1"/>
  <c r="BC125" i="1"/>
  <c r="BY125" i="1" s="1"/>
  <c r="BD125" i="1"/>
  <c r="BZ125" i="1" s="1"/>
  <c r="BE125" i="1"/>
  <c r="CA125" i="1" s="1"/>
  <c r="BF125" i="1"/>
  <c r="CB125" i="1" s="1"/>
  <c r="BG125" i="1"/>
  <c r="CC125" i="1" s="1"/>
  <c r="BK125" i="1"/>
  <c r="CG125" i="1" s="1"/>
  <c r="AV126" i="1"/>
  <c r="BR126" i="1" s="1"/>
  <c r="BA126" i="1"/>
  <c r="BW126" i="1" s="1"/>
  <c r="BB126" i="1"/>
  <c r="BC126" i="1"/>
  <c r="BY126" i="1" s="1"/>
  <c r="BD126" i="1"/>
  <c r="BZ126" i="1" s="1"/>
  <c r="BE126" i="1"/>
  <c r="CA126" i="1" s="1"/>
  <c r="BF126" i="1"/>
  <c r="CB126" i="1" s="1"/>
  <c r="BG126" i="1"/>
  <c r="CC126" i="1" s="1"/>
  <c r="BK126" i="1"/>
  <c r="CG126" i="1" s="1"/>
  <c r="AV127" i="1"/>
  <c r="BR127" i="1" s="1"/>
  <c r="BA127" i="1"/>
  <c r="BW127" i="1" s="1"/>
  <c r="BB127" i="1"/>
  <c r="BC127" i="1"/>
  <c r="BY127" i="1" s="1"/>
  <c r="BD127" i="1"/>
  <c r="BZ127" i="1" s="1"/>
  <c r="BE127" i="1"/>
  <c r="CA127" i="1" s="1"/>
  <c r="BF127" i="1"/>
  <c r="CB127" i="1" s="1"/>
  <c r="BG127" i="1"/>
  <c r="CC127" i="1" s="1"/>
  <c r="BK127" i="1"/>
  <c r="CG127" i="1" s="1"/>
  <c r="AV128" i="1"/>
  <c r="BR128" i="1" s="1"/>
  <c r="AY128" i="1"/>
  <c r="BU128" i="1" s="1"/>
  <c r="BA128" i="1"/>
  <c r="BW128" i="1" s="1"/>
  <c r="BB128" i="1"/>
  <c r="BC128" i="1"/>
  <c r="BY128" i="1" s="1"/>
  <c r="BD128" i="1"/>
  <c r="BZ128" i="1" s="1"/>
  <c r="BE128" i="1"/>
  <c r="CA128" i="1" s="1"/>
  <c r="BF128" i="1"/>
  <c r="CB128" i="1" s="1"/>
  <c r="BG128" i="1"/>
  <c r="CC128" i="1" s="1"/>
  <c r="BK128" i="1"/>
  <c r="CG128" i="1" s="1"/>
  <c r="AV129" i="1"/>
  <c r="BR129" i="1" s="1"/>
  <c r="AVA129" i="1" s="1"/>
  <c r="BA129" i="1"/>
  <c r="BW129" i="1" s="1"/>
  <c r="BB129" i="1"/>
  <c r="BC129" i="1"/>
  <c r="BY129" i="1" s="1"/>
  <c r="BD129" i="1"/>
  <c r="BZ129" i="1" s="1"/>
  <c r="BE129" i="1"/>
  <c r="CA129" i="1" s="1"/>
  <c r="BF129" i="1"/>
  <c r="CB129" i="1" s="1"/>
  <c r="BG129" i="1"/>
  <c r="CC129" i="1" s="1"/>
  <c r="BK129" i="1"/>
  <c r="CG129" i="1" s="1"/>
  <c r="AV130" i="1"/>
  <c r="BR130" i="1" s="1"/>
  <c r="BA130" i="1"/>
  <c r="BW130" i="1" s="1"/>
  <c r="BB130" i="1"/>
  <c r="BC130" i="1"/>
  <c r="BY130" i="1" s="1"/>
  <c r="BD130" i="1"/>
  <c r="BZ130" i="1" s="1"/>
  <c r="BE130" i="1"/>
  <c r="CA130" i="1" s="1"/>
  <c r="BF130" i="1"/>
  <c r="CB130" i="1" s="1"/>
  <c r="BG130" i="1"/>
  <c r="CC130" i="1" s="1"/>
  <c r="BK130" i="1"/>
  <c r="CG130" i="1" s="1"/>
  <c r="AV131" i="1"/>
  <c r="BR131" i="1" s="1"/>
  <c r="BK131" i="1"/>
  <c r="CG131" i="1" s="1"/>
  <c r="AV132" i="1"/>
  <c r="BR132" i="1" s="1"/>
  <c r="BK132" i="1"/>
  <c r="CG132" i="1" s="1"/>
  <c r="DC132" i="1" s="1"/>
  <c r="AV133" i="1"/>
  <c r="BR133" i="1" s="1"/>
  <c r="BK133" i="1"/>
  <c r="CG133" i="1" s="1"/>
  <c r="AV134" i="1"/>
  <c r="BR134" i="1" s="1"/>
  <c r="BK134" i="1"/>
  <c r="CG134" i="1" s="1"/>
  <c r="AV135" i="1"/>
  <c r="BR135" i="1" s="1"/>
  <c r="BK135" i="1"/>
  <c r="CG135" i="1" s="1"/>
  <c r="AV136" i="1"/>
  <c r="BR136" i="1" s="1"/>
  <c r="BK136" i="1"/>
  <c r="CG136" i="1" s="1"/>
  <c r="AV137" i="1"/>
  <c r="BR137" i="1" s="1"/>
  <c r="BK137" i="1"/>
  <c r="CG137" i="1" s="1"/>
  <c r="AV138" i="1"/>
  <c r="BR138" i="1" s="1"/>
  <c r="BA138" i="1"/>
  <c r="BW138" i="1" s="1"/>
  <c r="BB138" i="1"/>
  <c r="BC138" i="1"/>
  <c r="BY138" i="1" s="1"/>
  <c r="BD138" i="1"/>
  <c r="BZ138" i="1" s="1"/>
  <c r="BE138" i="1"/>
  <c r="CA138" i="1" s="1"/>
  <c r="BF138" i="1"/>
  <c r="CB138" i="1" s="1"/>
  <c r="BG138" i="1"/>
  <c r="CC138" i="1" s="1"/>
  <c r="BK138" i="1"/>
  <c r="CG138" i="1" s="1"/>
  <c r="AV139" i="1"/>
  <c r="BR139" i="1" s="1"/>
  <c r="BA139" i="1"/>
  <c r="BW139" i="1" s="1"/>
  <c r="BB139" i="1"/>
  <c r="BC139" i="1"/>
  <c r="BY139" i="1" s="1"/>
  <c r="BD139" i="1"/>
  <c r="BZ139" i="1" s="1"/>
  <c r="BE139" i="1"/>
  <c r="CA139" i="1" s="1"/>
  <c r="BF139" i="1"/>
  <c r="CB139" i="1" s="1"/>
  <c r="BG139" i="1"/>
  <c r="CC139" i="1" s="1"/>
  <c r="BK139" i="1"/>
  <c r="CG139" i="1" s="1"/>
  <c r="AV140" i="1"/>
  <c r="BR140" i="1" s="1"/>
  <c r="AY140" i="1"/>
  <c r="BU140" i="1" s="1"/>
  <c r="BA140" i="1"/>
  <c r="BW140" i="1" s="1"/>
  <c r="BB140" i="1"/>
  <c r="BC140" i="1"/>
  <c r="BY140" i="1" s="1"/>
  <c r="BD140" i="1"/>
  <c r="BZ140" i="1" s="1"/>
  <c r="BE140" i="1"/>
  <c r="CA140" i="1" s="1"/>
  <c r="BF140" i="1"/>
  <c r="CB140" i="1" s="1"/>
  <c r="BG140" i="1"/>
  <c r="CC140" i="1" s="1"/>
  <c r="BK140" i="1"/>
  <c r="CG140" i="1" s="1"/>
  <c r="AV141" i="1"/>
  <c r="BR141" i="1" s="1"/>
  <c r="BA141" i="1"/>
  <c r="BW141" i="1" s="1"/>
  <c r="BB141" i="1"/>
  <c r="BC141" i="1"/>
  <c r="BY141" i="1" s="1"/>
  <c r="BD141" i="1"/>
  <c r="BZ141" i="1" s="1"/>
  <c r="BE141" i="1"/>
  <c r="CA141" i="1" s="1"/>
  <c r="BF141" i="1"/>
  <c r="CB141" i="1" s="1"/>
  <c r="BG141" i="1"/>
  <c r="CC141" i="1" s="1"/>
  <c r="BK141" i="1"/>
  <c r="CG141" i="1" s="1"/>
  <c r="AV142" i="1"/>
  <c r="BR142" i="1" s="1"/>
  <c r="BA142" i="1"/>
  <c r="BW142" i="1" s="1"/>
  <c r="BB142" i="1"/>
  <c r="BC142" i="1"/>
  <c r="BY142" i="1" s="1"/>
  <c r="BD142" i="1"/>
  <c r="BZ142" i="1" s="1"/>
  <c r="BE142" i="1"/>
  <c r="CA142" i="1" s="1"/>
  <c r="BF142" i="1"/>
  <c r="CB142" i="1" s="1"/>
  <c r="BG142" i="1"/>
  <c r="CC142" i="1" s="1"/>
  <c r="BK142" i="1"/>
  <c r="CG142" i="1" s="1"/>
  <c r="AV143" i="1"/>
  <c r="BR143" i="1" s="1"/>
  <c r="BA143" i="1"/>
  <c r="BW143" i="1" s="1"/>
  <c r="BB143" i="1"/>
  <c r="BC143" i="1"/>
  <c r="BY143" i="1" s="1"/>
  <c r="BD143" i="1"/>
  <c r="BZ143" i="1" s="1"/>
  <c r="BE143" i="1"/>
  <c r="CA143" i="1" s="1"/>
  <c r="BF143" i="1"/>
  <c r="CB143" i="1" s="1"/>
  <c r="BG143" i="1"/>
  <c r="CC143" i="1" s="1"/>
  <c r="BK143" i="1"/>
  <c r="CG143" i="1" s="1"/>
  <c r="AV145" i="1"/>
  <c r="BR145" i="1" s="1"/>
  <c r="BK145" i="1"/>
  <c r="CG145" i="1" s="1"/>
  <c r="AV146" i="1"/>
  <c r="BR146" i="1" s="1"/>
  <c r="BK146" i="1"/>
  <c r="CG146" i="1" s="1"/>
  <c r="AV147" i="1"/>
  <c r="BR147" i="1" s="1"/>
  <c r="BA147" i="1"/>
  <c r="BW147" i="1" s="1"/>
  <c r="BB147" i="1"/>
  <c r="BC147" i="1"/>
  <c r="BY147" i="1" s="1"/>
  <c r="BD147" i="1"/>
  <c r="BZ147" i="1" s="1"/>
  <c r="BE147" i="1"/>
  <c r="CA147" i="1" s="1"/>
  <c r="BF147" i="1"/>
  <c r="CB147" i="1" s="1"/>
  <c r="BG147" i="1"/>
  <c r="CC147" i="1" s="1"/>
  <c r="BK147" i="1"/>
  <c r="CG147" i="1" s="1"/>
  <c r="AV148" i="1"/>
  <c r="BR148" i="1" s="1"/>
  <c r="BA148" i="1"/>
  <c r="BW148" i="1" s="1"/>
  <c r="BB148" i="1"/>
  <c r="BC148" i="1"/>
  <c r="BY148" i="1" s="1"/>
  <c r="BD148" i="1"/>
  <c r="BZ148" i="1" s="1"/>
  <c r="BE148" i="1"/>
  <c r="CA148" i="1" s="1"/>
  <c r="BF148" i="1"/>
  <c r="CB148" i="1" s="1"/>
  <c r="BG148" i="1"/>
  <c r="CC148" i="1" s="1"/>
  <c r="BK148" i="1"/>
  <c r="CG148" i="1" s="1"/>
  <c r="AV149" i="1"/>
  <c r="BR149" i="1" s="1"/>
  <c r="AY149" i="1"/>
  <c r="BU149" i="1" s="1"/>
  <c r="BA149" i="1"/>
  <c r="BW149" i="1" s="1"/>
  <c r="BB149" i="1"/>
  <c r="BC149" i="1"/>
  <c r="BY149" i="1" s="1"/>
  <c r="BD149" i="1"/>
  <c r="BZ149" i="1" s="1"/>
  <c r="BE149" i="1"/>
  <c r="CA149" i="1" s="1"/>
  <c r="BF149" i="1"/>
  <c r="CB149" i="1" s="1"/>
  <c r="BG149" i="1"/>
  <c r="CC149" i="1" s="1"/>
  <c r="BK149" i="1"/>
  <c r="CG149" i="1" s="1"/>
  <c r="AV150" i="1"/>
  <c r="BR150" i="1" s="1"/>
  <c r="BK150" i="1"/>
  <c r="CG150" i="1" s="1"/>
  <c r="AVP150" i="1" s="1"/>
  <c r="AV151" i="1"/>
  <c r="BR151" i="1" s="1"/>
  <c r="BK151" i="1"/>
  <c r="CG151" i="1" s="1"/>
  <c r="AV152" i="1"/>
  <c r="BR152" i="1" s="1"/>
  <c r="BK152" i="1"/>
  <c r="CG152" i="1" s="1"/>
  <c r="AV153" i="1"/>
  <c r="BR153" i="1" s="1"/>
  <c r="BK153" i="1"/>
  <c r="CG153" i="1" s="1"/>
  <c r="AV154" i="1"/>
  <c r="BR154" i="1" s="1"/>
  <c r="BK154" i="1"/>
  <c r="CG154" i="1" s="1"/>
  <c r="AV155" i="1"/>
  <c r="BR155" i="1" s="1"/>
  <c r="BK155" i="1"/>
  <c r="CG155" i="1" s="1"/>
  <c r="AV156" i="1"/>
  <c r="BR156" i="1" s="1"/>
  <c r="BK156" i="1"/>
  <c r="CG156" i="1" s="1"/>
  <c r="AV157" i="1"/>
  <c r="BR157" i="1" s="1"/>
  <c r="AY157" i="1"/>
  <c r="BU157" i="1" s="1"/>
  <c r="BA157" i="1"/>
  <c r="BW157" i="1" s="1"/>
  <c r="BB157" i="1"/>
  <c r="BC157" i="1"/>
  <c r="BY157" i="1" s="1"/>
  <c r="BD157" i="1"/>
  <c r="BZ157" i="1" s="1"/>
  <c r="BE157" i="1"/>
  <c r="CA157" i="1" s="1"/>
  <c r="BF157" i="1"/>
  <c r="CB157" i="1" s="1"/>
  <c r="BG157" i="1"/>
  <c r="CC157" i="1" s="1"/>
  <c r="BK157" i="1"/>
  <c r="CG157" i="1" s="1"/>
  <c r="AV158" i="1"/>
  <c r="BR158" i="1" s="1"/>
  <c r="BA158" i="1"/>
  <c r="BW158" i="1" s="1"/>
  <c r="BB158" i="1"/>
  <c r="BC158" i="1"/>
  <c r="BY158" i="1" s="1"/>
  <c r="BD158" i="1"/>
  <c r="BZ158" i="1" s="1"/>
  <c r="BE158" i="1"/>
  <c r="CA158" i="1" s="1"/>
  <c r="BF158" i="1"/>
  <c r="CB158" i="1" s="1"/>
  <c r="BG158" i="1"/>
  <c r="CC158" i="1" s="1"/>
  <c r="BK158" i="1"/>
  <c r="CG158" i="1" s="1"/>
  <c r="AV159" i="1"/>
  <c r="BR159" i="1" s="1"/>
  <c r="BA159" i="1"/>
  <c r="BW159" i="1" s="1"/>
  <c r="BB159" i="1"/>
  <c r="BC159" i="1"/>
  <c r="BY159" i="1" s="1"/>
  <c r="BD159" i="1"/>
  <c r="BZ159" i="1" s="1"/>
  <c r="BE159" i="1"/>
  <c r="CA159" i="1" s="1"/>
  <c r="BF159" i="1"/>
  <c r="CB159" i="1" s="1"/>
  <c r="BG159" i="1"/>
  <c r="CC159" i="1" s="1"/>
  <c r="BK159" i="1"/>
  <c r="CG159" i="1" s="1"/>
  <c r="AV161" i="1"/>
  <c r="BR161" i="1" s="1"/>
  <c r="BA161" i="1"/>
  <c r="BW161" i="1" s="1"/>
  <c r="BB161" i="1"/>
  <c r="BC161" i="1"/>
  <c r="BY161" i="1" s="1"/>
  <c r="BD161" i="1"/>
  <c r="BZ161" i="1" s="1"/>
  <c r="BE161" i="1"/>
  <c r="CA161" i="1" s="1"/>
  <c r="BF161" i="1"/>
  <c r="CB161" i="1" s="1"/>
  <c r="BG161" i="1"/>
  <c r="CC161" i="1" s="1"/>
  <c r="BK161" i="1"/>
  <c r="CG161" i="1" s="1"/>
  <c r="AV162" i="1"/>
  <c r="BR162" i="1" s="1"/>
  <c r="AY162" i="1"/>
  <c r="BU162" i="1" s="1"/>
  <c r="BA162" i="1"/>
  <c r="BW162" i="1" s="1"/>
  <c r="BB162" i="1"/>
  <c r="BC162" i="1"/>
  <c r="BY162" i="1" s="1"/>
  <c r="BD162" i="1"/>
  <c r="BZ162" i="1" s="1"/>
  <c r="BE162" i="1"/>
  <c r="CA162" i="1" s="1"/>
  <c r="BF162" i="1"/>
  <c r="CB162" i="1" s="1"/>
  <c r="BG162" i="1"/>
  <c r="CC162" i="1" s="1"/>
  <c r="BK162" i="1"/>
  <c r="CG162" i="1" s="1"/>
  <c r="AV163" i="1"/>
  <c r="BR163" i="1" s="1"/>
  <c r="BA163" i="1"/>
  <c r="BW163" i="1" s="1"/>
  <c r="BB163" i="1"/>
  <c r="BC163" i="1"/>
  <c r="BY163" i="1" s="1"/>
  <c r="BD163" i="1"/>
  <c r="BZ163" i="1" s="1"/>
  <c r="BE163" i="1"/>
  <c r="CA163" i="1" s="1"/>
  <c r="BF163" i="1"/>
  <c r="CB163" i="1" s="1"/>
  <c r="BG163" i="1"/>
  <c r="CC163" i="1" s="1"/>
  <c r="BK163" i="1"/>
  <c r="CG163" i="1" s="1"/>
  <c r="CN164" i="1"/>
  <c r="CS164" i="1"/>
  <c r="CU164" i="1"/>
  <c r="CV164" i="1"/>
  <c r="CW164" i="1"/>
  <c r="CX164" i="1"/>
  <c r="CY164" i="1"/>
  <c r="DC164" i="1"/>
  <c r="AV166" i="1"/>
  <c r="BR166" i="1" s="1"/>
  <c r="BA166" i="1"/>
  <c r="BW166" i="1" s="1"/>
  <c r="BB166" i="1"/>
  <c r="BC166" i="1"/>
  <c r="BY166" i="1" s="1"/>
  <c r="BD166" i="1"/>
  <c r="BZ166" i="1" s="1"/>
  <c r="BE166" i="1"/>
  <c r="CA166" i="1" s="1"/>
  <c r="BF166" i="1"/>
  <c r="CB166" i="1" s="1"/>
  <c r="BG166" i="1"/>
  <c r="CC166" i="1" s="1"/>
  <c r="BK166" i="1"/>
  <c r="CG166" i="1" s="1"/>
  <c r="AV167" i="1"/>
  <c r="BR167" i="1" s="1"/>
  <c r="AY167" i="1"/>
  <c r="BU167" i="1" s="1"/>
  <c r="BA167" i="1"/>
  <c r="BW167" i="1" s="1"/>
  <c r="BB167" i="1"/>
  <c r="BC167" i="1"/>
  <c r="BY167" i="1" s="1"/>
  <c r="BD167" i="1"/>
  <c r="BZ167" i="1" s="1"/>
  <c r="BE167" i="1"/>
  <c r="CA167" i="1" s="1"/>
  <c r="BF167" i="1"/>
  <c r="CB167" i="1" s="1"/>
  <c r="BG167" i="1"/>
  <c r="CC167" i="1" s="1"/>
  <c r="BK167" i="1"/>
  <c r="CG167" i="1" s="1"/>
  <c r="AV168" i="1"/>
  <c r="BR168" i="1" s="1"/>
  <c r="BA168" i="1"/>
  <c r="BW168" i="1" s="1"/>
  <c r="BB168" i="1"/>
  <c r="BX168" i="1" s="1"/>
  <c r="BC168" i="1"/>
  <c r="BY168" i="1" s="1"/>
  <c r="BD168" i="1"/>
  <c r="BZ168" i="1" s="1"/>
  <c r="BE168" i="1"/>
  <c r="CA168" i="1" s="1"/>
  <c r="BF168" i="1"/>
  <c r="CB168" i="1" s="1"/>
  <c r="BG168" i="1"/>
  <c r="CC168" i="1" s="1"/>
  <c r="BK168" i="1"/>
  <c r="CG168" i="1" s="1"/>
  <c r="AV169" i="1"/>
  <c r="BR169" i="1" s="1"/>
  <c r="BA169" i="1"/>
  <c r="BW169" i="1" s="1"/>
  <c r="BB169" i="1"/>
  <c r="BC169" i="1"/>
  <c r="BY169" i="1" s="1"/>
  <c r="BD169" i="1"/>
  <c r="BZ169" i="1" s="1"/>
  <c r="BE169" i="1"/>
  <c r="CA169" i="1" s="1"/>
  <c r="BF169" i="1"/>
  <c r="CB169" i="1" s="1"/>
  <c r="BG169" i="1"/>
  <c r="CC169" i="1" s="1"/>
  <c r="BK169" i="1"/>
  <c r="CG169" i="1" s="1"/>
  <c r="AV170" i="1"/>
  <c r="BR170" i="1" s="1"/>
  <c r="BA170" i="1"/>
  <c r="BW170" i="1" s="1"/>
  <c r="CS170" i="1" s="1"/>
  <c r="BB170" i="1"/>
  <c r="BC170" i="1"/>
  <c r="BY170" i="1" s="1"/>
  <c r="CU170" i="1" s="1"/>
  <c r="BD170" i="1"/>
  <c r="BZ170" i="1" s="1"/>
  <c r="CV170" i="1" s="1"/>
  <c r="BE170" i="1"/>
  <c r="CA170" i="1" s="1"/>
  <c r="CW170" i="1" s="1"/>
  <c r="BF170" i="1"/>
  <c r="CB170" i="1" s="1"/>
  <c r="CX170" i="1" s="1"/>
  <c r="BG170" i="1"/>
  <c r="CC170" i="1" s="1"/>
  <c r="CY170" i="1" s="1"/>
  <c r="BK170" i="1"/>
  <c r="CG170" i="1" s="1"/>
  <c r="DC170" i="1" s="1"/>
  <c r="AV171" i="1"/>
  <c r="BR171" i="1" s="1"/>
  <c r="AY171" i="1"/>
  <c r="BU171" i="1" s="1"/>
  <c r="BA171" i="1"/>
  <c r="BW171" i="1" s="1"/>
  <c r="BB171" i="1"/>
  <c r="BC171" i="1"/>
  <c r="BY171" i="1" s="1"/>
  <c r="BD171" i="1"/>
  <c r="BZ171" i="1" s="1"/>
  <c r="BE171" i="1"/>
  <c r="CA171" i="1" s="1"/>
  <c r="BF171" i="1"/>
  <c r="CB171" i="1" s="1"/>
  <c r="BG171" i="1"/>
  <c r="CC171" i="1" s="1"/>
  <c r="BK171" i="1"/>
  <c r="CG171" i="1" s="1"/>
  <c r="AV172" i="1"/>
  <c r="BR172" i="1" s="1"/>
  <c r="BK172" i="1"/>
  <c r="CG172" i="1" s="1"/>
  <c r="AV173" i="1"/>
  <c r="BR173" i="1" s="1"/>
  <c r="BK173" i="1"/>
  <c r="CG173" i="1" s="1"/>
  <c r="AV174" i="1"/>
  <c r="BR174" i="1" s="1"/>
  <c r="BK174" i="1"/>
  <c r="CG174" i="1" s="1"/>
  <c r="AV175" i="1"/>
  <c r="BR175" i="1" s="1"/>
  <c r="AY175" i="1"/>
  <c r="BU175" i="1" s="1"/>
  <c r="BA175" i="1"/>
  <c r="BW175" i="1" s="1"/>
  <c r="BB175" i="1"/>
  <c r="BC175" i="1"/>
  <c r="BY175" i="1" s="1"/>
  <c r="BD175" i="1"/>
  <c r="BZ175" i="1" s="1"/>
  <c r="BE175" i="1"/>
  <c r="CA175" i="1" s="1"/>
  <c r="BF175" i="1"/>
  <c r="CB175" i="1" s="1"/>
  <c r="BG175" i="1"/>
  <c r="CC175" i="1" s="1"/>
  <c r="BK175" i="1"/>
  <c r="CG175" i="1" s="1"/>
  <c r="AV176" i="1"/>
  <c r="BR176" i="1" s="1"/>
  <c r="BA176" i="1"/>
  <c r="BW176" i="1" s="1"/>
  <c r="BB176" i="1"/>
  <c r="BC176" i="1"/>
  <c r="BY176" i="1" s="1"/>
  <c r="BD176" i="1"/>
  <c r="BZ176" i="1" s="1"/>
  <c r="BE176" i="1"/>
  <c r="CA176" i="1" s="1"/>
  <c r="BF176" i="1"/>
  <c r="CB176" i="1" s="1"/>
  <c r="BG176" i="1"/>
  <c r="CC176" i="1" s="1"/>
  <c r="BK176" i="1"/>
  <c r="CG176" i="1" s="1"/>
  <c r="AV177" i="1"/>
  <c r="BR177" i="1" s="1"/>
  <c r="BA177" i="1"/>
  <c r="BW177" i="1" s="1"/>
  <c r="BB177" i="1"/>
  <c r="BC177" i="1"/>
  <c r="BY177" i="1" s="1"/>
  <c r="BD177" i="1"/>
  <c r="BZ177" i="1" s="1"/>
  <c r="BE177" i="1"/>
  <c r="CA177" i="1" s="1"/>
  <c r="BF177" i="1"/>
  <c r="CB177" i="1" s="1"/>
  <c r="BG177" i="1"/>
  <c r="CC177" i="1" s="1"/>
  <c r="BK177" i="1"/>
  <c r="CG177" i="1" s="1"/>
  <c r="AV178" i="1"/>
  <c r="BR178" i="1" s="1"/>
  <c r="BA178" i="1"/>
  <c r="BW178" i="1" s="1"/>
  <c r="BB178" i="1"/>
  <c r="BC178" i="1"/>
  <c r="BY178" i="1" s="1"/>
  <c r="BD178" i="1"/>
  <c r="BZ178" i="1" s="1"/>
  <c r="BE178" i="1"/>
  <c r="CA178" i="1" s="1"/>
  <c r="BF178" i="1"/>
  <c r="CB178" i="1" s="1"/>
  <c r="BG178" i="1"/>
  <c r="CC178" i="1" s="1"/>
  <c r="BK178" i="1"/>
  <c r="CG178" i="1" s="1"/>
  <c r="AV179" i="1"/>
  <c r="BR179" i="1" s="1"/>
  <c r="AY179" i="1"/>
  <c r="BU179" i="1" s="1"/>
  <c r="BA179" i="1"/>
  <c r="BW179" i="1" s="1"/>
  <c r="BB179" i="1"/>
  <c r="BC179" i="1"/>
  <c r="BY179" i="1" s="1"/>
  <c r="BD179" i="1"/>
  <c r="BZ179" i="1" s="1"/>
  <c r="BE179" i="1"/>
  <c r="CA179" i="1" s="1"/>
  <c r="BF179" i="1"/>
  <c r="CB179" i="1" s="1"/>
  <c r="BG179" i="1"/>
  <c r="CC179" i="1" s="1"/>
  <c r="BK179" i="1"/>
  <c r="CG179" i="1" s="1"/>
  <c r="AV180" i="1"/>
  <c r="BR180" i="1" s="1"/>
  <c r="BA180" i="1"/>
  <c r="BW180" i="1" s="1"/>
  <c r="BB180" i="1"/>
  <c r="BC180" i="1"/>
  <c r="BY180" i="1" s="1"/>
  <c r="BD180" i="1"/>
  <c r="BZ180" i="1" s="1"/>
  <c r="BE180" i="1"/>
  <c r="CA180" i="1" s="1"/>
  <c r="BF180" i="1"/>
  <c r="CB180" i="1" s="1"/>
  <c r="BG180" i="1"/>
  <c r="CC180" i="1" s="1"/>
  <c r="BK180" i="1"/>
  <c r="CG180" i="1" s="1"/>
  <c r="AV181" i="1"/>
  <c r="BR181" i="1" s="1"/>
  <c r="BA181" i="1"/>
  <c r="BW181" i="1" s="1"/>
  <c r="BB181" i="1"/>
  <c r="BC181" i="1"/>
  <c r="BY181" i="1" s="1"/>
  <c r="BD181" i="1"/>
  <c r="BE181" i="1"/>
  <c r="BF181" i="1"/>
  <c r="BG181" i="1"/>
  <c r="BK181" i="1"/>
  <c r="AV183" i="1"/>
  <c r="BR183" i="1" s="1"/>
  <c r="BA183" i="1"/>
  <c r="BW183" i="1" s="1"/>
  <c r="BB183" i="1"/>
  <c r="BC183" i="1"/>
  <c r="BY183" i="1" s="1"/>
  <c r="BD183" i="1"/>
  <c r="BZ183" i="1" s="1"/>
  <c r="BE183" i="1"/>
  <c r="CA183" i="1" s="1"/>
  <c r="BF183" i="1"/>
  <c r="CB183" i="1" s="1"/>
  <c r="BG183" i="1"/>
  <c r="CC183" i="1" s="1"/>
  <c r="BK183" i="1"/>
  <c r="CG183" i="1" s="1"/>
  <c r="AV184" i="1"/>
  <c r="BR184" i="1" s="1"/>
  <c r="AY184" i="1"/>
  <c r="BU184" i="1" s="1"/>
  <c r="BA184" i="1"/>
  <c r="BW184" i="1" s="1"/>
  <c r="BB184" i="1"/>
  <c r="BC184" i="1"/>
  <c r="BY184" i="1" s="1"/>
  <c r="BD184" i="1"/>
  <c r="BZ184" i="1" s="1"/>
  <c r="BE184" i="1"/>
  <c r="CA184" i="1" s="1"/>
  <c r="BF184" i="1"/>
  <c r="CB184" i="1" s="1"/>
  <c r="BG184" i="1"/>
  <c r="CC184" i="1" s="1"/>
  <c r="BK184" i="1"/>
  <c r="CG184" i="1" s="1"/>
  <c r="AV185" i="1"/>
  <c r="BR185" i="1" s="1"/>
  <c r="BA185" i="1"/>
  <c r="BW185" i="1" s="1"/>
  <c r="AVF185" i="1" s="1"/>
  <c r="BB185" i="1"/>
  <c r="BC185" i="1"/>
  <c r="BY185" i="1" s="1"/>
  <c r="AVH185" i="1" s="1"/>
  <c r="BD185" i="1"/>
  <c r="BZ185" i="1" s="1"/>
  <c r="AVI185" i="1" s="1"/>
  <c r="BE185" i="1"/>
  <c r="CA185" i="1" s="1"/>
  <c r="AVJ185" i="1" s="1"/>
  <c r="BF185" i="1"/>
  <c r="CB185" i="1" s="1"/>
  <c r="AVK185" i="1" s="1"/>
  <c r="BG185" i="1"/>
  <c r="CC185" i="1" s="1"/>
  <c r="AVL185" i="1" s="1"/>
  <c r="BK185" i="1"/>
  <c r="CG185" i="1" s="1"/>
  <c r="AVP185" i="1" s="1"/>
  <c r="AV186" i="1"/>
  <c r="BR186" i="1" s="1"/>
  <c r="BA186" i="1"/>
  <c r="BW186" i="1" s="1"/>
  <c r="BB186" i="1"/>
  <c r="BC186" i="1"/>
  <c r="BY186" i="1" s="1"/>
  <c r="BD186" i="1"/>
  <c r="BZ186" i="1" s="1"/>
  <c r="BE186" i="1"/>
  <c r="CA186" i="1" s="1"/>
  <c r="BF186" i="1"/>
  <c r="CB186" i="1" s="1"/>
  <c r="BG186" i="1"/>
  <c r="CC186" i="1" s="1"/>
  <c r="BK186" i="1"/>
  <c r="CG186" i="1" s="1"/>
  <c r="AV187" i="1"/>
  <c r="BR187" i="1" s="1"/>
  <c r="BA187" i="1"/>
  <c r="BW187" i="1" s="1"/>
  <c r="BB187" i="1"/>
  <c r="BC187" i="1"/>
  <c r="BY187" i="1" s="1"/>
  <c r="BD187" i="1"/>
  <c r="BZ187" i="1" s="1"/>
  <c r="BE187" i="1"/>
  <c r="CA187" i="1" s="1"/>
  <c r="BF187" i="1"/>
  <c r="CB187" i="1" s="1"/>
  <c r="BG187" i="1"/>
  <c r="CC187" i="1" s="1"/>
  <c r="BK187" i="1"/>
  <c r="CG187" i="1" s="1"/>
  <c r="AV188" i="1"/>
  <c r="BR188" i="1" s="1"/>
  <c r="AY188" i="1"/>
  <c r="BU188" i="1" s="1"/>
  <c r="BA188" i="1"/>
  <c r="BW188" i="1" s="1"/>
  <c r="BB188" i="1"/>
  <c r="BC188" i="1"/>
  <c r="BY188" i="1" s="1"/>
  <c r="BD188" i="1"/>
  <c r="BZ188" i="1" s="1"/>
  <c r="BE188" i="1"/>
  <c r="CA188" i="1" s="1"/>
  <c r="BF188" i="1"/>
  <c r="CB188" i="1" s="1"/>
  <c r="BG188" i="1"/>
  <c r="CC188" i="1" s="1"/>
  <c r="BK188" i="1"/>
  <c r="CG188" i="1" s="1"/>
  <c r="AV190" i="1"/>
  <c r="BR190" i="1" s="1"/>
  <c r="BA190" i="1"/>
  <c r="BW190" i="1" s="1"/>
  <c r="BB190" i="1"/>
  <c r="BC190" i="1"/>
  <c r="BY190" i="1" s="1"/>
  <c r="BD190" i="1"/>
  <c r="BZ190" i="1" s="1"/>
  <c r="BE190" i="1"/>
  <c r="CA190" i="1" s="1"/>
  <c r="BF190" i="1"/>
  <c r="CB190" i="1" s="1"/>
  <c r="BG190" i="1"/>
  <c r="CC190" i="1" s="1"/>
  <c r="BK190" i="1"/>
  <c r="CG190" i="1" s="1"/>
  <c r="AV191" i="1"/>
  <c r="BR191" i="1" s="1"/>
  <c r="BK191" i="1"/>
  <c r="CG191" i="1" s="1"/>
  <c r="AVP191" i="1" s="1"/>
  <c r="AV192" i="1"/>
  <c r="BR192" i="1" s="1"/>
  <c r="BK192" i="1"/>
  <c r="CG192" i="1" s="1"/>
  <c r="AV193" i="1"/>
  <c r="BR193" i="1" s="1"/>
  <c r="BK193" i="1"/>
  <c r="CG193" i="1" s="1"/>
  <c r="AV194" i="1"/>
  <c r="BR194" i="1" s="1"/>
  <c r="BK194" i="1"/>
  <c r="CG194" i="1" s="1"/>
  <c r="AV195" i="1"/>
  <c r="BR195" i="1" s="1"/>
  <c r="BK195" i="1"/>
  <c r="CG195" i="1" s="1"/>
  <c r="AV196" i="1"/>
  <c r="BR196" i="1" s="1"/>
  <c r="BA196" i="1"/>
  <c r="BW196" i="1" s="1"/>
  <c r="BB196" i="1"/>
  <c r="BC196" i="1"/>
  <c r="BY196" i="1" s="1"/>
  <c r="BD196" i="1"/>
  <c r="BZ196" i="1" s="1"/>
  <c r="BE196" i="1"/>
  <c r="CA196" i="1" s="1"/>
  <c r="BF196" i="1"/>
  <c r="CB196" i="1" s="1"/>
  <c r="BG196" i="1"/>
  <c r="CC196" i="1" s="1"/>
  <c r="BK196" i="1"/>
  <c r="CG196" i="1" s="1"/>
  <c r="AV197" i="1"/>
  <c r="BR197" i="1" s="1"/>
  <c r="AY197" i="1"/>
  <c r="BU197" i="1" s="1"/>
  <c r="BA197" i="1"/>
  <c r="BW197" i="1" s="1"/>
  <c r="BB197" i="1"/>
  <c r="BC197" i="1"/>
  <c r="BY197" i="1" s="1"/>
  <c r="BD197" i="1"/>
  <c r="BZ197" i="1" s="1"/>
  <c r="BE197" i="1"/>
  <c r="CA197" i="1" s="1"/>
  <c r="BF197" i="1"/>
  <c r="CB197" i="1" s="1"/>
  <c r="BG197" i="1"/>
  <c r="CC197" i="1" s="1"/>
  <c r="BK197" i="1"/>
  <c r="CG197" i="1" s="1"/>
  <c r="AV199" i="1"/>
  <c r="BR199" i="1" s="1"/>
  <c r="BA199" i="1"/>
  <c r="BW199" i="1" s="1"/>
  <c r="BB199" i="1"/>
  <c r="BX199" i="1" s="1"/>
  <c r="BC199" i="1"/>
  <c r="BY199" i="1" s="1"/>
  <c r="BD199" i="1"/>
  <c r="BZ199" i="1" s="1"/>
  <c r="BE199" i="1"/>
  <c r="CA199" i="1" s="1"/>
  <c r="BF199" i="1"/>
  <c r="CB199" i="1" s="1"/>
  <c r="BG199" i="1"/>
  <c r="CC199" i="1" s="1"/>
  <c r="BK199" i="1"/>
  <c r="CG199" i="1" s="1"/>
  <c r="AV200" i="1"/>
  <c r="BR200" i="1" s="1"/>
  <c r="BA200" i="1"/>
  <c r="BW200" i="1" s="1"/>
  <c r="BB200" i="1"/>
  <c r="BC200" i="1"/>
  <c r="BY200" i="1" s="1"/>
  <c r="BD200" i="1"/>
  <c r="BZ200" i="1" s="1"/>
  <c r="BE200" i="1"/>
  <c r="CA200" i="1" s="1"/>
  <c r="BF200" i="1"/>
  <c r="CB200" i="1" s="1"/>
  <c r="BG200" i="1"/>
  <c r="CC200" i="1" s="1"/>
  <c r="BK200" i="1"/>
  <c r="CG200" i="1" s="1"/>
  <c r="AV201" i="1"/>
  <c r="BR201" i="1" s="1"/>
  <c r="BA201" i="1"/>
  <c r="BW201" i="1" s="1"/>
  <c r="CS201" i="1" s="1"/>
  <c r="BB201" i="1"/>
  <c r="BC201" i="1"/>
  <c r="BY201" i="1" s="1"/>
  <c r="CU201" i="1" s="1"/>
  <c r="BD201" i="1"/>
  <c r="BZ201" i="1" s="1"/>
  <c r="CV201" i="1" s="1"/>
  <c r="BE201" i="1"/>
  <c r="CA201" i="1" s="1"/>
  <c r="CW201" i="1" s="1"/>
  <c r="BF201" i="1"/>
  <c r="CB201" i="1" s="1"/>
  <c r="CX201" i="1" s="1"/>
  <c r="BG201" i="1"/>
  <c r="CC201" i="1" s="1"/>
  <c r="CY201" i="1" s="1"/>
  <c r="BK201" i="1"/>
  <c r="CG201" i="1" s="1"/>
  <c r="DC201" i="1" s="1"/>
  <c r="AV202" i="1"/>
  <c r="BR202" i="1" s="1"/>
  <c r="AY202" i="1"/>
  <c r="BU202" i="1" s="1"/>
  <c r="BA202" i="1"/>
  <c r="BW202" i="1" s="1"/>
  <c r="BB202" i="1"/>
  <c r="BC202" i="1"/>
  <c r="BY202" i="1" s="1"/>
  <c r="BD202" i="1"/>
  <c r="BZ202" i="1" s="1"/>
  <c r="BE202" i="1"/>
  <c r="CA202" i="1" s="1"/>
  <c r="BF202" i="1"/>
  <c r="CB202" i="1" s="1"/>
  <c r="BG202" i="1"/>
  <c r="CC202" i="1" s="1"/>
  <c r="BK202" i="1"/>
  <c r="CG202" i="1" s="1"/>
  <c r="AV203" i="1"/>
  <c r="BR203" i="1" s="1"/>
  <c r="BA203" i="1"/>
  <c r="BW203" i="1" s="1"/>
  <c r="BB203" i="1"/>
  <c r="BX203" i="1" s="1"/>
  <c r="BC203" i="1"/>
  <c r="BY203" i="1" s="1"/>
  <c r="BD203" i="1"/>
  <c r="BZ203" i="1" s="1"/>
  <c r="BE203" i="1"/>
  <c r="CA203" i="1" s="1"/>
  <c r="BF203" i="1"/>
  <c r="CB203" i="1" s="1"/>
  <c r="BG203" i="1"/>
  <c r="CC203" i="1" s="1"/>
  <c r="BK203" i="1"/>
  <c r="CG203" i="1" s="1"/>
  <c r="AV204" i="1"/>
  <c r="BR204" i="1" s="1"/>
  <c r="BA204" i="1"/>
  <c r="BW204" i="1" s="1"/>
  <c r="BB204" i="1"/>
  <c r="BC204" i="1"/>
  <c r="BY204" i="1" s="1"/>
  <c r="BD204" i="1"/>
  <c r="BZ204" i="1" s="1"/>
  <c r="BE204" i="1"/>
  <c r="CA204" i="1" s="1"/>
  <c r="BF204" i="1"/>
  <c r="CB204" i="1" s="1"/>
  <c r="BG204" i="1"/>
  <c r="CC204" i="1" s="1"/>
  <c r="BK204" i="1"/>
  <c r="CG204" i="1" s="1"/>
  <c r="AV205" i="1"/>
  <c r="BR205" i="1" s="1"/>
  <c r="BK205" i="1"/>
  <c r="CG205" i="1" s="1"/>
  <c r="AV206" i="1"/>
  <c r="BR206" i="1" s="1"/>
  <c r="BK206" i="1"/>
  <c r="CG206" i="1" s="1"/>
  <c r="AV207" i="1"/>
  <c r="BR207" i="1" s="1"/>
  <c r="BK207" i="1"/>
  <c r="CG207" i="1" s="1"/>
  <c r="AV209" i="1"/>
  <c r="BR209" i="1" s="1"/>
  <c r="BA209" i="1"/>
  <c r="BW209" i="1" s="1"/>
  <c r="BB209" i="1"/>
  <c r="BC209" i="1"/>
  <c r="BY209" i="1" s="1"/>
  <c r="BD209" i="1"/>
  <c r="BZ209" i="1" s="1"/>
  <c r="BE209" i="1"/>
  <c r="CA209" i="1" s="1"/>
  <c r="BF209" i="1"/>
  <c r="CB209" i="1" s="1"/>
  <c r="BG209" i="1"/>
  <c r="CC209" i="1" s="1"/>
  <c r="BK209" i="1"/>
  <c r="CG209" i="1" s="1"/>
  <c r="AV210" i="1"/>
  <c r="BR210" i="1" s="1"/>
  <c r="BA210" i="1"/>
  <c r="BW210" i="1" s="1"/>
  <c r="BB210" i="1"/>
  <c r="BC210" i="1"/>
  <c r="BY210" i="1" s="1"/>
  <c r="BD210" i="1"/>
  <c r="BZ210" i="1" s="1"/>
  <c r="BE210" i="1"/>
  <c r="CA210" i="1" s="1"/>
  <c r="BF210" i="1"/>
  <c r="CB210" i="1" s="1"/>
  <c r="BG210" i="1"/>
  <c r="CC210" i="1" s="1"/>
  <c r="BK210" i="1"/>
  <c r="CG210" i="1" s="1"/>
  <c r="AV211" i="1"/>
  <c r="BR211" i="1" s="1"/>
  <c r="AY211" i="1"/>
  <c r="BU211" i="1" s="1"/>
  <c r="BA211" i="1"/>
  <c r="BW211" i="1" s="1"/>
  <c r="BB211" i="1"/>
  <c r="BC211" i="1"/>
  <c r="BY211" i="1" s="1"/>
  <c r="BD211" i="1"/>
  <c r="BZ211" i="1" s="1"/>
  <c r="BE211" i="1"/>
  <c r="CA211" i="1" s="1"/>
  <c r="BF211" i="1"/>
  <c r="CB211" i="1" s="1"/>
  <c r="BG211" i="1"/>
  <c r="CC211" i="1" s="1"/>
  <c r="BK211" i="1"/>
  <c r="CG211" i="1" s="1"/>
  <c r="AV212" i="1"/>
  <c r="BR212" i="1" s="1"/>
  <c r="BA212" i="1"/>
  <c r="BW212" i="1" s="1"/>
  <c r="BB212" i="1"/>
  <c r="BX212" i="1" s="1"/>
  <c r="BC212" i="1"/>
  <c r="BY212" i="1" s="1"/>
  <c r="BD212" i="1"/>
  <c r="BZ212" i="1" s="1"/>
  <c r="BE212" i="1"/>
  <c r="CA212" i="1" s="1"/>
  <c r="BF212" i="1"/>
  <c r="CB212" i="1" s="1"/>
  <c r="BG212" i="1"/>
  <c r="CC212" i="1" s="1"/>
  <c r="BK212" i="1"/>
  <c r="CG212" i="1" s="1"/>
  <c r="AV213" i="1"/>
  <c r="BR213" i="1" s="1"/>
  <c r="BA213" i="1"/>
  <c r="BW213" i="1" s="1"/>
  <c r="BB213" i="1"/>
  <c r="BC213" i="1"/>
  <c r="BY213" i="1" s="1"/>
  <c r="BD213" i="1"/>
  <c r="BZ213" i="1" s="1"/>
  <c r="BE213" i="1"/>
  <c r="CA213" i="1" s="1"/>
  <c r="BF213" i="1"/>
  <c r="CB213" i="1" s="1"/>
  <c r="BG213" i="1"/>
  <c r="CC213" i="1" s="1"/>
  <c r="BK213" i="1"/>
  <c r="CG213" i="1" s="1"/>
  <c r="AV214" i="1"/>
  <c r="BR214" i="1" s="1"/>
  <c r="BK214" i="1"/>
  <c r="CG214" i="1" s="1"/>
  <c r="AVP214" i="1" s="1"/>
  <c r="AV215" i="1"/>
  <c r="BR215" i="1" s="1"/>
  <c r="BK215" i="1"/>
  <c r="CG215" i="1" s="1"/>
  <c r="AV216" i="1"/>
  <c r="BR216" i="1" s="1"/>
  <c r="BK216" i="1"/>
  <c r="CG216" i="1" s="1"/>
  <c r="AV217" i="1"/>
  <c r="BR217" i="1" s="1"/>
  <c r="BK217" i="1"/>
  <c r="CG217" i="1" s="1"/>
  <c r="AV218" i="1"/>
  <c r="BR218" i="1" s="1"/>
  <c r="BK218" i="1"/>
  <c r="CG218" i="1" s="1"/>
  <c r="AV219" i="1"/>
  <c r="BR219" i="1" s="1"/>
  <c r="AY219" i="1"/>
  <c r="BU219" i="1" s="1"/>
  <c r="CQ219" i="1" s="1"/>
  <c r="BA219" i="1"/>
  <c r="BW219" i="1" s="1"/>
  <c r="CS219" i="1" s="1"/>
  <c r="BB219" i="1"/>
  <c r="BC219" i="1"/>
  <c r="BY219" i="1" s="1"/>
  <c r="CU219" i="1" s="1"/>
  <c r="BD219" i="1"/>
  <c r="BZ219" i="1" s="1"/>
  <c r="CV219" i="1" s="1"/>
  <c r="BE219" i="1"/>
  <c r="CA219" i="1" s="1"/>
  <c r="CW219" i="1" s="1"/>
  <c r="BF219" i="1"/>
  <c r="CB219" i="1" s="1"/>
  <c r="CX219" i="1" s="1"/>
  <c r="BG219" i="1"/>
  <c r="CC219" i="1" s="1"/>
  <c r="CY219" i="1" s="1"/>
  <c r="BK219" i="1"/>
  <c r="CG219" i="1" s="1"/>
  <c r="DC219" i="1" s="1"/>
  <c r="AV220" i="1"/>
  <c r="BR220" i="1" s="1"/>
  <c r="BK220" i="1"/>
  <c r="CG220" i="1" s="1"/>
  <c r="DC220" i="1" s="1"/>
  <c r="AV221" i="1"/>
  <c r="BR221" i="1" s="1"/>
  <c r="BA221" i="1"/>
  <c r="BW221" i="1" s="1"/>
  <c r="BB221" i="1"/>
  <c r="BC221" i="1"/>
  <c r="BY221" i="1" s="1"/>
  <c r="BD221" i="1"/>
  <c r="BZ221" i="1" s="1"/>
  <c r="BE221" i="1"/>
  <c r="CA221" i="1" s="1"/>
  <c r="BF221" i="1"/>
  <c r="CB221" i="1" s="1"/>
  <c r="BG221" i="1"/>
  <c r="CC221" i="1" s="1"/>
  <c r="BK221" i="1"/>
  <c r="CG221" i="1" s="1"/>
  <c r="AV222" i="1"/>
  <c r="BR222" i="1" s="1"/>
  <c r="BA222" i="1"/>
  <c r="BW222" i="1" s="1"/>
  <c r="BB222" i="1"/>
  <c r="BC222" i="1"/>
  <c r="BY222" i="1" s="1"/>
  <c r="BD222" i="1"/>
  <c r="BZ222" i="1" s="1"/>
  <c r="BE222" i="1"/>
  <c r="CA222" i="1" s="1"/>
  <c r="BF222" i="1"/>
  <c r="CB222" i="1" s="1"/>
  <c r="BG222" i="1"/>
  <c r="CC222" i="1" s="1"/>
  <c r="BK222" i="1"/>
  <c r="CG222" i="1" s="1"/>
  <c r="AV223" i="1"/>
  <c r="BR223" i="1" s="1"/>
  <c r="AY223" i="1"/>
  <c r="BU223" i="1" s="1"/>
  <c r="BA223" i="1"/>
  <c r="BW223" i="1" s="1"/>
  <c r="BB223" i="1"/>
  <c r="BC223" i="1"/>
  <c r="BY223" i="1" s="1"/>
  <c r="BD223" i="1"/>
  <c r="BZ223" i="1" s="1"/>
  <c r="BE223" i="1"/>
  <c r="CA223" i="1" s="1"/>
  <c r="BF223" i="1"/>
  <c r="CB223" i="1" s="1"/>
  <c r="BG223" i="1"/>
  <c r="CC223" i="1" s="1"/>
  <c r="BK223" i="1"/>
  <c r="CG223" i="1" s="1"/>
  <c r="AV224" i="1"/>
  <c r="BR224" i="1" s="1"/>
  <c r="BA224" i="1"/>
  <c r="BW224" i="1" s="1"/>
  <c r="BB224" i="1"/>
  <c r="BX224" i="1" s="1"/>
  <c r="BC224" i="1"/>
  <c r="BY224" i="1" s="1"/>
  <c r="BD224" i="1"/>
  <c r="BZ224" i="1" s="1"/>
  <c r="BE224" i="1"/>
  <c r="CA224" i="1" s="1"/>
  <c r="BF224" i="1"/>
  <c r="CB224" i="1" s="1"/>
  <c r="BG224" i="1"/>
  <c r="CC224" i="1" s="1"/>
  <c r="BK224" i="1"/>
  <c r="CG224" i="1" s="1"/>
  <c r="AV225" i="1"/>
  <c r="BR225" i="1" s="1"/>
  <c r="BA225" i="1"/>
  <c r="BW225" i="1" s="1"/>
  <c r="BB225" i="1"/>
  <c r="BC225" i="1"/>
  <c r="BY225" i="1" s="1"/>
  <c r="BD225" i="1"/>
  <c r="BZ225" i="1" s="1"/>
  <c r="BE225" i="1"/>
  <c r="CA225" i="1" s="1"/>
  <c r="BF225" i="1"/>
  <c r="CB225" i="1" s="1"/>
  <c r="BG225" i="1"/>
  <c r="CC225" i="1" s="1"/>
  <c r="BK225" i="1"/>
  <c r="CG225" i="1" s="1"/>
  <c r="AV226" i="1"/>
  <c r="BR226" i="1" s="1"/>
  <c r="BA226" i="1"/>
  <c r="BW226" i="1" s="1"/>
  <c r="BB226" i="1"/>
  <c r="BC226" i="1"/>
  <c r="BY226" i="1" s="1"/>
  <c r="BD226" i="1"/>
  <c r="BZ226" i="1" s="1"/>
  <c r="BE226" i="1"/>
  <c r="CA226" i="1" s="1"/>
  <c r="BF226" i="1"/>
  <c r="CB226" i="1" s="1"/>
  <c r="BG226" i="1"/>
  <c r="CC226" i="1" s="1"/>
  <c r="BK226" i="1"/>
  <c r="CG226" i="1" s="1"/>
  <c r="AV227" i="1"/>
  <c r="BR227" i="1" s="1"/>
  <c r="AY227" i="1"/>
  <c r="BU227" i="1" s="1"/>
  <c r="BA227" i="1"/>
  <c r="BW227" i="1" s="1"/>
  <c r="BB227" i="1"/>
  <c r="BC227" i="1"/>
  <c r="BY227" i="1" s="1"/>
  <c r="BD227" i="1"/>
  <c r="BZ227" i="1" s="1"/>
  <c r="BE227" i="1"/>
  <c r="CA227" i="1" s="1"/>
  <c r="BF227" i="1"/>
  <c r="CB227" i="1" s="1"/>
  <c r="BG227" i="1"/>
  <c r="CC227" i="1" s="1"/>
  <c r="BK227" i="1"/>
  <c r="CG227" i="1" s="1"/>
  <c r="AV228" i="1"/>
  <c r="BR228" i="1" s="1"/>
  <c r="BK228" i="1"/>
  <c r="CG228" i="1" s="1"/>
  <c r="DC228" i="1" s="1"/>
  <c r="AV229" i="1"/>
  <c r="BR229" i="1" s="1"/>
  <c r="BK229" i="1"/>
  <c r="CG229" i="1" s="1"/>
  <c r="AV230" i="1"/>
  <c r="BR230" i="1" s="1"/>
  <c r="BK230" i="1"/>
  <c r="CG230" i="1" s="1"/>
  <c r="AV231" i="1"/>
  <c r="BR231" i="1" s="1"/>
  <c r="BK231" i="1"/>
  <c r="CG231" i="1" s="1"/>
  <c r="AV232" i="1"/>
  <c r="BR232" i="1" s="1"/>
  <c r="BK232" i="1"/>
  <c r="CG232" i="1" s="1"/>
  <c r="AV234" i="1"/>
  <c r="BR234" i="1" s="1"/>
  <c r="BK234" i="1"/>
  <c r="CG234" i="1" s="1"/>
  <c r="AV235" i="1"/>
  <c r="BR235" i="1" s="1"/>
  <c r="BK235" i="1"/>
  <c r="CG235" i="1" s="1"/>
  <c r="AV236" i="1"/>
  <c r="BR236" i="1" s="1"/>
  <c r="AY236" i="1"/>
  <c r="BU236" i="1" s="1"/>
  <c r="BA236" i="1"/>
  <c r="BW236" i="1" s="1"/>
  <c r="BB236" i="1"/>
  <c r="BX236" i="1" s="1"/>
  <c r="BC236" i="1"/>
  <c r="BY236" i="1" s="1"/>
  <c r="BD236" i="1"/>
  <c r="BZ236" i="1" s="1"/>
  <c r="BE236" i="1"/>
  <c r="CA236" i="1" s="1"/>
  <c r="BF236" i="1"/>
  <c r="CB236" i="1" s="1"/>
  <c r="BG236" i="1"/>
  <c r="CC236" i="1" s="1"/>
  <c r="BK236" i="1"/>
  <c r="CG236" i="1" s="1"/>
  <c r="AV237" i="1"/>
  <c r="BR237" i="1" s="1"/>
  <c r="BK237" i="1"/>
  <c r="CG237" i="1" s="1"/>
  <c r="AV238" i="1"/>
  <c r="BR238" i="1" s="1"/>
  <c r="BA238" i="1"/>
  <c r="BW238" i="1" s="1"/>
  <c r="BB238" i="1"/>
  <c r="BC238" i="1"/>
  <c r="BY238" i="1" s="1"/>
  <c r="BD238" i="1"/>
  <c r="BZ238" i="1" s="1"/>
  <c r="BE238" i="1"/>
  <c r="CA238" i="1" s="1"/>
  <c r="BF238" i="1"/>
  <c r="CB238" i="1" s="1"/>
  <c r="BG238" i="1"/>
  <c r="CC238" i="1" s="1"/>
  <c r="BK238" i="1"/>
  <c r="CG238" i="1" s="1"/>
  <c r="AV239" i="1"/>
  <c r="BR239" i="1" s="1"/>
  <c r="BA239" i="1"/>
  <c r="BW239" i="1" s="1"/>
  <c r="BB239" i="1"/>
  <c r="BC239" i="1"/>
  <c r="BY239" i="1" s="1"/>
  <c r="BD239" i="1"/>
  <c r="BZ239" i="1" s="1"/>
  <c r="BE239" i="1"/>
  <c r="CA239" i="1" s="1"/>
  <c r="BF239" i="1"/>
  <c r="CB239" i="1" s="1"/>
  <c r="BG239" i="1"/>
  <c r="CC239" i="1" s="1"/>
  <c r="BK239" i="1"/>
  <c r="CG239" i="1" s="1"/>
  <c r="AV240" i="1"/>
  <c r="BR240" i="1" s="1"/>
  <c r="AY240" i="1"/>
  <c r="BU240" i="1" s="1"/>
  <c r="BA240" i="1"/>
  <c r="BW240" i="1" s="1"/>
  <c r="BB240" i="1"/>
  <c r="BX240" i="1" s="1"/>
  <c r="BC240" i="1"/>
  <c r="BY240" i="1" s="1"/>
  <c r="BD240" i="1"/>
  <c r="BZ240" i="1" s="1"/>
  <c r="BE240" i="1"/>
  <c r="CA240" i="1" s="1"/>
  <c r="BF240" i="1"/>
  <c r="CB240" i="1" s="1"/>
  <c r="BG240" i="1"/>
  <c r="CC240" i="1" s="1"/>
  <c r="BK240" i="1"/>
  <c r="CG240" i="1" s="1"/>
  <c r="AV241" i="1"/>
  <c r="BR241" i="1" s="1"/>
  <c r="BA241" i="1"/>
  <c r="BW241" i="1" s="1"/>
  <c r="BB241" i="1"/>
  <c r="BX241" i="1" s="1"/>
  <c r="BC241" i="1"/>
  <c r="BY241" i="1" s="1"/>
  <c r="BD241" i="1"/>
  <c r="BZ241" i="1" s="1"/>
  <c r="BE241" i="1"/>
  <c r="CA241" i="1" s="1"/>
  <c r="BF241" i="1"/>
  <c r="CB241" i="1" s="1"/>
  <c r="BG241" i="1"/>
  <c r="CC241" i="1" s="1"/>
  <c r="BK241" i="1"/>
  <c r="CG241" i="1" s="1"/>
  <c r="AV242" i="1"/>
  <c r="BR242" i="1" s="1"/>
  <c r="BA242" i="1"/>
  <c r="BW242" i="1" s="1"/>
  <c r="BB242" i="1"/>
  <c r="BC242" i="1"/>
  <c r="BY242" i="1" s="1"/>
  <c r="BD242" i="1"/>
  <c r="BZ242" i="1" s="1"/>
  <c r="BE242" i="1"/>
  <c r="CA242" i="1" s="1"/>
  <c r="BF242" i="1"/>
  <c r="CB242" i="1" s="1"/>
  <c r="BG242" i="1"/>
  <c r="CC242" i="1" s="1"/>
  <c r="BK242" i="1"/>
  <c r="CG242" i="1" s="1"/>
  <c r="AV243" i="1"/>
  <c r="BR243" i="1" s="1"/>
  <c r="BA243" i="1"/>
  <c r="BW243" i="1" s="1"/>
  <c r="BB243" i="1"/>
  <c r="BC243" i="1"/>
  <c r="BY243" i="1" s="1"/>
  <c r="BD243" i="1"/>
  <c r="BZ243" i="1" s="1"/>
  <c r="BE243" i="1"/>
  <c r="CA243" i="1" s="1"/>
  <c r="BF243" i="1"/>
  <c r="CB243" i="1" s="1"/>
  <c r="BG243" i="1"/>
  <c r="CC243" i="1" s="1"/>
  <c r="BK243" i="1"/>
  <c r="CG243" i="1" s="1"/>
  <c r="AV244" i="1"/>
  <c r="BR244" i="1" s="1"/>
  <c r="AY244" i="1"/>
  <c r="BU244" i="1" s="1"/>
  <c r="BA244" i="1"/>
  <c r="BW244" i="1" s="1"/>
  <c r="BB244" i="1"/>
  <c r="BC244" i="1"/>
  <c r="BY244" i="1" s="1"/>
  <c r="BD244" i="1"/>
  <c r="BZ244" i="1" s="1"/>
  <c r="BE244" i="1"/>
  <c r="CA244" i="1" s="1"/>
  <c r="BF244" i="1"/>
  <c r="CB244" i="1" s="1"/>
  <c r="BG244" i="1"/>
  <c r="CC244" i="1" s="1"/>
  <c r="BK244" i="1"/>
  <c r="CG244" i="1" s="1"/>
  <c r="AV245" i="1"/>
  <c r="BR245" i="1" s="1"/>
  <c r="BA245" i="1"/>
  <c r="BW245" i="1" s="1"/>
  <c r="CS245" i="1" s="1"/>
  <c r="BB245" i="1"/>
  <c r="BC245" i="1"/>
  <c r="BY245" i="1" s="1"/>
  <c r="CU245" i="1" s="1"/>
  <c r="BD245" i="1"/>
  <c r="BZ245" i="1" s="1"/>
  <c r="CV245" i="1" s="1"/>
  <c r="BE245" i="1"/>
  <c r="CA245" i="1" s="1"/>
  <c r="CW245" i="1" s="1"/>
  <c r="BF245" i="1"/>
  <c r="CB245" i="1" s="1"/>
  <c r="CX245" i="1" s="1"/>
  <c r="BG245" i="1"/>
  <c r="CC245" i="1" s="1"/>
  <c r="CY245" i="1" s="1"/>
  <c r="BK245" i="1"/>
  <c r="CG245" i="1" s="1"/>
  <c r="DC245" i="1" s="1"/>
  <c r="AV247" i="1"/>
  <c r="BR247" i="1" s="1"/>
  <c r="BA247" i="1"/>
  <c r="BW247" i="1" s="1"/>
  <c r="BB247" i="1"/>
  <c r="BC247" i="1"/>
  <c r="BY247" i="1" s="1"/>
  <c r="BD247" i="1"/>
  <c r="BZ247" i="1" s="1"/>
  <c r="BE247" i="1"/>
  <c r="CA247" i="1" s="1"/>
  <c r="BF247" i="1"/>
  <c r="CB247" i="1" s="1"/>
  <c r="BG247" i="1"/>
  <c r="CC247" i="1" s="1"/>
  <c r="BK247" i="1"/>
  <c r="CG247" i="1" s="1"/>
  <c r="AV248" i="1"/>
  <c r="BR248" i="1" s="1"/>
  <c r="BA248" i="1"/>
  <c r="BW248" i="1" s="1"/>
  <c r="BB248" i="1"/>
  <c r="BC248" i="1"/>
  <c r="BY248" i="1" s="1"/>
  <c r="BD248" i="1"/>
  <c r="BZ248" i="1" s="1"/>
  <c r="BE248" i="1"/>
  <c r="CA248" i="1" s="1"/>
  <c r="BF248" i="1"/>
  <c r="CB248" i="1" s="1"/>
  <c r="BG248" i="1"/>
  <c r="CC248" i="1" s="1"/>
  <c r="BK248" i="1"/>
  <c r="CG248" i="1" s="1"/>
  <c r="AV249" i="1"/>
  <c r="BR249" i="1" s="1"/>
  <c r="AY249" i="1"/>
  <c r="BU249" i="1" s="1"/>
  <c r="BA249" i="1"/>
  <c r="BW249" i="1" s="1"/>
  <c r="BB249" i="1"/>
  <c r="BX249" i="1" s="1"/>
  <c r="BC249" i="1"/>
  <c r="BY249" i="1" s="1"/>
  <c r="BD249" i="1"/>
  <c r="BZ249" i="1" s="1"/>
  <c r="BE249" i="1"/>
  <c r="CA249" i="1" s="1"/>
  <c r="BF249" i="1"/>
  <c r="CB249" i="1" s="1"/>
  <c r="BG249" i="1"/>
  <c r="CC249" i="1" s="1"/>
  <c r="BK249" i="1"/>
  <c r="CG249" i="1" s="1"/>
  <c r="AV250" i="1"/>
  <c r="BR250" i="1" s="1"/>
  <c r="BA250" i="1"/>
  <c r="BW250" i="1" s="1"/>
  <c r="BB250" i="1"/>
  <c r="BX250" i="1" s="1"/>
  <c r="BC250" i="1"/>
  <c r="BY250" i="1" s="1"/>
  <c r="BD250" i="1"/>
  <c r="BZ250" i="1" s="1"/>
  <c r="BE250" i="1"/>
  <c r="CA250" i="1" s="1"/>
  <c r="BF250" i="1"/>
  <c r="CB250" i="1" s="1"/>
  <c r="BG250" i="1"/>
  <c r="CC250" i="1" s="1"/>
  <c r="BK250" i="1"/>
  <c r="CG250" i="1" s="1"/>
  <c r="AV251" i="1"/>
  <c r="BR251" i="1" s="1"/>
  <c r="BA251" i="1"/>
  <c r="BW251" i="1" s="1"/>
  <c r="BB251" i="1"/>
  <c r="BC251" i="1"/>
  <c r="BY251" i="1" s="1"/>
  <c r="BD251" i="1"/>
  <c r="BZ251" i="1" s="1"/>
  <c r="BE251" i="1"/>
  <c r="CA251" i="1" s="1"/>
  <c r="BF251" i="1"/>
  <c r="CB251" i="1" s="1"/>
  <c r="BG251" i="1"/>
  <c r="CC251" i="1" s="1"/>
  <c r="BK251" i="1"/>
  <c r="CG251" i="1" s="1"/>
  <c r="AV252" i="1"/>
  <c r="BR252" i="1" s="1"/>
  <c r="BA252" i="1"/>
  <c r="BW252" i="1" s="1"/>
  <c r="BB252" i="1"/>
  <c r="BC252" i="1"/>
  <c r="BY252" i="1" s="1"/>
  <c r="BD252" i="1"/>
  <c r="BZ252" i="1" s="1"/>
  <c r="BE252" i="1"/>
  <c r="CA252" i="1" s="1"/>
  <c r="BF252" i="1"/>
  <c r="CB252" i="1" s="1"/>
  <c r="BG252" i="1"/>
  <c r="CC252" i="1" s="1"/>
  <c r="BK252" i="1"/>
  <c r="CG252" i="1" s="1"/>
  <c r="AV253" i="1"/>
  <c r="BR253" i="1" s="1"/>
  <c r="AY253" i="1"/>
  <c r="BU253" i="1" s="1"/>
  <c r="BA253" i="1"/>
  <c r="BW253" i="1" s="1"/>
  <c r="BB253" i="1"/>
  <c r="BX253" i="1" s="1"/>
  <c r="BC253" i="1"/>
  <c r="BY253" i="1" s="1"/>
  <c r="BD253" i="1"/>
  <c r="BZ253" i="1" s="1"/>
  <c r="BE253" i="1"/>
  <c r="CA253" i="1" s="1"/>
  <c r="BF253" i="1"/>
  <c r="CB253" i="1" s="1"/>
  <c r="BG253" i="1"/>
  <c r="CC253" i="1" s="1"/>
  <c r="BK253" i="1"/>
  <c r="CG253" i="1" s="1"/>
  <c r="AV254" i="1"/>
  <c r="BR254" i="1" s="1"/>
  <c r="BK254" i="1"/>
  <c r="CG254" i="1" s="1"/>
  <c r="AVP254" i="1" s="1"/>
  <c r="AV255" i="1"/>
  <c r="BR255" i="1" s="1"/>
  <c r="BK255" i="1"/>
  <c r="CG255" i="1" s="1"/>
  <c r="AV256" i="1"/>
  <c r="BR256" i="1" s="1"/>
  <c r="BK256" i="1"/>
  <c r="CG256" i="1" s="1"/>
  <c r="AV257" i="1"/>
  <c r="BR257" i="1" s="1"/>
  <c r="AY257" i="1"/>
  <c r="BU257" i="1" s="1"/>
  <c r="BA257" i="1"/>
  <c r="BW257" i="1" s="1"/>
  <c r="BB257" i="1"/>
  <c r="BX257" i="1" s="1"/>
  <c r="BC257" i="1"/>
  <c r="BY257" i="1" s="1"/>
  <c r="BD257" i="1"/>
  <c r="BZ257" i="1" s="1"/>
  <c r="BE257" i="1"/>
  <c r="CA257" i="1" s="1"/>
  <c r="BF257" i="1"/>
  <c r="CB257" i="1" s="1"/>
  <c r="BG257" i="1"/>
  <c r="CC257" i="1" s="1"/>
  <c r="BK257" i="1"/>
  <c r="CG257" i="1" s="1"/>
  <c r="AV258" i="1"/>
  <c r="BR258" i="1" s="1"/>
  <c r="BA258" i="1"/>
  <c r="BW258" i="1" s="1"/>
  <c r="BB258" i="1"/>
  <c r="BX258" i="1" s="1"/>
  <c r="BC258" i="1"/>
  <c r="BY258" i="1" s="1"/>
  <c r="BD258" i="1"/>
  <c r="BZ258" i="1" s="1"/>
  <c r="BE258" i="1"/>
  <c r="CA258" i="1" s="1"/>
  <c r="BF258" i="1"/>
  <c r="CB258" i="1" s="1"/>
  <c r="BG258" i="1"/>
  <c r="CC258" i="1" s="1"/>
  <c r="BK258" i="1"/>
  <c r="CG258" i="1" s="1"/>
  <c r="AV259" i="1"/>
  <c r="BR259" i="1" s="1"/>
  <c r="BA259" i="1"/>
  <c r="BW259" i="1" s="1"/>
  <c r="BB259" i="1"/>
  <c r="BC259" i="1"/>
  <c r="BY259" i="1" s="1"/>
  <c r="BD259" i="1"/>
  <c r="BZ259" i="1" s="1"/>
  <c r="BE259" i="1"/>
  <c r="CA259" i="1" s="1"/>
  <c r="BF259" i="1"/>
  <c r="CB259" i="1" s="1"/>
  <c r="BG259" i="1"/>
  <c r="CC259" i="1" s="1"/>
  <c r="BK259" i="1"/>
  <c r="CG259" i="1" s="1"/>
  <c r="AV260" i="1"/>
  <c r="BR260" i="1" s="1"/>
  <c r="BA260" i="1"/>
  <c r="BW260" i="1" s="1"/>
  <c r="BB260" i="1"/>
  <c r="BC260" i="1"/>
  <c r="BY260" i="1" s="1"/>
  <c r="BD260" i="1"/>
  <c r="BZ260" i="1" s="1"/>
  <c r="BE260" i="1"/>
  <c r="CA260" i="1" s="1"/>
  <c r="BF260" i="1"/>
  <c r="CB260" i="1" s="1"/>
  <c r="BG260" i="1"/>
  <c r="CC260" i="1" s="1"/>
  <c r="BK260" i="1"/>
  <c r="CG260" i="1" s="1"/>
  <c r="AV261" i="1"/>
  <c r="BR261" i="1" s="1"/>
  <c r="AY261" i="1"/>
  <c r="BU261" i="1" s="1"/>
  <c r="BA261" i="1"/>
  <c r="BW261" i="1" s="1"/>
  <c r="BB261" i="1"/>
  <c r="BX261" i="1" s="1"/>
  <c r="BC261" i="1"/>
  <c r="BY261" i="1" s="1"/>
  <c r="BD261" i="1"/>
  <c r="BZ261" i="1" s="1"/>
  <c r="BE261" i="1"/>
  <c r="CA261" i="1" s="1"/>
  <c r="BF261" i="1"/>
  <c r="CB261" i="1" s="1"/>
  <c r="BG261" i="1"/>
  <c r="CC261" i="1" s="1"/>
  <c r="BK261" i="1"/>
  <c r="CG261" i="1" s="1"/>
  <c r="AV262" i="1"/>
  <c r="BR262" i="1" s="1"/>
  <c r="BA262" i="1"/>
  <c r="BW262" i="1" s="1"/>
  <c r="BB262" i="1"/>
  <c r="BX262" i="1" s="1"/>
  <c r="BC262" i="1"/>
  <c r="BY262" i="1" s="1"/>
  <c r="BD262" i="1"/>
  <c r="BZ262" i="1" s="1"/>
  <c r="BE262" i="1"/>
  <c r="CA262" i="1" s="1"/>
  <c r="BF262" i="1"/>
  <c r="CB262" i="1" s="1"/>
  <c r="BG262" i="1"/>
  <c r="CC262" i="1" s="1"/>
  <c r="BK262" i="1"/>
  <c r="CG262" i="1" s="1"/>
  <c r="AV263" i="1"/>
  <c r="BR263" i="1" s="1"/>
  <c r="BA263" i="1"/>
  <c r="BW263" i="1" s="1"/>
  <c r="BB263" i="1"/>
  <c r="BC263" i="1"/>
  <c r="BY263" i="1" s="1"/>
  <c r="BD263" i="1"/>
  <c r="BZ263" i="1" s="1"/>
  <c r="BE263" i="1"/>
  <c r="CA263" i="1" s="1"/>
  <c r="BF263" i="1"/>
  <c r="CB263" i="1" s="1"/>
  <c r="BG263" i="1"/>
  <c r="CC263" i="1" s="1"/>
  <c r="BK263" i="1"/>
  <c r="CG263" i="1" s="1"/>
  <c r="AV264" i="1"/>
  <c r="BR264" i="1" s="1"/>
  <c r="BA264" i="1"/>
  <c r="BW264" i="1" s="1"/>
  <c r="BB264" i="1"/>
  <c r="BC264" i="1"/>
  <c r="BY264" i="1" s="1"/>
  <c r="BD264" i="1"/>
  <c r="BZ264" i="1" s="1"/>
  <c r="BE264" i="1"/>
  <c r="CA264" i="1" s="1"/>
  <c r="BF264" i="1"/>
  <c r="CB264" i="1" s="1"/>
  <c r="BG264" i="1"/>
  <c r="CC264" i="1" s="1"/>
  <c r="BK264" i="1"/>
  <c r="CG264" i="1" s="1"/>
  <c r="AV265" i="1"/>
  <c r="BR265" i="1" s="1"/>
  <c r="AY265" i="1"/>
  <c r="BU265" i="1" s="1"/>
  <c r="BA265" i="1"/>
  <c r="BW265" i="1" s="1"/>
  <c r="BB265" i="1"/>
  <c r="BX265" i="1" s="1"/>
  <c r="BC265" i="1"/>
  <c r="BY265" i="1" s="1"/>
  <c r="BD265" i="1"/>
  <c r="BZ265" i="1" s="1"/>
  <c r="BE265" i="1"/>
  <c r="CA265" i="1" s="1"/>
  <c r="BF265" i="1"/>
  <c r="CB265" i="1" s="1"/>
  <c r="BG265" i="1"/>
  <c r="CC265" i="1" s="1"/>
  <c r="BK265" i="1"/>
  <c r="CG265" i="1" s="1"/>
  <c r="AV266" i="1"/>
  <c r="BR266" i="1" s="1"/>
  <c r="BA266" i="1"/>
  <c r="BW266" i="1" s="1"/>
  <c r="BB266" i="1"/>
  <c r="BX266" i="1" s="1"/>
  <c r="BC266" i="1"/>
  <c r="BY266" i="1" s="1"/>
  <c r="BD266" i="1"/>
  <c r="BZ266" i="1" s="1"/>
  <c r="BE266" i="1"/>
  <c r="CA266" i="1" s="1"/>
  <c r="BF266" i="1"/>
  <c r="CB266" i="1" s="1"/>
  <c r="BG266" i="1"/>
  <c r="CC266" i="1" s="1"/>
  <c r="BK266" i="1"/>
  <c r="CG266" i="1" s="1"/>
  <c r="AV267" i="1"/>
  <c r="BR267" i="1" s="1"/>
  <c r="BA267" i="1"/>
  <c r="BW267" i="1" s="1"/>
  <c r="CS267" i="1" s="1"/>
  <c r="BB267" i="1"/>
  <c r="BC267" i="1"/>
  <c r="BY267" i="1" s="1"/>
  <c r="CU267" i="1" s="1"/>
  <c r="BD267" i="1"/>
  <c r="BZ267" i="1" s="1"/>
  <c r="CV267" i="1" s="1"/>
  <c r="BE267" i="1"/>
  <c r="CA267" i="1" s="1"/>
  <c r="CW267" i="1" s="1"/>
  <c r="BF267" i="1"/>
  <c r="CB267" i="1" s="1"/>
  <c r="CX267" i="1" s="1"/>
  <c r="BG267" i="1"/>
  <c r="CC267" i="1" s="1"/>
  <c r="CY267" i="1" s="1"/>
  <c r="BK267" i="1"/>
  <c r="CG267" i="1" s="1"/>
  <c r="DC267" i="1" s="1"/>
  <c r="AV268" i="1"/>
  <c r="BR268" i="1" s="1"/>
  <c r="BA268" i="1"/>
  <c r="BW268" i="1" s="1"/>
  <c r="BB268" i="1"/>
  <c r="BC268" i="1"/>
  <c r="BY268" i="1" s="1"/>
  <c r="BD268" i="1"/>
  <c r="BZ268" i="1" s="1"/>
  <c r="BE268" i="1"/>
  <c r="CA268" i="1" s="1"/>
  <c r="BF268" i="1"/>
  <c r="CB268" i="1" s="1"/>
  <c r="BG268" i="1"/>
  <c r="CC268" i="1" s="1"/>
  <c r="BK268" i="1"/>
  <c r="CG268" i="1" s="1"/>
  <c r="AV269" i="1"/>
  <c r="BR269" i="1" s="1"/>
  <c r="AY269" i="1"/>
  <c r="BU269" i="1" s="1"/>
  <c r="BA269" i="1"/>
  <c r="BW269" i="1" s="1"/>
  <c r="BB269" i="1"/>
  <c r="BX269" i="1" s="1"/>
  <c r="BC269" i="1"/>
  <c r="BY269" i="1" s="1"/>
  <c r="BD269" i="1"/>
  <c r="BZ269" i="1" s="1"/>
  <c r="BE269" i="1"/>
  <c r="CA269" i="1" s="1"/>
  <c r="BF269" i="1"/>
  <c r="CB269" i="1" s="1"/>
  <c r="BG269" i="1"/>
  <c r="CC269" i="1" s="1"/>
  <c r="BK269" i="1"/>
  <c r="CG269" i="1" s="1"/>
  <c r="AV270" i="1"/>
  <c r="BR270" i="1" s="1"/>
  <c r="BA270" i="1"/>
  <c r="BW270" i="1" s="1"/>
  <c r="BB270" i="1"/>
  <c r="BC270" i="1"/>
  <c r="BY270" i="1" s="1"/>
  <c r="BD270" i="1"/>
  <c r="BZ270" i="1" s="1"/>
  <c r="BE270" i="1"/>
  <c r="CA270" i="1" s="1"/>
  <c r="BF270" i="1"/>
  <c r="CB270" i="1" s="1"/>
  <c r="BG270" i="1"/>
  <c r="CC270" i="1" s="1"/>
  <c r="BK270" i="1"/>
  <c r="CG270" i="1" s="1"/>
  <c r="AV271" i="1"/>
  <c r="BR271" i="1" s="1"/>
  <c r="BA271" i="1"/>
  <c r="BW271" i="1" s="1"/>
  <c r="BB271" i="1"/>
  <c r="BC271" i="1"/>
  <c r="BY271" i="1" s="1"/>
  <c r="BD271" i="1"/>
  <c r="BZ271" i="1" s="1"/>
  <c r="BE271" i="1"/>
  <c r="CA271" i="1" s="1"/>
  <c r="BF271" i="1"/>
  <c r="CB271" i="1" s="1"/>
  <c r="BG271" i="1"/>
  <c r="CC271" i="1" s="1"/>
  <c r="BK271" i="1"/>
  <c r="CG271" i="1" s="1"/>
  <c r="AV272" i="1"/>
  <c r="BR272" i="1" s="1"/>
  <c r="BK272" i="1"/>
  <c r="CG272" i="1" s="1"/>
  <c r="AV273" i="1"/>
  <c r="BR273" i="1" s="1"/>
  <c r="AY273" i="1"/>
  <c r="BU273" i="1" s="1"/>
  <c r="BA273" i="1"/>
  <c r="BW273" i="1" s="1"/>
  <c r="BB273" i="1"/>
  <c r="BX273" i="1" s="1"/>
  <c r="BC273" i="1"/>
  <c r="BY273" i="1" s="1"/>
  <c r="BD273" i="1"/>
  <c r="BZ273" i="1" s="1"/>
  <c r="BE273" i="1"/>
  <c r="CA273" i="1" s="1"/>
  <c r="BF273" i="1"/>
  <c r="CB273" i="1" s="1"/>
  <c r="BG273" i="1"/>
  <c r="CC273" i="1" s="1"/>
  <c r="BK273" i="1"/>
  <c r="CG273" i="1" s="1"/>
  <c r="AV274" i="1"/>
  <c r="BR274" i="1" s="1"/>
  <c r="BK274" i="1"/>
  <c r="CG274" i="1" s="1"/>
  <c r="AV275" i="1"/>
  <c r="BR275" i="1" s="1"/>
  <c r="BA275" i="1"/>
  <c r="BW275" i="1" s="1"/>
  <c r="BB275" i="1"/>
  <c r="BC275" i="1"/>
  <c r="BY275" i="1" s="1"/>
  <c r="BD275" i="1"/>
  <c r="BZ275" i="1" s="1"/>
  <c r="BE275" i="1"/>
  <c r="CA275" i="1" s="1"/>
  <c r="BF275" i="1"/>
  <c r="CB275" i="1" s="1"/>
  <c r="BG275" i="1"/>
  <c r="CC275" i="1" s="1"/>
  <c r="BK275" i="1"/>
  <c r="CG275" i="1" s="1"/>
  <c r="AV276" i="1"/>
  <c r="BR276" i="1" s="1"/>
  <c r="BA276" i="1"/>
  <c r="BW276" i="1" s="1"/>
  <c r="BB276" i="1"/>
  <c r="BC276" i="1"/>
  <c r="BY276" i="1" s="1"/>
  <c r="BD276" i="1"/>
  <c r="BZ276" i="1" s="1"/>
  <c r="BE276" i="1"/>
  <c r="CA276" i="1" s="1"/>
  <c r="BF276" i="1"/>
  <c r="CB276" i="1" s="1"/>
  <c r="BG276" i="1"/>
  <c r="CC276" i="1" s="1"/>
  <c r="BK276" i="1"/>
  <c r="CG276" i="1" s="1"/>
  <c r="AV277" i="1"/>
  <c r="BR277" i="1" s="1"/>
  <c r="AY277" i="1"/>
  <c r="BU277" i="1" s="1"/>
  <c r="BA277" i="1"/>
  <c r="BW277" i="1" s="1"/>
  <c r="BB277" i="1"/>
  <c r="BX277" i="1" s="1"/>
  <c r="BC277" i="1"/>
  <c r="BY277" i="1" s="1"/>
  <c r="BD277" i="1"/>
  <c r="BZ277" i="1" s="1"/>
  <c r="BE277" i="1"/>
  <c r="CA277" i="1" s="1"/>
  <c r="BF277" i="1"/>
  <c r="CB277" i="1" s="1"/>
  <c r="BG277" i="1"/>
  <c r="CC277" i="1" s="1"/>
  <c r="BK277" i="1"/>
  <c r="CG277" i="1" s="1"/>
  <c r="AV280" i="1"/>
  <c r="BR280" i="1" s="1"/>
  <c r="BA280" i="1"/>
  <c r="BW280" i="1" s="1"/>
  <c r="BB280" i="1"/>
  <c r="BX280" i="1" s="1"/>
  <c r="BC280" i="1"/>
  <c r="BY280" i="1" s="1"/>
  <c r="BD280" i="1"/>
  <c r="BZ280" i="1" s="1"/>
  <c r="BE280" i="1"/>
  <c r="CA280" i="1" s="1"/>
  <c r="BF280" i="1"/>
  <c r="CB280" i="1" s="1"/>
  <c r="BG280" i="1"/>
  <c r="CC280" i="1" s="1"/>
  <c r="BK280" i="1"/>
  <c r="CG280" i="1" s="1"/>
  <c r="AV281" i="1"/>
  <c r="BR281" i="1" s="1"/>
  <c r="BA281" i="1"/>
  <c r="BW281" i="1" s="1"/>
  <c r="AVF281" i="1" s="1"/>
  <c r="BB281" i="1"/>
  <c r="BC281" i="1"/>
  <c r="BY281" i="1" s="1"/>
  <c r="AVH281" i="1" s="1"/>
  <c r="BD281" i="1"/>
  <c r="BZ281" i="1" s="1"/>
  <c r="AVI281" i="1" s="1"/>
  <c r="BE281" i="1"/>
  <c r="CA281" i="1" s="1"/>
  <c r="AVJ281" i="1" s="1"/>
  <c r="BF281" i="1"/>
  <c r="CB281" i="1" s="1"/>
  <c r="AVK281" i="1" s="1"/>
  <c r="BG281" i="1"/>
  <c r="CC281" i="1" s="1"/>
  <c r="AVL281" i="1" s="1"/>
  <c r="BK281" i="1"/>
  <c r="CG281" i="1" s="1"/>
  <c r="AVP281" i="1" s="1"/>
  <c r="AV282" i="1"/>
  <c r="BR282" i="1" s="1"/>
  <c r="BA282" i="1"/>
  <c r="BW282" i="1" s="1"/>
  <c r="BB282" i="1"/>
  <c r="BC282" i="1"/>
  <c r="BY282" i="1" s="1"/>
  <c r="BD282" i="1"/>
  <c r="BZ282" i="1" s="1"/>
  <c r="BE282" i="1"/>
  <c r="CA282" i="1" s="1"/>
  <c r="BF282" i="1"/>
  <c r="CB282" i="1" s="1"/>
  <c r="BG282" i="1"/>
  <c r="CC282" i="1" s="1"/>
  <c r="BK282" i="1"/>
  <c r="CG282" i="1" s="1"/>
  <c r="AV283" i="1"/>
  <c r="BR283" i="1" s="1"/>
  <c r="BK283" i="1"/>
  <c r="CG283" i="1" s="1"/>
  <c r="AVP283" i="1" s="1"/>
  <c r="AV284" i="1"/>
  <c r="BR284" i="1" s="1"/>
  <c r="BK284" i="1"/>
  <c r="CG284" i="1" s="1"/>
  <c r="AV285" i="1"/>
  <c r="BR285" i="1" s="1"/>
  <c r="BK285" i="1"/>
  <c r="CG285" i="1" s="1"/>
  <c r="AV287" i="1"/>
  <c r="BR287" i="1" s="1"/>
  <c r="BK287" i="1"/>
  <c r="CG287" i="1" s="1"/>
  <c r="AV288" i="1"/>
  <c r="BR288" i="1" s="1"/>
  <c r="BK288" i="1"/>
  <c r="CG288" i="1" s="1"/>
  <c r="AV289" i="1"/>
  <c r="BR289" i="1" s="1"/>
  <c r="BK289" i="1"/>
  <c r="CG289" i="1" s="1"/>
  <c r="AV290" i="1"/>
  <c r="BR290" i="1" s="1"/>
  <c r="BK290" i="1"/>
  <c r="CG290" i="1" s="1"/>
  <c r="AV291" i="1"/>
  <c r="BR291" i="1" s="1"/>
  <c r="BK291" i="1"/>
  <c r="CG291" i="1" s="1"/>
  <c r="AV292" i="1"/>
  <c r="BR292" i="1" s="1"/>
  <c r="BK292" i="1"/>
  <c r="CG292" i="1" s="1"/>
  <c r="AV293" i="1"/>
  <c r="BR293" i="1" s="1"/>
  <c r="BK293" i="1"/>
  <c r="CG293" i="1" s="1"/>
  <c r="AV294" i="1"/>
  <c r="BR294" i="1" s="1"/>
  <c r="BK294" i="1"/>
  <c r="CG294" i="1" s="1"/>
  <c r="AV295" i="1"/>
  <c r="BR295" i="1" s="1"/>
  <c r="BK295" i="1"/>
  <c r="CG295" i="1" s="1"/>
  <c r="AV296" i="1"/>
  <c r="BR296" i="1" s="1"/>
  <c r="AY296" i="1"/>
  <c r="BU296" i="1" s="1"/>
  <c r="BA296" i="1"/>
  <c r="BW296" i="1" s="1"/>
  <c r="BB296" i="1"/>
  <c r="BX296" i="1" s="1"/>
  <c r="BC296" i="1"/>
  <c r="BY296" i="1" s="1"/>
  <c r="BD296" i="1"/>
  <c r="BZ296" i="1" s="1"/>
  <c r="BE296" i="1"/>
  <c r="CA296" i="1" s="1"/>
  <c r="BF296" i="1"/>
  <c r="CB296" i="1" s="1"/>
  <c r="BG296" i="1"/>
  <c r="CC296" i="1" s="1"/>
  <c r="BK296" i="1"/>
  <c r="CG296" i="1" s="1"/>
  <c r="AV297" i="1"/>
  <c r="BR297" i="1" s="1"/>
  <c r="BA297" i="1"/>
  <c r="BW297" i="1" s="1"/>
  <c r="BB297" i="1"/>
  <c r="BX297" i="1" s="1"/>
  <c r="BC297" i="1"/>
  <c r="BY297" i="1" s="1"/>
  <c r="BD297" i="1"/>
  <c r="BZ297" i="1" s="1"/>
  <c r="BE297" i="1"/>
  <c r="CA297" i="1" s="1"/>
  <c r="BF297" i="1"/>
  <c r="CB297" i="1" s="1"/>
  <c r="BG297" i="1"/>
  <c r="CC297" i="1" s="1"/>
  <c r="BK297" i="1"/>
  <c r="CG297" i="1" s="1"/>
  <c r="AV298" i="1"/>
  <c r="BR298" i="1" s="1"/>
  <c r="BA298" i="1"/>
  <c r="BW298" i="1" s="1"/>
  <c r="BB298" i="1"/>
  <c r="BC298" i="1"/>
  <c r="BY298" i="1" s="1"/>
  <c r="BD298" i="1"/>
  <c r="BZ298" i="1" s="1"/>
  <c r="BE298" i="1"/>
  <c r="CA298" i="1" s="1"/>
  <c r="BF298" i="1"/>
  <c r="CB298" i="1" s="1"/>
  <c r="BG298" i="1"/>
  <c r="CC298" i="1" s="1"/>
  <c r="BK298" i="1"/>
  <c r="CG298" i="1" s="1"/>
  <c r="AV299" i="1"/>
  <c r="BR299" i="1" s="1"/>
  <c r="BA299" i="1"/>
  <c r="BW299" i="1" s="1"/>
  <c r="BB299" i="1"/>
  <c r="BC299" i="1"/>
  <c r="BY299" i="1" s="1"/>
  <c r="BD299" i="1"/>
  <c r="BZ299" i="1" s="1"/>
  <c r="BE299" i="1"/>
  <c r="CA299" i="1" s="1"/>
  <c r="BF299" i="1"/>
  <c r="CB299" i="1" s="1"/>
  <c r="BG299" i="1"/>
  <c r="CC299" i="1" s="1"/>
  <c r="BK299" i="1"/>
  <c r="CG299" i="1" s="1"/>
  <c r="AV300" i="1"/>
  <c r="BR300" i="1" s="1"/>
  <c r="AY300" i="1"/>
  <c r="BU300" i="1" s="1"/>
  <c r="BA300" i="1"/>
  <c r="BW300" i="1" s="1"/>
  <c r="BB300" i="1"/>
  <c r="BX300" i="1" s="1"/>
  <c r="BC300" i="1"/>
  <c r="BY300" i="1" s="1"/>
  <c r="BD300" i="1"/>
  <c r="BZ300" i="1" s="1"/>
  <c r="BE300" i="1"/>
  <c r="CA300" i="1" s="1"/>
  <c r="BF300" i="1"/>
  <c r="CB300" i="1" s="1"/>
  <c r="BG300" i="1"/>
  <c r="CC300" i="1" s="1"/>
  <c r="BK300" i="1"/>
  <c r="CG300" i="1" s="1"/>
  <c r="AV301" i="1"/>
  <c r="BR301" i="1" s="1"/>
  <c r="BK301" i="1"/>
  <c r="CG301" i="1" s="1"/>
  <c r="AV302" i="1"/>
  <c r="BR302" i="1" s="1"/>
  <c r="BA302" i="1"/>
  <c r="BW302" i="1" s="1"/>
  <c r="BB302" i="1"/>
  <c r="BC302" i="1"/>
  <c r="BY302" i="1" s="1"/>
  <c r="BD302" i="1"/>
  <c r="BZ302" i="1" s="1"/>
  <c r="BE302" i="1"/>
  <c r="CA302" i="1" s="1"/>
  <c r="BF302" i="1"/>
  <c r="CB302" i="1" s="1"/>
  <c r="BG302" i="1"/>
  <c r="CC302" i="1" s="1"/>
  <c r="BK302" i="1"/>
  <c r="CG302" i="1" s="1"/>
  <c r="AV303" i="1"/>
  <c r="BR303" i="1" s="1"/>
  <c r="BA303" i="1"/>
  <c r="BW303" i="1" s="1"/>
  <c r="CS303" i="1" s="1"/>
  <c r="BB303" i="1"/>
  <c r="BC303" i="1"/>
  <c r="BY303" i="1" s="1"/>
  <c r="CU303" i="1" s="1"/>
  <c r="BD303" i="1"/>
  <c r="BZ303" i="1" s="1"/>
  <c r="CV303" i="1" s="1"/>
  <c r="BE303" i="1"/>
  <c r="CA303" i="1" s="1"/>
  <c r="CW303" i="1" s="1"/>
  <c r="BF303" i="1"/>
  <c r="CB303" i="1" s="1"/>
  <c r="CX303" i="1" s="1"/>
  <c r="BG303" i="1"/>
  <c r="CC303" i="1" s="1"/>
  <c r="CY303" i="1" s="1"/>
  <c r="BK303" i="1"/>
  <c r="CG303" i="1" s="1"/>
  <c r="DC303" i="1" s="1"/>
  <c r="AV304" i="1"/>
  <c r="BR304" i="1" s="1"/>
  <c r="AY304" i="1"/>
  <c r="BU304" i="1" s="1"/>
  <c r="BA304" i="1"/>
  <c r="BW304" i="1" s="1"/>
  <c r="BB304" i="1"/>
  <c r="BX304" i="1" s="1"/>
  <c r="BC304" i="1"/>
  <c r="BY304" i="1" s="1"/>
  <c r="BD304" i="1"/>
  <c r="BZ304" i="1" s="1"/>
  <c r="BE304" i="1"/>
  <c r="CA304" i="1" s="1"/>
  <c r="BF304" i="1"/>
  <c r="CB304" i="1" s="1"/>
  <c r="BG304" i="1"/>
  <c r="CC304" i="1" s="1"/>
  <c r="BK304" i="1"/>
  <c r="CG304" i="1" s="1"/>
  <c r="AV305" i="1"/>
  <c r="BR305" i="1" s="1"/>
  <c r="BA305" i="1"/>
  <c r="BW305" i="1" s="1"/>
  <c r="BB305" i="1"/>
  <c r="BX305" i="1" s="1"/>
  <c r="BC305" i="1"/>
  <c r="BY305" i="1" s="1"/>
  <c r="BD305" i="1"/>
  <c r="BZ305" i="1" s="1"/>
  <c r="BE305" i="1"/>
  <c r="CA305" i="1" s="1"/>
  <c r="BF305" i="1"/>
  <c r="CB305" i="1" s="1"/>
  <c r="BG305" i="1"/>
  <c r="CC305" i="1" s="1"/>
  <c r="BK305" i="1"/>
  <c r="CG305" i="1" s="1"/>
  <c r="AV313" i="1"/>
  <c r="BR313" i="1" s="1"/>
  <c r="BA313" i="1"/>
  <c r="BW313" i="1" s="1"/>
  <c r="BB313" i="1"/>
  <c r="BC313" i="1"/>
  <c r="BY313" i="1" s="1"/>
  <c r="BD313" i="1"/>
  <c r="BZ313" i="1" s="1"/>
  <c r="BE313" i="1"/>
  <c r="CA313" i="1" s="1"/>
  <c r="BF313" i="1"/>
  <c r="CB313" i="1" s="1"/>
  <c r="BG313" i="1"/>
  <c r="CC313" i="1" s="1"/>
  <c r="BK313" i="1"/>
  <c r="CG313" i="1" s="1"/>
  <c r="AV314" i="1"/>
  <c r="BR314" i="1" s="1"/>
  <c r="BA314" i="1"/>
  <c r="BW314" i="1" s="1"/>
  <c r="BB314" i="1"/>
  <c r="BC314" i="1"/>
  <c r="BY314" i="1" s="1"/>
  <c r="BD314" i="1"/>
  <c r="BZ314" i="1" s="1"/>
  <c r="BE314" i="1"/>
  <c r="CA314" i="1" s="1"/>
  <c r="BF314" i="1"/>
  <c r="CB314" i="1" s="1"/>
  <c r="BG314" i="1"/>
  <c r="CC314" i="1" s="1"/>
  <c r="BK314" i="1"/>
  <c r="CG314" i="1" s="1"/>
  <c r="AV315" i="1"/>
  <c r="BR315" i="1" s="1"/>
  <c r="AY315" i="1"/>
  <c r="BU315" i="1" s="1"/>
  <c r="BA315" i="1"/>
  <c r="BW315" i="1" s="1"/>
  <c r="BB315" i="1"/>
  <c r="BX315" i="1" s="1"/>
  <c r="BC315" i="1"/>
  <c r="BY315" i="1" s="1"/>
  <c r="BD315" i="1"/>
  <c r="BZ315" i="1" s="1"/>
  <c r="BE315" i="1"/>
  <c r="CA315" i="1" s="1"/>
  <c r="BF315" i="1"/>
  <c r="CB315" i="1" s="1"/>
  <c r="BG315" i="1"/>
  <c r="CC315" i="1" s="1"/>
  <c r="BK315" i="1"/>
  <c r="CG315" i="1" s="1"/>
  <c r="AV316" i="1"/>
  <c r="BR316" i="1" s="1"/>
  <c r="BA316" i="1"/>
  <c r="BW316" i="1" s="1"/>
  <c r="BB316" i="1"/>
  <c r="BX316" i="1" s="1"/>
  <c r="BC316" i="1"/>
  <c r="BY316" i="1" s="1"/>
  <c r="BD316" i="1"/>
  <c r="BZ316" i="1" s="1"/>
  <c r="BE316" i="1"/>
  <c r="CA316" i="1" s="1"/>
  <c r="BF316" i="1"/>
  <c r="CB316" i="1" s="1"/>
  <c r="BG316" i="1"/>
  <c r="CC316" i="1" s="1"/>
  <c r="BK316" i="1"/>
  <c r="CG316" i="1" s="1"/>
  <c r="AV317" i="1"/>
  <c r="BR317" i="1" s="1"/>
  <c r="BA317" i="1"/>
  <c r="BW317" i="1" s="1"/>
  <c r="BB317" i="1"/>
  <c r="BC317" i="1"/>
  <c r="BY317" i="1" s="1"/>
  <c r="BD317" i="1"/>
  <c r="BZ317" i="1" s="1"/>
  <c r="BE317" i="1"/>
  <c r="CA317" i="1" s="1"/>
  <c r="BF317" i="1"/>
  <c r="CB317" i="1" s="1"/>
  <c r="BG317" i="1"/>
  <c r="CC317" i="1" s="1"/>
  <c r="BK317" i="1"/>
  <c r="CG317" i="1" s="1"/>
  <c r="AV318" i="1"/>
  <c r="BR318" i="1" s="1"/>
  <c r="BA318" i="1"/>
  <c r="BW318" i="1" s="1"/>
  <c r="BB318" i="1"/>
  <c r="BC318" i="1"/>
  <c r="BY318" i="1" s="1"/>
  <c r="BD318" i="1"/>
  <c r="BZ318" i="1" s="1"/>
  <c r="BE318" i="1"/>
  <c r="CA318" i="1" s="1"/>
  <c r="BF318" i="1"/>
  <c r="CB318" i="1" s="1"/>
  <c r="BG318" i="1"/>
  <c r="CC318" i="1" s="1"/>
  <c r="BK318" i="1"/>
  <c r="CG318" i="1" s="1"/>
  <c r="AV319" i="1"/>
  <c r="BR319" i="1" s="1"/>
  <c r="BK319" i="1"/>
  <c r="CG319" i="1" s="1"/>
  <c r="AV320" i="1"/>
  <c r="BR320" i="1" s="1"/>
  <c r="BK320" i="1"/>
  <c r="CG320" i="1" s="1"/>
  <c r="AV321" i="1"/>
  <c r="BR321" i="1" s="1"/>
  <c r="BK321" i="1"/>
  <c r="CG321" i="1" s="1"/>
  <c r="AV322" i="1"/>
  <c r="BR322" i="1" s="1"/>
  <c r="BK322" i="1"/>
  <c r="CG322" i="1" s="1"/>
  <c r="AV323" i="1"/>
  <c r="BR323" i="1" s="1"/>
  <c r="BK323" i="1"/>
  <c r="CG323" i="1" s="1"/>
  <c r="AV324" i="1"/>
  <c r="BR324" i="1" s="1"/>
  <c r="BK324" i="1"/>
  <c r="CG324" i="1" s="1"/>
  <c r="AV325" i="1"/>
  <c r="BR325" i="1" s="1"/>
  <c r="BK325" i="1"/>
  <c r="CG325" i="1" s="1"/>
  <c r="AV326" i="1"/>
  <c r="BR326" i="1" s="1"/>
  <c r="BA326" i="1"/>
  <c r="BW326" i="1" s="1"/>
  <c r="BB326" i="1"/>
  <c r="BC326" i="1"/>
  <c r="BY326" i="1" s="1"/>
  <c r="BD326" i="1"/>
  <c r="BZ326" i="1" s="1"/>
  <c r="BE326" i="1"/>
  <c r="CA326" i="1" s="1"/>
  <c r="BF326" i="1"/>
  <c r="CB326" i="1" s="1"/>
  <c r="BG326" i="1"/>
  <c r="CC326" i="1" s="1"/>
  <c r="BK326" i="1"/>
  <c r="CG326" i="1" s="1"/>
  <c r="AV327" i="1"/>
  <c r="BR327" i="1" s="1"/>
  <c r="AY327" i="1"/>
  <c r="BU327" i="1" s="1"/>
  <c r="BA327" i="1"/>
  <c r="BW327" i="1" s="1"/>
  <c r="BB327" i="1"/>
  <c r="BX327" i="1" s="1"/>
  <c r="BC327" i="1"/>
  <c r="BY327" i="1" s="1"/>
  <c r="BD327" i="1"/>
  <c r="BZ327" i="1" s="1"/>
  <c r="BE327" i="1"/>
  <c r="CA327" i="1" s="1"/>
  <c r="BF327" i="1"/>
  <c r="CB327" i="1" s="1"/>
  <c r="BG327" i="1"/>
  <c r="CC327" i="1" s="1"/>
  <c r="BK327" i="1"/>
  <c r="CG327" i="1" s="1"/>
  <c r="AV328" i="1"/>
  <c r="BR328" i="1" s="1"/>
  <c r="BA328" i="1"/>
  <c r="BW328" i="1" s="1"/>
  <c r="BB328" i="1"/>
  <c r="BX328" i="1" s="1"/>
  <c r="BC328" i="1"/>
  <c r="BY328" i="1" s="1"/>
  <c r="BD328" i="1"/>
  <c r="BZ328" i="1" s="1"/>
  <c r="BE328" i="1"/>
  <c r="CA328" i="1" s="1"/>
  <c r="BF328" i="1"/>
  <c r="CB328" i="1" s="1"/>
  <c r="BG328" i="1"/>
  <c r="CC328" i="1" s="1"/>
  <c r="BK328" i="1"/>
  <c r="CG328" i="1" s="1"/>
  <c r="AV329" i="1"/>
  <c r="BR329" i="1" s="1"/>
  <c r="BA329" i="1"/>
  <c r="BW329" i="1" s="1"/>
  <c r="BB329" i="1"/>
  <c r="BC329" i="1"/>
  <c r="BY329" i="1" s="1"/>
  <c r="BD329" i="1"/>
  <c r="BZ329" i="1" s="1"/>
  <c r="BE329" i="1"/>
  <c r="CA329" i="1" s="1"/>
  <c r="BF329" i="1"/>
  <c r="CB329" i="1" s="1"/>
  <c r="BG329" i="1"/>
  <c r="CC329" i="1" s="1"/>
  <c r="BK329" i="1"/>
  <c r="CG329" i="1" s="1"/>
  <c r="AV330" i="1"/>
  <c r="BR330" i="1" s="1"/>
  <c r="BA330" i="1"/>
  <c r="BW330" i="1" s="1"/>
  <c r="BB330" i="1"/>
  <c r="BC330" i="1"/>
  <c r="BY330" i="1" s="1"/>
  <c r="BD330" i="1"/>
  <c r="BZ330" i="1" s="1"/>
  <c r="BE330" i="1"/>
  <c r="CA330" i="1" s="1"/>
  <c r="BF330" i="1"/>
  <c r="CB330" i="1" s="1"/>
  <c r="BG330" i="1"/>
  <c r="CC330" i="1" s="1"/>
  <c r="BK330" i="1"/>
  <c r="CG330" i="1" s="1"/>
  <c r="AV331" i="1"/>
  <c r="BR331" i="1" s="1"/>
  <c r="AY331" i="1"/>
  <c r="BU331" i="1" s="1"/>
  <c r="BA331" i="1"/>
  <c r="BW331" i="1" s="1"/>
  <c r="BB331" i="1"/>
  <c r="BX331" i="1" s="1"/>
  <c r="BC331" i="1"/>
  <c r="BY331" i="1" s="1"/>
  <c r="BD331" i="1"/>
  <c r="BZ331" i="1" s="1"/>
  <c r="BE331" i="1"/>
  <c r="CA331" i="1" s="1"/>
  <c r="BF331" i="1"/>
  <c r="CB331" i="1" s="1"/>
  <c r="BG331" i="1"/>
  <c r="CC331" i="1" s="1"/>
  <c r="BK331" i="1"/>
  <c r="CG331" i="1" s="1"/>
  <c r="AV332" i="1"/>
  <c r="BR332" i="1" s="1"/>
  <c r="BA332" i="1"/>
  <c r="BW332" i="1" s="1"/>
  <c r="BB332" i="1"/>
  <c r="BX332" i="1" s="1"/>
  <c r="BC332" i="1"/>
  <c r="BY332" i="1" s="1"/>
  <c r="BD332" i="1"/>
  <c r="BZ332" i="1" s="1"/>
  <c r="BE332" i="1"/>
  <c r="CA332" i="1" s="1"/>
  <c r="BF332" i="1"/>
  <c r="CB332" i="1" s="1"/>
  <c r="BG332" i="1"/>
  <c r="CC332" i="1" s="1"/>
  <c r="BK332" i="1"/>
  <c r="CG332" i="1" s="1"/>
  <c r="AV333" i="1"/>
  <c r="BR333" i="1" s="1"/>
  <c r="BA333" i="1"/>
  <c r="BW333" i="1" s="1"/>
  <c r="CS333" i="1" s="1"/>
  <c r="BB333" i="1"/>
  <c r="BC333" i="1"/>
  <c r="BY333" i="1" s="1"/>
  <c r="CU333" i="1" s="1"/>
  <c r="BD333" i="1"/>
  <c r="BZ333" i="1" s="1"/>
  <c r="CV333" i="1" s="1"/>
  <c r="BE333" i="1"/>
  <c r="CA333" i="1" s="1"/>
  <c r="CW333" i="1" s="1"/>
  <c r="BF333" i="1"/>
  <c r="CB333" i="1" s="1"/>
  <c r="CX333" i="1" s="1"/>
  <c r="BG333" i="1"/>
  <c r="CC333" i="1" s="1"/>
  <c r="CY333" i="1" s="1"/>
  <c r="BK333" i="1"/>
  <c r="CG333" i="1" s="1"/>
  <c r="DC333" i="1" s="1"/>
  <c r="AV334" i="1"/>
  <c r="BR334" i="1" s="1"/>
  <c r="BA334" i="1"/>
  <c r="BW334" i="1" s="1"/>
  <c r="CS334" i="1" s="1"/>
  <c r="BB334" i="1"/>
  <c r="BC334" i="1"/>
  <c r="BY334" i="1" s="1"/>
  <c r="CU334" i="1" s="1"/>
  <c r="BD334" i="1"/>
  <c r="BZ334" i="1" s="1"/>
  <c r="CV334" i="1" s="1"/>
  <c r="BE334" i="1"/>
  <c r="CA334" i="1" s="1"/>
  <c r="CW334" i="1" s="1"/>
  <c r="BF334" i="1"/>
  <c r="CB334" i="1" s="1"/>
  <c r="CX334" i="1" s="1"/>
  <c r="BG334" i="1"/>
  <c r="CC334" i="1" s="1"/>
  <c r="CY334" i="1" s="1"/>
  <c r="BK334" i="1"/>
  <c r="CG334" i="1" s="1"/>
  <c r="DC334" i="1" s="1"/>
  <c r="AV335" i="1"/>
  <c r="BR335" i="1" s="1"/>
  <c r="AY335" i="1"/>
  <c r="BU335" i="1" s="1"/>
  <c r="CQ335" i="1" s="1"/>
  <c r="BA335" i="1"/>
  <c r="BW335" i="1" s="1"/>
  <c r="CS335" i="1" s="1"/>
  <c r="BB335" i="1"/>
  <c r="BX335" i="1" s="1"/>
  <c r="CT335" i="1" s="1"/>
  <c r="BC335" i="1"/>
  <c r="BY335" i="1" s="1"/>
  <c r="CU335" i="1" s="1"/>
  <c r="BD335" i="1"/>
  <c r="BZ335" i="1" s="1"/>
  <c r="CV335" i="1" s="1"/>
  <c r="BE335" i="1"/>
  <c r="CA335" i="1" s="1"/>
  <c r="CW335" i="1" s="1"/>
  <c r="BF335" i="1"/>
  <c r="CB335" i="1" s="1"/>
  <c r="CX335" i="1" s="1"/>
  <c r="BG335" i="1"/>
  <c r="CC335" i="1" s="1"/>
  <c r="CY335" i="1" s="1"/>
  <c r="BK335" i="1"/>
  <c r="CG335" i="1" s="1"/>
  <c r="DC335" i="1" s="1"/>
  <c r="AV336" i="1"/>
  <c r="BR336" i="1" s="1"/>
  <c r="BA336" i="1"/>
  <c r="BW336" i="1" s="1"/>
  <c r="BB336" i="1"/>
  <c r="BX336" i="1" s="1"/>
  <c r="BC336" i="1"/>
  <c r="BY336" i="1" s="1"/>
  <c r="BD336" i="1"/>
  <c r="BZ336" i="1" s="1"/>
  <c r="BE336" i="1"/>
  <c r="CA336" i="1" s="1"/>
  <c r="BF336" i="1"/>
  <c r="CB336" i="1" s="1"/>
  <c r="BG336" i="1"/>
  <c r="CC336" i="1" s="1"/>
  <c r="BK336" i="1"/>
  <c r="CG336" i="1" s="1"/>
  <c r="AV337" i="1"/>
  <c r="BR337" i="1" s="1"/>
  <c r="BA337" i="1"/>
  <c r="BW337" i="1" s="1"/>
  <c r="BB337" i="1"/>
  <c r="BC337" i="1"/>
  <c r="BY337" i="1" s="1"/>
  <c r="BD337" i="1"/>
  <c r="BZ337" i="1" s="1"/>
  <c r="BE337" i="1"/>
  <c r="CA337" i="1" s="1"/>
  <c r="BF337" i="1"/>
  <c r="CB337" i="1" s="1"/>
  <c r="BG337" i="1"/>
  <c r="CC337" i="1" s="1"/>
  <c r="BK337" i="1"/>
  <c r="CG337" i="1" s="1"/>
  <c r="AV338" i="1"/>
  <c r="BR338" i="1" s="1"/>
  <c r="BA338" i="1"/>
  <c r="BW338" i="1" s="1"/>
  <c r="BB338" i="1"/>
  <c r="BC338" i="1"/>
  <c r="BY338" i="1" s="1"/>
  <c r="BD338" i="1"/>
  <c r="BZ338" i="1" s="1"/>
  <c r="BE338" i="1"/>
  <c r="CA338" i="1" s="1"/>
  <c r="BF338" i="1"/>
  <c r="CB338" i="1" s="1"/>
  <c r="BG338" i="1"/>
  <c r="CC338" i="1" s="1"/>
  <c r="BK338" i="1"/>
  <c r="CG338" i="1" s="1"/>
  <c r="AV339" i="1"/>
  <c r="BR339" i="1" s="1"/>
  <c r="AY339" i="1"/>
  <c r="BU339" i="1" s="1"/>
  <c r="BA339" i="1"/>
  <c r="BW339" i="1" s="1"/>
  <c r="BB339" i="1"/>
  <c r="BX339" i="1" s="1"/>
  <c r="BC339" i="1"/>
  <c r="BY339" i="1" s="1"/>
  <c r="BD339" i="1"/>
  <c r="BZ339" i="1" s="1"/>
  <c r="BE339" i="1"/>
  <c r="CA339" i="1" s="1"/>
  <c r="BF339" i="1"/>
  <c r="CB339" i="1" s="1"/>
  <c r="BG339" i="1"/>
  <c r="CC339" i="1" s="1"/>
  <c r="BK339" i="1"/>
  <c r="CG339" i="1" s="1"/>
  <c r="AV340" i="1"/>
  <c r="BR340" i="1" s="1"/>
  <c r="BA340" i="1"/>
  <c r="BW340" i="1" s="1"/>
  <c r="BB340" i="1"/>
  <c r="BX340" i="1" s="1"/>
  <c r="BC340" i="1"/>
  <c r="BY340" i="1" s="1"/>
  <c r="BD340" i="1"/>
  <c r="BZ340" i="1" s="1"/>
  <c r="BE340" i="1"/>
  <c r="CA340" i="1" s="1"/>
  <c r="BF340" i="1"/>
  <c r="CB340" i="1" s="1"/>
  <c r="BG340" i="1"/>
  <c r="CC340" i="1" s="1"/>
  <c r="BK340" i="1"/>
  <c r="CG340" i="1" s="1"/>
  <c r="AV341" i="1"/>
  <c r="BR341" i="1" s="1"/>
  <c r="BA341" i="1"/>
  <c r="BW341" i="1" s="1"/>
  <c r="CS341" i="1" s="1"/>
  <c r="BB341" i="1"/>
  <c r="BC341" i="1"/>
  <c r="BY341" i="1" s="1"/>
  <c r="CU341" i="1" s="1"/>
  <c r="BD341" i="1"/>
  <c r="BZ341" i="1" s="1"/>
  <c r="CV341" i="1" s="1"/>
  <c r="BE341" i="1"/>
  <c r="CA341" i="1" s="1"/>
  <c r="CW341" i="1" s="1"/>
  <c r="BF341" i="1"/>
  <c r="CB341" i="1" s="1"/>
  <c r="CX341" i="1" s="1"/>
  <c r="BG341" i="1"/>
  <c r="CC341" i="1" s="1"/>
  <c r="CY341" i="1" s="1"/>
  <c r="BK341" i="1"/>
  <c r="CG341" i="1" s="1"/>
  <c r="DC341" i="1" s="1"/>
  <c r="AV342" i="1"/>
  <c r="BR342" i="1" s="1"/>
  <c r="BA342" i="1"/>
  <c r="BW342" i="1" s="1"/>
  <c r="CS342" i="1" s="1"/>
  <c r="BB342" i="1"/>
  <c r="BC342" i="1"/>
  <c r="BY342" i="1" s="1"/>
  <c r="CU342" i="1" s="1"/>
  <c r="BD342" i="1"/>
  <c r="BZ342" i="1" s="1"/>
  <c r="CV342" i="1" s="1"/>
  <c r="BE342" i="1"/>
  <c r="CA342" i="1" s="1"/>
  <c r="CW342" i="1" s="1"/>
  <c r="BF342" i="1"/>
  <c r="CB342" i="1" s="1"/>
  <c r="CX342" i="1" s="1"/>
  <c r="BG342" i="1"/>
  <c r="CC342" i="1" s="1"/>
  <c r="CY342" i="1" s="1"/>
  <c r="BK342" i="1"/>
  <c r="CG342" i="1" s="1"/>
  <c r="DC342" i="1" s="1"/>
  <c r="AV343" i="1"/>
  <c r="BR343" i="1" s="1"/>
  <c r="BK343" i="1"/>
  <c r="CG343" i="1" s="1"/>
  <c r="AV344" i="1"/>
  <c r="BR344" i="1" s="1"/>
  <c r="BK344" i="1"/>
  <c r="CG344" i="1" s="1"/>
  <c r="AV345" i="1"/>
  <c r="BR345" i="1" s="1"/>
  <c r="BK345" i="1"/>
  <c r="CG345" i="1" s="1"/>
  <c r="AV346" i="1"/>
  <c r="BR346" i="1" s="1"/>
  <c r="BK346" i="1"/>
  <c r="CG346" i="1" s="1"/>
  <c r="AV347" i="1"/>
  <c r="BR347" i="1" s="1"/>
  <c r="BK347" i="1"/>
  <c r="CG347" i="1" s="1"/>
  <c r="AV348" i="1"/>
  <c r="BR348" i="1" s="1"/>
  <c r="BK348" i="1"/>
  <c r="CG348" i="1" s="1"/>
  <c r="AV349" i="1"/>
  <c r="BR349" i="1" s="1"/>
  <c r="BK349" i="1"/>
  <c r="CG349" i="1" s="1"/>
  <c r="AV350" i="1"/>
  <c r="BR350" i="1" s="1"/>
  <c r="BK350" i="1"/>
  <c r="CG350" i="1" s="1"/>
  <c r="AV351" i="1"/>
  <c r="BR351" i="1" s="1"/>
  <c r="AY351" i="1"/>
  <c r="BU351" i="1" s="1"/>
  <c r="BA351" i="1"/>
  <c r="BW351" i="1" s="1"/>
  <c r="BB351" i="1"/>
  <c r="BX351" i="1" s="1"/>
  <c r="BC351" i="1"/>
  <c r="BY351" i="1" s="1"/>
  <c r="BD351" i="1"/>
  <c r="BZ351" i="1" s="1"/>
  <c r="BE351" i="1"/>
  <c r="CA351" i="1" s="1"/>
  <c r="BF351" i="1"/>
  <c r="CB351" i="1" s="1"/>
  <c r="BG351" i="1"/>
  <c r="CC351" i="1" s="1"/>
  <c r="BK351" i="1"/>
  <c r="CG351" i="1" s="1"/>
  <c r="AV352" i="1"/>
  <c r="BR352" i="1" s="1"/>
  <c r="BA352" i="1"/>
  <c r="BW352" i="1" s="1"/>
  <c r="BB352" i="1"/>
  <c r="BX352" i="1" s="1"/>
  <c r="BC352" i="1"/>
  <c r="BY352" i="1" s="1"/>
  <c r="BD352" i="1"/>
  <c r="BZ352" i="1" s="1"/>
  <c r="BE352" i="1"/>
  <c r="CA352" i="1" s="1"/>
  <c r="BF352" i="1"/>
  <c r="CB352" i="1" s="1"/>
  <c r="BG352" i="1"/>
  <c r="CC352" i="1" s="1"/>
  <c r="BK352" i="1"/>
  <c r="CG352" i="1" s="1"/>
  <c r="AV355" i="1"/>
  <c r="BR355" i="1" s="1"/>
  <c r="BK355" i="1"/>
  <c r="CG355" i="1" s="1"/>
  <c r="DC355" i="1" s="1"/>
  <c r="AV356" i="1"/>
  <c r="BR356" i="1" s="1"/>
  <c r="BA356" i="1"/>
  <c r="BW356" i="1" s="1"/>
  <c r="BB356" i="1"/>
  <c r="BX356" i="1" s="1"/>
  <c r="BC356" i="1"/>
  <c r="BY356" i="1" s="1"/>
  <c r="BD356" i="1"/>
  <c r="BZ356" i="1" s="1"/>
  <c r="BE356" i="1"/>
  <c r="CA356" i="1" s="1"/>
  <c r="BF356" i="1"/>
  <c r="CB356" i="1" s="1"/>
  <c r="BG356" i="1"/>
  <c r="CC356" i="1" s="1"/>
  <c r="BK356" i="1"/>
  <c r="CG356" i="1" s="1"/>
  <c r="AV357" i="1"/>
  <c r="BR357" i="1" s="1"/>
  <c r="AY357" i="1"/>
  <c r="BU357" i="1" s="1"/>
  <c r="BA357" i="1"/>
  <c r="BW357" i="1" s="1"/>
  <c r="BB357" i="1"/>
  <c r="BX357" i="1" s="1"/>
  <c r="BC357" i="1"/>
  <c r="BY357" i="1" s="1"/>
  <c r="BD357" i="1"/>
  <c r="BZ357" i="1" s="1"/>
  <c r="BE357" i="1"/>
  <c r="CA357" i="1" s="1"/>
  <c r="BF357" i="1"/>
  <c r="CB357" i="1" s="1"/>
  <c r="BG357" i="1"/>
  <c r="CC357" i="1" s="1"/>
  <c r="BK357" i="1"/>
  <c r="CG357" i="1" s="1"/>
  <c r="AV358" i="1"/>
  <c r="BR358" i="1" s="1"/>
  <c r="BA358" i="1"/>
  <c r="BW358" i="1" s="1"/>
  <c r="BB358" i="1"/>
  <c r="BX358" i="1" s="1"/>
  <c r="BC358" i="1"/>
  <c r="BY358" i="1" s="1"/>
  <c r="BD358" i="1"/>
  <c r="BZ358" i="1" s="1"/>
  <c r="BE358" i="1"/>
  <c r="CA358" i="1" s="1"/>
  <c r="BF358" i="1"/>
  <c r="CB358" i="1" s="1"/>
  <c r="BG358" i="1"/>
  <c r="CC358" i="1" s="1"/>
  <c r="BK358" i="1"/>
  <c r="CG358" i="1" s="1"/>
  <c r="AV359" i="1"/>
  <c r="BR359" i="1" s="1"/>
  <c r="BA359" i="1"/>
  <c r="BW359" i="1" s="1"/>
  <c r="BB359" i="1"/>
  <c r="BC359" i="1"/>
  <c r="BY359" i="1" s="1"/>
  <c r="BD359" i="1"/>
  <c r="BZ359" i="1" s="1"/>
  <c r="BE359" i="1"/>
  <c r="CA359" i="1" s="1"/>
  <c r="BF359" i="1"/>
  <c r="CB359" i="1" s="1"/>
  <c r="BG359" i="1"/>
  <c r="CC359" i="1" s="1"/>
  <c r="BK359" i="1"/>
  <c r="CG359" i="1" s="1"/>
  <c r="AV360" i="1"/>
  <c r="BR360" i="1" s="1"/>
  <c r="BA360" i="1"/>
  <c r="BW360" i="1" s="1"/>
  <c r="BB360" i="1"/>
  <c r="BX360" i="1" s="1"/>
  <c r="BC360" i="1"/>
  <c r="BY360" i="1" s="1"/>
  <c r="BD360" i="1"/>
  <c r="BZ360" i="1" s="1"/>
  <c r="BE360" i="1"/>
  <c r="CA360" i="1" s="1"/>
  <c r="BF360" i="1"/>
  <c r="CB360" i="1" s="1"/>
  <c r="BG360" i="1"/>
  <c r="CC360" i="1" s="1"/>
  <c r="BK360" i="1"/>
  <c r="CG360" i="1" s="1"/>
  <c r="AV361" i="1"/>
  <c r="BR361" i="1" s="1"/>
  <c r="AY361" i="1"/>
  <c r="BU361" i="1" s="1"/>
  <c r="BA361" i="1"/>
  <c r="BW361" i="1" s="1"/>
  <c r="BB361" i="1"/>
  <c r="BX361" i="1" s="1"/>
  <c r="BC361" i="1"/>
  <c r="BY361" i="1" s="1"/>
  <c r="BD361" i="1"/>
  <c r="BZ361" i="1" s="1"/>
  <c r="BE361" i="1"/>
  <c r="CA361" i="1" s="1"/>
  <c r="BF361" i="1"/>
  <c r="CB361" i="1" s="1"/>
  <c r="BG361" i="1"/>
  <c r="CC361" i="1" s="1"/>
  <c r="BK361" i="1"/>
  <c r="CG361" i="1" s="1"/>
  <c r="AV362" i="1"/>
  <c r="BR362" i="1" s="1"/>
  <c r="BA362" i="1"/>
  <c r="BW362" i="1" s="1"/>
  <c r="BB362" i="1"/>
  <c r="BX362" i="1" s="1"/>
  <c r="BC362" i="1"/>
  <c r="BY362" i="1" s="1"/>
  <c r="BD362" i="1"/>
  <c r="BZ362" i="1" s="1"/>
  <c r="BE362" i="1"/>
  <c r="CA362" i="1" s="1"/>
  <c r="BF362" i="1"/>
  <c r="CB362" i="1" s="1"/>
  <c r="BG362" i="1"/>
  <c r="CC362" i="1" s="1"/>
  <c r="BK362" i="1"/>
  <c r="CG362" i="1" s="1"/>
  <c r="AV363" i="1"/>
  <c r="BR363" i="1" s="1"/>
  <c r="BA363" i="1"/>
  <c r="BW363" i="1" s="1"/>
  <c r="BB363" i="1"/>
  <c r="BC363" i="1"/>
  <c r="BY363" i="1" s="1"/>
  <c r="BD363" i="1"/>
  <c r="BZ363" i="1" s="1"/>
  <c r="BE363" i="1"/>
  <c r="CA363" i="1" s="1"/>
  <c r="BF363" i="1"/>
  <c r="CB363" i="1" s="1"/>
  <c r="BG363" i="1"/>
  <c r="CC363" i="1" s="1"/>
  <c r="BK363" i="1"/>
  <c r="CG363" i="1" s="1"/>
  <c r="AV364" i="1"/>
  <c r="BR364" i="1" s="1"/>
  <c r="BA364" i="1"/>
  <c r="BW364" i="1" s="1"/>
  <c r="BB364" i="1"/>
  <c r="BX364" i="1" s="1"/>
  <c r="BC364" i="1"/>
  <c r="BY364" i="1" s="1"/>
  <c r="BD364" i="1"/>
  <c r="BZ364" i="1" s="1"/>
  <c r="BE364" i="1"/>
  <c r="CA364" i="1" s="1"/>
  <c r="BF364" i="1"/>
  <c r="CB364" i="1" s="1"/>
  <c r="BG364" i="1"/>
  <c r="CC364" i="1" s="1"/>
  <c r="BK364" i="1"/>
  <c r="CG364" i="1" s="1"/>
  <c r="AV365" i="1"/>
  <c r="BR365" i="1" s="1"/>
  <c r="BK365" i="1"/>
  <c r="CG365" i="1" s="1"/>
  <c r="AV368" i="1"/>
  <c r="BR368" i="1" s="1"/>
  <c r="BK368" i="1"/>
  <c r="CG368" i="1" s="1"/>
  <c r="AV369" i="1"/>
  <c r="BR369" i="1" s="1"/>
  <c r="BK369" i="1"/>
  <c r="CG369" i="1" s="1"/>
  <c r="DC369" i="1" s="1"/>
  <c r="AV370" i="1"/>
  <c r="BR370" i="1" s="1"/>
  <c r="BK370" i="1"/>
  <c r="CG370" i="1" s="1"/>
  <c r="AV371" i="1"/>
  <c r="BR371" i="1" s="1"/>
  <c r="BK371" i="1"/>
  <c r="CG371" i="1" s="1"/>
  <c r="AV372" i="1"/>
  <c r="BR372" i="1" s="1"/>
  <c r="BK372" i="1"/>
  <c r="CG372" i="1" s="1"/>
  <c r="AV373" i="1"/>
  <c r="BR373" i="1" s="1"/>
  <c r="BK373" i="1"/>
  <c r="CG373" i="1" s="1"/>
  <c r="AV374" i="1"/>
  <c r="BR374" i="1" s="1"/>
  <c r="BA374" i="1"/>
  <c r="BW374" i="1" s="1"/>
  <c r="BB374" i="1"/>
  <c r="BX374" i="1" s="1"/>
  <c r="BC374" i="1"/>
  <c r="BY374" i="1" s="1"/>
  <c r="BD374" i="1"/>
  <c r="BZ374" i="1" s="1"/>
  <c r="BE374" i="1"/>
  <c r="CA374" i="1" s="1"/>
  <c r="BF374" i="1"/>
  <c r="CB374" i="1" s="1"/>
  <c r="BG374" i="1"/>
  <c r="CC374" i="1" s="1"/>
  <c r="BK374" i="1"/>
  <c r="CG374" i="1" s="1"/>
  <c r="AV375" i="1"/>
  <c r="BR375" i="1" s="1"/>
  <c r="AY375" i="1"/>
  <c r="BU375" i="1" s="1"/>
  <c r="CQ375" i="1" s="1"/>
  <c r="BA375" i="1"/>
  <c r="BW375" i="1" s="1"/>
  <c r="CS375" i="1" s="1"/>
  <c r="BB375" i="1"/>
  <c r="BX375" i="1" s="1"/>
  <c r="CT375" i="1" s="1"/>
  <c r="BC375" i="1"/>
  <c r="BY375" i="1" s="1"/>
  <c r="CU375" i="1" s="1"/>
  <c r="BD375" i="1"/>
  <c r="BZ375" i="1" s="1"/>
  <c r="CV375" i="1" s="1"/>
  <c r="BE375" i="1"/>
  <c r="CA375" i="1" s="1"/>
  <c r="CW375" i="1" s="1"/>
  <c r="BF375" i="1"/>
  <c r="CB375" i="1" s="1"/>
  <c r="CX375" i="1" s="1"/>
  <c r="BG375" i="1"/>
  <c r="CC375" i="1" s="1"/>
  <c r="CY375" i="1" s="1"/>
  <c r="BK375" i="1"/>
  <c r="CG375" i="1" s="1"/>
  <c r="DC375" i="1" s="1"/>
  <c r="AV376" i="1"/>
  <c r="BR376" i="1" s="1"/>
  <c r="BA376" i="1"/>
  <c r="BW376" i="1" s="1"/>
  <c r="BB376" i="1"/>
  <c r="BX376" i="1" s="1"/>
  <c r="BC376" i="1"/>
  <c r="BY376" i="1" s="1"/>
  <c r="BD376" i="1"/>
  <c r="BZ376" i="1" s="1"/>
  <c r="BE376" i="1"/>
  <c r="CA376" i="1" s="1"/>
  <c r="BF376" i="1"/>
  <c r="CB376" i="1" s="1"/>
  <c r="BG376" i="1"/>
  <c r="CC376" i="1" s="1"/>
  <c r="BK376" i="1"/>
  <c r="CG376" i="1" s="1"/>
  <c r="AV377" i="1"/>
  <c r="BR377" i="1" s="1"/>
  <c r="BA377" i="1"/>
  <c r="BW377" i="1" s="1"/>
  <c r="BB377" i="1"/>
  <c r="BC377" i="1"/>
  <c r="BY377" i="1" s="1"/>
  <c r="BD377" i="1"/>
  <c r="BZ377" i="1" s="1"/>
  <c r="BE377" i="1"/>
  <c r="CA377" i="1" s="1"/>
  <c r="BF377" i="1"/>
  <c r="CB377" i="1" s="1"/>
  <c r="BG377" i="1"/>
  <c r="CC377" i="1" s="1"/>
  <c r="BK377" i="1"/>
  <c r="CG377" i="1" s="1"/>
  <c r="AV378" i="1"/>
  <c r="BR378" i="1" s="1"/>
  <c r="BA378" i="1"/>
  <c r="BW378" i="1" s="1"/>
  <c r="CS378" i="1" s="1"/>
  <c r="BB378" i="1"/>
  <c r="BX378" i="1" s="1"/>
  <c r="CT378" i="1" s="1"/>
  <c r="BC378" i="1"/>
  <c r="BY378" i="1" s="1"/>
  <c r="CU378" i="1" s="1"/>
  <c r="BD378" i="1"/>
  <c r="BZ378" i="1" s="1"/>
  <c r="CV378" i="1" s="1"/>
  <c r="BE378" i="1"/>
  <c r="CA378" i="1" s="1"/>
  <c r="CW378" i="1" s="1"/>
  <c r="BF378" i="1"/>
  <c r="CB378" i="1" s="1"/>
  <c r="CX378" i="1" s="1"/>
  <c r="BG378" i="1"/>
  <c r="CC378" i="1" s="1"/>
  <c r="CY378" i="1" s="1"/>
  <c r="BK378" i="1"/>
  <c r="CG378" i="1" s="1"/>
  <c r="DC378" i="1" s="1"/>
  <c r="AV379" i="1"/>
  <c r="BR379" i="1" s="1"/>
  <c r="AY379" i="1"/>
  <c r="BU379" i="1" s="1"/>
  <c r="BA379" i="1"/>
  <c r="BW379" i="1" s="1"/>
  <c r="BB379" i="1"/>
  <c r="BC379" i="1"/>
  <c r="BY379" i="1" s="1"/>
  <c r="BD379" i="1"/>
  <c r="BZ379" i="1" s="1"/>
  <c r="BE379" i="1"/>
  <c r="CA379" i="1" s="1"/>
  <c r="BF379" i="1"/>
  <c r="CB379" i="1" s="1"/>
  <c r="BG379" i="1"/>
  <c r="CC379" i="1" s="1"/>
  <c r="BK379" i="1"/>
  <c r="CG379" i="1" s="1"/>
  <c r="AV385" i="1"/>
  <c r="BR385" i="1" s="1"/>
  <c r="BK385" i="1"/>
  <c r="CG385" i="1" s="1"/>
  <c r="AV386" i="1"/>
  <c r="BR386" i="1" s="1"/>
  <c r="BK386" i="1"/>
  <c r="CG386" i="1" s="1"/>
  <c r="AV387" i="1"/>
  <c r="BR387" i="1" s="1"/>
  <c r="BK387" i="1"/>
  <c r="CG387" i="1" s="1"/>
  <c r="AVP387" i="1" s="1"/>
  <c r="AV388" i="1"/>
  <c r="BR388" i="1" s="1"/>
  <c r="BK388" i="1"/>
  <c r="CG388" i="1" s="1"/>
  <c r="AV389" i="1"/>
  <c r="BR389" i="1" s="1"/>
  <c r="BK389" i="1"/>
  <c r="CG389" i="1" s="1"/>
  <c r="AV390" i="1"/>
  <c r="BR390" i="1" s="1"/>
  <c r="BK390" i="1"/>
  <c r="CG390" i="1" s="1"/>
  <c r="AV391" i="1"/>
  <c r="BR391" i="1" s="1"/>
  <c r="BK391" i="1"/>
  <c r="CG391" i="1" s="1"/>
  <c r="AV392" i="1"/>
  <c r="BR392" i="1" s="1"/>
  <c r="BK392" i="1"/>
  <c r="CG392" i="1" s="1"/>
  <c r="AV393" i="1"/>
  <c r="BR393" i="1" s="1"/>
  <c r="BK393" i="1"/>
  <c r="CG393" i="1" s="1"/>
  <c r="AV394" i="1"/>
  <c r="BR394" i="1" s="1"/>
  <c r="BA394" i="1"/>
  <c r="BW394" i="1" s="1"/>
  <c r="BB394" i="1"/>
  <c r="BC394" i="1"/>
  <c r="BY394" i="1" s="1"/>
  <c r="BD394" i="1"/>
  <c r="BZ394" i="1" s="1"/>
  <c r="BE394" i="1"/>
  <c r="CA394" i="1" s="1"/>
  <c r="BF394" i="1"/>
  <c r="CB394" i="1" s="1"/>
  <c r="BG394" i="1"/>
  <c r="CC394" i="1" s="1"/>
  <c r="BK394" i="1"/>
  <c r="CG394" i="1" s="1"/>
  <c r="AV395" i="1"/>
  <c r="BR395" i="1" s="1"/>
  <c r="BA395" i="1"/>
  <c r="BW395" i="1" s="1"/>
  <c r="BB395" i="1"/>
  <c r="BX395" i="1" s="1"/>
  <c r="BC395" i="1"/>
  <c r="BY395" i="1" s="1"/>
  <c r="BD395" i="1"/>
  <c r="BZ395" i="1" s="1"/>
  <c r="BE395" i="1"/>
  <c r="CA395" i="1" s="1"/>
  <c r="BF395" i="1"/>
  <c r="CB395" i="1" s="1"/>
  <c r="BG395" i="1"/>
  <c r="CC395" i="1" s="1"/>
  <c r="BK395" i="1"/>
  <c r="CG395" i="1" s="1"/>
  <c r="AV396" i="1"/>
  <c r="BR396" i="1" s="1"/>
  <c r="AY396" i="1"/>
  <c r="BU396" i="1" s="1"/>
  <c r="BA396" i="1"/>
  <c r="BW396" i="1" s="1"/>
  <c r="BB396" i="1"/>
  <c r="BX396" i="1" s="1"/>
  <c r="BC396" i="1"/>
  <c r="BY396" i="1" s="1"/>
  <c r="BD396" i="1"/>
  <c r="BZ396" i="1" s="1"/>
  <c r="BE396" i="1"/>
  <c r="CA396" i="1" s="1"/>
  <c r="BF396" i="1"/>
  <c r="CB396" i="1" s="1"/>
  <c r="BG396" i="1"/>
  <c r="CC396" i="1" s="1"/>
  <c r="BK396" i="1"/>
  <c r="CG396" i="1" s="1"/>
  <c r="AV397" i="1"/>
  <c r="BR397" i="1" s="1"/>
  <c r="BA397" i="1"/>
  <c r="BW397" i="1" s="1"/>
  <c r="BB397" i="1"/>
  <c r="BX397" i="1" s="1"/>
  <c r="BC397" i="1"/>
  <c r="BY397" i="1" s="1"/>
  <c r="BD397" i="1"/>
  <c r="BZ397" i="1" s="1"/>
  <c r="BE397" i="1"/>
  <c r="CA397" i="1" s="1"/>
  <c r="BF397" i="1"/>
  <c r="CB397" i="1" s="1"/>
  <c r="BG397" i="1"/>
  <c r="CC397" i="1" s="1"/>
  <c r="BK397" i="1"/>
  <c r="CG397" i="1" s="1"/>
  <c r="AV398" i="1"/>
  <c r="BR398" i="1" s="1"/>
  <c r="BK398" i="1"/>
  <c r="CG398" i="1" s="1"/>
  <c r="DC398" i="1" s="1"/>
  <c r="AV399" i="1"/>
  <c r="BR399" i="1" s="1"/>
  <c r="BA399" i="1"/>
  <c r="BW399" i="1" s="1"/>
  <c r="BB399" i="1"/>
  <c r="BX399" i="1" s="1"/>
  <c r="BC399" i="1"/>
  <c r="BY399" i="1" s="1"/>
  <c r="BD399" i="1"/>
  <c r="BZ399" i="1" s="1"/>
  <c r="BE399" i="1"/>
  <c r="CA399" i="1" s="1"/>
  <c r="BF399" i="1"/>
  <c r="CB399" i="1" s="1"/>
  <c r="BG399" i="1"/>
  <c r="CC399" i="1" s="1"/>
  <c r="BK399" i="1"/>
  <c r="CG399" i="1" s="1"/>
  <c r="AV400" i="1"/>
  <c r="BR400" i="1" s="1"/>
  <c r="BK400" i="1"/>
  <c r="CG400" i="1" s="1"/>
  <c r="AV401" i="1"/>
  <c r="BR401" i="1" s="1"/>
  <c r="BK401" i="1"/>
  <c r="CG401" i="1" s="1"/>
  <c r="AV402" i="1"/>
  <c r="BR402" i="1" s="1"/>
  <c r="BA402" i="1"/>
  <c r="BW402" i="1" s="1"/>
  <c r="BB402" i="1"/>
  <c r="BC402" i="1"/>
  <c r="BY402" i="1" s="1"/>
  <c r="BD402" i="1"/>
  <c r="BZ402" i="1" s="1"/>
  <c r="BE402" i="1"/>
  <c r="CA402" i="1" s="1"/>
  <c r="BF402" i="1"/>
  <c r="CB402" i="1" s="1"/>
  <c r="BG402" i="1"/>
  <c r="CC402" i="1" s="1"/>
  <c r="BK402" i="1"/>
  <c r="CG402" i="1" s="1"/>
  <c r="AV403" i="1"/>
  <c r="BR403" i="1" s="1"/>
  <c r="BA403" i="1"/>
  <c r="BW403" i="1" s="1"/>
  <c r="BB403" i="1"/>
  <c r="BX403" i="1" s="1"/>
  <c r="BC403" i="1"/>
  <c r="BY403" i="1" s="1"/>
  <c r="BD403" i="1"/>
  <c r="BZ403" i="1" s="1"/>
  <c r="BE403" i="1"/>
  <c r="CA403" i="1" s="1"/>
  <c r="BF403" i="1"/>
  <c r="CB403" i="1" s="1"/>
  <c r="BG403" i="1"/>
  <c r="CC403" i="1" s="1"/>
  <c r="BK403" i="1"/>
  <c r="CG403" i="1" s="1"/>
  <c r="AV404" i="1"/>
  <c r="BR404" i="1" s="1"/>
  <c r="AY404" i="1"/>
  <c r="BU404" i="1" s="1"/>
  <c r="BA404" i="1"/>
  <c r="BW404" i="1" s="1"/>
  <c r="BB404" i="1"/>
  <c r="BX404" i="1" s="1"/>
  <c r="BC404" i="1"/>
  <c r="BY404" i="1" s="1"/>
  <c r="BD404" i="1"/>
  <c r="BZ404" i="1" s="1"/>
  <c r="BE404" i="1"/>
  <c r="CA404" i="1" s="1"/>
  <c r="BF404" i="1"/>
  <c r="CB404" i="1" s="1"/>
  <c r="BG404" i="1"/>
  <c r="CC404" i="1" s="1"/>
  <c r="BK404" i="1"/>
  <c r="CG404" i="1" s="1"/>
  <c r="AV405" i="1"/>
  <c r="BR405" i="1" s="1"/>
  <c r="BK405" i="1"/>
  <c r="CG405" i="1" s="1"/>
  <c r="AVP405" i="1" s="1"/>
  <c r="AV406" i="1"/>
  <c r="BR406" i="1" s="1"/>
  <c r="BK406" i="1"/>
  <c r="CG406" i="1" s="1"/>
  <c r="AV407" i="1"/>
  <c r="BR407" i="1" s="1"/>
  <c r="BK407" i="1"/>
  <c r="CG407" i="1" s="1"/>
  <c r="AV408" i="1"/>
  <c r="BR408" i="1" s="1"/>
  <c r="BK408" i="1"/>
  <c r="CG408" i="1" s="1"/>
  <c r="AV409" i="1"/>
  <c r="BR409" i="1" s="1"/>
  <c r="BA409" i="1"/>
  <c r="BW409" i="1" s="1"/>
  <c r="BB409" i="1"/>
  <c r="BX409" i="1" s="1"/>
  <c r="BC409" i="1"/>
  <c r="BY409" i="1" s="1"/>
  <c r="BD409" i="1"/>
  <c r="BZ409" i="1" s="1"/>
  <c r="BE409" i="1"/>
  <c r="CA409" i="1" s="1"/>
  <c r="BF409" i="1"/>
  <c r="CB409" i="1" s="1"/>
  <c r="BG409" i="1"/>
  <c r="CC409" i="1" s="1"/>
  <c r="BK409" i="1"/>
  <c r="CG409" i="1" s="1"/>
  <c r="AV410" i="1"/>
  <c r="BR410" i="1" s="1"/>
  <c r="BA410" i="1"/>
  <c r="BW410" i="1" s="1"/>
  <c r="BB410" i="1"/>
  <c r="BC410" i="1"/>
  <c r="BY410" i="1" s="1"/>
  <c r="BD410" i="1"/>
  <c r="BZ410" i="1" s="1"/>
  <c r="BE410" i="1"/>
  <c r="CA410" i="1" s="1"/>
  <c r="BF410" i="1"/>
  <c r="CB410" i="1" s="1"/>
  <c r="BG410" i="1"/>
  <c r="CC410" i="1" s="1"/>
  <c r="BK410" i="1"/>
  <c r="CG410" i="1" s="1"/>
  <c r="AV411" i="1"/>
  <c r="BR411" i="1" s="1"/>
  <c r="BK411" i="1"/>
  <c r="CG411" i="1" s="1"/>
  <c r="AV412" i="1"/>
  <c r="BR412" i="1" s="1"/>
  <c r="AY412" i="1"/>
  <c r="BU412" i="1" s="1"/>
  <c r="BA412" i="1"/>
  <c r="BW412" i="1" s="1"/>
  <c r="BB412" i="1"/>
  <c r="BX412" i="1" s="1"/>
  <c r="BC412" i="1"/>
  <c r="BY412" i="1" s="1"/>
  <c r="BD412" i="1"/>
  <c r="BZ412" i="1" s="1"/>
  <c r="BE412" i="1"/>
  <c r="CA412" i="1" s="1"/>
  <c r="BF412" i="1"/>
  <c r="CB412" i="1" s="1"/>
  <c r="BG412" i="1"/>
  <c r="CC412" i="1" s="1"/>
  <c r="BK412" i="1"/>
  <c r="CG412" i="1" s="1"/>
  <c r="AV413" i="1"/>
  <c r="BR413" i="1" s="1"/>
  <c r="BK413" i="1"/>
  <c r="CG413" i="1" s="1"/>
  <c r="AV414" i="1"/>
  <c r="BR414" i="1" s="1"/>
  <c r="BA414" i="1"/>
  <c r="BW414" i="1" s="1"/>
  <c r="BB414" i="1"/>
  <c r="BC414" i="1"/>
  <c r="BY414" i="1" s="1"/>
  <c r="BD414" i="1"/>
  <c r="BZ414" i="1" s="1"/>
  <c r="BE414" i="1"/>
  <c r="CA414" i="1" s="1"/>
  <c r="BF414" i="1"/>
  <c r="CB414" i="1" s="1"/>
  <c r="BG414" i="1"/>
  <c r="CC414" i="1" s="1"/>
  <c r="BK414" i="1"/>
  <c r="CG414" i="1" s="1"/>
  <c r="AV415" i="1"/>
  <c r="BR415" i="1" s="1"/>
  <c r="BA415" i="1"/>
  <c r="BW415" i="1" s="1"/>
  <c r="CS415" i="1" s="1"/>
  <c r="BB415" i="1"/>
  <c r="BX415" i="1" s="1"/>
  <c r="CT415" i="1" s="1"/>
  <c r="BC415" i="1"/>
  <c r="BY415" i="1" s="1"/>
  <c r="CU415" i="1" s="1"/>
  <c r="BD415" i="1"/>
  <c r="BZ415" i="1" s="1"/>
  <c r="CV415" i="1" s="1"/>
  <c r="BE415" i="1"/>
  <c r="CA415" i="1" s="1"/>
  <c r="CW415" i="1" s="1"/>
  <c r="BF415" i="1"/>
  <c r="CB415" i="1" s="1"/>
  <c r="CX415" i="1" s="1"/>
  <c r="BG415" i="1"/>
  <c r="CC415" i="1" s="1"/>
  <c r="CY415" i="1" s="1"/>
  <c r="BK415" i="1"/>
  <c r="CG415" i="1" s="1"/>
  <c r="DC415" i="1" s="1"/>
  <c r="AV416" i="1"/>
  <c r="BR416" i="1" s="1"/>
  <c r="AY416" i="1"/>
  <c r="BU416" i="1" s="1"/>
  <c r="AVD416" i="1" s="1"/>
  <c r="BA416" i="1"/>
  <c r="BW416" i="1" s="1"/>
  <c r="AVF416" i="1" s="1"/>
  <c r="BB416" i="1"/>
  <c r="BC416" i="1"/>
  <c r="BY416" i="1" s="1"/>
  <c r="AVH416" i="1" s="1"/>
  <c r="BD416" i="1"/>
  <c r="BZ416" i="1" s="1"/>
  <c r="AVI416" i="1" s="1"/>
  <c r="BE416" i="1"/>
  <c r="CA416" i="1" s="1"/>
  <c r="AVJ416" i="1" s="1"/>
  <c r="BF416" i="1"/>
  <c r="CB416" i="1" s="1"/>
  <c r="AVK416" i="1" s="1"/>
  <c r="BG416" i="1"/>
  <c r="CC416" i="1" s="1"/>
  <c r="AVL416" i="1" s="1"/>
  <c r="BK416" i="1"/>
  <c r="CG416" i="1" s="1"/>
  <c r="AVP416" i="1" s="1"/>
  <c r="AV417" i="1"/>
  <c r="BR417" i="1" s="1"/>
  <c r="AY417" i="1"/>
  <c r="BU417" i="1" s="1"/>
  <c r="AVD417" i="1" s="1"/>
  <c r="BA417" i="1"/>
  <c r="BW417" i="1" s="1"/>
  <c r="AVF417" i="1" s="1"/>
  <c r="BB417" i="1"/>
  <c r="BC417" i="1"/>
  <c r="BY417" i="1" s="1"/>
  <c r="AVH417" i="1" s="1"/>
  <c r="BD417" i="1"/>
  <c r="BZ417" i="1" s="1"/>
  <c r="AVI417" i="1" s="1"/>
  <c r="BE417" i="1"/>
  <c r="CA417" i="1" s="1"/>
  <c r="AVJ417" i="1" s="1"/>
  <c r="BF417" i="1"/>
  <c r="CB417" i="1" s="1"/>
  <c r="AVK417" i="1" s="1"/>
  <c r="BG417" i="1"/>
  <c r="CC417" i="1" s="1"/>
  <c r="AVL417" i="1" s="1"/>
  <c r="BK417" i="1"/>
  <c r="CG417" i="1" s="1"/>
  <c r="AVP417" i="1" s="1"/>
  <c r="AV418" i="1"/>
  <c r="BR418" i="1" s="1"/>
  <c r="BK418" i="1"/>
  <c r="CG418" i="1" s="1"/>
  <c r="AV4" i="1"/>
  <c r="AO4" i="1"/>
  <c r="AVA417" i="1" l="1"/>
  <c r="AVA185" i="1"/>
  <c r="AVA245" i="1"/>
  <c r="AVA281" i="1"/>
  <c r="AVA159" i="1"/>
  <c r="DC187" i="1"/>
  <c r="AVP187" i="1"/>
  <c r="CY187" i="1"/>
  <c r="AVL187" i="1"/>
  <c r="CU187" i="1"/>
  <c r="AVH187" i="1"/>
  <c r="CV187" i="1"/>
  <c r="AVI187" i="1"/>
  <c r="CW187" i="1"/>
  <c r="AVJ187" i="1"/>
  <c r="CS187" i="1"/>
  <c r="AVF187" i="1"/>
  <c r="CP187" i="1"/>
  <c r="AVC187" i="1"/>
  <c r="CR187" i="1"/>
  <c r="AVE187" i="1"/>
  <c r="CX187" i="1"/>
  <c r="AVK187" i="1"/>
  <c r="N138" i="12"/>
  <c r="AVA416" i="1"/>
  <c r="CN413" i="1"/>
  <c r="CW410" i="1"/>
  <c r="AVJ410" i="1"/>
  <c r="CX409" i="1"/>
  <c r="AVK409" i="1"/>
  <c r="CN406" i="1"/>
  <c r="CW403" i="1"/>
  <c r="AVJ403" i="1"/>
  <c r="CU399" i="1"/>
  <c r="AVH399" i="1"/>
  <c r="CY396" i="1"/>
  <c r="AVL396" i="1"/>
  <c r="CX394" i="1"/>
  <c r="AVK394" i="1"/>
  <c r="DC418" i="1"/>
  <c r="AVP418" i="1"/>
  <c r="CY414" i="1"/>
  <c r="AVL414" i="1"/>
  <c r="CT412" i="1"/>
  <c r="AVG412" i="1"/>
  <c r="CY409" i="1"/>
  <c r="AVL409" i="1"/>
  <c r="CU409" i="1"/>
  <c r="AVH409" i="1"/>
  <c r="DC404" i="1"/>
  <c r="AVP404" i="1"/>
  <c r="CX403" i="1"/>
  <c r="AVK403" i="1"/>
  <c r="CU402" i="1"/>
  <c r="AVH402" i="1"/>
  <c r="CV399" i="1"/>
  <c r="AVI399" i="1"/>
  <c r="CN399" i="1"/>
  <c r="AVA399" i="1"/>
  <c r="DC396" i="1"/>
  <c r="AVP396" i="1"/>
  <c r="CQ396" i="1"/>
  <c r="AVD396" i="1"/>
  <c r="CY394" i="1"/>
  <c r="AVL394" i="1"/>
  <c r="DC389" i="1"/>
  <c r="AVP389" i="1"/>
  <c r="CV414" i="1"/>
  <c r="AVI414" i="1"/>
  <c r="CY412" i="1"/>
  <c r="AVL412" i="1"/>
  <c r="CN412" i="1"/>
  <c r="AVA412" i="1"/>
  <c r="CU410" i="1"/>
  <c r="AVH410" i="1"/>
  <c r="CV409" i="1"/>
  <c r="AVI409" i="1"/>
  <c r="CN407" i="1"/>
  <c r="CW404" i="1"/>
  <c r="AVJ404" i="1"/>
  <c r="CS404" i="1"/>
  <c r="AVF404" i="1"/>
  <c r="CU403" i="1"/>
  <c r="AVH403" i="1"/>
  <c r="CV402" i="1"/>
  <c r="AVI402" i="1"/>
  <c r="CN400" i="1"/>
  <c r="CW414" i="1"/>
  <c r="AVJ414" i="1"/>
  <c r="CS414" i="1"/>
  <c r="AVF414" i="1"/>
  <c r="DC412" i="1"/>
  <c r="AVP412" i="1"/>
  <c r="CV412" i="1"/>
  <c r="AVI412" i="1"/>
  <c r="CQ412" i="1"/>
  <c r="AVD412" i="1"/>
  <c r="DC410" i="1"/>
  <c r="AVP410" i="1"/>
  <c r="CV410" i="1"/>
  <c r="AVI410" i="1"/>
  <c r="CN410" i="1"/>
  <c r="AVA410" i="1"/>
  <c r="CW409" i="1"/>
  <c r="AVJ409" i="1"/>
  <c r="CS409" i="1"/>
  <c r="AVF409" i="1"/>
  <c r="DC407" i="1"/>
  <c r="AVP407" i="1"/>
  <c r="CX404" i="1"/>
  <c r="AVK404" i="1"/>
  <c r="CT404" i="1"/>
  <c r="AVG404" i="1"/>
  <c r="DC403" i="1"/>
  <c r="AVP403" i="1"/>
  <c r="CV403" i="1"/>
  <c r="AVI403" i="1"/>
  <c r="CN403" i="1"/>
  <c r="AVA403" i="1"/>
  <c r="CW402" i="1"/>
  <c r="AVJ402" i="1"/>
  <c r="CS402" i="1"/>
  <c r="AVF402" i="1"/>
  <c r="DC400" i="1"/>
  <c r="AVP400" i="1"/>
  <c r="CX399" i="1"/>
  <c r="AVK399" i="1"/>
  <c r="CT399" i="1"/>
  <c r="AVG399" i="1"/>
  <c r="CW397" i="1"/>
  <c r="AVJ397" i="1"/>
  <c r="CS397" i="1"/>
  <c r="AVF397" i="1"/>
  <c r="CX396" i="1"/>
  <c r="AVK396" i="1"/>
  <c r="CT396" i="1"/>
  <c r="AVG396" i="1"/>
  <c r="DC395" i="1"/>
  <c r="AVP395" i="1"/>
  <c r="CV395" i="1"/>
  <c r="AVI395" i="1"/>
  <c r="CN395" i="1"/>
  <c r="AVA395" i="1"/>
  <c r="CW394" i="1"/>
  <c r="AVJ394" i="1"/>
  <c r="CS394" i="1"/>
  <c r="AVF394" i="1"/>
  <c r="DC392" i="1"/>
  <c r="AVP392" i="1"/>
  <c r="DC390" i="1"/>
  <c r="AVP390" i="1"/>
  <c r="DC388" i="1"/>
  <c r="AVP388" i="1"/>
  <c r="DC386" i="1"/>
  <c r="AVP386" i="1"/>
  <c r="DC379" i="1"/>
  <c r="AVP379" i="1"/>
  <c r="CV379" i="1"/>
  <c r="AVI379" i="1"/>
  <c r="CQ379" i="1"/>
  <c r="AVD379" i="1"/>
  <c r="CY377" i="1"/>
  <c r="AVL377" i="1"/>
  <c r="CU377" i="1"/>
  <c r="AVH377" i="1"/>
  <c r="DC376" i="1"/>
  <c r="AVP376" i="1"/>
  <c r="CV376" i="1"/>
  <c r="AVI376" i="1"/>
  <c r="CN376" i="1"/>
  <c r="AVA376" i="1"/>
  <c r="CY374" i="1"/>
  <c r="AVL374" i="1"/>
  <c r="CU374" i="1"/>
  <c r="AVH374" i="1"/>
  <c r="DC373" i="1"/>
  <c r="AVP373" i="1"/>
  <c r="DC371" i="1"/>
  <c r="AVP371" i="1"/>
  <c r="DC365" i="1"/>
  <c r="AVP365" i="1"/>
  <c r="CX364" i="1"/>
  <c r="AVK364" i="1"/>
  <c r="CT364" i="1"/>
  <c r="AVG364" i="1"/>
  <c r="CY363" i="1"/>
  <c r="AVL363" i="1"/>
  <c r="CU363" i="1"/>
  <c r="AVH363" i="1"/>
  <c r="DC362" i="1"/>
  <c r="AVP362" i="1"/>
  <c r="CV362" i="1"/>
  <c r="AVI362" i="1"/>
  <c r="CN362" i="1"/>
  <c r="AVA362" i="1"/>
  <c r="CW361" i="1"/>
  <c r="AVJ361" i="1"/>
  <c r="CS361" i="1"/>
  <c r="AVF361" i="1"/>
  <c r="CY360" i="1"/>
  <c r="AVL360" i="1"/>
  <c r="CU360" i="1"/>
  <c r="AVH360" i="1"/>
  <c r="DC359" i="1"/>
  <c r="AVP359" i="1"/>
  <c r="CV359" i="1"/>
  <c r="AVI359" i="1"/>
  <c r="CN359" i="1"/>
  <c r="AVA359" i="1"/>
  <c r="CW412" i="1"/>
  <c r="AVJ412" i="1"/>
  <c r="CS410" i="1"/>
  <c r="AVF410" i="1"/>
  <c r="CN404" i="1"/>
  <c r="AVA404" i="1"/>
  <c r="CN401" i="1"/>
  <c r="CU396" i="1"/>
  <c r="AVH396" i="1"/>
  <c r="CS395" i="1"/>
  <c r="AVF395" i="1"/>
  <c r="CN391" i="1"/>
  <c r="CN389" i="1"/>
  <c r="CN385" i="1"/>
  <c r="CW379" i="1"/>
  <c r="AVJ379" i="1"/>
  <c r="CS379" i="1"/>
  <c r="AVF379" i="1"/>
  <c r="DC377" i="1"/>
  <c r="AVP377" i="1"/>
  <c r="CV377" i="1"/>
  <c r="AVI377" i="1"/>
  <c r="CN377" i="1"/>
  <c r="AVA377" i="1"/>
  <c r="CW376" i="1"/>
  <c r="AVJ376" i="1"/>
  <c r="CS376" i="1"/>
  <c r="AVF376" i="1"/>
  <c r="DC374" i="1"/>
  <c r="AVP374" i="1"/>
  <c r="CV374" i="1"/>
  <c r="AVI374" i="1"/>
  <c r="CN374" i="1"/>
  <c r="AVA374" i="1"/>
  <c r="CN372" i="1"/>
  <c r="CN370" i="1"/>
  <c r="CN368" i="1"/>
  <c r="CY364" i="1"/>
  <c r="AVL364" i="1"/>
  <c r="CU364" i="1"/>
  <c r="AVH364" i="1"/>
  <c r="DC363" i="1"/>
  <c r="AVP363" i="1"/>
  <c r="CV363" i="1"/>
  <c r="AVI363" i="1"/>
  <c r="CN363" i="1"/>
  <c r="AVA363" i="1"/>
  <c r="CW362" i="1"/>
  <c r="AVJ362" i="1"/>
  <c r="CS362" i="1"/>
  <c r="AVF362" i="1"/>
  <c r="CX361" i="1"/>
  <c r="AVK361" i="1"/>
  <c r="CT361" i="1"/>
  <c r="AVG361" i="1"/>
  <c r="DC360" i="1"/>
  <c r="AVP360" i="1"/>
  <c r="CV360" i="1"/>
  <c r="AVI360" i="1"/>
  <c r="CN360" i="1"/>
  <c r="AVA360" i="1"/>
  <c r="CW359" i="1"/>
  <c r="AVJ359" i="1"/>
  <c r="CS359" i="1"/>
  <c r="AVF359" i="1"/>
  <c r="CX358" i="1"/>
  <c r="AVK358" i="1"/>
  <c r="CT358" i="1"/>
  <c r="AVG358" i="1"/>
  <c r="CY357" i="1"/>
  <c r="AVL357" i="1"/>
  <c r="CU357" i="1"/>
  <c r="AVH357" i="1"/>
  <c r="CN357" i="1"/>
  <c r="AVA357" i="1"/>
  <c r="CW356" i="1"/>
  <c r="AVJ356" i="1"/>
  <c r="CS356" i="1"/>
  <c r="AVF356" i="1"/>
  <c r="DC352" i="1"/>
  <c r="AVP352" i="1"/>
  <c r="CV352" i="1"/>
  <c r="AVI352" i="1"/>
  <c r="CN352" i="1"/>
  <c r="AVA352" i="1"/>
  <c r="CW351" i="1"/>
  <c r="AVJ351" i="1"/>
  <c r="CS351" i="1"/>
  <c r="AVF351" i="1"/>
  <c r="CN350" i="1"/>
  <c r="CN348" i="1"/>
  <c r="CN346" i="1"/>
  <c r="CN344" i="1"/>
  <c r="CW340" i="1"/>
  <c r="AVJ340" i="1"/>
  <c r="CS340" i="1"/>
  <c r="AVF340" i="1"/>
  <c r="CX339" i="1"/>
  <c r="AVK339" i="1"/>
  <c r="CT339" i="1"/>
  <c r="AVG339" i="1"/>
  <c r="DC338" i="1"/>
  <c r="AVP338" i="1"/>
  <c r="CV338" i="1"/>
  <c r="AVI338" i="1"/>
  <c r="CN338" i="1"/>
  <c r="AVA338" i="1"/>
  <c r="CW337" i="1"/>
  <c r="AVJ337" i="1"/>
  <c r="CS337" i="1"/>
  <c r="AVF337" i="1"/>
  <c r="CX336" i="1"/>
  <c r="AVK336" i="1"/>
  <c r="CT336" i="1"/>
  <c r="AVG336" i="1"/>
  <c r="CY332" i="1"/>
  <c r="AVL332" i="1"/>
  <c r="CU332" i="1"/>
  <c r="AVH332" i="1"/>
  <c r="DC331" i="1"/>
  <c r="AVP331" i="1"/>
  <c r="CV331" i="1"/>
  <c r="AVI331" i="1"/>
  <c r="CQ331" i="1"/>
  <c r="AVD331" i="1"/>
  <c r="CX330" i="1"/>
  <c r="AVK330" i="1"/>
  <c r="CY329" i="1"/>
  <c r="AVL329" i="1"/>
  <c r="CU329" i="1"/>
  <c r="AVH329" i="1"/>
  <c r="DC328" i="1"/>
  <c r="AVP328" i="1"/>
  <c r="CV328" i="1"/>
  <c r="AVI328" i="1"/>
  <c r="CN328" i="1"/>
  <c r="AVA328" i="1"/>
  <c r="CW327" i="1"/>
  <c r="AVJ327" i="1"/>
  <c r="CS327" i="1"/>
  <c r="AVF327" i="1"/>
  <c r="CY326" i="1"/>
  <c r="AVL326" i="1"/>
  <c r="CU326" i="1"/>
  <c r="AVH326" i="1"/>
  <c r="DC325" i="1"/>
  <c r="AVP325" i="1"/>
  <c r="DC323" i="1"/>
  <c r="AVP323" i="1"/>
  <c r="DC321" i="1"/>
  <c r="AVP321" i="1"/>
  <c r="DC319" i="1"/>
  <c r="AVP319" i="1"/>
  <c r="CN418" i="1"/>
  <c r="CN411" i="1"/>
  <c r="AVA411" i="1"/>
  <c r="CN408" i="1"/>
  <c r="CY404" i="1"/>
  <c r="AVL404" i="1"/>
  <c r="CS403" i="1"/>
  <c r="AVF403" i="1"/>
  <c r="CY399" i="1"/>
  <c r="AVL399" i="1"/>
  <c r="CX397" i="1"/>
  <c r="AVK397" i="1"/>
  <c r="CW395" i="1"/>
  <c r="AVJ395" i="1"/>
  <c r="DC413" i="1"/>
  <c r="AVP413" i="1"/>
  <c r="CX410" i="1"/>
  <c r="AVK410" i="1"/>
  <c r="DC408" i="1"/>
  <c r="AVP408" i="1"/>
  <c r="CV404" i="1"/>
  <c r="AVI404" i="1"/>
  <c r="CT403" i="1"/>
  <c r="AVG403" i="1"/>
  <c r="DC401" i="1"/>
  <c r="AVP401" i="1"/>
  <c r="CY397" i="1"/>
  <c r="AVL397" i="1"/>
  <c r="CT395" i="1"/>
  <c r="AVG395" i="1"/>
  <c r="CU394" i="1"/>
  <c r="AVH394" i="1"/>
  <c r="DC393" i="1"/>
  <c r="AVP393" i="1"/>
  <c r="DC385" i="1"/>
  <c r="AVP385" i="1"/>
  <c r="CX379" i="1"/>
  <c r="AVK379" i="1"/>
  <c r="CW377" i="1"/>
  <c r="AVJ377" i="1"/>
  <c r="CS377" i="1"/>
  <c r="AVF377" i="1"/>
  <c r="CX376" i="1"/>
  <c r="AVK376" i="1"/>
  <c r="CT376" i="1"/>
  <c r="AVG376" i="1"/>
  <c r="CW374" i="1"/>
  <c r="AVJ374" i="1"/>
  <c r="CS374" i="1"/>
  <c r="AVF374" i="1"/>
  <c r="DC372" i="1"/>
  <c r="AVP372" i="1"/>
  <c r="DC370" i="1"/>
  <c r="AVP370" i="1"/>
  <c r="DC368" i="1"/>
  <c r="AVP368" i="1"/>
  <c r="DC364" i="1"/>
  <c r="AVP364" i="1"/>
  <c r="CV364" i="1"/>
  <c r="AVI364" i="1"/>
  <c r="CN364" i="1"/>
  <c r="AVA364" i="1"/>
  <c r="CW363" i="1"/>
  <c r="AVJ363" i="1"/>
  <c r="CS363" i="1"/>
  <c r="AVF363" i="1"/>
  <c r="CX362" i="1"/>
  <c r="AVK362" i="1"/>
  <c r="CT362" i="1"/>
  <c r="AVG362" i="1"/>
  <c r="CY361" i="1"/>
  <c r="AVL361" i="1"/>
  <c r="CU361" i="1"/>
  <c r="AVH361" i="1"/>
  <c r="CN361" i="1"/>
  <c r="AVA361" i="1"/>
  <c r="CW360" i="1"/>
  <c r="AVJ360" i="1"/>
  <c r="CS360" i="1"/>
  <c r="AVF360" i="1"/>
  <c r="CX359" i="1"/>
  <c r="AVK359" i="1"/>
  <c r="CY358" i="1"/>
  <c r="AVL358" i="1"/>
  <c r="CU358" i="1"/>
  <c r="AVH358" i="1"/>
  <c r="DC357" i="1"/>
  <c r="AVP357" i="1"/>
  <c r="CV357" i="1"/>
  <c r="AVI357" i="1"/>
  <c r="CQ357" i="1"/>
  <c r="AVD357" i="1"/>
  <c r="CX356" i="1"/>
  <c r="AVK356" i="1"/>
  <c r="CT356" i="1"/>
  <c r="AVG356" i="1"/>
  <c r="CW352" i="1"/>
  <c r="AVJ352" i="1"/>
  <c r="CS352" i="1"/>
  <c r="AVF352" i="1"/>
  <c r="CX351" i="1"/>
  <c r="AVK351" i="1"/>
  <c r="CT351" i="1"/>
  <c r="AVG351" i="1"/>
  <c r="DC350" i="1"/>
  <c r="AVP350" i="1"/>
  <c r="DC348" i="1"/>
  <c r="AVP348" i="1"/>
  <c r="DC346" i="1"/>
  <c r="AVP346" i="1"/>
  <c r="DC344" i="1"/>
  <c r="AVP344" i="1"/>
  <c r="CX340" i="1"/>
  <c r="AVK340" i="1"/>
  <c r="CT340" i="1"/>
  <c r="AVG340" i="1"/>
  <c r="CY339" i="1"/>
  <c r="AVL339" i="1"/>
  <c r="CU339" i="1"/>
  <c r="AVH339" i="1"/>
  <c r="CN339" i="1"/>
  <c r="AVA339" i="1"/>
  <c r="CW338" i="1"/>
  <c r="AVJ338" i="1"/>
  <c r="CS338" i="1"/>
  <c r="AVF338" i="1"/>
  <c r="CX337" i="1"/>
  <c r="AVK337" i="1"/>
  <c r="CY336" i="1"/>
  <c r="AVL336" i="1"/>
  <c r="CX414" i="1"/>
  <c r="AVK414" i="1"/>
  <c r="CS412" i="1"/>
  <c r="AVF412" i="1"/>
  <c r="CT409" i="1"/>
  <c r="AVG409" i="1"/>
  <c r="CU404" i="1"/>
  <c r="AVH404" i="1"/>
  <c r="CX402" i="1"/>
  <c r="AVK402" i="1"/>
  <c r="CT397" i="1"/>
  <c r="AVG397" i="1"/>
  <c r="CN396" i="1"/>
  <c r="AVA396" i="1"/>
  <c r="CN393" i="1"/>
  <c r="CU414" i="1"/>
  <c r="AVH414" i="1"/>
  <c r="CX412" i="1"/>
  <c r="AVK412" i="1"/>
  <c r="DC411" i="1"/>
  <c r="AVP411" i="1"/>
  <c r="DC406" i="1"/>
  <c r="AVP406" i="1"/>
  <c r="CQ404" i="1"/>
  <c r="AVD404" i="1"/>
  <c r="CY402" i="1"/>
  <c r="AVL402" i="1"/>
  <c r="DC399" i="1"/>
  <c r="AVP399" i="1"/>
  <c r="CU397" i="1"/>
  <c r="AVH397" i="1"/>
  <c r="CV396" i="1"/>
  <c r="AVI396" i="1"/>
  <c r="CX395" i="1"/>
  <c r="AVK395" i="1"/>
  <c r="DC391" i="1"/>
  <c r="AVP391" i="1"/>
  <c r="DC414" i="1"/>
  <c r="AVP414" i="1"/>
  <c r="CN414" i="1"/>
  <c r="AVA414" i="1"/>
  <c r="CU412" i="1"/>
  <c r="AVH412" i="1"/>
  <c r="CY410" i="1"/>
  <c r="AVL410" i="1"/>
  <c r="DC409" i="1"/>
  <c r="AVP409" i="1"/>
  <c r="CN409" i="1"/>
  <c r="AVA409" i="1"/>
  <c r="CY403" i="1"/>
  <c r="AVL403" i="1"/>
  <c r="DC402" i="1"/>
  <c r="AVP402" i="1"/>
  <c r="CN402" i="1"/>
  <c r="AVA402" i="1"/>
  <c r="CW399" i="1"/>
  <c r="AVJ399" i="1"/>
  <c r="CS399" i="1"/>
  <c r="AVF399" i="1"/>
  <c r="DC397" i="1"/>
  <c r="AVP397" i="1"/>
  <c r="CV397" i="1"/>
  <c r="AVI397" i="1"/>
  <c r="CN397" i="1"/>
  <c r="AVA397" i="1"/>
  <c r="CW396" i="1"/>
  <c r="AVJ396" i="1"/>
  <c r="CS396" i="1"/>
  <c r="AVF396" i="1"/>
  <c r="CY395" i="1"/>
  <c r="AVL395" i="1"/>
  <c r="CU395" i="1"/>
  <c r="AVH395" i="1"/>
  <c r="DC394" i="1"/>
  <c r="AVP394" i="1"/>
  <c r="CV394" i="1"/>
  <c r="AVI394" i="1"/>
  <c r="CN394" i="1"/>
  <c r="AVA394" i="1"/>
  <c r="CN392" i="1"/>
  <c r="CN390" i="1"/>
  <c r="CN388" i="1"/>
  <c r="CN386" i="1"/>
  <c r="CY379" i="1"/>
  <c r="AVL379" i="1"/>
  <c r="CU379" i="1"/>
  <c r="AVH379" i="1"/>
  <c r="CN379" i="1"/>
  <c r="AVA379" i="1"/>
  <c r="CX377" i="1"/>
  <c r="AVK377" i="1"/>
  <c r="CY376" i="1"/>
  <c r="AVL376" i="1"/>
  <c r="CU376" i="1"/>
  <c r="AVH376" i="1"/>
  <c r="CX374" i="1"/>
  <c r="AVK374" i="1"/>
  <c r="CT374" i="1"/>
  <c r="AVG374" i="1"/>
  <c r="CN373" i="1"/>
  <c r="CN371" i="1"/>
  <c r="CN365" i="1"/>
  <c r="AVA365" i="1"/>
  <c r="CW364" i="1"/>
  <c r="AVJ364" i="1"/>
  <c r="CS364" i="1"/>
  <c r="AVF364" i="1"/>
  <c r="CX363" i="1"/>
  <c r="AVK363" i="1"/>
  <c r="CY362" i="1"/>
  <c r="AVL362" i="1"/>
  <c r="CU362" i="1"/>
  <c r="AVH362" i="1"/>
  <c r="DC361" i="1"/>
  <c r="AVP361" i="1"/>
  <c r="CV361" i="1"/>
  <c r="AVI361" i="1"/>
  <c r="CQ361" i="1"/>
  <c r="AVD361" i="1"/>
  <c r="CX360" i="1"/>
  <c r="AVK360" i="1"/>
  <c r="CT360" i="1"/>
  <c r="AVG360" i="1"/>
  <c r="CY359" i="1"/>
  <c r="AVL359" i="1"/>
  <c r="CU359" i="1"/>
  <c r="AVH359" i="1"/>
  <c r="DC358" i="1"/>
  <c r="AVP358" i="1"/>
  <c r="CV358" i="1"/>
  <c r="AVI358" i="1"/>
  <c r="CN358" i="1"/>
  <c r="AVA358" i="1"/>
  <c r="CW357" i="1"/>
  <c r="AVJ357" i="1"/>
  <c r="CS357" i="1"/>
  <c r="AVF357" i="1"/>
  <c r="CY356" i="1"/>
  <c r="AVL356" i="1"/>
  <c r="CU356" i="1"/>
  <c r="AVH356" i="1"/>
  <c r="CX352" i="1"/>
  <c r="AVK352" i="1"/>
  <c r="CT352" i="1"/>
  <c r="AVG352" i="1"/>
  <c r="CY351" i="1"/>
  <c r="AVL351" i="1"/>
  <c r="CU351" i="1"/>
  <c r="AVH351" i="1"/>
  <c r="CN351" i="1"/>
  <c r="AVA351" i="1"/>
  <c r="CN349" i="1"/>
  <c r="CW358" i="1"/>
  <c r="AVJ358" i="1"/>
  <c r="CS358" i="1"/>
  <c r="AVF358" i="1"/>
  <c r="CX357" i="1"/>
  <c r="AVK357" i="1"/>
  <c r="CT357" i="1"/>
  <c r="AVG357" i="1"/>
  <c r="DC356" i="1"/>
  <c r="AVP356" i="1"/>
  <c r="CV356" i="1"/>
  <c r="AVI356" i="1"/>
  <c r="CN356" i="1"/>
  <c r="AVA356" i="1"/>
  <c r="CY352" i="1"/>
  <c r="AVL352" i="1"/>
  <c r="CU352" i="1"/>
  <c r="AVH352" i="1"/>
  <c r="DC351" i="1"/>
  <c r="AVP351" i="1"/>
  <c r="CV351" i="1"/>
  <c r="AVI351" i="1"/>
  <c r="CQ351" i="1"/>
  <c r="AVD351" i="1"/>
  <c r="DC349" i="1"/>
  <c r="AVP349" i="1"/>
  <c r="DC347" i="1"/>
  <c r="AVP347" i="1"/>
  <c r="DC345" i="1"/>
  <c r="AVP345" i="1"/>
  <c r="DC340" i="1"/>
  <c r="AVP340" i="1"/>
  <c r="CV340" i="1"/>
  <c r="AVI340" i="1"/>
  <c r="CN340" i="1"/>
  <c r="AVA340" i="1"/>
  <c r="CW339" i="1"/>
  <c r="AVJ339" i="1"/>
  <c r="CS339" i="1"/>
  <c r="AVF339" i="1"/>
  <c r="CY338" i="1"/>
  <c r="AVL338" i="1"/>
  <c r="CU338" i="1"/>
  <c r="AVH338" i="1"/>
  <c r="DC337" i="1"/>
  <c r="AVP337" i="1"/>
  <c r="CV337" i="1"/>
  <c r="AVI337" i="1"/>
  <c r="CN337" i="1"/>
  <c r="AVA337" i="1"/>
  <c r="CW336" i="1"/>
  <c r="AVJ336" i="1"/>
  <c r="CS336" i="1"/>
  <c r="AVF336" i="1"/>
  <c r="CX332" i="1"/>
  <c r="AVK332" i="1"/>
  <c r="CT332" i="1"/>
  <c r="AVG332" i="1"/>
  <c r="CY331" i="1"/>
  <c r="AVL331" i="1"/>
  <c r="CU331" i="1"/>
  <c r="AVH331" i="1"/>
  <c r="CN331" i="1"/>
  <c r="AVA331" i="1"/>
  <c r="CW330" i="1"/>
  <c r="AVJ330" i="1"/>
  <c r="CS330" i="1"/>
  <c r="AVF330" i="1"/>
  <c r="CX329" i="1"/>
  <c r="AVK329" i="1"/>
  <c r="CY328" i="1"/>
  <c r="AVL328" i="1"/>
  <c r="CU328" i="1"/>
  <c r="AVH328" i="1"/>
  <c r="DC327" i="1"/>
  <c r="AVP327" i="1"/>
  <c r="CV327" i="1"/>
  <c r="AVI327" i="1"/>
  <c r="CQ327" i="1"/>
  <c r="AVD327" i="1"/>
  <c r="CX326" i="1"/>
  <c r="AVK326" i="1"/>
  <c r="CN325" i="1"/>
  <c r="CN323" i="1"/>
  <c r="CN321" i="1"/>
  <c r="CN319" i="1"/>
  <c r="CW318" i="1"/>
  <c r="AVJ318" i="1"/>
  <c r="CS318" i="1"/>
  <c r="AVF318" i="1"/>
  <c r="CX317" i="1"/>
  <c r="AVK317" i="1"/>
  <c r="CY316" i="1"/>
  <c r="AVL316" i="1"/>
  <c r="CU316" i="1"/>
  <c r="AVH316" i="1"/>
  <c r="DC315" i="1"/>
  <c r="AVP315" i="1"/>
  <c r="CV315" i="1"/>
  <c r="AVI315" i="1"/>
  <c r="CQ315" i="1"/>
  <c r="AVD315" i="1"/>
  <c r="CX314" i="1"/>
  <c r="AVK314" i="1"/>
  <c r="CY313" i="1"/>
  <c r="AVL313" i="1"/>
  <c r="CU313" i="1"/>
  <c r="AVH313" i="1"/>
  <c r="DC305" i="1"/>
  <c r="AVP305" i="1"/>
  <c r="CV305" i="1"/>
  <c r="AVI305" i="1"/>
  <c r="CN305" i="1"/>
  <c r="AVA305" i="1"/>
  <c r="CW304" i="1"/>
  <c r="AVJ304" i="1"/>
  <c r="CS304" i="1"/>
  <c r="AVF304" i="1"/>
  <c r="DC302" i="1"/>
  <c r="AVP302" i="1"/>
  <c r="CV302" i="1"/>
  <c r="AVI302" i="1"/>
  <c r="CN302" i="1"/>
  <c r="AVA302" i="1"/>
  <c r="CY300" i="1"/>
  <c r="AVL300" i="1"/>
  <c r="CU300" i="1"/>
  <c r="AVH300" i="1"/>
  <c r="CN300" i="1"/>
  <c r="AVA300" i="1"/>
  <c r="CW299" i="1"/>
  <c r="AVJ299" i="1"/>
  <c r="CS299" i="1"/>
  <c r="AVF299" i="1"/>
  <c r="CX298" i="1"/>
  <c r="AVK298" i="1"/>
  <c r="CY297" i="1"/>
  <c r="AVL297" i="1"/>
  <c r="CU297" i="1"/>
  <c r="AVH297" i="1"/>
  <c r="DC296" i="1"/>
  <c r="AVP296" i="1"/>
  <c r="CV296" i="1"/>
  <c r="AVI296" i="1"/>
  <c r="CQ296" i="1"/>
  <c r="AVD296" i="1"/>
  <c r="DC294" i="1"/>
  <c r="AVP294" i="1"/>
  <c r="DC292" i="1"/>
  <c r="AVP292" i="1"/>
  <c r="DC290" i="1"/>
  <c r="AVP290" i="1"/>
  <c r="DC288" i="1"/>
  <c r="AVP288" i="1"/>
  <c r="DC285" i="1"/>
  <c r="AVP285" i="1"/>
  <c r="CX282" i="1"/>
  <c r="AVK282" i="1"/>
  <c r="DC280" i="1"/>
  <c r="AVP280" i="1"/>
  <c r="CV280" i="1"/>
  <c r="AVI280" i="1"/>
  <c r="CN280" i="1"/>
  <c r="AVA280" i="1"/>
  <c r="CW277" i="1"/>
  <c r="AVJ277" i="1"/>
  <c r="CS277" i="1"/>
  <c r="AVF277" i="1"/>
  <c r="CY276" i="1"/>
  <c r="AVL276" i="1"/>
  <c r="CU276" i="1"/>
  <c r="AVH276" i="1"/>
  <c r="DC275" i="1"/>
  <c r="AVP275" i="1"/>
  <c r="CV275" i="1"/>
  <c r="AVI275" i="1"/>
  <c r="CN275" i="1"/>
  <c r="AVA275" i="1"/>
  <c r="CY273" i="1"/>
  <c r="AVL273" i="1"/>
  <c r="CU273" i="1"/>
  <c r="AVH273" i="1"/>
  <c r="CN273" i="1"/>
  <c r="AVA273" i="1"/>
  <c r="CY271" i="1"/>
  <c r="AVL271" i="1"/>
  <c r="CU271" i="1"/>
  <c r="AVH271" i="1"/>
  <c r="DC270" i="1"/>
  <c r="AVP270" i="1"/>
  <c r="CV270" i="1"/>
  <c r="AVI270" i="1"/>
  <c r="CN270" i="1"/>
  <c r="AVA270" i="1"/>
  <c r="CW269" i="1"/>
  <c r="AVJ269" i="1"/>
  <c r="CS269" i="1"/>
  <c r="AVF269" i="1"/>
  <c r="CY268" i="1"/>
  <c r="AVL268" i="1"/>
  <c r="CU268" i="1"/>
  <c r="AVH268" i="1"/>
  <c r="CW266" i="1"/>
  <c r="AVJ266" i="1"/>
  <c r="CS266" i="1"/>
  <c r="AVF266" i="1"/>
  <c r="CX265" i="1"/>
  <c r="AVK265" i="1"/>
  <c r="CT265" i="1"/>
  <c r="AVG265" i="1"/>
  <c r="DC264" i="1"/>
  <c r="AVP264" i="1"/>
  <c r="CV264" i="1"/>
  <c r="AVI264" i="1"/>
  <c r="CN264" i="1"/>
  <c r="AVA264" i="1"/>
  <c r="CW263" i="1"/>
  <c r="AVJ263" i="1"/>
  <c r="CS263" i="1"/>
  <c r="AVF263" i="1"/>
  <c r="CX262" i="1"/>
  <c r="AVK262" i="1"/>
  <c r="CT262" i="1"/>
  <c r="AVG262" i="1"/>
  <c r="CY261" i="1"/>
  <c r="AVL261" i="1"/>
  <c r="CU261" i="1"/>
  <c r="AVH261" i="1"/>
  <c r="CN261" i="1"/>
  <c r="AVA261" i="1"/>
  <c r="CW260" i="1"/>
  <c r="AVJ260" i="1"/>
  <c r="CS260" i="1"/>
  <c r="AVF260" i="1"/>
  <c r="CX259" i="1"/>
  <c r="AVK259" i="1"/>
  <c r="CY258" i="1"/>
  <c r="AVL258" i="1"/>
  <c r="CU258" i="1"/>
  <c r="AVH258" i="1"/>
  <c r="DC257" i="1"/>
  <c r="AVP257" i="1"/>
  <c r="CV257" i="1"/>
  <c r="AVI257" i="1"/>
  <c r="CQ257" i="1"/>
  <c r="AVD257" i="1"/>
  <c r="DC255" i="1"/>
  <c r="AVP255" i="1"/>
  <c r="DC253" i="1"/>
  <c r="AVP253" i="1"/>
  <c r="CV253" i="1"/>
  <c r="AVI253" i="1"/>
  <c r="CQ253" i="1"/>
  <c r="AVD253" i="1"/>
  <c r="CX252" i="1"/>
  <c r="AVK252" i="1"/>
  <c r="CY251" i="1"/>
  <c r="AVL251" i="1"/>
  <c r="CU251" i="1"/>
  <c r="AVH251" i="1"/>
  <c r="DC250" i="1"/>
  <c r="AVP250" i="1"/>
  <c r="CV250" i="1"/>
  <c r="AVI250" i="1"/>
  <c r="CN250" i="1"/>
  <c r="AVA250" i="1"/>
  <c r="CW249" i="1"/>
  <c r="AVJ249" i="1"/>
  <c r="CS249" i="1"/>
  <c r="AVF249" i="1"/>
  <c r="CY248" i="1"/>
  <c r="AVL248" i="1"/>
  <c r="CU248" i="1"/>
  <c r="AVH248" i="1"/>
  <c r="DC247" i="1"/>
  <c r="AVP247" i="1"/>
  <c r="CV247" i="1"/>
  <c r="AVI247" i="1"/>
  <c r="CN247" i="1"/>
  <c r="AVA247" i="1"/>
  <c r="CX244" i="1"/>
  <c r="AVK244" i="1"/>
  <c r="DC243" i="1"/>
  <c r="AVP243" i="1"/>
  <c r="CV243" i="1"/>
  <c r="AVI243" i="1"/>
  <c r="CN243" i="1"/>
  <c r="AVA243" i="1"/>
  <c r="CW242" i="1"/>
  <c r="AVJ242" i="1"/>
  <c r="CS242" i="1"/>
  <c r="AVF242" i="1"/>
  <c r="CX241" i="1"/>
  <c r="AVK241" i="1"/>
  <c r="CT241" i="1"/>
  <c r="AVG241" i="1"/>
  <c r="CY240" i="1"/>
  <c r="AVL240" i="1"/>
  <c r="CU240" i="1"/>
  <c r="AVH240" i="1"/>
  <c r="CN240" i="1"/>
  <c r="AVA240" i="1"/>
  <c r="CW239" i="1"/>
  <c r="AVJ239" i="1"/>
  <c r="CS239" i="1"/>
  <c r="AVF239" i="1"/>
  <c r="CX238" i="1"/>
  <c r="AVK238" i="1"/>
  <c r="CN237" i="1"/>
  <c r="CW236" i="1"/>
  <c r="AVJ236" i="1"/>
  <c r="CS236" i="1"/>
  <c r="AVF236" i="1"/>
  <c r="CN235" i="1"/>
  <c r="CN232" i="1"/>
  <c r="CN230" i="1"/>
  <c r="CW227" i="1"/>
  <c r="AVJ227" i="1"/>
  <c r="CS227" i="1"/>
  <c r="AVF227" i="1"/>
  <c r="CY226" i="1"/>
  <c r="AVL226" i="1"/>
  <c r="CU226" i="1"/>
  <c r="AVH226" i="1"/>
  <c r="DC225" i="1"/>
  <c r="AVP225" i="1"/>
  <c r="CV225" i="1"/>
  <c r="AVI225" i="1"/>
  <c r="CN225" i="1"/>
  <c r="AVA225" i="1"/>
  <c r="CW224" i="1"/>
  <c r="AVJ224" i="1"/>
  <c r="CS224" i="1"/>
  <c r="AVF224" i="1"/>
  <c r="CX223" i="1"/>
  <c r="AVK223" i="1"/>
  <c r="DC222" i="1"/>
  <c r="AVP222" i="1"/>
  <c r="CV222" i="1"/>
  <c r="AVI222" i="1"/>
  <c r="CN222" i="1"/>
  <c r="AVA222" i="1"/>
  <c r="CW221" i="1"/>
  <c r="AVJ221" i="1"/>
  <c r="CS221" i="1"/>
  <c r="AVF221" i="1"/>
  <c r="DC217" i="1"/>
  <c r="AVP217" i="1"/>
  <c r="DC215" i="1"/>
  <c r="AVP215" i="1"/>
  <c r="DC213" i="1"/>
  <c r="AVP213" i="1"/>
  <c r="CV213" i="1"/>
  <c r="AVI213" i="1"/>
  <c r="CN213" i="1"/>
  <c r="AVA213" i="1"/>
  <c r="CW212" i="1"/>
  <c r="AVJ212" i="1"/>
  <c r="CS212" i="1"/>
  <c r="AVF212" i="1"/>
  <c r="CX211" i="1"/>
  <c r="AVK211" i="1"/>
  <c r="DC210" i="1"/>
  <c r="AVP210" i="1"/>
  <c r="CV210" i="1"/>
  <c r="AVI210" i="1"/>
  <c r="CN210" i="1"/>
  <c r="AVA210" i="1"/>
  <c r="CW209" i="1"/>
  <c r="AVJ209" i="1"/>
  <c r="CS209" i="1"/>
  <c r="AVF209" i="1"/>
  <c r="DC206" i="1"/>
  <c r="AVP206" i="1"/>
  <c r="DC204" i="1"/>
  <c r="AVP204" i="1"/>
  <c r="CV204" i="1"/>
  <c r="AVI204" i="1"/>
  <c r="CN204" i="1"/>
  <c r="AVA204" i="1"/>
  <c r="CW203" i="1"/>
  <c r="AVJ203" i="1"/>
  <c r="CS203" i="1"/>
  <c r="AVF203" i="1"/>
  <c r="CX202" i="1"/>
  <c r="AVK202" i="1"/>
  <c r="CW200" i="1"/>
  <c r="AVJ200" i="1"/>
  <c r="CS200" i="1"/>
  <c r="AVF200" i="1"/>
  <c r="CX199" i="1"/>
  <c r="AVK199" i="1"/>
  <c r="CT199" i="1"/>
  <c r="AVG199" i="1"/>
  <c r="CY197" i="1"/>
  <c r="AVL197" i="1"/>
  <c r="CU197" i="1"/>
  <c r="AVH197" i="1"/>
  <c r="CN197" i="1"/>
  <c r="AVA197" i="1"/>
  <c r="CW196" i="1"/>
  <c r="AVJ196" i="1"/>
  <c r="CS196" i="1"/>
  <c r="AVF196" i="1"/>
  <c r="DC194" i="1"/>
  <c r="AVP194" i="1"/>
  <c r="DC192" i="1"/>
  <c r="AVP192" i="1"/>
  <c r="DC190" i="1"/>
  <c r="AVP190" i="1"/>
  <c r="CV190" i="1"/>
  <c r="AVI190" i="1"/>
  <c r="CN190" i="1"/>
  <c r="AVA190" i="1"/>
  <c r="CW188" i="1"/>
  <c r="AVJ188" i="1"/>
  <c r="CS188" i="1"/>
  <c r="AVF188" i="1"/>
  <c r="DC186" i="1"/>
  <c r="AVP186" i="1"/>
  <c r="CV186" i="1"/>
  <c r="AVI186" i="1"/>
  <c r="CN186" i="1"/>
  <c r="AVA186" i="1"/>
  <c r="CX184" i="1"/>
  <c r="AVK184" i="1"/>
  <c r="DC183" i="1"/>
  <c r="AVP183" i="1"/>
  <c r="CV183" i="1"/>
  <c r="AVI183" i="1"/>
  <c r="CN183" i="1"/>
  <c r="AVA183" i="1"/>
  <c r="CS181" i="1"/>
  <c r="AVF181" i="1"/>
  <c r="CX180" i="1"/>
  <c r="AVK180" i="1"/>
  <c r="CY179" i="1"/>
  <c r="AVL179" i="1"/>
  <c r="CU179" i="1"/>
  <c r="AVH179" i="1"/>
  <c r="CN179" i="1"/>
  <c r="AVA179" i="1"/>
  <c r="CW178" i="1"/>
  <c r="AVJ178" i="1"/>
  <c r="CS178" i="1"/>
  <c r="AVF178" i="1"/>
  <c r="CX177" i="1"/>
  <c r="AVK177" i="1"/>
  <c r="CY176" i="1"/>
  <c r="AVL176" i="1"/>
  <c r="CU176" i="1"/>
  <c r="AVH176" i="1"/>
  <c r="DC175" i="1"/>
  <c r="AVP175" i="1"/>
  <c r="CV175" i="1"/>
  <c r="AVI175" i="1"/>
  <c r="CQ175" i="1"/>
  <c r="AVD175" i="1"/>
  <c r="DC173" i="1"/>
  <c r="AVP173" i="1"/>
  <c r="DC171" i="1"/>
  <c r="AVP171" i="1"/>
  <c r="CV171" i="1"/>
  <c r="AVI171" i="1"/>
  <c r="CQ171" i="1"/>
  <c r="AVD171" i="1"/>
  <c r="CY169" i="1"/>
  <c r="AVL169" i="1"/>
  <c r="CU169" i="1"/>
  <c r="AVH169" i="1"/>
  <c r="DC168" i="1"/>
  <c r="AVP168" i="1"/>
  <c r="CV168" i="1"/>
  <c r="AVI168" i="1"/>
  <c r="CN168" i="1"/>
  <c r="AVA168" i="1"/>
  <c r="CW167" i="1"/>
  <c r="AVJ167" i="1"/>
  <c r="CS167" i="1"/>
  <c r="AVF167" i="1"/>
  <c r="CY166" i="1"/>
  <c r="AVL166" i="1"/>
  <c r="CU166" i="1"/>
  <c r="AVH166" i="1"/>
  <c r="DC163" i="1"/>
  <c r="AVP163" i="1"/>
  <c r="CV163" i="1"/>
  <c r="AVI163" i="1"/>
  <c r="CN163" i="1"/>
  <c r="AVA163" i="1"/>
  <c r="CW162" i="1"/>
  <c r="AVJ162" i="1"/>
  <c r="CS162" i="1"/>
  <c r="AVF162" i="1"/>
  <c r="CY161" i="1"/>
  <c r="AVL161" i="1"/>
  <c r="CU161" i="1"/>
  <c r="AVH161" i="1"/>
  <c r="DC159" i="1"/>
  <c r="AVP159" i="1"/>
  <c r="CV159" i="1"/>
  <c r="AVI159" i="1"/>
  <c r="CW158" i="1"/>
  <c r="AVJ158" i="1"/>
  <c r="CS158" i="1"/>
  <c r="AVF158" i="1"/>
  <c r="CX157" i="1"/>
  <c r="AVK157" i="1"/>
  <c r="DC156" i="1"/>
  <c r="AVP156" i="1"/>
  <c r="CX318" i="1"/>
  <c r="AVK318" i="1"/>
  <c r="CY317" i="1"/>
  <c r="AVL317" i="1"/>
  <c r="CU317" i="1"/>
  <c r="AVH317" i="1"/>
  <c r="DC316" i="1"/>
  <c r="AVP316" i="1"/>
  <c r="CV316" i="1"/>
  <c r="AVI316" i="1"/>
  <c r="CN316" i="1"/>
  <c r="AVA316" i="1"/>
  <c r="CW315" i="1"/>
  <c r="AVJ315" i="1"/>
  <c r="CS315" i="1"/>
  <c r="AVF315" i="1"/>
  <c r="CY314" i="1"/>
  <c r="AVL314" i="1"/>
  <c r="CU314" i="1"/>
  <c r="AVH314" i="1"/>
  <c r="DC313" i="1"/>
  <c r="AVP313" i="1"/>
  <c r="CV313" i="1"/>
  <c r="AVI313" i="1"/>
  <c r="CN313" i="1"/>
  <c r="AVA313" i="1"/>
  <c r="CW305" i="1"/>
  <c r="AVJ305" i="1"/>
  <c r="CS305" i="1"/>
  <c r="AVF305" i="1"/>
  <c r="CX304" i="1"/>
  <c r="AVK304" i="1"/>
  <c r="CT304" i="1"/>
  <c r="AVG304" i="1"/>
  <c r="CW302" i="1"/>
  <c r="AVJ302" i="1"/>
  <c r="CS302" i="1"/>
  <c r="AVF302" i="1"/>
  <c r="DC300" i="1"/>
  <c r="AVP300" i="1"/>
  <c r="CV300" i="1"/>
  <c r="AVI300" i="1"/>
  <c r="CQ300" i="1"/>
  <c r="AVD300" i="1"/>
  <c r="CX299" i="1"/>
  <c r="AVK299" i="1"/>
  <c r="CY298" i="1"/>
  <c r="AVL298" i="1"/>
  <c r="CU298" i="1"/>
  <c r="AVH298" i="1"/>
  <c r="DC297" i="1"/>
  <c r="AVP297" i="1"/>
  <c r="CV297" i="1"/>
  <c r="AVI297" i="1"/>
  <c r="CN297" i="1"/>
  <c r="AVA297" i="1"/>
  <c r="CW296" i="1"/>
  <c r="AVJ296" i="1"/>
  <c r="CS296" i="1"/>
  <c r="AVF296" i="1"/>
  <c r="CN295" i="1"/>
  <c r="CN293" i="1"/>
  <c r="CN291" i="1"/>
  <c r="CN289" i="1"/>
  <c r="CN287" i="1"/>
  <c r="CN284" i="1"/>
  <c r="CY282" i="1"/>
  <c r="AVL282" i="1"/>
  <c r="CU282" i="1"/>
  <c r="AVH282" i="1"/>
  <c r="CW280" i="1"/>
  <c r="AVJ280" i="1"/>
  <c r="CS280" i="1"/>
  <c r="AVF280" i="1"/>
  <c r="CX277" i="1"/>
  <c r="AVK277" i="1"/>
  <c r="CT277" i="1"/>
  <c r="AVG277" i="1"/>
  <c r="DC276" i="1"/>
  <c r="AVP276" i="1"/>
  <c r="CV276" i="1"/>
  <c r="AVI276" i="1"/>
  <c r="CN276" i="1"/>
  <c r="AVA276" i="1"/>
  <c r="CW275" i="1"/>
  <c r="AVJ275" i="1"/>
  <c r="CS275" i="1"/>
  <c r="AVF275" i="1"/>
  <c r="DC273" i="1"/>
  <c r="AVP273" i="1"/>
  <c r="CV273" i="1"/>
  <c r="AVI273" i="1"/>
  <c r="CQ273" i="1"/>
  <c r="AVD273" i="1"/>
  <c r="DC271" i="1"/>
  <c r="AVP271" i="1"/>
  <c r="CV271" i="1"/>
  <c r="AVI271" i="1"/>
  <c r="CN271" i="1"/>
  <c r="AVA271" i="1"/>
  <c r="CW270" i="1"/>
  <c r="AVJ270" i="1"/>
  <c r="CS270" i="1"/>
  <c r="AVF270" i="1"/>
  <c r="CX269" i="1"/>
  <c r="AVK269" i="1"/>
  <c r="CT269" i="1"/>
  <c r="AVG269" i="1"/>
  <c r="DC268" i="1"/>
  <c r="AVP268" i="1"/>
  <c r="CV268" i="1"/>
  <c r="AVI268" i="1"/>
  <c r="CN268" i="1"/>
  <c r="AVA268" i="1"/>
  <c r="CX266" i="1"/>
  <c r="AVK266" i="1"/>
  <c r="CT266" i="1"/>
  <c r="AVG266" i="1"/>
  <c r="CY265" i="1"/>
  <c r="AVL265" i="1"/>
  <c r="CU265" i="1"/>
  <c r="AVH265" i="1"/>
  <c r="CN265" i="1"/>
  <c r="AVA265" i="1"/>
  <c r="CW264" i="1"/>
  <c r="AVJ264" i="1"/>
  <c r="CS264" i="1"/>
  <c r="AVF264" i="1"/>
  <c r="CX263" i="1"/>
  <c r="AVK263" i="1"/>
  <c r="CY262" i="1"/>
  <c r="AVL262" i="1"/>
  <c r="CU262" i="1"/>
  <c r="AVH262" i="1"/>
  <c r="DC261" i="1"/>
  <c r="AVP261" i="1"/>
  <c r="CV261" i="1"/>
  <c r="AVI261" i="1"/>
  <c r="CQ261" i="1"/>
  <c r="AVD261" i="1"/>
  <c r="CX260" i="1"/>
  <c r="AVK260" i="1"/>
  <c r="CY259" i="1"/>
  <c r="AVL259" i="1"/>
  <c r="CU259" i="1"/>
  <c r="AVH259" i="1"/>
  <c r="DC258" i="1"/>
  <c r="AVP258" i="1"/>
  <c r="CV258" i="1"/>
  <c r="AVI258" i="1"/>
  <c r="CN258" i="1"/>
  <c r="AVA258" i="1"/>
  <c r="CW257" i="1"/>
  <c r="AVJ257" i="1"/>
  <c r="CS257" i="1"/>
  <c r="AVF257" i="1"/>
  <c r="CN256" i="1"/>
  <c r="CW253" i="1"/>
  <c r="AVJ253" i="1"/>
  <c r="CS253" i="1"/>
  <c r="AVF253" i="1"/>
  <c r="CY252" i="1"/>
  <c r="AVL252" i="1"/>
  <c r="CU252" i="1"/>
  <c r="AVH252" i="1"/>
  <c r="DC251" i="1"/>
  <c r="AVP251" i="1"/>
  <c r="CV251" i="1"/>
  <c r="AVI251" i="1"/>
  <c r="CN251" i="1"/>
  <c r="AVA251" i="1"/>
  <c r="CW250" i="1"/>
  <c r="AVJ250" i="1"/>
  <c r="CS250" i="1"/>
  <c r="AVF250" i="1"/>
  <c r="CX249" i="1"/>
  <c r="AVK249" i="1"/>
  <c r="CT249" i="1"/>
  <c r="AVG249" i="1"/>
  <c r="DC248" i="1"/>
  <c r="AVP248" i="1"/>
  <c r="CV248" i="1"/>
  <c r="AVI248" i="1"/>
  <c r="CN248" i="1"/>
  <c r="AVA248" i="1"/>
  <c r="CW247" i="1"/>
  <c r="AVJ247" i="1"/>
  <c r="CS247" i="1"/>
  <c r="AVF247" i="1"/>
  <c r="CY244" i="1"/>
  <c r="AVL244" i="1"/>
  <c r="CU244" i="1"/>
  <c r="AVH244" i="1"/>
  <c r="CN244" i="1"/>
  <c r="AVA244" i="1"/>
  <c r="CW243" i="1"/>
  <c r="AVJ243" i="1"/>
  <c r="CS243" i="1"/>
  <c r="AVF243" i="1"/>
  <c r="CX242" i="1"/>
  <c r="AVK242" i="1"/>
  <c r="CY241" i="1"/>
  <c r="AVL241" i="1"/>
  <c r="CU241" i="1"/>
  <c r="AVH241" i="1"/>
  <c r="DC240" i="1"/>
  <c r="AVP240" i="1"/>
  <c r="CV240" i="1"/>
  <c r="AVI240" i="1"/>
  <c r="CQ240" i="1"/>
  <c r="AVD240" i="1"/>
  <c r="CX239" i="1"/>
  <c r="AVK239" i="1"/>
  <c r="CY238" i="1"/>
  <c r="AVL238" i="1"/>
  <c r="CU238" i="1"/>
  <c r="AVH238" i="1"/>
  <c r="DC237" i="1"/>
  <c r="AVP237" i="1"/>
  <c r="CX236" i="1"/>
  <c r="AVK236" i="1"/>
  <c r="CT236" i="1"/>
  <c r="AVG236" i="1"/>
  <c r="DC235" i="1"/>
  <c r="AVP235" i="1"/>
  <c r="DC232" i="1"/>
  <c r="AVP232" i="1"/>
  <c r="DC230" i="1"/>
  <c r="AVP230" i="1"/>
  <c r="CX227" i="1"/>
  <c r="AVK227" i="1"/>
  <c r="DC226" i="1"/>
  <c r="AVP226" i="1"/>
  <c r="CV226" i="1"/>
  <c r="AVI226" i="1"/>
  <c r="CN226" i="1"/>
  <c r="AVA226" i="1"/>
  <c r="CW225" i="1"/>
  <c r="AVJ225" i="1"/>
  <c r="CS225" i="1"/>
  <c r="AVF225" i="1"/>
  <c r="CX224" i="1"/>
  <c r="AVK224" i="1"/>
  <c r="CT224" i="1"/>
  <c r="AVG224" i="1"/>
  <c r="CY223" i="1"/>
  <c r="AVL223" i="1"/>
  <c r="CU223" i="1"/>
  <c r="AVH223" i="1"/>
  <c r="CN223" i="1"/>
  <c r="AVA223" i="1"/>
  <c r="CW222" i="1"/>
  <c r="AVJ222" i="1"/>
  <c r="CS222" i="1"/>
  <c r="AVF222" i="1"/>
  <c r="CX221" i="1"/>
  <c r="AVK221" i="1"/>
  <c r="CN218" i="1"/>
  <c r="CN216" i="1"/>
  <c r="CW213" i="1"/>
  <c r="AVJ213" i="1"/>
  <c r="CS213" i="1"/>
  <c r="AVF213" i="1"/>
  <c r="CX212" i="1"/>
  <c r="AVK212" i="1"/>
  <c r="CT212" i="1"/>
  <c r="AVG212" i="1"/>
  <c r="CY211" i="1"/>
  <c r="AVL211" i="1"/>
  <c r="CU211" i="1"/>
  <c r="AVH211" i="1"/>
  <c r="CN211" i="1"/>
  <c r="AVA211" i="1"/>
  <c r="CW210" i="1"/>
  <c r="AVJ210" i="1"/>
  <c r="CS210" i="1"/>
  <c r="AVF210" i="1"/>
  <c r="CX209" i="1"/>
  <c r="AVK209" i="1"/>
  <c r="CN207" i="1"/>
  <c r="CN205" i="1"/>
  <c r="CW204" i="1"/>
  <c r="AVJ204" i="1"/>
  <c r="CS204" i="1"/>
  <c r="AVF204" i="1"/>
  <c r="CX203" i="1"/>
  <c r="AVK203" i="1"/>
  <c r="CT203" i="1"/>
  <c r="AVG203" i="1"/>
  <c r="CY202" i="1"/>
  <c r="AVL202" i="1"/>
  <c r="CU202" i="1"/>
  <c r="AVH202" i="1"/>
  <c r="CN202" i="1"/>
  <c r="AVA202" i="1"/>
  <c r="CX200" i="1"/>
  <c r="AVK200" i="1"/>
  <c r="CY199" i="1"/>
  <c r="AVL199" i="1"/>
  <c r="CU199" i="1"/>
  <c r="AVH199" i="1"/>
  <c r="DC197" i="1"/>
  <c r="AVP197" i="1"/>
  <c r="CV197" i="1"/>
  <c r="AVI197" i="1"/>
  <c r="CQ197" i="1"/>
  <c r="AVD197" i="1"/>
  <c r="CX196" i="1"/>
  <c r="AVK196" i="1"/>
  <c r="CN195" i="1"/>
  <c r="CN193" i="1"/>
  <c r="CW190" i="1"/>
  <c r="AVJ190" i="1"/>
  <c r="CS190" i="1"/>
  <c r="AVF190" i="1"/>
  <c r="CX188" i="1"/>
  <c r="AVK188" i="1"/>
  <c r="CW186" i="1"/>
  <c r="AVJ186" i="1"/>
  <c r="CS186" i="1"/>
  <c r="AVF186" i="1"/>
  <c r="CY184" i="1"/>
  <c r="AVL184" i="1"/>
  <c r="CU184" i="1"/>
  <c r="AVH184" i="1"/>
  <c r="CN184" i="1"/>
  <c r="AVA184" i="1"/>
  <c r="CW183" i="1"/>
  <c r="AVJ183" i="1"/>
  <c r="CS183" i="1"/>
  <c r="AVF183" i="1"/>
  <c r="CY180" i="1"/>
  <c r="AVL180" i="1"/>
  <c r="CU180" i="1"/>
  <c r="AVH180" i="1"/>
  <c r="DC179" i="1"/>
  <c r="AVP179" i="1"/>
  <c r="CV179" i="1"/>
  <c r="AVI179" i="1"/>
  <c r="CQ179" i="1"/>
  <c r="AVD179" i="1"/>
  <c r="CX178" i="1"/>
  <c r="AVK178" i="1"/>
  <c r="CY177" i="1"/>
  <c r="AVL177" i="1"/>
  <c r="CU177" i="1"/>
  <c r="AVH177" i="1"/>
  <c r="DC176" i="1"/>
  <c r="AVP176" i="1"/>
  <c r="CV176" i="1"/>
  <c r="AVI176" i="1"/>
  <c r="CN176" i="1"/>
  <c r="AVA176" i="1"/>
  <c r="CW175" i="1"/>
  <c r="AVJ175" i="1"/>
  <c r="CS175" i="1"/>
  <c r="AVF175" i="1"/>
  <c r="CN174" i="1"/>
  <c r="CN172" i="1"/>
  <c r="CW171" i="1"/>
  <c r="AVJ171" i="1"/>
  <c r="CS171" i="1"/>
  <c r="AVF171" i="1"/>
  <c r="DC169" i="1"/>
  <c r="AVP169" i="1"/>
  <c r="CV169" i="1"/>
  <c r="AVI169" i="1"/>
  <c r="CN169" i="1"/>
  <c r="AVA169" i="1"/>
  <c r="CW168" i="1"/>
  <c r="AVJ168" i="1"/>
  <c r="CS168" i="1"/>
  <c r="AVF168" i="1"/>
  <c r="CX167" i="1"/>
  <c r="AVK167" i="1"/>
  <c r="DC166" i="1"/>
  <c r="AVP166" i="1"/>
  <c r="CV166" i="1"/>
  <c r="AVI166" i="1"/>
  <c r="CN166" i="1"/>
  <c r="AVA166" i="1"/>
  <c r="CW163" i="1"/>
  <c r="AVJ163" i="1"/>
  <c r="CS163" i="1"/>
  <c r="AVF163" i="1"/>
  <c r="CX162" i="1"/>
  <c r="AVK162" i="1"/>
  <c r="DC161" i="1"/>
  <c r="AVP161" i="1"/>
  <c r="CV161" i="1"/>
  <c r="AVI161" i="1"/>
  <c r="CN161" i="1"/>
  <c r="AVA161" i="1"/>
  <c r="CW159" i="1"/>
  <c r="AVJ159" i="1"/>
  <c r="CS159" i="1"/>
  <c r="AVF159" i="1"/>
  <c r="CX158" i="1"/>
  <c r="AVK158" i="1"/>
  <c r="CY157" i="1"/>
  <c r="AVL157" i="1"/>
  <c r="CU157" i="1"/>
  <c r="AVH157" i="1"/>
  <c r="CN157" i="1"/>
  <c r="AVA157" i="1"/>
  <c r="CN155" i="1"/>
  <c r="CN153" i="1"/>
  <c r="CN151" i="1"/>
  <c r="CY149" i="1"/>
  <c r="AVL149" i="1"/>
  <c r="CU149" i="1"/>
  <c r="AVH149" i="1"/>
  <c r="CN149" i="1"/>
  <c r="AVA149" i="1"/>
  <c r="CW148" i="1"/>
  <c r="AVJ148" i="1"/>
  <c r="CS148" i="1"/>
  <c r="AVF148" i="1"/>
  <c r="CX147" i="1"/>
  <c r="AVK147" i="1"/>
  <c r="CN146" i="1"/>
  <c r="CY143" i="1"/>
  <c r="AVL143" i="1"/>
  <c r="CU143" i="1"/>
  <c r="AVH143" i="1"/>
  <c r="DC142" i="1"/>
  <c r="AVP142" i="1"/>
  <c r="CV142" i="1"/>
  <c r="AVI142" i="1"/>
  <c r="CN142" i="1"/>
  <c r="AVA142" i="1"/>
  <c r="CW141" i="1"/>
  <c r="AVJ141" i="1"/>
  <c r="CS141" i="1"/>
  <c r="AVF141" i="1"/>
  <c r="CX140" i="1"/>
  <c r="AVK140" i="1"/>
  <c r="DC139" i="1"/>
  <c r="AVP139" i="1"/>
  <c r="CV139" i="1"/>
  <c r="AVI139" i="1"/>
  <c r="CN139" i="1"/>
  <c r="AVA139" i="1"/>
  <c r="CW138" i="1"/>
  <c r="AVJ138" i="1"/>
  <c r="CS138" i="1"/>
  <c r="AVF138" i="1"/>
  <c r="DC136" i="1"/>
  <c r="AVP136" i="1"/>
  <c r="DC134" i="1"/>
  <c r="AVP134" i="1"/>
  <c r="DC130" i="1"/>
  <c r="AVP130" i="1"/>
  <c r="CV130" i="1"/>
  <c r="AVI130" i="1"/>
  <c r="CN130" i="1"/>
  <c r="AVA130" i="1"/>
  <c r="CX128" i="1"/>
  <c r="AVK128" i="1"/>
  <c r="DC127" i="1"/>
  <c r="AVP127" i="1"/>
  <c r="CV127" i="1"/>
  <c r="AVI127" i="1"/>
  <c r="CN127" i="1"/>
  <c r="AVA127" i="1"/>
  <c r="CW126" i="1"/>
  <c r="AVJ126" i="1"/>
  <c r="CS126" i="1"/>
  <c r="AVF126" i="1"/>
  <c r="CX125" i="1"/>
  <c r="AVK125" i="1"/>
  <c r="CY124" i="1"/>
  <c r="AVL124" i="1"/>
  <c r="CU124" i="1"/>
  <c r="AVH124" i="1"/>
  <c r="CN124" i="1"/>
  <c r="AVA124" i="1"/>
  <c r="CN122" i="1"/>
  <c r="CN120" i="1"/>
  <c r="DC117" i="1"/>
  <c r="AVP117" i="1"/>
  <c r="CV117" i="1"/>
  <c r="AVI117" i="1"/>
  <c r="CN117" i="1"/>
  <c r="AVA117" i="1"/>
  <c r="CW116" i="1"/>
  <c r="AVJ116" i="1"/>
  <c r="CU336" i="1"/>
  <c r="AVH336" i="1"/>
  <c r="DC332" i="1"/>
  <c r="AVP332" i="1"/>
  <c r="CV332" i="1"/>
  <c r="AVI332" i="1"/>
  <c r="CN332" i="1"/>
  <c r="AVA332" i="1"/>
  <c r="CW331" i="1"/>
  <c r="AVJ331" i="1"/>
  <c r="CS331" i="1"/>
  <c r="AVF331" i="1"/>
  <c r="CY330" i="1"/>
  <c r="AVL330" i="1"/>
  <c r="CU330" i="1"/>
  <c r="AVH330" i="1"/>
  <c r="DC329" i="1"/>
  <c r="AVP329" i="1"/>
  <c r="CV329" i="1"/>
  <c r="AVI329" i="1"/>
  <c r="CN329" i="1"/>
  <c r="AVA329" i="1"/>
  <c r="CW328" i="1"/>
  <c r="AVJ328" i="1"/>
  <c r="CS328" i="1"/>
  <c r="AVF328" i="1"/>
  <c r="CX327" i="1"/>
  <c r="AVK327" i="1"/>
  <c r="CT327" i="1"/>
  <c r="AVG327" i="1"/>
  <c r="DC326" i="1"/>
  <c r="AVP326" i="1"/>
  <c r="CV326" i="1"/>
  <c r="AVI326" i="1"/>
  <c r="CN326" i="1"/>
  <c r="AVA326" i="1"/>
  <c r="CN324" i="1"/>
  <c r="CN322" i="1"/>
  <c r="CN320" i="1"/>
  <c r="CY318" i="1"/>
  <c r="AVL318" i="1"/>
  <c r="CU318" i="1"/>
  <c r="AVH318" i="1"/>
  <c r="DC317" i="1"/>
  <c r="AVP317" i="1"/>
  <c r="CV317" i="1"/>
  <c r="AVI317" i="1"/>
  <c r="CN317" i="1"/>
  <c r="AVA317" i="1"/>
  <c r="CW316" i="1"/>
  <c r="AVJ316" i="1"/>
  <c r="CS316" i="1"/>
  <c r="AVF316" i="1"/>
  <c r="CX315" i="1"/>
  <c r="AVK315" i="1"/>
  <c r="CT315" i="1"/>
  <c r="AVG315" i="1"/>
  <c r="DC314" i="1"/>
  <c r="AVP314" i="1"/>
  <c r="CV314" i="1"/>
  <c r="AVI314" i="1"/>
  <c r="CN314" i="1"/>
  <c r="AVA314" i="1"/>
  <c r="CW313" i="1"/>
  <c r="AVJ313" i="1"/>
  <c r="CS313" i="1"/>
  <c r="AVF313" i="1"/>
  <c r="CX305" i="1"/>
  <c r="AVK305" i="1"/>
  <c r="CT305" i="1"/>
  <c r="AVG305" i="1"/>
  <c r="CY304" i="1"/>
  <c r="AVL304" i="1"/>
  <c r="CU304" i="1"/>
  <c r="AVH304" i="1"/>
  <c r="CN304" i="1"/>
  <c r="AVA304" i="1"/>
  <c r="CX302" i="1"/>
  <c r="AVK302" i="1"/>
  <c r="CN301" i="1"/>
  <c r="CW300" i="1"/>
  <c r="AVJ300" i="1"/>
  <c r="CS300" i="1"/>
  <c r="AVF300" i="1"/>
  <c r="CY299" i="1"/>
  <c r="AVL299" i="1"/>
  <c r="CU299" i="1"/>
  <c r="AVH299" i="1"/>
  <c r="DC298" i="1"/>
  <c r="AVP298" i="1"/>
  <c r="CV298" i="1"/>
  <c r="AVI298" i="1"/>
  <c r="CN298" i="1"/>
  <c r="AVA298" i="1"/>
  <c r="CW297" i="1"/>
  <c r="AVJ297" i="1"/>
  <c r="CS297" i="1"/>
  <c r="AVF297" i="1"/>
  <c r="CX296" i="1"/>
  <c r="AVK296" i="1"/>
  <c r="CT296" i="1"/>
  <c r="AVG296" i="1"/>
  <c r="DC295" i="1"/>
  <c r="AVP295" i="1"/>
  <c r="DC293" i="1"/>
  <c r="AVP293" i="1"/>
  <c r="DC291" i="1"/>
  <c r="AVP291" i="1"/>
  <c r="DC289" i="1"/>
  <c r="AVP289" i="1"/>
  <c r="DC287" i="1"/>
  <c r="AVP287" i="1"/>
  <c r="DC284" i="1"/>
  <c r="AVP284" i="1"/>
  <c r="DC282" i="1"/>
  <c r="AVP282" i="1"/>
  <c r="CV282" i="1"/>
  <c r="AVI282" i="1"/>
  <c r="CN282" i="1"/>
  <c r="AVA282" i="1"/>
  <c r="CX280" i="1"/>
  <c r="AVK280" i="1"/>
  <c r="CT280" i="1"/>
  <c r="AVG280" i="1"/>
  <c r="CY277" i="1"/>
  <c r="AVL277" i="1"/>
  <c r="CU277" i="1"/>
  <c r="AVH277" i="1"/>
  <c r="CN277" i="1"/>
  <c r="AVA277" i="1"/>
  <c r="CW276" i="1"/>
  <c r="AVJ276" i="1"/>
  <c r="CS276" i="1"/>
  <c r="AVF276" i="1"/>
  <c r="CX275" i="1"/>
  <c r="AVK275" i="1"/>
  <c r="CN274" i="1"/>
  <c r="CW273" i="1"/>
  <c r="AVJ273" i="1"/>
  <c r="CS273" i="1"/>
  <c r="AVF273" i="1"/>
  <c r="CN272" i="1"/>
  <c r="CW271" i="1"/>
  <c r="AVJ271" i="1"/>
  <c r="CS271" i="1"/>
  <c r="AVF271" i="1"/>
  <c r="CX270" i="1"/>
  <c r="AVK270" i="1"/>
  <c r="CY269" i="1"/>
  <c r="AVL269" i="1"/>
  <c r="CU269" i="1"/>
  <c r="AVH269" i="1"/>
  <c r="CN269" i="1"/>
  <c r="AVA269" i="1"/>
  <c r="CW268" i="1"/>
  <c r="AVJ268" i="1"/>
  <c r="CS268" i="1"/>
  <c r="AVF268" i="1"/>
  <c r="CY266" i="1"/>
  <c r="AVL266" i="1"/>
  <c r="CU266" i="1"/>
  <c r="AVH266" i="1"/>
  <c r="DC265" i="1"/>
  <c r="AVP265" i="1"/>
  <c r="CV265" i="1"/>
  <c r="AVI265" i="1"/>
  <c r="CQ265" i="1"/>
  <c r="AVD265" i="1"/>
  <c r="CX264" i="1"/>
  <c r="AVK264" i="1"/>
  <c r="CY263" i="1"/>
  <c r="AVL263" i="1"/>
  <c r="CU263" i="1"/>
  <c r="AVH263" i="1"/>
  <c r="DC262" i="1"/>
  <c r="AVP262" i="1"/>
  <c r="CV262" i="1"/>
  <c r="AVI262" i="1"/>
  <c r="CN262" i="1"/>
  <c r="AVA262" i="1"/>
  <c r="CW261" i="1"/>
  <c r="AVJ261" i="1"/>
  <c r="CS261" i="1"/>
  <c r="AVF261" i="1"/>
  <c r="CY260" i="1"/>
  <c r="AVL260" i="1"/>
  <c r="CU260" i="1"/>
  <c r="AVH260" i="1"/>
  <c r="DC259" i="1"/>
  <c r="AVP259" i="1"/>
  <c r="CV259" i="1"/>
  <c r="AVI259" i="1"/>
  <c r="CN259" i="1"/>
  <c r="AVA259" i="1"/>
  <c r="CW258" i="1"/>
  <c r="AVJ258" i="1"/>
  <c r="CS258" i="1"/>
  <c r="AVF258" i="1"/>
  <c r="CX257" i="1"/>
  <c r="AVK257" i="1"/>
  <c r="CT257" i="1"/>
  <c r="AVG257" i="1"/>
  <c r="DC256" i="1"/>
  <c r="AVP256" i="1"/>
  <c r="CX253" i="1"/>
  <c r="AVK253" i="1"/>
  <c r="CT253" i="1"/>
  <c r="AVG253" i="1"/>
  <c r="DC252" i="1"/>
  <c r="AVP252" i="1"/>
  <c r="CV252" i="1"/>
  <c r="AVI252" i="1"/>
  <c r="CN252" i="1"/>
  <c r="AVA252" i="1"/>
  <c r="CW251" i="1"/>
  <c r="AVJ251" i="1"/>
  <c r="CS251" i="1"/>
  <c r="AVF251" i="1"/>
  <c r="CX250" i="1"/>
  <c r="AVK250" i="1"/>
  <c r="CT250" i="1"/>
  <c r="AVG250" i="1"/>
  <c r="CY249" i="1"/>
  <c r="AVL249" i="1"/>
  <c r="CU249" i="1"/>
  <c r="AVH249" i="1"/>
  <c r="CN249" i="1"/>
  <c r="AVA249" i="1"/>
  <c r="CW248" i="1"/>
  <c r="AVJ248" i="1"/>
  <c r="CS248" i="1"/>
  <c r="AVF248" i="1"/>
  <c r="CX247" i="1"/>
  <c r="AVK247" i="1"/>
  <c r="DC244" i="1"/>
  <c r="AVP244" i="1"/>
  <c r="CV244" i="1"/>
  <c r="AVI244" i="1"/>
  <c r="CQ244" i="1"/>
  <c r="AVD244" i="1"/>
  <c r="CX243" i="1"/>
  <c r="AVK243" i="1"/>
  <c r="CY242" i="1"/>
  <c r="AVL242" i="1"/>
  <c r="CU242" i="1"/>
  <c r="AVH242" i="1"/>
  <c r="DC241" i="1"/>
  <c r="AVP241" i="1"/>
  <c r="CV241" i="1"/>
  <c r="AVI241" i="1"/>
  <c r="CN241" i="1"/>
  <c r="AVA241" i="1"/>
  <c r="CW240" i="1"/>
  <c r="AVJ240" i="1"/>
  <c r="CS240" i="1"/>
  <c r="AVF240" i="1"/>
  <c r="CY239" i="1"/>
  <c r="AVL239" i="1"/>
  <c r="CU239" i="1"/>
  <c r="AVH239" i="1"/>
  <c r="DC238" i="1"/>
  <c r="AVP238" i="1"/>
  <c r="CV238" i="1"/>
  <c r="AVI238" i="1"/>
  <c r="CN238" i="1"/>
  <c r="AVA238" i="1"/>
  <c r="CY236" i="1"/>
  <c r="AVL236" i="1"/>
  <c r="CU236" i="1"/>
  <c r="AVH236" i="1"/>
  <c r="CN236" i="1"/>
  <c r="AVA236" i="1"/>
  <c r="CN234" i="1"/>
  <c r="CN231" i="1"/>
  <c r="CN229" i="1"/>
  <c r="CY227" i="1"/>
  <c r="AVL227" i="1"/>
  <c r="CU227" i="1"/>
  <c r="AVH227" i="1"/>
  <c r="CN227" i="1"/>
  <c r="AVA227" i="1"/>
  <c r="CW226" i="1"/>
  <c r="AVJ226" i="1"/>
  <c r="CS226" i="1"/>
  <c r="AVF226" i="1"/>
  <c r="CX225" i="1"/>
  <c r="AVK225" i="1"/>
  <c r="CY224" i="1"/>
  <c r="AVL224" i="1"/>
  <c r="CU224" i="1"/>
  <c r="AVH224" i="1"/>
  <c r="DC223" i="1"/>
  <c r="AVP223" i="1"/>
  <c r="CV223" i="1"/>
  <c r="AVI223" i="1"/>
  <c r="CQ223" i="1"/>
  <c r="AVD223" i="1"/>
  <c r="CX222" i="1"/>
  <c r="AVK222" i="1"/>
  <c r="CY221" i="1"/>
  <c r="AVL221" i="1"/>
  <c r="CU221" i="1"/>
  <c r="AVH221" i="1"/>
  <c r="DC218" i="1"/>
  <c r="AVP218" i="1"/>
  <c r="DC216" i="1"/>
  <c r="AVP216" i="1"/>
  <c r="CX213" i="1"/>
  <c r="AVK213" i="1"/>
  <c r="CY212" i="1"/>
  <c r="AVL212" i="1"/>
  <c r="CU212" i="1"/>
  <c r="AVH212" i="1"/>
  <c r="DC211" i="1"/>
  <c r="AVP211" i="1"/>
  <c r="CV211" i="1"/>
  <c r="AVI211" i="1"/>
  <c r="CQ211" i="1"/>
  <c r="AVD211" i="1"/>
  <c r="CX210" i="1"/>
  <c r="AVK210" i="1"/>
  <c r="CY209" i="1"/>
  <c r="AVL209" i="1"/>
  <c r="CU209" i="1"/>
  <c r="AVH209" i="1"/>
  <c r="DC207" i="1"/>
  <c r="AVP207" i="1"/>
  <c r="DC205" i="1"/>
  <c r="AVP205" i="1"/>
  <c r="CX204" i="1"/>
  <c r="AVK204" i="1"/>
  <c r="CY203" i="1"/>
  <c r="AVL203" i="1"/>
  <c r="CU203" i="1"/>
  <c r="AVH203" i="1"/>
  <c r="DC202" i="1"/>
  <c r="AVP202" i="1"/>
  <c r="CV202" i="1"/>
  <c r="AVI202" i="1"/>
  <c r="CQ202" i="1"/>
  <c r="AVD202" i="1"/>
  <c r="CY200" i="1"/>
  <c r="AVL200" i="1"/>
  <c r="CU200" i="1"/>
  <c r="AVH200" i="1"/>
  <c r="DC199" i="1"/>
  <c r="AVP199" i="1"/>
  <c r="CV199" i="1"/>
  <c r="AVI199" i="1"/>
  <c r="CN199" i="1"/>
  <c r="AVA199" i="1"/>
  <c r="CW197" i="1"/>
  <c r="AVJ197" i="1"/>
  <c r="CS197" i="1"/>
  <c r="AVF197" i="1"/>
  <c r="CY196" i="1"/>
  <c r="AVL196" i="1"/>
  <c r="CU196" i="1"/>
  <c r="AVH196" i="1"/>
  <c r="DC195" i="1"/>
  <c r="AVP195" i="1"/>
  <c r="DC193" i="1"/>
  <c r="AVP193" i="1"/>
  <c r="CX190" i="1"/>
  <c r="AVK190" i="1"/>
  <c r="CY188" i="1"/>
  <c r="AVL188" i="1"/>
  <c r="CU188" i="1"/>
  <c r="AVH188" i="1"/>
  <c r="CN188" i="1"/>
  <c r="AVA188" i="1"/>
  <c r="CX186" i="1"/>
  <c r="AVK186" i="1"/>
  <c r="DC184" i="1"/>
  <c r="AVP184" i="1"/>
  <c r="CV184" i="1"/>
  <c r="AVI184" i="1"/>
  <c r="CQ184" i="1"/>
  <c r="AVD184" i="1"/>
  <c r="CX183" i="1"/>
  <c r="AVK183" i="1"/>
  <c r="CU181" i="1"/>
  <c r="AVH181" i="1"/>
  <c r="DC180" i="1"/>
  <c r="AVP180" i="1"/>
  <c r="CV180" i="1"/>
  <c r="AVI180" i="1"/>
  <c r="CN180" i="1"/>
  <c r="AVA180" i="1"/>
  <c r="CW179" i="1"/>
  <c r="AVJ179" i="1"/>
  <c r="CS179" i="1"/>
  <c r="AVF179" i="1"/>
  <c r="CY178" i="1"/>
  <c r="AVL178" i="1"/>
  <c r="CU178" i="1"/>
  <c r="AVH178" i="1"/>
  <c r="DC177" i="1"/>
  <c r="AVP177" i="1"/>
  <c r="CV177" i="1"/>
  <c r="AVI177" i="1"/>
  <c r="CN177" i="1"/>
  <c r="AVA177" i="1"/>
  <c r="CW176" i="1"/>
  <c r="AVJ176" i="1"/>
  <c r="CS176" i="1"/>
  <c r="AVF176" i="1"/>
  <c r="CX175" i="1"/>
  <c r="AVK175" i="1"/>
  <c r="DC174" i="1"/>
  <c r="AVP174" i="1"/>
  <c r="DC172" i="1"/>
  <c r="AVP172" i="1"/>
  <c r="CX171" i="1"/>
  <c r="AVK171" i="1"/>
  <c r="CW169" i="1"/>
  <c r="AVJ169" i="1"/>
  <c r="CS169" i="1"/>
  <c r="AVF169" i="1"/>
  <c r="CX168" i="1"/>
  <c r="AVK168" i="1"/>
  <c r="CT168" i="1"/>
  <c r="AVG168" i="1"/>
  <c r="CY167" i="1"/>
  <c r="AVL167" i="1"/>
  <c r="CU167" i="1"/>
  <c r="AVH167" i="1"/>
  <c r="CN167" i="1"/>
  <c r="AVA167" i="1"/>
  <c r="CW166" i="1"/>
  <c r="AVJ166" i="1"/>
  <c r="CS166" i="1"/>
  <c r="AVF166" i="1"/>
  <c r="CX163" i="1"/>
  <c r="AVK163" i="1"/>
  <c r="CY162" i="1"/>
  <c r="AVL162" i="1"/>
  <c r="CU162" i="1"/>
  <c r="AVH162" i="1"/>
  <c r="CN162" i="1"/>
  <c r="AVA162" i="1"/>
  <c r="CW161" i="1"/>
  <c r="AVJ161" i="1"/>
  <c r="CS161" i="1"/>
  <c r="AVF161" i="1"/>
  <c r="CX159" i="1"/>
  <c r="AVK159" i="1"/>
  <c r="CY158" i="1"/>
  <c r="AVL158" i="1"/>
  <c r="CU158" i="1"/>
  <c r="AVH158" i="1"/>
  <c r="DC157" i="1"/>
  <c r="AVP157" i="1"/>
  <c r="CV157" i="1"/>
  <c r="AVI157" i="1"/>
  <c r="CQ157" i="1"/>
  <c r="AVD157" i="1"/>
  <c r="CN347" i="1"/>
  <c r="CN345" i="1"/>
  <c r="CY340" i="1"/>
  <c r="AVL340" i="1"/>
  <c r="CU340" i="1"/>
  <c r="AVH340" i="1"/>
  <c r="DC339" i="1"/>
  <c r="AVP339" i="1"/>
  <c r="CV339" i="1"/>
  <c r="AVI339" i="1"/>
  <c r="CQ339" i="1"/>
  <c r="AVD339" i="1"/>
  <c r="CX338" i="1"/>
  <c r="AVK338" i="1"/>
  <c r="CY337" i="1"/>
  <c r="AVL337" i="1"/>
  <c r="CU337" i="1"/>
  <c r="AVH337" i="1"/>
  <c r="DC336" i="1"/>
  <c r="AVP336" i="1"/>
  <c r="CV336" i="1"/>
  <c r="AVI336" i="1"/>
  <c r="CN336" i="1"/>
  <c r="AVA336" i="1"/>
  <c r="CW332" i="1"/>
  <c r="AVJ332" i="1"/>
  <c r="CS332" i="1"/>
  <c r="AVF332" i="1"/>
  <c r="CX331" i="1"/>
  <c r="AVK331" i="1"/>
  <c r="CT331" i="1"/>
  <c r="AVG331" i="1"/>
  <c r="DC330" i="1"/>
  <c r="AVP330" i="1"/>
  <c r="CV330" i="1"/>
  <c r="AVI330" i="1"/>
  <c r="CN330" i="1"/>
  <c r="AVA330" i="1"/>
  <c r="CW329" i="1"/>
  <c r="AVJ329" i="1"/>
  <c r="CS329" i="1"/>
  <c r="AVF329" i="1"/>
  <c r="CX328" i="1"/>
  <c r="AVK328" i="1"/>
  <c r="CT328" i="1"/>
  <c r="AVG328" i="1"/>
  <c r="CY327" i="1"/>
  <c r="AVL327" i="1"/>
  <c r="CU327" i="1"/>
  <c r="AVH327" i="1"/>
  <c r="CN327" i="1"/>
  <c r="AVA327" i="1"/>
  <c r="CW326" i="1"/>
  <c r="AVJ326" i="1"/>
  <c r="CS326" i="1"/>
  <c r="AVF326" i="1"/>
  <c r="DC324" i="1"/>
  <c r="AVP324" i="1"/>
  <c r="DC322" i="1"/>
  <c r="AVP322" i="1"/>
  <c r="DC320" i="1"/>
  <c r="AVP320" i="1"/>
  <c r="DC318" i="1"/>
  <c r="AVP318" i="1"/>
  <c r="CV318" i="1"/>
  <c r="AVI318" i="1"/>
  <c r="CN318" i="1"/>
  <c r="AVA318" i="1"/>
  <c r="CW317" i="1"/>
  <c r="AVJ317" i="1"/>
  <c r="CS317" i="1"/>
  <c r="AVF317" i="1"/>
  <c r="CX316" i="1"/>
  <c r="AVK316" i="1"/>
  <c r="CT316" i="1"/>
  <c r="AVG316" i="1"/>
  <c r="CY315" i="1"/>
  <c r="AVL315" i="1"/>
  <c r="CU315" i="1"/>
  <c r="AVH315" i="1"/>
  <c r="CN315" i="1"/>
  <c r="AVA315" i="1"/>
  <c r="CW314" i="1"/>
  <c r="AVJ314" i="1"/>
  <c r="CS314" i="1"/>
  <c r="AVF314" i="1"/>
  <c r="CX313" i="1"/>
  <c r="AVK313" i="1"/>
  <c r="CY305" i="1"/>
  <c r="AVL305" i="1"/>
  <c r="CU305" i="1"/>
  <c r="AVH305" i="1"/>
  <c r="DC304" i="1"/>
  <c r="AVP304" i="1"/>
  <c r="CV304" i="1"/>
  <c r="AVI304" i="1"/>
  <c r="CQ304" i="1"/>
  <c r="AVD304" i="1"/>
  <c r="CY302" i="1"/>
  <c r="AVL302" i="1"/>
  <c r="CU302" i="1"/>
  <c r="AVH302" i="1"/>
  <c r="DC301" i="1"/>
  <c r="AVP301" i="1"/>
  <c r="CX300" i="1"/>
  <c r="AVK300" i="1"/>
  <c r="CT300" i="1"/>
  <c r="AVG300" i="1"/>
  <c r="DC299" i="1"/>
  <c r="AVP299" i="1"/>
  <c r="CV299" i="1"/>
  <c r="AVI299" i="1"/>
  <c r="CN299" i="1"/>
  <c r="AVA299" i="1"/>
  <c r="CW298" i="1"/>
  <c r="AVJ298" i="1"/>
  <c r="CS298" i="1"/>
  <c r="AVF298" i="1"/>
  <c r="CX297" i="1"/>
  <c r="AVK297" i="1"/>
  <c r="CT297" i="1"/>
  <c r="AVG297" i="1"/>
  <c r="CY296" i="1"/>
  <c r="AVL296" i="1"/>
  <c r="CU296" i="1"/>
  <c r="AVH296" i="1"/>
  <c r="CN296" i="1"/>
  <c r="AVA296" i="1"/>
  <c r="CN294" i="1"/>
  <c r="CN292" i="1"/>
  <c r="CN290" i="1"/>
  <c r="CN288" i="1"/>
  <c r="CN285" i="1"/>
  <c r="CW282" i="1"/>
  <c r="AVJ282" i="1"/>
  <c r="CS282" i="1"/>
  <c r="AVF282" i="1"/>
  <c r="CY280" i="1"/>
  <c r="AVL280" i="1"/>
  <c r="CU280" i="1"/>
  <c r="AVH280" i="1"/>
  <c r="DC277" i="1"/>
  <c r="AVP277" i="1"/>
  <c r="CV277" i="1"/>
  <c r="AVI277" i="1"/>
  <c r="CQ277" i="1"/>
  <c r="AVD277" i="1"/>
  <c r="CX276" i="1"/>
  <c r="AVK276" i="1"/>
  <c r="CY275" i="1"/>
  <c r="AVL275" i="1"/>
  <c r="CU275" i="1"/>
  <c r="AVH275" i="1"/>
  <c r="DC274" i="1"/>
  <c r="AVP274" i="1"/>
  <c r="CX273" i="1"/>
  <c r="AVK273" i="1"/>
  <c r="CT273" i="1"/>
  <c r="AVG273" i="1"/>
  <c r="DC272" i="1"/>
  <c r="AVP272" i="1"/>
  <c r="CX271" i="1"/>
  <c r="AVK271" i="1"/>
  <c r="CY270" i="1"/>
  <c r="AVL270" i="1"/>
  <c r="CU270" i="1"/>
  <c r="AVH270" i="1"/>
  <c r="DC269" i="1"/>
  <c r="AVP269" i="1"/>
  <c r="CV269" i="1"/>
  <c r="AVI269" i="1"/>
  <c r="CQ269" i="1"/>
  <c r="AVD269" i="1"/>
  <c r="CX268" i="1"/>
  <c r="AVK268" i="1"/>
  <c r="DC266" i="1"/>
  <c r="AVP266" i="1"/>
  <c r="CV266" i="1"/>
  <c r="AVI266" i="1"/>
  <c r="CN266" i="1"/>
  <c r="AVA266" i="1"/>
  <c r="CW265" i="1"/>
  <c r="AVJ265" i="1"/>
  <c r="CS265" i="1"/>
  <c r="AVF265" i="1"/>
  <c r="CY264" i="1"/>
  <c r="AVL264" i="1"/>
  <c r="CU264" i="1"/>
  <c r="AVH264" i="1"/>
  <c r="DC263" i="1"/>
  <c r="AVP263" i="1"/>
  <c r="CV263" i="1"/>
  <c r="AVI263" i="1"/>
  <c r="CN263" i="1"/>
  <c r="AVA263" i="1"/>
  <c r="CW262" i="1"/>
  <c r="AVJ262" i="1"/>
  <c r="CS262" i="1"/>
  <c r="AVF262" i="1"/>
  <c r="CX261" i="1"/>
  <c r="AVK261" i="1"/>
  <c r="CT261" i="1"/>
  <c r="AVG261" i="1"/>
  <c r="DC260" i="1"/>
  <c r="AVP260" i="1"/>
  <c r="CV260" i="1"/>
  <c r="AVI260" i="1"/>
  <c r="CN260" i="1"/>
  <c r="AVA260" i="1"/>
  <c r="CW259" i="1"/>
  <c r="AVJ259" i="1"/>
  <c r="CS259" i="1"/>
  <c r="AVF259" i="1"/>
  <c r="CX258" i="1"/>
  <c r="AVK258" i="1"/>
  <c r="CT258" i="1"/>
  <c r="AVG258" i="1"/>
  <c r="CY257" i="1"/>
  <c r="AVL257" i="1"/>
  <c r="CU257" i="1"/>
  <c r="AVH257" i="1"/>
  <c r="CN257" i="1"/>
  <c r="AVA257" i="1"/>
  <c r="CN255" i="1"/>
  <c r="CY253" i="1"/>
  <c r="AVL253" i="1"/>
  <c r="CU253" i="1"/>
  <c r="AVH253" i="1"/>
  <c r="CN253" i="1"/>
  <c r="AVA253" i="1"/>
  <c r="CW252" i="1"/>
  <c r="AVJ252" i="1"/>
  <c r="CS252" i="1"/>
  <c r="AVF252" i="1"/>
  <c r="CX251" i="1"/>
  <c r="AVK251" i="1"/>
  <c r="CY250" i="1"/>
  <c r="AVL250" i="1"/>
  <c r="CU250" i="1"/>
  <c r="AVH250" i="1"/>
  <c r="DC249" i="1"/>
  <c r="AVP249" i="1"/>
  <c r="CV249" i="1"/>
  <c r="AVI249" i="1"/>
  <c r="CQ249" i="1"/>
  <c r="AVD249" i="1"/>
  <c r="CX248" i="1"/>
  <c r="AVK248" i="1"/>
  <c r="CY247" i="1"/>
  <c r="AVL247" i="1"/>
  <c r="CU247" i="1"/>
  <c r="AVH247" i="1"/>
  <c r="CW244" i="1"/>
  <c r="AVJ244" i="1"/>
  <c r="CS244" i="1"/>
  <c r="AVF244" i="1"/>
  <c r="CY243" i="1"/>
  <c r="AVL243" i="1"/>
  <c r="CU243" i="1"/>
  <c r="AVH243" i="1"/>
  <c r="DC242" i="1"/>
  <c r="AVP242" i="1"/>
  <c r="CV242" i="1"/>
  <c r="AVI242" i="1"/>
  <c r="CN242" i="1"/>
  <c r="AVA242" i="1"/>
  <c r="CW241" i="1"/>
  <c r="AVJ241" i="1"/>
  <c r="CS241" i="1"/>
  <c r="AVF241" i="1"/>
  <c r="CX240" i="1"/>
  <c r="AVK240" i="1"/>
  <c r="CT240" i="1"/>
  <c r="AVG240" i="1"/>
  <c r="DC239" i="1"/>
  <c r="AVP239" i="1"/>
  <c r="CV239" i="1"/>
  <c r="AVI239" i="1"/>
  <c r="CN239" i="1"/>
  <c r="AVA239" i="1"/>
  <c r="CW238" i="1"/>
  <c r="AVJ238" i="1"/>
  <c r="CS238" i="1"/>
  <c r="AVF238" i="1"/>
  <c r="DC236" i="1"/>
  <c r="AVP236" i="1"/>
  <c r="CV236" i="1"/>
  <c r="AVI236" i="1"/>
  <c r="CQ236" i="1"/>
  <c r="AVD236" i="1"/>
  <c r="DC234" i="1"/>
  <c r="AVP234" i="1"/>
  <c r="DC231" i="1"/>
  <c r="AVP231" i="1"/>
  <c r="DC229" i="1"/>
  <c r="AVP229" i="1"/>
  <c r="DC227" i="1"/>
  <c r="AVP227" i="1"/>
  <c r="CV227" i="1"/>
  <c r="AVI227" i="1"/>
  <c r="CQ227" i="1"/>
  <c r="AVD227" i="1"/>
  <c r="CX226" i="1"/>
  <c r="AVK226" i="1"/>
  <c r="CY225" i="1"/>
  <c r="AVL225" i="1"/>
  <c r="CU225" i="1"/>
  <c r="AVH225" i="1"/>
  <c r="DC224" i="1"/>
  <c r="AVP224" i="1"/>
  <c r="CV224" i="1"/>
  <c r="AVI224" i="1"/>
  <c r="CN224" i="1"/>
  <c r="AVA224" i="1"/>
  <c r="CW223" i="1"/>
  <c r="AVJ223" i="1"/>
  <c r="CS223" i="1"/>
  <c r="AVF223" i="1"/>
  <c r="CY222" i="1"/>
  <c r="AVL222" i="1"/>
  <c r="CU222" i="1"/>
  <c r="AVH222" i="1"/>
  <c r="DC221" i="1"/>
  <c r="AVP221" i="1"/>
  <c r="CV221" i="1"/>
  <c r="AVI221" i="1"/>
  <c r="CN221" i="1"/>
  <c r="AVA221" i="1"/>
  <c r="CN217" i="1"/>
  <c r="CN215" i="1"/>
  <c r="CY213" i="1"/>
  <c r="AVL213" i="1"/>
  <c r="CU213" i="1"/>
  <c r="AVH213" i="1"/>
  <c r="DC212" i="1"/>
  <c r="AVP212" i="1"/>
  <c r="CV212" i="1"/>
  <c r="AVI212" i="1"/>
  <c r="CN212" i="1"/>
  <c r="AVA212" i="1"/>
  <c r="CW211" i="1"/>
  <c r="AVJ211" i="1"/>
  <c r="CS211" i="1"/>
  <c r="AVF211" i="1"/>
  <c r="CY210" i="1"/>
  <c r="AVL210" i="1"/>
  <c r="CU210" i="1"/>
  <c r="AVH210" i="1"/>
  <c r="DC209" i="1"/>
  <c r="AVP209" i="1"/>
  <c r="CV209" i="1"/>
  <c r="AVI209" i="1"/>
  <c r="CN209" i="1"/>
  <c r="AVA209" i="1"/>
  <c r="CN206" i="1"/>
  <c r="CY204" i="1"/>
  <c r="AVL204" i="1"/>
  <c r="CU204" i="1"/>
  <c r="AVH204" i="1"/>
  <c r="DC203" i="1"/>
  <c r="AVP203" i="1"/>
  <c r="CV203" i="1"/>
  <c r="AVI203" i="1"/>
  <c r="CN203" i="1"/>
  <c r="AVA203" i="1"/>
  <c r="CW202" i="1"/>
  <c r="AVJ202" i="1"/>
  <c r="CS202" i="1"/>
  <c r="AVF202" i="1"/>
  <c r="DC200" i="1"/>
  <c r="AVP200" i="1"/>
  <c r="CV200" i="1"/>
  <c r="AVI200" i="1"/>
  <c r="CN200" i="1"/>
  <c r="AVA200" i="1"/>
  <c r="CW199" i="1"/>
  <c r="AVJ199" i="1"/>
  <c r="CS199" i="1"/>
  <c r="AVF199" i="1"/>
  <c r="CX197" i="1"/>
  <c r="AVK197" i="1"/>
  <c r="DC196" i="1"/>
  <c r="AVP196" i="1"/>
  <c r="CV196" i="1"/>
  <c r="AVI196" i="1"/>
  <c r="CN196" i="1"/>
  <c r="AVA196" i="1"/>
  <c r="CN194" i="1"/>
  <c r="CN192" i="1"/>
  <c r="CY190" i="1"/>
  <c r="AVL190" i="1"/>
  <c r="CU190" i="1"/>
  <c r="AVH190" i="1"/>
  <c r="DC188" i="1"/>
  <c r="AVP188" i="1"/>
  <c r="CV188" i="1"/>
  <c r="AVI188" i="1"/>
  <c r="CQ188" i="1"/>
  <c r="AVD188" i="1"/>
  <c r="CY186" i="1"/>
  <c r="AVL186" i="1"/>
  <c r="CU186" i="1"/>
  <c r="AVH186" i="1"/>
  <c r="CW184" i="1"/>
  <c r="AVJ184" i="1"/>
  <c r="CS184" i="1"/>
  <c r="AVF184" i="1"/>
  <c r="CY183" i="1"/>
  <c r="AVL183" i="1"/>
  <c r="CU183" i="1"/>
  <c r="AVH183" i="1"/>
  <c r="CN181" i="1"/>
  <c r="AVA181" i="1"/>
  <c r="CW180" i="1"/>
  <c r="AVJ180" i="1"/>
  <c r="CS180" i="1"/>
  <c r="AVF180" i="1"/>
  <c r="CX179" i="1"/>
  <c r="AVK179" i="1"/>
  <c r="DC178" i="1"/>
  <c r="AVP178" i="1"/>
  <c r="CV178" i="1"/>
  <c r="AVI178" i="1"/>
  <c r="CN178" i="1"/>
  <c r="AVA178" i="1"/>
  <c r="CW177" i="1"/>
  <c r="AVJ177" i="1"/>
  <c r="CS177" i="1"/>
  <c r="AVF177" i="1"/>
  <c r="CX176" i="1"/>
  <c r="AVK176" i="1"/>
  <c r="CY175" i="1"/>
  <c r="AVL175" i="1"/>
  <c r="CU175" i="1"/>
  <c r="AVH175" i="1"/>
  <c r="CN175" i="1"/>
  <c r="AVA175" i="1"/>
  <c r="CN173" i="1"/>
  <c r="CY171" i="1"/>
  <c r="AVL171" i="1"/>
  <c r="CU171" i="1"/>
  <c r="AVH171" i="1"/>
  <c r="CN171" i="1"/>
  <c r="AVA171" i="1"/>
  <c r="CX169" i="1"/>
  <c r="AVK169" i="1"/>
  <c r="CY168" i="1"/>
  <c r="AVL168" i="1"/>
  <c r="CU168" i="1"/>
  <c r="AVH168" i="1"/>
  <c r="DC167" i="1"/>
  <c r="AVP167" i="1"/>
  <c r="CV167" i="1"/>
  <c r="AVI167" i="1"/>
  <c r="CQ167" i="1"/>
  <c r="AVD167" i="1"/>
  <c r="CX166" i="1"/>
  <c r="AVK166" i="1"/>
  <c r="CY163" i="1"/>
  <c r="AVL163" i="1"/>
  <c r="CU163" i="1"/>
  <c r="AVH163" i="1"/>
  <c r="DC162" i="1"/>
  <c r="AVP162" i="1"/>
  <c r="CV162" i="1"/>
  <c r="AVI162" i="1"/>
  <c r="CQ162" i="1"/>
  <c r="AVD162" i="1"/>
  <c r="CX161" i="1"/>
  <c r="AVK161" i="1"/>
  <c r="CY159" i="1"/>
  <c r="AVL159" i="1"/>
  <c r="CU159" i="1"/>
  <c r="AVH159" i="1"/>
  <c r="DC158" i="1"/>
  <c r="AVP158" i="1"/>
  <c r="CV158" i="1"/>
  <c r="AVI158" i="1"/>
  <c r="CN158" i="1"/>
  <c r="AVA158" i="1"/>
  <c r="CW157" i="1"/>
  <c r="AVJ157" i="1"/>
  <c r="CS157" i="1"/>
  <c r="AVF157" i="1"/>
  <c r="CN156" i="1"/>
  <c r="CN154" i="1"/>
  <c r="CN152" i="1"/>
  <c r="CW149" i="1"/>
  <c r="AVJ149" i="1"/>
  <c r="CS149" i="1"/>
  <c r="AVF149" i="1"/>
  <c r="CY148" i="1"/>
  <c r="AVL148" i="1"/>
  <c r="CU148" i="1"/>
  <c r="AVH148" i="1"/>
  <c r="DC154" i="1"/>
  <c r="AVP154" i="1"/>
  <c r="DC152" i="1"/>
  <c r="AVP152" i="1"/>
  <c r="CX149" i="1"/>
  <c r="AVK149" i="1"/>
  <c r="DC148" i="1"/>
  <c r="AVP148" i="1"/>
  <c r="CV148" i="1"/>
  <c r="AVI148" i="1"/>
  <c r="CN148" i="1"/>
  <c r="AVA148" i="1"/>
  <c r="CW147" i="1"/>
  <c r="AVJ147" i="1"/>
  <c r="CS147" i="1"/>
  <c r="AVF147" i="1"/>
  <c r="DC145" i="1"/>
  <c r="AVP145" i="1"/>
  <c r="CX143" i="1"/>
  <c r="AVK143" i="1"/>
  <c r="CY142" i="1"/>
  <c r="AVL142" i="1"/>
  <c r="CU142" i="1"/>
  <c r="AVH142" i="1"/>
  <c r="DC141" i="1"/>
  <c r="AVP141" i="1"/>
  <c r="CV141" i="1"/>
  <c r="AVI141" i="1"/>
  <c r="CN141" i="1"/>
  <c r="AVA141" i="1"/>
  <c r="CW140" i="1"/>
  <c r="AVJ140" i="1"/>
  <c r="CS140" i="1"/>
  <c r="AVF140" i="1"/>
  <c r="CY139" i="1"/>
  <c r="AVL139" i="1"/>
  <c r="CU139" i="1"/>
  <c r="AVH139" i="1"/>
  <c r="DC138" i="1"/>
  <c r="AVP138" i="1"/>
  <c r="CV138" i="1"/>
  <c r="AVI138" i="1"/>
  <c r="CN138" i="1"/>
  <c r="AVA138" i="1"/>
  <c r="CN136" i="1"/>
  <c r="CN134" i="1"/>
  <c r="CY130" i="1"/>
  <c r="AVL130" i="1"/>
  <c r="CU130" i="1"/>
  <c r="AVH130" i="1"/>
  <c r="CW128" i="1"/>
  <c r="AVJ128" i="1"/>
  <c r="CS128" i="1"/>
  <c r="AVF128" i="1"/>
  <c r="CY127" i="1"/>
  <c r="AVL127" i="1"/>
  <c r="CU127" i="1"/>
  <c r="AVH127" i="1"/>
  <c r="DC126" i="1"/>
  <c r="AVP126" i="1"/>
  <c r="CV126" i="1"/>
  <c r="AVI126" i="1"/>
  <c r="CN126" i="1"/>
  <c r="AVA126" i="1"/>
  <c r="CW125" i="1"/>
  <c r="AVJ125" i="1"/>
  <c r="CS125" i="1"/>
  <c r="AVF125" i="1"/>
  <c r="CX124" i="1"/>
  <c r="AVK124" i="1"/>
  <c r="DC121" i="1"/>
  <c r="AVP121" i="1"/>
  <c r="CY117" i="1"/>
  <c r="AVL117" i="1"/>
  <c r="CU117" i="1"/>
  <c r="AVH117" i="1"/>
  <c r="DC116" i="1"/>
  <c r="AVP116" i="1"/>
  <c r="CV116" i="1"/>
  <c r="AVI116" i="1"/>
  <c r="CQ116" i="1"/>
  <c r="AVD116" i="1"/>
  <c r="CX115" i="1"/>
  <c r="AVK115" i="1"/>
  <c r="CY114" i="1"/>
  <c r="AVL114" i="1"/>
  <c r="CU114" i="1"/>
  <c r="AVH114" i="1"/>
  <c r="DC113" i="1"/>
  <c r="AVP113" i="1"/>
  <c r="DC111" i="1"/>
  <c r="AVP111" i="1"/>
  <c r="DC109" i="1"/>
  <c r="AVP109" i="1"/>
  <c r="CV109" i="1"/>
  <c r="AVI109" i="1"/>
  <c r="CN109" i="1"/>
  <c r="AVA109" i="1"/>
  <c r="CW108" i="1"/>
  <c r="AVJ108" i="1"/>
  <c r="CS108" i="1"/>
  <c r="AVF108" i="1"/>
  <c r="CY107" i="1"/>
  <c r="AVL107" i="1"/>
  <c r="CU107" i="1"/>
  <c r="AVH107" i="1"/>
  <c r="DC106" i="1"/>
  <c r="AVP106" i="1"/>
  <c r="CV106" i="1"/>
  <c r="AVI106" i="1"/>
  <c r="CN106" i="1"/>
  <c r="AVA106" i="1"/>
  <c r="CW105" i="1"/>
  <c r="AVJ105" i="1"/>
  <c r="CS105" i="1"/>
  <c r="AVF105" i="1"/>
  <c r="CX104" i="1"/>
  <c r="AVK104" i="1"/>
  <c r="DC103" i="1"/>
  <c r="AVP103" i="1"/>
  <c r="DC101" i="1"/>
  <c r="AVP101" i="1"/>
  <c r="DC97" i="1"/>
  <c r="AVP97" i="1"/>
  <c r="CY92" i="1"/>
  <c r="AVL92" i="1"/>
  <c r="CU92" i="1"/>
  <c r="AVH92" i="1"/>
  <c r="CW90" i="1"/>
  <c r="AVJ90" i="1"/>
  <c r="CS90" i="1"/>
  <c r="AVF90" i="1"/>
  <c r="CW87" i="1"/>
  <c r="AVJ87" i="1"/>
  <c r="CS87" i="1"/>
  <c r="AVF87" i="1"/>
  <c r="CX86" i="1"/>
  <c r="AVK86" i="1"/>
  <c r="CY85" i="1"/>
  <c r="AVL85" i="1"/>
  <c r="CU85" i="1"/>
  <c r="AVH85" i="1"/>
  <c r="CN85" i="1"/>
  <c r="AVA85" i="1"/>
  <c r="CW84" i="1"/>
  <c r="AVJ84" i="1"/>
  <c r="CS84" i="1"/>
  <c r="AVF84" i="1"/>
  <c r="DC82" i="1"/>
  <c r="AVP82" i="1"/>
  <c r="CV82" i="1"/>
  <c r="AVI82" i="1"/>
  <c r="CN82" i="1"/>
  <c r="AVA82" i="1"/>
  <c r="CY80" i="1"/>
  <c r="AVL80" i="1"/>
  <c r="CU80" i="1"/>
  <c r="AVH80" i="1"/>
  <c r="DC79" i="1"/>
  <c r="AVP79" i="1"/>
  <c r="DC77" i="1"/>
  <c r="AVP77" i="1"/>
  <c r="CX74" i="1"/>
  <c r="AVK74" i="1"/>
  <c r="CY73" i="1"/>
  <c r="AVL73" i="1"/>
  <c r="CU73" i="1"/>
  <c r="AVH73" i="1"/>
  <c r="CN73" i="1"/>
  <c r="AVA73" i="1"/>
  <c r="CX71" i="1"/>
  <c r="AVK71" i="1"/>
  <c r="CY70" i="1"/>
  <c r="AVL70" i="1"/>
  <c r="CU70" i="1"/>
  <c r="AVH70" i="1"/>
  <c r="CX68" i="1"/>
  <c r="AVK68" i="1"/>
  <c r="CN67" i="1"/>
  <c r="AVA67" i="1"/>
  <c r="CW66" i="1"/>
  <c r="AVJ66" i="1"/>
  <c r="CS66" i="1"/>
  <c r="AVF66" i="1"/>
  <c r="DC64" i="1"/>
  <c r="AVP64" i="1"/>
  <c r="CV64" i="1"/>
  <c r="AVI64" i="1"/>
  <c r="CN64" i="1"/>
  <c r="AVA64" i="1"/>
  <c r="CW63" i="1"/>
  <c r="AVJ63" i="1"/>
  <c r="CS63" i="1"/>
  <c r="AVF63" i="1"/>
  <c r="DC61" i="1"/>
  <c r="AVP61" i="1"/>
  <c r="CV61" i="1"/>
  <c r="AVI61" i="1"/>
  <c r="CQ61" i="1"/>
  <c r="AVD61" i="1"/>
  <c r="DC50" i="1"/>
  <c r="AVP50" i="1"/>
  <c r="DC48" i="1"/>
  <c r="AVP48" i="1"/>
  <c r="CV48" i="1"/>
  <c r="AVI48" i="1"/>
  <c r="CQ48" i="1"/>
  <c r="AVD48" i="1"/>
  <c r="DC46" i="1"/>
  <c r="AVP46" i="1"/>
  <c r="CV46" i="1"/>
  <c r="AVI46" i="1"/>
  <c r="CN46" i="1"/>
  <c r="AVA46" i="1"/>
  <c r="CW45" i="1"/>
  <c r="AVJ45" i="1"/>
  <c r="CS45" i="1"/>
  <c r="AVF45" i="1"/>
  <c r="CX44" i="1"/>
  <c r="AVK44" i="1"/>
  <c r="DC43" i="1"/>
  <c r="AVP43" i="1"/>
  <c r="CV43" i="1"/>
  <c r="AVI43" i="1"/>
  <c r="CN43" i="1"/>
  <c r="AVA43" i="1"/>
  <c r="CW42" i="1"/>
  <c r="AVJ42" i="1"/>
  <c r="CS42" i="1"/>
  <c r="AVF42" i="1"/>
  <c r="CX41" i="1"/>
  <c r="AVK41" i="1"/>
  <c r="CY40" i="1"/>
  <c r="AVL40" i="1"/>
  <c r="CU40" i="1"/>
  <c r="AVH40" i="1"/>
  <c r="CN40" i="1"/>
  <c r="AVA40" i="1"/>
  <c r="CW39" i="1"/>
  <c r="AVJ39" i="1"/>
  <c r="CS39" i="1"/>
  <c r="AVF39" i="1"/>
  <c r="CX38" i="1"/>
  <c r="AVK38" i="1"/>
  <c r="CN37" i="1"/>
  <c r="CN35" i="1"/>
  <c r="CN33" i="1"/>
  <c r="CN31" i="1"/>
  <c r="CW30" i="1"/>
  <c r="AVJ30" i="1"/>
  <c r="CS30" i="1"/>
  <c r="AVF30" i="1"/>
  <c r="CX29" i="1"/>
  <c r="AVK29" i="1"/>
  <c r="CY28" i="1"/>
  <c r="AVL28" i="1"/>
  <c r="CU28" i="1"/>
  <c r="AVH28" i="1"/>
  <c r="CN28" i="1"/>
  <c r="AVA28" i="1"/>
  <c r="CW27" i="1"/>
  <c r="AVJ27" i="1"/>
  <c r="CS27" i="1"/>
  <c r="AVF27" i="1"/>
  <c r="CX26" i="1"/>
  <c r="AVK26" i="1"/>
  <c r="CY25" i="1"/>
  <c r="AVL25" i="1"/>
  <c r="CU25" i="1"/>
  <c r="AVH25" i="1"/>
  <c r="DC24" i="1"/>
  <c r="AVP24" i="1"/>
  <c r="DC22" i="1"/>
  <c r="AVP22" i="1"/>
  <c r="CX21" i="1"/>
  <c r="AVK21" i="1"/>
  <c r="CY20" i="1"/>
  <c r="AVL20" i="1"/>
  <c r="CU20" i="1"/>
  <c r="AVH20" i="1"/>
  <c r="CN20" i="1"/>
  <c r="AVA20" i="1"/>
  <c r="CY18" i="1"/>
  <c r="AVL18" i="1"/>
  <c r="CU18" i="1"/>
  <c r="AVH18" i="1"/>
  <c r="DC17" i="1"/>
  <c r="AVP17" i="1"/>
  <c r="CV17" i="1"/>
  <c r="AVI17" i="1"/>
  <c r="CN17" i="1"/>
  <c r="AVA17" i="1"/>
  <c r="CW16" i="1"/>
  <c r="AVJ16" i="1"/>
  <c r="CS16" i="1"/>
  <c r="AVF16" i="1"/>
  <c r="CY15" i="1"/>
  <c r="AVL15" i="1"/>
  <c r="CU15" i="1"/>
  <c r="AVH15" i="1"/>
  <c r="DC14" i="1"/>
  <c r="AVP14" i="1"/>
  <c r="CV14" i="1"/>
  <c r="AVI14" i="1"/>
  <c r="CN14" i="1"/>
  <c r="AVA14" i="1"/>
  <c r="CW13" i="1"/>
  <c r="AVJ13" i="1"/>
  <c r="CS13" i="1"/>
  <c r="AVF13" i="1"/>
  <c r="DC11" i="1"/>
  <c r="AVP11" i="1"/>
  <c r="DC8" i="1"/>
  <c r="AVP8" i="1"/>
  <c r="CP414" i="1"/>
  <c r="AVC414" i="1"/>
  <c r="CP404" i="1"/>
  <c r="AVC404" i="1"/>
  <c r="CP397" i="1"/>
  <c r="AVC397" i="1"/>
  <c r="CP379" i="1"/>
  <c r="AVC379" i="1"/>
  <c r="CP362" i="1"/>
  <c r="AVC362" i="1"/>
  <c r="CP358" i="1"/>
  <c r="AVC358" i="1"/>
  <c r="CP351" i="1"/>
  <c r="AVC351" i="1"/>
  <c r="CP339" i="1"/>
  <c r="AVC339" i="1"/>
  <c r="CP331" i="1"/>
  <c r="AVC331" i="1"/>
  <c r="CP327" i="1"/>
  <c r="AVC327" i="1"/>
  <c r="CP316" i="1"/>
  <c r="AVC316" i="1"/>
  <c r="CP305" i="1"/>
  <c r="AVC305" i="1"/>
  <c r="CP300" i="1"/>
  <c r="AVC300" i="1"/>
  <c r="CP296" i="1"/>
  <c r="AVC296" i="1"/>
  <c r="CP277" i="1"/>
  <c r="AVC277" i="1"/>
  <c r="CP271" i="1"/>
  <c r="AVC271" i="1"/>
  <c r="CP263" i="1"/>
  <c r="AVC263" i="1"/>
  <c r="CP259" i="1"/>
  <c r="AVC259" i="1"/>
  <c r="CP252" i="1"/>
  <c r="AVC252" i="1"/>
  <c r="CP248" i="1"/>
  <c r="AVC248" i="1"/>
  <c r="CP243" i="1"/>
  <c r="AVC243" i="1"/>
  <c r="CP239" i="1"/>
  <c r="AVC239" i="1"/>
  <c r="CP226" i="1"/>
  <c r="AVC226" i="1"/>
  <c r="CP222" i="1"/>
  <c r="AVC222" i="1"/>
  <c r="CP212" i="1"/>
  <c r="AVC212" i="1"/>
  <c r="CP204" i="1"/>
  <c r="AVC204" i="1"/>
  <c r="CP200" i="1"/>
  <c r="AVC200" i="1"/>
  <c r="CP190" i="1"/>
  <c r="AVC190" i="1"/>
  <c r="CP180" i="1"/>
  <c r="AVC180" i="1"/>
  <c r="CP176" i="1"/>
  <c r="AVC176" i="1"/>
  <c r="CP169" i="1"/>
  <c r="AVC169" i="1"/>
  <c r="CP159" i="1"/>
  <c r="AVC159" i="1"/>
  <c r="CP148" i="1"/>
  <c r="AVC148" i="1"/>
  <c r="CP141" i="1"/>
  <c r="AVC141" i="1"/>
  <c r="CP130" i="1"/>
  <c r="AVC130" i="1"/>
  <c r="CP126" i="1"/>
  <c r="AVC126" i="1"/>
  <c r="CP117" i="1"/>
  <c r="AVC117" i="1"/>
  <c r="CP109" i="1"/>
  <c r="AVC109" i="1"/>
  <c r="CP105" i="1"/>
  <c r="AVC105" i="1"/>
  <c r="CP87" i="1"/>
  <c r="AVC87" i="1"/>
  <c r="CP82" i="1"/>
  <c r="AVC82" i="1"/>
  <c r="CP66" i="1"/>
  <c r="AVC66" i="1"/>
  <c r="CP48" i="1"/>
  <c r="AVC48" i="1"/>
  <c r="CP43" i="1"/>
  <c r="AVC43" i="1"/>
  <c r="CP39" i="1"/>
  <c r="AVC39" i="1"/>
  <c r="CP28" i="1"/>
  <c r="AVC28" i="1"/>
  <c r="CP21" i="1"/>
  <c r="AVC21" i="1"/>
  <c r="CP16" i="1"/>
  <c r="AVC16" i="1"/>
  <c r="CR414" i="1"/>
  <c r="AVE414" i="1"/>
  <c r="CR404" i="1"/>
  <c r="AVE404" i="1"/>
  <c r="CR397" i="1"/>
  <c r="AVE397" i="1"/>
  <c r="CR379" i="1"/>
  <c r="AVE379" i="1"/>
  <c r="CR362" i="1"/>
  <c r="AVE362" i="1"/>
  <c r="CR358" i="1"/>
  <c r="AVE358" i="1"/>
  <c r="CR351" i="1"/>
  <c r="AVE351" i="1"/>
  <c r="CR339" i="1"/>
  <c r="AVE339" i="1"/>
  <c r="CR331" i="1"/>
  <c r="AVE331" i="1"/>
  <c r="CR327" i="1"/>
  <c r="AVE327" i="1"/>
  <c r="CR316" i="1"/>
  <c r="AVE316" i="1"/>
  <c r="CR305" i="1"/>
  <c r="AVE305" i="1"/>
  <c r="CR300" i="1"/>
  <c r="AVE300" i="1"/>
  <c r="CR296" i="1"/>
  <c r="AVE296" i="1"/>
  <c r="CR277" i="1"/>
  <c r="AVE277" i="1"/>
  <c r="CR271" i="1"/>
  <c r="AVE271" i="1"/>
  <c r="CR263" i="1"/>
  <c r="AVE263" i="1"/>
  <c r="CR259" i="1"/>
  <c r="AVE259" i="1"/>
  <c r="CR252" i="1"/>
  <c r="AVE252" i="1"/>
  <c r="CR248" i="1"/>
  <c r="AVE248" i="1"/>
  <c r="CR243" i="1"/>
  <c r="AVE243" i="1"/>
  <c r="CR239" i="1"/>
  <c r="AVE239" i="1"/>
  <c r="CR226" i="1"/>
  <c r="AVE226" i="1"/>
  <c r="CR222" i="1"/>
  <c r="AVE222" i="1"/>
  <c r="CR212" i="1"/>
  <c r="AVE212" i="1"/>
  <c r="CR204" i="1"/>
  <c r="AVE204" i="1"/>
  <c r="CR200" i="1"/>
  <c r="AVE200" i="1"/>
  <c r="CR190" i="1"/>
  <c r="AVE190" i="1"/>
  <c r="CR180" i="1"/>
  <c r="AVE180" i="1"/>
  <c r="CR176" i="1"/>
  <c r="AVE176" i="1"/>
  <c r="CR169" i="1"/>
  <c r="AVE169" i="1"/>
  <c r="CR159" i="1"/>
  <c r="AVE159" i="1"/>
  <c r="CR148" i="1"/>
  <c r="AVE148" i="1"/>
  <c r="CR141" i="1"/>
  <c r="AVE141" i="1"/>
  <c r="CR130" i="1"/>
  <c r="AVE130" i="1"/>
  <c r="CR126" i="1"/>
  <c r="AVE126" i="1"/>
  <c r="CR117" i="1"/>
  <c r="AVE117" i="1"/>
  <c r="CR109" i="1"/>
  <c r="AVE109" i="1"/>
  <c r="CR105" i="1"/>
  <c r="AVE105" i="1"/>
  <c r="CR87" i="1"/>
  <c r="AVE87" i="1"/>
  <c r="CR82" i="1"/>
  <c r="AVE82" i="1"/>
  <c r="CR66" i="1"/>
  <c r="AVE66" i="1"/>
  <c r="CR48" i="1"/>
  <c r="AVE48" i="1"/>
  <c r="CR43" i="1"/>
  <c r="AVE43" i="1"/>
  <c r="CR39" i="1"/>
  <c r="AVE39" i="1"/>
  <c r="CR28" i="1"/>
  <c r="AVE28" i="1"/>
  <c r="CR21" i="1"/>
  <c r="AVE21" i="1"/>
  <c r="CR16" i="1"/>
  <c r="AVE16" i="1"/>
  <c r="AVB417" i="1"/>
  <c r="CS116" i="1"/>
  <c r="AVF116" i="1"/>
  <c r="CY115" i="1"/>
  <c r="AVL115" i="1"/>
  <c r="CU115" i="1"/>
  <c r="AVH115" i="1"/>
  <c r="DC114" i="1"/>
  <c r="AVP114" i="1"/>
  <c r="CV114" i="1"/>
  <c r="AVI114" i="1"/>
  <c r="CN114" i="1"/>
  <c r="AVA114" i="1"/>
  <c r="CN112" i="1"/>
  <c r="CN110" i="1"/>
  <c r="CW109" i="1"/>
  <c r="AVJ109" i="1"/>
  <c r="CS109" i="1"/>
  <c r="AVF109" i="1"/>
  <c r="CX108" i="1"/>
  <c r="AVK108" i="1"/>
  <c r="DC107" i="1"/>
  <c r="AVP107" i="1"/>
  <c r="CV107" i="1"/>
  <c r="AVI107" i="1"/>
  <c r="CN107" i="1"/>
  <c r="AVA107" i="1"/>
  <c r="CW106" i="1"/>
  <c r="AVJ106" i="1"/>
  <c r="CS106" i="1"/>
  <c r="AVF106" i="1"/>
  <c r="CX105" i="1"/>
  <c r="AVK105" i="1"/>
  <c r="CY104" i="1"/>
  <c r="AVL104" i="1"/>
  <c r="CU104" i="1"/>
  <c r="AVH104" i="1"/>
  <c r="CN104" i="1"/>
  <c r="AVA104" i="1"/>
  <c r="CN102" i="1"/>
  <c r="CN98" i="1"/>
  <c r="DC92" i="1"/>
  <c r="AVP92" i="1"/>
  <c r="CV92" i="1"/>
  <c r="AVI92" i="1"/>
  <c r="CN92" i="1"/>
  <c r="AVA92" i="1"/>
  <c r="CX90" i="1"/>
  <c r="AVK90" i="1"/>
  <c r="CX87" i="1"/>
  <c r="AVK87" i="1"/>
  <c r="CY86" i="1"/>
  <c r="AVL86" i="1"/>
  <c r="CU86" i="1"/>
  <c r="AVH86" i="1"/>
  <c r="DC85" i="1"/>
  <c r="AVP85" i="1"/>
  <c r="CV85" i="1"/>
  <c r="AVI85" i="1"/>
  <c r="CQ85" i="1"/>
  <c r="AVD85" i="1"/>
  <c r="CX84" i="1"/>
  <c r="AVK84" i="1"/>
  <c r="CN83" i="1"/>
  <c r="AVA83" i="1"/>
  <c r="CW82" i="1"/>
  <c r="AVJ82" i="1"/>
  <c r="CS82" i="1"/>
  <c r="AVF82" i="1"/>
  <c r="DC80" i="1"/>
  <c r="AVP80" i="1"/>
  <c r="CV80" i="1"/>
  <c r="AVI80" i="1"/>
  <c r="CN80" i="1"/>
  <c r="AVA80" i="1"/>
  <c r="CY74" i="1"/>
  <c r="AVL74" i="1"/>
  <c r="CU74" i="1"/>
  <c r="AVH74" i="1"/>
  <c r="DC73" i="1"/>
  <c r="AVP73" i="1"/>
  <c r="CV73" i="1"/>
  <c r="AVI73" i="1"/>
  <c r="CQ73" i="1"/>
  <c r="AVD73" i="1"/>
  <c r="CY71" i="1"/>
  <c r="AVL71" i="1"/>
  <c r="CU71" i="1"/>
  <c r="AVH71" i="1"/>
  <c r="DC70" i="1"/>
  <c r="AVP70" i="1"/>
  <c r="CV70" i="1"/>
  <c r="AVI70" i="1"/>
  <c r="CN70" i="1"/>
  <c r="AVA70" i="1"/>
  <c r="CY68" i="1"/>
  <c r="AVL68" i="1"/>
  <c r="CU68" i="1"/>
  <c r="AVH68" i="1"/>
  <c r="DC67" i="1"/>
  <c r="AVP67" i="1"/>
  <c r="CX66" i="1"/>
  <c r="AVK66" i="1"/>
  <c r="CW64" i="1"/>
  <c r="AVJ64" i="1"/>
  <c r="CS64" i="1"/>
  <c r="AVF64" i="1"/>
  <c r="CX63" i="1"/>
  <c r="AVK63" i="1"/>
  <c r="CN62" i="1"/>
  <c r="CW61" i="1"/>
  <c r="AVJ61" i="1"/>
  <c r="CS61" i="1"/>
  <c r="AVF61" i="1"/>
  <c r="CN51" i="1"/>
  <c r="CN49" i="1"/>
  <c r="CW48" i="1"/>
  <c r="AVJ48" i="1"/>
  <c r="CS48" i="1"/>
  <c r="AVF48" i="1"/>
  <c r="CN47" i="1"/>
  <c r="CW46" i="1"/>
  <c r="AVJ46" i="1"/>
  <c r="CS46" i="1"/>
  <c r="AVF46" i="1"/>
  <c r="CX45" i="1"/>
  <c r="AVK45" i="1"/>
  <c r="CY44" i="1"/>
  <c r="AVL44" i="1"/>
  <c r="CU44" i="1"/>
  <c r="AVH44" i="1"/>
  <c r="CN44" i="1"/>
  <c r="AVA44" i="1"/>
  <c r="CW43" i="1"/>
  <c r="AVJ43" i="1"/>
  <c r="CS43" i="1"/>
  <c r="AVF43" i="1"/>
  <c r="CX42" i="1"/>
  <c r="AVK42" i="1"/>
  <c r="CY41" i="1"/>
  <c r="AVL41" i="1"/>
  <c r="CU41" i="1"/>
  <c r="AVH41" i="1"/>
  <c r="DC40" i="1"/>
  <c r="AVP40" i="1"/>
  <c r="CV40" i="1"/>
  <c r="AVI40" i="1"/>
  <c r="CQ40" i="1"/>
  <c r="AVD40" i="1"/>
  <c r="CX39" i="1"/>
  <c r="AVK39" i="1"/>
  <c r="CY38" i="1"/>
  <c r="AVL38" i="1"/>
  <c r="CU38" i="1"/>
  <c r="AVH38" i="1"/>
  <c r="DC37" i="1"/>
  <c r="AVP37" i="1"/>
  <c r="DC35" i="1"/>
  <c r="AVP35" i="1"/>
  <c r="DC33" i="1"/>
  <c r="AVP33" i="1"/>
  <c r="DC31" i="1"/>
  <c r="AVP31" i="1"/>
  <c r="CX30" i="1"/>
  <c r="AVK30" i="1"/>
  <c r="CY29" i="1"/>
  <c r="AVL29" i="1"/>
  <c r="CU29" i="1"/>
  <c r="AVH29" i="1"/>
  <c r="DC28" i="1"/>
  <c r="AVP28" i="1"/>
  <c r="CV28" i="1"/>
  <c r="AVI28" i="1"/>
  <c r="CQ28" i="1"/>
  <c r="AVD28" i="1"/>
  <c r="CX27" i="1"/>
  <c r="AVK27" i="1"/>
  <c r="CY26" i="1"/>
  <c r="AVL26" i="1"/>
  <c r="CU26" i="1"/>
  <c r="AVH26" i="1"/>
  <c r="DC25" i="1"/>
  <c r="AVP25" i="1"/>
  <c r="CV25" i="1"/>
  <c r="AVI25" i="1"/>
  <c r="CN25" i="1"/>
  <c r="AVA25" i="1"/>
  <c r="CN23" i="1"/>
  <c r="CY21" i="1"/>
  <c r="AVL21" i="1"/>
  <c r="CU21" i="1"/>
  <c r="AVH21" i="1"/>
  <c r="DC20" i="1"/>
  <c r="AVP20" i="1"/>
  <c r="CV20" i="1"/>
  <c r="AVI20" i="1"/>
  <c r="CQ20" i="1"/>
  <c r="AVD20" i="1"/>
  <c r="DC18" i="1"/>
  <c r="AVP18" i="1"/>
  <c r="CV18" i="1"/>
  <c r="AVI18" i="1"/>
  <c r="CN18" i="1"/>
  <c r="AVA18" i="1"/>
  <c r="CW17" i="1"/>
  <c r="AVJ17" i="1"/>
  <c r="CS17" i="1"/>
  <c r="AVF17" i="1"/>
  <c r="CX16" i="1"/>
  <c r="AVK16" i="1"/>
  <c r="DC15" i="1"/>
  <c r="AVP15" i="1"/>
  <c r="CV15" i="1"/>
  <c r="AVI15" i="1"/>
  <c r="CN15" i="1"/>
  <c r="AVA15" i="1"/>
  <c r="CW14" i="1"/>
  <c r="AVJ14" i="1"/>
  <c r="CS14" i="1"/>
  <c r="AVF14" i="1"/>
  <c r="CX13" i="1"/>
  <c r="AVK13" i="1"/>
  <c r="CN12" i="1"/>
  <c r="CN9" i="1"/>
  <c r="CP409" i="1"/>
  <c r="AVC409" i="1"/>
  <c r="CP399" i="1"/>
  <c r="AVC399" i="1"/>
  <c r="CP394" i="1"/>
  <c r="AVC394" i="1"/>
  <c r="CP376" i="1"/>
  <c r="AVC376" i="1"/>
  <c r="CP363" i="1"/>
  <c r="AVC363" i="1"/>
  <c r="CP359" i="1"/>
  <c r="AVC359" i="1"/>
  <c r="CP352" i="1"/>
  <c r="AVC352" i="1"/>
  <c r="CP340" i="1"/>
  <c r="AVC340" i="1"/>
  <c r="CP336" i="1"/>
  <c r="AVC336" i="1"/>
  <c r="CP332" i="1"/>
  <c r="AVC332" i="1"/>
  <c r="CP328" i="1"/>
  <c r="AVC328" i="1"/>
  <c r="CP317" i="1"/>
  <c r="AVC317" i="1"/>
  <c r="CP313" i="1"/>
  <c r="AVC313" i="1"/>
  <c r="CP302" i="1"/>
  <c r="AVC302" i="1"/>
  <c r="CP297" i="1"/>
  <c r="AVC297" i="1"/>
  <c r="CP280" i="1"/>
  <c r="AVC280" i="1"/>
  <c r="CP273" i="1"/>
  <c r="AVC273" i="1"/>
  <c r="CP268" i="1"/>
  <c r="AVC268" i="1"/>
  <c r="CP264" i="1"/>
  <c r="AVC264" i="1"/>
  <c r="CP260" i="1"/>
  <c r="AVC260" i="1"/>
  <c r="CP253" i="1"/>
  <c r="AVC253" i="1"/>
  <c r="CP249" i="1"/>
  <c r="AVC249" i="1"/>
  <c r="CP244" i="1"/>
  <c r="AVC244" i="1"/>
  <c r="CP240" i="1"/>
  <c r="AVC240" i="1"/>
  <c r="CP227" i="1"/>
  <c r="AVC227" i="1"/>
  <c r="CP223" i="1"/>
  <c r="AVC223" i="1"/>
  <c r="CP213" i="1"/>
  <c r="AVC213" i="1"/>
  <c r="CP209" i="1"/>
  <c r="AVC209" i="1"/>
  <c r="CP196" i="1"/>
  <c r="AVC196" i="1"/>
  <c r="CP186" i="1"/>
  <c r="AVC186" i="1"/>
  <c r="CP181" i="1"/>
  <c r="AVC181" i="1"/>
  <c r="CP177" i="1"/>
  <c r="AVC177" i="1"/>
  <c r="CP166" i="1"/>
  <c r="AVC166" i="1"/>
  <c r="CP161" i="1"/>
  <c r="AVC161" i="1"/>
  <c r="CP149" i="1"/>
  <c r="AVC149" i="1"/>
  <c r="CP142" i="1"/>
  <c r="AVC142" i="1"/>
  <c r="CP138" i="1"/>
  <c r="AVC138" i="1"/>
  <c r="CP127" i="1"/>
  <c r="AVC127" i="1"/>
  <c r="CP114" i="1"/>
  <c r="AVC114" i="1"/>
  <c r="CP106" i="1"/>
  <c r="AVC106" i="1"/>
  <c r="CP92" i="1"/>
  <c r="AVC92" i="1"/>
  <c r="CP84" i="1"/>
  <c r="AVC84" i="1"/>
  <c r="CP73" i="1"/>
  <c r="AVC73" i="1"/>
  <c r="CP68" i="1"/>
  <c r="AVC68" i="1"/>
  <c r="CP61" i="1"/>
  <c r="AVC61" i="1"/>
  <c r="CP44" i="1"/>
  <c r="AVC44" i="1"/>
  <c r="CP40" i="1"/>
  <c r="AVC40" i="1"/>
  <c r="CP29" i="1"/>
  <c r="AVC29" i="1"/>
  <c r="CP25" i="1"/>
  <c r="AVC25" i="1"/>
  <c r="CP17" i="1"/>
  <c r="AVC17" i="1"/>
  <c r="CP13" i="1"/>
  <c r="AVC13" i="1"/>
  <c r="CR409" i="1"/>
  <c r="AVE409" i="1"/>
  <c r="CR399" i="1"/>
  <c r="AVE399" i="1"/>
  <c r="CR394" i="1"/>
  <c r="AVE394" i="1"/>
  <c r="CR376" i="1"/>
  <c r="AVE376" i="1"/>
  <c r="CR363" i="1"/>
  <c r="AVE363" i="1"/>
  <c r="CR359" i="1"/>
  <c r="AVE359" i="1"/>
  <c r="CR352" i="1"/>
  <c r="AVE352" i="1"/>
  <c r="CR340" i="1"/>
  <c r="AVE340" i="1"/>
  <c r="CR336" i="1"/>
  <c r="AVE336" i="1"/>
  <c r="CR332" i="1"/>
  <c r="AVE332" i="1"/>
  <c r="CR328" i="1"/>
  <c r="AVE328" i="1"/>
  <c r="CR317" i="1"/>
  <c r="AVE317" i="1"/>
  <c r="CR313" i="1"/>
  <c r="AVE313" i="1"/>
  <c r="CR302" i="1"/>
  <c r="AVE302" i="1"/>
  <c r="CR297" i="1"/>
  <c r="AVE297" i="1"/>
  <c r="CR280" i="1"/>
  <c r="AVE280" i="1"/>
  <c r="CR273" i="1"/>
  <c r="AVE273" i="1"/>
  <c r="CR268" i="1"/>
  <c r="AVE268" i="1"/>
  <c r="CR264" i="1"/>
  <c r="AVE264" i="1"/>
  <c r="CR260" i="1"/>
  <c r="AVE260" i="1"/>
  <c r="CR253" i="1"/>
  <c r="AVE253" i="1"/>
  <c r="CR249" i="1"/>
  <c r="AVE249" i="1"/>
  <c r="CR244" i="1"/>
  <c r="AVE244" i="1"/>
  <c r="CR240" i="1"/>
  <c r="AVE240" i="1"/>
  <c r="CR227" i="1"/>
  <c r="AVE227" i="1"/>
  <c r="CR223" i="1"/>
  <c r="AVE223" i="1"/>
  <c r="CR213" i="1"/>
  <c r="AVE213" i="1"/>
  <c r="CR209" i="1"/>
  <c r="AVE209" i="1"/>
  <c r="CR196" i="1"/>
  <c r="AVE196" i="1"/>
  <c r="CR186" i="1"/>
  <c r="AVE186" i="1"/>
  <c r="CR181" i="1"/>
  <c r="AVE181" i="1"/>
  <c r="CR177" i="1"/>
  <c r="AVE177" i="1"/>
  <c r="CR166" i="1"/>
  <c r="AVE166" i="1"/>
  <c r="CR161" i="1"/>
  <c r="AVE161" i="1"/>
  <c r="CR149" i="1"/>
  <c r="AVE149" i="1"/>
  <c r="CR142" i="1"/>
  <c r="AVE142" i="1"/>
  <c r="CR138" i="1"/>
  <c r="AVE138" i="1"/>
  <c r="CR127" i="1"/>
  <c r="AVE127" i="1"/>
  <c r="CR114" i="1"/>
  <c r="AVE114" i="1"/>
  <c r="CR106" i="1"/>
  <c r="AVE106" i="1"/>
  <c r="CR92" i="1"/>
  <c r="AVE92" i="1"/>
  <c r="CR84" i="1"/>
  <c r="AVE84" i="1"/>
  <c r="CR73" i="1"/>
  <c r="AVE73" i="1"/>
  <c r="CR68" i="1"/>
  <c r="AVE68" i="1"/>
  <c r="CR61" i="1"/>
  <c r="AVE61" i="1"/>
  <c r="CR44" i="1"/>
  <c r="AVE44" i="1"/>
  <c r="CR40" i="1"/>
  <c r="AVE40" i="1"/>
  <c r="CR29" i="1"/>
  <c r="AVE29" i="1"/>
  <c r="CR25" i="1"/>
  <c r="AVE25" i="1"/>
  <c r="CR17" i="1"/>
  <c r="AVE17" i="1"/>
  <c r="CR13" i="1"/>
  <c r="AVE13" i="1"/>
  <c r="DC155" i="1"/>
  <c r="AVP155" i="1"/>
  <c r="DC153" i="1"/>
  <c r="AVP153" i="1"/>
  <c r="DC151" i="1"/>
  <c r="AVP151" i="1"/>
  <c r="DC149" i="1"/>
  <c r="AVP149" i="1"/>
  <c r="CV149" i="1"/>
  <c r="AVI149" i="1"/>
  <c r="CQ149" i="1"/>
  <c r="AVD149" i="1"/>
  <c r="CX148" i="1"/>
  <c r="AVK148" i="1"/>
  <c r="CY147" i="1"/>
  <c r="AVL147" i="1"/>
  <c r="CU147" i="1"/>
  <c r="AVH147" i="1"/>
  <c r="DC146" i="1"/>
  <c r="AVP146" i="1"/>
  <c r="DC143" i="1"/>
  <c r="AVP143" i="1"/>
  <c r="CV143" i="1"/>
  <c r="AVI143" i="1"/>
  <c r="CN143" i="1"/>
  <c r="AVA143" i="1"/>
  <c r="CW142" i="1"/>
  <c r="AVJ142" i="1"/>
  <c r="CS142" i="1"/>
  <c r="AVF142" i="1"/>
  <c r="CX141" i="1"/>
  <c r="AVK141" i="1"/>
  <c r="CY140" i="1"/>
  <c r="AVL140" i="1"/>
  <c r="CU140" i="1"/>
  <c r="AVH140" i="1"/>
  <c r="CN140" i="1"/>
  <c r="AVA140" i="1"/>
  <c r="CW139" i="1"/>
  <c r="AVJ139" i="1"/>
  <c r="CS139" i="1"/>
  <c r="AVF139" i="1"/>
  <c r="CX138" i="1"/>
  <c r="AVK138" i="1"/>
  <c r="CN137" i="1"/>
  <c r="CN135" i="1"/>
  <c r="CN133" i="1"/>
  <c r="CW130" i="1"/>
  <c r="AVJ130" i="1"/>
  <c r="CS130" i="1"/>
  <c r="AVF130" i="1"/>
  <c r="CY128" i="1"/>
  <c r="AVL128" i="1"/>
  <c r="CU128" i="1"/>
  <c r="AVH128" i="1"/>
  <c r="CN128" i="1"/>
  <c r="AVA128" i="1"/>
  <c r="CW127" i="1"/>
  <c r="AVJ127" i="1"/>
  <c r="CS127" i="1"/>
  <c r="AVF127" i="1"/>
  <c r="CX126" i="1"/>
  <c r="AVK126" i="1"/>
  <c r="CY125" i="1"/>
  <c r="AVL125" i="1"/>
  <c r="CU125" i="1"/>
  <c r="AVH125" i="1"/>
  <c r="DC124" i="1"/>
  <c r="AVP124" i="1"/>
  <c r="CV124" i="1"/>
  <c r="AVI124" i="1"/>
  <c r="CQ124" i="1"/>
  <c r="AVD124" i="1"/>
  <c r="DC122" i="1"/>
  <c r="AVP122" i="1"/>
  <c r="DC120" i="1"/>
  <c r="AVP120" i="1"/>
  <c r="CW117" i="1"/>
  <c r="AVJ117" i="1"/>
  <c r="CS117" i="1"/>
  <c r="AVF117" i="1"/>
  <c r="CX116" i="1"/>
  <c r="AVK116" i="1"/>
  <c r="DC115" i="1"/>
  <c r="AVP115" i="1"/>
  <c r="CV115" i="1"/>
  <c r="AVI115" i="1"/>
  <c r="CN115" i="1"/>
  <c r="AVA115" i="1"/>
  <c r="CW114" i="1"/>
  <c r="AVJ114" i="1"/>
  <c r="CS114" i="1"/>
  <c r="AVF114" i="1"/>
  <c r="DC112" i="1"/>
  <c r="AVP112" i="1"/>
  <c r="DC110" i="1"/>
  <c r="AVP110" i="1"/>
  <c r="CX109" i="1"/>
  <c r="AVK109" i="1"/>
  <c r="CY108" i="1"/>
  <c r="AVL108" i="1"/>
  <c r="CU108" i="1"/>
  <c r="AVH108" i="1"/>
  <c r="CN108" i="1"/>
  <c r="AVA108" i="1"/>
  <c r="CW107" i="1"/>
  <c r="AVJ107" i="1"/>
  <c r="CS107" i="1"/>
  <c r="AVF107" i="1"/>
  <c r="CX106" i="1"/>
  <c r="AVK106" i="1"/>
  <c r="CY105" i="1"/>
  <c r="AVL105" i="1"/>
  <c r="CU105" i="1"/>
  <c r="AVH105" i="1"/>
  <c r="DC104" i="1"/>
  <c r="AVP104" i="1"/>
  <c r="CV104" i="1"/>
  <c r="AVI104" i="1"/>
  <c r="CQ104" i="1"/>
  <c r="AVD104" i="1"/>
  <c r="DC102" i="1"/>
  <c r="AVP102" i="1"/>
  <c r="DC98" i="1"/>
  <c r="AVP98" i="1"/>
  <c r="CW92" i="1"/>
  <c r="AVJ92" i="1"/>
  <c r="CS92" i="1"/>
  <c r="AVF92" i="1"/>
  <c r="CY90" i="1"/>
  <c r="AVL90" i="1"/>
  <c r="CU90" i="1"/>
  <c r="AVH90" i="1"/>
  <c r="CY87" i="1"/>
  <c r="AVL87" i="1"/>
  <c r="CU87" i="1"/>
  <c r="AVH87" i="1"/>
  <c r="DC86" i="1"/>
  <c r="AVP86" i="1"/>
  <c r="CV86" i="1"/>
  <c r="AVI86" i="1"/>
  <c r="CN86" i="1"/>
  <c r="AVA86" i="1"/>
  <c r="CW85" i="1"/>
  <c r="AVJ85" i="1"/>
  <c r="CS85" i="1"/>
  <c r="AVF85" i="1"/>
  <c r="CY84" i="1"/>
  <c r="AVL84" i="1"/>
  <c r="CU84" i="1"/>
  <c r="AVH84" i="1"/>
  <c r="DC83" i="1"/>
  <c r="AVP83" i="1"/>
  <c r="CX82" i="1"/>
  <c r="AVK82" i="1"/>
  <c r="CN81" i="1"/>
  <c r="AVA81" i="1"/>
  <c r="CW80" i="1"/>
  <c r="AVJ80" i="1"/>
  <c r="CS80" i="1"/>
  <c r="AVF80" i="1"/>
  <c r="DC74" i="1"/>
  <c r="AVP74" i="1"/>
  <c r="CV74" i="1"/>
  <c r="AVI74" i="1"/>
  <c r="CN74" i="1"/>
  <c r="AVA74" i="1"/>
  <c r="CW73" i="1"/>
  <c r="AVJ73" i="1"/>
  <c r="CS73" i="1"/>
  <c r="AVF73" i="1"/>
  <c r="DC71" i="1"/>
  <c r="AVP71" i="1"/>
  <c r="CV71" i="1"/>
  <c r="AVI71" i="1"/>
  <c r="CN71" i="1"/>
  <c r="AVA71" i="1"/>
  <c r="CW70" i="1"/>
  <c r="AVJ70" i="1"/>
  <c r="CS70" i="1"/>
  <c r="AVF70" i="1"/>
  <c r="DC68" i="1"/>
  <c r="AVP68" i="1"/>
  <c r="CV68" i="1"/>
  <c r="AVI68" i="1"/>
  <c r="CN68" i="1"/>
  <c r="AVA68" i="1"/>
  <c r="CY66" i="1"/>
  <c r="AVL66" i="1"/>
  <c r="CU66" i="1"/>
  <c r="AVH66" i="1"/>
  <c r="CX64" i="1"/>
  <c r="AVK64" i="1"/>
  <c r="CY63" i="1"/>
  <c r="AVL63" i="1"/>
  <c r="CU63" i="1"/>
  <c r="AVH63" i="1"/>
  <c r="DC62" i="1"/>
  <c r="AVP62" i="1"/>
  <c r="CX61" i="1"/>
  <c r="AVK61" i="1"/>
  <c r="DC51" i="1"/>
  <c r="AVP51" i="1"/>
  <c r="DC49" i="1"/>
  <c r="AVP49" i="1"/>
  <c r="CX48" i="1"/>
  <c r="AVK48" i="1"/>
  <c r="DC47" i="1"/>
  <c r="AVP47" i="1"/>
  <c r="CX46" i="1"/>
  <c r="AVK46" i="1"/>
  <c r="CY45" i="1"/>
  <c r="AVL45" i="1"/>
  <c r="CU45" i="1"/>
  <c r="AVH45" i="1"/>
  <c r="DC44" i="1"/>
  <c r="AVP44" i="1"/>
  <c r="CV44" i="1"/>
  <c r="AVI44" i="1"/>
  <c r="CQ44" i="1"/>
  <c r="AVD44" i="1"/>
  <c r="CX43" i="1"/>
  <c r="AVK43" i="1"/>
  <c r="CY42" i="1"/>
  <c r="AVL42" i="1"/>
  <c r="CU42" i="1"/>
  <c r="AVH42" i="1"/>
  <c r="DC41" i="1"/>
  <c r="AVP41" i="1"/>
  <c r="CV41" i="1"/>
  <c r="AVI41" i="1"/>
  <c r="CN41" i="1"/>
  <c r="AVA41" i="1"/>
  <c r="CW40" i="1"/>
  <c r="AVJ40" i="1"/>
  <c r="CS40" i="1"/>
  <c r="AVF40" i="1"/>
  <c r="CY39" i="1"/>
  <c r="AVL39" i="1"/>
  <c r="CU39" i="1"/>
  <c r="AVH39" i="1"/>
  <c r="DC38" i="1"/>
  <c r="AVP38" i="1"/>
  <c r="CV38" i="1"/>
  <c r="AVI38" i="1"/>
  <c r="CN38" i="1"/>
  <c r="AVA38" i="1"/>
  <c r="CN36" i="1"/>
  <c r="CN34" i="1"/>
  <c r="CY30" i="1"/>
  <c r="AVL30" i="1"/>
  <c r="CU30" i="1"/>
  <c r="AVH30" i="1"/>
  <c r="DC29" i="1"/>
  <c r="AVP29" i="1"/>
  <c r="CV29" i="1"/>
  <c r="AVI29" i="1"/>
  <c r="CN29" i="1"/>
  <c r="AVA29" i="1"/>
  <c r="CW28" i="1"/>
  <c r="AVJ28" i="1"/>
  <c r="CS28" i="1"/>
  <c r="AVF28" i="1"/>
  <c r="CY27" i="1"/>
  <c r="AVL27" i="1"/>
  <c r="CU27" i="1"/>
  <c r="AVH27" i="1"/>
  <c r="DC26" i="1"/>
  <c r="AVP26" i="1"/>
  <c r="CV26" i="1"/>
  <c r="AVI26" i="1"/>
  <c r="CN26" i="1"/>
  <c r="AVA26" i="1"/>
  <c r="CW25" i="1"/>
  <c r="AVJ25" i="1"/>
  <c r="CS25" i="1"/>
  <c r="AVF25" i="1"/>
  <c r="DC23" i="1"/>
  <c r="AVP23" i="1"/>
  <c r="DC21" i="1"/>
  <c r="AVP21" i="1"/>
  <c r="CV21" i="1"/>
  <c r="AVI21" i="1"/>
  <c r="CN21" i="1"/>
  <c r="AVA21" i="1"/>
  <c r="CW20" i="1"/>
  <c r="AVJ20" i="1"/>
  <c r="CS20" i="1"/>
  <c r="AVF20" i="1"/>
  <c r="CN19" i="1"/>
  <c r="CW18" i="1"/>
  <c r="AVJ18" i="1"/>
  <c r="CS18" i="1"/>
  <c r="AVF18" i="1"/>
  <c r="CX17" i="1"/>
  <c r="AVK17" i="1"/>
  <c r="CY16" i="1"/>
  <c r="AVL16" i="1"/>
  <c r="CU16" i="1"/>
  <c r="AVH16" i="1"/>
  <c r="CN16" i="1"/>
  <c r="AVA16" i="1"/>
  <c r="CW15" i="1"/>
  <c r="AVJ15" i="1"/>
  <c r="CS15" i="1"/>
  <c r="AVF15" i="1"/>
  <c r="CX14" i="1"/>
  <c r="AVK14" i="1"/>
  <c r="CY13" i="1"/>
  <c r="AVL13" i="1"/>
  <c r="CU13" i="1"/>
  <c r="AVH13" i="1"/>
  <c r="DC12" i="1"/>
  <c r="AVP12" i="1"/>
  <c r="DC9" i="1"/>
  <c r="AVP9" i="1"/>
  <c r="CP410" i="1"/>
  <c r="AVC410" i="1"/>
  <c r="CP402" i="1"/>
  <c r="AVC402" i="1"/>
  <c r="CP395" i="1"/>
  <c r="AVC395" i="1"/>
  <c r="CP377" i="1"/>
  <c r="AVC377" i="1"/>
  <c r="CP364" i="1"/>
  <c r="AVC364" i="1"/>
  <c r="CP360" i="1"/>
  <c r="AVC360" i="1"/>
  <c r="CP356" i="1"/>
  <c r="AVC356" i="1"/>
  <c r="CP337" i="1"/>
  <c r="AVC337" i="1"/>
  <c r="CP329" i="1"/>
  <c r="AVC329" i="1"/>
  <c r="CP318" i="1"/>
  <c r="AVC318" i="1"/>
  <c r="CP314" i="1"/>
  <c r="AVC314" i="1"/>
  <c r="CP298" i="1"/>
  <c r="AVC298" i="1"/>
  <c r="CP275" i="1"/>
  <c r="AVC275" i="1"/>
  <c r="CP269" i="1"/>
  <c r="AVC269" i="1"/>
  <c r="CP265" i="1"/>
  <c r="AVC265" i="1"/>
  <c r="CP261" i="1"/>
  <c r="AVC261" i="1"/>
  <c r="CP257" i="1"/>
  <c r="AVC257" i="1"/>
  <c r="CP250" i="1"/>
  <c r="AVC250" i="1"/>
  <c r="CP241" i="1"/>
  <c r="AVC241" i="1"/>
  <c r="CP236" i="1"/>
  <c r="AVC236" i="1"/>
  <c r="CP224" i="1"/>
  <c r="AVC224" i="1"/>
  <c r="CP210" i="1"/>
  <c r="AVC210" i="1"/>
  <c r="CP202" i="1"/>
  <c r="AVC202" i="1"/>
  <c r="CP197" i="1"/>
  <c r="AVC197" i="1"/>
  <c r="CP183" i="1"/>
  <c r="AVC183" i="1"/>
  <c r="CP178" i="1"/>
  <c r="AVC178" i="1"/>
  <c r="CP171" i="1"/>
  <c r="AVC171" i="1"/>
  <c r="CP167" i="1"/>
  <c r="AVC167" i="1"/>
  <c r="CP162" i="1"/>
  <c r="AVC162" i="1"/>
  <c r="CP157" i="1"/>
  <c r="AVC157" i="1"/>
  <c r="CP143" i="1"/>
  <c r="AVC143" i="1"/>
  <c r="CP139" i="1"/>
  <c r="AVC139" i="1"/>
  <c r="CP128" i="1"/>
  <c r="AVC128" i="1"/>
  <c r="CP124" i="1"/>
  <c r="AVC124" i="1"/>
  <c r="CP115" i="1"/>
  <c r="AVC115" i="1"/>
  <c r="CP107" i="1"/>
  <c r="AVC107" i="1"/>
  <c r="CP85" i="1"/>
  <c r="AVC85" i="1"/>
  <c r="CP74" i="1"/>
  <c r="AVC74" i="1"/>
  <c r="CP70" i="1"/>
  <c r="AVC70" i="1"/>
  <c r="CP63" i="1"/>
  <c r="AVC63" i="1"/>
  <c r="CP45" i="1"/>
  <c r="AVC45" i="1"/>
  <c r="CP41" i="1"/>
  <c r="AVC41" i="1"/>
  <c r="CP30" i="1"/>
  <c r="AVC30" i="1"/>
  <c r="CP26" i="1"/>
  <c r="AVC26" i="1"/>
  <c r="CP18" i="1"/>
  <c r="AVC18" i="1"/>
  <c r="CP14" i="1"/>
  <c r="AVC14" i="1"/>
  <c r="CR410" i="1"/>
  <c r="AVE410" i="1"/>
  <c r="CR402" i="1"/>
  <c r="AVE402" i="1"/>
  <c r="CR395" i="1"/>
  <c r="AVE395" i="1"/>
  <c r="CR377" i="1"/>
  <c r="AVE377" i="1"/>
  <c r="CR364" i="1"/>
  <c r="AVE364" i="1"/>
  <c r="CR360" i="1"/>
  <c r="AVE360" i="1"/>
  <c r="CR356" i="1"/>
  <c r="AVE356" i="1"/>
  <c r="CR337" i="1"/>
  <c r="AVE337" i="1"/>
  <c r="CR329" i="1"/>
  <c r="AVE329" i="1"/>
  <c r="CR318" i="1"/>
  <c r="AVE318" i="1"/>
  <c r="CR314" i="1"/>
  <c r="AVE314" i="1"/>
  <c r="CR298" i="1"/>
  <c r="AVE298" i="1"/>
  <c r="CR275" i="1"/>
  <c r="AVE275" i="1"/>
  <c r="CR269" i="1"/>
  <c r="AVE269" i="1"/>
  <c r="CR265" i="1"/>
  <c r="AVE265" i="1"/>
  <c r="CR261" i="1"/>
  <c r="AVE261" i="1"/>
  <c r="CR257" i="1"/>
  <c r="AVE257" i="1"/>
  <c r="CR250" i="1"/>
  <c r="AVE250" i="1"/>
  <c r="CR241" i="1"/>
  <c r="AVE241" i="1"/>
  <c r="CR236" i="1"/>
  <c r="AVE236" i="1"/>
  <c r="CR224" i="1"/>
  <c r="AVE224" i="1"/>
  <c r="CR210" i="1"/>
  <c r="AVE210" i="1"/>
  <c r="CR202" i="1"/>
  <c r="AVE202" i="1"/>
  <c r="CR197" i="1"/>
  <c r="AVE197" i="1"/>
  <c r="CR183" i="1"/>
  <c r="AVE183" i="1"/>
  <c r="CR178" i="1"/>
  <c r="AVE178" i="1"/>
  <c r="CR171" i="1"/>
  <c r="AVE171" i="1"/>
  <c r="CR167" i="1"/>
  <c r="AVE167" i="1"/>
  <c r="CR162" i="1"/>
  <c r="AVE162" i="1"/>
  <c r="CR157" i="1"/>
  <c r="AVE157" i="1"/>
  <c r="CR143" i="1"/>
  <c r="AVE143" i="1"/>
  <c r="CR139" i="1"/>
  <c r="AVE139" i="1"/>
  <c r="CR128" i="1"/>
  <c r="AVE128" i="1"/>
  <c r="CR124" i="1"/>
  <c r="AVE124" i="1"/>
  <c r="CR115" i="1"/>
  <c r="AVE115" i="1"/>
  <c r="CR107" i="1"/>
  <c r="AVE107" i="1"/>
  <c r="CR85" i="1"/>
  <c r="AVE85" i="1"/>
  <c r="CR74" i="1"/>
  <c r="AVE74" i="1"/>
  <c r="CR70" i="1"/>
  <c r="AVE70" i="1"/>
  <c r="CR63" i="1"/>
  <c r="AVE63" i="1"/>
  <c r="CR45" i="1"/>
  <c r="AVE45" i="1"/>
  <c r="CR41" i="1"/>
  <c r="AVE41" i="1"/>
  <c r="CR30" i="1"/>
  <c r="AVE30" i="1"/>
  <c r="CR26" i="1"/>
  <c r="AVE26" i="1"/>
  <c r="CR18" i="1"/>
  <c r="AVE18" i="1"/>
  <c r="CR14" i="1"/>
  <c r="AVE14" i="1"/>
  <c r="AVB416" i="1"/>
  <c r="DC147" i="1"/>
  <c r="AVP147" i="1"/>
  <c r="CV147" i="1"/>
  <c r="AVI147" i="1"/>
  <c r="CN147" i="1"/>
  <c r="AVA147" i="1"/>
  <c r="CN145" i="1"/>
  <c r="CW143" i="1"/>
  <c r="AVJ143" i="1"/>
  <c r="CS143" i="1"/>
  <c r="AVF143" i="1"/>
  <c r="CX142" i="1"/>
  <c r="AVK142" i="1"/>
  <c r="CY141" i="1"/>
  <c r="AVL141" i="1"/>
  <c r="CU141" i="1"/>
  <c r="AVH141" i="1"/>
  <c r="DC140" i="1"/>
  <c r="AVP140" i="1"/>
  <c r="CV140" i="1"/>
  <c r="AVI140" i="1"/>
  <c r="CQ140" i="1"/>
  <c r="AVD140" i="1"/>
  <c r="CX139" i="1"/>
  <c r="AVK139" i="1"/>
  <c r="CY138" i="1"/>
  <c r="AVL138" i="1"/>
  <c r="CU138" i="1"/>
  <c r="AVH138" i="1"/>
  <c r="DC137" i="1"/>
  <c r="AVP137" i="1"/>
  <c r="DC135" i="1"/>
  <c r="AVP135" i="1"/>
  <c r="DC133" i="1"/>
  <c r="AVP133" i="1"/>
  <c r="CX130" i="1"/>
  <c r="AVK130" i="1"/>
  <c r="DC128" i="1"/>
  <c r="AVP128" i="1"/>
  <c r="CV128" i="1"/>
  <c r="AVI128" i="1"/>
  <c r="CQ128" i="1"/>
  <c r="AVD128" i="1"/>
  <c r="CX127" i="1"/>
  <c r="AVK127" i="1"/>
  <c r="CY126" i="1"/>
  <c r="AVL126" i="1"/>
  <c r="CU126" i="1"/>
  <c r="AVH126" i="1"/>
  <c r="DC125" i="1"/>
  <c r="AVP125" i="1"/>
  <c r="CV125" i="1"/>
  <c r="AVI125" i="1"/>
  <c r="CN125" i="1"/>
  <c r="AVA125" i="1"/>
  <c r="CW124" i="1"/>
  <c r="AVJ124" i="1"/>
  <c r="CS124" i="1"/>
  <c r="AVF124" i="1"/>
  <c r="CN121" i="1"/>
  <c r="CX117" i="1"/>
  <c r="AVK117" i="1"/>
  <c r="CY116" i="1"/>
  <c r="AVL116" i="1"/>
  <c r="CU116" i="1"/>
  <c r="AVH116" i="1"/>
  <c r="CN116" i="1"/>
  <c r="AVA116" i="1"/>
  <c r="CW115" i="1"/>
  <c r="AVJ115" i="1"/>
  <c r="CS115" i="1"/>
  <c r="AVF115" i="1"/>
  <c r="CX114" i="1"/>
  <c r="AVK114" i="1"/>
  <c r="CN113" i="1"/>
  <c r="CN111" i="1"/>
  <c r="CY109" i="1"/>
  <c r="AVL109" i="1"/>
  <c r="CU109" i="1"/>
  <c r="AVH109" i="1"/>
  <c r="DC108" i="1"/>
  <c r="AVP108" i="1"/>
  <c r="CV108" i="1"/>
  <c r="AVI108" i="1"/>
  <c r="CQ108" i="1"/>
  <c r="AVD108" i="1"/>
  <c r="CX107" i="1"/>
  <c r="AVK107" i="1"/>
  <c r="CY106" i="1"/>
  <c r="AVL106" i="1"/>
  <c r="CU106" i="1"/>
  <c r="AVH106" i="1"/>
  <c r="DC105" i="1"/>
  <c r="AVP105" i="1"/>
  <c r="CV105" i="1"/>
  <c r="AVI105" i="1"/>
  <c r="CN105" i="1"/>
  <c r="AVA105" i="1"/>
  <c r="CW104" i="1"/>
  <c r="AVJ104" i="1"/>
  <c r="CS104" i="1"/>
  <c r="AVF104" i="1"/>
  <c r="CN103" i="1"/>
  <c r="CN101" i="1"/>
  <c r="CN97" i="1"/>
  <c r="CX92" i="1"/>
  <c r="AVK92" i="1"/>
  <c r="DC90" i="1"/>
  <c r="AVP90" i="1"/>
  <c r="CV90" i="1"/>
  <c r="AVI90" i="1"/>
  <c r="CN90" i="1"/>
  <c r="AVA90" i="1"/>
  <c r="DC87" i="1"/>
  <c r="AVP87" i="1"/>
  <c r="CV87" i="1"/>
  <c r="AVI87" i="1"/>
  <c r="CN87" i="1"/>
  <c r="AVA87" i="1"/>
  <c r="CW86" i="1"/>
  <c r="AVJ86" i="1"/>
  <c r="CS86" i="1"/>
  <c r="AVF86" i="1"/>
  <c r="CX85" i="1"/>
  <c r="AVK85" i="1"/>
  <c r="DC84" i="1"/>
  <c r="AVP84" i="1"/>
  <c r="CV84" i="1"/>
  <c r="AVI84" i="1"/>
  <c r="CN84" i="1"/>
  <c r="AVA84" i="1"/>
  <c r="CY82" i="1"/>
  <c r="AVL82" i="1"/>
  <c r="CU82" i="1"/>
  <c r="AVH82" i="1"/>
  <c r="DC81" i="1"/>
  <c r="AVP81" i="1"/>
  <c r="CX80" i="1"/>
  <c r="AVK80" i="1"/>
  <c r="CN79" i="1"/>
  <c r="CN77" i="1"/>
  <c r="CW74" i="1"/>
  <c r="AVJ74" i="1"/>
  <c r="CS74" i="1"/>
  <c r="AVF74" i="1"/>
  <c r="CX73" i="1"/>
  <c r="AVK73" i="1"/>
  <c r="CW71" i="1"/>
  <c r="AVJ71" i="1"/>
  <c r="CS71" i="1"/>
  <c r="AVF71" i="1"/>
  <c r="CX70" i="1"/>
  <c r="AVK70" i="1"/>
  <c r="CW68" i="1"/>
  <c r="AVJ68" i="1"/>
  <c r="CS68" i="1"/>
  <c r="AVF68" i="1"/>
  <c r="DC66" i="1"/>
  <c r="AVP66" i="1"/>
  <c r="CV66" i="1"/>
  <c r="AVI66" i="1"/>
  <c r="CN66" i="1"/>
  <c r="AVA66" i="1"/>
  <c r="CY64" i="1"/>
  <c r="AVL64" i="1"/>
  <c r="CU64" i="1"/>
  <c r="AVH64" i="1"/>
  <c r="DC63" i="1"/>
  <c r="AVP63" i="1"/>
  <c r="CV63" i="1"/>
  <c r="AVI63" i="1"/>
  <c r="CN63" i="1"/>
  <c r="AVA63" i="1"/>
  <c r="CY61" i="1"/>
  <c r="AVL61" i="1"/>
  <c r="CU61" i="1"/>
  <c r="AVH61" i="1"/>
  <c r="CN61" i="1"/>
  <c r="AVA61" i="1"/>
  <c r="CN50" i="1"/>
  <c r="CY48" i="1"/>
  <c r="AVL48" i="1"/>
  <c r="CU48" i="1"/>
  <c r="AVH48" i="1"/>
  <c r="CN48" i="1"/>
  <c r="AVA48" i="1"/>
  <c r="CY46" i="1"/>
  <c r="AVL46" i="1"/>
  <c r="CU46" i="1"/>
  <c r="AVH46" i="1"/>
  <c r="DC45" i="1"/>
  <c r="AVP45" i="1"/>
  <c r="CV45" i="1"/>
  <c r="AVI45" i="1"/>
  <c r="CN45" i="1"/>
  <c r="AVA45" i="1"/>
  <c r="CW44" i="1"/>
  <c r="AVJ44" i="1"/>
  <c r="CS44" i="1"/>
  <c r="AVF44" i="1"/>
  <c r="CY43" i="1"/>
  <c r="AVL43" i="1"/>
  <c r="CU43" i="1"/>
  <c r="AVH43" i="1"/>
  <c r="DC42" i="1"/>
  <c r="AVP42" i="1"/>
  <c r="CV42" i="1"/>
  <c r="AVI42" i="1"/>
  <c r="CN42" i="1"/>
  <c r="AVA42" i="1"/>
  <c r="CW41" i="1"/>
  <c r="AVJ41" i="1"/>
  <c r="CS41" i="1"/>
  <c r="AVF41" i="1"/>
  <c r="CX40" i="1"/>
  <c r="AVK40" i="1"/>
  <c r="DC39" i="1"/>
  <c r="AVP39" i="1"/>
  <c r="CV39" i="1"/>
  <c r="AVI39" i="1"/>
  <c r="CN39" i="1"/>
  <c r="AVA39" i="1"/>
  <c r="CW38" i="1"/>
  <c r="AVJ38" i="1"/>
  <c r="CS38" i="1"/>
  <c r="AVF38" i="1"/>
  <c r="DC36" i="1"/>
  <c r="AVP36" i="1"/>
  <c r="DC34" i="1"/>
  <c r="AVP34" i="1"/>
  <c r="DC30" i="1"/>
  <c r="AVP30" i="1"/>
  <c r="CV30" i="1"/>
  <c r="AVI30" i="1"/>
  <c r="CN30" i="1"/>
  <c r="AVA30" i="1"/>
  <c r="CW29" i="1"/>
  <c r="AVJ29" i="1"/>
  <c r="CS29" i="1"/>
  <c r="AVF29" i="1"/>
  <c r="CX28" i="1"/>
  <c r="AVK28" i="1"/>
  <c r="DC27" i="1"/>
  <c r="AVP27" i="1"/>
  <c r="CV27" i="1"/>
  <c r="AVI27" i="1"/>
  <c r="CN27" i="1"/>
  <c r="AVA27" i="1"/>
  <c r="CW26" i="1"/>
  <c r="AVJ26" i="1"/>
  <c r="CS26" i="1"/>
  <c r="AVF26" i="1"/>
  <c r="CX25" i="1"/>
  <c r="AVK25" i="1"/>
  <c r="CN24" i="1"/>
  <c r="CN22" i="1"/>
  <c r="CW21" i="1"/>
  <c r="AVJ21" i="1"/>
  <c r="CS21" i="1"/>
  <c r="AVF21" i="1"/>
  <c r="CX20" i="1"/>
  <c r="AVK20" i="1"/>
  <c r="DC19" i="1"/>
  <c r="AVP19" i="1"/>
  <c r="CX18" i="1"/>
  <c r="AVK18" i="1"/>
  <c r="CY17" i="1"/>
  <c r="AVL17" i="1"/>
  <c r="CU17" i="1"/>
  <c r="AVH17" i="1"/>
  <c r="DC16" i="1"/>
  <c r="AVP16" i="1"/>
  <c r="CV16" i="1"/>
  <c r="AVI16" i="1"/>
  <c r="CQ16" i="1"/>
  <c r="AVD16" i="1"/>
  <c r="CX15" i="1"/>
  <c r="AVK15" i="1"/>
  <c r="CY14" i="1"/>
  <c r="AVL14" i="1"/>
  <c r="CU14" i="1"/>
  <c r="AVH14" i="1"/>
  <c r="DC13" i="1"/>
  <c r="AVP13" i="1"/>
  <c r="CV13" i="1"/>
  <c r="AVI13" i="1"/>
  <c r="CN13" i="1"/>
  <c r="AVA13" i="1"/>
  <c r="CN11" i="1"/>
  <c r="CN8" i="1"/>
  <c r="CP412" i="1"/>
  <c r="AVC412" i="1"/>
  <c r="CP403" i="1"/>
  <c r="AVC403" i="1"/>
  <c r="CP396" i="1"/>
  <c r="AVC396" i="1"/>
  <c r="CP374" i="1"/>
  <c r="AVC374" i="1"/>
  <c r="CP361" i="1"/>
  <c r="AVC361" i="1"/>
  <c r="CP357" i="1"/>
  <c r="AVC357" i="1"/>
  <c r="CP338" i="1"/>
  <c r="AVC338" i="1"/>
  <c r="CP330" i="1"/>
  <c r="AVC330" i="1"/>
  <c r="CP326" i="1"/>
  <c r="AVC326" i="1"/>
  <c r="CP315" i="1"/>
  <c r="AVC315" i="1"/>
  <c r="CP304" i="1"/>
  <c r="AVC304" i="1"/>
  <c r="CP299" i="1"/>
  <c r="AVC299" i="1"/>
  <c r="CP282" i="1"/>
  <c r="AVC282" i="1"/>
  <c r="CP276" i="1"/>
  <c r="AVC276" i="1"/>
  <c r="CP270" i="1"/>
  <c r="AVC270" i="1"/>
  <c r="CP266" i="1"/>
  <c r="AVC266" i="1"/>
  <c r="CP262" i="1"/>
  <c r="AVC262" i="1"/>
  <c r="CP258" i="1"/>
  <c r="AVC258" i="1"/>
  <c r="CP251" i="1"/>
  <c r="AVC251" i="1"/>
  <c r="CP247" i="1"/>
  <c r="AVC247" i="1"/>
  <c r="CP242" i="1"/>
  <c r="AVC242" i="1"/>
  <c r="CP238" i="1"/>
  <c r="AVC238" i="1"/>
  <c r="CP225" i="1"/>
  <c r="AVC225" i="1"/>
  <c r="CP221" i="1"/>
  <c r="AVC221" i="1"/>
  <c r="CP211" i="1"/>
  <c r="AVC211" i="1"/>
  <c r="CP203" i="1"/>
  <c r="AVC203" i="1"/>
  <c r="CP199" i="1"/>
  <c r="AVC199" i="1"/>
  <c r="CP188" i="1"/>
  <c r="AVC188" i="1"/>
  <c r="CP184" i="1"/>
  <c r="AVC184" i="1"/>
  <c r="CP179" i="1"/>
  <c r="AVC179" i="1"/>
  <c r="CP175" i="1"/>
  <c r="AVC175" i="1"/>
  <c r="CP168" i="1"/>
  <c r="AVC168" i="1"/>
  <c r="CP163" i="1"/>
  <c r="AVC163" i="1"/>
  <c r="CP158" i="1"/>
  <c r="AVC158" i="1"/>
  <c r="CP147" i="1"/>
  <c r="AVC147" i="1"/>
  <c r="CP140" i="1"/>
  <c r="AVC140" i="1"/>
  <c r="CP125" i="1"/>
  <c r="AVC125" i="1"/>
  <c r="CP116" i="1"/>
  <c r="AVC116" i="1"/>
  <c r="CP108" i="1"/>
  <c r="AVC108" i="1"/>
  <c r="CP104" i="1"/>
  <c r="AVC104" i="1"/>
  <c r="CP90" i="1"/>
  <c r="AVC90" i="1"/>
  <c r="CP86" i="1"/>
  <c r="AVC86" i="1"/>
  <c r="CP80" i="1"/>
  <c r="AVC80" i="1"/>
  <c r="CP71" i="1"/>
  <c r="AVC71" i="1"/>
  <c r="CP64" i="1"/>
  <c r="AVC64" i="1"/>
  <c r="CP46" i="1"/>
  <c r="AVC46" i="1"/>
  <c r="CP42" i="1"/>
  <c r="AVC42" i="1"/>
  <c r="CP38" i="1"/>
  <c r="AVC38" i="1"/>
  <c r="CP27" i="1"/>
  <c r="AVC27" i="1"/>
  <c r="CP20" i="1"/>
  <c r="AVC20" i="1"/>
  <c r="CP15" i="1"/>
  <c r="AVC15" i="1"/>
  <c r="CR412" i="1"/>
  <c r="AVE412" i="1"/>
  <c r="CR403" i="1"/>
  <c r="AVE403" i="1"/>
  <c r="CR396" i="1"/>
  <c r="AVE396" i="1"/>
  <c r="CR374" i="1"/>
  <c r="AVE374" i="1"/>
  <c r="CR361" i="1"/>
  <c r="AVE361" i="1"/>
  <c r="CR357" i="1"/>
  <c r="AVE357" i="1"/>
  <c r="CR338" i="1"/>
  <c r="AVE338" i="1"/>
  <c r="CR330" i="1"/>
  <c r="AVE330" i="1"/>
  <c r="CR326" i="1"/>
  <c r="AVE326" i="1"/>
  <c r="CR315" i="1"/>
  <c r="AVE315" i="1"/>
  <c r="CR304" i="1"/>
  <c r="AVE304" i="1"/>
  <c r="CR299" i="1"/>
  <c r="AVE299" i="1"/>
  <c r="CR282" i="1"/>
  <c r="AVE282" i="1"/>
  <c r="CR276" i="1"/>
  <c r="AVE276" i="1"/>
  <c r="CR270" i="1"/>
  <c r="AVE270" i="1"/>
  <c r="CR266" i="1"/>
  <c r="AVE266" i="1"/>
  <c r="CR262" i="1"/>
  <c r="AVE262" i="1"/>
  <c r="CR258" i="1"/>
  <c r="AVE258" i="1"/>
  <c r="CR251" i="1"/>
  <c r="AVE251" i="1"/>
  <c r="CR247" i="1"/>
  <c r="AVE247" i="1"/>
  <c r="CR242" i="1"/>
  <c r="AVE242" i="1"/>
  <c r="CR238" i="1"/>
  <c r="AVE238" i="1"/>
  <c r="CR225" i="1"/>
  <c r="AVE225" i="1"/>
  <c r="CR221" i="1"/>
  <c r="AVE221" i="1"/>
  <c r="CR211" i="1"/>
  <c r="AVE211" i="1"/>
  <c r="CR203" i="1"/>
  <c r="AVE203" i="1"/>
  <c r="CR199" i="1"/>
  <c r="AVE199" i="1"/>
  <c r="CR188" i="1"/>
  <c r="AVE188" i="1"/>
  <c r="CR184" i="1"/>
  <c r="AVE184" i="1"/>
  <c r="CR179" i="1"/>
  <c r="AVE179" i="1"/>
  <c r="CR175" i="1"/>
  <c r="AVE175" i="1"/>
  <c r="CR168" i="1"/>
  <c r="AVE168" i="1"/>
  <c r="CR163" i="1"/>
  <c r="AVE163" i="1"/>
  <c r="CR158" i="1"/>
  <c r="AVE158" i="1"/>
  <c r="CR147" i="1"/>
  <c r="AVE147" i="1"/>
  <c r="CR140" i="1"/>
  <c r="AVE140" i="1"/>
  <c r="CR125" i="1"/>
  <c r="AVE125" i="1"/>
  <c r="CR116" i="1"/>
  <c r="AVE116" i="1"/>
  <c r="CR108" i="1"/>
  <c r="AVE108" i="1"/>
  <c r="CR104" i="1"/>
  <c r="AVE104" i="1"/>
  <c r="CR90" i="1"/>
  <c r="AVE90" i="1"/>
  <c r="CR86" i="1"/>
  <c r="AVE86" i="1"/>
  <c r="CR80" i="1"/>
  <c r="AVE80" i="1"/>
  <c r="CR71" i="1"/>
  <c r="AVE71" i="1"/>
  <c r="CR64" i="1"/>
  <c r="AVE64" i="1"/>
  <c r="CR46" i="1"/>
  <c r="AVE46" i="1"/>
  <c r="CR42" i="1"/>
  <c r="AVE42" i="1"/>
  <c r="CR38" i="1"/>
  <c r="AVE38" i="1"/>
  <c r="CR27" i="1"/>
  <c r="AVE27" i="1"/>
  <c r="CR20" i="1"/>
  <c r="AVE20" i="1"/>
  <c r="CR15" i="1"/>
  <c r="AVE15" i="1"/>
  <c r="CN415" i="1"/>
  <c r="AVA415" i="1"/>
  <c r="CN398" i="1"/>
  <c r="CN378" i="1"/>
  <c r="AVA378" i="1"/>
  <c r="CN375" i="1"/>
  <c r="AVA375" i="1"/>
  <c r="CN369" i="1"/>
  <c r="CN355" i="1"/>
  <c r="AVA355" i="1"/>
  <c r="CN341" i="1"/>
  <c r="AVA341" i="1"/>
  <c r="CN342" i="1"/>
  <c r="AVA342" i="1"/>
  <c r="CN334" i="1"/>
  <c r="AVA334" i="1"/>
  <c r="CN335" i="1"/>
  <c r="AVA335" i="1"/>
  <c r="CN333" i="1"/>
  <c r="AVA333" i="1"/>
  <c r="CN303" i="1"/>
  <c r="AVA303" i="1"/>
  <c r="CN267" i="1"/>
  <c r="AVA267" i="1"/>
  <c r="CN228" i="1"/>
  <c r="CN220" i="1"/>
  <c r="CN219" i="1"/>
  <c r="AVA219" i="1"/>
  <c r="CN201" i="1"/>
  <c r="AVA201" i="1"/>
  <c r="CN187" i="1"/>
  <c r="AVA187" i="1"/>
  <c r="CN170" i="1"/>
  <c r="AVA170" i="1"/>
  <c r="CN132" i="1"/>
  <c r="CN118" i="1"/>
  <c r="AVA118" i="1"/>
  <c r="CN94" i="1"/>
  <c r="AVA94" i="1"/>
  <c r="CN88" i="1"/>
  <c r="AVA88" i="1"/>
  <c r="CN89" i="1"/>
  <c r="AVA89" i="1"/>
  <c r="CN91" i="1"/>
  <c r="AVA91" i="1"/>
  <c r="CN78" i="1"/>
  <c r="CN76" i="1"/>
  <c r="CN72" i="1"/>
  <c r="AVA72" i="1"/>
  <c r="CN65" i="1"/>
  <c r="AVA65" i="1"/>
  <c r="AQ311" i="1"/>
  <c r="AQ312" i="1"/>
  <c r="CA181" i="1"/>
  <c r="AQ182" i="1"/>
  <c r="CB181" i="1"/>
  <c r="CC181" i="1"/>
  <c r="CG181" i="1"/>
  <c r="BZ181" i="1"/>
  <c r="N46" i="18"/>
  <c r="N46" i="19"/>
  <c r="CG123" i="1"/>
  <c r="BK457" i="1"/>
  <c r="BR123" i="1"/>
  <c r="AV457" i="1"/>
  <c r="BR4" i="1"/>
  <c r="AV456" i="1"/>
  <c r="BK4" i="1"/>
  <c r="AO456" i="1"/>
  <c r="AO458" i="1" s="1"/>
  <c r="AO459" i="1" s="1"/>
  <c r="BX379" i="1"/>
  <c r="AVG379" i="1" s="1"/>
  <c r="BX245" i="1"/>
  <c r="V416" i="1"/>
  <c r="W416" i="1" s="1"/>
  <c r="AP416" i="1"/>
  <c r="V411" i="1"/>
  <c r="W411" i="1" s="1"/>
  <c r="V403" i="1"/>
  <c r="W403" i="1" s="1"/>
  <c r="AP403" i="1"/>
  <c r="V397" i="1"/>
  <c r="W397" i="1" s="1"/>
  <c r="AP397" i="1"/>
  <c r="V377" i="1"/>
  <c r="W377" i="1" s="1"/>
  <c r="AP377" i="1"/>
  <c r="V365" i="1"/>
  <c r="W365" i="1" s="1"/>
  <c r="V361" i="1"/>
  <c r="W361" i="1" s="1"/>
  <c r="AP361" i="1"/>
  <c r="V357" i="1"/>
  <c r="W357" i="1" s="1"/>
  <c r="AP357" i="1"/>
  <c r="V351" i="1"/>
  <c r="W351" i="1" s="1"/>
  <c r="AP351" i="1"/>
  <c r="V339" i="1"/>
  <c r="W339" i="1" s="1"/>
  <c r="AP339" i="1"/>
  <c r="V335" i="1"/>
  <c r="W335" i="1" s="1"/>
  <c r="AP335" i="1"/>
  <c r="V331" i="1"/>
  <c r="W331" i="1" s="1"/>
  <c r="AP331" i="1"/>
  <c r="V327" i="1"/>
  <c r="W327" i="1" s="1"/>
  <c r="AP327" i="1"/>
  <c r="V316" i="1"/>
  <c r="W316" i="1" s="1"/>
  <c r="AP316" i="1"/>
  <c r="V305" i="1"/>
  <c r="W305" i="1" s="1"/>
  <c r="AP305" i="1"/>
  <c r="V297" i="1"/>
  <c r="W297" i="1" s="1"/>
  <c r="AP297" i="1"/>
  <c r="V280" i="1"/>
  <c r="W280" i="1" s="1"/>
  <c r="AP280" i="1"/>
  <c r="V269" i="1"/>
  <c r="W269" i="1" s="1"/>
  <c r="AP269" i="1"/>
  <c r="V265" i="1"/>
  <c r="W265" i="1" s="1"/>
  <c r="AP265" i="1"/>
  <c r="V261" i="1"/>
  <c r="W261" i="1" s="1"/>
  <c r="AP261" i="1"/>
  <c r="V257" i="1"/>
  <c r="W257" i="1" s="1"/>
  <c r="AP257" i="1"/>
  <c r="V250" i="1"/>
  <c r="W250" i="1" s="1"/>
  <c r="AP250" i="1"/>
  <c r="V245" i="1"/>
  <c r="W245" i="1" s="1"/>
  <c r="AP245" i="1"/>
  <c r="V241" i="1"/>
  <c r="W241" i="1" s="1"/>
  <c r="AP241" i="1"/>
  <c r="V226" i="1"/>
  <c r="W226" i="1" s="1"/>
  <c r="AP226" i="1"/>
  <c r="V222" i="1"/>
  <c r="W222" i="1" s="1"/>
  <c r="AP222" i="1"/>
  <c r="V213" i="1"/>
  <c r="W213" i="1" s="1"/>
  <c r="AP213" i="1"/>
  <c r="V209" i="1"/>
  <c r="W209" i="1" s="1"/>
  <c r="AP209" i="1"/>
  <c r="V201" i="1"/>
  <c r="W201" i="1" s="1"/>
  <c r="AP201" i="1"/>
  <c r="V196" i="1"/>
  <c r="W196" i="1" s="1"/>
  <c r="AP196" i="1"/>
  <c r="V186" i="1"/>
  <c r="W186" i="1" s="1"/>
  <c r="AP186" i="1"/>
  <c r="V181" i="1"/>
  <c r="W181" i="1" s="1"/>
  <c r="AP181" i="1"/>
  <c r="V177" i="1"/>
  <c r="W177" i="1" s="1"/>
  <c r="AP177" i="1"/>
  <c r="V170" i="1"/>
  <c r="W170" i="1" s="1"/>
  <c r="AP170" i="1"/>
  <c r="V166" i="1"/>
  <c r="W166" i="1" s="1"/>
  <c r="AP166" i="1"/>
  <c r="V161" i="1"/>
  <c r="W161" i="1" s="1"/>
  <c r="AP161" i="1"/>
  <c r="V149" i="1"/>
  <c r="W149" i="1" s="1"/>
  <c r="AP149" i="1"/>
  <c r="V142" i="1"/>
  <c r="W142" i="1" s="1"/>
  <c r="AP142" i="1"/>
  <c r="V138" i="1"/>
  <c r="W138" i="1" s="1"/>
  <c r="AP138" i="1"/>
  <c r="V127" i="1"/>
  <c r="W127" i="1" s="1"/>
  <c r="AP127" i="1"/>
  <c r="V118" i="1"/>
  <c r="W118" i="1" s="1"/>
  <c r="AP118" i="1"/>
  <c r="V114" i="1"/>
  <c r="W114" i="1" s="1"/>
  <c r="AP114" i="1"/>
  <c r="V107" i="1"/>
  <c r="W107" i="1" s="1"/>
  <c r="AP107" i="1"/>
  <c r="V94" i="1"/>
  <c r="W94" i="1" s="1"/>
  <c r="AP94" i="1"/>
  <c r="V90" i="1"/>
  <c r="W90" i="1" s="1"/>
  <c r="AP90" i="1"/>
  <c r="V86" i="1"/>
  <c r="W86" i="1" s="1"/>
  <c r="AP86" i="1"/>
  <c r="V82" i="1"/>
  <c r="W82" i="1" s="1"/>
  <c r="AP82" i="1"/>
  <c r="V73" i="1"/>
  <c r="W73" i="1" s="1"/>
  <c r="AP73" i="1"/>
  <c r="V68" i="1"/>
  <c r="W68" i="1" s="1"/>
  <c r="AP68" i="1"/>
  <c r="V64" i="1"/>
  <c r="W64" i="1" s="1"/>
  <c r="AP64" i="1"/>
  <c r="V48" i="1"/>
  <c r="W48" i="1" s="1"/>
  <c r="AP48" i="1"/>
  <c r="V44" i="1"/>
  <c r="W44" i="1" s="1"/>
  <c r="AP44" i="1"/>
  <c r="V40" i="1"/>
  <c r="W40" i="1" s="1"/>
  <c r="AP40" i="1"/>
  <c r="V30" i="1"/>
  <c r="W30" i="1" s="1"/>
  <c r="AP30" i="1"/>
  <c r="V26" i="1"/>
  <c r="W26" i="1" s="1"/>
  <c r="AP26" i="1"/>
  <c r="V15" i="1"/>
  <c r="W15" i="1" s="1"/>
  <c r="AP15" i="1"/>
  <c r="V415" i="1"/>
  <c r="W415" i="1" s="1"/>
  <c r="AP415" i="1"/>
  <c r="V410" i="1"/>
  <c r="W410" i="1" s="1"/>
  <c r="AP410" i="1"/>
  <c r="V402" i="1"/>
  <c r="W402" i="1" s="1"/>
  <c r="AP402" i="1"/>
  <c r="V396" i="1"/>
  <c r="W396" i="1" s="1"/>
  <c r="AP396" i="1"/>
  <c r="V376" i="1"/>
  <c r="W376" i="1" s="1"/>
  <c r="AP376" i="1"/>
  <c r="V364" i="1"/>
  <c r="W364" i="1" s="1"/>
  <c r="AP364" i="1"/>
  <c r="V360" i="1"/>
  <c r="W360" i="1" s="1"/>
  <c r="AP360" i="1"/>
  <c r="V356" i="1"/>
  <c r="W356" i="1" s="1"/>
  <c r="AP356" i="1"/>
  <c r="V342" i="1"/>
  <c r="W342" i="1" s="1"/>
  <c r="AP342" i="1"/>
  <c r="V338" i="1"/>
  <c r="W338" i="1" s="1"/>
  <c r="AP338" i="1"/>
  <c r="V334" i="1"/>
  <c r="W334" i="1" s="1"/>
  <c r="AP334" i="1"/>
  <c r="V330" i="1"/>
  <c r="W330" i="1" s="1"/>
  <c r="AP330" i="1"/>
  <c r="V326" i="1"/>
  <c r="W326" i="1" s="1"/>
  <c r="AP326" i="1"/>
  <c r="V315" i="1"/>
  <c r="W315" i="1" s="1"/>
  <c r="AP315" i="1"/>
  <c r="V304" i="1"/>
  <c r="W304" i="1" s="1"/>
  <c r="AP304" i="1"/>
  <c r="V300" i="1"/>
  <c r="W300" i="1" s="1"/>
  <c r="AP300" i="1"/>
  <c r="V296" i="1"/>
  <c r="W296" i="1" s="1"/>
  <c r="AP296" i="1"/>
  <c r="V277" i="1"/>
  <c r="W277" i="1" s="1"/>
  <c r="AP277" i="1"/>
  <c r="V273" i="1"/>
  <c r="W273" i="1" s="1"/>
  <c r="AP273" i="1"/>
  <c r="V268" i="1"/>
  <c r="W268" i="1" s="1"/>
  <c r="AP268" i="1"/>
  <c r="V264" i="1"/>
  <c r="W264" i="1" s="1"/>
  <c r="AP264" i="1"/>
  <c r="V260" i="1"/>
  <c r="W260" i="1" s="1"/>
  <c r="AP260" i="1"/>
  <c r="V253" i="1"/>
  <c r="W253" i="1" s="1"/>
  <c r="AP253" i="1"/>
  <c r="V249" i="1"/>
  <c r="W249" i="1" s="1"/>
  <c r="AP249" i="1"/>
  <c r="V244" i="1"/>
  <c r="W244" i="1" s="1"/>
  <c r="AP244" i="1"/>
  <c r="V240" i="1"/>
  <c r="W240" i="1" s="1"/>
  <c r="AP240" i="1"/>
  <c r="V236" i="1"/>
  <c r="W236" i="1" s="1"/>
  <c r="AP236" i="1"/>
  <c r="V225" i="1"/>
  <c r="W225" i="1" s="1"/>
  <c r="AP225" i="1"/>
  <c r="V221" i="1"/>
  <c r="W221" i="1" s="1"/>
  <c r="AP221" i="1"/>
  <c r="V212" i="1"/>
  <c r="W212" i="1" s="1"/>
  <c r="AP212" i="1"/>
  <c r="V204" i="1"/>
  <c r="W204" i="1" s="1"/>
  <c r="AP204" i="1"/>
  <c r="V200" i="1"/>
  <c r="W200" i="1" s="1"/>
  <c r="AP200" i="1"/>
  <c r="V185" i="1"/>
  <c r="W185" i="1" s="1"/>
  <c r="AP185" i="1"/>
  <c r="V180" i="1"/>
  <c r="W180" i="1" s="1"/>
  <c r="AP180" i="1"/>
  <c r="V176" i="1"/>
  <c r="W176" i="1" s="1"/>
  <c r="AP176" i="1"/>
  <c r="V169" i="1"/>
  <c r="W169" i="1" s="1"/>
  <c r="AP169" i="1"/>
  <c r="V164" i="1"/>
  <c r="AP164" i="1"/>
  <c r="V159" i="1"/>
  <c r="W159" i="1" s="1"/>
  <c r="AP159" i="1"/>
  <c r="V148" i="1"/>
  <c r="W148" i="1" s="1"/>
  <c r="AP148" i="1"/>
  <c r="V141" i="1"/>
  <c r="W141" i="1" s="1"/>
  <c r="AP141" i="1"/>
  <c r="V130" i="1"/>
  <c r="W130" i="1" s="1"/>
  <c r="AP130" i="1"/>
  <c r="V126" i="1"/>
  <c r="W126" i="1" s="1"/>
  <c r="AP126" i="1"/>
  <c r="V117" i="1"/>
  <c r="W117" i="1" s="1"/>
  <c r="AP117" i="1"/>
  <c r="V106" i="1"/>
  <c r="W106" i="1" s="1"/>
  <c r="AP106" i="1"/>
  <c r="V89" i="1"/>
  <c r="W89" i="1" s="1"/>
  <c r="AP89" i="1"/>
  <c r="V85" i="1"/>
  <c r="W85" i="1" s="1"/>
  <c r="AP85" i="1"/>
  <c r="V81" i="1"/>
  <c r="W81" i="1" s="1"/>
  <c r="V72" i="1"/>
  <c r="W72" i="1" s="1"/>
  <c r="AP72" i="1"/>
  <c r="V67" i="1"/>
  <c r="W67" i="1" s="1"/>
  <c r="V63" i="1"/>
  <c r="W63" i="1" s="1"/>
  <c r="AP63" i="1"/>
  <c r="V43" i="1"/>
  <c r="W43" i="1" s="1"/>
  <c r="AP43" i="1"/>
  <c r="V39" i="1"/>
  <c r="W39" i="1" s="1"/>
  <c r="AP39" i="1"/>
  <c r="V29" i="1"/>
  <c r="W29" i="1" s="1"/>
  <c r="AP29" i="1"/>
  <c r="V25" i="1"/>
  <c r="W25" i="1" s="1"/>
  <c r="AP25" i="1"/>
  <c r="V18" i="1"/>
  <c r="W18" i="1" s="1"/>
  <c r="AP18" i="1"/>
  <c r="V14" i="1"/>
  <c r="W14" i="1" s="1"/>
  <c r="AP14" i="1"/>
  <c r="V414" i="1"/>
  <c r="W414" i="1" s="1"/>
  <c r="AP414" i="1"/>
  <c r="V409" i="1"/>
  <c r="W409" i="1" s="1"/>
  <c r="AP409" i="1"/>
  <c r="V399" i="1"/>
  <c r="W399" i="1" s="1"/>
  <c r="AP399" i="1"/>
  <c r="V395" i="1"/>
  <c r="W395" i="1" s="1"/>
  <c r="AP395" i="1"/>
  <c r="V379" i="1"/>
  <c r="W379" i="1" s="1"/>
  <c r="AP379" i="1"/>
  <c r="V375" i="1"/>
  <c r="W375" i="1" s="1"/>
  <c r="AP375" i="1"/>
  <c r="V363" i="1"/>
  <c r="W363" i="1" s="1"/>
  <c r="AP363" i="1"/>
  <c r="V359" i="1"/>
  <c r="W359" i="1" s="1"/>
  <c r="AP359" i="1"/>
  <c r="V355" i="1"/>
  <c r="W355" i="1" s="1"/>
  <c r="V341" i="1"/>
  <c r="W341" i="1" s="1"/>
  <c r="AP341" i="1"/>
  <c r="V337" i="1"/>
  <c r="W337" i="1" s="1"/>
  <c r="AP337" i="1"/>
  <c r="V333" i="1"/>
  <c r="W333" i="1" s="1"/>
  <c r="AP333" i="1"/>
  <c r="V329" i="1"/>
  <c r="W329" i="1" s="1"/>
  <c r="AP329" i="1"/>
  <c r="V318" i="1"/>
  <c r="W318" i="1" s="1"/>
  <c r="AP318" i="1"/>
  <c r="V314" i="1"/>
  <c r="W314" i="1" s="1"/>
  <c r="AP314" i="1"/>
  <c r="V303" i="1"/>
  <c r="W303" i="1" s="1"/>
  <c r="AP303" i="1"/>
  <c r="V299" i="1"/>
  <c r="W299" i="1" s="1"/>
  <c r="AP299" i="1"/>
  <c r="V282" i="1"/>
  <c r="W282" i="1" s="1"/>
  <c r="AP282" i="1"/>
  <c r="V276" i="1"/>
  <c r="W276" i="1" s="1"/>
  <c r="AP276" i="1"/>
  <c r="V271" i="1"/>
  <c r="W271" i="1" s="1"/>
  <c r="AP271" i="1"/>
  <c r="V267" i="1"/>
  <c r="W267" i="1" s="1"/>
  <c r="AP267" i="1"/>
  <c r="V263" i="1"/>
  <c r="W263" i="1" s="1"/>
  <c r="AP263" i="1"/>
  <c r="V259" i="1"/>
  <c r="W259" i="1" s="1"/>
  <c r="AP259" i="1"/>
  <c r="V252" i="1"/>
  <c r="W252" i="1" s="1"/>
  <c r="AP252" i="1"/>
  <c r="V248" i="1"/>
  <c r="W248" i="1" s="1"/>
  <c r="AP248" i="1"/>
  <c r="V243" i="1"/>
  <c r="W243" i="1" s="1"/>
  <c r="AP243" i="1"/>
  <c r="V239" i="1"/>
  <c r="W239" i="1" s="1"/>
  <c r="AP239" i="1"/>
  <c r="V224" i="1"/>
  <c r="W224" i="1" s="1"/>
  <c r="AP224" i="1"/>
  <c r="V211" i="1"/>
  <c r="W211" i="1" s="1"/>
  <c r="AP211" i="1"/>
  <c r="V203" i="1"/>
  <c r="W203" i="1" s="1"/>
  <c r="AP203" i="1"/>
  <c r="V199" i="1"/>
  <c r="W199" i="1" s="1"/>
  <c r="AP199" i="1"/>
  <c r="V188" i="1"/>
  <c r="W188" i="1" s="1"/>
  <c r="AP188" i="1"/>
  <c r="V184" i="1"/>
  <c r="W184" i="1" s="1"/>
  <c r="AP184" i="1"/>
  <c r="V179" i="1"/>
  <c r="W179" i="1" s="1"/>
  <c r="AP179" i="1"/>
  <c r="V175" i="1"/>
  <c r="W175" i="1" s="1"/>
  <c r="AP175" i="1"/>
  <c r="V168" i="1"/>
  <c r="W168" i="1" s="1"/>
  <c r="AP168" i="1"/>
  <c r="V163" i="1"/>
  <c r="W163" i="1" s="1"/>
  <c r="AP163" i="1"/>
  <c r="V158" i="1"/>
  <c r="W158" i="1" s="1"/>
  <c r="AP158" i="1"/>
  <c r="V147" i="1"/>
  <c r="W147" i="1" s="1"/>
  <c r="AP147" i="1"/>
  <c r="V140" i="1"/>
  <c r="W140" i="1" s="1"/>
  <c r="AP140" i="1"/>
  <c r="V129" i="1"/>
  <c r="W129" i="1" s="1"/>
  <c r="AP129" i="1"/>
  <c r="V125" i="1"/>
  <c r="W125" i="1" s="1"/>
  <c r="AP125" i="1"/>
  <c r="V116" i="1"/>
  <c r="W116" i="1" s="1"/>
  <c r="AP116" i="1"/>
  <c r="V109" i="1"/>
  <c r="W109" i="1" s="1"/>
  <c r="AP109" i="1"/>
  <c r="V105" i="1"/>
  <c r="W105" i="1" s="1"/>
  <c r="AP105" i="1"/>
  <c r="V92" i="1"/>
  <c r="W92" i="1" s="1"/>
  <c r="AP92" i="1"/>
  <c r="V88" i="1"/>
  <c r="W88" i="1" s="1"/>
  <c r="AP88" i="1"/>
  <c r="V84" i="1"/>
  <c r="W84" i="1" s="1"/>
  <c r="AP84" i="1"/>
  <c r="V80" i="1"/>
  <c r="W80" i="1" s="1"/>
  <c r="AP80" i="1"/>
  <c r="V71" i="1"/>
  <c r="W71" i="1" s="1"/>
  <c r="AP71" i="1"/>
  <c r="V66" i="1"/>
  <c r="W66" i="1" s="1"/>
  <c r="AP66" i="1"/>
  <c r="V46" i="1"/>
  <c r="W46" i="1" s="1"/>
  <c r="AP46" i="1"/>
  <c r="V42" i="1"/>
  <c r="W42" i="1" s="1"/>
  <c r="AP42" i="1"/>
  <c r="V38" i="1"/>
  <c r="W38" i="1" s="1"/>
  <c r="AP38" i="1"/>
  <c r="V28" i="1"/>
  <c r="W28" i="1" s="1"/>
  <c r="AP28" i="1"/>
  <c r="V21" i="1"/>
  <c r="W21" i="1" s="1"/>
  <c r="AP21" i="1"/>
  <c r="V17" i="1"/>
  <c r="W17" i="1" s="1"/>
  <c r="AP17" i="1"/>
  <c r="V13" i="1"/>
  <c r="W13" i="1" s="1"/>
  <c r="AP13" i="1"/>
  <c r="V417" i="1"/>
  <c r="W417" i="1" s="1"/>
  <c r="AP417" i="1"/>
  <c r="V412" i="1"/>
  <c r="W412" i="1" s="1"/>
  <c r="AP412" i="1"/>
  <c r="V404" i="1"/>
  <c r="W404" i="1" s="1"/>
  <c r="AP404" i="1"/>
  <c r="V394" i="1"/>
  <c r="W394" i="1" s="1"/>
  <c r="AP394" i="1"/>
  <c r="V378" i="1"/>
  <c r="W378" i="1" s="1"/>
  <c r="AP378" i="1"/>
  <c r="V374" i="1"/>
  <c r="W374" i="1" s="1"/>
  <c r="AP374" i="1"/>
  <c r="V362" i="1"/>
  <c r="W362" i="1" s="1"/>
  <c r="AP362" i="1"/>
  <c r="V358" i="1"/>
  <c r="W358" i="1" s="1"/>
  <c r="AP358" i="1"/>
  <c r="V352" i="1"/>
  <c r="W352" i="1" s="1"/>
  <c r="AP352" i="1"/>
  <c r="V340" i="1"/>
  <c r="W340" i="1" s="1"/>
  <c r="AP340" i="1"/>
  <c r="V336" i="1"/>
  <c r="W336" i="1" s="1"/>
  <c r="AP336" i="1"/>
  <c r="V332" i="1"/>
  <c r="W332" i="1" s="1"/>
  <c r="AP332" i="1"/>
  <c r="V328" i="1"/>
  <c r="W328" i="1" s="1"/>
  <c r="AP328" i="1"/>
  <c r="V317" i="1"/>
  <c r="W317" i="1" s="1"/>
  <c r="AP317" i="1"/>
  <c r="V313" i="1"/>
  <c r="W313" i="1" s="1"/>
  <c r="AP313" i="1"/>
  <c r="V302" i="1"/>
  <c r="W302" i="1" s="1"/>
  <c r="AP302" i="1"/>
  <c r="V298" i="1"/>
  <c r="W298" i="1" s="1"/>
  <c r="AP298" i="1"/>
  <c r="V281" i="1"/>
  <c r="W281" i="1" s="1"/>
  <c r="AP281" i="1"/>
  <c r="V275" i="1"/>
  <c r="W275" i="1" s="1"/>
  <c r="AP275" i="1"/>
  <c r="V270" i="1"/>
  <c r="W270" i="1" s="1"/>
  <c r="AP270" i="1"/>
  <c r="V266" i="1"/>
  <c r="W266" i="1" s="1"/>
  <c r="AP266" i="1"/>
  <c r="V262" i="1"/>
  <c r="W262" i="1" s="1"/>
  <c r="AP262" i="1"/>
  <c r="V258" i="1"/>
  <c r="W258" i="1" s="1"/>
  <c r="AP258" i="1"/>
  <c r="V251" i="1"/>
  <c r="W251" i="1" s="1"/>
  <c r="AP251" i="1"/>
  <c r="V247" i="1"/>
  <c r="W247" i="1" s="1"/>
  <c r="AP247" i="1"/>
  <c r="V242" i="1"/>
  <c r="W242" i="1" s="1"/>
  <c r="AP242" i="1"/>
  <c r="V238" i="1"/>
  <c r="W238" i="1" s="1"/>
  <c r="AP238" i="1"/>
  <c r="V227" i="1"/>
  <c r="W227" i="1" s="1"/>
  <c r="AP227" i="1"/>
  <c r="V223" i="1"/>
  <c r="W223" i="1" s="1"/>
  <c r="AP223" i="1"/>
  <c r="V219" i="1"/>
  <c r="W219" i="1" s="1"/>
  <c r="AP219" i="1"/>
  <c r="V210" i="1"/>
  <c r="W210" i="1" s="1"/>
  <c r="AP210" i="1"/>
  <c r="V202" i="1"/>
  <c r="W202" i="1" s="1"/>
  <c r="AP202" i="1"/>
  <c r="V197" i="1"/>
  <c r="W197" i="1" s="1"/>
  <c r="AP197" i="1"/>
  <c r="V187" i="1"/>
  <c r="W187" i="1" s="1"/>
  <c r="AP187" i="1"/>
  <c r="V183" i="1"/>
  <c r="W183" i="1" s="1"/>
  <c r="AP183" i="1"/>
  <c r="V178" i="1"/>
  <c r="W178" i="1" s="1"/>
  <c r="AP178" i="1"/>
  <c r="V171" i="1"/>
  <c r="W171" i="1" s="1"/>
  <c r="AP171" i="1"/>
  <c r="V167" i="1"/>
  <c r="W167" i="1" s="1"/>
  <c r="AP167" i="1"/>
  <c r="V162" i="1"/>
  <c r="W162" i="1" s="1"/>
  <c r="AP162" i="1"/>
  <c r="V157" i="1"/>
  <c r="W157" i="1" s="1"/>
  <c r="AP157" i="1"/>
  <c r="V143" i="1"/>
  <c r="W143" i="1" s="1"/>
  <c r="AP143" i="1"/>
  <c r="V139" i="1"/>
  <c r="W139" i="1" s="1"/>
  <c r="AP139" i="1"/>
  <c r="V128" i="1"/>
  <c r="W128" i="1" s="1"/>
  <c r="AP128" i="1"/>
  <c r="V124" i="1"/>
  <c r="W124" i="1" s="1"/>
  <c r="AP124" i="1"/>
  <c r="V115" i="1"/>
  <c r="W115" i="1" s="1"/>
  <c r="AP115" i="1"/>
  <c r="V108" i="1"/>
  <c r="W108" i="1" s="1"/>
  <c r="AP108" i="1"/>
  <c r="V104" i="1"/>
  <c r="W104" i="1" s="1"/>
  <c r="AP104" i="1"/>
  <c r="V91" i="1"/>
  <c r="W91" i="1" s="1"/>
  <c r="AP91" i="1"/>
  <c r="V87" i="1"/>
  <c r="W87" i="1" s="1"/>
  <c r="AP87" i="1"/>
  <c r="V83" i="1"/>
  <c r="W83" i="1" s="1"/>
  <c r="V74" i="1"/>
  <c r="W74" i="1" s="1"/>
  <c r="AP74" i="1"/>
  <c r="V70" i="1"/>
  <c r="W70" i="1" s="1"/>
  <c r="AP70" i="1"/>
  <c r="V65" i="1"/>
  <c r="W65" i="1" s="1"/>
  <c r="V61" i="1"/>
  <c r="W61" i="1" s="1"/>
  <c r="AP61" i="1"/>
  <c r="V45" i="1"/>
  <c r="W45" i="1" s="1"/>
  <c r="AP45" i="1"/>
  <c r="V41" i="1"/>
  <c r="W41" i="1" s="1"/>
  <c r="AP41" i="1"/>
  <c r="V27" i="1"/>
  <c r="W27" i="1" s="1"/>
  <c r="AP27" i="1"/>
  <c r="V20" i="1"/>
  <c r="W20" i="1" s="1"/>
  <c r="AP20" i="1"/>
  <c r="V16" i="1"/>
  <c r="W16" i="1" s="1"/>
  <c r="AP16" i="1"/>
  <c r="N93" i="12"/>
  <c r="BX270" i="1"/>
  <c r="CD30" i="1"/>
  <c r="CD26" i="1"/>
  <c r="BX244" i="1"/>
  <c r="AVG244" i="1" s="1"/>
  <c r="DX18" i="15"/>
  <c r="CC18" i="15"/>
  <c r="AG18" i="15"/>
  <c r="CD38" i="1"/>
  <c r="CD46" i="1"/>
  <c r="CD42" i="1"/>
  <c r="BX188" i="1"/>
  <c r="AVG188" i="1" s="1"/>
  <c r="BX186" i="1"/>
  <c r="BX130" i="1"/>
  <c r="BX20" i="1"/>
  <c r="BX18" i="1"/>
  <c r="BX16" i="1"/>
  <c r="BX14" i="1"/>
  <c r="BX184" i="1"/>
  <c r="BX181" i="1"/>
  <c r="BX179" i="1"/>
  <c r="BX177" i="1"/>
  <c r="BX175" i="1"/>
  <c r="BX171" i="1"/>
  <c r="BX169" i="1"/>
  <c r="BX167" i="1"/>
  <c r="AVG167" i="1" s="1"/>
  <c r="CT164" i="1"/>
  <c r="BX162" i="1"/>
  <c r="BX159" i="1"/>
  <c r="BX157" i="1"/>
  <c r="BX149" i="1"/>
  <c r="BX147" i="1"/>
  <c r="BX142" i="1"/>
  <c r="BX140" i="1"/>
  <c r="BX138" i="1"/>
  <c r="BX128" i="1"/>
  <c r="BX126" i="1"/>
  <c r="BX124" i="1"/>
  <c r="BX118" i="1"/>
  <c r="CT118" i="1" s="1"/>
  <c r="BX116" i="1"/>
  <c r="BX114" i="1"/>
  <c r="BX108" i="1"/>
  <c r="BX106" i="1"/>
  <c r="BX104" i="1"/>
  <c r="BX91" i="1"/>
  <c r="CT91" i="1" s="1"/>
  <c r="BX89" i="1"/>
  <c r="CT89" i="1" s="1"/>
  <c r="BX87" i="1"/>
  <c r="BX85" i="1"/>
  <c r="BX63" i="1"/>
  <c r="BX61" i="1"/>
  <c r="BX48" i="1"/>
  <c r="BX46" i="1"/>
  <c r="BX44" i="1"/>
  <c r="BX42" i="1"/>
  <c r="BX40" i="1"/>
  <c r="BX38" i="1"/>
  <c r="BX30" i="1"/>
  <c r="AVG30" i="1" s="1"/>
  <c r="BX28" i="1"/>
  <c r="BX26" i="1"/>
  <c r="O20" i="15"/>
  <c r="DF20" i="15"/>
  <c r="BK20" i="15"/>
  <c r="CC12" i="15"/>
  <c r="DX12" i="15"/>
  <c r="O35" i="15"/>
  <c r="AG12" i="15"/>
  <c r="N129" i="12"/>
  <c r="N120" i="12"/>
  <c r="N111" i="12"/>
  <c r="N84" i="12"/>
  <c r="N75" i="12"/>
  <c r="N165" i="12"/>
  <c r="N66" i="12"/>
  <c r="N57" i="12"/>
  <c r="N30" i="12"/>
  <c r="N147" i="12"/>
  <c r="N21" i="12"/>
  <c r="N12" i="12"/>
  <c r="N174" i="12"/>
  <c r="N102" i="12"/>
  <c r="DC93" i="1"/>
  <c r="CN93" i="1"/>
  <c r="CN159" i="1"/>
  <c r="CN245" i="1"/>
  <c r="N48" i="12"/>
  <c r="AQ159" i="1"/>
  <c r="BM159" i="1" s="1"/>
  <c r="AUV159" i="1" s="1"/>
  <c r="AUW159" i="1" s="1"/>
  <c r="AUX159" i="1" s="1"/>
  <c r="AQ89" i="1"/>
  <c r="AR89" i="1" s="1"/>
  <c r="AS89" i="1" s="1"/>
  <c r="AQ81" i="1"/>
  <c r="AR81" i="1" s="1"/>
  <c r="AS81" i="1" s="1"/>
  <c r="AQ63" i="1"/>
  <c r="BM63" i="1" s="1"/>
  <c r="AUV63" i="1" s="1"/>
  <c r="AQ184" i="1"/>
  <c r="AR184" i="1" s="1"/>
  <c r="AS184" i="1" s="1"/>
  <c r="AQ175" i="1"/>
  <c r="AR175" i="1" s="1"/>
  <c r="AS175" i="1" s="1"/>
  <c r="AQ140" i="1"/>
  <c r="AR140" i="1" s="1"/>
  <c r="AS140" i="1" s="1"/>
  <c r="AQ116" i="1"/>
  <c r="AR116" i="1" s="1"/>
  <c r="AS116" i="1" s="1"/>
  <c r="AQ71" i="1"/>
  <c r="AQ46" i="1"/>
  <c r="BM46" i="1" s="1"/>
  <c r="AUV46" i="1" s="1"/>
  <c r="AUW46" i="1" s="1"/>
  <c r="AUX46" i="1" s="1"/>
  <c r="AQ42" i="1"/>
  <c r="AR42" i="1" s="1"/>
  <c r="AS42" i="1" s="1"/>
  <c r="AQ38" i="1"/>
  <c r="AR38" i="1" s="1"/>
  <c r="AS38" i="1" s="1"/>
  <c r="AQ28" i="1"/>
  <c r="BM28" i="1" s="1"/>
  <c r="AUV28" i="1" s="1"/>
  <c r="AUW28" i="1" s="1"/>
  <c r="AUX28" i="1" s="1"/>
  <c r="AQ204" i="1"/>
  <c r="AR204" i="1" s="1"/>
  <c r="AS204" i="1" s="1"/>
  <c r="AQ169" i="1"/>
  <c r="AR169" i="1" s="1"/>
  <c r="AS169" i="1" s="1"/>
  <c r="AQ126" i="1"/>
  <c r="AQ18" i="1"/>
  <c r="AR18" i="1" s="1"/>
  <c r="AS18" i="1" s="1"/>
  <c r="AQ167" i="1"/>
  <c r="AQ157" i="1"/>
  <c r="BM157" i="1" s="1"/>
  <c r="AUV157" i="1" s="1"/>
  <c r="AUW157" i="1" s="1"/>
  <c r="AUX157" i="1" s="1"/>
  <c r="AQ124" i="1"/>
  <c r="BM124" i="1" s="1"/>
  <c r="AUV124" i="1" s="1"/>
  <c r="AUW124" i="1" s="1"/>
  <c r="AUX124" i="1" s="1"/>
  <c r="AQ108" i="1"/>
  <c r="BM108" i="1" s="1"/>
  <c r="AUV108" i="1" s="1"/>
  <c r="AUW108" i="1" s="1"/>
  <c r="AUX108" i="1" s="1"/>
  <c r="AQ104" i="1"/>
  <c r="BM104" i="1" s="1"/>
  <c r="AUV104" i="1" s="1"/>
  <c r="AUW104" i="1" s="1"/>
  <c r="AUX104" i="1" s="1"/>
  <c r="AQ91" i="1"/>
  <c r="AQ83" i="1"/>
  <c r="BM83" i="1" s="1"/>
  <c r="AUV83" i="1" s="1"/>
  <c r="AUW83" i="1" s="1"/>
  <c r="AUX83" i="1" s="1"/>
  <c r="AQ65" i="1"/>
  <c r="AR65" i="1" s="1"/>
  <c r="AS65" i="1" s="1"/>
  <c r="AQ61" i="1"/>
  <c r="AR61" i="1" s="1"/>
  <c r="AS61" i="1" s="1"/>
  <c r="AQ20" i="1"/>
  <c r="AQ16" i="1"/>
  <c r="BM16" i="1" s="1"/>
  <c r="AUV16" i="1" s="1"/>
  <c r="AUW16" i="1" s="1"/>
  <c r="AUX16" i="1" s="1"/>
  <c r="AQ67" i="1"/>
  <c r="AR67" i="1" s="1"/>
  <c r="AS67" i="1" s="1"/>
  <c r="AQ14" i="1"/>
  <c r="AR14" i="1" s="1"/>
  <c r="AS14" i="1" s="1"/>
  <c r="AQ186" i="1"/>
  <c r="BM186" i="1" s="1"/>
  <c r="AUV186" i="1" s="1"/>
  <c r="AUW186" i="1" s="1"/>
  <c r="AUX186" i="1" s="1"/>
  <c r="AQ177" i="1"/>
  <c r="BM177" i="1" s="1"/>
  <c r="AUV177" i="1" s="1"/>
  <c r="AUW177" i="1" s="1"/>
  <c r="AUX177" i="1" s="1"/>
  <c r="AQ149" i="1"/>
  <c r="AR149" i="1" s="1"/>
  <c r="AS149" i="1" s="1"/>
  <c r="AQ142" i="1"/>
  <c r="BM142" i="1" s="1"/>
  <c r="AUV142" i="1" s="1"/>
  <c r="AUW142" i="1" s="1"/>
  <c r="AUX142" i="1" s="1"/>
  <c r="AQ118" i="1"/>
  <c r="AR118" i="1" s="1"/>
  <c r="AS118" i="1" s="1"/>
  <c r="AQ73" i="1"/>
  <c r="BM73" i="1" s="1"/>
  <c r="AUV73" i="1" s="1"/>
  <c r="AUW73" i="1" s="1"/>
  <c r="AUX73" i="1" s="1"/>
  <c r="AQ48" i="1"/>
  <c r="BM48" i="1" s="1"/>
  <c r="AUV48" i="1" s="1"/>
  <c r="AUW48" i="1" s="1"/>
  <c r="AUX48" i="1" s="1"/>
  <c r="AQ44" i="1"/>
  <c r="BM44" i="1" s="1"/>
  <c r="AUV44" i="1" s="1"/>
  <c r="AUW44" i="1" s="1"/>
  <c r="AUX44" i="1" s="1"/>
  <c r="AQ40" i="1"/>
  <c r="BM40" i="1" s="1"/>
  <c r="AUV40" i="1" s="1"/>
  <c r="AUW40" i="1" s="1"/>
  <c r="AUX40" i="1" s="1"/>
  <c r="AQ30" i="1"/>
  <c r="AQ26" i="1"/>
  <c r="BM26" i="1" s="1"/>
  <c r="AUV26" i="1" s="1"/>
  <c r="AUW26" i="1" s="1"/>
  <c r="AUX26" i="1" s="1"/>
  <c r="CD63" i="1"/>
  <c r="CD18" i="1"/>
  <c r="CD14" i="1"/>
  <c r="CY417" i="1"/>
  <c r="CU417" i="1"/>
  <c r="CX416" i="1"/>
  <c r="X138" i="12"/>
  <c r="CN416" i="1"/>
  <c r="DC343" i="1"/>
  <c r="AC84" i="12"/>
  <c r="CN343" i="1"/>
  <c r="DC417" i="1"/>
  <c r="AC129" i="12"/>
  <c r="CX417" i="1"/>
  <c r="CV417" i="1"/>
  <c r="CQ417" i="1"/>
  <c r="CN417" i="1"/>
  <c r="CY416" i="1"/>
  <c r="Y138" i="12"/>
  <c r="CW416" i="1"/>
  <c r="W138" i="12"/>
  <c r="CU416" i="1"/>
  <c r="U138" i="12"/>
  <c r="CS416" i="1"/>
  <c r="S138" i="12"/>
  <c r="DC405" i="1"/>
  <c r="AC120" i="12"/>
  <c r="CN405" i="1"/>
  <c r="DC387" i="1"/>
  <c r="AC111" i="12"/>
  <c r="CN387" i="1"/>
  <c r="CY281" i="1"/>
  <c r="Y165" i="12"/>
  <c r="CW281" i="1"/>
  <c r="W165" i="12"/>
  <c r="CU281" i="1"/>
  <c r="U165" i="12"/>
  <c r="CS281" i="1"/>
  <c r="S165" i="12"/>
  <c r="DC254" i="1"/>
  <c r="AC66" i="12"/>
  <c r="CN254" i="1"/>
  <c r="DC214" i="1"/>
  <c r="AC48" i="12"/>
  <c r="CN214" i="1"/>
  <c r="DC185" i="1"/>
  <c r="CX185" i="1"/>
  <c r="CV185" i="1"/>
  <c r="CN185" i="1"/>
  <c r="DC150" i="1"/>
  <c r="CN150" i="1"/>
  <c r="DC131" i="1"/>
  <c r="AC30" i="12"/>
  <c r="CN131" i="1"/>
  <c r="DC129" i="1"/>
  <c r="AC147" i="12"/>
  <c r="CX129" i="1"/>
  <c r="CV129" i="1"/>
  <c r="CN129" i="1"/>
  <c r="DC119" i="1"/>
  <c r="AC21" i="12"/>
  <c r="CN119" i="1"/>
  <c r="CP416" i="1"/>
  <c r="P138" i="12"/>
  <c r="CP281" i="1"/>
  <c r="P165" i="12"/>
  <c r="CR417" i="1"/>
  <c r="CR185" i="1"/>
  <c r="CR129" i="1"/>
  <c r="AC93" i="12"/>
  <c r="CW417" i="1"/>
  <c r="CS417" i="1"/>
  <c r="DC416" i="1"/>
  <c r="AC138" i="12"/>
  <c r="CV416" i="1"/>
  <c r="V138" i="12"/>
  <c r="CQ416" i="1"/>
  <c r="Q138" i="12"/>
  <c r="DC283" i="1"/>
  <c r="AC75" i="12"/>
  <c r="CN283" i="1"/>
  <c r="DC281" i="1"/>
  <c r="AC165" i="12"/>
  <c r="CX281" i="1"/>
  <c r="X165" i="12"/>
  <c r="CV281" i="1"/>
  <c r="V165" i="12"/>
  <c r="CN281" i="1"/>
  <c r="DC191" i="1"/>
  <c r="CN191" i="1"/>
  <c r="CY185" i="1"/>
  <c r="CW185" i="1"/>
  <c r="CU185" i="1"/>
  <c r="CS185" i="1"/>
  <c r="CY129" i="1"/>
  <c r="CW129" i="1"/>
  <c r="CU129" i="1"/>
  <c r="CS129" i="1"/>
  <c r="DC95" i="1"/>
  <c r="AC12" i="12"/>
  <c r="CN95" i="1"/>
  <c r="DC75" i="1"/>
  <c r="CN75" i="1"/>
  <c r="DC69" i="1"/>
  <c r="AC174" i="12"/>
  <c r="CN69" i="1"/>
  <c r="DC32" i="1"/>
  <c r="AC102" i="12"/>
  <c r="CN32" i="1"/>
  <c r="CP185" i="1"/>
  <c r="CP129" i="1"/>
  <c r="CP417" i="1"/>
  <c r="CR416" i="1"/>
  <c r="R138" i="12"/>
  <c r="CR281" i="1"/>
  <c r="R165" i="12"/>
  <c r="P46" i="2"/>
  <c r="BX417" i="1"/>
  <c r="AVG417" i="1" s="1"/>
  <c r="BX416" i="1"/>
  <c r="AVG416" i="1" s="1"/>
  <c r="P24" i="2"/>
  <c r="E25" i="2"/>
  <c r="F25" i="2" s="1"/>
  <c r="BX281" i="1"/>
  <c r="AVG281" i="1" s="1"/>
  <c r="BX73" i="1"/>
  <c r="BX414" i="1"/>
  <c r="BX410" i="1"/>
  <c r="BX402" i="1"/>
  <c r="BX394" i="1"/>
  <c r="BX377" i="1"/>
  <c r="BX363" i="1"/>
  <c r="BX359" i="1"/>
  <c r="BX341" i="1"/>
  <c r="BX337" i="1"/>
  <c r="BX333" i="1"/>
  <c r="BX329" i="1"/>
  <c r="BX317" i="1"/>
  <c r="BX313" i="1"/>
  <c r="BX302" i="1"/>
  <c r="BX298" i="1"/>
  <c r="BX275" i="1"/>
  <c r="BX271" i="1"/>
  <c r="BX267" i="1"/>
  <c r="CT267" i="1" s="1"/>
  <c r="BX263" i="1"/>
  <c r="BX259" i="1"/>
  <c r="BX251" i="1"/>
  <c r="BX247" i="1"/>
  <c r="BX242" i="1"/>
  <c r="BX238" i="1"/>
  <c r="BX225" i="1"/>
  <c r="BX221" i="1"/>
  <c r="BX213" i="1"/>
  <c r="BX209" i="1"/>
  <c r="BX204" i="1"/>
  <c r="BX200" i="1"/>
  <c r="BX71" i="1"/>
  <c r="BX190" i="1"/>
  <c r="BX185" i="1"/>
  <c r="AVG185" i="1" s="1"/>
  <c r="BX180" i="1"/>
  <c r="BX176" i="1"/>
  <c r="BX129" i="1"/>
  <c r="CD73" i="1"/>
  <c r="BX163" i="1"/>
  <c r="BX158" i="1"/>
  <c r="BX141" i="1"/>
  <c r="BX125" i="1"/>
  <c r="BX117" i="1"/>
  <c r="BX109" i="1"/>
  <c r="BX105" i="1"/>
  <c r="BX94" i="1"/>
  <c r="BX90" i="1"/>
  <c r="BX86" i="1"/>
  <c r="BX82" i="1"/>
  <c r="BX66" i="1"/>
  <c r="BX45" i="1"/>
  <c r="BX41" i="1"/>
  <c r="BX29" i="1"/>
  <c r="BX25" i="1"/>
  <c r="BX21" i="1"/>
  <c r="BX17" i="1"/>
  <c r="BX13" i="1"/>
  <c r="BX227" i="1"/>
  <c r="BX223" i="1"/>
  <c r="BX219" i="1"/>
  <c r="CT219" i="1" s="1"/>
  <c r="BX211" i="1"/>
  <c r="BX202" i="1"/>
  <c r="BX197" i="1"/>
  <c r="CD71" i="1"/>
  <c r="CD417" i="1"/>
  <c r="AVM417" i="1" s="1"/>
  <c r="CD409" i="1"/>
  <c r="AVM409" i="1" s="1"/>
  <c r="CD397" i="1"/>
  <c r="CD376" i="1"/>
  <c r="CD362" i="1"/>
  <c r="CD358" i="1"/>
  <c r="CD352" i="1"/>
  <c r="AVM352" i="1" s="1"/>
  <c r="CD184" i="1"/>
  <c r="CD179" i="1"/>
  <c r="AVM179" i="1" s="1"/>
  <c r="CD175" i="1"/>
  <c r="CD171" i="1"/>
  <c r="AVM171" i="1" s="1"/>
  <c r="CD167" i="1"/>
  <c r="CD162" i="1"/>
  <c r="AVM162" i="1" s="1"/>
  <c r="CD157" i="1"/>
  <c r="CD149" i="1"/>
  <c r="CD140" i="1"/>
  <c r="CD128" i="1"/>
  <c r="AVM128" i="1" s="1"/>
  <c r="CD124" i="1"/>
  <c r="CD116" i="1"/>
  <c r="CD108" i="1"/>
  <c r="CD104" i="1"/>
  <c r="CD89" i="1"/>
  <c r="CZ89" i="1" s="1"/>
  <c r="CD85" i="1"/>
  <c r="CD61" i="1"/>
  <c r="CD48" i="1"/>
  <c r="CD44" i="1"/>
  <c r="CD40" i="1"/>
  <c r="CD28" i="1"/>
  <c r="CD20" i="1"/>
  <c r="CD16" i="1"/>
  <c r="BX74" i="1"/>
  <c r="BX70" i="1"/>
  <c r="CD415" i="1"/>
  <c r="CD403" i="1"/>
  <c r="AVM403" i="1" s="1"/>
  <c r="CD399" i="1"/>
  <c r="CD395" i="1"/>
  <c r="CD378" i="1"/>
  <c r="CZ378" i="1" s="1"/>
  <c r="CD374" i="1"/>
  <c r="CD364" i="1"/>
  <c r="CD360" i="1"/>
  <c r="CD356" i="1"/>
  <c r="AVM356" i="1" s="1"/>
  <c r="CD188" i="1"/>
  <c r="AVM188" i="1" s="1"/>
  <c r="BX342" i="1"/>
  <c r="CT342" i="1" s="1"/>
  <c r="BX338" i="1"/>
  <c r="BX334" i="1"/>
  <c r="CT334" i="1" s="1"/>
  <c r="BX330" i="1"/>
  <c r="BX326" i="1"/>
  <c r="BX318" i="1"/>
  <c r="BX314" i="1"/>
  <c r="BX303" i="1"/>
  <c r="BX299" i="1"/>
  <c r="BX282" i="1"/>
  <c r="AVG282" i="1" s="1"/>
  <c r="BX276" i="1"/>
  <c r="BX268" i="1"/>
  <c r="AVG268" i="1" s="1"/>
  <c r="BX264" i="1"/>
  <c r="BX260" i="1"/>
  <c r="BX252" i="1"/>
  <c r="BX248" i="1"/>
  <c r="BX243" i="1"/>
  <c r="BX239" i="1"/>
  <c r="BX226" i="1"/>
  <c r="BX222" i="1"/>
  <c r="BX210" i="1"/>
  <c r="BX201" i="1"/>
  <c r="CT201" i="1" s="1"/>
  <c r="BX196" i="1"/>
  <c r="BX187" i="1"/>
  <c r="BX183" i="1"/>
  <c r="BX178" i="1"/>
  <c r="BX170" i="1"/>
  <c r="CT170" i="1" s="1"/>
  <c r="BX166" i="1"/>
  <c r="BX161" i="1"/>
  <c r="BX148" i="1"/>
  <c r="BX143" i="1"/>
  <c r="AVG143" i="1" s="1"/>
  <c r="BX139" i="1"/>
  <c r="BX127" i="1"/>
  <c r="BX115" i="1"/>
  <c r="BX107" i="1"/>
  <c r="BX92" i="1"/>
  <c r="BX88" i="1"/>
  <c r="CT88" i="1" s="1"/>
  <c r="BX84" i="1"/>
  <c r="BX80" i="1"/>
  <c r="BX72" i="1"/>
  <c r="CT72" i="1" s="1"/>
  <c r="BX68" i="1"/>
  <c r="BX64" i="1"/>
  <c r="BX43" i="1"/>
  <c r="BX39" i="1"/>
  <c r="BX27" i="1"/>
  <c r="BX15" i="1"/>
  <c r="AW415" i="1"/>
  <c r="BS415" i="1" s="1"/>
  <c r="AW403" i="1"/>
  <c r="BS403" i="1" s="1"/>
  <c r="CO403" i="1" s="1"/>
  <c r="AW399" i="1"/>
  <c r="BS399" i="1" s="1"/>
  <c r="CO399" i="1" s="1"/>
  <c r="AW395" i="1"/>
  <c r="BS395" i="1" s="1"/>
  <c r="CO395" i="1" s="1"/>
  <c r="AW410" i="1"/>
  <c r="BS410" i="1" s="1"/>
  <c r="CO410" i="1" s="1"/>
  <c r="AW402" i="1"/>
  <c r="BS402" i="1" s="1"/>
  <c r="CO402" i="1" s="1"/>
  <c r="AW409" i="1"/>
  <c r="BS409" i="1" s="1"/>
  <c r="CO409" i="1" s="1"/>
  <c r="AW397" i="1"/>
  <c r="BS397" i="1" s="1"/>
  <c r="CO397" i="1" s="1"/>
  <c r="AW414" i="1"/>
  <c r="BS414" i="1" s="1"/>
  <c r="CO414" i="1" s="1"/>
  <c r="BI415" i="1"/>
  <c r="BJ415" i="1" s="1"/>
  <c r="BI403" i="1"/>
  <c r="BJ403" i="1" s="1"/>
  <c r="BI399" i="1"/>
  <c r="BJ399" i="1" s="1"/>
  <c r="BI417" i="1"/>
  <c r="BJ417" i="1" s="1"/>
  <c r="BI409" i="1"/>
  <c r="BJ409" i="1" s="1"/>
  <c r="BI397" i="1"/>
  <c r="BJ397" i="1" s="1"/>
  <c r="AW340" i="1"/>
  <c r="BS340" i="1" s="1"/>
  <c r="CO340" i="1" s="1"/>
  <c r="AY340" i="1"/>
  <c r="BU340" i="1" s="1"/>
  <c r="AW332" i="1"/>
  <c r="BS332" i="1" s="1"/>
  <c r="CO332" i="1" s="1"/>
  <c r="AY332" i="1"/>
  <c r="BU332" i="1" s="1"/>
  <c r="AW328" i="1"/>
  <c r="BS328" i="1" s="1"/>
  <c r="CO328" i="1" s="1"/>
  <c r="AY328" i="1"/>
  <c r="BU328" i="1" s="1"/>
  <c r="AW297" i="1"/>
  <c r="BS297" i="1" s="1"/>
  <c r="CO297" i="1" s="1"/>
  <c r="AY297" i="1"/>
  <c r="BU297" i="1" s="1"/>
  <c r="AW266" i="1"/>
  <c r="BS266" i="1" s="1"/>
  <c r="CO266" i="1" s="1"/>
  <c r="AY266" i="1"/>
  <c r="BU266" i="1" s="1"/>
  <c r="AW262" i="1"/>
  <c r="BS262" i="1" s="1"/>
  <c r="CO262" i="1" s="1"/>
  <c r="AY262" i="1"/>
  <c r="BU262" i="1" s="1"/>
  <c r="AW250" i="1"/>
  <c r="BS250" i="1" s="1"/>
  <c r="CO250" i="1" s="1"/>
  <c r="AY250" i="1"/>
  <c r="BU250" i="1" s="1"/>
  <c r="AW245" i="1"/>
  <c r="BS245" i="1" s="1"/>
  <c r="AY245" i="1"/>
  <c r="BU245" i="1" s="1"/>
  <c r="CQ245" i="1" s="1"/>
  <c r="AW241" i="1"/>
  <c r="BS241" i="1" s="1"/>
  <c r="CO241" i="1" s="1"/>
  <c r="AY241" i="1"/>
  <c r="BU241" i="1" s="1"/>
  <c r="AW212" i="1"/>
  <c r="BS212" i="1" s="1"/>
  <c r="CO212" i="1" s="1"/>
  <c r="AY212" i="1"/>
  <c r="BU212" i="1" s="1"/>
  <c r="AW203" i="1"/>
  <c r="BS203" i="1" s="1"/>
  <c r="CO203" i="1" s="1"/>
  <c r="AY203" i="1"/>
  <c r="BU203" i="1" s="1"/>
  <c r="AW176" i="1"/>
  <c r="BS176" i="1" s="1"/>
  <c r="CO176" i="1" s="1"/>
  <c r="AY176" i="1"/>
  <c r="BU176" i="1" s="1"/>
  <c r="AW158" i="1"/>
  <c r="BS158" i="1" s="1"/>
  <c r="CO158" i="1" s="1"/>
  <c r="AY158" i="1"/>
  <c r="BU158" i="1" s="1"/>
  <c r="AW141" i="1"/>
  <c r="BS141" i="1" s="1"/>
  <c r="CO141" i="1" s="1"/>
  <c r="AY141" i="1"/>
  <c r="BU141" i="1" s="1"/>
  <c r="AW117" i="1"/>
  <c r="BS117" i="1" s="1"/>
  <c r="CO117" i="1" s="1"/>
  <c r="AY117" i="1"/>
  <c r="BU117" i="1" s="1"/>
  <c r="AW94" i="1"/>
  <c r="BS94" i="1" s="1"/>
  <c r="AY94" i="1"/>
  <c r="BU94" i="1" s="1"/>
  <c r="CQ94" i="1" s="1"/>
  <c r="AW86" i="1"/>
  <c r="BS86" i="1" s="1"/>
  <c r="CO86" i="1" s="1"/>
  <c r="AY86" i="1"/>
  <c r="BU86" i="1" s="1"/>
  <c r="AW66" i="1"/>
  <c r="BS66" i="1" s="1"/>
  <c r="CO66" i="1" s="1"/>
  <c r="AY66" i="1"/>
  <c r="BU66" i="1" s="1"/>
  <c r="AW29" i="1"/>
  <c r="BS29" i="1" s="1"/>
  <c r="CO29" i="1" s="1"/>
  <c r="AY29" i="1"/>
  <c r="BU29" i="1" s="1"/>
  <c r="AW25" i="1"/>
  <c r="BS25" i="1" s="1"/>
  <c r="CO25" i="1" s="1"/>
  <c r="AY25" i="1"/>
  <c r="BU25" i="1" s="1"/>
  <c r="AW394" i="1"/>
  <c r="BS394" i="1" s="1"/>
  <c r="CO394" i="1" s="1"/>
  <c r="AY394" i="1"/>
  <c r="BU394" i="1" s="1"/>
  <c r="AW377" i="1"/>
  <c r="BS377" i="1" s="1"/>
  <c r="CO377" i="1" s="1"/>
  <c r="AY377" i="1"/>
  <c r="BU377" i="1" s="1"/>
  <c r="AW363" i="1"/>
  <c r="BS363" i="1" s="1"/>
  <c r="CO363" i="1" s="1"/>
  <c r="AY363" i="1"/>
  <c r="BU363" i="1" s="1"/>
  <c r="AW359" i="1"/>
  <c r="BS359" i="1" s="1"/>
  <c r="CO359" i="1" s="1"/>
  <c r="AY359" i="1"/>
  <c r="BU359" i="1" s="1"/>
  <c r="AW341" i="1"/>
  <c r="BS341" i="1" s="1"/>
  <c r="AY341" i="1"/>
  <c r="BU341" i="1" s="1"/>
  <c r="CQ341" i="1" s="1"/>
  <c r="AW337" i="1"/>
  <c r="BS337" i="1" s="1"/>
  <c r="CO337" i="1" s="1"/>
  <c r="AY337" i="1"/>
  <c r="BU337" i="1" s="1"/>
  <c r="AY333" i="1"/>
  <c r="BU333" i="1" s="1"/>
  <c r="CQ333" i="1" s="1"/>
  <c r="AW329" i="1"/>
  <c r="BS329" i="1" s="1"/>
  <c r="CO329" i="1" s="1"/>
  <c r="AY329" i="1"/>
  <c r="BU329" i="1" s="1"/>
  <c r="AW317" i="1"/>
  <c r="BS317" i="1" s="1"/>
  <c r="CO317" i="1" s="1"/>
  <c r="AY317" i="1"/>
  <c r="BU317" i="1" s="1"/>
  <c r="AW313" i="1"/>
  <c r="BS313" i="1" s="1"/>
  <c r="CO313" i="1" s="1"/>
  <c r="AY313" i="1"/>
  <c r="BU313" i="1" s="1"/>
  <c r="AW302" i="1"/>
  <c r="BS302" i="1" s="1"/>
  <c r="CO302" i="1" s="1"/>
  <c r="AY302" i="1"/>
  <c r="BU302" i="1" s="1"/>
  <c r="AW298" i="1"/>
  <c r="BS298" i="1" s="1"/>
  <c r="CO298" i="1" s="1"/>
  <c r="AY298" i="1"/>
  <c r="BU298" i="1" s="1"/>
  <c r="AW281" i="1"/>
  <c r="BS281" i="1" s="1"/>
  <c r="AY281" i="1"/>
  <c r="BU281" i="1" s="1"/>
  <c r="AVD281" i="1" s="1"/>
  <c r="AVB281" i="1" s="1"/>
  <c r="AW275" i="1"/>
  <c r="BS275" i="1" s="1"/>
  <c r="CO275" i="1" s="1"/>
  <c r="AY275" i="1"/>
  <c r="BU275" i="1" s="1"/>
  <c r="AW271" i="1"/>
  <c r="BS271" i="1" s="1"/>
  <c r="CO271" i="1" s="1"/>
  <c r="AY271" i="1"/>
  <c r="BU271" i="1" s="1"/>
  <c r="AW267" i="1"/>
  <c r="BS267" i="1" s="1"/>
  <c r="AY267" i="1"/>
  <c r="BU267" i="1" s="1"/>
  <c r="CQ267" i="1" s="1"/>
  <c r="AW263" i="1"/>
  <c r="BS263" i="1" s="1"/>
  <c r="CO263" i="1" s="1"/>
  <c r="AY263" i="1"/>
  <c r="BU263" i="1" s="1"/>
  <c r="AY259" i="1"/>
  <c r="BU259" i="1" s="1"/>
  <c r="AW251" i="1"/>
  <c r="BS251" i="1" s="1"/>
  <c r="CO251" i="1" s="1"/>
  <c r="AY251" i="1"/>
  <c r="BU251" i="1" s="1"/>
  <c r="AW247" i="1"/>
  <c r="BS247" i="1" s="1"/>
  <c r="CO247" i="1" s="1"/>
  <c r="AY247" i="1"/>
  <c r="BU247" i="1" s="1"/>
  <c r="AW242" i="1"/>
  <c r="BS242" i="1" s="1"/>
  <c r="CO242" i="1" s="1"/>
  <c r="AY242" i="1"/>
  <c r="BU242" i="1" s="1"/>
  <c r="AW238" i="1"/>
  <c r="BS238" i="1" s="1"/>
  <c r="CO238" i="1" s="1"/>
  <c r="AY238" i="1"/>
  <c r="BU238" i="1" s="1"/>
  <c r="AY225" i="1"/>
  <c r="BU225" i="1" s="1"/>
  <c r="AW221" i="1"/>
  <c r="BS221" i="1" s="1"/>
  <c r="CO221" i="1" s="1"/>
  <c r="AY221" i="1"/>
  <c r="BU221" i="1" s="1"/>
  <c r="AW213" i="1"/>
  <c r="BS213" i="1" s="1"/>
  <c r="CO213" i="1" s="1"/>
  <c r="AY213" i="1"/>
  <c r="BU213" i="1" s="1"/>
  <c r="AW209" i="1"/>
  <c r="BS209" i="1" s="1"/>
  <c r="CO209" i="1" s="1"/>
  <c r="AY209" i="1"/>
  <c r="BU209" i="1" s="1"/>
  <c r="AW204" i="1"/>
  <c r="BS204" i="1" s="1"/>
  <c r="CO204" i="1" s="1"/>
  <c r="AY204" i="1"/>
  <c r="BU204" i="1" s="1"/>
  <c r="AW200" i="1"/>
  <c r="BS200" i="1" s="1"/>
  <c r="CO200" i="1" s="1"/>
  <c r="AY200" i="1"/>
  <c r="BU200" i="1" s="1"/>
  <c r="AW186" i="1"/>
  <c r="BS186" i="1" s="1"/>
  <c r="CO186" i="1" s="1"/>
  <c r="AY186" i="1"/>
  <c r="BU186" i="1" s="1"/>
  <c r="AW181" i="1"/>
  <c r="BS181" i="1" s="1"/>
  <c r="CO181" i="1" s="1"/>
  <c r="AY181" i="1"/>
  <c r="BU181" i="1" s="1"/>
  <c r="AW177" i="1"/>
  <c r="BS177" i="1" s="1"/>
  <c r="CO177" i="1" s="1"/>
  <c r="AY177" i="1"/>
  <c r="BU177" i="1" s="1"/>
  <c r="AW169" i="1"/>
  <c r="BS169" i="1" s="1"/>
  <c r="CO169" i="1" s="1"/>
  <c r="AY169" i="1"/>
  <c r="BU169" i="1" s="1"/>
  <c r="CO164" i="1"/>
  <c r="CQ164" i="1"/>
  <c r="AW159" i="1"/>
  <c r="BS159" i="1" s="1"/>
  <c r="CO159" i="1" s="1"/>
  <c r="AY159" i="1"/>
  <c r="BU159" i="1" s="1"/>
  <c r="AW147" i="1"/>
  <c r="BS147" i="1" s="1"/>
  <c r="CO147" i="1" s="1"/>
  <c r="AY147" i="1"/>
  <c r="BU147" i="1" s="1"/>
  <c r="AW142" i="1"/>
  <c r="BS142" i="1" s="1"/>
  <c r="CO142" i="1" s="1"/>
  <c r="AY142" i="1"/>
  <c r="BU142" i="1" s="1"/>
  <c r="AW138" i="1"/>
  <c r="BS138" i="1" s="1"/>
  <c r="CO138" i="1" s="1"/>
  <c r="AY138" i="1"/>
  <c r="BU138" i="1" s="1"/>
  <c r="AW130" i="1"/>
  <c r="BS130" i="1" s="1"/>
  <c r="CO130" i="1" s="1"/>
  <c r="AY130" i="1"/>
  <c r="BU130" i="1" s="1"/>
  <c r="AW126" i="1"/>
  <c r="BS126" i="1" s="1"/>
  <c r="CO126" i="1" s="1"/>
  <c r="AY126" i="1"/>
  <c r="BU126" i="1" s="1"/>
  <c r="AW118" i="1"/>
  <c r="BS118" i="1" s="1"/>
  <c r="AY118" i="1"/>
  <c r="BU118" i="1" s="1"/>
  <c r="CQ118" i="1" s="1"/>
  <c r="AY114" i="1"/>
  <c r="BU114" i="1" s="1"/>
  <c r="AW106" i="1"/>
  <c r="BS106" i="1" s="1"/>
  <c r="CO106" i="1" s="1"/>
  <c r="AY106" i="1"/>
  <c r="BU106" i="1" s="1"/>
  <c r="AW91" i="1"/>
  <c r="BS91" i="1" s="1"/>
  <c r="AY91" i="1"/>
  <c r="BU91" i="1" s="1"/>
  <c r="CQ91" i="1" s="1"/>
  <c r="AW87" i="1"/>
  <c r="BS87" i="1" s="1"/>
  <c r="CO87" i="1" s="1"/>
  <c r="AY87" i="1"/>
  <c r="BU87" i="1" s="1"/>
  <c r="AW71" i="1"/>
  <c r="BS71" i="1" s="1"/>
  <c r="CO71" i="1" s="1"/>
  <c r="AY71" i="1"/>
  <c r="BU71" i="1" s="1"/>
  <c r="AW63" i="1"/>
  <c r="BS63" i="1" s="1"/>
  <c r="CO63" i="1" s="1"/>
  <c r="AY63" i="1"/>
  <c r="BU63" i="1" s="1"/>
  <c r="AW46" i="1"/>
  <c r="BS46" i="1" s="1"/>
  <c r="CO46" i="1" s="1"/>
  <c r="AY46" i="1"/>
  <c r="BU46" i="1" s="1"/>
  <c r="AW42" i="1"/>
  <c r="BS42" i="1" s="1"/>
  <c r="CO42" i="1" s="1"/>
  <c r="AY42" i="1"/>
  <c r="BU42" i="1" s="1"/>
  <c r="AY38" i="1"/>
  <c r="BU38" i="1" s="1"/>
  <c r="AW30" i="1"/>
  <c r="BS30" i="1" s="1"/>
  <c r="CO30" i="1" s="1"/>
  <c r="AY30" i="1"/>
  <c r="BU30" i="1" s="1"/>
  <c r="AW26" i="1"/>
  <c r="BS26" i="1" s="1"/>
  <c r="CO26" i="1" s="1"/>
  <c r="AY26" i="1"/>
  <c r="BU26" i="1" s="1"/>
  <c r="AW18" i="1"/>
  <c r="BS18" i="1" s="1"/>
  <c r="CO18" i="1" s="1"/>
  <c r="AY18" i="1"/>
  <c r="BU18" i="1" s="1"/>
  <c r="AY14" i="1"/>
  <c r="BU14" i="1" s="1"/>
  <c r="AQ397" i="1"/>
  <c r="AQ376" i="1"/>
  <c r="AQ362" i="1"/>
  <c r="AQ358" i="1"/>
  <c r="AQ352" i="1"/>
  <c r="AQ340" i="1"/>
  <c r="AQ336" i="1"/>
  <c r="AQ332" i="1"/>
  <c r="AQ328" i="1"/>
  <c r="AQ316" i="1"/>
  <c r="AQ305" i="1"/>
  <c r="AQ297" i="1"/>
  <c r="AQ280" i="1"/>
  <c r="AQ270" i="1"/>
  <c r="AQ266" i="1"/>
  <c r="AQ262" i="1"/>
  <c r="AQ258" i="1"/>
  <c r="AQ250" i="1"/>
  <c r="AQ245" i="1"/>
  <c r="AQ241" i="1"/>
  <c r="AQ224" i="1"/>
  <c r="AQ212" i="1"/>
  <c r="AQ203" i="1"/>
  <c r="AQ199" i="1"/>
  <c r="AQ190" i="1"/>
  <c r="AQ185" i="1"/>
  <c r="AQ180" i="1"/>
  <c r="AQ176" i="1"/>
  <c r="AQ168" i="1"/>
  <c r="AQ163" i="1"/>
  <c r="AQ158" i="1"/>
  <c r="AQ141" i="1"/>
  <c r="AQ129" i="1"/>
  <c r="AQ125" i="1"/>
  <c r="AQ117" i="1"/>
  <c r="AQ109" i="1"/>
  <c r="AQ105" i="1"/>
  <c r="AQ94" i="1"/>
  <c r="AQ90" i="1"/>
  <c r="AQ86" i="1"/>
  <c r="AQ82" i="1"/>
  <c r="AQ74" i="1"/>
  <c r="AQ70" i="1"/>
  <c r="AQ66" i="1"/>
  <c r="AQ45" i="1"/>
  <c r="AQ41" i="1"/>
  <c r="AQ29" i="1"/>
  <c r="AQ25" i="1"/>
  <c r="AQ21" i="1"/>
  <c r="AQ17" i="1"/>
  <c r="AQ13" i="1"/>
  <c r="BH377" i="1"/>
  <c r="CD377" i="1" s="1"/>
  <c r="BH363" i="1"/>
  <c r="CD363" i="1" s="1"/>
  <c r="BH359" i="1"/>
  <c r="CD359" i="1" s="1"/>
  <c r="BH341" i="1"/>
  <c r="CD341" i="1" s="1"/>
  <c r="CZ341" i="1" s="1"/>
  <c r="BH337" i="1"/>
  <c r="CD337" i="1" s="1"/>
  <c r="BH333" i="1"/>
  <c r="CD333" i="1" s="1"/>
  <c r="CZ333" i="1" s="1"/>
  <c r="BH329" i="1"/>
  <c r="CD329" i="1" s="1"/>
  <c r="BH317" i="1"/>
  <c r="CD317" i="1" s="1"/>
  <c r="BH313" i="1"/>
  <c r="CD313" i="1" s="1"/>
  <c r="BH302" i="1"/>
  <c r="CD302" i="1" s="1"/>
  <c r="BH298" i="1"/>
  <c r="CD298" i="1" s="1"/>
  <c r="BH281" i="1"/>
  <c r="CD281" i="1" s="1"/>
  <c r="AVM281" i="1" s="1"/>
  <c r="BH275" i="1"/>
  <c r="CD275" i="1" s="1"/>
  <c r="BH271" i="1"/>
  <c r="CD271" i="1" s="1"/>
  <c r="BH267" i="1"/>
  <c r="CD267" i="1" s="1"/>
  <c r="CZ267" i="1" s="1"/>
  <c r="BH263" i="1"/>
  <c r="CD263" i="1" s="1"/>
  <c r="BH259" i="1"/>
  <c r="CD259" i="1" s="1"/>
  <c r="BH251" i="1"/>
  <c r="CD251" i="1" s="1"/>
  <c r="BH247" i="1"/>
  <c r="CD247" i="1" s="1"/>
  <c r="BH242" i="1"/>
  <c r="CD242" i="1" s="1"/>
  <c r="BH238" i="1"/>
  <c r="CD238" i="1" s="1"/>
  <c r="BH225" i="1"/>
  <c r="CD225" i="1" s="1"/>
  <c r="BH221" i="1"/>
  <c r="CD221" i="1" s="1"/>
  <c r="BH213" i="1"/>
  <c r="CD213" i="1" s="1"/>
  <c r="BH209" i="1"/>
  <c r="CD209" i="1" s="1"/>
  <c r="BH204" i="1"/>
  <c r="CD204" i="1" s="1"/>
  <c r="BH200" i="1"/>
  <c r="CD200" i="1" s="1"/>
  <c r="BH186" i="1"/>
  <c r="CD186" i="1" s="1"/>
  <c r="BH181" i="1"/>
  <c r="BH177" i="1"/>
  <c r="CD177" i="1" s="1"/>
  <c r="BH169" i="1"/>
  <c r="CD169" i="1" s="1"/>
  <c r="CZ164" i="1"/>
  <c r="BH159" i="1"/>
  <c r="CD159" i="1" s="1"/>
  <c r="BH147" i="1"/>
  <c r="CD147" i="1" s="1"/>
  <c r="BH142" i="1"/>
  <c r="CD142" i="1" s="1"/>
  <c r="BH138" i="1"/>
  <c r="CD138" i="1" s="1"/>
  <c r="BH130" i="1"/>
  <c r="CD130" i="1" s="1"/>
  <c r="BH126" i="1"/>
  <c r="CD126" i="1" s="1"/>
  <c r="BH118" i="1"/>
  <c r="CD118" i="1" s="1"/>
  <c r="CZ118" i="1" s="1"/>
  <c r="BH114" i="1"/>
  <c r="CD114" i="1" s="1"/>
  <c r="BH106" i="1"/>
  <c r="CD106" i="1" s="1"/>
  <c r="BH91" i="1"/>
  <c r="CD91" i="1" s="1"/>
  <c r="CZ91" i="1" s="1"/>
  <c r="BH87" i="1"/>
  <c r="CD87" i="1" s="1"/>
  <c r="BI71" i="1"/>
  <c r="BJ71" i="1" s="1"/>
  <c r="BI63" i="1"/>
  <c r="BJ63" i="1" s="1"/>
  <c r="BI46" i="1"/>
  <c r="BJ46" i="1" s="1"/>
  <c r="BI42" i="1"/>
  <c r="BJ42" i="1" s="1"/>
  <c r="BI38" i="1"/>
  <c r="BJ38" i="1" s="1"/>
  <c r="BI30" i="1"/>
  <c r="BJ30" i="1" s="1"/>
  <c r="BI26" i="1"/>
  <c r="BJ26" i="1" s="1"/>
  <c r="BI18" i="1"/>
  <c r="BJ18" i="1" s="1"/>
  <c r="BI14" i="1"/>
  <c r="BJ14" i="1" s="1"/>
  <c r="AY415" i="1"/>
  <c r="BU415" i="1" s="1"/>
  <c r="CQ415" i="1" s="1"/>
  <c r="AY409" i="1"/>
  <c r="BU409" i="1" s="1"/>
  <c r="AY403" i="1"/>
  <c r="BU403" i="1" s="1"/>
  <c r="AQ399" i="1"/>
  <c r="BH396" i="1"/>
  <c r="CD396" i="1" s="1"/>
  <c r="AQ396" i="1"/>
  <c r="AQ223" i="1"/>
  <c r="AQ219" i="1"/>
  <c r="AQ211" i="1"/>
  <c r="AQ202" i="1"/>
  <c r="AQ197" i="1"/>
  <c r="AQ188" i="1"/>
  <c r="AQ179" i="1"/>
  <c r="AQ171" i="1"/>
  <c r="AQ162" i="1"/>
  <c r="AQ128" i="1"/>
  <c r="AQ85" i="1"/>
  <c r="BI376" i="1"/>
  <c r="BJ376" i="1" s="1"/>
  <c r="BI362" i="1"/>
  <c r="BJ362" i="1" s="1"/>
  <c r="BI358" i="1"/>
  <c r="BJ358" i="1" s="1"/>
  <c r="BI352" i="1"/>
  <c r="BJ352" i="1" s="1"/>
  <c r="BH340" i="1"/>
  <c r="CD340" i="1" s="1"/>
  <c r="BH336" i="1"/>
  <c r="CD336" i="1" s="1"/>
  <c r="BH332" i="1"/>
  <c r="CD332" i="1" s="1"/>
  <c r="BH328" i="1"/>
  <c r="CD328" i="1" s="1"/>
  <c r="BH316" i="1"/>
  <c r="CD316" i="1" s="1"/>
  <c r="BH305" i="1"/>
  <c r="CD305" i="1" s="1"/>
  <c r="BH297" i="1"/>
  <c r="CD297" i="1" s="1"/>
  <c r="BH280" i="1"/>
  <c r="CD280" i="1" s="1"/>
  <c r="BH270" i="1"/>
  <c r="CD270" i="1" s="1"/>
  <c r="BH266" i="1"/>
  <c r="CD266" i="1" s="1"/>
  <c r="BH262" i="1"/>
  <c r="CD262" i="1" s="1"/>
  <c r="BH258" i="1"/>
  <c r="CD258" i="1" s="1"/>
  <c r="BH250" i="1"/>
  <c r="CD250" i="1" s="1"/>
  <c r="BH245" i="1"/>
  <c r="CD245" i="1" s="1"/>
  <c r="CZ245" i="1" s="1"/>
  <c r="BH241" i="1"/>
  <c r="CD241" i="1" s="1"/>
  <c r="BH224" i="1"/>
  <c r="CD224" i="1" s="1"/>
  <c r="BH212" i="1"/>
  <c r="CD212" i="1" s="1"/>
  <c r="BH203" i="1"/>
  <c r="CD203" i="1" s="1"/>
  <c r="BH199" i="1"/>
  <c r="CD199" i="1" s="1"/>
  <c r="BH190" i="1"/>
  <c r="CD190" i="1" s="1"/>
  <c r="BH185" i="1"/>
  <c r="CD185" i="1" s="1"/>
  <c r="AVM185" i="1" s="1"/>
  <c r="BH180" i="1"/>
  <c r="CD180" i="1" s="1"/>
  <c r="BH176" i="1"/>
  <c r="CD176" i="1" s="1"/>
  <c r="BH168" i="1"/>
  <c r="CD168" i="1" s="1"/>
  <c r="BH163" i="1"/>
  <c r="CD163" i="1" s="1"/>
  <c r="BH158" i="1"/>
  <c r="CD158" i="1" s="1"/>
  <c r="BH141" i="1"/>
  <c r="CD141" i="1" s="1"/>
  <c r="BH129" i="1"/>
  <c r="CD129" i="1" s="1"/>
  <c r="BH125" i="1"/>
  <c r="CD125" i="1" s="1"/>
  <c r="BH117" i="1"/>
  <c r="CD117" i="1" s="1"/>
  <c r="BH109" i="1"/>
  <c r="CD109" i="1" s="1"/>
  <c r="BH105" i="1"/>
  <c r="CD105" i="1" s="1"/>
  <c r="BH94" i="1"/>
  <c r="CD94" i="1" s="1"/>
  <c r="CZ94" i="1" s="1"/>
  <c r="BH90" i="1"/>
  <c r="CD90" i="1" s="1"/>
  <c r="BH86" i="1"/>
  <c r="CD86" i="1" s="1"/>
  <c r="BH82" i="1"/>
  <c r="CD82" i="1" s="1"/>
  <c r="BH74" i="1"/>
  <c r="CD74" i="1" s="1"/>
  <c r="BH70" i="1"/>
  <c r="CD70" i="1" s="1"/>
  <c r="BH66" i="1"/>
  <c r="CD66" i="1" s="1"/>
  <c r="BH45" i="1"/>
  <c r="CD45" i="1" s="1"/>
  <c r="BH41" i="1"/>
  <c r="CD41" i="1" s="1"/>
  <c r="BH29" i="1"/>
  <c r="CD29" i="1" s="1"/>
  <c r="BH25" i="1"/>
  <c r="CD25" i="1" s="1"/>
  <c r="BH21" i="1"/>
  <c r="CD21" i="1" s="1"/>
  <c r="BH17" i="1"/>
  <c r="CD17" i="1" s="1"/>
  <c r="BH13" i="1"/>
  <c r="CD13" i="1" s="1"/>
  <c r="BH416" i="1"/>
  <c r="CD416" i="1" s="1"/>
  <c r="AVM416" i="1" s="1"/>
  <c r="AQ416" i="1"/>
  <c r="BH414" i="1"/>
  <c r="CD414" i="1" s="1"/>
  <c r="AQ414" i="1"/>
  <c r="BH412" i="1"/>
  <c r="CD412" i="1" s="1"/>
  <c r="AQ412" i="1"/>
  <c r="BH410" i="1"/>
  <c r="CD410" i="1" s="1"/>
  <c r="AQ410" i="1"/>
  <c r="BH404" i="1"/>
  <c r="CD404" i="1" s="1"/>
  <c r="AQ404" i="1"/>
  <c r="BH402" i="1"/>
  <c r="CD402" i="1" s="1"/>
  <c r="AQ402" i="1"/>
  <c r="AY395" i="1"/>
  <c r="BU395" i="1" s="1"/>
  <c r="AW376" i="1"/>
  <c r="BS376" i="1" s="1"/>
  <c r="CO376" i="1" s="1"/>
  <c r="AY376" i="1"/>
  <c r="BU376" i="1" s="1"/>
  <c r="AW352" i="1"/>
  <c r="BS352" i="1" s="1"/>
  <c r="CO352" i="1" s="1"/>
  <c r="AY352" i="1"/>
  <c r="BU352" i="1" s="1"/>
  <c r="AW305" i="1"/>
  <c r="BS305" i="1" s="1"/>
  <c r="CO305" i="1" s="1"/>
  <c r="AY305" i="1"/>
  <c r="BU305" i="1" s="1"/>
  <c r="AW280" i="1"/>
  <c r="BS280" i="1" s="1"/>
  <c r="CO280" i="1" s="1"/>
  <c r="AY280" i="1"/>
  <c r="BU280" i="1" s="1"/>
  <c r="AW270" i="1"/>
  <c r="BS270" i="1" s="1"/>
  <c r="CO270" i="1" s="1"/>
  <c r="AY270" i="1"/>
  <c r="BU270" i="1" s="1"/>
  <c r="AW258" i="1"/>
  <c r="BS258" i="1" s="1"/>
  <c r="CO258" i="1" s="1"/>
  <c r="AY258" i="1"/>
  <c r="BU258" i="1" s="1"/>
  <c r="AW224" i="1"/>
  <c r="BS224" i="1" s="1"/>
  <c r="CO224" i="1" s="1"/>
  <c r="AY224" i="1"/>
  <c r="BU224" i="1" s="1"/>
  <c r="AW199" i="1"/>
  <c r="BS199" i="1" s="1"/>
  <c r="CO199" i="1" s="1"/>
  <c r="AY199" i="1"/>
  <c r="BU199" i="1" s="1"/>
  <c r="AW185" i="1"/>
  <c r="BS185" i="1" s="1"/>
  <c r="AY185" i="1"/>
  <c r="BU185" i="1" s="1"/>
  <c r="AVD185" i="1" s="1"/>
  <c r="AVB185" i="1" s="1"/>
  <c r="AW180" i="1"/>
  <c r="BS180" i="1" s="1"/>
  <c r="CO180" i="1" s="1"/>
  <c r="AY180" i="1"/>
  <c r="BU180" i="1" s="1"/>
  <c r="AW168" i="1"/>
  <c r="BS168" i="1" s="1"/>
  <c r="CO168" i="1" s="1"/>
  <c r="AY168" i="1"/>
  <c r="BU168" i="1" s="1"/>
  <c r="AW163" i="1"/>
  <c r="BS163" i="1" s="1"/>
  <c r="CO163" i="1" s="1"/>
  <c r="AY163" i="1"/>
  <c r="BU163" i="1" s="1"/>
  <c r="AW109" i="1"/>
  <c r="BS109" i="1" s="1"/>
  <c r="CO109" i="1" s="1"/>
  <c r="AY109" i="1"/>
  <c r="BU109" i="1" s="1"/>
  <c r="AW90" i="1"/>
  <c r="BS90" i="1" s="1"/>
  <c r="CO90" i="1" s="1"/>
  <c r="AY90" i="1"/>
  <c r="BU90" i="1" s="1"/>
  <c r="AW74" i="1"/>
  <c r="BS74" i="1" s="1"/>
  <c r="CO74" i="1" s="1"/>
  <c r="AY74" i="1"/>
  <c r="BU74" i="1" s="1"/>
  <c r="AW41" i="1"/>
  <c r="BS41" i="1" s="1"/>
  <c r="CO41" i="1" s="1"/>
  <c r="AY41" i="1"/>
  <c r="BU41" i="1" s="1"/>
  <c r="AW17" i="1"/>
  <c r="BS17" i="1" s="1"/>
  <c r="CO17" i="1" s="1"/>
  <c r="AY17" i="1"/>
  <c r="BU17" i="1" s="1"/>
  <c r="AQ375" i="1"/>
  <c r="AQ365" i="1"/>
  <c r="AQ357" i="1"/>
  <c r="AQ339" i="1"/>
  <c r="AQ331" i="1"/>
  <c r="AQ327" i="1"/>
  <c r="AQ315" i="1"/>
  <c r="AQ304" i="1"/>
  <c r="AQ300" i="1"/>
  <c r="AQ277" i="1"/>
  <c r="AQ273" i="1"/>
  <c r="AQ269" i="1"/>
  <c r="AQ265" i="1"/>
  <c r="AQ261" i="1"/>
  <c r="AQ257" i="1"/>
  <c r="AQ253" i="1"/>
  <c r="AQ249" i="1"/>
  <c r="AQ244" i="1"/>
  <c r="AQ240" i="1"/>
  <c r="AQ236" i="1"/>
  <c r="AQ227" i="1"/>
  <c r="AQ395" i="1"/>
  <c r="AQ378" i="1"/>
  <c r="AQ374" i="1"/>
  <c r="AQ364" i="1"/>
  <c r="AQ360" i="1"/>
  <c r="AQ356" i="1"/>
  <c r="AQ342" i="1"/>
  <c r="AQ338" i="1"/>
  <c r="AQ334" i="1"/>
  <c r="AQ330" i="1"/>
  <c r="AQ326" i="1"/>
  <c r="AQ318" i="1"/>
  <c r="AQ314" i="1"/>
  <c r="AQ303" i="1"/>
  <c r="AQ299" i="1"/>
  <c r="AQ282" i="1"/>
  <c r="AQ276" i="1"/>
  <c r="AQ268" i="1"/>
  <c r="AQ264" i="1"/>
  <c r="AQ260" i="1"/>
  <c r="AQ252" i="1"/>
  <c r="AQ248" i="1"/>
  <c r="AQ243" i="1"/>
  <c r="AQ239" i="1"/>
  <c r="AQ226" i="1"/>
  <c r="AQ222" i="1"/>
  <c r="AQ210" i="1"/>
  <c r="AQ201" i="1"/>
  <c r="AQ196" i="1"/>
  <c r="AQ187" i="1"/>
  <c r="AQ183" i="1"/>
  <c r="AQ178" i="1"/>
  <c r="AQ170" i="1"/>
  <c r="AQ166" i="1"/>
  <c r="AQ161" i="1"/>
  <c r="AQ148" i="1"/>
  <c r="AQ143" i="1"/>
  <c r="AQ139" i="1"/>
  <c r="AQ127" i="1"/>
  <c r="AQ115" i="1"/>
  <c r="AQ107" i="1"/>
  <c r="AQ92" i="1"/>
  <c r="AQ88" i="1"/>
  <c r="AQ84" i="1"/>
  <c r="AQ80" i="1"/>
  <c r="AQ72" i="1"/>
  <c r="AQ68" i="1"/>
  <c r="AQ64" i="1"/>
  <c r="AQ43" i="1"/>
  <c r="AQ39" i="1"/>
  <c r="AQ27" i="1"/>
  <c r="AQ15" i="1"/>
  <c r="BH375" i="1"/>
  <c r="CD375" i="1" s="1"/>
  <c r="CZ375" i="1" s="1"/>
  <c r="BH361" i="1"/>
  <c r="CD361" i="1" s="1"/>
  <c r="BH357" i="1"/>
  <c r="CD357" i="1" s="1"/>
  <c r="BH351" i="1"/>
  <c r="CD351" i="1" s="1"/>
  <c r="BH339" i="1"/>
  <c r="CD339" i="1" s="1"/>
  <c r="BH335" i="1"/>
  <c r="CD335" i="1" s="1"/>
  <c r="CZ335" i="1" s="1"/>
  <c r="BH331" i="1"/>
  <c r="CD331" i="1" s="1"/>
  <c r="BH327" i="1"/>
  <c r="CD327" i="1" s="1"/>
  <c r="BH315" i="1"/>
  <c r="CD315" i="1" s="1"/>
  <c r="BH304" i="1"/>
  <c r="CD304" i="1" s="1"/>
  <c r="BH300" i="1"/>
  <c r="CD300" i="1" s="1"/>
  <c r="BH296" i="1"/>
  <c r="CD296" i="1" s="1"/>
  <c r="BH277" i="1"/>
  <c r="CD277" i="1" s="1"/>
  <c r="BH273" i="1"/>
  <c r="CD273" i="1" s="1"/>
  <c r="BH269" i="1"/>
  <c r="CD269" i="1" s="1"/>
  <c r="BH265" i="1"/>
  <c r="CD265" i="1" s="1"/>
  <c r="BH261" i="1"/>
  <c r="CD261" i="1" s="1"/>
  <c r="BH257" i="1"/>
  <c r="CD257" i="1" s="1"/>
  <c r="BH253" i="1"/>
  <c r="CD253" i="1" s="1"/>
  <c r="BH249" i="1"/>
  <c r="CD249" i="1" s="1"/>
  <c r="BH244" i="1"/>
  <c r="CD244" i="1" s="1"/>
  <c r="BH240" i="1"/>
  <c r="CD240" i="1" s="1"/>
  <c r="BH236" i="1"/>
  <c r="CD236" i="1" s="1"/>
  <c r="BH227" i="1"/>
  <c r="CD227" i="1" s="1"/>
  <c r="BH223" i="1"/>
  <c r="CD223" i="1" s="1"/>
  <c r="BH219" i="1"/>
  <c r="CD219" i="1" s="1"/>
  <c r="CZ219" i="1" s="1"/>
  <c r="BH211" i="1"/>
  <c r="CD211" i="1" s="1"/>
  <c r="BH202" i="1"/>
  <c r="CD202" i="1" s="1"/>
  <c r="BH197" i="1"/>
  <c r="CD197" i="1" s="1"/>
  <c r="BI188" i="1"/>
  <c r="BJ188" i="1" s="1"/>
  <c r="BI184" i="1"/>
  <c r="BJ184" i="1" s="1"/>
  <c r="BI179" i="1"/>
  <c r="BJ179" i="1" s="1"/>
  <c r="BI175" i="1"/>
  <c r="BJ175" i="1" s="1"/>
  <c r="BI171" i="1"/>
  <c r="BJ171" i="1" s="1"/>
  <c r="BI167" i="1"/>
  <c r="BJ167" i="1" s="1"/>
  <c r="BI162" i="1"/>
  <c r="BJ162" i="1" s="1"/>
  <c r="BI157" i="1"/>
  <c r="BJ157" i="1" s="1"/>
  <c r="BI149" i="1"/>
  <c r="BJ149" i="1" s="1"/>
  <c r="BI140" i="1"/>
  <c r="BJ140" i="1" s="1"/>
  <c r="BI128" i="1"/>
  <c r="BJ128" i="1" s="1"/>
  <c r="BI124" i="1"/>
  <c r="BJ124" i="1" s="1"/>
  <c r="BI116" i="1"/>
  <c r="BJ116" i="1" s="1"/>
  <c r="BI108" i="1"/>
  <c r="BJ108" i="1" s="1"/>
  <c r="BI104" i="1"/>
  <c r="BJ104" i="1" s="1"/>
  <c r="BI89" i="1"/>
  <c r="BJ89" i="1" s="1"/>
  <c r="BI85" i="1"/>
  <c r="BJ85" i="1" s="1"/>
  <c r="BI73" i="1"/>
  <c r="BJ73" i="1" s="1"/>
  <c r="BI61" i="1"/>
  <c r="BJ61" i="1" s="1"/>
  <c r="BI48" i="1"/>
  <c r="BJ48" i="1" s="1"/>
  <c r="BI44" i="1"/>
  <c r="BJ44" i="1" s="1"/>
  <c r="BI40" i="1"/>
  <c r="BJ40" i="1" s="1"/>
  <c r="BI28" i="1"/>
  <c r="BJ28" i="1" s="1"/>
  <c r="BI20" i="1"/>
  <c r="BJ20" i="1" s="1"/>
  <c r="BI16" i="1"/>
  <c r="BJ16" i="1" s="1"/>
  <c r="AY414" i="1"/>
  <c r="BU414" i="1" s="1"/>
  <c r="AY410" i="1"/>
  <c r="BU410" i="1" s="1"/>
  <c r="AY402" i="1"/>
  <c r="BU402" i="1" s="1"/>
  <c r="AY397" i="1"/>
  <c r="BU397" i="1" s="1"/>
  <c r="BH394" i="1"/>
  <c r="CD394" i="1" s="1"/>
  <c r="AQ394" i="1"/>
  <c r="AW362" i="1"/>
  <c r="BS362" i="1" s="1"/>
  <c r="CO362" i="1" s="1"/>
  <c r="AY362" i="1"/>
  <c r="BU362" i="1" s="1"/>
  <c r="AW358" i="1"/>
  <c r="BS358" i="1" s="1"/>
  <c r="CO358" i="1" s="1"/>
  <c r="AY358" i="1"/>
  <c r="BU358" i="1" s="1"/>
  <c r="AW336" i="1"/>
  <c r="BS336" i="1" s="1"/>
  <c r="CO336" i="1" s="1"/>
  <c r="AY336" i="1"/>
  <c r="BU336" i="1" s="1"/>
  <c r="AW316" i="1"/>
  <c r="BS316" i="1" s="1"/>
  <c r="CO316" i="1" s="1"/>
  <c r="AY316" i="1"/>
  <c r="BU316" i="1" s="1"/>
  <c r="AW190" i="1"/>
  <c r="BS190" i="1" s="1"/>
  <c r="CO190" i="1" s="1"/>
  <c r="AY190" i="1"/>
  <c r="BU190" i="1" s="1"/>
  <c r="AW129" i="1"/>
  <c r="BS129" i="1" s="1"/>
  <c r="AY129" i="1"/>
  <c r="BU129" i="1" s="1"/>
  <c r="AW125" i="1"/>
  <c r="BS125" i="1" s="1"/>
  <c r="CO125" i="1" s="1"/>
  <c r="AY125" i="1"/>
  <c r="BU125" i="1" s="1"/>
  <c r="AW105" i="1"/>
  <c r="BS105" i="1" s="1"/>
  <c r="CO105" i="1" s="1"/>
  <c r="AY105" i="1"/>
  <c r="BU105" i="1" s="1"/>
  <c r="AW82" i="1"/>
  <c r="BS82" i="1" s="1"/>
  <c r="CO82" i="1" s="1"/>
  <c r="AY82" i="1"/>
  <c r="BU82" i="1" s="1"/>
  <c r="AW70" i="1"/>
  <c r="BS70" i="1" s="1"/>
  <c r="CO70" i="1" s="1"/>
  <c r="AY70" i="1"/>
  <c r="BU70" i="1" s="1"/>
  <c r="AW45" i="1"/>
  <c r="BS45" i="1" s="1"/>
  <c r="CO45" i="1" s="1"/>
  <c r="AY45" i="1"/>
  <c r="BU45" i="1" s="1"/>
  <c r="AW21" i="1"/>
  <c r="BS21" i="1" s="1"/>
  <c r="CO21" i="1" s="1"/>
  <c r="AY21" i="1"/>
  <c r="BU21" i="1" s="1"/>
  <c r="AW13" i="1"/>
  <c r="BS13" i="1" s="1"/>
  <c r="CO13" i="1" s="1"/>
  <c r="AY13" i="1"/>
  <c r="BU13" i="1" s="1"/>
  <c r="AQ361" i="1"/>
  <c r="AQ351" i="1"/>
  <c r="AQ335" i="1"/>
  <c r="AQ296" i="1"/>
  <c r="AW378" i="1"/>
  <c r="BS378" i="1" s="1"/>
  <c r="AY378" i="1"/>
  <c r="BU378" i="1" s="1"/>
  <c r="CQ378" i="1" s="1"/>
  <c r="AW374" i="1"/>
  <c r="BS374" i="1" s="1"/>
  <c r="CO374" i="1" s="1"/>
  <c r="AY374" i="1"/>
  <c r="BU374" i="1" s="1"/>
  <c r="AW364" i="1"/>
  <c r="BS364" i="1" s="1"/>
  <c r="CO364" i="1" s="1"/>
  <c r="AY364" i="1"/>
  <c r="BU364" i="1" s="1"/>
  <c r="AW360" i="1"/>
  <c r="BS360" i="1" s="1"/>
  <c r="CO360" i="1" s="1"/>
  <c r="AY360" i="1"/>
  <c r="BU360" i="1" s="1"/>
  <c r="AY356" i="1"/>
  <c r="BU356" i="1" s="1"/>
  <c r="AW342" i="1"/>
  <c r="BS342" i="1" s="1"/>
  <c r="AY342" i="1"/>
  <c r="BU342" i="1" s="1"/>
  <c r="CQ342" i="1" s="1"/>
  <c r="AW338" i="1"/>
  <c r="BS338" i="1" s="1"/>
  <c r="CO338" i="1" s="1"/>
  <c r="AY338" i="1"/>
  <c r="BU338" i="1" s="1"/>
  <c r="AW334" i="1"/>
  <c r="BS334" i="1" s="1"/>
  <c r="AY334" i="1"/>
  <c r="BU334" i="1" s="1"/>
  <c r="CQ334" i="1" s="1"/>
  <c r="AW330" i="1"/>
  <c r="BS330" i="1" s="1"/>
  <c r="CO330" i="1" s="1"/>
  <c r="AY330" i="1"/>
  <c r="BU330" i="1" s="1"/>
  <c r="AW326" i="1"/>
  <c r="BS326" i="1" s="1"/>
  <c r="CO326" i="1" s="1"/>
  <c r="AY326" i="1"/>
  <c r="BU326" i="1" s="1"/>
  <c r="AW318" i="1"/>
  <c r="BS318" i="1" s="1"/>
  <c r="CO318" i="1" s="1"/>
  <c r="AY318" i="1"/>
  <c r="BU318" i="1" s="1"/>
  <c r="AW314" i="1"/>
  <c r="BS314" i="1" s="1"/>
  <c r="CO314" i="1" s="1"/>
  <c r="AY314" i="1"/>
  <c r="BU314" i="1" s="1"/>
  <c r="AW303" i="1"/>
  <c r="BS303" i="1" s="1"/>
  <c r="AY303" i="1"/>
  <c r="BU303" i="1" s="1"/>
  <c r="CQ303" i="1" s="1"/>
  <c r="AW299" i="1"/>
  <c r="BS299" i="1" s="1"/>
  <c r="CO299" i="1" s="1"/>
  <c r="AY299" i="1"/>
  <c r="BU299" i="1" s="1"/>
  <c r="AY282" i="1"/>
  <c r="BU282" i="1" s="1"/>
  <c r="AW276" i="1"/>
  <c r="BS276" i="1" s="1"/>
  <c r="CO276" i="1" s="1"/>
  <c r="AY276" i="1"/>
  <c r="BU276" i="1" s="1"/>
  <c r="AW268" i="1"/>
  <c r="BS268" i="1" s="1"/>
  <c r="CO268" i="1" s="1"/>
  <c r="AY268" i="1"/>
  <c r="BU268" i="1" s="1"/>
  <c r="AW264" i="1"/>
  <c r="BS264" i="1" s="1"/>
  <c r="CO264" i="1" s="1"/>
  <c r="AY264" i="1"/>
  <c r="BU264" i="1" s="1"/>
  <c r="AW260" i="1"/>
  <c r="BS260" i="1" s="1"/>
  <c r="CO260" i="1" s="1"/>
  <c r="AY260" i="1"/>
  <c r="BU260" i="1" s="1"/>
  <c r="AW252" i="1"/>
  <c r="BS252" i="1" s="1"/>
  <c r="CO252" i="1" s="1"/>
  <c r="AY252" i="1"/>
  <c r="BU252" i="1" s="1"/>
  <c r="AY248" i="1"/>
  <c r="BU248" i="1" s="1"/>
  <c r="AW243" i="1"/>
  <c r="BS243" i="1" s="1"/>
  <c r="CO243" i="1" s="1"/>
  <c r="AY243" i="1"/>
  <c r="BU243" i="1" s="1"/>
  <c r="AW239" i="1"/>
  <c r="BS239" i="1" s="1"/>
  <c r="CO239" i="1" s="1"/>
  <c r="AY239" i="1"/>
  <c r="BU239" i="1" s="1"/>
  <c r="AW226" i="1"/>
  <c r="BS226" i="1" s="1"/>
  <c r="CO226" i="1" s="1"/>
  <c r="AY226" i="1"/>
  <c r="BU226" i="1" s="1"/>
  <c r="AW222" i="1"/>
  <c r="BS222" i="1" s="1"/>
  <c r="CO222" i="1" s="1"/>
  <c r="AY222" i="1"/>
  <c r="BU222" i="1" s="1"/>
  <c r="AW210" i="1"/>
  <c r="BS210" i="1" s="1"/>
  <c r="CO210" i="1" s="1"/>
  <c r="AY210" i="1"/>
  <c r="BU210" i="1" s="1"/>
  <c r="AW201" i="1"/>
  <c r="BS201" i="1" s="1"/>
  <c r="AY201" i="1"/>
  <c r="BU201" i="1" s="1"/>
  <c r="CQ201" i="1" s="1"/>
  <c r="AW196" i="1"/>
  <c r="BS196" i="1" s="1"/>
  <c r="CO196" i="1" s="1"/>
  <c r="AY196" i="1"/>
  <c r="BU196" i="1" s="1"/>
  <c r="AW187" i="1"/>
  <c r="BS187" i="1" s="1"/>
  <c r="AY187" i="1"/>
  <c r="BU187" i="1" s="1"/>
  <c r="AW183" i="1"/>
  <c r="BS183" i="1" s="1"/>
  <c r="CO183" i="1" s="1"/>
  <c r="AY183" i="1"/>
  <c r="BU183" i="1" s="1"/>
  <c r="AY178" i="1"/>
  <c r="BU178" i="1" s="1"/>
  <c r="AW170" i="1"/>
  <c r="BS170" i="1" s="1"/>
  <c r="AY170" i="1"/>
  <c r="BU170" i="1" s="1"/>
  <c r="CQ170" i="1" s="1"/>
  <c r="AW166" i="1"/>
  <c r="BS166" i="1" s="1"/>
  <c r="CO166" i="1" s="1"/>
  <c r="AY166" i="1"/>
  <c r="BU166" i="1" s="1"/>
  <c r="AW161" i="1"/>
  <c r="BS161" i="1" s="1"/>
  <c r="CO161" i="1" s="1"/>
  <c r="AY161" i="1"/>
  <c r="BU161" i="1" s="1"/>
  <c r="AW148" i="1"/>
  <c r="BS148" i="1" s="1"/>
  <c r="CO148" i="1" s="1"/>
  <c r="AY148" i="1"/>
  <c r="BU148" i="1" s="1"/>
  <c r="AW143" i="1"/>
  <c r="BS143" i="1" s="1"/>
  <c r="CO143" i="1" s="1"/>
  <c r="AY143" i="1"/>
  <c r="BU143" i="1" s="1"/>
  <c r="AW139" i="1"/>
  <c r="BS139" i="1" s="1"/>
  <c r="CO139" i="1" s="1"/>
  <c r="AY139" i="1"/>
  <c r="BU139" i="1" s="1"/>
  <c r="AW127" i="1"/>
  <c r="BS127" i="1" s="1"/>
  <c r="CO127" i="1" s="1"/>
  <c r="AY127" i="1"/>
  <c r="BU127" i="1" s="1"/>
  <c r="AW115" i="1"/>
  <c r="BS115" i="1" s="1"/>
  <c r="CO115" i="1" s="1"/>
  <c r="AY115" i="1"/>
  <c r="BU115" i="1" s="1"/>
  <c r="AW107" i="1"/>
  <c r="BS107" i="1" s="1"/>
  <c r="CO107" i="1" s="1"/>
  <c r="AY107" i="1"/>
  <c r="BU107" i="1" s="1"/>
  <c r="AW92" i="1"/>
  <c r="BS92" i="1" s="1"/>
  <c r="CO92" i="1" s="1"/>
  <c r="AY92" i="1"/>
  <c r="BU92" i="1" s="1"/>
  <c r="AW88" i="1"/>
  <c r="BS88" i="1" s="1"/>
  <c r="AY88" i="1"/>
  <c r="BU88" i="1" s="1"/>
  <c r="CQ88" i="1" s="1"/>
  <c r="AW84" i="1"/>
  <c r="BS84" i="1" s="1"/>
  <c r="CO84" i="1" s="1"/>
  <c r="AY84" i="1"/>
  <c r="BU84" i="1" s="1"/>
  <c r="AW80" i="1"/>
  <c r="BS80" i="1" s="1"/>
  <c r="CO80" i="1" s="1"/>
  <c r="AY80" i="1"/>
  <c r="BU80" i="1" s="1"/>
  <c r="AW72" i="1"/>
  <c r="BS72" i="1" s="1"/>
  <c r="AY72" i="1"/>
  <c r="BU72" i="1" s="1"/>
  <c r="CQ72" i="1" s="1"/>
  <c r="AY68" i="1"/>
  <c r="BU68" i="1" s="1"/>
  <c r="AW64" i="1"/>
  <c r="BS64" i="1" s="1"/>
  <c r="CO64" i="1" s="1"/>
  <c r="AY64" i="1"/>
  <c r="BU64" i="1" s="1"/>
  <c r="AW43" i="1"/>
  <c r="BS43" i="1" s="1"/>
  <c r="CO43" i="1" s="1"/>
  <c r="AY43" i="1"/>
  <c r="BU43" i="1" s="1"/>
  <c r="AW39" i="1"/>
  <c r="BS39" i="1" s="1"/>
  <c r="CO39" i="1" s="1"/>
  <c r="AY39" i="1"/>
  <c r="BU39" i="1" s="1"/>
  <c r="AY27" i="1"/>
  <c r="BU27" i="1" s="1"/>
  <c r="AW15" i="1"/>
  <c r="BS15" i="1" s="1"/>
  <c r="CO15" i="1" s="1"/>
  <c r="AY15" i="1"/>
  <c r="BU15" i="1" s="1"/>
  <c r="AQ377" i="1"/>
  <c r="AQ363" i="1"/>
  <c r="AQ359" i="1"/>
  <c r="AQ355" i="1"/>
  <c r="AQ341" i="1"/>
  <c r="AQ337" i="1"/>
  <c r="AQ333" i="1"/>
  <c r="AQ329" i="1"/>
  <c r="AQ317" i="1"/>
  <c r="AQ313" i="1"/>
  <c r="AQ302" i="1"/>
  <c r="AQ298" i="1"/>
  <c r="AQ281" i="1"/>
  <c r="AQ275" i="1"/>
  <c r="AQ271" i="1"/>
  <c r="AQ267" i="1"/>
  <c r="AQ263" i="1"/>
  <c r="AQ259" i="1"/>
  <c r="AQ251" i="1"/>
  <c r="AQ247" i="1"/>
  <c r="AQ242" i="1"/>
  <c r="AQ238" i="1"/>
  <c r="AQ225" i="1"/>
  <c r="AQ221" i="1"/>
  <c r="AQ213" i="1"/>
  <c r="AQ209" i="1"/>
  <c r="AQ200" i="1"/>
  <c r="AQ181" i="1"/>
  <c r="AQ164" i="1"/>
  <c r="AQ147" i="1"/>
  <c r="AQ138" i="1"/>
  <c r="AQ130" i="1"/>
  <c r="AQ114" i="1"/>
  <c r="AQ106" i="1"/>
  <c r="AQ87" i="1"/>
  <c r="BI395" i="1"/>
  <c r="BJ395" i="1" s="1"/>
  <c r="BI378" i="1"/>
  <c r="BJ378" i="1" s="1"/>
  <c r="BI374" i="1"/>
  <c r="BJ374" i="1" s="1"/>
  <c r="BI364" i="1"/>
  <c r="BJ364" i="1" s="1"/>
  <c r="BI360" i="1"/>
  <c r="BJ360" i="1" s="1"/>
  <c r="BI356" i="1"/>
  <c r="BJ356" i="1" s="1"/>
  <c r="BH342" i="1"/>
  <c r="CD342" i="1" s="1"/>
  <c r="CZ342" i="1" s="1"/>
  <c r="BH338" i="1"/>
  <c r="CD338" i="1" s="1"/>
  <c r="BH334" i="1"/>
  <c r="CD334" i="1" s="1"/>
  <c r="CZ334" i="1" s="1"/>
  <c r="BH330" i="1"/>
  <c r="CD330" i="1" s="1"/>
  <c r="BH326" i="1"/>
  <c r="CD326" i="1" s="1"/>
  <c r="BH318" i="1"/>
  <c r="CD318" i="1" s="1"/>
  <c r="BH314" i="1"/>
  <c r="CD314" i="1" s="1"/>
  <c r="BH303" i="1"/>
  <c r="CD303" i="1" s="1"/>
  <c r="CZ303" i="1" s="1"/>
  <c r="BH299" i="1"/>
  <c r="CD299" i="1" s="1"/>
  <c r="BH282" i="1"/>
  <c r="CD282" i="1" s="1"/>
  <c r="BH276" i="1"/>
  <c r="CD276" i="1" s="1"/>
  <c r="BH268" i="1"/>
  <c r="CD268" i="1" s="1"/>
  <c r="BH264" i="1"/>
  <c r="CD264" i="1" s="1"/>
  <c r="BH260" i="1"/>
  <c r="CD260" i="1" s="1"/>
  <c r="BH252" i="1"/>
  <c r="CD252" i="1" s="1"/>
  <c r="BH248" i="1"/>
  <c r="CD248" i="1" s="1"/>
  <c r="BH243" i="1"/>
  <c r="CD243" i="1" s="1"/>
  <c r="BH239" i="1"/>
  <c r="CD239" i="1" s="1"/>
  <c r="BH226" i="1"/>
  <c r="CD226" i="1" s="1"/>
  <c r="BH222" i="1"/>
  <c r="CD222" i="1" s="1"/>
  <c r="BH210" i="1"/>
  <c r="CD210" i="1" s="1"/>
  <c r="BH201" i="1"/>
  <c r="CD201" i="1" s="1"/>
  <c r="CZ201" i="1" s="1"/>
  <c r="BH196" i="1"/>
  <c r="CD196" i="1" s="1"/>
  <c r="BH187" i="1"/>
  <c r="CD187" i="1" s="1"/>
  <c r="BH183" i="1"/>
  <c r="CD183" i="1" s="1"/>
  <c r="BH178" i="1"/>
  <c r="CD178" i="1" s="1"/>
  <c r="BH170" i="1"/>
  <c r="CD170" i="1" s="1"/>
  <c r="CZ170" i="1" s="1"/>
  <c r="BH166" i="1"/>
  <c r="CD166" i="1" s="1"/>
  <c r="BH161" i="1"/>
  <c r="CD161" i="1" s="1"/>
  <c r="BH148" i="1"/>
  <c r="CD148" i="1" s="1"/>
  <c r="BH143" i="1"/>
  <c r="CD143" i="1" s="1"/>
  <c r="BH139" i="1"/>
  <c r="CD139" i="1" s="1"/>
  <c r="BH127" i="1"/>
  <c r="CD127" i="1" s="1"/>
  <c r="BH115" i="1"/>
  <c r="CD115" i="1" s="1"/>
  <c r="BH107" i="1"/>
  <c r="CD107" i="1" s="1"/>
  <c r="BH92" i="1"/>
  <c r="CD92" i="1" s="1"/>
  <c r="BH88" i="1"/>
  <c r="CD88" i="1" s="1"/>
  <c r="CZ88" i="1" s="1"/>
  <c r="BH84" i="1"/>
  <c r="CD84" i="1" s="1"/>
  <c r="BH80" i="1"/>
  <c r="CD80" i="1" s="1"/>
  <c r="BH72" i="1"/>
  <c r="CD72" i="1" s="1"/>
  <c r="CZ72" i="1" s="1"/>
  <c r="BH68" i="1"/>
  <c r="CD68" i="1" s="1"/>
  <c r="BH64" i="1"/>
  <c r="CD64" i="1" s="1"/>
  <c r="BH43" i="1"/>
  <c r="CD43" i="1" s="1"/>
  <c r="BH39" i="1"/>
  <c r="CD39" i="1" s="1"/>
  <c r="BH27" i="1"/>
  <c r="CD27" i="1" s="1"/>
  <c r="BH15" i="1"/>
  <c r="CD15" i="1" s="1"/>
  <c r="AQ417" i="1"/>
  <c r="AQ415" i="1"/>
  <c r="AQ411" i="1"/>
  <c r="AQ409" i="1"/>
  <c r="AQ403" i="1"/>
  <c r="AY399" i="1"/>
  <c r="BU399" i="1" s="1"/>
  <c r="BH379" i="1"/>
  <c r="CD379" i="1" s="1"/>
  <c r="AQ379" i="1"/>
  <c r="AW417" i="1"/>
  <c r="BS417" i="1" s="1"/>
  <c r="AW416" i="1"/>
  <c r="BS416" i="1" s="1"/>
  <c r="AW412" i="1"/>
  <c r="BS412" i="1" s="1"/>
  <c r="CO412" i="1" s="1"/>
  <c r="AW404" i="1"/>
  <c r="BS404" i="1" s="1"/>
  <c r="CO404" i="1" s="1"/>
  <c r="AW396" i="1"/>
  <c r="BS396" i="1" s="1"/>
  <c r="CO396" i="1" s="1"/>
  <c r="AW379" i="1"/>
  <c r="BS379" i="1" s="1"/>
  <c r="CO379" i="1" s="1"/>
  <c r="AW375" i="1"/>
  <c r="BS375" i="1" s="1"/>
  <c r="AW361" i="1"/>
  <c r="BS361" i="1" s="1"/>
  <c r="CO361" i="1" s="1"/>
  <c r="AW357" i="1"/>
  <c r="BS357" i="1" s="1"/>
  <c r="CO357" i="1" s="1"/>
  <c r="AW351" i="1"/>
  <c r="BS351" i="1" s="1"/>
  <c r="CO351" i="1" s="1"/>
  <c r="AW339" i="1"/>
  <c r="BS339" i="1" s="1"/>
  <c r="CO339" i="1" s="1"/>
  <c r="AW335" i="1"/>
  <c r="BS335" i="1" s="1"/>
  <c r="AW331" i="1"/>
  <c r="BS331" i="1" s="1"/>
  <c r="CO331" i="1" s="1"/>
  <c r="AW327" i="1"/>
  <c r="BS327" i="1" s="1"/>
  <c r="CO327" i="1" s="1"/>
  <c r="AW315" i="1"/>
  <c r="BS315" i="1" s="1"/>
  <c r="CO315" i="1" s="1"/>
  <c r="AW300" i="1"/>
  <c r="BS300" i="1" s="1"/>
  <c r="CO300" i="1" s="1"/>
  <c r="AW296" i="1"/>
  <c r="BS296" i="1" s="1"/>
  <c r="CO296" i="1" s="1"/>
  <c r="AW277" i="1"/>
  <c r="BS277" i="1" s="1"/>
  <c r="CO277" i="1" s="1"/>
  <c r="AW273" i="1"/>
  <c r="BS273" i="1" s="1"/>
  <c r="CO273" i="1" s="1"/>
  <c r="AW269" i="1"/>
  <c r="BS269" i="1" s="1"/>
  <c r="CO269" i="1" s="1"/>
  <c r="AW265" i="1"/>
  <c r="BS265" i="1" s="1"/>
  <c r="CO265" i="1" s="1"/>
  <c r="AW261" i="1"/>
  <c r="BS261" i="1" s="1"/>
  <c r="CO261" i="1" s="1"/>
  <c r="AW257" i="1"/>
  <c r="BS257" i="1" s="1"/>
  <c r="CO257" i="1" s="1"/>
  <c r="AW253" i="1"/>
  <c r="BS253" i="1" s="1"/>
  <c r="CO253" i="1" s="1"/>
  <c r="AW249" i="1"/>
  <c r="BS249" i="1" s="1"/>
  <c r="CO249" i="1" s="1"/>
  <c r="AW244" i="1"/>
  <c r="BS244" i="1" s="1"/>
  <c r="CO244" i="1" s="1"/>
  <c r="AW240" i="1"/>
  <c r="BS240" i="1" s="1"/>
  <c r="CO240" i="1" s="1"/>
  <c r="AW236" i="1"/>
  <c r="BS236" i="1" s="1"/>
  <c r="CO236" i="1" s="1"/>
  <c r="AW227" i="1"/>
  <c r="BS227" i="1" s="1"/>
  <c r="CO227" i="1" s="1"/>
  <c r="AW223" i="1"/>
  <c r="BS223" i="1" s="1"/>
  <c r="CO223" i="1" s="1"/>
  <c r="AW219" i="1"/>
  <c r="BS219" i="1" s="1"/>
  <c r="AW211" i="1"/>
  <c r="BS211" i="1" s="1"/>
  <c r="CO211" i="1" s="1"/>
  <c r="AW202" i="1"/>
  <c r="BS202" i="1" s="1"/>
  <c r="CO202" i="1" s="1"/>
  <c r="AW197" i="1"/>
  <c r="BS197" i="1" s="1"/>
  <c r="CO197" i="1" s="1"/>
  <c r="AW188" i="1"/>
  <c r="BS188" i="1" s="1"/>
  <c r="CO188" i="1" s="1"/>
  <c r="AW184" i="1"/>
  <c r="BS184" i="1" s="1"/>
  <c r="CO184" i="1" s="1"/>
  <c r="AW179" i="1"/>
  <c r="BS179" i="1" s="1"/>
  <c r="CO179" i="1" s="1"/>
  <c r="AW175" i="1"/>
  <c r="BS175" i="1" s="1"/>
  <c r="CO175" i="1" s="1"/>
  <c r="AW171" i="1"/>
  <c r="BS171" i="1" s="1"/>
  <c r="CO171" i="1" s="1"/>
  <c r="AW167" i="1"/>
  <c r="BS167" i="1" s="1"/>
  <c r="CO167" i="1" s="1"/>
  <c r="AW162" i="1"/>
  <c r="BS162" i="1" s="1"/>
  <c r="CO162" i="1" s="1"/>
  <c r="AW157" i="1"/>
  <c r="BS157" i="1" s="1"/>
  <c r="CO157" i="1" s="1"/>
  <c r="AW149" i="1"/>
  <c r="BS149" i="1" s="1"/>
  <c r="CO149" i="1" s="1"/>
  <c r="AW140" i="1"/>
  <c r="BS140" i="1" s="1"/>
  <c r="CO140" i="1" s="1"/>
  <c r="AW128" i="1"/>
  <c r="BS128" i="1" s="1"/>
  <c r="CO128" i="1" s="1"/>
  <c r="AW124" i="1"/>
  <c r="BS124" i="1" s="1"/>
  <c r="CO124" i="1" s="1"/>
  <c r="AW116" i="1"/>
  <c r="BS116" i="1" s="1"/>
  <c r="CO116" i="1" s="1"/>
  <c r="AW108" i="1"/>
  <c r="BS108" i="1" s="1"/>
  <c r="CO108" i="1" s="1"/>
  <c r="AW104" i="1"/>
  <c r="BS104" i="1" s="1"/>
  <c r="CO104" i="1" s="1"/>
  <c r="AW85" i="1"/>
  <c r="BS85" i="1" s="1"/>
  <c r="CO85" i="1" s="1"/>
  <c r="AW73" i="1"/>
  <c r="BS73" i="1" s="1"/>
  <c r="CO73" i="1" s="1"/>
  <c r="AW61" i="1"/>
  <c r="BS61" i="1" s="1"/>
  <c r="CO61" i="1" s="1"/>
  <c r="AW48" i="1"/>
  <c r="BS48" i="1" s="1"/>
  <c r="CO48" i="1" s="1"/>
  <c r="AW44" i="1"/>
  <c r="BS44" i="1" s="1"/>
  <c r="CO44" i="1" s="1"/>
  <c r="AW40" i="1"/>
  <c r="BS40" i="1" s="1"/>
  <c r="CO40" i="1" s="1"/>
  <c r="AW20" i="1"/>
  <c r="BS20" i="1" s="1"/>
  <c r="CO20" i="1" s="1"/>
  <c r="AW16" i="1"/>
  <c r="BS16" i="1" s="1"/>
  <c r="CO16" i="1" s="1"/>
  <c r="X42" i="3"/>
  <c r="W42" i="3"/>
  <c r="V42" i="3"/>
  <c r="U42" i="3"/>
  <c r="T42" i="3"/>
  <c r="S42" i="3"/>
  <c r="R42" i="3"/>
  <c r="Q42" i="3"/>
  <c r="P42" i="3"/>
  <c r="O42" i="3"/>
  <c r="N42" i="3"/>
  <c r="G42" i="3"/>
  <c r="X41" i="3"/>
  <c r="W41" i="3"/>
  <c r="V41" i="3"/>
  <c r="U41" i="3"/>
  <c r="T41" i="3"/>
  <c r="S41" i="3"/>
  <c r="R41" i="3"/>
  <c r="Q41" i="3"/>
  <c r="P41" i="3"/>
  <c r="O41" i="3"/>
  <c r="N41" i="3"/>
  <c r="G41" i="3"/>
  <c r="X40" i="3"/>
  <c r="W40" i="3"/>
  <c r="V40" i="3"/>
  <c r="U40" i="3"/>
  <c r="T40" i="3"/>
  <c r="S40" i="3"/>
  <c r="R40" i="3"/>
  <c r="Q40" i="3"/>
  <c r="P40" i="3"/>
  <c r="O40" i="3"/>
  <c r="N40" i="3"/>
  <c r="G40" i="3"/>
  <c r="Y38" i="3"/>
  <c r="M38" i="3"/>
  <c r="Y37" i="3"/>
  <c r="Z37" i="3" s="1"/>
  <c r="M37" i="3"/>
  <c r="AB37" i="3" s="1"/>
  <c r="K37" i="3"/>
  <c r="Y36" i="3"/>
  <c r="Z36" i="3" s="1"/>
  <c r="M36" i="3"/>
  <c r="AB36" i="3" s="1"/>
  <c r="K40" i="3"/>
  <c r="X33" i="3"/>
  <c r="W33" i="3"/>
  <c r="V33" i="3"/>
  <c r="U33" i="3"/>
  <c r="T33" i="3"/>
  <c r="S33" i="3"/>
  <c r="R33" i="3"/>
  <c r="Q33" i="3"/>
  <c r="P33" i="3"/>
  <c r="O33" i="3"/>
  <c r="N33" i="3"/>
  <c r="G33" i="3"/>
  <c r="X32" i="3"/>
  <c r="W32" i="3"/>
  <c r="V32" i="3"/>
  <c r="U32" i="3"/>
  <c r="T32" i="3"/>
  <c r="S32" i="3"/>
  <c r="R32" i="3"/>
  <c r="Q32" i="3"/>
  <c r="P32" i="3"/>
  <c r="O32" i="3"/>
  <c r="N32" i="3"/>
  <c r="G32" i="3"/>
  <c r="X31" i="3"/>
  <c r="W31" i="3"/>
  <c r="V31" i="3"/>
  <c r="U31" i="3"/>
  <c r="T31" i="3"/>
  <c r="S31" i="3"/>
  <c r="R31" i="3"/>
  <c r="Q31" i="3"/>
  <c r="P31" i="3"/>
  <c r="O31" i="3"/>
  <c r="N31" i="3"/>
  <c r="X30" i="3"/>
  <c r="W30" i="3"/>
  <c r="V30" i="3"/>
  <c r="U30" i="3"/>
  <c r="T30" i="3"/>
  <c r="S30" i="3"/>
  <c r="R30" i="3"/>
  <c r="Q30" i="3"/>
  <c r="P30" i="3"/>
  <c r="O30" i="3"/>
  <c r="N30" i="3"/>
  <c r="G30" i="3"/>
  <c r="X29" i="3"/>
  <c r="AL93" i="1" s="1"/>
  <c r="W29" i="3"/>
  <c r="AK93" i="1" s="1"/>
  <c r="BG93" i="1" s="1"/>
  <c r="CC93" i="1" s="1"/>
  <c r="CY93" i="1" s="1"/>
  <c r="V29" i="3"/>
  <c r="AJ93" i="1" s="1"/>
  <c r="BF93" i="1" s="1"/>
  <c r="CB93" i="1" s="1"/>
  <c r="CX93" i="1" s="1"/>
  <c r="U29" i="3"/>
  <c r="AI93" i="1" s="1"/>
  <c r="BE93" i="1" s="1"/>
  <c r="CA93" i="1" s="1"/>
  <c r="CW93" i="1" s="1"/>
  <c r="T29" i="3"/>
  <c r="AH93" i="1" s="1"/>
  <c r="BD93" i="1" s="1"/>
  <c r="BZ93" i="1" s="1"/>
  <c r="CV93" i="1" s="1"/>
  <c r="S29" i="3"/>
  <c r="AG93" i="1" s="1"/>
  <c r="BC93" i="1" s="1"/>
  <c r="BY93" i="1" s="1"/>
  <c r="CU93" i="1" s="1"/>
  <c r="R29" i="3"/>
  <c r="AF93" i="1" s="1"/>
  <c r="BB93" i="1" s="1"/>
  <c r="BX93" i="1" s="1"/>
  <c r="CT93" i="1" s="1"/>
  <c r="Q29" i="3"/>
  <c r="AE93" i="1" s="1"/>
  <c r="BA93" i="1" s="1"/>
  <c r="BW93" i="1" s="1"/>
  <c r="CS93" i="1" s="1"/>
  <c r="P29" i="3"/>
  <c r="AD93" i="1" s="1"/>
  <c r="AZ93" i="1" s="1"/>
  <c r="BV93" i="1" s="1"/>
  <c r="CR93" i="1" s="1"/>
  <c r="O29" i="3"/>
  <c r="AC93" i="1" s="1"/>
  <c r="AY93" i="1" s="1"/>
  <c r="BU93" i="1" s="1"/>
  <c r="CQ93" i="1" s="1"/>
  <c r="N29" i="3"/>
  <c r="AB93" i="1" s="1"/>
  <c r="G29" i="3"/>
  <c r="U93" i="1" s="1"/>
  <c r="V93" i="1" s="1"/>
  <c r="W93" i="1" s="1"/>
  <c r="X25" i="3"/>
  <c r="AL367" i="1" s="1"/>
  <c r="W25" i="3"/>
  <c r="AK367" i="1" s="1"/>
  <c r="BG367" i="1" s="1"/>
  <c r="CC367" i="1" s="1"/>
  <c r="AVL367" i="1" s="1"/>
  <c r="V25" i="3"/>
  <c r="AJ367" i="1" s="1"/>
  <c r="BF367" i="1" s="1"/>
  <c r="CB367" i="1" s="1"/>
  <c r="AVK367" i="1" s="1"/>
  <c r="U25" i="3"/>
  <c r="AI367" i="1" s="1"/>
  <c r="BE367" i="1" s="1"/>
  <c r="CA367" i="1" s="1"/>
  <c r="AVJ367" i="1" s="1"/>
  <c r="T25" i="3"/>
  <c r="AH367" i="1" s="1"/>
  <c r="BD367" i="1" s="1"/>
  <c r="BZ367" i="1" s="1"/>
  <c r="AVI367" i="1" s="1"/>
  <c r="S25" i="3"/>
  <c r="AG367" i="1" s="1"/>
  <c r="BC367" i="1" s="1"/>
  <c r="BY367" i="1" s="1"/>
  <c r="AVH367" i="1" s="1"/>
  <c r="R25" i="3"/>
  <c r="AF367" i="1" s="1"/>
  <c r="BB367" i="1" s="1"/>
  <c r="BX367" i="1" s="1"/>
  <c r="AVG367" i="1" s="1"/>
  <c r="Q25" i="3"/>
  <c r="AE367" i="1" s="1"/>
  <c r="BA367" i="1" s="1"/>
  <c r="BW367" i="1" s="1"/>
  <c r="AVF367" i="1" s="1"/>
  <c r="P25" i="3"/>
  <c r="AD367" i="1" s="1"/>
  <c r="AZ367" i="1" s="1"/>
  <c r="BV367" i="1" s="1"/>
  <c r="AVE367" i="1" s="1"/>
  <c r="O25" i="3"/>
  <c r="AC367" i="1" s="1"/>
  <c r="AY367" i="1" s="1"/>
  <c r="BU367" i="1" s="1"/>
  <c r="AVD367" i="1" s="1"/>
  <c r="N25" i="3"/>
  <c r="AB367" i="1" s="1"/>
  <c r="X20" i="3"/>
  <c r="W20" i="3"/>
  <c r="V20" i="3"/>
  <c r="U20" i="3"/>
  <c r="T20" i="3"/>
  <c r="S20" i="3"/>
  <c r="R20" i="3"/>
  <c r="Q20" i="3"/>
  <c r="P20" i="3"/>
  <c r="O20" i="3"/>
  <c r="N20" i="3"/>
  <c r="G20" i="3"/>
  <c r="K33" i="3"/>
  <c r="Y18" i="3"/>
  <c r="Z18" i="3" s="1"/>
  <c r="M18" i="3"/>
  <c r="AB18" i="3" s="1"/>
  <c r="K32" i="3"/>
  <c r="H18" i="3"/>
  <c r="I18" i="3" s="1"/>
  <c r="Y17" i="3"/>
  <c r="Z17" i="3" s="1"/>
  <c r="M17" i="3"/>
  <c r="AB17" i="3" s="1"/>
  <c r="H17" i="3"/>
  <c r="I17" i="3" s="1"/>
  <c r="Y16" i="3"/>
  <c r="Z16" i="3" s="1"/>
  <c r="M16" i="3"/>
  <c r="AB16" i="3" s="1"/>
  <c r="K16" i="3"/>
  <c r="Y279" i="1" s="1"/>
  <c r="AU279" i="1" s="1"/>
  <c r="BQ279" i="1" s="1"/>
  <c r="AUZ279" i="1" s="1"/>
  <c r="H16" i="3"/>
  <c r="I16" i="3" s="1"/>
  <c r="Y15" i="3"/>
  <c r="Z15" i="3" s="1"/>
  <c r="M15" i="3"/>
  <c r="AB15" i="3" s="1"/>
  <c r="H15" i="3"/>
  <c r="I15" i="3" s="1"/>
  <c r="AB12" i="3"/>
  <c r="AB11" i="3"/>
  <c r="K11" i="3"/>
  <c r="Y8" i="3"/>
  <c r="Z8" i="3" s="1"/>
  <c r="M8" i="3"/>
  <c r="AB8" i="3" s="1"/>
  <c r="H8" i="3"/>
  <c r="I8" i="3" s="1"/>
  <c r="Y7" i="3"/>
  <c r="Z7" i="3" s="1"/>
  <c r="M7" i="3"/>
  <c r="AB7" i="3" s="1"/>
  <c r="H7" i="3"/>
  <c r="I7" i="3" s="1"/>
  <c r="Y6" i="3"/>
  <c r="Z6" i="3" s="1"/>
  <c r="M6" i="3"/>
  <c r="AB6" i="3" s="1"/>
  <c r="H6" i="3"/>
  <c r="I6" i="3" s="1"/>
  <c r="AH6" i="1" l="1"/>
  <c r="BD6" i="1" s="1"/>
  <c r="BZ6" i="1" s="1"/>
  <c r="AVI6" i="1" s="1"/>
  <c r="AH384" i="1"/>
  <c r="BD384" i="1" s="1"/>
  <c r="BZ384" i="1" s="1"/>
  <c r="AVI384" i="1" s="1"/>
  <c r="AH383" i="1"/>
  <c r="BD383" i="1" s="1"/>
  <c r="BZ383" i="1" s="1"/>
  <c r="AVI383" i="1" s="1"/>
  <c r="AH353" i="1"/>
  <c r="BD353" i="1" s="1"/>
  <c r="BZ353" i="1" s="1"/>
  <c r="U384" i="1"/>
  <c r="U383" i="1"/>
  <c r="U353" i="1"/>
  <c r="U96" i="1"/>
  <c r="U6" i="1"/>
  <c r="AI6" i="1"/>
  <c r="BE6" i="1" s="1"/>
  <c r="CA6" i="1" s="1"/>
  <c r="AVJ6" i="1" s="1"/>
  <c r="AI384" i="1"/>
  <c r="BE384" i="1" s="1"/>
  <c r="CA384" i="1" s="1"/>
  <c r="AVJ384" i="1" s="1"/>
  <c r="AI383" i="1"/>
  <c r="BE383" i="1" s="1"/>
  <c r="CA383" i="1" s="1"/>
  <c r="AVJ383" i="1" s="1"/>
  <c r="AI353" i="1"/>
  <c r="BE353" i="1" s="1"/>
  <c r="CA353" i="1" s="1"/>
  <c r="Y59" i="1"/>
  <c r="AU59" i="1" s="1"/>
  <c r="BQ59" i="1" s="1"/>
  <c r="AUZ59" i="1" s="1"/>
  <c r="Y58" i="1"/>
  <c r="AU58" i="1" s="1"/>
  <c r="BQ58" i="1" s="1"/>
  <c r="AUZ58" i="1" s="1"/>
  <c r="Y366" i="1"/>
  <c r="AU366" i="1" s="1"/>
  <c r="BQ366" i="1" s="1"/>
  <c r="AUZ366" i="1" s="1"/>
  <c r="Y354" i="1"/>
  <c r="AU354" i="1" s="1"/>
  <c r="BQ354" i="1" s="1"/>
  <c r="AUZ354" i="1" s="1"/>
  <c r="Y310" i="1"/>
  <c r="AU310" i="1" s="1"/>
  <c r="BQ310" i="1" s="1"/>
  <c r="AUZ310" i="1" s="1"/>
  <c r="Y309" i="1"/>
  <c r="AU309" i="1" s="1"/>
  <c r="BQ309" i="1" s="1"/>
  <c r="AUZ309" i="1" s="1"/>
  <c r="AG353" i="1"/>
  <c r="BC353" i="1" s="1"/>
  <c r="BY353" i="1" s="1"/>
  <c r="AG384" i="1"/>
  <c r="BC384" i="1" s="1"/>
  <c r="BY384" i="1" s="1"/>
  <c r="AVH384" i="1" s="1"/>
  <c r="AG6" i="1"/>
  <c r="BC6" i="1" s="1"/>
  <c r="BY6" i="1" s="1"/>
  <c r="AVH6" i="1" s="1"/>
  <c r="AG383" i="1"/>
  <c r="BC383" i="1" s="1"/>
  <c r="BY383" i="1" s="1"/>
  <c r="AVH383" i="1" s="1"/>
  <c r="AB6" i="1"/>
  <c r="AB383" i="1"/>
  <c r="AB353" i="1"/>
  <c r="AB384" i="1"/>
  <c r="AJ6" i="1"/>
  <c r="BF6" i="1" s="1"/>
  <c r="CB6" i="1" s="1"/>
  <c r="AVK6" i="1" s="1"/>
  <c r="AJ384" i="1"/>
  <c r="BF384" i="1" s="1"/>
  <c r="CB384" i="1" s="1"/>
  <c r="AVK384" i="1" s="1"/>
  <c r="AJ383" i="1"/>
  <c r="BF383" i="1" s="1"/>
  <c r="CB383" i="1" s="1"/>
  <c r="AVK383" i="1" s="1"/>
  <c r="AJ353" i="1"/>
  <c r="BF353" i="1" s="1"/>
  <c r="CB353" i="1" s="1"/>
  <c r="BH367" i="1"/>
  <c r="AM367" i="1"/>
  <c r="AN367" i="1" s="1"/>
  <c r="AD6" i="1"/>
  <c r="AZ6" i="1" s="1"/>
  <c r="BV6" i="1" s="1"/>
  <c r="AVE6" i="1" s="1"/>
  <c r="AD384" i="1"/>
  <c r="AZ384" i="1" s="1"/>
  <c r="BV384" i="1" s="1"/>
  <c r="AVE384" i="1" s="1"/>
  <c r="AD383" i="1"/>
  <c r="AZ383" i="1" s="1"/>
  <c r="BV383" i="1" s="1"/>
  <c r="AVE383" i="1" s="1"/>
  <c r="AD353" i="1"/>
  <c r="AZ353" i="1" s="1"/>
  <c r="BV353" i="1" s="1"/>
  <c r="AE6" i="1"/>
  <c r="BA6" i="1" s="1"/>
  <c r="BW6" i="1" s="1"/>
  <c r="AVF6" i="1" s="1"/>
  <c r="AE384" i="1"/>
  <c r="BA384" i="1" s="1"/>
  <c r="BW384" i="1" s="1"/>
  <c r="AVF384" i="1" s="1"/>
  <c r="AE383" i="1"/>
  <c r="BA383" i="1" s="1"/>
  <c r="BW383" i="1" s="1"/>
  <c r="AVF383" i="1" s="1"/>
  <c r="AE353" i="1"/>
  <c r="BA353" i="1" s="1"/>
  <c r="BW353" i="1" s="1"/>
  <c r="AC6" i="1"/>
  <c r="AY6" i="1" s="1"/>
  <c r="BU6" i="1" s="1"/>
  <c r="AVD6" i="1" s="1"/>
  <c r="AC383" i="1"/>
  <c r="AY383" i="1" s="1"/>
  <c r="BU383" i="1" s="1"/>
  <c r="AVD383" i="1" s="1"/>
  <c r="AC353" i="1"/>
  <c r="AY353" i="1" s="1"/>
  <c r="BU353" i="1" s="1"/>
  <c r="AC384" i="1"/>
  <c r="AY384" i="1" s="1"/>
  <c r="BU384" i="1" s="1"/>
  <c r="AVD384" i="1" s="1"/>
  <c r="AK383" i="1"/>
  <c r="BG383" i="1" s="1"/>
  <c r="CC383" i="1" s="1"/>
  <c r="AVL383" i="1" s="1"/>
  <c r="AK353" i="1"/>
  <c r="BG353" i="1" s="1"/>
  <c r="CC353" i="1" s="1"/>
  <c r="AK6" i="1"/>
  <c r="BG6" i="1" s="1"/>
  <c r="CC6" i="1" s="1"/>
  <c r="AVL6" i="1" s="1"/>
  <c r="AK384" i="1"/>
  <c r="BG384" i="1" s="1"/>
  <c r="CC384" i="1" s="1"/>
  <c r="AVL384" i="1" s="1"/>
  <c r="AL6" i="1"/>
  <c r="AL384" i="1"/>
  <c r="AL383" i="1"/>
  <c r="AL353" i="1"/>
  <c r="AA367" i="1"/>
  <c r="AX367" i="1"/>
  <c r="BT367" i="1" s="1"/>
  <c r="AVC367" i="1" s="1"/>
  <c r="AVB367" i="1" s="1"/>
  <c r="AF384" i="1"/>
  <c r="BB384" i="1" s="1"/>
  <c r="BX384" i="1" s="1"/>
  <c r="AVG384" i="1" s="1"/>
  <c r="AF383" i="1"/>
  <c r="BB383" i="1" s="1"/>
  <c r="BX383" i="1" s="1"/>
  <c r="AVG383" i="1" s="1"/>
  <c r="AF353" i="1"/>
  <c r="BB353" i="1" s="1"/>
  <c r="BX353" i="1" s="1"/>
  <c r="AF6" i="1"/>
  <c r="BB6" i="1" s="1"/>
  <c r="BX6" i="1" s="1"/>
  <c r="AVG6" i="1" s="1"/>
  <c r="AVB129" i="1"/>
  <c r="CQ187" i="1"/>
  <c r="AVD187" i="1"/>
  <c r="AVB187" i="1" s="1"/>
  <c r="CT187" i="1"/>
  <c r="AVG187" i="1"/>
  <c r="CZ187" i="1"/>
  <c r="AVM187" i="1"/>
  <c r="AVB20" i="1"/>
  <c r="AVB104" i="1"/>
  <c r="AVB116" i="1"/>
  <c r="AVB140" i="1"/>
  <c r="AVB179" i="1"/>
  <c r="AVB188" i="1"/>
  <c r="AVB315" i="1"/>
  <c r="AVB357" i="1"/>
  <c r="AVB61" i="1"/>
  <c r="AVB227" i="1"/>
  <c r="AVB244" i="1"/>
  <c r="AVB253" i="1"/>
  <c r="AVB273" i="1"/>
  <c r="CZ15" i="1"/>
  <c r="AVM15" i="1"/>
  <c r="CZ64" i="1"/>
  <c r="AVM64" i="1"/>
  <c r="CZ84" i="1"/>
  <c r="AVM84" i="1"/>
  <c r="CZ115" i="1"/>
  <c r="AVM115" i="1"/>
  <c r="CZ148" i="1"/>
  <c r="AVM148" i="1"/>
  <c r="CZ178" i="1"/>
  <c r="AVM178" i="1"/>
  <c r="CZ239" i="1"/>
  <c r="AVM239" i="1"/>
  <c r="CZ260" i="1"/>
  <c r="AVM260" i="1"/>
  <c r="CZ282" i="1"/>
  <c r="AVM282" i="1"/>
  <c r="CZ318" i="1"/>
  <c r="AVM318" i="1"/>
  <c r="CZ338" i="1"/>
  <c r="AVM338" i="1"/>
  <c r="CQ43" i="1"/>
  <c r="AVD43" i="1"/>
  <c r="AVB43" i="1" s="1"/>
  <c r="CQ68" i="1"/>
  <c r="AVD68" i="1"/>
  <c r="AVB68" i="1" s="1"/>
  <c r="CQ222" i="1"/>
  <c r="AVD222" i="1"/>
  <c r="AVB222" i="1" s="1"/>
  <c r="CQ239" i="1"/>
  <c r="AVD239" i="1"/>
  <c r="AVB239" i="1" s="1"/>
  <c r="CQ248" i="1"/>
  <c r="AVD248" i="1"/>
  <c r="AVB248" i="1" s="1"/>
  <c r="CQ299" i="1"/>
  <c r="AVD299" i="1"/>
  <c r="CQ314" i="1"/>
  <c r="AVD314" i="1"/>
  <c r="CQ326" i="1"/>
  <c r="AVD326" i="1"/>
  <c r="AVB326" i="1" s="1"/>
  <c r="CQ402" i="1"/>
  <c r="AVD402" i="1"/>
  <c r="AVB402" i="1" s="1"/>
  <c r="CZ197" i="1"/>
  <c r="AVM197" i="1"/>
  <c r="CZ223" i="1"/>
  <c r="AVM223" i="1"/>
  <c r="CZ244" i="1"/>
  <c r="AVM244" i="1"/>
  <c r="CZ261" i="1"/>
  <c r="AVM261" i="1"/>
  <c r="CZ277" i="1"/>
  <c r="AVM277" i="1"/>
  <c r="CZ315" i="1"/>
  <c r="AVM315" i="1"/>
  <c r="CZ339" i="1"/>
  <c r="AVM339" i="1"/>
  <c r="CQ41" i="1"/>
  <c r="AVD41" i="1"/>
  <c r="AVB41" i="1" s="1"/>
  <c r="CQ90" i="1"/>
  <c r="AVD90" i="1"/>
  <c r="AVB90" i="1" s="1"/>
  <c r="CQ163" i="1"/>
  <c r="AVD163" i="1"/>
  <c r="AVB163" i="1" s="1"/>
  <c r="CQ180" i="1"/>
  <c r="AVD180" i="1"/>
  <c r="AVB180" i="1" s="1"/>
  <c r="CQ199" i="1"/>
  <c r="AVD199" i="1"/>
  <c r="AVB199" i="1" s="1"/>
  <c r="CQ258" i="1"/>
  <c r="AVD258" i="1"/>
  <c r="CQ280" i="1"/>
  <c r="AVD280" i="1"/>
  <c r="AVB280" i="1" s="1"/>
  <c r="CQ352" i="1"/>
  <c r="AVD352" i="1"/>
  <c r="AVB352" i="1" s="1"/>
  <c r="CQ395" i="1"/>
  <c r="AVD395" i="1"/>
  <c r="AVB395" i="1" s="1"/>
  <c r="CZ404" i="1"/>
  <c r="AVM404" i="1"/>
  <c r="CZ412" i="1"/>
  <c r="AVM412" i="1"/>
  <c r="AVN416" i="1"/>
  <c r="AVO416" i="1" s="1"/>
  <c r="CZ25" i="1"/>
  <c r="AVM25" i="1"/>
  <c r="CZ66" i="1"/>
  <c r="AVM66" i="1"/>
  <c r="CZ86" i="1"/>
  <c r="AVM86" i="1"/>
  <c r="CZ109" i="1"/>
  <c r="AVM109" i="1"/>
  <c r="CZ141" i="1"/>
  <c r="AVM141" i="1"/>
  <c r="CZ176" i="1"/>
  <c r="AVM176" i="1"/>
  <c r="CZ199" i="1"/>
  <c r="AVM199" i="1"/>
  <c r="CZ241" i="1"/>
  <c r="AVM241" i="1"/>
  <c r="CZ262" i="1"/>
  <c r="AVM262" i="1"/>
  <c r="CZ297" i="1"/>
  <c r="AVM297" i="1"/>
  <c r="CZ332" i="1"/>
  <c r="AVM332" i="1"/>
  <c r="CZ114" i="1"/>
  <c r="AVM114" i="1"/>
  <c r="CZ138" i="1"/>
  <c r="AVM138" i="1"/>
  <c r="CZ186" i="1"/>
  <c r="AVM186" i="1"/>
  <c r="CZ213" i="1"/>
  <c r="AVM213" i="1"/>
  <c r="CZ242" i="1"/>
  <c r="AVM242" i="1"/>
  <c r="CZ263" i="1"/>
  <c r="AVM263" i="1"/>
  <c r="AVN281" i="1"/>
  <c r="AVO281" i="1" s="1"/>
  <c r="CZ317" i="1"/>
  <c r="AVM317" i="1"/>
  <c r="CQ18" i="1"/>
  <c r="AVD18" i="1"/>
  <c r="AVB18" i="1" s="1"/>
  <c r="CQ30" i="1"/>
  <c r="AVD30" i="1"/>
  <c r="AVB30" i="1" s="1"/>
  <c r="CQ126" i="1"/>
  <c r="AVD126" i="1"/>
  <c r="AVB126" i="1" s="1"/>
  <c r="CQ138" i="1"/>
  <c r="AVD138" i="1"/>
  <c r="CQ147" i="1"/>
  <c r="AVD147" i="1"/>
  <c r="AVB147" i="1" s="1"/>
  <c r="CQ177" i="1"/>
  <c r="AVD177" i="1"/>
  <c r="AVB177" i="1" s="1"/>
  <c r="CQ186" i="1"/>
  <c r="AVD186" i="1"/>
  <c r="AVB186" i="1" s="1"/>
  <c r="CQ204" i="1"/>
  <c r="AVD204" i="1"/>
  <c r="AVB204" i="1" s="1"/>
  <c r="CQ213" i="1"/>
  <c r="AVD213" i="1"/>
  <c r="AVB213" i="1" s="1"/>
  <c r="CQ225" i="1"/>
  <c r="AVD225" i="1"/>
  <c r="AVB225" i="1" s="1"/>
  <c r="CQ275" i="1"/>
  <c r="AVD275" i="1"/>
  <c r="AVB275" i="1" s="1"/>
  <c r="CQ298" i="1"/>
  <c r="AVD298" i="1"/>
  <c r="CQ313" i="1"/>
  <c r="AVD313" i="1"/>
  <c r="AVB313" i="1" s="1"/>
  <c r="CQ329" i="1"/>
  <c r="AVD329" i="1"/>
  <c r="AVB329" i="1" s="1"/>
  <c r="CT39" i="1"/>
  <c r="AVG39" i="1"/>
  <c r="CT92" i="1"/>
  <c r="AVG92" i="1"/>
  <c r="CT139" i="1"/>
  <c r="AVG139" i="1"/>
  <c r="CT166" i="1"/>
  <c r="AVG166" i="1"/>
  <c r="CT222" i="1"/>
  <c r="AVG222" i="1"/>
  <c r="CT248" i="1"/>
  <c r="AVG248" i="1"/>
  <c r="CT330" i="1"/>
  <c r="AVG330" i="1"/>
  <c r="AVN188" i="1"/>
  <c r="AVO188" i="1" s="1"/>
  <c r="CZ374" i="1"/>
  <c r="AVM374" i="1"/>
  <c r="AVN403" i="1"/>
  <c r="AVO403" i="1" s="1"/>
  <c r="CZ16" i="1"/>
  <c r="AVM16" i="1"/>
  <c r="CZ44" i="1"/>
  <c r="AVM44" i="1"/>
  <c r="CZ124" i="1"/>
  <c r="AVM124" i="1"/>
  <c r="CZ157" i="1"/>
  <c r="AVM157" i="1"/>
  <c r="CZ175" i="1"/>
  <c r="AVM175" i="1"/>
  <c r="CZ358" i="1"/>
  <c r="AVM358" i="1"/>
  <c r="AVN409" i="1"/>
  <c r="AVO409" i="1" s="1"/>
  <c r="CT202" i="1"/>
  <c r="AVG202" i="1"/>
  <c r="CT227" i="1"/>
  <c r="AVG227" i="1"/>
  <c r="CT25" i="1"/>
  <c r="AVG25" i="1"/>
  <c r="CT66" i="1"/>
  <c r="AVG66" i="1"/>
  <c r="CT125" i="1"/>
  <c r="AVG125" i="1"/>
  <c r="CZ73" i="1"/>
  <c r="AVM73" i="1"/>
  <c r="CT204" i="1"/>
  <c r="AVG204" i="1"/>
  <c r="CT225" i="1"/>
  <c r="AVG225" i="1"/>
  <c r="CT251" i="1"/>
  <c r="AVG251" i="1"/>
  <c r="CT271" i="1"/>
  <c r="AVG271" i="1"/>
  <c r="CT313" i="1"/>
  <c r="AVG313" i="1"/>
  <c r="CT337" i="1"/>
  <c r="AVG337" i="1"/>
  <c r="CT377" i="1"/>
  <c r="AVG377" i="1"/>
  <c r="CT414" i="1"/>
  <c r="AVG414" i="1"/>
  <c r="CT28" i="1"/>
  <c r="AVG28" i="1"/>
  <c r="CT42" i="1"/>
  <c r="AVG42" i="1"/>
  <c r="CT61" i="1"/>
  <c r="AVG61" i="1"/>
  <c r="CT108" i="1"/>
  <c r="AVG108" i="1"/>
  <c r="CT124" i="1"/>
  <c r="AVG124" i="1"/>
  <c r="CT140" i="1"/>
  <c r="AVG140" i="1"/>
  <c r="CT157" i="1"/>
  <c r="AVG157" i="1"/>
  <c r="CT177" i="1"/>
  <c r="AVG177" i="1"/>
  <c r="CT14" i="1"/>
  <c r="AVG14" i="1"/>
  <c r="CT130" i="1"/>
  <c r="AVG130" i="1"/>
  <c r="CZ46" i="1"/>
  <c r="AVM46" i="1"/>
  <c r="CT270" i="1"/>
  <c r="AVG270" i="1"/>
  <c r="CY181" i="1"/>
  <c r="AVL181" i="1"/>
  <c r="AVB108" i="1"/>
  <c r="AVB175" i="1"/>
  <c r="AVB184" i="1"/>
  <c r="AVB211" i="1"/>
  <c r="AVB304" i="1"/>
  <c r="AVB361" i="1"/>
  <c r="AVB396" i="1"/>
  <c r="AVB412" i="1"/>
  <c r="AVB44" i="1"/>
  <c r="AVB223" i="1"/>
  <c r="AVB240" i="1"/>
  <c r="AVB249" i="1"/>
  <c r="AVB16" i="1"/>
  <c r="AVB28" i="1"/>
  <c r="AVB296" i="1"/>
  <c r="AVB327" i="1"/>
  <c r="AVB339" i="1"/>
  <c r="AVB379" i="1"/>
  <c r="AVB404" i="1"/>
  <c r="CZ80" i="1"/>
  <c r="AVM80" i="1"/>
  <c r="CZ143" i="1"/>
  <c r="AVM143" i="1"/>
  <c r="CZ252" i="1"/>
  <c r="AVM252" i="1"/>
  <c r="CZ314" i="1"/>
  <c r="AVM314" i="1"/>
  <c r="CQ80" i="1"/>
  <c r="AVD80" i="1"/>
  <c r="AVB80" i="1" s="1"/>
  <c r="CQ127" i="1"/>
  <c r="AVD127" i="1"/>
  <c r="AVB127" i="1" s="1"/>
  <c r="CQ161" i="1"/>
  <c r="AVD161" i="1"/>
  <c r="AVB161" i="1" s="1"/>
  <c r="CQ268" i="1"/>
  <c r="AVD268" i="1"/>
  <c r="AVB268" i="1" s="1"/>
  <c r="CQ374" i="1"/>
  <c r="AVD374" i="1"/>
  <c r="AVB374" i="1" s="1"/>
  <c r="CQ45" i="1"/>
  <c r="AVD45" i="1"/>
  <c r="AVB45" i="1" s="1"/>
  <c r="CQ125" i="1"/>
  <c r="AVD125" i="1"/>
  <c r="AVB125" i="1" s="1"/>
  <c r="CQ362" i="1"/>
  <c r="AVD362" i="1"/>
  <c r="AVB362" i="1" s="1"/>
  <c r="CZ240" i="1"/>
  <c r="AVM240" i="1"/>
  <c r="CZ273" i="1"/>
  <c r="AVM273" i="1"/>
  <c r="CZ361" i="1"/>
  <c r="AVM361" i="1"/>
  <c r="CZ21" i="1"/>
  <c r="AVM21" i="1"/>
  <c r="CZ45" i="1"/>
  <c r="AVM45" i="1"/>
  <c r="CZ82" i="1"/>
  <c r="AVM82" i="1"/>
  <c r="CZ105" i="1"/>
  <c r="AVM105" i="1"/>
  <c r="CZ168" i="1"/>
  <c r="AVM168" i="1"/>
  <c r="CZ190" i="1"/>
  <c r="AVM190" i="1"/>
  <c r="CZ224" i="1"/>
  <c r="AVM224" i="1"/>
  <c r="CZ258" i="1"/>
  <c r="AVM258" i="1"/>
  <c r="CZ280" i="1"/>
  <c r="AVM280" i="1"/>
  <c r="CZ328" i="1"/>
  <c r="AVM328" i="1"/>
  <c r="CZ396" i="1"/>
  <c r="AVM396" i="1"/>
  <c r="CZ106" i="1"/>
  <c r="AVM106" i="1"/>
  <c r="CZ130" i="1"/>
  <c r="AVM130" i="1"/>
  <c r="CZ159" i="1"/>
  <c r="AVM159" i="1"/>
  <c r="CZ209" i="1"/>
  <c r="AVM209" i="1"/>
  <c r="CZ238" i="1"/>
  <c r="AVM238" i="1"/>
  <c r="CZ259" i="1"/>
  <c r="AVM259" i="1"/>
  <c r="CZ275" i="1"/>
  <c r="AVM275" i="1"/>
  <c r="CZ313" i="1"/>
  <c r="AVM313" i="1"/>
  <c r="CZ337" i="1"/>
  <c r="AVM337" i="1"/>
  <c r="CZ377" i="1"/>
  <c r="AVM377" i="1"/>
  <c r="CQ14" i="1"/>
  <c r="AVD14" i="1"/>
  <c r="AVB14" i="1" s="1"/>
  <c r="CQ42" i="1"/>
  <c r="AVD42" i="1"/>
  <c r="AVB42" i="1" s="1"/>
  <c r="CQ63" i="1"/>
  <c r="AVD63" i="1"/>
  <c r="AVB63" i="1" s="1"/>
  <c r="CQ87" i="1"/>
  <c r="AVD87" i="1"/>
  <c r="AVB87" i="1" s="1"/>
  <c r="CQ106" i="1"/>
  <c r="AVD106" i="1"/>
  <c r="AVB106" i="1" s="1"/>
  <c r="CQ242" i="1"/>
  <c r="AVD242" i="1"/>
  <c r="AVB242" i="1" s="1"/>
  <c r="CQ251" i="1"/>
  <c r="AVD251" i="1"/>
  <c r="AVB251" i="1" s="1"/>
  <c r="CQ337" i="1"/>
  <c r="AVD337" i="1"/>
  <c r="AVB337" i="1" s="1"/>
  <c r="CQ359" i="1"/>
  <c r="AVD359" i="1"/>
  <c r="AVB359" i="1" s="1"/>
  <c r="CQ377" i="1"/>
  <c r="AVD377" i="1"/>
  <c r="AVB377" i="1" s="1"/>
  <c r="CQ25" i="1"/>
  <c r="AVD25" i="1"/>
  <c r="AVB25" i="1" s="1"/>
  <c r="CQ66" i="1"/>
  <c r="AVD66" i="1"/>
  <c r="AVB66" i="1" s="1"/>
  <c r="CQ141" i="1"/>
  <c r="AVD141" i="1"/>
  <c r="AVB141" i="1" s="1"/>
  <c r="CQ176" i="1"/>
  <c r="AVD176" i="1"/>
  <c r="AVB176" i="1" s="1"/>
  <c r="CQ212" i="1"/>
  <c r="AVD212" i="1"/>
  <c r="AVB212" i="1" s="1"/>
  <c r="CQ262" i="1"/>
  <c r="AVD262" i="1"/>
  <c r="AVB262" i="1" s="1"/>
  <c r="CQ297" i="1"/>
  <c r="AVD297" i="1"/>
  <c r="AVB297" i="1" s="1"/>
  <c r="CQ332" i="1"/>
  <c r="AVD332" i="1"/>
  <c r="AVB332" i="1" s="1"/>
  <c r="CT27" i="1"/>
  <c r="AVG27" i="1"/>
  <c r="CT68" i="1"/>
  <c r="AVG68" i="1"/>
  <c r="CT127" i="1"/>
  <c r="AVG127" i="1"/>
  <c r="CT161" i="1"/>
  <c r="AVG161" i="1"/>
  <c r="CT183" i="1"/>
  <c r="AVG183" i="1"/>
  <c r="CT210" i="1"/>
  <c r="AVG210" i="1"/>
  <c r="CT243" i="1"/>
  <c r="AVG243" i="1"/>
  <c r="CT264" i="1"/>
  <c r="AVG264" i="1"/>
  <c r="CT299" i="1"/>
  <c r="AVG299" i="1"/>
  <c r="CT326" i="1"/>
  <c r="AVG326" i="1"/>
  <c r="CZ364" i="1"/>
  <c r="AVM364" i="1"/>
  <c r="CZ399" i="1"/>
  <c r="AVM399" i="1"/>
  <c r="CT74" i="1"/>
  <c r="AVG74" i="1"/>
  <c r="CZ40" i="1"/>
  <c r="AVM40" i="1"/>
  <c r="CZ85" i="1"/>
  <c r="AVM85" i="1"/>
  <c r="CZ116" i="1"/>
  <c r="AVM116" i="1"/>
  <c r="CZ149" i="1"/>
  <c r="AVM149" i="1"/>
  <c r="AVN171" i="1"/>
  <c r="AVO171" i="1" s="1"/>
  <c r="AVN352" i="1"/>
  <c r="AVO352" i="1" s="1"/>
  <c r="CZ397" i="1"/>
  <c r="AVM397" i="1"/>
  <c r="CT197" i="1"/>
  <c r="AVG197" i="1"/>
  <c r="CT223" i="1"/>
  <c r="AVG223" i="1"/>
  <c r="CT21" i="1"/>
  <c r="AVG21" i="1"/>
  <c r="CT45" i="1"/>
  <c r="AVG45" i="1"/>
  <c r="CT90" i="1"/>
  <c r="AVG90" i="1"/>
  <c r="CT117" i="1"/>
  <c r="AVG117" i="1"/>
  <c r="CT163" i="1"/>
  <c r="AVG163" i="1"/>
  <c r="CT180" i="1"/>
  <c r="AVG180" i="1"/>
  <c r="CT200" i="1"/>
  <c r="AVG200" i="1"/>
  <c r="CT221" i="1"/>
  <c r="AVG221" i="1"/>
  <c r="CT247" i="1"/>
  <c r="AVG247" i="1"/>
  <c r="CT302" i="1"/>
  <c r="AVG302" i="1"/>
  <c r="CT363" i="1"/>
  <c r="AVG363" i="1"/>
  <c r="CT410" i="1"/>
  <c r="AVG410" i="1"/>
  <c r="CZ63" i="1"/>
  <c r="AVM63" i="1"/>
  <c r="CT26" i="1"/>
  <c r="AVG26" i="1"/>
  <c r="CT40" i="1"/>
  <c r="AVG40" i="1"/>
  <c r="CT48" i="1"/>
  <c r="AVG48" i="1"/>
  <c r="CT87" i="1"/>
  <c r="AVG87" i="1"/>
  <c r="CT106" i="1"/>
  <c r="AVG106" i="1"/>
  <c r="CT138" i="1"/>
  <c r="AVG138" i="1"/>
  <c r="CT149" i="1"/>
  <c r="AVG149" i="1"/>
  <c r="CT175" i="1"/>
  <c r="AVG175" i="1"/>
  <c r="CT184" i="1"/>
  <c r="AVG184" i="1"/>
  <c r="CT20" i="1"/>
  <c r="AVG20" i="1"/>
  <c r="CZ42" i="1"/>
  <c r="AVM42" i="1"/>
  <c r="CZ30" i="1"/>
  <c r="AVM30" i="1"/>
  <c r="N3" i="12"/>
  <c r="AVA4" i="1"/>
  <c r="AC156" i="12"/>
  <c r="AVP123" i="1"/>
  <c r="DC181" i="1"/>
  <c r="AVP181" i="1"/>
  <c r="AVB85" i="1"/>
  <c r="AVB128" i="1"/>
  <c r="AVB162" i="1"/>
  <c r="AVB171" i="1"/>
  <c r="AVB202" i="1"/>
  <c r="AVB257" i="1"/>
  <c r="AVB265" i="1"/>
  <c r="AVB314" i="1"/>
  <c r="CZ43" i="1"/>
  <c r="AVM43" i="1"/>
  <c r="CZ107" i="1"/>
  <c r="AVM107" i="1"/>
  <c r="CZ196" i="1"/>
  <c r="AVM196" i="1"/>
  <c r="CZ226" i="1"/>
  <c r="AVM226" i="1"/>
  <c r="CZ276" i="1"/>
  <c r="AVM276" i="1"/>
  <c r="CQ15" i="1"/>
  <c r="AVD15" i="1"/>
  <c r="AVB15" i="1" s="1"/>
  <c r="CQ107" i="1"/>
  <c r="AVD107" i="1"/>
  <c r="AVB107" i="1" s="1"/>
  <c r="CQ143" i="1"/>
  <c r="AVD143" i="1"/>
  <c r="AVB143" i="1" s="1"/>
  <c r="CQ260" i="1"/>
  <c r="AVD260" i="1"/>
  <c r="AVB260" i="1" s="1"/>
  <c r="CQ282" i="1"/>
  <c r="AVD282" i="1"/>
  <c r="AVB282" i="1" s="1"/>
  <c r="CQ360" i="1"/>
  <c r="AVD360" i="1"/>
  <c r="AVB360" i="1" s="1"/>
  <c r="CQ13" i="1"/>
  <c r="AVD13" i="1"/>
  <c r="AVB13" i="1" s="1"/>
  <c r="CQ82" i="1"/>
  <c r="AVD82" i="1"/>
  <c r="AVB82" i="1" s="1"/>
  <c r="CQ190" i="1"/>
  <c r="AVD190" i="1"/>
  <c r="AVB190" i="1" s="1"/>
  <c r="CQ336" i="1"/>
  <c r="AVD336" i="1"/>
  <c r="AVB336" i="1" s="1"/>
  <c r="CQ397" i="1"/>
  <c r="AVD397" i="1"/>
  <c r="AVB397" i="1" s="1"/>
  <c r="CZ257" i="1"/>
  <c r="AVM257" i="1"/>
  <c r="CZ304" i="1"/>
  <c r="AVM304" i="1"/>
  <c r="CQ399" i="1"/>
  <c r="AVD399" i="1"/>
  <c r="AVB399" i="1" s="1"/>
  <c r="CZ39" i="1"/>
  <c r="AVM39" i="1"/>
  <c r="CZ92" i="1"/>
  <c r="AVM92" i="1"/>
  <c r="CZ139" i="1"/>
  <c r="AVM139" i="1"/>
  <c r="CZ166" i="1"/>
  <c r="AVM166" i="1"/>
  <c r="CZ222" i="1"/>
  <c r="AVM222" i="1"/>
  <c r="CZ248" i="1"/>
  <c r="AVM248" i="1"/>
  <c r="CZ268" i="1"/>
  <c r="AVM268" i="1"/>
  <c r="CZ330" i="1"/>
  <c r="AVM330" i="1"/>
  <c r="CQ39" i="1"/>
  <c r="AVD39" i="1"/>
  <c r="AVB39" i="1" s="1"/>
  <c r="CQ64" i="1"/>
  <c r="AVD64" i="1"/>
  <c r="AVB64" i="1" s="1"/>
  <c r="CQ183" i="1"/>
  <c r="AVD183" i="1"/>
  <c r="AVB183" i="1" s="1"/>
  <c r="CQ196" i="1"/>
  <c r="AVD196" i="1"/>
  <c r="AVB196" i="1" s="1"/>
  <c r="CQ210" i="1"/>
  <c r="AVD210" i="1"/>
  <c r="AVB210" i="1" s="1"/>
  <c r="CQ226" i="1"/>
  <c r="AVD226" i="1"/>
  <c r="AVB226" i="1" s="1"/>
  <c r="CQ243" i="1"/>
  <c r="AVD243" i="1"/>
  <c r="AVB243" i="1" s="1"/>
  <c r="CQ318" i="1"/>
  <c r="AVD318" i="1"/>
  <c r="AVB318" i="1" s="1"/>
  <c r="CQ330" i="1"/>
  <c r="AVD330" i="1"/>
  <c r="AVB330" i="1" s="1"/>
  <c r="CQ338" i="1"/>
  <c r="AVD338" i="1"/>
  <c r="AVB338" i="1" s="1"/>
  <c r="CQ356" i="1"/>
  <c r="AVD356" i="1"/>
  <c r="AVB356" i="1" s="1"/>
  <c r="CZ394" i="1"/>
  <c r="AVM394" i="1"/>
  <c r="CQ414" i="1"/>
  <c r="AVD414" i="1"/>
  <c r="AVB414" i="1" s="1"/>
  <c r="CZ211" i="1"/>
  <c r="AVM211" i="1"/>
  <c r="CZ236" i="1"/>
  <c r="AVM236" i="1"/>
  <c r="CZ253" i="1"/>
  <c r="AVM253" i="1"/>
  <c r="CZ269" i="1"/>
  <c r="AVM269" i="1"/>
  <c r="CZ300" i="1"/>
  <c r="AVM300" i="1"/>
  <c r="CZ331" i="1"/>
  <c r="AVM331" i="1"/>
  <c r="CZ357" i="1"/>
  <c r="AVM357" i="1"/>
  <c r="CQ17" i="1"/>
  <c r="AVD17" i="1"/>
  <c r="AVB17" i="1" s="1"/>
  <c r="CQ74" i="1"/>
  <c r="AVD74" i="1"/>
  <c r="AVB74" i="1" s="1"/>
  <c r="CQ109" i="1"/>
  <c r="AVD109" i="1"/>
  <c r="AVB109" i="1" s="1"/>
  <c r="CQ168" i="1"/>
  <c r="AVD168" i="1"/>
  <c r="AVB168" i="1" s="1"/>
  <c r="CQ224" i="1"/>
  <c r="AVD224" i="1"/>
  <c r="AVB224" i="1" s="1"/>
  <c r="CQ270" i="1"/>
  <c r="AVD270" i="1"/>
  <c r="AVB270" i="1" s="1"/>
  <c r="CQ305" i="1"/>
  <c r="AVD305" i="1"/>
  <c r="AVB305" i="1" s="1"/>
  <c r="CQ376" i="1"/>
  <c r="AVD376" i="1"/>
  <c r="AVB376" i="1" s="1"/>
  <c r="CZ402" i="1"/>
  <c r="AVM402" i="1"/>
  <c r="CZ410" i="1"/>
  <c r="AVM410" i="1"/>
  <c r="CZ414" i="1"/>
  <c r="AVM414" i="1"/>
  <c r="CZ17" i="1"/>
  <c r="AVM17" i="1"/>
  <c r="CZ41" i="1"/>
  <c r="AVM41" i="1"/>
  <c r="CZ74" i="1"/>
  <c r="AVM74" i="1"/>
  <c r="CZ125" i="1"/>
  <c r="AVM125" i="1"/>
  <c r="CZ163" i="1"/>
  <c r="AVM163" i="1"/>
  <c r="AVN185" i="1"/>
  <c r="AVO185" i="1" s="1"/>
  <c r="CZ212" i="1"/>
  <c r="AVM212" i="1"/>
  <c r="CZ250" i="1"/>
  <c r="AVM250" i="1"/>
  <c r="CZ270" i="1"/>
  <c r="AVM270" i="1"/>
  <c r="CZ316" i="1"/>
  <c r="AVM316" i="1"/>
  <c r="CZ340" i="1"/>
  <c r="AVM340" i="1"/>
  <c r="CQ409" i="1"/>
  <c r="AVD409" i="1"/>
  <c r="AVB409" i="1" s="1"/>
  <c r="CZ126" i="1"/>
  <c r="AVM126" i="1"/>
  <c r="CZ147" i="1"/>
  <c r="AVM147" i="1"/>
  <c r="CZ177" i="1"/>
  <c r="AVM177" i="1"/>
  <c r="CZ204" i="1"/>
  <c r="AVM204" i="1"/>
  <c r="CZ225" i="1"/>
  <c r="AVM225" i="1"/>
  <c r="CZ251" i="1"/>
  <c r="AVM251" i="1"/>
  <c r="CZ271" i="1"/>
  <c r="AVM271" i="1"/>
  <c r="CZ302" i="1"/>
  <c r="AVM302" i="1"/>
  <c r="CZ363" i="1"/>
  <c r="AVM363" i="1"/>
  <c r="CQ26" i="1"/>
  <c r="AVD26" i="1"/>
  <c r="AVB26" i="1" s="1"/>
  <c r="CQ38" i="1"/>
  <c r="AVD38" i="1"/>
  <c r="AVB38" i="1" s="1"/>
  <c r="CQ130" i="1"/>
  <c r="AVD130" i="1"/>
  <c r="AVB130" i="1" s="1"/>
  <c r="CQ142" i="1"/>
  <c r="AVD142" i="1"/>
  <c r="AVB142" i="1" s="1"/>
  <c r="CQ159" i="1"/>
  <c r="AVD159" i="1"/>
  <c r="AVB159" i="1" s="1"/>
  <c r="CQ169" i="1"/>
  <c r="AVD169" i="1"/>
  <c r="AVB169" i="1" s="1"/>
  <c r="CQ181" i="1"/>
  <c r="AVD181" i="1"/>
  <c r="AVB181" i="1" s="1"/>
  <c r="CQ200" i="1"/>
  <c r="AVD200" i="1"/>
  <c r="AVB200" i="1" s="1"/>
  <c r="CQ209" i="1"/>
  <c r="AVD209" i="1"/>
  <c r="AVB209" i="1" s="1"/>
  <c r="CQ221" i="1"/>
  <c r="AVD221" i="1"/>
  <c r="AVB221" i="1" s="1"/>
  <c r="CQ263" i="1"/>
  <c r="AVD263" i="1"/>
  <c r="AVB263" i="1" s="1"/>
  <c r="CQ271" i="1"/>
  <c r="AVD271" i="1"/>
  <c r="AVB271" i="1" s="1"/>
  <c r="CQ302" i="1"/>
  <c r="AVD302" i="1"/>
  <c r="AVB302" i="1" s="1"/>
  <c r="CQ317" i="1"/>
  <c r="AVD317" i="1"/>
  <c r="AVB317" i="1" s="1"/>
  <c r="CT15" i="1"/>
  <c r="AVG15" i="1"/>
  <c r="CT64" i="1"/>
  <c r="AVG64" i="1"/>
  <c r="CT84" i="1"/>
  <c r="AVG84" i="1"/>
  <c r="CT115" i="1"/>
  <c r="AVG115" i="1"/>
  <c r="CT148" i="1"/>
  <c r="AVG148" i="1"/>
  <c r="CT178" i="1"/>
  <c r="AVG178" i="1"/>
  <c r="CT239" i="1"/>
  <c r="AVG239" i="1"/>
  <c r="CT260" i="1"/>
  <c r="AVG260" i="1"/>
  <c r="CT318" i="1"/>
  <c r="AVG318" i="1"/>
  <c r="CT338" i="1"/>
  <c r="AVG338" i="1"/>
  <c r="CZ360" i="1"/>
  <c r="AVM360" i="1"/>
  <c r="CZ395" i="1"/>
  <c r="AVM395" i="1"/>
  <c r="CT70" i="1"/>
  <c r="AVG70" i="1"/>
  <c r="CZ28" i="1"/>
  <c r="AVM28" i="1"/>
  <c r="CZ61" i="1"/>
  <c r="AVM61" i="1"/>
  <c r="CZ108" i="1"/>
  <c r="AVM108" i="1"/>
  <c r="CZ140" i="1"/>
  <c r="AVM140" i="1"/>
  <c r="CZ167" i="1"/>
  <c r="AVM167" i="1"/>
  <c r="CZ184" i="1"/>
  <c r="AVM184" i="1"/>
  <c r="CZ376" i="1"/>
  <c r="AVM376" i="1"/>
  <c r="CZ71" i="1"/>
  <c r="AVM71" i="1"/>
  <c r="CT17" i="1"/>
  <c r="AVG17" i="1"/>
  <c r="CT41" i="1"/>
  <c r="AVG41" i="1"/>
  <c r="CT86" i="1"/>
  <c r="AVG86" i="1"/>
  <c r="CT109" i="1"/>
  <c r="AVG109" i="1"/>
  <c r="CT158" i="1"/>
  <c r="AVG158" i="1"/>
  <c r="CT176" i="1"/>
  <c r="AVG176" i="1"/>
  <c r="CT71" i="1"/>
  <c r="AVG71" i="1"/>
  <c r="CT213" i="1"/>
  <c r="AVG213" i="1"/>
  <c r="CT242" i="1"/>
  <c r="AVG242" i="1"/>
  <c r="CT263" i="1"/>
  <c r="AVG263" i="1"/>
  <c r="CT298" i="1"/>
  <c r="AVG298" i="1"/>
  <c r="CT329" i="1"/>
  <c r="AVG329" i="1"/>
  <c r="CT359" i="1"/>
  <c r="AVG359" i="1"/>
  <c r="CT402" i="1"/>
  <c r="AVG402" i="1"/>
  <c r="CZ18" i="1"/>
  <c r="AVM18" i="1"/>
  <c r="CT38" i="1"/>
  <c r="AVG38" i="1"/>
  <c r="CT46" i="1"/>
  <c r="AVG46" i="1"/>
  <c r="CT85" i="1"/>
  <c r="AVG85" i="1"/>
  <c r="CT104" i="1"/>
  <c r="AVG104" i="1"/>
  <c r="CT116" i="1"/>
  <c r="AVG116" i="1"/>
  <c r="CT128" i="1"/>
  <c r="AVG128" i="1"/>
  <c r="CT147" i="1"/>
  <c r="AVG147" i="1"/>
  <c r="CT162" i="1"/>
  <c r="AVG162" i="1"/>
  <c r="CT171" i="1"/>
  <c r="AVG171" i="1"/>
  <c r="CT181" i="1"/>
  <c r="AVG181" i="1"/>
  <c r="CT18" i="1"/>
  <c r="AVG18" i="1"/>
  <c r="CZ26" i="1"/>
  <c r="AVM26" i="1"/>
  <c r="CV181" i="1"/>
  <c r="AVI181" i="1"/>
  <c r="AVB258" i="1"/>
  <c r="AVB299" i="1"/>
  <c r="AVB40" i="1"/>
  <c r="AVB73" i="1"/>
  <c r="AVB138" i="1"/>
  <c r="AVB149" i="1"/>
  <c r="AVB48" i="1"/>
  <c r="AVB277" i="1"/>
  <c r="AVB300" i="1"/>
  <c r="AVB331" i="1"/>
  <c r="AVB351" i="1"/>
  <c r="CZ379" i="1"/>
  <c r="AVM379" i="1"/>
  <c r="CZ27" i="1"/>
  <c r="AVM27" i="1"/>
  <c r="CZ68" i="1"/>
  <c r="AVM68" i="1"/>
  <c r="CZ127" i="1"/>
  <c r="AVM127" i="1"/>
  <c r="CZ161" i="1"/>
  <c r="AVM161" i="1"/>
  <c r="CZ183" i="1"/>
  <c r="AVM183" i="1"/>
  <c r="CZ210" i="1"/>
  <c r="AVM210" i="1"/>
  <c r="CZ243" i="1"/>
  <c r="AVM243" i="1"/>
  <c r="CZ264" i="1"/>
  <c r="AVM264" i="1"/>
  <c r="CZ299" i="1"/>
  <c r="AVM299" i="1"/>
  <c r="CZ326" i="1"/>
  <c r="AVM326" i="1"/>
  <c r="CQ27" i="1"/>
  <c r="AVD27" i="1"/>
  <c r="AVB27" i="1" s="1"/>
  <c r="CQ84" i="1"/>
  <c r="AVD84" i="1"/>
  <c r="AVB84" i="1" s="1"/>
  <c r="CQ92" i="1"/>
  <c r="AVD92" i="1"/>
  <c r="AVB92" i="1" s="1"/>
  <c r="CQ115" i="1"/>
  <c r="AVD115" i="1"/>
  <c r="AVB115" i="1" s="1"/>
  <c r="CQ139" i="1"/>
  <c r="AVD139" i="1"/>
  <c r="AVB139" i="1" s="1"/>
  <c r="CQ148" i="1"/>
  <c r="AVD148" i="1"/>
  <c r="AVB148" i="1" s="1"/>
  <c r="CQ166" i="1"/>
  <c r="AVD166" i="1"/>
  <c r="AVB166" i="1" s="1"/>
  <c r="CQ178" i="1"/>
  <c r="AVD178" i="1"/>
  <c r="AVB178" i="1" s="1"/>
  <c r="CQ252" i="1"/>
  <c r="AVD252" i="1"/>
  <c r="AVB252" i="1" s="1"/>
  <c r="CQ264" i="1"/>
  <c r="AVD264" i="1"/>
  <c r="AVB264" i="1" s="1"/>
  <c r="CQ276" i="1"/>
  <c r="AVD276" i="1"/>
  <c r="AVB276" i="1" s="1"/>
  <c r="CQ364" i="1"/>
  <c r="AVD364" i="1"/>
  <c r="AVB364" i="1" s="1"/>
  <c r="CQ21" i="1"/>
  <c r="AVD21" i="1"/>
  <c r="AVB21" i="1" s="1"/>
  <c r="CQ70" i="1"/>
  <c r="AVD70" i="1"/>
  <c r="AVB70" i="1" s="1"/>
  <c r="CQ105" i="1"/>
  <c r="AVD105" i="1"/>
  <c r="AVB105" i="1" s="1"/>
  <c r="CQ316" i="1"/>
  <c r="AVD316" i="1"/>
  <c r="AVB316" i="1" s="1"/>
  <c r="CQ358" i="1"/>
  <c r="AVD358" i="1"/>
  <c r="AVB358" i="1" s="1"/>
  <c r="CQ410" i="1"/>
  <c r="AVD410" i="1"/>
  <c r="AVB410" i="1" s="1"/>
  <c r="CZ202" i="1"/>
  <c r="AVM202" i="1"/>
  <c r="CZ227" i="1"/>
  <c r="AVM227" i="1"/>
  <c r="CZ249" i="1"/>
  <c r="AVM249" i="1"/>
  <c r="CZ265" i="1"/>
  <c r="AVM265" i="1"/>
  <c r="CZ296" i="1"/>
  <c r="AVM296" i="1"/>
  <c r="CZ327" i="1"/>
  <c r="AVM327" i="1"/>
  <c r="CZ351" i="1"/>
  <c r="AVM351" i="1"/>
  <c r="CZ13" i="1"/>
  <c r="AVM13" i="1"/>
  <c r="CZ29" i="1"/>
  <c r="AVM29" i="1"/>
  <c r="CZ70" i="1"/>
  <c r="AVM70" i="1"/>
  <c r="CZ90" i="1"/>
  <c r="AVM90" i="1"/>
  <c r="CZ117" i="1"/>
  <c r="AVM117" i="1"/>
  <c r="CZ158" i="1"/>
  <c r="AVM158" i="1"/>
  <c r="CZ180" i="1"/>
  <c r="AVM180" i="1"/>
  <c r="CZ203" i="1"/>
  <c r="AVM203" i="1"/>
  <c r="CZ266" i="1"/>
  <c r="AVM266" i="1"/>
  <c r="CZ305" i="1"/>
  <c r="AVM305" i="1"/>
  <c r="CZ336" i="1"/>
  <c r="AVM336" i="1"/>
  <c r="CQ403" i="1"/>
  <c r="AVD403" i="1"/>
  <c r="AVB403" i="1" s="1"/>
  <c r="CZ87" i="1"/>
  <c r="AVM87" i="1"/>
  <c r="CZ142" i="1"/>
  <c r="AVM142" i="1"/>
  <c r="CZ169" i="1"/>
  <c r="AVM169" i="1"/>
  <c r="CZ200" i="1"/>
  <c r="AVM200" i="1"/>
  <c r="CZ221" i="1"/>
  <c r="AVM221" i="1"/>
  <c r="CZ247" i="1"/>
  <c r="AVM247" i="1"/>
  <c r="CZ298" i="1"/>
  <c r="AVM298" i="1"/>
  <c r="CZ329" i="1"/>
  <c r="AVM329" i="1"/>
  <c r="CZ359" i="1"/>
  <c r="AVM359" i="1"/>
  <c r="CQ46" i="1"/>
  <c r="AVD46" i="1"/>
  <c r="AVB46" i="1" s="1"/>
  <c r="CQ71" i="1"/>
  <c r="AVD71" i="1"/>
  <c r="AVB71" i="1" s="1"/>
  <c r="CQ114" i="1"/>
  <c r="AVD114" i="1"/>
  <c r="AVB114" i="1" s="1"/>
  <c r="CQ238" i="1"/>
  <c r="AVD238" i="1"/>
  <c r="AVB238" i="1" s="1"/>
  <c r="CQ247" i="1"/>
  <c r="AVD247" i="1"/>
  <c r="AVB247" i="1" s="1"/>
  <c r="CQ259" i="1"/>
  <c r="AVD259" i="1"/>
  <c r="AVB259" i="1" s="1"/>
  <c r="CQ363" i="1"/>
  <c r="AVD363" i="1"/>
  <c r="AVB363" i="1" s="1"/>
  <c r="CQ394" i="1"/>
  <c r="AVD394" i="1"/>
  <c r="AVB394" i="1" s="1"/>
  <c r="CQ29" i="1"/>
  <c r="AVD29" i="1"/>
  <c r="AVB29" i="1" s="1"/>
  <c r="CQ86" i="1"/>
  <c r="AVD86" i="1"/>
  <c r="AVB86" i="1" s="1"/>
  <c r="CQ117" i="1"/>
  <c r="AVD117" i="1"/>
  <c r="AVB117" i="1" s="1"/>
  <c r="CQ158" i="1"/>
  <c r="AVD158" i="1"/>
  <c r="AVB158" i="1" s="1"/>
  <c r="CQ203" i="1"/>
  <c r="AVD203" i="1"/>
  <c r="AVB203" i="1" s="1"/>
  <c r="CQ241" i="1"/>
  <c r="AVD241" i="1"/>
  <c r="AVB241" i="1" s="1"/>
  <c r="CQ250" i="1"/>
  <c r="AVD250" i="1"/>
  <c r="AVB250" i="1" s="1"/>
  <c r="CQ266" i="1"/>
  <c r="AVD266" i="1"/>
  <c r="AVB266" i="1" s="1"/>
  <c r="CQ328" i="1"/>
  <c r="AVD328" i="1"/>
  <c r="AVB328" i="1" s="1"/>
  <c r="CQ340" i="1"/>
  <c r="AVD340" i="1"/>
  <c r="AVB340" i="1" s="1"/>
  <c r="CT43" i="1"/>
  <c r="AVG43" i="1"/>
  <c r="CT80" i="1"/>
  <c r="AVG80" i="1"/>
  <c r="CT107" i="1"/>
  <c r="AVG107" i="1"/>
  <c r="CT196" i="1"/>
  <c r="AVG196" i="1"/>
  <c r="CT226" i="1"/>
  <c r="AVG226" i="1"/>
  <c r="CT252" i="1"/>
  <c r="AVG252" i="1"/>
  <c r="CT276" i="1"/>
  <c r="AVG276" i="1"/>
  <c r="CT314" i="1"/>
  <c r="AVG314" i="1"/>
  <c r="AVN356" i="1"/>
  <c r="AVO356" i="1" s="1"/>
  <c r="CZ20" i="1"/>
  <c r="AVM20" i="1"/>
  <c r="CZ48" i="1"/>
  <c r="AVM48" i="1"/>
  <c r="CZ104" i="1"/>
  <c r="AVM104" i="1"/>
  <c r="AVN128" i="1"/>
  <c r="AVO128" i="1" s="1"/>
  <c r="AVN162" i="1"/>
  <c r="AVO162" i="1" s="1"/>
  <c r="AVN179" i="1"/>
  <c r="AVO179" i="1" s="1"/>
  <c r="CZ362" i="1"/>
  <c r="AVM362" i="1"/>
  <c r="AVN417" i="1"/>
  <c r="AVO417" i="1" s="1"/>
  <c r="CT211" i="1"/>
  <c r="AVG211" i="1"/>
  <c r="CT13" i="1"/>
  <c r="AVG13" i="1"/>
  <c r="CT29" i="1"/>
  <c r="AVG29" i="1"/>
  <c r="CT82" i="1"/>
  <c r="AVG82" i="1"/>
  <c r="CT105" i="1"/>
  <c r="AVG105" i="1"/>
  <c r="CT141" i="1"/>
  <c r="AVG141" i="1"/>
  <c r="CT190" i="1"/>
  <c r="AVG190" i="1"/>
  <c r="CT209" i="1"/>
  <c r="AVG209" i="1"/>
  <c r="CT238" i="1"/>
  <c r="AVG238" i="1"/>
  <c r="CT259" i="1"/>
  <c r="AVG259" i="1"/>
  <c r="CT275" i="1"/>
  <c r="AVG275" i="1"/>
  <c r="CT317" i="1"/>
  <c r="AVG317" i="1"/>
  <c r="CT394" i="1"/>
  <c r="AVG394" i="1"/>
  <c r="CT73" i="1"/>
  <c r="AVG73" i="1"/>
  <c r="CZ14" i="1"/>
  <c r="AVM14" i="1"/>
  <c r="AUW63" i="1"/>
  <c r="AUX63" i="1" s="1"/>
  <c r="CT44" i="1"/>
  <c r="AVG44" i="1"/>
  <c r="CT63" i="1"/>
  <c r="AVG63" i="1"/>
  <c r="CT114" i="1"/>
  <c r="AVG114" i="1"/>
  <c r="CT126" i="1"/>
  <c r="AVG126" i="1"/>
  <c r="CT142" i="1"/>
  <c r="AVG142" i="1"/>
  <c r="CT159" i="1"/>
  <c r="AVG159" i="1"/>
  <c r="CT169" i="1"/>
  <c r="AVG169" i="1"/>
  <c r="CT179" i="1"/>
  <c r="AVG179" i="1"/>
  <c r="CT16" i="1"/>
  <c r="AVG16" i="1"/>
  <c r="CT186" i="1"/>
  <c r="AVG186" i="1"/>
  <c r="CZ38" i="1"/>
  <c r="AVM38" i="1"/>
  <c r="N39" i="12"/>
  <c r="CX181" i="1"/>
  <c r="AVK181" i="1"/>
  <c r="CW181" i="1"/>
  <c r="AVJ181" i="1"/>
  <c r="AVB124" i="1"/>
  <c r="AVB157" i="1"/>
  <c r="AVB167" i="1"/>
  <c r="AVB197" i="1"/>
  <c r="AVB236" i="1"/>
  <c r="AVB261" i="1"/>
  <c r="AVB269" i="1"/>
  <c r="AVB298" i="1"/>
  <c r="CO415" i="1"/>
  <c r="AVB415" i="1"/>
  <c r="CO378" i="1"/>
  <c r="AVB378" i="1"/>
  <c r="CO375" i="1"/>
  <c r="AVB375" i="1"/>
  <c r="CO342" i="1"/>
  <c r="AVB342" i="1"/>
  <c r="CO341" i="1"/>
  <c r="AVB341" i="1"/>
  <c r="CO334" i="1"/>
  <c r="AVB334" i="1"/>
  <c r="CO335" i="1"/>
  <c r="AVB335" i="1"/>
  <c r="CO303" i="1"/>
  <c r="AVB303" i="1"/>
  <c r="CO267" i="1"/>
  <c r="AVB267" i="1"/>
  <c r="CO245" i="1"/>
  <c r="AVB245" i="1"/>
  <c r="CO219" i="1"/>
  <c r="AVB219" i="1"/>
  <c r="CO201" i="1"/>
  <c r="AVB201" i="1"/>
  <c r="CO187" i="1"/>
  <c r="CO170" i="1"/>
  <c r="AVB170" i="1"/>
  <c r="W164" i="1"/>
  <c r="AVB164" i="1"/>
  <c r="CO118" i="1"/>
  <c r="AVB118" i="1"/>
  <c r="AVA93" i="1"/>
  <c r="CO94" i="1"/>
  <c r="AVB94" i="1"/>
  <c r="CO88" i="1"/>
  <c r="AVB88" i="1"/>
  <c r="CO91" i="1"/>
  <c r="AVB91" i="1"/>
  <c r="CO72" i="1"/>
  <c r="AVB72" i="1"/>
  <c r="AC57" i="12"/>
  <c r="BM312" i="1"/>
  <c r="AUV312" i="1" s="1"/>
  <c r="AUW312" i="1" s="1"/>
  <c r="AUX312" i="1" s="1"/>
  <c r="BL312" i="1"/>
  <c r="AR312" i="1"/>
  <c r="AS312" i="1" s="1"/>
  <c r="BM311" i="1"/>
  <c r="AUV311" i="1" s="1"/>
  <c r="AUW311" i="1" s="1"/>
  <c r="AUX311" i="1" s="1"/>
  <c r="AR311" i="1"/>
  <c r="AS311" i="1" s="1"/>
  <c r="BL311" i="1"/>
  <c r="CD181" i="1"/>
  <c r="BM164" i="1"/>
  <c r="BL164" i="1"/>
  <c r="BL182" i="1"/>
  <c r="AR182" i="1"/>
  <c r="AS182" i="1" s="1"/>
  <c r="BM182" i="1"/>
  <c r="AUV182" i="1" s="1"/>
  <c r="AUW182" i="1" s="1"/>
  <c r="AUX182" i="1" s="1"/>
  <c r="AC39" i="12"/>
  <c r="N156" i="12"/>
  <c r="O46" i="19"/>
  <c r="M46" i="19" s="1"/>
  <c r="O46" i="18"/>
  <c r="M46" i="18" s="1"/>
  <c r="K46" i="19"/>
  <c r="K46" i="18"/>
  <c r="BR456" i="1"/>
  <c r="AV458" i="1"/>
  <c r="AV459" i="1" s="1"/>
  <c r="CN123" i="1"/>
  <c r="BR457" i="1"/>
  <c r="DC123" i="1"/>
  <c r="CG457" i="1"/>
  <c r="CN4" i="1"/>
  <c r="CG4" i="1"/>
  <c r="AVP4" i="1" s="1"/>
  <c r="AVP458" i="1" s="1"/>
  <c r="BK456" i="1"/>
  <c r="BK458" i="1" s="1"/>
  <c r="BK459" i="1" s="1"/>
  <c r="Y453" i="1"/>
  <c r="AU453" i="1" s="1"/>
  <c r="BQ453" i="1" s="1"/>
  <c r="AUZ453" i="1" s="1"/>
  <c r="Y452" i="1"/>
  <c r="AU452" i="1" s="1"/>
  <c r="BQ452" i="1" s="1"/>
  <c r="AUZ452" i="1" s="1"/>
  <c r="BM30" i="1"/>
  <c r="BN30" i="1" s="1"/>
  <c r="CT30" i="1"/>
  <c r="CT333" i="1"/>
  <c r="CT188" i="1"/>
  <c r="CT268" i="1"/>
  <c r="CT303" i="1"/>
  <c r="CT94" i="1"/>
  <c r="BM167" i="1"/>
  <c r="AUV167" i="1" s="1"/>
  <c r="CT245" i="1"/>
  <c r="CT143" i="1"/>
  <c r="CT341" i="1"/>
  <c r="CT167" i="1"/>
  <c r="CT379" i="1"/>
  <c r="AE431" i="1"/>
  <c r="BA431" i="1" s="1"/>
  <c r="AE274" i="1"/>
  <c r="AM93" i="1"/>
  <c r="AN93" i="1" s="1"/>
  <c r="BH93" i="1"/>
  <c r="I44" i="3"/>
  <c r="H44" i="3"/>
  <c r="AB431" i="1"/>
  <c r="AB274" i="1"/>
  <c r="AB457" i="1" s="1"/>
  <c r="AF431" i="1"/>
  <c r="BB431" i="1" s="1"/>
  <c r="AF274" i="1"/>
  <c r="AJ431" i="1"/>
  <c r="BF431" i="1" s="1"/>
  <c r="CB431" i="1" s="1"/>
  <c r="AVK431" i="1" s="1"/>
  <c r="AJ274" i="1"/>
  <c r="AD19" i="1"/>
  <c r="AZ19" i="1" s="1"/>
  <c r="BV19" i="1" s="1"/>
  <c r="AD31" i="1"/>
  <c r="AZ31" i="1" s="1"/>
  <c r="BV31" i="1" s="1"/>
  <c r="AD35" i="1"/>
  <c r="AZ35" i="1" s="1"/>
  <c r="BV35" i="1" s="1"/>
  <c r="AD47" i="1"/>
  <c r="AZ47" i="1" s="1"/>
  <c r="BV47" i="1" s="1"/>
  <c r="AD51" i="1"/>
  <c r="AZ51" i="1" s="1"/>
  <c r="BV51" i="1" s="1"/>
  <c r="AD50" i="1"/>
  <c r="AZ50" i="1" s="1"/>
  <c r="BV50" i="1" s="1"/>
  <c r="AD8" i="1"/>
  <c r="AZ8" i="1" s="1"/>
  <c r="BV8" i="1" s="1"/>
  <c r="AD33" i="1"/>
  <c r="AZ33" i="1" s="1"/>
  <c r="BV33" i="1" s="1"/>
  <c r="AD62" i="1"/>
  <c r="AZ62" i="1" s="1"/>
  <c r="BV62" i="1" s="1"/>
  <c r="AD32" i="1"/>
  <c r="AZ32" i="1" s="1"/>
  <c r="BV32" i="1" s="1"/>
  <c r="AVE32" i="1" s="1"/>
  <c r="AD98" i="1"/>
  <c r="AZ98" i="1" s="1"/>
  <c r="BV98" i="1" s="1"/>
  <c r="AD111" i="1"/>
  <c r="AZ111" i="1" s="1"/>
  <c r="BV111" i="1" s="1"/>
  <c r="AD113" i="1"/>
  <c r="AZ113" i="1" s="1"/>
  <c r="BV113" i="1" s="1"/>
  <c r="AD207" i="1"/>
  <c r="AZ207" i="1" s="1"/>
  <c r="BV207" i="1" s="1"/>
  <c r="AD205" i="1"/>
  <c r="AZ205" i="1" s="1"/>
  <c r="BV205" i="1" s="1"/>
  <c r="AD206" i="1"/>
  <c r="AZ206" i="1" s="1"/>
  <c r="BV206" i="1" s="1"/>
  <c r="AD235" i="1"/>
  <c r="AZ235" i="1" s="1"/>
  <c r="BV235" i="1" s="1"/>
  <c r="AD220" i="1"/>
  <c r="AZ220" i="1" s="1"/>
  <c r="BV220" i="1" s="1"/>
  <c r="CR220" i="1" s="1"/>
  <c r="AD290" i="1"/>
  <c r="AZ290" i="1" s="1"/>
  <c r="BV290" i="1" s="1"/>
  <c r="AD228" i="1"/>
  <c r="AZ228" i="1" s="1"/>
  <c r="BV228" i="1" s="1"/>
  <c r="CR228" i="1" s="1"/>
  <c r="AD237" i="1"/>
  <c r="AZ237" i="1" s="1"/>
  <c r="BV237" i="1" s="1"/>
  <c r="AD301" i="1"/>
  <c r="AZ301" i="1" s="1"/>
  <c r="BV301" i="1" s="1"/>
  <c r="AD386" i="1"/>
  <c r="AZ386" i="1" s="1"/>
  <c r="BV386" i="1" s="1"/>
  <c r="AD398" i="1"/>
  <c r="AZ398" i="1" s="1"/>
  <c r="BV398" i="1" s="1"/>
  <c r="CR398" i="1" s="1"/>
  <c r="AD418" i="1"/>
  <c r="AZ418" i="1" s="1"/>
  <c r="BV418" i="1" s="1"/>
  <c r="AD385" i="1"/>
  <c r="AZ385" i="1" s="1"/>
  <c r="BV385" i="1" s="1"/>
  <c r="AD400" i="1"/>
  <c r="AZ400" i="1" s="1"/>
  <c r="BV400" i="1" s="1"/>
  <c r="AH19" i="1"/>
  <c r="BD19" i="1" s="1"/>
  <c r="BZ19" i="1" s="1"/>
  <c r="AH31" i="1"/>
  <c r="BD31" i="1" s="1"/>
  <c r="BZ31" i="1" s="1"/>
  <c r="AH35" i="1"/>
  <c r="BD35" i="1" s="1"/>
  <c r="BZ35" i="1" s="1"/>
  <c r="AH47" i="1"/>
  <c r="BD47" i="1" s="1"/>
  <c r="BZ47" i="1" s="1"/>
  <c r="AH51" i="1"/>
  <c r="BD51" i="1" s="1"/>
  <c r="BZ51" i="1" s="1"/>
  <c r="AH50" i="1"/>
  <c r="BD50" i="1" s="1"/>
  <c r="BZ50" i="1" s="1"/>
  <c r="AH8" i="1"/>
  <c r="BD8" i="1" s="1"/>
  <c r="BZ8" i="1" s="1"/>
  <c r="AH33" i="1"/>
  <c r="BD33" i="1" s="1"/>
  <c r="BZ33" i="1" s="1"/>
  <c r="AH62" i="1"/>
  <c r="BD62" i="1" s="1"/>
  <c r="BZ62" i="1" s="1"/>
  <c r="AH98" i="1"/>
  <c r="BD98" i="1" s="1"/>
  <c r="BZ98" i="1" s="1"/>
  <c r="AH32" i="1"/>
  <c r="BD32" i="1" s="1"/>
  <c r="BZ32" i="1" s="1"/>
  <c r="AVI32" i="1" s="1"/>
  <c r="AH111" i="1"/>
  <c r="BD111" i="1" s="1"/>
  <c r="BZ111" i="1" s="1"/>
  <c r="AH113" i="1"/>
  <c r="BD113" i="1" s="1"/>
  <c r="BZ113" i="1" s="1"/>
  <c r="AH207" i="1"/>
  <c r="BD207" i="1" s="1"/>
  <c r="BZ207" i="1" s="1"/>
  <c r="AH205" i="1"/>
  <c r="BD205" i="1" s="1"/>
  <c r="BZ205" i="1" s="1"/>
  <c r="AH220" i="1"/>
  <c r="BD220" i="1" s="1"/>
  <c r="BZ220" i="1" s="1"/>
  <c r="CV220" i="1" s="1"/>
  <c r="AH235" i="1"/>
  <c r="BD235" i="1" s="1"/>
  <c r="BZ235" i="1" s="1"/>
  <c r="AH206" i="1"/>
  <c r="AH290" i="1"/>
  <c r="BD290" i="1" s="1"/>
  <c r="BZ290" i="1" s="1"/>
  <c r="AH228" i="1"/>
  <c r="BD228" i="1" s="1"/>
  <c r="BZ228" i="1" s="1"/>
  <c r="CV228" i="1" s="1"/>
  <c r="AH237" i="1"/>
  <c r="BD237" i="1" s="1"/>
  <c r="BZ237" i="1" s="1"/>
  <c r="AH301" i="1"/>
  <c r="BD301" i="1" s="1"/>
  <c r="BZ301" i="1" s="1"/>
  <c r="AH386" i="1"/>
  <c r="BD386" i="1" s="1"/>
  <c r="BZ386" i="1" s="1"/>
  <c r="AH398" i="1"/>
  <c r="BD398" i="1" s="1"/>
  <c r="BZ398" i="1" s="1"/>
  <c r="CV398" i="1" s="1"/>
  <c r="AH418" i="1"/>
  <c r="BD418" i="1" s="1"/>
  <c r="BZ418" i="1" s="1"/>
  <c r="AH385" i="1"/>
  <c r="BD385" i="1" s="1"/>
  <c r="BZ385" i="1" s="1"/>
  <c r="AH400" i="1"/>
  <c r="BD400" i="1" s="1"/>
  <c r="BZ400" i="1" s="1"/>
  <c r="AL19" i="1"/>
  <c r="AL31" i="1"/>
  <c r="AL35" i="1"/>
  <c r="AL47" i="1"/>
  <c r="AL51" i="1"/>
  <c r="AL50" i="1"/>
  <c r="AM50" i="1" s="1"/>
  <c r="AN50" i="1" s="1"/>
  <c r="AL8" i="1"/>
  <c r="AM8" i="1" s="1"/>
  <c r="AN8" i="1" s="1"/>
  <c r="AL33" i="1"/>
  <c r="AM33" i="1" s="1"/>
  <c r="AN33" i="1" s="1"/>
  <c r="AL62" i="1"/>
  <c r="AL32" i="1"/>
  <c r="AM32" i="1" s="1"/>
  <c r="AN32" i="1" s="1"/>
  <c r="AL98" i="1"/>
  <c r="AL111" i="1"/>
  <c r="AM111" i="1" s="1"/>
  <c r="AN111" i="1" s="1"/>
  <c r="AL113" i="1"/>
  <c r="AL207" i="1"/>
  <c r="AM207" i="1" s="1"/>
  <c r="AN207" i="1" s="1"/>
  <c r="AL205" i="1"/>
  <c r="AL220" i="1"/>
  <c r="AL235" i="1"/>
  <c r="AL290" i="1"/>
  <c r="AM290" i="1" s="1"/>
  <c r="AN290" i="1" s="1"/>
  <c r="AL206" i="1"/>
  <c r="AM206" i="1" s="1"/>
  <c r="AN206" i="1" s="1"/>
  <c r="AL228" i="1"/>
  <c r="AL237" i="1"/>
  <c r="AL386" i="1"/>
  <c r="AL398" i="1"/>
  <c r="AL418" i="1"/>
  <c r="AL301" i="1"/>
  <c r="AL385" i="1"/>
  <c r="AL400" i="1"/>
  <c r="AM400" i="1" s="1"/>
  <c r="AN400" i="1" s="1"/>
  <c r="AE65" i="1"/>
  <c r="BA65" i="1" s="1"/>
  <c r="BW65" i="1" s="1"/>
  <c r="CS65" i="1" s="1"/>
  <c r="AE67" i="1"/>
  <c r="BA67" i="1" s="1"/>
  <c r="BW67" i="1" s="1"/>
  <c r="AE83" i="1"/>
  <c r="BA83" i="1" s="1"/>
  <c r="BW83" i="1" s="1"/>
  <c r="AE81" i="1"/>
  <c r="BA81" i="1" s="1"/>
  <c r="BW81" i="1" s="1"/>
  <c r="AE365" i="1"/>
  <c r="BA365" i="1" s="1"/>
  <c r="BW365" i="1" s="1"/>
  <c r="AE371" i="1"/>
  <c r="BA371" i="1" s="1"/>
  <c r="BW371" i="1" s="1"/>
  <c r="AE411" i="1"/>
  <c r="BA411" i="1" s="1"/>
  <c r="BW411" i="1" s="1"/>
  <c r="AE355" i="1"/>
  <c r="BA355" i="1" s="1"/>
  <c r="BW355" i="1" s="1"/>
  <c r="CS355" i="1" s="1"/>
  <c r="AI65" i="1"/>
  <c r="BE65" i="1" s="1"/>
  <c r="CA65" i="1" s="1"/>
  <c r="CW65" i="1" s="1"/>
  <c r="AI67" i="1"/>
  <c r="BE67" i="1" s="1"/>
  <c r="CA67" i="1" s="1"/>
  <c r="AI83" i="1"/>
  <c r="BE83" i="1" s="1"/>
  <c r="CA83" i="1" s="1"/>
  <c r="AI81" i="1"/>
  <c r="BE81" i="1" s="1"/>
  <c r="CA81" i="1" s="1"/>
  <c r="AI365" i="1"/>
  <c r="BE365" i="1" s="1"/>
  <c r="CA365" i="1" s="1"/>
  <c r="AI371" i="1"/>
  <c r="BE371" i="1" s="1"/>
  <c r="CA371" i="1" s="1"/>
  <c r="AI411" i="1"/>
  <c r="BE411" i="1" s="1"/>
  <c r="CA411" i="1" s="1"/>
  <c r="AI355" i="1"/>
  <c r="BE355" i="1" s="1"/>
  <c r="CA355" i="1" s="1"/>
  <c r="CW355" i="1" s="1"/>
  <c r="AC431" i="1"/>
  <c r="AY431" i="1" s="1"/>
  <c r="AC274" i="1"/>
  <c r="AK431" i="1"/>
  <c r="BG431" i="1" s="1"/>
  <c r="CC431" i="1" s="1"/>
  <c r="AVL431" i="1" s="1"/>
  <c r="AK274" i="1"/>
  <c r="Y26" i="1"/>
  <c r="AU26" i="1" s="1"/>
  <c r="BQ26" i="1" s="1"/>
  <c r="Y29" i="1"/>
  <c r="AU29" i="1" s="1"/>
  <c r="BQ29" i="1" s="1"/>
  <c r="Y88" i="1"/>
  <c r="Y92" i="1"/>
  <c r="AU92" i="1" s="1"/>
  <c r="BQ92" i="1" s="1"/>
  <c r="Y128" i="1"/>
  <c r="Y132" i="1"/>
  <c r="Y280" i="1"/>
  <c r="Y374" i="1"/>
  <c r="AU374" i="1" s="1"/>
  <c r="BQ374" i="1" s="1"/>
  <c r="Y423" i="1"/>
  <c r="Y377" i="1"/>
  <c r="AU377" i="1" s="1"/>
  <c r="BQ377" i="1" s="1"/>
  <c r="Y414" i="1"/>
  <c r="AU414" i="1" s="1"/>
  <c r="BQ414" i="1" s="1"/>
  <c r="Y422" i="1"/>
  <c r="Y336" i="1"/>
  <c r="AU336" i="1" s="1"/>
  <c r="BQ336" i="1" s="1"/>
  <c r="Y339" i="1"/>
  <c r="AB8" i="1"/>
  <c r="AB33" i="1"/>
  <c r="AB62" i="1"/>
  <c r="AB32" i="1"/>
  <c r="AB19" i="1"/>
  <c r="AB31" i="1"/>
  <c r="AB35" i="1"/>
  <c r="AB47" i="1"/>
  <c r="AB51" i="1"/>
  <c r="AB50" i="1"/>
  <c r="AB98" i="1"/>
  <c r="AB113" i="1"/>
  <c r="AB111" i="1"/>
  <c r="AB206" i="1"/>
  <c r="AB205" i="1"/>
  <c r="AB207" i="1"/>
  <c r="AB290" i="1"/>
  <c r="AB220" i="1"/>
  <c r="AB228" i="1"/>
  <c r="AB237" i="1"/>
  <c r="AB301" i="1"/>
  <c r="AB235" i="1"/>
  <c r="AB385" i="1"/>
  <c r="AB400" i="1"/>
  <c r="AB386" i="1"/>
  <c r="AB398" i="1"/>
  <c r="AB418" i="1"/>
  <c r="AF8" i="1"/>
  <c r="BB8" i="1" s="1"/>
  <c r="BX8" i="1" s="1"/>
  <c r="AF33" i="1"/>
  <c r="BB33" i="1" s="1"/>
  <c r="BX33" i="1" s="1"/>
  <c r="AF62" i="1"/>
  <c r="BB62" i="1" s="1"/>
  <c r="BX62" i="1" s="1"/>
  <c r="AF32" i="1"/>
  <c r="BB32" i="1" s="1"/>
  <c r="AF19" i="1"/>
  <c r="BB19" i="1" s="1"/>
  <c r="BX19" i="1" s="1"/>
  <c r="AF31" i="1"/>
  <c r="BB31" i="1" s="1"/>
  <c r="AF35" i="1"/>
  <c r="BB35" i="1" s="1"/>
  <c r="BX35" i="1" s="1"/>
  <c r="AF47" i="1"/>
  <c r="BB47" i="1" s="1"/>
  <c r="BX47" i="1" s="1"/>
  <c r="AF51" i="1"/>
  <c r="BB51" i="1" s="1"/>
  <c r="BX51" i="1" s="1"/>
  <c r="AF98" i="1"/>
  <c r="BB98" i="1" s="1"/>
  <c r="BX98" i="1" s="1"/>
  <c r="AF50" i="1"/>
  <c r="BB50" i="1" s="1"/>
  <c r="BX50" i="1" s="1"/>
  <c r="AF113" i="1"/>
  <c r="BB113" i="1" s="1"/>
  <c r="BX113" i="1" s="1"/>
  <c r="AF111" i="1"/>
  <c r="BB111" i="1" s="1"/>
  <c r="BX111" i="1" s="1"/>
  <c r="AF206" i="1"/>
  <c r="BB206" i="1" s="1"/>
  <c r="BX206" i="1" s="1"/>
  <c r="AF205" i="1"/>
  <c r="BB205" i="1" s="1"/>
  <c r="BX205" i="1" s="1"/>
  <c r="AF207" i="1"/>
  <c r="BB207" i="1" s="1"/>
  <c r="AF220" i="1"/>
  <c r="BB220" i="1" s="1"/>
  <c r="BX220" i="1" s="1"/>
  <c r="CT220" i="1" s="1"/>
  <c r="AF290" i="1"/>
  <c r="BB290" i="1" s="1"/>
  <c r="BX290" i="1" s="1"/>
  <c r="AF228" i="1"/>
  <c r="BB228" i="1" s="1"/>
  <c r="AF237" i="1"/>
  <c r="BB237" i="1" s="1"/>
  <c r="BX237" i="1" s="1"/>
  <c r="AF301" i="1"/>
  <c r="BB301" i="1" s="1"/>
  <c r="BX301" i="1" s="1"/>
  <c r="AF235" i="1"/>
  <c r="BB235" i="1" s="1"/>
  <c r="BX235" i="1" s="1"/>
  <c r="AF385" i="1"/>
  <c r="BB385" i="1" s="1"/>
  <c r="AF400" i="1"/>
  <c r="BB400" i="1" s="1"/>
  <c r="BX400" i="1" s="1"/>
  <c r="AF386" i="1"/>
  <c r="BB386" i="1" s="1"/>
  <c r="BX386" i="1" s="1"/>
  <c r="AF398" i="1"/>
  <c r="BB398" i="1" s="1"/>
  <c r="BX398" i="1" s="1"/>
  <c r="CT398" i="1" s="1"/>
  <c r="AF418" i="1"/>
  <c r="BB418" i="1" s="1"/>
  <c r="BX418" i="1" s="1"/>
  <c r="AJ8" i="1"/>
  <c r="BF8" i="1" s="1"/>
  <c r="CB8" i="1" s="1"/>
  <c r="AJ33" i="1"/>
  <c r="BF33" i="1" s="1"/>
  <c r="CB33" i="1" s="1"/>
  <c r="AJ62" i="1"/>
  <c r="BF62" i="1" s="1"/>
  <c r="CB62" i="1" s="1"/>
  <c r="AJ32" i="1"/>
  <c r="BF32" i="1" s="1"/>
  <c r="CB32" i="1" s="1"/>
  <c r="AVK32" i="1" s="1"/>
  <c r="AJ19" i="1"/>
  <c r="BF19" i="1" s="1"/>
  <c r="CB19" i="1" s="1"/>
  <c r="AJ31" i="1"/>
  <c r="BF31" i="1" s="1"/>
  <c r="CB31" i="1" s="1"/>
  <c r="AJ35" i="1"/>
  <c r="BF35" i="1" s="1"/>
  <c r="CB35" i="1" s="1"/>
  <c r="AJ47" i="1"/>
  <c r="BF47" i="1" s="1"/>
  <c r="CB47" i="1" s="1"/>
  <c r="AJ51" i="1"/>
  <c r="BF51" i="1" s="1"/>
  <c r="CB51" i="1" s="1"/>
  <c r="AJ98" i="1"/>
  <c r="BF98" i="1" s="1"/>
  <c r="CB98" i="1" s="1"/>
  <c r="AJ50" i="1"/>
  <c r="BF50" i="1" s="1"/>
  <c r="CB50" i="1" s="1"/>
  <c r="AJ113" i="1"/>
  <c r="BF113" i="1" s="1"/>
  <c r="CB113" i="1" s="1"/>
  <c r="AJ111" i="1"/>
  <c r="BF111" i="1" s="1"/>
  <c r="CB111" i="1" s="1"/>
  <c r="AJ206" i="1"/>
  <c r="BF206" i="1" s="1"/>
  <c r="CB206" i="1" s="1"/>
  <c r="AJ205" i="1"/>
  <c r="BF205" i="1" s="1"/>
  <c r="CB205" i="1" s="1"/>
  <c r="AJ207" i="1"/>
  <c r="BF207" i="1" s="1"/>
  <c r="CB207" i="1" s="1"/>
  <c r="AJ290" i="1"/>
  <c r="BF290" i="1" s="1"/>
  <c r="CB290" i="1" s="1"/>
  <c r="AJ228" i="1"/>
  <c r="BF228" i="1" s="1"/>
  <c r="CB228" i="1" s="1"/>
  <c r="CX228" i="1" s="1"/>
  <c r="AJ237" i="1"/>
  <c r="BF237" i="1" s="1"/>
  <c r="CB237" i="1" s="1"/>
  <c r="AJ301" i="1"/>
  <c r="BF301" i="1" s="1"/>
  <c r="CB301" i="1" s="1"/>
  <c r="AJ220" i="1"/>
  <c r="BF220" i="1" s="1"/>
  <c r="CB220" i="1" s="1"/>
  <c r="CX220" i="1" s="1"/>
  <c r="AJ235" i="1"/>
  <c r="BF235" i="1" s="1"/>
  <c r="CB235" i="1" s="1"/>
  <c r="AJ385" i="1"/>
  <c r="BF385" i="1" s="1"/>
  <c r="CB385" i="1" s="1"/>
  <c r="AJ400" i="1"/>
  <c r="BF400" i="1" s="1"/>
  <c r="CB400" i="1" s="1"/>
  <c r="AJ386" i="1"/>
  <c r="BF386" i="1" s="1"/>
  <c r="CB386" i="1" s="1"/>
  <c r="AJ398" i="1"/>
  <c r="BF398" i="1" s="1"/>
  <c r="CB398" i="1" s="1"/>
  <c r="CX398" i="1" s="1"/>
  <c r="AJ418" i="1"/>
  <c r="BF418" i="1" s="1"/>
  <c r="CB418" i="1" s="1"/>
  <c r="AC65" i="1"/>
  <c r="AY65" i="1" s="1"/>
  <c r="BU65" i="1" s="1"/>
  <c r="CQ65" i="1" s="1"/>
  <c r="AC81" i="1"/>
  <c r="AY81" i="1" s="1"/>
  <c r="BU81" i="1" s="1"/>
  <c r="AC67" i="1"/>
  <c r="AY67" i="1" s="1"/>
  <c r="BU67" i="1" s="1"/>
  <c r="AC83" i="1"/>
  <c r="AY83" i="1" s="1"/>
  <c r="BU83" i="1" s="1"/>
  <c r="AC355" i="1"/>
  <c r="AY355" i="1" s="1"/>
  <c r="BU355" i="1" s="1"/>
  <c r="CQ355" i="1" s="1"/>
  <c r="AC365" i="1"/>
  <c r="AY365" i="1" s="1"/>
  <c r="BU365" i="1" s="1"/>
  <c r="AC371" i="1"/>
  <c r="AY371" i="1" s="1"/>
  <c r="BU371" i="1" s="1"/>
  <c r="AC411" i="1"/>
  <c r="AY411" i="1" s="1"/>
  <c r="BU411" i="1" s="1"/>
  <c r="AG65" i="1"/>
  <c r="BC65" i="1" s="1"/>
  <c r="BY65" i="1" s="1"/>
  <c r="CU65" i="1" s="1"/>
  <c r="AG67" i="1"/>
  <c r="BC67" i="1" s="1"/>
  <c r="BY67" i="1" s="1"/>
  <c r="AG81" i="1"/>
  <c r="BC81" i="1" s="1"/>
  <c r="BY81" i="1" s="1"/>
  <c r="AG83" i="1"/>
  <c r="BC83" i="1" s="1"/>
  <c r="BY83" i="1" s="1"/>
  <c r="AG355" i="1"/>
  <c r="BC355" i="1" s="1"/>
  <c r="BY355" i="1" s="1"/>
  <c r="CU355" i="1" s="1"/>
  <c r="AG365" i="1"/>
  <c r="BC365" i="1" s="1"/>
  <c r="BY365" i="1" s="1"/>
  <c r="AG371" i="1"/>
  <c r="BC371" i="1" s="1"/>
  <c r="BY371" i="1" s="1"/>
  <c r="AG411" i="1"/>
  <c r="BC411" i="1" s="1"/>
  <c r="BY411" i="1" s="1"/>
  <c r="AK65" i="1"/>
  <c r="BG65" i="1" s="1"/>
  <c r="CC65" i="1" s="1"/>
  <c r="CY65" i="1" s="1"/>
  <c r="AK81" i="1"/>
  <c r="BG81" i="1" s="1"/>
  <c r="CC81" i="1" s="1"/>
  <c r="AK67" i="1"/>
  <c r="BG67" i="1" s="1"/>
  <c r="CC67" i="1" s="1"/>
  <c r="AK83" i="1"/>
  <c r="BG83" i="1" s="1"/>
  <c r="CC83" i="1" s="1"/>
  <c r="AK355" i="1"/>
  <c r="BG355" i="1" s="1"/>
  <c r="CC355" i="1" s="1"/>
  <c r="CY355" i="1" s="1"/>
  <c r="AK365" i="1"/>
  <c r="BG365" i="1" s="1"/>
  <c r="CC365" i="1" s="1"/>
  <c r="AK371" i="1"/>
  <c r="BG371" i="1" s="1"/>
  <c r="CC371" i="1" s="1"/>
  <c r="AK411" i="1"/>
  <c r="BG411" i="1" s="1"/>
  <c r="CC411" i="1" s="1"/>
  <c r="U431" i="1"/>
  <c r="AVA431" i="1" s="1"/>
  <c r="U274" i="1"/>
  <c r="AVA274" i="1" s="1"/>
  <c r="AI431" i="1"/>
  <c r="BE431" i="1" s="1"/>
  <c r="CA431" i="1" s="1"/>
  <c r="AVJ431" i="1" s="1"/>
  <c r="AI274" i="1"/>
  <c r="Y66" i="1"/>
  <c r="Y82" i="1"/>
  <c r="Y69" i="1"/>
  <c r="Y85" i="1"/>
  <c r="Y68" i="1"/>
  <c r="Y80" i="1"/>
  <c r="Y84" i="1"/>
  <c r="Y330" i="1"/>
  <c r="AU330" i="1" s="1"/>
  <c r="BQ330" i="1" s="1"/>
  <c r="Y356" i="1"/>
  <c r="Y364" i="1"/>
  <c r="Y370" i="1"/>
  <c r="Y369" i="1"/>
  <c r="Y340" i="1"/>
  <c r="AU340" i="1" s="1"/>
  <c r="BQ340" i="1" s="1"/>
  <c r="Y368" i="1"/>
  <c r="Y357" i="1"/>
  <c r="AC50" i="1"/>
  <c r="AY50" i="1" s="1"/>
  <c r="BU50" i="1" s="1"/>
  <c r="AC8" i="1"/>
  <c r="AY8" i="1" s="1"/>
  <c r="BU8" i="1" s="1"/>
  <c r="AC33" i="1"/>
  <c r="AY33" i="1" s="1"/>
  <c r="BU33" i="1" s="1"/>
  <c r="AC62" i="1"/>
  <c r="AY62" i="1" s="1"/>
  <c r="BU62" i="1" s="1"/>
  <c r="AC32" i="1"/>
  <c r="AY32" i="1" s="1"/>
  <c r="BU32" i="1" s="1"/>
  <c r="AVD32" i="1" s="1"/>
  <c r="AC19" i="1"/>
  <c r="AY19" i="1" s="1"/>
  <c r="BU19" i="1" s="1"/>
  <c r="AC113" i="1"/>
  <c r="AY113" i="1" s="1"/>
  <c r="BU113" i="1" s="1"/>
  <c r="AC31" i="1"/>
  <c r="AY31" i="1" s="1"/>
  <c r="BU31" i="1" s="1"/>
  <c r="AC35" i="1"/>
  <c r="AY35" i="1" s="1"/>
  <c r="BU35" i="1" s="1"/>
  <c r="AC51" i="1"/>
  <c r="AY51" i="1" s="1"/>
  <c r="BU51" i="1" s="1"/>
  <c r="AC111" i="1"/>
  <c r="AY111" i="1" s="1"/>
  <c r="BU111" i="1" s="1"/>
  <c r="AC47" i="1"/>
  <c r="AY47" i="1" s="1"/>
  <c r="BU47" i="1" s="1"/>
  <c r="AC207" i="1"/>
  <c r="AY207" i="1" s="1"/>
  <c r="BU207" i="1" s="1"/>
  <c r="AC220" i="1"/>
  <c r="AY220" i="1" s="1"/>
  <c r="BU220" i="1" s="1"/>
  <c r="CQ220" i="1" s="1"/>
  <c r="AC206" i="1"/>
  <c r="AY206" i="1" s="1"/>
  <c r="BU206" i="1" s="1"/>
  <c r="AC98" i="1"/>
  <c r="AY98" i="1" s="1"/>
  <c r="BU98" i="1" s="1"/>
  <c r="AC205" i="1"/>
  <c r="AY205" i="1" s="1"/>
  <c r="BU205" i="1" s="1"/>
  <c r="AC235" i="1"/>
  <c r="AY235" i="1" s="1"/>
  <c r="BU235" i="1" s="1"/>
  <c r="AC290" i="1"/>
  <c r="AY290" i="1" s="1"/>
  <c r="BU290" i="1" s="1"/>
  <c r="AC228" i="1"/>
  <c r="AY228" i="1" s="1"/>
  <c r="BU228" i="1" s="1"/>
  <c r="CQ228" i="1" s="1"/>
  <c r="AC237" i="1"/>
  <c r="AY237" i="1" s="1"/>
  <c r="BU237" i="1" s="1"/>
  <c r="AC301" i="1"/>
  <c r="AY301" i="1" s="1"/>
  <c r="BU301" i="1" s="1"/>
  <c r="AC386" i="1"/>
  <c r="AY386" i="1" s="1"/>
  <c r="BU386" i="1" s="1"/>
  <c r="AC398" i="1"/>
  <c r="AY398" i="1" s="1"/>
  <c r="BU398" i="1" s="1"/>
  <c r="CQ398" i="1" s="1"/>
  <c r="AC418" i="1"/>
  <c r="AY418" i="1" s="1"/>
  <c r="BU418" i="1" s="1"/>
  <c r="AC385" i="1"/>
  <c r="AY385" i="1" s="1"/>
  <c r="BU385" i="1" s="1"/>
  <c r="AC400" i="1"/>
  <c r="AY400" i="1" s="1"/>
  <c r="BU400" i="1" s="1"/>
  <c r="AG50" i="1"/>
  <c r="BC50" i="1" s="1"/>
  <c r="BY50" i="1" s="1"/>
  <c r="AG8" i="1"/>
  <c r="BC8" i="1" s="1"/>
  <c r="BY8" i="1" s="1"/>
  <c r="AG33" i="1"/>
  <c r="BC33" i="1" s="1"/>
  <c r="BY33" i="1" s="1"/>
  <c r="AG62" i="1"/>
  <c r="BC62" i="1" s="1"/>
  <c r="BY62" i="1" s="1"/>
  <c r="AG32" i="1"/>
  <c r="BC32" i="1" s="1"/>
  <c r="BY32" i="1" s="1"/>
  <c r="AVH32" i="1" s="1"/>
  <c r="AG19" i="1"/>
  <c r="BC19" i="1" s="1"/>
  <c r="BY19" i="1" s="1"/>
  <c r="AG47" i="1"/>
  <c r="BC47" i="1" s="1"/>
  <c r="BY47" i="1" s="1"/>
  <c r="AG113" i="1"/>
  <c r="BC113" i="1" s="1"/>
  <c r="BY113" i="1" s="1"/>
  <c r="AG31" i="1"/>
  <c r="BC31" i="1" s="1"/>
  <c r="BY31" i="1" s="1"/>
  <c r="AG35" i="1"/>
  <c r="BC35" i="1" s="1"/>
  <c r="BY35" i="1" s="1"/>
  <c r="AG51" i="1"/>
  <c r="BC51" i="1" s="1"/>
  <c r="BY51" i="1" s="1"/>
  <c r="AG111" i="1"/>
  <c r="BC111" i="1" s="1"/>
  <c r="BY111" i="1" s="1"/>
  <c r="AG98" i="1"/>
  <c r="BC98" i="1" s="1"/>
  <c r="BY98" i="1" s="1"/>
  <c r="AG207" i="1"/>
  <c r="BC207" i="1" s="1"/>
  <c r="BY207" i="1" s="1"/>
  <c r="AG220" i="1"/>
  <c r="BC220" i="1" s="1"/>
  <c r="BY220" i="1" s="1"/>
  <c r="CU220" i="1" s="1"/>
  <c r="AG206" i="1"/>
  <c r="BC206" i="1" s="1"/>
  <c r="BY206" i="1" s="1"/>
  <c r="AG235" i="1"/>
  <c r="BC235" i="1" s="1"/>
  <c r="BY235" i="1" s="1"/>
  <c r="AG205" i="1"/>
  <c r="BC205" i="1" s="1"/>
  <c r="BY205" i="1" s="1"/>
  <c r="AG290" i="1"/>
  <c r="BC290" i="1" s="1"/>
  <c r="BY290" i="1" s="1"/>
  <c r="AG228" i="1"/>
  <c r="BC228" i="1" s="1"/>
  <c r="BY228" i="1" s="1"/>
  <c r="CU228" i="1" s="1"/>
  <c r="AG237" i="1"/>
  <c r="BC237" i="1" s="1"/>
  <c r="BY237" i="1" s="1"/>
  <c r="AG301" i="1"/>
  <c r="BC301" i="1" s="1"/>
  <c r="BY301" i="1" s="1"/>
  <c r="AG386" i="1"/>
  <c r="BC386" i="1" s="1"/>
  <c r="BY386" i="1" s="1"/>
  <c r="AG398" i="1"/>
  <c r="BC398" i="1" s="1"/>
  <c r="BY398" i="1" s="1"/>
  <c r="CU398" i="1" s="1"/>
  <c r="AG418" i="1"/>
  <c r="BC418" i="1" s="1"/>
  <c r="BY418" i="1" s="1"/>
  <c r="AG385" i="1"/>
  <c r="BC385" i="1" s="1"/>
  <c r="BY385" i="1" s="1"/>
  <c r="AG400" i="1"/>
  <c r="AK50" i="1"/>
  <c r="BG50" i="1" s="1"/>
  <c r="CC50" i="1" s="1"/>
  <c r="AK8" i="1"/>
  <c r="BG8" i="1" s="1"/>
  <c r="CC8" i="1" s="1"/>
  <c r="AK33" i="1"/>
  <c r="BG33" i="1" s="1"/>
  <c r="CC33" i="1" s="1"/>
  <c r="AK62" i="1"/>
  <c r="BG62" i="1" s="1"/>
  <c r="CC62" i="1" s="1"/>
  <c r="AK32" i="1"/>
  <c r="BG32" i="1" s="1"/>
  <c r="CC32" i="1" s="1"/>
  <c r="AVL32" i="1" s="1"/>
  <c r="AK19" i="1"/>
  <c r="BG19" i="1" s="1"/>
  <c r="CC19" i="1" s="1"/>
  <c r="AK113" i="1"/>
  <c r="BG113" i="1" s="1"/>
  <c r="CC113" i="1" s="1"/>
  <c r="AK47" i="1"/>
  <c r="BG47" i="1" s="1"/>
  <c r="CC47" i="1" s="1"/>
  <c r="AK111" i="1"/>
  <c r="BG111" i="1" s="1"/>
  <c r="CC111" i="1" s="1"/>
  <c r="AK31" i="1"/>
  <c r="BG31" i="1" s="1"/>
  <c r="CC31" i="1" s="1"/>
  <c r="AK35" i="1"/>
  <c r="BG35" i="1" s="1"/>
  <c r="CC35" i="1" s="1"/>
  <c r="AK51" i="1"/>
  <c r="BG51" i="1" s="1"/>
  <c r="CC51" i="1" s="1"/>
  <c r="AK98" i="1"/>
  <c r="BG98" i="1" s="1"/>
  <c r="CC98" i="1" s="1"/>
  <c r="AK207" i="1"/>
  <c r="BG207" i="1" s="1"/>
  <c r="CC207" i="1" s="1"/>
  <c r="AK220" i="1"/>
  <c r="BG220" i="1" s="1"/>
  <c r="CC220" i="1" s="1"/>
  <c r="CY220" i="1" s="1"/>
  <c r="AK206" i="1"/>
  <c r="BG206" i="1" s="1"/>
  <c r="CC206" i="1" s="1"/>
  <c r="AK235" i="1"/>
  <c r="BG235" i="1" s="1"/>
  <c r="CC235" i="1" s="1"/>
  <c r="AK290" i="1"/>
  <c r="BG290" i="1" s="1"/>
  <c r="CC290" i="1" s="1"/>
  <c r="AK205" i="1"/>
  <c r="BG205" i="1" s="1"/>
  <c r="CC205" i="1" s="1"/>
  <c r="AK228" i="1"/>
  <c r="BG228" i="1" s="1"/>
  <c r="CC228" i="1" s="1"/>
  <c r="CY228" i="1" s="1"/>
  <c r="AK237" i="1"/>
  <c r="BG237" i="1" s="1"/>
  <c r="CC237" i="1" s="1"/>
  <c r="AK301" i="1"/>
  <c r="BG301" i="1" s="1"/>
  <c r="CC301" i="1" s="1"/>
  <c r="AK386" i="1"/>
  <c r="BG386" i="1" s="1"/>
  <c r="CC386" i="1" s="1"/>
  <c r="AK398" i="1"/>
  <c r="BG398" i="1" s="1"/>
  <c r="CC398" i="1" s="1"/>
  <c r="CY398" i="1" s="1"/>
  <c r="AK418" i="1"/>
  <c r="BG418" i="1" s="1"/>
  <c r="CC418" i="1" s="1"/>
  <c r="AK385" i="1"/>
  <c r="BG385" i="1" s="1"/>
  <c r="CC385" i="1" s="1"/>
  <c r="AK400" i="1"/>
  <c r="BG400" i="1" s="1"/>
  <c r="CC400" i="1" s="1"/>
  <c r="AD67" i="1"/>
  <c r="AZ67" i="1" s="1"/>
  <c r="BV67" i="1" s="1"/>
  <c r="AD65" i="1"/>
  <c r="AZ65" i="1" s="1"/>
  <c r="BV65" i="1" s="1"/>
  <c r="CR65" i="1" s="1"/>
  <c r="AD83" i="1"/>
  <c r="AZ83" i="1" s="1"/>
  <c r="BV83" i="1" s="1"/>
  <c r="AD81" i="1"/>
  <c r="AZ81" i="1" s="1"/>
  <c r="BV81" i="1" s="1"/>
  <c r="AD411" i="1"/>
  <c r="AZ411" i="1" s="1"/>
  <c r="BV411" i="1" s="1"/>
  <c r="AD355" i="1"/>
  <c r="AZ355" i="1" s="1"/>
  <c r="BV355" i="1" s="1"/>
  <c r="CR355" i="1" s="1"/>
  <c r="AD365" i="1"/>
  <c r="AZ365" i="1" s="1"/>
  <c r="BV365" i="1" s="1"/>
  <c r="AD371" i="1"/>
  <c r="AZ371" i="1" s="1"/>
  <c r="BV371" i="1" s="1"/>
  <c r="AH67" i="1"/>
  <c r="BD67" i="1" s="1"/>
  <c r="BZ67" i="1" s="1"/>
  <c r="AH83" i="1"/>
  <c r="BD83" i="1" s="1"/>
  <c r="BZ83" i="1" s="1"/>
  <c r="AH65" i="1"/>
  <c r="BD65" i="1" s="1"/>
  <c r="BZ65" i="1" s="1"/>
  <c r="CV65" i="1" s="1"/>
  <c r="AH81" i="1"/>
  <c r="BD81" i="1" s="1"/>
  <c r="BZ81" i="1" s="1"/>
  <c r="AH411" i="1"/>
  <c r="BD411" i="1" s="1"/>
  <c r="BZ411" i="1" s="1"/>
  <c r="AH355" i="1"/>
  <c r="BD355" i="1" s="1"/>
  <c r="BZ355" i="1" s="1"/>
  <c r="CV355" i="1" s="1"/>
  <c r="AH365" i="1"/>
  <c r="BD365" i="1" s="1"/>
  <c r="BZ365" i="1" s="1"/>
  <c r="AH371" i="1"/>
  <c r="BD371" i="1" s="1"/>
  <c r="BZ371" i="1" s="1"/>
  <c r="AL67" i="1"/>
  <c r="AL83" i="1"/>
  <c r="AL65" i="1"/>
  <c r="AL81" i="1"/>
  <c r="AL411" i="1"/>
  <c r="AL355" i="1"/>
  <c r="AL365" i="1"/>
  <c r="AL371" i="1"/>
  <c r="AM371" i="1" s="1"/>
  <c r="AN371" i="1" s="1"/>
  <c r="AB38" i="3"/>
  <c r="M44" i="3"/>
  <c r="AB44" i="3" s="1"/>
  <c r="AG431" i="1"/>
  <c r="BC431" i="1" s="1"/>
  <c r="BY431" i="1" s="1"/>
  <c r="AVH431" i="1" s="1"/>
  <c r="AG274" i="1"/>
  <c r="AQ93" i="1"/>
  <c r="BM93" i="1" s="1"/>
  <c r="U418" i="1"/>
  <c r="AVA418" i="1" s="1"/>
  <c r="U31" i="1"/>
  <c r="AVA31" i="1" s="1"/>
  <c r="U398" i="1"/>
  <c r="AVA398" i="1" s="1"/>
  <c r="U62" i="1"/>
  <c r="AVA62" i="1" s="1"/>
  <c r="U220" i="1"/>
  <c r="AVA220" i="1" s="1"/>
  <c r="U228" i="1"/>
  <c r="AVA228" i="1" s="1"/>
  <c r="U47" i="1"/>
  <c r="AVA47" i="1" s="1"/>
  <c r="U113" i="1"/>
  <c r="AVA113" i="1" s="1"/>
  <c r="U385" i="1"/>
  <c r="AVA385" i="1" s="1"/>
  <c r="U19" i="1"/>
  <c r="AVA19" i="1" s="1"/>
  <c r="U237" i="1"/>
  <c r="AVA237" i="1" s="1"/>
  <c r="U301" i="1"/>
  <c r="AVA301" i="1" s="1"/>
  <c r="U386" i="1"/>
  <c r="AVA386" i="1" s="1"/>
  <c r="AE32" i="1"/>
  <c r="BA32" i="1" s="1"/>
  <c r="BW32" i="1" s="1"/>
  <c r="AVF32" i="1" s="1"/>
  <c r="AE19" i="1"/>
  <c r="BA19" i="1" s="1"/>
  <c r="BW19" i="1" s="1"/>
  <c r="AE31" i="1"/>
  <c r="BA31" i="1" s="1"/>
  <c r="BW31" i="1" s="1"/>
  <c r="AE35" i="1"/>
  <c r="BA35" i="1" s="1"/>
  <c r="BW35" i="1" s="1"/>
  <c r="AE47" i="1"/>
  <c r="BA47" i="1" s="1"/>
  <c r="BW47" i="1" s="1"/>
  <c r="AE51" i="1"/>
  <c r="BA51" i="1" s="1"/>
  <c r="BW51" i="1" s="1"/>
  <c r="AE50" i="1"/>
  <c r="BA50" i="1" s="1"/>
  <c r="BW50" i="1" s="1"/>
  <c r="AE8" i="1"/>
  <c r="BA8" i="1" s="1"/>
  <c r="BW8" i="1" s="1"/>
  <c r="AE111" i="1"/>
  <c r="BA111" i="1" s="1"/>
  <c r="BW111" i="1" s="1"/>
  <c r="AE62" i="1"/>
  <c r="BA62" i="1" s="1"/>
  <c r="BW62" i="1" s="1"/>
  <c r="AE33" i="1"/>
  <c r="BA33" i="1" s="1"/>
  <c r="BW33" i="1" s="1"/>
  <c r="AE98" i="1"/>
  <c r="BA98" i="1" s="1"/>
  <c r="BW98" i="1" s="1"/>
  <c r="AE113" i="1"/>
  <c r="BA113" i="1" s="1"/>
  <c r="BW113" i="1" s="1"/>
  <c r="AE205" i="1"/>
  <c r="BA205" i="1" s="1"/>
  <c r="BW205" i="1" s="1"/>
  <c r="AE206" i="1"/>
  <c r="BA206" i="1" s="1"/>
  <c r="BW206" i="1" s="1"/>
  <c r="AE228" i="1"/>
  <c r="BA228" i="1" s="1"/>
  <c r="BW228" i="1" s="1"/>
  <c r="CS228" i="1" s="1"/>
  <c r="AE237" i="1"/>
  <c r="BA237" i="1" s="1"/>
  <c r="BW237" i="1" s="1"/>
  <c r="AE301" i="1"/>
  <c r="BA301" i="1" s="1"/>
  <c r="BW301" i="1" s="1"/>
  <c r="AE207" i="1"/>
  <c r="BA207" i="1" s="1"/>
  <c r="BW207" i="1" s="1"/>
  <c r="AE235" i="1"/>
  <c r="BA235" i="1" s="1"/>
  <c r="BW235" i="1" s="1"/>
  <c r="AE220" i="1"/>
  <c r="BA220" i="1" s="1"/>
  <c r="BW220" i="1" s="1"/>
  <c r="CS220" i="1" s="1"/>
  <c r="AE290" i="1"/>
  <c r="BA290" i="1" s="1"/>
  <c r="BW290" i="1" s="1"/>
  <c r="AE400" i="1"/>
  <c r="BA400" i="1" s="1"/>
  <c r="BW400" i="1" s="1"/>
  <c r="AE386" i="1"/>
  <c r="BA386" i="1" s="1"/>
  <c r="BW386" i="1" s="1"/>
  <c r="AE398" i="1"/>
  <c r="BA398" i="1" s="1"/>
  <c r="BW398" i="1" s="1"/>
  <c r="CS398" i="1" s="1"/>
  <c r="AE418" i="1"/>
  <c r="BA418" i="1" s="1"/>
  <c r="BW418" i="1" s="1"/>
  <c r="AE385" i="1"/>
  <c r="BA385" i="1" s="1"/>
  <c r="BW385" i="1" s="1"/>
  <c r="AI32" i="1"/>
  <c r="BE32" i="1" s="1"/>
  <c r="CA32" i="1" s="1"/>
  <c r="AVJ32" i="1" s="1"/>
  <c r="AI19" i="1"/>
  <c r="BE19" i="1" s="1"/>
  <c r="CA19" i="1" s="1"/>
  <c r="AI31" i="1"/>
  <c r="BE31" i="1" s="1"/>
  <c r="CA31" i="1" s="1"/>
  <c r="AI35" i="1"/>
  <c r="BE35" i="1" s="1"/>
  <c r="CA35" i="1" s="1"/>
  <c r="AI47" i="1"/>
  <c r="BE47" i="1" s="1"/>
  <c r="CA47" i="1" s="1"/>
  <c r="AI51" i="1"/>
  <c r="BE51" i="1" s="1"/>
  <c r="CA51" i="1" s="1"/>
  <c r="AI50" i="1"/>
  <c r="BE50" i="1" s="1"/>
  <c r="CA50" i="1" s="1"/>
  <c r="AI8" i="1"/>
  <c r="BE8" i="1" s="1"/>
  <c r="CA8" i="1" s="1"/>
  <c r="AI33" i="1"/>
  <c r="BE33" i="1" s="1"/>
  <c r="CA33" i="1" s="1"/>
  <c r="AI111" i="1"/>
  <c r="BE111" i="1" s="1"/>
  <c r="CA111" i="1" s="1"/>
  <c r="AI62" i="1"/>
  <c r="BE62" i="1" s="1"/>
  <c r="CA62" i="1" s="1"/>
  <c r="AI98" i="1"/>
  <c r="BE98" i="1" s="1"/>
  <c r="CA98" i="1" s="1"/>
  <c r="AI205" i="1"/>
  <c r="BE205" i="1" s="1"/>
  <c r="CA205" i="1" s="1"/>
  <c r="AI113" i="1"/>
  <c r="BE113" i="1" s="1"/>
  <c r="CA113" i="1" s="1"/>
  <c r="AI206" i="1"/>
  <c r="BE206" i="1" s="1"/>
  <c r="CA206" i="1" s="1"/>
  <c r="AI228" i="1"/>
  <c r="BE228" i="1" s="1"/>
  <c r="CA228" i="1" s="1"/>
  <c r="CW228" i="1" s="1"/>
  <c r="AI237" i="1"/>
  <c r="BE237" i="1" s="1"/>
  <c r="CA237" i="1" s="1"/>
  <c r="AI301" i="1"/>
  <c r="BE301" i="1" s="1"/>
  <c r="CA301" i="1" s="1"/>
  <c r="AI220" i="1"/>
  <c r="BE220" i="1" s="1"/>
  <c r="CA220" i="1" s="1"/>
  <c r="CW220" i="1" s="1"/>
  <c r="AI235" i="1"/>
  <c r="BE235" i="1" s="1"/>
  <c r="CA235" i="1" s="1"/>
  <c r="AI207" i="1"/>
  <c r="BE207" i="1" s="1"/>
  <c r="CA207" i="1" s="1"/>
  <c r="AI290" i="1"/>
  <c r="BE290" i="1" s="1"/>
  <c r="CA290" i="1" s="1"/>
  <c r="AI400" i="1"/>
  <c r="BE400" i="1" s="1"/>
  <c r="CA400" i="1" s="1"/>
  <c r="AI386" i="1"/>
  <c r="BE386" i="1" s="1"/>
  <c r="CA386" i="1" s="1"/>
  <c r="AI398" i="1"/>
  <c r="BE398" i="1" s="1"/>
  <c r="CA398" i="1" s="1"/>
  <c r="CW398" i="1" s="1"/>
  <c r="AI418" i="1"/>
  <c r="BE418" i="1" s="1"/>
  <c r="CA418" i="1" s="1"/>
  <c r="AI385" i="1"/>
  <c r="BE385" i="1" s="1"/>
  <c r="CA385" i="1" s="1"/>
  <c r="AB65" i="1"/>
  <c r="AB81" i="1"/>
  <c r="AB67" i="1"/>
  <c r="AB83" i="1"/>
  <c r="AB365" i="1"/>
  <c r="AB371" i="1"/>
  <c r="AB411" i="1"/>
  <c r="AB355" i="1"/>
  <c r="AF65" i="1"/>
  <c r="BB65" i="1" s="1"/>
  <c r="BX65" i="1" s="1"/>
  <c r="CT65" i="1" s="1"/>
  <c r="AF67" i="1"/>
  <c r="BB67" i="1" s="1"/>
  <c r="BX67" i="1" s="1"/>
  <c r="AF81" i="1"/>
  <c r="BB81" i="1" s="1"/>
  <c r="BX81" i="1" s="1"/>
  <c r="AF83" i="1"/>
  <c r="BB83" i="1" s="1"/>
  <c r="BX83" i="1" s="1"/>
  <c r="AF365" i="1"/>
  <c r="BB365" i="1" s="1"/>
  <c r="BX365" i="1" s="1"/>
  <c r="AF371" i="1"/>
  <c r="BB371" i="1" s="1"/>
  <c r="BX371" i="1" s="1"/>
  <c r="AF411" i="1"/>
  <c r="BB411" i="1" s="1"/>
  <c r="BX411" i="1" s="1"/>
  <c r="AF355" i="1"/>
  <c r="BB355" i="1" s="1"/>
  <c r="BX355" i="1" s="1"/>
  <c r="CT355" i="1" s="1"/>
  <c r="AJ65" i="1"/>
  <c r="BF65" i="1" s="1"/>
  <c r="CB65" i="1" s="1"/>
  <c r="CX65" i="1" s="1"/>
  <c r="AJ81" i="1"/>
  <c r="BF81" i="1" s="1"/>
  <c r="CB81" i="1" s="1"/>
  <c r="AJ67" i="1"/>
  <c r="BF67" i="1" s="1"/>
  <c r="CB67" i="1" s="1"/>
  <c r="AJ83" i="1"/>
  <c r="BF83" i="1" s="1"/>
  <c r="CB83" i="1" s="1"/>
  <c r="AJ365" i="1"/>
  <c r="BF365" i="1" s="1"/>
  <c r="CB365" i="1" s="1"/>
  <c r="AJ371" i="1"/>
  <c r="BF371" i="1" s="1"/>
  <c r="CB371" i="1" s="1"/>
  <c r="AJ411" i="1"/>
  <c r="BF411" i="1" s="1"/>
  <c r="CB411" i="1" s="1"/>
  <c r="AJ355" i="1"/>
  <c r="BF355" i="1" s="1"/>
  <c r="CB355" i="1" s="1"/>
  <c r="CX355" i="1" s="1"/>
  <c r="AA93" i="1"/>
  <c r="AW93" i="1" s="1"/>
  <c r="BS93" i="1" s="1"/>
  <c r="AX93" i="1"/>
  <c r="BT93" i="1" s="1"/>
  <c r="CP93" i="1" s="1"/>
  <c r="Z38" i="3"/>
  <c r="Z44" i="3" s="1"/>
  <c r="Y44" i="3"/>
  <c r="AD431" i="1"/>
  <c r="AZ431" i="1" s="1"/>
  <c r="AD274" i="1"/>
  <c r="AH431" i="1"/>
  <c r="BD431" i="1" s="1"/>
  <c r="BZ431" i="1" s="1"/>
  <c r="AVI431" i="1" s="1"/>
  <c r="AH274" i="1"/>
  <c r="AL431" i="1"/>
  <c r="AL274" i="1"/>
  <c r="AL457" i="1" s="1"/>
  <c r="AR186" i="1"/>
  <c r="AS186" i="1" s="1"/>
  <c r="BZ18" i="15"/>
  <c r="DU18" i="15"/>
  <c r="AD18" i="15"/>
  <c r="CT244" i="1"/>
  <c r="CD18" i="15"/>
  <c r="CB18" i="15" s="1"/>
  <c r="DY18" i="15"/>
  <c r="DW18" i="15" s="1"/>
  <c r="AH18" i="15"/>
  <c r="AF18" i="15" s="1"/>
  <c r="BM65" i="1"/>
  <c r="BN65" i="1" s="1"/>
  <c r="BM67" i="1"/>
  <c r="DY12" i="15"/>
  <c r="DW12" i="15" s="1"/>
  <c r="CD12" i="15"/>
  <c r="CB12" i="15" s="1"/>
  <c r="DG20" i="15"/>
  <c r="DE20" i="15" s="1"/>
  <c r="BL20" i="15"/>
  <c r="BJ20" i="15" s="1"/>
  <c r="L20" i="15"/>
  <c r="DC20" i="15"/>
  <c r="BH20" i="15"/>
  <c r="BZ12" i="15"/>
  <c r="DU12" i="15"/>
  <c r="AD12" i="15"/>
  <c r="L35" i="15"/>
  <c r="T138" i="12"/>
  <c r="P20" i="15"/>
  <c r="N20" i="15" s="1"/>
  <c r="P35" i="15"/>
  <c r="N35" i="15" s="1"/>
  <c r="AH12" i="15"/>
  <c r="AF12" i="15" s="1"/>
  <c r="AR26" i="1"/>
  <c r="AS26" i="1" s="1"/>
  <c r="AR124" i="1"/>
  <c r="AS124" i="1" s="1"/>
  <c r="BM61" i="1"/>
  <c r="BM81" i="1"/>
  <c r="AR83" i="1"/>
  <c r="AS83" i="1" s="1"/>
  <c r="BM18" i="1"/>
  <c r="BM169" i="1"/>
  <c r="BM149" i="1"/>
  <c r="AR46" i="1"/>
  <c r="AS46" i="1" s="1"/>
  <c r="AR159" i="1"/>
  <c r="AS159" i="1" s="1"/>
  <c r="AR40" i="1"/>
  <c r="AS40" i="1" s="1"/>
  <c r="AR104" i="1"/>
  <c r="AS104" i="1" s="1"/>
  <c r="AR167" i="1"/>
  <c r="AS167" i="1" s="1"/>
  <c r="BM38" i="1"/>
  <c r="BM118" i="1"/>
  <c r="CI118" i="1" s="1"/>
  <c r="BM116" i="1"/>
  <c r="BM175" i="1"/>
  <c r="AR16" i="1"/>
  <c r="AS16" i="1" s="1"/>
  <c r="AR48" i="1"/>
  <c r="AS48" i="1" s="1"/>
  <c r="AU116" i="1"/>
  <c r="BQ116" i="1" s="1"/>
  <c r="AU175" i="1"/>
  <c r="BQ175" i="1" s="1"/>
  <c r="AU211" i="1"/>
  <c r="BQ211" i="1" s="1"/>
  <c r="AU242" i="1"/>
  <c r="BQ242" i="1" s="1"/>
  <c r="AU331" i="1"/>
  <c r="BQ331" i="1" s="1"/>
  <c r="AU64" i="1"/>
  <c r="BQ64" i="1" s="1"/>
  <c r="AU148" i="1"/>
  <c r="BQ148" i="1" s="1"/>
  <c r="AU178" i="1"/>
  <c r="BQ178" i="1" s="1"/>
  <c r="AU239" i="1"/>
  <c r="BQ239" i="1" s="1"/>
  <c r="AU243" i="1"/>
  <c r="BQ243" i="1" s="1"/>
  <c r="AU403" i="1"/>
  <c r="BQ403" i="1" s="1"/>
  <c r="AU327" i="1"/>
  <c r="BQ327" i="1" s="1"/>
  <c r="AU329" i="1"/>
  <c r="BQ329" i="1" s="1"/>
  <c r="AU326" i="1"/>
  <c r="BQ326" i="1" s="1"/>
  <c r="AU241" i="1"/>
  <c r="BQ241" i="1" s="1"/>
  <c r="AU179" i="1"/>
  <c r="BQ179" i="1" s="1"/>
  <c r="AU181" i="1"/>
  <c r="BQ181" i="1" s="1"/>
  <c r="AU378" i="1"/>
  <c r="BQ378" i="1" s="1"/>
  <c r="AU117" i="1"/>
  <c r="BQ117" i="1" s="1"/>
  <c r="AR108" i="1"/>
  <c r="AS108" i="1" s="1"/>
  <c r="BM140" i="1"/>
  <c r="AR30" i="1"/>
  <c r="AS30" i="1" s="1"/>
  <c r="AR63" i="1"/>
  <c r="AS63" i="1" s="1"/>
  <c r="AR177" i="1"/>
  <c r="AS177" i="1" s="1"/>
  <c r="AR73" i="1"/>
  <c r="AS73" i="1" s="1"/>
  <c r="BM42" i="1"/>
  <c r="BM204" i="1"/>
  <c r="AR28" i="1"/>
  <c r="AS28" i="1" s="1"/>
  <c r="AR44" i="1"/>
  <c r="AS44" i="1" s="1"/>
  <c r="CI44" i="1"/>
  <c r="CI28" i="1"/>
  <c r="CI142" i="1"/>
  <c r="CI83" i="1"/>
  <c r="CI40" i="1"/>
  <c r="CI157" i="1"/>
  <c r="CI73" i="1"/>
  <c r="AR142" i="1"/>
  <c r="AS142" i="1" s="1"/>
  <c r="CI26" i="1"/>
  <c r="CI46" i="1"/>
  <c r="CI177" i="1"/>
  <c r="CI124" i="1"/>
  <c r="CI63" i="1"/>
  <c r="CI16" i="1"/>
  <c r="CI48" i="1"/>
  <c r="CI104" i="1"/>
  <c r="CI186" i="1"/>
  <c r="CI159" i="1"/>
  <c r="CI108" i="1"/>
  <c r="BM114" i="1"/>
  <c r="AUV114" i="1" s="1"/>
  <c r="AUW114" i="1" s="1"/>
  <c r="AUX114" i="1" s="1"/>
  <c r="BM181" i="1"/>
  <c r="AUV181" i="1" s="1"/>
  <c r="AUW181" i="1" s="1"/>
  <c r="AUX181" i="1" s="1"/>
  <c r="BM225" i="1"/>
  <c r="AUV225" i="1" s="1"/>
  <c r="AUW225" i="1" s="1"/>
  <c r="AUX225" i="1" s="1"/>
  <c r="BM263" i="1"/>
  <c r="AUV263" i="1" s="1"/>
  <c r="AUW263" i="1" s="1"/>
  <c r="AUX263" i="1" s="1"/>
  <c r="BM302" i="1"/>
  <c r="AUV302" i="1" s="1"/>
  <c r="AUW302" i="1" s="1"/>
  <c r="AUX302" i="1" s="1"/>
  <c r="BM341" i="1"/>
  <c r="BM361" i="1"/>
  <c r="AUV361" i="1" s="1"/>
  <c r="AUW361" i="1" s="1"/>
  <c r="AUX361" i="1" s="1"/>
  <c r="BM394" i="1"/>
  <c r="AUV394" i="1" s="1"/>
  <c r="AUW394" i="1" s="1"/>
  <c r="AUX394" i="1" s="1"/>
  <c r="BM27" i="1"/>
  <c r="AUV27" i="1" s="1"/>
  <c r="BM68" i="1"/>
  <c r="AUV68" i="1" s="1"/>
  <c r="AUW68" i="1" s="1"/>
  <c r="AUX68" i="1" s="1"/>
  <c r="BM107" i="1"/>
  <c r="AUV107" i="1" s="1"/>
  <c r="AUW107" i="1" s="1"/>
  <c r="AUX107" i="1" s="1"/>
  <c r="BM161" i="1"/>
  <c r="AUV161" i="1" s="1"/>
  <c r="AUW161" i="1" s="1"/>
  <c r="AUX161" i="1" s="1"/>
  <c r="BM196" i="1"/>
  <c r="AUV196" i="1" s="1"/>
  <c r="AUW196" i="1" s="1"/>
  <c r="AUX196" i="1" s="1"/>
  <c r="BM226" i="1"/>
  <c r="AUV226" i="1" s="1"/>
  <c r="AUW226" i="1" s="1"/>
  <c r="AUX226" i="1" s="1"/>
  <c r="BM276" i="1"/>
  <c r="AUV276" i="1" s="1"/>
  <c r="AUW276" i="1" s="1"/>
  <c r="AUX276" i="1" s="1"/>
  <c r="BM326" i="1"/>
  <c r="AUV326" i="1" s="1"/>
  <c r="AUW326" i="1" s="1"/>
  <c r="AUX326" i="1" s="1"/>
  <c r="BM360" i="1"/>
  <c r="AUV360" i="1" s="1"/>
  <c r="AUW360" i="1" s="1"/>
  <c r="AUX360" i="1" s="1"/>
  <c r="BM236" i="1"/>
  <c r="AUV236" i="1" s="1"/>
  <c r="AUW236" i="1" s="1"/>
  <c r="AUX236" i="1" s="1"/>
  <c r="BM261" i="1"/>
  <c r="AUV261" i="1" s="1"/>
  <c r="AUW261" i="1" s="1"/>
  <c r="AUX261" i="1" s="1"/>
  <c r="BM304" i="1"/>
  <c r="AUV304" i="1" s="1"/>
  <c r="AUW304" i="1" s="1"/>
  <c r="AUX304" i="1" s="1"/>
  <c r="BM365" i="1"/>
  <c r="AUV365" i="1" s="1"/>
  <c r="AUW365" i="1" s="1"/>
  <c r="AUX365" i="1" s="1"/>
  <c r="BM25" i="1"/>
  <c r="AUV25" i="1" s="1"/>
  <c r="AUW25" i="1" s="1"/>
  <c r="AUX25" i="1" s="1"/>
  <c r="BM70" i="1"/>
  <c r="AUV70" i="1" s="1"/>
  <c r="AUW70" i="1" s="1"/>
  <c r="AUX70" i="1" s="1"/>
  <c r="BM105" i="1"/>
  <c r="AUV105" i="1" s="1"/>
  <c r="AUW105" i="1" s="1"/>
  <c r="AUX105" i="1" s="1"/>
  <c r="BM141" i="1"/>
  <c r="BM176" i="1"/>
  <c r="AUV176" i="1" s="1"/>
  <c r="AUW176" i="1" s="1"/>
  <c r="AUX176" i="1" s="1"/>
  <c r="BM199" i="1"/>
  <c r="AUV199" i="1" s="1"/>
  <c r="AUW199" i="1" s="1"/>
  <c r="AUX199" i="1" s="1"/>
  <c r="BM245" i="1"/>
  <c r="BM266" i="1"/>
  <c r="AUV266" i="1" s="1"/>
  <c r="AUW266" i="1" s="1"/>
  <c r="AUX266" i="1" s="1"/>
  <c r="BM328" i="1"/>
  <c r="AUV328" i="1" s="1"/>
  <c r="AUW328" i="1" s="1"/>
  <c r="AUX328" i="1" s="1"/>
  <c r="BM362" i="1"/>
  <c r="AUV362" i="1" s="1"/>
  <c r="AUW362" i="1" s="1"/>
  <c r="AUX362" i="1" s="1"/>
  <c r="BM411" i="1"/>
  <c r="AUV411" i="1" s="1"/>
  <c r="AUW411" i="1" s="1"/>
  <c r="AUX411" i="1" s="1"/>
  <c r="AR71" i="1"/>
  <c r="AS71" i="1" s="1"/>
  <c r="AR91" i="1"/>
  <c r="AS91" i="1" s="1"/>
  <c r="BM147" i="1"/>
  <c r="AUV147" i="1" s="1"/>
  <c r="AUW147" i="1" s="1"/>
  <c r="AUX147" i="1" s="1"/>
  <c r="BM402" i="1"/>
  <c r="AUV402" i="1" s="1"/>
  <c r="AUW402" i="1" s="1"/>
  <c r="AUX402" i="1" s="1"/>
  <c r="BM410" i="1"/>
  <c r="AUV410" i="1" s="1"/>
  <c r="AUW410" i="1" s="1"/>
  <c r="AUX410" i="1" s="1"/>
  <c r="BM414" i="1"/>
  <c r="AUV414" i="1" s="1"/>
  <c r="AUW414" i="1" s="1"/>
  <c r="AUX414" i="1" s="1"/>
  <c r="BM128" i="1"/>
  <c r="AUV128" i="1" s="1"/>
  <c r="AUW128" i="1" s="1"/>
  <c r="AUX128" i="1" s="1"/>
  <c r="AR157" i="1"/>
  <c r="AS157" i="1" s="1"/>
  <c r="BM171" i="1"/>
  <c r="AUV171" i="1" s="1"/>
  <c r="AUW171" i="1" s="1"/>
  <c r="AUX171" i="1" s="1"/>
  <c r="BM197" i="1"/>
  <c r="AUV197" i="1" s="1"/>
  <c r="AUW197" i="1" s="1"/>
  <c r="AUX197" i="1" s="1"/>
  <c r="BM211" i="1"/>
  <c r="AUV211" i="1" s="1"/>
  <c r="AUW211" i="1" s="1"/>
  <c r="AUX211" i="1" s="1"/>
  <c r="BM223" i="1"/>
  <c r="AUV223" i="1" s="1"/>
  <c r="AUW223" i="1" s="1"/>
  <c r="AUX223" i="1" s="1"/>
  <c r="BM399" i="1"/>
  <c r="AUV399" i="1" s="1"/>
  <c r="AUW399" i="1" s="1"/>
  <c r="AUX399" i="1" s="1"/>
  <c r="BM14" i="1"/>
  <c r="BM126" i="1"/>
  <c r="BM184" i="1"/>
  <c r="BM71" i="1"/>
  <c r="AUV71" i="1" s="1"/>
  <c r="BM409" i="1"/>
  <c r="AUV409" i="1" s="1"/>
  <c r="AUW409" i="1" s="1"/>
  <c r="AUX409" i="1" s="1"/>
  <c r="BM213" i="1"/>
  <c r="AUV213" i="1" s="1"/>
  <c r="AUW213" i="1" s="1"/>
  <c r="AUX213" i="1" s="1"/>
  <c r="BM251" i="1"/>
  <c r="AUV251" i="1" s="1"/>
  <c r="AUW251" i="1" s="1"/>
  <c r="AUX251" i="1" s="1"/>
  <c r="BM333" i="1"/>
  <c r="BM377" i="1"/>
  <c r="AUV377" i="1" s="1"/>
  <c r="AUW377" i="1" s="1"/>
  <c r="AUX377" i="1" s="1"/>
  <c r="BM335" i="1"/>
  <c r="BM39" i="1"/>
  <c r="AUV39" i="1" s="1"/>
  <c r="BM80" i="1"/>
  <c r="AUV80" i="1" s="1"/>
  <c r="AUW80" i="1" s="1"/>
  <c r="AUX80" i="1" s="1"/>
  <c r="BM127" i="1"/>
  <c r="AUV127" i="1" s="1"/>
  <c r="BM170" i="1"/>
  <c r="BM210" i="1"/>
  <c r="AUV210" i="1" s="1"/>
  <c r="AUW210" i="1" s="1"/>
  <c r="AUX210" i="1" s="1"/>
  <c r="BM252" i="1"/>
  <c r="AUV252" i="1" s="1"/>
  <c r="AUW252" i="1" s="1"/>
  <c r="AUX252" i="1" s="1"/>
  <c r="BM264" i="1"/>
  <c r="AUV264" i="1" s="1"/>
  <c r="AUW264" i="1" s="1"/>
  <c r="AUX264" i="1" s="1"/>
  <c r="BM314" i="1"/>
  <c r="AUV314" i="1" s="1"/>
  <c r="AUW314" i="1" s="1"/>
  <c r="AUX314" i="1" s="1"/>
  <c r="BM342" i="1"/>
  <c r="BM395" i="1"/>
  <c r="AUV395" i="1" s="1"/>
  <c r="AUW395" i="1" s="1"/>
  <c r="AUX395" i="1" s="1"/>
  <c r="BM253" i="1"/>
  <c r="AUV253" i="1" s="1"/>
  <c r="AUW253" i="1" s="1"/>
  <c r="AUX253" i="1" s="1"/>
  <c r="BM277" i="1"/>
  <c r="AUV277" i="1" s="1"/>
  <c r="AUW277" i="1" s="1"/>
  <c r="AUX277" i="1" s="1"/>
  <c r="BM339" i="1"/>
  <c r="AUV339" i="1" s="1"/>
  <c r="AUW339" i="1" s="1"/>
  <c r="AUX339" i="1" s="1"/>
  <c r="BM85" i="1"/>
  <c r="AUV85" i="1" s="1"/>
  <c r="AUW85" i="1" s="1"/>
  <c r="AUX85" i="1" s="1"/>
  <c r="BM17" i="1"/>
  <c r="AUV17" i="1" s="1"/>
  <c r="AUW17" i="1" s="1"/>
  <c r="AUX17" i="1" s="1"/>
  <c r="BM90" i="1"/>
  <c r="AUV90" i="1" s="1"/>
  <c r="AUW90" i="1" s="1"/>
  <c r="AUX90" i="1" s="1"/>
  <c r="BM125" i="1"/>
  <c r="AUV125" i="1" s="1"/>
  <c r="AUW125" i="1" s="1"/>
  <c r="AUX125" i="1" s="1"/>
  <c r="BM212" i="1"/>
  <c r="AUV212" i="1" s="1"/>
  <c r="AUW212" i="1" s="1"/>
  <c r="AUX212" i="1" s="1"/>
  <c r="BM305" i="1"/>
  <c r="AUV305" i="1" s="1"/>
  <c r="AUW305" i="1" s="1"/>
  <c r="AUX305" i="1" s="1"/>
  <c r="BM352" i="1"/>
  <c r="AUV352" i="1" s="1"/>
  <c r="AUW352" i="1" s="1"/>
  <c r="AUX352" i="1" s="1"/>
  <c r="BM415" i="1"/>
  <c r="BM106" i="1"/>
  <c r="AUV106" i="1" s="1"/>
  <c r="AUW106" i="1" s="1"/>
  <c r="AUX106" i="1" s="1"/>
  <c r="BM138" i="1"/>
  <c r="AUV138" i="1" s="1"/>
  <c r="AUW138" i="1" s="1"/>
  <c r="AUX138" i="1" s="1"/>
  <c r="BM209" i="1"/>
  <c r="AUV209" i="1" s="1"/>
  <c r="AUW209" i="1" s="1"/>
  <c r="AUX209" i="1" s="1"/>
  <c r="BM238" i="1"/>
  <c r="AUV238" i="1" s="1"/>
  <c r="AUW238" i="1" s="1"/>
  <c r="AUX238" i="1" s="1"/>
  <c r="BM259" i="1"/>
  <c r="AUV259" i="1" s="1"/>
  <c r="AUW259" i="1" s="1"/>
  <c r="AUX259" i="1" s="1"/>
  <c r="BM275" i="1"/>
  <c r="AUV275" i="1" s="1"/>
  <c r="AUW275" i="1" s="1"/>
  <c r="AUX275" i="1" s="1"/>
  <c r="BM313" i="1"/>
  <c r="AUV313" i="1" s="1"/>
  <c r="AUW313" i="1" s="1"/>
  <c r="AUX313" i="1" s="1"/>
  <c r="BM355" i="1"/>
  <c r="BM351" i="1"/>
  <c r="AUV351" i="1" s="1"/>
  <c r="AUW351" i="1" s="1"/>
  <c r="AUX351" i="1" s="1"/>
  <c r="BM64" i="1"/>
  <c r="AUV64" i="1" s="1"/>
  <c r="AUW64" i="1" s="1"/>
  <c r="AUX64" i="1" s="1"/>
  <c r="BM84" i="1"/>
  <c r="AUV84" i="1" s="1"/>
  <c r="AUW84" i="1" s="1"/>
  <c r="AUX84" i="1" s="1"/>
  <c r="BM115" i="1"/>
  <c r="AUV115" i="1" s="1"/>
  <c r="AUW115" i="1" s="1"/>
  <c r="AUX115" i="1" s="1"/>
  <c r="BM148" i="1"/>
  <c r="AUV148" i="1" s="1"/>
  <c r="AUW148" i="1" s="1"/>
  <c r="AUX148" i="1" s="1"/>
  <c r="BM178" i="1"/>
  <c r="AUV178" i="1" s="1"/>
  <c r="AUW178" i="1" s="1"/>
  <c r="AUX178" i="1" s="1"/>
  <c r="BM201" i="1"/>
  <c r="BM239" i="1"/>
  <c r="AUV239" i="1" s="1"/>
  <c r="AUW239" i="1" s="1"/>
  <c r="AUX239" i="1" s="1"/>
  <c r="BM260" i="1"/>
  <c r="AUV260" i="1" s="1"/>
  <c r="AUW260" i="1" s="1"/>
  <c r="AUX260" i="1" s="1"/>
  <c r="BM282" i="1"/>
  <c r="AUV282" i="1" s="1"/>
  <c r="AUW282" i="1" s="1"/>
  <c r="AUX282" i="1" s="1"/>
  <c r="BM318" i="1"/>
  <c r="AUV318" i="1" s="1"/>
  <c r="AUW318" i="1" s="1"/>
  <c r="AUX318" i="1" s="1"/>
  <c r="BM338" i="1"/>
  <c r="AUV338" i="1" s="1"/>
  <c r="AUW338" i="1" s="1"/>
  <c r="AUX338" i="1" s="1"/>
  <c r="BM364" i="1"/>
  <c r="AUV364" i="1" s="1"/>
  <c r="AUW364" i="1" s="1"/>
  <c r="AUX364" i="1" s="1"/>
  <c r="BM227" i="1"/>
  <c r="AUV227" i="1" s="1"/>
  <c r="AUW227" i="1" s="1"/>
  <c r="AUX227" i="1" s="1"/>
  <c r="BM249" i="1"/>
  <c r="AUV249" i="1" s="1"/>
  <c r="AUW249" i="1" s="1"/>
  <c r="AUX249" i="1" s="1"/>
  <c r="BM265" i="1"/>
  <c r="AUV265" i="1" s="1"/>
  <c r="AUW265" i="1" s="1"/>
  <c r="AUX265" i="1" s="1"/>
  <c r="BM300" i="1"/>
  <c r="AUV300" i="1" s="1"/>
  <c r="AUW300" i="1" s="1"/>
  <c r="AUX300" i="1" s="1"/>
  <c r="BM357" i="1"/>
  <c r="AUV357" i="1" s="1"/>
  <c r="AUW357" i="1" s="1"/>
  <c r="AUX357" i="1" s="1"/>
  <c r="BM162" i="1"/>
  <c r="AUV162" i="1" s="1"/>
  <c r="AUW162" i="1" s="1"/>
  <c r="AUX162" i="1" s="1"/>
  <c r="BM21" i="1"/>
  <c r="AUV21" i="1" s="1"/>
  <c r="AUW21" i="1" s="1"/>
  <c r="AUX21" i="1" s="1"/>
  <c r="BM45" i="1"/>
  <c r="AUV45" i="1" s="1"/>
  <c r="AUW45" i="1" s="1"/>
  <c r="AUX45" i="1" s="1"/>
  <c r="BM74" i="1"/>
  <c r="AUV74" i="1" s="1"/>
  <c r="AUW74" i="1" s="1"/>
  <c r="AUX74" i="1" s="1"/>
  <c r="BM94" i="1"/>
  <c r="BM168" i="1"/>
  <c r="AUV168" i="1" s="1"/>
  <c r="AUW168" i="1" s="1"/>
  <c r="AUX168" i="1" s="1"/>
  <c r="BM190" i="1"/>
  <c r="AUV190" i="1" s="1"/>
  <c r="AUW190" i="1" s="1"/>
  <c r="AUX190" i="1" s="1"/>
  <c r="BM241" i="1"/>
  <c r="AUV241" i="1" s="1"/>
  <c r="AUW241" i="1" s="1"/>
  <c r="AUX241" i="1" s="1"/>
  <c r="BM262" i="1"/>
  <c r="AUV262" i="1" s="1"/>
  <c r="AUW262" i="1" s="1"/>
  <c r="AUX262" i="1" s="1"/>
  <c r="BM332" i="1"/>
  <c r="AUV332" i="1" s="1"/>
  <c r="AUW332" i="1" s="1"/>
  <c r="AUX332" i="1" s="1"/>
  <c r="BM340" i="1"/>
  <c r="AUV340" i="1" s="1"/>
  <c r="AUW340" i="1" s="1"/>
  <c r="AUX340" i="1" s="1"/>
  <c r="BM376" i="1"/>
  <c r="AUV376" i="1" s="1"/>
  <c r="AUW376" i="1" s="1"/>
  <c r="AUX376" i="1" s="1"/>
  <c r="BM397" i="1"/>
  <c r="AUV397" i="1" s="1"/>
  <c r="AUW397" i="1" s="1"/>
  <c r="AUX397" i="1" s="1"/>
  <c r="BM379" i="1"/>
  <c r="AUV379" i="1" s="1"/>
  <c r="AUW379" i="1" s="1"/>
  <c r="AUX379" i="1" s="1"/>
  <c r="BM130" i="1"/>
  <c r="AUV130" i="1" s="1"/>
  <c r="AUW130" i="1" s="1"/>
  <c r="AUX130" i="1" s="1"/>
  <c r="BM242" i="1"/>
  <c r="AUV242" i="1" s="1"/>
  <c r="AUW242" i="1" s="1"/>
  <c r="AUX242" i="1" s="1"/>
  <c r="BM271" i="1"/>
  <c r="AUV271" i="1" s="1"/>
  <c r="AUW271" i="1" s="1"/>
  <c r="AUX271" i="1" s="1"/>
  <c r="BM317" i="1"/>
  <c r="AUV317" i="1" s="1"/>
  <c r="AUW317" i="1" s="1"/>
  <c r="AUX317" i="1" s="1"/>
  <c r="BM359" i="1"/>
  <c r="AUV359" i="1" s="1"/>
  <c r="AUW359" i="1" s="1"/>
  <c r="AUX359" i="1" s="1"/>
  <c r="BM15" i="1"/>
  <c r="AUV15" i="1" s="1"/>
  <c r="BM88" i="1"/>
  <c r="BM143" i="1"/>
  <c r="AUV143" i="1" s="1"/>
  <c r="AUW143" i="1" s="1"/>
  <c r="AUX143" i="1" s="1"/>
  <c r="BM183" i="1"/>
  <c r="AUV183" i="1" s="1"/>
  <c r="AUW183" i="1" s="1"/>
  <c r="AUX183" i="1" s="1"/>
  <c r="BM243" i="1"/>
  <c r="AUV243" i="1" s="1"/>
  <c r="AUW243" i="1" s="1"/>
  <c r="AUX243" i="1" s="1"/>
  <c r="BM299" i="1"/>
  <c r="AUV299" i="1" s="1"/>
  <c r="AUW299" i="1" s="1"/>
  <c r="AUX299" i="1" s="1"/>
  <c r="BM334" i="1"/>
  <c r="BM374" i="1"/>
  <c r="AUV374" i="1" s="1"/>
  <c r="AUW374" i="1" s="1"/>
  <c r="AUX374" i="1" s="1"/>
  <c r="BM244" i="1"/>
  <c r="AUV244" i="1" s="1"/>
  <c r="AUW244" i="1" s="1"/>
  <c r="AUX244" i="1" s="1"/>
  <c r="BM269" i="1"/>
  <c r="AUV269" i="1" s="1"/>
  <c r="AUW269" i="1" s="1"/>
  <c r="AUX269" i="1" s="1"/>
  <c r="BM327" i="1"/>
  <c r="AUV327" i="1" s="1"/>
  <c r="AUW327" i="1" s="1"/>
  <c r="AUX327" i="1" s="1"/>
  <c r="BM179" i="1"/>
  <c r="AUV179" i="1" s="1"/>
  <c r="AUW179" i="1" s="1"/>
  <c r="AUX179" i="1" s="1"/>
  <c r="BM41" i="1"/>
  <c r="AUV41" i="1" s="1"/>
  <c r="AUW41" i="1" s="1"/>
  <c r="AUX41" i="1" s="1"/>
  <c r="BM82" i="1"/>
  <c r="AUV82" i="1" s="1"/>
  <c r="AUW82" i="1" s="1"/>
  <c r="AUX82" i="1" s="1"/>
  <c r="BM163" i="1"/>
  <c r="AUV163" i="1" s="1"/>
  <c r="AUW163" i="1" s="1"/>
  <c r="AUX163" i="1" s="1"/>
  <c r="BM224" i="1"/>
  <c r="AUV224" i="1" s="1"/>
  <c r="AUW224" i="1" s="1"/>
  <c r="AUX224" i="1" s="1"/>
  <c r="BM258" i="1"/>
  <c r="AUV258" i="1" s="1"/>
  <c r="AUW258" i="1" s="1"/>
  <c r="AUX258" i="1" s="1"/>
  <c r="BM297" i="1"/>
  <c r="AUV297" i="1" s="1"/>
  <c r="AUW297" i="1" s="1"/>
  <c r="AUX297" i="1" s="1"/>
  <c r="BM336" i="1"/>
  <c r="AUV336" i="1" s="1"/>
  <c r="AUW336" i="1" s="1"/>
  <c r="AUX336" i="1" s="1"/>
  <c r="BM221" i="1"/>
  <c r="AUV221" i="1" s="1"/>
  <c r="AUW221" i="1" s="1"/>
  <c r="AUX221" i="1" s="1"/>
  <c r="BM247" i="1"/>
  <c r="AUV247" i="1" s="1"/>
  <c r="AUW247" i="1" s="1"/>
  <c r="AUX247" i="1" s="1"/>
  <c r="BM267" i="1"/>
  <c r="BM298" i="1"/>
  <c r="AUV298" i="1" s="1"/>
  <c r="AUW298" i="1" s="1"/>
  <c r="AUX298" i="1" s="1"/>
  <c r="BM329" i="1"/>
  <c r="AUV329" i="1" s="1"/>
  <c r="AUW329" i="1" s="1"/>
  <c r="AUX329" i="1" s="1"/>
  <c r="BM337" i="1"/>
  <c r="AUV337" i="1" s="1"/>
  <c r="AUW337" i="1" s="1"/>
  <c r="AUX337" i="1" s="1"/>
  <c r="BM363" i="1"/>
  <c r="AUV363" i="1" s="1"/>
  <c r="AUW363" i="1" s="1"/>
  <c r="AUX363" i="1" s="1"/>
  <c r="BM296" i="1"/>
  <c r="AUV296" i="1" s="1"/>
  <c r="AUW296" i="1" s="1"/>
  <c r="AUX296" i="1" s="1"/>
  <c r="BM43" i="1"/>
  <c r="AUV43" i="1" s="1"/>
  <c r="BM72" i="1"/>
  <c r="BM92" i="1"/>
  <c r="AUV92" i="1" s="1"/>
  <c r="AUW92" i="1" s="1"/>
  <c r="AUX92" i="1" s="1"/>
  <c r="BM139" i="1"/>
  <c r="AUV139" i="1" s="1"/>
  <c r="AUW139" i="1" s="1"/>
  <c r="AUX139" i="1" s="1"/>
  <c r="BM166" i="1"/>
  <c r="AUV166" i="1" s="1"/>
  <c r="AUW166" i="1" s="1"/>
  <c r="AUX166" i="1" s="1"/>
  <c r="BM187" i="1"/>
  <c r="AUV187" i="1" s="1"/>
  <c r="BM222" i="1"/>
  <c r="AUV222" i="1" s="1"/>
  <c r="AUW222" i="1" s="1"/>
  <c r="AUX222" i="1" s="1"/>
  <c r="BM248" i="1"/>
  <c r="AUV248" i="1" s="1"/>
  <c r="AUW248" i="1" s="1"/>
  <c r="AUX248" i="1" s="1"/>
  <c r="BM268" i="1"/>
  <c r="AUV268" i="1" s="1"/>
  <c r="AUW268" i="1" s="1"/>
  <c r="AUX268" i="1" s="1"/>
  <c r="BM303" i="1"/>
  <c r="BM330" i="1"/>
  <c r="AUV330" i="1" s="1"/>
  <c r="AUW330" i="1" s="1"/>
  <c r="AUX330" i="1" s="1"/>
  <c r="BM356" i="1"/>
  <c r="AUV356" i="1" s="1"/>
  <c r="AUW356" i="1" s="1"/>
  <c r="AUX356" i="1" s="1"/>
  <c r="BM378" i="1"/>
  <c r="BM240" i="1"/>
  <c r="AUV240" i="1" s="1"/>
  <c r="AUW240" i="1" s="1"/>
  <c r="AUX240" i="1" s="1"/>
  <c r="BM257" i="1"/>
  <c r="AUV257" i="1" s="1"/>
  <c r="AUW257" i="1" s="1"/>
  <c r="AUX257" i="1" s="1"/>
  <c r="BM273" i="1"/>
  <c r="AUV273" i="1" s="1"/>
  <c r="AUW273" i="1" s="1"/>
  <c r="AUX273" i="1" s="1"/>
  <c r="BM315" i="1"/>
  <c r="AUV315" i="1" s="1"/>
  <c r="AUW315" i="1" s="1"/>
  <c r="AUX315" i="1" s="1"/>
  <c r="BM331" i="1"/>
  <c r="AUV331" i="1" s="1"/>
  <c r="AUW331" i="1" s="1"/>
  <c r="AUX331" i="1" s="1"/>
  <c r="BM375" i="1"/>
  <c r="BM13" i="1"/>
  <c r="AUV13" i="1" s="1"/>
  <c r="AUW13" i="1" s="1"/>
  <c r="AUX13" i="1" s="1"/>
  <c r="BM29" i="1"/>
  <c r="AUV29" i="1" s="1"/>
  <c r="AUW29" i="1" s="1"/>
  <c r="AUX29" i="1" s="1"/>
  <c r="BM66" i="1"/>
  <c r="AUV66" i="1" s="1"/>
  <c r="AUW66" i="1" s="1"/>
  <c r="AUX66" i="1" s="1"/>
  <c r="BM86" i="1"/>
  <c r="AUV86" i="1" s="1"/>
  <c r="AUW86" i="1" s="1"/>
  <c r="AUX86" i="1" s="1"/>
  <c r="BM109" i="1"/>
  <c r="AUV109" i="1" s="1"/>
  <c r="AUW109" i="1" s="1"/>
  <c r="AUX109" i="1" s="1"/>
  <c r="BM117" i="1"/>
  <c r="AUV117" i="1" s="1"/>
  <c r="AUW117" i="1" s="1"/>
  <c r="AUX117" i="1" s="1"/>
  <c r="BM158" i="1"/>
  <c r="AUV158" i="1" s="1"/>
  <c r="AUW158" i="1" s="1"/>
  <c r="AUX158" i="1" s="1"/>
  <c r="BM180" i="1"/>
  <c r="AUV180" i="1" s="1"/>
  <c r="AUW180" i="1" s="1"/>
  <c r="AUX180" i="1" s="1"/>
  <c r="BM203" i="1"/>
  <c r="AUV203" i="1" s="1"/>
  <c r="AUW203" i="1" s="1"/>
  <c r="AUX203" i="1" s="1"/>
  <c r="BM250" i="1"/>
  <c r="AUV250" i="1" s="1"/>
  <c r="AUW250" i="1" s="1"/>
  <c r="AUX250" i="1" s="1"/>
  <c r="BM270" i="1"/>
  <c r="AUV270" i="1" s="1"/>
  <c r="AUW270" i="1" s="1"/>
  <c r="AUX270" i="1" s="1"/>
  <c r="BM280" i="1"/>
  <c r="AUV280" i="1" s="1"/>
  <c r="AUW280" i="1" s="1"/>
  <c r="AUX280" i="1" s="1"/>
  <c r="BM316" i="1"/>
  <c r="AUV316" i="1" s="1"/>
  <c r="AUW316" i="1" s="1"/>
  <c r="AUX316" i="1" s="1"/>
  <c r="BM358" i="1"/>
  <c r="AUV358" i="1" s="1"/>
  <c r="AUW358" i="1" s="1"/>
  <c r="AUX358" i="1" s="1"/>
  <c r="BM403" i="1"/>
  <c r="AUV403" i="1" s="1"/>
  <c r="AUW403" i="1" s="1"/>
  <c r="AUX403" i="1" s="1"/>
  <c r="BM87" i="1"/>
  <c r="AUV87" i="1" s="1"/>
  <c r="AUW87" i="1" s="1"/>
  <c r="AUX87" i="1" s="1"/>
  <c r="AR126" i="1"/>
  <c r="AS126" i="1" s="1"/>
  <c r="BM200" i="1"/>
  <c r="AUV200" i="1" s="1"/>
  <c r="AUW200" i="1" s="1"/>
  <c r="AUX200" i="1" s="1"/>
  <c r="BM404" i="1"/>
  <c r="BM412" i="1"/>
  <c r="AUV412" i="1" s="1"/>
  <c r="AUW412" i="1" s="1"/>
  <c r="AUX412" i="1" s="1"/>
  <c r="AR20" i="1"/>
  <c r="AS20" i="1" s="1"/>
  <c r="BM188" i="1"/>
  <c r="AUV188" i="1" s="1"/>
  <c r="AUW188" i="1" s="1"/>
  <c r="AUX188" i="1" s="1"/>
  <c r="BM202" i="1"/>
  <c r="AUV202" i="1" s="1"/>
  <c r="AUW202" i="1" s="1"/>
  <c r="AUX202" i="1" s="1"/>
  <c r="BM219" i="1"/>
  <c r="BM396" i="1"/>
  <c r="AUV396" i="1" s="1"/>
  <c r="AUW396" i="1" s="1"/>
  <c r="AUX396" i="1" s="1"/>
  <c r="BM91" i="1"/>
  <c r="BM20" i="1"/>
  <c r="BM89" i="1"/>
  <c r="M29" i="3"/>
  <c r="AB29" i="3" s="1"/>
  <c r="M32" i="3"/>
  <c r="AB32" i="3" s="1"/>
  <c r="M33" i="3"/>
  <c r="AB33" i="3" s="1"/>
  <c r="M31" i="3"/>
  <c r="AB31" i="3" s="1"/>
  <c r="M30" i="3"/>
  <c r="AB30" i="3" s="1"/>
  <c r="K36" i="3"/>
  <c r="K7" i="3"/>
  <c r="K38" i="3"/>
  <c r="M41" i="3"/>
  <c r="AB41" i="3" s="1"/>
  <c r="M40" i="3"/>
  <c r="AB40" i="3" s="1"/>
  <c r="K18" i="3"/>
  <c r="M20" i="3"/>
  <c r="AB20" i="3" s="1"/>
  <c r="AY75" i="1"/>
  <c r="BU75" i="1" s="1"/>
  <c r="AVD75" i="1" s="1"/>
  <c r="AY95" i="1"/>
  <c r="BU95" i="1" s="1"/>
  <c r="AVD95" i="1" s="1"/>
  <c r="AY151" i="1"/>
  <c r="BU151" i="1" s="1"/>
  <c r="AY283" i="1"/>
  <c r="BU283" i="1" s="1"/>
  <c r="AVD283" i="1" s="1"/>
  <c r="AY343" i="1"/>
  <c r="BU343" i="1" s="1"/>
  <c r="AY345" i="1"/>
  <c r="BU345" i="1" s="1"/>
  <c r="AY152" i="1"/>
  <c r="BU152" i="1" s="1"/>
  <c r="AY284" i="1"/>
  <c r="BU284" i="1" s="1"/>
  <c r="AY289" i="1"/>
  <c r="BU289" i="1" s="1"/>
  <c r="AY387" i="1"/>
  <c r="BU387" i="1" s="1"/>
  <c r="AVD387" i="1" s="1"/>
  <c r="AY405" i="1"/>
  <c r="BU405" i="1" s="1"/>
  <c r="AVD405" i="1" s="1"/>
  <c r="BC152" i="1"/>
  <c r="BY152" i="1" s="1"/>
  <c r="BC284" i="1"/>
  <c r="BY284" i="1" s="1"/>
  <c r="BC289" i="1"/>
  <c r="BY289" i="1" s="1"/>
  <c r="BC387" i="1"/>
  <c r="BY387" i="1" s="1"/>
  <c r="AVH387" i="1" s="1"/>
  <c r="BC75" i="1"/>
  <c r="BY75" i="1" s="1"/>
  <c r="AVH75" i="1" s="1"/>
  <c r="BC95" i="1"/>
  <c r="BY95" i="1" s="1"/>
  <c r="AVH95" i="1" s="1"/>
  <c r="BC151" i="1"/>
  <c r="BY151" i="1" s="1"/>
  <c r="BC283" i="1"/>
  <c r="BY283" i="1" s="1"/>
  <c r="AVH283" i="1" s="1"/>
  <c r="BC343" i="1"/>
  <c r="BY343" i="1" s="1"/>
  <c r="BC345" i="1"/>
  <c r="BY345" i="1" s="1"/>
  <c r="BC405" i="1"/>
  <c r="BY405" i="1" s="1"/>
  <c r="AVH405" i="1" s="1"/>
  <c r="BG152" i="1"/>
  <c r="CC152" i="1" s="1"/>
  <c r="BG284" i="1"/>
  <c r="CC284" i="1" s="1"/>
  <c r="BG289" i="1"/>
  <c r="CC289" i="1" s="1"/>
  <c r="BG387" i="1"/>
  <c r="CC387" i="1" s="1"/>
  <c r="AVL387" i="1" s="1"/>
  <c r="BG75" i="1"/>
  <c r="CC75" i="1" s="1"/>
  <c r="AVL75" i="1" s="1"/>
  <c r="BG95" i="1"/>
  <c r="CC95" i="1" s="1"/>
  <c r="AVL95" i="1" s="1"/>
  <c r="BG151" i="1"/>
  <c r="CC151" i="1" s="1"/>
  <c r="BG283" i="1"/>
  <c r="CC283" i="1" s="1"/>
  <c r="AVL283" i="1" s="1"/>
  <c r="BG343" i="1"/>
  <c r="CC343" i="1" s="1"/>
  <c r="BG345" i="1"/>
  <c r="CC345" i="1" s="1"/>
  <c r="BG405" i="1"/>
  <c r="CC405" i="1" s="1"/>
  <c r="AVL405" i="1" s="1"/>
  <c r="BA346" i="1"/>
  <c r="BW346" i="1" s="1"/>
  <c r="BE346" i="1"/>
  <c r="CA346" i="1" s="1"/>
  <c r="BA11" i="1"/>
  <c r="BW11" i="1" s="1"/>
  <c r="BA37" i="1"/>
  <c r="BW37" i="1" s="1"/>
  <c r="BA76" i="1"/>
  <c r="BW76" i="1" s="1"/>
  <c r="CS76" i="1" s="1"/>
  <c r="BA78" i="1"/>
  <c r="BW78" i="1" s="1"/>
  <c r="CS78" i="1" s="1"/>
  <c r="BA97" i="1"/>
  <c r="BW97" i="1" s="1"/>
  <c r="BA101" i="1"/>
  <c r="BW101" i="1" s="1"/>
  <c r="BA103" i="1"/>
  <c r="BW103" i="1" s="1"/>
  <c r="BA119" i="1"/>
  <c r="BW119" i="1" s="1"/>
  <c r="AVF119" i="1" s="1"/>
  <c r="BA121" i="1"/>
  <c r="BW121" i="1" s="1"/>
  <c r="BA123" i="1"/>
  <c r="BA131" i="1"/>
  <c r="BW131" i="1" s="1"/>
  <c r="BA133" i="1"/>
  <c r="BW133" i="1" s="1"/>
  <c r="BA135" i="1"/>
  <c r="BW135" i="1" s="1"/>
  <c r="BA137" i="1"/>
  <c r="BW137" i="1" s="1"/>
  <c r="BA150" i="1"/>
  <c r="BW150" i="1" s="1"/>
  <c r="AVF150" i="1" s="1"/>
  <c r="BA154" i="1"/>
  <c r="BW154" i="1" s="1"/>
  <c r="BA156" i="1"/>
  <c r="BW156" i="1" s="1"/>
  <c r="BA192" i="1"/>
  <c r="BW192" i="1" s="1"/>
  <c r="BA194" i="1"/>
  <c r="BW194" i="1" s="1"/>
  <c r="BA214" i="1"/>
  <c r="BW214" i="1" s="1"/>
  <c r="AVF214" i="1" s="1"/>
  <c r="BA216" i="1"/>
  <c r="BW216" i="1" s="1"/>
  <c r="BA218" i="1"/>
  <c r="BW218" i="1" s="1"/>
  <c r="BA254" i="1"/>
  <c r="BW254" i="1" s="1"/>
  <c r="AVF254" i="1" s="1"/>
  <c r="BA256" i="1"/>
  <c r="BW256" i="1" s="1"/>
  <c r="BA287" i="1"/>
  <c r="BW287" i="1" s="1"/>
  <c r="BA291" i="1"/>
  <c r="BW291" i="1" s="1"/>
  <c r="BA293" i="1"/>
  <c r="BW293" i="1" s="1"/>
  <c r="BA295" i="1"/>
  <c r="BW295" i="1" s="1"/>
  <c r="BA344" i="1"/>
  <c r="BW344" i="1" s="1"/>
  <c r="BA348" i="1"/>
  <c r="BW348" i="1" s="1"/>
  <c r="BA391" i="1"/>
  <c r="BW391" i="1" s="1"/>
  <c r="BA407" i="1"/>
  <c r="BW407" i="1" s="1"/>
  <c r="BA9" i="1"/>
  <c r="BW9" i="1" s="1"/>
  <c r="BA12" i="1"/>
  <c r="BW12" i="1" s="1"/>
  <c r="BA34" i="1"/>
  <c r="BW34" i="1" s="1"/>
  <c r="BA36" i="1"/>
  <c r="BW36" i="1" s="1"/>
  <c r="BA77" i="1"/>
  <c r="BW77" i="1" s="1"/>
  <c r="BA79" i="1"/>
  <c r="BW79" i="1" s="1"/>
  <c r="BA102" i="1"/>
  <c r="BW102" i="1" s="1"/>
  <c r="BA120" i="1"/>
  <c r="BW120" i="1" s="1"/>
  <c r="BA122" i="1"/>
  <c r="BW122" i="1" s="1"/>
  <c r="BA132" i="1"/>
  <c r="BW132" i="1" s="1"/>
  <c r="CS132" i="1" s="1"/>
  <c r="BA134" i="1"/>
  <c r="BW134" i="1" s="1"/>
  <c r="BA136" i="1"/>
  <c r="BW136" i="1" s="1"/>
  <c r="BA153" i="1"/>
  <c r="BW153" i="1" s="1"/>
  <c r="BA155" i="1"/>
  <c r="BW155" i="1" s="1"/>
  <c r="BA191" i="1"/>
  <c r="BW191" i="1" s="1"/>
  <c r="AVF191" i="1" s="1"/>
  <c r="BA193" i="1"/>
  <c r="BW193" i="1" s="1"/>
  <c r="BA195" i="1"/>
  <c r="BW195" i="1" s="1"/>
  <c r="BA215" i="1"/>
  <c r="BW215" i="1" s="1"/>
  <c r="BA217" i="1"/>
  <c r="BW217" i="1" s="1"/>
  <c r="BA255" i="1"/>
  <c r="BW255" i="1" s="1"/>
  <c r="BA285" i="1"/>
  <c r="BW285" i="1" s="1"/>
  <c r="BA288" i="1"/>
  <c r="BW288" i="1" s="1"/>
  <c r="BA292" i="1"/>
  <c r="BW292" i="1" s="1"/>
  <c r="BA294" i="1"/>
  <c r="BW294" i="1" s="1"/>
  <c r="BA347" i="1"/>
  <c r="BW347" i="1" s="1"/>
  <c r="BA349" i="1"/>
  <c r="BW349" i="1" s="1"/>
  <c r="BA388" i="1"/>
  <c r="BW388" i="1" s="1"/>
  <c r="BA390" i="1"/>
  <c r="BW390" i="1" s="1"/>
  <c r="BA392" i="1"/>
  <c r="BW392" i="1" s="1"/>
  <c r="BA406" i="1"/>
  <c r="BW406" i="1" s="1"/>
  <c r="BA408" i="1"/>
  <c r="BW408" i="1" s="1"/>
  <c r="AE4" i="1"/>
  <c r="BA350" i="1"/>
  <c r="BW350" i="1" s="1"/>
  <c r="BA389" i="1"/>
  <c r="BW389" i="1" s="1"/>
  <c r="BA393" i="1"/>
  <c r="BW393" i="1" s="1"/>
  <c r="BE11" i="1"/>
  <c r="CA11" i="1" s="1"/>
  <c r="BE37" i="1"/>
  <c r="CA37" i="1" s="1"/>
  <c r="BE76" i="1"/>
  <c r="CA76" i="1" s="1"/>
  <c r="CW76" i="1" s="1"/>
  <c r="BE78" i="1"/>
  <c r="CA78" i="1" s="1"/>
  <c r="CW78" i="1" s="1"/>
  <c r="BE97" i="1"/>
  <c r="CA97" i="1" s="1"/>
  <c r="BE101" i="1"/>
  <c r="CA101" i="1" s="1"/>
  <c r="BE103" i="1"/>
  <c r="CA103" i="1" s="1"/>
  <c r="BE119" i="1"/>
  <c r="CA119" i="1" s="1"/>
  <c r="AVJ119" i="1" s="1"/>
  <c r="BE121" i="1"/>
  <c r="CA121" i="1" s="1"/>
  <c r="BE123" i="1"/>
  <c r="BE131" i="1"/>
  <c r="CA131" i="1" s="1"/>
  <c r="BE133" i="1"/>
  <c r="CA133" i="1" s="1"/>
  <c r="BE135" i="1"/>
  <c r="CA135" i="1" s="1"/>
  <c r="BE137" i="1"/>
  <c r="CA137" i="1" s="1"/>
  <c r="BE150" i="1"/>
  <c r="CA150" i="1" s="1"/>
  <c r="AVJ150" i="1" s="1"/>
  <c r="BE154" i="1"/>
  <c r="CA154" i="1" s="1"/>
  <c r="BE156" i="1"/>
  <c r="CA156" i="1" s="1"/>
  <c r="BE192" i="1"/>
  <c r="CA192" i="1" s="1"/>
  <c r="BE194" i="1"/>
  <c r="CA194" i="1" s="1"/>
  <c r="BE214" i="1"/>
  <c r="CA214" i="1" s="1"/>
  <c r="AVJ214" i="1" s="1"/>
  <c r="BE216" i="1"/>
  <c r="CA216" i="1" s="1"/>
  <c r="BE218" i="1"/>
  <c r="CA218" i="1" s="1"/>
  <c r="BE254" i="1"/>
  <c r="CA254" i="1" s="1"/>
  <c r="AVJ254" i="1" s="1"/>
  <c r="BE256" i="1"/>
  <c r="CA256" i="1" s="1"/>
  <c r="BE287" i="1"/>
  <c r="CA287" i="1" s="1"/>
  <c r="BE291" i="1"/>
  <c r="CA291" i="1" s="1"/>
  <c r="BE293" i="1"/>
  <c r="CA293" i="1" s="1"/>
  <c r="BE295" i="1"/>
  <c r="CA295" i="1" s="1"/>
  <c r="BE344" i="1"/>
  <c r="CA344" i="1" s="1"/>
  <c r="BE348" i="1"/>
  <c r="CA348" i="1" s="1"/>
  <c r="BE391" i="1"/>
  <c r="CA391" i="1" s="1"/>
  <c r="BE407" i="1"/>
  <c r="CA407" i="1" s="1"/>
  <c r="BE9" i="1"/>
  <c r="CA9" i="1" s="1"/>
  <c r="BE12" i="1"/>
  <c r="CA12" i="1" s="1"/>
  <c r="BE34" i="1"/>
  <c r="CA34" i="1" s="1"/>
  <c r="BE36" i="1"/>
  <c r="CA36" i="1" s="1"/>
  <c r="BE77" i="1"/>
  <c r="CA77" i="1" s="1"/>
  <c r="BE79" i="1"/>
  <c r="CA79" i="1" s="1"/>
  <c r="BE102" i="1"/>
  <c r="CA102" i="1" s="1"/>
  <c r="BE120" i="1"/>
  <c r="CA120" i="1" s="1"/>
  <c r="BE122" i="1"/>
  <c r="CA122" i="1" s="1"/>
  <c r="BE132" i="1"/>
  <c r="CA132" i="1" s="1"/>
  <c r="CW132" i="1" s="1"/>
  <c r="BE134" i="1"/>
  <c r="CA134" i="1" s="1"/>
  <c r="BE136" i="1"/>
  <c r="CA136" i="1" s="1"/>
  <c r="BE153" i="1"/>
  <c r="CA153" i="1" s="1"/>
  <c r="BE155" i="1"/>
  <c r="CA155" i="1" s="1"/>
  <c r="BE191" i="1"/>
  <c r="CA191" i="1" s="1"/>
  <c r="AVJ191" i="1" s="1"/>
  <c r="BE193" i="1"/>
  <c r="CA193" i="1" s="1"/>
  <c r="BE195" i="1"/>
  <c r="CA195" i="1" s="1"/>
  <c r="BE215" i="1"/>
  <c r="CA215" i="1" s="1"/>
  <c r="BE217" i="1"/>
  <c r="CA217" i="1" s="1"/>
  <c r="BE255" i="1"/>
  <c r="CA255" i="1" s="1"/>
  <c r="BE285" i="1"/>
  <c r="CA285" i="1" s="1"/>
  <c r="BE288" i="1"/>
  <c r="CA288" i="1" s="1"/>
  <c r="BE292" i="1"/>
  <c r="CA292" i="1" s="1"/>
  <c r="BE294" i="1"/>
  <c r="CA294" i="1" s="1"/>
  <c r="BE347" i="1"/>
  <c r="CA347" i="1" s="1"/>
  <c r="BE349" i="1"/>
  <c r="CA349" i="1" s="1"/>
  <c r="BE388" i="1"/>
  <c r="CA388" i="1" s="1"/>
  <c r="BE390" i="1"/>
  <c r="CA390" i="1" s="1"/>
  <c r="BE392" i="1"/>
  <c r="CA392" i="1" s="1"/>
  <c r="BE406" i="1"/>
  <c r="CA406" i="1" s="1"/>
  <c r="BE408" i="1"/>
  <c r="CA408" i="1" s="1"/>
  <c r="AI4" i="1"/>
  <c r="BE350" i="1"/>
  <c r="CA350" i="1" s="1"/>
  <c r="BE389" i="1"/>
  <c r="CA389" i="1" s="1"/>
  <c r="BE393" i="1"/>
  <c r="CA393" i="1" s="1"/>
  <c r="U235" i="1"/>
  <c r="AVA235" i="1" s="1"/>
  <c r="U320" i="1"/>
  <c r="AVA320" i="1" s="1"/>
  <c r="U368" i="1"/>
  <c r="AVA368" i="1" s="1"/>
  <c r="U370" i="1"/>
  <c r="AVA370" i="1" s="1"/>
  <c r="U229" i="1"/>
  <c r="AVA229" i="1" s="1"/>
  <c r="U319" i="1"/>
  <c r="AVA319" i="1" s="1"/>
  <c r="U325" i="1"/>
  <c r="AVA325" i="1" s="1"/>
  <c r="M25" i="3"/>
  <c r="AB25" i="3" s="1"/>
  <c r="AY229" i="1"/>
  <c r="BU229" i="1" s="1"/>
  <c r="AY319" i="1"/>
  <c r="BU319" i="1" s="1"/>
  <c r="AY325" i="1"/>
  <c r="BU325" i="1" s="1"/>
  <c r="AY320" i="1"/>
  <c r="BU320" i="1" s="1"/>
  <c r="AY368" i="1"/>
  <c r="BU368" i="1" s="1"/>
  <c r="AY370" i="1"/>
  <c r="BU370" i="1" s="1"/>
  <c r="BC368" i="1"/>
  <c r="BY368" i="1" s="1"/>
  <c r="BC370" i="1"/>
  <c r="BY370" i="1" s="1"/>
  <c r="BC229" i="1"/>
  <c r="BY229" i="1" s="1"/>
  <c r="BC319" i="1"/>
  <c r="BY319" i="1" s="1"/>
  <c r="BC325" i="1"/>
  <c r="BY325" i="1" s="1"/>
  <c r="BC320" i="1"/>
  <c r="BY320" i="1" s="1"/>
  <c r="BG368" i="1"/>
  <c r="CC368" i="1" s="1"/>
  <c r="BG370" i="1"/>
  <c r="CC370" i="1" s="1"/>
  <c r="BG229" i="1"/>
  <c r="CC229" i="1" s="1"/>
  <c r="BG319" i="1"/>
  <c r="CC319" i="1" s="1"/>
  <c r="BG325" i="1"/>
  <c r="CC325" i="1" s="1"/>
  <c r="BG320" i="1"/>
  <c r="CC320" i="1" s="1"/>
  <c r="BA23" i="1"/>
  <c r="BW23" i="1" s="1"/>
  <c r="BA49" i="1"/>
  <c r="BW49" i="1" s="1"/>
  <c r="BA146" i="1"/>
  <c r="BW146" i="1" s="1"/>
  <c r="BA172" i="1"/>
  <c r="BW172" i="1" s="1"/>
  <c r="BA174" i="1"/>
  <c r="BW174" i="1" s="1"/>
  <c r="BA230" i="1"/>
  <c r="BW230" i="1" s="1"/>
  <c r="BA232" i="1"/>
  <c r="BW232" i="1" s="1"/>
  <c r="BA272" i="1"/>
  <c r="BW272" i="1" s="1"/>
  <c r="BA322" i="1"/>
  <c r="BW322" i="1" s="1"/>
  <c r="BA324" i="1"/>
  <c r="BW324" i="1" s="1"/>
  <c r="BA401" i="1"/>
  <c r="BW401" i="1" s="1"/>
  <c r="BA22" i="1"/>
  <c r="BW22" i="1" s="1"/>
  <c r="BA24" i="1"/>
  <c r="BW24" i="1" s="1"/>
  <c r="BA110" i="1"/>
  <c r="BW110" i="1" s="1"/>
  <c r="BA112" i="1"/>
  <c r="BW112" i="1" s="1"/>
  <c r="BA145" i="1"/>
  <c r="BW145" i="1" s="1"/>
  <c r="AVF145" i="1" s="1"/>
  <c r="BA173" i="1"/>
  <c r="BW173" i="1" s="1"/>
  <c r="BA231" i="1"/>
  <c r="BW231" i="1" s="1"/>
  <c r="BA234" i="1"/>
  <c r="BW234" i="1" s="1"/>
  <c r="BA321" i="1"/>
  <c r="BW321" i="1" s="1"/>
  <c r="BA323" i="1"/>
  <c r="BW323" i="1" s="1"/>
  <c r="BA369" i="1"/>
  <c r="BW369" i="1" s="1"/>
  <c r="CS369" i="1" s="1"/>
  <c r="BA373" i="1"/>
  <c r="BW373" i="1" s="1"/>
  <c r="BA372" i="1"/>
  <c r="BW372" i="1" s="1"/>
  <c r="BA413" i="1"/>
  <c r="BW413" i="1" s="1"/>
  <c r="BE23" i="1"/>
  <c r="CA23" i="1" s="1"/>
  <c r="BE49" i="1"/>
  <c r="CA49" i="1" s="1"/>
  <c r="BE146" i="1"/>
  <c r="CA146" i="1" s="1"/>
  <c r="BE172" i="1"/>
  <c r="CA172" i="1" s="1"/>
  <c r="BE174" i="1"/>
  <c r="CA174" i="1" s="1"/>
  <c r="BE230" i="1"/>
  <c r="CA230" i="1" s="1"/>
  <c r="BE232" i="1"/>
  <c r="CA232" i="1" s="1"/>
  <c r="BE272" i="1"/>
  <c r="CA272" i="1" s="1"/>
  <c r="BE322" i="1"/>
  <c r="CA322" i="1" s="1"/>
  <c r="BE324" i="1"/>
  <c r="CA324" i="1" s="1"/>
  <c r="BE401" i="1"/>
  <c r="CA401" i="1" s="1"/>
  <c r="BE22" i="1"/>
  <c r="CA22" i="1" s="1"/>
  <c r="BE24" i="1"/>
  <c r="CA24" i="1" s="1"/>
  <c r="BE110" i="1"/>
  <c r="CA110" i="1" s="1"/>
  <c r="BE112" i="1"/>
  <c r="CA112" i="1" s="1"/>
  <c r="BE145" i="1"/>
  <c r="CA145" i="1" s="1"/>
  <c r="AVJ145" i="1" s="1"/>
  <c r="BE173" i="1"/>
  <c r="CA173" i="1" s="1"/>
  <c r="BE231" i="1"/>
  <c r="CA231" i="1" s="1"/>
  <c r="BE234" i="1"/>
  <c r="CA234" i="1" s="1"/>
  <c r="BE321" i="1"/>
  <c r="CA321" i="1" s="1"/>
  <c r="BE323" i="1"/>
  <c r="CA323" i="1" s="1"/>
  <c r="BE369" i="1"/>
  <c r="CA369" i="1" s="1"/>
  <c r="CW369" i="1" s="1"/>
  <c r="BE373" i="1"/>
  <c r="CA373" i="1" s="1"/>
  <c r="BE372" i="1"/>
  <c r="CA372" i="1" s="1"/>
  <c r="BE413" i="1"/>
  <c r="CA413" i="1" s="1"/>
  <c r="K41" i="3"/>
  <c r="AT423" i="1"/>
  <c r="BP423" i="1" s="1"/>
  <c r="AUY423" i="1" s="1"/>
  <c r="AT69" i="1"/>
  <c r="BP69" i="1" s="1"/>
  <c r="AUY69" i="1" s="1"/>
  <c r="AZ423" i="1"/>
  <c r="BV423" i="1" s="1"/>
  <c r="AZ69" i="1"/>
  <c r="BV69" i="1" s="1"/>
  <c r="AVE69" i="1" s="1"/>
  <c r="BF423" i="1"/>
  <c r="CB423" i="1" s="1"/>
  <c r="BF69" i="1"/>
  <c r="CB69" i="1" s="1"/>
  <c r="AVK69" i="1" s="1"/>
  <c r="CO416" i="1"/>
  <c r="O138" i="12"/>
  <c r="CQ185" i="1"/>
  <c r="CQ281" i="1"/>
  <c r="Q165" i="12"/>
  <c r="T165" i="12"/>
  <c r="U152" i="1"/>
  <c r="AVA152" i="1" s="1"/>
  <c r="U284" i="1"/>
  <c r="AVA284" i="1" s="1"/>
  <c r="U289" i="1"/>
  <c r="AVA289" i="1" s="1"/>
  <c r="U387" i="1"/>
  <c r="AVA387" i="1" s="1"/>
  <c r="U405" i="1"/>
  <c r="AVA405" i="1" s="1"/>
  <c r="U75" i="1"/>
  <c r="AVA75" i="1" s="1"/>
  <c r="U95" i="1"/>
  <c r="AVA95" i="1" s="1"/>
  <c r="U151" i="1"/>
  <c r="AVA151" i="1" s="1"/>
  <c r="U283" i="1"/>
  <c r="AVA283" i="1" s="1"/>
  <c r="U343" i="1"/>
  <c r="AVA343" i="1" s="1"/>
  <c r="U345" i="1"/>
  <c r="AVA345" i="1" s="1"/>
  <c r="BA152" i="1"/>
  <c r="BW152" i="1" s="1"/>
  <c r="BA284" i="1"/>
  <c r="BW284" i="1" s="1"/>
  <c r="BA289" i="1"/>
  <c r="BW289" i="1" s="1"/>
  <c r="BA405" i="1"/>
  <c r="BW405" i="1" s="1"/>
  <c r="AVF405" i="1" s="1"/>
  <c r="BA75" i="1"/>
  <c r="BW75" i="1" s="1"/>
  <c r="AVF75" i="1" s="1"/>
  <c r="BA95" i="1"/>
  <c r="BW95" i="1" s="1"/>
  <c r="AVF95" i="1" s="1"/>
  <c r="BA151" i="1"/>
  <c r="BW151" i="1" s="1"/>
  <c r="BA283" i="1"/>
  <c r="BW283" i="1" s="1"/>
  <c r="AVF283" i="1" s="1"/>
  <c r="BA343" i="1"/>
  <c r="BW343" i="1" s="1"/>
  <c r="BA345" i="1"/>
  <c r="BW345" i="1" s="1"/>
  <c r="BA387" i="1"/>
  <c r="BW387" i="1" s="1"/>
  <c r="AVF387" i="1" s="1"/>
  <c r="BE152" i="1"/>
  <c r="CA152" i="1" s="1"/>
  <c r="BE284" i="1"/>
  <c r="CA284" i="1" s="1"/>
  <c r="BE289" i="1"/>
  <c r="CA289" i="1" s="1"/>
  <c r="BE405" i="1"/>
  <c r="CA405" i="1" s="1"/>
  <c r="AVJ405" i="1" s="1"/>
  <c r="BE75" i="1"/>
  <c r="CA75" i="1" s="1"/>
  <c r="AVJ75" i="1" s="1"/>
  <c r="BE95" i="1"/>
  <c r="CA95" i="1" s="1"/>
  <c r="AVJ95" i="1" s="1"/>
  <c r="BE151" i="1"/>
  <c r="CA151" i="1" s="1"/>
  <c r="BE283" i="1"/>
  <c r="CA283" i="1" s="1"/>
  <c r="AVJ283" i="1" s="1"/>
  <c r="BE343" i="1"/>
  <c r="CA343" i="1" s="1"/>
  <c r="BE345" i="1"/>
  <c r="CA345" i="1" s="1"/>
  <c r="BE387" i="1"/>
  <c r="CA387" i="1" s="1"/>
  <c r="AVJ387" i="1" s="1"/>
  <c r="U346" i="1"/>
  <c r="AVA346" i="1" s="1"/>
  <c r="U290" i="1"/>
  <c r="AVA290" i="1" s="1"/>
  <c r="AY346" i="1"/>
  <c r="BU346" i="1" s="1"/>
  <c r="BC346" i="1"/>
  <c r="BY346" i="1" s="1"/>
  <c r="BG346" i="1"/>
  <c r="CC346" i="1" s="1"/>
  <c r="U8" i="1"/>
  <c r="AVA8" i="1" s="1"/>
  <c r="U11" i="1"/>
  <c r="AVA11" i="1" s="1"/>
  <c r="U33" i="1"/>
  <c r="AVA33" i="1" s="1"/>
  <c r="U35" i="1"/>
  <c r="AVA35" i="1" s="1"/>
  <c r="U37" i="1"/>
  <c r="AVA37" i="1" s="1"/>
  <c r="U76" i="1"/>
  <c r="AVA76" i="1" s="1"/>
  <c r="U78" i="1"/>
  <c r="AVA78" i="1" s="1"/>
  <c r="U97" i="1"/>
  <c r="AVA97" i="1" s="1"/>
  <c r="U101" i="1"/>
  <c r="AVA101" i="1" s="1"/>
  <c r="U103" i="1"/>
  <c r="AVA103" i="1" s="1"/>
  <c r="U119" i="1"/>
  <c r="AVA119" i="1" s="1"/>
  <c r="U121" i="1"/>
  <c r="AVA121" i="1" s="1"/>
  <c r="U123" i="1"/>
  <c r="AVA123" i="1" s="1"/>
  <c r="U131" i="1"/>
  <c r="AVA131" i="1" s="1"/>
  <c r="U133" i="1"/>
  <c r="AVA133" i="1" s="1"/>
  <c r="U135" i="1"/>
  <c r="AVA135" i="1" s="1"/>
  <c r="U137" i="1"/>
  <c r="AVA137" i="1" s="1"/>
  <c r="U150" i="1"/>
  <c r="AVA150" i="1" s="1"/>
  <c r="U154" i="1"/>
  <c r="AVA154" i="1" s="1"/>
  <c r="U156" i="1"/>
  <c r="AVA156" i="1" s="1"/>
  <c r="U192" i="1"/>
  <c r="AVA192" i="1" s="1"/>
  <c r="U194" i="1"/>
  <c r="AVA194" i="1" s="1"/>
  <c r="U214" i="1"/>
  <c r="AVA214" i="1" s="1"/>
  <c r="U216" i="1"/>
  <c r="AVA216" i="1" s="1"/>
  <c r="U218" i="1"/>
  <c r="AVA218" i="1" s="1"/>
  <c r="U254" i="1"/>
  <c r="AVA254" i="1" s="1"/>
  <c r="U256" i="1"/>
  <c r="AVA256" i="1" s="1"/>
  <c r="U287" i="1"/>
  <c r="AVA287" i="1" s="1"/>
  <c r="U291" i="1"/>
  <c r="AVA291" i="1" s="1"/>
  <c r="U293" i="1"/>
  <c r="AVA293" i="1" s="1"/>
  <c r="U295" i="1"/>
  <c r="AVA295" i="1" s="1"/>
  <c r="U344" i="1"/>
  <c r="AVA344" i="1" s="1"/>
  <c r="U348" i="1"/>
  <c r="AVA348" i="1" s="1"/>
  <c r="U350" i="1"/>
  <c r="AVA350" i="1" s="1"/>
  <c r="U389" i="1"/>
  <c r="AVA389" i="1" s="1"/>
  <c r="U391" i="1"/>
  <c r="AVA391" i="1" s="1"/>
  <c r="U393" i="1"/>
  <c r="AVA393" i="1" s="1"/>
  <c r="U407" i="1"/>
  <c r="AVA407" i="1" s="1"/>
  <c r="U9" i="1"/>
  <c r="AVA9" i="1" s="1"/>
  <c r="U12" i="1"/>
  <c r="AVA12" i="1" s="1"/>
  <c r="U32" i="1"/>
  <c r="AVA32" i="1" s="1"/>
  <c r="U34" i="1"/>
  <c r="AVA34" i="1" s="1"/>
  <c r="U36" i="1"/>
  <c r="AVA36" i="1" s="1"/>
  <c r="U77" i="1"/>
  <c r="AVA77" i="1" s="1"/>
  <c r="U79" i="1"/>
  <c r="AVA79" i="1" s="1"/>
  <c r="U98" i="1"/>
  <c r="AVA98" i="1" s="1"/>
  <c r="U102" i="1"/>
  <c r="AVA102" i="1" s="1"/>
  <c r="U120" i="1"/>
  <c r="AVA120" i="1" s="1"/>
  <c r="U122" i="1"/>
  <c r="AVA122" i="1" s="1"/>
  <c r="U132" i="1"/>
  <c r="AVA132" i="1" s="1"/>
  <c r="U134" i="1"/>
  <c r="AVA134" i="1" s="1"/>
  <c r="U136" i="1"/>
  <c r="AVA136" i="1" s="1"/>
  <c r="U153" i="1"/>
  <c r="AVA153" i="1" s="1"/>
  <c r="U155" i="1"/>
  <c r="AVA155" i="1" s="1"/>
  <c r="U191" i="1"/>
  <c r="AVA191" i="1" s="1"/>
  <c r="U193" i="1"/>
  <c r="AVA193" i="1" s="1"/>
  <c r="U195" i="1"/>
  <c r="AVA195" i="1" s="1"/>
  <c r="U215" i="1"/>
  <c r="AVA215" i="1" s="1"/>
  <c r="U217" i="1"/>
  <c r="AVA217" i="1" s="1"/>
  <c r="U255" i="1"/>
  <c r="AVA255" i="1" s="1"/>
  <c r="U285" i="1"/>
  <c r="AVA285" i="1" s="1"/>
  <c r="U288" i="1"/>
  <c r="AVA288" i="1" s="1"/>
  <c r="U292" i="1"/>
  <c r="AVA292" i="1" s="1"/>
  <c r="U294" i="1"/>
  <c r="AVA294" i="1" s="1"/>
  <c r="U347" i="1"/>
  <c r="AVA347" i="1" s="1"/>
  <c r="U349" i="1"/>
  <c r="AVA349" i="1" s="1"/>
  <c r="U388" i="1"/>
  <c r="AVA388" i="1" s="1"/>
  <c r="U390" i="1"/>
  <c r="AVA390" i="1" s="1"/>
  <c r="U392" i="1"/>
  <c r="AVA392" i="1" s="1"/>
  <c r="U406" i="1"/>
  <c r="AVA406" i="1" s="1"/>
  <c r="U408" i="1"/>
  <c r="AVA408" i="1" s="1"/>
  <c r="AY9" i="1"/>
  <c r="BU9" i="1" s="1"/>
  <c r="AY12" i="1"/>
  <c r="BU12" i="1" s="1"/>
  <c r="AY34" i="1"/>
  <c r="BU34" i="1" s="1"/>
  <c r="AY36" i="1"/>
  <c r="BU36" i="1" s="1"/>
  <c r="AY77" i="1"/>
  <c r="BU77" i="1" s="1"/>
  <c r="AY79" i="1"/>
  <c r="BU79" i="1" s="1"/>
  <c r="AY102" i="1"/>
  <c r="BU102" i="1" s="1"/>
  <c r="AY120" i="1"/>
  <c r="BU120" i="1" s="1"/>
  <c r="AY122" i="1"/>
  <c r="BU122" i="1" s="1"/>
  <c r="AY132" i="1"/>
  <c r="BU132" i="1" s="1"/>
  <c r="CQ132" i="1" s="1"/>
  <c r="AY134" i="1"/>
  <c r="BU134" i="1" s="1"/>
  <c r="AY136" i="1"/>
  <c r="BU136" i="1" s="1"/>
  <c r="AY153" i="1"/>
  <c r="BU153" i="1" s="1"/>
  <c r="AY155" i="1"/>
  <c r="BU155" i="1" s="1"/>
  <c r="AY191" i="1"/>
  <c r="BU191" i="1" s="1"/>
  <c r="AVD191" i="1" s="1"/>
  <c r="AY193" i="1"/>
  <c r="BU193" i="1" s="1"/>
  <c r="AY195" i="1"/>
  <c r="BU195" i="1" s="1"/>
  <c r="AY215" i="1"/>
  <c r="BU215" i="1" s="1"/>
  <c r="AY217" i="1"/>
  <c r="BU217" i="1" s="1"/>
  <c r="AY255" i="1"/>
  <c r="BU255" i="1" s="1"/>
  <c r="AY285" i="1"/>
  <c r="BU285" i="1" s="1"/>
  <c r="AY288" i="1"/>
  <c r="BU288" i="1" s="1"/>
  <c r="AY292" i="1"/>
  <c r="BU292" i="1" s="1"/>
  <c r="AY294" i="1"/>
  <c r="BU294" i="1" s="1"/>
  <c r="AY347" i="1"/>
  <c r="BU347" i="1" s="1"/>
  <c r="AY349" i="1"/>
  <c r="BU349" i="1" s="1"/>
  <c r="AY392" i="1"/>
  <c r="BU392" i="1" s="1"/>
  <c r="AY406" i="1"/>
  <c r="BU406" i="1" s="1"/>
  <c r="AY408" i="1"/>
  <c r="BU408" i="1" s="1"/>
  <c r="AC4" i="1"/>
  <c r="AY11" i="1"/>
  <c r="BU11" i="1" s="1"/>
  <c r="AY37" i="1"/>
  <c r="BU37" i="1" s="1"/>
  <c r="AY76" i="1"/>
  <c r="BU76" i="1" s="1"/>
  <c r="CQ76" i="1" s="1"/>
  <c r="AY78" i="1"/>
  <c r="BU78" i="1" s="1"/>
  <c r="CQ78" i="1" s="1"/>
  <c r="AY97" i="1"/>
  <c r="BU97" i="1" s="1"/>
  <c r="AY101" i="1"/>
  <c r="BU101" i="1" s="1"/>
  <c r="AY103" i="1"/>
  <c r="BU103" i="1" s="1"/>
  <c r="AY119" i="1"/>
  <c r="BU119" i="1" s="1"/>
  <c r="AVD119" i="1" s="1"/>
  <c r="AY121" i="1"/>
  <c r="BU121" i="1" s="1"/>
  <c r="AY123" i="1"/>
  <c r="AY131" i="1"/>
  <c r="BU131" i="1" s="1"/>
  <c r="AY133" i="1"/>
  <c r="BU133" i="1" s="1"/>
  <c r="AY135" i="1"/>
  <c r="BU135" i="1" s="1"/>
  <c r="AY137" i="1"/>
  <c r="BU137" i="1" s="1"/>
  <c r="AY150" i="1"/>
  <c r="BU150" i="1" s="1"/>
  <c r="AVD150" i="1" s="1"/>
  <c r="AY154" i="1"/>
  <c r="BU154" i="1" s="1"/>
  <c r="AY156" i="1"/>
  <c r="BU156" i="1" s="1"/>
  <c r="AY192" i="1"/>
  <c r="BU192" i="1" s="1"/>
  <c r="AY194" i="1"/>
  <c r="BU194" i="1" s="1"/>
  <c r="AY214" i="1"/>
  <c r="BU214" i="1" s="1"/>
  <c r="AVD214" i="1" s="1"/>
  <c r="AY216" i="1"/>
  <c r="BU216" i="1" s="1"/>
  <c r="AY218" i="1"/>
  <c r="BU218" i="1" s="1"/>
  <c r="AY254" i="1"/>
  <c r="BU254" i="1" s="1"/>
  <c r="AVD254" i="1" s="1"/>
  <c r="AY256" i="1"/>
  <c r="BU256" i="1" s="1"/>
  <c r="AY287" i="1"/>
  <c r="BU287" i="1" s="1"/>
  <c r="AY291" i="1"/>
  <c r="BU291" i="1" s="1"/>
  <c r="AY293" i="1"/>
  <c r="BU293" i="1" s="1"/>
  <c r="AY295" i="1"/>
  <c r="BU295" i="1" s="1"/>
  <c r="AY344" i="1"/>
  <c r="BU344" i="1" s="1"/>
  <c r="AY348" i="1"/>
  <c r="BU348" i="1" s="1"/>
  <c r="AY350" i="1"/>
  <c r="BU350" i="1" s="1"/>
  <c r="AY389" i="1"/>
  <c r="BU389" i="1" s="1"/>
  <c r="AY391" i="1"/>
  <c r="BU391" i="1" s="1"/>
  <c r="AY393" i="1"/>
  <c r="BU393" i="1" s="1"/>
  <c r="AY407" i="1"/>
  <c r="BU407" i="1" s="1"/>
  <c r="AY388" i="1"/>
  <c r="BU388" i="1" s="1"/>
  <c r="AY390" i="1"/>
  <c r="BU390" i="1" s="1"/>
  <c r="BC11" i="1"/>
  <c r="BY11" i="1" s="1"/>
  <c r="BC37" i="1"/>
  <c r="BY37" i="1" s="1"/>
  <c r="BC76" i="1"/>
  <c r="BY76" i="1" s="1"/>
  <c r="CU76" i="1" s="1"/>
  <c r="BC78" i="1"/>
  <c r="BY78" i="1" s="1"/>
  <c r="CU78" i="1" s="1"/>
  <c r="BC97" i="1"/>
  <c r="BY97" i="1" s="1"/>
  <c r="BC101" i="1"/>
  <c r="BY101" i="1" s="1"/>
  <c r="BC103" i="1"/>
  <c r="BY103" i="1" s="1"/>
  <c r="BC119" i="1"/>
  <c r="BY119" i="1" s="1"/>
  <c r="AVH119" i="1" s="1"/>
  <c r="BC121" i="1"/>
  <c r="BY121" i="1" s="1"/>
  <c r="BC123" i="1"/>
  <c r="BC131" i="1"/>
  <c r="BY131" i="1" s="1"/>
  <c r="BC133" i="1"/>
  <c r="BY133" i="1" s="1"/>
  <c r="BC135" i="1"/>
  <c r="BY135" i="1" s="1"/>
  <c r="BC137" i="1"/>
  <c r="BY137" i="1" s="1"/>
  <c r="BC150" i="1"/>
  <c r="BY150" i="1" s="1"/>
  <c r="AVH150" i="1" s="1"/>
  <c r="BC154" i="1"/>
  <c r="BY154" i="1" s="1"/>
  <c r="BC156" i="1"/>
  <c r="BY156" i="1" s="1"/>
  <c r="BC192" i="1"/>
  <c r="BY192" i="1" s="1"/>
  <c r="BC194" i="1"/>
  <c r="BY194" i="1" s="1"/>
  <c r="BC214" i="1"/>
  <c r="BY214" i="1" s="1"/>
  <c r="AVH214" i="1" s="1"/>
  <c r="BC216" i="1"/>
  <c r="BY216" i="1" s="1"/>
  <c r="BC218" i="1"/>
  <c r="BY218" i="1" s="1"/>
  <c r="BC254" i="1"/>
  <c r="BY254" i="1" s="1"/>
  <c r="AVH254" i="1" s="1"/>
  <c r="BC256" i="1"/>
  <c r="BY256" i="1" s="1"/>
  <c r="BC287" i="1"/>
  <c r="BY287" i="1" s="1"/>
  <c r="BC291" i="1"/>
  <c r="BY291" i="1" s="1"/>
  <c r="BC293" i="1"/>
  <c r="BY293" i="1" s="1"/>
  <c r="BC295" i="1"/>
  <c r="BY295" i="1" s="1"/>
  <c r="BC350" i="1"/>
  <c r="BY350" i="1" s="1"/>
  <c r="BC389" i="1"/>
  <c r="BY389" i="1" s="1"/>
  <c r="BC393" i="1"/>
  <c r="BY393" i="1" s="1"/>
  <c r="BC9" i="1"/>
  <c r="BY9" i="1" s="1"/>
  <c r="BC12" i="1"/>
  <c r="BY12" i="1" s="1"/>
  <c r="BC34" i="1"/>
  <c r="BY34" i="1" s="1"/>
  <c r="BC36" i="1"/>
  <c r="BY36" i="1" s="1"/>
  <c r="BC77" i="1"/>
  <c r="BY77" i="1" s="1"/>
  <c r="BC79" i="1"/>
  <c r="BY79" i="1" s="1"/>
  <c r="BC102" i="1"/>
  <c r="BY102" i="1" s="1"/>
  <c r="BC120" i="1"/>
  <c r="BY120" i="1" s="1"/>
  <c r="BC122" i="1"/>
  <c r="BY122" i="1" s="1"/>
  <c r="BC132" i="1"/>
  <c r="BY132" i="1" s="1"/>
  <c r="CU132" i="1" s="1"/>
  <c r="BC134" i="1"/>
  <c r="BY134" i="1" s="1"/>
  <c r="BC136" i="1"/>
  <c r="BY136" i="1" s="1"/>
  <c r="BC153" i="1"/>
  <c r="BY153" i="1" s="1"/>
  <c r="BC155" i="1"/>
  <c r="BY155" i="1" s="1"/>
  <c r="BC191" i="1"/>
  <c r="BY191" i="1" s="1"/>
  <c r="AVH191" i="1" s="1"/>
  <c r="BC193" i="1"/>
  <c r="BY193" i="1" s="1"/>
  <c r="BC195" i="1"/>
  <c r="BY195" i="1" s="1"/>
  <c r="BC215" i="1"/>
  <c r="BY215" i="1" s="1"/>
  <c r="BC217" i="1"/>
  <c r="BY217" i="1" s="1"/>
  <c r="BC255" i="1"/>
  <c r="BY255" i="1" s="1"/>
  <c r="BC285" i="1"/>
  <c r="BY285" i="1" s="1"/>
  <c r="BC288" i="1"/>
  <c r="BY288" i="1" s="1"/>
  <c r="BC292" i="1"/>
  <c r="BY292" i="1" s="1"/>
  <c r="BC294" i="1"/>
  <c r="BY294" i="1" s="1"/>
  <c r="BC347" i="1"/>
  <c r="BY347" i="1" s="1"/>
  <c r="BC349" i="1"/>
  <c r="BY349" i="1" s="1"/>
  <c r="BC388" i="1"/>
  <c r="BY388" i="1" s="1"/>
  <c r="BC390" i="1"/>
  <c r="BY390" i="1" s="1"/>
  <c r="BC392" i="1"/>
  <c r="BY392" i="1" s="1"/>
  <c r="BC406" i="1"/>
  <c r="BY406" i="1" s="1"/>
  <c r="BC408" i="1"/>
  <c r="BY408" i="1" s="1"/>
  <c r="AG4" i="1"/>
  <c r="BC344" i="1"/>
  <c r="BY344" i="1" s="1"/>
  <c r="BC348" i="1"/>
  <c r="BY348" i="1" s="1"/>
  <c r="BC391" i="1"/>
  <c r="BY391" i="1" s="1"/>
  <c r="BC407" i="1"/>
  <c r="BY407" i="1" s="1"/>
  <c r="BG11" i="1"/>
  <c r="CC11" i="1" s="1"/>
  <c r="BG37" i="1"/>
  <c r="CC37" i="1" s="1"/>
  <c r="BG76" i="1"/>
  <c r="CC76" i="1" s="1"/>
  <c r="CY76" i="1" s="1"/>
  <c r="BG78" i="1"/>
  <c r="CC78" i="1" s="1"/>
  <c r="CY78" i="1" s="1"/>
  <c r="BG97" i="1"/>
  <c r="CC97" i="1" s="1"/>
  <c r="BG101" i="1"/>
  <c r="CC101" i="1" s="1"/>
  <c r="BG103" i="1"/>
  <c r="CC103" i="1" s="1"/>
  <c r="BG119" i="1"/>
  <c r="CC119" i="1" s="1"/>
  <c r="AVL119" i="1" s="1"/>
  <c r="BG121" i="1"/>
  <c r="CC121" i="1" s="1"/>
  <c r="BG123" i="1"/>
  <c r="BG131" i="1"/>
  <c r="CC131" i="1" s="1"/>
  <c r="BG133" i="1"/>
  <c r="CC133" i="1" s="1"/>
  <c r="BG135" i="1"/>
  <c r="CC135" i="1" s="1"/>
  <c r="BG137" i="1"/>
  <c r="CC137" i="1" s="1"/>
  <c r="BG150" i="1"/>
  <c r="CC150" i="1" s="1"/>
  <c r="AVL150" i="1" s="1"/>
  <c r="BG154" i="1"/>
  <c r="CC154" i="1" s="1"/>
  <c r="BG156" i="1"/>
  <c r="CC156" i="1" s="1"/>
  <c r="BG192" i="1"/>
  <c r="CC192" i="1" s="1"/>
  <c r="BG194" i="1"/>
  <c r="CC194" i="1" s="1"/>
  <c r="BG214" i="1"/>
  <c r="CC214" i="1" s="1"/>
  <c r="AVL214" i="1" s="1"/>
  <c r="BG216" i="1"/>
  <c r="CC216" i="1" s="1"/>
  <c r="BG218" i="1"/>
  <c r="CC218" i="1" s="1"/>
  <c r="BG254" i="1"/>
  <c r="CC254" i="1" s="1"/>
  <c r="AVL254" i="1" s="1"/>
  <c r="BG256" i="1"/>
  <c r="CC256" i="1" s="1"/>
  <c r="BG287" i="1"/>
  <c r="CC287" i="1" s="1"/>
  <c r="BG291" i="1"/>
  <c r="CC291" i="1" s="1"/>
  <c r="BG293" i="1"/>
  <c r="CC293" i="1" s="1"/>
  <c r="BG295" i="1"/>
  <c r="CC295" i="1" s="1"/>
  <c r="BG350" i="1"/>
  <c r="CC350" i="1" s="1"/>
  <c r="BG389" i="1"/>
  <c r="CC389" i="1" s="1"/>
  <c r="BG393" i="1"/>
  <c r="CC393" i="1" s="1"/>
  <c r="BG9" i="1"/>
  <c r="CC9" i="1" s="1"/>
  <c r="BG12" i="1"/>
  <c r="CC12" i="1" s="1"/>
  <c r="BG34" i="1"/>
  <c r="CC34" i="1" s="1"/>
  <c r="BG36" i="1"/>
  <c r="CC36" i="1" s="1"/>
  <c r="BG77" i="1"/>
  <c r="CC77" i="1" s="1"/>
  <c r="BG79" i="1"/>
  <c r="CC79" i="1" s="1"/>
  <c r="BG102" i="1"/>
  <c r="CC102" i="1" s="1"/>
  <c r="BG120" i="1"/>
  <c r="CC120" i="1" s="1"/>
  <c r="BG122" i="1"/>
  <c r="CC122" i="1" s="1"/>
  <c r="BG132" i="1"/>
  <c r="CC132" i="1" s="1"/>
  <c r="CY132" i="1" s="1"/>
  <c r="BG134" i="1"/>
  <c r="CC134" i="1" s="1"/>
  <c r="BG136" i="1"/>
  <c r="CC136" i="1" s="1"/>
  <c r="BG153" i="1"/>
  <c r="CC153" i="1" s="1"/>
  <c r="BG155" i="1"/>
  <c r="CC155" i="1" s="1"/>
  <c r="BG191" i="1"/>
  <c r="CC191" i="1" s="1"/>
  <c r="AVL191" i="1" s="1"/>
  <c r="BG193" i="1"/>
  <c r="CC193" i="1" s="1"/>
  <c r="BG195" i="1"/>
  <c r="CC195" i="1" s="1"/>
  <c r="BG215" i="1"/>
  <c r="CC215" i="1" s="1"/>
  <c r="BG217" i="1"/>
  <c r="CC217" i="1" s="1"/>
  <c r="BG255" i="1"/>
  <c r="CC255" i="1" s="1"/>
  <c r="BG285" i="1"/>
  <c r="CC285" i="1" s="1"/>
  <c r="BG288" i="1"/>
  <c r="CC288" i="1" s="1"/>
  <c r="BG292" i="1"/>
  <c r="CC292" i="1" s="1"/>
  <c r="BG294" i="1"/>
  <c r="CC294" i="1" s="1"/>
  <c r="BG347" i="1"/>
  <c r="CC347" i="1" s="1"/>
  <c r="BG349" i="1"/>
  <c r="CC349" i="1" s="1"/>
  <c r="BG388" i="1"/>
  <c r="CC388" i="1" s="1"/>
  <c r="BG390" i="1"/>
  <c r="CC390" i="1" s="1"/>
  <c r="BG392" i="1"/>
  <c r="CC392" i="1" s="1"/>
  <c r="BG406" i="1"/>
  <c r="CC406" i="1" s="1"/>
  <c r="BG408" i="1"/>
  <c r="CC408" i="1" s="1"/>
  <c r="AK4" i="1"/>
  <c r="BG344" i="1"/>
  <c r="CC344" i="1" s="1"/>
  <c r="BG348" i="1"/>
  <c r="CC348" i="1" s="1"/>
  <c r="BG391" i="1"/>
  <c r="CC391" i="1" s="1"/>
  <c r="BG407" i="1"/>
  <c r="CC407" i="1" s="1"/>
  <c r="BA320" i="1"/>
  <c r="BW320" i="1" s="1"/>
  <c r="BA229" i="1"/>
  <c r="BW229" i="1" s="1"/>
  <c r="BA319" i="1"/>
  <c r="BW319" i="1" s="1"/>
  <c r="BA325" i="1"/>
  <c r="BW325" i="1" s="1"/>
  <c r="BA368" i="1"/>
  <c r="BW368" i="1" s="1"/>
  <c r="BA370" i="1"/>
  <c r="BW370" i="1" s="1"/>
  <c r="BE320" i="1"/>
  <c r="CA320" i="1" s="1"/>
  <c r="BE229" i="1"/>
  <c r="CA229" i="1" s="1"/>
  <c r="BE319" i="1"/>
  <c r="CA319" i="1" s="1"/>
  <c r="BE325" i="1"/>
  <c r="CA325" i="1" s="1"/>
  <c r="BE368" i="1"/>
  <c r="CA368" i="1" s="1"/>
  <c r="BE370" i="1"/>
  <c r="CA370" i="1" s="1"/>
  <c r="U23" i="1"/>
  <c r="AVA23" i="1" s="1"/>
  <c r="U49" i="1"/>
  <c r="AVA49" i="1" s="1"/>
  <c r="U51" i="1"/>
  <c r="AVA51" i="1" s="1"/>
  <c r="U111" i="1"/>
  <c r="AVA111" i="1" s="1"/>
  <c r="U146" i="1"/>
  <c r="AVA146" i="1" s="1"/>
  <c r="U172" i="1"/>
  <c r="AVA172" i="1" s="1"/>
  <c r="U174" i="1"/>
  <c r="AVA174" i="1" s="1"/>
  <c r="U205" i="1"/>
  <c r="AVA205" i="1" s="1"/>
  <c r="U207" i="1"/>
  <c r="AVA207" i="1" s="1"/>
  <c r="U230" i="1"/>
  <c r="AVA230" i="1" s="1"/>
  <c r="U232" i="1"/>
  <c r="AVA232" i="1" s="1"/>
  <c r="U272" i="1"/>
  <c r="AVA272" i="1" s="1"/>
  <c r="U322" i="1"/>
  <c r="AVA322" i="1" s="1"/>
  <c r="U324" i="1"/>
  <c r="AVA324" i="1" s="1"/>
  <c r="U372" i="1"/>
  <c r="AVA372" i="1" s="1"/>
  <c r="U401" i="1"/>
  <c r="AVA401" i="1" s="1"/>
  <c r="U413" i="1"/>
  <c r="AVA413" i="1" s="1"/>
  <c r="U22" i="1"/>
  <c r="AVA22" i="1" s="1"/>
  <c r="U24" i="1"/>
  <c r="AVA24" i="1" s="1"/>
  <c r="U50" i="1"/>
  <c r="AVA50" i="1" s="1"/>
  <c r="U110" i="1"/>
  <c r="AVA110" i="1" s="1"/>
  <c r="U112" i="1"/>
  <c r="AVA112" i="1" s="1"/>
  <c r="U145" i="1"/>
  <c r="AVA145" i="1" s="1"/>
  <c r="U173" i="1"/>
  <c r="AVA173" i="1" s="1"/>
  <c r="U206" i="1"/>
  <c r="AVA206" i="1" s="1"/>
  <c r="U231" i="1"/>
  <c r="AVA231" i="1" s="1"/>
  <c r="U234" i="1"/>
  <c r="AVA234" i="1" s="1"/>
  <c r="U321" i="1"/>
  <c r="AVA321" i="1" s="1"/>
  <c r="U323" i="1"/>
  <c r="AVA323" i="1" s="1"/>
  <c r="U369" i="1"/>
  <c r="AVA369" i="1" s="1"/>
  <c r="U371" i="1"/>
  <c r="AVA371" i="1" s="1"/>
  <c r="U373" i="1"/>
  <c r="AVA373" i="1" s="1"/>
  <c r="U400" i="1"/>
  <c r="AVA400" i="1" s="1"/>
  <c r="AY22" i="1"/>
  <c r="BU22" i="1" s="1"/>
  <c r="AY24" i="1"/>
  <c r="BU24" i="1" s="1"/>
  <c r="AY110" i="1"/>
  <c r="BU110" i="1" s="1"/>
  <c r="AY112" i="1"/>
  <c r="BU112" i="1" s="1"/>
  <c r="AY145" i="1"/>
  <c r="BU145" i="1" s="1"/>
  <c r="AY173" i="1"/>
  <c r="BU173" i="1" s="1"/>
  <c r="AY231" i="1"/>
  <c r="BU231" i="1" s="1"/>
  <c r="AY234" i="1"/>
  <c r="BU234" i="1" s="1"/>
  <c r="AY321" i="1"/>
  <c r="BU321" i="1" s="1"/>
  <c r="AY323" i="1"/>
  <c r="BU323" i="1" s="1"/>
  <c r="AY23" i="1"/>
  <c r="BU23" i="1" s="1"/>
  <c r="AY49" i="1"/>
  <c r="BU49" i="1" s="1"/>
  <c r="AY146" i="1"/>
  <c r="BU146" i="1" s="1"/>
  <c r="AY172" i="1"/>
  <c r="BU172" i="1" s="1"/>
  <c r="AY174" i="1"/>
  <c r="BU174" i="1" s="1"/>
  <c r="AY230" i="1"/>
  <c r="BU230" i="1" s="1"/>
  <c r="AY232" i="1"/>
  <c r="BU232" i="1" s="1"/>
  <c r="AY272" i="1"/>
  <c r="BU272" i="1" s="1"/>
  <c r="AY322" i="1"/>
  <c r="BU322" i="1" s="1"/>
  <c r="AY324" i="1"/>
  <c r="BU324" i="1" s="1"/>
  <c r="AY372" i="1"/>
  <c r="BU372" i="1" s="1"/>
  <c r="AY401" i="1"/>
  <c r="BU401" i="1" s="1"/>
  <c r="AY413" i="1"/>
  <c r="BU413" i="1" s="1"/>
  <c r="AY369" i="1"/>
  <c r="BU369" i="1" s="1"/>
  <c r="CQ369" i="1" s="1"/>
  <c r="AY373" i="1"/>
  <c r="BU373" i="1" s="1"/>
  <c r="BC23" i="1"/>
  <c r="BY23" i="1" s="1"/>
  <c r="BC49" i="1"/>
  <c r="BY49" i="1" s="1"/>
  <c r="BC146" i="1"/>
  <c r="BY146" i="1" s="1"/>
  <c r="BC172" i="1"/>
  <c r="BY172" i="1" s="1"/>
  <c r="BC174" i="1"/>
  <c r="BY174" i="1" s="1"/>
  <c r="BC230" i="1"/>
  <c r="BY230" i="1" s="1"/>
  <c r="BC232" i="1"/>
  <c r="BY232" i="1" s="1"/>
  <c r="BC272" i="1"/>
  <c r="BY272" i="1" s="1"/>
  <c r="BC372" i="1"/>
  <c r="BY372" i="1" s="1"/>
  <c r="BC413" i="1"/>
  <c r="BY413" i="1" s="1"/>
  <c r="BC22" i="1"/>
  <c r="BY22" i="1" s="1"/>
  <c r="BC24" i="1"/>
  <c r="BY24" i="1" s="1"/>
  <c r="BC110" i="1"/>
  <c r="BY110" i="1" s="1"/>
  <c r="BC112" i="1"/>
  <c r="BY112" i="1" s="1"/>
  <c r="BC145" i="1"/>
  <c r="BY145" i="1" s="1"/>
  <c r="AVH145" i="1" s="1"/>
  <c r="BC173" i="1"/>
  <c r="BY173" i="1" s="1"/>
  <c r="BC231" i="1"/>
  <c r="BY231" i="1" s="1"/>
  <c r="BC234" i="1"/>
  <c r="BY234" i="1" s="1"/>
  <c r="BC321" i="1"/>
  <c r="BY321" i="1" s="1"/>
  <c r="BC323" i="1"/>
  <c r="BY323" i="1" s="1"/>
  <c r="BC369" i="1"/>
  <c r="BY369" i="1" s="1"/>
  <c r="CU369" i="1" s="1"/>
  <c r="BC373" i="1"/>
  <c r="BY373" i="1" s="1"/>
  <c r="BC400" i="1"/>
  <c r="BY400" i="1" s="1"/>
  <c r="BC322" i="1"/>
  <c r="BY322" i="1" s="1"/>
  <c r="BC324" i="1"/>
  <c r="BY324" i="1" s="1"/>
  <c r="BC401" i="1"/>
  <c r="BY401" i="1" s="1"/>
  <c r="BG23" i="1"/>
  <c r="CC23" i="1" s="1"/>
  <c r="BG49" i="1"/>
  <c r="CC49" i="1" s="1"/>
  <c r="BG146" i="1"/>
  <c r="CC146" i="1" s="1"/>
  <c r="BG172" i="1"/>
  <c r="CC172" i="1" s="1"/>
  <c r="BG174" i="1"/>
  <c r="CC174" i="1" s="1"/>
  <c r="BG230" i="1"/>
  <c r="CC230" i="1" s="1"/>
  <c r="BG232" i="1"/>
  <c r="CC232" i="1" s="1"/>
  <c r="BG272" i="1"/>
  <c r="CC272" i="1" s="1"/>
  <c r="BG372" i="1"/>
  <c r="CC372" i="1" s="1"/>
  <c r="BG413" i="1"/>
  <c r="CC413" i="1" s="1"/>
  <c r="BG22" i="1"/>
  <c r="CC22" i="1" s="1"/>
  <c r="BG24" i="1"/>
  <c r="CC24" i="1" s="1"/>
  <c r="BG110" i="1"/>
  <c r="CC110" i="1" s="1"/>
  <c r="BG112" i="1"/>
  <c r="CC112" i="1" s="1"/>
  <c r="BG145" i="1"/>
  <c r="CC145" i="1" s="1"/>
  <c r="AVL145" i="1" s="1"/>
  <c r="BG173" i="1"/>
  <c r="CC173" i="1" s="1"/>
  <c r="BG231" i="1"/>
  <c r="CC231" i="1" s="1"/>
  <c r="BG234" i="1"/>
  <c r="CC234" i="1" s="1"/>
  <c r="BG321" i="1"/>
  <c r="CC321" i="1" s="1"/>
  <c r="BG323" i="1"/>
  <c r="CC323" i="1" s="1"/>
  <c r="BG369" i="1"/>
  <c r="CC369" i="1" s="1"/>
  <c r="CY369" i="1" s="1"/>
  <c r="BG373" i="1"/>
  <c r="CC373" i="1" s="1"/>
  <c r="BG322" i="1"/>
  <c r="CC322" i="1" s="1"/>
  <c r="BG324" i="1"/>
  <c r="CC324" i="1" s="1"/>
  <c r="BG401" i="1"/>
  <c r="CC401" i="1" s="1"/>
  <c r="M42" i="3"/>
  <c r="AB42" i="3" s="1"/>
  <c r="BB423" i="1"/>
  <c r="BB69" i="1"/>
  <c r="BD423" i="1"/>
  <c r="BZ423" i="1" s="1"/>
  <c r="BD69" i="1"/>
  <c r="BZ69" i="1" s="1"/>
  <c r="AVI69" i="1" s="1"/>
  <c r="CO417" i="1"/>
  <c r="CQ129" i="1"/>
  <c r="CZ129" i="1"/>
  <c r="CZ185" i="1"/>
  <c r="CZ281" i="1"/>
  <c r="Z165" i="12"/>
  <c r="K6" i="3"/>
  <c r="K8" i="3"/>
  <c r="K12" i="3"/>
  <c r="Y444" i="1" s="1"/>
  <c r="AU444" i="1" s="1"/>
  <c r="BQ444" i="1" s="1"/>
  <c r="AUZ444" i="1" s="1"/>
  <c r="K15" i="3"/>
  <c r="K17" i="3"/>
  <c r="AZ75" i="1"/>
  <c r="BV75" i="1" s="1"/>
  <c r="AVE75" i="1" s="1"/>
  <c r="AZ95" i="1"/>
  <c r="BV95" i="1" s="1"/>
  <c r="AVE95" i="1" s="1"/>
  <c r="AZ151" i="1"/>
  <c r="BV151" i="1" s="1"/>
  <c r="AZ283" i="1"/>
  <c r="BV283" i="1" s="1"/>
  <c r="AVE283" i="1" s="1"/>
  <c r="AZ343" i="1"/>
  <c r="BV343" i="1" s="1"/>
  <c r="AZ345" i="1"/>
  <c r="BV345" i="1" s="1"/>
  <c r="AZ152" i="1"/>
  <c r="BV152" i="1" s="1"/>
  <c r="AZ284" i="1"/>
  <c r="BV284" i="1" s="1"/>
  <c r="AZ289" i="1"/>
  <c r="BV289" i="1" s="1"/>
  <c r="AZ387" i="1"/>
  <c r="BV387" i="1" s="1"/>
  <c r="AVE387" i="1" s="1"/>
  <c r="AZ405" i="1"/>
  <c r="BV405" i="1" s="1"/>
  <c r="AVE405" i="1" s="1"/>
  <c r="BB75" i="1"/>
  <c r="BB95" i="1"/>
  <c r="BB151" i="1"/>
  <c r="BX151" i="1" s="1"/>
  <c r="BB283" i="1"/>
  <c r="BB343" i="1"/>
  <c r="BB345" i="1"/>
  <c r="BX345" i="1" s="1"/>
  <c r="BB152" i="1"/>
  <c r="BX152" i="1" s="1"/>
  <c r="BB284" i="1"/>
  <c r="BX284" i="1" s="1"/>
  <c r="BB289" i="1"/>
  <c r="BX289" i="1" s="1"/>
  <c r="BB387" i="1"/>
  <c r="BB405" i="1"/>
  <c r="BD75" i="1"/>
  <c r="BZ75" i="1" s="1"/>
  <c r="AVI75" i="1" s="1"/>
  <c r="BD95" i="1"/>
  <c r="BZ95" i="1" s="1"/>
  <c r="AVI95" i="1" s="1"/>
  <c r="BD151" i="1"/>
  <c r="BZ151" i="1" s="1"/>
  <c r="BD283" i="1"/>
  <c r="BZ283" i="1" s="1"/>
  <c r="AVI283" i="1" s="1"/>
  <c r="BD152" i="1"/>
  <c r="BZ152" i="1" s="1"/>
  <c r="BD284" i="1"/>
  <c r="BZ284" i="1" s="1"/>
  <c r="BD289" i="1"/>
  <c r="BZ289" i="1" s="1"/>
  <c r="BD387" i="1"/>
  <c r="BZ387" i="1" s="1"/>
  <c r="AVI387" i="1" s="1"/>
  <c r="BD405" i="1"/>
  <c r="BZ405" i="1" s="1"/>
  <c r="AVI405" i="1" s="1"/>
  <c r="BD343" i="1"/>
  <c r="BZ343" i="1" s="1"/>
  <c r="BD345" i="1"/>
  <c r="BZ345" i="1" s="1"/>
  <c r="BF75" i="1"/>
  <c r="CB75" i="1" s="1"/>
  <c r="AVK75" i="1" s="1"/>
  <c r="BF95" i="1"/>
  <c r="CB95" i="1" s="1"/>
  <c r="AVK95" i="1" s="1"/>
  <c r="BF151" i="1"/>
  <c r="CB151" i="1" s="1"/>
  <c r="BF283" i="1"/>
  <c r="CB283" i="1" s="1"/>
  <c r="AVK283" i="1" s="1"/>
  <c r="BF343" i="1"/>
  <c r="CB343" i="1" s="1"/>
  <c r="BF345" i="1"/>
  <c r="CB345" i="1" s="1"/>
  <c r="BF152" i="1"/>
  <c r="CB152" i="1" s="1"/>
  <c r="BF284" i="1"/>
  <c r="CB284" i="1" s="1"/>
  <c r="BF289" i="1"/>
  <c r="CB289" i="1" s="1"/>
  <c r="BF387" i="1"/>
  <c r="CB387" i="1" s="1"/>
  <c r="AVK387" i="1" s="1"/>
  <c r="BF405" i="1"/>
  <c r="CB405" i="1" s="1"/>
  <c r="AVK405" i="1" s="1"/>
  <c r="AZ346" i="1"/>
  <c r="BV346" i="1" s="1"/>
  <c r="BB346" i="1"/>
  <c r="BX346" i="1" s="1"/>
  <c r="BD346" i="1"/>
  <c r="BZ346" i="1" s="1"/>
  <c r="BF346" i="1"/>
  <c r="CB346" i="1" s="1"/>
  <c r="AX4" i="1"/>
  <c r="AZ9" i="1"/>
  <c r="BV9" i="1" s="1"/>
  <c r="AZ12" i="1"/>
  <c r="BV12" i="1" s="1"/>
  <c r="AZ34" i="1"/>
  <c r="BV34" i="1" s="1"/>
  <c r="AZ36" i="1"/>
  <c r="BV36" i="1" s="1"/>
  <c r="AZ77" i="1"/>
  <c r="BV77" i="1" s="1"/>
  <c r="AZ79" i="1"/>
  <c r="BV79" i="1" s="1"/>
  <c r="AZ102" i="1"/>
  <c r="BV102" i="1" s="1"/>
  <c r="AZ120" i="1"/>
  <c r="BV120" i="1" s="1"/>
  <c r="AZ122" i="1"/>
  <c r="BV122" i="1" s="1"/>
  <c r="AZ132" i="1"/>
  <c r="BV132" i="1" s="1"/>
  <c r="CR132" i="1" s="1"/>
  <c r="AZ134" i="1"/>
  <c r="BV134" i="1" s="1"/>
  <c r="AZ136" i="1"/>
  <c r="BV136" i="1" s="1"/>
  <c r="AZ153" i="1"/>
  <c r="BV153" i="1" s="1"/>
  <c r="AZ155" i="1"/>
  <c r="BV155" i="1" s="1"/>
  <c r="AZ191" i="1"/>
  <c r="BV191" i="1" s="1"/>
  <c r="AVE191" i="1" s="1"/>
  <c r="AZ193" i="1"/>
  <c r="BV193" i="1" s="1"/>
  <c r="AZ195" i="1"/>
  <c r="BV195" i="1" s="1"/>
  <c r="AZ215" i="1"/>
  <c r="BV215" i="1" s="1"/>
  <c r="AZ217" i="1"/>
  <c r="BV217" i="1" s="1"/>
  <c r="AZ255" i="1"/>
  <c r="BV255" i="1" s="1"/>
  <c r="AZ285" i="1"/>
  <c r="BV285" i="1" s="1"/>
  <c r="AZ288" i="1"/>
  <c r="BV288" i="1" s="1"/>
  <c r="AZ292" i="1"/>
  <c r="BV292" i="1" s="1"/>
  <c r="AZ294" i="1"/>
  <c r="BV294" i="1" s="1"/>
  <c r="AZ347" i="1"/>
  <c r="BV347" i="1" s="1"/>
  <c r="AZ349" i="1"/>
  <c r="BV349" i="1" s="1"/>
  <c r="AZ388" i="1"/>
  <c r="BV388" i="1" s="1"/>
  <c r="AZ390" i="1"/>
  <c r="BV390" i="1" s="1"/>
  <c r="AZ392" i="1"/>
  <c r="BV392" i="1" s="1"/>
  <c r="AZ406" i="1"/>
  <c r="BV406" i="1" s="1"/>
  <c r="AZ408" i="1"/>
  <c r="BV408" i="1" s="1"/>
  <c r="AZ11" i="1"/>
  <c r="BV11" i="1" s="1"/>
  <c r="AZ37" i="1"/>
  <c r="BV37" i="1" s="1"/>
  <c r="AZ76" i="1"/>
  <c r="BV76" i="1" s="1"/>
  <c r="CR76" i="1" s="1"/>
  <c r="AZ78" i="1"/>
  <c r="BV78" i="1" s="1"/>
  <c r="CR78" i="1" s="1"/>
  <c r="AZ97" i="1"/>
  <c r="BV97" i="1" s="1"/>
  <c r="AZ101" i="1"/>
  <c r="BV101" i="1" s="1"/>
  <c r="AZ103" i="1"/>
  <c r="BV103" i="1" s="1"/>
  <c r="AZ119" i="1"/>
  <c r="BV119" i="1" s="1"/>
  <c r="AVE119" i="1" s="1"/>
  <c r="AZ121" i="1"/>
  <c r="BV121" i="1" s="1"/>
  <c r="AZ123" i="1"/>
  <c r="AZ131" i="1"/>
  <c r="BV131" i="1" s="1"/>
  <c r="AZ133" i="1"/>
  <c r="BV133" i="1" s="1"/>
  <c r="AZ135" i="1"/>
  <c r="BV135" i="1" s="1"/>
  <c r="AZ137" i="1"/>
  <c r="BV137" i="1" s="1"/>
  <c r="AZ150" i="1"/>
  <c r="BV150" i="1" s="1"/>
  <c r="AVE150" i="1" s="1"/>
  <c r="AZ154" i="1"/>
  <c r="BV154" i="1" s="1"/>
  <c r="AZ156" i="1"/>
  <c r="BV156" i="1" s="1"/>
  <c r="AZ192" i="1"/>
  <c r="BV192" i="1" s="1"/>
  <c r="AZ194" i="1"/>
  <c r="BV194" i="1" s="1"/>
  <c r="AZ214" i="1"/>
  <c r="BV214" i="1" s="1"/>
  <c r="AVE214" i="1" s="1"/>
  <c r="AZ216" i="1"/>
  <c r="BV216" i="1" s="1"/>
  <c r="AZ218" i="1"/>
  <c r="BV218" i="1" s="1"/>
  <c r="AZ254" i="1"/>
  <c r="BV254" i="1" s="1"/>
  <c r="AVE254" i="1" s="1"/>
  <c r="AZ256" i="1"/>
  <c r="BV256" i="1" s="1"/>
  <c r="AZ287" i="1"/>
  <c r="BV287" i="1" s="1"/>
  <c r="AZ291" i="1"/>
  <c r="BV291" i="1" s="1"/>
  <c r="AZ293" i="1"/>
  <c r="BV293" i="1" s="1"/>
  <c r="AZ295" i="1"/>
  <c r="BV295" i="1" s="1"/>
  <c r="AZ344" i="1"/>
  <c r="BV344" i="1" s="1"/>
  <c r="AZ348" i="1"/>
  <c r="BV348" i="1" s="1"/>
  <c r="AZ350" i="1"/>
  <c r="BV350" i="1" s="1"/>
  <c r="AZ389" i="1"/>
  <c r="BV389" i="1" s="1"/>
  <c r="AZ391" i="1"/>
  <c r="BV391" i="1" s="1"/>
  <c r="AZ393" i="1"/>
  <c r="BV393" i="1" s="1"/>
  <c r="AZ407" i="1"/>
  <c r="BV407" i="1" s="1"/>
  <c r="AD4" i="1"/>
  <c r="BB9" i="1"/>
  <c r="BX9" i="1" s="1"/>
  <c r="BB12" i="1"/>
  <c r="BX12" i="1" s="1"/>
  <c r="BB34" i="1"/>
  <c r="BX34" i="1" s="1"/>
  <c r="BB36" i="1"/>
  <c r="BX36" i="1" s="1"/>
  <c r="BB77" i="1"/>
  <c r="BX77" i="1" s="1"/>
  <c r="BB79" i="1"/>
  <c r="BX79" i="1" s="1"/>
  <c r="BB102" i="1"/>
  <c r="BX102" i="1" s="1"/>
  <c r="BB120" i="1"/>
  <c r="BX120" i="1" s="1"/>
  <c r="BB122" i="1"/>
  <c r="BX122" i="1" s="1"/>
  <c r="BB132" i="1"/>
  <c r="BX132" i="1" s="1"/>
  <c r="CT132" i="1" s="1"/>
  <c r="BB134" i="1"/>
  <c r="BX134" i="1" s="1"/>
  <c r="BB136" i="1"/>
  <c r="BX136" i="1" s="1"/>
  <c r="BB153" i="1"/>
  <c r="BX153" i="1" s="1"/>
  <c r="BB155" i="1"/>
  <c r="BX155" i="1" s="1"/>
  <c r="BB191" i="1"/>
  <c r="BB193" i="1"/>
  <c r="BX193" i="1" s="1"/>
  <c r="BB195" i="1"/>
  <c r="BX195" i="1" s="1"/>
  <c r="BB215" i="1"/>
  <c r="BX215" i="1" s="1"/>
  <c r="BB217" i="1"/>
  <c r="BX217" i="1" s="1"/>
  <c r="BB255" i="1"/>
  <c r="BX255" i="1" s="1"/>
  <c r="BB285" i="1"/>
  <c r="BX285" i="1" s="1"/>
  <c r="BB288" i="1"/>
  <c r="BX288" i="1" s="1"/>
  <c r="BB292" i="1"/>
  <c r="BX292" i="1" s="1"/>
  <c r="BB294" i="1"/>
  <c r="BX294" i="1" s="1"/>
  <c r="BB347" i="1"/>
  <c r="BX347" i="1" s="1"/>
  <c r="BB390" i="1"/>
  <c r="BX390" i="1" s="1"/>
  <c r="BB406" i="1"/>
  <c r="BX406" i="1" s="1"/>
  <c r="BB408" i="1"/>
  <c r="BX408" i="1" s="1"/>
  <c r="BB11" i="1"/>
  <c r="BX11" i="1" s="1"/>
  <c r="BB37" i="1"/>
  <c r="BX37" i="1" s="1"/>
  <c r="BB76" i="1"/>
  <c r="BX76" i="1" s="1"/>
  <c r="CT76" i="1" s="1"/>
  <c r="BB78" i="1"/>
  <c r="BX78" i="1" s="1"/>
  <c r="CT78" i="1" s="1"/>
  <c r="BB97" i="1"/>
  <c r="BX97" i="1" s="1"/>
  <c r="BB101" i="1"/>
  <c r="BX101" i="1" s="1"/>
  <c r="BB103" i="1"/>
  <c r="BX103" i="1" s="1"/>
  <c r="BB119" i="1"/>
  <c r="BB121" i="1"/>
  <c r="BX121" i="1" s="1"/>
  <c r="BB123" i="1"/>
  <c r="BB131" i="1"/>
  <c r="BB133" i="1"/>
  <c r="BB135" i="1"/>
  <c r="BX135" i="1" s="1"/>
  <c r="BB137" i="1"/>
  <c r="BX137" i="1" s="1"/>
  <c r="BB150" i="1"/>
  <c r="BB154" i="1"/>
  <c r="BX154" i="1" s="1"/>
  <c r="BB156" i="1"/>
  <c r="BX156" i="1" s="1"/>
  <c r="BB192" i="1"/>
  <c r="BX192" i="1" s="1"/>
  <c r="BB194" i="1"/>
  <c r="BX194" i="1" s="1"/>
  <c r="BB214" i="1"/>
  <c r="BB216" i="1"/>
  <c r="BX216" i="1" s="1"/>
  <c r="BB218" i="1"/>
  <c r="BX218" i="1" s="1"/>
  <c r="BB254" i="1"/>
  <c r="BB256" i="1"/>
  <c r="BX256" i="1" s="1"/>
  <c r="BB287" i="1"/>
  <c r="BX287" i="1" s="1"/>
  <c r="BB291" i="1"/>
  <c r="BX291" i="1" s="1"/>
  <c r="BB293" i="1"/>
  <c r="BX293" i="1" s="1"/>
  <c r="BB295" i="1"/>
  <c r="BX295" i="1" s="1"/>
  <c r="BB344" i="1"/>
  <c r="BX344" i="1" s="1"/>
  <c r="BB348" i="1"/>
  <c r="BX348" i="1" s="1"/>
  <c r="BB350" i="1"/>
  <c r="BX350" i="1" s="1"/>
  <c r="BB389" i="1"/>
  <c r="BX389" i="1" s="1"/>
  <c r="BB391" i="1"/>
  <c r="BX391" i="1" s="1"/>
  <c r="BB393" i="1"/>
  <c r="BX393" i="1" s="1"/>
  <c r="BB407" i="1"/>
  <c r="BX407" i="1" s="1"/>
  <c r="BB349" i="1"/>
  <c r="BX349" i="1" s="1"/>
  <c r="BB388" i="1"/>
  <c r="BX388" i="1" s="1"/>
  <c r="BB392" i="1"/>
  <c r="BX392" i="1" s="1"/>
  <c r="AF4" i="1"/>
  <c r="BB4" i="1" s="1"/>
  <c r="BD9" i="1"/>
  <c r="BZ9" i="1" s="1"/>
  <c r="BD12" i="1"/>
  <c r="BZ12" i="1" s="1"/>
  <c r="BD34" i="1"/>
  <c r="BZ34" i="1" s="1"/>
  <c r="BD36" i="1"/>
  <c r="BZ36" i="1" s="1"/>
  <c r="BD77" i="1"/>
  <c r="BZ77" i="1" s="1"/>
  <c r="BD79" i="1"/>
  <c r="BZ79" i="1" s="1"/>
  <c r="BD102" i="1"/>
  <c r="BZ102" i="1" s="1"/>
  <c r="BD120" i="1"/>
  <c r="BZ120" i="1" s="1"/>
  <c r="BD122" i="1"/>
  <c r="BZ122" i="1" s="1"/>
  <c r="BD132" i="1"/>
  <c r="BZ132" i="1" s="1"/>
  <c r="CV132" i="1" s="1"/>
  <c r="BD134" i="1"/>
  <c r="BZ134" i="1" s="1"/>
  <c r="BD136" i="1"/>
  <c r="BZ136" i="1" s="1"/>
  <c r="BD153" i="1"/>
  <c r="BZ153" i="1" s="1"/>
  <c r="BD155" i="1"/>
  <c r="BZ155" i="1" s="1"/>
  <c r="BD191" i="1"/>
  <c r="BZ191" i="1" s="1"/>
  <c r="AVI191" i="1" s="1"/>
  <c r="BD193" i="1"/>
  <c r="BZ193" i="1" s="1"/>
  <c r="BD195" i="1"/>
  <c r="BZ195" i="1" s="1"/>
  <c r="BD215" i="1"/>
  <c r="BZ215" i="1" s="1"/>
  <c r="BD217" i="1"/>
  <c r="BZ217" i="1" s="1"/>
  <c r="BD255" i="1"/>
  <c r="BZ255" i="1" s="1"/>
  <c r="BD285" i="1"/>
  <c r="BZ285" i="1" s="1"/>
  <c r="BD288" i="1"/>
  <c r="BZ288" i="1" s="1"/>
  <c r="BD292" i="1"/>
  <c r="BZ292" i="1" s="1"/>
  <c r="BD294" i="1"/>
  <c r="BZ294" i="1" s="1"/>
  <c r="BD349" i="1"/>
  <c r="BZ349" i="1" s="1"/>
  <c r="BD388" i="1"/>
  <c r="BZ388" i="1" s="1"/>
  <c r="BD392" i="1"/>
  <c r="BZ392" i="1" s="1"/>
  <c r="AH4" i="1"/>
  <c r="BD11" i="1"/>
  <c r="BZ11" i="1" s="1"/>
  <c r="BD37" i="1"/>
  <c r="BZ37" i="1" s="1"/>
  <c r="BD76" i="1"/>
  <c r="BZ76" i="1" s="1"/>
  <c r="CV76" i="1" s="1"/>
  <c r="BD78" i="1"/>
  <c r="BZ78" i="1" s="1"/>
  <c r="CV78" i="1" s="1"/>
  <c r="BD97" i="1"/>
  <c r="BZ97" i="1" s="1"/>
  <c r="BD101" i="1"/>
  <c r="BZ101" i="1" s="1"/>
  <c r="BD103" i="1"/>
  <c r="BZ103" i="1" s="1"/>
  <c r="BD119" i="1"/>
  <c r="BZ119" i="1" s="1"/>
  <c r="AVI119" i="1" s="1"/>
  <c r="BD121" i="1"/>
  <c r="BZ121" i="1" s="1"/>
  <c r="BD123" i="1"/>
  <c r="BD131" i="1"/>
  <c r="BZ131" i="1" s="1"/>
  <c r="BD133" i="1"/>
  <c r="BZ133" i="1" s="1"/>
  <c r="BD135" i="1"/>
  <c r="BZ135" i="1" s="1"/>
  <c r="BD137" i="1"/>
  <c r="BZ137" i="1" s="1"/>
  <c r="BD150" i="1"/>
  <c r="BZ150" i="1" s="1"/>
  <c r="AVI150" i="1" s="1"/>
  <c r="BD154" i="1"/>
  <c r="BZ154" i="1" s="1"/>
  <c r="BD156" i="1"/>
  <c r="BZ156" i="1" s="1"/>
  <c r="BD192" i="1"/>
  <c r="BZ192" i="1" s="1"/>
  <c r="BD194" i="1"/>
  <c r="BZ194" i="1" s="1"/>
  <c r="BD214" i="1"/>
  <c r="BZ214" i="1" s="1"/>
  <c r="AVI214" i="1" s="1"/>
  <c r="BD216" i="1"/>
  <c r="BZ216" i="1" s="1"/>
  <c r="BD218" i="1"/>
  <c r="BZ218" i="1" s="1"/>
  <c r="BD254" i="1"/>
  <c r="BZ254" i="1" s="1"/>
  <c r="AVI254" i="1" s="1"/>
  <c r="BD256" i="1"/>
  <c r="BZ256" i="1" s="1"/>
  <c r="BD287" i="1"/>
  <c r="BZ287" i="1" s="1"/>
  <c r="BD291" i="1"/>
  <c r="BZ291" i="1" s="1"/>
  <c r="BD293" i="1"/>
  <c r="BZ293" i="1" s="1"/>
  <c r="BD295" i="1"/>
  <c r="BZ295" i="1" s="1"/>
  <c r="BD344" i="1"/>
  <c r="BZ344" i="1" s="1"/>
  <c r="BD348" i="1"/>
  <c r="BZ348" i="1" s="1"/>
  <c r="BD350" i="1"/>
  <c r="BZ350" i="1" s="1"/>
  <c r="BD389" i="1"/>
  <c r="BZ389" i="1" s="1"/>
  <c r="BD391" i="1"/>
  <c r="BZ391" i="1" s="1"/>
  <c r="BD393" i="1"/>
  <c r="BZ393" i="1" s="1"/>
  <c r="BD407" i="1"/>
  <c r="BZ407" i="1" s="1"/>
  <c r="BD347" i="1"/>
  <c r="BZ347" i="1" s="1"/>
  <c r="BD390" i="1"/>
  <c r="BZ390" i="1" s="1"/>
  <c r="BD406" i="1"/>
  <c r="BZ406" i="1" s="1"/>
  <c r="BD408" i="1"/>
  <c r="BZ408" i="1" s="1"/>
  <c r="BF9" i="1"/>
  <c r="CB9" i="1" s="1"/>
  <c r="BF12" i="1"/>
  <c r="CB12" i="1" s="1"/>
  <c r="BF34" i="1"/>
  <c r="CB34" i="1" s="1"/>
  <c r="BF36" i="1"/>
  <c r="CB36" i="1" s="1"/>
  <c r="BF77" i="1"/>
  <c r="CB77" i="1" s="1"/>
  <c r="BF79" i="1"/>
  <c r="CB79" i="1" s="1"/>
  <c r="BF102" i="1"/>
  <c r="CB102" i="1" s="1"/>
  <c r="BF120" i="1"/>
  <c r="CB120" i="1" s="1"/>
  <c r="BF122" i="1"/>
  <c r="CB122" i="1" s="1"/>
  <c r="BF132" i="1"/>
  <c r="CB132" i="1" s="1"/>
  <c r="CX132" i="1" s="1"/>
  <c r="BF134" i="1"/>
  <c r="CB134" i="1" s="1"/>
  <c r="BF136" i="1"/>
  <c r="CB136" i="1" s="1"/>
  <c r="BF153" i="1"/>
  <c r="CB153" i="1" s="1"/>
  <c r="BF155" i="1"/>
  <c r="CB155" i="1" s="1"/>
  <c r="BF191" i="1"/>
  <c r="CB191" i="1" s="1"/>
  <c r="AVK191" i="1" s="1"/>
  <c r="BF193" i="1"/>
  <c r="CB193" i="1" s="1"/>
  <c r="BF195" i="1"/>
  <c r="CB195" i="1" s="1"/>
  <c r="BF215" i="1"/>
  <c r="CB215" i="1" s="1"/>
  <c r="BF217" i="1"/>
  <c r="CB217" i="1" s="1"/>
  <c r="BF255" i="1"/>
  <c r="CB255" i="1" s="1"/>
  <c r="BF285" i="1"/>
  <c r="CB285" i="1" s="1"/>
  <c r="BF288" i="1"/>
  <c r="CB288" i="1" s="1"/>
  <c r="BF292" i="1"/>
  <c r="CB292" i="1" s="1"/>
  <c r="BF294" i="1"/>
  <c r="CB294" i="1" s="1"/>
  <c r="BF347" i="1"/>
  <c r="CB347" i="1" s="1"/>
  <c r="BF390" i="1"/>
  <c r="CB390" i="1" s="1"/>
  <c r="BF406" i="1"/>
  <c r="CB406" i="1" s="1"/>
  <c r="BF408" i="1"/>
  <c r="CB408" i="1" s="1"/>
  <c r="BF11" i="1"/>
  <c r="CB11" i="1" s="1"/>
  <c r="BF37" i="1"/>
  <c r="CB37" i="1" s="1"/>
  <c r="BF76" i="1"/>
  <c r="CB76" i="1" s="1"/>
  <c r="CX76" i="1" s="1"/>
  <c r="BF78" i="1"/>
  <c r="CB78" i="1" s="1"/>
  <c r="CX78" i="1" s="1"/>
  <c r="BF97" i="1"/>
  <c r="CB97" i="1" s="1"/>
  <c r="BF101" i="1"/>
  <c r="CB101" i="1" s="1"/>
  <c r="BF103" i="1"/>
  <c r="CB103" i="1" s="1"/>
  <c r="BF119" i="1"/>
  <c r="CB119" i="1" s="1"/>
  <c r="AVK119" i="1" s="1"/>
  <c r="BF121" i="1"/>
  <c r="CB121" i="1" s="1"/>
  <c r="BF123" i="1"/>
  <c r="BF131" i="1"/>
  <c r="CB131" i="1" s="1"/>
  <c r="BF133" i="1"/>
  <c r="CB133" i="1" s="1"/>
  <c r="BF135" i="1"/>
  <c r="CB135" i="1" s="1"/>
  <c r="BF137" i="1"/>
  <c r="CB137" i="1" s="1"/>
  <c r="BF150" i="1"/>
  <c r="CB150" i="1" s="1"/>
  <c r="AVK150" i="1" s="1"/>
  <c r="BF154" i="1"/>
  <c r="CB154" i="1" s="1"/>
  <c r="BF156" i="1"/>
  <c r="CB156" i="1" s="1"/>
  <c r="BF192" i="1"/>
  <c r="CB192" i="1" s="1"/>
  <c r="BF194" i="1"/>
  <c r="CB194" i="1" s="1"/>
  <c r="BF214" i="1"/>
  <c r="CB214" i="1" s="1"/>
  <c r="AVK214" i="1" s="1"/>
  <c r="BF216" i="1"/>
  <c r="CB216" i="1" s="1"/>
  <c r="BF218" i="1"/>
  <c r="CB218" i="1" s="1"/>
  <c r="BF254" i="1"/>
  <c r="CB254" i="1" s="1"/>
  <c r="AVK254" i="1" s="1"/>
  <c r="BF256" i="1"/>
  <c r="CB256" i="1" s="1"/>
  <c r="BF287" i="1"/>
  <c r="CB287" i="1" s="1"/>
  <c r="BF291" i="1"/>
  <c r="CB291" i="1" s="1"/>
  <c r="BF293" i="1"/>
  <c r="CB293" i="1" s="1"/>
  <c r="BF295" i="1"/>
  <c r="CB295" i="1" s="1"/>
  <c r="BF344" i="1"/>
  <c r="CB344" i="1" s="1"/>
  <c r="BF348" i="1"/>
  <c r="CB348" i="1" s="1"/>
  <c r="BF350" i="1"/>
  <c r="CB350" i="1" s="1"/>
  <c r="BF389" i="1"/>
  <c r="CB389" i="1" s="1"/>
  <c r="BF391" i="1"/>
  <c r="CB391" i="1" s="1"/>
  <c r="BF393" i="1"/>
  <c r="CB393" i="1" s="1"/>
  <c r="BF407" i="1"/>
  <c r="CB407" i="1" s="1"/>
  <c r="BF349" i="1"/>
  <c r="CB349" i="1" s="1"/>
  <c r="BF388" i="1"/>
  <c r="CB388" i="1" s="1"/>
  <c r="BF392" i="1"/>
  <c r="CB392" i="1" s="1"/>
  <c r="AJ4" i="1"/>
  <c r="AL4" i="1"/>
  <c r="AZ229" i="1"/>
  <c r="BV229" i="1" s="1"/>
  <c r="AZ319" i="1"/>
  <c r="BV319" i="1" s="1"/>
  <c r="AZ325" i="1"/>
  <c r="BV325" i="1" s="1"/>
  <c r="AZ320" i="1"/>
  <c r="BV320" i="1" s="1"/>
  <c r="AZ368" i="1"/>
  <c r="BV368" i="1" s="1"/>
  <c r="AZ370" i="1"/>
  <c r="BV370" i="1" s="1"/>
  <c r="BB229" i="1"/>
  <c r="BX229" i="1" s="1"/>
  <c r="BB319" i="1"/>
  <c r="BB320" i="1"/>
  <c r="BX320" i="1" s="1"/>
  <c r="BB368" i="1"/>
  <c r="BX368" i="1" s="1"/>
  <c r="BB370" i="1"/>
  <c r="BX370" i="1" s="1"/>
  <c r="BB325" i="1"/>
  <c r="BX325" i="1" s="1"/>
  <c r="BD229" i="1"/>
  <c r="BZ229" i="1" s="1"/>
  <c r="BD325" i="1"/>
  <c r="BZ325" i="1" s="1"/>
  <c r="BD320" i="1"/>
  <c r="BZ320" i="1" s="1"/>
  <c r="BD368" i="1"/>
  <c r="BZ368" i="1" s="1"/>
  <c r="BD370" i="1"/>
  <c r="BZ370" i="1" s="1"/>
  <c r="BD319" i="1"/>
  <c r="BZ319" i="1" s="1"/>
  <c r="BF229" i="1"/>
  <c r="CB229" i="1" s="1"/>
  <c r="BF319" i="1"/>
  <c r="CB319" i="1" s="1"/>
  <c r="BF320" i="1"/>
  <c r="CB320" i="1" s="1"/>
  <c r="BF368" i="1"/>
  <c r="CB368" i="1" s="1"/>
  <c r="BF370" i="1"/>
  <c r="CB370" i="1" s="1"/>
  <c r="BF325" i="1"/>
  <c r="CB325" i="1" s="1"/>
  <c r="AZ22" i="1"/>
  <c r="BV22" i="1" s="1"/>
  <c r="AZ24" i="1"/>
  <c r="BV24" i="1" s="1"/>
  <c r="AZ110" i="1"/>
  <c r="BV110" i="1" s="1"/>
  <c r="AZ112" i="1"/>
  <c r="BV112" i="1" s="1"/>
  <c r="AZ145" i="1"/>
  <c r="BV145" i="1" s="1"/>
  <c r="AVE145" i="1" s="1"/>
  <c r="AZ173" i="1"/>
  <c r="BV173" i="1" s="1"/>
  <c r="AZ231" i="1"/>
  <c r="BV231" i="1" s="1"/>
  <c r="AZ234" i="1"/>
  <c r="BV234" i="1" s="1"/>
  <c r="AZ321" i="1"/>
  <c r="BV321" i="1" s="1"/>
  <c r="AZ323" i="1"/>
  <c r="BV323" i="1" s="1"/>
  <c r="AZ369" i="1"/>
  <c r="BV369" i="1" s="1"/>
  <c r="CR369" i="1" s="1"/>
  <c r="AZ373" i="1"/>
  <c r="BV373" i="1" s="1"/>
  <c r="AZ23" i="1"/>
  <c r="BV23" i="1" s="1"/>
  <c r="AZ49" i="1"/>
  <c r="BV49" i="1" s="1"/>
  <c r="AZ146" i="1"/>
  <c r="BV146" i="1" s="1"/>
  <c r="AZ172" i="1"/>
  <c r="BV172" i="1" s="1"/>
  <c r="AZ174" i="1"/>
  <c r="BV174" i="1" s="1"/>
  <c r="AZ230" i="1"/>
  <c r="BV230" i="1" s="1"/>
  <c r="AZ232" i="1"/>
  <c r="BV232" i="1" s="1"/>
  <c r="AZ272" i="1"/>
  <c r="BV272" i="1" s="1"/>
  <c r="AZ322" i="1"/>
  <c r="BV322" i="1" s="1"/>
  <c r="AZ324" i="1"/>
  <c r="BV324" i="1" s="1"/>
  <c r="AZ372" i="1"/>
  <c r="BV372" i="1" s="1"/>
  <c r="AZ401" i="1"/>
  <c r="BV401" i="1" s="1"/>
  <c r="AZ413" i="1"/>
  <c r="BV413" i="1" s="1"/>
  <c r="BB22" i="1"/>
  <c r="BX22" i="1" s="1"/>
  <c r="BB24" i="1"/>
  <c r="BX24" i="1" s="1"/>
  <c r="BB110" i="1"/>
  <c r="BX110" i="1" s="1"/>
  <c r="BB112" i="1"/>
  <c r="BX112" i="1" s="1"/>
  <c r="BB145" i="1"/>
  <c r="BB173" i="1"/>
  <c r="BX173" i="1" s="1"/>
  <c r="BB231" i="1"/>
  <c r="BX231" i="1" s="1"/>
  <c r="BB234" i="1"/>
  <c r="BX234" i="1" s="1"/>
  <c r="BB321" i="1"/>
  <c r="BX321" i="1" s="1"/>
  <c r="BB323" i="1"/>
  <c r="BX323" i="1" s="1"/>
  <c r="BB373" i="1"/>
  <c r="BX373" i="1" s="1"/>
  <c r="BB23" i="1"/>
  <c r="BX23" i="1" s="1"/>
  <c r="BB49" i="1"/>
  <c r="BX49" i="1" s="1"/>
  <c r="BB146" i="1"/>
  <c r="BB172" i="1"/>
  <c r="BB174" i="1"/>
  <c r="BX174" i="1" s="1"/>
  <c r="BB230" i="1"/>
  <c r="BX230" i="1" s="1"/>
  <c r="BB232" i="1"/>
  <c r="BX232" i="1" s="1"/>
  <c r="BB272" i="1"/>
  <c r="BB322" i="1"/>
  <c r="BX322" i="1" s="1"/>
  <c r="BB324" i="1"/>
  <c r="BX324" i="1" s="1"/>
  <c r="BB372" i="1"/>
  <c r="BX372" i="1" s="1"/>
  <c r="BB401" i="1"/>
  <c r="BX401" i="1" s="1"/>
  <c r="BB413" i="1"/>
  <c r="BX413" i="1" s="1"/>
  <c r="BB369" i="1"/>
  <c r="BX369" i="1" s="1"/>
  <c r="CT369" i="1" s="1"/>
  <c r="BD22" i="1"/>
  <c r="BZ22" i="1" s="1"/>
  <c r="BD24" i="1"/>
  <c r="BZ24" i="1" s="1"/>
  <c r="BD110" i="1"/>
  <c r="BZ110" i="1" s="1"/>
  <c r="BD112" i="1"/>
  <c r="BZ112" i="1" s="1"/>
  <c r="BD145" i="1"/>
  <c r="BZ145" i="1" s="1"/>
  <c r="AVI145" i="1" s="1"/>
  <c r="BD173" i="1"/>
  <c r="BZ173" i="1" s="1"/>
  <c r="BD206" i="1"/>
  <c r="BZ206" i="1" s="1"/>
  <c r="BD231" i="1"/>
  <c r="BZ231" i="1" s="1"/>
  <c r="BD234" i="1"/>
  <c r="BZ234" i="1" s="1"/>
  <c r="BD369" i="1"/>
  <c r="BZ369" i="1" s="1"/>
  <c r="CV369" i="1" s="1"/>
  <c r="BD23" i="1"/>
  <c r="BZ23" i="1" s="1"/>
  <c r="BD49" i="1"/>
  <c r="BZ49" i="1" s="1"/>
  <c r="BD146" i="1"/>
  <c r="BZ146" i="1" s="1"/>
  <c r="BD172" i="1"/>
  <c r="BZ172" i="1" s="1"/>
  <c r="BD174" i="1"/>
  <c r="BZ174" i="1" s="1"/>
  <c r="BD230" i="1"/>
  <c r="BZ230" i="1" s="1"/>
  <c r="BD232" i="1"/>
  <c r="BZ232" i="1" s="1"/>
  <c r="BD272" i="1"/>
  <c r="BZ272" i="1" s="1"/>
  <c r="BD322" i="1"/>
  <c r="BZ322" i="1" s="1"/>
  <c r="BD324" i="1"/>
  <c r="BZ324" i="1" s="1"/>
  <c r="BD372" i="1"/>
  <c r="BZ372" i="1" s="1"/>
  <c r="BD401" i="1"/>
  <c r="BZ401" i="1" s="1"/>
  <c r="BD413" i="1"/>
  <c r="BZ413" i="1" s="1"/>
  <c r="BD321" i="1"/>
  <c r="BZ321" i="1" s="1"/>
  <c r="BD323" i="1"/>
  <c r="BZ323" i="1" s="1"/>
  <c r="BD373" i="1"/>
  <c r="BZ373" i="1" s="1"/>
  <c r="BF22" i="1"/>
  <c r="CB22" i="1" s="1"/>
  <c r="BF24" i="1"/>
  <c r="CB24" i="1" s="1"/>
  <c r="BF110" i="1"/>
  <c r="CB110" i="1" s="1"/>
  <c r="BF112" i="1"/>
  <c r="CB112" i="1" s="1"/>
  <c r="BF145" i="1"/>
  <c r="CB145" i="1" s="1"/>
  <c r="AVK145" i="1" s="1"/>
  <c r="BF173" i="1"/>
  <c r="CB173" i="1" s="1"/>
  <c r="BF231" i="1"/>
  <c r="CB231" i="1" s="1"/>
  <c r="BF234" i="1"/>
  <c r="CB234" i="1" s="1"/>
  <c r="BF321" i="1"/>
  <c r="CB321" i="1" s="1"/>
  <c r="BF323" i="1"/>
  <c r="CB323" i="1" s="1"/>
  <c r="BF373" i="1"/>
  <c r="CB373" i="1" s="1"/>
  <c r="BF23" i="1"/>
  <c r="CB23" i="1" s="1"/>
  <c r="BF49" i="1"/>
  <c r="CB49" i="1" s="1"/>
  <c r="BF146" i="1"/>
  <c r="CB146" i="1" s="1"/>
  <c r="BF172" i="1"/>
  <c r="CB172" i="1" s="1"/>
  <c r="BF174" i="1"/>
  <c r="CB174" i="1" s="1"/>
  <c r="BF230" i="1"/>
  <c r="CB230" i="1" s="1"/>
  <c r="BF232" i="1"/>
  <c r="CB232" i="1" s="1"/>
  <c r="BF272" i="1"/>
  <c r="CB272" i="1" s="1"/>
  <c r="BF322" i="1"/>
  <c r="CB322" i="1" s="1"/>
  <c r="BF324" i="1"/>
  <c r="CB324" i="1" s="1"/>
  <c r="BF372" i="1"/>
  <c r="CB372" i="1" s="1"/>
  <c r="BF401" i="1"/>
  <c r="CB401" i="1" s="1"/>
  <c r="BF413" i="1"/>
  <c r="CB413" i="1" s="1"/>
  <c r="BF369" i="1"/>
  <c r="CB369" i="1" s="1"/>
  <c r="CX369" i="1" s="1"/>
  <c r="K29" i="3"/>
  <c r="Y93" i="1" s="1"/>
  <c r="AU93" i="1" s="1"/>
  <c r="BQ93" i="1" s="1"/>
  <c r="K30" i="3"/>
  <c r="K31" i="3"/>
  <c r="U423" i="1"/>
  <c r="AVA423" i="1" s="1"/>
  <c r="U69" i="1"/>
  <c r="AVA69" i="1" s="1"/>
  <c r="K42" i="3"/>
  <c r="AY423" i="1"/>
  <c r="BU423" i="1" s="1"/>
  <c r="AY69" i="1"/>
  <c r="BU69" i="1" s="1"/>
  <c r="AVD69" i="1" s="1"/>
  <c r="BA423" i="1"/>
  <c r="BW423" i="1" s="1"/>
  <c r="BA69" i="1"/>
  <c r="BW69" i="1" s="1"/>
  <c r="AVF69" i="1" s="1"/>
  <c r="BC423" i="1"/>
  <c r="BY423" i="1" s="1"/>
  <c r="BC69" i="1"/>
  <c r="BY69" i="1" s="1"/>
  <c r="AVH69" i="1" s="1"/>
  <c r="BE423" i="1"/>
  <c r="CA423" i="1" s="1"/>
  <c r="BE69" i="1"/>
  <c r="CA69" i="1" s="1"/>
  <c r="AVJ69" i="1" s="1"/>
  <c r="BG423" i="1"/>
  <c r="CC423" i="1" s="1"/>
  <c r="BG69" i="1"/>
  <c r="CC69" i="1" s="1"/>
  <c r="AVL69" i="1" s="1"/>
  <c r="CO129" i="1"/>
  <c r="CO185" i="1"/>
  <c r="CZ416" i="1"/>
  <c r="Z138" i="12"/>
  <c r="CO281" i="1"/>
  <c r="BM417" i="1"/>
  <c r="AUV417" i="1" s="1"/>
  <c r="AUW417" i="1" s="1"/>
  <c r="AUX417" i="1" s="1"/>
  <c r="BM416" i="1"/>
  <c r="AUV416" i="1" s="1"/>
  <c r="AUW416" i="1" s="1"/>
  <c r="AUX416" i="1" s="1"/>
  <c r="M24" i="2"/>
  <c r="CE356" i="1"/>
  <c r="CZ356" i="1"/>
  <c r="CT129" i="1"/>
  <c r="CT185" i="1"/>
  <c r="CT417" i="1"/>
  <c r="CE415" i="1"/>
  <c r="CZ415" i="1"/>
  <c r="CE171" i="1"/>
  <c r="CZ171" i="1"/>
  <c r="CE352" i="1"/>
  <c r="CZ352" i="1"/>
  <c r="CE409" i="1"/>
  <c r="CZ409" i="1"/>
  <c r="M46" i="2"/>
  <c r="CT282" i="1"/>
  <c r="CE403" i="1"/>
  <c r="CZ403" i="1"/>
  <c r="CT281" i="1"/>
  <c r="Q46" i="2"/>
  <c r="O46" i="2" s="1"/>
  <c r="CT416" i="1"/>
  <c r="Q24" i="2"/>
  <c r="O24" i="2" s="1"/>
  <c r="CE188" i="1"/>
  <c r="CZ188" i="1"/>
  <c r="CE128" i="1"/>
  <c r="CZ128" i="1"/>
  <c r="CE162" i="1"/>
  <c r="CZ162" i="1"/>
  <c r="CE179" i="1"/>
  <c r="CZ179" i="1"/>
  <c r="CE417" i="1"/>
  <c r="CZ417" i="1"/>
  <c r="BM129" i="1"/>
  <c r="BM281" i="1"/>
  <c r="AUV281" i="1" s="1"/>
  <c r="AUW281" i="1" s="1"/>
  <c r="AUX281" i="1" s="1"/>
  <c r="BM185" i="1"/>
  <c r="AUV185" i="1" s="1"/>
  <c r="AUW185" i="1" s="1"/>
  <c r="AUX185" i="1" s="1"/>
  <c r="BI379" i="1"/>
  <c r="BJ379" i="1" s="1"/>
  <c r="AR415" i="1"/>
  <c r="AS415" i="1" s="1"/>
  <c r="CE15" i="1"/>
  <c r="BI15" i="1"/>
  <c r="BJ15" i="1" s="1"/>
  <c r="CE39" i="1"/>
  <c r="BI39" i="1"/>
  <c r="BJ39" i="1" s="1"/>
  <c r="CE64" i="1"/>
  <c r="BI64" i="1"/>
  <c r="BJ64" i="1" s="1"/>
  <c r="CE72" i="1"/>
  <c r="BI72" i="1"/>
  <c r="BJ72" i="1" s="1"/>
  <c r="CE80" i="1"/>
  <c r="BI80" i="1"/>
  <c r="BJ80" i="1" s="1"/>
  <c r="CE88" i="1"/>
  <c r="BI88" i="1"/>
  <c r="BJ88" i="1" s="1"/>
  <c r="CE107" i="1"/>
  <c r="BI107" i="1"/>
  <c r="BJ107" i="1" s="1"/>
  <c r="CE115" i="1"/>
  <c r="BI115" i="1"/>
  <c r="BJ115" i="1" s="1"/>
  <c r="CE139" i="1"/>
  <c r="BI139" i="1"/>
  <c r="BJ139" i="1" s="1"/>
  <c r="CE148" i="1"/>
  <c r="BI148" i="1"/>
  <c r="BJ148" i="1" s="1"/>
  <c r="CE166" i="1"/>
  <c r="BI166" i="1"/>
  <c r="BJ166" i="1" s="1"/>
  <c r="CE183" i="1"/>
  <c r="BI183" i="1"/>
  <c r="BJ183" i="1" s="1"/>
  <c r="CE201" i="1"/>
  <c r="BI201" i="1"/>
  <c r="BJ201" i="1" s="1"/>
  <c r="CE210" i="1"/>
  <c r="BI210" i="1"/>
  <c r="BJ210" i="1" s="1"/>
  <c r="CE226" i="1"/>
  <c r="BI226" i="1"/>
  <c r="BJ226" i="1" s="1"/>
  <c r="CE243" i="1"/>
  <c r="BI243" i="1"/>
  <c r="BJ243" i="1" s="1"/>
  <c r="CE252" i="1"/>
  <c r="BI252" i="1"/>
  <c r="BJ252" i="1" s="1"/>
  <c r="CE260" i="1"/>
  <c r="BI260" i="1"/>
  <c r="BJ260" i="1" s="1"/>
  <c r="CE268" i="1"/>
  <c r="BI268" i="1"/>
  <c r="BJ268" i="1" s="1"/>
  <c r="CE276" i="1"/>
  <c r="BI276" i="1"/>
  <c r="BJ276" i="1" s="1"/>
  <c r="CE303" i="1"/>
  <c r="BI303" i="1"/>
  <c r="BJ303" i="1" s="1"/>
  <c r="CE318" i="1"/>
  <c r="BI318" i="1"/>
  <c r="BJ318" i="1" s="1"/>
  <c r="CE326" i="1"/>
  <c r="BI326" i="1"/>
  <c r="BJ326" i="1" s="1"/>
  <c r="CE334" i="1"/>
  <c r="BI334" i="1"/>
  <c r="BJ334" i="1" s="1"/>
  <c r="CE342" i="1"/>
  <c r="BI342" i="1"/>
  <c r="BJ342" i="1" s="1"/>
  <c r="CE364" i="1"/>
  <c r="BN63" i="1"/>
  <c r="AR87" i="1"/>
  <c r="AS87" i="1" s="1"/>
  <c r="BN159" i="1"/>
  <c r="AR213" i="1"/>
  <c r="AS213" i="1" s="1"/>
  <c r="AR221" i="1"/>
  <c r="AS221" i="1" s="1"/>
  <c r="AR238" i="1"/>
  <c r="AS238" i="1" s="1"/>
  <c r="AR247" i="1"/>
  <c r="AS247" i="1" s="1"/>
  <c r="AR263" i="1"/>
  <c r="AS263" i="1" s="1"/>
  <c r="AR271" i="1"/>
  <c r="AS271" i="1" s="1"/>
  <c r="AR281" i="1"/>
  <c r="AS281" i="1" s="1"/>
  <c r="AR298" i="1"/>
  <c r="AS298" i="1" s="1"/>
  <c r="AR313" i="1"/>
  <c r="AS313" i="1" s="1"/>
  <c r="AR329" i="1"/>
  <c r="AS329" i="1" s="1"/>
  <c r="AR337" i="1"/>
  <c r="AS337" i="1" s="1"/>
  <c r="AR355" i="1"/>
  <c r="AS355" i="1" s="1"/>
  <c r="AR363" i="1"/>
  <c r="AS363" i="1" s="1"/>
  <c r="AR296" i="1"/>
  <c r="AS296" i="1" s="1"/>
  <c r="AR361" i="1"/>
  <c r="AS361" i="1" s="1"/>
  <c r="CE28" i="1"/>
  <c r="CE44" i="1"/>
  <c r="CE85" i="1"/>
  <c r="CE104" i="1"/>
  <c r="BI197" i="1"/>
  <c r="BJ197" i="1" s="1"/>
  <c r="CE223" i="1"/>
  <c r="BI223" i="1"/>
  <c r="BJ223" i="1" s="1"/>
  <c r="CE240" i="1"/>
  <c r="BI240" i="1"/>
  <c r="BJ240" i="1" s="1"/>
  <c r="CE249" i="1"/>
  <c r="BI249" i="1"/>
  <c r="BJ249" i="1" s="1"/>
  <c r="CE257" i="1"/>
  <c r="BI257" i="1"/>
  <c r="BJ257" i="1" s="1"/>
  <c r="CE265" i="1"/>
  <c r="BI265" i="1"/>
  <c r="BJ265" i="1" s="1"/>
  <c r="CE273" i="1"/>
  <c r="BI273" i="1"/>
  <c r="BJ273" i="1" s="1"/>
  <c r="CE300" i="1"/>
  <c r="BI300" i="1"/>
  <c r="BJ300" i="1" s="1"/>
  <c r="CE315" i="1"/>
  <c r="BI315" i="1"/>
  <c r="BJ315" i="1" s="1"/>
  <c r="CE331" i="1"/>
  <c r="BI331" i="1"/>
  <c r="BJ331" i="1" s="1"/>
  <c r="BI339" i="1"/>
  <c r="BJ339" i="1" s="1"/>
  <c r="BI357" i="1"/>
  <c r="BJ357" i="1" s="1"/>
  <c r="BI375" i="1"/>
  <c r="BJ375" i="1" s="1"/>
  <c r="AR15" i="1"/>
  <c r="AS15" i="1" s="1"/>
  <c r="AR39" i="1"/>
  <c r="AS39" i="1" s="1"/>
  <c r="AR64" i="1"/>
  <c r="AS64" i="1" s="1"/>
  <c r="AR72" i="1"/>
  <c r="AS72" i="1" s="1"/>
  <c r="AR80" i="1"/>
  <c r="AS80" i="1" s="1"/>
  <c r="AR88" i="1"/>
  <c r="AS88" i="1" s="1"/>
  <c r="AR107" i="1"/>
  <c r="AS107" i="1" s="1"/>
  <c r="AR115" i="1"/>
  <c r="AS115" i="1" s="1"/>
  <c r="AR139" i="1"/>
  <c r="AS139" i="1" s="1"/>
  <c r="AR148" i="1"/>
  <c r="AS148" i="1" s="1"/>
  <c r="AR166" i="1"/>
  <c r="AS166" i="1" s="1"/>
  <c r="AR183" i="1"/>
  <c r="AS183" i="1" s="1"/>
  <c r="AR201" i="1"/>
  <c r="AS201" i="1" s="1"/>
  <c r="AR210" i="1"/>
  <c r="AS210" i="1" s="1"/>
  <c r="AR226" i="1"/>
  <c r="AS226" i="1" s="1"/>
  <c r="AR243" i="1"/>
  <c r="AS243" i="1" s="1"/>
  <c r="AR252" i="1"/>
  <c r="AS252" i="1" s="1"/>
  <c r="AR260" i="1"/>
  <c r="AS260" i="1" s="1"/>
  <c r="AR268" i="1"/>
  <c r="AS268" i="1" s="1"/>
  <c r="AR276" i="1"/>
  <c r="AS276" i="1" s="1"/>
  <c r="AR303" i="1"/>
  <c r="AS303" i="1" s="1"/>
  <c r="AR318" i="1"/>
  <c r="AS318" i="1" s="1"/>
  <c r="AR326" i="1"/>
  <c r="AS326" i="1" s="1"/>
  <c r="AR334" i="1"/>
  <c r="AS334" i="1" s="1"/>
  <c r="AR342" i="1"/>
  <c r="AS342" i="1" s="1"/>
  <c r="AR360" i="1"/>
  <c r="AS360" i="1" s="1"/>
  <c r="AR378" i="1"/>
  <c r="AS378" i="1" s="1"/>
  <c r="AR227" i="1"/>
  <c r="AS227" i="1" s="1"/>
  <c r="AR236" i="1"/>
  <c r="AS236" i="1" s="1"/>
  <c r="AR244" i="1"/>
  <c r="AS244" i="1" s="1"/>
  <c r="AR253" i="1"/>
  <c r="AS253" i="1" s="1"/>
  <c r="AR261" i="1"/>
  <c r="AS261" i="1" s="1"/>
  <c r="AR269" i="1"/>
  <c r="AS269" i="1" s="1"/>
  <c r="AR277" i="1"/>
  <c r="AS277" i="1" s="1"/>
  <c r="AR300" i="1"/>
  <c r="AS300" i="1" s="1"/>
  <c r="AR315" i="1"/>
  <c r="AS315" i="1" s="1"/>
  <c r="AR331" i="1"/>
  <c r="AS331" i="1" s="1"/>
  <c r="BI404" i="1"/>
  <c r="BJ404" i="1" s="1"/>
  <c r="BI412" i="1"/>
  <c r="BJ412" i="1" s="1"/>
  <c r="BI416" i="1"/>
  <c r="BJ416" i="1" s="1"/>
  <c r="BN40" i="1"/>
  <c r="BN108" i="1"/>
  <c r="AR171" i="1"/>
  <c r="AS171" i="1" s="1"/>
  <c r="AR202" i="1"/>
  <c r="AS202" i="1" s="1"/>
  <c r="AR211" i="1"/>
  <c r="AS211" i="1" s="1"/>
  <c r="AR219" i="1"/>
  <c r="AS219" i="1" s="1"/>
  <c r="BI396" i="1"/>
  <c r="BJ396" i="1" s="1"/>
  <c r="CE26" i="1"/>
  <c r="CE42" i="1"/>
  <c r="CE91" i="1"/>
  <c r="BI91" i="1"/>
  <c r="BJ91" i="1" s="1"/>
  <c r="BI118" i="1"/>
  <c r="BJ118" i="1" s="1"/>
  <c r="BI126" i="1"/>
  <c r="BJ126" i="1" s="1"/>
  <c r="BI142" i="1"/>
  <c r="BJ142" i="1" s="1"/>
  <c r="BI159" i="1"/>
  <c r="BJ159" i="1" s="1"/>
  <c r="BI169" i="1"/>
  <c r="BJ169" i="1" s="1"/>
  <c r="BI177" i="1"/>
  <c r="BJ177" i="1" s="1"/>
  <c r="BI186" i="1"/>
  <c r="BJ186" i="1" s="1"/>
  <c r="BI204" i="1"/>
  <c r="BJ204" i="1" s="1"/>
  <c r="CE213" i="1"/>
  <c r="BI213" i="1"/>
  <c r="BJ213" i="1" s="1"/>
  <c r="CE221" i="1"/>
  <c r="BI221" i="1"/>
  <c r="BJ221" i="1" s="1"/>
  <c r="CE238" i="1"/>
  <c r="BI238" i="1"/>
  <c r="BJ238" i="1" s="1"/>
  <c r="CE247" i="1"/>
  <c r="BI247" i="1"/>
  <c r="BJ247" i="1" s="1"/>
  <c r="CE263" i="1"/>
  <c r="BI263" i="1"/>
  <c r="BJ263" i="1" s="1"/>
  <c r="CE271" i="1"/>
  <c r="BI271" i="1"/>
  <c r="BJ271" i="1" s="1"/>
  <c r="CE281" i="1"/>
  <c r="BI281" i="1"/>
  <c r="BJ281" i="1" s="1"/>
  <c r="CE298" i="1"/>
  <c r="BI298" i="1"/>
  <c r="BJ298" i="1" s="1"/>
  <c r="CE313" i="1"/>
  <c r="BI313" i="1"/>
  <c r="BJ313" i="1" s="1"/>
  <c r="CE329" i="1"/>
  <c r="BI329" i="1"/>
  <c r="BJ329" i="1" s="1"/>
  <c r="CE337" i="1"/>
  <c r="BI337" i="1"/>
  <c r="BJ337" i="1" s="1"/>
  <c r="BI363" i="1"/>
  <c r="BJ363" i="1" s="1"/>
  <c r="AR17" i="1"/>
  <c r="AS17" i="1" s="1"/>
  <c r="AR25" i="1"/>
  <c r="AS25" i="1" s="1"/>
  <c r="AR41" i="1"/>
  <c r="AS41" i="1" s="1"/>
  <c r="AR66" i="1"/>
  <c r="AS66" i="1" s="1"/>
  <c r="AR74" i="1"/>
  <c r="AS74" i="1" s="1"/>
  <c r="AR82" i="1"/>
  <c r="AS82" i="1" s="1"/>
  <c r="AR90" i="1"/>
  <c r="AS90" i="1" s="1"/>
  <c r="AR109" i="1"/>
  <c r="AS109" i="1" s="1"/>
  <c r="AR117" i="1"/>
  <c r="AS117" i="1" s="1"/>
  <c r="AR125" i="1"/>
  <c r="AS125" i="1" s="1"/>
  <c r="AR141" i="1"/>
  <c r="AS141" i="1" s="1"/>
  <c r="AR158" i="1"/>
  <c r="AS158" i="1" s="1"/>
  <c r="AR168" i="1"/>
  <c r="AS168" i="1" s="1"/>
  <c r="AR176" i="1"/>
  <c r="AS176" i="1" s="1"/>
  <c r="AR185" i="1"/>
  <c r="AS185" i="1" s="1"/>
  <c r="AR203" i="1"/>
  <c r="AS203" i="1" s="1"/>
  <c r="AR212" i="1"/>
  <c r="AS212" i="1" s="1"/>
  <c r="AR245" i="1"/>
  <c r="AS245" i="1" s="1"/>
  <c r="AR262" i="1"/>
  <c r="AS262" i="1" s="1"/>
  <c r="AR270" i="1"/>
  <c r="AS270" i="1" s="1"/>
  <c r="AR280" i="1"/>
  <c r="AS280" i="1" s="1"/>
  <c r="AR297" i="1"/>
  <c r="AS297" i="1" s="1"/>
  <c r="AR305" i="1"/>
  <c r="AS305" i="1" s="1"/>
  <c r="AR328" i="1"/>
  <c r="AS328" i="1" s="1"/>
  <c r="AR336" i="1"/>
  <c r="AS336" i="1" s="1"/>
  <c r="AR352" i="1"/>
  <c r="AS352" i="1" s="1"/>
  <c r="AR362" i="1"/>
  <c r="AS362" i="1" s="1"/>
  <c r="CE399" i="1"/>
  <c r="AW304" i="1"/>
  <c r="BS304" i="1" s="1"/>
  <c r="CO304" i="1" s="1"/>
  <c r="AR409" i="1"/>
  <c r="AS409" i="1" s="1"/>
  <c r="AR417" i="1"/>
  <c r="AS417" i="1" s="1"/>
  <c r="AR130" i="1"/>
  <c r="AS130" i="1" s="1"/>
  <c r="AR164" i="1"/>
  <c r="AS164" i="1" s="1"/>
  <c r="AR200" i="1"/>
  <c r="AS200" i="1" s="1"/>
  <c r="AW27" i="1"/>
  <c r="BS27" i="1" s="1"/>
  <c r="CO27" i="1" s="1"/>
  <c r="AW68" i="1"/>
  <c r="BS68" i="1" s="1"/>
  <c r="CO68" i="1" s="1"/>
  <c r="AW178" i="1"/>
  <c r="BS178" i="1" s="1"/>
  <c r="CO178" i="1" s="1"/>
  <c r="AW248" i="1"/>
  <c r="BS248" i="1" s="1"/>
  <c r="CO248" i="1" s="1"/>
  <c r="AW282" i="1"/>
  <c r="BS282" i="1" s="1"/>
  <c r="CO282" i="1" s="1"/>
  <c r="AW356" i="1"/>
  <c r="BS356" i="1" s="1"/>
  <c r="CO356" i="1" s="1"/>
  <c r="AR394" i="1"/>
  <c r="AS394" i="1" s="1"/>
  <c r="CE40" i="1"/>
  <c r="CE116" i="1"/>
  <c r="CE149" i="1"/>
  <c r="CE167" i="1"/>
  <c r="CE184" i="1"/>
  <c r="AR365" i="1"/>
  <c r="AS365" i="1" s="1"/>
  <c r="AR402" i="1"/>
  <c r="AS402" i="1" s="1"/>
  <c r="AR410" i="1"/>
  <c r="AS410" i="1" s="1"/>
  <c r="AR414" i="1"/>
  <c r="AS414" i="1" s="1"/>
  <c r="CE13" i="1"/>
  <c r="BI13" i="1"/>
  <c r="BJ13" i="1" s="1"/>
  <c r="CE21" i="1"/>
  <c r="BI21" i="1"/>
  <c r="BJ21" i="1" s="1"/>
  <c r="CE29" i="1"/>
  <c r="BI29" i="1"/>
  <c r="BJ29" i="1" s="1"/>
  <c r="CE45" i="1"/>
  <c r="BI45" i="1"/>
  <c r="BJ45" i="1" s="1"/>
  <c r="CE70" i="1"/>
  <c r="BI70" i="1"/>
  <c r="BJ70" i="1" s="1"/>
  <c r="CE86" i="1"/>
  <c r="BI86" i="1"/>
  <c r="BJ86" i="1" s="1"/>
  <c r="CE94" i="1"/>
  <c r="BI94" i="1"/>
  <c r="BJ94" i="1" s="1"/>
  <c r="CE105" i="1"/>
  <c r="BI105" i="1"/>
  <c r="BJ105" i="1" s="1"/>
  <c r="CE129" i="1"/>
  <c r="BI129" i="1"/>
  <c r="BJ129" i="1" s="1"/>
  <c r="CE163" i="1"/>
  <c r="BI163" i="1"/>
  <c r="BJ163" i="1" s="1"/>
  <c r="CE180" i="1"/>
  <c r="BI180" i="1"/>
  <c r="BJ180" i="1" s="1"/>
  <c r="CE190" i="1"/>
  <c r="BI190" i="1"/>
  <c r="BJ190" i="1" s="1"/>
  <c r="CE199" i="1"/>
  <c r="BI199" i="1"/>
  <c r="BJ199" i="1" s="1"/>
  <c r="CE224" i="1"/>
  <c r="BI224" i="1"/>
  <c r="BJ224" i="1" s="1"/>
  <c r="CE241" i="1"/>
  <c r="BI241" i="1"/>
  <c r="BJ241" i="1" s="1"/>
  <c r="CE250" i="1"/>
  <c r="BI250" i="1"/>
  <c r="BJ250" i="1" s="1"/>
  <c r="CE258" i="1"/>
  <c r="BI258" i="1"/>
  <c r="BJ258" i="1" s="1"/>
  <c r="CE266" i="1"/>
  <c r="BI266" i="1"/>
  <c r="BJ266" i="1" s="1"/>
  <c r="CE316" i="1"/>
  <c r="BI316" i="1"/>
  <c r="BJ316" i="1" s="1"/>
  <c r="CE332" i="1"/>
  <c r="BI332" i="1"/>
  <c r="BJ332" i="1" s="1"/>
  <c r="CE340" i="1"/>
  <c r="BI340" i="1"/>
  <c r="BJ340" i="1" s="1"/>
  <c r="CE362" i="1"/>
  <c r="AR85" i="1"/>
  <c r="AS85" i="1" s="1"/>
  <c r="BN104" i="1"/>
  <c r="AR179" i="1"/>
  <c r="AS179" i="1" s="1"/>
  <c r="AR399" i="1"/>
  <c r="AS399" i="1" s="1"/>
  <c r="CE38" i="1"/>
  <c r="CE63" i="1"/>
  <c r="AW28" i="1"/>
  <c r="AR403" i="1"/>
  <c r="AS403" i="1" s="1"/>
  <c r="AR411" i="1"/>
  <c r="AS411" i="1" s="1"/>
  <c r="CE27" i="1"/>
  <c r="BI27" i="1"/>
  <c r="BJ27" i="1" s="1"/>
  <c r="CE43" i="1"/>
  <c r="BI43" i="1"/>
  <c r="BJ43" i="1" s="1"/>
  <c r="CE68" i="1"/>
  <c r="BI68" i="1"/>
  <c r="BJ68" i="1" s="1"/>
  <c r="CE84" i="1"/>
  <c r="BI84" i="1"/>
  <c r="BJ84" i="1" s="1"/>
  <c r="CE92" i="1"/>
  <c r="BI92" i="1"/>
  <c r="BJ92" i="1" s="1"/>
  <c r="CE127" i="1"/>
  <c r="BI127" i="1"/>
  <c r="BJ127" i="1" s="1"/>
  <c r="CE143" i="1"/>
  <c r="BI143" i="1"/>
  <c r="BJ143" i="1" s="1"/>
  <c r="CE161" i="1"/>
  <c r="BI161" i="1"/>
  <c r="BJ161" i="1" s="1"/>
  <c r="CE170" i="1"/>
  <c r="BI170" i="1"/>
  <c r="BJ170" i="1" s="1"/>
  <c r="CE178" i="1"/>
  <c r="BI178" i="1"/>
  <c r="BJ178" i="1" s="1"/>
  <c r="CE187" i="1"/>
  <c r="BI187" i="1"/>
  <c r="BJ187" i="1" s="1"/>
  <c r="CE196" i="1"/>
  <c r="BI196" i="1"/>
  <c r="BJ196" i="1" s="1"/>
  <c r="CE222" i="1"/>
  <c r="BI222" i="1"/>
  <c r="BJ222" i="1" s="1"/>
  <c r="CE239" i="1"/>
  <c r="BI239" i="1"/>
  <c r="BJ239" i="1" s="1"/>
  <c r="CE248" i="1"/>
  <c r="BI248" i="1"/>
  <c r="BJ248" i="1" s="1"/>
  <c r="BI264" i="1"/>
  <c r="BJ264" i="1" s="1"/>
  <c r="CE264" i="1"/>
  <c r="BI282" i="1"/>
  <c r="BJ282" i="1" s="1"/>
  <c r="CE282" i="1"/>
  <c r="BI299" i="1"/>
  <c r="BJ299" i="1" s="1"/>
  <c r="CE299" i="1"/>
  <c r="BI314" i="1"/>
  <c r="BJ314" i="1" s="1"/>
  <c r="CE314" i="1"/>
  <c r="BI330" i="1"/>
  <c r="BJ330" i="1" s="1"/>
  <c r="CE330" i="1"/>
  <c r="BI338" i="1"/>
  <c r="BJ338" i="1" s="1"/>
  <c r="CE338" i="1"/>
  <c r="CE360" i="1"/>
  <c r="CE374" i="1"/>
  <c r="CE378" i="1"/>
  <c r="CE395" i="1"/>
  <c r="BN46" i="1"/>
  <c r="AR106" i="1"/>
  <c r="AS106" i="1" s="1"/>
  <c r="AR138" i="1"/>
  <c r="AS138" i="1" s="1"/>
  <c r="BN142" i="1"/>
  <c r="BN177" i="1"/>
  <c r="AR209" i="1"/>
  <c r="AS209" i="1" s="1"/>
  <c r="AR225" i="1"/>
  <c r="AS225" i="1" s="1"/>
  <c r="AR242" i="1"/>
  <c r="AS242" i="1" s="1"/>
  <c r="AR251" i="1"/>
  <c r="AS251" i="1" s="1"/>
  <c r="AR259" i="1"/>
  <c r="AS259" i="1" s="1"/>
  <c r="AR267" i="1"/>
  <c r="AS267" i="1" s="1"/>
  <c r="AR275" i="1"/>
  <c r="AS275" i="1" s="1"/>
  <c r="AR302" i="1"/>
  <c r="AS302" i="1" s="1"/>
  <c r="AR317" i="1"/>
  <c r="AS317" i="1" s="1"/>
  <c r="AR333" i="1"/>
  <c r="AS333" i="1" s="1"/>
  <c r="AR341" i="1"/>
  <c r="AS341" i="1" s="1"/>
  <c r="AR359" i="1"/>
  <c r="AS359" i="1" s="1"/>
  <c r="AR377" i="1"/>
  <c r="AS377" i="1" s="1"/>
  <c r="AR335" i="1"/>
  <c r="AS335" i="1" s="1"/>
  <c r="AR351" i="1"/>
  <c r="AS351" i="1" s="1"/>
  <c r="BI394" i="1"/>
  <c r="BJ394" i="1" s="1"/>
  <c r="CE20" i="1"/>
  <c r="CE61" i="1"/>
  <c r="BI202" i="1"/>
  <c r="BJ202" i="1" s="1"/>
  <c r="BI211" i="1"/>
  <c r="BJ211" i="1" s="1"/>
  <c r="CE219" i="1"/>
  <c r="BI219" i="1"/>
  <c r="BJ219" i="1" s="1"/>
  <c r="CE227" i="1"/>
  <c r="BI227" i="1"/>
  <c r="BJ227" i="1" s="1"/>
  <c r="CE236" i="1"/>
  <c r="BI236" i="1"/>
  <c r="BJ236" i="1" s="1"/>
  <c r="CE244" i="1"/>
  <c r="BI244" i="1"/>
  <c r="BJ244" i="1" s="1"/>
  <c r="CE253" i="1"/>
  <c r="BI253" i="1"/>
  <c r="BJ253" i="1" s="1"/>
  <c r="CE261" i="1"/>
  <c r="BI261" i="1"/>
  <c r="BJ261" i="1" s="1"/>
  <c r="CE269" i="1"/>
  <c r="BI269" i="1"/>
  <c r="BJ269" i="1" s="1"/>
  <c r="CE277" i="1"/>
  <c r="BI277" i="1"/>
  <c r="BJ277" i="1" s="1"/>
  <c r="CE296" i="1"/>
  <c r="BI296" i="1"/>
  <c r="BJ296" i="1" s="1"/>
  <c r="CE304" i="1"/>
  <c r="BI304" i="1"/>
  <c r="BJ304" i="1" s="1"/>
  <c r="CE327" i="1"/>
  <c r="BI327" i="1"/>
  <c r="BJ327" i="1" s="1"/>
  <c r="BI335" i="1"/>
  <c r="BJ335" i="1" s="1"/>
  <c r="BI351" i="1"/>
  <c r="BJ351" i="1" s="1"/>
  <c r="BI361" i="1"/>
  <c r="BJ361" i="1" s="1"/>
  <c r="AR27" i="1"/>
  <c r="AS27" i="1" s="1"/>
  <c r="AR43" i="1"/>
  <c r="AS43" i="1" s="1"/>
  <c r="AR68" i="1"/>
  <c r="AS68" i="1" s="1"/>
  <c r="AR84" i="1"/>
  <c r="AS84" i="1" s="1"/>
  <c r="AR92" i="1"/>
  <c r="AS92" i="1" s="1"/>
  <c r="AR127" i="1"/>
  <c r="AS127" i="1" s="1"/>
  <c r="AR143" i="1"/>
  <c r="AS143" i="1" s="1"/>
  <c r="AR161" i="1"/>
  <c r="AS161" i="1" s="1"/>
  <c r="AR170" i="1"/>
  <c r="AS170" i="1" s="1"/>
  <c r="AR178" i="1"/>
  <c r="AS178" i="1" s="1"/>
  <c r="AR187" i="1"/>
  <c r="AS187" i="1" s="1"/>
  <c r="AR196" i="1"/>
  <c r="AS196" i="1" s="1"/>
  <c r="AR222" i="1"/>
  <c r="AS222" i="1" s="1"/>
  <c r="AR239" i="1"/>
  <c r="AS239" i="1" s="1"/>
  <c r="AR248" i="1"/>
  <c r="AS248" i="1" s="1"/>
  <c r="AR264" i="1"/>
  <c r="AS264" i="1" s="1"/>
  <c r="AR282" i="1"/>
  <c r="AS282" i="1" s="1"/>
  <c r="AR299" i="1"/>
  <c r="AS299" i="1" s="1"/>
  <c r="AR314" i="1"/>
  <c r="AS314" i="1" s="1"/>
  <c r="AR330" i="1"/>
  <c r="AS330" i="1" s="1"/>
  <c r="AR338" i="1"/>
  <c r="AS338" i="1" s="1"/>
  <c r="AR356" i="1"/>
  <c r="AS356" i="1" s="1"/>
  <c r="AR364" i="1"/>
  <c r="AS364" i="1" s="1"/>
  <c r="AR374" i="1"/>
  <c r="AS374" i="1" s="1"/>
  <c r="AR395" i="1"/>
  <c r="AS395" i="1" s="1"/>
  <c r="AR240" i="1"/>
  <c r="AS240" i="1" s="1"/>
  <c r="AR249" i="1"/>
  <c r="AS249" i="1" s="1"/>
  <c r="AR257" i="1"/>
  <c r="AS257" i="1" s="1"/>
  <c r="AR265" i="1"/>
  <c r="AS265" i="1" s="1"/>
  <c r="AR273" i="1"/>
  <c r="AS273" i="1" s="1"/>
  <c r="AR304" i="1"/>
  <c r="AS304" i="1" s="1"/>
  <c r="AR327" i="1"/>
  <c r="AS327" i="1" s="1"/>
  <c r="AR339" i="1"/>
  <c r="AS339" i="1" s="1"/>
  <c r="BI402" i="1"/>
  <c r="BJ402" i="1" s="1"/>
  <c r="BI410" i="1"/>
  <c r="BJ410" i="1" s="1"/>
  <c r="BI414" i="1"/>
  <c r="BJ414" i="1" s="1"/>
  <c r="BN16" i="1"/>
  <c r="BN48" i="1"/>
  <c r="BN73" i="1"/>
  <c r="BN124" i="1"/>
  <c r="BN157" i="1"/>
  <c r="AR188" i="1"/>
  <c r="AS188" i="1" s="1"/>
  <c r="AR197" i="1"/>
  <c r="AS197" i="1" s="1"/>
  <c r="AR223" i="1"/>
  <c r="AS223" i="1" s="1"/>
  <c r="CE18" i="1"/>
  <c r="BI87" i="1"/>
  <c r="BJ87" i="1" s="1"/>
  <c r="CE106" i="1"/>
  <c r="BI106" i="1"/>
  <c r="BJ106" i="1" s="1"/>
  <c r="CE114" i="1"/>
  <c r="BI114" i="1"/>
  <c r="BJ114" i="1" s="1"/>
  <c r="CE130" i="1"/>
  <c r="BI130" i="1"/>
  <c r="BJ130" i="1" s="1"/>
  <c r="CE138" i="1"/>
  <c r="BI138" i="1"/>
  <c r="BJ138" i="1" s="1"/>
  <c r="CE147" i="1"/>
  <c r="BI147" i="1"/>
  <c r="BJ147" i="1" s="1"/>
  <c r="BI181" i="1"/>
  <c r="BI200" i="1"/>
  <c r="BJ200" i="1" s="1"/>
  <c r="BI209" i="1"/>
  <c r="BJ209" i="1" s="1"/>
  <c r="CE225" i="1"/>
  <c r="BI225" i="1"/>
  <c r="BJ225" i="1" s="1"/>
  <c r="CE242" i="1"/>
  <c r="BI242" i="1"/>
  <c r="BJ242" i="1" s="1"/>
  <c r="CE251" i="1"/>
  <c r="BI251" i="1"/>
  <c r="BJ251" i="1" s="1"/>
  <c r="CE259" i="1"/>
  <c r="BI259" i="1"/>
  <c r="BJ259" i="1" s="1"/>
  <c r="CE267" i="1"/>
  <c r="BI267" i="1"/>
  <c r="BJ267" i="1" s="1"/>
  <c r="CE275" i="1"/>
  <c r="BI275" i="1"/>
  <c r="BJ275" i="1" s="1"/>
  <c r="CE302" i="1"/>
  <c r="BI302" i="1"/>
  <c r="BJ302" i="1" s="1"/>
  <c r="CE317" i="1"/>
  <c r="BI317" i="1"/>
  <c r="BJ317" i="1" s="1"/>
  <c r="CE333" i="1"/>
  <c r="BI333" i="1"/>
  <c r="BJ333" i="1" s="1"/>
  <c r="CE341" i="1"/>
  <c r="BI341" i="1"/>
  <c r="BJ341" i="1" s="1"/>
  <c r="BI359" i="1"/>
  <c r="BJ359" i="1" s="1"/>
  <c r="BI377" i="1"/>
  <c r="BJ377" i="1" s="1"/>
  <c r="AR13" i="1"/>
  <c r="AS13" i="1" s="1"/>
  <c r="AR21" i="1"/>
  <c r="AS21" i="1" s="1"/>
  <c r="AR29" i="1"/>
  <c r="AS29" i="1" s="1"/>
  <c r="AR45" i="1"/>
  <c r="AS45" i="1" s="1"/>
  <c r="AR70" i="1"/>
  <c r="AS70" i="1" s="1"/>
  <c r="AR86" i="1"/>
  <c r="AS86" i="1" s="1"/>
  <c r="AR94" i="1"/>
  <c r="AS94" i="1" s="1"/>
  <c r="AR105" i="1"/>
  <c r="AS105" i="1" s="1"/>
  <c r="AR129" i="1"/>
  <c r="AS129" i="1" s="1"/>
  <c r="AR163" i="1"/>
  <c r="AS163" i="1" s="1"/>
  <c r="AR180" i="1"/>
  <c r="AS180" i="1" s="1"/>
  <c r="AR190" i="1"/>
  <c r="AS190" i="1" s="1"/>
  <c r="AR199" i="1"/>
  <c r="AS199" i="1" s="1"/>
  <c r="AR224" i="1"/>
  <c r="AS224" i="1" s="1"/>
  <c r="AR241" i="1"/>
  <c r="AS241" i="1" s="1"/>
  <c r="AR250" i="1"/>
  <c r="AS250" i="1" s="1"/>
  <c r="AR258" i="1"/>
  <c r="AS258" i="1" s="1"/>
  <c r="AR266" i="1"/>
  <c r="AS266" i="1" s="1"/>
  <c r="AR316" i="1"/>
  <c r="AS316" i="1" s="1"/>
  <c r="AR332" i="1"/>
  <c r="AS332" i="1" s="1"/>
  <c r="AR340" i="1"/>
  <c r="AS340" i="1" s="1"/>
  <c r="AR358" i="1"/>
  <c r="AS358" i="1" s="1"/>
  <c r="AR376" i="1"/>
  <c r="AS376" i="1" s="1"/>
  <c r="AR397" i="1"/>
  <c r="AS397" i="1" s="1"/>
  <c r="AW89" i="1"/>
  <c r="AR379" i="1"/>
  <c r="AS379" i="1" s="1"/>
  <c r="BN26" i="1"/>
  <c r="BN83" i="1"/>
  <c r="AR114" i="1"/>
  <c r="AS114" i="1" s="1"/>
  <c r="AR147" i="1"/>
  <c r="AS147" i="1" s="1"/>
  <c r="AR181" i="1"/>
  <c r="AS181" i="1" s="1"/>
  <c r="BN186" i="1"/>
  <c r="CE16" i="1"/>
  <c r="CE48" i="1"/>
  <c r="CE73" i="1"/>
  <c r="CE89" i="1"/>
  <c r="CE108" i="1"/>
  <c r="CE124" i="1"/>
  <c r="CE140" i="1"/>
  <c r="CE157" i="1"/>
  <c r="CE175" i="1"/>
  <c r="AR357" i="1"/>
  <c r="AS357" i="1" s="1"/>
  <c r="AR375" i="1"/>
  <c r="AS375" i="1" s="1"/>
  <c r="AR404" i="1"/>
  <c r="AS404" i="1" s="1"/>
  <c r="AR412" i="1"/>
  <c r="AS412" i="1" s="1"/>
  <c r="AR416" i="1"/>
  <c r="AS416" i="1" s="1"/>
  <c r="CE17" i="1"/>
  <c r="BI17" i="1"/>
  <c r="BJ17" i="1" s="1"/>
  <c r="CE25" i="1"/>
  <c r="BI25" i="1"/>
  <c r="BJ25" i="1" s="1"/>
  <c r="CE41" i="1"/>
  <c r="BI41" i="1"/>
  <c r="BJ41" i="1" s="1"/>
  <c r="CE66" i="1"/>
  <c r="BI66" i="1"/>
  <c r="BJ66" i="1" s="1"/>
  <c r="CE74" i="1"/>
  <c r="BI74" i="1"/>
  <c r="BJ74" i="1" s="1"/>
  <c r="CE82" i="1"/>
  <c r="BI82" i="1"/>
  <c r="BJ82" i="1" s="1"/>
  <c r="CE90" i="1"/>
  <c r="BI90" i="1"/>
  <c r="BJ90" i="1" s="1"/>
  <c r="CE109" i="1"/>
  <c r="BI109" i="1"/>
  <c r="BJ109" i="1" s="1"/>
  <c r="CE117" i="1"/>
  <c r="BI117" i="1"/>
  <c r="BJ117" i="1" s="1"/>
  <c r="CE125" i="1"/>
  <c r="BI125" i="1"/>
  <c r="BJ125" i="1" s="1"/>
  <c r="CE141" i="1"/>
  <c r="BI141" i="1"/>
  <c r="BJ141" i="1" s="1"/>
  <c r="CE158" i="1"/>
  <c r="BI158" i="1"/>
  <c r="BJ158" i="1" s="1"/>
  <c r="CE168" i="1"/>
  <c r="BI168" i="1"/>
  <c r="BJ168" i="1" s="1"/>
  <c r="CE176" i="1"/>
  <c r="BI176" i="1"/>
  <c r="BJ176" i="1" s="1"/>
  <c r="CE185" i="1"/>
  <c r="BI185" i="1"/>
  <c r="BJ185" i="1" s="1"/>
  <c r="CE203" i="1"/>
  <c r="BI203" i="1"/>
  <c r="BJ203" i="1" s="1"/>
  <c r="CE212" i="1"/>
  <c r="BI212" i="1"/>
  <c r="BJ212" i="1" s="1"/>
  <c r="CE245" i="1"/>
  <c r="BI245" i="1"/>
  <c r="BJ245" i="1" s="1"/>
  <c r="CE262" i="1"/>
  <c r="BI262" i="1"/>
  <c r="BJ262" i="1" s="1"/>
  <c r="CE270" i="1"/>
  <c r="BI270" i="1"/>
  <c r="BJ270" i="1" s="1"/>
  <c r="CE280" i="1"/>
  <c r="BI280" i="1"/>
  <c r="BJ280" i="1" s="1"/>
  <c r="CE297" i="1"/>
  <c r="BI297" i="1"/>
  <c r="BJ297" i="1" s="1"/>
  <c r="CE305" i="1"/>
  <c r="BI305" i="1"/>
  <c r="BJ305" i="1" s="1"/>
  <c r="CE328" i="1"/>
  <c r="BI328" i="1"/>
  <c r="BJ328" i="1" s="1"/>
  <c r="CE336" i="1"/>
  <c r="BI336" i="1"/>
  <c r="BJ336" i="1" s="1"/>
  <c r="CE358" i="1"/>
  <c r="CE376" i="1"/>
  <c r="BN28" i="1"/>
  <c r="BN44" i="1"/>
  <c r="AR128" i="1"/>
  <c r="AS128" i="1" s="1"/>
  <c r="AR162" i="1"/>
  <c r="AS162" i="1" s="1"/>
  <c r="AR396" i="1"/>
  <c r="AS396" i="1" s="1"/>
  <c r="CE14" i="1"/>
  <c r="CE30" i="1"/>
  <c r="CE46" i="1"/>
  <c r="CE71" i="1"/>
  <c r="AW14" i="1"/>
  <c r="AW38" i="1"/>
  <c r="AW114" i="1"/>
  <c r="BS114" i="1" s="1"/>
  <c r="CO114" i="1" s="1"/>
  <c r="AW225" i="1"/>
  <c r="BS225" i="1" s="1"/>
  <c r="CO225" i="1" s="1"/>
  <c r="AW259" i="1"/>
  <c r="BS259" i="1" s="1"/>
  <c r="CO259" i="1" s="1"/>
  <c r="AW333" i="1"/>
  <c r="BS333" i="1" s="1"/>
  <c r="CE397" i="1"/>
  <c r="H20" i="3"/>
  <c r="I20" i="3" s="1"/>
  <c r="Y20" i="3"/>
  <c r="Z20" i="3" s="1"/>
  <c r="H25" i="3"/>
  <c r="I25" i="3" s="1"/>
  <c r="Y25" i="3"/>
  <c r="Z25" i="3" s="1"/>
  <c r="H29" i="3"/>
  <c r="I29" i="3" s="1"/>
  <c r="Y29" i="3"/>
  <c r="Z29" i="3" s="1"/>
  <c r="H30" i="3"/>
  <c r="I30" i="3" s="1"/>
  <c r="Y30" i="3"/>
  <c r="Z30" i="3" s="1"/>
  <c r="H31" i="3"/>
  <c r="I31" i="3" s="1"/>
  <c r="Y31" i="3"/>
  <c r="Z31" i="3" s="1"/>
  <c r="H32" i="3"/>
  <c r="I32" i="3" s="1"/>
  <c r="Y32" i="3"/>
  <c r="Z32" i="3" s="1"/>
  <c r="H33" i="3"/>
  <c r="I33" i="3" s="1"/>
  <c r="Y33" i="3"/>
  <c r="Z33" i="3" s="1"/>
  <c r="H40" i="3"/>
  <c r="I40" i="3" s="1"/>
  <c r="Y40" i="3"/>
  <c r="Z40" i="3" s="1"/>
  <c r="H41" i="3"/>
  <c r="I41" i="3" s="1"/>
  <c r="Y41" i="3"/>
  <c r="Z41" i="3" s="1"/>
  <c r="H42" i="3"/>
  <c r="I42" i="3" s="1"/>
  <c r="Y42" i="3"/>
  <c r="Z42" i="3" s="1"/>
  <c r="AR93" i="1" l="1"/>
  <c r="AS93" i="1" s="1"/>
  <c r="AVL353" i="1"/>
  <c r="CY353" i="1"/>
  <c r="CX353" i="1"/>
  <c r="AVK353" i="1"/>
  <c r="AQ353" i="1"/>
  <c r="V353" i="1"/>
  <c r="W353" i="1" s="1"/>
  <c r="AVA353" i="1"/>
  <c r="Y57" i="1"/>
  <c r="AU57" i="1" s="1"/>
  <c r="BQ57" i="1" s="1"/>
  <c r="AUZ57" i="1" s="1"/>
  <c r="Y286" i="1"/>
  <c r="AU286" i="1" s="1"/>
  <c r="BQ286" i="1" s="1"/>
  <c r="AUZ286" i="1" s="1"/>
  <c r="Y233" i="1"/>
  <c r="AU233" i="1" s="1"/>
  <c r="BQ233" i="1" s="1"/>
  <c r="AUZ233" i="1" s="1"/>
  <c r="Y198" i="1"/>
  <c r="AU198" i="1" s="1"/>
  <c r="BQ198" i="1" s="1"/>
  <c r="AUZ198" i="1" s="1"/>
  <c r="AW367" i="1"/>
  <c r="AP367" i="1"/>
  <c r="V383" i="1"/>
  <c r="W383" i="1" s="1"/>
  <c r="AQ383" i="1"/>
  <c r="AVA383" i="1"/>
  <c r="BI367" i="1"/>
  <c r="BJ367" i="1" s="1"/>
  <c r="CD367" i="1"/>
  <c r="BH353" i="1"/>
  <c r="AM353" i="1"/>
  <c r="AN353" i="1" s="1"/>
  <c r="AM383" i="1"/>
  <c r="AN383" i="1" s="1"/>
  <c r="BH383" i="1"/>
  <c r="AVD353" i="1"/>
  <c r="CQ353" i="1"/>
  <c r="AVH353" i="1"/>
  <c r="CU353" i="1"/>
  <c r="CV353" i="1"/>
  <c r="AVI353" i="1"/>
  <c r="AA6" i="1"/>
  <c r="AX6" i="1"/>
  <c r="BT6" i="1" s="1"/>
  <c r="AVC6" i="1" s="1"/>
  <c r="AVB6" i="1" s="1"/>
  <c r="AM384" i="1"/>
  <c r="AN384" i="1" s="1"/>
  <c r="BH384" i="1"/>
  <c r="AA384" i="1"/>
  <c r="AW384" i="1" s="1"/>
  <c r="BS384" i="1" s="1"/>
  <c r="AX384" i="1"/>
  <c r="BT384" i="1" s="1"/>
  <c r="AVC384" i="1" s="1"/>
  <c r="AVB384" i="1" s="1"/>
  <c r="V96" i="1"/>
  <c r="W96" i="1" s="1"/>
  <c r="AP96" i="1"/>
  <c r="AQ96" i="1"/>
  <c r="AVA96" i="1"/>
  <c r="AVA458" i="1" s="1"/>
  <c r="CH96" i="1"/>
  <c r="Y96" i="1"/>
  <c r="AU96" i="1" s="1"/>
  <c r="BQ96" i="1" s="1"/>
  <c r="AUZ96" i="1" s="1"/>
  <c r="Y5" i="1"/>
  <c r="AU5" i="1" s="1"/>
  <c r="BQ5" i="1" s="1"/>
  <c r="AUZ5" i="1" s="1"/>
  <c r="Y308" i="1"/>
  <c r="AU308" i="1" s="1"/>
  <c r="BQ308" i="1" s="1"/>
  <c r="AUZ308" i="1" s="1"/>
  <c r="Y307" i="1"/>
  <c r="AU307" i="1" s="1"/>
  <c r="BQ307" i="1" s="1"/>
  <c r="AUZ307" i="1" s="1"/>
  <c r="Y306" i="1"/>
  <c r="AU306" i="1" s="1"/>
  <c r="BQ306" i="1" s="1"/>
  <c r="AUZ306" i="1" s="1"/>
  <c r="Y246" i="1"/>
  <c r="AU246" i="1" s="1"/>
  <c r="BQ246" i="1" s="1"/>
  <c r="AUZ246" i="1" s="1"/>
  <c r="Y208" i="1"/>
  <c r="AU208" i="1" s="1"/>
  <c r="BQ208" i="1" s="1"/>
  <c r="AUZ208" i="1" s="1"/>
  <c r="Y190" i="1"/>
  <c r="AU190" i="1" s="1"/>
  <c r="BQ190" i="1" s="1"/>
  <c r="Y189" i="1"/>
  <c r="AU189" i="1" s="1"/>
  <c r="BQ189" i="1" s="1"/>
  <c r="AUZ189" i="1" s="1"/>
  <c r="Y10" i="1"/>
  <c r="AU10" i="1" s="1"/>
  <c r="BQ10" i="1" s="1"/>
  <c r="Y55" i="1"/>
  <c r="AU55" i="1" s="1"/>
  <c r="BQ55" i="1" s="1"/>
  <c r="AUZ55" i="1" s="1"/>
  <c r="Y54" i="1"/>
  <c r="AU54" i="1" s="1"/>
  <c r="BQ54" i="1" s="1"/>
  <c r="AUZ54" i="1" s="1"/>
  <c r="Y99" i="1"/>
  <c r="AU99" i="1" s="1"/>
  <c r="BQ99" i="1" s="1"/>
  <c r="AUZ99" i="1" s="1"/>
  <c r="Y100" i="1"/>
  <c r="AU100" i="1" s="1"/>
  <c r="BQ100" i="1" s="1"/>
  <c r="AUZ100" i="1" s="1"/>
  <c r="Y56" i="1"/>
  <c r="AU56" i="1" s="1"/>
  <c r="BQ56" i="1" s="1"/>
  <c r="AUZ56" i="1" s="1"/>
  <c r="Y53" i="1"/>
  <c r="AU53" i="1" s="1"/>
  <c r="BQ53" i="1" s="1"/>
  <c r="AUZ53" i="1" s="1"/>
  <c r="Y52" i="1"/>
  <c r="AU52" i="1" s="1"/>
  <c r="BQ52" i="1" s="1"/>
  <c r="AUZ52" i="1" s="1"/>
  <c r="V384" i="1"/>
  <c r="W384" i="1" s="1"/>
  <c r="AQ384" i="1"/>
  <c r="AVA384" i="1"/>
  <c r="CT353" i="1"/>
  <c r="AVG353" i="1"/>
  <c r="AM6" i="1"/>
  <c r="AN6" i="1" s="1"/>
  <c r="BH6" i="1"/>
  <c r="AX353" i="1"/>
  <c r="BT353" i="1" s="1"/>
  <c r="AA353" i="1"/>
  <c r="AW353" i="1" s="1"/>
  <c r="BS353" i="1" s="1"/>
  <c r="CO353" i="1" s="1"/>
  <c r="Y187" i="1"/>
  <c r="AU187" i="1" s="1"/>
  <c r="BQ187" i="1" s="1"/>
  <c r="Y60" i="1"/>
  <c r="AU60" i="1" s="1"/>
  <c r="BQ60" i="1" s="1"/>
  <c r="AUZ60" i="1" s="1"/>
  <c r="Y380" i="1"/>
  <c r="AU380" i="1" s="1"/>
  <c r="BQ380" i="1" s="1"/>
  <c r="AUZ380" i="1" s="1"/>
  <c r="Y278" i="1"/>
  <c r="AU278" i="1" s="1"/>
  <c r="BQ278" i="1" s="1"/>
  <c r="AUZ278" i="1" s="1"/>
  <c r="Y165" i="1"/>
  <c r="AU165" i="1" s="1"/>
  <c r="BQ165" i="1" s="1"/>
  <c r="AUZ165" i="1" s="1"/>
  <c r="AVE353" i="1"/>
  <c r="CR353" i="1"/>
  <c r="CW353" i="1"/>
  <c r="AVJ353" i="1"/>
  <c r="Y441" i="1"/>
  <c r="AU441" i="1" s="1"/>
  <c r="BQ441" i="1" s="1"/>
  <c r="Y144" i="1"/>
  <c r="AU144" i="1" s="1"/>
  <c r="BQ144" i="1" s="1"/>
  <c r="AUZ144" i="1" s="1"/>
  <c r="AVF353" i="1"/>
  <c r="CS353" i="1"/>
  <c r="AA383" i="1"/>
  <c r="AW383" i="1" s="1"/>
  <c r="BS383" i="1" s="1"/>
  <c r="AX383" i="1"/>
  <c r="BT383" i="1" s="1"/>
  <c r="AVC383" i="1" s="1"/>
  <c r="AVB383" i="1" s="1"/>
  <c r="V6" i="1"/>
  <c r="W6" i="1" s="1"/>
  <c r="AQ6" i="1"/>
  <c r="AVA6" i="1"/>
  <c r="AUW187" i="1"/>
  <c r="AUX187" i="1" s="1"/>
  <c r="AVN187" i="1"/>
  <c r="AVO187" i="1" s="1"/>
  <c r="Y129" i="12"/>
  <c r="AVL423" i="1"/>
  <c r="U129" i="12"/>
  <c r="AVH423" i="1"/>
  <c r="Q129" i="12"/>
  <c r="AVD423" i="1"/>
  <c r="CX324" i="1"/>
  <c r="AVK324" i="1"/>
  <c r="CX230" i="1"/>
  <c r="AVK230" i="1"/>
  <c r="CX146" i="1"/>
  <c r="AVK146" i="1"/>
  <c r="CX23" i="1"/>
  <c r="AVK23" i="1"/>
  <c r="CX321" i="1"/>
  <c r="AVK321" i="1"/>
  <c r="CX22" i="1"/>
  <c r="AVK22" i="1"/>
  <c r="CV413" i="1"/>
  <c r="AVI413" i="1"/>
  <c r="CV322" i="1"/>
  <c r="AVI322" i="1"/>
  <c r="CV207" i="1"/>
  <c r="AVI207" i="1"/>
  <c r="CV49" i="1"/>
  <c r="AVI49" i="1"/>
  <c r="CV234" i="1"/>
  <c r="AVI234" i="1"/>
  <c r="CV24" i="1"/>
  <c r="AVI24" i="1"/>
  <c r="CT401" i="1"/>
  <c r="AVG401" i="1"/>
  <c r="CT205" i="1"/>
  <c r="AVG205" i="1"/>
  <c r="CT49" i="1"/>
  <c r="AVG49" i="1"/>
  <c r="CT321" i="1"/>
  <c r="AVG321" i="1"/>
  <c r="CT24" i="1"/>
  <c r="AVG24" i="1"/>
  <c r="CR372" i="1"/>
  <c r="AVE372" i="1"/>
  <c r="CR232" i="1"/>
  <c r="AVE232" i="1"/>
  <c r="CR172" i="1"/>
  <c r="AVE172" i="1"/>
  <c r="CR23" i="1"/>
  <c r="AVE23" i="1"/>
  <c r="CR321" i="1"/>
  <c r="AVE321" i="1"/>
  <c r="CR173" i="1"/>
  <c r="AVE173" i="1"/>
  <c r="CR50" i="1"/>
  <c r="AVE50" i="1"/>
  <c r="CX370" i="1"/>
  <c r="AVK370" i="1"/>
  <c r="CX229" i="1"/>
  <c r="AVK229" i="1"/>
  <c r="CV320" i="1"/>
  <c r="AVI320" i="1"/>
  <c r="CT370" i="1"/>
  <c r="AVG370" i="1"/>
  <c r="CT229" i="1"/>
  <c r="AVG229" i="1"/>
  <c r="CR235" i="1"/>
  <c r="AVE235" i="1"/>
  <c r="CX349" i="1"/>
  <c r="AVK349" i="1"/>
  <c r="CX389" i="1"/>
  <c r="AVK389" i="1"/>
  <c r="CX295" i="1"/>
  <c r="AVK295" i="1"/>
  <c r="CX256" i="1"/>
  <c r="AVK256" i="1"/>
  <c r="CX154" i="1"/>
  <c r="AVK154" i="1"/>
  <c r="CX133" i="1"/>
  <c r="AVK133" i="1"/>
  <c r="CX8" i="1"/>
  <c r="AVK8" i="1"/>
  <c r="CX347" i="1"/>
  <c r="AVK347" i="1"/>
  <c r="CX285" i="1"/>
  <c r="AVK285" i="1"/>
  <c r="CX195" i="1"/>
  <c r="AVK195" i="1"/>
  <c r="CX153" i="1"/>
  <c r="AVK153" i="1"/>
  <c r="CX122" i="1"/>
  <c r="AVK122" i="1"/>
  <c r="CX77" i="1"/>
  <c r="AVK77" i="1"/>
  <c r="CX9" i="1"/>
  <c r="AVK9" i="1"/>
  <c r="CV347" i="1"/>
  <c r="AVI347" i="1"/>
  <c r="CV389" i="1"/>
  <c r="AVI389" i="1"/>
  <c r="CV295" i="1"/>
  <c r="AVI295" i="1"/>
  <c r="CV256" i="1"/>
  <c r="AVI256" i="1"/>
  <c r="CV154" i="1"/>
  <c r="AVI154" i="1"/>
  <c r="CV133" i="1"/>
  <c r="AVI133" i="1"/>
  <c r="CV11" i="1"/>
  <c r="AVI11" i="1"/>
  <c r="CV349" i="1"/>
  <c r="AVI349" i="1"/>
  <c r="CV285" i="1"/>
  <c r="AVI285" i="1"/>
  <c r="CV195" i="1"/>
  <c r="AVI195" i="1"/>
  <c r="CV153" i="1"/>
  <c r="AVI153" i="1"/>
  <c r="CV122" i="1"/>
  <c r="AVI122" i="1"/>
  <c r="CV79" i="1"/>
  <c r="AVI79" i="1"/>
  <c r="CV12" i="1"/>
  <c r="AVI12" i="1"/>
  <c r="CT388" i="1"/>
  <c r="AVG388" i="1"/>
  <c r="CT391" i="1"/>
  <c r="AVG391" i="1"/>
  <c r="CT344" i="1"/>
  <c r="AVG344" i="1"/>
  <c r="CT287" i="1"/>
  <c r="AVG287" i="1"/>
  <c r="CT216" i="1"/>
  <c r="AVG216" i="1"/>
  <c r="CT156" i="1"/>
  <c r="AVG156" i="1"/>
  <c r="CT135" i="1"/>
  <c r="AVG135" i="1"/>
  <c r="CT121" i="1"/>
  <c r="AVG121" i="1"/>
  <c r="CT97" i="1"/>
  <c r="AVG97" i="1"/>
  <c r="CT33" i="1"/>
  <c r="AVG33" i="1"/>
  <c r="CT390" i="1"/>
  <c r="AVG390" i="1"/>
  <c r="CT288" i="1"/>
  <c r="AVG288" i="1"/>
  <c r="CT215" i="1"/>
  <c r="AVG215" i="1"/>
  <c r="CT155" i="1"/>
  <c r="AVG155" i="1"/>
  <c r="CT98" i="1"/>
  <c r="AVG98" i="1"/>
  <c r="CT34" i="1"/>
  <c r="AVG34" i="1"/>
  <c r="CR389" i="1"/>
  <c r="AVE389" i="1"/>
  <c r="CR295" i="1"/>
  <c r="AVE295" i="1"/>
  <c r="CR256" i="1"/>
  <c r="AVE256" i="1"/>
  <c r="CR154" i="1"/>
  <c r="AVE154" i="1"/>
  <c r="CR133" i="1"/>
  <c r="AVE133" i="1"/>
  <c r="CR408" i="1"/>
  <c r="AVE408" i="1"/>
  <c r="CR388" i="1"/>
  <c r="AVE388" i="1"/>
  <c r="CR292" i="1"/>
  <c r="AVE292" i="1"/>
  <c r="CR217" i="1"/>
  <c r="AVE217" i="1"/>
  <c r="CR134" i="1"/>
  <c r="AVE134" i="1"/>
  <c r="CR102" i="1"/>
  <c r="AVE102" i="1"/>
  <c r="CR34" i="1"/>
  <c r="AVE34" i="1"/>
  <c r="CT346" i="1"/>
  <c r="AVG346" i="1"/>
  <c r="CX289" i="1"/>
  <c r="AVK289" i="1"/>
  <c r="CT152" i="1"/>
  <c r="AVG152" i="1"/>
  <c r="CT151" i="1"/>
  <c r="AVG151" i="1"/>
  <c r="CR345" i="1"/>
  <c r="AVE345" i="1"/>
  <c r="CY322" i="1"/>
  <c r="AVL322" i="1"/>
  <c r="CY321" i="1"/>
  <c r="AVL321" i="1"/>
  <c r="CY22" i="1"/>
  <c r="AVL22" i="1"/>
  <c r="CY232" i="1"/>
  <c r="AVL232" i="1"/>
  <c r="CY146" i="1"/>
  <c r="AVL146" i="1"/>
  <c r="CU324" i="1"/>
  <c r="AVH324" i="1"/>
  <c r="CU231" i="1"/>
  <c r="AVH231" i="1"/>
  <c r="CU110" i="1"/>
  <c r="AVH110" i="1"/>
  <c r="CU372" i="1"/>
  <c r="AVH372" i="1"/>
  <c r="CU174" i="1"/>
  <c r="AVH174" i="1"/>
  <c r="CU49" i="1"/>
  <c r="AVH49" i="1"/>
  <c r="CQ413" i="1"/>
  <c r="AVD413" i="1"/>
  <c r="CQ322" i="1"/>
  <c r="AVD322" i="1"/>
  <c r="CQ174" i="1"/>
  <c r="AVD174" i="1"/>
  <c r="CQ51" i="1"/>
  <c r="AVD51" i="1"/>
  <c r="CQ321" i="1"/>
  <c r="AVD321" i="1"/>
  <c r="CQ173" i="1"/>
  <c r="AVD173" i="1"/>
  <c r="CQ24" i="1"/>
  <c r="AVD24" i="1"/>
  <c r="CX371" i="1"/>
  <c r="AVK371" i="1"/>
  <c r="CX372" i="1"/>
  <c r="AVK372" i="1"/>
  <c r="CX232" i="1"/>
  <c r="AVK232" i="1"/>
  <c r="CX172" i="1"/>
  <c r="AVK172" i="1"/>
  <c r="CX49" i="1"/>
  <c r="AVK49" i="1"/>
  <c r="CX323" i="1"/>
  <c r="AVK323" i="1"/>
  <c r="CX173" i="1"/>
  <c r="AVK173" i="1"/>
  <c r="CX24" i="1"/>
  <c r="AVK24" i="1"/>
  <c r="CV321" i="1"/>
  <c r="AVI321" i="1"/>
  <c r="CV324" i="1"/>
  <c r="AVI324" i="1"/>
  <c r="CV230" i="1"/>
  <c r="AVI230" i="1"/>
  <c r="CV146" i="1"/>
  <c r="AVI146" i="1"/>
  <c r="CV173" i="1"/>
  <c r="AVI173" i="1"/>
  <c r="CV50" i="1"/>
  <c r="AVI50" i="1"/>
  <c r="CT413" i="1"/>
  <c r="AVG413" i="1"/>
  <c r="CT322" i="1"/>
  <c r="AVG322" i="1"/>
  <c r="CT323" i="1"/>
  <c r="AVG323" i="1"/>
  <c r="CT173" i="1"/>
  <c r="AVG173" i="1"/>
  <c r="CT50" i="1"/>
  <c r="AVG50" i="1"/>
  <c r="CR401" i="1"/>
  <c r="AVE401" i="1"/>
  <c r="CR272" i="1"/>
  <c r="AVE272" i="1"/>
  <c r="CR174" i="1"/>
  <c r="AVE174" i="1"/>
  <c r="CR49" i="1"/>
  <c r="AVE49" i="1"/>
  <c r="CR323" i="1"/>
  <c r="AVE323" i="1"/>
  <c r="CR206" i="1"/>
  <c r="AVE206" i="1"/>
  <c r="CR110" i="1"/>
  <c r="AVE110" i="1"/>
  <c r="CX325" i="1"/>
  <c r="AVK325" i="1"/>
  <c r="CX319" i="1"/>
  <c r="AVK319" i="1"/>
  <c r="CV368" i="1"/>
  <c r="AVI368" i="1"/>
  <c r="CT325" i="1"/>
  <c r="AVG325" i="1"/>
  <c r="CR320" i="1"/>
  <c r="AVE320" i="1"/>
  <c r="CR229" i="1"/>
  <c r="AVE229" i="1"/>
  <c r="CX388" i="1"/>
  <c r="AVK388" i="1"/>
  <c r="CX391" i="1"/>
  <c r="AVK391" i="1"/>
  <c r="CX344" i="1"/>
  <c r="AVK344" i="1"/>
  <c r="CX287" i="1"/>
  <c r="AVK287" i="1"/>
  <c r="CX216" i="1"/>
  <c r="AVK216" i="1"/>
  <c r="CX156" i="1"/>
  <c r="AVK156" i="1"/>
  <c r="CX135" i="1"/>
  <c r="AVK135" i="1"/>
  <c r="CX121" i="1"/>
  <c r="AVK121" i="1"/>
  <c r="CX97" i="1"/>
  <c r="AVK97" i="1"/>
  <c r="CX11" i="1"/>
  <c r="AVK11" i="1"/>
  <c r="CX390" i="1"/>
  <c r="AVK390" i="1"/>
  <c r="CX288" i="1"/>
  <c r="AVK288" i="1"/>
  <c r="CX215" i="1"/>
  <c r="AVK215" i="1"/>
  <c r="CX155" i="1"/>
  <c r="AVK155" i="1"/>
  <c r="CX79" i="1"/>
  <c r="AVK79" i="1"/>
  <c r="CX12" i="1"/>
  <c r="AVK12" i="1"/>
  <c r="CV390" i="1"/>
  <c r="AVI390" i="1"/>
  <c r="CV391" i="1"/>
  <c r="AVI391" i="1"/>
  <c r="CV344" i="1"/>
  <c r="AVI344" i="1"/>
  <c r="CV287" i="1"/>
  <c r="AVI287" i="1"/>
  <c r="CV216" i="1"/>
  <c r="AVI216" i="1"/>
  <c r="CV156" i="1"/>
  <c r="AVI156" i="1"/>
  <c r="CV135" i="1"/>
  <c r="AVI135" i="1"/>
  <c r="CV121" i="1"/>
  <c r="AVI121" i="1"/>
  <c r="CV97" i="1"/>
  <c r="AVI97" i="1"/>
  <c r="CV35" i="1"/>
  <c r="AVI35" i="1"/>
  <c r="CV388" i="1"/>
  <c r="AVI388" i="1"/>
  <c r="CV288" i="1"/>
  <c r="AVI288" i="1"/>
  <c r="CV215" i="1"/>
  <c r="AVI215" i="1"/>
  <c r="CV155" i="1"/>
  <c r="AVI155" i="1"/>
  <c r="CV98" i="1"/>
  <c r="AVI98" i="1"/>
  <c r="CV34" i="1"/>
  <c r="AVI34" i="1"/>
  <c r="CT392" i="1"/>
  <c r="AVG392" i="1"/>
  <c r="CT393" i="1"/>
  <c r="AVG393" i="1"/>
  <c r="CT348" i="1"/>
  <c r="AVG348" i="1"/>
  <c r="CT291" i="1"/>
  <c r="AVG291" i="1"/>
  <c r="CT218" i="1"/>
  <c r="AVG218" i="1"/>
  <c r="CT192" i="1"/>
  <c r="AVG192" i="1"/>
  <c r="CT137" i="1"/>
  <c r="AVG137" i="1"/>
  <c r="CT101" i="1"/>
  <c r="AVG101" i="1"/>
  <c r="CT37" i="1"/>
  <c r="AVG37" i="1"/>
  <c r="CT406" i="1"/>
  <c r="AVG406" i="1"/>
  <c r="CT292" i="1"/>
  <c r="AVG292" i="1"/>
  <c r="CT217" i="1"/>
  <c r="AVG217" i="1"/>
  <c r="CT134" i="1"/>
  <c r="AVG134" i="1"/>
  <c r="CT102" i="1"/>
  <c r="AVG102" i="1"/>
  <c r="CT36" i="1"/>
  <c r="AVG36" i="1"/>
  <c r="CT9" i="1"/>
  <c r="AVG9" i="1"/>
  <c r="CR391" i="1"/>
  <c r="AVE391" i="1"/>
  <c r="CR344" i="1"/>
  <c r="AVE344" i="1"/>
  <c r="CR287" i="1"/>
  <c r="AVE287" i="1"/>
  <c r="CR216" i="1"/>
  <c r="AVE216" i="1"/>
  <c r="CR156" i="1"/>
  <c r="AVE156" i="1"/>
  <c r="CR135" i="1"/>
  <c r="AVE135" i="1"/>
  <c r="CR121" i="1"/>
  <c r="AVE121" i="1"/>
  <c r="CR97" i="1"/>
  <c r="AVE97" i="1"/>
  <c r="CR11" i="1"/>
  <c r="AVE11" i="1"/>
  <c r="CR390" i="1"/>
  <c r="AVE390" i="1"/>
  <c r="CR294" i="1"/>
  <c r="AVE294" i="1"/>
  <c r="CR255" i="1"/>
  <c r="AVE255" i="1"/>
  <c r="CR193" i="1"/>
  <c r="AVE193" i="1"/>
  <c r="CR136" i="1"/>
  <c r="AVE136" i="1"/>
  <c r="CR120" i="1"/>
  <c r="AVE120" i="1"/>
  <c r="CR36" i="1"/>
  <c r="AVE36" i="1"/>
  <c r="CR9" i="1"/>
  <c r="AVE9" i="1"/>
  <c r="CV346" i="1"/>
  <c r="AVI346" i="1"/>
  <c r="CX345" i="1"/>
  <c r="AVK345" i="1"/>
  <c r="CV152" i="1"/>
  <c r="AVI152" i="1"/>
  <c r="CT284" i="1"/>
  <c r="AVG284" i="1"/>
  <c r="CR152" i="1"/>
  <c r="AVE152" i="1"/>
  <c r="CR151" i="1"/>
  <c r="AVE151" i="1"/>
  <c r="CY324" i="1"/>
  <c r="AVL324" i="1"/>
  <c r="CY323" i="1"/>
  <c r="AVL323" i="1"/>
  <c r="CY173" i="1"/>
  <c r="AVL173" i="1"/>
  <c r="CY24" i="1"/>
  <c r="AVL24" i="1"/>
  <c r="CY272" i="1"/>
  <c r="AVL272" i="1"/>
  <c r="CY172" i="1"/>
  <c r="AVL172" i="1"/>
  <c r="CU401" i="1"/>
  <c r="AVH401" i="1"/>
  <c r="CU373" i="1"/>
  <c r="AVH373" i="1"/>
  <c r="CU234" i="1"/>
  <c r="AVH234" i="1"/>
  <c r="CU112" i="1"/>
  <c r="AVH112" i="1"/>
  <c r="CU413" i="1"/>
  <c r="AVH413" i="1"/>
  <c r="W129" i="12"/>
  <c r="AVJ423" i="1"/>
  <c r="S129" i="12"/>
  <c r="AVF423" i="1"/>
  <c r="CX401" i="1"/>
  <c r="AVK401" i="1"/>
  <c r="CX272" i="1"/>
  <c r="AVK272" i="1"/>
  <c r="CX174" i="1"/>
  <c r="AVK174" i="1"/>
  <c r="CX51" i="1"/>
  <c r="AVK51" i="1"/>
  <c r="CX373" i="1"/>
  <c r="AVK373" i="1"/>
  <c r="CX231" i="1"/>
  <c r="AVK231" i="1"/>
  <c r="CX110" i="1"/>
  <c r="AVK110" i="1"/>
  <c r="CV323" i="1"/>
  <c r="AVI323" i="1"/>
  <c r="CV372" i="1"/>
  <c r="AVI372" i="1"/>
  <c r="CV232" i="1"/>
  <c r="AVI232" i="1"/>
  <c r="CV172" i="1"/>
  <c r="AVI172" i="1"/>
  <c r="CV371" i="1"/>
  <c r="AVI371" i="1"/>
  <c r="CV206" i="1"/>
  <c r="AVI206" i="1"/>
  <c r="CV110" i="1"/>
  <c r="AVI110" i="1"/>
  <c r="CT324" i="1"/>
  <c r="AVG324" i="1"/>
  <c r="CT230" i="1"/>
  <c r="AVG230" i="1"/>
  <c r="CT373" i="1"/>
  <c r="AVG373" i="1"/>
  <c r="CT231" i="1"/>
  <c r="AVG231" i="1"/>
  <c r="CT110" i="1"/>
  <c r="AVG110" i="1"/>
  <c r="CR413" i="1"/>
  <c r="AVE413" i="1"/>
  <c r="CR322" i="1"/>
  <c r="AVE322" i="1"/>
  <c r="CR207" i="1"/>
  <c r="AVE207" i="1"/>
  <c r="CR51" i="1"/>
  <c r="AVE51" i="1"/>
  <c r="CR231" i="1"/>
  <c r="AVE231" i="1"/>
  <c r="CR112" i="1"/>
  <c r="AVE112" i="1"/>
  <c r="CR22" i="1"/>
  <c r="AVE22" i="1"/>
  <c r="CX320" i="1"/>
  <c r="AVK320" i="1"/>
  <c r="CV370" i="1"/>
  <c r="AVI370" i="1"/>
  <c r="CV229" i="1"/>
  <c r="AVI229" i="1"/>
  <c r="CT320" i="1"/>
  <c r="AVG320" i="1"/>
  <c r="CR368" i="1"/>
  <c r="AVE368" i="1"/>
  <c r="CR319" i="1"/>
  <c r="AVE319" i="1"/>
  <c r="CX392" i="1"/>
  <c r="AVK392" i="1"/>
  <c r="CX393" i="1"/>
  <c r="AVK393" i="1"/>
  <c r="CX348" i="1"/>
  <c r="AVK348" i="1"/>
  <c r="CX291" i="1"/>
  <c r="AVK291" i="1"/>
  <c r="CX218" i="1"/>
  <c r="AVK218" i="1"/>
  <c r="CX192" i="1"/>
  <c r="AVK192" i="1"/>
  <c r="CX137" i="1"/>
  <c r="AVK137" i="1"/>
  <c r="CX101" i="1"/>
  <c r="AVK101" i="1"/>
  <c r="CX37" i="1"/>
  <c r="AVK37" i="1"/>
  <c r="CX406" i="1"/>
  <c r="AVK406" i="1"/>
  <c r="CX292" i="1"/>
  <c r="AVK292" i="1"/>
  <c r="CX217" i="1"/>
  <c r="AVK217" i="1"/>
  <c r="CX134" i="1"/>
  <c r="AVK134" i="1"/>
  <c r="CX102" i="1"/>
  <c r="AVK102" i="1"/>
  <c r="CX34" i="1"/>
  <c r="AVK34" i="1"/>
  <c r="CV406" i="1"/>
  <c r="AVI406" i="1"/>
  <c r="CV393" i="1"/>
  <c r="AVI393" i="1"/>
  <c r="CV348" i="1"/>
  <c r="AVI348" i="1"/>
  <c r="CV291" i="1"/>
  <c r="AVI291" i="1"/>
  <c r="CV218" i="1"/>
  <c r="AVI218" i="1"/>
  <c r="CV192" i="1"/>
  <c r="AVI192" i="1"/>
  <c r="CV137" i="1"/>
  <c r="AVI137" i="1"/>
  <c r="CV101" i="1"/>
  <c r="AVI101" i="1"/>
  <c r="CV37" i="1"/>
  <c r="AVI37" i="1"/>
  <c r="CV392" i="1"/>
  <c r="AVI392" i="1"/>
  <c r="CV292" i="1"/>
  <c r="AVI292" i="1"/>
  <c r="CV217" i="1"/>
  <c r="AVI217" i="1"/>
  <c r="CV134" i="1"/>
  <c r="AVI134" i="1"/>
  <c r="CV102" i="1"/>
  <c r="AVI102" i="1"/>
  <c r="CV36" i="1"/>
  <c r="AVI36" i="1"/>
  <c r="CT407" i="1"/>
  <c r="AVG407" i="1"/>
  <c r="CT350" i="1"/>
  <c r="AVG350" i="1"/>
  <c r="CT293" i="1"/>
  <c r="AVG293" i="1"/>
  <c r="CT194" i="1"/>
  <c r="AVG194" i="1"/>
  <c r="CT103" i="1"/>
  <c r="AVG103" i="1"/>
  <c r="CT408" i="1"/>
  <c r="AVG408" i="1"/>
  <c r="CT294" i="1"/>
  <c r="AVG294" i="1"/>
  <c r="CT255" i="1"/>
  <c r="AVG255" i="1"/>
  <c r="CT193" i="1"/>
  <c r="AVG193" i="1"/>
  <c r="CT136" i="1"/>
  <c r="AVG136" i="1"/>
  <c r="CT120" i="1"/>
  <c r="AVG120" i="1"/>
  <c r="CT77" i="1"/>
  <c r="AVG77" i="1"/>
  <c r="CT12" i="1"/>
  <c r="AVG12" i="1"/>
  <c r="CR393" i="1"/>
  <c r="AVE393" i="1"/>
  <c r="CR348" i="1"/>
  <c r="AVE348" i="1"/>
  <c r="CR291" i="1"/>
  <c r="AVE291" i="1"/>
  <c r="CR218" i="1"/>
  <c r="AVE218" i="1"/>
  <c r="CR192" i="1"/>
  <c r="AVE192" i="1"/>
  <c r="CR137" i="1"/>
  <c r="AVE137" i="1"/>
  <c r="CR101" i="1"/>
  <c r="AVE101" i="1"/>
  <c r="CR37" i="1"/>
  <c r="AVE37" i="1"/>
  <c r="CR392" i="1"/>
  <c r="AVE392" i="1"/>
  <c r="CR347" i="1"/>
  <c r="AVE347" i="1"/>
  <c r="CR285" i="1"/>
  <c r="AVE285" i="1"/>
  <c r="CR195" i="1"/>
  <c r="AVE195" i="1"/>
  <c r="CR153" i="1"/>
  <c r="AVE153" i="1"/>
  <c r="CR122" i="1"/>
  <c r="AVE122" i="1"/>
  <c r="CR77" i="1"/>
  <c r="AVE77" i="1"/>
  <c r="CR12" i="1"/>
  <c r="AVE12" i="1"/>
  <c r="CX290" i="1"/>
  <c r="AVK290" i="1"/>
  <c r="CX152" i="1"/>
  <c r="AVK152" i="1"/>
  <c r="CX151" i="1"/>
  <c r="AVK151" i="1"/>
  <c r="CV284" i="1"/>
  <c r="AVI284" i="1"/>
  <c r="CT289" i="1"/>
  <c r="AVG289" i="1"/>
  <c r="CR284" i="1"/>
  <c r="AVE284" i="1"/>
  <c r="V129" i="12"/>
  <c r="AVI423" i="1"/>
  <c r="CY401" i="1"/>
  <c r="AVL401" i="1"/>
  <c r="CY231" i="1"/>
  <c r="AVL231" i="1"/>
  <c r="CY110" i="1"/>
  <c r="AVL110" i="1"/>
  <c r="CY372" i="1"/>
  <c r="AVL372" i="1"/>
  <c r="CY174" i="1"/>
  <c r="AVL174" i="1"/>
  <c r="CY23" i="1"/>
  <c r="AVL23" i="1"/>
  <c r="CU400" i="1"/>
  <c r="AVH400" i="1"/>
  <c r="CU321" i="1"/>
  <c r="AVH321" i="1"/>
  <c r="CU22" i="1"/>
  <c r="AVH22" i="1"/>
  <c r="CU232" i="1"/>
  <c r="AVH232" i="1"/>
  <c r="CU146" i="1"/>
  <c r="AVH146" i="1"/>
  <c r="CQ373" i="1"/>
  <c r="AVD373" i="1"/>
  <c r="CQ372" i="1"/>
  <c r="AVD372" i="1"/>
  <c r="CQ232" i="1"/>
  <c r="AVD232" i="1"/>
  <c r="CQ146" i="1"/>
  <c r="AVD146" i="1"/>
  <c r="CQ23" i="1"/>
  <c r="AVD23" i="1"/>
  <c r="CQ231" i="1"/>
  <c r="AVD231" i="1"/>
  <c r="CQ112" i="1"/>
  <c r="AVD112" i="1"/>
  <c r="CW319" i="1"/>
  <c r="AVJ319" i="1"/>
  <c r="CS368" i="1"/>
  <c r="AVF368" i="1"/>
  <c r="CS320" i="1"/>
  <c r="AVF320" i="1"/>
  <c r="CY344" i="1"/>
  <c r="AVL344" i="1"/>
  <c r="CY392" i="1"/>
  <c r="AVL392" i="1"/>
  <c r="CY347" i="1"/>
  <c r="AVL347" i="1"/>
  <c r="CY285" i="1"/>
  <c r="AVL285" i="1"/>
  <c r="CY195" i="1"/>
  <c r="AVL195" i="1"/>
  <c r="CY153" i="1"/>
  <c r="AVL153" i="1"/>
  <c r="CY122" i="1"/>
  <c r="AVL122" i="1"/>
  <c r="CY77" i="1"/>
  <c r="AVL77" i="1"/>
  <c r="CY12" i="1"/>
  <c r="AVL12" i="1"/>
  <c r="CY350" i="1"/>
  <c r="AVL350" i="1"/>
  <c r="CY287" i="1"/>
  <c r="AVL287" i="1"/>
  <c r="CY216" i="1"/>
  <c r="AVL216" i="1"/>
  <c r="CY156" i="1"/>
  <c r="AVL156" i="1"/>
  <c r="CY135" i="1"/>
  <c r="AVL135" i="1"/>
  <c r="CY121" i="1"/>
  <c r="AVL121" i="1"/>
  <c r="CY97" i="1"/>
  <c r="AVL97" i="1"/>
  <c r="CY11" i="1"/>
  <c r="AVL11" i="1"/>
  <c r="CU344" i="1"/>
  <c r="AVH344" i="1"/>
  <c r="CU392" i="1"/>
  <c r="AVH392" i="1"/>
  <c r="CU347" i="1"/>
  <c r="AVH347" i="1"/>
  <c r="CU285" i="1"/>
  <c r="AVH285" i="1"/>
  <c r="CU195" i="1"/>
  <c r="AVH195" i="1"/>
  <c r="CU153" i="1"/>
  <c r="AVH153" i="1"/>
  <c r="CU122" i="1"/>
  <c r="AVH122" i="1"/>
  <c r="CU77" i="1"/>
  <c r="AVH77" i="1"/>
  <c r="CU9" i="1"/>
  <c r="AVH9" i="1"/>
  <c r="CU295" i="1"/>
  <c r="AVH295" i="1"/>
  <c r="CU256" i="1"/>
  <c r="AVH256" i="1"/>
  <c r="CU154" i="1"/>
  <c r="AVH154" i="1"/>
  <c r="CU133" i="1"/>
  <c r="AVH133" i="1"/>
  <c r="CU8" i="1"/>
  <c r="AVH8" i="1"/>
  <c r="CQ393" i="1"/>
  <c r="AVD393" i="1"/>
  <c r="CQ348" i="1"/>
  <c r="AVD348" i="1"/>
  <c r="CQ291" i="1"/>
  <c r="AVD291" i="1"/>
  <c r="CQ218" i="1"/>
  <c r="AVD218" i="1"/>
  <c r="CQ192" i="1"/>
  <c r="AVD192" i="1"/>
  <c r="CQ137" i="1"/>
  <c r="AVD137" i="1"/>
  <c r="CQ101" i="1"/>
  <c r="AVD101" i="1"/>
  <c r="CQ37" i="1"/>
  <c r="AVD37" i="1"/>
  <c r="CQ408" i="1"/>
  <c r="AVD408" i="1"/>
  <c r="CQ347" i="1"/>
  <c r="AVD347" i="1"/>
  <c r="CQ285" i="1"/>
  <c r="AVD285" i="1"/>
  <c r="CQ195" i="1"/>
  <c r="AVD195" i="1"/>
  <c r="CQ153" i="1"/>
  <c r="AVD153" i="1"/>
  <c r="CQ122" i="1"/>
  <c r="AVD122" i="1"/>
  <c r="CQ77" i="1"/>
  <c r="AVD77" i="1"/>
  <c r="CQ9" i="1"/>
  <c r="AVD9" i="1"/>
  <c r="CX413" i="1"/>
  <c r="AVK413" i="1"/>
  <c r="CX322" i="1"/>
  <c r="AVK322" i="1"/>
  <c r="CX207" i="1"/>
  <c r="AVK207" i="1"/>
  <c r="CX111" i="1"/>
  <c r="AVK111" i="1"/>
  <c r="CX400" i="1"/>
  <c r="AVK400" i="1"/>
  <c r="CX234" i="1"/>
  <c r="AVK234" i="1"/>
  <c r="CX112" i="1"/>
  <c r="AVK112" i="1"/>
  <c r="CV373" i="1"/>
  <c r="AVI373" i="1"/>
  <c r="CV401" i="1"/>
  <c r="AVI401" i="1"/>
  <c r="CV272" i="1"/>
  <c r="AVI272" i="1"/>
  <c r="CV174" i="1"/>
  <c r="AVI174" i="1"/>
  <c r="CV23" i="1"/>
  <c r="AVI23" i="1"/>
  <c r="CV231" i="1"/>
  <c r="AVI231" i="1"/>
  <c r="CV112" i="1"/>
  <c r="AVI112" i="1"/>
  <c r="CV22" i="1"/>
  <c r="AVI22" i="1"/>
  <c r="CT372" i="1"/>
  <c r="AVG372" i="1"/>
  <c r="CT232" i="1"/>
  <c r="AVG232" i="1"/>
  <c r="CT174" i="1"/>
  <c r="AVG174" i="1"/>
  <c r="CT23" i="1"/>
  <c r="AVG23" i="1"/>
  <c r="CT234" i="1"/>
  <c r="AVG234" i="1"/>
  <c r="CT112" i="1"/>
  <c r="AVG112" i="1"/>
  <c r="CT22" i="1"/>
  <c r="AVG22" i="1"/>
  <c r="CR324" i="1"/>
  <c r="AVE324" i="1"/>
  <c r="CR230" i="1"/>
  <c r="AVE230" i="1"/>
  <c r="CR146" i="1"/>
  <c r="AVE146" i="1"/>
  <c r="CR373" i="1"/>
  <c r="AVE373" i="1"/>
  <c r="CR234" i="1"/>
  <c r="AVE234" i="1"/>
  <c r="CR24" i="1"/>
  <c r="AVE24" i="1"/>
  <c r="CX368" i="1"/>
  <c r="AVK368" i="1"/>
  <c r="CV319" i="1"/>
  <c r="AVI319" i="1"/>
  <c r="CV325" i="1"/>
  <c r="AVI325" i="1"/>
  <c r="CT368" i="1"/>
  <c r="AVG368" i="1"/>
  <c r="CR370" i="1"/>
  <c r="AVE370" i="1"/>
  <c r="CR325" i="1"/>
  <c r="AVE325" i="1"/>
  <c r="CX407" i="1"/>
  <c r="AVK407" i="1"/>
  <c r="CX350" i="1"/>
  <c r="AVK350" i="1"/>
  <c r="CX293" i="1"/>
  <c r="AVK293" i="1"/>
  <c r="CX194" i="1"/>
  <c r="AVK194" i="1"/>
  <c r="CX103" i="1"/>
  <c r="AVK103" i="1"/>
  <c r="CX408" i="1"/>
  <c r="AVK408" i="1"/>
  <c r="CX294" i="1"/>
  <c r="AVK294" i="1"/>
  <c r="CX255" i="1"/>
  <c r="AVK255" i="1"/>
  <c r="CX193" i="1"/>
  <c r="AVK193" i="1"/>
  <c r="CX136" i="1"/>
  <c r="AVK136" i="1"/>
  <c r="CX120" i="1"/>
  <c r="AVK120" i="1"/>
  <c r="CX36" i="1"/>
  <c r="AVK36" i="1"/>
  <c r="CV408" i="1"/>
  <c r="AVI408" i="1"/>
  <c r="CV407" i="1"/>
  <c r="AVI407" i="1"/>
  <c r="CV350" i="1"/>
  <c r="AVI350" i="1"/>
  <c r="CV293" i="1"/>
  <c r="AVI293" i="1"/>
  <c r="CV194" i="1"/>
  <c r="AVI194" i="1"/>
  <c r="CV103" i="1"/>
  <c r="AVI103" i="1"/>
  <c r="CV294" i="1"/>
  <c r="AVI294" i="1"/>
  <c r="CV255" i="1"/>
  <c r="AVI255" i="1"/>
  <c r="CV193" i="1"/>
  <c r="AVI193" i="1"/>
  <c r="CV136" i="1"/>
  <c r="AVI136" i="1"/>
  <c r="CV120" i="1"/>
  <c r="AVI120" i="1"/>
  <c r="CV77" i="1"/>
  <c r="AVI77" i="1"/>
  <c r="CV9" i="1"/>
  <c r="AVI9" i="1"/>
  <c r="CT349" i="1"/>
  <c r="AVG349" i="1"/>
  <c r="CT389" i="1"/>
  <c r="AVG389" i="1"/>
  <c r="CT295" i="1"/>
  <c r="AVG295" i="1"/>
  <c r="CT256" i="1"/>
  <c r="AVG256" i="1"/>
  <c r="CT154" i="1"/>
  <c r="AVG154" i="1"/>
  <c r="CT11" i="1"/>
  <c r="AVG11" i="1"/>
  <c r="CT347" i="1"/>
  <c r="AVG347" i="1"/>
  <c r="CT285" i="1"/>
  <c r="AVG285" i="1"/>
  <c r="CT195" i="1"/>
  <c r="AVG195" i="1"/>
  <c r="CT153" i="1"/>
  <c r="AVG153" i="1"/>
  <c r="CT122" i="1"/>
  <c r="AVG122" i="1"/>
  <c r="CT79" i="1"/>
  <c r="AVG79" i="1"/>
  <c r="CR407" i="1"/>
  <c r="AVE407" i="1"/>
  <c r="CR350" i="1"/>
  <c r="AVE350" i="1"/>
  <c r="CR293" i="1"/>
  <c r="AVE293" i="1"/>
  <c r="CR194" i="1"/>
  <c r="AVE194" i="1"/>
  <c r="CR103" i="1"/>
  <c r="AVE103" i="1"/>
  <c r="CR406" i="1"/>
  <c r="AVE406" i="1"/>
  <c r="CR349" i="1"/>
  <c r="AVE349" i="1"/>
  <c r="CR288" i="1"/>
  <c r="AVE288" i="1"/>
  <c r="CR215" i="1"/>
  <c r="AVE215" i="1"/>
  <c r="CR155" i="1"/>
  <c r="AVE155" i="1"/>
  <c r="CR79" i="1"/>
  <c r="AVE79" i="1"/>
  <c r="CX346" i="1"/>
  <c r="AVK346" i="1"/>
  <c r="CR346" i="1"/>
  <c r="AVE346" i="1"/>
  <c r="CX284" i="1"/>
  <c r="AVK284" i="1"/>
  <c r="CV345" i="1"/>
  <c r="AVI345" i="1"/>
  <c r="CV289" i="1"/>
  <c r="AVI289" i="1"/>
  <c r="CV151" i="1"/>
  <c r="AVI151" i="1"/>
  <c r="CT345" i="1"/>
  <c r="AVG345" i="1"/>
  <c r="CR289" i="1"/>
  <c r="AVE289" i="1"/>
  <c r="CY373" i="1"/>
  <c r="AVL373" i="1"/>
  <c r="CY234" i="1"/>
  <c r="AVL234" i="1"/>
  <c r="CY112" i="1"/>
  <c r="AVL112" i="1"/>
  <c r="CY413" i="1"/>
  <c r="AVL413" i="1"/>
  <c r="CY230" i="1"/>
  <c r="AVL230" i="1"/>
  <c r="CY49" i="1"/>
  <c r="AVL49" i="1"/>
  <c r="CU322" i="1"/>
  <c r="AVH322" i="1"/>
  <c r="CU323" i="1"/>
  <c r="AVH323" i="1"/>
  <c r="CU173" i="1"/>
  <c r="AVH173" i="1"/>
  <c r="CU24" i="1"/>
  <c r="AVH24" i="1"/>
  <c r="CU272" i="1"/>
  <c r="AVH272" i="1"/>
  <c r="CU172" i="1"/>
  <c r="AVH172" i="1"/>
  <c r="CU23" i="1"/>
  <c r="AVH23" i="1"/>
  <c r="CQ401" i="1"/>
  <c r="AVD401" i="1"/>
  <c r="CQ272" i="1"/>
  <c r="AVD272" i="1"/>
  <c r="CQ172" i="1"/>
  <c r="AVD172" i="1"/>
  <c r="CQ49" i="1"/>
  <c r="AVD49" i="1"/>
  <c r="CQ234" i="1"/>
  <c r="AVD234" i="1"/>
  <c r="CQ145" i="1"/>
  <c r="AVD145" i="1"/>
  <c r="CQ22" i="1"/>
  <c r="AVD22" i="1"/>
  <c r="CW325" i="1"/>
  <c r="AVJ325" i="1"/>
  <c r="CS370" i="1"/>
  <c r="AVF370" i="1"/>
  <c r="CS229" i="1"/>
  <c r="AVF229" i="1"/>
  <c r="CY348" i="1"/>
  <c r="AVL348" i="1"/>
  <c r="CY406" i="1"/>
  <c r="AVL406" i="1"/>
  <c r="CY349" i="1"/>
  <c r="AVL349" i="1"/>
  <c r="CY288" i="1"/>
  <c r="AVL288" i="1"/>
  <c r="CY215" i="1"/>
  <c r="AVL215" i="1"/>
  <c r="CY155" i="1"/>
  <c r="AVL155" i="1"/>
  <c r="CY79" i="1"/>
  <c r="AVL79" i="1"/>
  <c r="CY389" i="1"/>
  <c r="AVL389" i="1"/>
  <c r="CY291" i="1"/>
  <c r="AVL291" i="1"/>
  <c r="CY218" i="1"/>
  <c r="AVL218" i="1"/>
  <c r="CY192" i="1"/>
  <c r="AVL192" i="1"/>
  <c r="CY137" i="1"/>
  <c r="AVL137" i="1"/>
  <c r="CY101" i="1"/>
  <c r="AVL101" i="1"/>
  <c r="CY37" i="1"/>
  <c r="AVL37" i="1"/>
  <c r="CU348" i="1"/>
  <c r="AVH348" i="1"/>
  <c r="CU406" i="1"/>
  <c r="AVH406" i="1"/>
  <c r="CU349" i="1"/>
  <c r="AVH349" i="1"/>
  <c r="CU288" i="1"/>
  <c r="AVH288" i="1"/>
  <c r="CU215" i="1"/>
  <c r="AVH215" i="1"/>
  <c r="CU155" i="1"/>
  <c r="AVH155" i="1"/>
  <c r="CU79" i="1"/>
  <c r="AVH79" i="1"/>
  <c r="CU12" i="1"/>
  <c r="AVH12" i="1"/>
  <c r="CU350" i="1"/>
  <c r="AVH350" i="1"/>
  <c r="CU287" i="1"/>
  <c r="AVH287" i="1"/>
  <c r="CU216" i="1"/>
  <c r="AVH216" i="1"/>
  <c r="CU156" i="1"/>
  <c r="AVH156" i="1"/>
  <c r="CU135" i="1"/>
  <c r="AVH135" i="1"/>
  <c r="CU121" i="1"/>
  <c r="AVH121" i="1"/>
  <c r="CU97" i="1"/>
  <c r="AVH97" i="1"/>
  <c r="CU11" i="1"/>
  <c r="AVH11" i="1"/>
  <c r="CQ407" i="1"/>
  <c r="AVD407" i="1"/>
  <c r="CQ350" i="1"/>
  <c r="AVD350" i="1"/>
  <c r="CQ293" i="1"/>
  <c r="AVD293" i="1"/>
  <c r="CW368" i="1"/>
  <c r="AVJ368" i="1"/>
  <c r="CW320" i="1"/>
  <c r="AVJ320" i="1"/>
  <c r="CS319" i="1"/>
  <c r="AVF319" i="1"/>
  <c r="CY391" i="1"/>
  <c r="AVL391" i="1"/>
  <c r="CY408" i="1"/>
  <c r="AVL408" i="1"/>
  <c r="CY388" i="1"/>
  <c r="AVL388" i="1"/>
  <c r="CY292" i="1"/>
  <c r="AVL292" i="1"/>
  <c r="CY217" i="1"/>
  <c r="AVL217" i="1"/>
  <c r="CY134" i="1"/>
  <c r="AVL134" i="1"/>
  <c r="CY102" i="1"/>
  <c r="AVL102" i="1"/>
  <c r="CY34" i="1"/>
  <c r="AVL34" i="1"/>
  <c r="CY393" i="1"/>
  <c r="AVL393" i="1"/>
  <c r="CY293" i="1"/>
  <c r="AVL293" i="1"/>
  <c r="CY194" i="1"/>
  <c r="AVL194" i="1"/>
  <c r="CY103" i="1"/>
  <c r="AVL103" i="1"/>
  <c r="CU391" i="1"/>
  <c r="AVH391" i="1"/>
  <c r="CU408" i="1"/>
  <c r="AVH408" i="1"/>
  <c r="CU388" i="1"/>
  <c r="AVH388" i="1"/>
  <c r="CU292" i="1"/>
  <c r="AVH292" i="1"/>
  <c r="CU217" i="1"/>
  <c r="AVH217" i="1"/>
  <c r="CU134" i="1"/>
  <c r="AVH134" i="1"/>
  <c r="CU102" i="1"/>
  <c r="AVH102" i="1"/>
  <c r="CU34" i="1"/>
  <c r="AVH34" i="1"/>
  <c r="CU389" i="1"/>
  <c r="AVH389" i="1"/>
  <c r="CU291" i="1"/>
  <c r="AVH291" i="1"/>
  <c r="CU218" i="1"/>
  <c r="AVH218" i="1"/>
  <c r="CU192" i="1"/>
  <c r="AVH192" i="1"/>
  <c r="CU137" i="1"/>
  <c r="AVH137" i="1"/>
  <c r="CU101" i="1"/>
  <c r="AVH101" i="1"/>
  <c r="CU37" i="1"/>
  <c r="AVH37" i="1"/>
  <c r="CQ388" i="1"/>
  <c r="AVD388" i="1"/>
  <c r="CQ389" i="1"/>
  <c r="AVD389" i="1"/>
  <c r="CQ295" i="1"/>
  <c r="AVD295" i="1"/>
  <c r="CQ256" i="1"/>
  <c r="AVD256" i="1"/>
  <c r="CQ154" i="1"/>
  <c r="AVD154" i="1"/>
  <c r="CQ133" i="1"/>
  <c r="AVD133" i="1"/>
  <c r="CQ11" i="1"/>
  <c r="AVD11" i="1"/>
  <c r="CQ392" i="1"/>
  <c r="AVD392" i="1"/>
  <c r="CQ292" i="1"/>
  <c r="AVD292" i="1"/>
  <c r="CQ217" i="1"/>
  <c r="AVD217" i="1"/>
  <c r="CQ134" i="1"/>
  <c r="AVD134" i="1"/>
  <c r="CQ102" i="1"/>
  <c r="AVD102" i="1"/>
  <c r="CQ34" i="1"/>
  <c r="AVD34" i="1"/>
  <c r="CQ346" i="1"/>
  <c r="AVD346" i="1"/>
  <c r="CW151" i="1"/>
  <c r="AVJ151" i="1"/>
  <c r="CW289" i="1"/>
  <c r="AVJ289" i="1"/>
  <c r="CS345" i="1"/>
  <c r="AVF345" i="1"/>
  <c r="CS284" i="1"/>
  <c r="AVF284" i="1"/>
  <c r="X129" i="12"/>
  <c r="AVK423" i="1"/>
  <c r="CW373" i="1"/>
  <c r="AVJ373" i="1"/>
  <c r="CW234" i="1"/>
  <c r="AVJ234" i="1"/>
  <c r="CW112" i="1"/>
  <c r="AVJ112" i="1"/>
  <c r="CW401" i="1"/>
  <c r="AVJ401" i="1"/>
  <c r="CW232" i="1"/>
  <c r="AVJ232" i="1"/>
  <c r="CW172" i="1"/>
  <c r="AVJ172" i="1"/>
  <c r="CS413" i="1"/>
  <c r="AVF413" i="1"/>
  <c r="CS323" i="1"/>
  <c r="AVF323" i="1"/>
  <c r="CS173" i="1"/>
  <c r="AVF173" i="1"/>
  <c r="CS24" i="1"/>
  <c r="AVF24" i="1"/>
  <c r="CS322" i="1"/>
  <c r="AVF322" i="1"/>
  <c r="CS174" i="1"/>
  <c r="AVF174" i="1"/>
  <c r="CS23" i="1"/>
  <c r="AVF23" i="1"/>
  <c r="CY229" i="1"/>
  <c r="AVL229" i="1"/>
  <c r="CU325" i="1"/>
  <c r="AVH325" i="1"/>
  <c r="CU368" i="1"/>
  <c r="AVH368" i="1"/>
  <c r="CQ325" i="1"/>
  <c r="AVD325" i="1"/>
  <c r="CW389" i="1"/>
  <c r="AVJ389" i="1"/>
  <c r="CW406" i="1"/>
  <c r="AVJ406" i="1"/>
  <c r="CW349" i="1"/>
  <c r="AVJ349" i="1"/>
  <c r="CW288" i="1"/>
  <c r="AVJ288" i="1"/>
  <c r="CW215" i="1"/>
  <c r="AVJ215" i="1"/>
  <c r="CW155" i="1"/>
  <c r="AVJ155" i="1"/>
  <c r="CW79" i="1"/>
  <c r="AVJ79" i="1"/>
  <c r="CW12" i="1"/>
  <c r="AVJ12" i="1"/>
  <c r="CW348" i="1"/>
  <c r="AVJ348" i="1"/>
  <c r="CW291" i="1"/>
  <c r="AVJ291" i="1"/>
  <c r="CW218" i="1"/>
  <c r="AVJ218" i="1"/>
  <c r="CW192" i="1"/>
  <c r="AVJ192" i="1"/>
  <c r="CW137" i="1"/>
  <c r="AVJ137" i="1"/>
  <c r="CW101" i="1"/>
  <c r="AVJ101" i="1"/>
  <c r="CW37" i="1"/>
  <c r="AVJ37" i="1"/>
  <c r="CS350" i="1"/>
  <c r="AVF350" i="1"/>
  <c r="CS392" i="1"/>
  <c r="AVF392" i="1"/>
  <c r="CS347" i="1"/>
  <c r="AVF347" i="1"/>
  <c r="CS285" i="1"/>
  <c r="AVF285" i="1"/>
  <c r="CS195" i="1"/>
  <c r="AVF195" i="1"/>
  <c r="CS153" i="1"/>
  <c r="AVF153" i="1"/>
  <c r="CS122" i="1"/>
  <c r="AVF122" i="1"/>
  <c r="CS77" i="1"/>
  <c r="AVF77" i="1"/>
  <c r="CS9" i="1"/>
  <c r="AVF9" i="1"/>
  <c r="CS344" i="1"/>
  <c r="AVF344" i="1"/>
  <c r="CS287" i="1"/>
  <c r="AVF287" i="1"/>
  <c r="CS216" i="1"/>
  <c r="AVF216" i="1"/>
  <c r="CS156" i="1"/>
  <c r="AVF156" i="1"/>
  <c r="CS135" i="1"/>
  <c r="AVF135" i="1"/>
  <c r="CS121" i="1"/>
  <c r="AVF121" i="1"/>
  <c r="CS97" i="1"/>
  <c r="AVF97" i="1"/>
  <c r="CS11" i="1"/>
  <c r="AVF11" i="1"/>
  <c r="CY345" i="1"/>
  <c r="AVL345" i="1"/>
  <c r="CY284" i="1"/>
  <c r="AVL284" i="1"/>
  <c r="CU152" i="1"/>
  <c r="AVH152" i="1"/>
  <c r="CQ284" i="1"/>
  <c r="AVD284" i="1"/>
  <c r="BN126" i="1"/>
  <c r="BO126" i="1" s="1"/>
  <c r="CK126" i="1" s="1"/>
  <c r="AUV126" i="1"/>
  <c r="AUW126" i="1" s="1"/>
  <c r="AUX126" i="1" s="1"/>
  <c r="CI204" i="1"/>
  <c r="AUV204" i="1"/>
  <c r="AUW204" i="1" s="1"/>
  <c r="AUX204" i="1" s="1"/>
  <c r="CM117" i="1"/>
  <c r="AUZ117" i="1"/>
  <c r="CM241" i="1"/>
  <c r="AUZ241" i="1"/>
  <c r="CM403" i="1"/>
  <c r="AUZ403" i="1"/>
  <c r="CM148" i="1"/>
  <c r="AUZ148" i="1"/>
  <c r="CM242" i="1"/>
  <c r="AUZ242" i="1"/>
  <c r="CI169" i="1"/>
  <c r="AUV169" i="1"/>
  <c r="AUW169" i="1" s="1"/>
  <c r="AUX169" i="1" s="1"/>
  <c r="CI61" i="1"/>
  <c r="AUV61" i="1"/>
  <c r="AUW61" i="1" s="1"/>
  <c r="AUX61" i="1" s="1"/>
  <c r="CX81" i="1"/>
  <c r="AVK81" i="1"/>
  <c r="CT371" i="1"/>
  <c r="AVG371" i="1"/>
  <c r="CT67" i="1"/>
  <c r="AVG67" i="1"/>
  <c r="CW237" i="1"/>
  <c r="AVJ237" i="1"/>
  <c r="CW205" i="1"/>
  <c r="AVJ205" i="1"/>
  <c r="CW33" i="1"/>
  <c r="AVJ33" i="1"/>
  <c r="CW47" i="1"/>
  <c r="AVJ47" i="1"/>
  <c r="CS386" i="1"/>
  <c r="AVF386" i="1"/>
  <c r="CS235" i="1"/>
  <c r="AVF235" i="1"/>
  <c r="CS98" i="1"/>
  <c r="AVF98" i="1"/>
  <c r="CS8" i="1"/>
  <c r="AVF8" i="1"/>
  <c r="CS35" i="1"/>
  <c r="AVF35" i="1"/>
  <c r="CV83" i="1"/>
  <c r="AVI83" i="1"/>
  <c r="CY418" i="1"/>
  <c r="AVL418" i="1"/>
  <c r="CY237" i="1"/>
  <c r="AVL237" i="1"/>
  <c r="CY235" i="1"/>
  <c r="AVL235" i="1"/>
  <c r="CY98" i="1"/>
  <c r="AVL98" i="1"/>
  <c r="CY111" i="1"/>
  <c r="AVL111" i="1"/>
  <c r="CY50" i="1"/>
  <c r="AVL50" i="1"/>
  <c r="CU206" i="1"/>
  <c r="AVH206" i="1"/>
  <c r="CU113" i="1"/>
  <c r="AVH113" i="1"/>
  <c r="CU62" i="1"/>
  <c r="AVH62" i="1"/>
  <c r="CQ400" i="1"/>
  <c r="AVD400" i="1"/>
  <c r="CQ386" i="1"/>
  <c r="AVD386" i="1"/>
  <c r="CQ113" i="1"/>
  <c r="AVD113" i="1"/>
  <c r="CY365" i="1"/>
  <c r="AVL365" i="1"/>
  <c r="CY81" i="1"/>
  <c r="AVL81" i="1"/>
  <c r="CU365" i="1"/>
  <c r="AVH365" i="1"/>
  <c r="CU67" i="1"/>
  <c r="AVH67" i="1"/>
  <c r="CQ365" i="1"/>
  <c r="AVD365" i="1"/>
  <c r="CQ81" i="1"/>
  <c r="AVD81" i="1"/>
  <c r="CX386" i="1"/>
  <c r="AVK386" i="1"/>
  <c r="CX19" i="1"/>
  <c r="AVK19" i="1"/>
  <c r="CT400" i="1"/>
  <c r="AVG400" i="1"/>
  <c r="CT237" i="1"/>
  <c r="AVG237" i="1"/>
  <c r="CT113" i="1"/>
  <c r="AVG113" i="1"/>
  <c r="CT47" i="1"/>
  <c r="AVG47" i="1"/>
  <c r="CM336" i="1"/>
  <c r="AUZ336" i="1"/>
  <c r="CM26" i="1"/>
  <c r="AUZ26" i="1"/>
  <c r="CW365" i="1"/>
  <c r="AVJ365" i="1"/>
  <c r="CS365" i="1"/>
  <c r="AVF365" i="1"/>
  <c r="CV400" i="1"/>
  <c r="AVI400" i="1"/>
  <c r="CV386" i="1"/>
  <c r="AVI386" i="1"/>
  <c r="CV290" i="1"/>
  <c r="AVI290" i="1"/>
  <c r="CV205" i="1"/>
  <c r="AVI205" i="1"/>
  <c r="CV8" i="1"/>
  <c r="AVI8" i="1"/>
  <c r="CR385" i="1"/>
  <c r="AVE385" i="1"/>
  <c r="CR301" i="1"/>
  <c r="AVE301" i="1"/>
  <c r="CR31" i="1"/>
  <c r="AVE31" i="1"/>
  <c r="AVN30" i="1"/>
  <c r="AVO30" i="1" s="1"/>
  <c r="AVN63" i="1"/>
  <c r="AVO63" i="1" s="1"/>
  <c r="AVN149" i="1"/>
  <c r="AVO149" i="1" s="1"/>
  <c r="AVN85" i="1"/>
  <c r="AVO85" i="1" s="1"/>
  <c r="AVN364" i="1"/>
  <c r="AVO364" i="1" s="1"/>
  <c r="AVN337" i="1"/>
  <c r="AVO337" i="1" s="1"/>
  <c r="AVN275" i="1"/>
  <c r="AVO275" i="1" s="1"/>
  <c r="AVN238" i="1"/>
  <c r="AVO238" i="1" s="1"/>
  <c r="AVN159" i="1"/>
  <c r="AVO159" i="1" s="1"/>
  <c r="AVN106" i="1"/>
  <c r="AVO106" i="1" s="1"/>
  <c r="AVN328" i="1"/>
  <c r="AVO328" i="1" s="1"/>
  <c r="AVN258" i="1"/>
  <c r="AVO258" i="1" s="1"/>
  <c r="AVN190" i="1"/>
  <c r="AVO190" i="1" s="1"/>
  <c r="AVN105" i="1"/>
  <c r="AVO105" i="1" s="1"/>
  <c r="AVN45" i="1"/>
  <c r="AVO45" i="1" s="1"/>
  <c r="AVN361" i="1"/>
  <c r="AVO361" i="1" s="1"/>
  <c r="AVN240" i="1"/>
  <c r="AVO240" i="1" s="1"/>
  <c r="AVN252" i="1"/>
  <c r="AVO252" i="1" s="1"/>
  <c r="AVN80" i="1"/>
  <c r="AVO80" i="1" s="1"/>
  <c r="CU230" i="1"/>
  <c r="AVH230" i="1"/>
  <c r="CU111" i="1"/>
  <c r="AVH111" i="1"/>
  <c r="CQ324" i="1"/>
  <c r="AVD324" i="1"/>
  <c r="CQ230" i="1"/>
  <c r="AVD230" i="1"/>
  <c r="CQ111" i="1"/>
  <c r="AVD111" i="1"/>
  <c r="CQ323" i="1"/>
  <c r="AVD323" i="1"/>
  <c r="CQ206" i="1"/>
  <c r="AVD206" i="1"/>
  <c r="CQ110" i="1"/>
  <c r="AVD110" i="1"/>
  <c r="CW370" i="1"/>
  <c r="AVJ370" i="1"/>
  <c r="CW229" i="1"/>
  <c r="AVJ229" i="1"/>
  <c r="CS325" i="1"/>
  <c r="AVF325" i="1"/>
  <c r="CY407" i="1"/>
  <c r="AVL407" i="1"/>
  <c r="CY390" i="1"/>
  <c r="AVL390" i="1"/>
  <c r="CY294" i="1"/>
  <c r="AVL294" i="1"/>
  <c r="CY255" i="1"/>
  <c r="AVL255" i="1"/>
  <c r="CY193" i="1"/>
  <c r="AVL193" i="1"/>
  <c r="CY136" i="1"/>
  <c r="AVL136" i="1"/>
  <c r="CY120" i="1"/>
  <c r="AVL120" i="1"/>
  <c r="CY36" i="1"/>
  <c r="AVL36" i="1"/>
  <c r="CY9" i="1"/>
  <c r="AVL9" i="1"/>
  <c r="CY295" i="1"/>
  <c r="AVL295" i="1"/>
  <c r="CY256" i="1"/>
  <c r="AVL256" i="1"/>
  <c r="CY154" i="1"/>
  <c r="AVL154" i="1"/>
  <c r="CY133" i="1"/>
  <c r="AVL133" i="1"/>
  <c r="CU407" i="1"/>
  <c r="AVH407" i="1"/>
  <c r="CU390" i="1"/>
  <c r="AVH390" i="1"/>
  <c r="CU294" i="1"/>
  <c r="AVH294" i="1"/>
  <c r="CU255" i="1"/>
  <c r="AVH255" i="1"/>
  <c r="CU193" i="1"/>
  <c r="AVH193" i="1"/>
  <c r="CU136" i="1"/>
  <c r="AVH136" i="1"/>
  <c r="CU120" i="1"/>
  <c r="AVH120" i="1"/>
  <c r="CU36" i="1"/>
  <c r="AVH36" i="1"/>
  <c r="CU393" i="1"/>
  <c r="AVH393" i="1"/>
  <c r="CU293" i="1"/>
  <c r="AVH293" i="1"/>
  <c r="CU194" i="1"/>
  <c r="AVH194" i="1"/>
  <c r="CU103" i="1"/>
  <c r="AVH103" i="1"/>
  <c r="CQ390" i="1"/>
  <c r="AVD390" i="1"/>
  <c r="CQ391" i="1"/>
  <c r="AVD391" i="1"/>
  <c r="CQ344" i="1"/>
  <c r="AVD344" i="1"/>
  <c r="CQ287" i="1"/>
  <c r="AVD287" i="1"/>
  <c r="CQ216" i="1"/>
  <c r="AVD216" i="1"/>
  <c r="CQ156" i="1"/>
  <c r="AVD156" i="1"/>
  <c r="CQ135" i="1"/>
  <c r="AVD135" i="1"/>
  <c r="CQ121" i="1"/>
  <c r="AVD121" i="1"/>
  <c r="CQ97" i="1"/>
  <c r="AVD97" i="1"/>
  <c r="CQ33" i="1"/>
  <c r="AVD33" i="1"/>
  <c r="CQ406" i="1"/>
  <c r="AVD406" i="1"/>
  <c r="CQ294" i="1"/>
  <c r="AVD294" i="1"/>
  <c r="CQ255" i="1"/>
  <c r="AVD255" i="1"/>
  <c r="CQ193" i="1"/>
  <c r="AVD193" i="1"/>
  <c r="CQ136" i="1"/>
  <c r="AVD136" i="1"/>
  <c r="CQ120" i="1"/>
  <c r="AVD120" i="1"/>
  <c r="CQ36" i="1"/>
  <c r="AVD36" i="1"/>
  <c r="CU346" i="1"/>
  <c r="AVH346" i="1"/>
  <c r="CS151" i="1"/>
  <c r="AVF151" i="1"/>
  <c r="CS289" i="1"/>
  <c r="AVF289" i="1"/>
  <c r="CW372" i="1"/>
  <c r="AVJ372" i="1"/>
  <c r="CW321" i="1"/>
  <c r="AVJ321" i="1"/>
  <c r="CW22" i="1"/>
  <c r="AVJ22" i="1"/>
  <c r="CW272" i="1"/>
  <c r="AVJ272" i="1"/>
  <c r="CW174" i="1"/>
  <c r="AVJ174" i="1"/>
  <c r="CW23" i="1"/>
  <c r="AVJ23" i="1"/>
  <c r="CS231" i="1"/>
  <c r="AVF231" i="1"/>
  <c r="CS110" i="1"/>
  <c r="AVF110" i="1"/>
  <c r="CS324" i="1"/>
  <c r="AVF324" i="1"/>
  <c r="CS230" i="1"/>
  <c r="AVF230" i="1"/>
  <c r="CS49" i="1"/>
  <c r="AVF49" i="1"/>
  <c r="CY319" i="1"/>
  <c r="AVL319" i="1"/>
  <c r="CU320" i="1"/>
  <c r="AVH320" i="1"/>
  <c r="CU370" i="1"/>
  <c r="AVH370" i="1"/>
  <c r="CQ320" i="1"/>
  <c r="AVD320" i="1"/>
  <c r="CW393" i="1"/>
  <c r="AVJ393" i="1"/>
  <c r="CW408" i="1"/>
  <c r="AVJ408" i="1"/>
  <c r="CW388" i="1"/>
  <c r="AVJ388" i="1"/>
  <c r="CW292" i="1"/>
  <c r="AVJ292" i="1"/>
  <c r="CW217" i="1"/>
  <c r="AVJ217" i="1"/>
  <c r="CW134" i="1"/>
  <c r="AVJ134" i="1"/>
  <c r="CW102" i="1"/>
  <c r="AVJ102" i="1"/>
  <c r="CW34" i="1"/>
  <c r="AVJ34" i="1"/>
  <c r="CW391" i="1"/>
  <c r="AVJ391" i="1"/>
  <c r="CW293" i="1"/>
  <c r="AVJ293" i="1"/>
  <c r="CW194" i="1"/>
  <c r="AVJ194" i="1"/>
  <c r="CW103" i="1"/>
  <c r="AVJ103" i="1"/>
  <c r="CS389" i="1"/>
  <c r="AVF389" i="1"/>
  <c r="CS406" i="1"/>
  <c r="AVF406" i="1"/>
  <c r="CS349" i="1"/>
  <c r="AVF349" i="1"/>
  <c r="CS288" i="1"/>
  <c r="AVF288" i="1"/>
  <c r="CS215" i="1"/>
  <c r="AVF215" i="1"/>
  <c r="CS155" i="1"/>
  <c r="AVF155" i="1"/>
  <c r="CS79" i="1"/>
  <c r="AVF79" i="1"/>
  <c r="CS12" i="1"/>
  <c r="AVF12" i="1"/>
  <c r="CS348" i="1"/>
  <c r="AVF348" i="1"/>
  <c r="CS291" i="1"/>
  <c r="AVF291" i="1"/>
  <c r="CS218" i="1"/>
  <c r="AVF218" i="1"/>
  <c r="CS192" i="1"/>
  <c r="AVF192" i="1"/>
  <c r="CS137" i="1"/>
  <c r="AVF137" i="1"/>
  <c r="CS101" i="1"/>
  <c r="AVF101" i="1"/>
  <c r="CS37" i="1"/>
  <c r="AVF37" i="1"/>
  <c r="CY151" i="1"/>
  <c r="AVL151" i="1"/>
  <c r="CY289" i="1"/>
  <c r="AVL289" i="1"/>
  <c r="CU345" i="1"/>
  <c r="AVH345" i="1"/>
  <c r="CU284" i="1"/>
  <c r="AVH284" i="1"/>
  <c r="CQ289" i="1"/>
  <c r="AVD289" i="1"/>
  <c r="AUW39" i="1"/>
  <c r="AUX39" i="1" s="1"/>
  <c r="BN184" i="1"/>
  <c r="CJ184" i="1" s="1"/>
  <c r="AUV184" i="1"/>
  <c r="AUW184" i="1" s="1"/>
  <c r="AUX184" i="1" s="1"/>
  <c r="CM179" i="1"/>
  <c r="AUZ179" i="1"/>
  <c r="CM327" i="1"/>
  <c r="AUZ327" i="1"/>
  <c r="CM178" i="1"/>
  <c r="AUZ178" i="1"/>
  <c r="CM331" i="1"/>
  <c r="AUZ331" i="1"/>
  <c r="CM116" i="1"/>
  <c r="AUZ116" i="1"/>
  <c r="CI116" i="1"/>
  <c r="AUV116" i="1"/>
  <c r="AUW116" i="1" s="1"/>
  <c r="AUX116" i="1" s="1"/>
  <c r="BN149" i="1"/>
  <c r="CJ149" i="1" s="1"/>
  <c r="AUV149" i="1"/>
  <c r="AUW149" i="1" s="1"/>
  <c r="AUX149" i="1" s="1"/>
  <c r="CI81" i="1"/>
  <c r="AUV81" i="1"/>
  <c r="AUW81" i="1" s="1"/>
  <c r="AUX81" i="1" s="1"/>
  <c r="CX411" i="1"/>
  <c r="AVK411" i="1"/>
  <c r="CX67" i="1"/>
  <c r="AVK67" i="1"/>
  <c r="CT411" i="1"/>
  <c r="AVG411" i="1"/>
  <c r="CT81" i="1"/>
  <c r="AVG81" i="1"/>
  <c r="CW418" i="1"/>
  <c r="AVJ418" i="1"/>
  <c r="CW290" i="1"/>
  <c r="AVJ290" i="1"/>
  <c r="CW301" i="1"/>
  <c r="AVJ301" i="1"/>
  <c r="CW113" i="1"/>
  <c r="AVJ113" i="1"/>
  <c r="CW111" i="1"/>
  <c r="AVJ111" i="1"/>
  <c r="CW51" i="1"/>
  <c r="AVJ51" i="1"/>
  <c r="CW19" i="1"/>
  <c r="AVJ19" i="1"/>
  <c r="CS237" i="1"/>
  <c r="AVF237" i="1"/>
  <c r="CS113" i="1"/>
  <c r="AVF113" i="1"/>
  <c r="CS111" i="1"/>
  <c r="AVF111" i="1"/>
  <c r="CS47" i="1"/>
  <c r="AVF47" i="1"/>
  <c r="CV365" i="1"/>
  <c r="AVI365" i="1"/>
  <c r="CR365" i="1"/>
  <c r="AVE365" i="1"/>
  <c r="CR83" i="1"/>
  <c r="AVE83" i="1"/>
  <c r="CY385" i="1"/>
  <c r="AVL385" i="1"/>
  <c r="CY301" i="1"/>
  <c r="AVL301" i="1"/>
  <c r="CY290" i="1"/>
  <c r="AVL290" i="1"/>
  <c r="CY207" i="1"/>
  <c r="AVL207" i="1"/>
  <c r="CY31" i="1"/>
  <c r="AVL31" i="1"/>
  <c r="CY19" i="1"/>
  <c r="AVL19" i="1"/>
  <c r="CY8" i="1"/>
  <c r="AVL8" i="1"/>
  <c r="CU418" i="1"/>
  <c r="AVH418" i="1"/>
  <c r="CU237" i="1"/>
  <c r="AVH237" i="1"/>
  <c r="CU235" i="1"/>
  <c r="AVH235" i="1"/>
  <c r="CU98" i="1"/>
  <c r="AVH98" i="1"/>
  <c r="CU31" i="1"/>
  <c r="AVH31" i="1"/>
  <c r="CU50" i="1"/>
  <c r="AVH50" i="1"/>
  <c r="CQ98" i="1"/>
  <c r="AVD98" i="1"/>
  <c r="CQ47" i="1"/>
  <c r="AVD47" i="1"/>
  <c r="CQ31" i="1"/>
  <c r="AVD31" i="1"/>
  <c r="CQ62" i="1"/>
  <c r="AVD62" i="1"/>
  <c r="CY371" i="1"/>
  <c r="AVL371" i="1"/>
  <c r="CY67" i="1"/>
  <c r="AVL67" i="1"/>
  <c r="CU371" i="1"/>
  <c r="AVH371" i="1"/>
  <c r="CU81" i="1"/>
  <c r="AVH81" i="1"/>
  <c r="CQ371" i="1"/>
  <c r="AVD371" i="1"/>
  <c r="CQ67" i="1"/>
  <c r="AVD67" i="1"/>
  <c r="CX235" i="1"/>
  <c r="AVK235" i="1"/>
  <c r="CX206" i="1"/>
  <c r="AVK206" i="1"/>
  <c r="CX98" i="1"/>
  <c r="AVK98" i="1"/>
  <c r="CX31" i="1"/>
  <c r="AVK31" i="1"/>
  <c r="CX33" i="1"/>
  <c r="AVK33" i="1"/>
  <c r="CT386" i="1"/>
  <c r="AVG386" i="1"/>
  <c r="CT301" i="1"/>
  <c r="AVG301" i="1"/>
  <c r="CT111" i="1"/>
  <c r="AVG111" i="1"/>
  <c r="CT51" i="1"/>
  <c r="AVG51" i="1"/>
  <c r="CT19" i="1"/>
  <c r="AVG19" i="1"/>
  <c r="CT8" i="1"/>
  <c r="AVG8" i="1"/>
  <c r="CM377" i="1"/>
  <c r="AUZ377" i="1"/>
  <c r="CM29" i="1"/>
  <c r="AUZ29" i="1"/>
  <c r="CW371" i="1"/>
  <c r="AVJ371" i="1"/>
  <c r="CW67" i="1"/>
  <c r="AVJ67" i="1"/>
  <c r="CS371" i="1"/>
  <c r="AVF371" i="1"/>
  <c r="CS67" i="1"/>
  <c r="AVF67" i="1"/>
  <c r="CV111" i="1"/>
  <c r="AVI111" i="1"/>
  <c r="CV33" i="1"/>
  <c r="AVI33" i="1"/>
  <c r="CV47" i="1"/>
  <c r="AVI47" i="1"/>
  <c r="CR400" i="1"/>
  <c r="AVE400" i="1"/>
  <c r="CR386" i="1"/>
  <c r="AVE386" i="1"/>
  <c r="CR290" i="1"/>
  <c r="AVE290" i="1"/>
  <c r="CR205" i="1"/>
  <c r="AVE205" i="1"/>
  <c r="CR98" i="1"/>
  <c r="AVE98" i="1"/>
  <c r="CR8" i="1"/>
  <c r="AVE8" i="1"/>
  <c r="CR35" i="1"/>
  <c r="AVE35" i="1"/>
  <c r="AUW167" i="1"/>
  <c r="AUX167" i="1" s="1"/>
  <c r="AVN38" i="1"/>
  <c r="AVO38" i="1" s="1"/>
  <c r="AVN14" i="1"/>
  <c r="AVO14" i="1" s="1"/>
  <c r="AVN362" i="1"/>
  <c r="AVO362" i="1" s="1"/>
  <c r="AVN104" i="1"/>
  <c r="AVO104" i="1" s="1"/>
  <c r="AVN20" i="1"/>
  <c r="AVO20" i="1" s="1"/>
  <c r="AVN359" i="1"/>
  <c r="AVO359" i="1" s="1"/>
  <c r="AVN298" i="1"/>
  <c r="AVO298" i="1" s="1"/>
  <c r="AVN221" i="1"/>
  <c r="AVO221" i="1" s="1"/>
  <c r="AVN169" i="1"/>
  <c r="AVO169" i="1" s="1"/>
  <c r="AVN87" i="1"/>
  <c r="AVO87" i="1" s="1"/>
  <c r="AVN336" i="1"/>
  <c r="AVO336" i="1" s="1"/>
  <c r="AVN266" i="1"/>
  <c r="AVO266" i="1" s="1"/>
  <c r="AVN180" i="1"/>
  <c r="AVO180" i="1" s="1"/>
  <c r="AVN117" i="1"/>
  <c r="AVO117" i="1" s="1"/>
  <c r="AVN70" i="1"/>
  <c r="AVO70" i="1" s="1"/>
  <c r="AVN13" i="1"/>
  <c r="AVO13" i="1" s="1"/>
  <c r="AVN327" i="1"/>
  <c r="AVO327" i="1" s="1"/>
  <c r="AVN265" i="1"/>
  <c r="AVO265" i="1" s="1"/>
  <c r="AVN227" i="1"/>
  <c r="AVO227" i="1" s="1"/>
  <c r="AVN326" i="1"/>
  <c r="AVO326" i="1" s="1"/>
  <c r="AVN264" i="1"/>
  <c r="AVO264" i="1" s="1"/>
  <c r="AVN210" i="1"/>
  <c r="AVO210" i="1" s="1"/>
  <c r="AVN161" i="1"/>
  <c r="AVO161" i="1" s="1"/>
  <c r="AVN68" i="1"/>
  <c r="AVO68" i="1" s="1"/>
  <c r="AVN379" i="1"/>
  <c r="AVO379" i="1" s="1"/>
  <c r="AVN71" i="1"/>
  <c r="AVO71" i="1" s="1"/>
  <c r="AVN184" i="1"/>
  <c r="AVO184" i="1" s="1"/>
  <c r="AVN140" i="1"/>
  <c r="AVO140" i="1" s="1"/>
  <c r="AVN61" i="1"/>
  <c r="AVO61" i="1" s="1"/>
  <c r="AVN360" i="1"/>
  <c r="AVO360" i="1" s="1"/>
  <c r="AVN302" i="1"/>
  <c r="AVO302" i="1" s="1"/>
  <c r="AVN251" i="1"/>
  <c r="AVO251" i="1" s="1"/>
  <c r="AVN204" i="1"/>
  <c r="AVO204" i="1" s="1"/>
  <c r="AVN147" i="1"/>
  <c r="AVO147" i="1" s="1"/>
  <c r="AVN316" i="1"/>
  <c r="AVO316" i="1" s="1"/>
  <c r="AVN250" i="1"/>
  <c r="AVO250" i="1" s="1"/>
  <c r="AVN125" i="1"/>
  <c r="AVO125" i="1" s="1"/>
  <c r="AVN41" i="1"/>
  <c r="AVO41" i="1" s="1"/>
  <c r="AVN414" i="1"/>
  <c r="AVO414" i="1" s="1"/>
  <c r="AVN402" i="1"/>
  <c r="AVO402" i="1" s="1"/>
  <c r="AVN331" i="1"/>
  <c r="AVO331" i="1" s="1"/>
  <c r="AVN269" i="1"/>
  <c r="AVO269" i="1" s="1"/>
  <c r="AVN236" i="1"/>
  <c r="AVO236" i="1" s="1"/>
  <c r="AVN268" i="1"/>
  <c r="AVO268" i="1" s="1"/>
  <c r="AVN222" i="1"/>
  <c r="AVO222" i="1" s="1"/>
  <c r="AVN139" i="1"/>
  <c r="AVO139" i="1" s="1"/>
  <c r="AVN39" i="1"/>
  <c r="AVO39" i="1" s="1"/>
  <c r="AVN304" i="1"/>
  <c r="AVO304" i="1" s="1"/>
  <c r="AVN226" i="1"/>
  <c r="AVO226" i="1" s="1"/>
  <c r="AVN107" i="1"/>
  <c r="AVO107" i="1" s="1"/>
  <c r="AVN73" i="1"/>
  <c r="AVO73" i="1" s="1"/>
  <c r="AVN175" i="1"/>
  <c r="AVO175" i="1" s="1"/>
  <c r="AVN124" i="1"/>
  <c r="AVO124" i="1" s="1"/>
  <c r="AVN16" i="1"/>
  <c r="AVO16" i="1" s="1"/>
  <c r="AVN374" i="1"/>
  <c r="AVO374" i="1" s="1"/>
  <c r="AVN242" i="1"/>
  <c r="AVO242" i="1" s="1"/>
  <c r="AVN186" i="1"/>
  <c r="AVO186" i="1" s="1"/>
  <c r="AVN114" i="1"/>
  <c r="AVO114" i="1" s="1"/>
  <c r="AVN297" i="1"/>
  <c r="AVO297" i="1" s="1"/>
  <c r="AVN241" i="1"/>
  <c r="AVO241" i="1" s="1"/>
  <c r="AVN176" i="1"/>
  <c r="AVO176" i="1" s="1"/>
  <c r="AVN109" i="1"/>
  <c r="AVO109" i="1" s="1"/>
  <c r="AVN66" i="1"/>
  <c r="AVO66" i="1" s="1"/>
  <c r="AVN404" i="1"/>
  <c r="AVO404" i="1" s="1"/>
  <c r="AVN339" i="1"/>
  <c r="AVO339" i="1" s="1"/>
  <c r="AVN277" i="1"/>
  <c r="AVO277" i="1" s="1"/>
  <c r="AVN244" i="1"/>
  <c r="AVO244" i="1" s="1"/>
  <c r="AVN197" i="1"/>
  <c r="AVO197" i="1" s="1"/>
  <c r="AVN338" i="1"/>
  <c r="AVO338" i="1" s="1"/>
  <c r="AVN282" i="1"/>
  <c r="AVO282" i="1" s="1"/>
  <c r="AVN239" i="1"/>
  <c r="AVO239" i="1" s="1"/>
  <c r="AVN148" i="1"/>
  <c r="AVO148" i="1" s="1"/>
  <c r="AVN84" i="1"/>
  <c r="AVO84" i="1" s="1"/>
  <c r="AVN15" i="1"/>
  <c r="AVO15" i="1" s="1"/>
  <c r="CY346" i="1"/>
  <c r="AVL346" i="1"/>
  <c r="CW152" i="1"/>
  <c r="AVJ152" i="1"/>
  <c r="R129" i="12"/>
  <c r="AVE423" i="1"/>
  <c r="CW413" i="1"/>
  <c r="AVJ413" i="1"/>
  <c r="CW323" i="1"/>
  <c r="AVJ323" i="1"/>
  <c r="CW173" i="1"/>
  <c r="AVJ173" i="1"/>
  <c r="CW24" i="1"/>
  <c r="AVJ24" i="1"/>
  <c r="CW322" i="1"/>
  <c r="AVJ322" i="1"/>
  <c r="CW207" i="1"/>
  <c r="AVJ207" i="1"/>
  <c r="CW49" i="1"/>
  <c r="AVJ49" i="1"/>
  <c r="CS373" i="1"/>
  <c r="AVF373" i="1"/>
  <c r="CS234" i="1"/>
  <c r="AVF234" i="1"/>
  <c r="CS112" i="1"/>
  <c r="AVF112" i="1"/>
  <c r="CS401" i="1"/>
  <c r="AVF401" i="1"/>
  <c r="CS232" i="1"/>
  <c r="AVF232" i="1"/>
  <c r="CS146" i="1"/>
  <c r="AVF146" i="1"/>
  <c r="CY325" i="1"/>
  <c r="AVL325" i="1"/>
  <c r="CY368" i="1"/>
  <c r="AVL368" i="1"/>
  <c r="CU229" i="1"/>
  <c r="AVH229" i="1"/>
  <c r="CQ368" i="1"/>
  <c r="AVD368" i="1"/>
  <c r="CQ229" i="1"/>
  <c r="AVD229" i="1"/>
  <c r="CW390" i="1"/>
  <c r="AVJ390" i="1"/>
  <c r="CW294" i="1"/>
  <c r="AVJ294" i="1"/>
  <c r="CW255" i="1"/>
  <c r="AVJ255" i="1"/>
  <c r="CW193" i="1"/>
  <c r="AVJ193" i="1"/>
  <c r="CW136" i="1"/>
  <c r="AVJ136" i="1"/>
  <c r="CW120" i="1"/>
  <c r="AVJ120" i="1"/>
  <c r="CW36" i="1"/>
  <c r="AVJ36" i="1"/>
  <c r="CW407" i="1"/>
  <c r="AVJ407" i="1"/>
  <c r="CW295" i="1"/>
  <c r="AVJ295" i="1"/>
  <c r="CW256" i="1"/>
  <c r="AVJ256" i="1"/>
  <c r="CW154" i="1"/>
  <c r="AVJ154" i="1"/>
  <c r="CW133" i="1"/>
  <c r="AVJ133" i="1"/>
  <c r="CS393" i="1"/>
  <c r="AVF393" i="1"/>
  <c r="CS408" i="1"/>
  <c r="AVF408" i="1"/>
  <c r="CS388" i="1"/>
  <c r="AVF388" i="1"/>
  <c r="CS292" i="1"/>
  <c r="AVF292" i="1"/>
  <c r="CS217" i="1"/>
  <c r="AVF217" i="1"/>
  <c r="CS134" i="1"/>
  <c r="AVF134" i="1"/>
  <c r="CS102" i="1"/>
  <c r="AVF102" i="1"/>
  <c r="CS34" i="1"/>
  <c r="AVF34" i="1"/>
  <c r="CS391" i="1"/>
  <c r="AVF391" i="1"/>
  <c r="CS293" i="1"/>
  <c r="AVF293" i="1"/>
  <c r="CS194" i="1"/>
  <c r="AVF194" i="1"/>
  <c r="CS103" i="1"/>
  <c r="AVF103" i="1"/>
  <c r="CS346" i="1"/>
  <c r="AVF346" i="1"/>
  <c r="CU151" i="1"/>
  <c r="AVH151" i="1"/>
  <c r="CU289" i="1"/>
  <c r="AVH289" i="1"/>
  <c r="CQ345" i="1"/>
  <c r="AVD345" i="1"/>
  <c r="AUW43" i="1"/>
  <c r="AUX43" i="1" s="1"/>
  <c r="AUW71" i="1"/>
  <c r="AUX71" i="1" s="1"/>
  <c r="AZ7" i="15"/>
  <c r="AUV141" i="1"/>
  <c r="AUW141" i="1" s="1"/>
  <c r="AUX141" i="1" s="1"/>
  <c r="AUW27" i="1"/>
  <c r="AUX27" i="1" s="1"/>
  <c r="CI140" i="1"/>
  <c r="AUV140" i="1"/>
  <c r="AUW140" i="1" s="1"/>
  <c r="AUX140" i="1" s="1"/>
  <c r="CM181" i="1"/>
  <c r="AUZ181" i="1"/>
  <c r="CM329" i="1"/>
  <c r="AUZ329" i="1"/>
  <c r="CM239" i="1"/>
  <c r="AUZ239" i="1"/>
  <c r="CM64" i="1"/>
  <c r="AUZ64" i="1"/>
  <c r="CM175" i="1"/>
  <c r="AUZ175" i="1"/>
  <c r="CI175" i="1"/>
  <c r="AUV175" i="1"/>
  <c r="AUW175" i="1" s="1"/>
  <c r="AUX175" i="1" s="1"/>
  <c r="CI67" i="1"/>
  <c r="AUV67" i="1"/>
  <c r="CX83" i="1"/>
  <c r="AVK83" i="1"/>
  <c r="CT83" i="1"/>
  <c r="AVG83" i="1"/>
  <c r="CW385" i="1"/>
  <c r="AVJ385" i="1"/>
  <c r="CW400" i="1"/>
  <c r="AVJ400" i="1"/>
  <c r="CW206" i="1"/>
  <c r="AVJ206" i="1"/>
  <c r="CW62" i="1"/>
  <c r="AVJ62" i="1"/>
  <c r="CW50" i="1"/>
  <c r="AVJ50" i="1"/>
  <c r="CW31" i="1"/>
  <c r="AVJ31" i="1"/>
  <c r="CS418" i="1"/>
  <c r="AVF418" i="1"/>
  <c r="CS290" i="1"/>
  <c r="AVF290" i="1"/>
  <c r="CS301" i="1"/>
  <c r="AVF301" i="1"/>
  <c r="CS205" i="1"/>
  <c r="AVF205" i="1"/>
  <c r="CS62" i="1"/>
  <c r="AVF62" i="1"/>
  <c r="CS51" i="1"/>
  <c r="AVF51" i="1"/>
  <c r="CS19" i="1"/>
  <c r="AVF19" i="1"/>
  <c r="CV81" i="1"/>
  <c r="AVI81" i="1"/>
  <c r="CR371" i="1"/>
  <c r="AVE371" i="1"/>
  <c r="CR81" i="1"/>
  <c r="AVE81" i="1"/>
  <c r="CY400" i="1"/>
  <c r="AVL400" i="1"/>
  <c r="CY386" i="1"/>
  <c r="AVL386" i="1"/>
  <c r="CY205" i="1"/>
  <c r="AVL205" i="1"/>
  <c r="CY35" i="1"/>
  <c r="AVL35" i="1"/>
  <c r="CY113" i="1"/>
  <c r="AVL113" i="1"/>
  <c r="CY33" i="1"/>
  <c r="AVL33" i="1"/>
  <c r="CU385" i="1"/>
  <c r="AVH385" i="1"/>
  <c r="CU301" i="1"/>
  <c r="AVH301" i="1"/>
  <c r="CU205" i="1"/>
  <c r="AVH205" i="1"/>
  <c r="CU207" i="1"/>
  <c r="AVH207" i="1"/>
  <c r="CU35" i="1"/>
  <c r="AVH35" i="1"/>
  <c r="CU19" i="1"/>
  <c r="AVH19" i="1"/>
  <c r="CQ418" i="1"/>
  <c r="AVD418" i="1"/>
  <c r="CQ237" i="1"/>
  <c r="AVD237" i="1"/>
  <c r="CQ205" i="1"/>
  <c r="AVD205" i="1"/>
  <c r="CQ207" i="1"/>
  <c r="AVD207" i="1"/>
  <c r="CQ35" i="1"/>
  <c r="AVD35" i="1"/>
  <c r="CQ50" i="1"/>
  <c r="AVD50" i="1"/>
  <c r="CM330" i="1"/>
  <c r="AUZ330" i="1"/>
  <c r="CY411" i="1"/>
  <c r="AVL411" i="1"/>
  <c r="CY83" i="1"/>
  <c r="AVL83" i="1"/>
  <c r="CU411" i="1"/>
  <c r="AVH411" i="1"/>
  <c r="CU83" i="1"/>
  <c r="AVH83" i="1"/>
  <c r="CQ411" i="1"/>
  <c r="AVD411" i="1"/>
  <c r="CQ83" i="1"/>
  <c r="AVD83" i="1"/>
  <c r="CX418" i="1"/>
  <c r="AVK418" i="1"/>
  <c r="CX385" i="1"/>
  <c r="AVK385" i="1"/>
  <c r="CX237" i="1"/>
  <c r="AVK237" i="1"/>
  <c r="CX205" i="1"/>
  <c r="AVK205" i="1"/>
  <c r="CX50" i="1"/>
  <c r="AVK50" i="1"/>
  <c r="CX35" i="1"/>
  <c r="AVK35" i="1"/>
  <c r="CX62" i="1"/>
  <c r="AVK62" i="1"/>
  <c r="CT235" i="1"/>
  <c r="AVG235" i="1"/>
  <c r="CT290" i="1"/>
  <c r="AVG290" i="1"/>
  <c r="CT206" i="1"/>
  <c r="AVG206" i="1"/>
  <c r="CM414" i="1"/>
  <c r="AUZ414" i="1"/>
  <c r="CW411" i="1"/>
  <c r="AVJ411" i="1"/>
  <c r="CW83" i="1"/>
  <c r="AVJ83" i="1"/>
  <c r="CS411" i="1"/>
  <c r="AVF411" i="1"/>
  <c r="CS83" i="1"/>
  <c r="AVF83" i="1"/>
  <c r="CV418" i="1"/>
  <c r="AVI418" i="1"/>
  <c r="CV237" i="1"/>
  <c r="AVI237" i="1"/>
  <c r="CV235" i="1"/>
  <c r="AVI235" i="1"/>
  <c r="CV113" i="1"/>
  <c r="AVI113" i="1"/>
  <c r="CV62" i="1"/>
  <c r="AVI62" i="1"/>
  <c r="CV51" i="1"/>
  <c r="AVI51" i="1"/>
  <c r="CV19" i="1"/>
  <c r="AVI19" i="1"/>
  <c r="CR111" i="1"/>
  <c r="AVE111" i="1"/>
  <c r="CR33" i="1"/>
  <c r="AVE33" i="1"/>
  <c r="CR47" i="1"/>
  <c r="AVE47" i="1"/>
  <c r="CI30" i="1"/>
  <c r="AUV30" i="1"/>
  <c r="AUW30" i="1" s="1"/>
  <c r="AUX30" i="1" s="1"/>
  <c r="AVN42" i="1"/>
  <c r="AVO42" i="1" s="1"/>
  <c r="AVN397" i="1"/>
  <c r="AVO397" i="1" s="1"/>
  <c r="AVN116" i="1"/>
  <c r="AVO116" i="1" s="1"/>
  <c r="AVN40" i="1"/>
  <c r="AVO40" i="1" s="1"/>
  <c r="AVN399" i="1"/>
  <c r="AVO399" i="1" s="1"/>
  <c r="AVN377" i="1"/>
  <c r="AVO377" i="1" s="1"/>
  <c r="AVN313" i="1"/>
  <c r="AVO313" i="1" s="1"/>
  <c r="AVN259" i="1"/>
  <c r="AVO259" i="1" s="1"/>
  <c r="AVN209" i="1"/>
  <c r="AVO209" i="1" s="1"/>
  <c r="AVN130" i="1"/>
  <c r="AVO130" i="1" s="1"/>
  <c r="AVN396" i="1"/>
  <c r="AVO396" i="1" s="1"/>
  <c r="AVN280" i="1"/>
  <c r="AVO280" i="1" s="1"/>
  <c r="AVN224" i="1"/>
  <c r="AVO224" i="1" s="1"/>
  <c r="AVN168" i="1"/>
  <c r="AVO168" i="1" s="1"/>
  <c r="AVN82" i="1"/>
  <c r="AVO82" i="1" s="1"/>
  <c r="AVN21" i="1"/>
  <c r="AVO21" i="1" s="1"/>
  <c r="AVN273" i="1"/>
  <c r="AVO273" i="1" s="1"/>
  <c r="AVN314" i="1"/>
  <c r="AVO314" i="1" s="1"/>
  <c r="AVN143" i="1"/>
  <c r="AVO143" i="1" s="1"/>
  <c r="CQ194" i="1"/>
  <c r="AVD194" i="1"/>
  <c r="CQ103" i="1"/>
  <c r="AVD103" i="1"/>
  <c r="CQ349" i="1"/>
  <c r="AVD349" i="1"/>
  <c r="CQ288" i="1"/>
  <c r="AVD288" i="1"/>
  <c r="CQ215" i="1"/>
  <c r="AVD215" i="1"/>
  <c r="CQ155" i="1"/>
  <c r="AVD155" i="1"/>
  <c r="CQ79" i="1"/>
  <c r="AVD79" i="1"/>
  <c r="CQ12" i="1"/>
  <c r="AVD12" i="1"/>
  <c r="CQ290" i="1"/>
  <c r="AVD290" i="1"/>
  <c r="CW345" i="1"/>
  <c r="AVJ345" i="1"/>
  <c r="CW284" i="1"/>
  <c r="AVJ284" i="1"/>
  <c r="CS152" i="1"/>
  <c r="AVF152" i="1"/>
  <c r="CW231" i="1"/>
  <c r="AVJ231" i="1"/>
  <c r="CW110" i="1"/>
  <c r="AVJ110" i="1"/>
  <c r="CW324" i="1"/>
  <c r="AVJ324" i="1"/>
  <c r="CW230" i="1"/>
  <c r="AVJ230" i="1"/>
  <c r="CW146" i="1"/>
  <c r="AVJ146" i="1"/>
  <c r="CS372" i="1"/>
  <c r="AVF372" i="1"/>
  <c r="CS321" i="1"/>
  <c r="AVF321" i="1"/>
  <c r="CS22" i="1"/>
  <c r="AVF22" i="1"/>
  <c r="CS272" i="1"/>
  <c r="AVF272" i="1"/>
  <c r="CS172" i="1"/>
  <c r="AVF172" i="1"/>
  <c r="CY320" i="1"/>
  <c r="AVL320" i="1"/>
  <c r="CY370" i="1"/>
  <c r="AVL370" i="1"/>
  <c r="CU319" i="1"/>
  <c r="AVH319" i="1"/>
  <c r="CQ370" i="1"/>
  <c r="AVD370" i="1"/>
  <c r="CQ319" i="1"/>
  <c r="AVD319" i="1"/>
  <c r="CW350" i="1"/>
  <c r="AVJ350" i="1"/>
  <c r="CW392" i="1"/>
  <c r="AVJ392" i="1"/>
  <c r="CW347" i="1"/>
  <c r="AVJ347" i="1"/>
  <c r="CW285" i="1"/>
  <c r="AVJ285" i="1"/>
  <c r="CW195" i="1"/>
  <c r="AVJ195" i="1"/>
  <c r="CW153" i="1"/>
  <c r="AVJ153" i="1"/>
  <c r="CW122" i="1"/>
  <c r="AVJ122" i="1"/>
  <c r="CW77" i="1"/>
  <c r="AVJ77" i="1"/>
  <c r="CW9" i="1"/>
  <c r="AVJ9" i="1"/>
  <c r="CW344" i="1"/>
  <c r="AVJ344" i="1"/>
  <c r="CW287" i="1"/>
  <c r="AVJ287" i="1"/>
  <c r="CW216" i="1"/>
  <c r="AVJ216" i="1"/>
  <c r="CW156" i="1"/>
  <c r="AVJ156" i="1"/>
  <c r="CW135" i="1"/>
  <c r="AVJ135" i="1"/>
  <c r="CW121" i="1"/>
  <c r="AVJ121" i="1"/>
  <c r="CW97" i="1"/>
  <c r="AVJ97" i="1"/>
  <c r="CW11" i="1"/>
  <c r="AVJ11" i="1"/>
  <c r="CS390" i="1"/>
  <c r="AVF390" i="1"/>
  <c r="CS294" i="1"/>
  <c r="AVF294" i="1"/>
  <c r="CS255" i="1"/>
  <c r="AVF255" i="1"/>
  <c r="CS193" i="1"/>
  <c r="AVF193" i="1"/>
  <c r="CS136" i="1"/>
  <c r="AVF136" i="1"/>
  <c r="CS120" i="1"/>
  <c r="AVF120" i="1"/>
  <c r="CS36" i="1"/>
  <c r="AVF36" i="1"/>
  <c r="CS407" i="1"/>
  <c r="AVF407" i="1"/>
  <c r="CS295" i="1"/>
  <c r="AVF295" i="1"/>
  <c r="CS256" i="1"/>
  <c r="AVF256" i="1"/>
  <c r="CS154" i="1"/>
  <c r="AVF154" i="1"/>
  <c r="CS133" i="1"/>
  <c r="AVF133" i="1"/>
  <c r="CW346" i="1"/>
  <c r="AVJ346" i="1"/>
  <c r="CY152" i="1"/>
  <c r="AVL152" i="1"/>
  <c r="CQ152" i="1"/>
  <c r="AVD152" i="1"/>
  <c r="CQ151" i="1"/>
  <c r="AVD151" i="1"/>
  <c r="BN20" i="1"/>
  <c r="BO20" i="1" s="1"/>
  <c r="CK20" i="1" s="1"/>
  <c r="AUV20" i="1"/>
  <c r="AUW20" i="1" s="1"/>
  <c r="AUX20" i="1" s="1"/>
  <c r="BA17" i="15"/>
  <c r="AUV404" i="1"/>
  <c r="AUW404" i="1" s="1"/>
  <c r="AUX404" i="1" s="1"/>
  <c r="AUW15" i="1"/>
  <c r="AUX15" i="1" s="1"/>
  <c r="AUW127" i="1"/>
  <c r="AUX127" i="1" s="1"/>
  <c r="BN14" i="1"/>
  <c r="BO14" i="1" s="1"/>
  <c r="CK14" i="1" s="1"/>
  <c r="AUV14" i="1"/>
  <c r="AUW14" i="1" s="1"/>
  <c r="AUX14" i="1" s="1"/>
  <c r="CI42" i="1"/>
  <c r="AUV42" i="1"/>
  <c r="AUW42" i="1" s="1"/>
  <c r="AUX42" i="1" s="1"/>
  <c r="CM326" i="1"/>
  <c r="AUZ326" i="1"/>
  <c r="CM243" i="1"/>
  <c r="AUZ243" i="1"/>
  <c r="CM92" i="1"/>
  <c r="AUZ92" i="1"/>
  <c r="CM211" i="1"/>
  <c r="AUZ211" i="1"/>
  <c r="BN38" i="1"/>
  <c r="BO38" i="1" s="1"/>
  <c r="CK38" i="1" s="1"/>
  <c r="AUV38" i="1"/>
  <c r="AUW38" i="1" s="1"/>
  <c r="AUX38" i="1" s="1"/>
  <c r="CI18" i="1"/>
  <c r="AUV18" i="1"/>
  <c r="AUW18" i="1" s="1"/>
  <c r="AUX18" i="1" s="1"/>
  <c r="CX365" i="1"/>
  <c r="AVK365" i="1"/>
  <c r="CT365" i="1"/>
  <c r="AVG365" i="1"/>
  <c r="CW386" i="1"/>
  <c r="AVJ386" i="1"/>
  <c r="CW235" i="1"/>
  <c r="AVJ235" i="1"/>
  <c r="CW98" i="1"/>
  <c r="AVJ98" i="1"/>
  <c r="CW8" i="1"/>
  <c r="AVJ8" i="1"/>
  <c r="CW35" i="1"/>
  <c r="AVJ35" i="1"/>
  <c r="CS385" i="1"/>
  <c r="AVF385" i="1"/>
  <c r="CS400" i="1"/>
  <c r="AVF400" i="1"/>
  <c r="CS207" i="1"/>
  <c r="AVF207" i="1"/>
  <c r="CS206" i="1"/>
  <c r="AVF206" i="1"/>
  <c r="CS33" i="1"/>
  <c r="AVF33" i="1"/>
  <c r="CS50" i="1"/>
  <c r="AVF50" i="1"/>
  <c r="CS31" i="1"/>
  <c r="AVF31" i="1"/>
  <c r="CV411" i="1"/>
  <c r="AVI411" i="1"/>
  <c r="CV67" i="1"/>
  <c r="AVI67" i="1"/>
  <c r="CR411" i="1"/>
  <c r="AVE411" i="1"/>
  <c r="CR67" i="1"/>
  <c r="AVE67" i="1"/>
  <c r="CY206" i="1"/>
  <c r="AVL206" i="1"/>
  <c r="CY51" i="1"/>
  <c r="AVL51" i="1"/>
  <c r="CY47" i="1"/>
  <c r="AVL47" i="1"/>
  <c r="CY62" i="1"/>
  <c r="AVL62" i="1"/>
  <c r="CU386" i="1"/>
  <c r="AVH386" i="1"/>
  <c r="CU290" i="1"/>
  <c r="AVH290" i="1"/>
  <c r="CU51" i="1"/>
  <c r="AVH51" i="1"/>
  <c r="CU47" i="1"/>
  <c r="AVH47" i="1"/>
  <c r="CU33" i="1"/>
  <c r="AVH33" i="1"/>
  <c r="CQ385" i="1"/>
  <c r="AVD385" i="1"/>
  <c r="CQ301" i="1"/>
  <c r="AVD301" i="1"/>
  <c r="CQ235" i="1"/>
  <c r="AVD235" i="1"/>
  <c r="CQ19" i="1"/>
  <c r="AVD19" i="1"/>
  <c r="CQ8" i="1"/>
  <c r="AVD8" i="1"/>
  <c r="CM340" i="1"/>
  <c r="AUZ340" i="1"/>
  <c r="CX301" i="1"/>
  <c r="AVK301" i="1"/>
  <c r="CX113" i="1"/>
  <c r="AVK113" i="1"/>
  <c r="CX47" i="1"/>
  <c r="AVK47" i="1"/>
  <c r="CT418" i="1"/>
  <c r="AVG418" i="1"/>
  <c r="CT35" i="1"/>
  <c r="AVG35" i="1"/>
  <c r="CT62" i="1"/>
  <c r="AVG62" i="1"/>
  <c r="CM374" i="1"/>
  <c r="AUZ374" i="1"/>
  <c r="CW81" i="1"/>
  <c r="AVJ81" i="1"/>
  <c r="CS81" i="1"/>
  <c r="AVF81" i="1"/>
  <c r="CV385" i="1"/>
  <c r="AVI385" i="1"/>
  <c r="CV301" i="1"/>
  <c r="AVI301" i="1"/>
  <c r="CV31" i="1"/>
  <c r="AVI31" i="1"/>
  <c r="CR418" i="1"/>
  <c r="AVE418" i="1"/>
  <c r="CR237" i="1"/>
  <c r="AVE237" i="1"/>
  <c r="CR113" i="1"/>
  <c r="AVE113" i="1"/>
  <c r="CR62" i="1"/>
  <c r="AVE62" i="1"/>
  <c r="CR19" i="1"/>
  <c r="AVE19" i="1"/>
  <c r="CZ181" i="1"/>
  <c r="AVM181" i="1"/>
  <c r="AVN48" i="1"/>
  <c r="AVO48" i="1" s="1"/>
  <c r="AVN329" i="1"/>
  <c r="AVO329" i="1" s="1"/>
  <c r="AVN247" i="1"/>
  <c r="AVO247" i="1" s="1"/>
  <c r="AVN200" i="1"/>
  <c r="AVO200" i="1" s="1"/>
  <c r="AVN142" i="1"/>
  <c r="AVO142" i="1" s="1"/>
  <c r="AVN305" i="1"/>
  <c r="AVO305" i="1" s="1"/>
  <c r="AVN203" i="1"/>
  <c r="AVO203" i="1" s="1"/>
  <c r="AVN158" i="1"/>
  <c r="AVO158" i="1" s="1"/>
  <c r="AVN90" i="1"/>
  <c r="AVO90" i="1" s="1"/>
  <c r="AVN29" i="1"/>
  <c r="AVO29" i="1" s="1"/>
  <c r="AVN351" i="1"/>
  <c r="AVO351" i="1" s="1"/>
  <c r="AVN296" i="1"/>
  <c r="AVO296" i="1" s="1"/>
  <c r="AVN249" i="1"/>
  <c r="AVO249" i="1" s="1"/>
  <c r="AVN202" i="1"/>
  <c r="AVO202" i="1" s="1"/>
  <c r="AVN299" i="1"/>
  <c r="AVO299" i="1" s="1"/>
  <c r="AVN243" i="1"/>
  <c r="AVO243" i="1" s="1"/>
  <c r="AVN183" i="1"/>
  <c r="AVO183" i="1" s="1"/>
  <c r="AVN127" i="1"/>
  <c r="AVO127" i="1" s="1"/>
  <c r="AVN27" i="1"/>
  <c r="AVO27" i="1" s="1"/>
  <c r="AVN26" i="1"/>
  <c r="AVO26" i="1" s="1"/>
  <c r="AVN18" i="1"/>
  <c r="AVO18" i="1" s="1"/>
  <c r="AVN376" i="1"/>
  <c r="AVO376" i="1" s="1"/>
  <c r="AVN167" i="1"/>
  <c r="AVO167" i="1" s="1"/>
  <c r="AVN108" i="1"/>
  <c r="AVO108" i="1" s="1"/>
  <c r="AVN28" i="1"/>
  <c r="AVO28" i="1" s="1"/>
  <c r="AVN395" i="1"/>
  <c r="AVO395" i="1" s="1"/>
  <c r="AVN363" i="1"/>
  <c r="AVO363" i="1" s="1"/>
  <c r="AVN271" i="1"/>
  <c r="AVO271" i="1" s="1"/>
  <c r="AVN225" i="1"/>
  <c r="AVO225" i="1" s="1"/>
  <c r="AVN177" i="1"/>
  <c r="AVO177" i="1" s="1"/>
  <c r="AVN126" i="1"/>
  <c r="AVO126" i="1" s="1"/>
  <c r="AVN340" i="1"/>
  <c r="AVO340" i="1" s="1"/>
  <c r="AVN270" i="1"/>
  <c r="AVO270" i="1" s="1"/>
  <c r="AVN212" i="1"/>
  <c r="AVO212" i="1" s="1"/>
  <c r="AVN163" i="1"/>
  <c r="AVO163" i="1" s="1"/>
  <c r="AVN74" i="1"/>
  <c r="AVO74" i="1" s="1"/>
  <c r="AVN17" i="1"/>
  <c r="AVO17" i="1" s="1"/>
  <c r="AVN410" i="1"/>
  <c r="AVO410" i="1" s="1"/>
  <c r="AVN357" i="1"/>
  <c r="AVO357" i="1" s="1"/>
  <c r="AVN300" i="1"/>
  <c r="AVO300" i="1" s="1"/>
  <c r="AVN253" i="1"/>
  <c r="AVO253" i="1" s="1"/>
  <c r="AVN211" i="1"/>
  <c r="AVO211" i="1" s="1"/>
  <c r="AVN394" i="1"/>
  <c r="AVO394" i="1" s="1"/>
  <c r="AVN330" i="1"/>
  <c r="AVO330" i="1" s="1"/>
  <c r="AVN248" i="1"/>
  <c r="AVO248" i="1" s="1"/>
  <c r="AVN166" i="1"/>
  <c r="AVO166" i="1" s="1"/>
  <c r="AVN92" i="1"/>
  <c r="AVO92" i="1" s="1"/>
  <c r="AVN257" i="1"/>
  <c r="AVO257" i="1" s="1"/>
  <c r="AVN276" i="1"/>
  <c r="AVO276" i="1" s="1"/>
  <c r="AVN196" i="1"/>
  <c r="AVO196" i="1" s="1"/>
  <c r="AVN43" i="1"/>
  <c r="AVO43" i="1" s="1"/>
  <c r="AVN46" i="1"/>
  <c r="AVO46" i="1" s="1"/>
  <c r="AVN358" i="1"/>
  <c r="AVO358" i="1" s="1"/>
  <c r="AVN157" i="1"/>
  <c r="AVO157" i="1" s="1"/>
  <c r="AVN44" i="1"/>
  <c r="AVO44" i="1" s="1"/>
  <c r="AVN317" i="1"/>
  <c r="AVO317" i="1" s="1"/>
  <c r="AVN263" i="1"/>
  <c r="AVO263" i="1" s="1"/>
  <c r="AVN213" i="1"/>
  <c r="AVO213" i="1" s="1"/>
  <c r="AVN138" i="1"/>
  <c r="AVO138" i="1" s="1"/>
  <c r="AVN332" i="1"/>
  <c r="AVO332" i="1" s="1"/>
  <c r="AVN262" i="1"/>
  <c r="AVO262" i="1" s="1"/>
  <c r="AVN199" i="1"/>
  <c r="AVO199" i="1" s="1"/>
  <c r="AVN141" i="1"/>
  <c r="AVO141" i="1" s="1"/>
  <c r="AVN86" i="1"/>
  <c r="AVO86" i="1" s="1"/>
  <c r="AVN25" i="1"/>
  <c r="AVO25" i="1" s="1"/>
  <c r="AVN412" i="1"/>
  <c r="AVO412" i="1" s="1"/>
  <c r="AVN315" i="1"/>
  <c r="AVO315" i="1" s="1"/>
  <c r="AVN261" i="1"/>
  <c r="AVO261" i="1" s="1"/>
  <c r="AVN223" i="1"/>
  <c r="AVO223" i="1" s="1"/>
  <c r="AVN318" i="1"/>
  <c r="AVO318" i="1" s="1"/>
  <c r="AVN260" i="1"/>
  <c r="AVO260" i="1" s="1"/>
  <c r="AVN178" i="1"/>
  <c r="AVO178" i="1" s="1"/>
  <c r="AVN115" i="1"/>
  <c r="AVO115" i="1" s="1"/>
  <c r="AVN64" i="1"/>
  <c r="AVO64" i="1" s="1"/>
  <c r="CM378" i="1"/>
  <c r="AUZ378" i="1"/>
  <c r="CO333" i="1"/>
  <c r="AVB333" i="1"/>
  <c r="CO93" i="1"/>
  <c r="AVB93" i="1"/>
  <c r="CM93" i="1"/>
  <c r="AUZ93" i="1"/>
  <c r="CH311" i="1"/>
  <c r="AVQ311" i="1" s="1"/>
  <c r="BN311" i="1"/>
  <c r="BO311" i="1" s="1"/>
  <c r="CH312" i="1"/>
  <c r="AVQ312" i="1" s="1"/>
  <c r="BN312" i="1"/>
  <c r="BO312" i="1" s="1"/>
  <c r="BJ181" i="1"/>
  <c r="CF181" i="1" s="1"/>
  <c r="DB181" i="1" s="1"/>
  <c r="CE181" i="1"/>
  <c r="DA181" i="1" s="1"/>
  <c r="CH182" i="1"/>
  <c r="AVQ182" i="1" s="1"/>
  <c r="BN182" i="1"/>
  <c r="BO182" i="1" s="1"/>
  <c r="CH164" i="1"/>
  <c r="BN164" i="1"/>
  <c r="BO164" i="1" s="1"/>
  <c r="BN67" i="1"/>
  <c r="BO67" i="1" s="1"/>
  <c r="CK67" i="1" s="1"/>
  <c r="AL456" i="1"/>
  <c r="AL458" i="1" s="1"/>
  <c r="AL459" i="1" s="1"/>
  <c r="BR458" i="1"/>
  <c r="BR459" i="1" s="1"/>
  <c r="CI167" i="1"/>
  <c r="N44" i="18"/>
  <c r="N44" i="19"/>
  <c r="N15" i="19"/>
  <c r="N15" i="18"/>
  <c r="N45" i="19"/>
  <c r="N45" i="18"/>
  <c r="N23" i="19"/>
  <c r="N23" i="18"/>
  <c r="N10" i="19"/>
  <c r="N10" i="18"/>
  <c r="N21" i="19"/>
  <c r="N21" i="18"/>
  <c r="N12" i="19"/>
  <c r="N12" i="18"/>
  <c r="N19" i="19"/>
  <c r="N19" i="18"/>
  <c r="N13" i="19"/>
  <c r="N13" i="18"/>
  <c r="N18" i="19"/>
  <c r="N18" i="18"/>
  <c r="N22" i="19"/>
  <c r="N22" i="18"/>
  <c r="N49" i="18"/>
  <c r="N59" i="18" s="1"/>
  <c r="N49" i="19"/>
  <c r="N59" i="19" s="1"/>
  <c r="N16" i="19"/>
  <c r="N16" i="18"/>
  <c r="N11" i="19"/>
  <c r="N11" i="18"/>
  <c r="N14" i="19"/>
  <c r="N14" i="18"/>
  <c r="L46" i="19"/>
  <c r="L46" i="18"/>
  <c r="J46" i="18" s="1"/>
  <c r="N17" i="19"/>
  <c r="N17" i="18"/>
  <c r="CA123" i="1"/>
  <c r="W39" i="12" s="1"/>
  <c r="BG274" i="1"/>
  <c r="CC274" i="1" s="1"/>
  <c r="Y174" i="12" s="1"/>
  <c r="AK457" i="1"/>
  <c r="U457" i="1"/>
  <c r="BD274" i="1"/>
  <c r="BZ274" i="1" s="1"/>
  <c r="V102" i="12" s="1"/>
  <c r="AH457" i="1"/>
  <c r="BC274" i="1"/>
  <c r="BY274" i="1" s="1"/>
  <c r="U174" i="12" s="1"/>
  <c r="AG457" i="1"/>
  <c r="BE274" i="1"/>
  <c r="CA274" i="1" s="1"/>
  <c r="W174" i="12" s="1"/>
  <c r="AI457" i="1"/>
  <c r="BF274" i="1"/>
  <c r="CB274" i="1" s="1"/>
  <c r="X174" i="12" s="1"/>
  <c r="AJ457" i="1"/>
  <c r="BZ123" i="1"/>
  <c r="V39" i="12" s="1"/>
  <c r="CC123" i="1"/>
  <c r="Y156" i="12" s="1"/>
  <c r="AY274" i="1"/>
  <c r="BU274" i="1" s="1"/>
  <c r="Q174" i="12" s="1"/>
  <c r="AC457" i="1"/>
  <c r="CB123" i="1"/>
  <c r="X39" i="12" s="1"/>
  <c r="BN18" i="1"/>
  <c r="BO18" i="1" s="1"/>
  <c r="CK18" i="1" s="1"/>
  <c r="BV123" i="1"/>
  <c r="R39" i="12" s="1"/>
  <c r="BY123" i="1"/>
  <c r="BU123" i="1"/>
  <c r="Q39" i="12" s="1"/>
  <c r="BW123" i="1"/>
  <c r="AZ274" i="1"/>
  <c r="BV274" i="1" s="1"/>
  <c r="R102" i="12" s="1"/>
  <c r="AD457" i="1"/>
  <c r="BB274" i="1"/>
  <c r="BX274" i="1" s="1"/>
  <c r="AF457" i="1"/>
  <c r="BA274" i="1"/>
  <c r="BW274" i="1" s="1"/>
  <c r="S174" i="12" s="1"/>
  <c r="AE457" i="1"/>
  <c r="AC456" i="1"/>
  <c r="AF456" i="1"/>
  <c r="BC4" i="1"/>
  <c r="AG456" i="1"/>
  <c r="BE4" i="1"/>
  <c r="AI456" i="1"/>
  <c r="BF4" i="1"/>
  <c r="AJ456" i="1"/>
  <c r="BG4" i="1"/>
  <c r="AK456" i="1"/>
  <c r="BD4" i="1"/>
  <c r="AH456" i="1"/>
  <c r="AZ4" i="1"/>
  <c r="AD456" i="1"/>
  <c r="Y455" i="1"/>
  <c r="AU455" i="1" s="1"/>
  <c r="BQ455" i="1" s="1"/>
  <c r="AUZ455" i="1" s="1"/>
  <c r="Y454" i="1"/>
  <c r="AU454" i="1" s="1"/>
  <c r="BQ454" i="1" s="1"/>
  <c r="AUZ454" i="1" s="1"/>
  <c r="U456" i="1"/>
  <c r="BA4" i="1"/>
  <c r="AE456" i="1"/>
  <c r="AB456" i="1"/>
  <c r="AB458" i="1" s="1"/>
  <c r="AB459" i="1" s="1"/>
  <c r="CG456" i="1"/>
  <c r="CG458" i="1" s="1"/>
  <c r="CG459" i="1" s="1"/>
  <c r="AC3" i="12"/>
  <c r="DC4" i="1"/>
  <c r="BN167" i="1"/>
  <c r="BO167" i="1" s="1"/>
  <c r="CK167" i="1" s="1"/>
  <c r="BX272" i="1"/>
  <c r="AVG272" i="1" s="1"/>
  <c r="AA371" i="1"/>
  <c r="AP371" i="1" s="1"/>
  <c r="BX172" i="1"/>
  <c r="AVG172" i="1" s="1"/>
  <c r="BX319" i="1"/>
  <c r="AVG319" i="1" s="1"/>
  <c r="BX385" i="1"/>
  <c r="AVG385" i="1" s="1"/>
  <c r="BX228" i="1"/>
  <c r="BX431" i="1"/>
  <c r="AVG431" i="1" s="1"/>
  <c r="BX207" i="1"/>
  <c r="AVG207" i="1" s="1"/>
  <c r="BX146" i="1"/>
  <c r="AVG146" i="1" s="1"/>
  <c r="BX133" i="1"/>
  <c r="AVG133" i="1" s="1"/>
  <c r="BX31" i="1"/>
  <c r="AVG31" i="1" s="1"/>
  <c r="Y123" i="1"/>
  <c r="Y269" i="1"/>
  <c r="AU269" i="1" s="1"/>
  <c r="BQ269" i="1" s="1"/>
  <c r="Y268" i="1"/>
  <c r="AU268" i="1" s="1"/>
  <c r="BQ268" i="1" s="1"/>
  <c r="AM274" i="1"/>
  <c r="BH274" i="1"/>
  <c r="AA81" i="1"/>
  <c r="AX81" i="1"/>
  <c r="BT81" i="1" s="1"/>
  <c r="V386" i="1"/>
  <c r="W386" i="1" s="1"/>
  <c r="AQ386" i="1"/>
  <c r="AQ385" i="1"/>
  <c r="V385" i="1"/>
  <c r="W385" i="1" s="1"/>
  <c r="AQ220" i="1"/>
  <c r="V220" i="1"/>
  <c r="W220" i="1" s="1"/>
  <c r="V418" i="1"/>
  <c r="W418" i="1" s="1"/>
  <c r="AM355" i="1"/>
  <c r="AN355" i="1" s="1"/>
  <c r="BH355" i="1"/>
  <c r="AM83" i="1"/>
  <c r="AN83" i="1" s="1"/>
  <c r="BH83" i="1"/>
  <c r="AQ274" i="1"/>
  <c r="V274" i="1"/>
  <c r="W274" i="1" s="1"/>
  <c r="AA418" i="1"/>
  <c r="AX418" i="1"/>
  <c r="BT418" i="1" s="1"/>
  <c r="AA385" i="1"/>
  <c r="AW385" i="1" s="1"/>
  <c r="BS385" i="1" s="1"/>
  <c r="CO385" i="1" s="1"/>
  <c r="AX385" i="1"/>
  <c r="BT385" i="1" s="1"/>
  <c r="AA228" i="1"/>
  <c r="AW228" i="1" s="1"/>
  <c r="BS228" i="1" s="1"/>
  <c r="AX228" i="1"/>
  <c r="BT228" i="1" s="1"/>
  <c r="CP228" i="1" s="1"/>
  <c r="AA205" i="1"/>
  <c r="AP205" i="1" s="1"/>
  <c r="AA98" i="1"/>
  <c r="AP98" i="1" s="1"/>
  <c r="AA35" i="1"/>
  <c r="AP35" i="1" s="1"/>
  <c r="AA62" i="1"/>
  <c r="AW62" i="1" s="1"/>
  <c r="BS62" i="1" s="1"/>
  <c r="CO62" i="1" s="1"/>
  <c r="AX62" i="1"/>
  <c r="BT62" i="1" s="1"/>
  <c r="AM301" i="1"/>
  <c r="AN301" i="1" s="1"/>
  <c r="BH301" i="1"/>
  <c r="AM237" i="1"/>
  <c r="AN237" i="1" s="1"/>
  <c r="BH237" i="1"/>
  <c r="AM235" i="1"/>
  <c r="AN235" i="1" s="1"/>
  <c r="AM113" i="1"/>
  <c r="AN113" i="1" s="1"/>
  <c r="BH113" i="1"/>
  <c r="AM62" i="1"/>
  <c r="AN62" i="1" s="1"/>
  <c r="BH62" i="1"/>
  <c r="AM51" i="1"/>
  <c r="AN51" i="1" s="1"/>
  <c r="AM19" i="1"/>
  <c r="AN19" i="1" s="1"/>
  <c r="BH19" i="1"/>
  <c r="AA431" i="1"/>
  <c r="AW431" i="1" s="1"/>
  <c r="BS431" i="1" s="1"/>
  <c r="AX431" i="1"/>
  <c r="AM431" i="1"/>
  <c r="AN431" i="1" s="1"/>
  <c r="BH431" i="1"/>
  <c r="AA365" i="1"/>
  <c r="AX365" i="1"/>
  <c r="BT365" i="1" s="1"/>
  <c r="AA65" i="1"/>
  <c r="AX65" i="1"/>
  <c r="BT65" i="1" s="1"/>
  <c r="CP65" i="1" s="1"/>
  <c r="V301" i="1"/>
  <c r="W301" i="1" s="1"/>
  <c r="AQ301" i="1"/>
  <c r="V113" i="1"/>
  <c r="W113" i="1" s="1"/>
  <c r="AQ113" i="1"/>
  <c r="AQ62" i="1"/>
  <c r="V62" i="1"/>
  <c r="W62" i="1" s="1"/>
  <c r="AM411" i="1"/>
  <c r="AN411" i="1" s="1"/>
  <c r="BH411" i="1"/>
  <c r="AM67" i="1"/>
  <c r="AN67" i="1" s="1"/>
  <c r="BH67" i="1"/>
  <c r="V431" i="1"/>
  <c r="W431" i="1" s="1"/>
  <c r="AQ431" i="1"/>
  <c r="AA398" i="1"/>
  <c r="AW398" i="1" s="1"/>
  <c r="BS398" i="1" s="1"/>
  <c r="AX398" i="1"/>
  <c r="BT398" i="1" s="1"/>
  <c r="CP398" i="1" s="1"/>
  <c r="AA235" i="1"/>
  <c r="AP235" i="1" s="1"/>
  <c r="AA220" i="1"/>
  <c r="AW220" i="1" s="1"/>
  <c r="BS220" i="1" s="1"/>
  <c r="AX220" i="1"/>
  <c r="BT220" i="1" s="1"/>
  <c r="CP220" i="1" s="1"/>
  <c r="AA206" i="1"/>
  <c r="AP206" i="1" s="1"/>
  <c r="AA50" i="1"/>
  <c r="AP50" i="1" s="1"/>
  <c r="AA31" i="1"/>
  <c r="AW31" i="1" s="1"/>
  <c r="BS31" i="1" s="1"/>
  <c r="CO31" i="1" s="1"/>
  <c r="AX31" i="1"/>
  <c r="BT31" i="1" s="1"/>
  <c r="AA33" i="1"/>
  <c r="AW33" i="1" s="1"/>
  <c r="BS33" i="1" s="1"/>
  <c r="CO33" i="1" s="1"/>
  <c r="AP93" i="1"/>
  <c r="AM418" i="1"/>
  <c r="AN418" i="1" s="1"/>
  <c r="BH418" i="1"/>
  <c r="AM228" i="1"/>
  <c r="AN228" i="1" s="1"/>
  <c r="BH228" i="1"/>
  <c r="AM220" i="1"/>
  <c r="AN220" i="1" s="1"/>
  <c r="BH220" i="1"/>
  <c r="AM47" i="1"/>
  <c r="AN47" i="1" s="1"/>
  <c r="BH47" i="1"/>
  <c r="Y11" i="1"/>
  <c r="Y9" i="1"/>
  <c r="Y14" i="1"/>
  <c r="AU14" i="1" s="1"/>
  <c r="BQ14" i="1" s="1"/>
  <c r="Y63" i="1"/>
  <c r="AU63" i="1" s="1"/>
  <c r="BQ63" i="1" s="1"/>
  <c r="Y13" i="1"/>
  <c r="AU13" i="1" s="1"/>
  <c r="BQ13" i="1" s="1"/>
  <c r="Y37" i="1"/>
  <c r="Y41" i="1"/>
  <c r="AU41" i="1" s="1"/>
  <c r="BQ41" i="1" s="1"/>
  <c r="Y40" i="1"/>
  <c r="AU40" i="1" s="1"/>
  <c r="BQ40" i="1" s="1"/>
  <c r="Y102" i="1"/>
  <c r="Y106" i="1"/>
  <c r="AU106" i="1" s="1"/>
  <c r="BQ106" i="1" s="1"/>
  <c r="Y36" i="1"/>
  <c r="Y44" i="1"/>
  <c r="AU44" i="1" s="1"/>
  <c r="BQ44" i="1" s="1"/>
  <c r="Y20" i="1"/>
  <c r="AU20" i="1" s="1"/>
  <c r="BQ20" i="1" s="1"/>
  <c r="Y103" i="1"/>
  <c r="Y107" i="1"/>
  <c r="AU107" i="1" s="1"/>
  <c r="BQ107" i="1" s="1"/>
  <c r="Y115" i="1"/>
  <c r="AU115" i="1" s="1"/>
  <c r="BQ115" i="1" s="1"/>
  <c r="Y136" i="1"/>
  <c r="Y157" i="1"/>
  <c r="AU157" i="1" s="1"/>
  <c r="BQ157" i="1" s="1"/>
  <c r="Y139" i="1"/>
  <c r="AU139" i="1" s="1"/>
  <c r="BQ139" i="1" s="1"/>
  <c r="Y147" i="1"/>
  <c r="AU147" i="1" s="1"/>
  <c r="BQ147" i="1" s="1"/>
  <c r="Y151" i="1"/>
  <c r="Y169" i="1"/>
  <c r="AU169" i="1" s="1"/>
  <c r="BQ169" i="1" s="1"/>
  <c r="Y173" i="1"/>
  <c r="Y177" i="1"/>
  <c r="AU177" i="1" s="1"/>
  <c r="BQ177" i="1" s="1"/>
  <c r="Y191" i="1"/>
  <c r="Y195" i="1"/>
  <c r="Y209" i="1"/>
  <c r="AU209" i="1" s="1"/>
  <c r="BQ209" i="1" s="1"/>
  <c r="Y213" i="1"/>
  <c r="AU213" i="1" s="1"/>
  <c r="BQ213" i="1" s="1"/>
  <c r="Y217" i="1"/>
  <c r="Y221" i="1"/>
  <c r="AU221" i="1" s="1"/>
  <c r="BQ221" i="1" s="1"/>
  <c r="Y133" i="1"/>
  <c r="Y146" i="1"/>
  <c r="Y172" i="1"/>
  <c r="Y194" i="1"/>
  <c r="Y199" i="1"/>
  <c r="AU199" i="1" s="1"/>
  <c r="BQ199" i="1" s="1"/>
  <c r="Y203" i="1"/>
  <c r="AU203" i="1" s="1"/>
  <c r="BQ203" i="1" s="1"/>
  <c r="Y150" i="1"/>
  <c r="Y154" i="1"/>
  <c r="Y170" i="1"/>
  <c r="AU170" i="1" s="1"/>
  <c r="BQ170" i="1" s="1"/>
  <c r="Y192" i="1"/>
  <c r="Y210" i="1"/>
  <c r="AU210" i="1" s="1"/>
  <c r="BQ210" i="1" s="1"/>
  <c r="Y249" i="1"/>
  <c r="AU249" i="1" s="1"/>
  <c r="BQ249" i="1" s="1"/>
  <c r="Y253" i="1"/>
  <c r="AU253" i="1" s="1"/>
  <c r="BQ253" i="1" s="1"/>
  <c r="Y283" i="1"/>
  <c r="Y315" i="1"/>
  <c r="AU315" i="1" s="1"/>
  <c r="BQ315" i="1" s="1"/>
  <c r="Y319" i="1"/>
  <c r="Y214" i="1"/>
  <c r="Y230" i="1"/>
  <c r="Y248" i="1"/>
  <c r="AU248" i="1" s="1"/>
  <c r="BQ248" i="1" s="1"/>
  <c r="Y252" i="1"/>
  <c r="AU252" i="1" s="1"/>
  <c r="BQ252" i="1" s="1"/>
  <c r="Y256" i="1"/>
  <c r="Y282" i="1"/>
  <c r="AU282" i="1" s="1"/>
  <c r="BQ282" i="1" s="1"/>
  <c r="Y287" i="1"/>
  <c r="Y291" i="1"/>
  <c r="Y318" i="1"/>
  <c r="AU318" i="1" s="1"/>
  <c r="BQ318" i="1" s="1"/>
  <c r="Y322" i="1"/>
  <c r="Y229" i="1"/>
  <c r="Y238" i="1"/>
  <c r="AU238" i="1" s="1"/>
  <c r="BQ238" i="1" s="1"/>
  <c r="Y281" i="1"/>
  <c r="AU281" i="1" s="1"/>
  <c r="BQ281" i="1" s="1"/>
  <c r="AUZ281" i="1" s="1"/>
  <c r="Y232" i="1"/>
  <c r="Y391" i="1"/>
  <c r="Y395" i="1"/>
  <c r="AU395" i="1" s="1"/>
  <c r="BQ395" i="1" s="1"/>
  <c r="Y325" i="1"/>
  <c r="Y345" i="1"/>
  <c r="Y402" i="1"/>
  <c r="AU402" i="1" s="1"/>
  <c r="BQ402" i="1" s="1"/>
  <c r="Y316" i="1"/>
  <c r="AU316" i="1" s="1"/>
  <c r="BQ316" i="1" s="1"/>
  <c r="Y344" i="1"/>
  <c r="Y348" i="1"/>
  <c r="Y389" i="1"/>
  <c r="Y347" i="1"/>
  <c r="Y351" i="1"/>
  <c r="AU351" i="1" s="1"/>
  <c r="BQ351" i="1" s="1"/>
  <c r="Y388" i="1"/>
  <c r="Y392" i="1"/>
  <c r="Y442" i="1"/>
  <c r="AU442" i="1" s="1"/>
  <c r="BQ442" i="1" s="1"/>
  <c r="AUZ442" i="1" s="1"/>
  <c r="Y440" i="1"/>
  <c r="AU440" i="1" s="1"/>
  <c r="BQ440" i="1" s="1"/>
  <c r="AUZ440" i="1" s="1"/>
  <c r="Y438" i="1"/>
  <c r="AU438" i="1" s="1"/>
  <c r="BQ438" i="1" s="1"/>
  <c r="AUZ438" i="1" s="1"/>
  <c r="Y437" i="1"/>
  <c r="AU437" i="1" s="1"/>
  <c r="BQ437" i="1" s="1"/>
  <c r="AUZ437" i="1" s="1"/>
  <c r="Y436" i="1"/>
  <c r="AU436" i="1" s="1"/>
  <c r="BQ436" i="1" s="1"/>
  <c r="AUZ436" i="1" s="1"/>
  <c r="Y435" i="1"/>
  <c r="AU435" i="1" s="1"/>
  <c r="BQ435" i="1" s="1"/>
  <c r="AUZ435" i="1" s="1"/>
  <c r="Y434" i="1"/>
  <c r="AU434" i="1" s="1"/>
  <c r="BQ434" i="1" s="1"/>
  <c r="AUZ434" i="1" s="1"/>
  <c r="Y433" i="1"/>
  <c r="AU433" i="1" s="1"/>
  <c r="BQ433" i="1" s="1"/>
  <c r="AUZ433" i="1" s="1"/>
  <c r="Y432" i="1"/>
  <c r="AU432" i="1" s="1"/>
  <c r="BQ432" i="1" s="1"/>
  <c r="AUZ432" i="1" s="1"/>
  <c r="Y430" i="1"/>
  <c r="AU430" i="1" s="1"/>
  <c r="BQ430" i="1" s="1"/>
  <c r="AUZ430" i="1" s="1"/>
  <c r="Y429" i="1"/>
  <c r="AU429" i="1" s="1"/>
  <c r="BQ429" i="1" s="1"/>
  <c r="AUZ429" i="1" s="1"/>
  <c r="Y428" i="1"/>
  <c r="AU428" i="1" s="1"/>
  <c r="BQ428" i="1" s="1"/>
  <c r="AUZ428" i="1" s="1"/>
  <c r="Y427" i="1"/>
  <c r="AU427" i="1" s="1"/>
  <c r="BQ427" i="1" s="1"/>
  <c r="AUZ427" i="1" s="1"/>
  <c r="Y426" i="1"/>
  <c r="AU426" i="1" s="1"/>
  <c r="BQ426" i="1" s="1"/>
  <c r="AUZ426" i="1" s="1"/>
  <c r="Y425" i="1"/>
  <c r="AU425" i="1" s="1"/>
  <c r="BQ425" i="1" s="1"/>
  <c r="AUZ425" i="1" s="1"/>
  <c r="K44" i="3"/>
  <c r="Y443" i="1" s="1"/>
  <c r="AU443" i="1" s="1"/>
  <c r="BQ443" i="1" s="1"/>
  <c r="AUZ443" i="1" s="1"/>
  <c r="Y439" i="1"/>
  <c r="AU439" i="1" s="1"/>
  <c r="BQ439" i="1" s="1"/>
  <c r="AUZ439" i="1" s="1"/>
  <c r="Y124" i="1"/>
  <c r="AU124" i="1" s="1"/>
  <c r="BQ124" i="1" s="1"/>
  <c r="Y145" i="1"/>
  <c r="Y127" i="1"/>
  <c r="AU127" i="1" s="1"/>
  <c r="BQ127" i="1" s="1"/>
  <c r="Y143" i="1"/>
  <c r="AU143" i="1" s="1"/>
  <c r="BQ143" i="1" s="1"/>
  <c r="Y126" i="1"/>
  <c r="AU126" i="1" s="1"/>
  <c r="BQ126" i="1" s="1"/>
  <c r="Y125" i="1"/>
  <c r="AU125" i="1" s="1"/>
  <c r="BQ125" i="1" s="1"/>
  <c r="Y244" i="1"/>
  <c r="AU244" i="1" s="1"/>
  <c r="BQ244" i="1" s="1"/>
  <c r="Y273" i="1"/>
  <c r="AU273" i="1" s="1"/>
  <c r="BQ273" i="1" s="1"/>
  <c r="Y272" i="1"/>
  <c r="Y271" i="1"/>
  <c r="AU271" i="1" s="1"/>
  <c r="BQ271" i="1" s="1"/>
  <c r="Y275" i="1"/>
  <c r="AU275" i="1" s="1"/>
  <c r="BQ275" i="1" s="1"/>
  <c r="Y270" i="1"/>
  <c r="AU270" i="1" s="1"/>
  <c r="BQ270" i="1" s="1"/>
  <c r="Y334" i="1"/>
  <c r="AU334" i="1" s="1"/>
  <c r="BQ334" i="1" s="1"/>
  <c r="Y333" i="1"/>
  <c r="AU333" i="1" s="1"/>
  <c r="BQ333" i="1" s="1"/>
  <c r="Y335" i="1"/>
  <c r="AU335" i="1" s="1"/>
  <c r="BQ335" i="1" s="1"/>
  <c r="AA355" i="1"/>
  <c r="AX355" i="1"/>
  <c r="BT355" i="1" s="1"/>
  <c r="CP355" i="1" s="1"/>
  <c r="AA83" i="1"/>
  <c r="AX83" i="1"/>
  <c r="BT83" i="1" s="1"/>
  <c r="AQ237" i="1"/>
  <c r="V237" i="1"/>
  <c r="W237" i="1" s="1"/>
  <c r="AQ47" i="1"/>
  <c r="V47" i="1"/>
  <c r="W47" i="1" s="1"/>
  <c r="V398" i="1"/>
  <c r="W398" i="1" s="1"/>
  <c r="AQ398" i="1"/>
  <c r="AM81" i="1"/>
  <c r="AN81" i="1" s="1"/>
  <c r="BH81" i="1"/>
  <c r="AA386" i="1"/>
  <c r="AW386" i="1" s="1"/>
  <c r="BS386" i="1" s="1"/>
  <c r="CO386" i="1" s="1"/>
  <c r="AX386" i="1"/>
  <c r="BT386" i="1" s="1"/>
  <c r="AA301" i="1"/>
  <c r="AW301" i="1" s="1"/>
  <c r="BS301" i="1" s="1"/>
  <c r="CO301" i="1" s="1"/>
  <c r="AX301" i="1"/>
  <c r="BT301" i="1" s="1"/>
  <c r="AA290" i="1"/>
  <c r="AP290" i="1" s="1"/>
  <c r="AA111" i="1"/>
  <c r="AP111" i="1" s="1"/>
  <c r="AA51" i="1"/>
  <c r="AP51" i="1" s="1"/>
  <c r="AA19" i="1"/>
  <c r="AW19" i="1" s="1"/>
  <c r="BS19" i="1" s="1"/>
  <c r="CO19" i="1" s="1"/>
  <c r="AX19" i="1"/>
  <c r="BT19" i="1" s="1"/>
  <c r="AA8" i="1"/>
  <c r="AP8" i="1" s="1"/>
  <c r="AM398" i="1"/>
  <c r="AN398" i="1" s="1"/>
  <c r="BH398" i="1"/>
  <c r="AM205" i="1"/>
  <c r="AN205" i="1" s="1"/>
  <c r="AM98" i="1"/>
  <c r="AN98" i="1" s="1"/>
  <c r="AM35" i="1"/>
  <c r="AN35" i="1" s="1"/>
  <c r="Y431" i="1"/>
  <c r="AU431" i="1" s="1"/>
  <c r="BQ431" i="1" s="1"/>
  <c r="AUZ431" i="1" s="1"/>
  <c r="Y274" i="1"/>
  <c r="AU274" i="1" s="1"/>
  <c r="BQ274" i="1" s="1"/>
  <c r="Y27" i="1"/>
  <c r="AU27" i="1" s="1"/>
  <c r="BQ27" i="1" s="1"/>
  <c r="Y91" i="1"/>
  <c r="AU91" i="1" s="1"/>
  <c r="BQ91" i="1" s="1"/>
  <c r="Y28" i="1"/>
  <c r="AU28" i="1" s="1"/>
  <c r="BQ28" i="1" s="1"/>
  <c r="Y89" i="1"/>
  <c r="AU89" i="1" s="1"/>
  <c r="BQ89" i="1" s="1"/>
  <c r="Y90" i="1"/>
  <c r="AU90" i="1" s="1"/>
  <c r="BQ90" i="1" s="1"/>
  <c r="Y131" i="1"/>
  <c r="Y130" i="1"/>
  <c r="AU130" i="1" s="1"/>
  <c r="BQ130" i="1" s="1"/>
  <c r="Y164" i="1"/>
  <c r="AU164" i="1" s="1"/>
  <c r="BQ164" i="1" s="1"/>
  <c r="AUZ164" i="1" s="1"/>
  <c r="Y129" i="1"/>
  <c r="AU129" i="1" s="1"/>
  <c r="BQ129" i="1" s="1"/>
  <c r="AUZ129" i="1" s="1"/>
  <c r="Y166" i="1"/>
  <c r="AU166" i="1" s="1"/>
  <c r="BQ166" i="1" s="1"/>
  <c r="Y186" i="1"/>
  <c r="AU186" i="1" s="1"/>
  <c r="BQ186" i="1" s="1"/>
  <c r="Y227" i="1"/>
  <c r="AU227" i="1" s="1"/>
  <c r="BQ227" i="1" s="1"/>
  <c r="Y277" i="1"/>
  <c r="AU277" i="1" s="1"/>
  <c r="BQ277" i="1" s="1"/>
  <c r="Y300" i="1"/>
  <c r="AU300" i="1" s="1"/>
  <c r="BQ300" i="1" s="1"/>
  <c r="Y276" i="1"/>
  <c r="AU276" i="1" s="1"/>
  <c r="BQ276" i="1" s="1"/>
  <c r="Y338" i="1"/>
  <c r="AU338" i="1" s="1"/>
  <c r="BQ338" i="1" s="1"/>
  <c r="Y415" i="1"/>
  <c r="AU415" i="1" s="1"/>
  <c r="BQ415" i="1" s="1"/>
  <c r="Y337" i="1"/>
  <c r="AU337" i="1" s="1"/>
  <c r="BQ337" i="1" s="1"/>
  <c r="Y376" i="1"/>
  <c r="AU376" i="1" s="1"/>
  <c r="BQ376" i="1" s="1"/>
  <c r="Y421" i="1"/>
  <c r="AU421" i="1" s="1"/>
  <c r="BQ421" i="1" s="1"/>
  <c r="Y375" i="1"/>
  <c r="AU375" i="1" s="1"/>
  <c r="BQ375" i="1" s="1"/>
  <c r="Y416" i="1"/>
  <c r="AU416" i="1" s="1"/>
  <c r="BQ416" i="1" s="1"/>
  <c r="AUZ416" i="1" s="1"/>
  <c r="Y420" i="1"/>
  <c r="AU420" i="1" s="1"/>
  <c r="BQ420" i="1" s="1"/>
  <c r="AUZ420" i="1" s="1"/>
  <c r="Y424" i="1"/>
  <c r="AU424" i="1" s="1"/>
  <c r="BQ424" i="1" s="1"/>
  <c r="Y18" i="1"/>
  <c r="AU18" i="1" s="1"/>
  <c r="BQ18" i="1" s="1"/>
  <c r="Y30" i="1"/>
  <c r="AU30" i="1" s="1"/>
  <c r="BQ30" i="1" s="1"/>
  <c r="Y34" i="1"/>
  <c r="Y46" i="1"/>
  <c r="AU46" i="1" s="1"/>
  <c r="BQ46" i="1" s="1"/>
  <c r="Y17" i="1"/>
  <c r="AU17" i="1" s="1"/>
  <c r="BQ17" i="1" s="1"/>
  <c r="Y49" i="1"/>
  <c r="Y48" i="1"/>
  <c r="AU48" i="1" s="1"/>
  <c r="BQ48" i="1" s="1"/>
  <c r="Y95" i="1"/>
  <c r="Y110" i="1"/>
  <c r="Y114" i="1"/>
  <c r="AU114" i="1" s="1"/>
  <c r="BQ114" i="1" s="1"/>
  <c r="Y61" i="1"/>
  <c r="AU61" i="1" s="1"/>
  <c r="BQ61" i="1" s="1"/>
  <c r="Y112" i="1"/>
  <c r="Y97" i="1"/>
  <c r="Y94" i="1"/>
  <c r="AU94" i="1" s="1"/>
  <c r="BQ94" i="1" s="1"/>
  <c r="Y101" i="1"/>
  <c r="Y167" i="1"/>
  <c r="AU167" i="1" s="1"/>
  <c r="BQ167" i="1" s="1"/>
  <c r="Y168" i="1"/>
  <c r="AU168" i="1" s="1"/>
  <c r="BQ168" i="1" s="1"/>
  <c r="Y176" i="1"/>
  <c r="AU176" i="1" s="1"/>
  <c r="BQ176" i="1" s="1"/>
  <c r="Y201" i="1"/>
  <c r="AU201" i="1" s="1"/>
  <c r="BQ201" i="1" s="1"/>
  <c r="Y236" i="1"/>
  <c r="AU236" i="1" s="1"/>
  <c r="BQ236" i="1" s="1"/>
  <c r="Y304" i="1"/>
  <c r="AU304" i="1" s="1"/>
  <c r="BQ304" i="1" s="1"/>
  <c r="Y323" i="1"/>
  <c r="Y219" i="1"/>
  <c r="AU219" i="1" s="1"/>
  <c r="BQ219" i="1" s="1"/>
  <c r="Y303" i="1"/>
  <c r="AU303" i="1" s="1"/>
  <c r="BQ303" i="1" s="1"/>
  <c r="Y314" i="1"/>
  <c r="AU314" i="1" s="1"/>
  <c r="BQ314" i="1" s="1"/>
  <c r="Y247" i="1"/>
  <c r="AU247" i="1" s="1"/>
  <c r="BQ247" i="1" s="1"/>
  <c r="Y313" i="1"/>
  <c r="AU313" i="1" s="1"/>
  <c r="BQ313" i="1" s="1"/>
  <c r="Y188" i="1"/>
  <c r="AU188" i="1" s="1"/>
  <c r="BQ188" i="1" s="1"/>
  <c r="Y202" i="1"/>
  <c r="AU202" i="1" s="1"/>
  <c r="BQ202" i="1" s="1"/>
  <c r="Y245" i="1"/>
  <c r="AU245" i="1" s="1"/>
  <c r="BQ245" i="1" s="1"/>
  <c r="Y258" i="1"/>
  <c r="AU258" i="1" s="1"/>
  <c r="BQ258" i="1" s="1"/>
  <c r="Y342" i="1"/>
  <c r="AU342" i="1" s="1"/>
  <c r="BQ342" i="1" s="1"/>
  <c r="Y387" i="1"/>
  <c r="Y399" i="1"/>
  <c r="AU399" i="1" s="1"/>
  <c r="BQ399" i="1" s="1"/>
  <c r="Y305" i="1"/>
  <c r="AU305" i="1" s="1"/>
  <c r="BQ305" i="1" s="1"/>
  <c r="Y341" i="1"/>
  <c r="AU341" i="1" s="1"/>
  <c r="BQ341" i="1" s="1"/>
  <c r="Y324" i="1"/>
  <c r="Y397" i="1"/>
  <c r="AU397" i="1" s="1"/>
  <c r="BQ397" i="1" s="1"/>
  <c r="Y401" i="1"/>
  <c r="Y417" i="1"/>
  <c r="AU417" i="1" s="1"/>
  <c r="BQ417" i="1" s="1"/>
  <c r="Y343" i="1"/>
  <c r="Y379" i="1"/>
  <c r="AU379" i="1" s="1"/>
  <c r="BQ379" i="1" s="1"/>
  <c r="AA411" i="1"/>
  <c r="AX411" i="1"/>
  <c r="BT411" i="1" s="1"/>
  <c r="AA67" i="1"/>
  <c r="AX67" i="1"/>
  <c r="BT67" i="1" s="1"/>
  <c r="AQ19" i="1"/>
  <c r="V19" i="1"/>
  <c r="W19" i="1" s="1"/>
  <c r="V228" i="1"/>
  <c r="W228" i="1" s="1"/>
  <c r="AQ228" i="1"/>
  <c r="AQ31" i="1"/>
  <c r="V31" i="1"/>
  <c r="W31" i="1" s="1"/>
  <c r="AM365" i="1"/>
  <c r="AN365" i="1" s="1"/>
  <c r="BH365" i="1"/>
  <c r="AM65" i="1"/>
  <c r="AN65" i="1" s="1"/>
  <c r="BH65" i="1"/>
  <c r="AA400" i="1"/>
  <c r="AW400" i="1" s="1"/>
  <c r="BS400" i="1" s="1"/>
  <c r="CO400" i="1" s="1"/>
  <c r="AA237" i="1"/>
  <c r="AW237" i="1" s="1"/>
  <c r="BS237" i="1" s="1"/>
  <c r="CO237" i="1" s="1"/>
  <c r="AX237" i="1"/>
  <c r="BT237" i="1" s="1"/>
  <c r="AA207" i="1"/>
  <c r="AW207" i="1" s="1"/>
  <c r="BS207" i="1" s="1"/>
  <c r="CO207" i="1" s="1"/>
  <c r="AA113" i="1"/>
  <c r="AW113" i="1" s="1"/>
  <c r="BS113" i="1" s="1"/>
  <c r="CO113" i="1" s="1"/>
  <c r="AX113" i="1"/>
  <c r="BT113" i="1" s="1"/>
  <c r="AA47" i="1"/>
  <c r="AW47" i="1" s="1"/>
  <c r="BS47" i="1" s="1"/>
  <c r="CO47" i="1" s="1"/>
  <c r="AX47" i="1"/>
  <c r="BT47" i="1" s="1"/>
  <c r="AA32" i="1"/>
  <c r="AP32" i="1" s="1"/>
  <c r="AM385" i="1"/>
  <c r="AN385" i="1" s="1"/>
  <c r="BH385" i="1"/>
  <c r="AM386" i="1"/>
  <c r="AN386" i="1" s="1"/>
  <c r="BH386" i="1"/>
  <c r="AM31" i="1"/>
  <c r="AN31" i="1" s="1"/>
  <c r="BH31" i="1"/>
  <c r="AA274" i="1"/>
  <c r="AX274" i="1"/>
  <c r="BT274" i="1" s="1"/>
  <c r="BI93" i="1"/>
  <c r="BJ93" i="1" s="1"/>
  <c r="CD93" i="1"/>
  <c r="V373" i="1"/>
  <c r="W373" i="1" s="1"/>
  <c r="AP373" i="1"/>
  <c r="V321" i="1"/>
  <c r="W321" i="1" s="1"/>
  <c r="AP321" i="1"/>
  <c r="V173" i="1"/>
  <c r="W173" i="1" s="1"/>
  <c r="AP173" i="1"/>
  <c r="V50" i="1"/>
  <c r="W50" i="1" s="1"/>
  <c r="V401" i="1"/>
  <c r="W401" i="1" s="1"/>
  <c r="AP401" i="1"/>
  <c r="V272" i="1"/>
  <c r="W272" i="1" s="1"/>
  <c r="AP272" i="1"/>
  <c r="V205" i="1"/>
  <c r="W205" i="1" s="1"/>
  <c r="V111" i="1"/>
  <c r="W111" i="1" s="1"/>
  <c r="V392" i="1"/>
  <c r="W392" i="1" s="1"/>
  <c r="AP392" i="1"/>
  <c r="V347" i="1"/>
  <c r="W347" i="1" s="1"/>
  <c r="AP347" i="1"/>
  <c r="V285" i="1"/>
  <c r="W285" i="1" s="1"/>
  <c r="AP285" i="1"/>
  <c r="V195" i="1"/>
  <c r="W195" i="1" s="1"/>
  <c r="AP195" i="1"/>
  <c r="V153" i="1"/>
  <c r="W153" i="1" s="1"/>
  <c r="AP153" i="1"/>
  <c r="V122" i="1"/>
  <c r="W122" i="1" s="1"/>
  <c r="AP122" i="1"/>
  <c r="V79" i="1"/>
  <c r="W79" i="1" s="1"/>
  <c r="AP79" i="1"/>
  <c r="V32" i="1"/>
  <c r="W32" i="1" s="1"/>
  <c r="V393" i="1"/>
  <c r="W393" i="1" s="1"/>
  <c r="AP393" i="1"/>
  <c r="V348" i="1"/>
  <c r="W348" i="1" s="1"/>
  <c r="AP348" i="1"/>
  <c r="V291" i="1"/>
  <c r="W291" i="1" s="1"/>
  <c r="AP291" i="1"/>
  <c r="V218" i="1"/>
  <c r="W218" i="1" s="1"/>
  <c r="AP218" i="1"/>
  <c r="V192" i="1"/>
  <c r="W192" i="1" s="1"/>
  <c r="AP192" i="1"/>
  <c r="V137" i="1"/>
  <c r="W137" i="1" s="1"/>
  <c r="AP137" i="1"/>
  <c r="V123" i="1"/>
  <c r="AP123" i="1"/>
  <c r="V101" i="1"/>
  <c r="W101" i="1" s="1"/>
  <c r="AP101" i="1"/>
  <c r="V37" i="1"/>
  <c r="W37" i="1" s="1"/>
  <c r="AP37" i="1"/>
  <c r="V8" i="1"/>
  <c r="W8" i="1" s="1"/>
  <c r="V346" i="1"/>
  <c r="W346" i="1" s="1"/>
  <c r="AP346" i="1"/>
  <c r="V343" i="1"/>
  <c r="W343" i="1" s="1"/>
  <c r="AP343" i="1"/>
  <c r="V75" i="1"/>
  <c r="W75" i="1" s="1"/>
  <c r="AP75" i="1"/>
  <c r="V284" i="1"/>
  <c r="W284" i="1" s="1"/>
  <c r="AP284" i="1"/>
  <c r="V319" i="1"/>
  <c r="W319" i="1" s="1"/>
  <c r="AP319" i="1"/>
  <c r="V320" i="1"/>
  <c r="W320" i="1" s="1"/>
  <c r="AP320" i="1"/>
  <c r="V69" i="1"/>
  <c r="W69" i="1" s="1"/>
  <c r="AP69" i="1"/>
  <c r="V371" i="1"/>
  <c r="W371" i="1" s="1"/>
  <c r="V234" i="1"/>
  <c r="W234" i="1" s="1"/>
  <c r="AP234" i="1"/>
  <c r="V145" i="1"/>
  <c r="W145" i="1" s="1"/>
  <c r="AP145" i="1"/>
  <c r="V24" i="1"/>
  <c r="W24" i="1" s="1"/>
  <c r="AP24" i="1"/>
  <c r="V372" i="1"/>
  <c r="W372" i="1" s="1"/>
  <c r="AP372" i="1"/>
  <c r="V232" i="1"/>
  <c r="W232" i="1" s="1"/>
  <c r="AP232" i="1"/>
  <c r="V174" i="1"/>
  <c r="W174" i="1" s="1"/>
  <c r="AP174" i="1"/>
  <c r="V51" i="1"/>
  <c r="W51" i="1" s="1"/>
  <c r="V390" i="1"/>
  <c r="W390" i="1" s="1"/>
  <c r="AP390" i="1"/>
  <c r="V294" i="1"/>
  <c r="W294" i="1" s="1"/>
  <c r="AP294" i="1"/>
  <c r="V255" i="1"/>
  <c r="W255" i="1" s="1"/>
  <c r="AP255" i="1"/>
  <c r="V193" i="1"/>
  <c r="W193" i="1" s="1"/>
  <c r="AP193" i="1"/>
  <c r="V136" i="1"/>
  <c r="W136" i="1" s="1"/>
  <c r="AP136" i="1"/>
  <c r="V120" i="1"/>
  <c r="W120" i="1" s="1"/>
  <c r="AP120" i="1"/>
  <c r="V77" i="1"/>
  <c r="W77" i="1" s="1"/>
  <c r="AP77" i="1"/>
  <c r="V12" i="1"/>
  <c r="W12" i="1" s="1"/>
  <c r="AP12" i="1"/>
  <c r="V391" i="1"/>
  <c r="W391" i="1" s="1"/>
  <c r="AP391" i="1"/>
  <c r="V344" i="1"/>
  <c r="W344" i="1" s="1"/>
  <c r="AP344" i="1"/>
  <c r="V287" i="1"/>
  <c r="W287" i="1" s="1"/>
  <c r="AP287" i="1"/>
  <c r="V216" i="1"/>
  <c r="W216" i="1" s="1"/>
  <c r="AP216" i="1"/>
  <c r="V156" i="1"/>
  <c r="W156" i="1" s="1"/>
  <c r="AP156" i="1"/>
  <c r="V135" i="1"/>
  <c r="W135" i="1" s="1"/>
  <c r="AP135" i="1"/>
  <c r="V121" i="1"/>
  <c r="W121" i="1" s="1"/>
  <c r="AP121" i="1"/>
  <c r="V97" i="1"/>
  <c r="W97" i="1" s="1"/>
  <c r="AP97" i="1"/>
  <c r="V35" i="1"/>
  <c r="W35" i="1" s="1"/>
  <c r="V283" i="1"/>
  <c r="W283" i="1" s="1"/>
  <c r="AP283" i="1"/>
  <c r="V405" i="1"/>
  <c r="W405" i="1" s="1"/>
  <c r="AP405" i="1"/>
  <c r="V152" i="1"/>
  <c r="W152" i="1" s="1"/>
  <c r="AP152" i="1"/>
  <c r="V229" i="1"/>
  <c r="W229" i="1" s="1"/>
  <c r="AP229" i="1"/>
  <c r="V235" i="1"/>
  <c r="W235" i="1" s="1"/>
  <c r="V423" i="1"/>
  <c r="W423" i="1" s="1"/>
  <c r="AP423" i="1"/>
  <c r="V369" i="1"/>
  <c r="W369" i="1" s="1"/>
  <c r="AP369" i="1"/>
  <c r="V231" i="1"/>
  <c r="W231" i="1" s="1"/>
  <c r="AP231" i="1"/>
  <c r="V112" i="1"/>
  <c r="W112" i="1" s="1"/>
  <c r="AP112" i="1"/>
  <c r="V22" i="1"/>
  <c r="W22" i="1" s="1"/>
  <c r="AP22" i="1"/>
  <c r="V324" i="1"/>
  <c r="W324" i="1" s="1"/>
  <c r="AP324" i="1"/>
  <c r="V230" i="1"/>
  <c r="W230" i="1" s="1"/>
  <c r="AP230" i="1"/>
  <c r="V172" i="1"/>
  <c r="W172" i="1" s="1"/>
  <c r="AP172" i="1"/>
  <c r="V49" i="1"/>
  <c r="W49" i="1" s="1"/>
  <c r="AP49" i="1"/>
  <c r="V408" i="1"/>
  <c r="W408" i="1" s="1"/>
  <c r="AP408" i="1"/>
  <c r="V388" i="1"/>
  <c r="W388" i="1" s="1"/>
  <c r="AP388" i="1"/>
  <c r="V292" i="1"/>
  <c r="W292" i="1" s="1"/>
  <c r="AP292" i="1"/>
  <c r="V217" i="1"/>
  <c r="W217" i="1" s="1"/>
  <c r="AP217" i="1"/>
  <c r="V191" i="1"/>
  <c r="W191" i="1" s="1"/>
  <c r="AP191" i="1"/>
  <c r="V134" i="1"/>
  <c r="W134" i="1" s="1"/>
  <c r="AP134" i="1"/>
  <c r="V102" i="1"/>
  <c r="W102" i="1" s="1"/>
  <c r="AP102" i="1"/>
  <c r="V36" i="1"/>
  <c r="W36" i="1" s="1"/>
  <c r="AP36" i="1"/>
  <c r="V9" i="1"/>
  <c r="W9" i="1" s="1"/>
  <c r="AP9" i="1"/>
  <c r="V389" i="1"/>
  <c r="W389" i="1" s="1"/>
  <c r="AP389" i="1"/>
  <c r="V295" i="1"/>
  <c r="W295" i="1" s="1"/>
  <c r="AP295" i="1"/>
  <c r="V256" i="1"/>
  <c r="W256" i="1" s="1"/>
  <c r="AP256" i="1"/>
  <c r="V214" i="1"/>
  <c r="W214" i="1" s="1"/>
  <c r="AP214" i="1"/>
  <c r="V154" i="1"/>
  <c r="W154" i="1" s="1"/>
  <c r="AP154" i="1"/>
  <c r="V133" i="1"/>
  <c r="W133" i="1" s="1"/>
  <c r="AP133" i="1"/>
  <c r="V119" i="1"/>
  <c r="W119" i="1" s="1"/>
  <c r="AP119" i="1"/>
  <c r="V78" i="1"/>
  <c r="W78" i="1" s="1"/>
  <c r="AP78" i="1"/>
  <c r="V33" i="1"/>
  <c r="W33" i="1" s="1"/>
  <c r="V151" i="1"/>
  <c r="W151" i="1" s="1"/>
  <c r="AP151" i="1"/>
  <c r="V387" i="1"/>
  <c r="W387" i="1" s="1"/>
  <c r="AP387" i="1"/>
  <c r="V370" i="1"/>
  <c r="W370" i="1" s="1"/>
  <c r="AP370" i="1"/>
  <c r="V400" i="1"/>
  <c r="W400" i="1" s="1"/>
  <c r="V323" i="1"/>
  <c r="W323" i="1" s="1"/>
  <c r="AP323" i="1"/>
  <c r="V206" i="1"/>
  <c r="W206" i="1" s="1"/>
  <c r="V110" i="1"/>
  <c r="W110" i="1" s="1"/>
  <c r="AP110" i="1"/>
  <c r="V413" i="1"/>
  <c r="W413" i="1" s="1"/>
  <c r="AP413" i="1"/>
  <c r="V322" i="1"/>
  <c r="W322" i="1" s="1"/>
  <c r="AP322" i="1"/>
  <c r="V207" i="1"/>
  <c r="W207" i="1" s="1"/>
  <c r="V146" i="1"/>
  <c r="W146" i="1" s="1"/>
  <c r="AP146" i="1"/>
  <c r="V23" i="1"/>
  <c r="W23" i="1" s="1"/>
  <c r="AP23" i="1"/>
  <c r="V406" i="1"/>
  <c r="W406" i="1" s="1"/>
  <c r="AP406" i="1"/>
  <c r="V349" i="1"/>
  <c r="W349" i="1" s="1"/>
  <c r="AP349" i="1"/>
  <c r="V288" i="1"/>
  <c r="W288" i="1" s="1"/>
  <c r="AP288" i="1"/>
  <c r="V215" i="1"/>
  <c r="W215" i="1" s="1"/>
  <c r="AP215" i="1"/>
  <c r="V155" i="1"/>
  <c r="W155" i="1" s="1"/>
  <c r="AP155" i="1"/>
  <c r="V132" i="1"/>
  <c r="W132" i="1" s="1"/>
  <c r="AP132" i="1"/>
  <c r="V98" i="1"/>
  <c r="W98" i="1" s="1"/>
  <c r="V34" i="1"/>
  <c r="W34" i="1" s="1"/>
  <c r="AP34" i="1"/>
  <c r="V407" i="1"/>
  <c r="W407" i="1" s="1"/>
  <c r="AP407" i="1"/>
  <c r="V350" i="1"/>
  <c r="W350" i="1" s="1"/>
  <c r="AP350" i="1"/>
  <c r="V293" i="1"/>
  <c r="W293" i="1" s="1"/>
  <c r="AP293" i="1"/>
  <c r="V254" i="1"/>
  <c r="W254" i="1" s="1"/>
  <c r="AP254" i="1"/>
  <c r="V194" i="1"/>
  <c r="W194" i="1" s="1"/>
  <c r="AP194" i="1"/>
  <c r="V150" i="1"/>
  <c r="W150" i="1" s="1"/>
  <c r="AP150" i="1"/>
  <c r="V131" i="1"/>
  <c r="W131" i="1" s="1"/>
  <c r="AP131" i="1"/>
  <c r="V103" i="1"/>
  <c r="W103" i="1" s="1"/>
  <c r="AP103" i="1"/>
  <c r="V76" i="1"/>
  <c r="W76" i="1" s="1"/>
  <c r="AP76" i="1"/>
  <c r="V11" i="1"/>
  <c r="W11" i="1" s="1"/>
  <c r="AP11" i="1"/>
  <c r="V290" i="1"/>
  <c r="W290" i="1" s="1"/>
  <c r="V345" i="1"/>
  <c r="W345" i="1" s="1"/>
  <c r="AP345" i="1"/>
  <c r="V95" i="1"/>
  <c r="W95" i="1" s="1"/>
  <c r="AP95" i="1"/>
  <c r="V289" i="1"/>
  <c r="W289" i="1" s="1"/>
  <c r="AP289" i="1"/>
  <c r="V325" i="1"/>
  <c r="W325" i="1" s="1"/>
  <c r="AP325" i="1"/>
  <c r="V368" i="1"/>
  <c r="W368" i="1" s="1"/>
  <c r="AP368" i="1"/>
  <c r="AY4" i="1"/>
  <c r="AA4" i="1"/>
  <c r="Q147" i="12"/>
  <c r="BN140" i="1"/>
  <c r="BO140" i="1" s="1"/>
  <c r="CK140" i="1" s="1"/>
  <c r="CI65" i="1"/>
  <c r="CR145" i="1"/>
  <c r="R147" i="12"/>
  <c r="CU145" i="1"/>
  <c r="U147" i="12"/>
  <c r="CS145" i="1"/>
  <c r="S147" i="12"/>
  <c r="CX145" i="1"/>
  <c r="X147" i="12"/>
  <c r="BX145" i="1"/>
  <c r="AVG145" i="1" s="1"/>
  <c r="CC7" i="15"/>
  <c r="AG7" i="15"/>
  <c r="P44" i="2"/>
  <c r="DX7" i="15"/>
  <c r="O33" i="15"/>
  <c r="CY145" i="1"/>
  <c r="Y147" i="12"/>
  <c r="CW145" i="1"/>
  <c r="W147" i="12"/>
  <c r="CV145" i="1"/>
  <c r="V147" i="12"/>
  <c r="DV18" i="15"/>
  <c r="DT18" i="15" s="1"/>
  <c r="CA18" i="15"/>
  <c r="BY18" i="15" s="1"/>
  <c r="AE18" i="15"/>
  <c r="AC18" i="15" s="1"/>
  <c r="BX123" i="1"/>
  <c r="AVG123" i="1" s="1"/>
  <c r="CC9" i="15"/>
  <c r="P45" i="2"/>
  <c r="DX9" i="15"/>
  <c r="AG9" i="15"/>
  <c r="O34" i="15"/>
  <c r="BN116" i="1"/>
  <c r="BO116" i="1" s="1"/>
  <c r="CK116" i="1" s="1"/>
  <c r="BN81" i="1"/>
  <c r="BO81" i="1" s="1"/>
  <c r="CK81" i="1" s="1"/>
  <c r="O19" i="15"/>
  <c r="P23" i="2"/>
  <c r="BK19" i="15"/>
  <c r="DF19" i="15"/>
  <c r="BN118" i="1"/>
  <c r="BO118" i="1" s="1"/>
  <c r="CK118" i="1" s="1"/>
  <c r="BN61" i="1"/>
  <c r="CJ61" i="1" s="1"/>
  <c r="BN169" i="1"/>
  <c r="BO169" i="1" s="1"/>
  <c r="CK169" i="1" s="1"/>
  <c r="BN204" i="1"/>
  <c r="BO204" i="1" s="1"/>
  <c r="CK204" i="1" s="1"/>
  <c r="BA6" i="15"/>
  <c r="DF10" i="15"/>
  <c r="BK10" i="15"/>
  <c r="BK7" i="15"/>
  <c r="DF7" i="15"/>
  <c r="BK11" i="15"/>
  <c r="DF11" i="15"/>
  <c r="DF14" i="15"/>
  <c r="BK14" i="15"/>
  <c r="DF15" i="15"/>
  <c r="BK15" i="15"/>
  <c r="BK12" i="15"/>
  <c r="DF12" i="15"/>
  <c r="BK9" i="15"/>
  <c r="DF9" i="15"/>
  <c r="DF8" i="15"/>
  <c r="BK8" i="15"/>
  <c r="BK13" i="15"/>
  <c r="DF13" i="15"/>
  <c r="DF18" i="15"/>
  <c r="BK18" i="15"/>
  <c r="DF17" i="15"/>
  <c r="BK17" i="15"/>
  <c r="DF6" i="15"/>
  <c r="BK6" i="15"/>
  <c r="BA16" i="15"/>
  <c r="BN175" i="1"/>
  <c r="CJ175" i="1" s="1"/>
  <c r="BA5" i="15"/>
  <c r="CA12" i="15"/>
  <c r="BY12" i="15" s="1"/>
  <c r="DV12" i="15"/>
  <c r="DT12" i="15" s="1"/>
  <c r="M20" i="15"/>
  <c r="K20" i="15" s="1"/>
  <c r="BI20" i="15"/>
  <c r="BG20" i="15" s="1"/>
  <c r="DD20" i="15"/>
  <c r="DB20" i="15" s="1"/>
  <c r="O15" i="15"/>
  <c r="O12" i="15"/>
  <c r="O9" i="15"/>
  <c r="O8" i="15"/>
  <c r="O17" i="15"/>
  <c r="O6" i="15"/>
  <c r="BA11" i="15"/>
  <c r="CI149" i="1"/>
  <c r="BA8" i="15"/>
  <c r="M35" i="15"/>
  <c r="K35" i="15" s="1"/>
  <c r="AE12" i="15"/>
  <c r="AC12" i="15" s="1"/>
  <c r="O14" i="15"/>
  <c r="O38" i="15"/>
  <c r="O48" i="15" s="1"/>
  <c r="AG38" i="15"/>
  <c r="BN89" i="1"/>
  <c r="BO89" i="1" s="1"/>
  <c r="CK89" i="1" s="1"/>
  <c r="BA13" i="15"/>
  <c r="O13" i="15"/>
  <c r="BA14" i="15"/>
  <c r="O10" i="15"/>
  <c r="O7" i="15"/>
  <c r="O11" i="15"/>
  <c r="O18" i="15"/>
  <c r="BA10" i="15"/>
  <c r="BA12" i="15"/>
  <c r="CI38" i="1"/>
  <c r="BN42" i="1"/>
  <c r="CJ42" i="1" s="1"/>
  <c r="AU69" i="1"/>
  <c r="BQ69" i="1" s="1"/>
  <c r="AUZ69" i="1" s="1"/>
  <c r="AU423" i="1"/>
  <c r="BQ423" i="1" s="1"/>
  <c r="AUZ423" i="1" s="1"/>
  <c r="AU118" i="1"/>
  <c r="BQ118" i="1" s="1"/>
  <c r="AU149" i="1"/>
  <c r="BQ149" i="1" s="1"/>
  <c r="AU184" i="1"/>
  <c r="BQ184" i="1" s="1"/>
  <c r="AU404" i="1"/>
  <c r="BQ404" i="1" s="1"/>
  <c r="AU68" i="1"/>
  <c r="BQ68" i="1" s="1"/>
  <c r="AU183" i="1"/>
  <c r="BQ183" i="1" s="1"/>
  <c r="AU280" i="1"/>
  <c r="BQ280" i="1" s="1"/>
  <c r="AU251" i="1"/>
  <c r="BQ251" i="1" s="1"/>
  <c r="AU339" i="1"/>
  <c r="BQ339" i="1" s="1"/>
  <c r="AU66" i="1"/>
  <c r="BQ66" i="1" s="1"/>
  <c r="AU180" i="1"/>
  <c r="BQ180" i="1" s="1"/>
  <c r="AU212" i="1"/>
  <c r="BQ212" i="1" s="1"/>
  <c r="AU250" i="1"/>
  <c r="BQ250" i="1" s="1"/>
  <c r="AU240" i="1"/>
  <c r="BQ240" i="1" s="1"/>
  <c r="AU25" i="1"/>
  <c r="BQ25" i="1" s="1"/>
  <c r="AU328" i="1"/>
  <c r="BQ328" i="1" s="1"/>
  <c r="AU332" i="1"/>
  <c r="BQ332" i="1" s="1"/>
  <c r="AU357" i="1"/>
  <c r="BQ357" i="1" s="1"/>
  <c r="AU358" i="1"/>
  <c r="BQ358" i="1" s="1"/>
  <c r="M135" i="12"/>
  <c r="AU16" i="1"/>
  <c r="BQ16" i="1" s="1"/>
  <c r="AU42" i="1"/>
  <c r="BQ42" i="1" s="1"/>
  <c r="AU85" i="1"/>
  <c r="BQ85" i="1" s="1"/>
  <c r="AU87" i="1"/>
  <c r="BQ87" i="1" s="1"/>
  <c r="AU108" i="1"/>
  <c r="BQ108" i="1" s="1"/>
  <c r="AU128" i="1"/>
  <c r="BQ128" i="1" s="1"/>
  <c r="AU138" i="1"/>
  <c r="BQ138" i="1" s="1"/>
  <c r="AU140" i="1"/>
  <c r="BQ140" i="1" s="1"/>
  <c r="AU142" i="1"/>
  <c r="BQ142" i="1" s="1"/>
  <c r="AU162" i="1"/>
  <c r="BQ162" i="1" s="1"/>
  <c r="AU171" i="1"/>
  <c r="BQ171" i="1" s="1"/>
  <c r="AU200" i="1"/>
  <c r="BQ200" i="1" s="1"/>
  <c r="AU204" i="1"/>
  <c r="BQ204" i="1" s="1"/>
  <c r="AU225" i="1"/>
  <c r="BQ225" i="1" s="1"/>
  <c r="AU261" i="1"/>
  <c r="BQ261" i="1" s="1"/>
  <c r="AU267" i="1"/>
  <c r="BQ267" i="1" s="1"/>
  <c r="AU302" i="1"/>
  <c r="BQ302" i="1" s="1"/>
  <c r="AU317" i="1"/>
  <c r="BQ317" i="1" s="1"/>
  <c r="AU359" i="1"/>
  <c r="BQ359" i="1" s="1"/>
  <c r="AU361" i="1"/>
  <c r="BQ361" i="1" s="1"/>
  <c r="AU363" i="1"/>
  <c r="BQ363" i="1" s="1"/>
  <c r="AU396" i="1"/>
  <c r="BQ396" i="1" s="1"/>
  <c r="AU410" i="1"/>
  <c r="BQ410" i="1" s="1"/>
  <c r="AU412" i="1"/>
  <c r="BQ412" i="1" s="1"/>
  <c r="AU43" i="1"/>
  <c r="BQ43" i="1" s="1"/>
  <c r="AU84" i="1"/>
  <c r="BQ84" i="1" s="1"/>
  <c r="AU88" i="1"/>
  <c r="BQ88" i="1" s="1"/>
  <c r="AU161" i="1"/>
  <c r="BQ161" i="1" s="1"/>
  <c r="AU226" i="1"/>
  <c r="BQ226" i="1" s="1"/>
  <c r="AU356" i="1"/>
  <c r="BQ356" i="1" s="1"/>
  <c r="AU364" i="1"/>
  <c r="BQ364" i="1" s="1"/>
  <c r="AU21" i="1"/>
  <c r="BQ21" i="1" s="1"/>
  <c r="AU45" i="1"/>
  <c r="BQ45" i="1" s="1"/>
  <c r="AU86" i="1"/>
  <c r="BQ86" i="1" s="1"/>
  <c r="AU105" i="1"/>
  <c r="BQ105" i="1" s="1"/>
  <c r="AU109" i="1"/>
  <c r="BQ109" i="1" s="1"/>
  <c r="AU141" i="1"/>
  <c r="BQ141" i="1" s="1"/>
  <c r="AU362" i="1"/>
  <c r="BQ362" i="1" s="1"/>
  <c r="AU409" i="1"/>
  <c r="BQ409" i="1" s="1"/>
  <c r="AU38" i="1"/>
  <c r="BQ38" i="1" s="1"/>
  <c r="AU104" i="1"/>
  <c r="BQ104" i="1" s="1"/>
  <c r="AU159" i="1"/>
  <c r="BQ159" i="1" s="1"/>
  <c r="AU197" i="1"/>
  <c r="BQ197" i="1" s="1"/>
  <c r="AU223" i="1"/>
  <c r="BQ223" i="1" s="1"/>
  <c r="AU257" i="1"/>
  <c r="BQ257" i="1" s="1"/>
  <c r="AU259" i="1"/>
  <c r="BQ259" i="1" s="1"/>
  <c r="AU263" i="1"/>
  <c r="BQ263" i="1" s="1"/>
  <c r="AU265" i="1"/>
  <c r="BQ265" i="1" s="1"/>
  <c r="AU296" i="1"/>
  <c r="BQ296" i="1" s="1"/>
  <c r="AU298" i="1"/>
  <c r="BQ298" i="1" s="1"/>
  <c r="AU394" i="1"/>
  <c r="BQ394" i="1" s="1"/>
  <c r="AU15" i="1"/>
  <c r="BQ15" i="1" s="1"/>
  <c r="AU39" i="1"/>
  <c r="BQ39" i="1" s="1"/>
  <c r="AU80" i="1"/>
  <c r="BQ80" i="1" s="1"/>
  <c r="AU196" i="1"/>
  <c r="BQ196" i="1" s="1"/>
  <c r="AU222" i="1"/>
  <c r="BQ222" i="1" s="1"/>
  <c r="AU260" i="1"/>
  <c r="BQ260" i="1" s="1"/>
  <c r="AU264" i="1"/>
  <c r="BQ264" i="1" s="1"/>
  <c r="AU299" i="1"/>
  <c r="BQ299" i="1" s="1"/>
  <c r="AU360" i="1"/>
  <c r="BQ360" i="1" s="1"/>
  <c r="AU82" i="1"/>
  <c r="BQ82" i="1" s="1"/>
  <c r="AU158" i="1"/>
  <c r="BQ158" i="1" s="1"/>
  <c r="AU163" i="1"/>
  <c r="BQ163" i="1" s="1"/>
  <c r="AU224" i="1"/>
  <c r="BQ224" i="1" s="1"/>
  <c r="AU262" i="1"/>
  <c r="BQ262" i="1" s="1"/>
  <c r="AU266" i="1"/>
  <c r="BQ266" i="1" s="1"/>
  <c r="AU297" i="1"/>
  <c r="BQ297" i="1" s="1"/>
  <c r="AU352" i="1"/>
  <c r="BQ352" i="1" s="1"/>
  <c r="AU71" i="1"/>
  <c r="BQ71" i="1" s="1"/>
  <c r="AU73" i="1"/>
  <c r="BQ73" i="1" s="1"/>
  <c r="AU422" i="1"/>
  <c r="BQ422" i="1" s="1"/>
  <c r="AUZ422" i="1" s="1"/>
  <c r="AU70" i="1"/>
  <c r="BQ70" i="1" s="1"/>
  <c r="AU74" i="1"/>
  <c r="BQ74" i="1" s="1"/>
  <c r="AU185" i="1"/>
  <c r="BQ185" i="1" s="1"/>
  <c r="AUZ185" i="1" s="1"/>
  <c r="AU72" i="1"/>
  <c r="BQ72" i="1" s="1"/>
  <c r="M132" i="12"/>
  <c r="CI200" i="1"/>
  <c r="CI158" i="1"/>
  <c r="CI187" i="1"/>
  <c r="CI179" i="1"/>
  <c r="CI376" i="1"/>
  <c r="CI21" i="1"/>
  <c r="CI115" i="1"/>
  <c r="CI125" i="1"/>
  <c r="CI80" i="1"/>
  <c r="CI197" i="1"/>
  <c r="CI362" i="1"/>
  <c r="CI276" i="1"/>
  <c r="CI20" i="1"/>
  <c r="CI202" i="1"/>
  <c r="CI412" i="1"/>
  <c r="CI316" i="1"/>
  <c r="CI117" i="1"/>
  <c r="CI29" i="1"/>
  <c r="CI315" i="1"/>
  <c r="CI378" i="1"/>
  <c r="CI268" i="1"/>
  <c r="CI166" i="1"/>
  <c r="CI43" i="1"/>
  <c r="CI363" i="1"/>
  <c r="CI267" i="1"/>
  <c r="CI297" i="1"/>
  <c r="CI327" i="1"/>
  <c r="CI334" i="1"/>
  <c r="CI143" i="1"/>
  <c r="CI359" i="1"/>
  <c r="CI130" i="1"/>
  <c r="CI340" i="1"/>
  <c r="CI241" i="1"/>
  <c r="CI94" i="1"/>
  <c r="CI162" i="1"/>
  <c r="CI249" i="1"/>
  <c r="CI318" i="1"/>
  <c r="CI201" i="1"/>
  <c r="CI84" i="1"/>
  <c r="CI355" i="1"/>
  <c r="CI238" i="1"/>
  <c r="CI415" i="1"/>
  <c r="CI90" i="1"/>
  <c r="CI339" i="1"/>
  <c r="CI342" i="1"/>
  <c r="CI210" i="1"/>
  <c r="CI39" i="1"/>
  <c r="CI251" i="1"/>
  <c r="CI399" i="1"/>
  <c r="CI171" i="1"/>
  <c r="CI414" i="1"/>
  <c r="CI328" i="1"/>
  <c r="CI176" i="1"/>
  <c r="CI25" i="1"/>
  <c r="CI236" i="1"/>
  <c r="CI226" i="1"/>
  <c r="CI68" i="1"/>
  <c r="CI341" i="1"/>
  <c r="CI181" i="1"/>
  <c r="CI219" i="1"/>
  <c r="CI358" i="1"/>
  <c r="CI66" i="1"/>
  <c r="CI240" i="1"/>
  <c r="CI296" i="1"/>
  <c r="CI336" i="1"/>
  <c r="CI163" i="1"/>
  <c r="CI183" i="1"/>
  <c r="CI242" i="1"/>
  <c r="CI168" i="1"/>
  <c r="CI338" i="1"/>
  <c r="CI351" i="1"/>
  <c r="CI106" i="1"/>
  <c r="CI85" i="1"/>
  <c r="CI252" i="1"/>
  <c r="CI409" i="1"/>
  <c r="CI199" i="1"/>
  <c r="CI261" i="1"/>
  <c r="CI107" i="1"/>
  <c r="CI225" i="1"/>
  <c r="I165" i="12"/>
  <c r="I138" i="12"/>
  <c r="CI188" i="1"/>
  <c r="CI404" i="1"/>
  <c r="CI87" i="1"/>
  <c r="CI280" i="1"/>
  <c r="CI203" i="1"/>
  <c r="CI109" i="1"/>
  <c r="CI13" i="1"/>
  <c r="CI273" i="1"/>
  <c r="CI356" i="1"/>
  <c r="CI248" i="1"/>
  <c r="CI139" i="1"/>
  <c r="CI337" i="1"/>
  <c r="CI247" i="1"/>
  <c r="CI258" i="1"/>
  <c r="CI82" i="1"/>
  <c r="CI269" i="1"/>
  <c r="CI299" i="1"/>
  <c r="CI88" i="1"/>
  <c r="CI317" i="1"/>
  <c r="CI379" i="1"/>
  <c r="CI332" i="1"/>
  <c r="CI74" i="1"/>
  <c r="CI357" i="1"/>
  <c r="CI227" i="1"/>
  <c r="CI282" i="1"/>
  <c r="CI178" i="1"/>
  <c r="CI64" i="1"/>
  <c r="CI313" i="1"/>
  <c r="CI209" i="1"/>
  <c r="CI277" i="1"/>
  <c r="CI314" i="1"/>
  <c r="CI170" i="1"/>
  <c r="CI335" i="1"/>
  <c r="CI213" i="1"/>
  <c r="CI184" i="1"/>
  <c r="CI223" i="1"/>
  <c r="CI410" i="1"/>
  <c r="CI266" i="1"/>
  <c r="CI141" i="1"/>
  <c r="CI365" i="1"/>
  <c r="CI360" i="1"/>
  <c r="CI196" i="1"/>
  <c r="CI27" i="1"/>
  <c r="CI302" i="1"/>
  <c r="CI114" i="1"/>
  <c r="CI89" i="1"/>
  <c r="CI250" i="1"/>
  <c r="CI331" i="1"/>
  <c r="CI303" i="1"/>
  <c r="CI72" i="1"/>
  <c r="CI298" i="1"/>
  <c r="CI374" i="1"/>
  <c r="CI15" i="1"/>
  <c r="CI262" i="1"/>
  <c r="CI265" i="1"/>
  <c r="CI239" i="1"/>
  <c r="CI259" i="1"/>
  <c r="CI305" i="1"/>
  <c r="CI395" i="1"/>
  <c r="CI333" i="1"/>
  <c r="CI14" i="1"/>
  <c r="CI147" i="1"/>
  <c r="CI70" i="1"/>
  <c r="CI361" i="1"/>
  <c r="CI396" i="1"/>
  <c r="CI93" i="1"/>
  <c r="CI403" i="1"/>
  <c r="CI270" i="1"/>
  <c r="CI180" i="1"/>
  <c r="CI86" i="1"/>
  <c r="CI375" i="1"/>
  <c r="CI257" i="1"/>
  <c r="CI330" i="1"/>
  <c r="CI222" i="1"/>
  <c r="CI92" i="1"/>
  <c r="CI329" i="1"/>
  <c r="CI221" i="1"/>
  <c r="CI224" i="1"/>
  <c r="CI41" i="1"/>
  <c r="CI244" i="1"/>
  <c r="CI243" i="1"/>
  <c r="CI271" i="1"/>
  <c r="CI397" i="1"/>
  <c r="CI190" i="1"/>
  <c r="CI45" i="1"/>
  <c r="CI300" i="1"/>
  <c r="CI364" i="1"/>
  <c r="CI260" i="1"/>
  <c r="CI148" i="1"/>
  <c r="CI275" i="1"/>
  <c r="CI138" i="1"/>
  <c r="CI352" i="1"/>
  <c r="CI212" i="1"/>
  <c r="CI17" i="1"/>
  <c r="CI253" i="1"/>
  <c r="CI264" i="1"/>
  <c r="CI127" i="1"/>
  <c r="CI377" i="1"/>
  <c r="CI164" i="1"/>
  <c r="CI126" i="1"/>
  <c r="CI211" i="1"/>
  <c r="CI128" i="1"/>
  <c r="CI402" i="1"/>
  <c r="CI411" i="1"/>
  <c r="CI245" i="1"/>
  <c r="CI105" i="1"/>
  <c r="CI304" i="1"/>
  <c r="CI326" i="1"/>
  <c r="CI161" i="1"/>
  <c r="CI394" i="1"/>
  <c r="CI263" i="1"/>
  <c r="CI91" i="1"/>
  <c r="BN91" i="1"/>
  <c r="CJ91" i="1" s="1"/>
  <c r="CI71" i="1"/>
  <c r="BN71" i="1"/>
  <c r="BO71" i="1" s="1"/>
  <c r="CK71" i="1" s="1"/>
  <c r="AT190" i="1"/>
  <c r="AT70" i="1"/>
  <c r="AT130" i="1"/>
  <c r="AT72" i="1"/>
  <c r="AT338" i="1"/>
  <c r="AT65" i="1"/>
  <c r="AT331" i="1"/>
  <c r="AT374" i="1"/>
  <c r="AT178" i="1"/>
  <c r="AT113" i="1"/>
  <c r="AT335" i="1"/>
  <c r="AT242" i="1"/>
  <c r="AT175" i="1"/>
  <c r="AT28" i="1"/>
  <c r="AT241" i="1"/>
  <c r="AT327" i="1"/>
  <c r="AT358" i="1"/>
  <c r="AT250" i="1"/>
  <c r="AT236" i="1"/>
  <c r="AT316" i="1"/>
  <c r="AT268" i="1"/>
  <c r="AT201" i="1"/>
  <c r="AT143" i="1"/>
  <c r="AT125" i="1"/>
  <c r="AT88" i="1"/>
  <c r="AT45" i="1"/>
  <c r="AT412" i="1"/>
  <c r="AT302" i="1"/>
  <c r="AT261" i="1"/>
  <c r="AT202" i="1"/>
  <c r="AT162" i="1"/>
  <c r="AT128" i="1"/>
  <c r="AT106" i="1"/>
  <c r="AT46" i="1"/>
  <c r="AT360" i="1"/>
  <c r="AT264" i="1"/>
  <c r="AT196" i="1"/>
  <c r="AT300" i="1"/>
  <c r="AT81" i="1"/>
  <c r="AT342" i="1"/>
  <c r="AT416" i="1"/>
  <c r="AT149" i="1"/>
  <c r="AT73" i="1"/>
  <c r="AT417" i="1"/>
  <c r="AT181" i="1"/>
  <c r="AT30" i="1"/>
  <c r="AT414" i="1"/>
  <c r="AT415" i="1"/>
  <c r="AT336" i="1"/>
  <c r="AT243" i="1"/>
  <c r="AT176" i="1"/>
  <c r="AT92" i="1"/>
  <c r="AT29" i="1"/>
  <c r="AT333" i="1"/>
  <c r="AT211" i="1"/>
  <c r="AT147" i="1"/>
  <c r="AT89" i="1"/>
  <c r="AT330" i="1"/>
  <c r="AT273" i="1"/>
  <c r="AT357" i="1"/>
  <c r="AT248" i="1"/>
  <c r="AT339" i="1"/>
  <c r="AT364" i="1"/>
  <c r="AT314" i="1"/>
  <c r="AT170" i="1"/>
  <c r="AT86" i="1"/>
  <c r="AT43" i="1"/>
  <c r="AT398" i="1"/>
  <c r="AT317" i="1"/>
  <c r="AT227" i="1"/>
  <c r="AT200" i="1"/>
  <c r="AT87" i="1"/>
  <c r="AT44" i="1"/>
  <c r="AT16" i="1"/>
  <c r="AT299" i="1"/>
  <c r="AT222" i="1"/>
  <c r="AT166" i="1"/>
  <c r="AT80" i="1"/>
  <c r="BL80" i="1" s="1"/>
  <c r="AT259" i="1"/>
  <c r="AT197" i="1"/>
  <c r="AT157" i="1"/>
  <c r="AT40" i="1"/>
  <c r="AT404" i="1"/>
  <c r="AT68" i="1"/>
  <c r="AT253" i="1"/>
  <c r="AT129" i="1"/>
  <c r="AT188" i="1"/>
  <c r="AT71" i="1"/>
  <c r="AT378" i="1"/>
  <c r="AT277" i="1"/>
  <c r="AT179" i="1"/>
  <c r="AT377" i="1"/>
  <c r="AT334" i="1"/>
  <c r="AT239" i="1"/>
  <c r="AT27" i="1"/>
  <c r="AT275" i="1"/>
  <c r="AT209" i="1"/>
  <c r="AT116" i="1"/>
  <c r="AT63" i="1"/>
  <c r="AT219" i="1"/>
  <c r="AT251" i="1"/>
  <c r="BL251" i="1" s="1"/>
  <c r="AT361" i="1"/>
  <c r="BL361" i="1" s="1"/>
  <c r="AT399" i="1"/>
  <c r="BL399" i="1" s="1"/>
  <c r="AT362" i="1"/>
  <c r="BL362" i="1" s="1"/>
  <c r="AT303" i="1"/>
  <c r="BL303" i="1" s="1"/>
  <c r="AT139" i="1"/>
  <c r="BL139" i="1" s="1"/>
  <c r="AT107" i="1"/>
  <c r="BL107" i="1" s="1"/>
  <c r="AT84" i="1"/>
  <c r="BL84" i="1" s="1"/>
  <c r="AT21" i="1"/>
  <c r="BL21" i="1" s="1"/>
  <c r="AT396" i="1"/>
  <c r="BL396" i="1" s="1"/>
  <c r="AT315" i="1"/>
  <c r="BL315" i="1" s="1"/>
  <c r="AT269" i="1"/>
  <c r="BL269" i="1" s="1"/>
  <c r="AT225" i="1"/>
  <c r="AT171" i="1"/>
  <c r="BL171" i="1" s="1"/>
  <c r="AT140" i="1"/>
  <c r="BL140" i="1" s="1"/>
  <c r="AT124" i="1"/>
  <c r="BL124" i="1" s="1"/>
  <c r="AT85" i="1"/>
  <c r="BL85" i="1" s="1"/>
  <c r="AT318" i="1"/>
  <c r="BL318" i="1" s="1"/>
  <c r="AT297" i="1"/>
  <c r="BL297" i="1" s="1"/>
  <c r="AT260" i="1"/>
  <c r="BL260" i="1" s="1"/>
  <c r="AT13" i="1"/>
  <c r="BL13" i="1" s="1"/>
  <c r="AT296" i="1"/>
  <c r="BL296" i="1" s="1"/>
  <c r="AT257" i="1"/>
  <c r="BL257" i="1" s="1"/>
  <c r="AT167" i="1"/>
  <c r="BL167" i="1" s="1"/>
  <c r="AT104" i="1"/>
  <c r="BL104" i="1" s="1"/>
  <c r="AT38" i="1"/>
  <c r="AT341" i="1"/>
  <c r="BL341" i="1" s="1"/>
  <c r="AT252" i="1"/>
  <c r="BL252" i="1" s="1"/>
  <c r="AT31" i="1"/>
  <c r="AT282" i="1"/>
  <c r="AT187" i="1"/>
  <c r="AT249" i="1"/>
  <c r="AT93" i="1"/>
  <c r="AT375" i="1"/>
  <c r="AT276" i="1"/>
  <c r="BL276" i="1" s="1"/>
  <c r="AT115" i="1"/>
  <c r="AT64" i="1"/>
  <c r="AT402" i="1"/>
  <c r="AT244" i="1"/>
  <c r="AT114" i="1"/>
  <c r="AT61" i="1"/>
  <c r="AT379" i="1"/>
  <c r="AT240" i="1"/>
  <c r="BL240" i="1" s="1"/>
  <c r="AT359" i="1"/>
  <c r="BL359" i="1" s="1"/>
  <c r="AT356" i="1"/>
  <c r="AT203" i="1"/>
  <c r="BL203" i="1" s="1"/>
  <c r="AT161" i="1"/>
  <c r="BL161" i="1" s="1"/>
  <c r="AT127" i="1"/>
  <c r="BL127" i="1" s="1"/>
  <c r="AT105" i="1"/>
  <c r="BL105" i="1" s="1"/>
  <c r="AT47" i="1"/>
  <c r="AT19" i="1"/>
  <c r="AT365" i="1"/>
  <c r="AT267" i="1"/>
  <c r="BL267" i="1" s="1"/>
  <c r="AT138" i="1"/>
  <c r="BL138" i="1" s="1"/>
  <c r="AT108" i="1"/>
  <c r="BL108" i="1" s="1"/>
  <c r="AT48" i="1"/>
  <c r="BL48" i="1" s="1"/>
  <c r="AT20" i="1"/>
  <c r="BL20" i="1" s="1"/>
  <c r="AT351" i="1"/>
  <c r="BL351" i="1" s="1"/>
  <c r="AT266" i="1"/>
  <c r="BL266" i="1" s="1"/>
  <c r="AT158" i="1"/>
  <c r="BL158" i="1" s="1"/>
  <c r="AT39" i="1"/>
  <c r="BL39" i="1" s="1"/>
  <c r="AT304" i="1"/>
  <c r="AT265" i="1"/>
  <c r="BL265" i="1" s="1"/>
  <c r="AT223" i="1"/>
  <c r="BL223" i="1" s="1"/>
  <c r="AT14" i="1"/>
  <c r="AT183" i="1"/>
  <c r="AT418" i="1"/>
  <c r="AT184" i="1"/>
  <c r="O165" i="12"/>
  <c r="CY423" i="1"/>
  <c r="Y192" i="12"/>
  <c r="Y195" i="12"/>
  <c r="Y198" i="12"/>
  <c r="CW423" i="1"/>
  <c r="W192" i="12"/>
  <c r="W195" i="12"/>
  <c r="W198" i="12"/>
  <c r="CU423" i="1"/>
  <c r="U192" i="12"/>
  <c r="U195" i="12"/>
  <c r="U198" i="12"/>
  <c r="CS423" i="1"/>
  <c r="S192" i="12"/>
  <c r="S195" i="12"/>
  <c r="S198" i="12"/>
  <c r="CQ423" i="1"/>
  <c r="Q192" i="12"/>
  <c r="Q195" i="12"/>
  <c r="Q198" i="12"/>
  <c r="AQ69" i="1"/>
  <c r="O222" i="12"/>
  <c r="AT421" i="1"/>
  <c r="BL421" i="1" s="1"/>
  <c r="BH373" i="1"/>
  <c r="BH369" i="1"/>
  <c r="BH321" i="1"/>
  <c r="BH231" i="1"/>
  <c r="BH173" i="1"/>
  <c r="BH112" i="1"/>
  <c r="BH50" i="1"/>
  <c r="BH22" i="1"/>
  <c r="BH401" i="1"/>
  <c r="BH324" i="1"/>
  <c r="BH272" i="1"/>
  <c r="BH230" i="1"/>
  <c r="BH205" i="1"/>
  <c r="BH172" i="1"/>
  <c r="BH111" i="1"/>
  <c r="BH49" i="1"/>
  <c r="AX400" i="1"/>
  <c r="BT400" i="1" s="1"/>
  <c r="AX371" i="1"/>
  <c r="BT371" i="1" s="1"/>
  <c r="AX323" i="1"/>
  <c r="BT323" i="1" s="1"/>
  <c r="AW323" i="1"/>
  <c r="BS323" i="1" s="1"/>
  <c r="CO323" i="1" s="1"/>
  <c r="AX234" i="1"/>
  <c r="BT234" i="1" s="1"/>
  <c r="AW234" i="1"/>
  <c r="BS234" i="1" s="1"/>
  <c r="CO234" i="1" s="1"/>
  <c r="AX206" i="1"/>
  <c r="BT206" i="1" s="1"/>
  <c r="AX145" i="1"/>
  <c r="BT145" i="1" s="1"/>
  <c r="AVC145" i="1" s="1"/>
  <c r="AW145" i="1"/>
  <c r="BS145" i="1" s="1"/>
  <c r="AX110" i="1"/>
  <c r="BT110" i="1" s="1"/>
  <c r="AW110" i="1"/>
  <c r="BS110" i="1" s="1"/>
  <c r="CO110" i="1" s="1"/>
  <c r="AX24" i="1"/>
  <c r="BT24" i="1" s="1"/>
  <c r="AW24" i="1"/>
  <c r="BS24" i="1" s="1"/>
  <c r="AX413" i="1"/>
  <c r="BT413" i="1" s="1"/>
  <c r="AW413" i="1"/>
  <c r="BS413" i="1" s="1"/>
  <c r="CO413" i="1" s="1"/>
  <c r="AX372" i="1"/>
  <c r="BT372" i="1" s="1"/>
  <c r="AW372" i="1"/>
  <c r="BS372" i="1" s="1"/>
  <c r="CO372" i="1" s="1"/>
  <c r="AX322" i="1"/>
  <c r="BT322" i="1" s="1"/>
  <c r="AW322" i="1"/>
  <c r="BS322" i="1" s="1"/>
  <c r="CO322" i="1" s="1"/>
  <c r="AX232" i="1"/>
  <c r="BT232" i="1" s="1"/>
  <c r="AW232" i="1"/>
  <c r="BS232" i="1" s="1"/>
  <c r="CO232" i="1" s="1"/>
  <c r="AX207" i="1"/>
  <c r="BT207" i="1" s="1"/>
  <c r="AX174" i="1"/>
  <c r="BT174" i="1" s="1"/>
  <c r="AW174" i="1"/>
  <c r="BS174" i="1" s="1"/>
  <c r="CO174" i="1" s="1"/>
  <c r="AX146" i="1"/>
  <c r="BT146" i="1" s="1"/>
  <c r="AW146" i="1"/>
  <c r="BS146" i="1" s="1"/>
  <c r="CO146" i="1" s="1"/>
  <c r="AX51" i="1"/>
  <c r="BT51" i="1" s="1"/>
  <c r="AX23" i="1"/>
  <c r="BT23" i="1" s="1"/>
  <c r="AW23" i="1"/>
  <c r="BS23" i="1" s="1"/>
  <c r="CO23" i="1" s="1"/>
  <c r="BH319" i="1"/>
  <c r="BH370" i="1"/>
  <c r="BH320" i="1"/>
  <c r="AX325" i="1"/>
  <c r="BT325" i="1" s="1"/>
  <c r="AW325" i="1"/>
  <c r="BS325" i="1" s="1"/>
  <c r="CO325" i="1" s="1"/>
  <c r="AX229" i="1"/>
  <c r="BT229" i="1" s="1"/>
  <c r="AW229" i="1"/>
  <c r="BS229" i="1" s="1"/>
  <c r="CO229" i="1" s="1"/>
  <c r="AX368" i="1"/>
  <c r="BT368" i="1" s="1"/>
  <c r="AW368" i="1"/>
  <c r="BS368" i="1" s="1"/>
  <c r="CO368" i="1" s="1"/>
  <c r="AX235" i="1"/>
  <c r="BT235" i="1" s="1"/>
  <c r="BH408" i="1"/>
  <c r="BH392" i="1"/>
  <c r="BH388" i="1"/>
  <c r="BH347" i="1"/>
  <c r="BH292" i="1"/>
  <c r="BH285" i="1"/>
  <c r="BH217" i="1"/>
  <c r="BH195" i="1"/>
  <c r="BH191" i="1"/>
  <c r="BH153" i="1"/>
  <c r="BH134" i="1"/>
  <c r="BH122" i="1"/>
  <c r="BH102" i="1"/>
  <c r="BH79" i="1"/>
  <c r="BH36" i="1"/>
  <c r="BH32" i="1"/>
  <c r="BH9" i="1"/>
  <c r="BH407" i="1"/>
  <c r="BH391" i="1"/>
  <c r="BH350" i="1"/>
  <c r="BH344" i="1"/>
  <c r="BH293" i="1"/>
  <c r="BH287" i="1"/>
  <c r="BH254" i="1"/>
  <c r="BH216" i="1"/>
  <c r="BH194" i="1"/>
  <c r="BH156" i="1"/>
  <c r="BH150" i="1"/>
  <c r="BH135" i="1"/>
  <c r="BH131" i="1"/>
  <c r="BH121" i="1"/>
  <c r="BH103" i="1"/>
  <c r="BH97" i="1"/>
  <c r="BH76" i="1"/>
  <c r="BH35" i="1"/>
  <c r="BH11" i="1"/>
  <c r="X93" i="12"/>
  <c r="CX254" i="1"/>
  <c r="X66" i="12"/>
  <c r="CX150" i="1"/>
  <c r="CX131" i="1"/>
  <c r="X30" i="12"/>
  <c r="X96" i="12"/>
  <c r="X105" i="12"/>
  <c r="X60" i="12"/>
  <c r="X51" i="12"/>
  <c r="X69" i="12"/>
  <c r="X99" i="12"/>
  <c r="X108" i="12"/>
  <c r="X36" i="12"/>
  <c r="X63" i="12"/>
  <c r="X42" i="12"/>
  <c r="X54" i="12"/>
  <c r="X72" i="12"/>
  <c r="CV254" i="1"/>
  <c r="V66" i="12"/>
  <c r="CV150" i="1"/>
  <c r="CV131" i="1"/>
  <c r="V30" i="12"/>
  <c r="V93" i="12"/>
  <c r="V96" i="12"/>
  <c r="V33" i="12"/>
  <c r="V42" i="12"/>
  <c r="V54" i="12"/>
  <c r="V72" i="12"/>
  <c r="P19" i="2"/>
  <c r="BX254" i="1"/>
  <c r="AVG254" i="1" s="1"/>
  <c r="P16" i="2"/>
  <c r="P13" i="2"/>
  <c r="BX150" i="1"/>
  <c r="AVG150" i="1" s="1"/>
  <c r="P12" i="2"/>
  <c r="BX131" i="1"/>
  <c r="R93" i="12"/>
  <c r="CR214" i="1"/>
  <c r="R48" i="12"/>
  <c r="CR119" i="1"/>
  <c r="R21" i="12"/>
  <c r="R96" i="12"/>
  <c r="R105" i="12"/>
  <c r="R60" i="12"/>
  <c r="R51" i="12"/>
  <c r="R69" i="12"/>
  <c r="R99" i="12"/>
  <c r="R36" i="12"/>
  <c r="R42" i="12"/>
  <c r="R54" i="12"/>
  <c r="R72" i="12"/>
  <c r="AX408" i="1"/>
  <c r="BT408" i="1" s="1"/>
  <c r="AW408" i="1"/>
  <c r="BS408" i="1" s="1"/>
  <c r="CO408" i="1" s="1"/>
  <c r="AX392" i="1"/>
  <c r="BT392" i="1" s="1"/>
  <c r="AW392" i="1"/>
  <c r="BS392" i="1" s="1"/>
  <c r="CO392" i="1" s="1"/>
  <c r="AX388" i="1"/>
  <c r="BT388" i="1" s="1"/>
  <c r="AW388" i="1"/>
  <c r="BS388" i="1" s="1"/>
  <c r="CO388" i="1" s="1"/>
  <c r="AX347" i="1"/>
  <c r="BT347" i="1" s="1"/>
  <c r="AW347" i="1"/>
  <c r="BS347" i="1" s="1"/>
  <c r="CO347" i="1" s="1"/>
  <c r="AX292" i="1"/>
  <c r="BT292" i="1" s="1"/>
  <c r="AW292" i="1"/>
  <c r="BS292" i="1" s="1"/>
  <c r="CO292" i="1" s="1"/>
  <c r="AX285" i="1"/>
  <c r="BT285" i="1" s="1"/>
  <c r="AW285" i="1"/>
  <c r="BS285" i="1" s="1"/>
  <c r="CO285" i="1" s="1"/>
  <c r="AX217" i="1"/>
  <c r="BT217" i="1" s="1"/>
  <c r="AW217" i="1"/>
  <c r="BS217" i="1" s="1"/>
  <c r="CO217" i="1" s="1"/>
  <c r="AX195" i="1"/>
  <c r="BT195" i="1" s="1"/>
  <c r="AW195" i="1"/>
  <c r="BS195" i="1" s="1"/>
  <c r="CO195" i="1" s="1"/>
  <c r="AX191" i="1"/>
  <c r="BT191" i="1" s="1"/>
  <c r="AVC191" i="1" s="1"/>
  <c r="AVB191" i="1" s="1"/>
  <c r="AW191" i="1"/>
  <c r="BS191" i="1" s="1"/>
  <c r="AX153" i="1"/>
  <c r="BT153" i="1" s="1"/>
  <c r="AW153" i="1"/>
  <c r="BS153" i="1" s="1"/>
  <c r="CO153" i="1" s="1"/>
  <c r="AX134" i="1"/>
  <c r="BT134" i="1" s="1"/>
  <c r="AW134" i="1"/>
  <c r="BS134" i="1" s="1"/>
  <c r="CO134" i="1" s="1"/>
  <c r="AX122" i="1"/>
  <c r="BT122" i="1" s="1"/>
  <c r="AW122" i="1"/>
  <c r="BS122" i="1" s="1"/>
  <c r="CO122" i="1" s="1"/>
  <c r="AX102" i="1"/>
  <c r="BT102" i="1" s="1"/>
  <c r="AW102" i="1"/>
  <c r="BS102" i="1" s="1"/>
  <c r="CO102" i="1" s="1"/>
  <c r="AX79" i="1"/>
  <c r="BT79" i="1" s="1"/>
  <c r="AW79" i="1"/>
  <c r="BS79" i="1" s="1"/>
  <c r="CO79" i="1" s="1"/>
  <c r="AX36" i="1"/>
  <c r="BT36" i="1" s="1"/>
  <c r="AW36" i="1"/>
  <c r="BS36" i="1" s="1"/>
  <c r="CO36" i="1" s="1"/>
  <c r="AX32" i="1"/>
  <c r="BT32" i="1" s="1"/>
  <c r="AVC32" i="1" s="1"/>
  <c r="AVB32" i="1" s="1"/>
  <c r="AX9" i="1"/>
  <c r="BT9" i="1" s="1"/>
  <c r="AW9" i="1"/>
  <c r="BS9" i="1" s="1"/>
  <c r="CO9" i="1" s="1"/>
  <c r="AX407" i="1"/>
  <c r="BT407" i="1" s="1"/>
  <c r="AW407" i="1"/>
  <c r="BS407" i="1" s="1"/>
  <c r="CO407" i="1" s="1"/>
  <c r="AX391" i="1"/>
  <c r="BT391" i="1" s="1"/>
  <c r="AW391" i="1"/>
  <c r="BS391" i="1" s="1"/>
  <c r="CO391" i="1" s="1"/>
  <c r="AX350" i="1"/>
  <c r="BT350" i="1" s="1"/>
  <c r="AW350" i="1"/>
  <c r="BS350" i="1" s="1"/>
  <c r="CO350" i="1" s="1"/>
  <c r="AX344" i="1"/>
  <c r="BT344" i="1" s="1"/>
  <c r="AW344" i="1"/>
  <c r="BS344" i="1" s="1"/>
  <c r="CO344" i="1" s="1"/>
  <c r="AX293" i="1"/>
  <c r="BT293" i="1" s="1"/>
  <c r="AW293" i="1"/>
  <c r="BS293" i="1" s="1"/>
  <c r="CO293" i="1" s="1"/>
  <c r="AX287" i="1"/>
  <c r="BT287" i="1" s="1"/>
  <c r="AW287" i="1"/>
  <c r="BS287" i="1" s="1"/>
  <c r="CO287" i="1" s="1"/>
  <c r="AX254" i="1"/>
  <c r="BT254" i="1" s="1"/>
  <c r="AVC254" i="1" s="1"/>
  <c r="AVB254" i="1" s="1"/>
  <c r="AW254" i="1"/>
  <c r="BS254" i="1" s="1"/>
  <c r="AX216" i="1"/>
  <c r="BT216" i="1" s="1"/>
  <c r="AW216" i="1"/>
  <c r="BS216" i="1" s="1"/>
  <c r="CO216" i="1" s="1"/>
  <c r="AX194" i="1"/>
  <c r="BT194" i="1" s="1"/>
  <c r="AW194" i="1"/>
  <c r="BS194" i="1" s="1"/>
  <c r="CO194" i="1" s="1"/>
  <c r="AX156" i="1"/>
  <c r="BT156" i="1" s="1"/>
  <c r="AW156" i="1"/>
  <c r="BS156" i="1" s="1"/>
  <c r="CO156" i="1" s="1"/>
  <c r="AX150" i="1"/>
  <c r="BT150" i="1" s="1"/>
  <c r="AVC150" i="1" s="1"/>
  <c r="AVB150" i="1" s="1"/>
  <c r="AW150" i="1"/>
  <c r="BS150" i="1" s="1"/>
  <c r="AX135" i="1"/>
  <c r="BT135" i="1" s="1"/>
  <c r="AW135" i="1"/>
  <c r="BS135" i="1" s="1"/>
  <c r="CO135" i="1" s="1"/>
  <c r="AX131" i="1"/>
  <c r="BT131" i="1" s="1"/>
  <c r="AW131" i="1"/>
  <c r="BS131" i="1" s="1"/>
  <c r="AX121" i="1"/>
  <c r="BT121" i="1" s="1"/>
  <c r="AW121" i="1"/>
  <c r="BS121" i="1" s="1"/>
  <c r="CO121" i="1" s="1"/>
  <c r="AX103" i="1"/>
  <c r="BT103" i="1" s="1"/>
  <c r="AW103" i="1"/>
  <c r="BS103" i="1" s="1"/>
  <c r="CO103" i="1" s="1"/>
  <c r="AX97" i="1"/>
  <c r="BT97" i="1" s="1"/>
  <c r="AW97" i="1"/>
  <c r="BS97" i="1" s="1"/>
  <c r="CO97" i="1" s="1"/>
  <c r="AX76" i="1"/>
  <c r="BT76" i="1" s="1"/>
  <c r="CP76" i="1" s="1"/>
  <c r="AW76" i="1"/>
  <c r="BS76" i="1" s="1"/>
  <c r="AX35" i="1"/>
  <c r="BT35" i="1" s="1"/>
  <c r="AX11" i="1"/>
  <c r="BT11" i="1" s="1"/>
  <c r="AW11" i="1"/>
  <c r="BS11" i="1" s="1"/>
  <c r="CO11" i="1" s="1"/>
  <c r="AT9" i="1"/>
  <c r="BP9" i="1" s="1"/>
  <c r="AT34" i="1"/>
  <c r="BP34" i="1" s="1"/>
  <c r="AT102" i="1"/>
  <c r="BP102" i="1" s="1"/>
  <c r="AT134" i="1"/>
  <c r="BP134" i="1" s="1"/>
  <c r="AT195" i="1"/>
  <c r="BP195" i="1" s="1"/>
  <c r="AT255" i="1"/>
  <c r="BP255" i="1" s="1"/>
  <c r="AT33" i="1"/>
  <c r="BP33" i="1" s="1"/>
  <c r="AT37" i="1"/>
  <c r="BP37" i="1" s="1"/>
  <c r="AT78" i="1"/>
  <c r="BP78" i="1" s="1"/>
  <c r="AT121" i="1"/>
  <c r="BP121" i="1" s="1"/>
  <c r="AT137" i="1"/>
  <c r="BP137" i="1" s="1"/>
  <c r="AT150" i="1"/>
  <c r="BP150" i="1" s="1"/>
  <c r="AUY150" i="1" s="1"/>
  <c r="AT194" i="1"/>
  <c r="BP194" i="1" s="1"/>
  <c r="AT254" i="1"/>
  <c r="BP254" i="1" s="1"/>
  <c r="AUY254" i="1" s="1"/>
  <c r="AT344" i="1"/>
  <c r="BP344" i="1" s="1"/>
  <c r="AT348" i="1"/>
  <c r="BP348" i="1" s="1"/>
  <c r="AT389" i="1"/>
  <c r="BP389" i="1" s="1"/>
  <c r="AT393" i="1"/>
  <c r="BP393" i="1" s="1"/>
  <c r="AT407" i="1"/>
  <c r="BP407" i="1" s="1"/>
  <c r="X4" i="1"/>
  <c r="X456" i="1" s="1"/>
  <c r="X458" i="1" s="1"/>
  <c r="X459" i="1" s="1"/>
  <c r="BH346" i="1"/>
  <c r="AX346" i="1"/>
  <c r="BT346" i="1" s="1"/>
  <c r="AW346" i="1"/>
  <c r="BS346" i="1" s="1"/>
  <c r="CO346" i="1" s="1"/>
  <c r="BH343" i="1"/>
  <c r="BH151" i="1"/>
  <c r="BH75" i="1"/>
  <c r="BH387" i="1"/>
  <c r="BH284" i="1"/>
  <c r="CX405" i="1"/>
  <c r="X120" i="12"/>
  <c r="CX343" i="1"/>
  <c r="X84" i="12"/>
  <c r="CX75" i="1"/>
  <c r="X114" i="12"/>
  <c r="X78" i="12"/>
  <c r="X87" i="12"/>
  <c r="X18" i="12"/>
  <c r="X126" i="12"/>
  <c r="CV343" i="1"/>
  <c r="V84" i="12"/>
  <c r="CV387" i="1"/>
  <c r="V111" i="12"/>
  <c r="CV283" i="1"/>
  <c r="V75" i="12"/>
  <c r="CV95" i="1"/>
  <c r="V12" i="12"/>
  <c r="V15" i="12"/>
  <c r="V114" i="12"/>
  <c r="V9" i="12"/>
  <c r="V81" i="12"/>
  <c r="V117" i="12"/>
  <c r="P22" i="2"/>
  <c r="BX405" i="1"/>
  <c r="AVG405" i="1" s="1"/>
  <c r="BX343" i="1"/>
  <c r="P18" i="2"/>
  <c r="BX75" i="1"/>
  <c r="AVG75" i="1" s="1"/>
  <c r="P9" i="2"/>
  <c r="CR387" i="1"/>
  <c r="R111" i="12"/>
  <c r="CR283" i="1"/>
  <c r="R75" i="12"/>
  <c r="CR95" i="1"/>
  <c r="R12" i="12"/>
  <c r="R15" i="12"/>
  <c r="R114" i="12"/>
  <c r="R9" i="12"/>
  <c r="R81" i="12"/>
  <c r="AX345" i="1"/>
  <c r="BT345" i="1" s="1"/>
  <c r="AW345" i="1"/>
  <c r="BS345" i="1" s="1"/>
  <c r="CO345" i="1" s="1"/>
  <c r="AX283" i="1"/>
  <c r="BT283" i="1" s="1"/>
  <c r="AVC283" i="1" s="1"/>
  <c r="AVB283" i="1" s="1"/>
  <c r="AW283" i="1"/>
  <c r="BS283" i="1" s="1"/>
  <c r="AX95" i="1"/>
  <c r="BT95" i="1" s="1"/>
  <c r="AVC95" i="1" s="1"/>
  <c r="AVB95" i="1" s="1"/>
  <c r="AW95" i="1"/>
  <c r="BS95" i="1" s="1"/>
  <c r="AX405" i="1"/>
  <c r="BT405" i="1" s="1"/>
  <c r="AVC405" i="1" s="1"/>
  <c r="AVB405" i="1" s="1"/>
  <c r="AW405" i="1"/>
  <c r="BS405" i="1" s="1"/>
  <c r="AX289" i="1"/>
  <c r="BT289" i="1" s="1"/>
  <c r="AW289" i="1"/>
  <c r="BS289" i="1" s="1"/>
  <c r="CO289" i="1" s="1"/>
  <c r="AX152" i="1"/>
  <c r="BT152" i="1" s="1"/>
  <c r="AW152" i="1"/>
  <c r="BS152" i="1" s="1"/>
  <c r="CO152" i="1" s="1"/>
  <c r="AT247" i="1"/>
  <c r="BL247" i="1" s="1"/>
  <c r="AT376" i="1"/>
  <c r="BL376" i="1" s="1"/>
  <c r="AT210" i="1"/>
  <c r="BL210" i="1" s="1"/>
  <c r="AT177" i="1"/>
  <c r="BL177" i="1" s="1"/>
  <c r="AT26" i="1"/>
  <c r="BL26" i="1" s="1"/>
  <c r="AT326" i="1"/>
  <c r="BL326" i="1" s="1"/>
  <c r="AT337" i="1"/>
  <c r="BL337" i="1" s="1"/>
  <c r="AT238" i="1"/>
  <c r="BL238" i="1" s="1"/>
  <c r="BH423" i="1"/>
  <c r="CV423" i="1"/>
  <c r="V192" i="12"/>
  <c r="V195" i="12"/>
  <c r="V198" i="12"/>
  <c r="P49" i="2"/>
  <c r="P59" i="2" s="1"/>
  <c r="BX423" i="1"/>
  <c r="AVG423" i="1" s="1"/>
  <c r="AX423" i="1"/>
  <c r="BT423" i="1" s="1"/>
  <c r="AW423" i="1"/>
  <c r="BS423" i="1" s="1"/>
  <c r="O129" i="12" s="1"/>
  <c r="AQ373" i="1"/>
  <c r="AQ369" i="1"/>
  <c r="AQ321" i="1"/>
  <c r="AQ231" i="1"/>
  <c r="AQ173" i="1"/>
  <c r="AQ112" i="1"/>
  <c r="AQ50" i="1"/>
  <c r="AQ22" i="1"/>
  <c r="AQ401" i="1"/>
  <c r="AQ324" i="1"/>
  <c r="AQ272" i="1"/>
  <c r="AQ230" i="1"/>
  <c r="AQ205" i="1"/>
  <c r="AQ172" i="1"/>
  <c r="AQ111" i="1"/>
  <c r="AQ49" i="1"/>
  <c r="Y93" i="12"/>
  <c r="CY254" i="1"/>
  <c r="Y66" i="12"/>
  <c r="CY150" i="1"/>
  <c r="CY131" i="1"/>
  <c r="Y30" i="12"/>
  <c r="Y96" i="12"/>
  <c r="Y42" i="12"/>
  <c r="Y54" i="12"/>
  <c r="Y72" i="12"/>
  <c r="Y60" i="12"/>
  <c r="Y51" i="12"/>
  <c r="Y69" i="12"/>
  <c r="Y99" i="12"/>
  <c r="Y108" i="12"/>
  <c r="Y36" i="12"/>
  <c r="Y63" i="12"/>
  <c r="U93" i="12"/>
  <c r="CU254" i="1"/>
  <c r="U66" i="12"/>
  <c r="CU150" i="1"/>
  <c r="CU131" i="1"/>
  <c r="U30" i="12"/>
  <c r="U33" i="12"/>
  <c r="U24" i="12"/>
  <c r="U27" i="12"/>
  <c r="U45" i="12"/>
  <c r="U105" i="12"/>
  <c r="U60" i="12"/>
  <c r="U51" i="12"/>
  <c r="U69" i="12"/>
  <c r="U99" i="12"/>
  <c r="U108" i="12"/>
  <c r="U36" i="12"/>
  <c r="U63" i="12"/>
  <c r="CQ254" i="1"/>
  <c r="Q66" i="12"/>
  <c r="CQ150" i="1"/>
  <c r="CQ131" i="1"/>
  <c r="Q30" i="12"/>
  <c r="Q93" i="12"/>
  <c r="Q33" i="12"/>
  <c r="Q24" i="12"/>
  <c r="Q27" i="12"/>
  <c r="Q45" i="12"/>
  <c r="Q105" i="12"/>
  <c r="Q51" i="12"/>
  <c r="Q69" i="12"/>
  <c r="Q36" i="12"/>
  <c r="Q63" i="12"/>
  <c r="AQ406" i="1"/>
  <c r="AQ390" i="1"/>
  <c r="AQ349" i="1"/>
  <c r="AQ294" i="1"/>
  <c r="AQ288" i="1"/>
  <c r="AQ255" i="1"/>
  <c r="AQ215" i="1"/>
  <c r="AQ193" i="1"/>
  <c r="AQ155" i="1"/>
  <c r="AQ136" i="1"/>
  <c r="AQ132" i="1"/>
  <c r="AQ120" i="1"/>
  <c r="AQ98" i="1"/>
  <c r="AQ77" i="1"/>
  <c r="AQ34" i="1"/>
  <c r="AQ12" i="1"/>
  <c r="V4" i="1"/>
  <c r="AQ393" i="1"/>
  <c r="AQ389" i="1"/>
  <c r="AQ348" i="1"/>
  <c r="AQ295" i="1"/>
  <c r="AQ291" i="1"/>
  <c r="AQ256" i="1"/>
  <c r="AQ218" i="1"/>
  <c r="AQ214" i="1"/>
  <c r="AQ192" i="1"/>
  <c r="AQ154" i="1"/>
  <c r="AQ137" i="1"/>
  <c r="AQ133" i="1"/>
  <c r="AQ123" i="1"/>
  <c r="AQ119" i="1"/>
  <c r="AQ101" i="1"/>
  <c r="AQ78" i="1"/>
  <c r="AQ37" i="1"/>
  <c r="AQ33" i="1"/>
  <c r="AQ8" i="1"/>
  <c r="AQ346" i="1"/>
  <c r="CW387" i="1"/>
  <c r="W111" i="12"/>
  <c r="CW343" i="1"/>
  <c r="W84" i="12"/>
  <c r="CW75" i="1"/>
  <c r="W15" i="12"/>
  <c r="W9" i="12"/>
  <c r="W81" i="12"/>
  <c r="W117" i="12"/>
  <c r="W114" i="12"/>
  <c r="CS283" i="1"/>
  <c r="S75" i="12"/>
  <c r="CS95" i="1"/>
  <c r="S12" i="12"/>
  <c r="CS405" i="1"/>
  <c r="S120" i="12"/>
  <c r="S6" i="12"/>
  <c r="S78" i="12"/>
  <c r="S87" i="12"/>
  <c r="S18" i="12"/>
  <c r="S126" i="12"/>
  <c r="S123" i="12"/>
  <c r="S90" i="12"/>
  <c r="AQ345" i="1"/>
  <c r="AQ283" i="1"/>
  <c r="AQ95" i="1"/>
  <c r="AQ405" i="1"/>
  <c r="AQ289" i="1"/>
  <c r="AQ152" i="1"/>
  <c r="AT180" i="1"/>
  <c r="BL180" i="1" s="1"/>
  <c r="AT328" i="1"/>
  <c r="BL328" i="1" s="1"/>
  <c r="AT410" i="1"/>
  <c r="BL410" i="1" s="1"/>
  <c r="AT409" i="1"/>
  <c r="BL409" i="1" s="1"/>
  <c r="AT397" i="1"/>
  <c r="BL397" i="1" s="1"/>
  <c r="AT270" i="1"/>
  <c r="BL270" i="1" s="1"/>
  <c r="AT228" i="1"/>
  <c r="AT141" i="1"/>
  <c r="BL141" i="1" s="1"/>
  <c r="AT109" i="1"/>
  <c r="BL109" i="1" s="1"/>
  <c r="AT313" i="1"/>
  <c r="BL313" i="1" s="1"/>
  <c r="AT271" i="1"/>
  <c r="BL271" i="1" s="1"/>
  <c r="AT204" i="1"/>
  <c r="BL204" i="1" s="1"/>
  <c r="AT169" i="1"/>
  <c r="BL169" i="1" s="1"/>
  <c r="AT142" i="1"/>
  <c r="BL142" i="1" s="1"/>
  <c r="AT126" i="1"/>
  <c r="BL126" i="1" s="1"/>
  <c r="AT394" i="1"/>
  <c r="BL394" i="1" s="1"/>
  <c r="AT352" i="1"/>
  <c r="BL352" i="1" s="1"/>
  <c r="AT305" i="1"/>
  <c r="BL305" i="1" s="1"/>
  <c r="AT262" i="1"/>
  <c r="BL262" i="1" s="1"/>
  <c r="AT258" i="1"/>
  <c r="BL258" i="1" s="1"/>
  <c r="AT199" i="1"/>
  <c r="BL199" i="1" s="1"/>
  <c r="AT15" i="1"/>
  <c r="BL15" i="1" s="1"/>
  <c r="AT298" i="1"/>
  <c r="BL298" i="1" s="1"/>
  <c r="AT83" i="1"/>
  <c r="CX423" i="1"/>
  <c r="X192" i="12"/>
  <c r="X195" i="12"/>
  <c r="X198" i="12"/>
  <c r="CR423" i="1"/>
  <c r="R192" i="12"/>
  <c r="R195" i="12"/>
  <c r="R198" i="12"/>
  <c r="CL423" i="1"/>
  <c r="AQ319" i="1"/>
  <c r="AQ370" i="1"/>
  <c r="AQ320" i="1"/>
  <c r="W93" i="12"/>
  <c r="CW214" i="1"/>
  <c r="W48" i="12"/>
  <c r="CW119" i="1"/>
  <c r="W21" i="12"/>
  <c r="W96" i="12"/>
  <c r="W42" i="12"/>
  <c r="W54" i="12"/>
  <c r="W72" i="12"/>
  <c r="W33" i="12"/>
  <c r="S93" i="12"/>
  <c r="CS214" i="1"/>
  <c r="S48" i="12"/>
  <c r="CS119" i="1"/>
  <c r="S21" i="12"/>
  <c r="S96" i="12"/>
  <c r="S42" i="12"/>
  <c r="S54" i="12"/>
  <c r="S72" i="12"/>
  <c r="S33" i="12"/>
  <c r="CY283" i="1"/>
  <c r="Y75" i="12"/>
  <c r="CY95" i="1"/>
  <c r="Y12" i="12"/>
  <c r="CY387" i="1"/>
  <c r="Y111" i="12"/>
  <c r="Y6" i="12"/>
  <c r="Y78" i="12"/>
  <c r="Y87" i="12"/>
  <c r="Y18" i="12"/>
  <c r="Y126" i="12"/>
  <c r="Y123" i="12"/>
  <c r="Y90" i="12"/>
  <c r="CU405" i="1"/>
  <c r="U120" i="12"/>
  <c r="CU343" i="1"/>
  <c r="U84" i="12"/>
  <c r="CU75" i="1"/>
  <c r="U78" i="12"/>
  <c r="U87" i="12"/>
  <c r="U18" i="12"/>
  <c r="U126" i="12"/>
  <c r="U114" i="12"/>
  <c r="CQ387" i="1"/>
  <c r="Q111" i="12"/>
  <c r="CQ283" i="1"/>
  <c r="Q75" i="12"/>
  <c r="CQ95" i="1"/>
  <c r="Q12" i="12"/>
  <c r="Q15" i="12"/>
  <c r="Q9" i="12"/>
  <c r="Q81" i="12"/>
  <c r="Q117" i="12"/>
  <c r="Q6" i="12"/>
  <c r="Q123" i="12"/>
  <c r="Q90" i="12"/>
  <c r="AT94" i="1"/>
  <c r="BL94" i="1" s="1"/>
  <c r="AT213" i="1"/>
  <c r="BL213" i="1" s="1"/>
  <c r="AT67" i="1"/>
  <c r="CY69" i="1"/>
  <c r="Y177" i="12"/>
  <c r="Y180" i="12"/>
  <c r="CW69" i="1"/>
  <c r="W177" i="12"/>
  <c r="W180" i="12"/>
  <c r="CU69" i="1"/>
  <c r="U177" i="12"/>
  <c r="U180" i="12"/>
  <c r="CS69" i="1"/>
  <c r="S177" i="12"/>
  <c r="S180" i="12"/>
  <c r="CQ69" i="1"/>
  <c r="Q177" i="12"/>
  <c r="Q180" i="12"/>
  <c r="AQ423" i="1"/>
  <c r="O219" i="12"/>
  <c r="O225" i="12"/>
  <c r="AT185" i="1"/>
  <c r="BL185" i="1" s="1"/>
  <c r="AT74" i="1"/>
  <c r="BL74" i="1" s="1"/>
  <c r="AT281" i="1"/>
  <c r="BL281" i="1" s="1"/>
  <c r="AT186" i="1"/>
  <c r="BL186" i="1" s="1"/>
  <c r="AT422" i="1"/>
  <c r="BL422" i="1" s="1"/>
  <c r="AT424" i="1"/>
  <c r="BL424" i="1" s="1"/>
  <c r="AT420" i="1"/>
  <c r="BL420" i="1" s="1"/>
  <c r="BH400" i="1"/>
  <c r="BH371" i="1"/>
  <c r="BH323" i="1"/>
  <c r="BH234" i="1"/>
  <c r="BH206" i="1"/>
  <c r="BH145" i="1"/>
  <c r="BH110" i="1"/>
  <c r="BH24" i="1"/>
  <c r="BH413" i="1"/>
  <c r="BH372" i="1"/>
  <c r="BH322" i="1"/>
  <c r="BH232" i="1"/>
  <c r="BH207" i="1"/>
  <c r="BH174" i="1"/>
  <c r="BH146" i="1"/>
  <c r="BH51" i="1"/>
  <c r="BH23" i="1"/>
  <c r="AX373" i="1"/>
  <c r="BT373" i="1" s="1"/>
  <c r="AW373" i="1"/>
  <c r="BS373" i="1" s="1"/>
  <c r="CO373" i="1" s="1"/>
  <c r="AX369" i="1"/>
  <c r="BT369" i="1" s="1"/>
  <c r="CP369" i="1" s="1"/>
  <c r="AW369" i="1"/>
  <c r="BS369" i="1" s="1"/>
  <c r="AX321" i="1"/>
  <c r="BT321" i="1" s="1"/>
  <c r="AW321" i="1"/>
  <c r="BS321" i="1" s="1"/>
  <c r="CO321" i="1" s="1"/>
  <c r="AX231" i="1"/>
  <c r="BT231" i="1" s="1"/>
  <c r="AW231" i="1"/>
  <c r="BS231" i="1" s="1"/>
  <c r="CO231" i="1" s="1"/>
  <c r="AX173" i="1"/>
  <c r="BT173" i="1" s="1"/>
  <c r="AW173" i="1"/>
  <c r="BS173" i="1" s="1"/>
  <c r="CO173" i="1" s="1"/>
  <c r="AX112" i="1"/>
  <c r="BT112" i="1" s="1"/>
  <c r="AW112" i="1"/>
  <c r="BS112" i="1" s="1"/>
  <c r="CO112" i="1" s="1"/>
  <c r="AX50" i="1"/>
  <c r="BT50" i="1" s="1"/>
  <c r="AX22" i="1"/>
  <c r="BT22" i="1" s="1"/>
  <c r="AW22" i="1"/>
  <c r="BS22" i="1" s="1"/>
  <c r="AX401" i="1"/>
  <c r="BT401" i="1" s="1"/>
  <c r="AW401" i="1"/>
  <c r="BS401" i="1" s="1"/>
  <c r="CO401" i="1" s="1"/>
  <c r="AX324" i="1"/>
  <c r="BT324" i="1" s="1"/>
  <c r="AW324" i="1"/>
  <c r="BS324" i="1" s="1"/>
  <c r="CO324" i="1" s="1"/>
  <c r="AX272" i="1"/>
  <c r="BT272" i="1" s="1"/>
  <c r="AW272" i="1"/>
  <c r="BS272" i="1" s="1"/>
  <c r="CO272" i="1" s="1"/>
  <c r="AX230" i="1"/>
  <c r="BT230" i="1" s="1"/>
  <c r="AW230" i="1"/>
  <c r="BS230" i="1" s="1"/>
  <c r="CO230" i="1" s="1"/>
  <c r="AX205" i="1"/>
  <c r="BT205" i="1" s="1"/>
  <c r="AX172" i="1"/>
  <c r="BT172" i="1" s="1"/>
  <c r="AW172" i="1"/>
  <c r="BS172" i="1" s="1"/>
  <c r="CO172" i="1" s="1"/>
  <c r="AX111" i="1"/>
  <c r="BT111" i="1" s="1"/>
  <c r="AX49" i="1"/>
  <c r="BT49" i="1" s="1"/>
  <c r="AW49" i="1"/>
  <c r="BS49" i="1" s="1"/>
  <c r="CO49" i="1" s="1"/>
  <c r="AT50" i="1"/>
  <c r="BP50" i="1" s="1"/>
  <c r="AT110" i="1"/>
  <c r="BP110" i="1" s="1"/>
  <c r="AT321" i="1"/>
  <c r="BP321" i="1" s="1"/>
  <c r="AT172" i="1"/>
  <c r="BP172" i="1" s="1"/>
  <c r="AT232" i="1"/>
  <c r="BP232" i="1" s="1"/>
  <c r="AT372" i="1"/>
  <c r="BP372" i="1" s="1"/>
  <c r="AT413" i="1"/>
  <c r="BP413" i="1" s="1"/>
  <c r="AT373" i="1"/>
  <c r="BP373" i="1" s="1"/>
  <c r="BH325" i="1"/>
  <c r="BH229" i="1"/>
  <c r="BH368" i="1"/>
  <c r="BH235" i="1"/>
  <c r="AX319" i="1"/>
  <c r="BT319" i="1" s="1"/>
  <c r="AW319" i="1"/>
  <c r="BS319" i="1" s="1"/>
  <c r="CO319" i="1" s="1"/>
  <c r="AX370" i="1"/>
  <c r="BT370" i="1" s="1"/>
  <c r="AW370" i="1"/>
  <c r="BS370" i="1" s="1"/>
  <c r="CO370" i="1" s="1"/>
  <c r="AX320" i="1"/>
  <c r="BT320" i="1" s="1"/>
  <c r="AW320" i="1"/>
  <c r="BS320" i="1" s="1"/>
  <c r="CO320" i="1" s="1"/>
  <c r="AT229" i="1"/>
  <c r="BP229" i="1" s="1"/>
  <c r="AT320" i="1"/>
  <c r="BP320" i="1" s="1"/>
  <c r="AT368" i="1"/>
  <c r="BP368" i="1" s="1"/>
  <c r="AT370" i="1"/>
  <c r="BP370" i="1" s="1"/>
  <c r="K25" i="3"/>
  <c r="Y367" i="1" s="1"/>
  <c r="AU367" i="1" s="1"/>
  <c r="BQ367" i="1" s="1"/>
  <c r="AUZ367" i="1" s="1"/>
  <c r="BH406" i="1"/>
  <c r="BH390" i="1"/>
  <c r="BH349" i="1"/>
  <c r="BH294" i="1"/>
  <c r="BH288" i="1"/>
  <c r="BH255" i="1"/>
  <c r="BH215" i="1"/>
  <c r="BH193" i="1"/>
  <c r="BH155" i="1"/>
  <c r="BH136" i="1"/>
  <c r="BH132" i="1"/>
  <c r="BH120" i="1"/>
  <c r="BH98" i="1"/>
  <c r="BH77" i="1"/>
  <c r="BH34" i="1"/>
  <c r="BH12" i="1"/>
  <c r="BH4" i="1"/>
  <c r="AM4" i="1"/>
  <c r="BH393" i="1"/>
  <c r="BH389" i="1"/>
  <c r="BH348" i="1"/>
  <c r="BH295" i="1"/>
  <c r="BH291" i="1"/>
  <c r="BH256" i="1"/>
  <c r="BH218" i="1"/>
  <c r="BH214" i="1"/>
  <c r="BH192" i="1"/>
  <c r="BH154" i="1"/>
  <c r="BH137" i="1"/>
  <c r="BH133" i="1"/>
  <c r="BH123" i="1"/>
  <c r="BH119" i="1"/>
  <c r="BH101" i="1"/>
  <c r="BH78" i="1"/>
  <c r="BH37" i="1"/>
  <c r="BH33" i="1"/>
  <c r="BH8" i="1"/>
  <c r="CX214" i="1"/>
  <c r="X48" i="12"/>
  <c r="CX119" i="1"/>
  <c r="X21" i="12"/>
  <c r="CX191" i="1"/>
  <c r="X57" i="12"/>
  <c r="CX32" i="1"/>
  <c r="X33" i="12"/>
  <c r="X24" i="12"/>
  <c r="X27" i="12"/>
  <c r="X45" i="12"/>
  <c r="CV214" i="1"/>
  <c r="V48" i="12"/>
  <c r="CV119" i="1"/>
  <c r="V21" i="12"/>
  <c r="CV191" i="1"/>
  <c r="V57" i="12"/>
  <c r="CV32" i="1"/>
  <c r="V24" i="12"/>
  <c r="V105" i="12"/>
  <c r="V60" i="12"/>
  <c r="V51" i="12"/>
  <c r="V69" i="12"/>
  <c r="V99" i="12"/>
  <c r="V108" i="12"/>
  <c r="V36" i="12"/>
  <c r="V63" i="12"/>
  <c r="V27" i="12"/>
  <c r="V45" i="12"/>
  <c r="P14" i="2"/>
  <c r="BX214" i="1"/>
  <c r="AVG214" i="1" s="1"/>
  <c r="P11" i="2"/>
  <c r="BX119" i="1"/>
  <c r="AVG119" i="1" s="1"/>
  <c r="BX191" i="1"/>
  <c r="AVG191" i="1" s="1"/>
  <c r="P15" i="2"/>
  <c r="BX32" i="1"/>
  <c r="AVG32" i="1" s="1"/>
  <c r="CR254" i="1"/>
  <c r="R66" i="12"/>
  <c r="CR150" i="1"/>
  <c r="CR131" i="1"/>
  <c r="R30" i="12"/>
  <c r="CR191" i="1"/>
  <c r="R57" i="12"/>
  <c r="CR32" i="1"/>
  <c r="R24" i="12"/>
  <c r="R33" i="12"/>
  <c r="R27" i="12"/>
  <c r="R45" i="12"/>
  <c r="AX406" i="1"/>
  <c r="BT406" i="1" s="1"/>
  <c r="AW406" i="1"/>
  <c r="BS406" i="1" s="1"/>
  <c r="CO406" i="1" s="1"/>
  <c r="AX390" i="1"/>
  <c r="BT390" i="1" s="1"/>
  <c r="AW390" i="1"/>
  <c r="BS390" i="1" s="1"/>
  <c r="CO390" i="1" s="1"/>
  <c r="AX349" i="1"/>
  <c r="BT349" i="1" s="1"/>
  <c r="AW349" i="1"/>
  <c r="BS349" i="1" s="1"/>
  <c r="CO349" i="1" s="1"/>
  <c r="AX294" i="1"/>
  <c r="BT294" i="1" s="1"/>
  <c r="AW294" i="1"/>
  <c r="BS294" i="1" s="1"/>
  <c r="CO294" i="1" s="1"/>
  <c r="AX288" i="1"/>
  <c r="BT288" i="1" s="1"/>
  <c r="AW288" i="1"/>
  <c r="BS288" i="1" s="1"/>
  <c r="CO288" i="1" s="1"/>
  <c r="AX255" i="1"/>
  <c r="BT255" i="1" s="1"/>
  <c r="AW255" i="1"/>
  <c r="BS255" i="1" s="1"/>
  <c r="CO255" i="1" s="1"/>
  <c r="AX215" i="1"/>
  <c r="BT215" i="1" s="1"/>
  <c r="AW215" i="1"/>
  <c r="BS215" i="1" s="1"/>
  <c r="CO215" i="1" s="1"/>
  <c r="AX193" i="1"/>
  <c r="BT193" i="1" s="1"/>
  <c r="AW193" i="1"/>
  <c r="BS193" i="1" s="1"/>
  <c r="CO193" i="1" s="1"/>
  <c r="AX155" i="1"/>
  <c r="BT155" i="1" s="1"/>
  <c r="AW155" i="1"/>
  <c r="BS155" i="1" s="1"/>
  <c r="CO155" i="1" s="1"/>
  <c r="AX136" i="1"/>
  <c r="BT136" i="1" s="1"/>
  <c r="AW136" i="1"/>
  <c r="BS136" i="1" s="1"/>
  <c r="CO136" i="1" s="1"/>
  <c r="AX132" i="1"/>
  <c r="BT132" i="1" s="1"/>
  <c r="CP132" i="1" s="1"/>
  <c r="AW132" i="1"/>
  <c r="BS132" i="1" s="1"/>
  <c r="AX120" i="1"/>
  <c r="BT120" i="1" s="1"/>
  <c r="AW120" i="1"/>
  <c r="BS120" i="1" s="1"/>
  <c r="CO120" i="1" s="1"/>
  <c r="AX98" i="1"/>
  <c r="BT98" i="1" s="1"/>
  <c r="AX77" i="1"/>
  <c r="BT77" i="1" s="1"/>
  <c r="AW77" i="1"/>
  <c r="BS77" i="1" s="1"/>
  <c r="CO77" i="1" s="1"/>
  <c r="AX34" i="1"/>
  <c r="BT34" i="1" s="1"/>
  <c r="AW34" i="1"/>
  <c r="BS34" i="1" s="1"/>
  <c r="CO34" i="1" s="1"/>
  <c r="AX12" i="1"/>
  <c r="BT12" i="1" s="1"/>
  <c r="AW12" i="1"/>
  <c r="BS12" i="1" s="1"/>
  <c r="BT4" i="1"/>
  <c r="AVC4" i="1" s="1"/>
  <c r="AX393" i="1"/>
  <c r="BT393" i="1" s="1"/>
  <c r="AW393" i="1"/>
  <c r="BS393" i="1" s="1"/>
  <c r="CO393" i="1" s="1"/>
  <c r="AX389" i="1"/>
  <c r="BT389" i="1" s="1"/>
  <c r="AW389" i="1"/>
  <c r="BS389" i="1" s="1"/>
  <c r="CO389" i="1" s="1"/>
  <c r="AX348" i="1"/>
  <c r="BT348" i="1" s="1"/>
  <c r="AW348" i="1"/>
  <c r="BS348" i="1" s="1"/>
  <c r="CO348" i="1" s="1"/>
  <c r="AX295" i="1"/>
  <c r="BT295" i="1" s="1"/>
  <c r="AW295" i="1"/>
  <c r="BS295" i="1" s="1"/>
  <c r="CO295" i="1" s="1"/>
  <c r="AX291" i="1"/>
  <c r="BT291" i="1" s="1"/>
  <c r="AW291" i="1"/>
  <c r="BS291" i="1" s="1"/>
  <c r="CO291" i="1" s="1"/>
  <c r="AX256" i="1"/>
  <c r="BT256" i="1" s="1"/>
  <c r="AW256" i="1"/>
  <c r="BS256" i="1" s="1"/>
  <c r="CO256" i="1" s="1"/>
  <c r="AX218" i="1"/>
  <c r="BT218" i="1" s="1"/>
  <c r="AW218" i="1"/>
  <c r="BS218" i="1" s="1"/>
  <c r="CO218" i="1" s="1"/>
  <c r="AX214" i="1"/>
  <c r="BT214" i="1" s="1"/>
  <c r="AVC214" i="1" s="1"/>
  <c r="AVB214" i="1" s="1"/>
  <c r="AW214" i="1"/>
  <c r="BS214" i="1" s="1"/>
  <c r="AX192" i="1"/>
  <c r="BT192" i="1" s="1"/>
  <c r="AW192" i="1"/>
  <c r="BS192" i="1" s="1"/>
  <c r="CO192" i="1" s="1"/>
  <c r="AX154" i="1"/>
  <c r="BT154" i="1" s="1"/>
  <c r="AW154" i="1"/>
  <c r="BS154" i="1" s="1"/>
  <c r="CO154" i="1" s="1"/>
  <c r="AX137" i="1"/>
  <c r="BT137" i="1" s="1"/>
  <c r="AW137" i="1"/>
  <c r="BS137" i="1" s="1"/>
  <c r="CO137" i="1" s="1"/>
  <c r="AX133" i="1"/>
  <c r="BT133" i="1" s="1"/>
  <c r="AW133" i="1"/>
  <c r="BS133" i="1" s="1"/>
  <c r="CO133" i="1" s="1"/>
  <c r="AX123" i="1"/>
  <c r="AW123" i="1"/>
  <c r="AX119" i="1"/>
  <c r="BT119" i="1" s="1"/>
  <c r="AVC119" i="1" s="1"/>
  <c r="AVB119" i="1" s="1"/>
  <c r="AW119" i="1"/>
  <c r="BS119" i="1" s="1"/>
  <c r="AX101" i="1"/>
  <c r="BT101" i="1" s="1"/>
  <c r="AW101" i="1"/>
  <c r="BS101" i="1" s="1"/>
  <c r="CO101" i="1" s="1"/>
  <c r="AX78" i="1"/>
  <c r="BT78" i="1" s="1"/>
  <c r="CP78" i="1" s="1"/>
  <c r="AW78" i="1"/>
  <c r="BS78" i="1" s="1"/>
  <c r="AX37" i="1"/>
  <c r="BT37" i="1" s="1"/>
  <c r="AW37" i="1"/>
  <c r="BS37" i="1" s="1"/>
  <c r="CO37" i="1" s="1"/>
  <c r="AX33" i="1"/>
  <c r="BT33" i="1" s="1"/>
  <c r="AX8" i="1"/>
  <c r="BT8" i="1" s="1"/>
  <c r="BH290" i="1"/>
  <c r="AX290" i="1"/>
  <c r="BT290" i="1" s="1"/>
  <c r="BH345" i="1"/>
  <c r="BH283" i="1"/>
  <c r="BH95" i="1"/>
  <c r="BH405" i="1"/>
  <c r="BH289" i="1"/>
  <c r="BH152" i="1"/>
  <c r="CX387" i="1"/>
  <c r="X111" i="12"/>
  <c r="CX283" i="1"/>
  <c r="X75" i="12"/>
  <c r="CX95" i="1"/>
  <c r="X12" i="12"/>
  <c r="X6" i="12"/>
  <c r="X123" i="12"/>
  <c r="X90" i="12"/>
  <c r="X15" i="12"/>
  <c r="X9" i="12"/>
  <c r="X81" i="12"/>
  <c r="X117" i="12"/>
  <c r="CV405" i="1"/>
  <c r="V120" i="12"/>
  <c r="CV75" i="1"/>
  <c r="V6" i="12"/>
  <c r="V123" i="12"/>
  <c r="V90" i="12"/>
  <c r="V78" i="12"/>
  <c r="V87" i="12"/>
  <c r="V18" i="12"/>
  <c r="V126" i="12"/>
  <c r="P21" i="2"/>
  <c r="BX387" i="1"/>
  <c r="AVG387" i="1" s="1"/>
  <c r="P17" i="2"/>
  <c r="BX283" i="1"/>
  <c r="AVG283" i="1" s="1"/>
  <c r="P10" i="2"/>
  <c r="BX95" i="1"/>
  <c r="AVG95" i="1" s="1"/>
  <c r="CR405" i="1"/>
  <c r="R120" i="12"/>
  <c r="CR343" i="1"/>
  <c r="R84" i="12"/>
  <c r="CR75" i="1"/>
  <c r="R6" i="12"/>
  <c r="R123" i="12"/>
  <c r="R90" i="12"/>
  <c r="R87" i="12"/>
  <c r="R18" i="12"/>
  <c r="R126" i="12"/>
  <c r="AX343" i="1"/>
  <c r="BT343" i="1" s="1"/>
  <c r="AW343" i="1"/>
  <c r="BS343" i="1" s="1"/>
  <c r="AX151" i="1"/>
  <c r="BT151" i="1" s="1"/>
  <c r="AW151" i="1"/>
  <c r="BS151" i="1" s="1"/>
  <c r="CO151" i="1" s="1"/>
  <c r="AX75" i="1"/>
  <c r="BT75" i="1" s="1"/>
  <c r="AVC75" i="1" s="1"/>
  <c r="AVB75" i="1" s="1"/>
  <c r="AW75" i="1"/>
  <c r="BS75" i="1" s="1"/>
  <c r="AX387" i="1"/>
  <c r="BT387" i="1" s="1"/>
  <c r="AVC387" i="1" s="1"/>
  <c r="AVB387" i="1" s="1"/>
  <c r="AW387" i="1"/>
  <c r="BS387" i="1" s="1"/>
  <c r="AX284" i="1"/>
  <c r="BT284" i="1" s="1"/>
  <c r="AW284" i="1"/>
  <c r="BS284" i="1" s="1"/>
  <c r="CO284" i="1" s="1"/>
  <c r="AT340" i="1"/>
  <c r="BL340" i="1" s="1"/>
  <c r="AT117" i="1"/>
  <c r="BL117" i="1" s="1"/>
  <c r="AT403" i="1"/>
  <c r="BL403" i="1" s="1"/>
  <c r="AT274" i="1"/>
  <c r="AT148" i="1"/>
  <c r="BL148" i="1" s="1"/>
  <c r="AT90" i="1"/>
  <c r="BL90" i="1" s="1"/>
  <c r="AT62" i="1"/>
  <c r="AT91" i="1"/>
  <c r="BL91" i="1" s="1"/>
  <c r="AT245" i="1"/>
  <c r="BL245" i="1" s="1"/>
  <c r="AT237" i="1"/>
  <c r="AT329" i="1"/>
  <c r="BL329" i="1" s="1"/>
  <c r="AT290" i="1"/>
  <c r="BP290" i="1" s="1"/>
  <c r="BH69" i="1"/>
  <c r="CV69" i="1"/>
  <c r="V177" i="12"/>
  <c r="V180" i="12"/>
  <c r="BX69" i="1"/>
  <c r="AVG69" i="1" s="1"/>
  <c r="AX69" i="1"/>
  <c r="BT69" i="1" s="1"/>
  <c r="AVC69" i="1" s="1"/>
  <c r="AVB69" i="1" s="1"/>
  <c r="AQ400" i="1"/>
  <c r="AQ371" i="1"/>
  <c r="AQ323" i="1"/>
  <c r="AQ234" i="1"/>
  <c r="AQ206" i="1"/>
  <c r="AQ145" i="1"/>
  <c r="AQ110" i="1"/>
  <c r="AQ24" i="1"/>
  <c r="AQ413" i="1"/>
  <c r="AQ372" i="1"/>
  <c r="AQ322" i="1"/>
  <c r="AQ232" i="1"/>
  <c r="AQ207" i="1"/>
  <c r="AQ174" i="1"/>
  <c r="AQ146" i="1"/>
  <c r="AQ51" i="1"/>
  <c r="AQ23" i="1"/>
  <c r="CY191" i="1"/>
  <c r="Y57" i="12"/>
  <c r="CY32" i="1"/>
  <c r="CY214" i="1"/>
  <c r="Y48" i="12"/>
  <c r="CY119" i="1"/>
  <c r="Y21" i="12"/>
  <c r="Y33" i="12"/>
  <c r="Y24" i="12"/>
  <c r="Y27" i="12"/>
  <c r="Y45" i="12"/>
  <c r="Y105" i="12"/>
  <c r="CU191" i="1"/>
  <c r="U57" i="12"/>
  <c r="CU32" i="1"/>
  <c r="CU214" i="1"/>
  <c r="U48" i="12"/>
  <c r="CU119" i="1"/>
  <c r="U21" i="12"/>
  <c r="U96" i="12"/>
  <c r="U42" i="12"/>
  <c r="U54" i="12"/>
  <c r="U72" i="12"/>
  <c r="CQ214" i="1"/>
  <c r="Q48" i="12"/>
  <c r="CQ119" i="1"/>
  <c r="Q21" i="12"/>
  <c r="CQ191" i="1"/>
  <c r="Q57" i="12"/>
  <c r="CQ32" i="1"/>
  <c r="Q96" i="12"/>
  <c r="Q42" i="12"/>
  <c r="Q54" i="12"/>
  <c r="Q72" i="12"/>
  <c r="AQ408" i="1"/>
  <c r="AQ392" i="1"/>
  <c r="AQ388" i="1"/>
  <c r="AQ347" i="1"/>
  <c r="AQ292" i="1"/>
  <c r="AQ285" i="1"/>
  <c r="AQ217" i="1"/>
  <c r="AQ195" i="1"/>
  <c r="AQ191" i="1"/>
  <c r="AQ153" i="1"/>
  <c r="AQ134" i="1"/>
  <c r="AQ122" i="1"/>
  <c r="AQ102" i="1"/>
  <c r="AQ79" i="1"/>
  <c r="AQ36" i="1"/>
  <c r="AQ32" i="1"/>
  <c r="AQ9" i="1"/>
  <c r="AQ407" i="1"/>
  <c r="AQ391" i="1"/>
  <c r="AQ350" i="1"/>
  <c r="AQ344" i="1"/>
  <c r="AQ293" i="1"/>
  <c r="AQ287" i="1"/>
  <c r="AQ254" i="1"/>
  <c r="AQ216" i="1"/>
  <c r="AQ194" i="1"/>
  <c r="AQ156" i="1"/>
  <c r="AQ150" i="1"/>
  <c r="AQ135" i="1"/>
  <c r="AQ131" i="1"/>
  <c r="AQ121" i="1"/>
  <c r="AQ103" i="1"/>
  <c r="AQ97" i="1"/>
  <c r="AQ76" i="1"/>
  <c r="AQ35" i="1"/>
  <c r="AQ11" i="1"/>
  <c r="AQ290" i="1"/>
  <c r="CW283" i="1"/>
  <c r="W75" i="12"/>
  <c r="CW95" i="1"/>
  <c r="W12" i="12"/>
  <c r="CW405" i="1"/>
  <c r="W120" i="12"/>
  <c r="W6" i="12"/>
  <c r="W78" i="12"/>
  <c r="W87" i="12"/>
  <c r="W18" i="12"/>
  <c r="W126" i="12"/>
  <c r="W123" i="12"/>
  <c r="W90" i="12"/>
  <c r="CS387" i="1"/>
  <c r="S111" i="12"/>
  <c r="CS343" i="1"/>
  <c r="S84" i="12"/>
  <c r="CS75" i="1"/>
  <c r="S15" i="12"/>
  <c r="S9" i="12"/>
  <c r="S81" i="12"/>
  <c r="S117" i="12"/>
  <c r="S114" i="12"/>
  <c r="AQ343" i="1"/>
  <c r="AQ151" i="1"/>
  <c r="AQ75" i="1"/>
  <c r="AQ387" i="1"/>
  <c r="AQ284" i="1"/>
  <c r="AT386" i="1"/>
  <c r="AT212" i="1"/>
  <c r="BL212" i="1" s="1"/>
  <c r="AT66" i="1"/>
  <c r="BL66" i="1" s="1"/>
  <c r="AT332" i="1"/>
  <c r="BL332" i="1" s="1"/>
  <c r="AT25" i="1"/>
  <c r="BL25" i="1" s="1"/>
  <c r="AT411" i="1"/>
  <c r="AT395" i="1"/>
  <c r="BL395" i="1" s="1"/>
  <c r="AT226" i="1"/>
  <c r="BL226" i="1" s="1"/>
  <c r="AT168" i="1"/>
  <c r="BL168" i="1" s="1"/>
  <c r="AT363" i="1"/>
  <c r="BL363" i="1" s="1"/>
  <c r="AT42" i="1"/>
  <c r="BL42" i="1" s="1"/>
  <c r="AT18" i="1"/>
  <c r="BL18" i="1" s="1"/>
  <c r="AT355" i="1"/>
  <c r="AT301" i="1"/>
  <c r="AT224" i="1"/>
  <c r="BL224" i="1" s="1"/>
  <c r="AT220" i="1"/>
  <c r="AT163" i="1"/>
  <c r="BL163" i="1" s="1"/>
  <c r="AT82" i="1"/>
  <c r="BL82" i="1" s="1"/>
  <c r="AT41" i="1"/>
  <c r="BL41" i="1" s="1"/>
  <c r="AT17" i="1"/>
  <c r="BL17" i="1" s="1"/>
  <c r="AT263" i="1"/>
  <c r="BL263" i="1" s="1"/>
  <c r="AT221" i="1"/>
  <c r="BL221" i="1" s="1"/>
  <c r="AT159" i="1"/>
  <c r="BL159" i="1" s="1"/>
  <c r="K20" i="3"/>
  <c r="AT75" i="1"/>
  <c r="BP75" i="1" s="1"/>
  <c r="AUY75" i="1" s="1"/>
  <c r="AT151" i="1"/>
  <c r="BP151" i="1" s="1"/>
  <c r="AT345" i="1"/>
  <c r="BP345" i="1" s="1"/>
  <c r="AT284" i="1"/>
  <c r="BP284" i="1" s="1"/>
  <c r="AT289" i="1"/>
  <c r="BP289" i="1" s="1"/>
  <c r="CX69" i="1"/>
  <c r="X177" i="12"/>
  <c r="X180" i="12"/>
  <c r="CR69" i="1"/>
  <c r="R177" i="12"/>
  <c r="R180" i="12"/>
  <c r="CL69" i="1"/>
  <c r="AQ325" i="1"/>
  <c r="AQ229" i="1"/>
  <c r="AQ368" i="1"/>
  <c r="AQ235" i="1"/>
  <c r="CW191" i="1"/>
  <c r="W57" i="12"/>
  <c r="CW32" i="1"/>
  <c r="CW254" i="1"/>
  <c r="W66" i="12"/>
  <c r="CW150" i="1"/>
  <c r="CW131" i="1"/>
  <c r="W30" i="12"/>
  <c r="W24" i="12"/>
  <c r="W27" i="12"/>
  <c r="W45" i="12"/>
  <c r="W105" i="12"/>
  <c r="W60" i="12"/>
  <c r="W51" i="12"/>
  <c r="W69" i="12"/>
  <c r="W99" i="12"/>
  <c r="W108" i="12"/>
  <c r="W36" i="12"/>
  <c r="W63" i="12"/>
  <c r="CS191" i="1"/>
  <c r="S57" i="12"/>
  <c r="CS32" i="1"/>
  <c r="CS254" i="1"/>
  <c r="S66" i="12"/>
  <c r="CS150" i="1"/>
  <c r="CS131" i="1"/>
  <c r="S30" i="12"/>
  <c r="S24" i="12"/>
  <c r="S27" i="12"/>
  <c r="S45" i="12"/>
  <c r="S105" i="12"/>
  <c r="S60" i="12"/>
  <c r="S51" i="12"/>
  <c r="S69" i="12"/>
  <c r="S99" i="12"/>
  <c r="S108" i="12"/>
  <c r="S36" i="12"/>
  <c r="S63" i="12"/>
  <c r="CY405" i="1"/>
  <c r="Y120" i="12"/>
  <c r="CY343" i="1"/>
  <c r="Y84" i="12"/>
  <c r="CY75" i="1"/>
  <c r="Y15" i="12"/>
  <c r="Y9" i="12"/>
  <c r="Y81" i="12"/>
  <c r="Y117" i="12"/>
  <c r="Y114" i="12"/>
  <c r="CU283" i="1"/>
  <c r="U75" i="12"/>
  <c r="CU95" i="1"/>
  <c r="U12" i="12"/>
  <c r="CU387" i="1"/>
  <c r="U111" i="12"/>
  <c r="U15" i="12"/>
  <c r="U9" i="12"/>
  <c r="U81" i="12"/>
  <c r="U117" i="12"/>
  <c r="U6" i="12"/>
  <c r="U123" i="12"/>
  <c r="U90" i="12"/>
  <c r="CQ405" i="1"/>
  <c r="Q120" i="12"/>
  <c r="CQ343" i="1"/>
  <c r="Q84" i="12"/>
  <c r="CQ75" i="1"/>
  <c r="Q78" i="12"/>
  <c r="Q87" i="12"/>
  <c r="Q18" i="12"/>
  <c r="Q126" i="12"/>
  <c r="Q114" i="12"/>
  <c r="AT385" i="1"/>
  <c r="AT280" i="1"/>
  <c r="BL280" i="1" s="1"/>
  <c r="AT118" i="1"/>
  <c r="BL118" i="1" s="1"/>
  <c r="CF336" i="1"/>
  <c r="DB336" i="1" s="1"/>
  <c r="DA336" i="1"/>
  <c r="CF262" i="1"/>
  <c r="DB262" i="1" s="1"/>
  <c r="DA262" i="1"/>
  <c r="CF125" i="1"/>
  <c r="DB125" i="1" s="1"/>
  <c r="DA125" i="1"/>
  <c r="CF74" i="1"/>
  <c r="DB74" i="1" s="1"/>
  <c r="DA74" i="1"/>
  <c r="CF17" i="1"/>
  <c r="DB17" i="1" s="1"/>
  <c r="DA17" i="1"/>
  <c r="CF175" i="1"/>
  <c r="DB175" i="1" s="1"/>
  <c r="DA175" i="1"/>
  <c r="CF253" i="1"/>
  <c r="DB253" i="1" s="1"/>
  <c r="DA253" i="1"/>
  <c r="BO177" i="1"/>
  <c r="CK177" i="1" s="1"/>
  <c r="CJ177" i="1"/>
  <c r="BO30" i="1"/>
  <c r="CK30" i="1" s="1"/>
  <c r="CJ30" i="1"/>
  <c r="CF299" i="1"/>
  <c r="DB299" i="1" s="1"/>
  <c r="DA299" i="1"/>
  <c r="BO44" i="1"/>
  <c r="CK44" i="1" s="1"/>
  <c r="CJ44" i="1"/>
  <c r="CF89" i="1"/>
  <c r="DB89" i="1" s="1"/>
  <c r="DA89" i="1"/>
  <c r="CF317" i="1"/>
  <c r="DB317" i="1" s="1"/>
  <c r="DA317" i="1"/>
  <c r="CF259" i="1"/>
  <c r="DB259" i="1" s="1"/>
  <c r="DA259" i="1"/>
  <c r="CF225" i="1"/>
  <c r="DB225" i="1" s="1"/>
  <c r="DA225" i="1"/>
  <c r="CF147" i="1"/>
  <c r="DB147" i="1" s="1"/>
  <c r="DA147" i="1"/>
  <c r="BO124" i="1"/>
  <c r="CK124" i="1" s="1"/>
  <c r="CJ124" i="1"/>
  <c r="CF360" i="1"/>
  <c r="DB360" i="1" s="1"/>
  <c r="DA360" i="1"/>
  <c r="CF248" i="1"/>
  <c r="DB248" i="1" s="1"/>
  <c r="DA248" i="1"/>
  <c r="CF196" i="1"/>
  <c r="DB196" i="1" s="1"/>
  <c r="DA196" i="1"/>
  <c r="CF143" i="1"/>
  <c r="DB143" i="1" s="1"/>
  <c r="DA143" i="1"/>
  <c r="CF92" i="1"/>
  <c r="DB92" i="1" s="1"/>
  <c r="DA92" i="1"/>
  <c r="CF376" i="1"/>
  <c r="DB376" i="1" s="1"/>
  <c r="DA376" i="1"/>
  <c r="CF305" i="1"/>
  <c r="DB305" i="1" s="1"/>
  <c r="DA305" i="1"/>
  <c r="CF270" i="1"/>
  <c r="DB270" i="1" s="1"/>
  <c r="DA270" i="1"/>
  <c r="CF203" i="1"/>
  <c r="DB203" i="1" s="1"/>
  <c r="DA203" i="1"/>
  <c r="CF168" i="1"/>
  <c r="DB168" i="1" s="1"/>
  <c r="DA168" i="1"/>
  <c r="CF82" i="1"/>
  <c r="DB82" i="1" s="1"/>
  <c r="DA82" i="1"/>
  <c r="CF41" i="1"/>
  <c r="DB41" i="1" s="1"/>
  <c r="DA41" i="1"/>
  <c r="CF140" i="1"/>
  <c r="DB140" i="1" s="1"/>
  <c r="DA140" i="1"/>
  <c r="BO26" i="1"/>
  <c r="CK26" i="1" s="1"/>
  <c r="CJ26" i="1"/>
  <c r="CF18" i="1"/>
  <c r="DB18" i="1" s="1"/>
  <c r="DA18" i="1"/>
  <c r="CF296" i="1"/>
  <c r="DB296" i="1" s="1"/>
  <c r="DA296" i="1"/>
  <c r="CF277" i="1"/>
  <c r="DB277" i="1" s="1"/>
  <c r="DA277" i="1"/>
  <c r="CF261" i="1"/>
  <c r="DB261" i="1" s="1"/>
  <c r="DA261" i="1"/>
  <c r="CF244" i="1"/>
  <c r="DB244" i="1" s="1"/>
  <c r="DA244" i="1"/>
  <c r="CF227" i="1"/>
  <c r="DB227" i="1" s="1"/>
  <c r="DA227" i="1"/>
  <c r="BO46" i="1"/>
  <c r="CK46" i="1" s="1"/>
  <c r="CJ46" i="1"/>
  <c r="CF395" i="1"/>
  <c r="DB395" i="1" s="1"/>
  <c r="DA395" i="1"/>
  <c r="CF330" i="1"/>
  <c r="DB330" i="1" s="1"/>
  <c r="DA330" i="1"/>
  <c r="CF314" i="1"/>
  <c r="DB314" i="1" s="1"/>
  <c r="DA314" i="1"/>
  <c r="BO184" i="1"/>
  <c r="CK184" i="1" s="1"/>
  <c r="CF332" i="1"/>
  <c r="DB332" i="1" s="1"/>
  <c r="DA332" i="1"/>
  <c r="CF316" i="1"/>
  <c r="DB316" i="1" s="1"/>
  <c r="DA316" i="1"/>
  <c r="CF258" i="1"/>
  <c r="DB258" i="1" s="1"/>
  <c r="DA258" i="1"/>
  <c r="CF241" i="1"/>
  <c r="DB241" i="1" s="1"/>
  <c r="DA241" i="1"/>
  <c r="CF224" i="1"/>
  <c r="DB224" i="1" s="1"/>
  <c r="DA224" i="1"/>
  <c r="CF190" i="1"/>
  <c r="DB190" i="1" s="1"/>
  <c r="DA190" i="1"/>
  <c r="CF105" i="1"/>
  <c r="DB105" i="1" s="1"/>
  <c r="DA105" i="1"/>
  <c r="CF86" i="1"/>
  <c r="DB86" i="1" s="1"/>
  <c r="DA86" i="1"/>
  <c r="CF70" i="1"/>
  <c r="DB70" i="1" s="1"/>
  <c r="DA70" i="1"/>
  <c r="CF45" i="1"/>
  <c r="DB45" i="1" s="1"/>
  <c r="DA45" i="1"/>
  <c r="CF29" i="1"/>
  <c r="DB29" i="1" s="1"/>
  <c r="DA29" i="1"/>
  <c r="CF13" i="1"/>
  <c r="DB13" i="1" s="1"/>
  <c r="DA13" i="1"/>
  <c r="CF184" i="1"/>
  <c r="DB184" i="1" s="1"/>
  <c r="DA184" i="1"/>
  <c r="CF116" i="1"/>
  <c r="DB116" i="1" s="1"/>
  <c r="DA116" i="1"/>
  <c r="CF40" i="1"/>
  <c r="DB40" i="1" s="1"/>
  <c r="DA40" i="1"/>
  <c r="CF329" i="1"/>
  <c r="DB329" i="1" s="1"/>
  <c r="DA329" i="1"/>
  <c r="CF313" i="1"/>
  <c r="DB313" i="1" s="1"/>
  <c r="DA313" i="1"/>
  <c r="CF271" i="1"/>
  <c r="DB271" i="1" s="1"/>
  <c r="DA271" i="1"/>
  <c r="CF238" i="1"/>
  <c r="DB238" i="1" s="1"/>
  <c r="DA238" i="1"/>
  <c r="CF221" i="1"/>
  <c r="DB221" i="1" s="1"/>
  <c r="DA221" i="1"/>
  <c r="CF26" i="1"/>
  <c r="DB26" i="1" s="1"/>
  <c r="DA26" i="1"/>
  <c r="CF104" i="1"/>
  <c r="DB104" i="1" s="1"/>
  <c r="DA104" i="1"/>
  <c r="CF28" i="1"/>
  <c r="DB28" i="1" s="1"/>
  <c r="DA28" i="1"/>
  <c r="CF409" i="1"/>
  <c r="DB409" i="1" s="1"/>
  <c r="DA409" i="1"/>
  <c r="CF171" i="1"/>
  <c r="DB171" i="1" s="1"/>
  <c r="DA171" i="1"/>
  <c r="CF245" i="1"/>
  <c r="DB245" i="1" s="1"/>
  <c r="DA245" i="1"/>
  <c r="CF176" i="1"/>
  <c r="DB176" i="1" s="1"/>
  <c r="DA176" i="1"/>
  <c r="CF109" i="1"/>
  <c r="DB109" i="1" s="1"/>
  <c r="DA109" i="1"/>
  <c r="BO157" i="1"/>
  <c r="CK157" i="1" s="1"/>
  <c r="CJ157" i="1"/>
  <c r="CF338" i="1"/>
  <c r="DB338" i="1" s="1"/>
  <c r="DA338" i="1"/>
  <c r="CF264" i="1"/>
  <c r="DB264" i="1" s="1"/>
  <c r="DA264" i="1"/>
  <c r="CF30" i="1"/>
  <c r="DB30" i="1" s="1"/>
  <c r="DA30" i="1"/>
  <c r="CF157" i="1"/>
  <c r="DB157" i="1" s="1"/>
  <c r="DA157" i="1"/>
  <c r="CF16" i="1"/>
  <c r="DB16" i="1" s="1"/>
  <c r="DA16" i="1"/>
  <c r="CF275" i="1"/>
  <c r="DB275" i="1" s="1"/>
  <c r="DA275" i="1"/>
  <c r="DB164" i="1"/>
  <c r="DA164" i="1"/>
  <c r="CF114" i="1"/>
  <c r="DB114" i="1" s="1"/>
  <c r="DA114" i="1"/>
  <c r="BO73" i="1"/>
  <c r="CK73" i="1" s="1"/>
  <c r="CJ73" i="1"/>
  <c r="CF61" i="1"/>
  <c r="DB61" i="1" s="1"/>
  <c r="DA61" i="1"/>
  <c r="CF178" i="1"/>
  <c r="DB178" i="1" s="1"/>
  <c r="DA178" i="1"/>
  <c r="CF127" i="1"/>
  <c r="DB127" i="1" s="1"/>
  <c r="DA127" i="1"/>
  <c r="CF91" i="1"/>
  <c r="DB91" i="1" s="1"/>
  <c r="DA91" i="1"/>
  <c r="CF397" i="1"/>
  <c r="DB397" i="1" s="1"/>
  <c r="DA397" i="1"/>
  <c r="CF14" i="1"/>
  <c r="DB14" i="1" s="1"/>
  <c r="DA14" i="1"/>
  <c r="CF328" i="1"/>
  <c r="DB328" i="1" s="1"/>
  <c r="DA328" i="1"/>
  <c r="CF185" i="1"/>
  <c r="DA185" i="1"/>
  <c r="CF117" i="1"/>
  <c r="DB117" i="1" s="1"/>
  <c r="DA117" i="1"/>
  <c r="CF66" i="1"/>
  <c r="DB66" i="1" s="1"/>
  <c r="DA66" i="1"/>
  <c r="CF25" i="1"/>
  <c r="DB25" i="1" s="1"/>
  <c r="DA25" i="1"/>
  <c r="CF73" i="1"/>
  <c r="DB73" i="1" s="1"/>
  <c r="DA73" i="1"/>
  <c r="CF71" i="1"/>
  <c r="DB71" i="1" s="1"/>
  <c r="DA71" i="1"/>
  <c r="BO28" i="1"/>
  <c r="CK28" i="1" s="1"/>
  <c r="CJ28" i="1"/>
  <c r="CF124" i="1"/>
  <c r="DB124" i="1" s="1"/>
  <c r="DA124" i="1"/>
  <c r="CF48" i="1"/>
  <c r="DB48" i="1" s="1"/>
  <c r="DA48" i="1"/>
  <c r="CF341" i="1"/>
  <c r="DB341" i="1" s="1"/>
  <c r="DA341" i="1"/>
  <c r="CF302" i="1"/>
  <c r="DB302" i="1" s="1"/>
  <c r="DA302" i="1"/>
  <c r="CF267" i="1"/>
  <c r="DB267" i="1" s="1"/>
  <c r="DA267" i="1"/>
  <c r="CF251" i="1"/>
  <c r="DB251" i="1" s="1"/>
  <c r="DA251" i="1"/>
  <c r="CF138" i="1"/>
  <c r="DB138" i="1" s="1"/>
  <c r="DA138" i="1"/>
  <c r="CF106" i="1"/>
  <c r="DB106" i="1" s="1"/>
  <c r="DA106" i="1"/>
  <c r="CF20" i="1"/>
  <c r="DB20" i="1" s="1"/>
  <c r="DA20" i="1"/>
  <c r="CF378" i="1"/>
  <c r="DB378" i="1" s="1"/>
  <c r="DA378" i="1"/>
  <c r="CF239" i="1"/>
  <c r="DB239" i="1" s="1"/>
  <c r="DA239" i="1"/>
  <c r="CF222" i="1"/>
  <c r="DB222" i="1" s="1"/>
  <c r="DA222" i="1"/>
  <c r="CF187" i="1"/>
  <c r="DB187" i="1" s="1"/>
  <c r="DA187" i="1"/>
  <c r="CF170" i="1"/>
  <c r="DB170" i="1" s="1"/>
  <c r="DA170" i="1"/>
  <c r="CF84" i="1"/>
  <c r="DB84" i="1" s="1"/>
  <c r="DA84" i="1"/>
  <c r="CF68" i="1"/>
  <c r="DB68" i="1" s="1"/>
  <c r="DA68" i="1"/>
  <c r="CF43" i="1"/>
  <c r="DB43" i="1" s="1"/>
  <c r="DA43" i="1"/>
  <c r="CF27" i="1"/>
  <c r="DB27" i="1" s="1"/>
  <c r="DA27" i="1"/>
  <c r="CF63" i="1"/>
  <c r="DB63" i="1" s="1"/>
  <c r="DA63" i="1"/>
  <c r="CF167" i="1"/>
  <c r="DB167" i="1" s="1"/>
  <c r="DA167" i="1"/>
  <c r="CF399" i="1"/>
  <c r="DB399" i="1" s="1"/>
  <c r="DA399" i="1"/>
  <c r="BO108" i="1"/>
  <c r="CK108" i="1" s="1"/>
  <c r="CJ108" i="1"/>
  <c r="CF300" i="1"/>
  <c r="DB300" i="1" s="1"/>
  <c r="DA300" i="1"/>
  <c r="CF265" i="1"/>
  <c r="DB265" i="1" s="1"/>
  <c r="DA265" i="1"/>
  <c r="CF249" i="1"/>
  <c r="DB249" i="1" s="1"/>
  <c r="DA249" i="1"/>
  <c r="CF85" i="1"/>
  <c r="DB85" i="1" s="1"/>
  <c r="DA85" i="1"/>
  <c r="CF334" i="1"/>
  <c r="DB334" i="1" s="1"/>
  <c r="DA334" i="1"/>
  <c r="CF318" i="1"/>
  <c r="DB318" i="1" s="1"/>
  <c r="DA318" i="1"/>
  <c r="CF276" i="1"/>
  <c r="DB276" i="1" s="1"/>
  <c r="DA276" i="1"/>
  <c r="CF260" i="1"/>
  <c r="DB260" i="1" s="1"/>
  <c r="DA260" i="1"/>
  <c r="CF243" i="1"/>
  <c r="DB243" i="1" s="1"/>
  <c r="DA243" i="1"/>
  <c r="CF226" i="1"/>
  <c r="DB226" i="1" s="1"/>
  <c r="DA226" i="1"/>
  <c r="CF210" i="1"/>
  <c r="DB210" i="1" s="1"/>
  <c r="DA210" i="1"/>
  <c r="CF139" i="1"/>
  <c r="DB139" i="1" s="1"/>
  <c r="DA139" i="1"/>
  <c r="CF107" i="1"/>
  <c r="DB107" i="1" s="1"/>
  <c r="DA107" i="1"/>
  <c r="CF88" i="1"/>
  <c r="DB88" i="1" s="1"/>
  <c r="DA88" i="1"/>
  <c r="CF72" i="1"/>
  <c r="DB72" i="1" s="1"/>
  <c r="DA72" i="1"/>
  <c r="CF15" i="1"/>
  <c r="DB15" i="1" s="1"/>
  <c r="DA15" i="1"/>
  <c r="CF417" i="1"/>
  <c r="DA417" i="1"/>
  <c r="CF162" i="1"/>
  <c r="DB162" i="1" s="1"/>
  <c r="DA162" i="1"/>
  <c r="CF128" i="1"/>
  <c r="DB128" i="1" s="1"/>
  <c r="DA128" i="1"/>
  <c r="CF403" i="1"/>
  <c r="DB403" i="1" s="1"/>
  <c r="DA403" i="1"/>
  <c r="CF356" i="1"/>
  <c r="DB356" i="1" s="1"/>
  <c r="DA356" i="1"/>
  <c r="CF46" i="1"/>
  <c r="DB46" i="1" s="1"/>
  <c r="DA46" i="1"/>
  <c r="CF358" i="1"/>
  <c r="DB358" i="1" s="1"/>
  <c r="DA358" i="1"/>
  <c r="CF297" i="1"/>
  <c r="DB297" i="1" s="1"/>
  <c r="DA297" i="1"/>
  <c r="CF141" i="1"/>
  <c r="DB141" i="1" s="1"/>
  <c r="DA141" i="1"/>
  <c r="BO48" i="1"/>
  <c r="CK48" i="1" s="1"/>
  <c r="CJ48" i="1"/>
  <c r="CF304" i="1"/>
  <c r="DB304" i="1" s="1"/>
  <c r="DA304" i="1"/>
  <c r="CF236" i="1"/>
  <c r="DB236" i="1" s="1"/>
  <c r="DA236" i="1"/>
  <c r="BO142" i="1"/>
  <c r="CK142" i="1" s="1"/>
  <c r="CJ142" i="1"/>
  <c r="CF374" i="1"/>
  <c r="DB374" i="1" s="1"/>
  <c r="DA374" i="1"/>
  <c r="CF282" i="1"/>
  <c r="DB282" i="1" s="1"/>
  <c r="DA282" i="1"/>
  <c r="CF38" i="1"/>
  <c r="DB38" i="1" s="1"/>
  <c r="DA38" i="1"/>
  <c r="BO104" i="1"/>
  <c r="CK104" i="1" s="1"/>
  <c r="CJ104" i="1"/>
  <c r="CF362" i="1"/>
  <c r="DB362" i="1" s="1"/>
  <c r="DA362" i="1"/>
  <c r="CF340" i="1"/>
  <c r="DB340" i="1" s="1"/>
  <c r="DA340" i="1"/>
  <c r="CF266" i="1"/>
  <c r="DB266" i="1" s="1"/>
  <c r="DA266" i="1"/>
  <c r="CF250" i="1"/>
  <c r="DB250" i="1" s="1"/>
  <c r="DA250" i="1"/>
  <c r="CF199" i="1"/>
  <c r="DB199" i="1" s="1"/>
  <c r="DA199" i="1"/>
  <c r="CF180" i="1"/>
  <c r="DB180" i="1" s="1"/>
  <c r="DA180" i="1"/>
  <c r="CF163" i="1"/>
  <c r="DB163" i="1" s="1"/>
  <c r="DA163" i="1"/>
  <c r="CF129" i="1"/>
  <c r="DA129" i="1"/>
  <c r="CF94" i="1"/>
  <c r="DB94" i="1" s="1"/>
  <c r="DA94" i="1"/>
  <c r="CF21" i="1"/>
  <c r="DB21" i="1" s="1"/>
  <c r="DA21" i="1"/>
  <c r="CF149" i="1"/>
  <c r="DB149" i="1" s="1"/>
  <c r="DA149" i="1"/>
  <c r="CF337" i="1"/>
  <c r="DB337" i="1" s="1"/>
  <c r="DA337" i="1"/>
  <c r="CF298" i="1"/>
  <c r="DB298" i="1" s="1"/>
  <c r="DA298" i="1"/>
  <c r="CF281" i="1"/>
  <c r="DA281" i="1"/>
  <c r="CF263" i="1"/>
  <c r="DB263" i="1" s="1"/>
  <c r="DA263" i="1"/>
  <c r="CF247" i="1"/>
  <c r="DB247" i="1" s="1"/>
  <c r="DA247" i="1"/>
  <c r="CF213" i="1"/>
  <c r="DB213" i="1" s="1"/>
  <c r="DA213" i="1"/>
  <c r="BO40" i="1"/>
  <c r="CK40" i="1" s="1"/>
  <c r="CJ40" i="1"/>
  <c r="BO63" i="1"/>
  <c r="CK63" i="1" s="1"/>
  <c r="CJ63" i="1"/>
  <c r="CI185" i="1"/>
  <c r="CI281" i="1"/>
  <c r="N46" i="2"/>
  <c r="CF352" i="1"/>
  <c r="DB352" i="1" s="1"/>
  <c r="DA352" i="1"/>
  <c r="CF415" i="1"/>
  <c r="DB415" i="1" s="1"/>
  <c r="DA415" i="1"/>
  <c r="CI417" i="1"/>
  <c r="CF280" i="1"/>
  <c r="DB280" i="1" s="1"/>
  <c r="DA280" i="1"/>
  <c r="CF212" i="1"/>
  <c r="DB212" i="1" s="1"/>
  <c r="DA212" i="1"/>
  <c r="CF158" i="1"/>
  <c r="DB158" i="1" s="1"/>
  <c r="DA158" i="1"/>
  <c r="CF90" i="1"/>
  <c r="DB90" i="1" s="1"/>
  <c r="DA90" i="1"/>
  <c r="CF108" i="1"/>
  <c r="DB108" i="1" s="1"/>
  <c r="DA108" i="1"/>
  <c r="BO83" i="1"/>
  <c r="CK83" i="1" s="1"/>
  <c r="CJ83" i="1"/>
  <c r="CF327" i="1"/>
  <c r="DB327" i="1" s="1"/>
  <c r="DA327" i="1"/>
  <c r="CF269" i="1"/>
  <c r="DB269" i="1" s="1"/>
  <c r="DA269" i="1"/>
  <c r="CF219" i="1"/>
  <c r="DB219" i="1" s="1"/>
  <c r="DA219" i="1"/>
  <c r="BO186" i="1"/>
  <c r="CK186" i="1" s="1"/>
  <c r="CJ186" i="1"/>
  <c r="CF333" i="1"/>
  <c r="DB333" i="1" s="1"/>
  <c r="DA333" i="1"/>
  <c r="CF242" i="1"/>
  <c r="DB242" i="1" s="1"/>
  <c r="DA242" i="1"/>
  <c r="CF130" i="1"/>
  <c r="DB130" i="1" s="1"/>
  <c r="DA130" i="1"/>
  <c r="BO16" i="1"/>
  <c r="CK16" i="1" s="1"/>
  <c r="CJ16" i="1"/>
  <c r="CF161" i="1"/>
  <c r="DB161" i="1" s="1"/>
  <c r="DA161" i="1"/>
  <c r="CF42" i="1"/>
  <c r="DB42" i="1" s="1"/>
  <c r="DA42" i="1"/>
  <c r="BO65" i="1"/>
  <c r="CK65" i="1" s="1"/>
  <c r="CJ65" i="1"/>
  <c r="CF331" i="1"/>
  <c r="DB331" i="1" s="1"/>
  <c r="DA331" i="1"/>
  <c r="CF315" i="1"/>
  <c r="DB315" i="1" s="1"/>
  <c r="DA315" i="1"/>
  <c r="CF273" i="1"/>
  <c r="DB273" i="1" s="1"/>
  <c r="DA273" i="1"/>
  <c r="CF257" i="1"/>
  <c r="DB257" i="1" s="1"/>
  <c r="DA257" i="1"/>
  <c r="CF240" i="1"/>
  <c r="DB240" i="1" s="1"/>
  <c r="DA240" i="1"/>
  <c r="CF223" i="1"/>
  <c r="DB223" i="1" s="1"/>
  <c r="DA223" i="1"/>
  <c r="CF44" i="1"/>
  <c r="DB44" i="1" s="1"/>
  <c r="DA44" i="1"/>
  <c r="BO159" i="1"/>
  <c r="CK159" i="1" s="1"/>
  <c r="CJ159" i="1"/>
  <c r="CF364" i="1"/>
  <c r="DB364" i="1" s="1"/>
  <c r="DA364" i="1"/>
  <c r="CF342" i="1"/>
  <c r="DB342" i="1" s="1"/>
  <c r="DA342" i="1"/>
  <c r="CF326" i="1"/>
  <c r="DB326" i="1" s="1"/>
  <c r="DA326" i="1"/>
  <c r="CF303" i="1"/>
  <c r="DB303" i="1" s="1"/>
  <c r="DA303" i="1"/>
  <c r="CF268" i="1"/>
  <c r="DB268" i="1" s="1"/>
  <c r="DA268" i="1"/>
  <c r="CF252" i="1"/>
  <c r="DB252" i="1" s="1"/>
  <c r="DA252" i="1"/>
  <c r="CF201" i="1"/>
  <c r="DB201" i="1" s="1"/>
  <c r="DA201" i="1"/>
  <c r="CF183" i="1"/>
  <c r="DB183" i="1" s="1"/>
  <c r="DA183" i="1"/>
  <c r="CF166" i="1"/>
  <c r="DB166" i="1" s="1"/>
  <c r="DA166" i="1"/>
  <c r="CF148" i="1"/>
  <c r="DB148" i="1" s="1"/>
  <c r="DA148" i="1"/>
  <c r="CF115" i="1"/>
  <c r="DB115" i="1" s="1"/>
  <c r="DA115" i="1"/>
  <c r="CF80" i="1"/>
  <c r="DB80" i="1" s="1"/>
  <c r="DA80" i="1"/>
  <c r="CF64" i="1"/>
  <c r="DB64" i="1" s="1"/>
  <c r="DA64" i="1"/>
  <c r="CF39" i="1"/>
  <c r="DB39" i="1" s="1"/>
  <c r="DA39" i="1"/>
  <c r="CI129" i="1"/>
  <c r="CF179" i="1"/>
  <c r="DB179" i="1" s="1"/>
  <c r="DA179" i="1"/>
  <c r="CF188" i="1"/>
  <c r="DB188" i="1" s="1"/>
  <c r="DA188" i="1"/>
  <c r="CI416" i="1"/>
  <c r="N24" i="2"/>
  <c r="BN162" i="1"/>
  <c r="BN404" i="1"/>
  <c r="BN375" i="1"/>
  <c r="BN147" i="1"/>
  <c r="BS89" i="1"/>
  <c r="AVB89" i="1" s="1"/>
  <c r="BN397" i="1"/>
  <c r="BN316" i="1"/>
  <c r="BN241" i="1"/>
  <c r="BN105" i="1"/>
  <c r="BN70" i="1"/>
  <c r="BN29" i="1"/>
  <c r="CE200" i="1"/>
  <c r="CE414" i="1"/>
  <c r="BN304" i="1"/>
  <c r="BN265" i="1"/>
  <c r="BN374" i="1"/>
  <c r="BN338" i="1"/>
  <c r="BN314" i="1"/>
  <c r="BN299" i="1"/>
  <c r="BN264" i="1"/>
  <c r="BN222" i="1"/>
  <c r="BN187" i="1"/>
  <c r="BN84" i="1"/>
  <c r="BN43" i="1"/>
  <c r="CE351" i="1"/>
  <c r="CE335" i="1"/>
  <c r="AA165" i="12" s="1"/>
  <c r="CE211" i="1"/>
  <c r="BN377" i="1"/>
  <c r="BN341" i="1"/>
  <c r="BN302" i="1"/>
  <c r="BN267" i="1"/>
  <c r="BN411" i="1"/>
  <c r="BS28" i="1"/>
  <c r="BN399" i="1"/>
  <c r="BN410" i="1"/>
  <c r="BN362" i="1"/>
  <c r="BN328" i="1"/>
  <c r="BN245" i="1"/>
  <c r="BN212" i="1"/>
  <c r="BN176" i="1"/>
  <c r="BN141" i="1"/>
  <c r="BN109" i="1"/>
  <c r="BN74" i="1"/>
  <c r="CE204" i="1"/>
  <c r="CE186" i="1"/>
  <c r="CE169" i="1"/>
  <c r="CE118" i="1"/>
  <c r="BN219" i="1"/>
  <c r="CE412" i="1"/>
  <c r="BN300" i="1"/>
  <c r="BN261" i="1"/>
  <c r="BN227" i="1"/>
  <c r="BN318" i="1"/>
  <c r="BN276" i="1"/>
  <c r="BN252" i="1"/>
  <c r="BN243" i="1"/>
  <c r="BN210" i="1"/>
  <c r="BN139" i="1"/>
  <c r="BN107" i="1"/>
  <c r="BN72" i="1"/>
  <c r="BN361" i="1"/>
  <c r="BN363" i="1"/>
  <c r="BN329" i="1"/>
  <c r="BN221" i="1"/>
  <c r="BS38" i="1"/>
  <c r="BS14" i="1"/>
  <c r="BN412" i="1"/>
  <c r="BN358" i="1"/>
  <c r="BN250" i="1"/>
  <c r="BN180" i="1"/>
  <c r="CE377" i="1"/>
  <c r="BN223" i="1"/>
  <c r="BN188" i="1"/>
  <c r="BN273" i="1"/>
  <c r="BN240" i="1"/>
  <c r="BN196" i="1"/>
  <c r="BN161" i="1"/>
  <c r="BN127" i="1"/>
  <c r="BN92" i="1"/>
  <c r="BN335" i="1"/>
  <c r="BN317" i="1"/>
  <c r="BN275" i="1"/>
  <c r="BN242" i="1"/>
  <c r="BN209" i="1"/>
  <c r="BN138" i="1"/>
  <c r="BN403" i="1"/>
  <c r="BN179" i="1"/>
  <c r="BN414" i="1"/>
  <c r="BN409" i="1"/>
  <c r="BN336" i="1"/>
  <c r="BN297" i="1"/>
  <c r="BN262" i="1"/>
  <c r="BN185" i="1"/>
  <c r="BN117" i="1"/>
  <c r="BN82" i="1"/>
  <c r="BN41" i="1"/>
  <c r="CE396" i="1"/>
  <c r="CE404" i="1"/>
  <c r="BN315" i="1"/>
  <c r="BN269" i="1"/>
  <c r="BN236" i="1"/>
  <c r="BN360" i="1"/>
  <c r="BN326" i="1"/>
  <c r="BN183" i="1"/>
  <c r="BN148" i="1"/>
  <c r="BN115" i="1"/>
  <c r="BN80" i="1"/>
  <c r="BN39" i="1"/>
  <c r="CE375" i="1"/>
  <c r="BN337" i="1"/>
  <c r="BN298" i="1"/>
  <c r="BN263" i="1"/>
  <c r="BN396" i="1"/>
  <c r="BN416" i="1"/>
  <c r="J138" i="12" s="1"/>
  <c r="BN181" i="1"/>
  <c r="BN114" i="1"/>
  <c r="BN332" i="1"/>
  <c r="BN258" i="1"/>
  <c r="BN224" i="1"/>
  <c r="BN190" i="1"/>
  <c r="BN86" i="1"/>
  <c r="BN45" i="1"/>
  <c r="BN13" i="1"/>
  <c r="CE209" i="1"/>
  <c r="CE87" i="1"/>
  <c r="BN197" i="1"/>
  <c r="BN93" i="1"/>
  <c r="CE410" i="1"/>
  <c r="BN327" i="1"/>
  <c r="BN249" i="1"/>
  <c r="BN395" i="1"/>
  <c r="BN364" i="1"/>
  <c r="BN356" i="1"/>
  <c r="BN330" i="1"/>
  <c r="BN282" i="1"/>
  <c r="BN239" i="1"/>
  <c r="BN170" i="1"/>
  <c r="BN68" i="1"/>
  <c r="BN27" i="1"/>
  <c r="CE361" i="1"/>
  <c r="CE202" i="1"/>
  <c r="BN351" i="1"/>
  <c r="BN359" i="1"/>
  <c r="BN251" i="1"/>
  <c r="BN85" i="1"/>
  <c r="BN417" i="1"/>
  <c r="BN305" i="1"/>
  <c r="BN270" i="1"/>
  <c r="BN158" i="1"/>
  <c r="BN125" i="1"/>
  <c r="BN90" i="1"/>
  <c r="BN17" i="1"/>
  <c r="CE177" i="1"/>
  <c r="CE159" i="1"/>
  <c r="CE142" i="1"/>
  <c r="CE126" i="1"/>
  <c r="BN202" i="1"/>
  <c r="BN171" i="1"/>
  <c r="BN277" i="1"/>
  <c r="BN244" i="1"/>
  <c r="BN378" i="1"/>
  <c r="BN334" i="1"/>
  <c r="BN260" i="1"/>
  <c r="BN226" i="1"/>
  <c r="BN88" i="1"/>
  <c r="BN15" i="1"/>
  <c r="BN296" i="1"/>
  <c r="BN313" i="1"/>
  <c r="BN271" i="1"/>
  <c r="BN238" i="1"/>
  <c r="BN415" i="1"/>
  <c r="BN128" i="1"/>
  <c r="BN357" i="1"/>
  <c r="BN379" i="1"/>
  <c r="BN376" i="1"/>
  <c r="BN340" i="1"/>
  <c r="BN266" i="1"/>
  <c r="BN199" i="1"/>
  <c r="BN163" i="1"/>
  <c r="BN129" i="1"/>
  <c r="BN94" i="1"/>
  <c r="BN21" i="1"/>
  <c r="CE359" i="1"/>
  <c r="CE402" i="1"/>
  <c r="BN339" i="1"/>
  <c r="BN257" i="1"/>
  <c r="BN248" i="1"/>
  <c r="BN178" i="1"/>
  <c r="BN143" i="1"/>
  <c r="CE394" i="1"/>
  <c r="BN333" i="1"/>
  <c r="BN259" i="1"/>
  <c r="BN225" i="1"/>
  <c r="BN106" i="1"/>
  <c r="BN402" i="1"/>
  <c r="BN365" i="1"/>
  <c r="BN394" i="1"/>
  <c r="BN200" i="1"/>
  <c r="BN130" i="1"/>
  <c r="BN352" i="1"/>
  <c r="BN280" i="1"/>
  <c r="BN203" i="1"/>
  <c r="BN168" i="1"/>
  <c r="BN66" i="1"/>
  <c r="BN25" i="1"/>
  <c r="CE363" i="1"/>
  <c r="BN211" i="1"/>
  <c r="CE416" i="1"/>
  <c r="AA138" i="12" s="1"/>
  <c r="BN331" i="1"/>
  <c r="BN253" i="1"/>
  <c r="BN342" i="1"/>
  <c r="BN303" i="1"/>
  <c r="BN268" i="1"/>
  <c r="BN201" i="1"/>
  <c r="BN166" i="1"/>
  <c r="BN64" i="1"/>
  <c r="CE357" i="1"/>
  <c r="CE339" i="1"/>
  <c r="CE197" i="1"/>
  <c r="BN355" i="1"/>
  <c r="BN281" i="1"/>
  <c r="BN247" i="1"/>
  <c r="BN213" i="1"/>
  <c r="BN87" i="1"/>
  <c r="CE379" i="1"/>
  <c r="AVB145" i="1" l="1"/>
  <c r="W102" i="12"/>
  <c r="CJ14" i="1"/>
  <c r="AW205" i="1"/>
  <c r="BS205" i="1" s="1"/>
  <c r="CO205" i="1" s="1"/>
  <c r="AG16" i="15"/>
  <c r="AG21" i="15" s="1"/>
  <c r="DF16" i="15"/>
  <c r="AP383" i="1"/>
  <c r="Y102" i="12"/>
  <c r="AP384" i="1"/>
  <c r="CJ18" i="1"/>
  <c r="CJ167" i="1"/>
  <c r="BO149" i="1"/>
  <c r="CK149" i="1" s="1"/>
  <c r="V174" i="12"/>
  <c r="AP228" i="1"/>
  <c r="BL301" i="1"/>
  <c r="AP353" i="1"/>
  <c r="BO61" i="1"/>
  <c r="CK61" i="1" s="1"/>
  <c r="Q102" i="12"/>
  <c r="U102" i="12"/>
  <c r="BL237" i="1"/>
  <c r="AVB343" i="1"/>
  <c r="AW290" i="1"/>
  <c r="BS290" i="1" s="1"/>
  <c r="CO290" i="1" s="1"/>
  <c r="BL96" i="1"/>
  <c r="AR96" i="1"/>
  <c r="AS96" i="1" s="1"/>
  <c r="BM96" i="1"/>
  <c r="X102" i="12"/>
  <c r="AVM367" i="1"/>
  <c r="AVN367" i="1" s="1"/>
  <c r="AVO367" i="1" s="1"/>
  <c r="CE367" i="1"/>
  <c r="CF367" i="1" s="1"/>
  <c r="BS367" i="1"/>
  <c r="CH367" i="1" s="1"/>
  <c r="AVQ367" i="1" s="1"/>
  <c r="BL367" i="1"/>
  <c r="Y6" i="1"/>
  <c r="AU6" i="1" s="1"/>
  <c r="BQ6" i="1" s="1"/>
  <c r="AUZ6" i="1" s="1"/>
  <c r="Y384" i="1"/>
  <c r="AU384" i="1" s="1"/>
  <c r="BQ384" i="1" s="1"/>
  <c r="AUZ384" i="1" s="1"/>
  <c r="Y383" i="1"/>
  <c r="AU383" i="1" s="1"/>
  <c r="BQ383" i="1" s="1"/>
  <c r="AUZ383" i="1" s="1"/>
  <c r="Y353" i="1"/>
  <c r="AU353" i="1" s="1"/>
  <c r="BQ353" i="1" s="1"/>
  <c r="AP62" i="1"/>
  <c r="AVC353" i="1"/>
  <c r="AVB353" i="1" s="1"/>
  <c r="CP353" i="1"/>
  <c r="AUZ10" i="1"/>
  <c r="CM10" i="1"/>
  <c r="BI383" i="1"/>
  <c r="BJ383" i="1" s="1"/>
  <c r="CD383" i="1"/>
  <c r="CJ38" i="1"/>
  <c r="BM384" i="1"/>
  <c r="AR384" i="1"/>
  <c r="AS384" i="1" s="1"/>
  <c r="BL384" i="1"/>
  <c r="CD353" i="1"/>
  <c r="BI353" i="1"/>
  <c r="BJ353" i="1" s="1"/>
  <c r="CJ126" i="1"/>
  <c r="CJ20" i="1"/>
  <c r="CJ67" i="1"/>
  <c r="BI6" i="1"/>
  <c r="BJ6" i="1" s="1"/>
  <c r="CD6" i="1"/>
  <c r="BI384" i="1"/>
  <c r="BJ384" i="1" s="1"/>
  <c r="CD384" i="1"/>
  <c r="AP6" i="1"/>
  <c r="AW6" i="1"/>
  <c r="BS6" i="1" s="1"/>
  <c r="AR6" i="1"/>
  <c r="AS6" i="1" s="1"/>
  <c r="BM6" i="1"/>
  <c r="BM353" i="1"/>
  <c r="AR353" i="1"/>
  <c r="AS353" i="1" s="1"/>
  <c r="BL353" i="1"/>
  <c r="DD96" i="1"/>
  <c r="AVQ96" i="1"/>
  <c r="BM383" i="1"/>
  <c r="AR383" i="1"/>
  <c r="AS383" i="1" s="1"/>
  <c r="BL383" i="1"/>
  <c r="AVB131" i="1"/>
  <c r="CM164" i="1"/>
  <c r="AW35" i="1"/>
  <c r="BS35" i="1" s="1"/>
  <c r="CO35" i="1" s="1"/>
  <c r="CL289" i="1"/>
  <c r="AUY289" i="1"/>
  <c r="CP284" i="1"/>
  <c r="AVC284" i="1"/>
  <c r="AVB284" i="1" s="1"/>
  <c r="CP290" i="1"/>
  <c r="AVC290" i="1"/>
  <c r="AVB290" i="1" s="1"/>
  <c r="CP12" i="1"/>
  <c r="AVC12" i="1"/>
  <c r="AVB12" i="1" s="1"/>
  <c r="CP77" i="1"/>
  <c r="AVC77" i="1"/>
  <c r="AVB77" i="1" s="1"/>
  <c r="CL370" i="1"/>
  <c r="AUY370" i="1"/>
  <c r="CL372" i="1"/>
  <c r="AUY372" i="1"/>
  <c r="CL110" i="1"/>
  <c r="AUY110" i="1"/>
  <c r="CP111" i="1"/>
  <c r="AVC111" i="1"/>
  <c r="AVB111" i="1" s="1"/>
  <c r="CP205" i="1"/>
  <c r="AVC205" i="1"/>
  <c r="AVB205" i="1" s="1"/>
  <c r="CP272" i="1"/>
  <c r="AVC272" i="1"/>
  <c r="AVB272" i="1" s="1"/>
  <c r="CP401" i="1"/>
  <c r="AVC401" i="1"/>
  <c r="AVB401" i="1" s="1"/>
  <c r="P129" i="12"/>
  <c r="AVC423" i="1"/>
  <c r="AVB423" i="1" s="1"/>
  <c r="CL407" i="1"/>
  <c r="AUY407" i="1"/>
  <c r="CL344" i="1"/>
  <c r="AUY344" i="1"/>
  <c r="CL137" i="1"/>
  <c r="AUY137" i="1"/>
  <c r="CL33" i="1"/>
  <c r="AUY33" i="1"/>
  <c r="CL102" i="1"/>
  <c r="AUY102" i="1"/>
  <c r="CP11" i="1"/>
  <c r="AVC11" i="1"/>
  <c r="AVB11" i="1" s="1"/>
  <c r="CP103" i="1"/>
  <c r="AVC103" i="1"/>
  <c r="AVB103" i="1" s="1"/>
  <c r="CP194" i="1"/>
  <c r="AVC194" i="1"/>
  <c r="AVB194" i="1" s="1"/>
  <c r="CP293" i="1"/>
  <c r="AVC293" i="1"/>
  <c r="AVB293" i="1" s="1"/>
  <c r="CP350" i="1"/>
  <c r="AVC350" i="1"/>
  <c r="AVB350" i="1" s="1"/>
  <c r="CP407" i="1"/>
  <c r="AVC407" i="1"/>
  <c r="AVB407" i="1" s="1"/>
  <c r="CP207" i="1"/>
  <c r="AVC207" i="1"/>
  <c r="AVB207" i="1" s="1"/>
  <c r="CP322" i="1"/>
  <c r="AVC322" i="1"/>
  <c r="AVB322" i="1" s="1"/>
  <c r="CP413" i="1"/>
  <c r="AVC413" i="1"/>
  <c r="AVB413" i="1" s="1"/>
  <c r="CP110" i="1"/>
  <c r="AVC110" i="1"/>
  <c r="AVB110" i="1" s="1"/>
  <c r="CP371" i="1"/>
  <c r="AVC371" i="1"/>
  <c r="AVB371" i="1" s="1"/>
  <c r="CM70" i="1"/>
  <c r="AUZ70" i="1"/>
  <c r="CM71" i="1"/>
  <c r="AUZ71" i="1"/>
  <c r="CM266" i="1"/>
  <c r="AUZ266" i="1"/>
  <c r="CM163" i="1"/>
  <c r="AUZ163" i="1"/>
  <c r="CM299" i="1"/>
  <c r="AUZ299" i="1"/>
  <c r="CM196" i="1"/>
  <c r="AUZ196" i="1"/>
  <c r="CM394" i="1"/>
  <c r="AUZ394" i="1"/>
  <c r="CM263" i="1"/>
  <c r="AUZ263" i="1"/>
  <c r="CM221" i="1"/>
  <c r="AUZ221" i="1"/>
  <c r="CM159" i="1"/>
  <c r="AUZ159" i="1"/>
  <c r="CM409" i="1"/>
  <c r="AUZ409" i="1"/>
  <c r="CM141" i="1"/>
  <c r="AUZ141" i="1"/>
  <c r="CM45" i="1"/>
  <c r="AUZ45" i="1"/>
  <c r="CM356" i="1"/>
  <c r="AUZ356" i="1"/>
  <c r="CM161" i="1"/>
  <c r="AUZ161" i="1"/>
  <c r="CM43" i="1"/>
  <c r="AUZ43" i="1"/>
  <c r="CM363" i="1"/>
  <c r="AUZ363" i="1"/>
  <c r="CM313" i="1"/>
  <c r="AUZ313" i="1"/>
  <c r="CM227" i="1"/>
  <c r="AUZ227" i="1"/>
  <c r="CM171" i="1"/>
  <c r="AUZ171" i="1"/>
  <c r="CM140" i="1"/>
  <c r="AUZ140" i="1"/>
  <c r="CM106" i="1"/>
  <c r="AUZ106" i="1"/>
  <c r="CM42" i="1"/>
  <c r="AUZ42" i="1"/>
  <c r="CM357" i="1"/>
  <c r="AUZ357" i="1"/>
  <c r="CM25" i="1"/>
  <c r="AUZ25" i="1"/>
  <c r="CM180" i="1"/>
  <c r="AUZ180" i="1"/>
  <c r="CM280" i="1"/>
  <c r="AUZ280" i="1"/>
  <c r="CM404" i="1"/>
  <c r="AUZ404" i="1"/>
  <c r="CP47" i="1"/>
  <c r="AVC47" i="1"/>
  <c r="AVB47" i="1" s="1"/>
  <c r="CM202" i="1"/>
  <c r="AUZ202" i="1"/>
  <c r="CM314" i="1"/>
  <c r="AUZ314" i="1"/>
  <c r="CM304" i="1"/>
  <c r="AUZ304" i="1"/>
  <c r="CM176" i="1"/>
  <c r="AUZ176" i="1"/>
  <c r="CM114" i="1"/>
  <c r="AUZ114" i="1"/>
  <c r="CM30" i="1"/>
  <c r="AUZ30" i="1"/>
  <c r="CM337" i="1"/>
  <c r="AUZ337" i="1"/>
  <c r="CM300" i="1"/>
  <c r="AUZ300" i="1"/>
  <c r="CM166" i="1"/>
  <c r="AUZ166" i="1"/>
  <c r="CM271" i="1"/>
  <c r="AUZ271" i="1"/>
  <c r="CM125" i="1"/>
  <c r="AUZ125" i="1"/>
  <c r="CM282" i="1"/>
  <c r="AUZ282" i="1"/>
  <c r="CM203" i="1"/>
  <c r="AUZ203" i="1"/>
  <c r="CM213" i="1"/>
  <c r="AUZ213" i="1"/>
  <c r="CM177" i="1"/>
  <c r="AUZ177" i="1"/>
  <c r="CM147" i="1"/>
  <c r="AUZ147" i="1"/>
  <c r="CM115" i="1"/>
  <c r="AUZ115" i="1"/>
  <c r="CM44" i="1"/>
  <c r="AUZ44" i="1"/>
  <c r="CM40" i="1"/>
  <c r="AUZ40" i="1"/>
  <c r="CM63" i="1"/>
  <c r="AUZ63" i="1"/>
  <c r="CP62" i="1"/>
  <c r="AVC62" i="1"/>
  <c r="AVB62" i="1" s="1"/>
  <c r="CP81" i="1"/>
  <c r="AVC81" i="1"/>
  <c r="AVB81" i="1" s="1"/>
  <c r="S156" i="12"/>
  <c r="AVF123" i="1"/>
  <c r="CC457" i="1"/>
  <c r="AVL123" i="1"/>
  <c r="CY274" i="1"/>
  <c r="AVL274" i="1"/>
  <c r="CL151" i="1"/>
  <c r="AUY151" i="1"/>
  <c r="CL290" i="1"/>
  <c r="AUY290" i="1"/>
  <c r="CP33" i="1"/>
  <c r="AVC33" i="1"/>
  <c r="AVB33" i="1" s="1"/>
  <c r="CP133" i="1"/>
  <c r="AVC133" i="1"/>
  <c r="AVB133" i="1" s="1"/>
  <c r="CP154" i="1"/>
  <c r="AVC154" i="1"/>
  <c r="AVB154" i="1" s="1"/>
  <c r="CP256" i="1"/>
  <c r="AVC256" i="1"/>
  <c r="AVB256" i="1" s="1"/>
  <c r="CP295" i="1"/>
  <c r="AVC295" i="1"/>
  <c r="AVB295" i="1" s="1"/>
  <c r="CP389" i="1"/>
  <c r="AVC389" i="1"/>
  <c r="AVB389" i="1" s="1"/>
  <c r="CP120" i="1"/>
  <c r="AVC120" i="1"/>
  <c r="AVB120" i="1" s="1"/>
  <c r="CP136" i="1"/>
  <c r="AVC136" i="1"/>
  <c r="AVB136" i="1" s="1"/>
  <c r="CP193" i="1"/>
  <c r="AVC193" i="1"/>
  <c r="AVB193" i="1" s="1"/>
  <c r="CP255" i="1"/>
  <c r="AVC255" i="1"/>
  <c r="AVB255" i="1" s="1"/>
  <c r="CP294" i="1"/>
  <c r="AVC294" i="1"/>
  <c r="AVB294" i="1" s="1"/>
  <c r="CP390" i="1"/>
  <c r="AVC390" i="1"/>
  <c r="AVB390" i="1" s="1"/>
  <c r="CL229" i="1"/>
  <c r="AUY229" i="1"/>
  <c r="CP370" i="1"/>
  <c r="AVC370" i="1"/>
  <c r="AVB370" i="1" s="1"/>
  <c r="CL413" i="1"/>
  <c r="AUY413" i="1"/>
  <c r="CL321" i="1"/>
  <c r="AUY321" i="1"/>
  <c r="CP49" i="1"/>
  <c r="AVC49" i="1"/>
  <c r="AVB49" i="1" s="1"/>
  <c r="CP50" i="1"/>
  <c r="AVC50" i="1"/>
  <c r="AVB50" i="1" s="1"/>
  <c r="CP173" i="1"/>
  <c r="AVC173" i="1"/>
  <c r="AVB173" i="1" s="1"/>
  <c r="CP321" i="1"/>
  <c r="AVC321" i="1"/>
  <c r="AVB321" i="1" s="1"/>
  <c r="CP373" i="1"/>
  <c r="AVC373" i="1"/>
  <c r="AVB373" i="1" s="1"/>
  <c r="CP289" i="1"/>
  <c r="AVC289" i="1"/>
  <c r="AVB289" i="1" s="1"/>
  <c r="CP345" i="1"/>
  <c r="AVC345" i="1"/>
  <c r="AVB345" i="1" s="1"/>
  <c r="CL348" i="1"/>
  <c r="AUY348" i="1"/>
  <c r="CL37" i="1"/>
  <c r="AUY37" i="1"/>
  <c r="CL134" i="1"/>
  <c r="AUY134" i="1"/>
  <c r="CP79" i="1"/>
  <c r="AVC79" i="1"/>
  <c r="AVB79" i="1" s="1"/>
  <c r="CP122" i="1"/>
  <c r="AVC122" i="1"/>
  <c r="AVB122" i="1" s="1"/>
  <c r="CP153" i="1"/>
  <c r="AVC153" i="1"/>
  <c r="AVB153" i="1" s="1"/>
  <c r="CP195" i="1"/>
  <c r="AVC195" i="1"/>
  <c r="AVB195" i="1" s="1"/>
  <c r="CP285" i="1"/>
  <c r="AVC285" i="1"/>
  <c r="AVB285" i="1" s="1"/>
  <c r="CP347" i="1"/>
  <c r="AVC347" i="1"/>
  <c r="AVB347" i="1" s="1"/>
  <c r="CP392" i="1"/>
  <c r="AVC392" i="1"/>
  <c r="AVB392" i="1" s="1"/>
  <c r="CP235" i="1"/>
  <c r="AVC235" i="1"/>
  <c r="AVB235" i="1" s="1"/>
  <c r="CP229" i="1"/>
  <c r="AVC229" i="1"/>
  <c r="AVB229" i="1" s="1"/>
  <c r="CP51" i="1"/>
  <c r="AVC51" i="1"/>
  <c r="AVB51" i="1" s="1"/>
  <c r="CP174" i="1"/>
  <c r="AVC174" i="1"/>
  <c r="AVB174" i="1" s="1"/>
  <c r="CP206" i="1"/>
  <c r="AVC206" i="1"/>
  <c r="AVB206" i="1" s="1"/>
  <c r="CP323" i="1"/>
  <c r="AVC323" i="1"/>
  <c r="AVB323" i="1" s="1"/>
  <c r="CM74" i="1"/>
  <c r="AUZ74" i="1"/>
  <c r="CM73" i="1"/>
  <c r="AUZ73" i="1"/>
  <c r="CM297" i="1"/>
  <c r="AUZ297" i="1"/>
  <c r="CM224" i="1"/>
  <c r="AUZ224" i="1"/>
  <c r="CM360" i="1"/>
  <c r="AUZ360" i="1"/>
  <c r="CM222" i="1"/>
  <c r="AUZ222" i="1"/>
  <c r="CM15" i="1"/>
  <c r="AUZ15" i="1"/>
  <c r="CM265" i="1"/>
  <c r="AUZ265" i="1"/>
  <c r="CM223" i="1"/>
  <c r="AUZ223" i="1"/>
  <c r="CM38" i="1"/>
  <c r="AUZ38" i="1"/>
  <c r="CM270" i="1"/>
  <c r="AUZ270" i="1"/>
  <c r="CM86" i="1"/>
  <c r="AUZ86" i="1"/>
  <c r="CM364" i="1"/>
  <c r="AUZ364" i="1"/>
  <c r="CM84" i="1"/>
  <c r="AUZ84" i="1"/>
  <c r="CM396" i="1"/>
  <c r="AUZ396" i="1"/>
  <c r="CM317" i="1"/>
  <c r="AUZ317" i="1"/>
  <c r="CM261" i="1"/>
  <c r="AUZ261" i="1"/>
  <c r="CM200" i="1"/>
  <c r="AUZ200" i="1"/>
  <c r="CM142" i="1"/>
  <c r="AUZ142" i="1"/>
  <c r="CM108" i="1"/>
  <c r="AUZ108" i="1"/>
  <c r="CM46" i="1"/>
  <c r="AUZ46" i="1"/>
  <c r="CM358" i="1"/>
  <c r="AUZ358" i="1"/>
  <c r="CM328" i="1"/>
  <c r="AUZ328" i="1"/>
  <c r="CM212" i="1"/>
  <c r="AUZ212" i="1"/>
  <c r="CM251" i="1"/>
  <c r="AUZ251" i="1"/>
  <c r="CM68" i="1"/>
  <c r="AUZ68" i="1"/>
  <c r="CP274" i="1"/>
  <c r="AVC274" i="1"/>
  <c r="CP67" i="1"/>
  <c r="AVC67" i="1"/>
  <c r="AVB67" i="1" s="1"/>
  <c r="CM379" i="1"/>
  <c r="AUZ379" i="1"/>
  <c r="CM397" i="1"/>
  <c r="AUZ397" i="1"/>
  <c r="CM399" i="1"/>
  <c r="AUZ399" i="1"/>
  <c r="CM247" i="1"/>
  <c r="AUZ247" i="1"/>
  <c r="CM190" i="1"/>
  <c r="AUZ190" i="1"/>
  <c r="CM61" i="1"/>
  <c r="AUZ61" i="1"/>
  <c r="CM48" i="1"/>
  <c r="AUZ48" i="1"/>
  <c r="CM376" i="1"/>
  <c r="AUZ376" i="1"/>
  <c r="CM276" i="1"/>
  <c r="AUZ276" i="1"/>
  <c r="CM186" i="1"/>
  <c r="AUZ186" i="1"/>
  <c r="CM130" i="1"/>
  <c r="AUZ130" i="1"/>
  <c r="CM28" i="1"/>
  <c r="AUZ28" i="1"/>
  <c r="CP301" i="1"/>
  <c r="AVC301" i="1"/>
  <c r="AVB301" i="1" s="1"/>
  <c r="CP83" i="1"/>
  <c r="AVC83" i="1"/>
  <c r="AVB83" i="1" s="1"/>
  <c r="CM275" i="1"/>
  <c r="AUZ275" i="1"/>
  <c r="CM244" i="1"/>
  <c r="AUZ244" i="1"/>
  <c r="CM127" i="1"/>
  <c r="AUZ127" i="1"/>
  <c r="CM402" i="1"/>
  <c r="AUZ402" i="1"/>
  <c r="CM248" i="1"/>
  <c r="AUZ248" i="1"/>
  <c r="CM315" i="1"/>
  <c r="AUZ315" i="1"/>
  <c r="CM210" i="1"/>
  <c r="AUZ210" i="1"/>
  <c r="CM20" i="1"/>
  <c r="AUZ20" i="1"/>
  <c r="CM13" i="1"/>
  <c r="AUZ13" i="1"/>
  <c r="CP385" i="1"/>
  <c r="AVC385" i="1"/>
  <c r="AVB385" i="1" s="1"/>
  <c r="CS274" i="1"/>
  <c r="AVF274" i="1"/>
  <c r="CR274" i="1"/>
  <c r="AVE274" i="1"/>
  <c r="R156" i="12"/>
  <c r="AVE123" i="1"/>
  <c r="CQ274" i="1"/>
  <c r="AVD274" i="1"/>
  <c r="CX274" i="1"/>
  <c r="AVK274" i="1"/>
  <c r="CU274" i="1"/>
  <c r="AVH274" i="1"/>
  <c r="CL345" i="1"/>
  <c r="AUY345" i="1"/>
  <c r="CP151" i="1"/>
  <c r="AVC151" i="1"/>
  <c r="AVB151" i="1" s="1"/>
  <c r="CP8" i="1"/>
  <c r="AVC8" i="1"/>
  <c r="AVB8" i="1" s="1"/>
  <c r="CP34" i="1"/>
  <c r="AVC34" i="1"/>
  <c r="AVB34" i="1" s="1"/>
  <c r="CL320" i="1"/>
  <c r="AUY320" i="1"/>
  <c r="CL373" i="1"/>
  <c r="AUY373" i="1"/>
  <c r="CL172" i="1"/>
  <c r="AUY172" i="1"/>
  <c r="CP172" i="1"/>
  <c r="AVC172" i="1"/>
  <c r="AVB172" i="1" s="1"/>
  <c r="CP230" i="1"/>
  <c r="AVC230" i="1"/>
  <c r="AVB230" i="1" s="1"/>
  <c r="CP324" i="1"/>
  <c r="AVC324" i="1"/>
  <c r="AVB324" i="1" s="1"/>
  <c r="CP22" i="1"/>
  <c r="AVC22" i="1"/>
  <c r="AVB22" i="1" s="1"/>
  <c r="CL389" i="1"/>
  <c r="AUY389" i="1"/>
  <c r="CL194" i="1"/>
  <c r="AUY194" i="1"/>
  <c r="CL195" i="1"/>
  <c r="AUY195" i="1"/>
  <c r="CL9" i="1"/>
  <c r="AUY9" i="1"/>
  <c r="CP35" i="1"/>
  <c r="AVC35" i="1"/>
  <c r="AVB35" i="1" s="1"/>
  <c r="CP97" i="1"/>
  <c r="AVC97" i="1"/>
  <c r="AVB97" i="1" s="1"/>
  <c r="CP121" i="1"/>
  <c r="AVC121" i="1"/>
  <c r="AVB121" i="1" s="1"/>
  <c r="CP135" i="1"/>
  <c r="AVC135" i="1"/>
  <c r="AVB135" i="1" s="1"/>
  <c r="CP156" i="1"/>
  <c r="AVC156" i="1"/>
  <c r="AVB156" i="1" s="1"/>
  <c r="CP216" i="1"/>
  <c r="AVC216" i="1"/>
  <c r="AVB216" i="1" s="1"/>
  <c r="CP287" i="1"/>
  <c r="AVC287" i="1"/>
  <c r="AVB287" i="1" s="1"/>
  <c r="CP344" i="1"/>
  <c r="AVC344" i="1"/>
  <c r="AVB344" i="1" s="1"/>
  <c r="CP391" i="1"/>
  <c r="AVC391" i="1"/>
  <c r="AVB391" i="1" s="1"/>
  <c r="CP9" i="1"/>
  <c r="AVC9" i="1"/>
  <c r="AVB9" i="1" s="1"/>
  <c r="CP23" i="1"/>
  <c r="AVC23" i="1"/>
  <c r="AVB23" i="1" s="1"/>
  <c r="CP232" i="1"/>
  <c r="AVC232" i="1"/>
  <c r="AVB232" i="1" s="1"/>
  <c r="CP372" i="1"/>
  <c r="AVC372" i="1"/>
  <c r="AVB372" i="1" s="1"/>
  <c r="CP24" i="1"/>
  <c r="AVC24" i="1"/>
  <c r="AVB24" i="1" s="1"/>
  <c r="CM305" i="1"/>
  <c r="AUZ305" i="1"/>
  <c r="CM258" i="1"/>
  <c r="AUZ258" i="1"/>
  <c r="CM82" i="1"/>
  <c r="AUZ82" i="1"/>
  <c r="CM260" i="1"/>
  <c r="AUZ260" i="1"/>
  <c r="CM39" i="1"/>
  <c r="AUZ39" i="1"/>
  <c r="CM296" i="1"/>
  <c r="AUZ296" i="1"/>
  <c r="CM257" i="1"/>
  <c r="AUZ257" i="1"/>
  <c r="CM167" i="1"/>
  <c r="AUZ167" i="1"/>
  <c r="CM104" i="1"/>
  <c r="AUZ104" i="1"/>
  <c r="CM316" i="1"/>
  <c r="AUZ316" i="1"/>
  <c r="CM105" i="1"/>
  <c r="AUZ105" i="1"/>
  <c r="CM395" i="1"/>
  <c r="AUZ395" i="1"/>
  <c r="CM226" i="1"/>
  <c r="AUZ226" i="1"/>
  <c r="CM410" i="1"/>
  <c r="AUZ410" i="1"/>
  <c r="CM359" i="1"/>
  <c r="AUZ359" i="1"/>
  <c r="CM204" i="1"/>
  <c r="AUZ204" i="1"/>
  <c r="CM162" i="1"/>
  <c r="AUZ162" i="1"/>
  <c r="CM128" i="1"/>
  <c r="AUZ128" i="1"/>
  <c r="CM85" i="1"/>
  <c r="AUZ85" i="1"/>
  <c r="CM332" i="1"/>
  <c r="AUZ332" i="1"/>
  <c r="CM250" i="1"/>
  <c r="AUZ250" i="1"/>
  <c r="CM339" i="1"/>
  <c r="AUZ339" i="1"/>
  <c r="CM183" i="1"/>
  <c r="AUZ183" i="1"/>
  <c r="CM149" i="1"/>
  <c r="AUZ149" i="1"/>
  <c r="CP113" i="1"/>
  <c r="AVC113" i="1"/>
  <c r="AVB113" i="1" s="1"/>
  <c r="CM338" i="1"/>
  <c r="AUZ338" i="1"/>
  <c r="CM274" i="1"/>
  <c r="AUZ274" i="1"/>
  <c r="CP19" i="1"/>
  <c r="AVC19" i="1"/>
  <c r="AVB19" i="1" s="1"/>
  <c r="CM273" i="1"/>
  <c r="AUZ273" i="1"/>
  <c r="CM238" i="1"/>
  <c r="AUZ238" i="1"/>
  <c r="CM249" i="1"/>
  <c r="AUZ249" i="1"/>
  <c r="CP31" i="1"/>
  <c r="AVC31" i="1"/>
  <c r="AVB31" i="1" s="1"/>
  <c r="CP365" i="1"/>
  <c r="AVC365" i="1"/>
  <c r="AVB365" i="1" s="1"/>
  <c r="CU123" i="1"/>
  <c r="AVH123" i="1"/>
  <c r="AVN181" i="1"/>
  <c r="AVO181" i="1" s="1"/>
  <c r="CL284" i="1"/>
  <c r="AUY284" i="1"/>
  <c r="CP37" i="1"/>
  <c r="AVC37" i="1"/>
  <c r="AVB37" i="1" s="1"/>
  <c r="CP101" i="1"/>
  <c r="AVC101" i="1"/>
  <c r="AVB101" i="1" s="1"/>
  <c r="CP137" i="1"/>
  <c r="AVC137" i="1"/>
  <c r="AVB137" i="1" s="1"/>
  <c r="CP192" i="1"/>
  <c r="AVC192" i="1"/>
  <c r="AVB192" i="1" s="1"/>
  <c r="CP218" i="1"/>
  <c r="AVC218" i="1"/>
  <c r="AVB218" i="1" s="1"/>
  <c r="CP291" i="1"/>
  <c r="AVC291" i="1"/>
  <c r="AVB291" i="1" s="1"/>
  <c r="CP348" i="1"/>
  <c r="AVC348" i="1"/>
  <c r="AVB348" i="1" s="1"/>
  <c r="CP393" i="1"/>
  <c r="AVC393" i="1"/>
  <c r="AVB393" i="1" s="1"/>
  <c r="CP98" i="1"/>
  <c r="AVC98" i="1"/>
  <c r="AVB98" i="1" s="1"/>
  <c r="CP155" i="1"/>
  <c r="AVC155" i="1"/>
  <c r="AVB155" i="1" s="1"/>
  <c r="CP215" i="1"/>
  <c r="AVC215" i="1"/>
  <c r="AVB215" i="1" s="1"/>
  <c r="CP288" i="1"/>
  <c r="AVC288" i="1"/>
  <c r="AVB288" i="1" s="1"/>
  <c r="CP349" i="1"/>
  <c r="AVC349" i="1"/>
  <c r="AVB349" i="1" s="1"/>
  <c r="CP406" i="1"/>
  <c r="AVC406" i="1"/>
  <c r="AVB406" i="1" s="1"/>
  <c r="CL368" i="1"/>
  <c r="AUY368" i="1"/>
  <c r="CP320" i="1"/>
  <c r="AVC320" i="1"/>
  <c r="AVB320" i="1" s="1"/>
  <c r="CP319" i="1"/>
  <c r="AVC319" i="1"/>
  <c r="AVB319" i="1" s="1"/>
  <c r="CL232" i="1"/>
  <c r="AUY232" i="1"/>
  <c r="CL50" i="1"/>
  <c r="AUY50" i="1"/>
  <c r="CP112" i="1"/>
  <c r="AVC112" i="1"/>
  <c r="AVB112" i="1" s="1"/>
  <c r="CP231" i="1"/>
  <c r="AVC231" i="1"/>
  <c r="AVB231" i="1" s="1"/>
  <c r="CP152" i="1"/>
  <c r="AVC152" i="1"/>
  <c r="AVB152" i="1" s="1"/>
  <c r="CP346" i="1"/>
  <c r="AVC346" i="1"/>
  <c r="AVB346" i="1" s="1"/>
  <c r="CL393" i="1"/>
  <c r="AUY393" i="1"/>
  <c r="CL121" i="1"/>
  <c r="AUY121" i="1"/>
  <c r="CL255" i="1"/>
  <c r="AUY255" i="1"/>
  <c r="CL34" i="1"/>
  <c r="AUY34" i="1"/>
  <c r="CP36" i="1"/>
  <c r="AVC36" i="1"/>
  <c r="AVB36" i="1" s="1"/>
  <c r="CP102" i="1"/>
  <c r="AVC102" i="1"/>
  <c r="AVB102" i="1" s="1"/>
  <c r="CP134" i="1"/>
  <c r="AVC134" i="1"/>
  <c r="AVB134" i="1" s="1"/>
  <c r="CP217" i="1"/>
  <c r="AVC217" i="1"/>
  <c r="AVB217" i="1" s="1"/>
  <c r="CP292" i="1"/>
  <c r="AVC292" i="1"/>
  <c r="AVB292" i="1" s="1"/>
  <c r="CP388" i="1"/>
  <c r="AVC388" i="1"/>
  <c r="AVB388" i="1" s="1"/>
  <c r="CP408" i="1"/>
  <c r="AVC408" i="1"/>
  <c r="AVB408" i="1" s="1"/>
  <c r="CP368" i="1"/>
  <c r="AVC368" i="1"/>
  <c r="AVB368" i="1" s="1"/>
  <c r="CP325" i="1"/>
  <c r="AVC325" i="1"/>
  <c r="AVB325" i="1" s="1"/>
  <c r="CP146" i="1"/>
  <c r="AVC146" i="1"/>
  <c r="AVB146" i="1" s="1"/>
  <c r="CP234" i="1"/>
  <c r="AVC234" i="1"/>
  <c r="AVB234" i="1" s="1"/>
  <c r="CP400" i="1"/>
  <c r="AVC400" i="1"/>
  <c r="AVB400" i="1" s="1"/>
  <c r="CM424" i="1"/>
  <c r="AUZ424" i="1"/>
  <c r="CM352" i="1"/>
  <c r="AUZ352" i="1"/>
  <c r="CM262" i="1"/>
  <c r="AUZ262" i="1"/>
  <c r="CM158" i="1"/>
  <c r="AUZ158" i="1"/>
  <c r="CM264" i="1"/>
  <c r="AUZ264" i="1"/>
  <c r="CM80" i="1"/>
  <c r="AUZ80" i="1"/>
  <c r="CM298" i="1"/>
  <c r="AUZ298" i="1"/>
  <c r="CM259" i="1"/>
  <c r="AUZ259" i="1"/>
  <c r="CM197" i="1"/>
  <c r="AUZ197" i="1"/>
  <c r="CM157" i="1"/>
  <c r="AUZ157" i="1"/>
  <c r="CM362" i="1"/>
  <c r="AUZ362" i="1"/>
  <c r="CM109" i="1"/>
  <c r="AUZ109" i="1"/>
  <c r="CM21" i="1"/>
  <c r="AUZ21" i="1"/>
  <c r="CM268" i="1"/>
  <c r="AUZ268" i="1"/>
  <c r="CM143" i="1"/>
  <c r="AUZ143" i="1"/>
  <c r="CM412" i="1"/>
  <c r="AUZ412" i="1"/>
  <c r="CM361" i="1"/>
  <c r="AUZ361" i="1"/>
  <c r="CM302" i="1"/>
  <c r="AUZ302" i="1"/>
  <c r="CM225" i="1"/>
  <c r="AUZ225" i="1"/>
  <c r="CM169" i="1"/>
  <c r="AUZ169" i="1"/>
  <c r="CM138" i="1"/>
  <c r="AUZ138" i="1"/>
  <c r="CM87" i="1"/>
  <c r="AUZ87" i="1"/>
  <c r="CM16" i="1"/>
  <c r="AUZ16" i="1"/>
  <c r="CM240" i="1"/>
  <c r="AUZ240" i="1"/>
  <c r="CM66" i="1"/>
  <c r="AUZ66" i="1"/>
  <c r="CM252" i="1"/>
  <c r="AUZ252" i="1"/>
  <c r="CM184" i="1"/>
  <c r="AUZ184" i="1"/>
  <c r="CP237" i="1"/>
  <c r="AVC237" i="1"/>
  <c r="AVB237" i="1" s="1"/>
  <c r="CP411" i="1"/>
  <c r="AVC411" i="1"/>
  <c r="AVB411" i="1" s="1"/>
  <c r="CM417" i="1"/>
  <c r="AUZ417" i="1"/>
  <c r="CM188" i="1"/>
  <c r="AUZ188" i="1"/>
  <c r="CM236" i="1"/>
  <c r="AUZ236" i="1"/>
  <c r="CM168" i="1"/>
  <c r="AUZ168" i="1"/>
  <c r="CM17" i="1"/>
  <c r="AUZ17" i="1"/>
  <c r="CM18" i="1"/>
  <c r="AUZ18" i="1"/>
  <c r="CM277" i="1"/>
  <c r="AUZ277" i="1"/>
  <c r="CM90" i="1"/>
  <c r="AUZ90" i="1"/>
  <c r="CM27" i="1"/>
  <c r="AUZ27" i="1"/>
  <c r="CP386" i="1"/>
  <c r="AVC386" i="1"/>
  <c r="AVB386" i="1" s="1"/>
  <c r="CM126" i="1"/>
  <c r="AUZ126" i="1"/>
  <c r="CM124" i="1"/>
  <c r="AUZ124" i="1"/>
  <c r="CM351" i="1"/>
  <c r="AUZ351" i="1"/>
  <c r="CM318" i="1"/>
  <c r="AUZ318" i="1"/>
  <c r="CM253" i="1"/>
  <c r="AUZ253" i="1"/>
  <c r="CM199" i="1"/>
  <c r="AUZ199" i="1"/>
  <c r="CM209" i="1"/>
  <c r="AUZ209" i="1"/>
  <c r="CM139" i="1"/>
  <c r="AUZ139" i="1"/>
  <c r="CM107" i="1"/>
  <c r="AUZ107" i="1"/>
  <c r="CM41" i="1"/>
  <c r="AUZ41" i="1"/>
  <c r="CM14" i="1"/>
  <c r="AUZ14" i="1"/>
  <c r="CP418" i="1"/>
  <c r="AVC418" i="1"/>
  <c r="AVB418" i="1" s="1"/>
  <c r="CM269" i="1"/>
  <c r="AUZ269" i="1"/>
  <c r="CT274" i="1"/>
  <c r="AVG274" i="1"/>
  <c r="Q156" i="12"/>
  <c r="AVD123" i="1"/>
  <c r="X156" i="12"/>
  <c r="AVK123" i="1"/>
  <c r="BZ457" i="1"/>
  <c r="AVI123" i="1"/>
  <c r="CW274" i="1"/>
  <c r="AVJ274" i="1"/>
  <c r="CV274" i="1"/>
  <c r="AVI274" i="1"/>
  <c r="W156" i="12"/>
  <c r="AVJ123" i="1"/>
  <c r="AUW67" i="1"/>
  <c r="AUX67" i="1" s="1"/>
  <c r="CM421" i="1"/>
  <c r="AUZ421" i="1"/>
  <c r="CM415" i="1"/>
  <c r="AUZ415" i="1"/>
  <c r="CO398" i="1"/>
  <c r="AVB398" i="1"/>
  <c r="CM375" i="1"/>
  <c r="AUZ375" i="1"/>
  <c r="CO369" i="1"/>
  <c r="AVB369" i="1"/>
  <c r="CM341" i="1"/>
  <c r="AUZ341" i="1"/>
  <c r="CM342" i="1"/>
  <c r="AUZ342" i="1"/>
  <c r="CM335" i="1"/>
  <c r="AUZ335" i="1"/>
  <c r="CM334" i="1"/>
  <c r="AUZ334" i="1"/>
  <c r="CM333" i="1"/>
  <c r="AUZ333" i="1"/>
  <c r="CM303" i="1"/>
  <c r="AUZ303" i="1"/>
  <c r="CM267" i="1"/>
  <c r="AUZ267" i="1"/>
  <c r="CM245" i="1"/>
  <c r="AUZ245" i="1"/>
  <c r="CO228" i="1"/>
  <c r="AVB228" i="1"/>
  <c r="CO220" i="1"/>
  <c r="AVB220" i="1"/>
  <c r="CM219" i="1"/>
  <c r="AUZ219" i="1"/>
  <c r="CM201" i="1"/>
  <c r="AUZ201" i="1"/>
  <c r="CM187" i="1"/>
  <c r="AUZ187" i="1"/>
  <c r="CM170" i="1"/>
  <c r="AUZ170" i="1"/>
  <c r="CO132" i="1"/>
  <c r="AVB132" i="1"/>
  <c r="CM118" i="1"/>
  <c r="AUZ118" i="1"/>
  <c r="CM94" i="1"/>
  <c r="AUZ94" i="1"/>
  <c r="CM88" i="1"/>
  <c r="AUZ88" i="1"/>
  <c r="CM89" i="1"/>
  <c r="AUZ89" i="1"/>
  <c r="CM91" i="1"/>
  <c r="AUZ91" i="1"/>
  <c r="CO78" i="1"/>
  <c r="AVB78" i="1"/>
  <c r="CL78" i="1"/>
  <c r="AUY78" i="1"/>
  <c r="CO76" i="1"/>
  <c r="AVB76" i="1"/>
  <c r="CM72" i="1"/>
  <c r="AUZ72" i="1"/>
  <c r="CS123" i="1"/>
  <c r="AW371" i="1"/>
  <c r="BS371" i="1" s="1"/>
  <c r="CO371" i="1" s="1"/>
  <c r="CC16" i="15"/>
  <c r="CC21" i="15" s="1"/>
  <c r="CW123" i="1"/>
  <c r="U156" i="12"/>
  <c r="CJ140" i="1"/>
  <c r="S39" i="12"/>
  <c r="S102" i="12"/>
  <c r="R174" i="12"/>
  <c r="P47" i="2"/>
  <c r="P60" i="2" s="1"/>
  <c r="P20" i="2"/>
  <c r="P25" i="2" s="1"/>
  <c r="U39" i="12"/>
  <c r="Y39" i="12"/>
  <c r="O16" i="15"/>
  <c r="O36" i="15"/>
  <c r="O49" i="15" s="1"/>
  <c r="BK16" i="15"/>
  <c r="DX16" i="15"/>
  <c r="DX21" i="15" s="1"/>
  <c r="CY123" i="1"/>
  <c r="CR123" i="1"/>
  <c r="CV123" i="1"/>
  <c r="CX123" i="1"/>
  <c r="V156" i="12"/>
  <c r="AI458" i="1"/>
  <c r="AI459" i="1" s="1"/>
  <c r="AE458" i="1"/>
  <c r="AE459" i="1" s="1"/>
  <c r="BC457" i="1"/>
  <c r="BF457" i="1"/>
  <c r="BO175" i="1"/>
  <c r="CK175" i="1" s="1"/>
  <c r="CJ118" i="1"/>
  <c r="BG457" i="1"/>
  <c r="BY457" i="1"/>
  <c r="CB457" i="1"/>
  <c r="K14" i="18"/>
  <c r="K14" i="19"/>
  <c r="O13" i="18"/>
  <c r="M13" i="18" s="1"/>
  <c r="O13" i="19"/>
  <c r="M13" i="19" s="1"/>
  <c r="K11" i="19"/>
  <c r="K11" i="18"/>
  <c r="K47" i="19"/>
  <c r="K47" i="18"/>
  <c r="O44" i="19"/>
  <c r="O44" i="18"/>
  <c r="K17" i="19"/>
  <c r="K17" i="18"/>
  <c r="O12" i="19"/>
  <c r="M12" i="19" s="1"/>
  <c r="O12" i="18"/>
  <c r="M12" i="18" s="1"/>
  <c r="O18" i="18"/>
  <c r="M18" i="18" s="1"/>
  <c r="O18" i="19"/>
  <c r="M18" i="19" s="1"/>
  <c r="O47" i="18"/>
  <c r="O47" i="19"/>
  <c r="BB456" i="1"/>
  <c r="N9" i="19"/>
  <c r="N9" i="18"/>
  <c r="J46" i="19"/>
  <c r="N20" i="19"/>
  <c r="K19" i="19"/>
  <c r="K19" i="18"/>
  <c r="K12" i="19"/>
  <c r="K12" i="18"/>
  <c r="K20" i="19"/>
  <c r="K20" i="18"/>
  <c r="K44" i="19"/>
  <c r="K44" i="18"/>
  <c r="K16" i="19"/>
  <c r="K16" i="18"/>
  <c r="K9" i="19"/>
  <c r="K9" i="18"/>
  <c r="K15" i="18"/>
  <c r="K15" i="19"/>
  <c r="O23" i="19"/>
  <c r="M23" i="19" s="1"/>
  <c r="O23" i="18"/>
  <c r="M23" i="18" s="1"/>
  <c r="O14" i="19"/>
  <c r="M14" i="19" s="1"/>
  <c r="O14" i="18"/>
  <c r="M14" i="18" s="1"/>
  <c r="BX457" i="1"/>
  <c r="O45" i="18"/>
  <c r="M45" i="18" s="1"/>
  <c r="O45" i="19"/>
  <c r="M45" i="19" s="1"/>
  <c r="O21" i="19"/>
  <c r="M21" i="19" s="1"/>
  <c r="O21" i="18"/>
  <c r="M21" i="18" s="1"/>
  <c r="O16" i="19"/>
  <c r="M16" i="19" s="1"/>
  <c r="O16" i="18"/>
  <c r="M16" i="18" s="1"/>
  <c r="N47" i="18"/>
  <c r="M47" i="18" s="1"/>
  <c r="O10" i="19"/>
  <c r="M10" i="19" s="1"/>
  <c r="O10" i="18"/>
  <c r="M10" i="18" s="1"/>
  <c r="I24" i="19"/>
  <c r="I29" i="19"/>
  <c r="I29" i="18"/>
  <c r="I24" i="18"/>
  <c r="K13" i="19"/>
  <c r="K13" i="18"/>
  <c r="O20" i="18"/>
  <c r="O20" i="19"/>
  <c r="K22" i="19"/>
  <c r="K22" i="18"/>
  <c r="K49" i="19"/>
  <c r="K59" i="19" s="1"/>
  <c r="K49" i="18"/>
  <c r="K59" i="18" s="1"/>
  <c r="O17" i="19"/>
  <c r="M17" i="19" s="1"/>
  <c r="O17" i="18"/>
  <c r="M17" i="18" s="1"/>
  <c r="O49" i="19"/>
  <c r="O49" i="18"/>
  <c r="O15" i="19"/>
  <c r="M15" i="19" s="1"/>
  <c r="O15" i="18"/>
  <c r="M15" i="18" s="1"/>
  <c r="AY457" i="1"/>
  <c r="BD457" i="1"/>
  <c r="N47" i="19"/>
  <c r="N58" i="19" s="1"/>
  <c r="K21" i="19"/>
  <c r="K21" i="18"/>
  <c r="O19" i="18"/>
  <c r="M19" i="18" s="1"/>
  <c r="O19" i="19"/>
  <c r="M19" i="19" s="1"/>
  <c r="K23" i="19"/>
  <c r="K23" i="18"/>
  <c r="K10" i="19"/>
  <c r="K10" i="18"/>
  <c r="K45" i="18"/>
  <c r="K45" i="19"/>
  <c r="O11" i="18"/>
  <c r="M11" i="18" s="1"/>
  <c r="O11" i="19"/>
  <c r="M11" i="19" s="1"/>
  <c r="O22" i="18"/>
  <c r="M22" i="18" s="1"/>
  <c r="O22" i="19"/>
  <c r="M22" i="19" s="1"/>
  <c r="N20" i="18"/>
  <c r="BA457" i="1"/>
  <c r="AQ457" i="1"/>
  <c r="BV457" i="1"/>
  <c r="BT123" i="1"/>
  <c r="P39" i="12" s="1"/>
  <c r="AX457" i="1"/>
  <c r="BH457" i="1"/>
  <c r="W123" i="1"/>
  <c r="W457" i="1" s="1"/>
  <c r="V457" i="1"/>
  <c r="AW274" i="1"/>
  <c r="BS274" i="1" s="1"/>
  <c r="CO274" i="1" s="1"/>
  <c r="AA457" i="1"/>
  <c r="BB457" i="1"/>
  <c r="AC458" i="1"/>
  <c r="AC459" i="1" s="1"/>
  <c r="AK458" i="1"/>
  <c r="AK459" i="1" s="1"/>
  <c r="AD458" i="1"/>
  <c r="AD459" i="1" s="1"/>
  <c r="BW457" i="1"/>
  <c r="AH458" i="1"/>
  <c r="AH459" i="1" s="1"/>
  <c r="Y457" i="1"/>
  <c r="AZ457" i="1"/>
  <c r="BE457" i="1"/>
  <c r="BS123" i="1"/>
  <c r="CO123" i="1" s="1"/>
  <c r="AN274" i="1"/>
  <c r="AN457" i="1" s="1"/>
  <c r="AM457" i="1"/>
  <c r="AF458" i="1"/>
  <c r="AF459" i="1" s="1"/>
  <c r="CQ123" i="1"/>
  <c r="BU457" i="1"/>
  <c r="AJ458" i="1"/>
  <c r="AJ459" i="1" s="1"/>
  <c r="AG458" i="1"/>
  <c r="AG459" i="1" s="1"/>
  <c r="U458" i="1"/>
  <c r="U459" i="1" s="1"/>
  <c r="CA457" i="1"/>
  <c r="BO42" i="1"/>
  <c r="CK42" i="1" s="1"/>
  <c r="AW111" i="1"/>
  <c r="BS111" i="1" s="1"/>
  <c r="CO111" i="1" s="1"/>
  <c r="AW8" i="1"/>
  <c r="BS8" i="1" s="1"/>
  <c r="CO8" i="1" s="1"/>
  <c r="BX4" i="1"/>
  <c r="T3" i="12" s="1"/>
  <c r="AP33" i="1"/>
  <c r="BK5" i="15"/>
  <c r="AW206" i="1"/>
  <c r="BS206" i="1" s="1"/>
  <c r="CO206" i="1" s="1"/>
  <c r="O5" i="15"/>
  <c r="DF5" i="15"/>
  <c r="AA456" i="1"/>
  <c r="BH456" i="1"/>
  <c r="BZ4" i="1"/>
  <c r="AVI4" i="1" s="1"/>
  <c r="AVI458" i="1" s="1"/>
  <c r="BD456" i="1"/>
  <c r="CB4" i="1"/>
  <c r="AVK4" i="1" s="1"/>
  <c r="BF456" i="1"/>
  <c r="BY4" i="1"/>
  <c r="AVH4" i="1" s="1"/>
  <c r="AVH458" i="1" s="1"/>
  <c r="BC456" i="1"/>
  <c r="BU4" i="1"/>
  <c r="AVD4" i="1" s="1"/>
  <c r="AY456" i="1"/>
  <c r="BW4" i="1"/>
  <c r="AVF4" i="1" s="1"/>
  <c r="AVF458" i="1" s="1"/>
  <c r="BA456" i="1"/>
  <c r="AX456" i="1"/>
  <c r="W4" i="1"/>
  <c r="V456" i="1"/>
  <c r="BV4" i="1"/>
  <c r="AVE4" i="1" s="1"/>
  <c r="AVE458" i="1" s="1"/>
  <c r="AZ456" i="1"/>
  <c r="CC4" i="1"/>
  <c r="AVL4" i="1" s="1"/>
  <c r="BG456" i="1"/>
  <c r="CA4" i="1"/>
  <c r="AVJ4" i="1" s="1"/>
  <c r="BE456" i="1"/>
  <c r="AN4" i="1"/>
  <c r="AM456" i="1"/>
  <c r="AW50" i="1"/>
  <c r="BS50" i="1" s="1"/>
  <c r="CO50" i="1" s="1"/>
  <c r="L46" i="2"/>
  <c r="BL62" i="1"/>
  <c r="AP207" i="1"/>
  <c r="AW98" i="1"/>
  <c r="BS98" i="1" s="1"/>
  <c r="CO98" i="1" s="1"/>
  <c r="AW32" i="1"/>
  <c r="BS32" i="1" s="1"/>
  <c r="CO32" i="1" s="1"/>
  <c r="AP400" i="1"/>
  <c r="BL220" i="1"/>
  <c r="AW235" i="1"/>
  <c r="BS235" i="1" s="1"/>
  <c r="CO235" i="1" s="1"/>
  <c r="BL47" i="1"/>
  <c r="AP19" i="1"/>
  <c r="AW51" i="1"/>
  <c r="BS51" i="1" s="1"/>
  <c r="CO51" i="1" s="1"/>
  <c r="BL31" i="1"/>
  <c r="BL385" i="1"/>
  <c r="CJ169" i="1"/>
  <c r="BL386" i="1"/>
  <c r="BL228" i="1"/>
  <c r="CJ116" i="1"/>
  <c r="AP31" i="1"/>
  <c r="AP398" i="1"/>
  <c r="AP431" i="1"/>
  <c r="CT133" i="1"/>
  <c r="CT228" i="1"/>
  <c r="CT172" i="1"/>
  <c r="CT207" i="1"/>
  <c r="CT319" i="1"/>
  <c r="CT31" i="1"/>
  <c r="CT146" i="1"/>
  <c r="CT385" i="1"/>
  <c r="CT272" i="1"/>
  <c r="CZ93" i="1"/>
  <c r="CE93" i="1"/>
  <c r="CD31" i="1"/>
  <c r="AVM31" i="1" s="1"/>
  <c r="BI31" i="1"/>
  <c r="BJ31" i="1" s="1"/>
  <c r="AR398" i="1"/>
  <c r="AS398" i="1" s="1"/>
  <c r="BM398" i="1"/>
  <c r="AR237" i="1"/>
  <c r="AS237" i="1" s="1"/>
  <c r="BM237" i="1"/>
  <c r="AUV237" i="1" s="1"/>
  <c r="AUW237" i="1" s="1"/>
  <c r="AUX237" i="1" s="1"/>
  <c r="AW355" i="1"/>
  <c r="BS355" i="1" s="1"/>
  <c r="AP355" i="1"/>
  <c r="CD228" i="1"/>
  <c r="BI228" i="1"/>
  <c r="BJ228" i="1" s="1"/>
  <c r="CD67" i="1"/>
  <c r="AVM67" i="1" s="1"/>
  <c r="BI67" i="1"/>
  <c r="BJ67" i="1" s="1"/>
  <c r="AP113" i="1"/>
  <c r="AP365" i="1"/>
  <c r="AW365" i="1"/>
  <c r="BS365" i="1" s="1"/>
  <c r="CO365" i="1" s="1"/>
  <c r="CD113" i="1"/>
  <c r="AVM113" i="1" s="1"/>
  <c r="BI113" i="1"/>
  <c r="BJ113" i="1" s="1"/>
  <c r="CD301" i="1"/>
  <c r="AVM301" i="1" s="1"/>
  <c r="BI301" i="1"/>
  <c r="BJ301" i="1" s="1"/>
  <c r="BM274" i="1"/>
  <c r="AUV274" i="1" s="1"/>
  <c r="AUW274" i="1" s="1"/>
  <c r="AUX274" i="1" s="1"/>
  <c r="AR274" i="1"/>
  <c r="AS274" i="1" s="1"/>
  <c r="AR385" i="1"/>
  <c r="AS385" i="1" s="1"/>
  <c r="BM385" i="1"/>
  <c r="AUV385" i="1" s="1"/>
  <c r="AUW385" i="1" s="1"/>
  <c r="AUX385" i="1" s="1"/>
  <c r="Y67" i="1"/>
  <c r="AU67" i="1" s="1"/>
  <c r="BQ67" i="1" s="1"/>
  <c r="Y83" i="1"/>
  <c r="AU83" i="1" s="1"/>
  <c r="BQ83" i="1" s="1"/>
  <c r="Y81" i="1"/>
  <c r="AU81" i="1" s="1"/>
  <c r="BQ81" i="1" s="1"/>
  <c r="Y65" i="1"/>
  <c r="AU65" i="1" s="1"/>
  <c r="BQ65" i="1" s="1"/>
  <c r="Y411" i="1"/>
  <c r="AU411" i="1" s="1"/>
  <c r="BQ411" i="1" s="1"/>
  <c r="Y355" i="1"/>
  <c r="AU355" i="1" s="1"/>
  <c r="BQ355" i="1" s="1"/>
  <c r="Y365" i="1"/>
  <c r="AU365" i="1" s="1"/>
  <c r="BQ365" i="1" s="1"/>
  <c r="Y371" i="1"/>
  <c r="AU371" i="1" s="1"/>
  <c r="BQ371" i="1" s="1"/>
  <c r="BI385" i="1"/>
  <c r="BJ385" i="1" s="1"/>
  <c r="CD385" i="1"/>
  <c r="AVM385" i="1" s="1"/>
  <c r="BI65" i="1"/>
  <c r="BJ65" i="1" s="1"/>
  <c r="CD65" i="1"/>
  <c r="BM228" i="1"/>
  <c r="AR228" i="1"/>
  <c r="AS228" i="1" s="1"/>
  <c r="AR19" i="1"/>
  <c r="AS19" i="1" s="1"/>
  <c r="BM19" i="1"/>
  <c r="AUV19" i="1" s="1"/>
  <c r="AW411" i="1"/>
  <c r="BS411" i="1" s="1"/>
  <c r="CO411" i="1" s="1"/>
  <c r="AP411" i="1"/>
  <c r="CD398" i="1"/>
  <c r="BI398" i="1"/>
  <c r="BJ398" i="1" s="1"/>
  <c r="CD81" i="1"/>
  <c r="AVM81" i="1" s="1"/>
  <c r="BI81" i="1"/>
  <c r="BJ81" i="1" s="1"/>
  <c r="AR47" i="1"/>
  <c r="AS47" i="1" s="1"/>
  <c r="BM47" i="1"/>
  <c r="AUV47" i="1" s="1"/>
  <c r="CD220" i="1"/>
  <c r="BI220" i="1"/>
  <c r="BJ220" i="1" s="1"/>
  <c r="BM431" i="1"/>
  <c r="AUV431" i="1" s="1"/>
  <c r="AUW431" i="1" s="1"/>
  <c r="AUX431" i="1" s="1"/>
  <c r="BL431" i="1"/>
  <c r="AR431" i="1"/>
  <c r="AS431" i="1" s="1"/>
  <c r="CD237" i="1"/>
  <c r="AVM237" i="1" s="1"/>
  <c r="BI237" i="1"/>
  <c r="BJ237" i="1" s="1"/>
  <c r="AP418" i="1"/>
  <c r="AW418" i="1"/>
  <c r="BS418" i="1" s="1"/>
  <c r="CO418" i="1" s="1"/>
  <c r="CD83" i="1"/>
  <c r="AVM83" i="1" s="1"/>
  <c r="BI83" i="1"/>
  <c r="BJ83" i="1" s="1"/>
  <c r="AR220" i="1"/>
  <c r="AS220" i="1" s="1"/>
  <c r="BM220" i="1"/>
  <c r="AR386" i="1"/>
  <c r="AS386" i="1" s="1"/>
  <c r="BM386" i="1"/>
  <c r="AUV386" i="1" s="1"/>
  <c r="AUW386" i="1" s="1"/>
  <c r="AUX386" i="1" s="1"/>
  <c r="AW81" i="1"/>
  <c r="BS81" i="1" s="1"/>
  <c r="CO81" i="1" s="1"/>
  <c r="AP81" i="1"/>
  <c r="AP237" i="1"/>
  <c r="AP83" i="1"/>
  <c r="AW83" i="1"/>
  <c r="BS83" i="1" s="1"/>
  <c r="CO83" i="1" s="1"/>
  <c r="CD47" i="1"/>
  <c r="AVM47" i="1" s="1"/>
  <c r="BI47" i="1"/>
  <c r="BJ47" i="1" s="1"/>
  <c r="CD418" i="1"/>
  <c r="AVM418" i="1" s="1"/>
  <c r="BI418" i="1"/>
  <c r="BJ418" i="1" s="1"/>
  <c r="CD411" i="1"/>
  <c r="AVM411" i="1" s="1"/>
  <c r="BI411" i="1"/>
  <c r="BJ411" i="1" s="1"/>
  <c r="AR62" i="1"/>
  <c r="AS62" i="1" s="1"/>
  <c r="BM62" i="1"/>
  <c r="AUV62" i="1" s="1"/>
  <c r="AUW62" i="1" s="1"/>
  <c r="AUX62" i="1" s="1"/>
  <c r="AR301" i="1"/>
  <c r="AS301" i="1" s="1"/>
  <c r="BM301" i="1"/>
  <c r="AUV301" i="1" s="1"/>
  <c r="AUW301" i="1" s="1"/>
  <c r="AUX301" i="1" s="1"/>
  <c r="AW65" i="1"/>
  <c r="BS65" i="1" s="1"/>
  <c r="AP65" i="1"/>
  <c r="BI431" i="1"/>
  <c r="BJ431" i="1" s="1"/>
  <c r="CD431" i="1"/>
  <c r="CD19" i="1"/>
  <c r="AVM19" i="1" s="1"/>
  <c r="BI19" i="1"/>
  <c r="BJ19" i="1" s="1"/>
  <c r="CD62" i="1"/>
  <c r="AVM62" i="1" s="1"/>
  <c r="BI62" i="1"/>
  <c r="BJ62" i="1" s="1"/>
  <c r="AP274" i="1"/>
  <c r="AP457" i="1" s="1"/>
  <c r="AP385" i="1"/>
  <c r="AP386" i="1"/>
  <c r="CD274" i="1"/>
  <c r="AVM274" i="1" s="1"/>
  <c r="BI274" i="1"/>
  <c r="BJ274" i="1" s="1"/>
  <c r="Y19" i="1"/>
  <c r="AU19" i="1" s="1"/>
  <c r="BQ19" i="1" s="1"/>
  <c r="Y31" i="1"/>
  <c r="AU31" i="1" s="1"/>
  <c r="BQ31" i="1" s="1"/>
  <c r="Y35" i="1"/>
  <c r="AU35" i="1" s="1"/>
  <c r="BQ35" i="1" s="1"/>
  <c r="Y47" i="1"/>
  <c r="AU47" i="1" s="1"/>
  <c r="BQ47" i="1" s="1"/>
  <c r="Y51" i="1"/>
  <c r="AU51" i="1" s="1"/>
  <c r="BQ51" i="1" s="1"/>
  <c r="Y50" i="1"/>
  <c r="AU50" i="1" s="1"/>
  <c r="BQ50" i="1" s="1"/>
  <c r="Y8" i="1"/>
  <c r="AU8" i="1" s="1"/>
  <c r="BQ8" i="1" s="1"/>
  <c r="Y33" i="1"/>
  <c r="AU33" i="1" s="1"/>
  <c r="BQ33" i="1" s="1"/>
  <c r="Y62" i="1"/>
  <c r="AU62" i="1" s="1"/>
  <c r="BQ62" i="1" s="1"/>
  <c r="Y32" i="1"/>
  <c r="AU32" i="1" s="1"/>
  <c r="BQ32" i="1" s="1"/>
  <c r="AUZ32" i="1" s="1"/>
  <c r="Y98" i="1"/>
  <c r="AU98" i="1" s="1"/>
  <c r="BQ98" i="1" s="1"/>
  <c r="Y111" i="1"/>
  <c r="AU111" i="1" s="1"/>
  <c r="BQ111" i="1" s="1"/>
  <c r="Y113" i="1"/>
  <c r="AU113" i="1" s="1"/>
  <c r="BQ113" i="1" s="1"/>
  <c r="Y207" i="1"/>
  <c r="AU207" i="1" s="1"/>
  <c r="BQ207" i="1" s="1"/>
  <c r="Y205" i="1"/>
  <c r="AU205" i="1" s="1"/>
  <c r="BQ205" i="1" s="1"/>
  <c r="Y206" i="1"/>
  <c r="AU206" i="1" s="1"/>
  <c r="BQ206" i="1" s="1"/>
  <c r="Y235" i="1"/>
  <c r="AU235" i="1" s="1"/>
  <c r="BQ235" i="1" s="1"/>
  <c r="Y290" i="1"/>
  <c r="AU290" i="1" s="1"/>
  <c r="BQ290" i="1" s="1"/>
  <c r="Y220" i="1"/>
  <c r="AU220" i="1" s="1"/>
  <c r="BQ220" i="1" s="1"/>
  <c r="Y228" i="1"/>
  <c r="AU228" i="1" s="1"/>
  <c r="BQ228" i="1" s="1"/>
  <c r="Y237" i="1"/>
  <c r="AU237" i="1" s="1"/>
  <c r="BQ237" i="1" s="1"/>
  <c r="Y386" i="1"/>
  <c r="AU386" i="1" s="1"/>
  <c r="BQ386" i="1" s="1"/>
  <c r="Y398" i="1"/>
  <c r="AU398" i="1" s="1"/>
  <c r="BQ398" i="1" s="1"/>
  <c r="Y418" i="1"/>
  <c r="AU418" i="1" s="1"/>
  <c r="BQ418" i="1" s="1"/>
  <c r="Y385" i="1"/>
  <c r="AU385" i="1" s="1"/>
  <c r="BQ385" i="1" s="1"/>
  <c r="Y301" i="1"/>
  <c r="AU301" i="1" s="1"/>
  <c r="BQ301" i="1" s="1"/>
  <c r="Y400" i="1"/>
  <c r="AU400" i="1" s="1"/>
  <c r="BQ400" i="1" s="1"/>
  <c r="CD386" i="1"/>
  <c r="AVM386" i="1" s="1"/>
  <c r="BI386" i="1"/>
  <c r="BJ386" i="1" s="1"/>
  <c r="CD365" i="1"/>
  <c r="AVM365" i="1" s="1"/>
  <c r="BI365" i="1"/>
  <c r="BJ365" i="1" s="1"/>
  <c r="AR31" i="1"/>
  <c r="AS31" i="1" s="1"/>
  <c r="BM31" i="1"/>
  <c r="AUV31" i="1" s="1"/>
  <c r="AW67" i="1"/>
  <c r="BS67" i="1" s="1"/>
  <c r="CO67" i="1" s="1"/>
  <c r="AP67" i="1"/>
  <c r="AP47" i="1"/>
  <c r="BM113" i="1"/>
  <c r="AUV113" i="1" s="1"/>
  <c r="AUW113" i="1" s="1"/>
  <c r="AUX113" i="1" s="1"/>
  <c r="AR113" i="1"/>
  <c r="AS113" i="1" s="1"/>
  <c r="AP301" i="1"/>
  <c r="CD355" i="1"/>
  <c r="BI355" i="1"/>
  <c r="BJ355" i="1" s="1"/>
  <c r="AP220" i="1"/>
  <c r="L24" i="2"/>
  <c r="AP4" i="1"/>
  <c r="AW4" i="1"/>
  <c r="CJ81" i="1"/>
  <c r="DU7" i="15"/>
  <c r="AD7" i="15"/>
  <c r="L33" i="15"/>
  <c r="BZ7" i="15"/>
  <c r="M44" i="2"/>
  <c r="CO145" i="1"/>
  <c r="O147" i="12"/>
  <c r="CP145" i="1"/>
  <c r="P147" i="12"/>
  <c r="CT145" i="1"/>
  <c r="DY7" i="15"/>
  <c r="DW7" i="15" s="1"/>
  <c r="AH7" i="15"/>
  <c r="AF7" i="15" s="1"/>
  <c r="Q44" i="2"/>
  <c r="O44" i="2" s="1"/>
  <c r="T147" i="12"/>
  <c r="CD7" i="15"/>
  <c r="CB7" i="15" s="1"/>
  <c r="P33" i="15"/>
  <c r="N33" i="15" s="1"/>
  <c r="DU9" i="15"/>
  <c r="L34" i="15"/>
  <c r="AD9" i="15"/>
  <c r="BZ9" i="15"/>
  <c r="M45" i="2"/>
  <c r="CT123" i="1"/>
  <c r="CD9" i="15"/>
  <c r="CB9" i="15" s="1"/>
  <c r="DY9" i="15"/>
  <c r="DW9" i="15" s="1"/>
  <c r="P34" i="15"/>
  <c r="N34" i="15" s="1"/>
  <c r="AH9" i="15"/>
  <c r="AF9" i="15" s="1"/>
  <c r="T156" i="12"/>
  <c r="Q45" i="2"/>
  <c r="O45" i="2" s="1"/>
  <c r="BH19" i="15"/>
  <c r="M23" i="2"/>
  <c r="L19" i="15"/>
  <c r="DC19" i="15"/>
  <c r="DG19" i="15"/>
  <c r="DE19" i="15" s="1"/>
  <c r="T129" i="12"/>
  <c r="P19" i="15"/>
  <c r="N19" i="15" s="1"/>
  <c r="Q23" i="2"/>
  <c r="O23" i="2" s="1"/>
  <c r="BL19" i="15"/>
  <c r="BJ19" i="15" s="1"/>
  <c r="CJ204" i="1"/>
  <c r="CJ89" i="1"/>
  <c r="DY16" i="15"/>
  <c r="CD16" i="15"/>
  <c r="P14" i="15"/>
  <c r="N14" i="15" s="1"/>
  <c r="BL14" i="15"/>
  <c r="BJ14" i="15" s="1"/>
  <c r="DG14" i="15"/>
  <c r="DE14" i="15" s="1"/>
  <c r="P8" i="15"/>
  <c r="N8" i="15" s="1"/>
  <c r="BL8" i="15"/>
  <c r="BJ8" i="15" s="1"/>
  <c r="DG8" i="15"/>
  <c r="DE8" i="15" s="1"/>
  <c r="P13" i="15"/>
  <c r="N13" i="15" s="1"/>
  <c r="BL13" i="15"/>
  <c r="BJ13" i="15" s="1"/>
  <c r="DG13" i="15"/>
  <c r="DE13" i="15" s="1"/>
  <c r="P10" i="15"/>
  <c r="N10" i="15" s="1"/>
  <c r="BL10" i="15"/>
  <c r="BJ10" i="15" s="1"/>
  <c r="DG10" i="15"/>
  <c r="DE10" i="15" s="1"/>
  <c r="P18" i="15"/>
  <c r="N18" i="15" s="1"/>
  <c r="BL18" i="15"/>
  <c r="BJ18" i="15" s="1"/>
  <c r="DG18" i="15"/>
  <c r="DE18" i="15" s="1"/>
  <c r="P12" i="15"/>
  <c r="N12" i="15" s="1"/>
  <c r="BL12" i="15"/>
  <c r="BJ12" i="15" s="1"/>
  <c r="DG12" i="15"/>
  <c r="DE12" i="15" s="1"/>
  <c r="P11" i="15"/>
  <c r="N11" i="15" s="1"/>
  <c r="DG11" i="15"/>
  <c r="DE11" i="15" s="1"/>
  <c r="BL11" i="15"/>
  <c r="BJ11" i="15" s="1"/>
  <c r="P9" i="15"/>
  <c r="N9" i="15" s="1"/>
  <c r="BL9" i="15"/>
  <c r="BJ9" i="15" s="1"/>
  <c r="DG9" i="15"/>
  <c r="DE9" i="15" s="1"/>
  <c r="P15" i="15"/>
  <c r="N15" i="15" s="1"/>
  <c r="DG15" i="15"/>
  <c r="DE15" i="15" s="1"/>
  <c r="BL15" i="15"/>
  <c r="BJ15" i="15" s="1"/>
  <c r="P6" i="15"/>
  <c r="N6" i="15" s="1"/>
  <c r="BL6" i="15"/>
  <c r="BJ6" i="15" s="1"/>
  <c r="DG6" i="15"/>
  <c r="DE6" i="15" s="1"/>
  <c r="P17" i="15"/>
  <c r="N17" i="15" s="1"/>
  <c r="BL17" i="15"/>
  <c r="BJ17" i="15" s="1"/>
  <c r="DG17" i="15"/>
  <c r="DE17" i="15" s="1"/>
  <c r="BL16" i="15"/>
  <c r="DG16" i="15"/>
  <c r="P7" i="15"/>
  <c r="N7" i="15" s="1"/>
  <c r="DG7" i="15"/>
  <c r="DE7" i="15" s="1"/>
  <c r="BL7" i="15"/>
  <c r="BJ7" i="15" s="1"/>
  <c r="BH11" i="15"/>
  <c r="DC11" i="15"/>
  <c r="BH7" i="15"/>
  <c r="DC7" i="15"/>
  <c r="DC10" i="15"/>
  <c r="BH10" i="15"/>
  <c r="BH15" i="15"/>
  <c r="DC15" i="15"/>
  <c r="L5" i="15"/>
  <c r="DC5" i="15"/>
  <c r="BH5" i="15"/>
  <c r="DC18" i="15"/>
  <c r="BH18" i="15"/>
  <c r="BH9" i="15"/>
  <c r="DC9" i="15"/>
  <c r="L12" i="15"/>
  <c r="BH12" i="15"/>
  <c r="DC12" i="15"/>
  <c r="BH13" i="15"/>
  <c r="DC13" i="15"/>
  <c r="BZ16" i="15"/>
  <c r="DU16" i="15"/>
  <c r="BH17" i="15"/>
  <c r="DC17" i="15"/>
  <c r="BH8" i="15"/>
  <c r="DC8" i="15"/>
  <c r="BH16" i="15"/>
  <c r="DC16" i="15"/>
  <c r="DC6" i="15"/>
  <c r="BH6" i="15"/>
  <c r="L17" i="15"/>
  <c r="L9" i="15"/>
  <c r="AB45" i="15"/>
  <c r="J45" i="15"/>
  <c r="AB40" i="15"/>
  <c r="J40" i="15"/>
  <c r="L8" i="15"/>
  <c r="L16" i="15"/>
  <c r="P16" i="15"/>
  <c r="AB43" i="15"/>
  <c r="J43" i="15"/>
  <c r="AD38" i="15"/>
  <c r="L38" i="15"/>
  <c r="L48" i="15" s="1"/>
  <c r="L18" i="15"/>
  <c r="AH38" i="15"/>
  <c r="AF38" i="15" s="1"/>
  <c r="P38" i="15"/>
  <c r="AB42" i="15"/>
  <c r="J42" i="15"/>
  <c r="L36" i="15"/>
  <c r="AD16" i="15"/>
  <c r="L11" i="15"/>
  <c r="P36" i="15"/>
  <c r="AH16" i="15"/>
  <c r="AB46" i="15"/>
  <c r="J46" i="15"/>
  <c r="L13" i="15"/>
  <c r="L7" i="15"/>
  <c r="L10" i="15"/>
  <c r="L15" i="15"/>
  <c r="AB39" i="15"/>
  <c r="J39" i="15"/>
  <c r="J37" i="15"/>
  <c r="AB37" i="15"/>
  <c r="AJ37" i="15" s="1"/>
  <c r="AN37" i="15"/>
  <c r="AB41" i="15"/>
  <c r="J41" i="15"/>
  <c r="L6" i="15"/>
  <c r="AB44" i="15"/>
  <c r="J44" i="15"/>
  <c r="M129" i="12"/>
  <c r="AU75" i="1"/>
  <c r="BQ75" i="1" s="1"/>
  <c r="AUZ75" i="1" s="1"/>
  <c r="AU95" i="1"/>
  <c r="BQ95" i="1" s="1"/>
  <c r="AUZ95" i="1" s="1"/>
  <c r="AU151" i="1"/>
  <c r="BQ151" i="1" s="1"/>
  <c r="AU283" i="1"/>
  <c r="BQ283" i="1" s="1"/>
  <c r="AUZ283" i="1" s="1"/>
  <c r="AU343" i="1"/>
  <c r="BQ343" i="1" s="1"/>
  <c r="AUZ343" i="1" s="1"/>
  <c r="AU345" i="1"/>
  <c r="BQ345" i="1" s="1"/>
  <c r="AU152" i="1"/>
  <c r="BQ152" i="1" s="1"/>
  <c r="AU387" i="1"/>
  <c r="BQ387" i="1" s="1"/>
  <c r="AUZ387" i="1" s="1"/>
  <c r="AU284" i="1"/>
  <c r="BQ284" i="1" s="1"/>
  <c r="AU289" i="1"/>
  <c r="BQ289" i="1" s="1"/>
  <c r="AU405" i="1"/>
  <c r="BQ405" i="1" s="1"/>
  <c r="AUZ405" i="1" s="1"/>
  <c r="AU346" i="1"/>
  <c r="BQ346" i="1" s="1"/>
  <c r="AU229" i="1"/>
  <c r="BQ229" i="1" s="1"/>
  <c r="AU319" i="1"/>
  <c r="BQ319" i="1" s="1"/>
  <c r="AU325" i="1"/>
  <c r="BQ325" i="1" s="1"/>
  <c r="AU370" i="1"/>
  <c r="BQ370" i="1" s="1"/>
  <c r="AU320" i="1"/>
  <c r="BQ320" i="1" s="1"/>
  <c r="AU368" i="1"/>
  <c r="BQ368" i="1" s="1"/>
  <c r="AU22" i="1"/>
  <c r="BQ22" i="1" s="1"/>
  <c r="AU24" i="1"/>
  <c r="BQ24" i="1" s="1"/>
  <c r="AU110" i="1"/>
  <c r="BQ110" i="1" s="1"/>
  <c r="AU112" i="1"/>
  <c r="BQ112" i="1" s="1"/>
  <c r="AU145" i="1"/>
  <c r="BQ145" i="1" s="1"/>
  <c r="AU173" i="1"/>
  <c r="BQ173" i="1" s="1"/>
  <c r="AU231" i="1"/>
  <c r="BQ231" i="1" s="1"/>
  <c r="AU234" i="1"/>
  <c r="BQ234" i="1" s="1"/>
  <c r="AU321" i="1"/>
  <c r="BQ321" i="1" s="1"/>
  <c r="AU323" i="1"/>
  <c r="BQ323" i="1" s="1"/>
  <c r="AU369" i="1"/>
  <c r="BQ369" i="1" s="1"/>
  <c r="AU373" i="1"/>
  <c r="BQ373" i="1" s="1"/>
  <c r="AU23" i="1"/>
  <c r="BQ23" i="1" s="1"/>
  <c r="AU174" i="1"/>
  <c r="BQ174" i="1" s="1"/>
  <c r="AU230" i="1"/>
  <c r="BQ230" i="1" s="1"/>
  <c r="AU272" i="1"/>
  <c r="BQ272" i="1" s="1"/>
  <c r="AU322" i="1"/>
  <c r="BQ322" i="1" s="1"/>
  <c r="AU49" i="1"/>
  <c r="BQ49" i="1" s="1"/>
  <c r="AU146" i="1"/>
  <c r="BQ146" i="1" s="1"/>
  <c r="AU172" i="1"/>
  <c r="BQ172" i="1" s="1"/>
  <c r="AU232" i="1"/>
  <c r="BQ232" i="1" s="1"/>
  <c r="AU324" i="1"/>
  <c r="BQ324" i="1" s="1"/>
  <c r="AU372" i="1"/>
  <c r="BQ372" i="1" s="1"/>
  <c r="AU401" i="1"/>
  <c r="BQ401" i="1" s="1"/>
  <c r="AU413" i="1"/>
  <c r="BQ413" i="1" s="1"/>
  <c r="M255" i="12"/>
  <c r="M228" i="12"/>
  <c r="CM185" i="1"/>
  <c r="M231" i="12"/>
  <c r="M237" i="12"/>
  <c r="M222" i="12"/>
  <c r="M210" i="12"/>
  <c r="CM422" i="1"/>
  <c r="M264" i="12"/>
  <c r="CM281" i="1"/>
  <c r="M165" i="12"/>
  <c r="M258" i="12"/>
  <c r="M186" i="12"/>
  <c r="M207" i="12"/>
  <c r="M153" i="12"/>
  <c r="M159" i="12"/>
  <c r="M252" i="12"/>
  <c r="M243" i="12"/>
  <c r="M216" i="12"/>
  <c r="M270" i="12"/>
  <c r="M171" i="12"/>
  <c r="CM416" i="1"/>
  <c r="M138" i="12"/>
  <c r="M141" i="12"/>
  <c r="CM69" i="1"/>
  <c r="M195" i="12"/>
  <c r="M180" i="12"/>
  <c r="AU9" i="1"/>
  <c r="BQ9" i="1" s="1"/>
  <c r="AU12" i="1"/>
  <c r="BQ12" i="1" s="1"/>
  <c r="AU34" i="1"/>
  <c r="BQ34" i="1" s="1"/>
  <c r="AU36" i="1"/>
  <c r="BQ36" i="1" s="1"/>
  <c r="AU77" i="1"/>
  <c r="BQ77" i="1" s="1"/>
  <c r="AU79" i="1"/>
  <c r="BQ79" i="1" s="1"/>
  <c r="AU102" i="1"/>
  <c r="BQ102" i="1" s="1"/>
  <c r="AU120" i="1"/>
  <c r="BQ120" i="1" s="1"/>
  <c r="AU122" i="1"/>
  <c r="BQ122" i="1" s="1"/>
  <c r="AU132" i="1"/>
  <c r="BQ132" i="1" s="1"/>
  <c r="AU134" i="1"/>
  <c r="BQ134" i="1" s="1"/>
  <c r="AU136" i="1"/>
  <c r="BQ136" i="1" s="1"/>
  <c r="AU153" i="1"/>
  <c r="BQ153" i="1" s="1"/>
  <c r="AU155" i="1"/>
  <c r="BQ155" i="1" s="1"/>
  <c r="AU191" i="1"/>
  <c r="BQ191" i="1" s="1"/>
  <c r="AUZ191" i="1" s="1"/>
  <c r="AU193" i="1"/>
  <c r="BQ193" i="1" s="1"/>
  <c r="AU195" i="1"/>
  <c r="BQ195" i="1" s="1"/>
  <c r="AU215" i="1"/>
  <c r="BQ215" i="1" s="1"/>
  <c r="AU217" i="1"/>
  <c r="BQ217" i="1" s="1"/>
  <c r="AU255" i="1"/>
  <c r="BQ255" i="1" s="1"/>
  <c r="AU285" i="1"/>
  <c r="BQ285" i="1" s="1"/>
  <c r="AU288" i="1"/>
  <c r="BQ288" i="1" s="1"/>
  <c r="AU292" i="1"/>
  <c r="BQ292" i="1" s="1"/>
  <c r="AU294" i="1"/>
  <c r="BQ294" i="1" s="1"/>
  <c r="AU347" i="1"/>
  <c r="BQ347" i="1" s="1"/>
  <c r="AU349" i="1"/>
  <c r="BQ349" i="1" s="1"/>
  <c r="AU388" i="1"/>
  <c r="BQ388" i="1" s="1"/>
  <c r="AU390" i="1"/>
  <c r="BQ390" i="1" s="1"/>
  <c r="AU392" i="1"/>
  <c r="BQ392" i="1" s="1"/>
  <c r="AU406" i="1"/>
  <c r="BQ406" i="1" s="1"/>
  <c r="AU408" i="1"/>
  <c r="BQ408" i="1" s="1"/>
  <c r="AU11" i="1"/>
  <c r="BQ11" i="1" s="1"/>
  <c r="AU76" i="1"/>
  <c r="BQ76" i="1" s="1"/>
  <c r="AU97" i="1"/>
  <c r="BQ97" i="1" s="1"/>
  <c r="AU103" i="1"/>
  <c r="BQ103" i="1" s="1"/>
  <c r="AU119" i="1"/>
  <c r="BQ119" i="1" s="1"/>
  <c r="AUZ119" i="1" s="1"/>
  <c r="AU123" i="1"/>
  <c r="AU131" i="1"/>
  <c r="BQ131" i="1" s="1"/>
  <c r="AUZ131" i="1" s="1"/>
  <c r="AU135" i="1"/>
  <c r="BQ135" i="1" s="1"/>
  <c r="AU156" i="1"/>
  <c r="BQ156" i="1" s="1"/>
  <c r="AU192" i="1"/>
  <c r="BQ192" i="1" s="1"/>
  <c r="AU214" i="1"/>
  <c r="BQ214" i="1" s="1"/>
  <c r="AUZ214" i="1" s="1"/>
  <c r="AU218" i="1"/>
  <c r="BQ218" i="1" s="1"/>
  <c r="AU256" i="1"/>
  <c r="BQ256" i="1" s="1"/>
  <c r="AU287" i="1"/>
  <c r="BQ287" i="1" s="1"/>
  <c r="AU291" i="1"/>
  <c r="BQ291" i="1" s="1"/>
  <c r="AU295" i="1"/>
  <c r="BQ295" i="1" s="1"/>
  <c r="AU350" i="1"/>
  <c r="BQ350" i="1" s="1"/>
  <c r="AU391" i="1"/>
  <c r="BQ391" i="1" s="1"/>
  <c r="AU407" i="1"/>
  <c r="BQ407" i="1" s="1"/>
  <c r="AU37" i="1"/>
  <c r="BQ37" i="1" s="1"/>
  <c r="AU78" i="1"/>
  <c r="BQ78" i="1" s="1"/>
  <c r="AU101" i="1"/>
  <c r="BQ101" i="1" s="1"/>
  <c r="AU121" i="1"/>
  <c r="BQ121" i="1" s="1"/>
  <c r="AU133" i="1"/>
  <c r="BQ133" i="1" s="1"/>
  <c r="AU137" i="1"/>
  <c r="BQ137" i="1" s="1"/>
  <c r="AU150" i="1"/>
  <c r="BQ150" i="1" s="1"/>
  <c r="AUZ150" i="1" s="1"/>
  <c r="AU154" i="1"/>
  <c r="BQ154" i="1" s="1"/>
  <c r="AU194" i="1"/>
  <c r="BQ194" i="1" s="1"/>
  <c r="AU216" i="1"/>
  <c r="BQ216" i="1" s="1"/>
  <c r="AU254" i="1"/>
  <c r="BQ254" i="1" s="1"/>
  <c r="AUZ254" i="1" s="1"/>
  <c r="AU293" i="1"/>
  <c r="BQ293" i="1" s="1"/>
  <c r="AU344" i="1"/>
  <c r="BQ344" i="1" s="1"/>
  <c r="AU348" i="1"/>
  <c r="BQ348" i="1" s="1"/>
  <c r="AU389" i="1"/>
  <c r="BQ389" i="1" s="1"/>
  <c r="AU393" i="1"/>
  <c r="BQ393" i="1" s="1"/>
  <c r="Y4" i="1"/>
  <c r="M246" i="12"/>
  <c r="M201" i="12"/>
  <c r="CM129" i="1"/>
  <c r="M204" i="12"/>
  <c r="M219" i="12"/>
  <c r="M249" i="12"/>
  <c r="CM420" i="1"/>
  <c r="M183" i="12"/>
  <c r="M240" i="12"/>
  <c r="M213" i="12"/>
  <c r="M267" i="12"/>
  <c r="M168" i="12"/>
  <c r="M234" i="12"/>
  <c r="M162" i="12"/>
  <c r="M150" i="12"/>
  <c r="M225" i="12"/>
  <c r="M261" i="12"/>
  <c r="M189" i="12"/>
  <c r="M144" i="12"/>
  <c r="CM423" i="1"/>
  <c r="M192" i="12"/>
  <c r="M177" i="12"/>
  <c r="M198" i="12"/>
  <c r="BO91" i="1"/>
  <c r="CK91" i="1" s="1"/>
  <c r="BL423" i="1"/>
  <c r="I23" i="19" s="1"/>
  <c r="BL151" i="1"/>
  <c r="BL121" i="1"/>
  <c r="BL344" i="1"/>
  <c r="BL370" i="1"/>
  <c r="BL345" i="1"/>
  <c r="BL289" i="1"/>
  <c r="BP38" i="1"/>
  <c r="AUY38" i="1" s="1"/>
  <c r="BL38" i="1"/>
  <c r="BP219" i="1"/>
  <c r="BL219" i="1"/>
  <c r="BP116" i="1"/>
  <c r="BL116" i="1"/>
  <c r="BP275" i="1"/>
  <c r="BL275" i="1"/>
  <c r="BP239" i="1"/>
  <c r="BL239" i="1"/>
  <c r="BP377" i="1"/>
  <c r="BL377" i="1"/>
  <c r="BP277" i="1"/>
  <c r="BL277" i="1"/>
  <c r="BL229" i="1"/>
  <c r="BL284" i="1"/>
  <c r="BL9" i="1"/>
  <c r="BL102" i="1"/>
  <c r="BL134" i="1"/>
  <c r="BL413" i="1"/>
  <c r="BL320" i="1"/>
  <c r="BL321" i="1"/>
  <c r="BL373" i="1"/>
  <c r="BP184" i="1"/>
  <c r="BL184" i="1"/>
  <c r="BP183" i="1"/>
  <c r="BL183" i="1"/>
  <c r="BP19" i="1"/>
  <c r="BL19" i="1"/>
  <c r="BP356" i="1"/>
  <c r="BL356" i="1"/>
  <c r="BP61" i="1"/>
  <c r="BL61" i="1"/>
  <c r="BP244" i="1"/>
  <c r="BL244" i="1"/>
  <c r="BP64" i="1"/>
  <c r="BL64" i="1"/>
  <c r="BP93" i="1"/>
  <c r="AUY93" i="1" s="1"/>
  <c r="BL93" i="1"/>
  <c r="BP187" i="1"/>
  <c r="AUY187" i="1" s="1"/>
  <c r="BL187" i="1"/>
  <c r="BP71" i="1"/>
  <c r="BL71" i="1"/>
  <c r="BP129" i="1"/>
  <c r="BL129" i="1"/>
  <c r="BP68" i="1"/>
  <c r="BL68" i="1"/>
  <c r="BP40" i="1"/>
  <c r="BL40" i="1"/>
  <c r="BP197" i="1"/>
  <c r="BL197" i="1"/>
  <c r="BP222" i="1"/>
  <c r="BL222" i="1"/>
  <c r="BP16" i="1"/>
  <c r="BL16" i="1"/>
  <c r="BP87" i="1"/>
  <c r="BL87" i="1"/>
  <c r="BP227" i="1"/>
  <c r="BL227" i="1"/>
  <c r="BP398" i="1"/>
  <c r="BL398" i="1"/>
  <c r="BP86" i="1"/>
  <c r="BL86" i="1"/>
  <c r="BP314" i="1"/>
  <c r="BL314" i="1"/>
  <c r="BP339" i="1"/>
  <c r="BL339" i="1"/>
  <c r="BP357" i="1"/>
  <c r="BL357" i="1"/>
  <c r="BP330" i="1"/>
  <c r="BL330" i="1"/>
  <c r="BP147" i="1"/>
  <c r="BL147" i="1"/>
  <c r="BP333" i="1"/>
  <c r="BL333" i="1"/>
  <c r="BP92" i="1"/>
  <c r="BL92" i="1"/>
  <c r="BP243" i="1"/>
  <c r="BL243" i="1"/>
  <c r="BP415" i="1"/>
  <c r="BL415" i="1"/>
  <c r="BP30" i="1"/>
  <c r="BL30" i="1"/>
  <c r="BP417" i="1"/>
  <c r="BL417" i="1"/>
  <c r="BP149" i="1"/>
  <c r="BL149" i="1"/>
  <c r="BP342" i="1"/>
  <c r="BL342" i="1"/>
  <c r="BP300" i="1"/>
  <c r="BL300" i="1"/>
  <c r="BP264" i="1"/>
  <c r="BL264" i="1"/>
  <c r="BP46" i="1"/>
  <c r="BL46" i="1"/>
  <c r="BP128" i="1"/>
  <c r="BL128" i="1"/>
  <c r="BP202" i="1"/>
  <c r="BL202" i="1"/>
  <c r="BP302" i="1"/>
  <c r="BL302" i="1"/>
  <c r="BP45" i="1"/>
  <c r="BL45" i="1"/>
  <c r="BP125" i="1"/>
  <c r="BL125" i="1"/>
  <c r="BP201" i="1"/>
  <c r="BL201" i="1"/>
  <c r="BP316" i="1"/>
  <c r="BL316" i="1"/>
  <c r="BP250" i="1"/>
  <c r="BL250" i="1"/>
  <c r="BP327" i="1"/>
  <c r="BL327" i="1"/>
  <c r="BP28" i="1"/>
  <c r="AUY28" i="1" s="1"/>
  <c r="BL28" i="1"/>
  <c r="BP242" i="1"/>
  <c r="BL242" i="1"/>
  <c r="BP113" i="1"/>
  <c r="BL113" i="1"/>
  <c r="BP374" i="1"/>
  <c r="BL374" i="1"/>
  <c r="BP65" i="1"/>
  <c r="AUY65" i="1" s="1"/>
  <c r="BP72" i="1"/>
  <c r="BL72" i="1"/>
  <c r="BP70" i="1"/>
  <c r="BL70" i="1"/>
  <c r="BL37" i="1"/>
  <c r="BL137" i="1"/>
  <c r="BL393" i="1"/>
  <c r="BL255" i="1"/>
  <c r="CJ71" i="1"/>
  <c r="BL75" i="1"/>
  <c r="BL150" i="1"/>
  <c r="BL194" i="1"/>
  <c r="BL254" i="1"/>
  <c r="BL407" i="1"/>
  <c r="BL110" i="1"/>
  <c r="BL33" i="1"/>
  <c r="BL78" i="1"/>
  <c r="BL389" i="1"/>
  <c r="BP225" i="1"/>
  <c r="BL225" i="1"/>
  <c r="BP63" i="1"/>
  <c r="BL63" i="1"/>
  <c r="BP209" i="1"/>
  <c r="BL209" i="1"/>
  <c r="BP27" i="1"/>
  <c r="BL27" i="1"/>
  <c r="BP334" i="1"/>
  <c r="BL334" i="1"/>
  <c r="BP179" i="1"/>
  <c r="BL179" i="1"/>
  <c r="BP378" i="1"/>
  <c r="BL378" i="1"/>
  <c r="BL348" i="1"/>
  <c r="BL368" i="1"/>
  <c r="BL195" i="1"/>
  <c r="BL232" i="1"/>
  <c r="BL372" i="1"/>
  <c r="BL34" i="1"/>
  <c r="BL172" i="1"/>
  <c r="BP418" i="1"/>
  <c r="AUY418" i="1" s="1"/>
  <c r="BP14" i="1"/>
  <c r="AUY14" i="1" s="1"/>
  <c r="BL14" i="1"/>
  <c r="BP304" i="1"/>
  <c r="BL304" i="1"/>
  <c r="BP379" i="1"/>
  <c r="BL379" i="1"/>
  <c r="BP114" i="1"/>
  <c r="BL114" i="1"/>
  <c r="BP402" i="1"/>
  <c r="BL402" i="1"/>
  <c r="BP115" i="1"/>
  <c r="BL115" i="1"/>
  <c r="BP375" i="1"/>
  <c r="BL375" i="1"/>
  <c r="BP249" i="1"/>
  <c r="BL249" i="1"/>
  <c r="BP282" i="1"/>
  <c r="BL282" i="1"/>
  <c r="BP188" i="1"/>
  <c r="BL188" i="1"/>
  <c r="BP253" i="1"/>
  <c r="BL253" i="1"/>
  <c r="BP404" i="1"/>
  <c r="BL404" i="1"/>
  <c r="BP157" i="1"/>
  <c r="BL157" i="1"/>
  <c r="BP259" i="1"/>
  <c r="BL259" i="1"/>
  <c r="BP166" i="1"/>
  <c r="BL166" i="1"/>
  <c r="BP299" i="1"/>
  <c r="BL299" i="1"/>
  <c r="BP44" i="1"/>
  <c r="BL44" i="1"/>
  <c r="BP200" i="1"/>
  <c r="BL200" i="1"/>
  <c r="BP317" i="1"/>
  <c r="BL317" i="1"/>
  <c r="BP43" i="1"/>
  <c r="BL43" i="1"/>
  <c r="BP170" i="1"/>
  <c r="BL170" i="1"/>
  <c r="BP364" i="1"/>
  <c r="BL364" i="1"/>
  <c r="BP248" i="1"/>
  <c r="BL248" i="1"/>
  <c r="BP273" i="1"/>
  <c r="BL273" i="1"/>
  <c r="BP89" i="1"/>
  <c r="AUY89" i="1" s="1"/>
  <c r="BL89" i="1"/>
  <c r="BP211" i="1"/>
  <c r="BL211" i="1"/>
  <c r="BP29" i="1"/>
  <c r="BL29" i="1"/>
  <c r="BP176" i="1"/>
  <c r="BL176" i="1"/>
  <c r="BP336" i="1"/>
  <c r="BL336" i="1"/>
  <c r="BP414" i="1"/>
  <c r="BL414" i="1"/>
  <c r="BP181" i="1"/>
  <c r="BL181" i="1"/>
  <c r="BP73" i="1"/>
  <c r="BL73" i="1"/>
  <c r="BP416" i="1"/>
  <c r="BL416" i="1"/>
  <c r="BP81" i="1"/>
  <c r="BP196" i="1"/>
  <c r="BL196" i="1"/>
  <c r="BP360" i="1"/>
  <c r="BL360" i="1"/>
  <c r="BP106" i="1"/>
  <c r="BL106" i="1"/>
  <c r="BP162" i="1"/>
  <c r="BL162" i="1"/>
  <c r="BP261" i="1"/>
  <c r="BL261" i="1"/>
  <c r="BP412" i="1"/>
  <c r="BL412" i="1"/>
  <c r="BP88" i="1"/>
  <c r="BL88" i="1"/>
  <c r="BP143" i="1"/>
  <c r="BL143" i="1"/>
  <c r="BP268" i="1"/>
  <c r="BL268" i="1"/>
  <c r="BP236" i="1"/>
  <c r="BL236" i="1"/>
  <c r="BP358" i="1"/>
  <c r="BL358" i="1"/>
  <c r="BP241" i="1"/>
  <c r="BL241" i="1"/>
  <c r="BP175" i="1"/>
  <c r="BL175" i="1"/>
  <c r="BP335" i="1"/>
  <c r="BL335" i="1"/>
  <c r="BP178" i="1"/>
  <c r="BL178" i="1"/>
  <c r="BP331" i="1"/>
  <c r="BL331" i="1"/>
  <c r="BP338" i="1"/>
  <c r="BL338" i="1"/>
  <c r="BP130" i="1"/>
  <c r="BL130" i="1"/>
  <c r="BP190" i="1"/>
  <c r="BL190" i="1"/>
  <c r="BP276" i="1"/>
  <c r="BP223" i="1"/>
  <c r="BP158" i="1"/>
  <c r="BP351" i="1"/>
  <c r="BP48" i="1"/>
  <c r="BP138" i="1"/>
  <c r="BP365" i="1"/>
  <c r="AUY365" i="1" s="1"/>
  <c r="BP47" i="1"/>
  <c r="BP127" i="1"/>
  <c r="BP203" i="1"/>
  <c r="BP359" i="1"/>
  <c r="BP252" i="1"/>
  <c r="BP104" i="1"/>
  <c r="BP257" i="1"/>
  <c r="BP13" i="1"/>
  <c r="BP297" i="1"/>
  <c r="BP85" i="1"/>
  <c r="BP140" i="1"/>
  <c r="BP315" i="1"/>
  <c r="BP21" i="1"/>
  <c r="BP107" i="1"/>
  <c r="BP303" i="1"/>
  <c r="BP399" i="1"/>
  <c r="BP251" i="1"/>
  <c r="BP80" i="1"/>
  <c r="BP265" i="1"/>
  <c r="BP39" i="1"/>
  <c r="BP266" i="1"/>
  <c r="BP20" i="1"/>
  <c r="BP108" i="1"/>
  <c r="BP267" i="1"/>
  <c r="BP105" i="1"/>
  <c r="BP161" i="1"/>
  <c r="BP240" i="1"/>
  <c r="BP31" i="1"/>
  <c r="BP341" i="1"/>
  <c r="BP167" i="1"/>
  <c r="BP296" i="1"/>
  <c r="BP260" i="1"/>
  <c r="BP318" i="1"/>
  <c r="BP124" i="1"/>
  <c r="BP171" i="1"/>
  <c r="BP269" i="1"/>
  <c r="BP396" i="1"/>
  <c r="BP84" i="1"/>
  <c r="BP139" i="1"/>
  <c r="BP362" i="1"/>
  <c r="BP361" i="1"/>
  <c r="J165" i="12"/>
  <c r="DB281" i="1"/>
  <c r="BP280" i="1"/>
  <c r="BM235" i="1"/>
  <c r="AUV235" i="1" s="1"/>
  <c r="AUW235" i="1" s="1"/>
  <c r="AUX235" i="1" s="1"/>
  <c r="AR235" i="1"/>
  <c r="AS235" i="1" s="1"/>
  <c r="BM229" i="1"/>
  <c r="AUV229" i="1" s="1"/>
  <c r="AUW229" i="1" s="1"/>
  <c r="AUX229" i="1" s="1"/>
  <c r="AR229" i="1"/>
  <c r="AS229" i="1" s="1"/>
  <c r="AT387" i="1"/>
  <c r="BP387" i="1" s="1"/>
  <c r="AUY387" i="1" s="1"/>
  <c r="BP221" i="1"/>
  <c r="BP17" i="1"/>
  <c r="BP163" i="1"/>
  <c r="BP224" i="1"/>
  <c r="BP355" i="1"/>
  <c r="AUY355" i="1" s="1"/>
  <c r="M12" i="2"/>
  <c r="BM131" i="1"/>
  <c r="AR131" i="1"/>
  <c r="AS131" i="1" s="1"/>
  <c r="BM293" i="1"/>
  <c r="AUV293" i="1" s="1"/>
  <c r="AUW293" i="1" s="1"/>
  <c r="AUX293" i="1" s="1"/>
  <c r="AR293" i="1"/>
  <c r="AS293" i="1" s="1"/>
  <c r="BM350" i="1"/>
  <c r="AUV350" i="1" s="1"/>
  <c r="AUW350" i="1" s="1"/>
  <c r="AUX350" i="1" s="1"/>
  <c r="AR350" i="1"/>
  <c r="AS350" i="1" s="1"/>
  <c r="BM391" i="1"/>
  <c r="AUV391" i="1" s="1"/>
  <c r="AUW391" i="1" s="1"/>
  <c r="AUX391" i="1" s="1"/>
  <c r="AR391" i="1"/>
  <c r="AS391" i="1" s="1"/>
  <c r="BM407" i="1"/>
  <c r="AUV407" i="1" s="1"/>
  <c r="AUW407" i="1" s="1"/>
  <c r="AUX407" i="1" s="1"/>
  <c r="AR407" i="1"/>
  <c r="AS407" i="1" s="1"/>
  <c r="BM9" i="1"/>
  <c r="AUV9" i="1" s="1"/>
  <c r="AUW9" i="1" s="1"/>
  <c r="AUX9" i="1" s="1"/>
  <c r="AR9" i="1"/>
  <c r="AS9" i="1" s="1"/>
  <c r="BM32" i="1"/>
  <c r="AUV32" i="1" s="1"/>
  <c r="AUW32" i="1" s="1"/>
  <c r="AUX32" i="1" s="1"/>
  <c r="AR32" i="1"/>
  <c r="AS32" i="1" s="1"/>
  <c r="M20" i="2"/>
  <c r="AR36" i="1"/>
  <c r="AS36" i="1" s="1"/>
  <c r="BM36" i="1"/>
  <c r="AUV36" i="1" s="1"/>
  <c r="AUW36" i="1" s="1"/>
  <c r="AUX36" i="1" s="1"/>
  <c r="AR79" i="1"/>
  <c r="AS79" i="1" s="1"/>
  <c r="BM79" i="1"/>
  <c r="AUV79" i="1" s="1"/>
  <c r="AUW79" i="1" s="1"/>
  <c r="AUX79" i="1" s="1"/>
  <c r="BM122" i="1"/>
  <c r="AUV122" i="1" s="1"/>
  <c r="AUW122" i="1" s="1"/>
  <c r="AUX122" i="1" s="1"/>
  <c r="AR122" i="1"/>
  <c r="AS122" i="1" s="1"/>
  <c r="BM134" i="1"/>
  <c r="AUV134" i="1" s="1"/>
  <c r="AUW134" i="1" s="1"/>
  <c r="AUX134" i="1" s="1"/>
  <c r="AR134" i="1"/>
  <c r="AS134" i="1" s="1"/>
  <c r="BM217" i="1"/>
  <c r="AUV217" i="1" s="1"/>
  <c r="AUW217" i="1" s="1"/>
  <c r="AUX217" i="1" s="1"/>
  <c r="AR217" i="1"/>
  <c r="AS217" i="1" s="1"/>
  <c r="BM285" i="1"/>
  <c r="AUV285" i="1" s="1"/>
  <c r="AUW285" i="1" s="1"/>
  <c r="AUX285" i="1" s="1"/>
  <c r="AR285" i="1"/>
  <c r="AS285" i="1" s="1"/>
  <c r="BM388" i="1"/>
  <c r="AUV388" i="1" s="1"/>
  <c r="AUW388" i="1" s="1"/>
  <c r="AUX388" i="1" s="1"/>
  <c r="AR388" i="1"/>
  <c r="AS388" i="1" s="1"/>
  <c r="BM392" i="1"/>
  <c r="AUV392" i="1" s="1"/>
  <c r="AUW392" i="1" s="1"/>
  <c r="AUX392" i="1" s="1"/>
  <c r="AR392" i="1"/>
  <c r="AS392" i="1" s="1"/>
  <c r="BM408" i="1"/>
  <c r="AUV408" i="1" s="1"/>
  <c r="AUW408" i="1" s="1"/>
  <c r="AUX408" i="1" s="1"/>
  <c r="AR408" i="1"/>
  <c r="AS408" i="1" s="1"/>
  <c r="BM23" i="1"/>
  <c r="AUV23" i="1" s="1"/>
  <c r="AR23" i="1"/>
  <c r="AS23" i="1" s="1"/>
  <c r="BM51" i="1"/>
  <c r="AUV51" i="1" s="1"/>
  <c r="AR51" i="1"/>
  <c r="AS51" i="1" s="1"/>
  <c r="BM174" i="1"/>
  <c r="AUV174" i="1" s="1"/>
  <c r="AUW174" i="1" s="1"/>
  <c r="AUX174" i="1" s="1"/>
  <c r="AR174" i="1"/>
  <c r="AS174" i="1" s="1"/>
  <c r="BM372" i="1"/>
  <c r="AUV372" i="1" s="1"/>
  <c r="AUW372" i="1" s="1"/>
  <c r="AUX372" i="1" s="1"/>
  <c r="AR372" i="1"/>
  <c r="AS372" i="1" s="1"/>
  <c r="AR110" i="1"/>
  <c r="AS110" i="1" s="1"/>
  <c r="BM110" i="1"/>
  <c r="AUV110" i="1" s="1"/>
  <c r="AUW110" i="1" s="1"/>
  <c r="AUX110" i="1" s="1"/>
  <c r="BM145" i="1"/>
  <c r="AUV145" i="1" s="1"/>
  <c r="AUW145" i="1" s="1"/>
  <c r="AUX145" i="1" s="1"/>
  <c r="AR145" i="1"/>
  <c r="AS145" i="1" s="1"/>
  <c r="BM323" i="1"/>
  <c r="AUV323" i="1" s="1"/>
  <c r="AUW323" i="1" s="1"/>
  <c r="AUX323" i="1" s="1"/>
  <c r="AR323" i="1"/>
  <c r="AS323" i="1" s="1"/>
  <c r="P180" i="12"/>
  <c r="O177" i="12"/>
  <c r="CP69" i="1"/>
  <c r="P174" i="12"/>
  <c r="T180" i="12"/>
  <c r="T177" i="12"/>
  <c r="AT346" i="1"/>
  <c r="BP346" i="1" s="1"/>
  <c r="BP91" i="1"/>
  <c r="BP62" i="1"/>
  <c r="AUY62" i="1" s="1"/>
  <c r="BP90" i="1"/>
  <c r="BP148" i="1"/>
  <c r="BP274" i="1"/>
  <c r="BP403" i="1"/>
  <c r="BP117" i="1"/>
  <c r="BP340" i="1"/>
  <c r="P117" i="12"/>
  <c r="P81" i="12"/>
  <c r="P9" i="12"/>
  <c r="P15" i="12"/>
  <c r="O90" i="12"/>
  <c r="P123" i="12"/>
  <c r="P6" i="12"/>
  <c r="CP387" i="1"/>
  <c r="P111" i="12"/>
  <c r="CP75" i="1"/>
  <c r="P3" i="12"/>
  <c r="CP343" i="1"/>
  <c r="P84" i="12"/>
  <c r="T117" i="12"/>
  <c r="T9" i="12"/>
  <c r="T15" i="12"/>
  <c r="T123" i="12"/>
  <c r="T6" i="12"/>
  <c r="CD289" i="1"/>
  <c r="AVM289" i="1" s="1"/>
  <c r="BI289" i="1"/>
  <c r="BJ289" i="1" s="1"/>
  <c r="CD95" i="1"/>
  <c r="AVM95" i="1" s="1"/>
  <c r="BI95" i="1"/>
  <c r="BJ95" i="1" s="1"/>
  <c r="CD345" i="1"/>
  <c r="AVM345" i="1" s="1"/>
  <c r="BI345" i="1"/>
  <c r="BJ345" i="1" s="1"/>
  <c r="CD290" i="1"/>
  <c r="AVM290" i="1" s="1"/>
  <c r="BI290" i="1"/>
  <c r="BJ290" i="1" s="1"/>
  <c r="O45" i="12"/>
  <c r="O27" i="12"/>
  <c r="O24" i="12"/>
  <c r="O33" i="12"/>
  <c r="CO119" i="1"/>
  <c r="O21" i="12"/>
  <c r="CO214" i="1"/>
  <c r="T99" i="12"/>
  <c r="T69" i="12"/>
  <c r="T102" i="12"/>
  <c r="Q20" i="2"/>
  <c r="CT32" i="1"/>
  <c r="T21" i="12"/>
  <c r="CT119" i="1"/>
  <c r="Q11" i="2"/>
  <c r="O11" i="2" s="1"/>
  <c r="T48" i="12"/>
  <c r="Q14" i="2"/>
  <c r="O14" i="2" s="1"/>
  <c r="CT214" i="1"/>
  <c r="CD8" i="1"/>
  <c r="AVM8" i="1" s="1"/>
  <c r="BI8" i="1"/>
  <c r="BJ8" i="1" s="1"/>
  <c r="CD33" i="1"/>
  <c r="AVM33" i="1" s="1"/>
  <c r="BI33" i="1"/>
  <c r="BJ33" i="1" s="1"/>
  <c r="CD37" i="1"/>
  <c r="AVM37" i="1" s="1"/>
  <c r="BI37" i="1"/>
  <c r="BJ37" i="1" s="1"/>
  <c r="CD78" i="1"/>
  <c r="BI78" i="1"/>
  <c r="BJ78" i="1" s="1"/>
  <c r="CD101" i="1"/>
  <c r="AVM101" i="1" s="1"/>
  <c r="BI101" i="1"/>
  <c r="BJ101" i="1" s="1"/>
  <c r="CD133" i="1"/>
  <c r="AVM133" i="1" s="1"/>
  <c r="BI133" i="1"/>
  <c r="BJ133" i="1" s="1"/>
  <c r="CD137" i="1"/>
  <c r="AVM137" i="1" s="1"/>
  <c r="BI137" i="1"/>
  <c r="BJ137" i="1" s="1"/>
  <c r="CD154" i="1"/>
  <c r="AVM154" i="1" s="1"/>
  <c r="BI154" i="1"/>
  <c r="BJ154" i="1" s="1"/>
  <c r="CD348" i="1"/>
  <c r="AVM348" i="1" s="1"/>
  <c r="BI348" i="1"/>
  <c r="BJ348" i="1" s="1"/>
  <c r="CD155" i="1"/>
  <c r="AVM155" i="1" s="1"/>
  <c r="BI155" i="1"/>
  <c r="BJ155" i="1" s="1"/>
  <c r="CD255" i="1"/>
  <c r="AVM255" i="1" s="1"/>
  <c r="BI255" i="1"/>
  <c r="BJ255" i="1" s="1"/>
  <c r="CD294" i="1"/>
  <c r="AVM294" i="1" s="1"/>
  <c r="BI294" i="1"/>
  <c r="BJ294" i="1" s="1"/>
  <c r="CD349" i="1"/>
  <c r="AVM349" i="1" s="1"/>
  <c r="BI349" i="1"/>
  <c r="BJ349" i="1" s="1"/>
  <c r="CD390" i="1"/>
  <c r="AVM390" i="1" s="1"/>
  <c r="BI390" i="1"/>
  <c r="BJ390" i="1" s="1"/>
  <c r="CD406" i="1"/>
  <c r="AVM406" i="1" s="1"/>
  <c r="BI406" i="1"/>
  <c r="BJ406" i="1" s="1"/>
  <c r="AT235" i="1"/>
  <c r="BP235" i="1" s="1"/>
  <c r="AT319" i="1"/>
  <c r="BP319" i="1" s="1"/>
  <c r="CD229" i="1"/>
  <c r="AVM229" i="1" s="1"/>
  <c r="BI229" i="1"/>
  <c r="BJ229" i="1" s="1"/>
  <c r="CD325" i="1"/>
  <c r="AVM325" i="1" s="1"/>
  <c r="BI325" i="1"/>
  <c r="BJ325" i="1" s="1"/>
  <c r="AT371" i="1"/>
  <c r="BP371" i="1" s="1"/>
  <c r="AT322" i="1"/>
  <c r="BL322" i="1" s="1"/>
  <c r="AT207" i="1"/>
  <c r="BP207" i="1" s="1"/>
  <c r="AT174" i="1"/>
  <c r="BP174" i="1" s="1"/>
  <c r="AT146" i="1"/>
  <c r="BP146" i="1" s="1"/>
  <c r="AT51" i="1"/>
  <c r="BP51" i="1" s="1"/>
  <c r="AT23" i="1"/>
  <c r="BP23" i="1" s="1"/>
  <c r="AT323" i="1"/>
  <c r="BP323" i="1" s="1"/>
  <c r="AT234" i="1"/>
  <c r="BP234" i="1" s="1"/>
  <c r="AT206" i="1"/>
  <c r="BP206" i="1" s="1"/>
  <c r="AT145" i="1"/>
  <c r="BP145" i="1" s="1"/>
  <c r="AT24" i="1"/>
  <c r="BL24" i="1" s="1"/>
  <c r="CD23" i="1"/>
  <c r="AVM23" i="1" s="1"/>
  <c r="BI23" i="1"/>
  <c r="BJ23" i="1" s="1"/>
  <c r="CD51" i="1"/>
  <c r="AVM51" i="1" s="1"/>
  <c r="BI51" i="1"/>
  <c r="BJ51" i="1" s="1"/>
  <c r="CD174" i="1"/>
  <c r="AVM174" i="1" s="1"/>
  <c r="BI174" i="1"/>
  <c r="BJ174" i="1" s="1"/>
  <c r="CD322" i="1"/>
  <c r="AVM322" i="1" s="1"/>
  <c r="BI322" i="1"/>
  <c r="BJ322" i="1" s="1"/>
  <c r="CD372" i="1"/>
  <c r="AVM372" i="1" s="1"/>
  <c r="BI372" i="1"/>
  <c r="BJ372" i="1" s="1"/>
  <c r="BI413" i="1"/>
  <c r="BJ413" i="1" s="1"/>
  <c r="CD413" i="1"/>
  <c r="AVM413" i="1" s="1"/>
  <c r="BI24" i="1"/>
  <c r="BJ24" i="1" s="1"/>
  <c r="CD24" i="1"/>
  <c r="AVM24" i="1" s="1"/>
  <c r="CD145" i="1"/>
  <c r="BI145" i="1"/>
  <c r="BJ145" i="1" s="1"/>
  <c r="CD206" i="1"/>
  <c r="AVM206" i="1" s="1"/>
  <c r="BI206" i="1"/>
  <c r="BJ206" i="1" s="1"/>
  <c r="CD323" i="1"/>
  <c r="AVM323" i="1" s="1"/>
  <c r="BI323" i="1"/>
  <c r="BJ323" i="1" s="1"/>
  <c r="CD371" i="1"/>
  <c r="AVM371" i="1" s="1"/>
  <c r="BI371" i="1"/>
  <c r="BJ371" i="1" s="1"/>
  <c r="BP420" i="1"/>
  <c r="BP424" i="1"/>
  <c r="BP422" i="1"/>
  <c r="BP186" i="1"/>
  <c r="BP281" i="1"/>
  <c r="BP74" i="1"/>
  <c r="BP185" i="1"/>
  <c r="AR423" i="1"/>
  <c r="AS423" i="1" s="1"/>
  <c r="BM423" i="1"/>
  <c r="AUV423" i="1" s="1"/>
  <c r="AUW423" i="1" s="1"/>
  <c r="AUX423" i="1" s="1"/>
  <c r="M49" i="2"/>
  <c r="M59" i="2" s="1"/>
  <c r="BP67" i="1"/>
  <c r="AUY67" i="1" s="1"/>
  <c r="BP213" i="1"/>
  <c r="BP94" i="1"/>
  <c r="BM320" i="1"/>
  <c r="AUV320" i="1" s="1"/>
  <c r="AUW320" i="1" s="1"/>
  <c r="AUX320" i="1" s="1"/>
  <c r="AR320" i="1"/>
  <c r="AS320" i="1" s="1"/>
  <c r="BM289" i="1"/>
  <c r="AUV289" i="1" s="1"/>
  <c r="AUW289" i="1" s="1"/>
  <c r="AUX289" i="1" s="1"/>
  <c r="AR289" i="1"/>
  <c r="AS289" i="1" s="1"/>
  <c r="M17" i="2"/>
  <c r="BM283" i="1"/>
  <c r="AUV283" i="1" s="1"/>
  <c r="AUW283" i="1" s="1"/>
  <c r="AUX283" i="1" s="1"/>
  <c r="AR283" i="1"/>
  <c r="AS283" i="1" s="1"/>
  <c r="BM346" i="1"/>
  <c r="AUV346" i="1" s="1"/>
  <c r="AUW346" i="1" s="1"/>
  <c r="AUX346" i="1" s="1"/>
  <c r="AR346" i="1"/>
  <c r="AS346" i="1" s="1"/>
  <c r="BM101" i="1"/>
  <c r="AUV101" i="1" s="1"/>
  <c r="AUW101" i="1" s="1"/>
  <c r="AUX101" i="1" s="1"/>
  <c r="AR101" i="1"/>
  <c r="AS101" i="1" s="1"/>
  <c r="BM133" i="1"/>
  <c r="AUV133" i="1" s="1"/>
  <c r="AUW133" i="1" s="1"/>
  <c r="AUX133" i="1" s="1"/>
  <c r="AR133" i="1"/>
  <c r="AS133" i="1" s="1"/>
  <c r="BM137" i="1"/>
  <c r="AUV137" i="1" s="1"/>
  <c r="AUW137" i="1" s="1"/>
  <c r="AUX137" i="1" s="1"/>
  <c r="AR137" i="1"/>
  <c r="AS137" i="1" s="1"/>
  <c r="BM192" i="1"/>
  <c r="AUV192" i="1" s="1"/>
  <c r="AUW192" i="1" s="1"/>
  <c r="AUX192" i="1" s="1"/>
  <c r="AR192" i="1"/>
  <c r="AS192" i="1" s="1"/>
  <c r="M14" i="2"/>
  <c r="BM214" i="1"/>
  <c r="AUV214" i="1" s="1"/>
  <c r="AUW214" i="1" s="1"/>
  <c r="AUX214" i="1" s="1"/>
  <c r="AR214" i="1"/>
  <c r="AS214" i="1" s="1"/>
  <c r="BM218" i="1"/>
  <c r="AUV218" i="1" s="1"/>
  <c r="AUW218" i="1" s="1"/>
  <c r="AUX218" i="1" s="1"/>
  <c r="AR218" i="1"/>
  <c r="AS218" i="1" s="1"/>
  <c r="BM256" i="1"/>
  <c r="AUV256" i="1" s="1"/>
  <c r="AUW256" i="1" s="1"/>
  <c r="AUX256" i="1" s="1"/>
  <c r="AR256" i="1"/>
  <c r="AS256" i="1" s="1"/>
  <c r="BM291" i="1"/>
  <c r="AUV291" i="1" s="1"/>
  <c r="AUW291" i="1" s="1"/>
  <c r="AUX291" i="1" s="1"/>
  <c r="AR291" i="1"/>
  <c r="AS291" i="1" s="1"/>
  <c r="BM295" i="1"/>
  <c r="AUV295" i="1" s="1"/>
  <c r="AUW295" i="1" s="1"/>
  <c r="AUX295" i="1" s="1"/>
  <c r="AR295" i="1"/>
  <c r="AS295" i="1" s="1"/>
  <c r="BM348" i="1"/>
  <c r="AUV348" i="1" s="1"/>
  <c r="AUW348" i="1" s="1"/>
  <c r="AUX348" i="1" s="1"/>
  <c r="AR348" i="1"/>
  <c r="AS348" i="1" s="1"/>
  <c r="BM393" i="1"/>
  <c r="AUV393" i="1" s="1"/>
  <c r="AUW393" i="1" s="1"/>
  <c r="AUX393" i="1" s="1"/>
  <c r="AR393" i="1"/>
  <c r="AS393" i="1" s="1"/>
  <c r="AR34" i="1"/>
  <c r="AS34" i="1" s="1"/>
  <c r="BM34" i="1"/>
  <c r="AUV34" i="1" s="1"/>
  <c r="AUW34" i="1" s="1"/>
  <c r="AUX34" i="1" s="1"/>
  <c r="AR77" i="1"/>
  <c r="AS77" i="1" s="1"/>
  <c r="BM77" i="1"/>
  <c r="AUV77" i="1" s="1"/>
  <c r="AUW77" i="1" s="1"/>
  <c r="AUX77" i="1" s="1"/>
  <c r="BM98" i="1"/>
  <c r="AUV98" i="1" s="1"/>
  <c r="AUW98" i="1" s="1"/>
  <c r="AUX98" i="1" s="1"/>
  <c r="AR98" i="1"/>
  <c r="AS98" i="1" s="1"/>
  <c r="AR132" i="1"/>
  <c r="AS132" i="1" s="1"/>
  <c r="BM132" i="1"/>
  <c r="BM294" i="1"/>
  <c r="AUV294" i="1" s="1"/>
  <c r="AUW294" i="1" s="1"/>
  <c r="AUX294" i="1" s="1"/>
  <c r="AR294" i="1"/>
  <c r="AS294" i="1" s="1"/>
  <c r="BM349" i="1"/>
  <c r="AUV349" i="1" s="1"/>
  <c r="AUW349" i="1" s="1"/>
  <c r="AUX349" i="1" s="1"/>
  <c r="AR349" i="1"/>
  <c r="AS349" i="1" s="1"/>
  <c r="BM390" i="1"/>
  <c r="AUV390" i="1" s="1"/>
  <c r="AUW390" i="1" s="1"/>
  <c r="AUX390" i="1" s="1"/>
  <c r="AR390" i="1"/>
  <c r="AS390" i="1" s="1"/>
  <c r="BM406" i="1"/>
  <c r="AUV406" i="1" s="1"/>
  <c r="AUW406" i="1" s="1"/>
  <c r="AUX406" i="1" s="1"/>
  <c r="AR406" i="1"/>
  <c r="AS406" i="1" s="1"/>
  <c r="Q108" i="12"/>
  <c r="Q99" i="12"/>
  <c r="Q60" i="12"/>
  <c r="BM111" i="1"/>
  <c r="AUV111" i="1" s="1"/>
  <c r="AUW111" i="1" s="1"/>
  <c r="AUX111" i="1" s="1"/>
  <c r="AR111" i="1"/>
  <c r="AS111" i="1" s="1"/>
  <c r="BM324" i="1"/>
  <c r="AUV324" i="1" s="1"/>
  <c r="AUW324" i="1" s="1"/>
  <c r="AUX324" i="1" s="1"/>
  <c r="AR324" i="1"/>
  <c r="AS324" i="1" s="1"/>
  <c r="BM401" i="1"/>
  <c r="AUV401" i="1" s="1"/>
  <c r="AUW401" i="1" s="1"/>
  <c r="AUX401" i="1" s="1"/>
  <c r="AR401" i="1"/>
  <c r="AS401" i="1" s="1"/>
  <c r="BM50" i="1"/>
  <c r="AUV50" i="1" s="1"/>
  <c r="AUW50" i="1" s="1"/>
  <c r="AUX50" i="1" s="1"/>
  <c r="AR50" i="1"/>
  <c r="AS50" i="1" s="1"/>
  <c r="BM112" i="1"/>
  <c r="AUV112" i="1" s="1"/>
  <c r="AUW112" i="1" s="1"/>
  <c r="AUX112" i="1" s="1"/>
  <c r="AR112" i="1"/>
  <c r="AS112" i="1" s="1"/>
  <c r="BM231" i="1"/>
  <c r="AUV231" i="1" s="1"/>
  <c r="AUW231" i="1" s="1"/>
  <c r="AUX231" i="1" s="1"/>
  <c r="AR231" i="1"/>
  <c r="AS231" i="1" s="1"/>
  <c r="BM321" i="1"/>
  <c r="AUV321" i="1" s="1"/>
  <c r="AUW321" i="1" s="1"/>
  <c r="AUX321" i="1" s="1"/>
  <c r="AR321" i="1"/>
  <c r="AS321" i="1" s="1"/>
  <c r="BM369" i="1"/>
  <c r="AR369" i="1"/>
  <c r="AS369" i="1" s="1"/>
  <c r="BM373" i="1"/>
  <c r="AUV373" i="1" s="1"/>
  <c r="AUW373" i="1" s="1"/>
  <c r="AUX373" i="1" s="1"/>
  <c r="AR373" i="1"/>
  <c r="AS373" i="1" s="1"/>
  <c r="O198" i="12"/>
  <c r="O195" i="12"/>
  <c r="CO423" i="1"/>
  <c r="O192" i="12"/>
  <c r="T195" i="12"/>
  <c r="T192" i="12"/>
  <c r="Q49" i="2"/>
  <c r="CT423" i="1"/>
  <c r="BP238" i="1"/>
  <c r="BP337" i="1"/>
  <c r="BP326" i="1"/>
  <c r="BP26" i="1"/>
  <c r="BP177" i="1"/>
  <c r="BP210" i="1"/>
  <c r="BP376" i="1"/>
  <c r="O126" i="12"/>
  <c r="O18" i="12"/>
  <c r="O87" i="12"/>
  <c r="O78" i="12"/>
  <c r="O114" i="12"/>
  <c r="CO405" i="1"/>
  <c r="CO95" i="1"/>
  <c r="CO283" i="1"/>
  <c r="R117" i="12"/>
  <c r="T120" i="12"/>
  <c r="Q22" i="2"/>
  <c r="O22" i="2" s="1"/>
  <c r="CT405" i="1"/>
  <c r="CD284" i="1"/>
  <c r="AVM284" i="1" s="1"/>
  <c r="BI284" i="1"/>
  <c r="BJ284" i="1" s="1"/>
  <c r="CD75" i="1"/>
  <c r="AVM75" i="1" s="1"/>
  <c r="BI75" i="1"/>
  <c r="BJ75" i="1" s="1"/>
  <c r="CD151" i="1"/>
  <c r="AVM151" i="1" s="1"/>
  <c r="BI151" i="1"/>
  <c r="BJ151" i="1" s="1"/>
  <c r="CD346" i="1"/>
  <c r="AVM346" i="1" s="1"/>
  <c r="BI346" i="1"/>
  <c r="BJ346" i="1" s="1"/>
  <c r="AT390" i="1"/>
  <c r="BP390" i="1" s="1"/>
  <c r="AT4" i="1"/>
  <c r="AT295" i="1"/>
  <c r="BP295" i="1" s="1"/>
  <c r="AT291" i="1"/>
  <c r="BP291" i="1" s="1"/>
  <c r="AT256" i="1"/>
  <c r="BP256" i="1" s="1"/>
  <c r="AT218" i="1"/>
  <c r="BP218" i="1" s="1"/>
  <c r="AT214" i="1"/>
  <c r="BL214" i="1" s="1"/>
  <c r="AT192" i="1"/>
  <c r="BP192" i="1" s="1"/>
  <c r="AT154" i="1"/>
  <c r="BP154" i="1" s="1"/>
  <c r="AT133" i="1"/>
  <c r="BP133" i="1" s="1"/>
  <c r="AT123" i="1"/>
  <c r="AT119" i="1"/>
  <c r="BP119" i="1" s="1"/>
  <c r="AUY119" i="1" s="1"/>
  <c r="AT101" i="1"/>
  <c r="BP101" i="1" s="1"/>
  <c r="AT8" i="1"/>
  <c r="BP8" i="1" s="1"/>
  <c r="AT406" i="1"/>
  <c r="BP406" i="1" s="1"/>
  <c r="AT349" i="1"/>
  <c r="BP349" i="1" s="1"/>
  <c r="AT294" i="1"/>
  <c r="BL294" i="1" s="1"/>
  <c r="AT288" i="1"/>
  <c r="BP288" i="1" s="1"/>
  <c r="AT215" i="1"/>
  <c r="BP215" i="1" s="1"/>
  <c r="AT193" i="1"/>
  <c r="BP193" i="1" s="1"/>
  <c r="AT155" i="1"/>
  <c r="BP155" i="1" s="1"/>
  <c r="AT136" i="1"/>
  <c r="BP136" i="1" s="1"/>
  <c r="AT132" i="1"/>
  <c r="BP132" i="1" s="1"/>
  <c r="AT120" i="1"/>
  <c r="BP120" i="1" s="1"/>
  <c r="AT98" i="1"/>
  <c r="BP98" i="1" s="1"/>
  <c r="AT77" i="1"/>
  <c r="BP77" i="1" s="1"/>
  <c r="AT12" i="1"/>
  <c r="BL12" i="1" s="1"/>
  <c r="O72" i="12"/>
  <c r="O54" i="12"/>
  <c r="O42" i="12"/>
  <c r="O96" i="12"/>
  <c r="O63" i="12"/>
  <c r="O36" i="12"/>
  <c r="P108" i="12"/>
  <c r="P99" i="12"/>
  <c r="O69" i="12"/>
  <c r="O51" i="12"/>
  <c r="P60" i="12"/>
  <c r="O105" i="12"/>
  <c r="CO131" i="1"/>
  <c r="O30" i="12"/>
  <c r="CO150" i="1"/>
  <c r="CO254" i="1"/>
  <c r="O66" i="12"/>
  <c r="CO191" i="1"/>
  <c r="O57" i="12"/>
  <c r="R63" i="12"/>
  <c r="R108" i="12"/>
  <c r="T30" i="12"/>
  <c r="CT131" i="1"/>
  <c r="Q12" i="2"/>
  <c r="O12" i="2" s="1"/>
  <c r="T39" i="12"/>
  <c r="CT150" i="1"/>
  <c r="Q13" i="2"/>
  <c r="O13" i="2" s="1"/>
  <c r="T93" i="12"/>
  <c r="Q19" i="2"/>
  <c r="O19" i="2" s="1"/>
  <c r="CD11" i="1"/>
  <c r="AVM11" i="1" s="1"/>
  <c r="BI11" i="1"/>
  <c r="BJ11" i="1" s="1"/>
  <c r="CD35" i="1"/>
  <c r="AVM35" i="1" s="1"/>
  <c r="BI35" i="1"/>
  <c r="BJ35" i="1" s="1"/>
  <c r="CD76" i="1"/>
  <c r="BI76" i="1"/>
  <c r="BJ76" i="1" s="1"/>
  <c r="CD97" i="1"/>
  <c r="AVM97" i="1" s="1"/>
  <c r="BI97" i="1"/>
  <c r="BJ97" i="1" s="1"/>
  <c r="CD103" i="1"/>
  <c r="AVM103" i="1" s="1"/>
  <c r="BI103" i="1"/>
  <c r="BJ103" i="1" s="1"/>
  <c r="CD131" i="1"/>
  <c r="BI131" i="1"/>
  <c r="BJ131" i="1" s="1"/>
  <c r="CD135" i="1"/>
  <c r="AVM135" i="1" s="1"/>
  <c r="BI135" i="1"/>
  <c r="BJ135" i="1" s="1"/>
  <c r="CD156" i="1"/>
  <c r="AVM156" i="1" s="1"/>
  <c r="BI156" i="1"/>
  <c r="BJ156" i="1" s="1"/>
  <c r="CD287" i="1"/>
  <c r="AVM287" i="1" s="1"/>
  <c r="BI287" i="1"/>
  <c r="BJ287" i="1" s="1"/>
  <c r="CD350" i="1"/>
  <c r="AVM350" i="1" s="1"/>
  <c r="BI350" i="1"/>
  <c r="BJ350" i="1" s="1"/>
  <c r="CD391" i="1"/>
  <c r="AVM391" i="1" s="1"/>
  <c r="BI391" i="1"/>
  <c r="BJ391" i="1" s="1"/>
  <c r="CD407" i="1"/>
  <c r="AVM407" i="1" s="1"/>
  <c r="BI407" i="1"/>
  <c r="BJ407" i="1" s="1"/>
  <c r="CD9" i="1"/>
  <c r="AVM9" i="1" s="1"/>
  <c r="BI9" i="1"/>
  <c r="BJ9" i="1" s="1"/>
  <c r="CD32" i="1"/>
  <c r="AVM32" i="1" s="1"/>
  <c r="BI32" i="1"/>
  <c r="BJ32" i="1" s="1"/>
  <c r="CD36" i="1"/>
  <c r="AVM36" i="1" s="1"/>
  <c r="BI36" i="1"/>
  <c r="BJ36" i="1" s="1"/>
  <c r="CD153" i="1"/>
  <c r="AVM153" i="1" s="1"/>
  <c r="BI153" i="1"/>
  <c r="BJ153" i="1" s="1"/>
  <c r="CD292" i="1"/>
  <c r="AVM292" i="1" s="1"/>
  <c r="BI292" i="1"/>
  <c r="BJ292" i="1" s="1"/>
  <c r="CD347" i="1"/>
  <c r="AVM347" i="1" s="1"/>
  <c r="BI347" i="1"/>
  <c r="BJ347" i="1" s="1"/>
  <c r="CD370" i="1"/>
  <c r="AVM370" i="1" s="1"/>
  <c r="BI370" i="1"/>
  <c r="BJ370" i="1" s="1"/>
  <c r="CD319" i="1"/>
  <c r="AVM319" i="1" s="1"/>
  <c r="BI319" i="1"/>
  <c r="BJ319" i="1" s="1"/>
  <c r="CD111" i="1"/>
  <c r="AVM111" i="1" s="1"/>
  <c r="BI111" i="1"/>
  <c r="BJ111" i="1" s="1"/>
  <c r="CD205" i="1"/>
  <c r="AVM205" i="1" s="1"/>
  <c r="BI205" i="1"/>
  <c r="BJ205" i="1" s="1"/>
  <c r="CD230" i="1"/>
  <c r="AVM230" i="1" s="1"/>
  <c r="BI230" i="1"/>
  <c r="BJ230" i="1" s="1"/>
  <c r="CD272" i="1"/>
  <c r="AVM272" i="1" s="1"/>
  <c r="BI272" i="1"/>
  <c r="BJ272" i="1" s="1"/>
  <c r="CD401" i="1"/>
  <c r="AVM401" i="1" s="1"/>
  <c r="BI401" i="1"/>
  <c r="BJ401" i="1" s="1"/>
  <c r="CD22" i="1"/>
  <c r="AVM22" i="1" s="1"/>
  <c r="BI22" i="1"/>
  <c r="BJ22" i="1" s="1"/>
  <c r="CD50" i="1"/>
  <c r="AVM50" i="1" s="1"/>
  <c r="BI50" i="1"/>
  <c r="BJ50" i="1" s="1"/>
  <c r="CD112" i="1"/>
  <c r="AVM112" i="1" s="1"/>
  <c r="BI112" i="1"/>
  <c r="BJ112" i="1" s="1"/>
  <c r="CD231" i="1"/>
  <c r="AVM231" i="1" s="1"/>
  <c r="BI231" i="1"/>
  <c r="BJ231" i="1" s="1"/>
  <c r="BP421" i="1"/>
  <c r="AR69" i="1"/>
  <c r="AS69" i="1" s="1"/>
  <c r="BM69" i="1"/>
  <c r="AUV69" i="1" s="1"/>
  <c r="AUW69" i="1" s="1"/>
  <c r="AUX69" i="1" s="1"/>
  <c r="M47" i="2"/>
  <c r="BP118" i="1"/>
  <c r="BP385" i="1"/>
  <c r="AUY385" i="1" s="1"/>
  <c r="AT283" i="1"/>
  <c r="BP283" i="1" s="1"/>
  <c r="AUY283" i="1" s="1"/>
  <c r="AT95" i="1"/>
  <c r="BP95" i="1" s="1"/>
  <c r="AUY95" i="1" s="1"/>
  <c r="BP159" i="1"/>
  <c r="BP263" i="1"/>
  <c r="BP41" i="1"/>
  <c r="BP82" i="1"/>
  <c r="BP220" i="1"/>
  <c r="BP301" i="1"/>
  <c r="AUY301" i="1" s="1"/>
  <c r="BP18" i="1"/>
  <c r="BP42" i="1"/>
  <c r="BP363" i="1"/>
  <c r="BP168" i="1"/>
  <c r="BP226" i="1"/>
  <c r="BP395" i="1"/>
  <c r="BP411" i="1"/>
  <c r="AUY411" i="1" s="1"/>
  <c r="BP25" i="1"/>
  <c r="BP332" i="1"/>
  <c r="BP66" i="1"/>
  <c r="BP212" i="1"/>
  <c r="BP386" i="1"/>
  <c r="BM75" i="1"/>
  <c r="AUV75" i="1" s="1"/>
  <c r="AR75" i="1"/>
  <c r="AS75" i="1" s="1"/>
  <c r="M9" i="2"/>
  <c r="AR343" i="1"/>
  <c r="AS343" i="1" s="1"/>
  <c r="BM343" i="1"/>
  <c r="BM135" i="1"/>
  <c r="AUV135" i="1" s="1"/>
  <c r="AUW135" i="1" s="1"/>
  <c r="AUX135" i="1" s="1"/>
  <c r="AR135" i="1"/>
  <c r="AS135" i="1" s="1"/>
  <c r="DB129" i="1"/>
  <c r="DB417" i="1"/>
  <c r="DB185" i="1"/>
  <c r="BM368" i="1"/>
  <c r="AUV368" i="1" s="1"/>
  <c r="AUW368" i="1" s="1"/>
  <c r="AUX368" i="1" s="1"/>
  <c r="AR368" i="1"/>
  <c r="AS368" i="1" s="1"/>
  <c r="BM325" i="1"/>
  <c r="AUV325" i="1" s="1"/>
  <c r="AUW325" i="1" s="1"/>
  <c r="AUX325" i="1" s="1"/>
  <c r="AR325" i="1"/>
  <c r="AS325" i="1" s="1"/>
  <c r="AT405" i="1"/>
  <c r="BP405" i="1" s="1"/>
  <c r="AUY405" i="1" s="1"/>
  <c r="AT152" i="1"/>
  <c r="BP152" i="1" s="1"/>
  <c r="AT343" i="1"/>
  <c r="BP343" i="1" s="1"/>
  <c r="AUY343" i="1" s="1"/>
  <c r="CL75" i="1"/>
  <c r="BM284" i="1"/>
  <c r="AUV284" i="1" s="1"/>
  <c r="AUW284" i="1" s="1"/>
  <c r="AUX284" i="1" s="1"/>
  <c r="AR284" i="1"/>
  <c r="AS284" i="1" s="1"/>
  <c r="M21" i="2"/>
  <c r="BM387" i="1"/>
  <c r="AUV387" i="1" s="1"/>
  <c r="AUW387" i="1" s="1"/>
  <c r="AUX387" i="1" s="1"/>
  <c r="AR387" i="1"/>
  <c r="AS387" i="1" s="1"/>
  <c r="BM151" i="1"/>
  <c r="AUV151" i="1" s="1"/>
  <c r="AUW151" i="1" s="1"/>
  <c r="AUX151" i="1" s="1"/>
  <c r="AR151" i="1"/>
  <c r="AS151" i="1" s="1"/>
  <c r="BM290" i="1"/>
  <c r="AUV290" i="1" s="1"/>
  <c r="AUW290" i="1" s="1"/>
  <c r="AUX290" i="1" s="1"/>
  <c r="AR290" i="1"/>
  <c r="AS290" i="1" s="1"/>
  <c r="BM11" i="1"/>
  <c r="AUV11" i="1" s="1"/>
  <c r="AR11" i="1"/>
  <c r="AS11" i="1" s="1"/>
  <c r="BM35" i="1"/>
  <c r="AUV35" i="1" s="1"/>
  <c r="AR35" i="1"/>
  <c r="AS35" i="1" s="1"/>
  <c r="BM76" i="1"/>
  <c r="AR76" i="1"/>
  <c r="AS76" i="1" s="1"/>
  <c r="BM97" i="1"/>
  <c r="AUV97" i="1" s="1"/>
  <c r="AUW97" i="1" s="1"/>
  <c r="AUX97" i="1" s="1"/>
  <c r="AR97" i="1"/>
  <c r="AS97" i="1" s="1"/>
  <c r="BM103" i="1"/>
  <c r="AUV103" i="1" s="1"/>
  <c r="AUW103" i="1" s="1"/>
  <c r="AUX103" i="1" s="1"/>
  <c r="AR103" i="1"/>
  <c r="AS103" i="1" s="1"/>
  <c r="BM121" i="1"/>
  <c r="AUV121" i="1" s="1"/>
  <c r="AUW121" i="1" s="1"/>
  <c r="AUX121" i="1" s="1"/>
  <c r="AR121" i="1"/>
  <c r="AS121" i="1" s="1"/>
  <c r="AR150" i="1"/>
  <c r="AS150" i="1" s="1"/>
  <c r="M13" i="2"/>
  <c r="BM150" i="1"/>
  <c r="AUV150" i="1" s="1"/>
  <c r="AUW150" i="1" s="1"/>
  <c r="AUX150" i="1" s="1"/>
  <c r="BM156" i="1"/>
  <c r="AUV156" i="1" s="1"/>
  <c r="AUW156" i="1" s="1"/>
  <c r="AUX156" i="1" s="1"/>
  <c r="AR156" i="1"/>
  <c r="AS156" i="1" s="1"/>
  <c r="BM194" i="1"/>
  <c r="AUV194" i="1" s="1"/>
  <c r="AUW194" i="1" s="1"/>
  <c r="AUX194" i="1" s="1"/>
  <c r="AR194" i="1"/>
  <c r="AS194" i="1" s="1"/>
  <c r="BM216" i="1"/>
  <c r="AUV216" i="1" s="1"/>
  <c r="AUW216" i="1" s="1"/>
  <c r="AUX216" i="1" s="1"/>
  <c r="AR216" i="1"/>
  <c r="AS216" i="1" s="1"/>
  <c r="BM254" i="1"/>
  <c r="AUV254" i="1" s="1"/>
  <c r="AUW254" i="1" s="1"/>
  <c r="AUX254" i="1" s="1"/>
  <c r="M16" i="2"/>
  <c r="AR254" i="1"/>
  <c r="AS254" i="1" s="1"/>
  <c r="BM287" i="1"/>
  <c r="AUV287" i="1" s="1"/>
  <c r="AUW287" i="1" s="1"/>
  <c r="AUX287" i="1" s="1"/>
  <c r="AR287" i="1"/>
  <c r="AS287" i="1" s="1"/>
  <c r="BM344" i="1"/>
  <c r="AUV344" i="1" s="1"/>
  <c r="AUW344" i="1" s="1"/>
  <c r="AUX344" i="1" s="1"/>
  <c r="AR344" i="1"/>
  <c r="AS344" i="1" s="1"/>
  <c r="BM102" i="1"/>
  <c r="AUV102" i="1" s="1"/>
  <c r="AUW102" i="1" s="1"/>
  <c r="AUX102" i="1" s="1"/>
  <c r="AR102" i="1"/>
  <c r="AS102" i="1" s="1"/>
  <c r="BM153" i="1"/>
  <c r="AUV153" i="1" s="1"/>
  <c r="AUW153" i="1" s="1"/>
  <c r="AUX153" i="1" s="1"/>
  <c r="AR153" i="1"/>
  <c r="AS153" i="1" s="1"/>
  <c r="M15" i="2"/>
  <c r="AR191" i="1"/>
  <c r="AS191" i="1" s="1"/>
  <c r="BM191" i="1"/>
  <c r="AUV191" i="1" s="1"/>
  <c r="AUW191" i="1" s="1"/>
  <c r="AUX191" i="1" s="1"/>
  <c r="AR195" i="1"/>
  <c r="AS195" i="1" s="1"/>
  <c r="BM195" i="1"/>
  <c r="AUV195" i="1" s="1"/>
  <c r="AUW195" i="1" s="1"/>
  <c r="AUX195" i="1" s="1"/>
  <c r="BM292" i="1"/>
  <c r="AUV292" i="1" s="1"/>
  <c r="AUW292" i="1" s="1"/>
  <c r="AUX292" i="1" s="1"/>
  <c r="AR292" i="1"/>
  <c r="AS292" i="1" s="1"/>
  <c r="BM347" i="1"/>
  <c r="AUV347" i="1" s="1"/>
  <c r="AUW347" i="1" s="1"/>
  <c r="AUX347" i="1" s="1"/>
  <c r="AR347" i="1"/>
  <c r="AS347" i="1" s="1"/>
  <c r="BM146" i="1"/>
  <c r="AUV146" i="1" s="1"/>
  <c r="AUW146" i="1" s="1"/>
  <c r="AUX146" i="1" s="1"/>
  <c r="AR146" i="1"/>
  <c r="AS146" i="1" s="1"/>
  <c r="BM207" i="1"/>
  <c r="AUV207" i="1" s="1"/>
  <c r="AUW207" i="1" s="1"/>
  <c r="AUX207" i="1" s="1"/>
  <c r="AR207" i="1"/>
  <c r="AS207" i="1" s="1"/>
  <c r="BM232" i="1"/>
  <c r="AUV232" i="1" s="1"/>
  <c r="AUW232" i="1" s="1"/>
  <c r="AUX232" i="1" s="1"/>
  <c r="AR232" i="1"/>
  <c r="AS232" i="1" s="1"/>
  <c r="BM322" i="1"/>
  <c r="AUV322" i="1" s="1"/>
  <c r="AUW322" i="1" s="1"/>
  <c r="AUX322" i="1" s="1"/>
  <c r="AR322" i="1"/>
  <c r="AS322" i="1" s="1"/>
  <c r="BM413" i="1"/>
  <c r="AR413" i="1"/>
  <c r="AS413" i="1" s="1"/>
  <c r="BM24" i="1"/>
  <c r="AUV24" i="1" s="1"/>
  <c r="AUW24" i="1" s="1"/>
  <c r="AUX24" i="1" s="1"/>
  <c r="AR24" i="1"/>
  <c r="AS24" i="1" s="1"/>
  <c r="BM206" i="1"/>
  <c r="AUV206" i="1" s="1"/>
  <c r="AUW206" i="1" s="1"/>
  <c r="AUX206" i="1" s="1"/>
  <c r="AR206" i="1"/>
  <c r="AS206" i="1" s="1"/>
  <c r="BM234" i="1"/>
  <c r="AUV234" i="1" s="1"/>
  <c r="AUW234" i="1" s="1"/>
  <c r="AUX234" i="1" s="1"/>
  <c r="AR234" i="1"/>
  <c r="AS234" i="1" s="1"/>
  <c r="BM371" i="1"/>
  <c r="AUV371" i="1" s="1"/>
  <c r="AUW371" i="1" s="1"/>
  <c r="AUX371" i="1" s="1"/>
  <c r="AR371" i="1"/>
  <c r="AS371" i="1" s="1"/>
  <c r="BM400" i="1"/>
  <c r="AUV400" i="1" s="1"/>
  <c r="AUW400" i="1" s="1"/>
  <c r="AUX400" i="1" s="1"/>
  <c r="AR400" i="1"/>
  <c r="AS400" i="1" s="1"/>
  <c r="O180" i="12"/>
  <c r="P177" i="12"/>
  <c r="AW69" i="1"/>
  <c r="BS69" i="1" s="1"/>
  <c r="T174" i="12"/>
  <c r="CT69" i="1"/>
  <c r="Q47" i="2"/>
  <c r="BI69" i="1"/>
  <c r="BJ69" i="1" s="1"/>
  <c r="CD69" i="1"/>
  <c r="AVM69" i="1" s="1"/>
  <c r="BP329" i="1"/>
  <c r="BP237" i="1"/>
  <c r="AUY237" i="1" s="1"/>
  <c r="BP245" i="1"/>
  <c r="O117" i="12"/>
  <c r="O81" i="12"/>
  <c r="O9" i="12"/>
  <c r="O15" i="12"/>
  <c r="P90" i="12"/>
  <c r="O123" i="12"/>
  <c r="O6" i="12"/>
  <c r="CO387" i="1"/>
  <c r="O111" i="12"/>
  <c r="CO75" i="1"/>
  <c r="CO343" i="1"/>
  <c r="R78" i="12"/>
  <c r="T81" i="12"/>
  <c r="T90" i="12"/>
  <c r="T12" i="12"/>
  <c r="Q10" i="2"/>
  <c r="O10" i="2" s="1"/>
  <c r="CT95" i="1"/>
  <c r="T75" i="12"/>
  <c r="Q17" i="2"/>
  <c r="O17" i="2" s="1"/>
  <c r="CT283" i="1"/>
  <c r="T111" i="12"/>
  <c r="Q21" i="2"/>
  <c r="O21" i="2" s="1"/>
  <c r="CT387" i="1"/>
  <c r="CD152" i="1"/>
  <c r="AVM152" i="1" s="1"/>
  <c r="BI152" i="1"/>
  <c r="BJ152" i="1" s="1"/>
  <c r="BI405" i="1"/>
  <c r="BJ405" i="1" s="1"/>
  <c r="CD405" i="1"/>
  <c r="AVM405" i="1" s="1"/>
  <c r="CD283" i="1"/>
  <c r="AVM283" i="1" s="1"/>
  <c r="BI283" i="1"/>
  <c r="BJ283" i="1" s="1"/>
  <c r="P45" i="12"/>
  <c r="P27" i="12"/>
  <c r="P24" i="12"/>
  <c r="P33" i="12"/>
  <c r="CP119" i="1"/>
  <c r="P21" i="12"/>
  <c r="CP214" i="1"/>
  <c r="P48" i="12"/>
  <c r="CP4" i="1"/>
  <c r="P93" i="12"/>
  <c r="T45" i="12"/>
  <c r="T27" i="12"/>
  <c r="T96" i="12"/>
  <c r="T63" i="12"/>
  <c r="T36" i="12"/>
  <c r="T108" i="12"/>
  <c r="T51" i="12"/>
  <c r="T60" i="12"/>
  <c r="T105" i="12"/>
  <c r="T57" i="12"/>
  <c r="Q15" i="2"/>
  <c r="O15" i="2" s="1"/>
  <c r="CT191" i="1"/>
  <c r="CD119" i="1"/>
  <c r="AVM119" i="1" s="1"/>
  <c r="BI119" i="1"/>
  <c r="BJ119" i="1" s="1"/>
  <c r="CD123" i="1"/>
  <c r="AVM123" i="1" s="1"/>
  <c r="BI123" i="1"/>
  <c r="CD192" i="1"/>
  <c r="AVM192" i="1" s="1"/>
  <c r="BI192" i="1"/>
  <c r="BJ192" i="1" s="1"/>
  <c r="CD214" i="1"/>
  <c r="AVM214" i="1" s="1"/>
  <c r="BI214" i="1"/>
  <c r="BJ214" i="1" s="1"/>
  <c r="CD218" i="1"/>
  <c r="AVM218" i="1" s="1"/>
  <c r="BI218" i="1"/>
  <c r="BJ218" i="1" s="1"/>
  <c r="CD256" i="1"/>
  <c r="AVM256" i="1" s="1"/>
  <c r="BI256" i="1"/>
  <c r="BJ256" i="1" s="1"/>
  <c r="CD291" i="1"/>
  <c r="AVM291" i="1" s="1"/>
  <c r="BI291" i="1"/>
  <c r="BJ291" i="1" s="1"/>
  <c r="CD295" i="1"/>
  <c r="AVM295" i="1" s="1"/>
  <c r="BI295" i="1"/>
  <c r="BJ295" i="1" s="1"/>
  <c r="BI389" i="1"/>
  <c r="BJ389" i="1" s="1"/>
  <c r="CD389" i="1"/>
  <c r="AVM389" i="1" s="1"/>
  <c r="CD393" i="1"/>
  <c r="AVM393" i="1" s="1"/>
  <c r="BI393" i="1"/>
  <c r="BJ393" i="1" s="1"/>
  <c r="BI4" i="1"/>
  <c r="CD12" i="1"/>
  <c r="AVM12" i="1" s="1"/>
  <c r="BI12" i="1"/>
  <c r="BJ12" i="1" s="1"/>
  <c r="CD34" i="1"/>
  <c r="AVM34" i="1" s="1"/>
  <c r="BI34" i="1"/>
  <c r="BJ34" i="1" s="1"/>
  <c r="CD77" i="1"/>
  <c r="AVM77" i="1" s="1"/>
  <c r="BI77" i="1"/>
  <c r="BJ77" i="1" s="1"/>
  <c r="CD98" i="1"/>
  <c r="AVM98" i="1" s="1"/>
  <c r="BI98" i="1"/>
  <c r="BJ98" i="1" s="1"/>
  <c r="CD120" i="1"/>
  <c r="AVM120" i="1" s="1"/>
  <c r="BI120" i="1"/>
  <c r="BJ120" i="1" s="1"/>
  <c r="CD132" i="1"/>
  <c r="BI132" i="1"/>
  <c r="BJ132" i="1" s="1"/>
  <c r="CD136" i="1"/>
  <c r="AVM136" i="1" s="1"/>
  <c r="BI136" i="1"/>
  <c r="BJ136" i="1" s="1"/>
  <c r="CD193" i="1"/>
  <c r="AVM193" i="1" s="1"/>
  <c r="BI193" i="1"/>
  <c r="BJ193" i="1" s="1"/>
  <c r="CD215" i="1"/>
  <c r="AVM215" i="1" s="1"/>
  <c r="BI215" i="1"/>
  <c r="BJ215" i="1" s="1"/>
  <c r="CD288" i="1"/>
  <c r="AVM288" i="1" s="1"/>
  <c r="BI288" i="1"/>
  <c r="BJ288" i="1" s="1"/>
  <c r="AT325" i="1"/>
  <c r="BP325" i="1" s="1"/>
  <c r="CD235" i="1"/>
  <c r="AVM235" i="1" s="1"/>
  <c r="BI235" i="1"/>
  <c r="BJ235" i="1" s="1"/>
  <c r="BI368" i="1"/>
  <c r="BJ368" i="1" s="1"/>
  <c r="CD368" i="1"/>
  <c r="AVM368" i="1" s="1"/>
  <c r="AT369" i="1"/>
  <c r="BP369" i="1" s="1"/>
  <c r="AT401" i="1"/>
  <c r="BP401" i="1" s="1"/>
  <c r="AT324" i="1"/>
  <c r="BP324" i="1" s="1"/>
  <c r="AT272" i="1"/>
  <c r="BP272" i="1" s="1"/>
  <c r="AT230" i="1"/>
  <c r="BP230" i="1" s="1"/>
  <c r="AT205" i="1"/>
  <c r="BP205" i="1" s="1"/>
  <c r="AT111" i="1"/>
  <c r="BP111" i="1" s="1"/>
  <c r="AT49" i="1"/>
  <c r="BP49" i="1" s="1"/>
  <c r="AT400" i="1"/>
  <c r="BP400" i="1" s="1"/>
  <c r="AT231" i="1"/>
  <c r="BP231" i="1" s="1"/>
  <c r="AT173" i="1"/>
  <c r="BP173" i="1" s="1"/>
  <c r="AT112" i="1"/>
  <c r="BP112" i="1" s="1"/>
  <c r="AT22" i="1"/>
  <c r="BL22" i="1" s="1"/>
  <c r="CD146" i="1"/>
  <c r="AVM146" i="1" s="1"/>
  <c r="BI146" i="1"/>
  <c r="BJ146" i="1" s="1"/>
  <c r="CD207" i="1"/>
  <c r="AVM207" i="1" s="1"/>
  <c r="BI207" i="1"/>
  <c r="BJ207" i="1" s="1"/>
  <c r="CD232" i="1"/>
  <c r="AVM232" i="1" s="1"/>
  <c r="BI232" i="1"/>
  <c r="BJ232" i="1" s="1"/>
  <c r="CD110" i="1"/>
  <c r="AVM110" i="1" s="1"/>
  <c r="BI110" i="1"/>
  <c r="BJ110" i="1" s="1"/>
  <c r="CD234" i="1"/>
  <c r="AVM234" i="1" s="1"/>
  <c r="BI234" i="1"/>
  <c r="BJ234" i="1" s="1"/>
  <c r="CD400" i="1"/>
  <c r="AVM400" i="1" s="1"/>
  <c r="BI400" i="1"/>
  <c r="BJ400" i="1" s="1"/>
  <c r="BM370" i="1"/>
  <c r="AUV370" i="1" s="1"/>
  <c r="AUW370" i="1" s="1"/>
  <c r="AUX370" i="1" s="1"/>
  <c r="AR370" i="1"/>
  <c r="AS370" i="1" s="1"/>
  <c r="BM319" i="1"/>
  <c r="AUV319" i="1" s="1"/>
  <c r="AUW319" i="1" s="1"/>
  <c r="AUX319" i="1" s="1"/>
  <c r="AR319" i="1"/>
  <c r="AS319" i="1" s="1"/>
  <c r="BP83" i="1"/>
  <c r="AUY83" i="1" s="1"/>
  <c r="BP298" i="1"/>
  <c r="BP15" i="1"/>
  <c r="BP199" i="1"/>
  <c r="BP258" i="1"/>
  <c r="BP262" i="1"/>
  <c r="BP305" i="1"/>
  <c r="BP352" i="1"/>
  <c r="BP394" i="1"/>
  <c r="BP126" i="1"/>
  <c r="BP142" i="1"/>
  <c r="BP169" i="1"/>
  <c r="BP204" i="1"/>
  <c r="BP271" i="1"/>
  <c r="BP313" i="1"/>
  <c r="BP109" i="1"/>
  <c r="BP141" i="1"/>
  <c r="BP228" i="1"/>
  <c r="AUY228" i="1" s="1"/>
  <c r="BP270" i="1"/>
  <c r="BP397" i="1"/>
  <c r="BP409" i="1"/>
  <c r="BP410" i="1"/>
  <c r="BP328" i="1"/>
  <c r="BP180" i="1"/>
  <c r="BM152" i="1"/>
  <c r="AUV152" i="1" s="1"/>
  <c r="AUW152" i="1" s="1"/>
  <c r="AUX152" i="1" s="1"/>
  <c r="AR152" i="1"/>
  <c r="AS152" i="1" s="1"/>
  <c r="AR405" i="1"/>
  <c r="AS405" i="1" s="1"/>
  <c r="BM405" i="1"/>
  <c r="AUV405" i="1" s="1"/>
  <c r="AUW405" i="1" s="1"/>
  <c r="AUX405" i="1" s="1"/>
  <c r="M22" i="2"/>
  <c r="M10" i="2"/>
  <c r="BM95" i="1"/>
  <c r="AUV95" i="1" s="1"/>
  <c r="AUW95" i="1" s="1"/>
  <c r="AUX95" i="1" s="1"/>
  <c r="AR95" i="1"/>
  <c r="AS95" i="1" s="1"/>
  <c r="BM345" i="1"/>
  <c r="AUV345" i="1" s="1"/>
  <c r="AUW345" i="1" s="1"/>
  <c r="AUX345" i="1" s="1"/>
  <c r="AR345" i="1"/>
  <c r="AS345" i="1" s="1"/>
  <c r="BM8" i="1"/>
  <c r="AUV8" i="1" s="1"/>
  <c r="AUW8" i="1" s="1"/>
  <c r="AUX8" i="1" s="1"/>
  <c r="AR8" i="1"/>
  <c r="AS8" i="1" s="1"/>
  <c r="BM33" i="1"/>
  <c r="AUV33" i="1" s="1"/>
  <c r="AUW33" i="1" s="1"/>
  <c r="AUX33" i="1" s="1"/>
  <c r="AR33" i="1"/>
  <c r="AS33" i="1" s="1"/>
  <c r="BM37" i="1"/>
  <c r="AUV37" i="1" s="1"/>
  <c r="AUW37" i="1" s="1"/>
  <c r="AUX37" i="1" s="1"/>
  <c r="AR37" i="1"/>
  <c r="AS37" i="1" s="1"/>
  <c r="BM78" i="1"/>
  <c r="AR78" i="1"/>
  <c r="AS78" i="1" s="1"/>
  <c r="AR119" i="1"/>
  <c r="AS119" i="1" s="1"/>
  <c r="M11" i="2"/>
  <c r="BM119" i="1"/>
  <c r="AUV119" i="1" s="1"/>
  <c r="BM123" i="1"/>
  <c r="AUV123" i="1" s="1"/>
  <c r="AR123" i="1"/>
  <c r="BM154" i="1"/>
  <c r="AUV154" i="1" s="1"/>
  <c r="AUW154" i="1" s="1"/>
  <c r="AUX154" i="1" s="1"/>
  <c r="AR154" i="1"/>
  <c r="AS154" i="1" s="1"/>
  <c r="BM389" i="1"/>
  <c r="AUV389" i="1" s="1"/>
  <c r="AUW389" i="1" s="1"/>
  <c r="AUX389" i="1" s="1"/>
  <c r="AR389" i="1"/>
  <c r="AS389" i="1" s="1"/>
  <c r="AR4" i="1"/>
  <c r="M19" i="2"/>
  <c r="AR12" i="1"/>
  <c r="AS12" i="1" s="1"/>
  <c r="BM12" i="1"/>
  <c r="AUV12" i="1" s="1"/>
  <c r="AUW12" i="1" s="1"/>
  <c r="AUX12" i="1" s="1"/>
  <c r="BM120" i="1"/>
  <c r="AUV120" i="1" s="1"/>
  <c r="AUW120" i="1" s="1"/>
  <c r="AUX120" i="1" s="1"/>
  <c r="AR120" i="1"/>
  <c r="AS120" i="1" s="1"/>
  <c r="BM136" i="1"/>
  <c r="AUV136" i="1" s="1"/>
  <c r="AUW136" i="1" s="1"/>
  <c r="AUX136" i="1" s="1"/>
  <c r="AR136" i="1"/>
  <c r="AS136" i="1" s="1"/>
  <c r="BM155" i="1"/>
  <c r="AUV155" i="1" s="1"/>
  <c r="AUW155" i="1" s="1"/>
  <c r="AUX155" i="1" s="1"/>
  <c r="AR155" i="1"/>
  <c r="AS155" i="1" s="1"/>
  <c r="BM193" i="1"/>
  <c r="AUV193" i="1" s="1"/>
  <c r="AUW193" i="1" s="1"/>
  <c r="AUX193" i="1" s="1"/>
  <c r="AR193" i="1"/>
  <c r="AS193" i="1" s="1"/>
  <c r="BM215" i="1"/>
  <c r="AUV215" i="1" s="1"/>
  <c r="AUW215" i="1" s="1"/>
  <c r="AUX215" i="1" s="1"/>
  <c r="AR215" i="1"/>
  <c r="AS215" i="1" s="1"/>
  <c r="BM255" i="1"/>
  <c r="AUV255" i="1" s="1"/>
  <c r="AUW255" i="1" s="1"/>
  <c r="AUX255" i="1" s="1"/>
  <c r="AR255" i="1"/>
  <c r="AS255" i="1" s="1"/>
  <c r="BM288" i="1"/>
  <c r="AUV288" i="1" s="1"/>
  <c r="AUW288" i="1" s="1"/>
  <c r="AUX288" i="1" s="1"/>
  <c r="AR288" i="1"/>
  <c r="AS288" i="1" s="1"/>
  <c r="O108" i="12"/>
  <c r="O99" i="12"/>
  <c r="O60" i="12"/>
  <c r="BM49" i="1"/>
  <c r="AUV49" i="1" s="1"/>
  <c r="AUW49" i="1" s="1"/>
  <c r="AUX49" i="1" s="1"/>
  <c r="AR49" i="1"/>
  <c r="AS49" i="1" s="1"/>
  <c r="BM172" i="1"/>
  <c r="AUV172" i="1" s="1"/>
  <c r="AUW172" i="1" s="1"/>
  <c r="AUX172" i="1" s="1"/>
  <c r="AR172" i="1"/>
  <c r="AS172" i="1" s="1"/>
  <c r="BM205" i="1"/>
  <c r="AUV205" i="1" s="1"/>
  <c r="AUW205" i="1" s="1"/>
  <c r="AUX205" i="1" s="1"/>
  <c r="AR205" i="1"/>
  <c r="AS205" i="1" s="1"/>
  <c r="BM230" i="1"/>
  <c r="AUV230" i="1" s="1"/>
  <c r="AUW230" i="1" s="1"/>
  <c r="AUX230" i="1" s="1"/>
  <c r="AR230" i="1"/>
  <c r="AS230" i="1" s="1"/>
  <c r="BM272" i="1"/>
  <c r="AUV272" i="1" s="1"/>
  <c r="AUW272" i="1" s="1"/>
  <c r="AUX272" i="1" s="1"/>
  <c r="AR272" i="1"/>
  <c r="AS272" i="1" s="1"/>
  <c r="BM22" i="1"/>
  <c r="AUV22" i="1" s="1"/>
  <c r="AUW22" i="1" s="1"/>
  <c r="AUX22" i="1" s="1"/>
  <c r="AR22" i="1"/>
  <c r="AS22" i="1" s="1"/>
  <c r="BM173" i="1"/>
  <c r="AUV173" i="1" s="1"/>
  <c r="AUW173" i="1" s="1"/>
  <c r="AUX173" i="1" s="1"/>
  <c r="AR173" i="1"/>
  <c r="AS173" i="1" s="1"/>
  <c r="P198" i="12"/>
  <c r="P195" i="12"/>
  <c r="CP423" i="1"/>
  <c r="P192" i="12"/>
  <c r="T198" i="12"/>
  <c r="BI423" i="1"/>
  <c r="BJ423" i="1" s="1"/>
  <c r="CD423" i="1"/>
  <c r="BP247" i="1"/>
  <c r="P126" i="12"/>
  <c r="P18" i="12"/>
  <c r="P87" i="12"/>
  <c r="P78" i="12"/>
  <c r="P114" i="12"/>
  <c r="CP405" i="1"/>
  <c r="P120" i="12"/>
  <c r="CP95" i="1"/>
  <c r="P12" i="12"/>
  <c r="CP283" i="1"/>
  <c r="P75" i="12"/>
  <c r="T126" i="12"/>
  <c r="T18" i="12"/>
  <c r="T87" i="12"/>
  <c r="T78" i="12"/>
  <c r="T114" i="12"/>
  <c r="CT75" i="1"/>
  <c r="T84" i="12"/>
  <c r="CT343" i="1"/>
  <c r="Q18" i="2"/>
  <c r="O18" i="2" s="1"/>
  <c r="BI387" i="1"/>
  <c r="BJ387" i="1" s="1"/>
  <c r="CD387" i="1"/>
  <c r="AVM387" i="1" s="1"/>
  <c r="CD343" i="1"/>
  <c r="BI343" i="1"/>
  <c r="BJ343" i="1" s="1"/>
  <c r="AT388" i="1"/>
  <c r="BP388" i="1" s="1"/>
  <c r="AT391" i="1"/>
  <c r="BP391" i="1" s="1"/>
  <c r="AT350" i="1"/>
  <c r="BP350" i="1" s="1"/>
  <c r="AT293" i="1"/>
  <c r="BP293" i="1" s="1"/>
  <c r="AT287" i="1"/>
  <c r="BP287" i="1" s="1"/>
  <c r="CL254" i="1"/>
  <c r="AT216" i="1"/>
  <c r="BP216" i="1" s="1"/>
  <c r="AT156" i="1"/>
  <c r="BP156" i="1" s="1"/>
  <c r="CL150" i="1"/>
  <c r="AT135" i="1"/>
  <c r="BP135" i="1" s="1"/>
  <c r="AT131" i="1"/>
  <c r="BP131" i="1" s="1"/>
  <c r="AUY131" i="1" s="1"/>
  <c r="AT103" i="1"/>
  <c r="BP103" i="1" s="1"/>
  <c r="AT97" i="1"/>
  <c r="BP97" i="1" s="1"/>
  <c r="AT76" i="1"/>
  <c r="BP76" i="1" s="1"/>
  <c r="AT35" i="1"/>
  <c r="BP35" i="1" s="1"/>
  <c r="AT11" i="1"/>
  <c r="BL11" i="1" s="1"/>
  <c r="AT408" i="1"/>
  <c r="BP408" i="1" s="1"/>
  <c r="AT392" i="1"/>
  <c r="BP392" i="1" s="1"/>
  <c r="AT347" i="1"/>
  <c r="BP347" i="1" s="1"/>
  <c r="AT292" i="1"/>
  <c r="BP292" i="1" s="1"/>
  <c r="AT285" i="1"/>
  <c r="BP285" i="1" s="1"/>
  <c r="AT217" i="1"/>
  <c r="BP217" i="1" s="1"/>
  <c r="AT191" i="1"/>
  <c r="BL191" i="1" s="1"/>
  <c r="AT153" i="1"/>
  <c r="BP153" i="1" s="1"/>
  <c r="AT122" i="1"/>
  <c r="BP122" i="1" s="1"/>
  <c r="AT79" i="1"/>
  <c r="BP79" i="1" s="1"/>
  <c r="AT36" i="1"/>
  <c r="BP36" i="1" s="1"/>
  <c r="AT32" i="1"/>
  <c r="BP32" i="1" s="1"/>
  <c r="AUY32" i="1" s="1"/>
  <c r="P72" i="12"/>
  <c r="P54" i="12"/>
  <c r="P42" i="12"/>
  <c r="P96" i="12"/>
  <c r="P63" i="12"/>
  <c r="P36" i="12"/>
  <c r="P69" i="12"/>
  <c r="P51" i="12"/>
  <c r="P105" i="12"/>
  <c r="CP131" i="1"/>
  <c r="P30" i="12"/>
  <c r="CP150" i="1"/>
  <c r="CP254" i="1"/>
  <c r="P66" i="12"/>
  <c r="CP32" i="1"/>
  <c r="P102" i="12"/>
  <c r="CP191" i="1"/>
  <c r="P57" i="12"/>
  <c r="T72" i="12"/>
  <c r="T54" i="12"/>
  <c r="T42" i="12"/>
  <c r="T24" i="12"/>
  <c r="T33" i="12"/>
  <c r="T66" i="12"/>
  <c r="Q16" i="2"/>
  <c r="O16" i="2" s="1"/>
  <c r="CT254" i="1"/>
  <c r="CD121" i="1"/>
  <c r="AVM121" i="1" s="1"/>
  <c r="BI121" i="1"/>
  <c r="BJ121" i="1" s="1"/>
  <c r="CD150" i="1"/>
  <c r="AVM150" i="1" s="1"/>
  <c r="BI150" i="1"/>
  <c r="BJ150" i="1" s="1"/>
  <c r="CD194" i="1"/>
  <c r="AVM194" i="1" s="1"/>
  <c r="BI194" i="1"/>
  <c r="BJ194" i="1" s="1"/>
  <c r="CD216" i="1"/>
  <c r="AVM216" i="1" s="1"/>
  <c r="BI216" i="1"/>
  <c r="BJ216" i="1" s="1"/>
  <c r="CD254" i="1"/>
  <c r="AVM254" i="1" s="1"/>
  <c r="BI254" i="1"/>
  <c r="BJ254" i="1" s="1"/>
  <c r="CD293" i="1"/>
  <c r="AVM293" i="1" s="1"/>
  <c r="BI293" i="1"/>
  <c r="BJ293" i="1" s="1"/>
  <c r="CD344" i="1"/>
  <c r="AVM344" i="1" s="1"/>
  <c r="BI344" i="1"/>
  <c r="BJ344" i="1" s="1"/>
  <c r="CD79" i="1"/>
  <c r="AVM79" i="1" s="1"/>
  <c r="BI79" i="1"/>
  <c r="BJ79" i="1" s="1"/>
  <c r="CD102" i="1"/>
  <c r="AVM102" i="1" s="1"/>
  <c r="BI102" i="1"/>
  <c r="BJ102" i="1" s="1"/>
  <c r="CD122" i="1"/>
  <c r="AVM122" i="1" s="1"/>
  <c r="BI122" i="1"/>
  <c r="BJ122" i="1" s="1"/>
  <c r="CD134" i="1"/>
  <c r="AVM134" i="1" s="1"/>
  <c r="BI134" i="1"/>
  <c r="BJ134" i="1" s="1"/>
  <c r="CD191" i="1"/>
  <c r="AVM191" i="1" s="1"/>
  <c r="BI191" i="1"/>
  <c r="BJ191" i="1" s="1"/>
  <c r="CD195" i="1"/>
  <c r="AVM195" i="1" s="1"/>
  <c r="BI195" i="1"/>
  <c r="BJ195" i="1" s="1"/>
  <c r="CD217" i="1"/>
  <c r="AVM217" i="1" s="1"/>
  <c r="BI217" i="1"/>
  <c r="BJ217" i="1" s="1"/>
  <c r="CD285" i="1"/>
  <c r="AVM285" i="1" s="1"/>
  <c r="BI285" i="1"/>
  <c r="BJ285" i="1" s="1"/>
  <c r="CD388" i="1"/>
  <c r="AVM388" i="1" s="1"/>
  <c r="BI388" i="1"/>
  <c r="BJ388" i="1" s="1"/>
  <c r="CD392" i="1"/>
  <c r="AVM392" i="1" s="1"/>
  <c r="BI392" i="1"/>
  <c r="BJ392" i="1" s="1"/>
  <c r="CD408" i="1"/>
  <c r="AVM408" i="1" s="1"/>
  <c r="BI408" i="1"/>
  <c r="BJ408" i="1" s="1"/>
  <c r="CD320" i="1"/>
  <c r="AVM320" i="1" s="1"/>
  <c r="BI320" i="1"/>
  <c r="BJ320" i="1" s="1"/>
  <c r="CD49" i="1"/>
  <c r="AVM49" i="1" s="1"/>
  <c r="BI49" i="1"/>
  <c r="BJ49" i="1" s="1"/>
  <c r="CD172" i="1"/>
  <c r="AVM172" i="1" s="1"/>
  <c r="BI172" i="1"/>
  <c r="BJ172" i="1" s="1"/>
  <c r="CD324" i="1"/>
  <c r="AVM324" i="1" s="1"/>
  <c r="BI324" i="1"/>
  <c r="BJ324" i="1" s="1"/>
  <c r="CD173" i="1"/>
  <c r="AVM173" i="1" s="1"/>
  <c r="BI173" i="1"/>
  <c r="BJ173" i="1" s="1"/>
  <c r="CD321" i="1"/>
  <c r="AVM321" i="1" s="1"/>
  <c r="BI321" i="1"/>
  <c r="BJ321" i="1" s="1"/>
  <c r="CD369" i="1"/>
  <c r="BI369" i="1"/>
  <c r="BJ369" i="1" s="1"/>
  <c r="CD373" i="1"/>
  <c r="AVM373" i="1" s="1"/>
  <c r="BI373" i="1"/>
  <c r="BJ373" i="1" s="1"/>
  <c r="BO201" i="1"/>
  <c r="CK201" i="1" s="1"/>
  <c r="CJ201" i="1"/>
  <c r="BO331" i="1"/>
  <c r="CK331" i="1" s="1"/>
  <c r="CJ331" i="1"/>
  <c r="BO168" i="1"/>
  <c r="CK168" i="1" s="1"/>
  <c r="CJ168" i="1"/>
  <c r="CO24" i="1"/>
  <c r="BO394" i="1"/>
  <c r="CK394" i="1" s="1"/>
  <c r="CJ394" i="1"/>
  <c r="BO225" i="1"/>
  <c r="CK225" i="1" s="1"/>
  <c r="CJ225" i="1"/>
  <c r="BO125" i="1"/>
  <c r="CK125" i="1" s="1"/>
  <c r="CJ125" i="1"/>
  <c r="BO85" i="1"/>
  <c r="CK85" i="1" s="1"/>
  <c r="CJ85" i="1"/>
  <c r="BO181" i="1"/>
  <c r="CK181" i="1" s="1"/>
  <c r="CJ181" i="1"/>
  <c r="BO117" i="1"/>
  <c r="CK117" i="1" s="1"/>
  <c r="CJ117" i="1"/>
  <c r="BO297" i="1"/>
  <c r="CK297" i="1" s="1"/>
  <c r="CJ297" i="1"/>
  <c r="BO138" i="1"/>
  <c r="CK138" i="1" s="1"/>
  <c r="CJ138" i="1"/>
  <c r="BO275" i="1"/>
  <c r="CK275" i="1" s="1"/>
  <c r="CJ275" i="1"/>
  <c r="BO243" i="1"/>
  <c r="CK243" i="1" s="1"/>
  <c r="CJ243" i="1"/>
  <c r="CF412" i="1"/>
  <c r="DB412" i="1" s="1"/>
  <c r="DA412" i="1"/>
  <c r="BO314" i="1"/>
  <c r="CK314" i="1" s="1"/>
  <c r="CJ314" i="1"/>
  <c r="BO241" i="1"/>
  <c r="CK241" i="1" s="1"/>
  <c r="CJ241" i="1"/>
  <c r="BO404" i="1"/>
  <c r="CK404" i="1" s="1"/>
  <c r="CJ404" i="1"/>
  <c r="BO247" i="1"/>
  <c r="CK247" i="1" s="1"/>
  <c r="CJ247" i="1"/>
  <c r="CF402" i="1"/>
  <c r="DB402" i="1" s="1"/>
  <c r="DA402" i="1"/>
  <c r="BO21" i="1"/>
  <c r="CK21" i="1" s="1"/>
  <c r="CJ21" i="1"/>
  <c r="BO94" i="1"/>
  <c r="CK94" i="1" s="1"/>
  <c r="CJ94" i="1"/>
  <c r="BO163" i="1"/>
  <c r="CK163" i="1" s="1"/>
  <c r="CJ163" i="1"/>
  <c r="BO376" i="1"/>
  <c r="CK376" i="1" s="1"/>
  <c r="CJ376" i="1"/>
  <c r="CO22" i="1"/>
  <c r="BO415" i="1"/>
  <c r="CK415" i="1" s="1"/>
  <c r="CJ415" i="1"/>
  <c r="BO238" i="1"/>
  <c r="CK238" i="1" s="1"/>
  <c r="CJ238" i="1"/>
  <c r="BO313" i="1"/>
  <c r="CK313" i="1" s="1"/>
  <c r="CJ313" i="1"/>
  <c r="BO296" i="1"/>
  <c r="CK296" i="1" s="1"/>
  <c r="CJ296" i="1"/>
  <c r="BO15" i="1"/>
  <c r="CK15" i="1" s="1"/>
  <c r="CJ15" i="1"/>
  <c r="BO88" i="1"/>
  <c r="CK88" i="1" s="1"/>
  <c r="CJ88" i="1"/>
  <c r="BO226" i="1"/>
  <c r="CK226" i="1" s="1"/>
  <c r="CJ226" i="1"/>
  <c r="BO244" i="1"/>
  <c r="CK244" i="1" s="1"/>
  <c r="CJ244" i="1"/>
  <c r="BO202" i="1"/>
  <c r="CK202" i="1" s="1"/>
  <c r="CJ202" i="1"/>
  <c r="CF142" i="1"/>
  <c r="DB142" i="1" s="1"/>
  <c r="DA142" i="1"/>
  <c r="CF361" i="1"/>
  <c r="DB361" i="1" s="1"/>
  <c r="DA361" i="1"/>
  <c r="BO68" i="1"/>
  <c r="CK68" i="1" s="1"/>
  <c r="CJ68" i="1"/>
  <c r="BO330" i="1"/>
  <c r="CK330" i="1" s="1"/>
  <c r="CJ330" i="1"/>
  <c r="BO364" i="1"/>
  <c r="CK364" i="1" s="1"/>
  <c r="CJ364" i="1"/>
  <c r="BO249" i="1"/>
  <c r="CK249" i="1" s="1"/>
  <c r="CJ249" i="1"/>
  <c r="BO327" i="1"/>
  <c r="CK327" i="1" s="1"/>
  <c r="CJ327" i="1"/>
  <c r="BO93" i="1"/>
  <c r="CK93" i="1" s="1"/>
  <c r="CJ93" i="1"/>
  <c r="CF87" i="1"/>
  <c r="DB87" i="1" s="1"/>
  <c r="DA87" i="1"/>
  <c r="BO298" i="1"/>
  <c r="CK298" i="1" s="1"/>
  <c r="CJ298" i="1"/>
  <c r="CF375" i="1"/>
  <c r="DB375" i="1" s="1"/>
  <c r="DA375" i="1"/>
  <c r="BO80" i="1"/>
  <c r="CK80" i="1" s="1"/>
  <c r="CJ80" i="1"/>
  <c r="BO148" i="1"/>
  <c r="CK148" i="1" s="1"/>
  <c r="CJ148" i="1"/>
  <c r="BO326" i="1"/>
  <c r="CK326" i="1" s="1"/>
  <c r="CJ326" i="1"/>
  <c r="BO236" i="1"/>
  <c r="CK236" i="1" s="1"/>
  <c r="CJ236" i="1"/>
  <c r="BO315" i="1"/>
  <c r="CK315" i="1" s="1"/>
  <c r="CJ315" i="1"/>
  <c r="BO242" i="1"/>
  <c r="CK242" i="1" s="1"/>
  <c r="CJ242" i="1"/>
  <c r="BO188" i="1"/>
  <c r="CK188" i="1" s="1"/>
  <c r="CJ188" i="1"/>
  <c r="CF377" i="1"/>
  <c r="DB377" i="1" s="1"/>
  <c r="DA377" i="1"/>
  <c r="BO358" i="1"/>
  <c r="CK358" i="1" s="1"/>
  <c r="CJ358" i="1"/>
  <c r="CO14" i="1"/>
  <c r="BO329" i="1"/>
  <c r="CK329" i="1" s="1"/>
  <c r="CJ329" i="1"/>
  <c r="BO361" i="1"/>
  <c r="CK361" i="1" s="1"/>
  <c r="CJ361" i="1"/>
  <c r="CF118" i="1"/>
  <c r="DB118" i="1" s="1"/>
  <c r="DA118" i="1"/>
  <c r="CF186" i="1"/>
  <c r="DB186" i="1" s="1"/>
  <c r="DA186" i="1"/>
  <c r="BO109" i="1"/>
  <c r="CK109" i="1" s="1"/>
  <c r="CJ109" i="1"/>
  <c r="BO176" i="1"/>
  <c r="CK176" i="1" s="1"/>
  <c r="CJ176" i="1"/>
  <c r="BO245" i="1"/>
  <c r="CK245" i="1" s="1"/>
  <c r="CJ245" i="1"/>
  <c r="BO328" i="1"/>
  <c r="CK328" i="1" s="1"/>
  <c r="CJ328" i="1"/>
  <c r="BO399" i="1"/>
  <c r="CK399" i="1" s="1"/>
  <c r="CJ399" i="1"/>
  <c r="BO411" i="1"/>
  <c r="CK411" i="1" s="1"/>
  <c r="CJ411" i="1"/>
  <c r="BO267" i="1"/>
  <c r="CK267" i="1" s="1"/>
  <c r="CJ267" i="1"/>
  <c r="BO341" i="1"/>
  <c r="CK341" i="1" s="1"/>
  <c r="CJ341" i="1"/>
  <c r="CF335" i="1"/>
  <c r="DB335" i="1" s="1"/>
  <c r="DA335" i="1"/>
  <c r="BO29" i="1"/>
  <c r="CK29" i="1" s="1"/>
  <c r="CJ29" i="1"/>
  <c r="BO105" i="1"/>
  <c r="CK105" i="1" s="1"/>
  <c r="CJ105" i="1"/>
  <c r="BO316" i="1"/>
  <c r="CK316" i="1" s="1"/>
  <c r="CJ316" i="1"/>
  <c r="CO89" i="1"/>
  <c r="CF379" i="1"/>
  <c r="DB379" i="1" s="1"/>
  <c r="DA379" i="1"/>
  <c r="CF357" i="1"/>
  <c r="DB357" i="1" s="1"/>
  <c r="DA357" i="1"/>
  <c r="BO268" i="1"/>
  <c r="CK268" i="1" s="1"/>
  <c r="CJ268" i="1"/>
  <c r="BO211" i="1"/>
  <c r="CK211" i="1" s="1"/>
  <c r="CJ211" i="1"/>
  <c r="BO143" i="1"/>
  <c r="CK143" i="1" s="1"/>
  <c r="CJ143" i="1"/>
  <c r="BO339" i="1"/>
  <c r="CK339" i="1" s="1"/>
  <c r="CJ339" i="1"/>
  <c r="BO417" i="1"/>
  <c r="CJ417" i="1"/>
  <c r="BO359" i="1"/>
  <c r="CK359" i="1" s="1"/>
  <c r="CJ359" i="1"/>
  <c r="BO86" i="1"/>
  <c r="CK86" i="1" s="1"/>
  <c r="CJ86" i="1"/>
  <c r="BO335" i="1"/>
  <c r="CK335" i="1" s="1"/>
  <c r="CJ335" i="1"/>
  <c r="BO196" i="1"/>
  <c r="CK196" i="1" s="1"/>
  <c r="CJ196" i="1"/>
  <c r="BO261" i="1"/>
  <c r="CK261" i="1" s="1"/>
  <c r="CJ261" i="1"/>
  <c r="BO222" i="1"/>
  <c r="CK222" i="1" s="1"/>
  <c r="CJ222" i="1"/>
  <c r="BO87" i="1"/>
  <c r="CK87" i="1" s="1"/>
  <c r="CJ87" i="1"/>
  <c r="CF197" i="1"/>
  <c r="DB197" i="1" s="1"/>
  <c r="DA197" i="1"/>
  <c r="CF416" i="1"/>
  <c r="DA416" i="1"/>
  <c r="BO66" i="1"/>
  <c r="CK66" i="1" s="1"/>
  <c r="CJ66" i="1"/>
  <c r="BO203" i="1"/>
  <c r="CK203" i="1" s="1"/>
  <c r="CJ203" i="1"/>
  <c r="BO280" i="1"/>
  <c r="CK280" i="1" s="1"/>
  <c r="CJ280" i="1"/>
  <c r="BO248" i="1"/>
  <c r="CK248" i="1" s="1"/>
  <c r="CJ248" i="1"/>
  <c r="BO17" i="1"/>
  <c r="CK17" i="1" s="1"/>
  <c r="CJ17" i="1"/>
  <c r="BO158" i="1"/>
  <c r="CK158" i="1" s="1"/>
  <c r="CJ158" i="1"/>
  <c r="BO305" i="1"/>
  <c r="CK305" i="1" s="1"/>
  <c r="CJ305" i="1"/>
  <c r="CO12" i="1"/>
  <c r="BO351" i="1"/>
  <c r="CK351" i="1" s="1"/>
  <c r="CJ351" i="1"/>
  <c r="BO27" i="1"/>
  <c r="CK27" i="1" s="1"/>
  <c r="CJ27" i="1"/>
  <c r="BO356" i="1"/>
  <c r="CK356" i="1" s="1"/>
  <c r="CJ356" i="1"/>
  <c r="CF209" i="1"/>
  <c r="DB209" i="1" s="1"/>
  <c r="DA209" i="1"/>
  <c r="BO45" i="1"/>
  <c r="CK45" i="1" s="1"/>
  <c r="CJ45" i="1"/>
  <c r="BO190" i="1"/>
  <c r="CK190" i="1" s="1"/>
  <c r="CJ190" i="1"/>
  <c r="BO258" i="1"/>
  <c r="CK258" i="1" s="1"/>
  <c r="CJ258" i="1"/>
  <c r="BO332" i="1"/>
  <c r="CK332" i="1" s="1"/>
  <c r="CJ332" i="1"/>
  <c r="BO114" i="1"/>
  <c r="CK114" i="1" s="1"/>
  <c r="CJ114" i="1"/>
  <c r="BO416" i="1"/>
  <c r="CJ416" i="1"/>
  <c r="CF404" i="1"/>
  <c r="DB404" i="1" s="1"/>
  <c r="DA404" i="1"/>
  <c r="BO82" i="1"/>
  <c r="CK82" i="1" s="1"/>
  <c r="CJ82" i="1"/>
  <c r="BO262" i="1"/>
  <c r="CK262" i="1" s="1"/>
  <c r="CJ262" i="1"/>
  <c r="BO336" i="1"/>
  <c r="CK336" i="1" s="1"/>
  <c r="CJ336" i="1"/>
  <c r="BO409" i="1"/>
  <c r="CK409" i="1" s="1"/>
  <c r="CJ409" i="1"/>
  <c r="CK164" i="1"/>
  <c r="CJ164" i="1"/>
  <c r="BO403" i="1"/>
  <c r="CK403" i="1" s="1"/>
  <c r="CJ403" i="1"/>
  <c r="BO209" i="1"/>
  <c r="CK209" i="1" s="1"/>
  <c r="CJ209" i="1"/>
  <c r="BO161" i="1"/>
  <c r="CK161" i="1" s="1"/>
  <c r="CJ161" i="1"/>
  <c r="BO273" i="1"/>
  <c r="CK273" i="1" s="1"/>
  <c r="CJ273" i="1"/>
  <c r="BO139" i="1"/>
  <c r="CK139" i="1" s="1"/>
  <c r="CJ139" i="1"/>
  <c r="BO318" i="1"/>
  <c r="CK318" i="1" s="1"/>
  <c r="CJ318" i="1"/>
  <c r="BO300" i="1"/>
  <c r="CK300" i="1" s="1"/>
  <c r="CJ300" i="1"/>
  <c r="CF204" i="1"/>
  <c r="DB204" i="1" s="1"/>
  <c r="DA204" i="1"/>
  <c r="BO64" i="1"/>
  <c r="CK64" i="1" s="1"/>
  <c r="CJ64" i="1"/>
  <c r="BO342" i="1"/>
  <c r="CK342" i="1" s="1"/>
  <c r="CJ342" i="1"/>
  <c r="BO25" i="1"/>
  <c r="CK25" i="1" s="1"/>
  <c r="CJ25" i="1"/>
  <c r="BO130" i="1"/>
  <c r="CK130" i="1" s="1"/>
  <c r="CJ130" i="1"/>
  <c r="BO106" i="1"/>
  <c r="CK106" i="1" s="1"/>
  <c r="CJ106" i="1"/>
  <c r="BO224" i="1"/>
  <c r="CK224" i="1" s="1"/>
  <c r="CJ224" i="1"/>
  <c r="BO396" i="1"/>
  <c r="CK396" i="1" s="1"/>
  <c r="CJ396" i="1"/>
  <c r="BO179" i="1"/>
  <c r="CK179" i="1" s="1"/>
  <c r="CJ179" i="1"/>
  <c r="BO166" i="1"/>
  <c r="CK166" i="1" s="1"/>
  <c r="CJ166" i="1"/>
  <c r="BO303" i="1"/>
  <c r="CK303" i="1" s="1"/>
  <c r="CJ303" i="1"/>
  <c r="CF363" i="1"/>
  <c r="DB363" i="1" s="1"/>
  <c r="DA363" i="1"/>
  <c r="BO352" i="1"/>
  <c r="CK352" i="1" s="1"/>
  <c r="CJ352" i="1"/>
  <c r="BO200" i="1"/>
  <c r="CK200" i="1" s="1"/>
  <c r="CJ200" i="1"/>
  <c r="BO259" i="1"/>
  <c r="CK259" i="1" s="1"/>
  <c r="CJ259" i="1"/>
  <c r="BO333" i="1"/>
  <c r="CK333" i="1" s="1"/>
  <c r="CJ333" i="1"/>
  <c r="BO178" i="1"/>
  <c r="CK178" i="1" s="1"/>
  <c r="CJ178" i="1"/>
  <c r="CF159" i="1"/>
  <c r="DB159" i="1" s="1"/>
  <c r="DA159" i="1"/>
  <c r="BO90" i="1"/>
  <c r="CK90" i="1" s="1"/>
  <c r="CJ90" i="1"/>
  <c r="BO251" i="1"/>
  <c r="CK251" i="1" s="1"/>
  <c r="CJ251" i="1"/>
  <c r="BO92" i="1"/>
  <c r="CK92" i="1" s="1"/>
  <c r="CJ92" i="1"/>
  <c r="BO72" i="1"/>
  <c r="CK72" i="1" s="1"/>
  <c r="CJ72" i="1"/>
  <c r="BO210" i="1"/>
  <c r="CK210" i="1" s="1"/>
  <c r="CJ210" i="1"/>
  <c r="BO252" i="1"/>
  <c r="CK252" i="1" s="1"/>
  <c r="CJ252" i="1"/>
  <c r="BO227" i="1"/>
  <c r="CK227" i="1" s="1"/>
  <c r="CJ227" i="1"/>
  <c r="CF351" i="1"/>
  <c r="DB351" i="1" s="1"/>
  <c r="DA351" i="1"/>
  <c r="BO43" i="1"/>
  <c r="CK43" i="1" s="1"/>
  <c r="CJ43" i="1"/>
  <c r="BO187" i="1"/>
  <c r="CK187" i="1" s="1"/>
  <c r="CJ187" i="1"/>
  <c r="BO264" i="1"/>
  <c r="CK264" i="1" s="1"/>
  <c r="CJ264" i="1"/>
  <c r="BO299" i="1"/>
  <c r="CK299" i="1" s="1"/>
  <c r="CJ299" i="1"/>
  <c r="BO338" i="1"/>
  <c r="CK338" i="1" s="1"/>
  <c r="CJ338" i="1"/>
  <c r="BO374" i="1"/>
  <c r="CK374" i="1" s="1"/>
  <c r="CJ374" i="1"/>
  <c r="BO304" i="1"/>
  <c r="CK304" i="1" s="1"/>
  <c r="CJ304" i="1"/>
  <c r="CF200" i="1"/>
  <c r="DB200" i="1" s="1"/>
  <c r="DA200" i="1"/>
  <c r="BO147" i="1"/>
  <c r="CK147" i="1" s="1"/>
  <c r="CJ147" i="1"/>
  <c r="BO375" i="1"/>
  <c r="CK375" i="1" s="1"/>
  <c r="CJ375" i="1"/>
  <c r="BO213" i="1"/>
  <c r="CK213" i="1" s="1"/>
  <c r="CJ213" i="1"/>
  <c r="BO281" i="1"/>
  <c r="CJ281" i="1"/>
  <c r="BO355" i="1"/>
  <c r="CK355" i="1" s="1"/>
  <c r="CJ355" i="1"/>
  <c r="CF339" i="1"/>
  <c r="DB339" i="1" s="1"/>
  <c r="DA339" i="1"/>
  <c r="BO365" i="1"/>
  <c r="CK365" i="1" s="1"/>
  <c r="CJ365" i="1"/>
  <c r="BO402" i="1"/>
  <c r="CK402" i="1" s="1"/>
  <c r="CJ402" i="1"/>
  <c r="CF394" i="1"/>
  <c r="DB394" i="1" s="1"/>
  <c r="DA394" i="1"/>
  <c r="CF359" i="1"/>
  <c r="DB359" i="1" s="1"/>
  <c r="DA359" i="1"/>
  <c r="BO129" i="1"/>
  <c r="CJ129" i="1"/>
  <c r="BO199" i="1"/>
  <c r="CK199" i="1" s="1"/>
  <c r="CJ199" i="1"/>
  <c r="BO266" i="1"/>
  <c r="CK266" i="1" s="1"/>
  <c r="CJ266" i="1"/>
  <c r="BO340" i="1"/>
  <c r="CK340" i="1" s="1"/>
  <c r="CJ340" i="1"/>
  <c r="BO379" i="1"/>
  <c r="CK379" i="1" s="1"/>
  <c r="CJ379" i="1"/>
  <c r="BO357" i="1"/>
  <c r="CK357" i="1" s="1"/>
  <c r="CJ357" i="1"/>
  <c r="BO128" i="1"/>
  <c r="CK128" i="1" s="1"/>
  <c r="CJ128" i="1"/>
  <c r="BO271" i="1"/>
  <c r="CK271" i="1" s="1"/>
  <c r="CJ271" i="1"/>
  <c r="BO260" i="1"/>
  <c r="CK260" i="1" s="1"/>
  <c r="CJ260" i="1"/>
  <c r="BO334" i="1"/>
  <c r="CK334" i="1" s="1"/>
  <c r="CJ334" i="1"/>
  <c r="BO378" i="1"/>
  <c r="CK378" i="1" s="1"/>
  <c r="CJ378" i="1"/>
  <c r="BO277" i="1"/>
  <c r="CK277" i="1" s="1"/>
  <c r="CJ277" i="1"/>
  <c r="BO171" i="1"/>
  <c r="CK171" i="1" s="1"/>
  <c r="CJ171" i="1"/>
  <c r="CF177" i="1"/>
  <c r="DB177" i="1" s="1"/>
  <c r="DA177" i="1"/>
  <c r="CF202" i="1"/>
  <c r="DB202" i="1" s="1"/>
  <c r="DA202" i="1"/>
  <c r="BO170" i="1"/>
  <c r="CK170" i="1" s="1"/>
  <c r="CJ170" i="1"/>
  <c r="BO239" i="1"/>
  <c r="CK239" i="1" s="1"/>
  <c r="CJ239" i="1"/>
  <c r="BO282" i="1"/>
  <c r="CK282" i="1" s="1"/>
  <c r="CJ282" i="1"/>
  <c r="BO395" i="1"/>
  <c r="CK395" i="1" s="1"/>
  <c r="CJ395" i="1"/>
  <c r="CF410" i="1"/>
  <c r="DB410" i="1" s="1"/>
  <c r="DA410" i="1"/>
  <c r="BO197" i="1"/>
  <c r="CK197" i="1" s="1"/>
  <c r="CJ197" i="1"/>
  <c r="BO263" i="1"/>
  <c r="CK263" i="1" s="1"/>
  <c r="CJ263" i="1"/>
  <c r="BO337" i="1"/>
  <c r="CK337" i="1" s="1"/>
  <c r="CJ337" i="1"/>
  <c r="BO39" i="1"/>
  <c r="CK39" i="1" s="1"/>
  <c r="CJ39" i="1"/>
  <c r="BO115" i="1"/>
  <c r="CK115" i="1" s="1"/>
  <c r="CJ115" i="1"/>
  <c r="BO183" i="1"/>
  <c r="CK183" i="1" s="1"/>
  <c r="CJ183" i="1"/>
  <c r="BO360" i="1"/>
  <c r="CK360" i="1" s="1"/>
  <c r="CJ360" i="1"/>
  <c r="BO269" i="1"/>
  <c r="CK269" i="1" s="1"/>
  <c r="CJ269" i="1"/>
  <c r="CF396" i="1"/>
  <c r="DB396" i="1" s="1"/>
  <c r="DA396" i="1"/>
  <c r="BO317" i="1"/>
  <c r="CK317" i="1" s="1"/>
  <c r="CJ317" i="1"/>
  <c r="BO223" i="1"/>
  <c r="CK223" i="1" s="1"/>
  <c r="CJ223" i="1"/>
  <c r="BO180" i="1"/>
  <c r="CK180" i="1" s="1"/>
  <c r="CJ180" i="1"/>
  <c r="BO250" i="1"/>
  <c r="CK250" i="1" s="1"/>
  <c r="CJ250" i="1"/>
  <c r="BO412" i="1"/>
  <c r="CK412" i="1" s="1"/>
  <c r="CJ412" i="1"/>
  <c r="CO38" i="1"/>
  <c r="BO221" i="1"/>
  <c r="CK221" i="1" s="1"/>
  <c r="CJ221" i="1"/>
  <c r="BO363" i="1"/>
  <c r="CK363" i="1" s="1"/>
  <c r="CJ363" i="1"/>
  <c r="BO74" i="1"/>
  <c r="CK74" i="1" s="1"/>
  <c r="CJ74" i="1"/>
  <c r="BO141" i="1"/>
  <c r="CK141" i="1" s="1"/>
  <c r="CJ141" i="1"/>
  <c r="BO212" i="1"/>
  <c r="CK212" i="1" s="1"/>
  <c r="CJ212" i="1"/>
  <c r="BO362" i="1"/>
  <c r="CK362" i="1" s="1"/>
  <c r="CJ362" i="1"/>
  <c r="BO410" i="1"/>
  <c r="CK410" i="1" s="1"/>
  <c r="CJ410" i="1"/>
  <c r="CO28" i="1"/>
  <c r="BO302" i="1"/>
  <c r="CK302" i="1" s="1"/>
  <c r="CJ302" i="1"/>
  <c r="BO377" i="1"/>
  <c r="CK377" i="1" s="1"/>
  <c r="CJ377" i="1"/>
  <c r="CF414" i="1"/>
  <c r="DB414" i="1" s="1"/>
  <c r="DA414" i="1"/>
  <c r="BO70" i="1"/>
  <c r="CK70" i="1" s="1"/>
  <c r="CJ70" i="1"/>
  <c r="BO397" i="1"/>
  <c r="CK397" i="1" s="1"/>
  <c r="CJ397" i="1"/>
  <c r="BO253" i="1"/>
  <c r="CK253" i="1" s="1"/>
  <c r="CJ253" i="1"/>
  <c r="BO257" i="1"/>
  <c r="CK257" i="1" s="1"/>
  <c r="CJ257" i="1"/>
  <c r="CF126" i="1"/>
  <c r="DB126" i="1" s="1"/>
  <c r="DA126" i="1"/>
  <c r="BO270" i="1"/>
  <c r="CK270" i="1" s="1"/>
  <c r="CJ270" i="1"/>
  <c r="BO13" i="1"/>
  <c r="CK13" i="1" s="1"/>
  <c r="CJ13" i="1"/>
  <c r="BO41" i="1"/>
  <c r="CK41" i="1" s="1"/>
  <c r="CJ41" i="1"/>
  <c r="BO185" i="1"/>
  <c r="CJ185" i="1"/>
  <c r="BO414" i="1"/>
  <c r="CK414" i="1" s="1"/>
  <c r="CJ414" i="1"/>
  <c r="BO127" i="1"/>
  <c r="CK127" i="1" s="1"/>
  <c r="CJ127" i="1"/>
  <c r="BO240" i="1"/>
  <c r="CK240" i="1" s="1"/>
  <c r="CJ240" i="1"/>
  <c r="BO107" i="1"/>
  <c r="CK107" i="1" s="1"/>
  <c r="CJ107" i="1"/>
  <c r="BO276" i="1"/>
  <c r="CK276" i="1" s="1"/>
  <c r="CJ276" i="1"/>
  <c r="BO219" i="1"/>
  <c r="CK219" i="1" s="1"/>
  <c r="CJ219" i="1"/>
  <c r="CF169" i="1"/>
  <c r="DB169" i="1" s="1"/>
  <c r="DA169" i="1"/>
  <c r="CF211" i="1"/>
  <c r="DB211" i="1" s="1"/>
  <c r="DA211" i="1"/>
  <c r="BO84" i="1"/>
  <c r="CK84" i="1" s="1"/>
  <c r="CJ84" i="1"/>
  <c r="BO265" i="1"/>
  <c r="CK265" i="1" s="1"/>
  <c r="CJ265" i="1"/>
  <c r="BO162" i="1"/>
  <c r="CK162" i="1" s="1"/>
  <c r="CJ162" i="1"/>
  <c r="AVJ458" i="1" l="1"/>
  <c r="AVD458" i="1"/>
  <c r="DE16" i="15"/>
  <c r="AVL458" i="1"/>
  <c r="AVK458" i="1"/>
  <c r="BL290" i="1"/>
  <c r="DF21" i="15"/>
  <c r="BL6" i="1"/>
  <c r="BL50" i="1"/>
  <c r="Q9" i="2"/>
  <c r="O9" i="2" s="1"/>
  <c r="BC458" i="1"/>
  <c r="BC459" i="1" s="1"/>
  <c r="M20" i="19"/>
  <c r="BK21" i="15"/>
  <c r="O20" i="2"/>
  <c r="BG458" i="1"/>
  <c r="BG459" i="1" s="1"/>
  <c r="O12" i="12"/>
  <c r="BL65" i="1"/>
  <c r="O39" i="12"/>
  <c r="BF458" i="1"/>
  <c r="BF459" i="1" s="1"/>
  <c r="AW457" i="1"/>
  <c r="CE384" i="1"/>
  <c r="CF384" i="1" s="1"/>
  <c r="AVM384" i="1"/>
  <c r="AVN384" i="1" s="1"/>
  <c r="AVO384" i="1" s="1"/>
  <c r="CE353" i="1"/>
  <c r="DA353" i="1" s="1"/>
  <c r="CZ353" i="1"/>
  <c r="AVM353" i="1"/>
  <c r="AVN353" i="1" s="1"/>
  <c r="AVO353" i="1" s="1"/>
  <c r="CT4" i="1"/>
  <c r="BN353" i="1"/>
  <c r="CJ353" i="1" s="1"/>
  <c r="AUV353" i="1"/>
  <c r="AUW353" i="1" s="1"/>
  <c r="AUX353" i="1" s="1"/>
  <c r="CH353" i="1"/>
  <c r="CI353" i="1"/>
  <c r="AVM6" i="1"/>
  <c r="AVN6" i="1" s="1"/>
  <c r="AVO6" i="1" s="1"/>
  <c r="CE6" i="1"/>
  <c r="CF6" i="1" s="1"/>
  <c r="AUV384" i="1"/>
  <c r="AUW384" i="1" s="1"/>
  <c r="AUX384" i="1" s="1"/>
  <c r="BN384" i="1"/>
  <c r="BO384" i="1" s="1"/>
  <c r="CH384" i="1"/>
  <c r="AVQ384" i="1" s="1"/>
  <c r="AUV6" i="1"/>
  <c r="AUW6" i="1" s="1"/>
  <c r="AUX6" i="1" s="1"/>
  <c r="CH6" i="1"/>
  <c r="AVQ6" i="1" s="1"/>
  <c r="BN6" i="1"/>
  <c r="BO6" i="1" s="1"/>
  <c r="AUZ353" i="1"/>
  <c r="CM353" i="1"/>
  <c r="AUV383" i="1"/>
  <c r="AUW383" i="1" s="1"/>
  <c r="AUX383" i="1" s="1"/>
  <c r="BN383" i="1"/>
  <c r="BO383" i="1" s="1"/>
  <c r="CH383" i="1"/>
  <c r="AVQ383" i="1" s="1"/>
  <c r="AVM383" i="1"/>
  <c r="AVN383" i="1" s="1"/>
  <c r="AVO383" i="1" s="1"/>
  <c r="CE383" i="1"/>
  <c r="CF383" i="1" s="1"/>
  <c r="AUV96" i="1"/>
  <c r="AUW96" i="1" s="1"/>
  <c r="AUX96" i="1" s="1"/>
  <c r="BN96" i="1"/>
  <c r="BO96" i="1" s="1"/>
  <c r="P58" i="2"/>
  <c r="AVN172" i="1"/>
  <c r="AVO172" i="1" s="1"/>
  <c r="AVN392" i="1"/>
  <c r="AVO392" i="1" s="1"/>
  <c r="AVN195" i="1"/>
  <c r="AVO195" i="1" s="1"/>
  <c r="AVN102" i="1"/>
  <c r="AVO102" i="1" s="1"/>
  <c r="AVN254" i="1"/>
  <c r="AVO254" i="1" s="1"/>
  <c r="AVN121" i="1"/>
  <c r="AVO121" i="1" s="1"/>
  <c r="CL153" i="1"/>
  <c r="AUY153" i="1"/>
  <c r="CL103" i="1"/>
  <c r="AUY103" i="1"/>
  <c r="CL156" i="1"/>
  <c r="AUY156" i="1"/>
  <c r="CL293" i="1"/>
  <c r="AUY293" i="1"/>
  <c r="CH329" i="1"/>
  <c r="AVQ329" i="1" s="1"/>
  <c r="AUY329" i="1"/>
  <c r="AZ18" i="15"/>
  <c r="AUV413" i="1"/>
  <c r="AUW413" i="1" s="1"/>
  <c r="AUX413" i="1" s="1"/>
  <c r="AUW75" i="1"/>
  <c r="AUX75" i="1" s="1"/>
  <c r="CH332" i="1"/>
  <c r="AVQ332" i="1" s="1"/>
  <c r="AUY332" i="1"/>
  <c r="CH226" i="1"/>
  <c r="AVQ226" i="1" s="1"/>
  <c r="AUY226" i="1"/>
  <c r="CH18" i="1"/>
  <c r="AVQ18" i="1" s="1"/>
  <c r="AUY18" i="1"/>
  <c r="CH41" i="1"/>
  <c r="AVQ41" i="1" s="1"/>
  <c r="AUY41" i="1"/>
  <c r="AVN231" i="1"/>
  <c r="AVO231" i="1" s="1"/>
  <c r="AVN50" i="1"/>
  <c r="AVO50" i="1" s="1"/>
  <c r="AVN401" i="1"/>
  <c r="AVO401" i="1" s="1"/>
  <c r="AVN230" i="1"/>
  <c r="AVO230" i="1" s="1"/>
  <c r="AVN111" i="1"/>
  <c r="AVO111" i="1" s="1"/>
  <c r="AVN370" i="1"/>
  <c r="AVO370" i="1" s="1"/>
  <c r="AVN292" i="1"/>
  <c r="AVO292" i="1" s="1"/>
  <c r="AVN36" i="1"/>
  <c r="AVO36" i="1" s="1"/>
  <c r="AVN9" i="1"/>
  <c r="AVO9" i="1" s="1"/>
  <c r="AVN391" i="1"/>
  <c r="AVO391" i="1" s="1"/>
  <c r="AVN287" i="1"/>
  <c r="AVO287" i="1" s="1"/>
  <c r="AVN135" i="1"/>
  <c r="AVO135" i="1" s="1"/>
  <c r="AVN103" i="1"/>
  <c r="AVO103" i="1" s="1"/>
  <c r="AVN11" i="1"/>
  <c r="AVO11" i="1" s="1"/>
  <c r="CL215" i="1"/>
  <c r="AUY215" i="1"/>
  <c r="CL406" i="1"/>
  <c r="AUY406" i="1"/>
  <c r="CL295" i="1"/>
  <c r="AUY295" i="1"/>
  <c r="AVN346" i="1"/>
  <c r="AVO346" i="1" s="1"/>
  <c r="AVN75" i="1"/>
  <c r="AVO75" i="1" s="1"/>
  <c r="CH376" i="1"/>
  <c r="AUY376" i="1"/>
  <c r="CH326" i="1"/>
  <c r="AVQ326" i="1" s="1"/>
  <c r="AUY326" i="1"/>
  <c r="CH281" i="1"/>
  <c r="AVQ281" i="1" s="1"/>
  <c r="AUY281" i="1"/>
  <c r="CH420" i="1"/>
  <c r="AVQ420" i="1" s="1"/>
  <c r="AUY420" i="1"/>
  <c r="AVN323" i="1"/>
  <c r="AVO323" i="1" s="1"/>
  <c r="Z147" i="12"/>
  <c r="AVM145" i="1"/>
  <c r="AVN322" i="1"/>
  <c r="AVO322" i="1" s="1"/>
  <c r="AVN51" i="1"/>
  <c r="AVO51" i="1" s="1"/>
  <c r="CL145" i="1"/>
  <c r="AUY145" i="1"/>
  <c r="CL23" i="1"/>
  <c r="AUY23" i="1"/>
  <c r="CL207" i="1"/>
  <c r="AUY207" i="1"/>
  <c r="AVN325" i="1"/>
  <c r="AVO325" i="1" s="1"/>
  <c r="CL235" i="1"/>
  <c r="AUY235" i="1"/>
  <c r="AVN390" i="1"/>
  <c r="AVO390" i="1" s="1"/>
  <c r="AVN294" i="1"/>
  <c r="AVO294" i="1" s="1"/>
  <c r="AVN155" i="1"/>
  <c r="AVO155" i="1" s="1"/>
  <c r="AVN154" i="1"/>
  <c r="AVO154" i="1" s="1"/>
  <c r="AVN133" i="1"/>
  <c r="AVO133" i="1" s="1"/>
  <c r="AVN33" i="1"/>
  <c r="AVO33" i="1" s="1"/>
  <c r="AVN345" i="1"/>
  <c r="AVO345" i="1" s="1"/>
  <c r="AVN289" i="1"/>
  <c r="AVO289" i="1" s="1"/>
  <c r="CH117" i="1"/>
  <c r="AVQ117" i="1" s="1"/>
  <c r="AUY117" i="1"/>
  <c r="CH90" i="1"/>
  <c r="AVQ90" i="1" s="1"/>
  <c r="AUY90" i="1"/>
  <c r="CH221" i="1"/>
  <c r="AVQ221" i="1" s="1"/>
  <c r="AUY221" i="1"/>
  <c r="CH84" i="1"/>
  <c r="AVQ84" i="1" s="1"/>
  <c r="AUY84" i="1"/>
  <c r="CH124" i="1"/>
  <c r="AVQ124" i="1" s="1"/>
  <c r="AUY124" i="1"/>
  <c r="CH167" i="1"/>
  <c r="AVQ167" i="1" s="1"/>
  <c r="AUY167" i="1"/>
  <c r="CH161" i="1"/>
  <c r="AVQ161" i="1" s="1"/>
  <c r="AUY161" i="1"/>
  <c r="CH20" i="1"/>
  <c r="AVQ20" i="1" s="1"/>
  <c r="AUY20" i="1"/>
  <c r="CH80" i="1"/>
  <c r="AVQ80" i="1" s="1"/>
  <c r="AUY80" i="1"/>
  <c r="CH107" i="1"/>
  <c r="AVQ107" i="1" s="1"/>
  <c r="AUY107" i="1"/>
  <c r="CH85" i="1"/>
  <c r="AVQ85" i="1" s="1"/>
  <c r="AUY85" i="1"/>
  <c r="CH104" i="1"/>
  <c r="AVQ104" i="1" s="1"/>
  <c r="AUY104" i="1"/>
  <c r="CH127" i="1"/>
  <c r="AVQ127" i="1" s="1"/>
  <c r="AUY127" i="1"/>
  <c r="CH48" i="1"/>
  <c r="AVQ48" i="1" s="1"/>
  <c r="AUY48" i="1"/>
  <c r="CH276" i="1"/>
  <c r="AVQ276" i="1" s="1"/>
  <c r="AUY276" i="1"/>
  <c r="CH130" i="1"/>
  <c r="AVQ130" i="1" s="1"/>
  <c r="AUY130" i="1"/>
  <c r="CH331" i="1"/>
  <c r="AVQ331" i="1" s="1"/>
  <c r="AUY331" i="1"/>
  <c r="CH241" i="1"/>
  <c r="AVQ241" i="1" s="1"/>
  <c r="AUY241" i="1"/>
  <c r="CH236" i="1"/>
  <c r="AVQ236" i="1" s="1"/>
  <c r="AUY236" i="1"/>
  <c r="CH143" i="1"/>
  <c r="AVQ143" i="1" s="1"/>
  <c r="AUY143" i="1"/>
  <c r="CH412" i="1"/>
  <c r="AVQ412" i="1" s="1"/>
  <c r="AUY412" i="1"/>
  <c r="CH162" i="1"/>
  <c r="AVQ162" i="1" s="1"/>
  <c r="AUY162" i="1"/>
  <c r="CH360" i="1"/>
  <c r="AVQ360" i="1" s="1"/>
  <c r="AUY360" i="1"/>
  <c r="CH209" i="1"/>
  <c r="AVQ209" i="1" s="1"/>
  <c r="AUY209" i="1"/>
  <c r="CH225" i="1"/>
  <c r="AVQ225" i="1" s="1"/>
  <c r="AUY225" i="1"/>
  <c r="CH377" i="1"/>
  <c r="AVQ377" i="1" s="1"/>
  <c r="AUY377" i="1"/>
  <c r="CH275" i="1"/>
  <c r="AVQ275" i="1" s="1"/>
  <c r="AUY275" i="1"/>
  <c r="CM389" i="1"/>
  <c r="AUZ389" i="1"/>
  <c r="CM101" i="1"/>
  <c r="AUZ101" i="1"/>
  <c r="CM407" i="1"/>
  <c r="AUZ407" i="1"/>
  <c r="CM291" i="1"/>
  <c r="AUZ291" i="1"/>
  <c r="CM97" i="1"/>
  <c r="AUZ97" i="1"/>
  <c r="CM406" i="1"/>
  <c r="AUZ406" i="1"/>
  <c r="CM349" i="1"/>
  <c r="AUZ349" i="1"/>
  <c r="CM288" i="1"/>
  <c r="AUZ288" i="1"/>
  <c r="CM215" i="1"/>
  <c r="AUZ215" i="1"/>
  <c r="CM155" i="1"/>
  <c r="AUZ155" i="1"/>
  <c r="CM79" i="1"/>
  <c r="AUZ79" i="1"/>
  <c r="CM12" i="1"/>
  <c r="AUZ12" i="1"/>
  <c r="CM324" i="1"/>
  <c r="AUZ324" i="1"/>
  <c r="CM49" i="1"/>
  <c r="AUZ49" i="1"/>
  <c r="CM174" i="1"/>
  <c r="AUZ174" i="1"/>
  <c r="CM371" i="1"/>
  <c r="AUZ371" i="1"/>
  <c r="CM234" i="1"/>
  <c r="AUZ234" i="1"/>
  <c r="CM145" i="1"/>
  <c r="AUZ145" i="1"/>
  <c r="CM22" i="1"/>
  <c r="AUZ22" i="1"/>
  <c r="CM235" i="1"/>
  <c r="AUZ235" i="1"/>
  <c r="CM346" i="1"/>
  <c r="AUZ346" i="1"/>
  <c r="CM284" i="1"/>
  <c r="AUZ284" i="1"/>
  <c r="CM400" i="1"/>
  <c r="AUZ400" i="1"/>
  <c r="CM205" i="1"/>
  <c r="AUZ205" i="1"/>
  <c r="CM98" i="1"/>
  <c r="AUZ98" i="1"/>
  <c r="CM8" i="1"/>
  <c r="AUZ8" i="1"/>
  <c r="CM35" i="1"/>
  <c r="AUZ35" i="1"/>
  <c r="AVN274" i="1"/>
  <c r="AVO274" i="1" s="1"/>
  <c r="CE431" i="1"/>
  <c r="CF431" i="1" s="1"/>
  <c r="AVM431" i="1"/>
  <c r="AVN83" i="1"/>
  <c r="AVO83" i="1" s="1"/>
  <c r="AVN237" i="1"/>
  <c r="AVO237" i="1" s="1"/>
  <c r="AVN385" i="1"/>
  <c r="AVO385" i="1" s="1"/>
  <c r="CM83" i="1"/>
  <c r="AUZ83" i="1"/>
  <c r="AVN31" i="1"/>
  <c r="AVO31" i="1" s="1"/>
  <c r="AVN173" i="1"/>
  <c r="AVO173" i="1" s="1"/>
  <c r="AVN320" i="1"/>
  <c r="AVO320" i="1" s="1"/>
  <c r="AVN285" i="1"/>
  <c r="AVO285" i="1" s="1"/>
  <c r="AVN134" i="1"/>
  <c r="AVO134" i="1" s="1"/>
  <c r="AVN344" i="1"/>
  <c r="AVO344" i="1" s="1"/>
  <c r="AVN194" i="1"/>
  <c r="AVO194" i="1" s="1"/>
  <c r="CL292" i="1"/>
  <c r="AUY292" i="1"/>
  <c r="CH397" i="1"/>
  <c r="AVQ397" i="1" s="1"/>
  <c r="AUY397" i="1"/>
  <c r="CH352" i="1"/>
  <c r="AVQ352" i="1" s="1"/>
  <c r="AUY352" i="1"/>
  <c r="CH199" i="1"/>
  <c r="AVQ199" i="1" s="1"/>
  <c r="AUY199" i="1"/>
  <c r="AVN235" i="1"/>
  <c r="AVO235" i="1" s="1"/>
  <c r="AVN393" i="1"/>
  <c r="AVO393" i="1" s="1"/>
  <c r="AVN295" i="1"/>
  <c r="AVO295" i="1" s="1"/>
  <c r="AVN214" i="1"/>
  <c r="AVO214" i="1" s="1"/>
  <c r="CL122" i="1"/>
  <c r="AUY122" i="1"/>
  <c r="CL285" i="1"/>
  <c r="AUY285" i="1"/>
  <c r="CL408" i="1"/>
  <c r="AUY408" i="1"/>
  <c r="CL97" i="1"/>
  <c r="AUY97" i="1"/>
  <c r="CL287" i="1"/>
  <c r="AUY287" i="1"/>
  <c r="CL388" i="1"/>
  <c r="AUY388" i="1"/>
  <c r="Z129" i="12"/>
  <c r="AVM423" i="1"/>
  <c r="AUW119" i="1"/>
  <c r="AUX119" i="1" s="1"/>
  <c r="CH409" i="1"/>
  <c r="AVQ409" i="1" s="1"/>
  <c r="AUY409" i="1"/>
  <c r="CH141" i="1"/>
  <c r="AVQ141" i="1" s="1"/>
  <c r="AUY141" i="1"/>
  <c r="CH204" i="1"/>
  <c r="AVQ204" i="1" s="1"/>
  <c r="AUY204" i="1"/>
  <c r="CH394" i="1"/>
  <c r="AVQ394" i="1" s="1"/>
  <c r="AUY394" i="1"/>
  <c r="CH258" i="1"/>
  <c r="AVQ258" i="1" s="1"/>
  <c r="AUY258" i="1"/>
  <c r="AVN234" i="1"/>
  <c r="AVO234" i="1" s="1"/>
  <c r="AVN232" i="1"/>
  <c r="AVO232" i="1" s="1"/>
  <c r="AVN146" i="1"/>
  <c r="AVO146" i="1" s="1"/>
  <c r="CL231" i="1"/>
  <c r="AUY231" i="1"/>
  <c r="CL205" i="1"/>
  <c r="AUY205" i="1"/>
  <c r="CL401" i="1"/>
  <c r="AUY401" i="1"/>
  <c r="AVN288" i="1"/>
  <c r="AVO288" i="1" s="1"/>
  <c r="AVN193" i="1"/>
  <c r="AVO193" i="1" s="1"/>
  <c r="AVN98" i="1"/>
  <c r="AVO98" i="1" s="1"/>
  <c r="AVN34" i="1"/>
  <c r="AVO34" i="1" s="1"/>
  <c r="AVN405" i="1"/>
  <c r="AVO405" i="1" s="1"/>
  <c r="AUW35" i="1"/>
  <c r="AUX35" i="1" s="1"/>
  <c r="CH66" i="1"/>
  <c r="AVQ66" i="1" s="1"/>
  <c r="AUY66" i="1"/>
  <c r="CH395" i="1"/>
  <c r="AVQ395" i="1" s="1"/>
  <c r="AUY395" i="1"/>
  <c r="CH42" i="1"/>
  <c r="AVQ42" i="1" s="1"/>
  <c r="AUY42" i="1"/>
  <c r="CH82" i="1"/>
  <c r="AVQ82" i="1" s="1"/>
  <c r="AUY82" i="1"/>
  <c r="CL120" i="1"/>
  <c r="AUY120" i="1"/>
  <c r="CL193" i="1"/>
  <c r="AUY193" i="1"/>
  <c r="CL349" i="1"/>
  <c r="AUY349" i="1"/>
  <c r="CL192" i="1"/>
  <c r="AUY192" i="1"/>
  <c r="CL291" i="1"/>
  <c r="AUY291" i="1"/>
  <c r="CH26" i="1"/>
  <c r="AVQ26" i="1" s="1"/>
  <c r="AUY26" i="1"/>
  <c r="CH74" i="1"/>
  <c r="AVQ74" i="1" s="1"/>
  <c r="AUY74" i="1"/>
  <c r="CH424" i="1"/>
  <c r="AVQ424" i="1" s="1"/>
  <c r="AUY424" i="1"/>
  <c r="AVN413" i="1"/>
  <c r="AVO413" i="1" s="1"/>
  <c r="CL323" i="1"/>
  <c r="AUY323" i="1"/>
  <c r="CL174" i="1"/>
  <c r="AUY174" i="1"/>
  <c r="CL319" i="1"/>
  <c r="AUY319" i="1"/>
  <c r="CH340" i="1"/>
  <c r="AVQ340" i="1" s="1"/>
  <c r="AUY340" i="1"/>
  <c r="CH148" i="1"/>
  <c r="AVQ148" i="1" s="1"/>
  <c r="AUY148" i="1"/>
  <c r="CL346" i="1"/>
  <c r="AUY346" i="1"/>
  <c r="AUW51" i="1"/>
  <c r="AUX51" i="1" s="1"/>
  <c r="CH17" i="1"/>
  <c r="AVQ17" i="1" s="1"/>
  <c r="AUY17" i="1"/>
  <c r="CH139" i="1"/>
  <c r="AVQ139" i="1" s="1"/>
  <c r="AUY139" i="1"/>
  <c r="CH171" i="1"/>
  <c r="AVQ171" i="1" s="1"/>
  <c r="AUY171" i="1"/>
  <c r="CH296" i="1"/>
  <c r="AVQ296" i="1" s="1"/>
  <c r="AUY296" i="1"/>
  <c r="CH240" i="1"/>
  <c r="AVQ240" i="1" s="1"/>
  <c r="AUY240" i="1"/>
  <c r="CH108" i="1"/>
  <c r="AVQ108" i="1" s="1"/>
  <c r="AUY108" i="1"/>
  <c r="CH265" i="1"/>
  <c r="AVQ265" i="1" s="1"/>
  <c r="AUY265" i="1"/>
  <c r="CH140" i="1"/>
  <c r="AVQ140" i="1" s="1"/>
  <c r="AUY140" i="1"/>
  <c r="CH257" i="1"/>
  <c r="AVQ257" i="1" s="1"/>
  <c r="AUY257" i="1"/>
  <c r="CH203" i="1"/>
  <c r="AVQ203" i="1" s="1"/>
  <c r="AUY203" i="1"/>
  <c r="CH138" i="1"/>
  <c r="AVQ138" i="1" s="1"/>
  <c r="AUY138" i="1"/>
  <c r="CH223" i="1"/>
  <c r="AVQ223" i="1" s="1"/>
  <c r="AUY223" i="1"/>
  <c r="CH81" i="1"/>
  <c r="AVQ81" i="1" s="1"/>
  <c r="AUY81" i="1"/>
  <c r="CH73" i="1"/>
  <c r="AVQ73" i="1" s="1"/>
  <c r="AUY73" i="1"/>
  <c r="CH414" i="1"/>
  <c r="AVQ414" i="1" s="1"/>
  <c r="AUY414" i="1"/>
  <c r="CH176" i="1"/>
  <c r="AVQ176" i="1" s="1"/>
  <c r="AUY176" i="1"/>
  <c r="CH211" i="1"/>
  <c r="AVQ211" i="1" s="1"/>
  <c r="AUY211" i="1"/>
  <c r="CH273" i="1"/>
  <c r="AVQ273" i="1" s="1"/>
  <c r="AUY273" i="1"/>
  <c r="CH364" i="1"/>
  <c r="AVQ364" i="1" s="1"/>
  <c r="AUY364" i="1"/>
  <c r="CH43" i="1"/>
  <c r="AVQ43" i="1" s="1"/>
  <c r="AUY43" i="1"/>
  <c r="CH200" i="1"/>
  <c r="AVQ200" i="1" s="1"/>
  <c r="AUY200" i="1"/>
  <c r="CH299" i="1"/>
  <c r="AVQ299" i="1" s="1"/>
  <c r="AUY299" i="1"/>
  <c r="CH259" i="1"/>
  <c r="AVQ259" i="1" s="1"/>
  <c r="AUY259" i="1"/>
  <c r="CH404" i="1"/>
  <c r="AVQ404" i="1" s="1"/>
  <c r="AUY404" i="1"/>
  <c r="CH188" i="1"/>
  <c r="AVQ188" i="1" s="1"/>
  <c r="AUY188" i="1"/>
  <c r="CH249" i="1"/>
  <c r="AVQ249" i="1" s="1"/>
  <c r="AUY249" i="1"/>
  <c r="CH115" i="1"/>
  <c r="AVQ115" i="1" s="1"/>
  <c r="AUY115" i="1"/>
  <c r="CH114" i="1"/>
  <c r="AVQ114" i="1" s="1"/>
  <c r="AUY114" i="1"/>
  <c r="CH304" i="1"/>
  <c r="AVQ304" i="1" s="1"/>
  <c r="AUY304" i="1"/>
  <c r="CH374" i="1"/>
  <c r="AVQ374" i="1" s="1"/>
  <c r="AUY374" i="1"/>
  <c r="CH242" i="1"/>
  <c r="AVQ242" i="1" s="1"/>
  <c r="AUY242" i="1"/>
  <c r="CH327" i="1"/>
  <c r="AVQ327" i="1" s="1"/>
  <c r="AUY327" i="1"/>
  <c r="CH316" i="1"/>
  <c r="AVQ316" i="1" s="1"/>
  <c r="AUY316" i="1"/>
  <c r="CH125" i="1"/>
  <c r="AVQ125" i="1" s="1"/>
  <c r="AUY125" i="1"/>
  <c r="CH302" i="1"/>
  <c r="AVQ302" i="1" s="1"/>
  <c r="AUY302" i="1"/>
  <c r="CH128" i="1"/>
  <c r="AVQ128" i="1" s="1"/>
  <c r="AUY128" i="1"/>
  <c r="CH264" i="1"/>
  <c r="AVQ264" i="1" s="1"/>
  <c r="AUY264" i="1"/>
  <c r="CH417" i="1"/>
  <c r="AVQ417" i="1" s="1"/>
  <c r="AUY417" i="1"/>
  <c r="CH92" i="1"/>
  <c r="AVQ92" i="1" s="1"/>
  <c r="AUY92" i="1"/>
  <c r="CH147" i="1"/>
  <c r="AVQ147" i="1" s="1"/>
  <c r="AUY147" i="1"/>
  <c r="CH357" i="1"/>
  <c r="AVQ357" i="1" s="1"/>
  <c r="AUY357" i="1"/>
  <c r="CH314" i="1"/>
  <c r="AVQ314" i="1" s="1"/>
  <c r="AUY314" i="1"/>
  <c r="CH87" i="1"/>
  <c r="AVQ87" i="1" s="1"/>
  <c r="AUY87" i="1"/>
  <c r="CH222" i="1"/>
  <c r="AVQ222" i="1" s="1"/>
  <c r="AUY222" i="1"/>
  <c r="CH40" i="1"/>
  <c r="AVQ40" i="1" s="1"/>
  <c r="AUY40" i="1"/>
  <c r="CH64" i="1"/>
  <c r="AVQ64" i="1" s="1"/>
  <c r="AUY64" i="1"/>
  <c r="CH61" i="1"/>
  <c r="AVQ61" i="1" s="1"/>
  <c r="AUY61" i="1"/>
  <c r="CH19" i="1"/>
  <c r="AVQ19" i="1" s="1"/>
  <c r="AUY19" i="1"/>
  <c r="CH184" i="1"/>
  <c r="AVQ184" i="1" s="1"/>
  <c r="AUY184" i="1"/>
  <c r="CM393" i="1"/>
  <c r="AUZ393" i="1"/>
  <c r="CM293" i="1"/>
  <c r="AUZ293" i="1"/>
  <c r="CM154" i="1"/>
  <c r="AUZ154" i="1"/>
  <c r="CM121" i="1"/>
  <c r="AUZ121" i="1"/>
  <c r="CM33" i="1"/>
  <c r="AUZ33" i="1"/>
  <c r="CM295" i="1"/>
  <c r="AUZ295" i="1"/>
  <c r="CM218" i="1"/>
  <c r="AUZ218" i="1"/>
  <c r="CM135" i="1"/>
  <c r="AUZ135" i="1"/>
  <c r="CM103" i="1"/>
  <c r="AUZ103" i="1"/>
  <c r="CM408" i="1"/>
  <c r="AUZ408" i="1"/>
  <c r="CM388" i="1"/>
  <c r="AUZ388" i="1"/>
  <c r="CM292" i="1"/>
  <c r="AUZ292" i="1"/>
  <c r="CM217" i="1"/>
  <c r="AUZ217" i="1"/>
  <c r="CM134" i="1"/>
  <c r="AUZ134" i="1"/>
  <c r="CM102" i="1"/>
  <c r="AUZ102" i="1"/>
  <c r="CM34" i="1"/>
  <c r="AUZ34" i="1"/>
  <c r="CM372" i="1"/>
  <c r="AUZ372" i="1"/>
  <c r="CM146" i="1"/>
  <c r="AUZ146" i="1"/>
  <c r="CM230" i="1"/>
  <c r="AUZ230" i="1"/>
  <c r="CM373" i="1"/>
  <c r="AUZ373" i="1"/>
  <c r="CM321" i="1"/>
  <c r="AUZ321" i="1"/>
  <c r="CM173" i="1"/>
  <c r="AUZ173" i="1"/>
  <c r="CM24" i="1"/>
  <c r="AUZ24" i="1"/>
  <c r="CM370" i="1"/>
  <c r="AUZ370" i="1"/>
  <c r="CM229" i="1"/>
  <c r="AUZ229" i="1"/>
  <c r="CM289" i="1"/>
  <c r="AUZ289" i="1"/>
  <c r="CM345" i="1"/>
  <c r="AUZ345" i="1"/>
  <c r="AVN386" i="1"/>
  <c r="AVO386" i="1" s="1"/>
  <c r="CM418" i="1"/>
  <c r="AUZ418" i="1"/>
  <c r="CM47" i="1"/>
  <c r="AUZ47" i="1"/>
  <c r="AVN19" i="1"/>
  <c r="AVO19" i="1" s="1"/>
  <c r="AVN418" i="1"/>
  <c r="AVO418" i="1" s="1"/>
  <c r="CM365" i="1"/>
  <c r="AUZ365" i="1"/>
  <c r="CM81" i="1"/>
  <c r="AUZ81" i="1"/>
  <c r="AVN301" i="1"/>
  <c r="AVO301" i="1" s="1"/>
  <c r="BT457" i="1"/>
  <c r="AVC123" i="1"/>
  <c r="AVB123" i="1" s="1"/>
  <c r="AVB274" i="1"/>
  <c r="CH180" i="1"/>
  <c r="AVQ180" i="1" s="1"/>
  <c r="AUY180" i="1"/>
  <c r="CH109" i="1"/>
  <c r="AVQ109" i="1" s="1"/>
  <c r="AUY109" i="1"/>
  <c r="CL230" i="1"/>
  <c r="AUY230" i="1"/>
  <c r="AVN123" i="1"/>
  <c r="AVO123" i="1" s="1"/>
  <c r="AVN373" i="1"/>
  <c r="AVO373" i="1" s="1"/>
  <c r="AVN321" i="1"/>
  <c r="AVO321" i="1" s="1"/>
  <c r="AVN324" i="1"/>
  <c r="AVO324" i="1" s="1"/>
  <c r="AVN49" i="1"/>
  <c r="AVO49" i="1" s="1"/>
  <c r="AVN408" i="1"/>
  <c r="AVO408" i="1" s="1"/>
  <c r="AVN388" i="1"/>
  <c r="AVO388" i="1" s="1"/>
  <c r="AVN217" i="1"/>
  <c r="AVO217" i="1" s="1"/>
  <c r="AVN191" i="1"/>
  <c r="AVO191" i="1" s="1"/>
  <c r="AVN122" i="1"/>
  <c r="AVO122" i="1" s="1"/>
  <c r="AVN79" i="1"/>
  <c r="AVO79" i="1" s="1"/>
  <c r="AVN293" i="1"/>
  <c r="AVO293" i="1" s="1"/>
  <c r="AVN216" i="1"/>
  <c r="AVO216" i="1" s="1"/>
  <c r="AVN150" i="1"/>
  <c r="AVO150" i="1" s="1"/>
  <c r="CL79" i="1"/>
  <c r="AUY79" i="1"/>
  <c r="CL217" i="1"/>
  <c r="AUY217" i="1"/>
  <c r="CL392" i="1"/>
  <c r="AUY392" i="1"/>
  <c r="CL135" i="1"/>
  <c r="AUY135" i="1"/>
  <c r="CL391" i="1"/>
  <c r="AUY391" i="1"/>
  <c r="AVN387" i="1"/>
  <c r="AVO387" i="1" s="1"/>
  <c r="CH247" i="1"/>
  <c r="AVQ247" i="1" s="1"/>
  <c r="AUY247" i="1"/>
  <c r="AUW123" i="1"/>
  <c r="AUX123" i="1" s="1"/>
  <c r="CH410" i="1"/>
  <c r="AVQ410" i="1" s="1"/>
  <c r="AUY410" i="1"/>
  <c r="CH271" i="1"/>
  <c r="AVQ271" i="1" s="1"/>
  <c r="AUY271" i="1"/>
  <c r="CH126" i="1"/>
  <c r="AVQ126" i="1" s="1"/>
  <c r="AUY126" i="1"/>
  <c r="CH262" i="1"/>
  <c r="AVQ262" i="1" s="1"/>
  <c r="AUY262" i="1"/>
  <c r="CH298" i="1"/>
  <c r="AVQ298" i="1" s="1"/>
  <c r="AUY298" i="1"/>
  <c r="CL173" i="1"/>
  <c r="AUY173" i="1"/>
  <c r="CL111" i="1"/>
  <c r="AUY111" i="1"/>
  <c r="CL324" i="1"/>
  <c r="AUY324" i="1"/>
  <c r="AVN291" i="1"/>
  <c r="AVO291" i="1" s="1"/>
  <c r="AVN218" i="1"/>
  <c r="AVO218" i="1" s="1"/>
  <c r="AVN192" i="1"/>
  <c r="AVO192" i="1" s="1"/>
  <c r="AVN119" i="1"/>
  <c r="AVO119" i="1" s="1"/>
  <c r="AVN283" i="1"/>
  <c r="AVO283" i="1" s="1"/>
  <c r="AVN152" i="1"/>
  <c r="AVO152" i="1" s="1"/>
  <c r="CH212" i="1"/>
  <c r="AVQ212" i="1" s="1"/>
  <c r="AUY212" i="1"/>
  <c r="CH363" i="1"/>
  <c r="AVQ363" i="1" s="1"/>
  <c r="AUY363" i="1"/>
  <c r="CH159" i="1"/>
  <c r="AVQ159" i="1" s="1"/>
  <c r="AUY159" i="1"/>
  <c r="AVN112" i="1"/>
  <c r="AVO112" i="1" s="1"/>
  <c r="AVN22" i="1"/>
  <c r="AVO22" i="1" s="1"/>
  <c r="AVN272" i="1"/>
  <c r="AVO272" i="1" s="1"/>
  <c r="AVN205" i="1"/>
  <c r="AVO205" i="1" s="1"/>
  <c r="AVN319" i="1"/>
  <c r="AVO319" i="1" s="1"/>
  <c r="AVN347" i="1"/>
  <c r="AVO347" i="1" s="1"/>
  <c r="AVN153" i="1"/>
  <c r="AVO153" i="1" s="1"/>
  <c r="AVN32" i="1"/>
  <c r="AVO32" i="1" s="1"/>
  <c r="AVN407" i="1"/>
  <c r="AVO407" i="1" s="1"/>
  <c r="AVN350" i="1"/>
  <c r="AVO350" i="1" s="1"/>
  <c r="AVN156" i="1"/>
  <c r="AVO156" i="1" s="1"/>
  <c r="AVN97" i="1"/>
  <c r="AVO97" i="1" s="1"/>
  <c r="AVN35" i="1"/>
  <c r="AVO35" i="1" s="1"/>
  <c r="CL98" i="1"/>
  <c r="AUY98" i="1"/>
  <c r="CL155" i="1"/>
  <c r="AUY155" i="1"/>
  <c r="CL101" i="1"/>
  <c r="AUY101" i="1"/>
  <c r="CL154" i="1"/>
  <c r="AUY154" i="1"/>
  <c r="CL256" i="1"/>
  <c r="AUY256" i="1"/>
  <c r="CL390" i="1"/>
  <c r="AUY390" i="1"/>
  <c r="AVN151" i="1"/>
  <c r="AVO151" i="1" s="1"/>
  <c r="AVN284" i="1"/>
  <c r="AVO284" i="1" s="1"/>
  <c r="CH177" i="1"/>
  <c r="AVQ177" i="1" s="1"/>
  <c r="AUY177" i="1"/>
  <c r="CH238" i="1"/>
  <c r="AVQ238" i="1" s="1"/>
  <c r="AUY238" i="1"/>
  <c r="CH185" i="1"/>
  <c r="AVQ185" i="1" s="1"/>
  <c r="AUY185" i="1"/>
  <c r="AVN371" i="1"/>
  <c r="AVO371" i="1" s="1"/>
  <c r="AVN206" i="1"/>
  <c r="AVO206" i="1" s="1"/>
  <c r="AVN372" i="1"/>
  <c r="AVO372" i="1" s="1"/>
  <c r="AVN174" i="1"/>
  <c r="AVO174" i="1" s="1"/>
  <c r="AVN23" i="1"/>
  <c r="AVO23" i="1" s="1"/>
  <c r="CL234" i="1"/>
  <c r="AUY234" i="1"/>
  <c r="CL146" i="1"/>
  <c r="AUY146" i="1"/>
  <c r="CL371" i="1"/>
  <c r="AUY371" i="1"/>
  <c r="AVN229" i="1"/>
  <c r="AVO229" i="1" s="1"/>
  <c r="AVN406" i="1"/>
  <c r="AVO406" i="1" s="1"/>
  <c r="AVN349" i="1"/>
  <c r="AVO349" i="1" s="1"/>
  <c r="AVN255" i="1"/>
  <c r="AVO255" i="1" s="1"/>
  <c r="AVN348" i="1"/>
  <c r="AVO348" i="1" s="1"/>
  <c r="AVN137" i="1"/>
  <c r="AVO137" i="1" s="1"/>
  <c r="AVN101" i="1"/>
  <c r="AVO101" i="1" s="1"/>
  <c r="AVN37" i="1"/>
  <c r="AVO37" i="1" s="1"/>
  <c r="AVN8" i="1"/>
  <c r="AVO8" i="1" s="1"/>
  <c r="AVN290" i="1"/>
  <c r="AVO290" i="1" s="1"/>
  <c r="AVN95" i="1"/>
  <c r="AVO95" i="1" s="1"/>
  <c r="CH274" i="1"/>
  <c r="AVQ274" i="1" s="1"/>
  <c r="AUY274" i="1"/>
  <c r="CH163" i="1"/>
  <c r="AVQ163" i="1" s="1"/>
  <c r="AUY163" i="1"/>
  <c r="CH280" i="1"/>
  <c r="AVQ280" i="1" s="1"/>
  <c r="AUY280" i="1"/>
  <c r="CH362" i="1"/>
  <c r="AVQ362" i="1" s="1"/>
  <c r="AUY362" i="1"/>
  <c r="CH269" i="1"/>
  <c r="AVQ269" i="1" s="1"/>
  <c r="AUY269" i="1"/>
  <c r="CH260" i="1"/>
  <c r="AVQ260" i="1" s="1"/>
  <c r="AUY260" i="1"/>
  <c r="CH31" i="1"/>
  <c r="AVQ31" i="1" s="1"/>
  <c r="AUY31" i="1"/>
  <c r="CH39" i="1"/>
  <c r="AVQ39" i="1" s="1"/>
  <c r="AUY39" i="1"/>
  <c r="CH399" i="1"/>
  <c r="AVQ399" i="1" s="1"/>
  <c r="AUY399" i="1"/>
  <c r="CH315" i="1"/>
  <c r="AVQ315" i="1" s="1"/>
  <c r="AUY315" i="1"/>
  <c r="CH13" i="1"/>
  <c r="AVQ13" i="1" s="1"/>
  <c r="AUY13" i="1"/>
  <c r="CH359" i="1"/>
  <c r="AVQ359" i="1" s="1"/>
  <c r="AUY359" i="1"/>
  <c r="CH158" i="1"/>
  <c r="AVQ158" i="1" s="1"/>
  <c r="AUY158" i="1"/>
  <c r="CH190" i="1"/>
  <c r="AVQ190" i="1" s="1"/>
  <c r="AUY190" i="1"/>
  <c r="CH338" i="1"/>
  <c r="AVQ338" i="1" s="1"/>
  <c r="AUY338" i="1"/>
  <c r="CH178" i="1"/>
  <c r="AVQ178" i="1" s="1"/>
  <c r="AUY178" i="1"/>
  <c r="CH175" i="1"/>
  <c r="AVQ175" i="1" s="1"/>
  <c r="AUY175" i="1"/>
  <c r="CH358" i="1"/>
  <c r="AUY358" i="1"/>
  <c r="CH268" i="1"/>
  <c r="AVQ268" i="1" s="1"/>
  <c r="AUY268" i="1"/>
  <c r="CH261" i="1"/>
  <c r="AVQ261" i="1" s="1"/>
  <c r="AUY261" i="1"/>
  <c r="CH106" i="1"/>
  <c r="AVQ106" i="1" s="1"/>
  <c r="AUY106" i="1"/>
  <c r="CH196" i="1"/>
  <c r="AVQ196" i="1" s="1"/>
  <c r="AUY196" i="1"/>
  <c r="CH179" i="1"/>
  <c r="AVQ179" i="1" s="1"/>
  <c r="AUY179" i="1"/>
  <c r="CH27" i="1"/>
  <c r="AVQ27" i="1" s="1"/>
  <c r="AUY27" i="1"/>
  <c r="CH63" i="1"/>
  <c r="AVQ63" i="1" s="1"/>
  <c r="AUY63" i="1"/>
  <c r="CH277" i="1"/>
  <c r="AVQ277" i="1" s="1"/>
  <c r="AUY277" i="1"/>
  <c r="CH239" i="1"/>
  <c r="AVQ239" i="1" s="1"/>
  <c r="AUY239" i="1"/>
  <c r="CH116" i="1"/>
  <c r="AVQ116" i="1" s="1"/>
  <c r="AUY116" i="1"/>
  <c r="CM344" i="1"/>
  <c r="AUZ344" i="1"/>
  <c r="CM194" i="1"/>
  <c r="AUZ194" i="1"/>
  <c r="CM133" i="1"/>
  <c r="AUZ133" i="1"/>
  <c r="CM37" i="1"/>
  <c r="AUZ37" i="1"/>
  <c r="CM350" i="1"/>
  <c r="AUZ350" i="1"/>
  <c r="CM256" i="1"/>
  <c r="AUZ256" i="1"/>
  <c r="CM156" i="1"/>
  <c r="AUZ156" i="1"/>
  <c r="CM11" i="1"/>
  <c r="AUZ11" i="1"/>
  <c r="CM390" i="1"/>
  <c r="AUZ390" i="1"/>
  <c r="CM294" i="1"/>
  <c r="AUZ294" i="1"/>
  <c r="CM255" i="1"/>
  <c r="AUZ255" i="1"/>
  <c r="CM193" i="1"/>
  <c r="AUZ193" i="1"/>
  <c r="CM136" i="1"/>
  <c r="AUZ136" i="1"/>
  <c r="CM120" i="1"/>
  <c r="AUZ120" i="1"/>
  <c r="CM36" i="1"/>
  <c r="AUZ36" i="1"/>
  <c r="CM401" i="1"/>
  <c r="AUZ401" i="1"/>
  <c r="CM172" i="1"/>
  <c r="AUZ172" i="1"/>
  <c r="CM272" i="1"/>
  <c r="AUZ272" i="1"/>
  <c r="CM23" i="1"/>
  <c r="AUZ23" i="1"/>
  <c r="CM323" i="1"/>
  <c r="AUZ323" i="1"/>
  <c r="CM206" i="1"/>
  <c r="AUZ206" i="1"/>
  <c r="CM110" i="1"/>
  <c r="AUZ110" i="1"/>
  <c r="CM320" i="1"/>
  <c r="AUZ320" i="1"/>
  <c r="CM319" i="1"/>
  <c r="AUZ319" i="1"/>
  <c r="CM152" i="1"/>
  <c r="AUZ152" i="1"/>
  <c r="CM151" i="1"/>
  <c r="AUZ151" i="1"/>
  <c r="AUW31" i="1"/>
  <c r="AUX31" i="1" s="1"/>
  <c r="CM385" i="1"/>
  <c r="AUZ385" i="1"/>
  <c r="CM237" i="1"/>
  <c r="AUZ237" i="1"/>
  <c r="CM113" i="1"/>
  <c r="AUZ113" i="1"/>
  <c r="CM62" i="1"/>
  <c r="AUZ62" i="1"/>
  <c r="CM51" i="1"/>
  <c r="AUZ51" i="1"/>
  <c r="CM19" i="1"/>
  <c r="AUZ19" i="1"/>
  <c r="AUW47" i="1"/>
  <c r="AUX47" i="1" s="1"/>
  <c r="AUW19" i="1"/>
  <c r="AUX19" i="1" s="1"/>
  <c r="AVN67" i="1"/>
  <c r="AVO67" i="1" s="1"/>
  <c r="CH169" i="1"/>
  <c r="AVQ169" i="1" s="1"/>
  <c r="AUY169" i="1"/>
  <c r="CL400" i="1"/>
  <c r="AUY400" i="1"/>
  <c r="AVN256" i="1"/>
  <c r="AVO256" i="1" s="1"/>
  <c r="CL36" i="1"/>
  <c r="AUY36" i="1"/>
  <c r="CL347" i="1"/>
  <c r="AUY347" i="1"/>
  <c r="CL35" i="1"/>
  <c r="AUY35" i="1"/>
  <c r="CL216" i="1"/>
  <c r="AUY216" i="1"/>
  <c r="CL350" i="1"/>
  <c r="AUY350" i="1"/>
  <c r="CH328" i="1"/>
  <c r="AVQ328" i="1" s="1"/>
  <c r="AUY328" i="1"/>
  <c r="CH270" i="1"/>
  <c r="AVQ270" i="1" s="1"/>
  <c r="AUY270" i="1"/>
  <c r="CH313" i="1"/>
  <c r="AVQ313" i="1" s="1"/>
  <c r="AUY313" i="1"/>
  <c r="CH142" i="1"/>
  <c r="AVQ142" i="1" s="1"/>
  <c r="AUY142" i="1"/>
  <c r="CH305" i="1"/>
  <c r="AVQ305" i="1" s="1"/>
  <c r="AUY305" i="1"/>
  <c r="CH15" i="1"/>
  <c r="AVQ15" i="1" s="1"/>
  <c r="AUY15" i="1"/>
  <c r="AVN400" i="1"/>
  <c r="AVO400" i="1" s="1"/>
  <c r="AVN110" i="1"/>
  <c r="AVO110" i="1" s="1"/>
  <c r="AVN207" i="1"/>
  <c r="AVO207" i="1" s="1"/>
  <c r="CL112" i="1"/>
  <c r="AUY112" i="1"/>
  <c r="CL49" i="1"/>
  <c r="AUY49" i="1"/>
  <c r="CL272" i="1"/>
  <c r="AUY272" i="1"/>
  <c r="AVN368" i="1"/>
  <c r="AVO368" i="1" s="1"/>
  <c r="CL325" i="1"/>
  <c r="AUY325" i="1"/>
  <c r="AVN215" i="1"/>
  <c r="AVO215" i="1" s="1"/>
  <c r="AVN136" i="1"/>
  <c r="AVO136" i="1" s="1"/>
  <c r="AVN120" i="1"/>
  <c r="AVO120" i="1" s="1"/>
  <c r="AVN77" i="1"/>
  <c r="AVO77" i="1" s="1"/>
  <c r="AVN12" i="1"/>
  <c r="AVO12" i="1" s="1"/>
  <c r="AVN389" i="1"/>
  <c r="AVO389" i="1" s="1"/>
  <c r="AVN69" i="1"/>
  <c r="AVO69" i="1" s="1"/>
  <c r="AUW11" i="1"/>
  <c r="AUX11" i="1" s="1"/>
  <c r="CL152" i="1"/>
  <c r="AUY152" i="1"/>
  <c r="CH386" i="1"/>
  <c r="AVQ386" i="1" s="1"/>
  <c r="AUY386" i="1"/>
  <c r="CH25" i="1"/>
  <c r="AVQ25" i="1" s="1"/>
  <c r="AUY25" i="1"/>
  <c r="CH168" i="1"/>
  <c r="AVQ168" i="1" s="1"/>
  <c r="AUY168" i="1"/>
  <c r="CH263" i="1"/>
  <c r="AVQ263" i="1" s="1"/>
  <c r="AUY263" i="1"/>
  <c r="CL77" i="1"/>
  <c r="AUY77" i="1"/>
  <c r="CL136" i="1"/>
  <c r="AUY136" i="1"/>
  <c r="CL288" i="1"/>
  <c r="AUY288" i="1"/>
  <c r="CL8" i="1"/>
  <c r="AUY8" i="1"/>
  <c r="CL133" i="1"/>
  <c r="AUY133" i="1"/>
  <c r="CL218" i="1"/>
  <c r="AUY218" i="1"/>
  <c r="CH210" i="1"/>
  <c r="AVQ210" i="1" s="1"/>
  <c r="AUY210" i="1"/>
  <c r="CH337" i="1"/>
  <c r="AVQ337" i="1" s="1"/>
  <c r="AUY337" i="1"/>
  <c r="CH213" i="1"/>
  <c r="AVQ213" i="1" s="1"/>
  <c r="AUY213" i="1"/>
  <c r="CH186" i="1"/>
  <c r="AVQ186" i="1" s="1"/>
  <c r="AUY186" i="1"/>
  <c r="AVN24" i="1"/>
  <c r="AVO24" i="1" s="1"/>
  <c r="CL206" i="1"/>
  <c r="AUY206" i="1"/>
  <c r="CL51" i="1"/>
  <c r="AUY51" i="1"/>
  <c r="CH403" i="1"/>
  <c r="AVQ403" i="1" s="1"/>
  <c r="AUY403" i="1"/>
  <c r="AUW23" i="1"/>
  <c r="AUX23" i="1" s="1"/>
  <c r="CH224" i="1"/>
  <c r="AVQ224" i="1" s="1"/>
  <c r="AUY224" i="1"/>
  <c r="CH361" i="1"/>
  <c r="AVQ361" i="1" s="1"/>
  <c r="AUY361" i="1"/>
  <c r="CH396" i="1"/>
  <c r="AVQ396" i="1" s="1"/>
  <c r="AUY396" i="1"/>
  <c r="CH318" i="1"/>
  <c r="AVQ318" i="1" s="1"/>
  <c r="AUY318" i="1"/>
  <c r="CH105" i="1"/>
  <c r="AVQ105" i="1" s="1"/>
  <c r="AUY105" i="1"/>
  <c r="CH266" i="1"/>
  <c r="AVQ266" i="1" s="1"/>
  <c r="AUY266" i="1"/>
  <c r="CH251" i="1"/>
  <c r="AVQ251" i="1" s="1"/>
  <c r="AUY251" i="1"/>
  <c r="CH21" i="1"/>
  <c r="AVQ21" i="1" s="1"/>
  <c r="AUY21" i="1"/>
  <c r="CH297" i="1"/>
  <c r="AVQ297" i="1" s="1"/>
  <c r="AUY297" i="1"/>
  <c r="CH252" i="1"/>
  <c r="AVQ252" i="1" s="1"/>
  <c r="AUY252" i="1"/>
  <c r="CH47" i="1"/>
  <c r="AVQ47" i="1" s="1"/>
  <c r="AUY47" i="1"/>
  <c r="CH351" i="1"/>
  <c r="AVQ351" i="1" s="1"/>
  <c r="AUY351" i="1"/>
  <c r="CH416" i="1"/>
  <c r="AVQ416" i="1" s="1"/>
  <c r="AUY416" i="1"/>
  <c r="CH181" i="1"/>
  <c r="AVQ181" i="1" s="1"/>
  <c r="AUY181" i="1"/>
  <c r="CH336" i="1"/>
  <c r="AVQ336" i="1" s="1"/>
  <c r="AUY336" i="1"/>
  <c r="CH29" i="1"/>
  <c r="AUY29" i="1"/>
  <c r="CH248" i="1"/>
  <c r="AVQ248" i="1" s="1"/>
  <c r="AUY248" i="1"/>
  <c r="CH317" i="1"/>
  <c r="AVQ317" i="1" s="1"/>
  <c r="AUY317" i="1"/>
  <c r="CH44" i="1"/>
  <c r="AVQ44" i="1" s="1"/>
  <c r="AUY44" i="1"/>
  <c r="CH166" i="1"/>
  <c r="AVQ166" i="1" s="1"/>
  <c r="AUY166" i="1"/>
  <c r="CH157" i="1"/>
  <c r="AUY157" i="1"/>
  <c r="CH253" i="1"/>
  <c r="AVQ253" i="1" s="1"/>
  <c r="AUY253" i="1"/>
  <c r="CH282" i="1"/>
  <c r="AVQ282" i="1" s="1"/>
  <c r="AUY282" i="1"/>
  <c r="CH402" i="1"/>
  <c r="AVQ402" i="1" s="1"/>
  <c r="AUY402" i="1"/>
  <c r="CH379" i="1"/>
  <c r="AVQ379" i="1" s="1"/>
  <c r="AUY379" i="1"/>
  <c r="CH70" i="1"/>
  <c r="AVQ70" i="1" s="1"/>
  <c r="AUY70" i="1"/>
  <c r="CH113" i="1"/>
  <c r="AVQ113" i="1" s="1"/>
  <c r="AUY113" i="1"/>
  <c r="CH250" i="1"/>
  <c r="AVQ250" i="1" s="1"/>
  <c r="AUY250" i="1"/>
  <c r="CH45" i="1"/>
  <c r="AVQ45" i="1" s="1"/>
  <c r="AUY45" i="1"/>
  <c r="CH202" i="1"/>
  <c r="AVQ202" i="1" s="1"/>
  <c r="AUY202" i="1"/>
  <c r="CH46" i="1"/>
  <c r="AVQ46" i="1" s="1"/>
  <c r="AUY46" i="1"/>
  <c r="CH300" i="1"/>
  <c r="AVQ300" i="1" s="1"/>
  <c r="AUY300" i="1"/>
  <c r="CH149" i="1"/>
  <c r="AVQ149" i="1" s="1"/>
  <c r="AUY149" i="1"/>
  <c r="CH30" i="1"/>
  <c r="AVQ30" i="1" s="1"/>
  <c r="AUY30" i="1"/>
  <c r="CH243" i="1"/>
  <c r="AVQ243" i="1" s="1"/>
  <c r="AUY243" i="1"/>
  <c r="CH330" i="1"/>
  <c r="AVQ330" i="1" s="1"/>
  <c r="AUY330" i="1"/>
  <c r="CH339" i="1"/>
  <c r="AVQ339" i="1" s="1"/>
  <c r="AUY339" i="1"/>
  <c r="CH86" i="1"/>
  <c r="AVQ86" i="1" s="1"/>
  <c r="AUY86" i="1"/>
  <c r="CH227" i="1"/>
  <c r="AVQ227" i="1" s="1"/>
  <c r="AUY227" i="1"/>
  <c r="CH16" i="1"/>
  <c r="AUY16" i="1"/>
  <c r="CH197" i="1"/>
  <c r="AVQ197" i="1" s="1"/>
  <c r="AUY197" i="1"/>
  <c r="CH68" i="1"/>
  <c r="AVQ68" i="1" s="1"/>
  <c r="AUY68" i="1"/>
  <c r="CH71" i="1"/>
  <c r="AVQ71" i="1" s="1"/>
  <c r="AUY71" i="1"/>
  <c r="CH244" i="1"/>
  <c r="AVQ244" i="1" s="1"/>
  <c r="AUY244" i="1"/>
  <c r="CH356" i="1"/>
  <c r="AVQ356" i="1" s="1"/>
  <c r="AUY356" i="1"/>
  <c r="CH183" i="1"/>
  <c r="AVQ183" i="1" s="1"/>
  <c r="AUY183" i="1"/>
  <c r="CM348" i="1"/>
  <c r="AUZ348" i="1"/>
  <c r="CM216" i="1"/>
  <c r="AUZ216" i="1"/>
  <c r="CM137" i="1"/>
  <c r="AUZ137" i="1"/>
  <c r="CM391" i="1"/>
  <c r="AUZ391" i="1"/>
  <c r="CM287" i="1"/>
  <c r="AUZ287" i="1"/>
  <c r="CM192" i="1"/>
  <c r="AUZ192" i="1"/>
  <c r="CM392" i="1"/>
  <c r="AUZ392" i="1"/>
  <c r="CM347" i="1"/>
  <c r="AUZ347" i="1"/>
  <c r="CM285" i="1"/>
  <c r="AUZ285" i="1"/>
  <c r="CM195" i="1"/>
  <c r="AUZ195" i="1"/>
  <c r="CM153" i="1"/>
  <c r="AUZ153" i="1"/>
  <c r="CM122" i="1"/>
  <c r="AUZ122" i="1"/>
  <c r="CM77" i="1"/>
  <c r="AUZ77" i="1"/>
  <c r="CM9" i="1"/>
  <c r="AUZ9" i="1"/>
  <c r="CM413" i="1"/>
  <c r="AUZ413" i="1"/>
  <c r="CM232" i="1"/>
  <c r="AUZ232" i="1"/>
  <c r="CM322" i="1"/>
  <c r="AUZ322" i="1"/>
  <c r="CM111" i="1"/>
  <c r="AUZ111" i="1"/>
  <c r="CM231" i="1"/>
  <c r="AUZ231" i="1"/>
  <c r="CM112" i="1"/>
  <c r="AUZ112" i="1"/>
  <c r="CM368" i="1"/>
  <c r="AUZ368" i="1"/>
  <c r="CM325" i="1"/>
  <c r="AUZ325" i="1"/>
  <c r="CM290" i="1"/>
  <c r="AUZ290" i="1"/>
  <c r="AVN365" i="1"/>
  <c r="AVO365" i="1" s="1"/>
  <c r="CM301" i="1"/>
  <c r="AUZ301" i="1"/>
  <c r="CM386" i="1"/>
  <c r="AUZ386" i="1"/>
  <c r="CM207" i="1"/>
  <c r="AUZ207" i="1"/>
  <c r="CM50" i="1"/>
  <c r="AUZ50" i="1"/>
  <c r="CM31" i="1"/>
  <c r="AUZ31" i="1"/>
  <c r="AVN62" i="1"/>
  <c r="AVO62" i="1" s="1"/>
  <c r="AVN411" i="1"/>
  <c r="AVO411" i="1" s="1"/>
  <c r="AVN47" i="1"/>
  <c r="AVO47" i="1" s="1"/>
  <c r="AVN81" i="1"/>
  <c r="AVO81" i="1" s="1"/>
  <c r="CM411" i="1"/>
  <c r="AUZ411" i="1"/>
  <c r="CM67" i="1"/>
  <c r="AUZ67" i="1"/>
  <c r="AVN113" i="1"/>
  <c r="AVO113" i="1" s="1"/>
  <c r="BX456" i="1"/>
  <c r="BX458" i="1" s="1"/>
  <c r="BX459" i="1" s="1"/>
  <c r="AVG4" i="1"/>
  <c r="AVG458" i="1" s="1"/>
  <c r="AVB4" i="1"/>
  <c r="CH421" i="1"/>
  <c r="AVQ421" i="1" s="1"/>
  <c r="AUY421" i="1"/>
  <c r="CH422" i="1"/>
  <c r="AUY422" i="1"/>
  <c r="CH415" i="1"/>
  <c r="DD415" i="1" s="1"/>
  <c r="AUY415" i="1"/>
  <c r="CM398" i="1"/>
  <c r="AUZ398" i="1"/>
  <c r="CH398" i="1"/>
  <c r="DD398" i="1" s="1"/>
  <c r="AUY398" i="1"/>
  <c r="CH378" i="1"/>
  <c r="DD378" i="1" s="1"/>
  <c r="AUY378" i="1"/>
  <c r="CH375" i="1"/>
  <c r="DD375" i="1" s="1"/>
  <c r="AUY375" i="1"/>
  <c r="CM369" i="1"/>
  <c r="AUZ369" i="1"/>
  <c r="CL369" i="1"/>
  <c r="AUY369" i="1"/>
  <c r="CM355" i="1"/>
  <c r="AUZ355" i="1"/>
  <c r="CO355" i="1"/>
  <c r="AVB355" i="1"/>
  <c r="CH342" i="1"/>
  <c r="DD342" i="1" s="1"/>
  <c r="AUY342" i="1"/>
  <c r="CH341" i="1"/>
  <c r="DD341" i="1" s="1"/>
  <c r="AUY341" i="1"/>
  <c r="CH335" i="1"/>
  <c r="AUY335" i="1"/>
  <c r="CH334" i="1"/>
  <c r="DD334" i="1" s="1"/>
  <c r="AUY334" i="1"/>
  <c r="CH333" i="1"/>
  <c r="DD333" i="1" s="1"/>
  <c r="AUY333" i="1"/>
  <c r="CH303" i="1"/>
  <c r="DD303" i="1" s="1"/>
  <c r="AUY303" i="1"/>
  <c r="CH267" i="1"/>
  <c r="DD267" i="1" s="1"/>
  <c r="AUY267" i="1"/>
  <c r="CH245" i="1"/>
  <c r="DD245" i="1" s="1"/>
  <c r="AUY245" i="1"/>
  <c r="CM228" i="1"/>
  <c r="AUZ228" i="1"/>
  <c r="CH220" i="1"/>
  <c r="DD220" i="1" s="1"/>
  <c r="AUY220" i="1"/>
  <c r="CM220" i="1"/>
  <c r="AUZ220" i="1"/>
  <c r="CH219" i="1"/>
  <c r="DD219" i="1" s="1"/>
  <c r="AUY219" i="1"/>
  <c r="CH201" i="1"/>
  <c r="DD201" i="1" s="1"/>
  <c r="AUY201" i="1"/>
  <c r="CH187" i="1"/>
  <c r="AVQ187" i="1" s="1"/>
  <c r="CH170" i="1"/>
  <c r="DD170" i="1" s="1"/>
  <c r="AUY170" i="1"/>
  <c r="CL132" i="1"/>
  <c r="AUY132" i="1"/>
  <c r="CM132" i="1"/>
  <c r="AUZ132" i="1"/>
  <c r="CH129" i="1"/>
  <c r="AUY129" i="1"/>
  <c r="CH118" i="1"/>
  <c r="DD118" i="1" s="1"/>
  <c r="AUY118" i="1"/>
  <c r="CH94" i="1"/>
  <c r="DD94" i="1" s="1"/>
  <c r="AUY94" i="1"/>
  <c r="CH88" i="1"/>
  <c r="DD88" i="1" s="1"/>
  <c r="AUY88" i="1"/>
  <c r="CH91" i="1"/>
  <c r="DD91" i="1" s="1"/>
  <c r="AUY91" i="1"/>
  <c r="CM78" i="1"/>
  <c r="AUZ78" i="1"/>
  <c r="CL76" i="1"/>
  <c r="AUY76" i="1"/>
  <c r="CM76" i="1"/>
  <c r="AUZ76" i="1"/>
  <c r="CH72" i="1"/>
  <c r="DD72" i="1" s="1"/>
  <c r="AUY72" i="1"/>
  <c r="CO65" i="1"/>
  <c r="AVB65" i="1"/>
  <c r="CM65" i="1"/>
  <c r="AUZ65" i="1"/>
  <c r="P5" i="15"/>
  <c r="N5" i="15" s="1"/>
  <c r="M47" i="19"/>
  <c r="O47" i="15"/>
  <c r="BB458" i="1"/>
  <c r="BB459" i="1" s="1"/>
  <c r="BA458" i="1"/>
  <c r="BA459" i="1" s="1"/>
  <c r="O21" i="15"/>
  <c r="N58" i="18"/>
  <c r="N36" i="15"/>
  <c r="N49" i="15" s="1"/>
  <c r="BJ16" i="15"/>
  <c r="N16" i="15"/>
  <c r="W456" i="1"/>
  <c r="W458" i="1" s="1"/>
  <c r="W459" i="1" s="1"/>
  <c r="BD458" i="1"/>
  <c r="BD459" i="1" s="1"/>
  <c r="O93" i="12"/>
  <c r="N60" i="18"/>
  <c r="BL5" i="15"/>
  <c r="BL21" i="15" s="1"/>
  <c r="DG5" i="15"/>
  <c r="DG21" i="15" s="1"/>
  <c r="O156" i="12"/>
  <c r="P156" i="12"/>
  <c r="AY458" i="1"/>
  <c r="AY459" i="1" s="1"/>
  <c r="CH62" i="1"/>
  <c r="AVQ62" i="1" s="1"/>
  <c r="BL274" i="1"/>
  <c r="AM458" i="1"/>
  <c r="AM459" i="1" s="1"/>
  <c r="U460" i="1" s="1"/>
  <c r="AN456" i="1"/>
  <c r="AN458" i="1" s="1"/>
  <c r="AN459" i="1" s="1"/>
  <c r="BS457" i="1"/>
  <c r="AA458" i="1"/>
  <c r="AA459" i="1" s="1"/>
  <c r="L14" i="19"/>
  <c r="L14" i="18"/>
  <c r="L22" i="19"/>
  <c r="L22" i="18"/>
  <c r="BT456" i="1"/>
  <c r="O9" i="19"/>
  <c r="O9" i="18"/>
  <c r="M49" i="19"/>
  <c r="M59" i="19" s="1"/>
  <c r="O59" i="19"/>
  <c r="M20" i="18"/>
  <c r="R24" i="19"/>
  <c r="P24" i="19"/>
  <c r="K60" i="18"/>
  <c r="K58" i="18"/>
  <c r="N25" i="19"/>
  <c r="O60" i="18"/>
  <c r="M44" i="18"/>
  <c r="O58" i="18"/>
  <c r="I28" i="18"/>
  <c r="I30" i="18" s="1"/>
  <c r="L15" i="19"/>
  <c r="L15" i="18"/>
  <c r="L13" i="19"/>
  <c r="L13" i="18"/>
  <c r="L16" i="18"/>
  <c r="L16" i="19"/>
  <c r="L12" i="19"/>
  <c r="L12" i="18"/>
  <c r="L20" i="19"/>
  <c r="L20" i="18"/>
  <c r="L45" i="19"/>
  <c r="L45" i="18"/>
  <c r="L11" i="19"/>
  <c r="L11" i="18"/>
  <c r="L23" i="19"/>
  <c r="L23" i="18"/>
  <c r="L44" i="19"/>
  <c r="L44" i="18"/>
  <c r="CP123" i="1"/>
  <c r="L17" i="19"/>
  <c r="L17" i="18"/>
  <c r="I49" i="19"/>
  <c r="I49" i="18"/>
  <c r="N60" i="19"/>
  <c r="R24" i="18"/>
  <c r="P24" i="18"/>
  <c r="K60" i="19"/>
  <c r="K58" i="19"/>
  <c r="O60" i="19"/>
  <c r="M44" i="19"/>
  <c r="O58" i="19"/>
  <c r="I28" i="19"/>
  <c r="I30" i="19" s="1"/>
  <c r="L47" i="19"/>
  <c r="L47" i="18"/>
  <c r="L21" i="18"/>
  <c r="L21" i="19"/>
  <c r="L49" i="18"/>
  <c r="L49" i="19"/>
  <c r="I23" i="18"/>
  <c r="L19" i="19"/>
  <c r="L19" i="18"/>
  <c r="L10" i="19"/>
  <c r="L10" i="18"/>
  <c r="I46" i="19"/>
  <c r="I46" i="18"/>
  <c r="M49" i="18"/>
  <c r="M59" i="18" s="1"/>
  <c r="O59" i="18"/>
  <c r="N25" i="18"/>
  <c r="BM457" i="1"/>
  <c r="BJ123" i="1"/>
  <c r="BJ457" i="1" s="1"/>
  <c r="BI457" i="1"/>
  <c r="AS123" i="1"/>
  <c r="AS457" i="1" s="1"/>
  <c r="AR457" i="1"/>
  <c r="Z156" i="12"/>
  <c r="CD457" i="1"/>
  <c r="BP123" i="1"/>
  <c r="L39" i="12" s="1"/>
  <c r="AT457" i="1"/>
  <c r="BQ123" i="1"/>
  <c r="M39" i="12" s="1"/>
  <c r="AU457" i="1"/>
  <c r="AZ458" i="1"/>
  <c r="AZ459" i="1" s="1"/>
  <c r="BH458" i="1"/>
  <c r="BH459" i="1" s="1"/>
  <c r="BE458" i="1"/>
  <c r="BE459" i="1" s="1"/>
  <c r="V458" i="1"/>
  <c r="V459" i="1" s="1"/>
  <c r="AX458" i="1"/>
  <c r="AX459" i="1" s="1"/>
  <c r="CH237" i="1"/>
  <c r="CH228" i="1"/>
  <c r="DD228" i="1" s="1"/>
  <c r="CH301" i="1"/>
  <c r="AVQ301" i="1" s="1"/>
  <c r="CH385" i="1"/>
  <c r="AP456" i="1"/>
  <c r="AP458" i="1" s="1"/>
  <c r="AP459" i="1" s="1"/>
  <c r="BJ4" i="1"/>
  <c r="BI456" i="1"/>
  <c r="CA456" i="1"/>
  <c r="CA458" i="1" s="1"/>
  <c r="CA459" i="1" s="1"/>
  <c r="CW4" i="1"/>
  <c r="W3" i="12"/>
  <c r="BV456" i="1"/>
  <c r="BV458" i="1" s="1"/>
  <c r="BV459" i="1" s="1"/>
  <c r="CR4" i="1"/>
  <c r="R3" i="12"/>
  <c r="CB456" i="1"/>
  <c r="CB458" i="1" s="1"/>
  <c r="CB459" i="1" s="1"/>
  <c r="CX4" i="1"/>
  <c r="X3" i="12"/>
  <c r="AS4" i="1"/>
  <c r="BW456" i="1"/>
  <c r="BW458" i="1" s="1"/>
  <c r="BW459" i="1" s="1"/>
  <c r="S3" i="12"/>
  <c r="CS4" i="1"/>
  <c r="CC456" i="1"/>
  <c r="CC458" i="1" s="1"/>
  <c r="CC459" i="1" s="1"/>
  <c r="CY4" i="1"/>
  <c r="Y3" i="12"/>
  <c r="BY456" i="1"/>
  <c r="BY458" i="1" s="1"/>
  <c r="BY459" i="1" s="1"/>
  <c r="CU4" i="1"/>
  <c r="U3" i="12"/>
  <c r="BZ456" i="1"/>
  <c r="BZ458" i="1" s="1"/>
  <c r="BZ459" i="1" s="1"/>
  <c r="V3" i="12"/>
  <c r="CV4" i="1"/>
  <c r="BP4" i="1"/>
  <c r="AUY4" i="1" s="1"/>
  <c r="AT456" i="1"/>
  <c r="AU4" i="1"/>
  <c r="Y456" i="1"/>
  <c r="Y458" i="1" s="1"/>
  <c r="Y459" i="1" s="1"/>
  <c r="BS4" i="1"/>
  <c r="BS456" i="1" s="1"/>
  <c r="AW456" i="1"/>
  <c r="CQ4" i="1"/>
  <c r="BU456" i="1"/>
  <c r="BU458" i="1" s="1"/>
  <c r="BU459" i="1" s="1"/>
  <c r="Q3" i="12"/>
  <c r="CH67" i="1"/>
  <c r="O48" i="12"/>
  <c r="CH355" i="1"/>
  <c r="DD355" i="1" s="1"/>
  <c r="BL81" i="1"/>
  <c r="CH365" i="1"/>
  <c r="O120" i="12"/>
  <c r="CH65" i="1"/>
  <c r="DD65" i="1" s="1"/>
  <c r="O84" i="12"/>
  <c r="O75" i="12"/>
  <c r="CH411" i="1"/>
  <c r="AVQ411" i="1" s="1"/>
  <c r="BL355" i="1"/>
  <c r="CH83" i="1"/>
  <c r="M174" i="12"/>
  <c r="BL365" i="1"/>
  <c r="AZ12" i="15"/>
  <c r="BL67" i="1"/>
  <c r="CZ19" i="1"/>
  <c r="CE19" i="1"/>
  <c r="DA19" i="1" s="1"/>
  <c r="CZ418" i="1"/>
  <c r="CE418" i="1"/>
  <c r="BN47" i="1"/>
  <c r="CI47" i="1"/>
  <c r="BN19" i="1"/>
  <c r="CI19" i="1"/>
  <c r="CZ65" i="1"/>
  <c r="CE65" i="1"/>
  <c r="DA65" i="1" s="1"/>
  <c r="CZ301" i="1"/>
  <c r="CE301" i="1"/>
  <c r="DA301" i="1" s="1"/>
  <c r="BN237" i="1"/>
  <c r="CI237" i="1"/>
  <c r="CZ365" i="1"/>
  <c r="CE365" i="1"/>
  <c r="CZ274" i="1"/>
  <c r="CE274" i="1"/>
  <c r="DA274" i="1" s="1"/>
  <c r="BN301" i="1"/>
  <c r="CI301" i="1"/>
  <c r="CI386" i="1"/>
  <c r="BN386" i="1"/>
  <c r="BN431" i="1"/>
  <c r="BO431" i="1" s="1"/>
  <c r="CH431" i="1"/>
  <c r="AVQ431" i="1" s="1"/>
  <c r="CZ398" i="1"/>
  <c r="CE398" i="1"/>
  <c r="BL83" i="1"/>
  <c r="CZ228" i="1"/>
  <c r="CE228" i="1"/>
  <c r="DA228" i="1" s="1"/>
  <c r="CZ31" i="1"/>
  <c r="CE31" i="1"/>
  <c r="DA31" i="1" s="1"/>
  <c r="CI113" i="1"/>
  <c r="BN113" i="1"/>
  <c r="BA15" i="15"/>
  <c r="CI31" i="1"/>
  <c r="BN31" i="1"/>
  <c r="CZ62" i="1"/>
  <c r="CE62" i="1"/>
  <c r="DA62" i="1" s="1"/>
  <c r="CE411" i="1"/>
  <c r="DA411" i="1" s="1"/>
  <c r="CZ411" i="1"/>
  <c r="CZ47" i="1"/>
  <c r="CE47" i="1"/>
  <c r="DA47" i="1" s="1"/>
  <c r="CZ83" i="1"/>
  <c r="CE83" i="1"/>
  <c r="CZ237" i="1"/>
  <c r="CE237" i="1"/>
  <c r="DA237" i="1" s="1"/>
  <c r="CZ385" i="1"/>
  <c r="CE385" i="1"/>
  <c r="DA385" i="1" s="1"/>
  <c r="BL411" i="1"/>
  <c r="BN274" i="1"/>
  <c r="CI274" i="1"/>
  <c r="CZ113" i="1"/>
  <c r="CE113" i="1"/>
  <c r="DA113" i="1" s="1"/>
  <c r="CI398" i="1"/>
  <c r="BN398" i="1"/>
  <c r="CF93" i="1"/>
  <c r="DB93" i="1" s="1"/>
  <c r="DA93" i="1"/>
  <c r="CZ355" i="1"/>
  <c r="CE355" i="1"/>
  <c r="DA355" i="1" s="1"/>
  <c r="CZ386" i="1"/>
  <c r="CE386" i="1"/>
  <c r="BN62" i="1"/>
  <c r="CI62" i="1"/>
  <c r="CI220" i="1"/>
  <c r="BN220" i="1"/>
  <c r="CZ220" i="1"/>
  <c r="CE220" i="1"/>
  <c r="DA220" i="1" s="1"/>
  <c r="CZ81" i="1"/>
  <c r="CE81" i="1"/>
  <c r="DA81" i="1" s="1"/>
  <c r="CI228" i="1"/>
  <c r="BN228" i="1"/>
  <c r="BN385" i="1"/>
  <c r="CI385" i="1"/>
  <c r="CZ67" i="1"/>
  <c r="CE67" i="1"/>
  <c r="DA67" i="1" s="1"/>
  <c r="AD21" i="15"/>
  <c r="DU21" i="15"/>
  <c r="CH284" i="1"/>
  <c r="BZ21" i="15"/>
  <c r="AZ5" i="15"/>
  <c r="DS12" i="15"/>
  <c r="EA12" i="15" s="1"/>
  <c r="CA7" i="15"/>
  <c r="BY7" i="15" s="1"/>
  <c r="DV7" i="15"/>
  <c r="DT7" i="15" s="1"/>
  <c r="M33" i="15"/>
  <c r="K33" i="15" s="1"/>
  <c r="AE7" i="15"/>
  <c r="AC7" i="15" s="1"/>
  <c r="N44" i="2"/>
  <c r="I147" i="12"/>
  <c r="AB165" i="12"/>
  <c r="BX18" i="15"/>
  <c r="CF18" i="15" s="1"/>
  <c r="DS18" i="15"/>
  <c r="EA18" i="15" s="1"/>
  <c r="AB18" i="15"/>
  <c r="AJ18" i="15" s="1"/>
  <c r="M147" i="12"/>
  <c r="DV9" i="15"/>
  <c r="DT9" i="15" s="1"/>
  <c r="M34" i="15"/>
  <c r="K34" i="15" s="1"/>
  <c r="AE9" i="15"/>
  <c r="AC9" i="15" s="1"/>
  <c r="I156" i="12"/>
  <c r="N45" i="2"/>
  <c r="CA9" i="15"/>
  <c r="BY9" i="15" s="1"/>
  <c r="BA9" i="15"/>
  <c r="CH290" i="1"/>
  <c r="M19" i="15"/>
  <c r="K19" i="15" s="1"/>
  <c r="BI19" i="15"/>
  <c r="BG19" i="15" s="1"/>
  <c r="DD19" i="15"/>
  <c r="DB19" i="15" s="1"/>
  <c r="I129" i="12"/>
  <c r="N23" i="2"/>
  <c r="CH345" i="1"/>
  <c r="AZ15" i="15"/>
  <c r="CH206" i="1"/>
  <c r="AZ17" i="15"/>
  <c r="CB16" i="15"/>
  <c r="CB21" i="15" s="1"/>
  <c r="CD21" i="15"/>
  <c r="DW16" i="15"/>
  <c r="DW21" i="15" s="1"/>
  <c r="DY21" i="15"/>
  <c r="CA16" i="15"/>
  <c r="DV16" i="15"/>
  <c r="BI7" i="15"/>
  <c r="BG7" i="15" s="1"/>
  <c r="DD7" i="15"/>
  <c r="DB7" i="15" s="1"/>
  <c r="CY7" i="15"/>
  <c r="BF19" i="15"/>
  <c r="DA19" i="15"/>
  <c r="CJ19" i="15"/>
  <c r="EE19" i="15"/>
  <c r="AZ11" i="15"/>
  <c r="AZ16" i="15"/>
  <c r="BI15" i="15"/>
  <c r="BG15" i="15" s="1"/>
  <c r="DD15" i="15"/>
  <c r="DB15" i="15" s="1"/>
  <c r="CY15" i="15"/>
  <c r="DD18" i="15"/>
  <c r="DB18" i="15" s="1"/>
  <c r="BI18" i="15"/>
  <c r="BG18" i="15" s="1"/>
  <c r="CY18" i="15"/>
  <c r="BI11" i="15"/>
  <c r="BG11" i="15" s="1"/>
  <c r="DD11" i="15"/>
  <c r="DB11" i="15" s="1"/>
  <c r="CY11" i="15"/>
  <c r="DD9" i="15"/>
  <c r="DB9" i="15" s="1"/>
  <c r="BI9" i="15"/>
  <c r="BG9" i="15" s="1"/>
  <c r="CY9" i="15"/>
  <c r="DD17" i="15"/>
  <c r="DB17" i="15" s="1"/>
  <c r="BI17" i="15"/>
  <c r="BG17" i="15" s="1"/>
  <c r="CY17" i="15"/>
  <c r="DD10" i="15"/>
  <c r="DB10" i="15" s="1"/>
  <c r="BI10" i="15"/>
  <c r="BG10" i="15" s="1"/>
  <c r="CY10" i="15"/>
  <c r="BF20" i="15"/>
  <c r="DA20" i="15"/>
  <c r="CJ20" i="15"/>
  <c r="EE20" i="15"/>
  <c r="BX12" i="15"/>
  <c r="CF12" i="15" s="1"/>
  <c r="DD6" i="15"/>
  <c r="DB6" i="15" s="1"/>
  <c r="BI6" i="15"/>
  <c r="BG6" i="15" s="1"/>
  <c r="CY6" i="15"/>
  <c r="DD12" i="15"/>
  <c r="DB12" i="15" s="1"/>
  <c r="BI12" i="15"/>
  <c r="BG12" i="15" s="1"/>
  <c r="CY12" i="15"/>
  <c r="DD13" i="15"/>
  <c r="DB13" i="15" s="1"/>
  <c r="BI13" i="15"/>
  <c r="BG13" i="15" s="1"/>
  <c r="CY13" i="15"/>
  <c r="DD16" i="15"/>
  <c r="DB16" i="15" s="1"/>
  <c r="BI16" i="15"/>
  <c r="BG16" i="15" s="1"/>
  <c r="CY16" i="15"/>
  <c r="DD8" i="15"/>
  <c r="DB8" i="15" s="1"/>
  <c r="BI8" i="15"/>
  <c r="BG8" i="15" s="1"/>
  <c r="CY8" i="15"/>
  <c r="AY6" i="15"/>
  <c r="M6" i="15"/>
  <c r="K6" i="15" s="1"/>
  <c r="AY12" i="15"/>
  <c r="M12" i="15"/>
  <c r="K12" i="15" s="1"/>
  <c r="M38" i="15"/>
  <c r="AE38" i="15"/>
  <c r="AC38" i="15" s="1"/>
  <c r="J35" i="15"/>
  <c r="P49" i="15"/>
  <c r="P47" i="15"/>
  <c r="S42" i="15"/>
  <c r="N38" i="15"/>
  <c r="N48" i="15" s="1"/>
  <c r="P48" i="15"/>
  <c r="S40" i="15"/>
  <c r="S45" i="15"/>
  <c r="AZ9" i="15"/>
  <c r="AY7" i="15"/>
  <c r="BB7" i="15" s="1"/>
  <c r="BC7" i="15" s="1"/>
  <c r="M7" i="15"/>
  <c r="K7" i="15" s="1"/>
  <c r="AY16" i="15"/>
  <c r="M16" i="15"/>
  <c r="K16" i="15" s="1"/>
  <c r="AY8" i="15"/>
  <c r="M8" i="15"/>
  <c r="K8" i="15" s="1"/>
  <c r="J24" i="15"/>
  <c r="AN19" i="15"/>
  <c r="AN24" i="15"/>
  <c r="J19" i="15"/>
  <c r="S41" i="15"/>
  <c r="S37" i="15"/>
  <c r="S39" i="15"/>
  <c r="S46" i="15"/>
  <c r="S43" i="15"/>
  <c r="AY15" i="15"/>
  <c r="M15" i="15"/>
  <c r="K15" i="15" s="1"/>
  <c r="CH319" i="1"/>
  <c r="AZ13" i="15"/>
  <c r="M17" i="15"/>
  <c r="K17" i="15" s="1"/>
  <c r="AY17" i="15"/>
  <c r="M36" i="15"/>
  <c r="AE16" i="15"/>
  <c r="AL37" i="15"/>
  <c r="AO37" i="15"/>
  <c r="Z37" i="15"/>
  <c r="AZ8" i="15"/>
  <c r="AZ10" i="15"/>
  <c r="AN20" i="15"/>
  <c r="J25" i="15"/>
  <c r="J20" i="15"/>
  <c r="AN25" i="15"/>
  <c r="AB38" i="15"/>
  <c r="J38" i="15"/>
  <c r="J48" i="15" s="1"/>
  <c r="S44" i="15"/>
  <c r="AY18" i="15"/>
  <c r="M18" i="15"/>
  <c r="K18" i="15" s="1"/>
  <c r="AY11" i="15"/>
  <c r="M11" i="15"/>
  <c r="K11" i="15" s="1"/>
  <c r="M9" i="15"/>
  <c r="K9" i="15" s="1"/>
  <c r="AY9" i="15"/>
  <c r="AZ14" i="15"/>
  <c r="AY10" i="15"/>
  <c r="M10" i="15"/>
  <c r="K10" i="15" s="1"/>
  <c r="M13" i="15"/>
  <c r="K13" i="15" s="1"/>
  <c r="AY13" i="15"/>
  <c r="AZ6" i="15"/>
  <c r="AB12" i="15"/>
  <c r="AJ12" i="15" s="1"/>
  <c r="AF16" i="15"/>
  <c r="AH21" i="15"/>
  <c r="L49" i="15"/>
  <c r="L47" i="15"/>
  <c r="M93" i="12"/>
  <c r="CM254" i="1"/>
  <c r="M66" i="12"/>
  <c r="CM150" i="1"/>
  <c r="CM214" i="1"/>
  <c r="M48" i="12"/>
  <c r="CM131" i="1"/>
  <c r="M30" i="12"/>
  <c r="CM119" i="1"/>
  <c r="M21" i="12"/>
  <c r="CM191" i="1"/>
  <c r="M57" i="12"/>
  <c r="CM32" i="1"/>
  <c r="M102" i="12"/>
  <c r="M51" i="12"/>
  <c r="M24" i="12"/>
  <c r="CM405" i="1"/>
  <c r="M120" i="12"/>
  <c r="CM343" i="1"/>
  <c r="M84" i="12"/>
  <c r="CM75" i="1"/>
  <c r="M87" i="12"/>
  <c r="M6" i="12"/>
  <c r="M123" i="12"/>
  <c r="M90" i="12"/>
  <c r="M9" i="12"/>
  <c r="M96" i="12"/>
  <c r="M60" i="12"/>
  <c r="M99" i="12"/>
  <c r="M72" i="12"/>
  <c r="M45" i="12"/>
  <c r="M69" i="12"/>
  <c r="M42" i="12"/>
  <c r="M33" i="12"/>
  <c r="M105" i="12"/>
  <c r="M54" i="12"/>
  <c r="M36" i="12"/>
  <c r="M27" i="12"/>
  <c r="M63" i="12"/>
  <c r="M108" i="12"/>
  <c r="CM387" i="1"/>
  <c r="M111" i="12"/>
  <c r="CM283" i="1"/>
  <c r="M75" i="12"/>
  <c r="CM95" i="1"/>
  <c r="M12" i="12"/>
  <c r="M78" i="12"/>
  <c r="M15" i="12"/>
  <c r="M126" i="12"/>
  <c r="M114" i="12"/>
  <c r="M117" i="12"/>
  <c r="M81" i="12"/>
  <c r="M18" i="12"/>
  <c r="CH93" i="1"/>
  <c r="DD93" i="1" s="1"/>
  <c r="AD6" i="12"/>
  <c r="K28" i="2"/>
  <c r="CH152" i="1"/>
  <c r="CH370" i="1"/>
  <c r="CH255" i="1"/>
  <c r="CH37" i="1"/>
  <c r="CH8" i="1"/>
  <c r="CH371" i="1"/>
  <c r="CH137" i="1"/>
  <c r="CH389" i="1"/>
  <c r="CH348" i="1"/>
  <c r="CH151" i="1"/>
  <c r="CH155" i="1"/>
  <c r="CH78" i="1"/>
  <c r="DD78" i="1" s="1"/>
  <c r="CH33" i="1"/>
  <c r="CH154" i="1"/>
  <c r="CH413" i="1"/>
  <c r="CH405" i="1"/>
  <c r="AVQ405" i="1" s="1"/>
  <c r="CH133" i="1"/>
  <c r="CH288" i="1"/>
  <c r="CH289" i="1"/>
  <c r="CL157" i="1"/>
  <c r="CH173" i="1"/>
  <c r="CH292" i="1"/>
  <c r="CH50" i="1"/>
  <c r="CH207" i="1"/>
  <c r="CH153" i="1"/>
  <c r="CH150" i="1"/>
  <c r="AVQ150" i="1" s="1"/>
  <c r="CH97" i="1"/>
  <c r="CH387" i="1"/>
  <c r="AVQ387" i="1" s="1"/>
  <c r="CH390" i="1"/>
  <c r="CH121" i="1"/>
  <c r="CH35" i="1"/>
  <c r="CH254" i="1"/>
  <c r="AVQ254" i="1" s="1"/>
  <c r="CH194" i="1"/>
  <c r="CH232" i="1"/>
  <c r="CH146" i="1"/>
  <c r="CH195" i="1"/>
  <c r="CH102" i="1"/>
  <c r="CH287" i="1"/>
  <c r="CH103" i="1"/>
  <c r="CH76" i="1"/>
  <c r="DD76" i="1" s="1"/>
  <c r="CH75" i="1"/>
  <c r="AVQ75" i="1" s="1"/>
  <c r="CH69" i="1"/>
  <c r="AVQ69" i="1" s="1"/>
  <c r="CH406" i="1"/>
  <c r="CH349" i="1"/>
  <c r="CH393" i="1"/>
  <c r="CH295" i="1"/>
  <c r="CH256" i="1"/>
  <c r="CH320" i="1"/>
  <c r="CH423" i="1"/>
  <c r="CH110" i="1"/>
  <c r="CH36" i="1"/>
  <c r="CH32" i="1"/>
  <c r="AVQ32" i="1" s="1"/>
  <c r="CH407" i="1"/>
  <c r="CH350" i="1"/>
  <c r="CH131" i="1"/>
  <c r="CH235" i="1"/>
  <c r="BL283" i="1"/>
  <c r="BL76" i="1"/>
  <c r="CL28" i="1"/>
  <c r="CH28" i="1"/>
  <c r="CH272" i="1"/>
  <c r="CH49" i="1"/>
  <c r="CH215" i="1"/>
  <c r="CH120" i="1"/>
  <c r="CH230" i="1"/>
  <c r="CH172" i="1"/>
  <c r="CH193" i="1"/>
  <c r="CH136" i="1"/>
  <c r="CH95" i="1"/>
  <c r="AVQ95" i="1" s="1"/>
  <c r="CH347" i="1"/>
  <c r="CH216" i="1"/>
  <c r="CH156" i="1"/>
  <c r="CH368" i="1"/>
  <c r="CH373" i="1"/>
  <c r="CH321" i="1"/>
  <c r="CH112" i="1"/>
  <c r="CH401" i="1"/>
  <c r="CH111" i="1"/>
  <c r="CH34" i="1"/>
  <c r="CH101" i="1"/>
  <c r="CH323" i="1"/>
  <c r="CH174" i="1"/>
  <c r="CH23" i="1"/>
  <c r="CH408" i="1"/>
  <c r="CH388" i="1"/>
  <c r="CH217" i="1"/>
  <c r="CH122" i="1"/>
  <c r="BL98" i="1"/>
  <c r="BL101" i="1"/>
  <c r="CH98" i="1"/>
  <c r="CH291" i="1"/>
  <c r="CH218" i="1"/>
  <c r="CH346" i="1"/>
  <c r="CH283" i="1"/>
  <c r="AVQ283" i="1" s="1"/>
  <c r="CH79" i="1"/>
  <c r="CH9" i="1"/>
  <c r="CH391" i="1"/>
  <c r="CH293" i="1"/>
  <c r="CH229" i="1"/>
  <c r="BL153" i="1"/>
  <c r="BL217" i="1"/>
  <c r="BL401" i="1"/>
  <c r="CL38" i="1"/>
  <c r="CH38" i="1"/>
  <c r="CH400" i="1"/>
  <c r="CH234" i="1"/>
  <c r="CH344" i="1"/>
  <c r="CH205" i="1"/>
  <c r="CH119" i="1"/>
  <c r="AVQ119" i="1" s="1"/>
  <c r="CH325" i="1"/>
  <c r="CH135" i="1"/>
  <c r="CH343" i="1"/>
  <c r="CH369" i="1"/>
  <c r="DD369" i="1" s="1"/>
  <c r="CH231" i="1"/>
  <c r="CH324" i="1"/>
  <c r="CH132" i="1"/>
  <c r="DD132" i="1" s="1"/>
  <c r="CH77" i="1"/>
  <c r="CH192" i="1"/>
  <c r="CH145" i="1"/>
  <c r="CH372" i="1"/>
  <c r="CH51" i="1"/>
  <c r="CH392" i="1"/>
  <c r="CH285" i="1"/>
  <c r="CH134" i="1"/>
  <c r="CL89" i="1"/>
  <c r="CH89" i="1"/>
  <c r="DD89" i="1" s="1"/>
  <c r="CL14" i="1"/>
  <c r="CH14" i="1"/>
  <c r="BL256" i="1"/>
  <c r="BL32" i="1"/>
  <c r="BL218" i="1"/>
  <c r="BL95" i="1"/>
  <c r="K29" i="2"/>
  <c r="K24" i="2"/>
  <c r="CL179" i="1"/>
  <c r="CL27" i="1"/>
  <c r="CL63" i="1"/>
  <c r="BL406" i="1"/>
  <c r="BL230" i="1"/>
  <c r="CL70" i="1"/>
  <c r="CL65" i="1"/>
  <c r="CL113" i="1"/>
  <c r="CL250" i="1"/>
  <c r="CL201" i="1"/>
  <c r="CL45" i="1"/>
  <c r="CL202" i="1"/>
  <c r="CL46" i="1"/>
  <c r="CL300" i="1"/>
  <c r="CL149" i="1"/>
  <c r="CL30" i="1"/>
  <c r="CL243" i="1"/>
  <c r="DD243" i="1"/>
  <c r="CL333" i="1"/>
  <c r="CL330" i="1"/>
  <c r="CL339" i="1"/>
  <c r="CL86" i="1"/>
  <c r="CL227" i="1"/>
  <c r="CL16" i="1"/>
  <c r="CL197" i="1"/>
  <c r="CL68" i="1"/>
  <c r="CL71" i="1"/>
  <c r="CL93" i="1"/>
  <c r="CL244" i="1"/>
  <c r="CL356" i="1"/>
  <c r="CL183" i="1"/>
  <c r="BL207" i="1"/>
  <c r="BL287" i="1"/>
  <c r="BL35" i="1"/>
  <c r="CL377" i="1"/>
  <c r="CL275" i="1"/>
  <c r="CL219" i="1"/>
  <c r="CL190" i="1"/>
  <c r="CL338" i="1"/>
  <c r="CL178" i="1"/>
  <c r="CL175" i="1"/>
  <c r="CL358" i="1"/>
  <c r="CL268" i="1"/>
  <c r="CL88" i="1"/>
  <c r="CL261" i="1"/>
  <c r="CL106" i="1"/>
  <c r="CL196" i="1"/>
  <c r="L138" i="12"/>
  <c r="CL416" i="1"/>
  <c r="CL181" i="1"/>
  <c r="CL336" i="1"/>
  <c r="CL29" i="1"/>
  <c r="CL248" i="1"/>
  <c r="CL170" i="1"/>
  <c r="CL317" i="1"/>
  <c r="CL44" i="1"/>
  <c r="CL166" i="1"/>
  <c r="CL253" i="1"/>
  <c r="CL282" i="1"/>
  <c r="CL375" i="1"/>
  <c r="CL402" i="1"/>
  <c r="CL379" i="1"/>
  <c r="BL49" i="1"/>
  <c r="BL152" i="1"/>
  <c r="BL371" i="1"/>
  <c r="BL347" i="1"/>
  <c r="BL350" i="1"/>
  <c r="BL193" i="1"/>
  <c r="BL272" i="1"/>
  <c r="BL349" i="1"/>
  <c r="BL154" i="1"/>
  <c r="BL405" i="1"/>
  <c r="BL122" i="1"/>
  <c r="BL231" i="1"/>
  <c r="BL390" i="1"/>
  <c r="BL174" i="1"/>
  <c r="K23" i="2"/>
  <c r="BL77" i="1"/>
  <c r="BL192" i="1"/>
  <c r="BL400" i="1"/>
  <c r="BL146" i="1"/>
  <c r="BL36" i="1"/>
  <c r="BL156" i="1"/>
  <c r="BL343" i="1"/>
  <c r="BL369" i="1"/>
  <c r="BL288" i="1"/>
  <c r="BL4" i="1"/>
  <c r="BL119" i="1"/>
  <c r="BL234" i="1"/>
  <c r="BL131" i="1"/>
  <c r="BL23" i="1"/>
  <c r="BL120" i="1"/>
  <c r="CL378" i="1"/>
  <c r="CL334" i="1"/>
  <c r="CL209" i="1"/>
  <c r="CL225" i="1"/>
  <c r="BL205" i="1"/>
  <c r="BL215" i="1"/>
  <c r="BL133" i="1"/>
  <c r="BL319" i="1"/>
  <c r="BL392" i="1"/>
  <c r="BL112" i="1"/>
  <c r="BL408" i="1"/>
  <c r="BL387" i="1"/>
  <c r="CL72" i="1"/>
  <c r="CL374" i="1"/>
  <c r="CL242" i="1"/>
  <c r="CL327" i="1"/>
  <c r="CL316" i="1"/>
  <c r="CL125" i="1"/>
  <c r="CL302" i="1"/>
  <c r="CL128" i="1"/>
  <c r="CL264" i="1"/>
  <c r="CL342" i="1"/>
  <c r="CL417" i="1"/>
  <c r="L129" i="12"/>
  <c r="CL415" i="1"/>
  <c r="CL92" i="1"/>
  <c r="CL147" i="1"/>
  <c r="CL357" i="1"/>
  <c r="CL314" i="1"/>
  <c r="CL398" i="1"/>
  <c r="CL87" i="1"/>
  <c r="CL222" i="1"/>
  <c r="CL40" i="1"/>
  <c r="L147" i="12"/>
  <c r="CL129" i="1"/>
  <c r="CL187" i="1"/>
  <c r="CL64" i="1"/>
  <c r="CL61" i="1"/>
  <c r="CL19" i="1"/>
  <c r="CL184" i="1"/>
  <c r="BL123" i="1"/>
  <c r="BL206" i="1"/>
  <c r="BL292" i="1"/>
  <c r="BL135" i="1"/>
  <c r="CL277" i="1"/>
  <c r="CL239" i="1"/>
  <c r="CL116" i="1"/>
  <c r="BL51" i="1"/>
  <c r="CL130" i="1"/>
  <c r="CL331" i="1"/>
  <c r="CL335" i="1"/>
  <c r="CL241" i="1"/>
  <c r="CL236" i="1"/>
  <c r="CL143" i="1"/>
  <c r="CL412" i="1"/>
  <c r="CL162" i="1"/>
  <c r="CL360" i="1"/>
  <c r="CL81" i="1"/>
  <c r="CL73" i="1"/>
  <c r="CL414" i="1"/>
  <c r="CL176" i="1"/>
  <c r="CL211" i="1"/>
  <c r="CL273" i="1"/>
  <c r="CL364" i="1"/>
  <c r="CL43" i="1"/>
  <c r="CL200" i="1"/>
  <c r="CL299" i="1"/>
  <c r="CL259" i="1"/>
  <c r="CL404" i="1"/>
  <c r="CL188" i="1"/>
  <c r="CL249" i="1"/>
  <c r="CL115" i="1"/>
  <c r="CL114" i="1"/>
  <c r="CL304" i="1"/>
  <c r="CL418" i="1"/>
  <c r="BL324" i="1"/>
  <c r="BL132" i="1"/>
  <c r="BL295" i="1"/>
  <c r="BL346" i="1"/>
  <c r="BL79" i="1"/>
  <c r="BL103" i="1"/>
  <c r="BL325" i="1"/>
  <c r="BL235" i="1"/>
  <c r="BL111" i="1"/>
  <c r="BL155" i="1"/>
  <c r="BL323" i="1"/>
  <c r="BL285" i="1"/>
  <c r="BL293" i="1"/>
  <c r="BL136" i="1"/>
  <c r="BL145" i="1"/>
  <c r="AB7" i="15" s="1"/>
  <c r="BL388" i="1"/>
  <c r="BL69" i="1"/>
  <c r="BL173" i="1"/>
  <c r="BL291" i="1"/>
  <c r="BL391" i="1"/>
  <c r="BL97" i="1"/>
  <c r="BL8" i="1"/>
  <c r="BL216" i="1"/>
  <c r="CL361" i="1"/>
  <c r="CL139" i="1"/>
  <c r="CL396" i="1"/>
  <c r="CL171" i="1"/>
  <c r="CL318" i="1"/>
  <c r="CL296" i="1"/>
  <c r="CL341" i="1"/>
  <c r="CL161" i="1"/>
  <c r="CL267" i="1"/>
  <c r="CL20" i="1"/>
  <c r="CL39" i="1"/>
  <c r="CL164" i="1"/>
  <c r="DD164" i="1"/>
  <c r="CL399" i="1"/>
  <c r="CL107" i="1"/>
  <c r="CL315" i="1"/>
  <c r="CL85" i="1"/>
  <c r="CL13" i="1"/>
  <c r="CL104" i="1"/>
  <c r="CL203" i="1"/>
  <c r="CL47" i="1"/>
  <c r="CL138" i="1"/>
  <c r="CL351" i="1"/>
  <c r="CL223" i="1"/>
  <c r="CL362" i="1"/>
  <c r="CL84" i="1"/>
  <c r="CL269" i="1"/>
  <c r="CL124" i="1"/>
  <c r="CL260" i="1"/>
  <c r="CL167" i="1"/>
  <c r="CL31" i="1"/>
  <c r="CL240" i="1"/>
  <c r="CL105" i="1"/>
  <c r="CL108" i="1"/>
  <c r="CL266" i="1"/>
  <c r="CL265" i="1"/>
  <c r="CL80" i="1"/>
  <c r="CL251" i="1"/>
  <c r="CL303" i="1"/>
  <c r="CL21" i="1"/>
  <c r="CL140" i="1"/>
  <c r="CL297" i="1"/>
  <c r="CL257" i="1"/>
  <c r="CL276" i="1"/>
  <c r="CL252" i="1"/>
  <c r="CL359" i="1"/>
  <c r="CL127" i="1"/>
  <c r="CL365" i="1"/>
  <c r="CL48" i="1"/>
  <c r="CL158" i="1"/>
  <c r="K46" i="2"/>
  <c r="L108" i="12"/>
  <c r="L36" i="12"/>
  <c r="L24" i="12"/>
  <c r="L63" i="12"/>
  <c r="L33" i="12"/>
  <c r="L60" i="12"/>
  <c r="L69" i="12"/>
  <c r="L99" i="12"/>
  <c r="L45" i="12"/>
  <c r="I177" i="12"/>
  <c r="CL32" i="1"/>
  <c r="L102" i="12"/>
  <c r="CZ343" i="1"/>
  <c r="Z84" i="12"/>
  <c r="CE343" i="1"/>
  <c r="Z18" i="12"/>
  <c r="CL247" i="1"/>
  <c r="L132" i="12"/>
  <c r="L135" i="12"/>
  <c r="CZ423" i="1"/>
  <c r="Z192" i="12"/>
  <c r="CE423" i="1"/>
  <c r="AA129" i="12" s="1"/>
  <c r="CI173" i="1"/>
  <c r="BN173" i="1"/>
  <c r="CI22" i="1"/>
  <c r="BN22" i="1"/>
  <c r="CJ22" i="1" s="1"/>
  <c r="CI230" i="1"/>
  <c r="BN230" i="1"/>
  <c r="CI172" i="1"/>
  <c r="BN172" i="1"/>
  <c r="CI288" i="1"/>
  <c r="BN288" i="1"/>
  <c r="CI215" i="1"/>
  <c r="BN215" i="1"/>
  <c r="CI155" i="1"/>
  <c r="BN155" i="1"/>
  <c r="CI120" i="1"/>
  <c r="BN120" i="1"/>
  <c r="I93" i="12"/>
  <c r="N19" i="2"/>
  <c r="CI389" i="1"/>
  <c r="BN389" i="1"/>
  <c r="CI154" i="1"/>
  <c r="BN154" i="1"/>
  <c r="CI123" i="1"/>
  <c r="BN123" i="1"/>
  <c r="I21" i="12"/>
  <c r="CI119" i="1"/>
  <c r="BN119" i="1"/>
  <c r="N11" i="2"/>
  <c r="CI37" i="1"/>
  <c r="BN37" i="1"/>
  <c r="CI8" i="1"/>
  <c r="BN8" i="1"/>
  <c r="I54" i="12"/>
  <c r="I42" i="12"/>
  <c r="I63" i="12"/>
  <c r="CI345" i="1"/>
  <c r="BN345" i="1"/>
  <c r="I12" i="12"/>
  <c r="CI95" i="1"/>
  <c r="BN95" i="1"/>
  <c r="N10" i="2"/>
  <c r="CI152" i="1"/>
  <c r="BN152" i="1"/>
  <c r="I9" i="12"/>
  <c r="CL180" i="1"/>
  <c r="CL328" i="1"/>
  <c r="CL410" i="1"/>
  <c r="CL409" i="1"/>
  <c r="CL397" i="1"/>
  <c r="CL270" i="1"/>
  <c r="CL228" i="1"/>
  <c r="CL141" i="1"/>
  <c r="CL109" i="1"/>
  <c r="CL313" i="1"/>
  <c r="CL271" i="1"/>
  <c r="CL204" i="1"/>
  <c r="CL169" i="1"/>
  <c r="CL142" i="1"/>
  <c r="CL126" i="1"/>
  <c r="CL394" i="1"/>
  <c r="CL352" i="1"/>
  <c r="CL305" i="1"/>
  <c r="CL262" i="1"/>
  <c r="CL258" i="1"/>
  <c r="CL199" i="1"/>
  <c r="CL15" i="1"/>
  <c r="CL298" i="1"/>
  <c r="CL83" i="1"/>
  <c r="CI370" i="1"/>
  <c r="BN370" i="1"/>
  <c r="I198" i="12"/>
  <c r="CZ400" i="1"/>
  <c r="CE400" i="1"/>
  <c r="CZ234" i="1"/>
  <c r="CE234" i="1"/>
  <c r="DA234" i="1" s="1"/>
  <c r="CZ110" i="1"/>
  <c r="CE110" i="1"/>
  <c r="CZ232" i="1"/>
  <c r="CE232" i="1"/>
  <c r="DA232" i="1" s="1"/>
  <c r="CZ207" i="1"/>
  <c r="CE207" i="1"/>
  <c r="DA207" i="1" s="1"/>
  <c r="CZ146" i="1"/>
  <c r="CE146" i="1"/>
  <c r="DA146" i="1" s="1"/>
  <c r="CZ368" i="1"/>
  <c r="CE368" i="1"/>
  <c r="DA368" i="1" s="1"/>
  <c r="CZ389" i="1"/>
  <c r="CE389" i="1"/>
  <c r="DA389" i="1" s="1"/>
  <c r="Z96" i="12"/>
  <c r="CZ405" i="1"/>
  <c r="Z120" i="12"/>
  <c r="CE405" i="1"/>
  <c r="CL245" i="1"/>
  <c r="CL237" i="1"/>
  <c r="CL329" i="1"/>
  <c r="Z195" i="12"/>
  <c r="CO69" i="1"/>
  <c r="O174" i="12"/>
  <c r="CI400" i="1"/>
  <c r="BN400" i="1"/>
  <c r="CI234" i="1"/>
  <c r="BN234" i="1"/>
  <c r="CI24" i="1"/>
  <c r="BN24" i="1"/>
  <c r="CJ24" i="1" s="1"/>
  <c r="CI322" i="1"/>
  <c r="BN322" i="1"/>
  <c r="CI207" i="1"/>
  <c r="BN207" i="1"/>
  <c r="CI292" i="1"/>
  <c r="BN292" i="1"/>
  <c r="CI195" i="1"/>
  <c r="BN195" i="1"/>
  <c r="CJ195" i="1" s="1"/>
  <c r="I57" i="12"/>
  <c r="N15" i="2"/>
  <c r="CI191" i="1"/>
  <c r="BN191" i="1"/>
  <c r="CI102" i="1"/>
  <c r="BN102" i="1"/>
  <c r="CJ102" i="1" s="1"/>
  <c r="CI287" i="1"/>
  <c r="BN287" i="1"/>
  <c r="I66" i="12"/>
  <c r="N16" i="2"/>
  <c r="BN254" i="1"/>
  <c r="CI254" i="1"/>
  <c r="CI194" i="1"/>
  <c r="BN194" i="1"/>
  <c r="CI121" i="1"/>
  <c r="BN121" i="1"/>
  <c r="CI97" i="1"/>
  <c r="BN97" i="1"/>
  <c r="CI35" i="1"/>
  <c r="BN35" i="1"/>
  <c r="CI11" i="1"/>
  <c r="BN11" i="1"/>
  <c r="I72" i="12"/>
  <c r="I111" i="12"/>
  <c r="N21" i="2"/>
  <c r="BN387" i="1"/>
  <c r="CI387" i="1"/>
  <c r="I78" i="12"/>
  <c r="I15" i="12"/>
  <c r="I81" i="12"/>
  <c r="L114" i="12"/>
  <c r="CL343" i="1"/>
  <c r="L84" i="12"/>
  <c r="CL405" i="1"/>
  <c r="L120" i="12"/>
  <c r="CI368" i="1"/>
  <c r="BN368" i="1"/>
  <c r="I51" i="12"/>
  <c r="BN75" i="1"/>
  <c r="BO75" i="1" s="1"/>
  <c r="CI75" i="1"/>
  <c r="L15" i="12"/>
  <c r="L87" i="12"/>
  <c r="CL95" i="1"/>
  <c r="CL283" i="1"/>
  <c r="I174" i="12"/>
  <c r="CI69" i="1"/>
  <c r="BN69" i="1"/>
  <c r="BO69" i="1" s="1"/>
  <c r="N47" i="2"/>
  <c r="L228" i="12"/>
  <c r="L210" i="12"/>
  <c r="L246" i="12"/>
  <c r="L201" i="12"/>
  <c r="CL421" i="1"/>
  <c r="L150" i="12"/>
  <c r="L159" i="12"/>
  <c r="L168" i="12"/>
  <c r="L195" i="12"/>
  <c r="L222" i="12"/>
  <c r="L231" i="12"/>
  <c r="L258" i="12"/>
  <c r="L270" i="12"/>
  <c r="L216" i="12"/>
  <c r="L234" i="12"/>
  <c r="L261" i="12"/>
  <c r="L267" i="12"/>
  <c r="L249" i="12"/>
  <c r="L243" i="12"/>
  <c r="CZ231" i="1"/>
  <c r="CE231" i="1"/>
  <c r="DA231" i="1" s="1"/>
  <c r="CE112" i="1"/>
  <c r="DA112" i="1" s="1"/>
  <c r="CZ112" i="1"/>
  <c r="CZ50" i="1"/>
  <c r="CE50" i="1"/>
  <c r="DA50" i="1" s="1"/>
  <c r="CZ22" i="1"/>
  <c r="CE22" i="1"/>
  <c r="DA22" i="1" s="1"/>
  <c r="CZ401" i="1"/>
  <c r="CE401" i="1"/>
  <c r="DA401" i="1" s="1"/>
  <c r="CZ272" i="1"/>
  <c r="CE272" i="1"/>
  <c r="DA272" i="1" s="1"/>
  <c r="CZ230" i="1"/>
  <c r="CE230" i="1"/>
  <c r="DA230" i="1" s="1"/>
  <c r="CZ205" i="1"/>
  <c r="CE205" i="1"/>
  <c r="DA205" i="1" s="1"/>
  <c r="CZ111" i="1"/>
  <c r="CE111" i="1"/>
  <c r="DA111" i="1" s="1"/>
  <c r="CZ319" i="1"/>
  <c r="CE319" i="1"/>
  <c r="DA319" i="1" s="1"/>
  <c r="CZ370" i="1"/>
  <c r="CE370" i="1"/>
  <c r="DA370" i="1" s="1"/>
  <c r="CZ347" i="1"/>
  <c r="CE347" i="1"/>
  <c r="CZ292" i="1"/>
  <c r="CE292" i="1"/>
  <c r="DA292" i="1" s="1"/>
  <c r="CZ153" i="1"/>
  <c r="CE153" i="1"/>
  <c r="DA153" i="1" s="1"/>
  <c r="CZ36" i="1"/>
  <c r="CE36" i="1"/>
  <c r="DA36" i="1" s="1"/>
  <c r="CZ32" i="1"/>
  <c r="Z102" i="12"/>
  <c r="CE32" i="1"/>
  <c r="CF32" i="1" s="1"/>
  <c r="CZ9" i="1"/>
  <c r="CE9" i="1"/>
  <c r="DA9" i="1" s="1"/>
  <c r="CE407" i="1"/>
  <c r="DA407" i="1" s="1"/>
  <c r="CZ407" i="1"/>
  <c r="CZ391" i="1"/>
  <c r="CE391" i="1"/>
  <c r="DA391" i="1" s="1"/>
  <c r="CZ350" i="1"/>
  <c r="CE350" i="1"/>
  <c r="DA350" i="1" s="1"/>
  <c r="CZ287" i="1"/>
  <c r="CE287" i="1"/>
  <c r="DA287" i="1" s="1"/>
  <c r="CZ156" i="1"/>
  <c r="CE156" i="1"/>
  <c r="DA156" i="1" s="1"/>
  <c r="CZ135" i="1"/>
  <c r="CE135" i="1"/>
  <c r="DA135" i="1" s="1"/>
  <c r="CZ131" i="1"/>
  <c r="Z30" i="12"/>
  <c r="CE131" i="1"/>
  <c r="CF131" i="1" s="1"/>
  <c r="CZ103" i="1"/>
  <c r="CE103" i="1"/>
  <c r="DA103" i="1" s="1"/>
  <c r="CZ97" i="1"/>
  <c r="CE97" i="1"/>
  <c r="DA97" i="1" s="1"/>
  <c r="CZ76" i="1"/>
  <c r="CE76" i="1"/>
  <c r="DA76" i="1" s="1"/>
  <c r="CZ35" i="1"/>
  <c r="CE35" i="1"/>
  <c r="DA35" i="1" s="1"/>
  <c r="CZ11" i="1"/>
  <c r="CE11" i="1"/>
  <c r="DA11" i="1" s="1"/>
  <c r="Z72" i="12"/>
  <c r="Z24" i="12"/>
  <c r="L54" i="12"/>
  <c r="L105" i="12"/>
  <c r="L96" i="12"/>
  <c r="L51" i="12"/>
  <c r="Z126" i="12"/>
  <c r="CL376" i="1"/>
  <c r="CL210" i="1"/>
  <c r="CL177" i="1"/>
  <c r="CL26" i="1"/>
  <c r="CL326" i="1"/>
  <c r="CL337" i="1"/>
  <c r="CL238" i="1"/>
  <c r="Z198" i="12"/>
  <c r="CI373" i="1"/>
  <c r="BN373" i="1"/>
  <c r="CI321" i="1"/>
  <c r="BN321" i="1"/>
  <c r="CI112" i="1"/>
  <c r="BN112" i="1"/>
  <c r="CI50" i="1"/>
  <c r="BN50" i="1"/>
  <c r="CJ50" i="1" s="1"/>
  <c r="CI324" i="1"/>
  <c r="BN324" i="1"/>
  <c r="CI111" i="1"/>
  <c r="BN111" i="1"/>
  <c r="CI406" i="1"/>
  <c r="BN406" i="1"/>
  <c r="CI349" i="1"/>
  <c r="BN349" i="1"/>
  <c r="CI294" i="1"/>
  <c r="BN294" i="1"/>
  <c r="CI295" i="1"/>
  <c r="BN295" i="1"/>
  <c r="CI256" i="1"/>
  <c r="BN256" i="1"/>
  <c r="CI137" i="1"/>
  <c r="BN137" i="1"/>
  <c r="CI101" i="1"/>
  <c r="BN101" i="1"/>
  <c r="I33" i="12"/>
  <c r="I75" i="12"/>
  <c r="CI283" i="1"/>
  <c r="N17" i="2"/>
  <c r="BN283" i="1"/>
  <c r="I87" i="12"/>
  <c r="I6" i="12"/>
  <c r="I117" i="12"/>
  <c r="I123" i="12"/>
  <c r="K49" i="2"/>
  <c r="I180" i="12"/>
  <c r="CL185" i="1"/>
  <c r="CL74" i="1"/>
  <c r="L174" i="12"/>
  <c r="CL281" i="1"/>
  <c r="L165" i="12"/>
  <c r="CL186" i="1"/>
  <c r="L255" i="12"/>
  <c r="L219" i="12"/>
  <c r="CL422" i="1"/>
  <c r="L264" i="12"/>
  <c r="L237" i="12"/>
  <c r="CL424" i="1"/>
  <c r="L192" i="12"/>
  <c r="CL420" i="1"/>
  <c r="L183" i="12"/>
  <c r="L177" i="12"/>
  <c r="L213" i="12"/>
  <c r="L240" i="12"/>
  <c r="L180" i="12"/>
  <c r="L198" i="12"/>
  <c r="L252" i="12"/>
  <c r="L186" i="12"/>
  <c r="L204" i="12"/>
  <c r="L153" i="12"/>
  <c r="L162" i="12"/>
  <c r="L171" i="12"/>
  <c r="L189" i="12"/>
  <c r="L225" i="12"/>
  <c r="CZ371" i="1"/>
  <c r="CE371" i="1"/>
  <c r="CZ323" i="1"/>
  <c r="CE323" i="1"/>
  <c r="DA323" i="1" s="1"/>
  <c r="CZ206" i="1"/>
  <c r="CE206" i="1"/>
  <c r="CE145" i="1"/>
  <c r="CZ145" i="1"/>
  <c r="CZ372" i="1"/>
  <c r="CE372" i="1"/>
  <c r="DA372" i="1" s="1"/>
  <c r="CZ322" i="1"/>
  <c r="CE322" i="1"/>
  <c r="DA322" i="1" s="1"/>
  <c r="CZ174" i="1"/>
  <c r="CE174" i="1"/>
  <c r="DA174" i="1" s="1"/>
  <c r="CZ51" i="1"/>
  <c r="CE51" i="1"/>
  <c r="DA51" i="1" s="1"/>
  <c r="CZ23" i="1"/>
  <c r="CE23" i="1"/>
  <c r="DA23" i="1" s="1"/>
  <c r="CZ325" i="1"/>
  <c r="CE325" i="1"/>
  <c r="DA325" i="1" s="1"/>
  <c r="CZ229" i="1"/>
  <c r="CE229" i="1"/>
  <c r="DA229" i="1" s="1"/>
  <c r="CZ290" i="1"/>
  <c r="CE290" i="1"/>
  <c r="DA290" i="1" s="1"/>
  <c r="Z117" i="12"/>
  <c r="Z9" i="12"/>
  <c r="CI323" i="1"/>
  <c r="BN323" i="1"/>
  <c r="CI174" i="1"/>
  <c r="BN174" i="1"/>
  <c r="CI23" i="1"/>
  <c r="BN23" i="1"/>
  <c r="CI408" i="1"/>
  <c r="BN408" i="1"/>
  <c r="CI388" i="1"/>
  <c r="BN388" i="1"/>
  <c r="CI217" i="1"/>
  <c r="BN217" i="1"/>
  <c r="CI122" i="1"/>
  <c r="BN122" i="1"/>
  <c r="CI79" i="1"/>
  <c r="BN79" i="1"/>
  <c r="CJ79" i="1" s="1"/>
  <c r="I102" i="12"/>
  <c r="N20" i="2"/>
  <c r="CI32" i="1"/>
  <c r="BN32" i="1"/>
  <c r="BO32" i="1" s="1"/>
  <c r="CI9" i="1"/>
  <c r="BN9" i="1"/>
  <c r="CJ9" i="1" s="1"/>
  <c r="CI407" i="1"/>
  <c r="BN407" i="1"/>
  <c r="CI350" i="1"/>
  <c r="BN350" i="1"/>
  <c r="I30" i="12"/>
  <c r="N12" i="2"/>
  <c r="BN131" i="1"/>
  <c r="CI131" i="1"/>
  <c r="I96" i="12"/>
  <c r="CL355" i="1"/>
  <c r="CL224" i="1"/>
  <c r="CL163" i="1"/>
  <c r="CL17" i="1"/>
  <c r="CL221" i="1"/>
  <c r="L123" i="12"/>
  <c r="L6" i="12"/>
  <c r="CI235" i="1"/>
  <c r="BN235" i="1"/>
  <c r="CK185" i="1"/>
  <c r="DB416" i="1"/>
  <c r="AB138" i="12"/>
  <c r="Z36" i="12"/>
  <c r="BP191" i="1"/>
  <c r="BP11" i="1"/>
  <c r="CL131" i="1"/>
  <c r="L30" i="12"/>
  <c r="CK129" i="1"/>
  <c r="CK281" i="1"/>
  <c r="K165" i="12"/>
  <c r="CK416" i="1"/>
  <c r="K138" i="12"/>
  <c r="CK417" i="1"/>
  <c r="I195" i="12"/>
  <c r="L207" i="12"/>
  <c r="CZ373" i="1"/>
  <c r="CE373" i="1"/>
  <c r="CZ369" i="1"/>
  <c r="CE369" i="1"/>
  <c r="CZ321" i="1"/>
  <c r="CE321" i="1"/>
  <c r="DA321" i="1" s="1"/>
  <c r="CZ173" i="1"/>
  <c r="CE173" i="1"/>
  <c r="DA173" i="1" s="1"/>
  <c r="CZ324" i="1"/>
  <c r="CE324" i="1"/>
  <c r="DA324" i="1" s="1"/>
  <c r="CZ172" i="1"/>
  <c r="CE172" i="1"/>
  <c r="DA172" i="1" s="1"/>
  <c r="CZ49" i="1"/>
  <c r="CE49" i="1"/>
  <c r="DA49" i="1" s="1"/>
  <c r="CZ320" i="1"/>
  <c r="CE320" i="1"/>
  <c r="DA320" i="1" s="1"/>
  <c r="CZ408" i="1"/>
  <c r="CE408" i="1"/>
  <c r="CZ392" i="1"/>
  <c r="CE392" i="1"/>
  <c r="CZ388" i="1"/>
  <c r="CE388" i="1"/>
  <c r="CZ285" i="1"/>
  <c r="CE285" i="1"/>
  <c r="DA285" i="1" s="1"/>
  <c r="CZ217" i="1"/>
  <c r="CE217" i="1"/>
  <c r="DA217" i="1" s="1"/>
  <c r="CZ195" i="1"/>
  <c r="CE195" i="1"/>
  <c r="CZ191" i="1"/>
  <c r="Z57" i="12"/>
  <c r="CE191" i="1"/>
  <c r="CF191" i="1" s="1"/>
  <c r="CZ134" i="1"/>
  <c r="CE134" i="1"/>
  <c r="CZ122" i="1"/>
  <c r="CE122" i="1"/>
  <c r="DA122" i="1" s="1"/>
  <c r="CZ102" i="1"/>
  <c r="CE102" i="1"/>
  <c r="CZ79" i="1"/>
  <c r="CE79" i="1"/>
  <c r="CZ344" i="1"/>
  <c r="CE344" i="1"/>
  <c r="DA344" i="1" s="1"/>
  <c r="CZ293" i="1"/>
  <c r="CE293" i="1"/>
  <c r="DA293" i="1" s="1"/>
  <c r="CZ254" i="1"/>
  <c r="Z66" i="12"/>
  <c r="CE254" i="1"/>
  <c r="CF254" i="1" s="1"/>
  <c r="CZ216" i="1"/>
  <c r="CE216" i="1"/>
  <c r="DA216" i="1" s="1"/>
  <c r="CZ194" i="1"/>
  <c r="CE194" i="1"/>
  <c r="DA194" i="1" s="1"/>
  <c r="CZ150" i="1"/>
  <c r="Z39" i="12"/>
  <c r="CE150" i="1"/>
  <c r="CF150" i="1" s="1"/>
  <c r="CZ121" i="1"/>
  <c r="CE121" i="1"/>
  <c r="DA121" i="1" s="1"/>
  <c r="Z99" i="12"/>
  <c r="Z60" i="12"/>
  <c r="L72" i="12"/>
  <c r="L27" i="12"/>
  <c r="CZ387" i="1"/>
  <c r="Z111" i="12"/>
  <c r="CE387" i="1"/>
  <c r="Z78" i="12"/>
  <c r="Z15" i="12"/>
  <c r="Z114" i="12"/>
  <c r="Z81" i="12"/>
  <c r="CI272" i="1"/>
  <c r="BN272" i="1"/>
  <c r="CI205" i="1"/>
  <c r="BN205" i="1"/>
  <c r="CI49" i="1"/>
  <c r="BN49" i="1"/>
  <c r="CI255" i="1"/>
  <c r="BN255" i="1"/>
  <c r="CI193" i="1"/>
  <c r="BN193" i="1"/>
  <c r="CI136" i="1"/>
  <c r="BN136" i="1"/>
  <c r="CI12" i="1"/>
  <c r="BN12" i="1"/>
  <c r="CJ12" i="1" s="1"/>
  <c r="CI78" i="1"/>
  <c r="BN78" i="1"/>
  <c r="CI33" i="1"/>
  <c r="BN33" i="1"/>
  <c r="I99" i="12"/>
  <c r="I69" i="12"/>
  <c r="I120" i="12"/>
  <c r="N22" i="2"/>
  <c r="CI405" i="1"/>
  <c r="BN405" i="1"/>
  <c r="I90" i="12"/>
  <c r="CI319" i="1"/>
  <c r="BN319" i="1"/>
  <c r="BP22" i="1"/>
  <c r="CZ235" i="1"/>
  <c r="CE235" i="1"/>
  <c r="DA235" i="1" s="1"/>
  <c r="CZ288" i="1"/>
  <c r="CE288" i="1"/>
  <c r="DA288" i="1" s="1"/>
  <c r="CZ215" i="1"/>
  <c r="CE215" i="1"/>
  <c r="DA215" i="1" s="1"/>
  <c r="CZ193" i="1"/>
  <c r="CE193" i="1"/>
  <c r="DA193" i="1" s="1"/>
  <c r="CZ136" i="1"/>
  <c r="CE136" i="1"/>
  <c r="DA136" i="1" s="1"/>
  <c r="CZ132" i="1"/>
  <c r="CE132" i="1"/>
  <c r="DA132" i="1" s="1"/>
  <c r="CE120" i="1"/>
  <c r="DA120" i="1" s="1"/>
  <c r="CZ120" i="1"/>
  <c r="CZ98" i="1"/>
  <c r="CE98" i="1"/>
  <c r="DA98" i="1" s="1"/>
  <c r="CZ77" i="1"/>
  <c r="CE77" i="1"/>
  <c r="DA77" i="1" s="1"/>
  <c r="CZ34" i="1"/>
  <c r="CE34" i="1"/>
  <c r="DA34" i="1" s="1"/>
  <c r="CZ12" i="1"/>
  <c r="CE12" i="1"/>
  <c r="DA12" i="1" s="1"/>
  <c r="Z93" i="12"/>
  <c r="CZ393" i="1"/>
  <c r="CE393" i="1"/>
  <c r="DA393" i="1" s="1"/>
  <c r="CZ295" i="1"/>
  <c r="CE295" i="1"/>
  <c r="DA295" i="1" s="1"/>
  <c r="CZ291" i="1"/>
  <c r="CE291" i="1"/>
  <c r="DA291" i="1" s="1"/>
  <c r="CZ256" i="1"/>
  <c r="CE256" i="1"/>
  <c r="DA256" i="1" s="1"/>
  <c r="CZ218" i="1"/>
  <c r="CE218" i="1"/>
  <c r="DA218" i="1" s="1"/>
  <c r="CZ214" i="1"/>
  <c r="Z48" i="12"/>
  <c r="CE214" i="1"/>
  <c r="CF214" i="1" s="1"/>
  <c r="CZ192" i="1"/>
  <c r="CE192" i="1"/>
  <c r="DA192" i="1" s="1"/>
  <c r="CZ123" i="1"/>
  <c r="CE123" i="1"/>
  <c r="CZ119" i="1"/>
  <c r="Z21" i="12"/>
  <c r="CE119" i="1"/>
  <c r="CF119" i="1" s="1"/>
  <c r="Z54" i="12"/>
  <c r="Z69" i="12"/>
  <c r="Z33" i="12"/>
  <c r="Z108" i="12"/>
  <c r="CZ283" i="1"/>
  <c r="Z75" i="12"/>
  <c r="CE283" i="1"/>
  <c r="CF283" i="1" s="1"/>
  <c r="CZ152" i="1"/>
  <c r="CE152" i="1"/>
  <c r="DA152" i="1" s="1"/>
  <c r="CZ69" i="1"/>
  <c r="Z174" i="12"/>
  <c r="CE69" i="1"/>
  <c r="CF69" i="1" s="1"/>
  <c r="O47" i="2"/>
  <c r="Q60" i="2"/>
  <c r="Q58" i="2"/>
  <c r="CI371" i="1"/>
  <c r="BN371" i="1"/>
  <c r="CI206" i="1"/>
  <c r="BN206" i="1"/>
  <c r="CI413" i="1"/>
  <c r="BN413" i="1"/>
  <c r="CI232" i="1"/>
  <c r="BN232" i="1"/>
  <c r="CI146" i="1"/>
  <c r="BN146" i="1"/>
  <c r="CI347" i="1"/>
  <c r="BN347" i="1"/>
  <c r="CJ347" i="1" s="1"/>
  <c r="CI153" i="1"/>
  <c r="BN153" i="1"/>
  <c r="CI344" i="1"/>
  <c r="BN344" i="1"/>
  <c r="CI216" i="1"/>
  <c r="BN216" i="1"/>
  <c r="CI156" i="1"/>
  <c r="BN156" i="1"/>
  <c r="I39" i="12"/>
  <c r="N13" i="2"/>
  <c r="BN150" i="1"/>
  <c r="CI150" i="1"/>
  <c r="CI103" i="1"/>
  <c r="BN103" i="1"/>
  <c r="CI76" i="1"/>
  <c r="BN76" i="1"/>
  <c r="I60" i="12"/>
  <c r="I45" i="12"/>
  <c r="CI290" i="1"/>
  <c r="BN290" i="1"/>
  <c r="CI151" i="1"/>
  <c r="BN151" i="1"/>
  <c r="CJ151" i="1" s="1"/>
  <c r="CI284" i="1"/>
  <c r="BN284" i="1"/>
  <c r="I126" i="12"/>
  <c r="L126" i="12"/>
  <c r="L90" i="12"/>
  <c r="L18" i="12"/>
  <c r="L78" i="12"/>
  <c r="CI325" i="1"/>
  <c r="BN325" i="1"/>
  <c r="CI135" i="1"/>
  <c r="BN135" i="1"/>
  <c r="I36" i="12"/>
  <c r="I24" i="12"/>
  <c r="CI343" i="1"/>
  <c r="BN343" i="1"/>
  <c r="I114" i="12"/>
  <c r="I18" i="12"/>
  <c r="CL386" i="1"/>
  <c r="CL212" i="1"/>
  <c r="CL66" i="1"/>
  <c r="CL332" i="1"/>
  <c r="CL25" i="1"/>
  <c r="CL411" i="1"/>
  <c r="CL395" i="1"/>
  <c r="CL226" i="1"/>
  <c r="CL168" i="1"/>
  <c r="CL363" i="1"/>
  <c r="CL42" i="1"/>
  <c r="CL18" i="1"/>
  <c r="CL301" i="1"/>
  <c r="CL220" i="1"/>
  <c r="CL82" i="1"/>
  <c r="CL41" i="1"/>
  <c r="CL263" i="1"/>
  <c r="CL159" i="1"/>
  <c r="L81" i="12"/>
  <c r="CL385" i="1"/>
  <c r="CL118" i="1"/>
  <c r="L141" i="12"/>
  <c r="M58" i="2"/>
  <c r="M60" i="2"/>
  <c r="K53" i="2"/>
  <c r="K51" i="2"/>
  <c r="K55" i="2"/>
  <c r="K50" i="2"/>
  <c r="Z105" i="12"/>
  <c r="Z45" i="12"/>
  <c r="Z51" i="12"/>
  <c r="O102" i="12"/>
  <c r="L42" i="12"/>
  <c r="BP12" i="1"/>
  <c r="BP294" i="1"/>
  <c r="CL119" i="1"/>
  <c r="L21" i="12"/>
  <c r="BP214" i="1"/>
  <c r="CZ346" i="1"/>
  <c r="CE346" i="1"/>
  <c r="DA346" i="1" s="1"/>
  <c r="CZ151" i="1"/>
  <c r="CE151" i="1"/>
  <c r="CZ75" i="1"/>
  <c r="CE75" i="1"/>
  <c r="CZ284" i="1"/>
  <c r="CE284" i="1"/>
  <c r="DA284" i="1" s="1"/>
  <c r="Z180" i="12"/>
  <c r="O49" i="2"/>
  <c r="O59" i="2" s="1"/>
  <c r="Q59" i="2"/>
  <c r="CI369" i="1"/>
  <c r="BN369" i="1"/>
  <c r="CI231" i="1"/>
  <c r="BN231" i="1"/>
  <c r="CI401" i="1"/>
  <c r="BN401" i="1"/>
  <c r="CI390" i="1"/>
  <c r="BN390" i="1"/>
  <c r="CI132" i="1"/>
  <c r="BN132" i="1"/>
  <c r="CJ132" i="1" s="1"/>
  <c r="CI98" i="1"/>
  <c r="BN98" i="1"/>
  <c r="CJ98" i="1" s="1"/>
  <c r="CI77" i="1"/>
  <c r="BN77" i="1"/>
  <c r="CJ77" i="1" s="1"/>
  <c r="CI34" i="1"/>
  <c r="BN34" i="1"/>
  <c r="CJ34" i="1" s="1"/>
  <c r="CI393" i="1"/>
  <c r="BN393" i="1"/>
  <c r="CI348" i="1"/>
  <c r="BN348" i="1"/>
  <c r="CI291" i="1"/>
  <c r="BN291" i="1"/>
  <c r="CI218" i="1"/>
  <c r="BN218" i="1"/>
  <c r="I48" i="12"/>
  <c r="N14" i="2"/>
  <c r="BN214" i="1"/>
  <c r="CI214" i="1"/>
  <c r="CI192" i="1"/>
  <c r="BN192" i="1"/>
  <c r="CI133" i="1"/>
  <c r="BN133" i="1"/>
  <c r="I27" i="12"/>
  <c r="I108" i="12"/>
  <c r="CI346" i="1"/>
  <c r="BN346" i="1"/>
  <c r="CI289" i="1"/>
  <c r="BN289" i="1"/>
  <c r="CI320" i="1"/>
  <c r="BN320" i="1"/>
  <c r="CL94" i="1"/>
  <c r="CL213" i="1"/>
  <c r="CL67" i="1"/>
  <c r="I192" i="12"/>
  <c r="BN423" i="1"/>
  <c r="CI423" i="1"/>
  <c r="N49" i="2"/>
  <c r="K56" i="2"/>
  <c r="K52" i="2"/>
  <c r="K57" i="2"/>
  <c r="K54" i="2"/>
  <c r="K48" i="2"/>
  <c r="CZ24" i="1"/>
  <c r="CE24" i="1"/>
  <c r="DA24" i="1" s="1"/>
  <c r="CE413" i="1"/>
  <c r="DA413" i="1" s="1"/>
  <c r="CZ413" i="1"/>
  <c r="BP24" i="1"/>
  <c r="BP322" i="1"/>
  <c r="CZ406" i="1"/>
  <c r="CE406" i="1"/>
  <c r="CZ390" i="1"/>
  <c r="CE390" i="1"/>
  <c r="CZ349" i="1"/>
  <c r="CE349" i="1"/>
  <c r="DA349" i="1" s="1"/>
  <c r="CZ294" i="1"/>
  <c r="CE294" i="1"/>
  <c r="DA294" i="1" s="1"/>
  <c r="CZ255" i="1"/>
  <c r="CE255" i="1"/>
  <c r="DA255" i="1" s="1"/>
  <c r="CZ155" i="1"/>
  <c r="CE155" i="1"/>
  <c r="DA155" i="1" s="1"/>
  <c r="CZ348" i="1"/>
  <c r="CE348" i="1"/>
  <c r="DA348" i="1" s="1"/>
  <c r="CZ154" i="1"/>
  <c r="CE154" i="1"/>
  <c r="DA154" i="1" s="1"/>
  <c r="CZ137" i="1"/>
  <c r="CE137" i="1"/>
  <c r="DA137" i="1" s="1"/>
  <c r="CZ133" i="1"/>
  <c r="CE133" i="1"/>
  <c r="DA133" i="1" s="1"/>
  <c r="CZ101" i="1"/>
  <c r="CE101" i="1"/>
  <c r="DA101" i="1" s="1"/>
  <c r="CZ78" i="1"/>
  <c r="CE78" i="1"/>
  <c r="DA78" i="1" s="1"/>
  <c r="CZ37" i="1"/>
  <c r="CE37" i="1"/>
  <c r="DA37" i="1" s="1"/>
  <c r="CZ33" i="1"/>
  <c r="CE33" i="1"/>
  <c r="DA33" i="1" s="1"/>
  <c r="CZ8" i="1"/>
  <c r="CE8" i="1"/>
  <c r="DA8" i="1" s="1"/>
  <c r="Z27" i="12"/>
  <c r="Z42" i="12"/>
  <c r="Z63" i="12"/>
  <c r="CZ345" i="1"/>
  <c r="CE345" i="1"/>
  <c r="DA345" i="1" s="1"/>
  <c r="CZ95" i="1"/>
  <c r="Z12" i="12"/>
  <c r="CE95" i="1"/>
  <c r="CF95" i="1" s="1"/>
  <c r="CZ289" i="1"/>
  <c r="CE289" i="1"/>
  <c r="DA289" i="1" s="1"/>
  <c r="Z87" i="12"/>
  <c r="Z6" i="12"/>
  <c r="Z123" i="12"/>
  <c r="Z90" i="12"/>
  <c r="CL340" i="1"/>
  <c r="CL117" i="1"/>
  <c r="CL403" i="1"/>
  <c r="CL274" i="1"/>
  <c r="CL148" i="1"/>
  <c r="CL90" i="1"/>
  <c r="CL62" i="1"/>
  <c r="CL91" i="1"/>
  <c r="Z177" i="12"/>
  <c r="CI145" i="1"/>
  <c r="BN145" i="1"/>
  <c r="J147" i="12" s="1"/>
  <c r="CI110" i="1"/>
  <c r="BN110" i="1"/>
  <c r="CJ110" i="1" s="1"/>
  <c r="CI372" i="1"/>
  <c r="BN372" i="1"/>
  <c r="CI51" i="1"/>
  <c r="BN51" i="1"/>
  <c r="CI392" i="1"/>
  <c r="BN392" i="1"/>
  <c r="CI285" i="1"/>
  <c r="BN285" i="1"/>
  <c r="CI134" i="1"/>
  <c r="BN134" i="1"/>
  <c r="CJ134" i="1" s="1"/>
  <c r="CI36" i="1"/>
  <c r="BN36" i="1"/>
  <c r="CJ36" i="1" s="1"/>
  <c r="CI391" i="1"/>
  <c r="BN391" i="1"/>
  <c r="CI293" i="1"/>
  <c r="BN293" i="1"/>
  <c r="I105" i="12"/>
  <c r="L117" i="12"/>
  <c r="L9" i="12"/>
  <c r="CL387" i="1"/>
  <c r="CI229" i="1"/>
  <c r="BN229" i="1"/>
  <c r="CL280" i="1"/>
  <c r="L144" i="12"/>
  <c r="Q25" i="2" l="1"/>
  <c r="DD297" i="1"/>
  <c r="DD223" i="1"/>
  <c r="AVC458" i="1"/>
  <c r="DD247" i="1"/>
  <c r="DD114" i="1"/>
  <c r="DD19" i="1"/>
  <c r="DD105" i="1"/>
  <c r="L156" i="12"/>
  <c r="DD394" i="1"/>
  <c r="DD178" i="1"/>
  <c r="DD141" i="1"/>
  <c r="DD64" i="1"/>
  <c r="BS458" i="1"/>
  <c r="BS459" i="1" s="1"/>
  <c r="O25" i="2"/>
  <c r="DD124" i="1"/>
  <c r="DD412" i="1"/>
  <c r="DD225" i="1"/>
  <c r="AO20" i="15"/>
  <c r="DD159" i="1"/>
  <c r="DD127" i="1"/>
  <c r="DD331" i="1"/>
  <c r="DD148" i="1"/>
  <c r="DD240" i="1"/>
  <c r="DD403" i="1"/>
  <c r="DD18" i="1"/>
  <c r="DD117" i="1"/>
  <c r="DD271" i="1"/>
  <c r="DD80" i="1"/>
  <c r="DD47" i="1"/>
  <c r="DD261" i="1"/>
  <c r="DD352" i="1"/>
  <c r="DD270" i="1"/>
  <c r="DD15" i="1"/>
  <c r="DD186" i="1"/>
  <c r="DD313" i="1"/>
  <c r="DD386" i="1"/>
  <c r="DD362" i="1"/>
  <c r="DD203" i="1"/>
  <c r="DD125" i="1"/>
  <c r="DD274" i="1"/>
  <c r="DD299" i="1"/>
  <c r="DD414" i="1"/>
  <c r="DD395" i="1"/>
  <c r="DD265" i="1"/>
  <c r="DD115" i="1"/>
  <c r="DD73" i="1"/>
  <c r="DD46" i="1"/>
  <c r="DD213" i="1"/>
  <c r="DD396" i="1"/>
  <c r="DD71" i="1"/>
  <c r="DD359" i="1"/>
  <c r="DD21" i="1"/>
  <c r="DD399" i="1"/>
  <c r="DD139" i="1"/>
  <c r="DD249" i="1"/>
  <c r="DD314" i="1"/>
  <c r="DD282" i="1"/>
  <c r="P21" i="15"/>
  <c r="DD336" i="1"/>
  <c r="EC12" i="15"/>
  <c r="DD108" i="1"/>
  <c r="DD364" i="1"/>
  <c r="DD116" i="1"/>
  <c r="DD329" i="1"/>
  <c r="DD251" i="1"/>
  <c r="DD351" i="1"/>
  <c r="DD318" i="1"/>
  <c r="DD241" i="1"/>
  <c r="DD242" i="1"/>
  <c r="DD227" i="1"/>
  <c r="DD63" i="1"/>
  <c r="EC18" i="15"/>
  <c r="DD301" i="1"/>
  <c r="DD238" i="1"/>
  <c r="DD39" i="1"/>
  <c r="DD259" i="1"/>
  <c r="DD44" i="1"/>
  <c r="DD138" i="1"/>
  <c r="DD162" i="1"/>
  <c r="DD87" i="1"/>
  <c r="DD302" i="1"/>
  <c r="DD374" i="1"/>
  <c r="DD300" i="1"/>
  <c r="DD113" i="1"/>
  <c r="DD27" i="1"/>
  <c r="DD326" i="1"/>
  <c r="DD262" i="1"/>
  <c r="DD296" i="1"/>
  <c r="DD43" i="1"/>
  <c r="DD128" i="1"/>
  <c r="DD197" i="1"/>
  <c r="Z25" i="15"/>
  <c r="EF20" i="15"/>
  <c r="DD212" i="1"/>
  <c r="DD421" i="1"/>
  <c r="DD409" i="1"/>
  <c r="DD85" i="1"/>
  <c r="CL4" i="1"/>
  <c r="DD41" i="1"/>
  <c r="DD169" i="1"/>
  <c r="DD20" i="1"/>
  <c r="DD356" i="1"/>
  <c r="CK20" i="15"/>
  <c r="AO25" i="15"/>
  <c r="Z20" i="15"/>
  <c r="BV20" i="15"/>
  <c r="DD62" i="1"/>
  <c r="DD221" i="1"/>
  <c r="DD187" i="1"/>
  <c r="DD275" i="1"/>
  <c r="DQ20" i="15"/>
  <c r="AW458" i="1"/>
  <c r="AW459" i="1" s="1"/>
  <c r="DD332" i="1"/>
  <c r="DD180" i="1"/>
  <c r="DD276" i="1"/>
  <c r="DD236" i="1"/>
  <c r="DD340" i="1"/>
  <c r="DD168" i="1"/>
  <c r="DD161" i="1"/>
  <c r="DD360" i="1"/>
  <c r="DD410" i="1"/>
  <c r="DD140" i="1"/>
  <c r="DD104" i="1"/>
  <c r="DD404" i="1"/>
  <c r="DD335" i="1"/>
  <c r="DD248" i="1"/>
  <c r="DD196" i="1"/>
  <c r="DD84" i="1"/>
  <c r="DD277" i="1"/>
  <c r="CH12" i="15"/>
  <c r="DD226" i="1"/>
  <c r="DD222" i="1"/>
  <c r="DD379" i="1"/>
  <c r="DD45" i="1"/>
  <c r="N21" i="15"/>
  <c r="DD258" i="1"/>
  <c r="DD143" i="1"/>
  <c r="DD163" i="1"/>
  <c r="DD74" i="1"/>
  <c r="DD142" i="1"/>
  <c r="DD130" i="1"/>
  <c r="DD147" i="1"/>
  <c r="DD190" i="1"/>
  <c r="DD339" i="1"/>
  <c r="DD149" i="1"/>
  <c r="DD363" i="1"/>
  <c r="DD209" i="1"/>
  <c r="DD42" i="1"/>
  <c r="DD224" i="1"/>
  <c r="DD210" i="1"/>
  <c r="DD298" i="1"/>
  <c r="DD109" i="1"/>
  <c r="DD260" i="1"/>
  <c r="DD315" i="1"/>
  <c r="DD176" i="1"/>
  <c r="DD327" i="1"/>
  <c r="DD305" i="1"/>
  <c r="DD328" i="1"/>
  <c r="DD13" i="1"/>
  <c r="DD317" i="1"/>
  <c r="DD183" i="1"/>
  <c r="DD68" i="1"/>
  <c r="DD81" i="1"/>
  <c r="DD181" i="1"/>
  <c r="DD199" i="1"/>
  <c r="AL12" i="15"/>
  <c r="DD361" i="1"/>
  <c r="DD239" i="1"/>
  <c r="DD184" i="1"/>
  <c r="DD167" i="1"/>
  <c r="DD211" i="1"/>
  <c r="DD30" i="1"/>
  <c r="DD202" i="1"/>
  <c r="DD158" i="1"/>
  <c r="DD171" i="1"/>
  <c r="DD280" i="1"/>
  <c r="DD263" i="1"/>
  <c r="DD25" i="1"/>
  <c r="DD252" i="1"/>
  <c r="I47" i="19"/>
  <c r="DD338" i="1"/>
  <c r="DD377" i="1"/>
  <c r="DD330" i="1"/>
  <c r="CF353" i="1"/>
  <c r="DB353" i="1" s="1"/>
  <c r="DD411" i="1"/>
  <c r="DD26" i="1"/>
  <c r="DD397" i="1"/>
  <c r="DD304" i="1"/>
  <c r="DD188" i="1"/>
  <c r="DD200" i="1"/>
  <c r="DD92" i="1"/>
  <c r="DD264" i="1"/>
  <c r="DD316" i="1"/>
  <c r="DD253" i="1"/>
  <c r="DD90" i="1"/>
  <c r="DD177" i="1"/>
  <c r="DD204" i="1"/>
  <c r="DD48" i="1"/>
  <c r="DD61" i="1"/>
  <c r="DD40" i="1"/>
  <c r="DD402" i="1"/>
  <c r="DD166" i="1"/>
  <c r="DD70" i="1"/>
  <c r="DD179" i="1"/>
  <c r="BT458" i="1"/>
  <c r="BT459" i="1" s="1"/>
  <c r="BO353" i="1"/>
  <c r="CK353" i="1" s="1"/>
  <c r="DD17" i="1"/>
  <c r="DD424" i="1"/>
  <c r="DD337" i="1"/>
  <c r="DD126" i="1"/>
  <c r="DD107" i="1"/>
  <c r="DD357" i="1"/>
  <c r="DD353" i="1"/>
  <c r="AVQ353" i="1"/>
  <c r="DD82" i="1"/>
  <c r="DD257" i="1"/>
  <c r="DD266" i="1"/>
  <c r="DD31" i="1"/>
  <c r="DD106" i="1"/>
  <c r="DD175" i="1"/>
  <c r="DD86" i="1"/>
  <c r="DD250" i="1"/>
  <c r="DD269" i="1"/>
  <c r="DD273" i="1"/>
  <c r="DD268" i="1"/>
  <c r="DD244" i="1"/>
  <c r="AL18" i="15"/>
  <c r="CH18" i="15"/>
  <c r="BB18" i="15"/>
  <c r="BC18" i="15" s="1"/>
  <c r="AVB458" i="1"/>
  <c r="CH24" i="1"/>
  <c r="AVQ24" i="1" s="1"/>
  <c r="AUY24" i="1"/>
  <c r="CL22" i="1"/>
  <c r="AUY22" i="1"/>
  <c r="DD285" i="1"/>
  <c r="AVQ285" i="1"/>
  <c r="DD145" i="1"/>
  <c r="AVQ145" i="1"/>
  <c r="DD324" i="1"/>
  <c r="AVQ324" i="1"/>
  <c r="DD135" i="1"/>
  <c r="AVQ135" i="1"/>
  <c r="DD344" i="1"/>
  <c r="AVQ344" i="1"/>
  <c r="DD229" i="1"/>
  <c r="AVQ229" i="1"/>
  <c r="DD79" i="1"/>
  <c r="AVQ79" i="1"/>
  <c r="DD291" i="1"/>
  <c r="AVQ291" i="1"/>
  <c r="DD122" i="1"/>
  <c r="AVQ122" i="1"/>
  <c r="DD23" i="1"/>
  <c r="AVQ23" i="1"/>
  <c r="DD34" i="1"/>
  <c r="AVQ34" i="1"/>
  <c r="DD321" i="1"/>
  <c r="AVQ321" i="1"/>
  <c r="DD216" i="1"/>
  <c r="AVQ216" i="1"/>
  <c r="DD193" i="1"/>
  <c r="AVQ193" i="1"/>
  <c r="DD215" i="1"/>
  <c r="AVQ215" i="1"/>
  <c r="DD36" i="1"/>
  <c r="AVQ36" i="1"/>
  <c r="DD256" i="1"/>
  <c r="AVQ256" i="1"/>
  <c r="DD406" i="1"/>
  <c r="AVQ406" i="1"/>
  <c r="DD103" i="1"/>
  <c r="AVQ103" i="1"/>
  <c r="DD146" i="1"/>
  <c r="AVQ146" i="1"/>
  <c r="DD35" i="1"/>
  <c r="AVQ35" i="1"/>
  <c r="DD97" i="1"/>
  <c r="AVQ97" i="1"/>
  <c r="DD50" i="1"/>
  <c r="AVQ50" i="1"/>
  <c r="DD289" i="1"/>
  <c r="AVQ289" i="1"/>
  <c r="DD413" i="1"/>
  <c r="AVQ413" i="1"/>
  <c r="DD155" i="1"/>
  <c r="AVQ155" i="1"/>
  <c r="DD137" i="1"/>
  <c r="AVQ137" i="1"/>
  <c r="DD255" i="1"/>
  <c r="AVQ255" i="1"/>
  <c r="DD83" i="1"/>
  <c r="AVQ83" i="1"/>
  <c r="DD157" i="1"/>
  <c r="AVQ157" i="1"/>
  <c r="DD376" i="1"/>
  <c r="AVQ376" i="1"/>
  <c r="CL322" i="1"/>
  <c r="AUY322" i="1"/>
  <c r="CH214" i="1"/>
  <c r="AVQ214" i="1" s="1"/>
  <c r="AUY214" i="1"/>
  <c r="CH12" i="1"/>
  <c r="AVQ12" i="1" s="1"/>
  <c r="AUY12" i="1"/>
  <c r="DD14" i="1"/>
  <c r="AVQ14" i="1"/>
  <c r="DD134" i="1"/>
  <c r="AVQ134" i="1"/>
  <c r="DD372" i="1"/>
  <c r="AVQ372" i="1"/>
  <c r="DD205" i="1"/>
  <c r="AVQ205" i="1"/>
  <c r="DD38" i="1"/>
  <c r="AVQ38" i="1"/>
  <c r="DD9" i="1"/>
  <c r="AVQ9" i="1"/>
  <c r="DD218" i="1"/>
  <c r="AVQ218" i="1"/>
  <c r="DD408" i="1"/>
  <c r="AVQ408" i="1"/>
  <c r="DD101" i="1"/>
  <c r="AVQ101" i="1"/>
  <c r="DD112" i="1"/>
  <c r="AVQ112" i="1"/>
  <c r="DD156" i="1"/>
  <c r="AVQ156" i="1"/>
  <c r="DD136" i="1"/>
  <c r="AVQ136" i="1"/>
  <c r="DD120" i="1"/>
  <c r="AVQ120" i="1"/>
  <c r="DD28" i="1"/>
  <c r="AVQ28" i="1"/>
  <c r="DD235" i="1"/>
  <c r="AVQ235" i="1"/>
  <c r="DD320" i="1"/>
  <c r="AVQ320" i="1"/>
  <c r="DD349" i="1"/>
  <c r="AVQ349" i="1"/>
  <c r="DD195" i="1"/>
  <c r="AVQ195" i="1"/>
  <c r="DD207" i="1"/>
  <c r="AVQ207" i="1"/>
  <c r="DD389" i="1"/>
  <c r="AVQ389" i="1"/>
  <c r="DD37" i="1"/>
  <c r="AVQ37" i="1"/>
  <c r="DD345" i="1"/>
  <c r="AVQ345" i="1"/>
  <c r="DD365" i="1"/>
  <c r="AVQ365" i="1"/>
  <c r="DD67" i="1"/>
  <c r="AVQ67" i="1"/>
  <c r="CH123" i="1"/>
  <c r="AL9" i="15" s="1"/>
  <c r="AUY123" i="1"/>
  <c r="DD358" i="1"/>
  <c r="AVQ358" i="1"/>
  <c r="AVN423" i="1"/>
  <c r="AVO423" i="1" s="1"/>
  <c r="AVN431" i="1"/>
  <c r="AVO431" i="1" s="1"/>
  <c r="CH191" i="1"/>
  <c r="AVQ191" i="1" s="1"/>
  <c r="AUY191" i="1"/>
  <c r="DD51" i="1"/>
  <c r="AVQ51" i="1"/>
  <c r="DD77" i="1"/>
  <c r="AVQ77" i="1"/>
  <c r="DD400" i="1"/>
  <c r="AVQ400" i="1"/>
  <c r="DD391" i="1"/>
  <c r="AVQ391" i="1"/>
  <c r="DD346" i="1"/>
  <c r="AVQ346" i="1"/>
  <c r="DD388" i="1"/>
  <c r="AVQ388" i="1"/>
  <c r="DD323" i="1"/>
  <c r="AVQ323" i="1"/>
  <c r="DD401" i="1"/>
  <c r="AVQ401" i="1"/>
  <c r="DD368" i="1"/>
  <c r="AVQ368" i="1"/>
  <c r="DD230" i="1"/>
  <c r="AVQ230" i="1"/>
  <c r="DD272" i="1"/>
  <c r="AVQ272" i="1"/>
  <c r="DD407" i="1"/>
  <c r="AVQ407" i="1"/>
  <c r="DQ19" i="15"/>
  <c r="AVQ423" i="1"/>
  <c r="DD393" i="1"/>
  <c r="AVQ393" i="1"/>
  <c r="DD102" i="1"/>
  <c r="AVQ102" i="1"/>
  <c r="DD194" i="1"/>
  <c r="AVQ194" i="1"/>
  <c r="DD390" i="1"/>
  <c r="AVQ390" i="1"/>
  <c r="DD153" i="1"/>
  <c r="AVQ153" i="1"/>
  <c r="DD173" i="1"/>
  <c r="AVQ173" i="1"/>
  <c r="DD133" i="1"/>
  <c r="AVQ133" i="1"/>
  <c r="DD33" i="1"/>
  <c r="AVQ33" i="1"/>
  <c r="DD348" i="1"/>
  <c r="AVQ348" i="1"/>
  <c r="DD8" i="1"/>
  <c r="AVQ8" i="1"/>
  <c r="DD152" i="1"/>
  <c r="AVQ152" i="1"/>
  <c r="DD319" i="1"/>
  <c r="AVQ319" i="1"/>
  <c r="DD284" i="1"/>
  <c r="AVQ284" i="1"/>
  <c r="DD385" i="1"/>
  <c r="AVQ385" i="1"/>
  <c r="DD237" i="1"/>
  <c r="AVQ237" i="1"/>
  <c r="DD16" i="1"/>
  <c r="AVQ16" i="1"/>
  <c r="DD29" i="1"/>
  <c r="AVQ29" i="1"/>
  <c r="CL294" i="1"/>
  <c r="AUY294" i="1"/>
  <c r="CL11" i="1"/>
  <c r="AUY11" i="1"/>
  <c r="DD392" i="1"/>
  <c r="AVQ392" i="1"/>
  <c r="DD192" i="1"/>
  <c r="AVQ192" i="1"/>
  <c r="DD231" i="1"/>
  <c r="AVQ231" i="1"/>
  <c r="DD325" i="1"/>
  <c r="AVQ325" i="1"/>
  <c r="DD234" i="1"/>
  <c r="AVQ234" i="1"/>
  <c r="DD293" i="1"/>
  <c r="AVQ293" i="1"/>
  <c r="DD98" i="1"/>
  <c r="AVQ98" i="1"/>
  <c r="DD217" i="1"/>
  <c r="AVQ217" i="1"/>
  <c r="DD174" i="1"/>
  <c r="AVQ174" i="1"/>
  <c r="DD111" i="1"/>
  <c r="AVQ111" i="1"/>
  <c r="DD373" i="1"/>
  <c r="AVQ373" i="1"/>
  <c r="DD347" i="1"/>
  <c r="AVQ347" i="1"/>
  <c r="DD172" i="1"/>
  <c r="AVQ172" i="1"/>
  <c r="DD49" i="1"/>
  <c r="AVQ49" i="1"/>
  <c r="DD350" i="1"/>
  <c r="AVQ350" i="1"/>
  <c r="DD110" i="1"/>
  <c r="AVQ110" i="1"/>
  <c r="DD295" i="1"/>
  <c r="AVQ295" i="1"/>
  <c r="DD287" i="1"/>
  <c r="AVQ287" i="1"/>
  <c r="DD232" i="1"/>
  <c r="AVQ232" i="1"/>
  <c r="DD121" i="1"/>
  <c r="AVQ121" i="1"/>
  <c r="DD292" i="1"/>
  <c r="AVQ292" i="1"/>
  <c r="DD288" i="1"/>
  <c r="AVQ288" i="1"/>
  <c r="DD154" i="1"/>
  <c r="AVQ154" i="1"/>
  <c r="DD151" i="1"/>
  <c r="AVQ151" i="1"/>
  <c r="DD371" i="1"/>
  <c r="AVQ371" i="1"/>
  <c r="DD370" i="1"/>
  <c r="AVQ370" i="1"/>
  <c r="DD206" i="1"/>
  <c r="AVQ206" i="1"/>
  <c r="DD290" i="1"/>
  <c r="AVQ290" i="1"/>
  <c r="M156" i="12"/>
  <c r="AUZ123" i="1"/>
  <c r="AVN145" i="1"/>
  <c r="AVO145" i="1" s="1"/>
  <c r="DE5" i="15"/>
  <c r="DE21" i="15" s="1"/>
  <c r="BJ5" i="15"/>
  <c r="BJ21" i="15" s="1"/>
  <c r="AJ7" i="15"/>
  <c r="BB15" i="15"/>
  <c r="BC15" i="15" s="1"/>
  <c r="BB17" i="15"/>
  <c r="BC17" i="15" s="1"/>
  <c r="CO4" i="1"/>
  <c r="CE457" i="1"/>
  <c r="I20" i="19"/>
  <c r="I19" i="19"/>
  <c r="I15" i="18"/>
  <c r="I22" i="19"/>
  <c r="I17" i="19"/>
  <c r="I16" i="18"/>
  <c r="I14" i="18"/>
  <c r="I10" i="19"/>
  <c r="I45" i="19"/>
  <c r="I45" i="18"/>
  <c r="I12" i="19"/>
  <c r="I12" i="18"/>
  <c r="I17" i="18"/>
  <c r="I10" i="18"/>
  <c r="J19" i="18"/>
  <c r="J49" i="18"/>
  <c r="J59" i="18" s="1"/>
  <c r="L59" i="18"/>
  <c r="J21" i="18"/>
  <c r="J17" i="19"/>
  <c r="L60" i="18"/>
  <c r="J44" i="18"/>
  <c r="L58" i="18"/>
  <c r="J11" i="18"/>
  <c r="J20" i="18"/>
  <c r="J16" i="19"/>
  <c r="J15" i="18"/>
  <c r="M58" i="18"/>
  <c r="M60" i="18"/>
  <c r="J22" i="19"/>
  <c r="J14" i="19"/>
  <c r="BJ456" i="1"/>
  <c r="BJ458" i="1" s="1"/>
  <c r="BJ459" i="1" s="1"/>
  <c r="J19" i="19"/>
  <c r="I44" i="18"/>
  <c r="J47" i="18"/>
  <c r="M60" i="19"/>
  <c r="M58" i="19"/>
  <c r="I59" i="18"/>
  <c r="L60" i="19"/>
  <c r="J44" i="19"/>
  <c r="L58" i="19"/>
  <c r="J11" i="19"/>
  <c r="J20" i="19"/>
  <c r="J16" i="18"/>
  <c r="J15" i="19"/>
  <c r="I16" i="19"/>
  <c r="I22" i="18"/>
  <c r="I47" i="18"/>
  <c r="I14" i="19"/>
  <c r="I11" i="19"/>
  <c r="I11" i="18"/>
  <c r="I9" i="19"/>
  <c r="I9" i="18"/>
  <c r="I21" i="18"/>
  <c r="I21" i="19"/>
  <c r="I13" i="19"/>
  <c r="I13" i="18"/>
  <c r="O3" i="12"/>
  <c r="R46" i="18"/>
  <c r="J10" i="18"/>
  <c r="I44" i="19"/>
  <c r="J47" i="19"/>
  <c r="I20" i="18"/>
  <c r="I59" i="19"/>
  <c r="I19" i="18"/>
  <c r="J23" i="18"/>
  <c r="P23" i="18" s="1"/>
  <c r="J45" i="18"/>
  <c r="J12" i="18"/>
  <c r="J13" i="18"/>
  <c r="O25" i="18"/>
  <c r="M9" i="18"/>
  <c r="M25" i="18" s="1"/>
  <c r="I15" i="19"/>
  <c r="R46" i="19"/>
  <c r="J10" i="19"/>
  <c r="J49" i="19"/>
  <c r="L59" i="19"/>
  <c r="J21" i="19"/>
  <c r="J17" i="18"/>
  <c r="J23" i="19"/>
  <c r="J45" i="19"/>
  <c r="J12" i="19"/>
  <c r="J13" i="19"/>
  <c r="O25" i="19"/>
  <c r="M9" i="19"/>
  <c r="M25" i="19" s="1"/>
  <c r="J22" i="18"/>
  <c r="J14" i="18"/>
  <c r="CL123" i="1"/>
  <c r="BP457" i="1"/>
  <c r="K45" i="2"/>
  <c r="BL457" i="1"/>
  <c r="BI458" i="1"/>
  <c r="BI459" i="1" s="1"/>
  <c r="CM123" i="1"/>
  <c r="BQ457" i="1"/>
  <c r="J156" i="12"/>
  <c r="BN457" i="1"/>
  <c r="AT458" i="1"/>
  <c r="AT459" i="1" s="1"/>
  <c r="BB12" i="15"/>
  <c r="BC12" i="15" s="1"/>
  <c r="K9" i="2"/>
  <c r="BP456" i="1"/>
  <c r="BQ4" i="1"/>
  <c r="AUZ4" i="1" s="1"/>
  <c r="AU456" i="1"/>
  <c r="AU458" i="1" s="1"/>
  <c r="AU459" i="1" s="1"/>
  <c r="L45" i="2"/>
  <c r="L44" i="2"/>
  <c r="CF411" i="1"/>
  <c r="DB411" i="1" s="1"/>
  <c r="AB9" i="15"/>
  <c r="AJ9" i="15" s="1"/>
  <c r="CF274" i="1"/>
  <c r="DB274" i="1" s="1"/>
  <c r="CF67" i="1"/>
  <c r="DB67" i="1" s="1"/>
  <c r="CF301" i="1"/>
  <c r="DB301" i="1" s="1"/>
  <c r="CF81" i="1"/>
  <c r="DB81" i="1" s="1"/>
  <c r="CF31" i="1"/>
  <c r="DB31" i="1" s="1"/>
  <c r="CF19" i="1"/>
  <c r="DB19" i="1" s="1"/>
  <c r="CF237" i="1"/>
  <c r="DB237" i="1" s="1"/>
  <c r="CF355" i="1"/>
  <c r="DB355" i="1" s="1"/>
  <c r="CF385" i="1"/>
  <c r="DB385" i="1" s="1"/>
  <c r="CF47" i="1"/>
  <c r="DB47" i="1" s="1"/>
  <c r="BO385" i="1"/>
  <c r="CK385" i="1" s="1"/>
  <c r="CJ385" i="1"/>
  <c r="BO62" i="1"/>
  <c r="CK62" i="1" s="1"/>
  <c r="CJ62" i="1"/>
  <c r="BO398" i="1"/>
  <c r="CK398" i="1" s="1"/>
  <c r="CJ398" i="1"/>
  <c r="CJ113" i="1"/>
  <c r="BO113" i="1"/>
  <c r="CK113" i="1" s="1"/>
  <c r="BO301" i="1"/>
  <c r="CK301" i="1" s="1"/>
  <c r="CJ301" i="1"/>
  <c r="CF365" i="1"/>
  <c r="DB365" i="1" s="1"/>
  <c r="DA365" i="1"/>
  <c r="BO228" i="1"/>
  <c r="CK228" i="1" s="1"/>
  <c r="CJ228" i="1"/>
  <c r="BO220" i="1"/>
  <c r="CK220" i="1" s="1"/>
  <c r="CJ220" i="1"/>
  <c r="CF386" i="1"/>
  <c r="DB386" i="1" s="1"/>
  <c r="DA386" i="1"/>
  <c r="CJ31" i="1"/>
  <c r="BO31" i="1"/>
  <c r="CK31" i="1" s="1"/>
  <c r="CF228" i="1"/>
  <c r="DB228" i="1" s="1"/>
  <c r="DA398" i="1"/>
  <c r="CF398" i="1"/>
  <c r="DB398" i="1" s="1"/>
  <c r="BO386" i="1"/>
  <c r="CK386" i="1" s="1"/>
  <c r="CJ386" i="1"/>
  <c r="BO47" i="1"/>
  <c r="CK47" i="1" s="1"/>
  <c r="CJ47" i="1"/>
  <c r="CF220" i="1"/>
  <c r="DB220" i="1" s="1"/>
  <c r="CF113" i="1"/>
  <c r="DB113" i="1" s="1"/>
  <c r="CJ274" i="1"/>
  <c r="BO274" i="1"/>
  <c r="CK274" i="1" s="1"/>
  <c r="CF83" i="1"/>
  <c r="DB83" i="1" s="1"/>
  <c r="DA83" i="1"/>
  <c r="CF62" i="1"/>
  <c r="DB62" i="1" s="1"/>
  <c r="CF418" i="1"/>
  <c r="DB418" i="1" s="1"/>
  <c r="DA418" i="1"/>
  <c r="CJ237" i="1"/>
  <c r="BO237" i="1"/>
  <c r="CK237" i="1" s="1"/>
  <c r="CF65" i="1"/>
  <c r="DB65" i="1" s="1"/>
  <c r="BO19" i="1"/>
  <c r="CK19" i="1" s="1"/>
  <c r="CJ19" i="1"/>
  <c r="L14" i="2"/>
  <c r="L13" i="2"/>
  <c r="L17" i="2"/>
  <c r="L21" i="2"/>
  <c r="L12" i="2"/>
  <c r="L16" i="2"/>
  <c r="L15" i="2"/>
  <c r="L11" i="2"/>
  <c r="L10" i="2"/>
  <c r="L19" i="2"/>
  <c r="L22" i="2"/>
  <c r="L20" i="2"/>
  <c r="L23" i="2"/>
  <c r="V23" i="2" s="1"/>
  <c r="BB16" i="15"/>
  <c r="BC16" i="15" s="1"/>
  <c r="J33" i="15"/>
  <c r="S33" i="15" s="1"/>
  <c r="CH7" i="15"/>
  <c r="AL7" i="15"/>
  <c r="BX7" i="15"/>
  <c r="CF7" i="15" s="1"/>
  <c r="K44" i="2"/>
  <c r="DS7" i="15"/>
  <c r="EA7" i="15" s="1"/>
  <c r="DA145" i="1"/>
  <c r="AA147" i="12"/>
  <c r="EC7" i="15"/>
  <c r="J34" i="15"/>
  <c r="S34" i="15" s="1"/>
  <c r="DA123" i="1"/>
  <c r="AA156" i="12"/>
  <c r="BX9" i="15"/>
  <c r="CF9" i="15" s="1"/>
  <c r="DS9" i="15"/>
  <c r="EA9" i="15" s="1"/>
  <c r="L111" i="12"/>
  <c r="L66" i="12"/>
  <c r="BB13" i="15"/>
  <c r="BC13" i="15" s="1"/>
  <c r="Z24" i="15"/>
  <c r="BV19" i="15"/>
  <c r="BO423" i="1"/>
  <c r="K129" i="12" s="1"/>
  <c r="J129" i="12"/>
  <c r="Z19" i="15"/>
  <c r="EF19" i="15"/>
  <c r="AO24" i="15"/>
  <c r="CK19" i="15"/>
  <c r="AO19" i="15"/>
  <c r="L12" i="12"/>
  <c r="L3" i="12"/>
  <c r="BB11" i="15"/>
  <c r="BC11" i="15" s="1"/>
  <c r="BF12" i="15"/>
  <c r="BU12" i="15" s="1"/>
  <c r="DA11" i="15"/>
  <c r="DH11" i="15" s="1"/>
  <c r="DM11" i="15" s="1"/>
  <c r="DN11" i="15" s="1"/>
  <c r="BB9" i="15"/>
  <c r="BC9" i="15" s="1"/>
  <c r="J26" i="15"/>
  <c r="CJ5" i="15"/>
  <c r="CJ9" i="15"/>
  <c r="CJ10" i="15"/>
  <c r="DQ10" i="15"/>
  <c r="BV10" i="15"/>
  <c r="EF10" i="15"/>
  <c r="CK10" i="15"/>
  <c r="BF17" i="15"/>
  <c r="EE17" i="15"/>
  <c r="CJ17" i="15"/>
  <c r="DA17" i="15"/>
  <c r="BF7" i="15"/>
  <c r="BO7" i="15" s="1"/>
  <c r="DA7" i="15"/>
  <c r="CJ7" i="15"/>
  <c r="EE7" i="15"/>
  <c r="BF18" i="15"/>
  <c r="BO18" i="15" s="1"/>
  <c r="DA18" i="15"/>
  <c r="CJ18" i="15"/>
  <c r="EE18" i="15"/>
  <c r="BV7" i="15"/>
  <c r="EF7" i="15"/>
  <c r="DQ7" i="15"/>
  <c r="CK7" i="15"/>
  <c r="BF13" i="15"/>
  <c r="EE13" i="15"/>
  <c r="CJ13" i="15"/>
  <c r="DA13" i="15"/>
  <c r="BF11" i="15"/>
  <c r="BM11" i="15" s="1"/>
  <c r="BR11" i="15" s="1"/>
  <c r="BS11" i="15" s="1"/>
  <c r="CJ12" i="15"/>
  <c r="DA10" i="15"/>
  <c r="DH10" i="15" s="1"/>
  <c r="DM10" i="15" s="1"/>
  <c r="DN10" i="15" s="1"/>
  <c r="DJ19" i="15"/>
  <c r="DL19" i="15" s="1"/>
  <c r="DP19" i="15"/>
  <c r="DH19" i="15"/>
  <c r="DM19" i="15" s="1"/>
  <c r="DN19" i="15" s="1"/>
  <c r="BF5" i="15"/>
  <c r="EE9" i="15"/>
  <c r="BF15" i="15"/>
  <c r="DA15" i="15"/>
  <c r="DH15" i="15" s="1"/>
  <c r="DM15" i="15" s="1"/>
  <c r="DN15" i="15" s="1"/>
  <c r="CJ15" i="15"/>
  <c r="EE15" i="15"/>
  <c r="BF6" i="15"/>
  <c r="DA6" i="15"/>
  <c r="EE6" i="15"/>
  <c r="CJ6" i="15"/>
  <c r="EF16" i="15"/>
  <c r="BV16" i="15"/>
  <c r="DQ16" i="15"/>
  <c r="CK16" i="15"/>
  <c r="DQ18" i="15"/>
  <c r="BV18" i="15"/>
  <c r="EF18" i="15"/>
  <c r="CK18" i="15"/>
  <c r="EE11" i="15"/>
  <c r="EE12" i="15"/>
  <c r="EE10" i="15"/>
  <c r="BU19" i="15"/>
  <c r="BO19" i="15"/>
  <c r="BQ19" i="15" s="1"/>
  <c r="BM19" i="15"/>
  <c r="BR19" i="15" s="1"/>
  <c r="BS19" i="15" s="1"/>
  <c r="EE5" i="15"/>
  <c r="BF9" i="15"/>
  <c r="DS16" i="15"/>
  <c r="BX16" i="15"/>
  <c r="BF8" i="15"/>
  <c r="EE8" i="15"/>
  <c r="DA8" i="15"/>
  <c r="DP8" i="15" s="1"/>
  <c r="CJ8" i="15"/>
  <c r="EF8" i="15"/>
  <c r="BV8" i="15"/>
  <c r="DQ8" i="15"/>
  <c r="CK8" i="15"/>
  <c r="CJ11" i="15"/>
  <c r="DA12" i="15"/>
  <c r="DJ20" i="15"/>
  <c r="DL20" i="15" s="1"/>
  <c r="DP20" i="15"/>
  <c r="DH20" i="15"/>
  <c r="DM20" i="15" s="1"/>
  <c r="DN20" i="15" s="1"/>
  <c r="BF10" i="15"/>
  <c r="DA5" i="15"/>
  <c r="DA9" i="15"/>
  <c r="DP9" i="15" s="1"/>
  <c r="DT16" i="15"/>
  <c r="DT21" i="15" s="1"/>
  <c r="DV21" i="15"/>
  <c r="BV11" i="15"/>
  <c r="EF11" i="15"/>
  <c r="DQ11" i="15"/>
  <c r="CK11" i="15"/>
  <c r="BF16" i="15"/>
  <c r="BO16" i="15" s="1"/>
  <c r="EE16" i="15"/>
  <c r="CJ16" i="15"/>
  <c r="DA16" i="15"/>
  <c r="AL16" i="15"/>
  <c r="CH16" i="15"/>
  <c r="EC16" i="15"/>
  <c r="BU20" i="15"/>
  <c r="BO20" i="15"/>
  <c r="BQ20" i="15" s="1"/>
  <c r="BM20" i="15"/>
  <c r="BR20" i="15" s="1"/>
  <c r="BS20" i="15" s="1"/>
  <c r="BY16" i="15"/>
  <c r="BY21" i="15" s="1"/>
  <c r="CA21" i="15"/>
  <c r="AN26" i="15"/>
  <c r="BB10" i="15"/>
  <c r="BC10" i="15" s="1"/>
  <c r="AN5" i="15"/>
  <c r="AN11" i="15"/>
  <c r="AN9" i="15"/>
  <c r="AN12" i="15"/>
  <c r="J10" i="15"/>
  <c r="S10" i="15" s="1"/>
  <c r="U10" i="15" s="1"/>
  <c r="Z10" i="15"/>
  <c r="AO10" i="15"/>
  <c r="AO11" i="15"/>
  <c r="Z11" i="15"/>
  <c r="AB16" i="15"/>
  <c r="J36" i="15"/>
  <c r="AN8" i="15"/>
  <c r="J8" i="15"/>
  <c r="AN6" i="15"/>
  <c r="J6" i="15"/>
  <c r="S6" i="15" s="1"/>
  <c r="U6" i="15" s="1"/>
  <c r="Z16" i="15"/>
  <c r="AO16" i="15"/>
  <c r="Q20" i="15"/>
  <c r="S20" i="15"/>
  <c r="U20" i="15" s="1"/>
  <c r="AN10" i="15"/>
  <c r="S19" i="15"/>
  <c r="U19" i="15" s="1"/>
  <c r="Q19" i="15"/>
  <c r="J5" i="15"/>
  <c r="BB8" i="15"/>
  <c r="S35" i="15"/>
  <c r="K38" i="15"/>
  <c r="M48" i="15"/>
  <c r="J11" i="15"/>
  <c r="Q11" i="15" s="1"/>
  <c r="AO8" i="15"/>
  <c r="Z8" i="15"/>
  <c r="AF21" i="15"/>
  <c r="J12" i="15"/>
  <c r="Q12" i="15" s="1"/>
  <c r="J9" i="15"/>
  <c r="Q9" i="15" s="1"/>
  <c r="N47" i="15"/>
  <c r="J17" i="15"/>
  <c r="AN17" i="15"/>
  <c r="J7" i="15"/>
  <c r="AN7" i="15"/>
  <c r="AN16" i="15"/>
  <c r="J16" i="15"/>
  <c r="S16" i="15" s="1"/>
  <c r="U16" i="15" s="1"/>
  <c r="AO18" i="15"/>
  <c r="Z18" i="15"/>
  <c r="AC16" i="15"/>
  <c r="AC21" i="15" s="1"/>
  <c r="AE21" i="15"/>
  <c r="BB6" i="15"/>
  <c r="J15" i="15"/>
  <c r="AN15" i="15"/>
  <c r="J18" i="15"/>
  <c r="AN18" i="15"/>
  <c r="AO7" i="15"/>
  <c r="Z7" i="15"/>
  <c r="AN13" i="15"/>
  <c r="J13" i="15"/>
  <c r="K36" i="15"/>
  <c r="M49" i="15"/>
  <c r="M47" i="15"/>
  <c r="V54" i="2"/>
  <c r="V52" i="2"/>
  <c r="V55" i="2"/>
  <c r="V46" i="2"/>
  <c r="V56" i="2"/>
  <c r="V50" i="2"/>
  <c r="V51" i="2"/>
  <c r="V53" i="2"/>
  <c r="V24" i="2"/>
  <c r="R24" i="2"/>
  <c r="K30" i="2"/>
  <c r="CH22" i="1"/>
  <c r="AVQ22" i="1" s="1"/>
  <c r="BO102" i="1"/>
  <c r="CK102" i="1" s="1"/>
  <c r="CH294" i="1"/>
  <c r="CH322" i="1"/>
  <c r="CH11" i="1"/>
  <c r="AVQ11" i="1" s="1"/>
  <c r="AD147" i="12"/>
  <c r="DD129" i="1"/>
  <c r="DD417" i="1"/>
  <c r="AD129" i="12"/>
  <c r="AD138" i="12"/>
  <c r="DD416" i="1"/>
  <c r="CF112" i="1"/>
  <c r="DB112" i="1" s="1"/>
  <c r="AD180" i="12"/>
  <c r="W181" i="12" s="1"/>
  <c r="DD66" i="1"/>
  <c r="S6" i="14"/>
  <c r="S10" i="14"/>
  <c r="CF407" i="1"/>
  <c r="DB407" i="1" s="1"/>
  <c r="T4" i="14"/>
  <c r="U5" i="14"/>
  <c r="U10" i="14"/>
  <c r="T6" i="14"/>
  <c r="T7" i="14"/>
  <c r="U6" i="14"/>
  <c r="T5" i="14"/>
  <c r="U4" i="14"/>
  <c r="T10" i="14"/>
  <c r="U7" i="14"/>
  <c r="BO110" i="1"/>
  <c r="CK110" i="1" s="1"/>
  <c r="BO34" i="1"/>
  <c r="CK34" i="1" s="1"/>
  <c r="BO77" i="1"/>
  <c r="CK77" i="1" s="1"/>
  <c r="CF120" i="1"/>
  <c r="DB120" i="1" s="1"/>
  <c r="CF145" i="1"/>
  <c r="V57" i="2"/>
  <c r="CF413" i="1"/>
  <c r="DB413" i="1" s="1"/>
  <c r="BO151" i="1"/>
  <c r="CK151" i="1" s="1"/>
  <c r="BO9" i="1"/>
  <c r="CK9" i="1" s="1"/>
  <c r="BO50" i="1"/>
  <c r="CK50" i="1" s="1"/>
  <c r="BO36" i="1"/>
  <c r="CK36" i="1" s="1"/>
  <c r="CF345" i="1"/>
  <c r="DB345" i="1" s="1"/>
  <c r="CF33" i="1"/>
  <c r="DB33" i="1" s="1"/>
  <c r="CF319" i="1"/>
  <c r="DB319" i="1" s="1"/>
  <c r="CF235" i="1"/>
  <c r="DB235" i="1" s="1"/>
  <c r="BO12" i="1"/>
  <c r="CK12" i="1" s="1"/>
  <c r="CF155" i="1"/>
  <c r="DB155" i="1" s="1"/>
  <c r="CF346" i="1"/>
  <c r="DB346" i="1" s="1"/>
  <c r="CF256" i="1"/>
  <c r="DB256" i="1" s="1"/>
  <c r="CF321" i="1"/>
  <c r="DB321" i="1" s="1"/>
  <c r="CF325" i="1"/>
  <c r="DB325" i="1" s="1"/>
  <c r="CF23" i="1"/>
  <c r="DB23" i="1" s="1"/>
  <c r="CF35" i="1"/>
  <c r="DB35" i="1" s="1"/>
  <c r="CF391" i="1"/>
  <c r="DB391" i="1" s="1"/>
  <c r="CF9" i="1"/>
  <c r="DB9" i="1" s="1"/>
  <c r="CF389" i="1"/>
  <c r="DB389" i="1" s="1"/>
  <c r="CF146" i="1"/>
  <c r="DB146" i="1" s="1"/>
  <c r="CF194" i="1"/>
  <c r="DB194" i="1" s="1"/>
  <c r="CF122" i="1"/>
  <c r="DB122" i="1" s="1"/>
  <c r="CF285" i="1"/>
  <c r="DB285" i="1" s="1"/>
  <c r="CF320" i="1"/>
  <c r="DB320" i="1" s="1"/>
  <c r="CF49" i="1"/>
  <c r="DB49" i="1" s="1"/>
  <c r="CF372" i="1"/>
  <c r="DB372" i="1" s="1"/>
  <c r="CF323" i="1"/>
  <c r="DB323" i="1" s="1"/>
  <c r="CF153" i="1"/>
  <c r="DB153" i="1" s="1"/>
  <c r="CF111" i="1"/>
  <c r="DB111" i="1" s="1"/>
  <c r="CF133" i="1"/>
  <c r="DB133" i="1" s="1"/>
  <c r="CF34" i="1"/>
  <c r="DB34" i="1" s="1"/>
  <c r="CF193" i="1"/>
  <c r="DB193" i="1" s="1"/>
  <c r="CF135" i="1"/>
  <c r="DB135" i="1" s="1"/>
  <c r="CF401" i="1"/>
  <c r="DB401" i="1" s="1"/>
  <c r="CF78" i="1"/>
  <c r="DB78" i="1" s="1"/>
  <c r="CF154" i="1"/>
  <c r="DB154" i="1" s="1"/>
  <c r="CF294" i="1"/>
  <c r="DB294" i="1" s="1"/>
  <c r="BO132" i="1"/>
  <c r="CK132" i="1" s="1"/>
  <c r="CF123" i="1"/>
  <c r="CF295" i="1"/>
  <c r="DB295" i="1" s="1"/>
  <c r="CF98" i="1"/>
  <c r="DB98" i="1" s="1"/>
  <c r="CF132" i="1"/>
  <c r="DB132" i="1" s="1"/>
  <c r="CF288" i="1"/>
  <c r="DB288" i="1" s="1"/>
  <c r="CF293" i="1"/>
  <c r="DB293" i="1" s="1"/>
  <c r="CF324" i="1"/>
  <c r="DB324" i="1" s="1"/>
  <c r="CF174" i="1"/>
  <c r="DB174" i="1" s="1"/>
  <c r="CF97" i="1"/>
  <c r="DB97" i="1" s="1"/>
  <c r="CF287" i="1"/>
  <c r="DB287" i="1" s="1"/>
  <c r="CF230" i="1"/>
  <c r="DB230" i="1" s="1"/>
  <c r="CF50" i="1"/>
  <c r="DB50" i="1" s="1"/>
  <c r="CF231" i="1"/>
  <c r="DB231" i="1" s="1"/>
  <c r="CF232" i="1"/>
  <c r="DB232" i="1" s="1"/>
  <c r="BO22" i="1"/>
  <c r="CK22" i="1" s="1"/>
  <c r="CK32" i="1"/>
  <c r="CK75" i="1"/>
  <c r="DB69" i="1"/>
  <c r="DB191" i="1"/>
  <c r="AB198" i="12"/>
  <c r="DB32" i="1"/>
  <c r="CJ229" i="1"/>
  <c r="BO229" i="1"/>
  <c r="CK229" i="1" s="1"/>
  <c r="J105" i="12"/>
  <c r="CJ293" i="1"/>
  <c r="BO293" i="1"/>
  <c r="CK293" i="1" s="1"/>
  <c r="CJ391" i="1"/>
  <c r="BO391" i="1"/>
  <c r="CK391" i="1" s="1"/>
  <c r="K20" i="2"/>
  <c r="BO51" i="1"/>
  <c r="CK51" i="1" s="1"/>
  <c r="CJ51" i="1"/>
  <c r="BO145" i="1"/>
  <c r="CJ145" i="1"/>
  <c r="AD144" i="12"/>
  <c r="BO134" i="1"/>
  <c r="CK134" i="1" s="1"/>
  <c r="BO285" i="1"/>
  <c r="CK285" i="1" s="1"/>
  <c r="CJ285" i="1"/>
  <c r="BO392" i="1"/>
  <c r="CK392" i="1" s="1"/>
  <c r="CJ392" i="1"/>
  <c r="BO372" i="1"/>
  <c r="CK372" i="1" s="1"/>
  <c r="CJ372" i="1"/>
  <c r="AA177" i="12"/>
  <c r="AA123" i="12"/>
  <c r="AA6" i="12"/>
  <c r="AB6" i="12" s="1"/>
  <c r="AA87" i="12"/>
  <c r="DB95" i="1"/>
  <c r="AA42" i="12"/>
  <c r="DA390" i="1"/>
  <c r="CF390" i="1"/>
  <c r="DB390" i="1" s="1"/>
  <c r="DA406" i="1"/>
  <c r="CF406" i="1"/>
  <c r="DB406" i="1" s="1"/>
  <c r="CL24" i="1"/>
  <c r="K59" i="2"/>
  <c r="V48" i="2"/>
  <c r="K192" i="12"/>
  <c r="DD423" i="1"/>
  <c r="AD192" i="12"/>
  <c r="J192" i="12"/>
  <c r="CJ423" i="1"/>
  <c r="K17" i="2"/>
  <c r="CJ346" i="1"/>
  <c r="BO346" i="1"/>
  <c r="CK346" i="1" s="1"/>
  <c r="AD108" i="12"/>
  <c r="CJ133" i="1"/>
  <c r="BO133" i="1"/>
  <c r="CK133" i="1" s="1"/>
  <c r="CJ218" i="1"/>
  <c r="BO218" i="1"/>
  <c r="CK218" i="1" s="1"/>
  <c r="K16" i="2"/>
  <c r="BO231" i="1"/>
  <c r="CK231" i="1" s="1"/>
  <c r="CJ231" i="1"/>
  <c r="AA180" i="12"/>
  <c r="DA75" i="1"/>
  <c r="CF75" i="1"/>
  <c r="CL214" i="1"/>
  <c r="L48" i="12"/>
  <c r="CL12" i="1"/>
  <c r="AA51" i="12"/>
  <c r="AD105" i="12"/>
  <c r="J18" i="12"/>
  <c r="J114" i="12"/>
  <c r="BO343" i="1"/>
  <c r="CJ343" i="1"/>
  <c r="DD343" i="1"/>
  <c r="J24" i="12"/>
  <c r="J36" i="12"/>
  <c r="J126" i="12"/>
  <c r="BO290" i="1"/>
  <c r="CK290" i="1" s="1"/>
  <c r="CJ290" i="1"/>
  <c r="AD45" i="12"/>
  <c r="BO76" i="1"/>
  <c r="CK76" i="1" s="1"/>
  <c r="CJ76" i="1"/>
  <c r="BO156" i="1"/>
  <c r="CK156" i="1" s="1"/>
  <c r="CJ156" i="1"/>
  <c r="BO216" i="1"/>
  <c r="CK216" i="1" s="1"/>
  <c r="CJ216" i="1"/>
  <c r="CJ344" i="1"/>
  <c r="BO344" i="1"/>
  <c r="CK344" i="1" s="1"/>
  <c r="BO347" i="1"/>
  <c r="CK347" i="1" s="1"/>
  <c r="BO232" i="1"/>
  <c r="CK232" i="1" s="1"/>
  <c r="CJ232" i="1"/>
  <c r="AD117" i="12"/>
  <c r="CF152" i="1"/>
  <c r="DB152" i="1" s="1"/>
  <c r="AA75" i="12"/>
  <c r="DA283" i="1"/>
  <c r="AA108" i="12"/>
  <c r="AA69" i="12"/>
  <c r="AA54" i="12"/>
  <c r="AA21" i="12"/>
  <c r="DA119" i="1"/>
  <c r="CF192" i="1"/>
  <c r="DB192" i="1" s="1"/>
  <c r="AA48" i="12"/>
  <c r="DA214" i="1"/>
  <c r="CF12" i="1"/>
  <c r="DB12" i="1" s="1"/>
  <c r="CF77" i="1"/>
  <c r="DB77" i="1" s="1"/>
  <c r="CF136" i="1"/>
  <c r="DB136" i="1" s="1"/>
  <c r="CF215" i="1"/>
  <c r="DB215" i="1" s="1"/>
  <c r="BO319" i="1"/>
  <c r="CK319" i="1" s="1"/>
  <c r="CJ319" i="1"/>
  <c r="J90" i="12"/>
  <c r="J69" i="12"/>
  <c r="BO78" i="1"/>
  <c r="CK78" i="1" s="1"/>
  <c r="CJ78" i="1"/>
  <c r="BO255" i="1"/>
  <c r="CK255" i="1" s="1"/>
  <c r="CJ255" i="1"/>
  <c r="CJ49" i="1"/>
  <c r="BO49" i="1"/>
  <c r="CK49" i="1" s="1"/>
  <c r="BO205" i="1"/>
  <c r="CK205" i="1" s="1"/>
  <c r="CJ205" i="1"/>
  <c r="CJ272" i="1"/>
  <c r="BO272" i="1"/>
  <c r="CK272" i="1" s="1"/>
  <c r="AA81" i="12"/>
  <c r="AA114" i="12"/>
  <c r="AA111" i="12"/>
  <c r="DA387" i="1"/>
  <c r="AA99" i="12"/>
  <c r="CF121" i="1"/>
  <c r="DB121" i="1" s="1"/>
  <c r="AA39" i="12"/>
  <c r="DA150" i="1"/>
  <c r="CF216" i="1"/>
  <c r="DB216" i="1" s="1"/>
  <c r="AA66" i="12"/>
  <c r="DA254" i="1"/>
  <c r="CF344" i="1"/>
  <c r="DB344" i="1" s="1"/>
  <c r="CF134" i="1"/>
  <c r="DB134" i="1" s="1"/>
  <c r="DA134" i="1"/>
  <c r="CF195" i="1"/>
  <c r="DB195" i="1" s="1"/>
  <c r="DA195" i="1"/>
  <c r="CF217" i="1"/>
  <c r="DB217" i="1" s="1"/>
  <c r="CF388" i="1"/>
  <c r="DB388" i="1" s="1"/>
  <c r="DA388" i="1"/>
  <c r="DA392" i="1"/>
  <c r="CF392" i="1"/>
  <c r="DB392" i="1" s="1"/>
  <c r="CF408" i="1"/>
  <c r="DB408" i="1" s="1"/>
  <c r="DA408" i="1"/>
  <c r="CF172" i="1"/>
  <c r="DB172" i="1" s="1"/>
  <c r="CF173" i="1"/>
  <c r="DB173" i="1" s="1"/>
  <c r="DA369" i="1"/>
  <c r="CF369" i="1"/>
  <c r="DB369" i="1" s="1"/>
  <c r="CF373" i="1"/>
  <c r="DB373" i="1" s="1"/>
  <c r="DA373" i="1"/>
  <c r="AD207" i="12"/>
  <c r="CL191" i="1"/>
  <c r="L57" i="12"/>
  <c r="AD96" i="12"/>
  <c r="AD30" i="12"/>
  <c r="DD131" i="1"/>
  <c r="J30" i="12"/>
  <c r="CJ131" i="1"/>
  <c r="BO131" i="1"/>
  <c r="BO407" i="1"/>
  <c r="CK407" i="1" s="1"/>
  <c r="CJ407" i="1"/>
  <c r="BO79" i="1"/>
  <c r="CK79" i="1" s="1"/>
  <c r="BO408" i="1"/>
  <c r="CK408" i="1" s="1"/>
  <c r="CJ408" i="1"/>
  <c r="AA117" i="12"/>
  <c r="CF290" i="1"/>
  <c r="DB290" i="1" s="1"/>
  <c r="CF229" i="1"/>
  <c r="DB229" i="1" s="1"/>
  <c r="CF51" i="1"/>
  <c r="DB51" i="1" s="1"/>
  <c r="CF322" i="1"/>
  <c r="DB322" i="1" s="1"/>
  <c r="DA371" i="1"/>
  <c r="CF371" i="1"/>
  <c r="DB371" i="1" s="1"/>
  <c r="AD225" i="12"/>
  <c r="AD171" i="12"/>
  <c r="AD153" i="12"/>
  <c r="N154" i="12" s="1"/>
  <c r="AD186" i="12"/>
  <c r="AD240" i="12"/>
  <c r="DD422" i="1"/>
  <c r="AD264" i="12"/>
  <c r="AD255" i="12"/>
  <c r="J180" i="12"/>
  <c r="J123" i="12"/>
  <c r="J6" i="12"/>
  <c r="K6" i="12" s="1"/>
  <c r="J87" i="12"/>
  <c r="J33" i="12"/>
  <c r="CJ101" i="1"/>
  <c r="BO101" i="1"/>
  <c r="CK101" i="1" s="1"/>
  <c r="CJ137" i="1"/>
  <c r="BO137" i="1"/>
  <c r="CK137" i="1" s="1"/>
  <c r="BO295" i="1"/>
  <c r="CK295" i="1" s="1"/>
  <c r="CJ295" i="1"/>
  <c r="BO294" i="1"/>
  <c r="CK294" i="1" s="1"/>
  <c r="CJ294" i="1"/>
  <c r="CJ112" i="1"/>
  <c r="BO112" i="1"/>
  <c r="CK112" i="1" s="1"/>
  <c r="BO321" i="1"/>
  <c r="CK321" i="1" s="1"/>
  <c r="CJ321" i="1"/>
  <c r="CJ373" i="1"/>
  <c r="BO373" i="1"/>
  <c r="CK373" i="1" s="1"/>
  <c r="AA24" i="12"/>
  <c r="CF11" i="1"/>
  <c r="DB11" i="1" s="1"/>
  <c r="CF76" i="1"/>
  <c r="DB76" i="1" s="1"/>
  <c r="CF103" i="1"/>
  <c r="DB103" i="1" s="1"/>
  <c r="AA30" i="12"/>
  <c r="DA131" i="1"/>
  <c r="CF156" i="1"/>
  <c r="DB156" i="1" s="1"/>
  <c r="CF350" i="1"/>
  <c r="DB350" i="1" s="1"/>
  <c r="CF36" i="1"/>
  <c r="DB36" i="1" s="1"/>
  <c r="CF292" i="1"/>
  <c r="DB292" i="1" s="1"/>
  <c r="CF370" i="1"/>
  <c r="DB370" i="1" s="1"/>
  <c r="CF205" i="1"/>
  <c r="DB205" i="1" s="1"/>
  <c r="CF272" i="1"/>
  <c r="DB272" i="1" s="1"/>
  <c r="CF22" i="1"/>
  <c r="DB22" i="1" s="1"/>
  <c r="AD243" i="12"/>
  <c r="AD267" i="12"/>
  <c r="AD234" i="12"/>
  <c r="AD270" i="12"/>
  <c r="AD231" i="12"/>
  <c r="AD159" i="12"/>
  <c r="AD201" i="12"/>
  <c r="AD210" i="12"/>
  <c r="CK69" i="1"/>
  <c r="J174" i="12"/>
  <c r="CJ69" i="1"/>
  <c r="AD174" i="12"/>
  <c r="DD69" i="1"/>
  <c r="L75" i="12"/>
  <c r="AD51" i="12"/>
  <c r="BO368" i="1"/>
  <c r="CK368" i="1" s="1"/>
  <c r="CJ368" i="1"/>
  <c r="AD15" i="12"/>
  <c r="J78" i="12"/>
  <c r="K21" i="2"/>
  <c r="DD387" i="1"/>
  <c r="J111" i="12"/>
  <c r="BO387" i="1"/>
  <c r="CJ387" i="1"/>
  <c r="J72" i="12"/>
  <c r="BO11" i="1"/>
  <c r="CK11" i="1" s="1"/>
  <c r="CJ11" i="1"/>
  <c r="BO121" i="1"/>
  <c r="CK121" i="1" s="1"/>
  <c r="CJ121" i="1"/>
  <c r="DD254" i="1"/>
  <c r="J66" i="12"/>
  <c r="BO254" i="1"/>
  <c r="CJ254" i="1"/>
  <c r="J57" i="12"/>
  <c r="CJ191" i="1"/>
  <c r="BO191" i="1"/>
  <c r="CJ292" i="1"/>
  <c r="BO292" i="1"/>
  <c r="CK292" i="1" s="1"/>
  <c r="CJ322" i="1"/>
  <c r="BO322" i="1"/>
  <c r="CK322" i="1" s="1"/>
  <c r="BO234" i="1"/>
  <c r="CK234" i="1" s="1"/>
  <c r="CJ234" i="1"/>
  <c r="AA120" i="12"/>
  <c r="DA405" i="1"/>
  <c r="AA96" i="12"/>
  <c r="CF400" i="1"/>
  <c r="DB400" i="1" s="1"/>
  <c r="DA400" i="1"/>
  <c r="J198" i="12"/>
  <c r="BO370" i="1"/>
  <c r="CK370" i="1" s="1"/>
  <c r="CJ370" i="1"/>
  <c r="AD9" i="12"/>
  <c r="BO152" i="1"/>
  <c r="CK152" i="1" s="1"/>
  <c r="CJ152" i="1"/>
  <c r="DD95" i="1"/>
  <c r="J12" i="12"/>
  <c r="BO95" i="1"/>
  <c r="CJ95" i="1"/>
  <c r="AD42" i="12"/>
  <c r="CJ8" i="1"/>
  <c r="BO8" i="1"/>
  <c r="CK8" i="1" s="1"/>
  <c r="BO37" i="1"/>
  <c r="CK37" i="1" s="1"/>
  <c r="CJ37" i="1"/>
  <c r="BO123" i="1"/>
  <c r="CJ123" i="1"/>
  <c r="BO154" i="1"/>
  <c r="CK154" i="1" s="1"/>
  <c r="CJ154" i="1"/>
  <c r="CJ389" i="1"/>
  <c r="BO389" i="1"/>
  <c r="CK389" i="1" s="1"/>
  <c r="J93" i="12"/>
  <c r="CJ172" i="1"/>
  <c r="BO172" i="1"/>
  <c r="CK172" i="1" s="1"/>
  <c r="BO230" i="1"/>
  <c r="CK230" i="1" s="1"/>
  <c r="CJ230" i="1"/>
  <c r="CJ173" i="1"/>
  <c r="BO173" i="1"/>
  <c r="CK173" i="1" s="1"/>
  <c r="AA192" i="12"/>
  <c r="DA423" i="1"/>
  <c r="AD132" i="12"/>
  <c r="AA18" i="12"/>
  <c r="J177" i="12"/>
  <c r="AA90" i="12"/>
  <c r="CF289" i="1"/>
  <c r="DB289" i="1" s="1"/>
  <c r="AA12" i="12"/>
  <c r="DA95" i="1"/>
  <c r="AA63" i="12"/>
  <c r="AA27" i="12"/>
  <c r="CF8" i="1"/>
  <c r="DB8" i="1" s="1"/>
  <c r="CF37" i="1"/>
  <c r="DB37" i="1" s="1"/>
  <c r="CF101" i="1"/>
  <c r="DB101" i="1" s="1"/>
  <c r="CF137" i="1"/>
  <c r="DB137" i="1" s="1"/>
  <c r="CF348" i="1"/>
  <c r="DB348" i="1" s="1"/>
  <c r="CF255" i="1"/>
  <c r="DB255" i="1" s="1"/>
  <c r="CF349" i="1"/>
  <c r="DB349" i="1" s="1"/>
  <c r="CF24" i="1"/>
  <c r="DB24" i="1" s="1"/>
  <c r="L49" i="2"/>
  <c r="L59" i="2" s="1"/>
  <c r="N59" i="2"/>
  <c r="BO320" i="1"/>
  <c r="CK320" i="1" s="1"/>
  <c r="CJ320" i="1"/>
  <c r="BO289" i="1"/>
  <c r="CK289" i="1" s="1"/>
  <c r="CJ289" i="1"/>
  <c r="J108" i="12"/>
  <c r="J27" i="12"/>
  <c r="BO192" i="1"/>
  <c r="CK192" i="1" s="1"/>
  <c r="CJ192" i="1"/>
  <c r="J48" i="12"/>
  <c r="BO214" i="1"/>
  <c r="CJ214" i="1"/>
  <c r="BO291" i="1"/>
  <c r="CK291" i="1" s="1"/>
  <c r="CJ291" i="1"/>
  <c r="CJ348" i="1"/>
  <c r="BO348" i="1"/>
  <c r="CK348" i="1" s="1"/>
  <c r="CJ393" i="1"/>
  <c r="BO393" i="1"/>
  <c r="CK393" i="1" s="1"/>
  <c r="BO98" i="1"/>
  <c r="CK98" i="1" s="1"/>
  <c r="CJ390" i="1"/>
  <c r="BO390" i="1"/>
  <c r="CK390" i="1" s="1"/>
  <c r="CJ401" i="1"/>
  <c r="BO401" i="1"/>
  <c r="CK401" i="1" s="1"/>
  <c r="BO369" i="1"/>
  <c r="CK369" i="1" s="1"/>
  <c r="CJ369" i="1"/>
  <c r="AD195" i="12"/>
  <c r="AD114" i="12"/>
  <c r="CF284" i="1"/>
  <c r="DB284" i="1" s="1"/>
  <c r="CF151" i="1"/>
  <c r="DB151" i="1" s="1"/>
  <c r="DA151" i="1"/>
  <c r="L93" i="12"/>
  <c r="K14" i="2"/>
  <c r="AD63" i="12"/>
  <c r="AA45" i="12"/>
  <c r="AA105" i="12"/>
  <c r="AD141" i="12"/>
  <c r="AD18" i="12"/>
  <c r="AD24" i="12"/>
  <c r="AD36" i="12"/>
  <c r="BO135" i="1"/>
  <c r="CK135" i="1" s="1"/>
  <c r="CJ135" i="1"/>
  <c r="K12" i="2"/>
  <c r="CJ325" i="1"/>
  <c r="BO325" i="1"/>
  <c r="CK325" i="1" s="1"/>
  <c r="BO284" i="1"/>
  <c r="CK284" i="1" s="1"/>
  <c r="CJ284" i="1"/>
  <c r="J45" i="12"/>
  <c r="AD60" i="12"/>
  <c r="J60" i="12"/>
  <c r="CJ103" i="1"/>
  <c r="BO103" i="1"/>
  <c r="CK103" i="1" s="1"/>
  <c r="DD150" i="1"/>
  <c r="J39" i="12"/>
  <c r="CJ150" i="1"/>
  <c r="BO150" i="1"/>
  <c r="BO153" i="1"/>
  <c r="CK153" i="1" s="1"/>
  <c r="CJ153" i="1"/>
  <c r="BO146" i="1"/>
  <c r="CK146" i="1" s="1"/>
  <c r="CJ146" i="1"/>
  <c r="CJ413" i="1"/>
  <c r="BO413" i="1"/>
  <c r="CK413" i="1" s="1"/>
  <c r="CJ206" i="1"/>
  <c r="BO206" i="1"/>
  <c r="CK206" i="1" s="1"/>
  <c r="BO371" i="1"/>
  <c r="CK371" i="1" s="1"/>
  <c r="CJ371" i="1"/>
  <c r="O60" i="2"/>
  <c r="O58" i="2"/>
  <c r="AA174" i="12"/>
  <c r="DA69" i="1"/>
  <c r="DB283" i="1"/>
  <c r="AA33" i="12"/>
  <c r="AD54" i="12"/>
  <c r="DB119" i="1"/>
  <c r="DB214" i="1"/>
  <c r="CF218" i="1"/>
  <c r="DB218" i="1" s="1"/>
  <c r="CF291" i="1"/>
  <c r="DB291" i="1" s="1"/>
  <c r="CF393" i="1"/>
  <c r="DB393" i="1" s="1"/>
  <c r="AA93" i="12"/>
  <c r="AD90" i="12"/>
  <c r="J120" i="12"/>
  <c r="BO405" i="1"/>
  <c r="CJ405" i="1"/>
  <c r="AD120" i="12"/>
  <c r="DD405" i="1"/>
  <c r="J99" i="12"/>
  <c r="BO33" i="1"/>
  <c r="CK33" i="1" s="1"/>
  <c r="CJ33" i="1"/>
  <c r="K11" i="2"/>
  <c r="BO136" i="1"/>
  <c r="CK136" i="1" s="1"/>
  <c r="CJ136" i="1"/>
  <c r="CJ193" i="1"/>
  <c r="BO193" i="1"/>
  <c r="CK193" i="1" s="1"/>
  <c r="AA15" i="12"/>
  <c r="AA78" i="12"/>
  <c r="CF387" i="1"/>
  <c r="AA60" i="12"/>
  <c r="AD99" i="12"/>
  <c r="DB150" i="1"/>
  <c r="DB254" i="1"/>
  <c r="DA79" i="1"/>
  <c r="CF79" i="1"/>
  <c r="DB79" i="1" s="1"/>
  <c r="DA102" i="1"/>
  <c r="CF102" i="1"/>
  <c r="DB102" i="1" s="1"/>
  <c r="AA57" i="12"/>
  <c r="DA191" i="1"/>
  <c r="J195" i="12"/>
  <c r="K19" i="2"/>
  <c r="K15" i="2"/>
  <c r="AA36" i="12"/>
  <c r="CJ235" i="1"/>
  <c r="BO235" i="1"/>
  <c r="CK235" i="1" s="1"/>
  <c r="J96" i="12"/>
  <c r="CJ350" i="1"/>
  <c r="BO350" i="1"/>
  <c r="CK350" i="1" s="1"/>
  <c r="J102" i="12"/>
  <c r="CJ32" i="1"/>
  <c r="AD102" i="12"/>
  <c r="DD32" i="1"/>
  <c r="CJ122" i="1"/>
  <c r="BO122" i="1"/>
  <c r="CK122" i="1" s="1"/>
  <c r="CJ217" i="1"/>
  <c r="BO217" i="1"/>
  <c r="CK217" i="1" s="1"/>
  <c r="BO388" i="1"/>
  <c r="CK388" i="1" s="1"/>
  <c r="CJ388" i="1"/>
  <c r="CJ23" i="1"/>
  <c r="BO23" i="1"/>
  <c r="CK23" i="1" s="1"/>
  <c r="BO174" i="1"/>
  <c r="CK174" i="1" s="1"/>
  <c r="CJ174" i="1"/>
  <c r="BO323" i="1"/>
  <c r="CK323" i="1" s="1"/>
  <c r="CJ323" i="1"/>
  <c r="AA9" i="12"/>
  <c r="DA206" i="1"/>
  <c r="CF206" i="1"/>
  <c r="DB206" i="1" s="1"/>
  <c r="AD189" i="12"/>
  <c r="AD162" i="12"/>
  <c r="AD204" i="12"/>
  <c r="AD252" i="12"/>
  <c r="AD213" i="12"/>
  <c r="AD183" i="12"/>
  <c r="DD420" i="1"/>
  <c r="AD237" i="12"/>
  <c r="AD219" i="12"/>
  <c r="AD165" i="12"/>
  <c r="DD281" i="1"/>
  <c r="DD185" i="1"/>
  <c r="AD123" i="12"/>
  <c r="J117" i="12"/>
  <c r="J75" i="12"/>
  <c r="CJ283" i="1"/>
  <c r="BO283" i="1"/>
  <c r="DD283" i="1"/>
  <c r="AD33" i="12"/>
  <c r="BO256" i="1"/>
  <c r="CK256" i="1" s="1"/>
  <c r="CJ256" i="1"/>
  <c r="BO349" i="1"/>
  <c r="CK349" i="1" s="1"/>
  <c r="CJ349" i="1"/>
  <c r="BO406" i="1"/>
  <c r="CK406" i="1" s="1"/>
  <c r="CJ406" i="1"/>
  <c r="CJ111" i="1"/>
  <c r="BO111" i="1"/>
  <c r="CK111" i="1" s="1"/>
  <c r="BO324" i="1"/>
  <c r="CK324" i="1" s="1"/>
  <c r="CJ324" i="1"/>
  <c r="AA198" i="12"/>
  <c r="AA126" i="12"/>
  <c r="AA72" i="12"/>
  <c r="DB131" i="1"/>
  <c r="AA102" i="12"/>
  <c r="DA32" i="1"/>
  <c r="DA347" i="1"/>
  <c r="CF347" i="1"/>
  <c r="DB347" i="1" s="1"/>
  <c r="AD249" i="12"/>
  <c r="AD261" i="12"/>
  <c r="AD216" i="12"/>
  <c r="AD258" i="12"/>
  <c r="AD222" i="12"/>
  <c r="AD168" i="12"/>
  <c r="AD150" i="12"/>
  <c r="AD246" i="12"/>
  <c r="AD228" i="12"/>
  <c r="L47" i="2"/>
  <c r="N58" i="2"/>
  <c r="N60" i="2"/>
  <c r="K47" i="2"/>
  <c r="AD87" i="12"/>
  <c r="DD75" i="1"/>
  <c r="CJ75" i="1"/>
  <c r="J51" i="12"/>
  <c r="J81" i="12"/>
  <c r="J15" i="12"/>
  <c r="AD78" i="12"/>
  <c r="AD72" i="12"/>
  <c r="CJ35" i="1"/>
  <c r="BO35" i="1"/>
  <c r="CK35" i="1" s="1"/>
  <c r="CJ97" i="1"/>
  <c r="BO97" i="1"/>
  <c r="CK97" i="1" s="1"/>
  <c r="BO194" i="1"/>
  <c r="CK194" i="1" s="1"/>
  <c r="CJ194" i="1"/>
  <c r="CJ287" i="1"/>
  <c r="BO287" i="1"/>
  <c r="CK287" i="1" s="1"/>
  <c r="K13" i="2"/>
  <c r="BO195" i="1"/>
  <c r="CK195" i="1" s="1"/>
  <c r="CJ207" i="1"/>
  <c r="BO207" i="1"/>
  <c r="CK207" i="1" s="1"/>
  <c r="BO24" i="1"/>
  <c r="CK24" i="1" s="1"/>
  <c r="BO400" i="1"/>
  <c r="CK400" i="1" s="1"/>
  <c r="CJ400" i="1"/>
  <c r="AA195" i="12"/>
  <c r="CF405" i="1"/>
  <c r="CF368" i="1"/>
  <c r="DB368" i="1" s="1"/>
  <c r="CF207" i="1"/>
  <c r="DB207" i="1" s="1"/>
  <c r="CF110" i="1"/>
  <c r="DB110" i="1" s="1"/>
  <c r="DA110" i="1"/>
  <c r="CF234" i="1"/>
  <c r="DB234" i="1" s="1"/>
  <c r="AD198" i="12"/>
  <c r="J9" i="12"/>
  <c r="K22" i="2"/>
  <c r="BO345" i="1"/>
  <c r="CK345" i="1" s="1"/>
  <c r="CJ345" i="1"/>
  <c r="J63" i="12"/>
  <c r="J42" i="12"/>
  <c r="J54" i="12"/>
  <c r="AD21" i="12"/>
  <c r="DD119" i="1"/>
  <c r="J21" i="12"/>
  <c r="BO119" i="1"/>
  <c r="CJ119" i="1"/>
  <c r="BO120" i="1"/>
  <c r="CK120" i="1" s="1"/>
  <c r="CJ120" i="1"/>
  <c r="BO155" i="1"/>
  <c r="CK155" i="1" s="1"/>
  <c r="CJ155" i="1"/>
  <c r="CJ215" i="1"/>
  <c r="BO215" i="1"/>
  <c r="CK215" i="1" s="1"/>
  <c r="CJ288" i="1"/>
  <c r="BO288" i="1"/>
  <c r="CK288" i="1" s="1"/>
  <c r="CF423" i="1"/>
  <c r="AB129" i="12" s="1"/>
  <c r="AD135" i="12"/>
  <c r="AA84" i="12"/>
  <c r="DA343" i="1"/>
  <c r="CF343" i="1"/>
  <c r="AD177" i="12"/>
  <c r="AD27" i="12"/>
  <c r="AD69" i="12"/>
  <c r="AD81" i="12"/>
  <c r="AD126" i="12"/>
  <c r="K10" i="2"/>
  <c r="AUZ458" i="1" l="1"/>
  <c r="AD111" i="12"/>
  <c r="W112" i="12" s="1"/>
  <c r="BV17" i="15"/>
  <c r="R45" i="18"/>
  <c r="S7" i="14"/>
  <c r="DD24" i="1"/>
  <c r="AO9" i="15"/>
  <c r="AD39" i="12"/>
  <c r="N40" i="12" s="1"/>
  <c r="Z26" i="15"/>
  <c r="CK423" i="1"/>
  <c r="AO26" i="15"/>
  <c r="CH9" i="15"/>
  <c r="CH21" i="15" s="1"/>
  <c r="P17" i="18"/>
  <c r="DQ9" i="15"/>
  <c r="DD12" i="1"/>
  <c r="AO17" i="15"/>
  <c r="EC9" i="15"/>
  <c r="EC21" i="15" s="1"/>
  <c r="Z17" i="15"/>
  <c r="AD156" i="12"/>
  <c r="N157" i="12" s="1"/>
  <c r="Z9" i="15"/>
  <c r="CK9" i="15"/>
  <c r="CK17" i="15"/>
  <c r="BV9" i="15"/>
  <c r="EF17" i="15"/>
  <c r="DQ17" i="15"/>
  <c r="EF9" i="15"/>
  <c r="P14" i="18"/>
  <c r="R47" i="19"/>
  <c r="AUY458" i="1"/>
  <c r="DD294" i="1"/>
  <c r="AVQ294" i="1"/>
  <c r="DD123" i="1"/>
  <c r="AVQ123" i="1"/>
  <c r="DD322" i="1"/>
  <c r="AVQ322" i="1"/>
  <c r="R45" i="19"/>
  <c r="V45" i="2"/>
  <c r="P20" i="19"/>
  <c r="P19" i="19"/>
  <c r="P16" i="18"/>
  <c r="P17" i="19"/>
  <c r="R10" i="19"/>
  <c r="P15" i="18"/>
  <c r="R49" i="18"/>
  <c r="R59" i="18" s="1"/>
  <c r="BO457" i="1"/>
  <c r="P22" i="19"/>
  <c r="P22" i="18"/>
  <c r="R20" i="18"/>
  <c r="I58" i="19"/>
  <c r="R44" i="19"/>
  <c r="I60" i="19"/>
  <c r="R13" i="18"/>
  <c r="P13" i="18"/>
  <c r="R14" i="19"/>
  <c r="P14" i="19"/>
  <c r="P19" i="18"/>
  <c r="R12" i="19"/>
  <c r="P12" i="19"/>
  <c r="R15" i="18"/>
  <c r="R19" i="19"/>
  <c r="R20" i="19"/>
  <c r="R49" i="19"/>
  <c r="R59" i="19" s="1"/>
  <c r="J59" i="19"/>
  <c r="R19" i="18"/>
  <c r="R23" i="18"/>
  <c r="P13" i="19"/>
  <c r="R13" i="19"/>
  <c r="R47" i="18"/>
  <c r="P15" i="19"/>
  <c r="P20" i="18"/>
  <c r="P10" i="18"/>
  <c r="R10" i="18"/>
  <c r="P10" i="19"/>
  <c r="R22" i="19"/>
  <c r="P23" i="19"/>
  <c r="R23" i="19"/>
  <c r="R15" i="19"/>
  <c r="P21" i="19"/>
  <c r="R21" i="19"/>
  <c r="R11" i="18"/>
  <c r="P11" i="18"/>
  <c r="R22" i="18"/>
  <c r="J60" i="19"/>
  <c r="J58" i="19"/>
  <c r="J60" i="18"/>
  <c r="J58" i="18"/>
  <c r="R17" i="18"/>
  <c r="R16" i="18"/>
  <c r="R14" i="18"/>
  <c r="R21" i="18"/>
  <c r="P11" i="19"/>
  <c r="R11" i="19"/>
  <c r="R16" i="19"/>
  <c r="R44" i="18"/>
  <c r="I60" i="18"/>
  <c r="I58" i="18"/>
  <c r="P16" i="19"/>
  <c r="P21" i="18"/>
  <c r="R12" i="18"/>
  <c r="P12" i="18"/>
  <c r="R17" i="19"/>
  <c r="CF457" i="1"/>
  <c r="BP458" i="1"/>
  <c r="BP459" i="1" s="1"/>
  <c r="BQ456" i="1"/>
  <c r="BQ458" i="1" s="1"/>
  <c r="BQ459" i="1" s="1"/>
  <c r="M3" i="12"/>
  <c r="CM4" i="1"/>
  <c r="V44" i="2"/>
  <c r="AB21" i="15"/>
  <c r="R23" i="2"/>
  <c r="J49" i="15"/>
  <c r="DS21" i="15"/>
  <c r="AL21" i="15"/>
  <c r="K174" i="12"/>
  <c r="K175" i="12" s="1"/>
  <c r="AB174" i="12"/>
  <c r="AB175" i="12" s="1"/>
  <c r="CK145" i="1"/>
  <c r="K147" i="12"/>
  <c r="K148" i="12" s="1"/>
  <c r="DB145" i="1"/>
  <c r="AB147" i="12"/>
  <c r="AB148" i="12" s="1"/>
  <c r="CK123" i="1"/>
  <c r="K156" i="12"/>
  <c r="DB123" i="1"/>
  <c r="AB156" i="12"/>
  <c r="AO12" i="15"/>
  <c r="AD12" i="12"/>
  <c r="M13" i="12" s="1"/>
  <c r="AD66" i="12"/>
  <c r="J67" i="12" s="1"/>
  <c r="CK12" i="15"/>
  <c r="DQ12" i="15"/>
  <c r="Z12" i="15"/>
  <c r="BV12" i="15"/>
  <c r="EF12" i="15"/>
  <c r="Z6" i="15"/>
  <c r="AO6" i="15"/>
  <c r="EF6" i="15"/>
  <c r="BV6" i="15"/>
  <c r="DQ6" i="15"/>
  <c r="CK6" i="15"/>
  <c r="DO19" i="15"/>
  <c r="J47" i="15"/>
  <c r="DJ11" i="15"/>
  <c r="DL11" i="15" s="1"/>
  <c r="BO12" i="15"/>
  <c r="CN12" i="15" s="1"/>
  <c r="BM12" i="15"/>
  <c r="BR12" i="15" s="1"/>
  <c r="BS12" i="15" s="1"/>
  <c r="Q10" i="15"/>
  <c r="DP11" i="15"/>
  <c r="EJ11" i="15" s="1"/>
  <c r="Z15" i="15"/>
  <c r="BT19" i="15"/>
  <c r="EF15" i="15"/>
  <c r="BQ16" i="15"/>
  <c r="CN16" i="15"/>
  <c r="BT20" i="15"/>
  <c r="DQ13" i="15"/>
  <c r="DJ9" i="15"/>
  <c r="DL9" i="15" s="1"/>
  <c r="DH9" i="15"/>
  <c r="DM9" i="15" s="1"/>
  <c r="DN9" i="15" s="1"/>
  <c r="DP12" i="15"/>
  <c r="DH12" i="15"/>
  <c r="DM12" i="15" s="1"/>
  <c r="DN12" i="15" s="1"/>
  <c r="DJ12" i="15"/>
  <c r="DL12" i="15" s="1"/>
  <c r="CF16" i="15"/>
  <c r="CF21" i="15" s="1"/>
  <c r="EJ19" i="15"/>
  <c r="EG19" i="15"/>
  <c r="CN18" i="15"/>
  <c r="BQ18" i="15"/>
  <c r="BV15" i="15"/>
  <c r="BO13" i="15"/>
  <c r="BU13" i="15"/>
  <c r="BM13" i="15"/>
  <c r="BR13" i="15" s="1"/>
  <c r="BS13" i="15" s="1"/>
  <c r="BM18" i="15"/>
  <c r="BR18" i="15" s="1"/>
  <c r="BS18" i="15" s="1"/>
  <c r="BT18" i="15" s="1"/>
  <c r="BU18" i="15"/>
  <c r="BU7" i="15"/>
  <c r="BM7" i="15"/>
  <c r="BR7" i="15" s="1"/>
  <c r="BS7" i="15" s="1"/>
  <c r="BT7" i="15" s="1"/>
  <c r="BM17" i="15"/>
  <c r="BR17" i="15" s="1"/>
  <c r="BS17" i="15" s="1"/>
  <c r="BO17" i="15"/>
  <c r="BU17" i="15"/>
  <c r="AO15" i="15"/>
  <c r="BV13" i="15"/>
  <c r="BM16" i="15"/>
  <c r="BR16" i="15" s="1"/>
  <c r="BS16" i="15" s="1"/>
  <c r="BT16" i="15" s="1"/>
  <c r="BU16" i="15"/>
  <c r="DO20" i="15"/>
  <c r="DJ8" i="15"/>
  <c r="DL8" i="15" s="1"/>
  <c r="DH8" i="15"/>
  <c r="DM8" i="15" s="1"/>
  <c r="DN8" i="15" s="1"/>
  <c r="EA16" i="15"/>
  <c r="EA21" i="15" s="1"/>
  <c r="BQ7" i="15"/>
  <c r="CN7" i="15"/>
  <c r="BU11" i="15"/>
  <c r="BO11" i="15"/>
  <c r="CK15" i="15"/>
  <c r="DP13" i="15"/>
  <c r="DH13" i="15"/>
  <c r="DM13" i="15" s="1"/>
  <c r="DN13" i="15" s="1"/>
  <c r="DJ13" i="15"/>
  <c r="DL13" i="15" s="1"/>
  <c r="DP17" i="15"/>
  <c r="DJ17" i="15"/>
  <c r="DL17" i="15" s="1"/>
  <c r="DH17" i="15"/>
  <c r="DM17" i="15" s="1"/>
  <c r="DN17" i="15" s="1"/>
  <c r="CL20" i="15"/>
  <c r="CO20" i="15"/>
  <c r="CK13" i="15"/>
  <c r="DP16" i="15"/>
  <c r="DJ16" i="15"/>
  <c r="DL16" i="15" s="1"/>
  <c r="DH16" i="15"/>
  <c r="DM16" i="15" s="1"/>
  <c r="DN16" i="15" s="1"/>
  <c r="EG20" i="15"/>
  <c r="EJ20" i="15"/>
  <c r="BM9" i="15"/>
  <c r="BR9" i="15" s="1"/>
  <c r="BS9" i="15" s="1"/>
  <c r="BU9" i="15"/>
  <c r="BO9" i="15"/>
  <c r="CL19" i="15"/>
  <c r="CO19" i="15"/>
  <c r="DJ6" i="15"/>
  <c r="DL6" i="15" s="1"/>
  <c r="DP6" i="15"/>
  <c r="DH6" i="15"/>
  <c r="DM6" i="15" s="1"/>
  <c r="DN6" i="15" s="1"/>
  <c r="DJ15" i="15"/>
  <c r="DL15" i="15" s="1"/>
  <c r="DP15" i="15"/>
  <c r="BX21" i="15"/>
  <c r="DP10" i="15"/>
  <c r="DJ10" i="15"/>
  <c r="DL10" i="15" s="1"/>
  <c r="DQ15" i="15"/>
  <c r="CO12" i="15"/>
  <c r="EJ9" i="15"/>
  <c r="EF13" i="15"/>
  <c r="BO10" i="15"/>
  <c r="BM10" i="15"/>
  <c r="BR10" i="15" s="1"/>
  <c r="BS10" i="15" s="1"/>
  <c r="BU10" i="15"/>
  <c r="EJ8" i="15"/>
  <c r="BO8" i="15"/>
  <c r="BM8" i="15"/>
  <c r="BR8" i="15" s="1"/>
  <c r="BS8" i="15" s="1"/>
  <c r="BU8" i="15"/>
  <c r="BU6" i="15"/>
  <c r="CO6" i="15" s="1"/>
  <c r="BO6" i="15"/>
  <c r="BM6" i="15"/>
  <c r="BR6" i="15" s="1"/>
  <c r="BS6" i="15" s="1"/>
  <c r="BO15" i="15"/>
  <c r="BM15" i="15"/>
  <c r="BR15" i="15" s="1"/>
  <c r="BS15" i="15" s="1"/>
  <c r="BU15" i="15"/>
  <c r="DJ18" i="15"/>
  <c r="DL18" i="15" s="1"/>
  <c r="DP18" i="15"/>
  <c r="DH18" i="15"/>
  <c r="DM18" i="15" s="1"/>
  <c r="DN18" i="15" s="1"/>
  <c r="DH7" i="15"/>
  <c r="DM7" i="15" s="1"/>
  <c r="DN7" i="15" s="1"/>
  <c r="DP7" i="15"/>
  <c r="DJ7" i="15"/>
  <c r="DL7" i="15" s="1"/>
  <c r="X181" i="12"/>
  <c r="S13" i="15"/>
  <c r="U13" i="15" s="1"/>
  <c r="Q13" i="15"/>
  <c r="S18" i="15"/>
  <c r="U18" i="15" s="1"/>
  <c r="S7" i="15"/>
  <c r="U7" i="15" s="1"/>
  <c r="S12" i="15"/>
  <c r="U12" i="15" s="1"/>
  <c r="S11" i="15"/>
  <c r="U11" i="15" s="1"/>
  <c r="Q8" i="15"/>
  <c r="S8" i="15"/>
  <c r="U8" i="15" s="1"/>
  <c r="K49" i="15"/>
  <c r="K47" i="15"/>
  <c r="Q7" i="15"/>
  <c r="AO13" i="15"/>
  <c r="S9" i="15"/>
  <c r="U9" i="15" s="1"/>
  <c r="Q18" i="15"/>
  <c r="AJ16" i="15"/>
  <c r="AJ21" i="15" s="1"/>
  <c r="BC8" i="15"/>
  <c r="Q15" i="15"/>
  <c r="Z13" i="15"/>
  <c r="S17" i="15"/>
  <c r="U17" i="15" s="1"/>
  <c r="S15" i="15"/>
  <c r="U15" i="15" s="1"/>
  <c r="S38" i="15"/>
  <c r="S48" i="15" s="1"/>
  <c r="K48" i="15"/>
  <c r="Q6" i="15"/>
  <c r="S36" i="15"/>
  <c r="S49" i="15" s="1"/>
  <c r="BC6" i="15"/>
  <c r="Q16" i="15"/>
  <c r="Q17" i="15"/>
  <c r="V10" i="2"/>
  <c r="R10" i="2"/>
  <c r="V22" i="2"/>
  <c r="R22" i="2"/>
  <c r="V13" i="2"/>
  <c r="R13" i="2"/>
  <c r="V15" i="2"/>
  <c r="R15" i="2"/>
  <c r="V19" i="2"/>
  <c r="R19" i="2"/>
  <c r="V11" i="2"/>
  <c r="R11" i="2"/>
  <c r="V12" i="2"/>
  <c r="R12" i="2"/>
  <c r="V17" i="2"/>
  <c r="R17" i="2"/>
  <c r="V14" i="2"/>
  <c r="R14" i="2"/>
  <c r="V21" i="2"/>
  <c r="R21" i="2"/>
  <c r="V16" i="2"/>
  <c r="R16" i="2"/>
  <c r="V20" i="2"/>
  <c r="R20" i="2"/>
  <c r="AD34" i="12"/>
  <c r="N70" i="12"/>
  <c r="M70" i="12"/>
  <c r="N238" i="12"/>
  <c r="M238" i="12"/>
  <c r="M25" i="12"/>
  <c r="N25" i="12"/>
  <c r="M19" i="12"/>
  <c r="N19" i="12"/>
  <c r="M142" i="12"/>
  <c r="N142" i="12"/>
  <c r="N115" i="12"/>
  <c r="M115" i="12"/>
  <c r="N16" i="12"/>
  <c r="M16" i="12"/>
  <c r="N271" i="12"/>
  <c r="M271" i="12"/>
  <c r="N244" i="12"/>
  <c r="M244" i="12"/>
  <c r="M256" i="12"/>
  <c r="N256" i="12"/>
  <c r="N241" i="12"/>
  <c r="M241" i="12"/>
  <c r="M172" i="12"/>
  <c r="N172" i="12"/>
  <c r="N139" i="12"/>
  <c r="M139" i="12"/>
  <c r="N148" i="12"/>
  <c r="M148" i="12"/>
  <c r="N229" i="12"/>
  <c r="M229" i="12"/>
  <c r="N262" i="12"/>
  <c r="M262" i="12"/>
  <c r="M61" i="12"/>
  <c r="N61" i="12"/>
  <c r="M223" i="12"/>
  <c r="N223" i="12"/>
  <c r="N217" i="12"/>
  <c r="M217" i="12"/>
  <c r="M124" i="12"/>
  <c r="N124" i="12"/>
  <c r="N166" i="12"/>
  <c r="M166" i="12"/>
  <c r="N214" i="12"/>
  <c r="M214" i="12"/>
  <c r="M205" i="12"/>
  <c r="N205" i="12"/>
  <c r="M103" i="12"/>
  <c r="N103" i="12"/>
  <c r="M121" i="12"/>
  <c r="N121" i="12"/>
  <c r="M37" i="12"/>
  <c r="N37" i="12"/>
  <c r="N133" i="12"/>
  <c r="M133" i="12"/>
  <c r="N10" i="12"/>
  <c r="M10" i="12"/>
  <c r="N211" i="12"/>
  <c r="M211" i="12"/>
  <c r="M160" i="12"/>
  <c r="N160" i="12"/>
  <c r="M268" i="12"/>
  <c r="N268" i="12"/>
  <c r="N187" i="12"/>
  <c r="M187" i="12"/>
  <c r="M154" i="12"/>
  <c r="N118" i="12"/>
  <c r="M118" i="12"/>
  <c r="M46" i="12"/>
  <c r="N46" i="12"/>
  <c r="M193" i="12"/>
  <c r="N193" i="12"/>
  <c r="N181" i="12"/>
  <c r="M181" i="12"/>
  <c r="M130" i="12"/>
  <c r="N130" i="12"/>
  <c r="N22" i="12"/>
  <c r="M22" i="12"/>
  <c r="M151" i="12"/>
  <c r="N151" i="12"/>
  <c r="M100" i="12"/>
  <c r="N100" i="12"/>
  <c r="M136" i="12"/>
  <c r="N136" i="12"/>
  <c r="M127" i="12"/>
  <c r="N127" i="12"/>
  <c r="N28" i="12"/>
  <c r="M28" i="12"/>
  <c r="M199" i="12"/>
  <c r="N199" i="12"/>
  <c r="M247" i="12"/>
  <c r="N247" i="12"/>
  <c r="M259" i="12"/>
  <c r="N259" i="12"/>
  <c r="N250" i="12"/>
  <c r="M250" i="12"/>
  <c r="M220" i="12"/>
  <c r="N220" i="12"/>
  <c r="M253" i="12"/>
  <c r="N253" i="12"/>
  <c r="N190" i="12"/>
  <c r="M190" i="12"/>
  <c r="N91" i="12"/>
  <c r="M91" i="12"/>
  <c r="N64" i="12"/>
  <c r="M64" i="12"/>
  <c r="M175" i="12"/>
  <c r="N175" i="12"/>
  <c r="M7" i="12"/>
  <c r="N7" i="12"/>
  <c r="N265" i="12"/>
  <c r="M265" i="12"/>
  <c r="N31" i="12"/>
  <c r="M31" i="12"/>
  <c r="M97" i="12"/>
  <c r="N97" i="12"/>
  <c r="M145" i="12"/>
  <c r="N145" i="12"/>
  <c r="N79" i="12"/>
  <c r="M79" i="12"/>
  <c r="M184" i="12"/>
  <c r="N184" i="12"/>
  <c r="M82" i="12"/>
  <c r="N82" i="12"/>
  <c r="M178" i="12"/>
  <c r="N178" i="12"/>
  <c r="N73" i="12"/>
  <c r="M73" i="12"/>
  <c r="M88" i="12"/>
  <c r="N88" i="12"/>
  <c r="M169" i="12"/>
  <c r="N169" i="12"/>
  <c r="N34" i="12"/>
  <c r="M34" i="12"/>
  <c r="M163" i="12"/>
  <c r="N163" i="12"/>
  <c r="N55" i="12"/>
  <c r="M55" i="12"/>
  <c r="N196" i="12"/>
  <c r="M196" i="12"/>
  <c r="M43" i="12"/>
  <c r="N43" i="12"/>
  <c r="N52" i="12"/>
  <c r="M52" i="12"/>
  <c r="N202" i="12"/>
  <c r="M202" i="12"/>
  <c r="M232" i="12"/>
  <c r="N232" i="12"/>
  <c r="N235" i="12"/>
  <c r="M235" i="12"/>
  <c r="N226" i="12"/>
  <c r="M226" i="12"/>
  <c r="M208" i="12"/>
  <c r="N208" i="12"/>
  <c r="M106" i="12"/>
  <c r="N106" i="12"/>
  <c r="N109" i="12"/>
  <c r="M109" i="12"/>
  <c r="Z70" i="12"/>
  <c r="Z79" i="12"/>
  <c r="I61" i="12"/>
  <c r="I25" i="12"/>
  <c r="Z115" i="12"/>
  <c r="I16" i="12"/>
  <c r="L271" i="12"/>
  <c r="L244" i="12"/>
  <c r="L256" i="12"/>
  <c r="L241" i="12"/>
  <c r="L172" i="12"/>
  <c r="L139" i="12"/>
  <c r="Z22" i="12"/>
  <c r="L166" i="12"/>
  <c r="L103" i="12"/>
  <c r="I121" i="12"/>
  <c r="L133" i="12"/>
  <c r="L10" i="12"/>
  <c r="L160" i="12"/>
  <c r="L187" i="12"/>
  <c r="L154" i="12"/>
  <c r="L118" i="12"/>
  <c r="I193" i="12"/>
  <c r="Z181" i="12"/>
  <c r="AB130" i="12"/>
  <c r="L73" i="12"/>
  <c r="L190" i="12"/>
  <c r="I64" i="12"/>
  <c r="I97" i="12"/>
  <c r="Z196" i="12"/>
  <c r="Z43" i="12"/>
  <c r="L202" i="12"/>
  <c r="L226" i="12"/>
  <c r="Z106" i="12"/>
  <c r="L181" i="12"/>
  <c r="AA46" i="12"/>
  <c r="I181" i="12"/>
  <c r="Y181" i="12"/>
  <c r="AA181" i="12"/>
  <c r="T181" i="12"/>
  <c r="J181" i="12"/>
  <c r="U181" i="12"/>
  <c r="AD181" i="12"/>
  <c r="O181" i="12"/>
  <c r="V181" i="12"/>
  <c r="Z193" i="12"/>
  <c r="L106" i="12"/>
  <c r="AB139" i="12"/>
  <c r="K130" i="12"/>
  <c r="T148" i="12"/>
  <c r="V148" i="12"/>
  <c r="O148" i="12"/>
  <c r="I148" i="12"/>
  <c r="AD148" i="12"/>
  <c r="W148" i="12"/>
  <c r="Z148" i="12"/>
  <c r="AA148" i="12"/>
  <c r="J148" i="12"/>
  <c r="Y148" i="12"/>
  <c r="L148" i="12"/>
  <c r="X148" i="12"/>
  <c r="U148" i="12"/>
  <c r="V139" i="12"/>
  <c r="Y139" i="12"/>
  <c r="O139" i="12"/>
  <c r="I139" i="12"/>
  <c r="W139" i="12"/>
  <c r="X139" i="12"/>
  <c r="J139" i="12"/>
  <c r="T139" i="12"/>
  <c r="AD139" i="12"/>
  <c r="U139" i="12"/>
  <c r="Z139" i="12"/>
  <c r="AA139" i="12"/>
  <c r="W130" i="12"/>
  <c r="O130" i="12"/>
  <c r="AA130" i="12"/>
  <c r="I130" i="12"/>
  <c r="Y130" i="12"/>
  <c r="J130" i="12"/>
  <c r="Z130" i="12"/>
  <c r="T130" i="12"/>
  <c r="U130" i="12"/>
  <c r="X130" i="12"/>
  <c r="L130" i="12"/>
  <c r="V130" i="12"/>
  <c r="AD130" i="12"/>
  <c r="K139" i="12"/>
  <c r="Z109" i="12"/>
  <c r="J109" i="12"/>
  <c r="AA109" i="12"/>
  <c r="I118" i="12"/>
  <c r="J31" i="12"/>
  <c r="J46" i="12"/>
  <c r="J97" i="12"/>
  <c r="AA97" i="12"/>
  <c r="L31" i="12"/>
  <c r="AA106" i="12"/>
  <c r="J118" i="12"/>
  <c r="Z31" i="12"/>
  <c r="Z25" i="12"/>
  <c r="AA31" i="12"/>
  <c r="AA118" i="12"/>
  <c r="J22" i="12"/>
  <c r="J16" i="12"/>
  <c r="Z118" i="12"/>
  <c r="L16" i="12"/>
  <c r="DD22" i="1"/>
  <c r="S5" i="14"/>
  <c r="Z19" i="12"/>
  <c r="J55" i="12"/>
  <c r="Z16" i="12"/>
  <c r="J43" i="12"/>
  <c r="J52" i="12"/>
  <c r="AA16" i="12"/>
  <c r="Z52" i="12"/>
  <c r="V47" i="2"/>
  <c r="J61" i="12"/>
  <c r="I10" i="12"/>
  <c r="I136" i="12"/>
  <c r="Z97" i="12"/>
  <c r="L97" i="12"/>
  <c r="AB30" i="12"/>
  <c r="AB31" i="12" s="1"/>
  <c r="AB39" i="12"/>
  <c r="AA196" i="12"/>
  <c r="AA103" i="12"/>
  <c r="I103" i="12"/>
  <c r="AB75" i="12"/>
  <c r="J196" i="12"/>
  <c r="I55" i="12"/>
  <c r="J10" i="12"/>
  <c r="AA10" i="12"/>
  <c r="I196" i="12"/>
  <c r="AA61" i="12"/>
  <c r="L19" i="12"/>
  <c r="I52" i="12"/>
  <c r="K7" i="12"/>
  <c r="I127" i="12"/>
  <c r="L22" i="12"/>
  <c r="J178" i="12"/>
  <c r="J73" i="12"/>
  <c r="L196" i="12"/>
  <c r="AA25" i="12"/>
  <c r="Z127" i="12"/>
  <c r="Z61" i="12"/>
  <c r="J70" i="12"/>
  <c r="AA52" i="12"/>
  <c r="I22" i="12"/>
  <c r="I73" i="12"/>
  <c r="AA73" i="12"/>
  <c r="AA127" i="12"/>
  <c r="AA37" i="12"/>
  <c r="J28" i="12"/>
  <c r="AA19" i="12"/>
  <c r="Z10" i="12"/>
  <c r="I31" i="12"/>
  <c r="AA70" i="12"/>
  <c r="J25" i="12"/>
  <c r="AD82" i="12"/>
  <c r="W82" i="12"/>
  <c r="R82" i="12"/>
  <c r="V82" i="12"/>
  <c r="Q82" i="12"/>
  <c r="S82" i="12"/>
  <c r="U82" i="12"/>
  <c r="Y82" i="12"/>
  <c r="X82" i="12"/>
  <c r="P82" i="12"/>
  <c r="T82" i="12"/>
  <c r="O82" i="12"/>
  <c r="AD136" i="12"/>
  <c r="X136" i="12"/>
  <c r="Y136" i="12"/>
  <c r="U136" i="12"/>
  <c r="V136" i="12"/>
  <c r="W136" i="12"/>
  <c r="T136" i="12"/>
  <c r="Z136" i="12"/>
  <c r="O136" i="12"/>
  <c r="AA136" i="12"/>
  <c r="J136" i="12"/>
  <c r="AB136" i="12"/>
  <c r="K136" i="12"/>
  <c r="K93" i="12"/>
  <c r="CK119" i="1"/>
  <c r="K21" i="12"/>
  <c r="K22" i="12" s="1"/>
  <c r="K9" i="12"/>
  <c r="K10" i="12" s="1"/>
  <c r="J82" i="12"/>
  <c r="K81" i="12"/>
  <c r="K82" i="12" s="1"/>
  <c r="AD88" i="12"/>
  <c r="W88" i="12"/>
  <c r="X88" i="12"/>
  <c r="U88" i="12"/>
  <c r="S88" i="12"/>
  <c r="Q88" i="12"/>
  <c r="R88" i="12"/>
  <c r="V88" i="12"/>
  <c r="Y88" i="12"/>
  <c r="P88" i="12"/>
  <c r="O88" i="12"/>
  <c r="T88" i="12"/>
  <c r="L60" i="2"/>
  <c r="L58" i="2"/>
  <c r="AD247" i="12"/>
  <c r="AA247" i="12"/>
  <c r="W247" i="12"/>
  <c r="V247" i="12"/>
  <c r="T247" i="12"/>
  <c r="U247" i="12"/>
  <c r="Y247" i="12"/>
  <c r="I247" i="12"/>
  <c r="X247" i="12"/>
  <c r="Z247" i="12"/>
  <c r="J247" i="12"/>
  <c r="O247" i="12"/>
  <c r="AB247" i="12"/>
  <c r="K247" i="12"/>
  <c r="AD223" i="12"/>
  <c r="W223" i="12"/>
  <c r="V223" i="12"/>
  <c r="X223" i="12"/>
  <c r="Y223" i="12"/>
  <c r="U223" i="12"/>
  <c r="T223" i="12"/>
  <c r="Z223" i="12"/>
  <c r="I223" i="12"/>
  <c r="AA223" i="12"/>
  <c r="K223" i="12"/>
  <c r="J223" i="12"/>
  <c r="AB223" i="12"/>
  <c r="O223" i="12"/>
  <c r="AD262" i="12"/>
  <c r="Y262" i="12"/>
  <c r="U262" i="12"/>
  <c r="X262" i="12"/>
  <c r="V262" i="12"/>
  <c r="W262" i="12"/>
  <c r="I262" i="12"/>
  <c r="O262" i="12"/>
  <c r="T262" i="12"/>
  <c r="Z262" i="12"/>
  <c r="AA262" i="12"/>
  <c r="AB262" i="12"/>
  <c r="J262" i="12"/>
  <c r="K262" i="12"/>
  <c r="AD250" i="12"/>
  <c r="Y250" i="12"/>
  <c r="V250" i="12"/>
  <c r="W250" i="12"/>
  <c r="X250" i="12"/>
  <c r="T250" i="12"/>
  <c r="U250" i="12"/>
  <c r="O250" i="12"/>
  <c r="I250" i="12"/>
  <c r="Z250" i="12"/>
  <c r="AA250" i="12"/>
  <c r="J250" i="12"/>
  <c r="K250" i="12"/>
  <c r="AB250" i="12"/>
  <c r="AB72" i="12"/>
  <c r="AB73" i="12" s="1"/>
  <c r="AB126" i="12"/>
  <c r="AB127" i="12" s="1"/>
  <c r="X34" i="12"/>
  <c r="U34" i="12"/>
  <c r="V34" i="12"/>
  <c r="Y34" i="12"/>
  <c r="R34" i="12"/>
  <c r="Q34" i="12"/>
  <c r="S34" i="12"/>
  <c r="W34" i="12"/>
  <c r="L34" i="12"/>
  <c r="T34" i="12"/>
  <c r="P34" i="12"/>
  <c r="O34" i="12"/>
  <c r="AD75" i="12"/>
  <c r="AD124" i="12"/>
  <c r="U124" i="12"/>
  <c r="V124" i="12"/>
  <c r="Y124" i="12"/>
  <c r="W124" i="12"/>
  <c r="X124" i="12"/>
  <c r="O124" i="12"/>
  <c r="T124" i="12"/>
  <c r="AD238" i="12"/>
  <c r="T238" i="12"/>
  <c r="W238" i="12"/>
  <c r="V238" i="12"/>
  <c r="U238" i="12"/>
  <c r="Y238" i="12"/>
  <c r="X238" i="12"/>
  <c r="I238" i="12"/>
  <c r="O238" i="12"/>
  <c r="Z238" i="12"/>
  <c r="J238" i="12"/>
  <c r="AA238" i="12"/>
  <c r="AB238" i="12"/>
  <c r="K238" i="12"/>
  <c r="AD214" i="12"/>
  <c r="U214" i="12"/>
  <c r="Y214" i="12"/>
  <c r="X214" i="12"/>
  <c r="W214" i="12"/>
  <c r="V214" i="12"/>
  <c r="T214" i="12"/>
  <c r="Z214" i="12"/>
  <c r="AA214" i="12"/>
  <c r="O214" i="12"/>
  <c r="I214" i="12"/>
  <c r="AB214" i="12"/>
  <c r="J214" i="12"/>
  <c r="K214" i="12"/>
  <c r="AD163" i="12"/>
  <c r="X163" i="12"/>
  <c r="Y163" i="12"/>
  <c r="U163" i="12"/>
  <c r="V163" i="12"/>
  <c r="W163" i="12"/>
  <c r="T163" i="12"/>
  <c r="Z163" i="12"/>
  <c r="I163" i="12"/>
  <c r="AA163" i="12"/>
  <c r="J163" i="12"/>
  <c r="AB163" i="12"/>
  <c r="O163" i="12"/>
  <c r="K163" i="12"/>
  <c r="K96" i="12"/>
  <c r="K97" i="12" s="1"/>
  <c r="K195" i="12"/>
  <c r="K196" i="12" s="1"/>
  <c r="AD100" i="12"/>
  <c r="U100" i="12"/>
  <c r="Y100" i="12"/>
  <c r="X100" i="12"/>
  <c r="W100" i="12"/>
  <c r="V100" i="12"/>
  <c r="T100" i="12"/>
  <c r="L100" i="12"/>
  <c r="O100" i="12"/>
  <c r="Z100" i="12"/>
  <c r="I100" i="12"/>
  <c r="AD91" i="12"/>
  <c r="W91" i="12"/>
  <c r="X91" i="12"/>
  <c r="U91" i="12"/>
  <c r="V91" i="12"/>
  <c r="Y91" i="12"/>
  <c r="T91" i="12"/>
  <c r="O91" i="12"/>
  <c r="AB48" i="12"/>
  <c r="AD37" i="12"/>
  <c r="U37" i="12"/>
  <c r="Y37" i="12"/>
  <c r="R37" i="12"/>
  <c r="X37" i="12"/>
  <c r="S37" i="12"/>
  <c r="W37" i="12"/>
  <c r="V37" i="12"/>
  <c r="Q37" i="12"/>
  <c r="T37" i="12"/>
  <c r="L37" i="12"/>
  <c r="O37" i="12"/>
  <c r="P37" i="12"/>
  <c r="AD64" i="12"/>
  <c r="V64" i="12"/>
  <c r="Q64" i="12"/>
  <c r="U64" i="12"/>
  <c r="Y64" i="12"/>
  <c r="X64" i="12"/>
  <c r="S64" i="12"/>
  <c r="W64" i="12"/>
  <c r="P64" i="12"/>
  <c r="L64" i="12"/>
  <c r="R64" i="12"/>
  <c r="T64" i="12"/>
  <c r="O64" i="12"/>
  <c r="K27" i="12"/>
  <c r="K28" i="12" s="1"/>
  <c r="K108" i="12"/>
  <c r="K109" i="12" s="1"/>
  <c r="Z124" i="12"/>
  <c r="AD145" i="12"/>
  <c r="X145" i="12"/>
  <c r="Y145" i="12"/>
  <c r="U145" i="12"/>
  <c r="V145" i="12"/>
  <c r="T145" i="12"/>
  <c r="W145" i="12"/>
  <c r="Z145" i="12"/>
  <c r="O145" i="12"/>
  <c r="AA145" i="12"/>
  <c r="I145" i="12"/>
  <c r="AB145" i="12"/>
  <c r="J145" i="12"/>
  <c r="K145" i="12"/>
  <c r="J106" i="12"/>
  <c r="K105" i="12"/>
  <c r="K106" i="12" s="1"/>
  <c r="K102" i="12"/>
  <c r="K103" i="12" s="1"/>
  <c r="K54" i="12"/>
  <c r="K55" i="12" s="1"/>
  <c r="AD199" i="12"/>
  <c r="X199" i="12"/>
  <c r="U199" i="12"/>
  <c r="Y199" i="12"/>
  <c r="V199" i="12"/>
  <c r="W199" i="12"/>
  <c r="O199" i="12"/>
  <c r="T199" i="12"/>
  <c r="DB405" i="1"/>
  <c r="AB120" i="12"/>
  <c r="AB121" i="12" s="1"/>
  <c r="AD79" i="12"/>
  <c r="S79" i="12"/>
  <c r="Q79" i="12"/>
  <c r="V79" i="12"/>
  <c r="Y79" i="12"/>
  <c r="X79" i="12"/>
  <c r="W79" i="12"/>
  <c r="U79" i="12"/>
  <c r="O79" i="12"/>
  <c r="R79" i="12"/>
  <c r="T79" i="12"/>
  <c r="P79" i="12"/>
  <c r="K51" i="12"/>
  <c r="K52" i="12" s="1"/>
  <c r="AD169" i="12"/>
  <c r="X169" i="12"/>
  <c r="Y169" i="12"/>
  <c r="U169" i="12"/>
  <c r="V169" i="12"/>
  <c r="W169" i="12"/>
  <c r="T169" i="12"/>
  <c r="Z169" i="12"/>
  <c r="O169" i="12"/>
  <c r="I169" i="12"/>
  <c r="AA169" i="12"/>
  <c r="J169" i="12"/>
  <c r="AB169" i="12"/>
  <c r="K169" i="12"/>
  <c r="AD259" i="12"/>
  <c r="X259" i="12"/>
  <c r="V259" i="12"/>
  <c r="W259" i="12"/>
  <c r="Y259" i="12"/>
  <c r="U259" i="12"/>
  <c r="Z259" i="12"/>
  <c r="I259" i="12"/>
  <c r="T259" i="12"/>
  <c r="O259" i="12"/>
  <c r="J259" i="12"/>
  <c r="AA259" i="12"/>
  <c r="K259" i="12"/>
  <c r="AB259" i="12"/>
  <c r="K117" i="12"/>
  <c r="K118" i="12" s="1"/>
  <c r="AD184" i="12"/>
  <c r="U184" i="12"/>
  <c r="X184" i="12"/>
  <c r="W184" i="12"/>
  <c r="Y184" i="12"/>
  <c r="V184" i="12"/>
  <c r="I184" i="12"/>
  <c r="T184" i="12"/>
  <c r="AA184" i="12"/>
  <c r="Z184" i="12"/>
  <c r="J184" i="12"/>
  <c r="O184" i="12"/>
  <c r="K184" i="12"/>
  <c r="AB184" i="12"/>
  <c r="AD253" i="12"/>
  <c r="Y253" i="12"/>
  <c r="V253" i="12"/>
  <c r="W253" i="12"/>
  <c r="U253" i="12"/>
  <c r="X253" i="12"/>
  <c r="T253" i="12"/>
  <c r="O253" i="12"/>
  <c r="Z253" i="12"/>
  <c r="I253" i="12"/>
  <c r="AA253" i="12"/>
  <c r="J253" i="12"/>
  <c r="K253" i="12"/>
  <c r="AB253" i="12"/>
  <c r="AD205" i="12"/>
  <c r="T205" i="12"/>
  <c r="W205" i="12"/>
  <c r="V205" i="12"/>
  <c r="Y205" i="12"/>
  <c r="X205" i="12"/>
  <c r="U205" i="12"/>
  <c r="AB205" i="12"/>
  <c r="AA205" i="12"/>
  <c r="Z205" i="12"/>
  <c r="O205" i="12"/>
  <c r="I205" i="12"/>
  <c r="J205" i="12"/>
  <c r="K205" i="12"/>
  <c r="AB36" i="12"/>
  <c r="AB37" i="12" s="1"/>
  <c r="AD121" i="12"/>
  <c r="Y121" i="12"/>
  <c r="U121" i="12"/>
  <c r="W121" i="12"/>
  <c r="X121" i="12"/>
  <c r="V121" i="12"/>
  <c r="O121" i="12"/>
  <c r="T121" i="12"/>
  <c r="CK405" i="1"/>
  <c r="K120" i="12"/>
  <c r="K121" i="12" s="1"/>
  <c r="K45" i="12"/>
  <c r="K46" i="12" s="1"/>
  <c r="AB45" i="12"/>
  <c r="AB46" i="12" s="1"/>
  <c r="AD115" i="12"/>
  <c r="W115" i="12"/>
  <c r="V115" i="12"/>
  <c r="X115" i="12"/>
  <c r="Y115" i="12"/>
  <c r="U115" i="12"/>
  <c r="T115" i="12"/>
  <c r="O115" i="12"/>
  <c r="AB180" i="12"/>
  <c r="AB181" i="12" s="1"/>
  <c r="K177" i="12"/>
  <c r="K178" i="12" s="1"/>
  <c r="AB18" i="12"/>
  <c r="AB19" i="12" s="1"/>
  <c r="AD43" i="12"/>
  <c r="Y43" i="12"/>
  <c r="R43" i="12"/>
  <c r="X43" i="12"/>
  <c r="U43" i="12"/>
  <c r="S43" i="12"/>
  <c r="W43" i="12"/>
  <c r="V43" i="12"/>
  <c r="Q43" i="12"/>
  <c r="O43" i="12"/>
  <c r="T43" i="12"/>
  <c r="P43" i="12"/>
  <c r="K42" i="12"/>
  <c r="K43" i="12" s="1"/>
  <c r="CK95" i="1"/>
  <c r="K12" i="12"/>
  <c r="J199" i="12"/>
  <c r="K198" i="12"/>
  <c r="K199" i="12" s="1"/>
  <c r="CK191" i="1"/>
  <c r="K57" i="12"/>
  <c r="CK254" i="1"/>
  <c r="K66" i="12"/>
  <c r="Y112" i="12"/>
  <c r="X112" i="12"/>
  <c r="O112" i="12"/>
  <c r="J79" i="12"/>
  <c r="K78" i="12"/>
  <c r="K79" i="12" s="1"/>
  <c r="L88" i="12"/>
  <c r="AD175" i="12"/>
  <c r="V175" i="12"/>
  <c r="U175" i="12"/>
  <c r="Y175" i="12"/>
  <c r="W175" i="12"/>
  <c r="X175" i="12"/>
  <c r="T175" i="12"/>
  <c r="J175" i="12"/>
  <c r="AD211" i="12"/>
  <c r="V211" i="12"/>
  <c r="T211" i="12"/>
  <c r="U211" i="12"/>
  <c r="Y211" i="12"/>
  <c r="AA211" i="12"/>
  <c r="X211" i="12"/>
  <c r="W211" i="12"/>
  <c r="Z211" i="12"/>
  <c r="I211" i="12"/>
  <c r="O211" i="12"/>
  <c r="AB211" i="12"/>
  <c r="J211" i="12"/>
  <c r="K211" i="12"/>
  <c r="L247" i="12"/>
  <c r="AD232" i="12"/>
  <c r="U232" i="12"/>
  <c r="X232" i="12"/>
  <c r="Y232" i="12"/>
  <c r="V232" i="12"/>
  <c r="W232" i="12"/>
  <c r="T232" i="12"/>
  <c r="O232" i="12"/>
  <c r="Z232" i="12"/>
  <c r="I232" i="12"/>
  <c r="AA232" i="12"/>
  <c r="J232" i="12"/>
  <c r="AB232" i="12"/>
  <c r="K232" i="12"/>
  <c r="L259" i="12"/>
  <c r="AD235" i="12"/>
  <c r="Y235" i="12"/>
  <c r="X235" i="12"/>
  <c r="W235" i="12"/>
  <c r="U235" i="12"/>
  <c r="V235" i="12"/>
  <c r="T235" i="12"/>
  <c r="I235" i="12"/>
  <c r="Z235" i="12"/>
  <c r="O235" i="12"/>
  <c r="J235" i="12"/>
  <c r="AA235" i="12"/>
  <c r="AB235" i="12"/>
  <c r="K235" i="12"/>
  <c r="L262" i="12"/>
  <c r="AD268" i="12"/>
  <c r="Y268" i="12"/>
  <c r="V268" i="12"/>
  <c r="W268" i="12"/>
  <c r="U268" i="12"/>
  <c r="X268" i="12"/>
  <c r="T268" i="12"/>
  <c r="Z268" i="12"/>
  <c r="O268" i="12"/>
  <c r="AA268" i="12"/>
  <c r="I268" i="12"/>
  <c r="AB268" i="12"/>
  <c r="J268" i="12"/>
  <c r="K268" i="12"/>
  <c r="L250" i="12"/>
  <c r="AB24" i="12"/>
  <c r="AB25" i="12" s="1"/>
  <c r="I34" i="12"/>
  <c r="J88" i="12"/>
  <c r="K87" i="12"/>
  <c r="K88" i="12" s="1"/>
  <c r="AD7" i="12"/>
  <c r="W7" i="12"/>
  <c r="X7" i="12"/>
  <c r="S7" i="12"/>
  <c r="U7" i="12"/>
  <c r="R7" i="12"/>
  <c r="V7" i="12"/>
  <c r="Q7" i="12"/>
  <c r="Y7" i="12"/>
  <c r="P7" i="12"/>
  <c r="O7" i="12"/>
  <c r="T7" i="12"/>
  <c r="J124" i="12"/>
  <c r="K123" i="12"/>
  <c r="K124" i="12" s="1"/>
  <c r="AD265" i="12"/>
  <c r="V265" i="12"/>
  <c r="W265" i="12"/>
  <c r="X265" i="12"/>
  <c r="T265" i="12"/>
  <c r="U265" i="12"/>
  <c r="Y265" i="12"/>
  <c r="I265" i="12"/>
  <c r="Z265" i="12"/>
  <c r="O265" i="12"/>
  <c r="J265" i="12"/>
  <c r="AA265" i="12"/>
  <c r="AB265" i="12"/>
  <c r="K265" i="12"/>
  <c r="L238" i="12"/>
  <c r="L184" i="12"/>
  <c r="AD241" i="12"/>
  <c r="U241" i="12"/>
  <c r="V241" i="12"/>
  <c r="X241" i="12"/>
  <c r="Y241" i="12"/>
  <c r="W241" i="12"/>
  <c r="T241" i="12"/>
  <c r="O241" i="12"/>
  <c r="Z241" i="12"/>
  <c r="I241" i="12"/>
  <c r="AB241" i="12"/>
  <c r="J241" i="12"/>
  <c r="AA241" i="12"/>
  <c r="K241" i="12"/>
  <c r="L199" i="12"/>
  <c r="AD187" i="12"/>
  <c r="W187" i="12"/>
  <c r="X187" i="12"/>
  <c r="V187" i="12"/>
  <c r="Y187" i="12"/>
  <c r="U187" i="12"/>
  <c r="O187" i="12"/>
  <c r="Z187" i="12"/>
  <c r="T187" i="12"/>
  <c r="I187" i="12"/>
  <c r="AA187" i="12"/>
  <c r="J187" i="12"/>
  <c r="AB187" i="12"/>
  <c r="K187" i="12"/>
  <c r="L205" i="12"/>
  <c r="AD172" i="12"/>
  <c r="U172" i="12"/>
  <c r="Y172" i="12"/>
  <c r="X172" i="12"/>
  <c r="W172" i="12"/>
  <c r="V172" i="12"/>
  <c r="Z172" i="12"/>
  <c r="O172" i="12"/>
  <c r="I172" i="12"/>
  <c r="T172" i="12"/>
  <c r="AA172" i="12"/>
  <c r="AB172" i="12"/>
  <c r="J172" i="12"/>
  <c r="K172" i="12"/>
  <c r="AD208" i="12"/>
  <c r="X208" i="12"/>
  <c r="W208" i="12"/>
  <c r="O208" i="12"/>
  <c r="V208" i="12"/>
  <c r="Y208" i="12"/>
  <c r="U208" i="12"/>
  <c r="T208" i="12"/>
  <c r="I208" i="12"/>
  <c r="Z208" i="12"/>
  <c r="J208" i="12"/>
  <c r="AA208" i="12"/>
  <c r="K208" i="12"/>
  <c r="AB208" i="12"/>
  <c r="AA112" i="12"/>
  <c r="AA82" i="12"/>
  <c r="AB81" i="12"/>
  <c r="AB82" i="12" s="1"/>
  <c r="K69" i="12"/>
  <c r="K70" i="12" s="1"/>
  <c r="J91" i="12"/>
  <c r="K90" i="12"/>
  <c r="K91" i="12" s="1"/>
  <c r="AB69" i="12"/>
  <c r="AB70" i="12" s="1"/>
  <c r="AB108" i="12"/>
  <c r="AB109" i="12" s="1"/>
  <c r="Z175" i="12"/>
  <c r="AD46" i="12"/>
  <c r="Y46" i="12"/>
  <c r="V46" i="12"/>
  <c r="Q46" i="12"/>
  <c r="S46" i="12"/>
  <c r="R46" i="12"/>
  <c r="X46" i="12"/>
  <c r="U46" i="12"/>
  <c r="W46" i="12"/>
  <c r="L46" i="12"/>
  <c r="T46" i="12"/>
  <c r="P46" i="12"/>
  <c r="O46" i="12"/>
  <c r="L79" i="12"/>
  <c r="I37" i="12"/>
  <c r="K24" i="12"/>
  <c r="K25" i="12" s="1"/>
  <c r="J115" i="12"/>
  <c r="K114" i="12"/>
  <c r="K115" i="12" s="1"/>
  <c r="K18" i="12"/>
  <c r="K19" i="12" s="1"/>
  <c r="AB51" i="12"/>
  <c r="AB52" i="12" s="1"/>
  <c r="L43" i="12"/>
  <c r="AD109" i="12"/>
  <c r="V109" i="12"/>
  <c r="U109" i="12"/>
  <c r="Y109" i="12"/>
  <c r="X109" i="12"/>
  <c r="W109" i="12"/>
  <c r="O109" i="12"/>
  <c r="T109" i="12"/>
  <c r="L109" i="12"/>
  <c r="AD193" i="12"/>
  <c r="X193" i="12"/>
  <c r="U193" i="12"/>
  <c r="Y193" i="12"/>
  <c r="V193" i="12"/>
  <c r="W193" i="12"/>
  <c r="T193" i="12"/>
  <c r="O193" i="12"/>
  <c r="K193" i="12"/>
  <c r="K60" i="2"/>
  <c r="AA43" i="12"/>
  <c r="AB42" i="12"/>
  <c r="AB43" i="12" s="1"/>
  <c r="AB7" i="12"/>
  <c r="Z7" i="12"/>
  <c r="Z91" i="12"/>
  <c r="AD127" i="12"/>
  <c r="X127" i="12"/>
  <c r="U127" i="12"/>
  <c r="W127" i="12"/>
  <c r="V127" i="12"/>
  <c r="Y127" i="12"/>
  <c r="T127" i="12"/>
  <c r="O127" i="12"/>
  <c r="AD70" i="12"/>
  <c r="V70" i="12"/>
  <c r="Q70" i="12"/>
  <c r="R70" i="12"/>
  <c r="U70" i="12"/>
  <c r="Y70" i="12"/>
  <c r="X70" i="12"/>
  <c r="S70" i="12"/>
  <c r="W70" i="12"/>
  <c r="L70" i="12"/>
  <c r="O70" i="12"/>
  <c r="P70" i="12"/>
  <c r="T70" i="12"/>
  <c r="AD28" i="12"/>
  <c r="R28" i="12"/>
  <c r="X28" i="12"/>
  <c r="U28" i="12"/>
  <c r="W28" i="12"/>
  <c r="Y28" i="12"/>
  <c r="V28" i="12"/>
  <c r="Q28" i="12"/>
  <c r="S28" i="12"/>
  <c r="T28" i="12"/>
  <c r="P28" i="12"/>
  <c r="O28" i="12"/>
  <c r="AD178" i="12"/>
  <c r="W178" i="12"/>
  <c r="X178" i="12"/>
  <c r="V178" i="12"/>
  <c r="U178" i="12"/>
  <c r="Y178" i="12"/>
  <c r="O178" i="12"/>
  <c r="T178" i="12"/>
  <c r="DB343" i="1"/>
  <c r="AB84" i="12"/>
  <c r="DB423" i="1"/>
  <c r="AB192" i="12"/>
  <c r="AB193" i="12" s="1"/>
  <c r="AD22" i="12"/>
  <c r="Y22" i="12"/>
  <c r="Q22" i="12"/>
  <c r="W22" i="12"/>
  <c r="V22" i="12"/>
  <c r="X22" i="12"/>
  <c r="R22" i="12"/>
  <c r="U22" i="12"/>
  <c r="S22" i="12"/>
  <c r="P22" i="12"/>
  <c r="O22" i="12"/>
  <c r="T22" i="12"/>
  <c r="J64" i="12"/>
  <c r="K63" i="12"/>
  <c r="K64" i="12" s="1"/>
  <c r="I199" i="12"/>
  <c r="Z121" i="12"/>
  <c r="AB195" i="12"/>
  <c r="AB196" i="12" s="1"/>
  <c r="DD11" i="1"/>
  <c r="AD73" i="12"/>
  <c r="Y73" i="12"/>
  <c r="R73" i="12"/>
  <c r="X73" i="12"/>
  <c r="Q73" i="12"/>
  <c r="S73" i="12"/>
  <c r="W73" i="12"/>
  <c r="V73" i="12"/>
  <c r="U73" i="12"/>
  <c r="O73" i="12"/>
  <c r="T73" i="12"/>
  <c r="P73" i="12"/>
  <c r="K72" i="12"/>
  <c r="K73" i="12" s="1"/>
  <c r="K15" i="12"/>
  <c r="K16" i="12" s="1"/>
  <c r="I82" i="12"/>
  <c r="L115" i="12"/>
  <c r="L121" i="12"/>
  <c r="AD229" i="12"/>
  <c r="X229" i="12"/>
  <c r="U229" i="12"/>
  <c r="Y229" i="12"/>
  <c r="V229" i="12"/>
  <c r="T229" i="12"/>
  <c r="W229" i="12"/>
  <c r="J229" i="12"/>
  <c r="Z229" i="12"/>
  <c r="AA229" i="12"/>
  <c r="I229" i="12"/>
  <c r="O229" i="12"/>
  <c r="K229" i="12"/>
  <c r="AB229" i="12"/>
  <c r="L211" i="12"/>
  <c r="AD151" i="12"/>
  <c r="V151" i="12"/>
  <c r="W151" i="12"/>
  <c r="X151" i="12"/>
  <c r="Y151" i="12"/>
  <c r="U151" i="12"/>
  <c r="O151" i="12"/>
  <c r="T151" i="12"/>
  <c r="I151" i="12"/>
  <c r="J151" i="12"/>
  <c r="Z151" i="12"/>
  <c r="AA151" i="12"/>
  <c r="K151" i="12"/>
  <c r="AB151" i="12"/>
  <c r="L232" i="12"/>
  <c r="AD217" i="12"/>
  <c r="X217" i="12"/>
  <c r="U217" i="12"/>
  <c r="W217" i="12"/>
  <c r="V217" i="12"/>
  <c r="Y217" i="12"/>
  <c r="T217" i="12"/>
  <c r="O217" i="12"/>
  <c r="Z217" i="12"/>
  <c r="AA217" i="12"/>
  <c r="AB217" i="12"/>
  <c r="I217" i="12"/>
  <c r="J217" i="12"/>
  <c r="K217" i="12"/>
  <c r="L235" i="12"/>
  <c r="AA199" i="12"/>
  <c r="CK283" i="1"/>
  <c r="K75" i="12"/>
  <c r="I124" i="12"/>
  <c r="AD166" i="12"/>
  <c r="V166" i="12"/>
  <c r="U166" i="12"/>
  <c r="Y166" i="12"/>
  <c r="X166" i="12"/>
  <c r="W166" i="12"/>
  <c r="T166" i="12"/>
  <c r="I166" i="12"/>
  <c r="Z166" i="12"/>
  <c r="J166" i="12"/>
  <c r="AA166" i="12"/>
  <c r="O166" i="12"/>
  <c r="AB166" i="12"/>
  <c r="AD220" i="12"/>
  <c r="T220" i="12"/>
  <c r="X220" i="12"/>
  <c r="U220" i="12"/>
  <c r="Y220" i="12"/>
  <c r="V220" i="12"/>
  <c r="I220" i="12"/>
  <c r="W220" i="12"/>
  <c r="Z220" i="12"/>
  <c r="J220" i="12"/>
  <c r="AA220" i="12"/>
  <c r="K220" i="12"/>
  <c r="AB220" i="12"/>
  <c r="O220" i="12"/>
  <c r="L265" i="12"/>
  <c r="L214" i="12"/>
  <c r="AD190" i="12"/>
  <c r="W190" i="12"/>
  <c r="X190" i="12"/>
  <c r="T190" i="12"/>
  <c r="U190" i="12"/>
  <c r="Y190" i="12"/>
  <c r="V190" i="12"/>
  <c r="O190" i="12"/>
  <c r="Z190" i="12"/>
  <c r="I190" i="12"/>
  <c r="AA190" i="12"/>
  <c r="AB190" i="12"/>
  <c r="J190" i="12"/>
  <c r="K190" i="12"/>
  <c r="AB117" i="12"/>
  <c r="AB118" i="12" s="1"/>
  <c r="AB9" i="12"/>
  <c r="AB10" i="12" s="1"/>
  <c r="AD103" i="12"/>
  <c r="U103" i="12"/>
  <c r="Y103" i="12"/>
  <c r="V103" i="12"/>
  <c r="X103" i="12"/>
  <c r="W103" i="12"/>
  <c r="T103" i="12"/>
  <c r="J103" i="12"/>
  <c r="L124" i="12"/>
  <c r="K166" i="12"/>
  <c r="L208" i="12"/>
  <c r="AB66" i="12"/>
  <c r="AB60" i="12"/>
  <c r="AB61" i="12" s="1"/>
  <c r="DB387" i="1"/>
  <c r="AB111" i="12"/>
  <c r="AB112" i="12" s="1"/>
  <c r="AA79" i="12"/>
  <c r="Z82" i="12"/>
  <c r="J100" i="12"/>
  <c r="K99" i="12"/>
  <c r="K100" i="12" s="1"/>
  <c r="J121" i="12"/>
  <c r="AB21" i="12"/>
  <c r="AB22" i="12" s="1"/>
  <c r="AD55" i="12"/>
  <c r="Q55" i="12"/>
  <c r="V55" i="12"/>
  <c r="U55" i="12"/>
  <c r="Y55" i="12"/>
  <c r="R55" i="12"/>
  <c r="X55" i="12"/>
  <c r="S55" i="12"/>
  <c r="W55" i="12"/>
  <c r="T55" i="12"/>
  <c r="P55" i="12"/>
  <c r="O55" i="12"/>
  <c r="Z55" i="12"/>
  <c r="AA34" i="12"/>
  <c r="AB33" i="12"/>
  <c r="AB34" i="12" s="1"/>
  <c r="AA175" i="12"/>
  <c r="CK150" i="1"/>
  <c r="K39" i="12"/>
  <c r="AD61" i="12"/>
  <c r="V61" i="12"/>
  <c r="R61" i="12"/>
  <c r="U61" i="12"/>
  <c r="Y61" i="12"/>
  <c r="X61" i="12"/>
  <c r="S61" i="12"/>
  <c r="W61" i="12"/>
  <c r="O61" i="12"/>
  <c r="L61" i="12"/>
  <c r="Q61" i="12"/>
  <c r="T61" i="12"/>
  <c r="P61" i="12"/>
  <c r="I46" i="12"/>
  <c r="K126" i="12"/>
  <c r="K127" i="12" s="1"/>
  <c r="L127" i="12"/>
  <c r="AD25" i="12"/>
  <c r="Y25" i="12"/>
  <c r="R25" i="12"/>
  <c r="V25" i="12"/>
  <c r="Q25" i="12"/>
  <c r="S25" i="12"/>
  <c r="X25" i="12"/>
  <c r="U25" i="12"/>
  <c r="W25" i="12"/>
  <c r="P25" i="12"/>
  <c r="O25" i="12"/>
  <c r="T25" i="12"/>
  <c r="L25" i="12"/>
  <c r="AD19" i="12"/>
  <c r="S19" i="12"/>
  <c r="W19" i="12"/>
  <c r="Q19" i="12"/>
  <c r="R19" i="12"/>
  <c r="V19" i="12"/>
  <c r="Y19" i="12"/>
  <c r="X19" i="12"/>
  <c r="U19" i="12"/>
  <c r="T19" i="12"/>
  <c r="O19" i="12"/>
  <c r="P19" i="12"/>
  <c r="L82" i="12"/>
  <c r="AD142" i="12"/>
  <c r="X142" i="12"/>
  <c r="V142" i="12"/>
  <c r="Y142" i="12"/>
  <c r="U142" i="12"/>
  <c r="W142" i="12"/>
  <c r="Z142" i="12"/>
  <c r="I142" i="12"/>
  <c r="T142" i="12"/>
  <c r="O142" i="12"/>
  <c r="J142" i="12"/>
  <c r="AA142" i="12"/>
  <c r="AB142" i="12"/>
  <c r="K142" i="12"/>
  <c r="AB105" i="12"/>
  <c r="AB106" i="12" s="1"/>
  <c r="AD196" i="12"/>
  <c r="V196" i="12"/>
  <c r="W196" i="12"/>
  <c r="X196" i="12"/>
  <c r="U196" i="12"/>
  <c r="Y196" i="12"/>
  <c r="T196" i="12"/>
  <c r="O196" i="12"/>
  <c r="CK214" i="1"/>
  <c r="K48" i="12"/>
  <c r="AD48" i="12"/>
  <c r="DD214" i="1"/>
  <c r="I28" i="12"/>
  <c r="I109" i="12"/>
  <c r="AA28" i="12"/>
  <c r="AB27" i="12"/>
  <c r="AB28" i="12" s="1"/>
  <c r="AA64" i="12"/>
  <c r="AB63" i="12"/>
  <c r="AB64" i="12" s="1"/>
  <c r="Z88" i="12"/>
  <c r="AA91" i="12"/>
  <c r="AB90" i="12"/>
  <c r="AB91" i="12" s="1"/>
  <c r="I178" i="12"/>
  <c r="AD133" i="12"/>
  <c r="W133" i="12"/>
  <c r="Y133" i="12"/>
  <c r="U133" i="12"/>
  <c r="X133" i="12"/>
  <c r="V133" i="12"/>
  <c r="T133" i="12"/>
  <c r="O133" i="12"/>
  <c r="Z133" i="12"/>
  <c r="I133" i="12"/>
  <c r="K133" i="12"/>
  <c r="AA133" i="12"/>
  <c r="J133" i="12"/>
  <c r="AB133" i="12"/>
  <c r="L136" i="12"/>
  <c r="AA193" i="12"/>
  <c r="AD93" i="12"/>
  <c r="I43" i="12"/>
  <c r="AD10" i="12"/>
  <c r="S10" i="12"/>
  <c r="U10" i="12"/>
  <c r="Y10" i="12"/>
  <c r="X10" i="12"/>
  <c r="W10" i="12"/>
  <c r="R10" i="12"/>
  <c r="V10" i="12"/>
  <c r="Q10" i="12"/>
  <c r="O10" i="12"/>
  <c r="T10" i="12"/>
  <c r="P10" i="12"/>
  <c r="AB96" i="12"/>
  <c r="AB97" i="12" s="1"/>
  <c r="AA121" i="12"/>
  <c r="O175" i="12"/>
  <c r="AD57" i="12"/>
  <c r="DD191" i="1"/>
  <c r="CK387" i="1"/>
  <c r="K111" i="12"/>
  <c r="I79" i="12"/>
  <c r="AD16" i="12"/>
  <c r="W16" i="12"/>
  <c r="R16" i="12"/>
  <c r="Q16" i="12"/>
  <c r="V16" i="12"/>
  <c r="S16" i="12"/>
  <c r="U16" i="12"/>
  <c r="Y16" i="12"/>
  <c r="X16" i="12"/>
  <c r="T16" i="12"/>
  <c r="P16" i="12"/>
  <c r="O16" i="12"/>
  <c r="AD52" i="12"/>
  <c r="U52" i="12"/>
  <c r="Y52" i="12"/>
  <c r="X52" i="12"/>
  <c r="S52" i="12"/>
  <c r="W52" i="12"/>
  <c r="V52" i="12"/>
  <c r="Q52" i="12"/>
  <c r="R52" i="12"/>
  <c r="T52" i="12"/>
  <c r="O52" i="12"/>
  <c r="P52" i="12"/>
  <c r="I175" i="12"/>
  <c r="L229" i="12"/>
  <c r="AD202" i="12"/>
  <c r="U202" i="12"/>
  <c r="Y202" i="12"/>
  <c r="Z202" i="12"/>
  <c r="V202" i="12"/>
  <c r="T202" i="12"/>
  <c r="W202" i="12"/>
  <c r="X202" i="12"/>
  <c r="AA202" i="12"/>
  <c r="I202" i="12"/>
  <c r="O202" i="12"/>
  <c r="J202" i="12"/>
  <c r="AB202" i="12"/>
  <c r="K202" i="12"/>
  <c r="L151" i="12"/>
  <c r="AD160" i="12"/>
  <c r="X160" i="12"/>
  <c r="T160" i="12"/>
  <c r="U160" i="12"/>
  <c r="Y160" i="12"/>
  <c r="V160" i="12"/>
  <c r="W160" i="12"/>
  <c r="O160" i="12"/>
  <c r="I160" i="12"/>
  <c r="Z160" i="12"/>
  <c r="K160" i="12"/>
  <c r="J160" i="12"/>
  <c r="AA160" i="12"/>
  <c r="AB160" i="12"/>
  <c r="L169" i="12"/>
  <c r="L223" i="12"/>
  <c r="AD271" i="12"/>
  <c r="Z271" i="12"/>
  <c r="X271" i="12"/>
  <c r="U271" i="12"/>
  <c r="W271" i="12"/>
  <c r="V271" i="12"/>
  <c r="Y271" i="12"/>
  <c r="O271" i="12"/>
  <c r="AA271" i="12"/>
  <c r="T271" i="12"/>
  <c r="I271" i="12"/>
  <c r="AB271" i="12"/>
  <c r="J271" i="12"/>
  <c r="K271" i="12"/>
  <c r="L217" i="12"/>
  <c r="L268" i="12"/>
  <c r="AD244" i="12"/>
  <c r="W244" i="12"/>
  <c r="V244" i="12"/>
  <c r="Y244" i="12"/>
  <c r="X244" i="12"/>
  <c r="O244" i="12"/>
  <c r="U244" i="12"/>
  <c r="Z244" i="12"/>
  <c r="T244" i="12"/>
  <c r="I244" i="12"/>
  <c r="AA244" i="12"/>
  <c r="J244" i="12"/>
  <c r="K244" i="12"/>
  <c r="AB244" i="12"/>
  <c r="Z103" i="12"/>
  <c r="Z73" i="12"/>
  <c r="L55" i="12"/>
  <c r="L52" i="12"/>
  <c r="Z199" i="12"/>
  <c r="J34" i="12"/>
  <c r="K33" i="12"/>
  <c r="K34" i="12" s="1"/>
  <c r="I88" i="12"/>
  <c r="I7" i="12"/>
  <c r="J7" i="12"/>
  <c r="V49" i="2"/>
  <c r="V59" i="2" s="1"/>
  <c r="K180" i="12"/>
  <c r="K181" i="12" s="1"/>
  <c r="L175" i="12"/>
  <c r="AD256" i="12"/>
  <c r="X256" i="12"/>
  <c r="I256" i="12"/>
  <c r="T256" i="12"/>
  <c r="U256" i="12"/>
  <c r="Y256" i="12"/>
  <c r="V256" i="12"/>
  <c r="W256" i="12"/>
  <c r="J256" i="12"/>
  <c r="O256" i="12"/>
  <c r="Z256" i="12"/>
  <c r="AA256" i="12"/>
  <c r="K256" i="12"/>
  <c r="AB256" i="12"/>
  <c r="L220" i="12"/>
  <c r="L193" i="12"/>
  <c r="L178" i="12"/>
  <c r="L253" i="12"/>
  <c r="AD154" i="12"/>
  <c r="X154" i="12"/>
  <c r="T154" i="12"/>
  <c r="W154" i="12"/>
  <c r="U154" i="12"/>
  <c r="Y154" i="12"/>
  <c r="V154" i="12"/>
  <c r="O154" i="12"/>
  <c r="Z154" i="12"/>
  <c r="AA154" i="12"/>
  <c r="I154" i="12"/>
  <c r="J154" i="12"/>
  <c r="AB154" i="12"/>
  <c r="K154" i="12"/>
  <c r="L163" i="12"/>
  <c r="AD226" i="12"/>
  <c r="Y226" i="12"/>
  <c r="X226" i="12"/>
  <c r="V226" i="12"/>
  <c r="W226" i="12"/>
  <c r="U226" i="12"/>
  <c r="T226" i="12"/>
  <c r="I226" i="12"/>
  <c r="Z226" i="12"/>
  <c r="J226" i="12"/>
  <c r="AA226" i="12"/>
  <c r="AB226" i="12"/>
  <c r="K226" i="12"/>
  <c r="O226" i="12"/>
  <c r="CK131" i="1"/>
  <c r="K30" i="12"/>
  <c r="K31" i="12" s="1"/>
  <c r="AD31" i="12"/>
  <c r="R31" i="12"/>
  <c r="Q31" i="12"/>
  <c r="Y31" i="12"/>
  <c r="X31" i="12"/>
  <c r="W31" i="12"/>
  <c r="U31" i="12"/>
  <c r="V31" i="12"/>
  <c r="S31" i="12"/>
  <c r="O31" i="12"/>
  <c r="P31" i="12"/>
  <c r="T31" i="12"/>
  <c r="AD97" i="12"/>
  <c r="U97" i="12"/>
  <c r="Y97" i="12"/>
  <c r="V97" i="12"/>
  <c r="X97" i="12"/>
  <c r="W97" i="12"/>
  <c r="T97" i="12"/>
  <c r="O97" i="12"/>
  <c r="L7" i="12"/>
  <c r="Z37" i="12"/>
  <c r="AA100" i="12"/>
  <c r="AB99" i="12"/>
  <c r="AB100" i="12" s="1"/>
  <c r="L28" i="12"/>
  <c r="AB78" i="12"/>
  <c r="AB79" i="12" s="1"/>
  <c r="AB15" i="12"/>
  <c r="AB16" i="12" s="1"/>
  <c r="AA115" i="12"/>
  <c r="AB114" i="12"/>
  <c r="AB115" i="12" s="1"/>
  <c r="I70" i="12"/>
  <c r="I91" i="12"/>
  <c r="AB93" i="12"/>
  <c r="AA22" i="12"/>
  <c r="AA55" i="12"/>
  <c r="AB54" i="12"/>
  <c r="AB55" i="12" s="1"/>
  <c r="Z34" i="12"/>
  <c r="AD118" i="12"/>
  <c r="U118" i="12"/>
  <c r="Y118" i="12"/>
  <c r="X118" i="12"/>
  <c r="W118" i="12"/>
  <c r="V118" i="12"/>
  <c r="T118" i="12"/>
  <c r="O118" i="12"/>
  <c r="J127" i="12"/>
  <c r="L91" i="12"/>
  <c r="J37" i="12"/>
  <c r="K36" i="12"/>
  <c r="K37" i="12" s="1"/>
  <c r="CK343" i="1"/>
  <c r="I115" i="12"/>
  <c r="I19" i="12"/>
  <c r="J19" i="12"/>
  <c r="L142" i="12"/>
  <c r="AD106" i="12"/>
  <c r="U106" i="12"/>
  <c r="X106" i="12"/>
  <c r="W106" i="12"/>
  <c r="Y106" i="12"/>
  <c r="V106" i="12"/>
  <c r="T106" i="12"/>
  <c r="O106" i="12"/>
  <c r="Z46" i="12"/>
  <c r="O103" i="12"/>
  <c r="DB75" i="1"/>
  <c r="J193" i="12"/>
  <c r="K58" i="2"/>
  <c r="Z28" i="12"/>
  <c r="Z64" i="12"/>
  <c r="AB12" i="12"/>
  <c r="AA88" i="12"/>
  <c r="AB87" i="12"/>
  <c r="AB88" i="12" s="1"/>
  <c r="AA7" i="12"/>
  <c r="AA124" i="12"/>
  <c r="AB123" i="12"/>
  <c r="AB124" i="12" s="1"/>
  <c r="AA178" i="12"/>
  <c r="AB177" i="12"/>
  <c r="AB178" i="12" s="1"/>
  <c r="L112" i="12"/>
  <c r="Z178" i="12"/>
  <c r="I106" i="12"/>
  <c r="L145" i="12"/>
  <c r="AB102" i="12"/>
  <c r="AB103" i="12" s="1"/>
  <c r="AB199" i="12"/>
  <c r="AB57" i="12"/>
  <c r="K60" i="12"/>
  <c r="K61" i="12" s="1"/>
  <c r="U112" i="12" l="1"/>
  <c r="V112" i="12"/>
  <c r="AD112" i="12"/>
  <c r="N112" i="12"/>
  <c r="J112" i="12"/>
  <c r="K112" i="12"/>
  <c r="I112" i="12"/>
  <c r="T112" i="12"/>
  <c r="Z112" i="12"/>
  <c r="M112" i="12"/>
  <c r="Z40" i="12"/>
  <c r="X40" i="12"/>
  <c r="Y40" i="12"/>
  <c r="M40" i="12"/>
  <c r="R40" i="12"/>
  <c r="K40" i="12"/>
  <c r="I157" i="12"/>
  <c r="AB40" i="12"/>
  <c r="AA40" i="12"/>
  <c r="Q40" i="12"/>
  <c r="I40" i="12"/>
  <c r="O40" i="12"/>
  <c r="S40" i="12"/>
  <c r="P40" i="12"/>
  <c r="V40" i="12"/>
  <c r="T40" i="12"/>
  <c r="U40" i="12"/>
  <c r="L40" i="12"/>
  <c r="M157" i="12"/>
  <c r="W40" i="12"/>
  <c r="AD40" i="12"/>
  <c r="J40" i="12"/>
  <c r="K157" i="12"/>
  <c r="X157" i="12"/>
  <c r="U157" i="12"/>
  <c r="AA157" i="12"/>
  <c r="V157" i="12"/>
  <c r="J157" i="12"/>
  <c r="Y157" i="12"/>
  <c r="T157" i="12"/>
  <c r="W157" i="12"/>
  <c r="O157" i="12"/>
  <c r="AD157" i="12"/>
  <c r="L157" i="12"/>
  <c r="Z157" i="12"/>
  <c r="AB157" i="12"/>
  <c r="R60" i="19"/>
  <c r="R58" i="19"/>
  <c r="R58" i="18"/>
  <c r="R60" i="18"/>
  <c r="V60" i="2"/>
  <c r="O67" i="12"/>
  <c r="L67" i="12"/>
  <c r="U67" i="12"/>
  <c r="Q67" i="12"/>
  <c r="K67" i="12"/>
  <c r="Q13" i="12"/>
  <c r="N13" i="12"/>
  <c r="P67" i="12"/>
  <c r="W67" i="12"/>
  <c r="R67" i="12"/>
  <c r="S67" i="12"/>
  <c r="X67" i="12"/>
  <c r="AD67" i="12"/>
  <c r="T67" i="12"/>
  <c r="V67" i="12"/>
  <c r="Y67" i="12"/>
  <c r="M67" i="12"/>
  <c r="AB67" i="12"/>
  <c r="Z67" i="12"/>
  <c r="I67" i="12"/>
  <c r="V13" i="12"/>
  <c r="O13" i="12"/>
  <c r="I13" i="12"/>
  <c r="AA13" i="12"/>
  <c r="L13" i="12"/>
  <c r="T13" i="12"/>
  <c r="X13" i="12"/>
  <c r="S13" i="12"/>
  <c r="K13" i="12"/>
  <c r="AB13" i="12"/>
  <c r="P13" i="12"/>
  <c r="U13" i="12"/>
  <c r="W13" i="12"/>
  <c r="J13" i="12"/>
  <c r="Y13" i="12"/>
  <c r="R13" i="12"/>
  <c r="AD13" i="12"/>
  <c r="Z13" i="12"/>
  <c r="N67" i="12"/>
  <c r="AA67" i="12"/>
  <c r="BQ12" i="15"/>
  <c r="EG11" i="15"/>
  <c r="BT12" i="15"/>
  <c r="DO11" i="15"/>
  <c r="DO16" i="15"/>
  <c r="CL12" i="15"/>
  <c r="EG9" i="15"/>
  <c r="DO13" i="15"/>
  <c r="DO7" i="15"/>
  <c r="DO18" i="15"/>
  <c r="BT15" i="15"/>
  <c r="BT8" i="15"/>
  <c r="BT10" i="15"/>
  <c r="DO17" i="15"/>
  <c r="BT13" i="15"/>
  <c r="DO9" i="15"/>
  <c r="EG18" i="15"/>
  <c r="EJ18" i="15"/>
  <c r="CO10" i="15"/>
  <c r="CL10" i="15"/>
  <c r="EJ15" i="15"/>
  <c r="EG15" i="15"/>
  <c r="CL9" i="15"/>
  <c r="CO9" i="15"/>
  <c r="BT11" i="15"/>
  <c r="CN11" i="15"/>
  <c r="BQ11" i="15"/>
  <c r="BQ17" i="15"/>
  <c r="CN17" i="15"/>
  <c r="EG12" i="15"/>
  <c r="EJ12" i="15"/>
  <c r="BQ15" i="15"/>
  <c r="CN15" i="15"/>
  <c r="CL8" i="15"/>
  <c r="CO8" i="15"/>
  <c r="BQ8" i="15"/>
  <c r="CN8" i="15"/>
  <c r="BT9" i="15"/>
  <c r="EJ13" i="15"/>
  <c r="EG13" i="15"/>
  <c r="CO11" i="15"/>
  <c r="CL11" i="15"/>
  <c r="CL16" i="15"/>
  <c r="CO16" i="15"/>
  <c r="BT17" i="15"/>
  <c r="CL13" i="15"/>
  <c r="CO13" i="15"/>
  <c r="DO10" i="15"/>
  <c r="EG7" i="15"/>
  <c r="EJ7" i="15"/>
  <c r="BT6" i="15"/>
  <c r="EG8" i="15"/>
  <c r="CN10" i="15"/>
  <c r="BQ10" i="15"/>
  <c r="DO6" i="15"/>
  <c r="EJ16" i="15"/>
  <c r="EG16" i="15"/>
  <c r="DO15" i="15"/>
  <c r="EG17" i="15"/>
  <c r="EJ17" i="15"/>
  <c r="DO8" i="15"/>
  <c r="CO18" i="15"/>
  <c r="CL18" i="15"/>
  <c r="CN13" i="15"/>
  <c r="BQ13" i="15"/>
  <c r="CO15" i="15"/>
  <c r="CL15" i="15"/>
  <c r="CL6" i="15"/>
  <c r="BQ6" i="15"/>
  <c r="CN6" i="15"/>
  <c r="EJ10" i="15"/>
  <c r="EG10" i="15"/>
  <c r="EJ6" i="15"/>
  <c r="EG6" i="15"/>
  <c r="BQ9" i="15"/>
  <c r="CN9" i="15"/>
  <c r="CL17" i="15"/>
  <c r="CO17" i="15"/>
  <c r="CO7" i="15"/>
  <c r="CL7" i="15"/>
  <c r="DO12" i="15"/>
  <c r="S47" i="15"/>
  <c r="AC64" i="12"/>
  <c r="AC34" i="12"/>
  <c r="AC73" i="12"/>
  <c r="AC46" i="12"/>
  <c r="AC100" i="12"/>
  <c r="AC139" i="12"/>
  <c r="AC199" i="12"/>
  <c r="AC37" i="12"/>
  <c r="AC256" i="12"/>
  <c r="AC160" i="12"/>
  <c r="AC133" i="12"/>
  <c r="AC166" i="12"/>
  <c r="AC121" i="12"/>
  <c r="AC241" i="12"/>
  <c r="AC217" i="12"/>
  <c r="AC154" i="12"/>
  <c r="AC178" i="12"/>
  <c r="AC28" i="12"/>
  <c r="AC226" i="12"/>
  <c r="AC103" i="12"/>
  <c r="AC202" i="12"/>
  <c r="AC88" i="12"/>
  <c r="AC142" i="12"/>
  <c r="AC55" i="12"/>
  <c r="AC82" i="12"/>
  <c r="AC190" i="12"/>
  <c r="AC220" i="12"/>
  <c r="AC151" i="12"/>
  <c r="AC7" i="12"/>
  <c r="AC175" i="12"/>
  <c r="AC208" i="12"/>
  <c r="AC232" i="12"/>
  <c r="AC253" i="12"/>
  <c r="AC169" i="12"/>
  <c r="AC145" i="12"/>
  <c r="AC124" i="12"/>
  <c r="AC136" i="12"/>
  <c r="AC10" i="12"/>
  <c r="AC61" i="12"/>
  <c r="AC127" i="12"/>
  <c r="AC25" i="12"/>
  <c r="AC109" i="12"/>
  <c r="AC43" i="12"/>
  <c r="AC181" i="12"/>
  <c r="AC22" i="12"/>
  <c r="AC115" i="12"/>
  <c r="AC70" i="12"/>
  <c r="AC244" i="12"/>
  <c r="AC271" i="12"/>
  <c r="AC229" i="12"/>
  <c r="AC91" i="12"/>
  <c r="AC172" i="12"/>
  <c r="AC187" i="12"/>
  <c r="AC265" i="12"/>
  <c r="AC268" i="12"/>
  <c r="AC235" i="12"/>
  <c r="AC211" i="12"/>
  <c r="AC205" i="12"/>
  <c r="AC184" i="12"/>
  <c r="AC259" i="12"/>
  <c r="AC163" i="12"/>
  <c r="AC214" i="12"/>
  <c r="AC238" i="12"/>
  <c r="AC250" i="12"/>
  <c r="AC262" i="12"/>
  <c r="AC223" i="12"/>
  <c r="AC247" i="12"/>
  <c r="AC97" i="12"/>
  <c r="AC52" i="12"/>
  <c r="AC16" i="12"/>
  <c r="AC19" i="12"/>
  <c r="AC118" i="12"/>
  <c r="AC31" i="12"/>
  <c r="AC130" i="12"/>
  <c r="AC148" i="12"/>
  <c r="AC193" i="12"/>
  <c r="AC106" i="12"/>
  <c r="AC196" i="12"/>
  <c r="AC79" i="12"/>
  <c r="M94" i="12"/>
  <c r="N94" i="12"/>
  <c r="N76" i="12"/>
  <c r="M76" i="12"/>
  <c r="N58" i="12"/>
  <c r="M58" i="12"/>
  <c r="M49" i="12"/>
  <c r="N49" i="12"/>
  <c r="L76" i="12"/>
  <c r="V58" i="2"/>
  <c r="J76" i="12"/>
  <c r="AB94" i="12"/>
  <c r="AB76" i="12"/>
  <c r="K76" i="12"/>
  <c r="AA76" i="12"/>
  <c r="AD58" i="12"/>
  <c r="V58" i="12"/>
  <c r="X58" i="12"/>
  <c r="U58" i="12"/>
  <c r="S58" i="12"/>
  <c r="W58" i="12"/>
  <c r="Q58" i="12"/>
  <c r="Y58" i="12"/>
  <c r="R58" i="12"/>
  <c r="O58" i="12"/>
  <c r="T58" i="12"/>
  <c r="P58" i="12"/>
  <c r="Z58" i="12"/>
  <c r="I58" i="12"/>
  <c r="AD94" i="12"/>
  <c r="U94" i="12"/>
  <c r="V94" i="12"/>
  <c r="W94" i="12"/>
  <c r="Y94" i="12"/>
  <c r="X94" i="12"/>
  <c r="O94" i="12"/>
  <c r="T94" i="12"/>
  <c r="Z94" i="12"/>
  <c r="I94" i="12"/>
  <c r="AD49" i="12"/>
  <c r="Q49" i="12"/>
  <c r="V49" i="12"/>
  <c r="X49" i="12"/>
  <c r="R49" i="12"/>
  <c r="S49" i="12"/>
  <c r="U49" i="12"/>
  <c r="Y49" i="12"/>
  <c r="W49" i="12"/>
  <c r="P49" i="12"/>
  <c r="T49" i="12"/>
  <c r="O49" i="12"/>
  <c r="I49" i="12"/>
  <c r="Z49" i="12"/>
  <c r="L94" i="12"/>
  <c r="AB58" i="12"/>
  <c r="L49" i="12"/>
  <c r="J94" i="12"/>
  <c r="K49" i="12"/>
  <c r="AA94" i="12"/>
  <c r="AA58" i="12"/>
  <c r="L58" i="12"/>
  <c r="J58" i="12"/>
  <c r="AB49" i="12"/>
  <c r="AD76" i="12"/>
  <c r="R76" i="12"/>
  <c r="U76" i="12"/>
  <c r="X76" i="12"/>
  <c r="Q76" i="12"/>
  <c r="Y76" i="12"/>
  <c r="S76" i="12"/>
  <c r="V76" i="12"/>
  <c r="W76" i="12"/>
  <c r="O76" i="12"/>
  <c r="T76" i="12"/>
  <c r="P76" i="12"/>
  <c r="Z76" i="12"/>
  <c r="I76" i="12"/>
  <c r="AA49" i="12"/>
  <c r="K58" i="12"/>
  <c r="J49" i="12"/>
  <c r="K94" i="12"/>
  <c r="AC112" i="12" l="1"/>
  <c r="AC40" i="12"/>
  <c r="AC157" i="12"/>
  <c r="W63" i="18"/>
  <c r="R67" i="18"/>
  <c r="R65" i="18"/>
  <c r="R63" i="18"/>
  <c r="R65" i="19"/>
  <c r="W63" i="19"/>
  <c r="R63" i="19"/>
  <c r="R67" i="19"/>
  <c r="V65" i="2"/>
  <c r="V63" i="2"/>
  <c r="V67" i="2"/>
  <c r="AA63" i="2"/>
  <c r="AC67" i="12"/>
  <c r="AC13" i="12"/>
  <c r="CV3" i="15"/>
  <c r="EQ13" i="15"/>
  <c r="EQ9" i="15"/>
  <c r="EQ7" i="15"/>
  <c r="EQ18" i="15"/>
  <c r="EQ6" i="15"/>
  <c r="EQ14" i="15"/>
  <c r="EQ5" i="15"/>
  <c r="EQ8" i="15"/>
  <c r="EQ12" i="15"/>
  <c r="EQ16" i="15"/>
  <c r="EQ15" i="15"/>
  <c r="EQ10" i="15"/>
  <c r="EQ17" i="15"/>
  <c r="EQ11" i="15"/>
  <c r="S52" i="15"/>
  <c r="Y52" i="15"/>
  <c r="AC76" i="12"/>
  <c r="AC49" i="12"/>
  <c r="AC94" i="12"/>
  <c r="AC58" i="12"/>
  <c r="K43" i="13"/>
  <c r="U51" i="19" l="1"/>
  <c r="U57" i="19"/>
  <c r="U48" i="19"/>
  <c r="U56" i="19"/>
  <c r="U55" i="19"/>
  <c r="U50" i="19"/>
  <c r="U53" i="19"/>
  <c r="W56" i="19"/>
  <c r="U52" i="19"/>
  <c r="W55" i="19"/>
  <c r="W48" i="19"/>
  <c r="W51" i="19"/>
  <c r="W50" i="19"/>
  <c r="W53" i="19"/>
  <c r="W57" i="19"/>
  <c r="U54" i="19"/>
  <c r="W54" i="19"/>
  <c r="W52" i="19"/>
  <c r="U46" i="19"/>
  <c r="U45" i="19"/>
  <c r="U47" i="19"/>
  <c r="U44" i="19"/>
  <c r="W46" i="19"/>
  <c r="U49" i="19"/>
  <c r="W44" i="19"/>
  <c r="W45" i="19"/>
  <c r="W47" i="19"/>
  <c r="W49" i="19"/>
  <c r="U51" i="18"/>
  <c r="U56" i="18"/>
  <c r="U50" i="18"/>
  <c r="U55" i="18"/>
  <c r="U57" i="18"/>
  <c r="U48" i="18"/>
  <c r="W50" i="18"/>
  <c r="W48" i="18"/>
  <c r="W51" i="18"/>
  <c r="W54" i="18"/>
  <c r="W56" i="18"/>
  <c r="U54" i="18"/>
  <c r="U53" i="18"/>
  <c r="W52" i="18"/>
  <c r="W57" i="18"/>
  <c r="U52" i="18"/>
  <c r="W55" i="18"/>
  <c r="W53" i="18"/>
  <c r="U46" i="18"/>
  <c r="U49" i="18"/>
  <c r="U47" i="18"/>
  <c r="W49" i="18"/>
  <c r="W46" i="18"/>
  <c r="U45" i="18"/>
  <c r="U44" i="18"/>
  <c r="W45" i="18"/>
  <c r="W47" i="18"/>
  <c r="W44" i="18"/>
  <c r="AA52" i="2"/>
  <c r="AI52" i="2" s="1"/>
  <c r="C41" i="13" s="1"/>
  <c r="Y53" i="2"/>
  <c r="Y56" i="2"/>
  <c r="Y54" i="2"/>
  <c r="Y48" i="2"/>
  <c r="Y55" i="2"/>
  <c r="Y52" i="2"/>
  <c r="Y50" i="2"/>
  <c r="Y51" i="2"/>
  <c r="Y57" i="2"/>
  <c r="Y46" i="2"/>
  <c r="Y44" i="2"/>
  <c r="Y45" i="2"/>
  <c r="Y47" i="2"/>
  <c r="Y49" i="2"/>
  <c r="AA45" i="2"/>
  <c r="AE156" i="12" s="1"/>
  <c r="AF156" i="12" s="1"/>
  <c r="AA44" i="2"/>
  <c r="AI44" i="2" s="1"/>
  <c r="C33" i="13" s="1"/>
  <c r="AA53" i="2"/>
  <c r="AE228" i="12" s="1"/>
  <c r="AF228" i="12" s="1"/>
  <c r="AA54" i="2"/>
  <c r="AB54" i="2" s="1"/>
  <c r="D43" i="13" s="1"/>
  <c r="AA47" i="2"/>
  <c r="AA51" i="2"/>
  <c r="AE210" i="12" s="1"/>
  <c r="AF210" i="12" s="1"/>
  <c r="AA49" i="2"/>
  <c r="AB49" i="2" s="1"/>
  <c r="D38" i="13" s="1"/>
  <c r="AA50" i="2"/>
  <c r="AB50" i="2" s="1"/>
  <c r="D39" i="13" s="1"/>
  <c r="AA56" i="2"/>
  <c r="AE255" i="12" s="1"/>
  <c r="AF255" i="12" s="1"/>
  <c r="AA46" i="2"/>
  <c r="AA48" i="2"/>
  <c r="AB48" i="2" s="1"/>
  <c r="D37" i="13" s="1"/>
  <c r="AA55" i="2"/>
  <c r="AI55" i="2" s="1"/>
  <c r="C44" i="13" s="1"/>
  <c r="AA57" i="2"/>
  <c r="AI57" i="2" s="1"/>
  <c r="C46" i="13" s="1"/>
  <c r="ES3" i="15"/>
  <c r="EV9" i="15"/>
  <c r="EV5" i="15"/>
  <c r="EV13" i="15"/>
  <c r="EV16" i="15"/>
  <c r="EV10" i="15"/>
  <c r="EV18" i="15"/>
  <c r="EV15" i="15"/>
  <c r="EV14" i="15"/>
  <c r="EV8" i="15"/>
  <c r="EV17" i="15"/>
  <c r="EV11" i="15"/>
  <c r="EV6" i="15"/>
  <c r="EV12" i="15"/>
  <c r="EV7" i="15"/>
  <c r="Y34" i="15"/>
  <c r="Y42" i="15"/>
  <c r="Y37" i="15"/>
  <c r="Y46" i="15"/>
  <c r="Y41" i="15"/>
  <c r="Y43" i="15"/>
  <c r="Y45" i="15"/>
  <c r="Y39" i="15"/>
  <c r="Y40" i="15"/>
  <c r="Y44" i="15"/>
  <c r="Y33" i="15"/>
  <c r="Y35" i="15"/>
  <c r="Y38" i="15"/>
  <c r="Y36" i="15"/>
  <c r="O10" i="14"/>
  <c r="O7" i="14"/>
  <c r="K40" i="13"/>
  <c r="Q10" i="14"/>
  <c r="Q7" i="14"/>
  <c r="P7" i="14"/>
  <c r="P10" i="14"/>
  <c r="K36" i="13"/>
  <c r="K46" i="13"/>
  <c r="K37" i="13"/>
  <c r="K33" i="13"/>
  <c r="K38" i="13"/>
  <c r="K35" i="13"/>
  <c r="K45" i="13"/>
  <c r="K39" i="13"/>
  <c r="K41" i="13"/>
  <c r="K42" i="13"/>
  <c r="K34" i="13"/>
  <c r="K44" i="13"/>
  <c r="AE135" i="12"/>
  <c r="AF135" i="12" s="1"/>
  <c r="AE132" i="12"/>
  <c r="AF132" i="12" s="1"/>
  <c r="AE63" i="12"/>
  <c r="AE108" i="12"/>
  <c r="AF108" i="12" s="1"/>
  <c r="AE90" i="12"/>
  <c r="AF90" i="12" s="1"/>
  <c r="AE6" i="12"/>
  <c r="AE51" i="12"/>
  <c r="AE15" i="12"/>
  <c r="AE24" i="12"/>
  <c r="AE78" i="12"/>
  <c r="AE87" i="12"/>
  <c r="AE42" i="12"/>
  <c r="AE141" i="12"/>
  <c r="AF141" i="12" s="1"/>
  <c r="L43" i="13"/>
  <c r="AE243" i="12"/>
  <c r="AF243" i="12" s="1"/>
  <c r="AE114" i="12"/>
  <c r="AF114" i="12" s="1"/>
  <c r="AE105" i="12"/>
  <c r="AF105" i="12" s="1"/>
  <c r="AE33" i="12"/>
  <c r="AE123" i="12"/>
  <c r="AF123" i="12" s="1"/>
  <c r="AE60" i="12"/>
  <c r="AE69" i="12"/>
  <c r="AE96" i="12"/>
  <c r="AF96" i="12" s="1"/>
  <c r="G33" i="13"/>
  <c r="G34" i="13"/>
  <c r="G35" i="13"/>
  <c r="G41" i="13"/>
  <c r="G42" i="13"/>
  <c r="G45" i="13"/>
  <c r="G46" i="13"/>
  <c r="G44" i="13"/>
  <c r="G39" i="13"/>
  <c r="G40" i="13"/>
  <c r="G43" i="13"/>
  <c r="G37" i="13"/>
  <c r="G36" i="13"/>
  <c r="G38" i="13"/>
  <c r="W60" i="18" l="1"/>
  <c r="X60" i="18" s="1"/>
  <c r="AE44" i="18"/>
  <c r="X44" i="18"/>
  <c r="W58" i="18"/>
  <c r="X58" i="18" s="1"/>
  <c r="AE48" i="18"/>
  <c r="X48" i="18"/>
  <c r="W59" i="18"/>
  <c r="X59" i="18" s="1"/>
  <c r="X49" i="19"/>
  <c r="AE49" i="19"/>
  <c r="AE51" i="19"/>
  <c r="X51" i="19"/>
  <c r="X56" i="19"/>
  <c r="AE56" i="19"/>
  <c r="X47" i="18"/>
  <c r="AE47" i="18"/>
  <c r="AE46" i="18"/>
  <c r="X46" i="18"/>
  <c r="AE57" i="18"/>
  <c r="X57" i="18"/>
  <c r="X56" i="18"/>
  <c r="AE56" i="18"/>
  <c r="AE50" i="18"/>
  <c r="X50" i="18"/>
  <c r="X47" i="19"/>
  <c r="AE47" i="19"/>
  <c r="AE46" i="19"/>
  <c r="X46" i="19"/>
  <c r="X57" i="19"/>
  <c r="AE57" i="19"/>
  <c r="AE48" i="19"/>
  <c r="X48" i="19"/>
  <c r="W59" i="19"/>
  <c r="X59" i="19" s="1"/>
  <c r="U59" i="19"/>
  <c r="X45" i="18"/>
  <c r="AE45" i="18"/>
  <c r="AE49" i="18"/>
  <c r="X49" i="18"/>
  <c r="X53" i="18"/>
  <c r="AE53" i="18"/>
  <c r="AE52" i="18"/>
  <c r="X52" i="18"/>
  <c r="X54" i="18"/>
  <c r="AE54" i="18"/>
  <c r="U59" i="18"/>
  <c r="AE45" i="19"/>
  <c r="X45" i="19"/>
  <c r="U58" i="19"/>
  <c r="U63" i="19" s="1"/>
  <c r="U60" i="19"/>
  <c r="AE52" i="19"/>
  <c r="X52" i="19"/>
  <c r="X53" i="19"/>
  <c r="AE53" i="19"/>
  <c r="X55" i="19"/>
  <c r="AE55" i="19"/>
  <c r="U58" i="18"/>
  <c r="U63" i="18" s="1"/>
  <c r="U60" i="18"/>
  <c r="X55" i="18"/>
  <c r="AE55" i="18"/>
  <c r="AE51" i="18"/>
  <c r="X51" i="18"/>
  <c r="X44" i="19"/>
  <c r="AE44" i="19"/>
  <c r="W58" i="19"/>
  <c r="X58" i="19" s="1"/>
  <c r="W60" i="19"/>
  <c r="X60" i="19" s="1"/>
  <c r="AE54" i="19"/>
  <c r="X54" i="19"/>
  <c r="X50" i="19"/>
  <c r="AE50" i="19"/>
  <c r="AI53" i="2"/>
  <c r="C42" i="13" s="1"/>
  <c r="AB52" i="2"/>
  <c r="D41" i="13" s="1"/>
  <c r="AB45" i="2"/>
  <c r="D34" i="13" s="1"/>
  <c r="AI45" i="2"/>
  <c r="C34" i="13" s="1"/>
  <c r="Y59" i="2"/>
  <c r="Y58" i="2"/>
  <c r="Y63" i="2" s="1"/>
  <c r="Y60" i="2"/>
  <c r="AB53" i="2"/>
  <c r="D42" i="13" s="1"/>
  <c r="AI49" i="2"/>
  <c r="C38" i="13" s="1"/>
  <c r="AB51" i="2"/>
  <c r="D40" i="13" s="1"/>
  <c r="AB44" i="2"/>
  <c r="D33" i="13" s="1"/>
  <c r="AE147" i="12"/>
  <c r="AF147" i="12" s="1"/>
  <c r="M149" i="12" s="1"/>
  <c r="AK149" i="12" s="1"/>
  <c r="AE183" i="12"/>
  <c r="AF183" i="12" s="1"/>
  <c r="M185" i="12" s="1"/>
  <c r="AK185" i="12" s="1"/>
  <c r="AE192" i="12"/>
  <c r="AF192" i="12" s="1"/>
  <c r="M194" i="12" s="1"/>
  <c r="AK194" i="12" s="1"/>
  <c r="AI48" i="2"/>
  <c r="C37" i="13" s="1"/>
  <c r="AE201" i="12"/>
  <c r="AF201" i="12" s="1"/>
  <c r="I203" i="12" s="1"/>
  <c r="AE246" i="12"/>
  <c r="AF246" i="12" s="1"/>
  <c r="N248" i="12" s="1"/>
  <c r="AL248" i="12" s="1"/>
  <c r="AB55" i="2"/>
  <c r="D44" i="13" s="1"/>
  <c r="AI50" i="2"/>
  <c r="C39" i="13" s="1"/>
  <c r="AB56" i="2"/>
  <c r="D45" i="13" s="1"/>
  <c r="AE264" i="12"/>
  <c r="AF264" i="12" s="1"/>
  <c r="W266" i="12" s="1"/>
  <c r="AQ266" i="12" s="1"/>
  <c r="AB57" i="2"/>
  <c r="D46" i="13" s="1"/>
  <c r="AA60" i="2"/>
  <c r="AB60" i="2" s="1"/>
  <c r="AI51" i="2"/>
  <c r="C40" i="13" s="1"/>
  <c r="AI46" i="2"/>
  <c r="C35" i="13" s="1"/>
  <c r="AA58" i="2"/>
  <c r="AB58" i="2" s="1"/>
  <c r="AA59" i="2"/>
  <c r="AB59" i="2" s="1"/>
  <c r="AE9" i="12"/>
  <c r="AF9" i="12" s="1"/>
  <c r="AE36" i="12"/>
  <c r="AE144" i="12"/>
  <c r="AF144" i="12" s="1"/>
  <c r="N146" i="12" s="1"/>
  <c r="AL146" i="12" s="1"/>
  <c r="AE126" i="12"/>
  <c r="AF126" i="12" s="1"/>
  <c r="T128" i="12" s="1"/>
  <c r="AN128" i="12" s="1"/>
  <c r="P13" i="14"/>
  <c r="AE45" i="12"/>
  <c r="P47" i="12" s="1"/>
  <c r="AV33" i="15"/>
  <c r="AQ33" i="15"/>
  <c r="AP33" i="15"/>
  <c r="AS33" i="15"/>
  <c r="AR33" i="15" s="1"/>
  <c r="Y47" i="15"/>
  <c r="Y49" i="15"/>
  <c r="AV45" i="15"/>
  <c r="AP45" i="15"/>
  <c r="AS45" i="15"/>
  <c r="AR45" i="15" s="1"/>
  <c r="AQ45" i="15"/>
  <c r="AV37" i="15"/>
  <c r="AP37" i="15"/>
  <c r="Y48" i="15"/>
  <c r="AS37" i="15"/>
  <c r="AR37" i="15" s="1"/>
  <c r="AQ37" i="15"/>
  <c r="AS36" i="15"/>
  <c r="AR36" i="15" s="1"/>
  <c r="AQ36" i="15"/>
  <c r="AV36" i="15"/>
  <c r="AP36" i="15"/>
  <c r="AV44" i="15"/>
  <c r="AP44" i="15"/>
  <c r="AS44" i="15"/>
  <c r="AR44" i="15" s="1"/>
  <c r="AQ44" i="15"/>
  <c r="AV43" i="15"/>
  <c r="AP43" i="15"/>
  <c r="AS43" i="15"/>
  <c r="AR43" i="15" s="1"/>
  <c r="AQ43" i="15"/>
  <c r="AQ42" i="15"/>
  <c r="AV42" i="15"/>
  <c r="AP42" i="15"/>
  <c r="AS42" i="15"/>
  <c r="AR42" i="15" s="1"/>
  <c r="AS38" i="15"/>
  <c r="AR38" i="15" s="1"/>
  <c r="AQ38" i="15"/>
  <c r="AV38" i="15"/>
  <c r="AP38" i="15"/>
  <c r="AS40" i="15"/>
  <c r="AR40" i="15" s="1"/>
  <c r="AQ40" i="15"/>
  <c r="AV40" i="15"/>
  <c r="AP40" i="15"/>
  <c r="AV41" i="15"/>
  <c r="AP41" i="15"/>
  <c r="AS41" i="15"/>
  <c r="AR41" i="15" s="1"/>
  <c r="AQ41" i="15"/>
  <c r="AQ34" i="15"/>
  <c r="AV34" i="15"/>
  <c r="AP34" i="15"/>
  <c r="AS34" i="15"/>
  <c r="AR34" i="15" s="1"/>
  <c r="AV35" i="15"/>
  <c r="AP35" i="15"/>
  <c r="AS35" i="15"/>
  <c r="AR35" i="15" s="1"/>
  <c r="AQ35" i="15"/>
  <c r="AV39" i="15"/>
  <c r="AP39" i="15"/>
  <c r="AS39" i="15"/>
  <c r="AR39" i="15" s="1"/>
  <c r="AQ39" i="15"/>
  <c r="AS46" i="15"/>
  <c r="AR46" i="15" s="1"/>
  <c r="AQ46" i="15"/>
  <c r="AV46" i="15"/>
  <c r="AP46" i="15"/>
  <c r="AE117" i="12"/>
  <c r="AF117" i="12" s="1"/>
  <c r="M119" i="12" s="1"/>
  <c r="AK119" i="12" s="1"/>
  <c r="L39" i="13"/>
  <c r="AE27" i="12"/>
  <c r="R29" i="12" s="1"/>
  <c r="AE18" i="12"/>
  <c r="Q20" i="12" s="1"/>
  <c r="AE72" i="12"/>
  <c r="S74" i="12" s="1"/>
  <c r="AE99" i="12"/>
  <c r="AF99" i="12" s="1"/>
  <c r="N101" i="12" s="1"/>
  <c r="AL101" i="12" s="1"/>
  <c r="AE54" i="12"/>
  <c r="R56" i="12" s="1"/>
  <c r="AE81" i="12"/>
  <c r="S83" i="12" s="1"/>
  <c r="L33" i="13"/>
  <c r="AB46" i="2"/>
  <c r="D35" i="13" s="1"/>
  <c r="AB47" i="2"/>
  <c r="D36" i="13" s="1"/>
  <c r="AI47" i="2"/>
  <c r="C36" i="13" s="1"/>
  <c r="AE165" i="12"/>
  <c r="AF165" i="12" s="1"/>
  <c r="M167" i="12" s="1"/>
  <c r="AK167" i="12" s="1"/>
  <c r="AE174" i="12"/>
  <c r="AF174" i="12" s="1"/>
  <c r="M176" i="12" s="1"/>
  <c r="AK176" i="12" s="1"/>
  <c r="AI56" i="2"/>
  <c r="C45" i="13" s="1"/>
  <c r="N212" i="12"/>
  <c r="AL212" i="12" s="1"/>
  <c r="M212" i="12"/>
  <c r="AK212" i="12" s="1"/>
  <c r="M230" i="12"/>
  <c r="AK230" i="12" s="1"/>
  <c r="N230" i="12"/>
  <c r="AL230" i="12" s="1"/>
  <c r="N143" i="12"/>
  <c r="AL143" i="12" s="1"/>
  <c r="M143" i="12"/>
  <c r="AK143" i="12" s="1"/>
  <c r="M137" i="12"/>
  <c r="AK137" i="12" s="1"/>
  <c r="N137" i="12"/>
  <c r="AL137" i="12" s="1"/>
  <c r="N98" i="12"/>
  <c r="AL98" i="12" s="1"/>
  <c r="M98" i="12"/>
  <c r="AK98" i="12" s="1"/>
  <c r="N125" i="12"/>
  <c r="AL125" i="12" s="1"/>
  <c r="M125" i="12"/>
  <c r="AK125" i="12" s="1"/>
  <c r="M245" i="12"/>
  <c r="AK245" i="12" s="1"/>
  <c r="N245" i="12"/>
  <c r="AL245" i="12" s="1"/>
  <c r="N110" i="12"/>
  <c r="AL110" i="12" s="1"/>
  <c r="M110" i="12"/>
  <c r="AK110" i="12" s="1"/>
  <c r="N116" i="12"/>
  <c r="AL116" i="12" s="1"/>
  <c r="M116" i="12"/>
  <c r="AK116" i="12" s="1"/>
  <c r="N158" i="12"/>
  <c r="AL158" i="12" s="1"/>
  <c r="M158" i="12"/>
  <c r="AK158" i="12" s="1"/>
  <c r="N134" i="12"/>
  <c r="AL134" i="12" s="1"/>
  <c r="M134" i="12"/>
  <c r="AK134" i="12" s="1"/>
  <c r="M257" i="12"/>
  <c r="AK257" i="12" s="1"/>
  <c r="N257" i="12"/>
  <c r="AL257" i="12" s="1"/>
  <c r="N107" i="12"/>
  <c r="AL107" i="12" s="1"/>
  <c r="M107" i="12"/>
  <c r="AK107" i="12" s="1"/>
  <c r="N92" i="12"/>
  <c r="AL92" i="12" s="1"/>
  <c r="M92" i="12"/>
  <c r="AK92" i="12" s="1"/>
  <c r="M128" i="12"/>
  <c r="AK128" i="12" s="1"/>
  <c r="M146" i="12"/>
  <c r="AK146" i="12" s="1"/>
  <c r="AE261" i="12"/>
  <c r="AF261" i="12" s="1"/>
  <c r="U263" i="12" s="1"/>
  <c r="AO263" i="12" s="1"/>
  <c r="L45" i="13"/>
  <c r="AE162" i="12"/>
  <c r="AF162" i="12" s="1"/>
  <c r="I164" i="12" s="1"/>
  <c r="L37" i="13"/>
  <c r="L34" i="13"/>
  <c r="AE189" i="12"/>
  <c r="AF189" i="12" s="1"/>
  <c r="Z191" i="12" s="1"/>
  <c r="AA191" i="12" s="1"/>
  <c r="AB191" i="12" s="1"/>
  <c r="AE219" i="12"/>
  <c r="AF219" i="12" s="1"/>
  <c r="I221" i="12" s="1"/>
  <c r="AI54" i="2"/>
  <c r="C43" i="13" s="1"/>
  <c r="AE237" i="12"/>
  <c r="AF237" i="12" s="1"/>
  <c r="L239" i="12" s="1"/>
  <c r="AJ239" i="12" s="1"/>
  <c r="L42" i="13"/>
  <c r="AE270" i="12"/>
  <c r="AF270" i="12" s="1"/>
  <c r="Z272" i="12" s="1"/>
  <c r="AA272" i="12" s="1"/>
  <c r="AB272" i="12" s="1"/>
  <c r="AE216" i="12"/>
  <c r="AF216" i="12" s="1"/>
  <c r="AE171" i="12"/>
  <c r="AF171" i="12" s="1"/>
  <c r="L46" i="13"/>
  <c r="L40" i="13"/>
  <c r="L35" i="13"/>
  <c r="AE234" i="12"/>
  <c r="AF234" i="12" s="1"/>
  <c r="AE198" i="12"/>
  <c r="AF198" i="12" s="1"/>
  <c r="V200" i="12" s="1"/>
  <c r="AP200" i="12" s="1"/>
  <c r="L38" i="13"/>
  <c r="AE180" i="12"/>
  <c r="AF180" i="12" s="1"/>
  <c r="AE207" i="12"/>
  <c r="AF207" i="12" s="1"/>
  <c r="AE252" i="12"/>
  <c r="AF252" i="12" s="1"/>
  <c r="AE254" i="12" s="1"/>
  <c r="AF254" i="12" s="1"/>
  <c r="L44" i="13"/>
  <c r="AE153" i="12"/>
  <c r="AF153" i="12" s="1"/>
  <c r="L155" i="12" s="1"/>
  <c r="AJ155" i="12" s="1"/>
  <c r="AE225" i="12"/>
  <c r="AF225" i="12" s="1"/>
  <c r="Y227" i="12" s="1"/>
  <c r="AS227" i="12" s="1"/>
  <c r="L41" i="13"/>
  <c r="L36" i="13"/>
  <c r="I137" i="12"/>
  <c r="AE137" i="12"/>
  <c r="AF137" i="12" s="1"/>
  <c r="H38" i="13"/>
  <c r="AE195" i="12"/>
  <c r="AF195" i="12" s="1"/>
  <c r="H40" i="13"/>
  <c r="AE213" i="12"/>
  <c r="AF213" i="12" s="1"/>
  <c r="H44" i="13"/>
  <c r="AE249" i="12"/>
  <c r="AF249" i="12" s="1"/>
  <c r="H41" i="13"/>
  <c r="AE222" i="12"/>
  <c r="AF222" i="12" s="1"/>
  <c r="H34" i="13"/>
  <c r="AE159" i="12"/>
  <c r="AF159" i="12" s="1"/>
  <c r="AE177" i="12"/>
  <c r="AF177" i="12" s="1"/>
  <c r="H36" i="13"/>
  <c r="H43" i="13"/>
  <c r="AE240" i="12"/>
  <c r="AF240" i="12" s="1"/>
  <c r="H39" i="13"/>
  <c r="AE204" i="12"/>
  <c r="AF204" i="12" s="1"/>
  <c r="H46" i="13"/>
  <c r="AE267" i="12"/>
  <c r="AF267" i="12" s="1"/>
  <c r="H42" i="13"/>
  <c r="AE231" i="12"/>
  <c r="AF231" i="12" s="1"/>
  <c r="H35" i="13"/>
  <c r="AE168" i="12"/>
  <c r="AF168" i="12" s="1"/>
  <c r="AE150" i="12"/>
  <c r="AF150" i="12" s="1"/>
  <c r="N152" i="12" s="1"/>
  <c r="AL152" i="12" s="1"/>
  <c r="H33" i="13"/>
  <c r="L98" i="12"/>
  <c r="AJ98" i="12" s="1"/>
  <c r="I98" i="12"/>
  <c r="AC98" i="12"/>
  <c r="AT98" i="12" s="1"/>
  <c r="Z98" i="12"/>
  <c r="AA98" i="12" s="1"/>
  <c r="AB98" i="12" s="1"/>
  <c r="Y98" i="12"/>
  <c r="AS98" i="12" s="1"/>
  <c r="AE98" i="12"/>
  <c r="AF98" i="12" s="1"/>
  <c r="O98" i="12"/>
  <c r="AM98" i="12" s="1"/>
  <c r="W98" i="12"/>
  <c r="AQ98" i="12" s="1"/>
  <c r="V98" i="12"/>
  <c r="AP98" i="12" s="1"/>
  <c r="U98" i="12"/>
  <c r="AO98" i="12" s="1"/>
  <c r="X98" i="12"/>
  <c r="AR98" i="12" s="1"/>
  <c r="T98" i="12"/>
  <c r="AN98" i="12" s="1"/>
  <c r="AF60" i="12"/>
  <c r="Q62" i="12"/>
  <c r="R62" i="12"/>
  <c r="P62" i="12"/>
  <c r="S62" i="12"/>
  <c r="S35" i="12"/>
  <c r="AF33" i="12"/>
  <c r="Q35" i="12"/>
  <c r="P35" i="12"/>
  <c r="R35" i="12"/>
  <c r="L116" i="12"/>
  <c r="AJ116" i="12" s="1"/>
  <c r="Y116" i="12"/>
  <c r="AS116" i="12" s="1"/>
  <c r="AE116" i="12"/>
  <c r="AF116" i="12" s="1"/>
  <c r="T116" i="12"/>
  <c r="AN116" i="12" s="1"/>
  <c r="W116" i="12"/>
  <c r="AQ116" i="12" s="1"/>
  <c r="V116" i="12"/>
  <c r="AP116" i="12" s="1"/>
  <c r="I116" i="12"/>
  <c r="U116" i="12"/>
  <c r="AO116" i="12" s="1"/>
  <c r="X116" i="12"/>
  <c r="AR116" i="12" s="1"/>
  <c r="AC116" i="12"/>
  <c r="AT116" i="12" s="1"/>
  <c r="Z116" i="12"/>
  <c r="AA116" i="12" s="1"/>
  <c r="AB116" i="12" s="1"/>
  <c r="O116" i="12"/>
  <c r="AM116" i="12" s="1"/>
  <c r="L212" i="12"/>
  <c r="AJ212" i="12" s="1"/>
  <c r="V212" i="12"/>
  <c r="AP212" i="12" s="1"/>
  <c r="U212" i="12"/>
  <c r="AO212" i="12" s="1"/>
  <c r="T212" i="12"/>
  <c r="AN212" i="12" s="1"/>
  <c r="AE212" i="12"/>
  <c r="AF212" i="12" s="1"/>
  <c r="O212" i="12"/>
  <c r="AM212" i="12" s="1"/>
  <c r="I212" i="12"/>
  <c r="Z212" i="12"/>
  <c r="AA212" i="12" s="1"/>
  <c r="AB212" i="12" s="1"/>
  <c r="AC212" i="12"/>
  <c r="AT212" i="12" s="1"/>
  <c r="Y212" i="12"/>
  <c r="AS212" i="12" s="1"/>
  <c r="X212" i="12"/>
  <c r="AR212" i="12" s="1"/>
  <c r="W212" i="12"/>
  <c r="AQ212" i="12" s="1"/>
  <c r="L230" i="12"/>
  <c r="AJ230" i="12" s="1"/>
  <c r="I230" i="12"/>
  <c r="AE230" i="12"/>
  <c r="AF230" i="12" s="1"/>
  <c r="T230" i="12"/>
  <c r="AN230" i="12" s="1"/>
  <c r="U230" i="12"/>
  <c r="AO230" i="12" s="1"/>
  <c r="W230" i="12"/>
  <c r="AQ230" i="12" s="1"/>
  <c r="AC230" i="12"/>
  <c r="AT230" i="12" s="1"/>
  <c r="X230" i="12"/>
  <c r="AR230" i="12" s="1"/>
  <c r="Z230" i="12"/>
  <c r="AA230" i="12" s="1"/>
  <c r="AB230" i="12" s="1"/>
  <c r="Y230" i="12"/>
  <c r="AS230" i="12" s="1"/>
  <c r="V230" i="12"/>
  <c r="AP230" i="12" s="1"/>
  <c r="O230" i="12"/>
  <c r="AM230" i="12" s="1"/>
  <c r="Y158" i="12"/>
  <c r="AS158" i="12" s="1"/>
  <c r="AE158" i="12"/>
  <c r="AF158" i="12" s="1"/>
  <c r="T158" i="12"/>
  <c r="AN158" i="12" s="1"/>
  <c r="W158" i="12"/>
  <c r="AQ158" i="12" s="1"/>
  <c r="V158" i="12"/>
  <c r="AP158" i="12" s="1"/>
  <c r="L158" i="12"/>
  <c r="AJ158" i="12" s="1"/>
  <c r="I158" i="12"/>
  <c r="U158" i="12"/>
  <c r="AO158" i="12" s="1"/>
  <c r="X158" i="12"/>
  <c r="AR158" i="12" s="1"/>
  <c r="AC158" i="12"/>
  <c r="AT158" i="12" s="1"/>
  <c r="Z158" i="12"/>
  <c r="AA158" i="12" s="1"/>
  <c r="AB158" i="12" s="1"/>
  <c r="O158" i="12"/>
  <c r="AM158" i="12" s="1"/>
  <c r="L146" i="12"/>
  <c r="AJ146" i="12" s="1"/>
  <c r="I146" i="12"/>
  <c r="U146" i="12"/>
  <c r="AO146" i="12" s="1"/>
  <c r="X146" i="12"/>
  <c r="AR146" i="12" s="1"/>
  <c r="AC146" i="12"/>
  <c r="AT146" i="12" s="1"/>
  <c r="Z146" i="12"/>
  <c r="AA146" i="12" s="1"/>
  <c r="AB146" i="12" s="1"/>
  <c r="O146" i="12"/>
  <c r="AM146" i="12" s="1"/>
  <c r="Y146" i="12"/>
  <c r="AS146" i="12" s="1"/>
  <c r="AE146" i="12"/>
  <c r="AF146" i="12" s="1"/>
  <c r="T146" i="12"/>
  <c r="AN146" i="12" s="1"/>
  <c r="W146" i="12"/>
  <c r="AQ146" i="12" s="1"/>
  <c r="V146" i="12"/>
  <c r="AP146" i="12" s="1"/>
  <c r="X137" i="12"/>
  <c r="AR137" i="12" s="1"/>
  <c r="AC137" i="12"/>
  <c r="AT137" i="12" s="1"/>
  <c r="Z137" i="12"/>
  <c r="AA137" i="12" s="1"/>
  <c r="AB137" i="12" s="1"/>
  <c r="Y137" i="12"/>
  <c r="AS137" i="12" s="1"/>
  <c r="O137" i="12"/>
  <c r="AM137" i="12" s="1"/>
  <c r="L137" i="12"/>
  <c r="AJ137" i="12" s="1"/>
  <c r="T137" i="12"/>
  <c r="AN137" i="12" s="1"/>
  <c r="W137" i="12"/>
  <c r="AQ137" i="12" s="1"/>
  <c r="V137" i="12"/>
  <c r="AP137" i="12" s="1"/>
  <c r="U137" i="12"/>
  <c r="AO137" i="12" s="1"/>
  <c r="S89" i="12"/>
  <c r="AF87" i="12"/>
  <c r="P89" i="12"/>
  <c r="R89" i="12"/>
  <c r="Q89" i="12"/>
  <c r="P80" i="12"/>
  <c r="AF78" i="12"/>
  <c r="S80" i="12"/>
  <c r="Q80" i="12"/>
  <c r="R80" i="12"/>
  <c r="P26" i="12"/>
  <c r="S26" i="12"/>
  <c r="AF24" i="12"/>
  <c r="R26" i="12"/>
  <c r="Q26" i="12"/>
  <c r="P53" i="12"/>
  <c r="Q53" i="12"/>
  <c r="AF51" i="12"/>
  <c r="R53" i="12"/>
  <c r="S53" i="12"/>
  <c r="T119" i="12"/>
  <c r="AN119" i="12" s="1"/>
  <c r="P38" i="12"/>
  <c r="AF36" i="12"/>
  <c r="S38" i="12"/>
  <c r="Q38" i="12"/>
  <c r="R38" i="12"/>
  <c r="AE186" i="12"/>
  <c r="AF186" i="12" s="1"/>
  <c r="H37" i="13"/>
  <c r="H45" i="13"/>
  <c r="AE258" i="12"/>
  <c r="AF258" i="12" s="1"/>
  <c r="L134" i="12"/>
  <c r="AJ134" i="12" s="1"/>
  <c r="I134" i="12"/>
  <c r="Y134" i="12"/>
  <c r="AS134" i="12" s="1"/>
  <c r="AE134" i="12"/>
  <c r="AF134" i="12" s="1"/>
  <c r="AC134" i="12"/>
  <c r="AT134" i="12" s="1"/>
  <c r="T134" i="12"/>
  <c r="AN134" i="12" s="1"/>
  <c r="V134" i="12"/>
  <c r="AP134" i="12" s="1"/>
  <c r="U134" i="12"/>
  <c r="AO134" i="12" s="1"/>
  <c r="X134" i="12"/>
  <c r="AR134" i="12" s="1"/>
  <c r="W134" i="12"/>
  <c r="AQ134" i="12" s="1"/>
  <c r="Z134" i="12"/>
  <c r="AA134" i="12" s="1"/>
  <c r="AB134" i="12" s="1"/>
  <c r="O134" i="12"/>
  <c r="AM134" i="12" s="1"/>
  <c r="Q71" i="12"/>
  <c r="P71" i="12"/>
  <c r="AF69" i="12"/>
  <c r="S71" i="12"/>
  <c r="R71" i="12"/>
  <c r="I125" i="12"/>
  <c r="L125" i="12"/>
  <c r="AJ125" i="12" s="1"/>
  <c r="Z125" i="12"/>
  <c r="AA125" i="12" s="1"/>
  <c r="AB125" i="12" s="1"/>
  <c r="Y125" i="12"/>
  <c r="AS125" i="12" s="1"/>
  <c r="AE125" i="12"/>
  <c r="AF125" i="12" s="1"/>
  <c r="T125" i="12"/>
  <c r="AN125" i="12" s="1"/>
  <c r="W125" i="12"/>
  <c r="AQ125" i="12" s="1"/>
  <c r="V125" i="12"/>
  <c r="AP125" i="12" s="1"/>
  <c r="U125" i="12"/>
  <c r="AO125" i="12" s="1"/>
  <c r="X125" i="12"/>
  <c r="AR125" i="12" s="1"/>
  <c r="AC125" i="12"/>
  <c r="AT125" i="12" s="1"/>
  <c r="O125" i="12"/>
  <c r="AM125" i="12" s="1"/>
  <c r="AE107" i="12"/>
  <c r="AF107" i="12" s="1"/>
  <c r="T107" i="12"/>
  <c r="AN107" i="12" s="1"/>
  <c r="W107" i="12"/>
  <c r="AQ107" i="12" s="1"/>
  <c r="V107" i="12"/>
  <c r="AP107" i="12" s="1"/>
  <c r="O107" i="12"/>
  <c r="AM107" i="12" s="1"/>
  <c r="I107" i="12"/>
  <c r="L107" i="12"/>
  <c r="AJ107" i="12" s="1"/>
  <c r="X107" i="12"/>
  <c r="AR107" i="12" s="1"/>
  <c r="AC107" i="12"/>
  <c r="AT107" i="12" s="1"/>
  <c r="Z107" i="12"/>
  <c r="AA107" i="12" s="1"/>
  <c r="AB107" i="12" s="1"/>
  <c r="U107" i="12"/>
  <c r="AO107" i="12" s="1"/>
  <c r="Y107" i="12"/>
  <c r="AS107" i="12" s="1"/>
  <c r="AC245" i="12"/>
  <c r="AT245" i="12" s="1"/>
  <c r="X245" i="12"/>
  <c r="AR245" i="12" s="1"/>
  <c r="V245" i="12"/>
  <c r="AP245" i="12" s="1"/>
  <c r="U245" i="12"/>
  <c r="AO245" i="12" s="1"/>
  <c r="O245" i="12"/>
  <c r="AM245" i="12" s="1"/>
  <c r="I245" i="12"/>
  <c r="L245" i="12"/>
  <c r="AJ245" i="12" s="1"/>
  <c r="W245" i="12"/>
  <c r="AQ245" i="12" s="1"/>
  <c r="AE245" i="12"/>
  <c r="AF245" i="12" s="1"/>
  <c r="Z245" i="12"/>
  <c r="AA245" i="12" s="1"/>
  <c r="AB245" i="12" s="1"/>
  <c r="T245" i="12"/>
  <c r="AN245" i="12" s="1"/>
  <c r="Y245" i="12"/>
  <c r="AS245" i="12" s="1"/>
  <c r="Z143" i="12"/>
  <c r="AA143" i="12" s="1"/>
  <c r="AB143" i="12" s="1"/>
  <c r="Y143" i="12"/>
  <c r="AS143" i="12" s="1"/>
  <c r="AE143" i="12"/>
  <c r="AF143" i="12" s="1"/>
  <c r="T143" i="12"/>
  <c r="AN143" i="12" s="1"/>
  <c r="O143" i="12"/>
  <c r="AM143" i="12" s="1"/>
  <c r="I143" i="12"/>
  <c r="L143" i="12"/>
  <c r="AJ143" i="12" s="1"/>
  <c r="V143" i="12"/>
  <c r="AP143" i="12" s="1"/>
  <c r="U143" i="12"/>
  <c r="AO143" i="12" s="1"/>
  <c r="X143" i="12"/>
  <c r="AR143" i="12" s="1"/>
  <c r="W143" i="12"/>
  <c r="AQ143" i="12" s="1"/>
  <c r="AC143" i="12"/>
  <c r="AT143" i="12" s="1"/>
  <c r="AF42" i="12"/>
  <c r="R44" i="12"/>
  <c r="S44" i="12"/>
  <c r="Q44" i="12"/>
  <c r="P44" i="12"/>
  <c r="P17" i="12"/>
  <c r="Q17" i="12"/>
  <c r="AF15" i="12"/>
  <c r="S17" i="12"/>
  <c r="R17" i="12"/>
  <c r="S8" i="12"/>
  <c r="R8" i="12"/>
  <c r="AF6" i="12"/>
  <c r="Q8" i="12"/>
  <c r="P8" i="12"/>
  <c r="I92" i="12"/>
  <c r="U92" i="12"/>
  <c r="AO92" i="12" s="1"/>
  <c r="X92" i="12"/>
  <c r="AR92" i="12" s="1"/>
  <c r="AC92" i="12"/>
  <c r="AT92" i="12" s="1"/>
  <c r="O92" i="12"/>
  <c r="AM92" i="12" s="1"/>
  <c r="V92" i="12"/>
  <c r="AP92" i="12" s="1"/>
  <c r="L92" i="12"/>
  <c r="AJ92" i="12" s="1"/>
  <c r="Y92" i="12"/>
  <c r="AS92" i="12" s="1"/>
  <c r="AE92" i="12"/>
  <c r="AF92" i="12" s="1"/>
  <c r="T92" i="12"/>
  <c r="AN92" i="12" s="1"/>
  <c r="W92" i="12"/>
  <c r="AQ92" i="12" s="1"/>
  <c r="Z92" i="12"/>
  <c r="AA92" i="12" s="1"/>
  <c r="AB92" i="12" s="1"/>
  <c r="AC110" i="12"/>
  <c r="AT110" i="12" s="1"/>
  <c r="Z110" i="12"/>
  <c r="AA110" i="12" s="1"/>
  <c r="AB110" i="12" s="1"/>
  <c r="Y110" i="12"/>
  <c r="AS110" i="12" s="1"/>
  <c r="AE110" i="12"/>
  <c r="AF110" i="12" s="1"/>
  <c r="T110" i="12"/>
  <c r="AN110" i="12" s="1"/>
  <c r="L110" i="12"/>
  <c r="AJ110" i="12" s="1"/>
  <c r="I110" i="12"/>
  <c r="W110" i="12"/>
  <c r="AQ110" i="12" s="1"/>
  <c r="V110" i="12"/>
  <c r="AP110" i="12" s="1"/>
  <c r="U110" i="12"/>
  <c r="AO110" i="12" s="1"/>
  <c r="X110" i="12"/>
  <c r="AR110" i="12" s="1"/>
  <c r="O110" i="12"/>
  <c r="AM110" i="12" s="1"/>
  <c r="Y128" i="12"/>
  <c r="AS128" i="12" s="1"/>
  <c r="AE128" i="12"/>
  <c r="AF128" i="12" s="1"/>
  <c r="O128" i="12"/>
  <c r="AM128" i="12" s="1"/>
  <c r="L128" i="12"/>
  <c r="AJ128" i="12" s="1"/>
  <c r="AC128" i="12"/>
  <c r="AT128" i="12" s="1"/>
  <c r="V128" i="12"/>
  <c r="AP128" i="12" s="1"/>
  <c r="S65" i="12"/>
  <c r="AF63" i="12"/>
  <c r="P65" i="12"/>
  <c r="R65" i="12"/>
  <c r="Q65" i="12"/>
  <c r="I257" i="12"/>
  <c r="L257" i="12"/>
  <c r="AJ257" i="12" s="1"/>
  <c r="AC257" i="12"/>
  <c r="AT257" i="12" s="1"/>
  <c r="Y257" i="12"/>
  <c r="AS257" i="12" s="1"/>
  <c r="X257" i="12"/>
  <c r="AR257" i="12" s="1"/>
  <c r="V257" i="12"/>
  <c r="AP257" i="12" s="1"/>
  <c r="U257" i="12"/>
  <c r="AO257" i="12" s="1"/>
  <c r="W257" i="12"/>
  <c r="AQ257" i="12" s="1"/>
  <c r="T257" i="12"/>
  <c r="AN257" i="12" s="1"/>
  <c r="AE257" i="12"/>
  <c r="AF257" i="12" s="1"/>
  <c r="Z257" i="12"/>
  <c r="AA257" i="12" s="1"/>
  <c r="AB257" i="12" s="1"/>
  <c r="O257" i="12"/>
  <c r="AM257" i="12" s="1"/>
  <c r="S11" i="12" l="1"/>
  <c r="Q47" i="12"/>
  <c r="R11" i="12"/>
  <c r="R47" i="12"/>
  <c r="Q11" i="12"/>
  <c r="S47" i="12"/>
  <c r="U194" i="12"/>
  <c r="AO194" i="12" s="1"/>
  <c r="O194" i="12"/>
  <c r="AM194" i="12" s="1"/>
  <c r="X194" i="12"/>
  <c r="AR194" i="12" s="1"/>
  <c r="Z194" i="12"/>
  <c r="AA194" i="12" s="1"/>
  <c r="AB194" i="12" s="1"/>
  <c r="L194" i="12"/>
  <c r="AJ194" i="12" s="1"/>
  <c r="T194" i="12"/>
  <c r="AN194" i="12" s="1"/>
  <c r="U149" i="12"/>
  <c r="AO149" i="12" s="1"/>
  <c r="V149" i="12"/>
  <c r="AP149" i="12" s="1"/>
  <c r="Y194" i="12"/>
  <c r="AS194" i="12" s="1"/>
  <c r="AC194" i="12"/>
  <c r="AT194" i="12" s="1"/>
  <c r="I194" i="12"/>
  <c r="J194" i="12" s="1"/>
  <c r="K194" i="12" s="1"/>
  <c r="W194" i="12"/>
  <c r="AQ194" i="12" s="1"/>
  <c r="V194" i="12"/>
  <c r="AP194" i="12" s="1"/>
  <c r="AE194" i="12"/>
  <c r="AF194" i="12" s="1"/>
  <c r="O149" i="12"/>
  <c r="AM149" i="12" s="1"/>
  <c r="Y149" i="12"/>
  <c r="AS149" i="12" s="1"/>
  <c r="T149" i="12"/>
  <c r="AN149" i="12" s="1"/>
  <c r="Z149" i="12"/>
  <c r="AA149" i="12" s="1"/>
  <c r="AB149" i="12" s="1"/>
  <c r="L149" i="12"/>
  <c r="AJ149" i="12" s="1"/>
  <c r="L185" i="12"/>
  <c r="AJ185" i="12" s="1"/>
  <c r="Y185" i="12"/>
  <c r="AS185" i="12" s="1"/>
  <c r="U185" i="12"/>
  <c r="AO185" i="12" s="1"/>
  <c r="N194" i="12"/>
  <c r="AL194" i="12" s="1"/>
  <c r="AC185" i="12"/>
  <c r="AT185" i="12" s="1"/>
  <c r="AE185" i="12"/>
  <c r="AF185" i="12" s="1"/>
  <c r="O185" i="12"/>
  <c r="AM185" i="12" s="1"/>
  <c r="W185" i="12"/>
  <c r="AQ185" i="12" s="1"/>
  <c r="Z185" i="12"/>
  <c r="AA185" i="12" s="1"/>
  <c r="AB185" i="12" s="1"/>
  <c r="I185" i="12"/>
  <c r="V185" i="12"/>
  <c r="AP185" i="12" s="1"/>
  <c r="AE248" i="12"/>
  <c r="AF248" i="12" s="1"/>
  <c r="X185" i="12"/>
  <c r="AR185" i="12" s="1"/>
  <c r="T185" i="12"/>
  <c r="AN185" i="12" s="1"/>
  <c r="V266" i="12"/>
  <c r="AP266" i="12" s="1"/>
  <c r="X248" i="12"/>
  <c r="AR248" i="12" s="1"/>
  <c r="N185" i="12"/>
  <c r="AL185" i="12" s="1"/>
  <c r="Z248" i="12"/>
  <c r="AA248" i="12" s="1"/>
  <c r="AB248" i="12" s="1"/>
  <c r="X149" i="12"/>
  <c r="AR149" i="12" s="1"/>
  <c r="AE149" i="12"/>
  <c r="AF149" i="12" s="1"/>
  <c r="N149" i="12"/>
  <c r="AL149" i="12" s="1"/>
  <c r="O248" i="12"/>
  <c r="AM248" i="12" s="1"/>
  <c r="L266" i="12"/>
  <c r="AJ266" i="12" s="1"/>
  <c r="AC149" i="12"/>
  <c r="AT149" i="12" s="1"/>
  <c r="W149" i="12"/>
  <c r="AQ149" i="12" s="1"/>
  <c r="I149" i="12"/>
  <c r="J149" i="12" s="1"/>
  <c r="K149" i="12" s="1"/>
  <c r="O266" i="12"/>
  <c r="AM266" i="12" s="1"/>
  <c r="V248" i="12"/>
  <c r="AP248" i="12" s="1"/>
  <c r="X266" i="12"/>
  <c r="AR266" i="12" s="1"/>
  <c r="U248" i="12"/>
  <c r="AO248" i="12" s="1"/>
  <c r="AC266" i="12"/>
  <c r="AT266" i="12" s="1"/>
  <c r="T266" i="12"/>
  <c r="AN266" i="12" s="1"/>
  <c r="M248" i="12"/>
  <c r="AK248" i="12" s="1"/>
  <c r="N266" i="12"/>
  <c r="AL266" i="12" s="1"/>
  <c r="V203" i="12"/>
  <c r="AP203" i="12" s="1"/>
  <c r="M203" i="12"/>
  <c r="AK203" i="12" s="1"/>
  <c r="O203" i="12"/>
  <c r="AM203" i="12" s="1"/>
  <c r="Y203" i="12"/>
  <c r="AS203" i="12" s="1"/>
  <c r="X203" i="12"/>
  <c r="AR203" i="12" s="1"/>
  <c r="W203" i="12"/>
  <c r="AQ203" i="12" s="1"/>
  <c r="U203" i="12"/>
  <c r="AO203" i="12" s="1"/>
  <c r="N203" i="12"/>
  <c r="AL203" i="12" s="1"/>
  <c r="Z203" i="12"/>
  <c r="AA203" i="12" s="1"/>
  <c r="AB203" i="12" s="1"/>
  <c r="AE203" i="12"/>
  <c r="AF203" i="12" s="1"/>
  <c r="L203" i="12"/>
  <c r="AJ203" i="12" s="1"/>
  <c r="AC203" i="12"/>
  <c r="AT203" i="12" s="1"/>
  <c r="T203" i="12"/>
  <c r="AN203" i="12" s="1"/>
  <c r="T248" i="12"/>
  <c r="AN248" i="12" s="1"/>
  <c r="W248" i="12"/>
  <c r="AQ248" i="12" s="1"/>
  <c r="I248" i="12"/>
  <c r="J248" i="12" s="1"/>
  <c r="K248" i="12" s="1"/>
  <c r="Y266" i="12"/>
  <c r="AS266" i="12" s="1"/>
  <c r="Z266" i="12"/>
  <c r="AA266" i="12" s="1"/>
  <c r="AB266" i="12" s="1"/>
  <c r="AE266" i="12"/>
  <c r="AF266" i="12" s="1"/>
  <c r="M266" i="12"/>
  <c r="AK266" i="12" s="1"/>
  <c r="AC248" i="12"/>
  <c r="AT248" i="12" s="1"/>
  <c r="L248" i="12"/>
  <c r="AJ248" i="12" s="1"/>
  <c r="Y248" i="12"/>
  <c r="AS248" i="12" s="1"/>
  <c r="U266" i="12"/>
  <c r="AO266" i="12" s="1"/>
  <c r="I266" i="12"/>
  <c r="O164" i="12"/>
  <c r="AM164" i="12" s="1"/>
  <c r="W128" i="12"/>
  <c r="AQ128" i="12" s="1"/>
  <c r="V191" i="12"/>
  <c r="AP191" i="12" s="1"/>
  <c r="P11" i="12"/>
  <c r="AF45" i="12"/>
  <c r="AC47" i="12" s="1"/>
  <c r="AT47" i="12" s="1"/>
  <c r="N128" i="12"/>
  <c r="AL128" i="12" s="1"/>
  <c r="Q13" i="14"/>
  <c r="S56" i="12"/>
  <c r="X128" i="12"/>
  <c r="AR128" i="12" s="1"/>
  <c r="I128" i="12"/>
  <c r="J128" i="12" s="1"/>
  <c r="K128" i="12" s="1"/>
  <c r="Z128" i="12"/>
  <c r="AA128" i="12" s="1"/>
  <c r="AB128" i="12" s="1"/>
  <c r="U128" i="12"/>
  <c r="AO128" i="12" s="1"/>
  <c r="O119" i="12"/>
  <c r="AM119" i="12" s="1"/>
  <c r="N176" i="12"/>
  <c r="AL176" i="12" s="1"/>
  <c r="AC119" i="12"/>
  <c r="AT119" i="12" s="1"/>
  <c r="L119" i="12"/>
  <c r="AJ119" i="12" s="1"/>
  <c r="N119" i="12"/>
  <c r="AL119" i="12" s="1"/>
  <c r="I119" i="12"/>
  <c r="J119" i="12" s="1"/>
  <c r="K119" i="12" s="1"/>
  <c r="V119" i="12"/>
  <c r="AP119" i="12" s="1"/>
  <c r="AS49" i="15"/>
  <c r="AR49" i="15" s="1"/>
  <c r="AP49" i="15"/>
  <c r="AS48" i="15"/>
  <c r="AR48" i="15" s="1"/>
  <c r="AP48" i="15"/>
  <c r="AV47" i="15"/>
  <c r="AS47" i="15"/>
  <c r="AR47" i="15" s="1"/>
  <c r="AP47" i="15"/>
  <c r="Z227" i="12"/>
  <c r="AA227" i="12" s="1"/>
  <c r="AB227" i="12" s="1"/>
  <c r="Y101" i="12"/>
  <c r="AS101" i="12" s="1"/>
  <c r="I272" i="12"/>
  <c r="J272" i="12" s="1"/>
  <c r="K272" i="12" s="1"/>
  <c r="P83" i="12"/>
  <c r="X101" i="12"/>
  <c r="AR101" i="12" s="1"/>
  <c r="S20" i="12"/>
  <c r="T191" i="12"/>
  <c r="AN191" i="12" s="1"/>
  <c r="Y191" i="12"/>
  <c r="AS191" i="12" s="1"/>
  <c r="U119" i="12"/>
  <c r="AO119" i="12" s="1"/>
  <c r="Z119" i="12"/>
  <c r="AA119" i="12" s="1"/>
  <c r="AB119" i="12" s="1"/>
  <c r="X119" i="12"/>
  <c r="AR119" i="12" s="1"/>
  <c r="Y119" i="12"/>
  <c r="AS119" i="12" s="1"/>
  <c r="W119" i="12"/>
  <c r="AQ119" i="12" s="1"/>
  <c r="AE119" i="12"/>
  <c r="AF119" i="12" s="1"/>
  <c r="R74" i="12"/>
  <c r="AC191" i="12"/>
  <c r="AT191" i="12" s="1"/>
  <c r="L191" i="12"/>
  <c r="AJ191" i="12" s="1"/>
  <c r="X191" i="12"/>
  <c r="AR191" i="12" s="1"/>
  <c r="O200" i="12"/>
  <c r="AM200" i="12" s="1"/>
  <c r="X227" i="12"/>
  <c r="AR227" i="12" s="1"/>
  <c r="I101" i="12"/>
  <c r="J101" i="12" s="1"/>
  <c r="K101" i="12" s="1"/>
  <c r="I263" i="12"/>
  <c r="J263" i="12" s="1"/>
  <c r="K263" i="12" s="1"/>
  <c r="AF18" i="12"/>
  <c r="N20" i="12" s="1"/>
  <c r="AL20" i="12" s="1"/>
  <c r="Q29" i="12"/>
  <c r="AD257" i="12"/>
  <c r="AD110" i="12"/>
  <c r="AD92" i="12"/>
  <c r="AD143" i="12"/>
  <c r="AD245" i="12"/>
  <c r="AD125" i="12"/>
  <c r="AD134" i="12"/>
  <c r="AD146" i="12"/>
  <c r="AD230" i="12"/>
  <c r="AD116" i="12"/>
  <c r="AD137" i="12"/>
  <c r="AD107" i="12"/>
  <c r="AD158" i="12"/>
  <c r="AD212" i="12"/>
  <c r="AD98" i="12"/>
  <c r="L227" i="12"/>
  <c r="AJ227" i="12" s="1"/>
  <c r="T272" i="12"/>
  <c r="AN272" i="12" s="1"/>
  <c r="AE272" i="12"/>
  <c r="AF272" i="12" s="1"/>
  <c r="R83" i="12"/>
  <c r="Q83" i="12"/>
  <c r="AC101" i="12"/>
  <c r="AT101" i="12" s="1"/>
  <c r="V101" i="12"/>
  <c r="AP101" i="12" s="1"/>
  <c r="T101" i="12"/>
  <c r="AN101" i="12" s="1"/>
  <c r="AC263" i="12"/>
  <c r="AT263" i="12" s="1"/>
  <c r="W263" i="12"/>
  <c r="AQ263" i="12" s="1"/>
  <c r="R20" i="12"/>
  <c r="M101" i="12"/>
  <c r="AK101" i="12" s="1"/>
  <c r="O191" i="12"/>
  <c r="AM191" i="12" s="1"/>
  <c r="AE191" i="12"/>
  <c r="AF191" i="12" s="1"/>
  <c r="U191" i="12"/>
  <c r="AO191" i="12" s="1"/>
  <c r="I191" i="12"/>
  <c r="W191" i="12"/>
  <c r="AQ191" i="12" s="1"/>
  <c r="P56" i="12"/>
  <c r="AF54" i="12"/>
  <c r="M56" i="12" s="1"/>
  <c r="AK56" i="12" s="1"/>
  <c r="X200" i="12"/>
  <c r="AR200" i="12" s="1"/>
  <c r="Q74" i="12"/>
  <c r="AF72" i="12"/>
  <c r="M74" i="12" s="1"/>
  <c r="AK74" i="12" s="1"/>
  <c r="AF27" i="12"/>
  <c r="M29" i="12" s="1"/>
  <c r="AK29" i="12" s="1"/>
  <c r="S29" i="12"/>
  <c r="AC176" i="12"/>
  <c r="AT176" i="12" s="1"/>
  <c r="N167" i="12"/>
  <c r="AL167" i="12" s="1"/>
  <c r="O176" i="12"/>
  <c r="AM176" i="12" s="1"/>
  <c r="V176" i="12"/>
  <c r="AP176" i="12" s="1"/>
  <c r="U176" i="12"/>
  <c r="AO176" i="12" s="1"/>
  <c r="X176" i="12"/>
  <c r="AR176" i="12" s="1"/>
  <c r="Z176" i="12"/>
  <c r="AA176" i="12" s="1"/>
  <c r="AB176" i="12" s="1"/>
  <c r="AC221" i="12"/>
  <c r="AT221" i="12" s="1"/>
  <c r="O167" i="12"/>
  <c r="AM167" i="12" s="1"/>
  <c r="I239" i="12"/>
  <c r="T176" i="12"/>
  <c r="AN176" i="12" s="1"/>
  <c r="W176" i="12"/>
  <c r="AQ176" i="12" s="1"/>
  <c r="L176" i="12"/>
  <c r="AJ176" i="12" s="1"/>
  <c r="Y176" i="12"/>
  <c r="AS176" i="12" s="1"/>
  <c r="AE176" i="12"/>
  <c r="AF176" i="12" s="1"/>
  <c r="I176" i="12"/>
  <c r="V221" i="12"/>
  <c r="AP221" i="12" s="1"/>
  <c r="U221" i="12"/>
  <c r="AO221" i="12" s="1"/>
  <c r="Y221" i="12"/>
  <c r="AS221" i="12" s="1"/>
  <c r="AE221" i="12"/>
  <c r="AF221" i="12" s="1"/>
  <c r="L221" i="12"/>
  <c r="AJ221" i="12" s="1"/>
  <c r="V167" i="12"/>
  <c r="AP167" i="12" s="1"/>
  <c r="Y167" i="12"/>
  <c r="AS167" i="12" s="1"/>
  <c r="T239" i="12"/>
  <c r="AN239" i="12" s="1"/>
  <c r="Y164" i="12"/>
  <c r="AS164" i="12" s="1"/>
  <c r="V164" i="12"/>
  <c r="AP164" i="12" s="1"/>
  <c r="X221" i="12"/>
  <c r="AR221" i="12" s="1"/>
  <c r="Z221" i="12"/>
  <c r="AA221" i="12" s="1"/>
  <c r="AB221" i="12" s="1"/>
  <c r="O221" i="12"/>
  <c r="AM221" i="12" s="1"/>
  <c r="T221" i="12"/>
  <c r="AN221" i="12" s="1"/>
  <c r="W221" i="12"/>
  <c r="AQ221" i="12" s="1"/>
  <c r="X167" i="12"/>
  <c r="AR167" i="12" s="1"/>
  <c r="U167" i="12"/>
  <c r="AO167" i="12" s="1"/>
  <c r="AC167" i="12"/>
  <c r="AT167" i="12" s="1"/>
  <c r="X239" i="12"/>
  <c r="AR239" i="12" s="1"/>
  <c r="AC239" i="12"/>
  <c r="AT239" i="12" s="1"/>
  <c r="V239" i="12"/>
  <c r="AP239" i="12" s="1"/>
  <c r="Y239" i="12"/>
  <c r="AS239" i="12" s="1"/>
  <c r="T167" i="12"/>
  <c r="AN167" i="12" s="1"/>
  <c r="W167" i="12"/>
  <c r="AQ167" i="12" s="1"/>
  <c r="I167" i="12"/>
  <c r="Z167" i="12"/>
  <c r="AA167" i="12" s="1"/>
  <c r="AB167" i="12" s="1"/>
  <c r="AE167" i="12"/>
  <c r="AF167" i="12" s="1"/>
  <c r="L167" i="12"/>
  <c r="AJ167" i="12" s="1"/>
  <c r="O239" i="12"/>
  <c r="AM239" i="12" s="1"/>
  <c r="AE239" i="12"/>
  <c r="AF239" i="12" s="1"/>
  <c r="U239" i="12"/>
  <c r="AO239" i="12" s="1"/>
  <c r="W239" i="12"/>
  <c r="AQ239" i="12" s="1"/>
  <c r="Z239" i="12"/>
  <c r="AA239" i="12" s="1"/>
  <c r="AB239" i="12" s="1"/>
  <c r="I254" i="12"/>
  <c r="J254" i="12" s="1"/>
  <c r="K254" i="12" s="1"/>
  <c r="AE227" i="12"/>
  <c r="AF227" i="12" s="1"/>
  <c r="V227" i="12"/>
  <c r="AP227" i="12" s="1"/>
  <c r="I227" i="12"/>
  <c r="W272" i="12"/>
  <c r="AQ272" i="12" s="1"/>
  <c r="Y272" i="12"/>
  <c r="AS272" i="12" s="1"/>
  <c r="L272" i="12"/>
  <c r="AJ272" i="12" s="1"/>
  <c r="Q56" i="12"/>
  <c r="X263" i="12"/>
  <c r="AR263" i="12" s="1"/>
  <c r="Y263" i="12"/>
  <c r="AS263" i="12" s="1"/>
  <c r="T263" i="12"/>
  <c r="AN263" i="12" s="1"/>
  <c r="P74" i="12"/>
  <c r="P29" i="12"/>
  <c r="W164" i="12"/>
  <c r="AQ164" i="12" s="1"/>
  <c r="Z164" i="12"/>
  <c r="AA164" i="12" s="1"/>
  <c r="AB164" i="12" s="1"/>
  <c r="T164" i="12"/>
  <c r="AN164" i="12" s="1"/>
  <c r="O254" i="12"/>
  <c r="AM254" i="12" s="1"/>
  <c r="O227" i="12"/>
  <c r="AM227" i="12" s="1"/>
  <c r="AC227" i="12"/>
  <c r="AT227" i="12" s="1"/>
  <c r="U227" i="12"/>
  <c r="AO227" i="12" s="1"/>
  <c r="T227" i="12"/>
  <c r="AN227" i="12" s="1"/>
  <c r="W227" i="12"/>
  <c r="AQ227" i="12" s="1"/>
  <c r="O272" i="12"/>
  <c r="AM272" i="12" s="1"/>
  <c r="U272" i="12"/>
  <c r="AO272" i="12" s="1"/>
  <c r="V272" i="12"/>
  <c r="AP272" i="12" s="1"/>
  <c r="X272" i="12"/>
  <c r="AR272" i="12" s="1"/>
  <c r="AC272" i="12"/>
  <c r="AT272" i="12" s="1"/>
  <c r="AF81" i="12"/>
  <c r="M83" i="12" s="1"/>
  <c r="AK83" i="12" s="1"/>
  <c r="W101" i="12"/>
  <c r="AQ101" i="12" s="1"/>
  <c r="U101" i="12"/>
  <c r="AO101" i="12" s="1"/>
  <c r="L101" i="12"/>
  <c r="AJ101" i="12" s="1"/>
  <c r="O101" i="12"/>
  <c r="AM101" i="12" s="1"/>
  <c r="AE101" i="12"/>
  <c r="AF101" i="12" s="1"/>
  <c r="Z101" i="12"/>
  <c r="AA101" i="12" s="1"/>
  <c r="AB101" i="12" s="1"/>
  <c r="Z263" i="12"/>
  <c r="AA263" i="12" s="1"/>
  <c r="AB263" i="12" s="1"/>
  <c r="AE263" i="12"/>
  <c r="AF263" i="12" s="1"/>
  <c r="L263" i="12"/>
  <c r="AJ263" i="12" s="1"/>
  <c r="O263" i="12"/>
  <c r="AM263" i="12" s="1"/>
  <c r="V263" i="12"/>
  <c r="AP263" i="12" s="1"/>
  <c r="P20" i="12"/>
  <c r="X164" i="12"/>
  <c r="AR164" i="12" s="1"/>
  <c r="AC164" i="12"/>
  <c r="AT164" i="12" s="1"/>
  <c r="L164" i="12"/>
  <c r="AJ164" i="12" s="1"/>
  <c r="AE164" i="12"/>
  <c r="AF164" i="12" s="1"/>
  <c r="U164" i="12"/>
  <c r="AO164" i="12" s="1"/>
  <c r="Y254" i="12"/>
  <c r="AS254" i="12" s="1"/>
  <c r="V254" i="12"/>
  <c r="AP254" i="12" s="1"/>
  <c r="T254" i="12"/>
  <c r="AN254" i="12" s="1"/>
  <c r="U254" i="12"/>
  <c r="AO254" i="12" s="1"/>
  <c r="W254" i="12"/>
  <c r="AQ254" i="12" s="1"/>
  <c r="Z254" i="12"/>
  <c r="AA254" i="12" s="1"/>
  <c r="AB254" i="12" s="1"/>
  <c r="N71" i="12"/>
  <c r="AL71" i="12" s="1"/>
  <c r="M71" i="12"/>
  <c r="AK71" i="12" s="1"/>
  <c r="N53" i="12"/>
  <c r="AL53" i="12" s="1"/>
  <c r="M53" i="12"/>
  <c r="AK53" i="12" s="1"/>
  <c r="N89" i="12"/>
  <c r="AL89" i="12" s="1"/>
  <c r="M89" i="12"/>
  <c r="AK89" i="12" s="1"/>
  <c r="N29" i="12"/>
  <c r="AL29" i="12" s="1"/>
  <c r="M35" i="12"/>
  <c r="AK35" i="12" s="1"/>
  <c r="N35" i="12"/>
  <c r="AL35" i="12" s="1"/>
  <c r="N161" i="12"/>
  <c r="AL161" i="12" s="1"/>
  <c r="M161" i="12"/>
  <c r="AK161" i="12" s="1"/>
  <c r="M251" i="12"/>
  <c r="AK251" i="12" s="1"/>
  <c r="N251" i="12"/>
  <c r="AL251" i="12" s="1"/>
  <c r="M197" i="12"/>
  <c r="AK197" i="12" s="1"/>
  <c r="N197" i="12"/>
  <c r="AL197" i="12" s="1"/>
  <c r="N182" i="12"/>
  <c r="AL182" i="12" s="1"/>
  <c r="M182" i="12"/>
  <c r="AK182" i="12" s="1"/>
  <c r="N218" i="12"/>
  <c r="AL218" i="12" s="1"/>
  <c r="M218" i="12"/>
  <c r="AK218" i="12" s="1"/>
  <c r="M221" i="12"/>
  <c r="AK221" i="12" s="1"/>
  <c r="N221" i="12"/>
  <c r="AL221" i="12" s="1"/>
  <c r="M65" i="12"/>
  <c r="AK65" i="12" s="1"/>
  <c r="N65" i="12"/>
  <c r="AL65" i="12" s="1"/>
  <c r="N8" i="12"/>
  <c r="AL8" i="12" s="1"/>
  <c r="M8" i="12"/>
  <c r="AK8" i="12" s="1"/>
  <c r="N44" i="12"/>
  <c r="AL44" i="12" s="1"/>
  <c r="M44" i="12"/>
  <c r="AK44" i="12" s="1"/>
  <c r="N26" i="12"/>
  <c r="AL26" i="12" s="1"/>
  <c r="M26" i="12"/>
  <c r="AK26" i="12" s="1"/>
  <c r="N233" i="12"/>
  <c r="AL233" i="12" s="1"/>
  <c r="M233" i="12"/>
  <c r="AK233" i="12" s="1"/>
  <c r="N206" i="12"/>
  <c r="AL206" i="12" s="1"/>
  <c r="M206" i="12"/>
  <c r="AK206" i="12" s="1"/>
  <c r="M227" i="12"/>
  <c r="AK227" i="12" s="1"/>
  <c r="N227" i="12"/>
  <c r="AL227" i="12" s="1"/>
  <c r="M254" i="12"/>
  <c r="AK254" i="12" s="1"/>
  <c r="N254" i="12"/>
  <c r="AL254" i="12" s="1"/>
  <c r="M272" i="12"/>
  <c r="AK272" i="12" s="1"/>
  <c r="N272" i="12"/>
  <c r="AL272" i="12" s="1"/>
  <c r="N164" i="12"/>
  <c r="AL164" i="12" s="1"/>
  <c r="M164" i="12"/>
  <c r="AK164" i="12" s="1"/>
  <c r="M17" i="12"/>
  <c r="AK17" i="12" s="1"/>
  <c r="N17" i="12"/>
  <c r="AL17" i="12" s="1"/>
  <c r="N11" i="12"/>
  <c r="AL11" i="12" s="1"/>
  <c r="M11" i="12"/>
  <c r="AK11" i="12" s="1"/>
  <c r="N260" i="12"/>
  <c r="AL260" i="12" s="1"/>
  <c r="M260" i="12"/>
  <c r="AK260" i="12" s="1"/>
  <c r="N188" i="12"/>
  <c r="AL188" i="12" s="1"/>
  <c r="M188" i="12"/>
  <c r="AK188" i="12" s="1"/>
  <c r="M62" i="12"/>
  <c r="AK62" i="12" s="1"/>
  <c r="N62" i="12"/>
  <c r="AL62" i="12" s="1"/>
  <c r="M152" i="12"/>
  <c r="AK152" i="12" s="1"/>
  <c r="N179" i="12"/>
  <c r="AL179" i="12" s="1"/>
  <c r="M179" i="12"/>
  <c r="AK179" i="12" s="1"/>
  <c r="N224" i="12"/>
  <c r="AL224" i="12" s="1"/>
  <c r="M224" i="12"/>
  <c r="AK224" i="12" s="1"/>
  <c r="M215" i="12"/>
  <c r="AK215" i="12" s="1"/>
  <c r="N215" i="12"/>
  <c r="AL215" i="12" s="1"/>
  <c r="N155" i="12"/>
  <c r="AL155" i="12" s="1"/>
  <c r="M155" i="12"/>
  <c r="AK155" i="12" s="1"/>
  <c r="N200" i="12"/>
  <c r="AL200" i="12" s="1"/>
  <c r="M200" i="12"/>
  <c r="AK200" i="12" s="1"/>
  <c r="M191" i="12"/>
  <c r="AK191" i="12" s="1"/>
  <c r="N191" i="12"/>
  <c r="AL191" i="12" s="1"/>
  <c r="N38" i="12"/>
  <c r="AL38" i="12" s="1"/>
  <c r="M38" i="12"/>
  <c r="AK38" i="12" s="1"/>
  <c r="M80" i="12"/>
  <c r="AK80" i="12" s="1"/>
  <c r="N80" i="12"/>
  <c r="AL80" i="12" s="1"/>
  <c r="N170" i="12"/>
  <c r="AL170" i="12" s="1"/>
  <c r="M170" i="12"/>
  <c r="AK170" i="12" s="1"/>
  <c r="M269" i="12"/>
  <c r="AK269" i="12" s="1"/>
  <c r="N269" i="12"/>
  <c r="AL269" i="12" s="1"/>
  <c r="N242" i="12"/>
  <c r="AL242" i="12" s="1"/>
  <c r="M242" i="12"/>
  <c r="AK242" i="12" s="1"/>
  <c r="N209" i="12"/>
  <c r="AL209" i="12" s="1"/>
  <c r="M209" i="12"/>
  <c r="AK209" i="12" s="1"/>
  <c r="M236" i="12"/>
  <c r="AK236" i="12" s="1"/>
  <c r="N236" i="12"/>
  <c r="AL236" i="12" s="1"/>
  <c r="N173" i="12"/>
  <c r="AL173" i="12" s="1"/>
  <c r="M173" i="12"/>
  <c r="AK173" i="12" s="1"/>
  <c r="M239" i="12"/>
  <c r="AK239" i="12" s="1"/>
  <c r="N239" i="12"/>
  <c r="AL239" i="12" s="1"/>
  <c r="M263" i="12"/>
  <c r="AK263" i="12" s="1"/>
  <c r="N263" i="12"/>
  <c r="AL263" i="12" s="1"/>
  <c r="X182" i="12"/>
  <c r="AR182" i="12" s="1"/>
  <c r="AE218" i="12"/>
  <c r="AF218" i="12" s="1"/>
  <c r="L254" i="12"/>
  <c r="AJ254" i="12" s="1"/>
  <c r="V155" i="12"/>
  <c r="AP155" i="12" s="1"/>
  <c r="T200" i="12"/>
  <c r="AN200" i="12" s="1"/>
  <c r="I209" i="12"/>
  <c r="I236" i="12"/>
  <c r="AC173" i="12"/>
  <c r="AT173" i="12" s="1"/>
  <c r="Y182" i="12"/>
  <c r="AS182" i="12" s="1"/>
  <c r="I182" i="12"/>
  <c r="J182" i="12" s="1"/>
  <c r="K182" i="12" s="1"/>
  <c r="W218" i="12"/>
  <c r="AQ218" i="12" s="1"/>
  <c r="W182" i="12"/>
  <c r="AQ182" i="12" s="1"/>
  <c r="Y209" i="12"/>
  <c r="AS209" i="12" s="1"/>
  <c r="Z218" i="12"/>
  <c r="AA218" i="12" s="1"/>
  <c r="AB218" i="12" s="1"/>
  <c r="I218" i="12"/>
  <c r="V182" i="12"/>
  <c r="AP182" i="12" s="1"/>
  <c r="AE182" i="12"/>
  <c r="AF182" i="12" s="1"/>
  <c r="AC182" i="12"/>
  <c r="AT182" i="12" s="1"/>
  <c r="O218" i="12"/>
  <c r="AM218" i="12" s="1"/>
  <c r="X218" i="12"/>
  <c r="AR218" i="12" s="1"/>
  <c r="V218" i="12"/>
  <c r="AP218" i="12" s="1"/>
  <c r="U182" i="12"/>
  <c r="AO182" i="12" s="1"/>
  <c r="L182" i="12"/>
  <c r="AJ182" i="12" s="1"/>
  <c r="Z182" i="12"/>
  <c r="AA182" i="12" s="1"/>
  <c r="AB182" i="12" s="1"/>
  <c r="AC218" i="12"/>
  <c r="AT218" i="12" s="1"/>
  <c r="L218" i="12"/>
  <c r="AJ218" i="12" s="1"/>
  <c r="T218" i="12"/>
  <c r="AN218" i="12" s="1"/>
  <c r="T182" i="12"/>
  <c r="AN182" i="12" s="1"/>
  <c r="O182" i="12"/>
  <c r="AM182" i="12" s="1"/>
  <c r="X254" i="12"/>
  <c r="AR254" i="12" s="1"/>
  <c r="AC254" i="12"/>
  <c r="AT254" i="12" s="1"/>
  <c r="Y218" i="12"/>
  <c r="AS218" i="12" s="1"/>
  <c r="U218" i="12"/>
  <c r="AO218" i="12" s="1"/>
  <c r="W236" i="12"/>
  <c r="AQ236" i="12" s="1"/>
  <c r="W173" i="12"/>
  <c r="AQ173" i="12" s="1"/>
  <c r="O236" i="12"/>
  <c r="AM236" i="12" s="1"/>
  <c r="V236" i="12"/>
  <c r="AP236" i="12" s="1"/>
  <c r="X173" i="12"/>
  <c r="AR173" i="12" s="1"/>
  <c r="O173" i="12"/>
  <c r="AM173" i="12" s="1"/>
  <c r="Y236" i="12"/>
  <c r="AS236" i="12" s="1"/>
  <c r="L236" i="12"/>
  <c r="AJ236" i="12" s="1"/>
  <c r="X236" i="12"/>
  <c r="AR236" i="12" s="1"/>
  <c r="V173" i="12"/>
  <c r="AP173" i="12" s="1"/>
  <c r="L173" i="12"/>
  <c r="AJ173" i="12" s="1"/>
  <c r="Y173" i="12"/>
  <c r="AS173" i="12" s="1"/>
  <c r="AC236" i="12"/>
  <c r="AT236" i="12" s="1"/>
  <c r="T236" i="12"/>
  <c r="AN236" i="12" s="1"/>
  <c r="Z236" i="12"/>
  <c r="AA236" i="12" s="1"/>
  <c r="AB236" i="12" s="1"/>
  <c r="T173" i="12"/>
  <c r="AN173" i="12" s="1"/>
  <c r="I173" i="12"/>
  <c r="Z173" i="12"/>
  <c r="AA173" i="12" s="1"/>
  <c r="AB173" i="12" s="1"/>
  <c r="U209" i="12"/>
  <c r="AO209" i="12" s="1"/>
  <c r="AE236" i="12"/>
  <c r="AF236" i="12" s="1"/>
  <c r="U236" i="12"/>
  <c r="AO236" i="12" s="1"/>
  <c r="U173" i="12"/>
  <c r="AO173" i="12" s="1"/>
  <c r="AE173" i="12"/>
  <c r="AF173" i="12" s="1"/>
  <c r="Y200" i="12"/>
  <c r="AS200" i="12" s="1"/>
  <c r="AC200" i="12"/>
  <c r="AT200" i="12" s="1"/>
  <c r="I200" i="12"/>
  <c r="U200" i="12"/>
  <c r="AO200" i="12" s="1"/>
  <c r="Z200" i="12"/>
  <c r="AA200" i="12" s="1"/>
  <c r="AB200" i="12" s="1"/>
  <c r="AE200" i="12"/>
  <c r="AF200" i="12" s="1"/>
  <c r="Y155" i="12"/>
  <c r="AS155" i="12" s="1"/>
  <c r="W200" i="12"/>
  <c r="AQ200" i="12" s="1"/>
  <c r="L200" i="12"/>
  <c r="AJ200" i="12" s="1"/>
  <c r="AC155" i="12"/>
  <c r="AT155" i="12" s="1"/>
  <c r="AE209" i="12"/>
  <c r="AF209" i="12" s="1"/>
  <c r="Z209" i="12"/>
  <c r="AA209" i="12" s="1"/>
  <c r="AB209" i="12" s="1"/>
  <c r="AC209" i="12"/>
  <c r="AT209" i="12" s="1"/>
  <c r="T209" i="12"/>
  <c r="AN209" i="12" s="1"/>
  <c r="V209" i="12"/>
  <c r="AP209" i="12" s="1"/>
  <c r="L209" i="12"/>
  <c r="AJ209" i="12" s="1"/>
  <c r="O209" i="12"/>
  <c r="AM209" i="12" s="1"/>
  <c r="W209" i="12"/>
  <c r="AQ209" i="12" s="1"/>
  <c r="X209" i="12"/>
  <c r="AR209" i="12" s="1"/>
  <c r="W155" i="12"/>
  <c r="AQ155" i="12" s="1"/>
  <c r="Z155" i="12"/>
  <c r="AA155" i="12" s="1"/>
  <c r="AB155" i="12" s="1"/>
  <c r="X155" i="12"/>
  <c r="AR155" i="12" s="1"/>
  <c r="I155" i="12"/>
  <c r="T155" i="12"/>
  <c r="AN155" i="12" s="1"/>
  <c r="U155" i="12"/>
  <c r="AO155" i="12" s="1"/>
  <c r="AE155" i="12"/>
  <c r="AF155" i="12" s="1"/>
  <c r="O155" i="12"/>
  <c r="AM155" i="12" s="1"/>
  <c r="O13" i="14"/>
  <c r="J257" i="12"/>
  <c r="K257" i="12" s="1"/>
  <c r="I65" i="12"/>
  <c r="L65" i="12"/>
  <c r="AJ65" i="12" s="1"/>
  <c r="V65" i="12"/>
  <c r="AP65" i="12" s="1"/>
  <c r="U65" i="12"/>
  <c r="AO65" i="12" s="1"/>
  <c r="X65" i="12"/>
  <c r="AR65" i="12" s="1"/>
  <c r="AC65" i="12"/>
  <c r="AT65" i="12" s="1"/>
  <c r="W65" i="12"/>
  <c r="AQ65" i="12" s="1"/>
  <c r="Z65" i="12"/>
  <c r="AA65" i="12" s="1"/>
  <c r="AB65" i="12" s="1"/>
  <c r="Y65" i="12"/>
  <c r="AS65" i="12" s="1"/>
  <c r="AE65" i="12"/>
  <c r="AF65" i="12" s="1"/>
  <c r="T65" i="12"/>
  <c r="AN65" i="12" s="1"/>
  <c r="O65" i="12"/>
  <c r="AM65" i="12" s="1"/>
  <c r="J110" i="12"/>
  <c r="K110" i="12" s="1"/>
  <c r="J92" i="12"/>
  <c r="K92" i="12" s="1"/>
  <c r="I17" i="12"/>
  <c r="V17" i="12"/>
  <c r="AP17" i="12" s="1"/>
  <c r="Y17" i="12"/>
  <c r="AS17" i="12" s="1"/>
  <c r="AC17" i="12"/>
  <c r="AT17" i="12" s="1"/>
  <c r="T17" i="12"/>
  <c r="AN17" i="12" s="1"/>
  <c r="W17" i="12"/>
  <c r="AQ17" i="12" s="1"/>
  <c r="L17" i="12"/>
  <c r="AJ17" i="12" s="1"/>
  <c r="Z17" i="12"/>
  <c r="AA17" i="12" s="1"/>
  <c r="AB17" i="12" s="1"/>
  <c r="AE17" i="12"/>
  <c r="AF17" i="12" s="1"/>
  <c r="U17" i="12"/>
  <c r="AO17" i="12" s="1"/>
  <c r="X17" i="12"/>
  <c r="AR17" i="12" s="1"/>
  <c r="O17" i="12"/>
  <c r="AM17" i="12" s="1"/>
  <c r="I44" i="12"/>
  <c r="AC44" i="12"/>
  <c r="AT44" i="12" s="1"/>
  <c r="T44" i="12"/>
  <c r="AN44" i="12" s="1"/>
  <c r="O44" i="12"/>
  <c r="AM44" i="12" s="1"/>
  <c r="V44" i="12"/>
  <c r="AP44" i="12" s="1"/>
  <c r="AE44" i="12"/>
  <c r="AF44" i="12" s="1"/>
  <c r="L44" i="12"/>
  <c r="AJ44" i="12" s="1"/>
  <c r="X44" i="12"/>
  <c r="AR44" i="12" s="1"/>
  <c r="W44" i="12"/>
  <c r="AQ44" i="12" s="1"/>
  <c r="Z44" i="12"/>
  <c r="AA44" i="12" s="1"/>
  <c r="AB44" i="12" s="1"/>
  <c r="U44" i="12"/>
  <c r="AO44" i="12" s="1"/>
  <c r="Y44" i="12"/>
  <c r="AS44" i="12" s="1"/>
  <c r="L11" i="12"/>
  <c r="AJ11" i="12" s="1"/>
  <c r="I11" i="12"/>
  <c r="Z11" i="12"/>
  <c r="AA11" i="12" s="1"/>
  <c r="AB11" i="12" s="1"/>
  <c r="O11" i="12"/>
  <c r="AM11" i="12" s="1"/>
  <c r="Y11" i="12"/>
  <c r="AS11" i="12" s="1"/>
  <c r="AC11" i="12"/>
  <c r="AT11" i="12" s="1"/>
  <c r="T11" i="12"/>
  <c r="AN11" i="12" s="1"/>
  <c r="V11" i="12"/>
  <c r="AP11" i="12" s="1"/>
  <c r="AE11" i="12"/>
  <c r="AF11" i="12" s="1"/>
  <c r="U11" i="12"/>
  <c r="AO11" i="12" s="1"/>
  <c r="X11" i="12"/>
  <c r="AR11" i="12" s="1"/>
  <c r="W11" i="12"/>
  <c r="AQ11" i="12" s="1"/>
  <c r="J107" i="12"/>
  <c r="K107" i="12" s="1"/>
  <c r="L71" i="12"/>
  <c r="AJ71" i="12" s="1"/>
  <c r="X71" i="12"/>
  <c r="AR71" i="12" s="1"/>
  <c r="AC71" i="12"/>
  <c r="AT71" i="12" s="1"/>
  <c r="Z71" i="12"/>
  <c r="AA71" i="12" s="1"/>
  <c r="AB71" i="12" s="1"/>
  <c r="O71" i="12"/>
  <c r="AM71" i="12" s="1"/>
  <c r="U71" i="12"/>
  <c r="AO71" i="12" s="1"/>
  <c r="I71" i="12"/>
  <c r="AE71" i="12"/>
  <c r="AF71" i="12" s="1"/>
  <c r="T71" i="12"/>
  <c r="AN71" i="12" s="1"/>
  <c r="W71" i="12"/>
  <c r="AQ71" i="12" s="1"/>
  <c r="V71" i="12"/>
  <c r="AP71" i="12" s="1"/>
  <c r="Y71" i="12"/>
  <c r="AS71" i="12" s="1"/>
  <c r="J134" i="12"/>
  <c r="K134" i="12" s="1"/>
  <c r="I260" i="12"/>
  <c r="Z260" i="12"/>
  <c r="AA260" i="12" s="1"/>
  <c r="AB260" i="12" s="1"/>
  <c r="AC260" i="12"/>
  <c r="AT260" i="12" s="1"/>
  <c r="Y260" i="12"/>
  <c r="AS260" i="12" s="1"/>
  <c r="X260" i="12"/>
  <c r="AR260" i="12" s="1"/>
  <c r="W260" i="12"/>
  <c r="AQ260" i="12" s="1"/>
  <c r="L260" i="12"/>
  <c r="AJ260" i="12" s="1"/>
  <c r="V260" i="12"/>
  <c r="AP260" i="12" s="1"/>
  <c r="U260" i="12"/>
  <c r="AO260" i="12" s="1"/>
  <c r="T260" i="12"/>
  <c r="AN260" i="12" s="1"/>
  <c r="AE260" i="12"/>
  <c r="AF260" i="12" s="1"/>
  <c r="O260" i="12"/>
  <c r="AM260" i="12" s="1"/>
  <c r="I188" i="12"/>
  <c r="Z188" i="12"/>
  <c r="AA188" i="12" s="1"/>
  <c r="AB188" i="12" s="1"/>
  <c r="X188" i="12"/>
  <c r="AR188" i="12" s="1"/>
  <c r="W188" i="12"/>
  <c r="AQ188" i="12" s="1"/>
  <c r="U188" i="12"/>
  <c r="AO188" i="12" s="1"/>
  <c r="O188" i="12"/>
  <c r="AM188" i="12" s="1"/>
  <c r="L188" i="12"/>
  <c r="AJ188" i="12" s="1"/>
  <c r="V188" i="12"/>
  <c r="AP188" i="12" s="1"/>
  <c r="AE188" i="12"/>
  <c r="AF188" i="12" s="1"/>
  <c r="AC188" i="12"/>
  <c r="AT188" i="12" s="1"/>
  <c r="T188" i="12"/>
  <c r="AN188" i="12" s="1"/>
  <c r="Y188" i="12"/>
  <c r="AS188" i="12" s="1"/>
  <c r="I53" i="12"/>
  <c r="L53" i="12"/>
  <c r="AJ53" i="12" s="1"/>
  <c r="AC53" i="12"/>
  <c r="AT53" i="12" s="1"/>
  <c r="Z53" i="12"/>
  <c r="AA53" i="12" s="1"/>
  <c r="AB53" i="12" s="1"/>
  <c r="Y53" i="12"/>
  <c r="AS53" i="12" s="1"/>
  <c r="X53" i="12"/>
  <c r="AR53" i="12" s="1"/>
  <c r="O53" i="12"/>
  <c r="AM53" i="12" s="1"/>
  <c r="W53" i="12"/>
  <c r="AQ53" i="12" s="1"/>
  <c r="V53" i="12"/>
  <c r="AP53" i="12" s="1"/>
  <c r="U53" i="12"/>
  <c r="AO53" i="12" s="1"/>
  <c r="T53" i="12"/>
  <c r="AN53" i="12" s="1"/>
  <c r="AE53" i="12"/>
  <c r="AF53" i="12" s="1"/>
  <c r="L26" i="12"/>
  <c r="AJ26" i="12" s="1"/>
  <c r="I26" i="12"/>
  <c r="Y26" i="12"/>
  <c r="AS26" i="12" s="1"/>
  <c r="AC26" i="12"/>
  <c r="AT26" i="12" s="1"/>
  <c r="T26" i="12"/>
  <c r="AN26" i="12" s="1"/>
  <c r="Z26" i="12"/>
  <c r="AA26" i="12" s="1"/>
  <c r="AB26" i="12" s="1"/>
  <c r="O26" i="12"/>
  <c r="AM26" i="12" s="1"/>
  <c r="AE26" i="12"/>
  <c r="AF26" i="12" s="1"/>
  <c r="U26" i="12"/>
  <c r="AO26" i="12" s="1"/>
  <c r="X26" i="12"/>
  <c r="AR26" i="12" s="1"/>
  <c r="W26" i="12"/>
  <c r="AQ26" i="12" s="1"/>
  <c r="V26" i="12"/>
  <c r="AP26" i="12" s="1"/>
  <c r="L80" i="12"/>
  <c r="AJ80" i="12" s="1"/>
  <c r="Y80" i="12"/>
  <c r="AS80" i="12" s="1"/>
  <c r="AE80" i="12"/>
  <c r="AF80" i="12" s="1"/>
  <c r="T80" i="12"/>
  <c r="AN80" i="12" s="1"/>
  <c r="W80" i="12"/>
  <c r="AQ80" i="12" s="1"/>
  <c r="O80" i="12"/>
  <c r="AM80" i="12" s="1"/>
  <c r="I80" i="12"/>
  <c r="U80" i="12"/>
  <c r="AO80" i="12" s="1"/>
  <c r="X80" i="12"/>
  <c r="AR80" i="12" s="1"/>
  <c r="AC80" i="12"/>
  <c r="AT80" i="12" s="1"/>
  <c r="V80" i="12"/>
  <c r="AP80" i="12" s="1"/>
  <c r="Z80" i="12"/>
  <c r="AA80" i="12" s="1"/>
  <c r="AB80" i="12" s="1"/>
  <c r="V89" i="12"/>
  <c r="AP89" i="12" s="1"/>
  <c r="U89" i="12"/>
  <c r="AO89" i="12" s="1"/>
  <c r="X89" i="12"/>
  <c r="AR89" i="12" s="1"/>
  <c r="AC89" i="12"/>
  <c r="AT89" i="12" s="1"/>
  <c r="O89" i="12"/>
  <c r="AM89" i="12" s="1"/>
  <c r="I89" i="12"/>
  <c r="L89" i="12"/>
  <c r="AJ89" i="12" s="1"/>
  <c r="Z89" i="12"/>
  <c r="AA89" i="12" s="1"/>
  <c r="AB89" i="12" s="1"/>
  <c r="Y89" i="12"/>
  <c r="AS89" i="12" s="1"/>
  <c r="AE89" i="12"/>
  <c r="AF89" i="12" s="1"/>
  <c r="T89" i="12"/>
  <c r="AN89" i="12" s="1"/>
  <c r="W89" i="12"/>
  <c r="AQ89" i="12" s="1"/>
  <c r="J137" i="12"/>
  <c r="G137" i="12" s="1"/>
  <c r="J146" i="12"/>
  <c r="K146" i="12" s="1"/>
  <c r="J158" i="12"/>
  <c r="K158" i="12" s="1"/>
  <c r="J203" i="12"/>
  <c r="K203" i="12" s="1"/>
  <c r="J212" i="12"/>
  <c r="K212" i="12" s="1"/>
  <c r="J116" i="12"/>
  <c r="K116" i="12" s="1"/>
  <c r="L152" i="12"/>
  <c r="AJ152" i="12" s="1"/>
  <c r="AC152" i="12"/>
  <c r="AT152" i="12" s="1"/>
  <c r="Z152" i="12"/>
  <c r="AA152" i="12" s="1"/>
  <c r="AB152" i="12" s="1"/>
  <c r="Y152" i="12"/>
  <c r="AS152" i="12" s="1"/>
  <c r="AE152" i="12"/>
  <c r="AF152" i="12" s="1"/>
  <c r="T152" i="12"/>
  <c r="AN152" i="12" s="1"/>
  <c r="I152" i="12"/>
  <c r="W152" i="12"/>
  <c r="AQ152" i="12" s="1"/>
  <c r="V152" i="12"/>
  <c r="AP152" i="12" s="1"/>
  <c r="U152" i="12"/>
  <c r="AO152" i="12" s="1"/>
  <c r="X152" i="12"/>
  <c r="AR152" i="12" s="1"/>
  <c r="O152" i="12"/>
  <c r="AM152" i="12" s="1"/>
  <c r="I179" i="12"/>
  <c r="Y179" i="12"/>
  <c r="AS179" i="12" s="1"/>
  <c r="X179" i="12"/>
  <c r="AR179" i="12" s="1"/>
  <c r="W179" i="12"/>
  <c r="AQ179" i="12" s="1"/>
  <c r="V179" i="12"/>
  <c r="AP179" i="12" s="1"/>
  <c r="T179" i="12"/>
  <c r="AN179" i="12" s="1"/>
  <c r="L179" i="12"/>
  <c r="AJ179" i="12" s="1"/>
  <c r="U179" i="12"/>
  <c r="AO179" i="12" s="1"/>
  <c r="AE179" i="12"/>
  <c r="AF179" i="12" s="1"/>
  <c r="AC179" i="12"/>
  <c r="AT179" i="12" s="1"/>
  <c r="Z179" i="12"/>
  <c r="AA179" i="12" s="1"/>
  <c r="AB179" i="12" s="1"/>
  <c r="O179" i="12"/>
  <c r="AM179" i="12" s="1"/>
  <c r="J164" i="12"/>
  <c r="K164" i="12" s="1"/>
  <c r="AC161" i="12"/>
  <c r="AT161" i="12" s="1"/>
  <c r="Y161" i="12"/>
  <c r="AS161" i="12" s="1"/>
  <c r="X161" i="12"/>
  <c r="AR161" i="12" s="1"/>
  <c r="V161" i="12"/>
  <c r="AP161" i="12" s="1"/>
  <c r="O161" i="12"/>
  <c r="AM161" i="12" s="1"/>
  <c r="I161" i="12"/>
  <c r="L161" i="12"/>
  <c r="AJ161" i="12" s="1"/>
  <c r="W161" i="12"/>
  <c r="AQ161" i="12" s="1"/>
  <c r="T161" i="12"/>
  <c r="AN161" i="12" s="1"/>
  <c r="AE161" i="12"/>
  <c r="AF161" i="12" s="1"/>
  <c r="Z161" i="12"/>
  <c r="AA161" i="12" s="1"/>
  <c r="AB161" i="12" s="1"/>
  <c r="U161" i="12"/>
  <c r="AO161" i="12" s="1"/>
  <c r="L224" i="12"/>
  <c r="AJ224" i="12" s="1"/>
  <c r="Z224" i="12"/>
  <c r="AA224" i="12" s="1"/>
  <c r="AB224" i="12" s="1"/>
  <c r="AE224" i="12"/>
  <c r="AF224" i="12" s="1"/>
  <c r="AC224" i="12"/>
  <c r="AT224" i="12" s="1"/>
  <c r="Y224" i="12"/>
  <c r="AS224" i="12" s="1"/>
  <c r="O224" i="12"/>
  <c r="AM224" i="12" s="1"/>
  <c r="I224" i="12"/>
  <c r="V224" i="12"/>
  <c r="AP224" i="12" s="1"/>
  <c r="W224" i="12"/>
  <c r="AQ224" i="12" s="1"/>
  <c r="U224" i="12"/>
  <c r="AO224" i="12" s="1"/>
  <c r="T224" i="12"/>
  <c r="AN224" i="12" s="1"/>
  <c r="X224" i="12"/>
  <c r="AR224" i="12" s="1"/>
  <c r="I251" i="12"/>
  <c r="L251" i="12"/>
  <c r="AJ251" i="12" s="1"/>
  <c r="Y251" i="12"/>
  <c r="AS251" i="12" s="1"/>
  <c r="AC251" i="12"/>
  <c r="AT251" i="12" s="1"/>
  <c r="Z251" i="12"/>
  <c r="AA251" i="12" s="1"/>
  <c r="AB251" i="12" s="1"/>
  <c r="X251" i="12"/>
  <c r="AR251" i="12" s="1"/>
  <c r="O251" i="12"/>
  <c r="AM251" i="12" s="1"/>
  <c r="U251" i="12"/>
  <c r="AO251" i="12" s="1"/>
  <c r="V251" i="12"/>
  <c r="AP251" i="12" s="1"/>
  <c r="T251" i="12"/>
  <c r="AN251" i="12" s="1"/>
  <c r="W251" i="12"/>
  <c r="AQ251" i="12" s="1"/>
  <c r="AE251" i="12"/>
  <c r="AF251" i="12" s="1"/>
  <c r="I215" i="12"/>
  <c r="Y215" i="12"/>
  <c r="AS215" i="12" s="1"/>
  <c r="AE215" i="12"/>
  <c r="AF215" i="12" s="1"/>
  <c r="AC215" i="12"/>
  <c r="AT215" i="12" s="1"/>
  <c r="Z215" i="12"/>
  <c r="AA215" i="12" s="1"/>
  <c r="AB215" i="12" s="1"/>
  <c r="X215" i="12"/>
  <c r="AR215" i="12" s="1"/>
  <c r="L215" i="12"/>
  <c r="AJ215" i="12" s="1"/>
  <c r="U215" i="12"/>
  <c r="AO215" i="12" s="1"/>
  <c r="W215" i="12"/>
  <c r="AQ215" i="12" s="1"/>
  <c r="V215" i="12"/>
  <c r="AP215" i="12" s="1"/>
  <c r="T215" i="12"/>
  <c r="AN215" i="12" s="1"/>
  <c r="O215" i="12"/>
  <c r="AM215" i="12" s="1"/>
  <c r="AC197" i="12"/>
  <c r="AT197" i="12" s="1"/>
  <c r="X197" i="12"/>
  <c r="AR197" i="12" s="1"/>
  <c r="V197" i="12"/>
  <c r="AP197" i="12" s="1"/>
  <c r="U197" i="12"/>
  <c r="AO197" i="12" s="1"/>
  <c r="T197" i="12"/>
  <c r="AN197" i="12" s="1"/>
  <c r="I197" i="12"/>
  <c r="L197" i="12"/>
  <c r="AJ197" i="12" s="1"/>
  <c r="W197" i="12"/>
  <c r="AQ197" i="12" s="1"/>
  <c r="AE197" i="12"/>
  <c r="AF197" i="12" s="1"/>
  <c r="Z197" i="12"/>
  <c r="AA197" i="12" s="1"/>
  <c r="AB197" i="12" s="1"/>
  <c r="Y197" i="12"/>
  <c r="AS197" i="12" s="1"/>
  <c r="O197" i="12"/>
  <c r="AM197" i="12" s="1"/>
  <c r="L8" i="12"/>
  <c r="AJ8" i="12" s="1"/>
  <c r="AC8" i="12"/>
  <c r="AT8" i="12" s="1"/>
  <c r="T8" i="12"/>
  <c r="AN8" i="12" s="1"/>
  <c r="O8" i="12"/>
  <c r="AM8" i="12" s="1"/>
  <c r="V8" i="12"/>
  <c r="AP8" i="12" s="1"/>
  <c r="U8" i="12"/>
  <c r="AO8" i="12" s="1"/>
  <c r="I8" i="12"/>
  <c r="X8" i="12"/>
  <c r="AR8" i="12" s="1"/>
  <c r="W8" i="12"/>
  <c r="AQ8" i="12" s="1"/>
  <c r="Z8" i="12"/>
  <c r="AA8" i="12" s="1"/>
  <c r="AB8" i="12" s="1"/>
  <c r="Y8" i="12"/>
  <c r="AS8" i="12" s="1"/>
  <c r="AE8" i="12"/>
  <c r="AF8" i="12" s="1"/>
  <c r="J143" i="12"/>
  <c r="K143" i="12" s="1"/>
  <c r="J245" i="12"/>
  <c r="K245" i="12" s="1"/>
  <c r="J125" i="12"/>
  <c r="K125" i="12" s="1"/>
  <c r="J221" i="12"/>
  <c r="K221" i="12" s="1"/>
  <c r="V47" i="12"/>
  <c r="AP47" i="12" s="1"/>
  <c r="Z38" i="12"/>
  <c r="AA38" i="12" s="1"/>
  <c r="AB38" i="12" s="1"/>
  <c r="AE38" i="12"/>
  <c r="AF38" i="12" s="1"/>
  <c r="U38" i="12"/>
  <c r="AO38" i="12" s="1"/>
  <c r="T38" i="12"/>
  <c r="AN38" i="12" s="1"/>
  <c r="AC38" i="12"/>
  <c r="AT38" i="12" s="1"/>
  <c r="L38" i="12"/>
  <c r="AJ38" i="12" s="1"/>
  <c r="I38" i="12"/>
  <c r="W38" i="12"/>
  <c r="AQ38" i="12" s="1"/>
  <c r="V38" i="12"/>
  <c r="AP38" i="12" s="1"/>
  <c r="Y38" i="12"/>
  <c r="AS38" i="12" s="1"/>
  <c r="X38" i="12"/>
  <c r="AR38" i="12" s="1"/>
  <c r="O38" i="12"/>
  <c r="AM38" i="12" s="1"/>
  <c r="J230" i="12"/>
  <c r="K230" i="12" s="1"/>
  <c r="W74" i="12"/>
  <c r="AQ74" i="12" s="1"/>
  <c r="AE20" i="12"/>
  <c r="AF20" i="12" s="1"/>
  <c r="L29" i="12"/>
  <c r="AJ29" i="12" s="1"/>
  <c r="U29" i="12"/>
  <c r="AO29" i="12" s="1"/>
  <c r="L35" i="12"/>
  <c r="AJ35" i="12" s="1"/>
  <c r="AE35" i="12"/>
  <c r="AF35" i="12" s="1"/>
  <c r="T35" i="12"/>
  <c r="AN35" i="12" s="1"/>
  <c r="AC35" i="12"/>
  <c r="AT35" i="12" s="1"/>
  <c r="Z35" i="12"/>
  <c r="AA35" i="12" s="1"/>
  <c r="AB35" i="12" s="1"/>
  <c r="Y35" i="12"/>
  <c r="AS35" i="12" s="1"/>
  <c r="I35" i="12"/>
  <c r="X35" i="12"/>
  <c r="AR35" i="12" s="1"/>
  <c r="O35" i="12"/>
  <c r="AM35" i="12" s="1"/>
  <c r="W35" i="12"/>
  <c r="AQ35" i="12" s="1"/>
  <c r="V35" i="12"/>
  <c r="AP35" i="12" s="1"/>
  <c r="U35" i="12"/>
  <c r="AO35" i="12" s="1"/>
  <c r="L62" i="12"/>
  <c r="AJ62" i="12" s="1"/>
  <c r="I62" i="12"/>
  <c r="AC62" i="12"/>
  <c r="AT62" i="12" s="1"/>
  <c r="Z62" i="12"/>
  <c r="AA62" i="12" s="1"/>
  <c r="AB62" i="12" s="1"/>
  <c r="Y62" i="12"/>
  <c r="AS62" i="12" s="1"/>
  <c r="AE62" i="12"/>
  <c r="AF62" i="12" s="1"/>
  <c r="T62" i="12"/>
  <c r="AN62" i="12" s="1"/>
  <c r="W62" i="12"/>
  <c r="AQ62" i="12" s="1"/>
  <c r="V62" i="12"/>
  <c r="AP62" i="12" s="1"/>
  <c r="U62" i="12"/>
  <c r="AO62" i="12" s="1"/>
  <c r="X62" i="12"/>
  <c r="AR62" i="12" s="1"/>
  <c r="O62" i="12"/>
  <c r="AM62" i="12" s="1"/>
  <c r="J98" i="12"/>
  <c r="K98" i="12" s="1"/>
  <c r="X170" i="12"/>
  <c r="AR170" i="12" s="1"/>
  <c r="Y170" i="12"/>
  <c r="AS170" i="12" s="1"/>
  <c r="AC170" i="12"/>
  <c r="AT170" i="12" s="1"/>
  <c r="Z170" i="12"/>
  <c r="AA170" i="12" s="1"/>
  <c r="AB170" i="12" s="1"/>
  <c r="O170" i="12"/>
  <c r="AM170" i="12" s="1"/>
  <c r="L170" i="12"/>
  <c r="AJ170" i="12" s="1"/>
  <c r="I170" i="12"/>
  <c r="AE170" i="12"/>
  <c r="AF170" i="12" s="1"/>
  <c r="T170" i="12"/>
  <c r="AN170" i="12" s="1"/>
  <c r="W170" i="12"/>
  <c r="AQ170" i="12" s="1"/>
  <c r="V170" i="12"/>
  <c r="AP170" i="12" s="1"/>
  <c r="U170" i="12"/>
  <c r="AO170" i="12" s="1"/>
  <c r="AC233" i="12"/>
  <c r="AT233" i="12" s="1"/>
  <c r="AE233" i="12"/>
  <c r="AF233" i="12" s="1"/>
  <c r="Z233" i="12"/>
  <c r="AA233" i="12" s="1"/>
  <c r="AB233" i="12" s="1"/>
  <c r="Y233" i="12"/>
  <c r="AS233" i="12" s="1"/>
  <c r="X233" i="12"/>
  <c r="AR233" i="12" s="1"/>
  <c r="I233" i="12"/>
  <c r="L233" i="12"/>
  <c r="AJ233" i="12" s="1"/>
  <c r="W233" i="12"/>
  <c r="AQ233" i="12" s="1"/>
  <c r="V233" i="12"/>
  <c r="AP233" i="12" s="1"/>
  <c r="U233" i="12"/>
  <c r="AO233" i="12" s="1"/>
  <c r="T233" i="12"/>
  <c r="AN233" i="12" s="1"/>
  <c r="O233" i="12"/>
  <c r="AM233" i="12" s="1"/>
  <c r="I269" i="12"/>
  <c r="L269" i="12"/>
  <c r="AJ269" i="12" s="1"/>
  <c r="W269" i="12"/>
  <c r="AQ269" i="12" s="1"/>
  <c r="U269" i="12"/>
  <c r="AO269" i="12" s="1"/>
  <c r="T269" i="12"/>
  <c r="AN269" i="12" s="1"/>
  <c r="AE269" i="12"/>
  <c r="AF269" i="12" s="1"/>
  <c r="O269" i="12"/>
  <c r="AM269" i="12" s="1"/>
  <c r="AC269" i="12"/>
  <c r="AT269" i="12" s="1"/>
  <c r="Z269" i="12"/>
  <c r="AA269" i="12" s="1"/>
  <c r="AB269" i="12" s="1"/>
  <c r="Y269" i="12"/>
  <c r="AS269" i="12" s="1"/>
  <c r="X269" i="12"/>
  <c r="AR269" i="12" s="1"/>
  <c r="V269" i="12"/>
  <c r="AP269" i="12" s="1"/>
  <c r="L206" i="12"/>
  <c r="AJ206" i="12" s="1"/>
  <c r="I206" i="12"/>
  <c r="X206" i="12"/>
  <c r="AR206" i="12" s="1"/>
  <c r="W206" i="12"/>
  <c r="AQ206" i="12" s="1"/>
  <c r="V206" i="12"/>
  <c r="AP206" i="12" s="1"/>
  <c r="U206" i="12"/>
  <c r="AO206" i="12" s="1"/>
  <c r="O206" i="12"/>
  <c r="AM206" i="12" s="1"/>
  <c r="AE206" i="12"/>
  <c r="AF206" i="12" s="1"/>
  <c r="T206" i="12"/>
  <c r="AN206" i="12" s="1"/>
  <c r="AC206" i="12"/>
  <c r="AT206" i="12" s="1"/>
  <c r="Z206" i="12"/>
  <c r="AA206" i="12" s="1"/>
  <c r="AB206" i="12" s="1"/>
  <c r="Y206" i="12"/>
  <c r="AS206" i="12" s="1"/>
  <c r="X242" i="12"/>
  <c r="AR242" i="12" s="1"/>
  <c r="AC242" i="12"/>
  <c r="AT242" i="12" s="1"/>
  <c r="Z242" i="12"/>
  <c r="AA242" i="12" s="1"/>
  <c r="AB242" i="12" s="1"/>
  <c r="Y242" i="12"/>
  <c r="AS242" i="12" s="1"/>
  <c r="O242" i="12"/>
  <c r="AM242" i="12" s="1"/>
  <c r="L242" i="12"/>
  <c r="AJ242" i="12" s="1"/>
  <c r="I242" i="12"/>
  <c r="AE242" i="12"/>
  <c r="AF242" i="12" s="1"/>
  <c r="T242" i="12"/>
  <c r="AN242" i="12" s="1"/>
  <c r="V242" i="12"/>
  <c r="AP242" i="12" s="1"/>
  <c r="U242" i="12"/>
  <c r="AO242" i="12" s="1"/>
  <c r="W242" i="12"/>
  <c r="AQ242" i="12" s="1"/>
  <c r="AD194" i="12" l="1"/>
  <c r="X29" i="12"/>
  <c r="AR29" i="12" s="1"/>
  <c r="Z29" i="12"/>
  <c r="AA29" i="12" s="1"/>
  <c r="AB29" i="12" s="1"/>
  <c r="I20" i="12"/>
  <c r="Y56" i="12"/>
  <c r="AS56" i="12" s="1"/>
  <c r="O29" i="12"/>
  <c r="AM29" i="12" s="1"/>
  <c r="O20" i="12"/>
  <c r="AM20" i="12" s="1"/>
  <c r="L20" i="12"/>
  <c r="AJ20" i="12" s="1"/>
  <c r="L56" i="12"/>
  <c r="AJ56" i="12" s="1"/>
  <c r="W29" i="12"/>
  <c r="AQ29" i="12" s="1"/>
  <c r="Y20" i="12"/>
  <c r="AS20" i="12" s="1"/>
  <c r="W20" i="12"/>
  <c r="AQ20" i="12" s="1"/>
  <c r="X56" i="12"/>
  <c r="AR56" i="12" s="1"/>
  <c r="AD185" i="12"/>
  <c r="J185" i="12"/>
  <c r="K185" i="12" s="1"/>
  <c r="AD149" i="12"/>
  <c r="AD203" i="12"/>
  <c r="AD266" i="12"/>
  <c r="J266" i="12"/>
  <c r="K266" i="12" s="1"/>
  <c r="H266" i="12" s="1"/>
  <c r="AD248" i="12"/>
  <c r="T47" i="12"/>
  <c r="AN47" i="12" s="1"/>
  <c r="O83" i="12"/>
  <c r="AM83" i="12" s="1"/>
  <c r="Z47" i="12"/>
  <c r="AA47" i="12" s="1"/>
  <c r="AB47" i="12" s="1"/>
  <c r="T83" i="12"/>
  <c r="AN83" i="12" s="1"/>
  <c r="AE47" i="12"/>
  <c r="AF47" i="12" s="1"/>
  <c r="N47" i="12"/>
  <c r="AL47" i="12" s="1"/>
  <c r="AD128" i="12"/>
  <c r="W47" i="12"/>
  <c r="AQ47" i="12" s="1"/>
  <c r="U47" i="12"/>
  <c r="AO47" i="12" s="1"/>
  <c r="X47" i="12"/>
  <c r="AR47" i="12" s="1"/>
  <c r="L47" i="12"/>
  <c r="AJ47" i="12" s="1"/>
  <c r="O47" i="12"/>
  <c r="AM47" i="12" s="1"/>
  <c r="M47" i="12"/>
  <c r="AK47" i="12" s="1"/>
  <c r="Y47" i="12"/>
  <c r="AS47" i="12" s="1"/>
  <c r="I47" i="12"/>
  <c r="J47" i="12" s="1"/>
  <c r="K47" i="12" s="1"/>
  <c r="X74" i="12"/>
  <c r="AR74" i="12" s="1"/>
  <c r="AE74" i="12"/>
  <c r="AF74" i="12" s="1"/>
  <c r="T29" i="12"/>
  <c r="AN29" i="12" s="1"/>
  <c r="V29" i="12"/>
  <c r="AP29" i="12" s="1"/>
  <c r="AE29" i="12"/>
  <c r="AF29" i="12" s="1"/>
  <c r="Y29" i="12"/>
  <c r="AS29" i="12" s="1"/>
  <c r="AC29" i="12"/>
  <c r="AT29" i="12" s="1"/>
  <c r="I29" i="12"/>
  <c r="V20" i="12"/>
  <c r="AP20" i="12" s="1"/>
  <c r="T20" i="12"/>
  <c r="AN20" i="12" s="1"/>
  <c r="U20" i="12"/>
  <c r="AO20" i="12" s="1"/>
  <c r="Z20" i="12"/>
  <c r="AA20" i="12" s="1"/>
  <c r="AB20" i="12" s="1"/>
  <c r="X20" i="12"/>
  <c r="AR20" i="12" s="1"/>
  <c r="AC20" i="12"/>
  <c r="AT20" i="12" s="1"/>
  <c r="L83" i="12"/>
  <c r="AJ83" i="12" s="1"/>
  <c r="AE56" i="12"/>
  <c r="AF56" i="12" s="1"/>
  <c r="T56" i="12"/>
  <c r="AN56" i="12" s="1"/>
  <c r="I56" i="12"/>
  <c r="N56" i="12"/>
  <c r="AL56" i="12" s="1"/>
  <c r="Z74" i="12"/>
  <c r="AA74" i="12" s="1"/>
  <c r="AB74" i="12" s="1"/>
  <c r="U74" i="12"/>
  <c r="AO74" i="12" s="1"/>
  <c r="L74" i="12"/>
  <c r="AJ74" i="12" s="1"/>
  <c r="AC83" i="12"/>
  <c r="AT83" i="12" s="1"/>
  <c r="V83" i="12"/>
  <c r="AP83" i="12" s="1"/>
  <c r="I83" i="12"/>
  <c r="J83" i="12" s="1"/>
  <c r="K83" i="12" s="1"/>
  <c r="O56" i="12"/>
  <c r="AM56" i="12" s="1"/>
  <c r="U56" i="12"/>
  <c r="AO56" i="12" s="1"/>
  <c r="Z56" i="12"/>
  <c r="AA56" i="12" s="1"/>
  <c r="AB56" i="12" s="1"/>
  <c r="W56" i="12"/>
  <c r="AQ56" i="12" s="1"/>
  <c r="AC56" i="12"/>
  <c r="AT56" i="12" s="1"/>
  <c r="V56" i="12"/>
  <c r="AP56" i="12" s="1"/>
  <c r="M20" i="12"/>
  <c r="AK20" i="12" s="1"/>
  <c r="N83" i="12"/>
  <c r="AL83" i="12" s="1"/>
  <c r="N74" i="12"/>
  <c r="AL74" i="12" s="1"/>
  <c r="AD119" i="12"/>
  <c r="AD242" i="12"/>
  <c r="AD269" i="12"/>
  <c r="AD170" i="12"/>
  <c r="AD62" i="12"/>
  <c r="AD206" i="12"/>
  <c r="AD233" i="12"/>
  <c r="AD35" i="12"/>
  <c r="AD38" i="12"/>
  <c r="AD8" i="12"/>
  <c r="AD197" i="12"/>
  <c r="AD161" i="12"/>
  <c r="AD179" i="12"/>
  <c r="AD152" i="12"/>
  <c r="AD89" i="12"/>
  <c r="AD26" i="12"/>
  <c r="AD188" i="12"/>
  <c r="AD260" i="12"/>
  <c r="AD71" i="12"/>
  <c r="AD11" i="12"/>
  <c r="AD65" i="12"/>
  <c r="J200" i="12"/>
  <c r="G200" i="12" s="1"/>
  <c r="AD200" i="12"/>
  <c r="J218" i="12"/>
  <c r="K218" i="12" s="1"/>
  <c r="H218" i="12" s="1"/>
  <c r="AD218" i="12"/>
  <c r="J236" i="12"/>
  <c r="G236" i="12" s="1"/>
  <c r="AD236" i="12"/>
  <c r="AD254" i="12"/>
  <c r="J176" i="12"/>
  <c r="K176" i="12" s="1"/>
  <c r="H176" i="12" s="1"/>
  <c r="AD176" i="12"/>
  <c r="J239" i="12"/>
  <c r="K239" i="12" s="1"/>
  <c r="H239" i="12" s="1"/>
  <c r="AD239" i="12"/>
  <c r="AD272" i="12"/>
  <c r="AD215" i="12"/>
  <c r="AD251" i="12"/>
  <c r="AD224" i="12"/>
  <c r="AD80" i="12"/>
  <c r="AD53" i="12"/>
  <c r="AD44" i="12"/>
  <c r="AD17" i="12"/>
  <c r="J155" i="12"/>
  <c r="K155" i="12" s="1"/>
  <c r="H155" i="12" s="1"/>
  <c r="AD155" i="12"/>
  <c r="J173" i="12"/>
  <c r="K173" i="12" s="1"/>
  <c r="H173" i="12" s="1"/>
  <c r="AD173" i="12"/>
  <c r="AD182" i="12"/>
  <c r="J209" i="12"/>
  <c r="K209" i="12" s="1"/>
  <c r="H209" i="12" s="1"/>
  <c r="AD209" i="12"/>
  <c r="J227" i="12"/>
  <c r="K227" i="12" s="1"/>
  <c r="AD227" i="12"/>
  <c r="J167" i="12"/>
  <c r="K167" i="12" s="1"/>
  <c r="H167" i="12" s="1"/>
  <c r="AD167" i="12"/>
  <c r="J191" i="12"/>
  <c r="G191" i="12" s="1"/>
  <c r="AD191" i="12"/>
  <c r="AD164" i="12"/>
  <c r="AD263" i="12"/>
  <c r="AD101" i="12"/>
  <c r="AD221" i="12"/>
  <c r="O74" i="12"/>
  <c r="AM74" i="12" s="1"/>
  <c r="Y74" i="12"/>
  <c r="AS74" i="12" s="1"/>
  <c r="AC74" i="12"/>
  <c r="AT74" i="12" s="1"/>
  <c r="T74" i="12"/>
  <c r="AN74" i="12" s="1"/>
  <c r="V74" i="12"/>
  <c r="AP74" i="12" s="1"/>
  <c r="I74" i="12"/>
  <c r="J74" i="12" s="1"/>
  <c r="K74" i="12" s="1"/>
  <c r="U83" i="12"/>
  <c r="AO83" i="12" s="1"/>
  <c r="Z83" i="12"/>
  <c r="AA83" i="12" s="1"/>
  <c r="AB83" i="12" s="1"/>
  <c r="X83" i="12"/>
  <c r="AR83" i="12" s="1"/>
  <c r="Y83" i="12"/>
  <c r="AS83" i="12" s="1"/>
  <c r="W83" i="12"/>
  <c r="AQ83" i="12" s="1"/>
  <c r="AE83" i="12"/>
  <c r="AF83" i="12" s="1"/>
  <c r="H254" i="12"/>
  <c r="H245" i="12"/>
  <c r="H227" i="12"/>
  <c r="H110" i="12"/>
  <c r="H119" i="12"/>
  <c r="H101" i="12"/>
  <c r="H164" i="12"/>
  <c r="H272" i="12"/>
  <c r="H92" i="12"/>
  <c r="H128" i="12"/>
  <c r="H146" i="12"/>
  <c r="H263" i="12"/>
  <c r="H143" i="12"/>
  <c r="H116" i="12"/>
  <c r="H134" i="12"/>
  <c r="H98" i="12"/>
  <c r="H125" i="12"/>
  <c r="H107" i="12"/>
  <c r="H149" i="12"/>
  <c r="H248" i="12"/>
  <c r="H257" i="12"/>
  <c r="H194" i="12"/>
  <c r="H212" i="12"/>
  <c r="H158" i="12"/>
  <c r="H230" i="12"/>
  <c r="H221" i="12"/>
  <c r="H203" i="12"/>
  <c r="H182" i="12"/>
  <c r="Q6" i="14"/>
  <c r="Q5" i="14"/>
  <c r="Q4" i="14"/>
  <c r="P5" i="14"/>
  <c r="P6" i="14"/>
  <c r="P4" i="14"/>
  <c r="K137" i="12"/>
  <c r="J206" i="12"/>
  <c r="K206" i="12" s="1"/>
  <c r="J269" i="12"/>
  <c r="K269" i="12" s="1"/>
  <c r="G119" i="12"/>
  <c r="J38" i="12"/>
  <c r="K38" i="12" s="1"/>
  <c r="G101" i="12"/>
  <c r="J8" i="12"/>
  <c r="K8" i="12" s="1"/>
  <c r="J215" i="12"/>
  <c r="K215" i="12" s="1"/>
  <c r="J179" i="12"/>
  <c r="K179" i="12" s="1"/>
  <c r="J152" i="12"/>
  <c r="K152" i="12" s="1"/>
  <c r="G116" i="12"/>
  <c r="G212" i="12"/>
  <c r="G158" i="12"/>
  <c r="G146" i="12"/>
  <c r="J89" i="12"/>
  <c r="K89" i="12" s="1"/>
  <c r="J80" i="12"/>
  <c r="K80" i="12" s="1"/>
  <c r="J260" i="12"/>
  <c r="K260" i="12" s="1"/>
  <c r="G263" i="12"/>
  <c r="J71" i="12"/>
  <c r="K71" i="12" s="1"/>
  <c r="J11" i="12"/>
  <c r="K11" i="12" s="1"/>
  <c r="G248" i="12"/>
  <c r="J44" i="12"/>
  <c r="K44" i="12" s="1"/>
  <c r="J17" i="12"/>
  <c r="K17" i="12" s="1"/>
  <c r="G110" i="12"/>
  <c r="J65" i="12"/>
  <c r="K65" i="12" s="1"/>
  <c r="G254" i="12"/>
  <c r="J242" i="12"/>
  <c r="K242" i="12" s="1"/>
  <c r="J233" i="12"/>
  <c r="K233" i="12" s="1"/>
  <c r="J170" i="12"/>
  <c r="K170" i="12" s="1"/>
  <c r="G98" i="12"/>
  <c r="J62" i="12"/>
  <c r="K62" i="12" s="1"/>
  <c r="J35" i="12"/>
  <c r="K35" i="12" s="1"/>
  <c r="J20" i="12"/>
  <c r="K20" i="12" s="1"/>
  <c r="G149" i="12"/>
  <c r="G230" i="12"/>
  <c r="G221" i="12"/>
  <c r="G125" i="12"/>
  <c r="G194" i="12"/>
  <c r="G245" i="12"/>
  <c r="G182" i="12"/>
  <c r="G143" i="12"/>
  <c r="J197" i="12"/>
  <c r="K197" i="12" s="1"/>
  <c r="J251" i="12"/>
  <c r="K251" i="12" s="1"/>
  <c r="J224" i="12"/>
  <c r="K224" i="12" s="1"/>
  <c r="J161" i="12"/>
  <c r="K161" i="12" s="1"/>
  <c r="G164" i="12"/>
  <c r="G203" i="12"/>
  <c r="J26" i="12"/>
  <c r="K26" i="12" s="1"/>
  <c r="J53" i="12"/>
  <c r="K53" i="12" s="1"/>
  <c r="J188" i="12"/>
  <c r="K188" i="12" s="1"/>
  <c r="G134" i="12"/>
  <c r="G107" i="12"/>
  <c r="J56" i="12"/>
  <c r="K56" i="12" s="1"/>
  <c r="G272" i="12"/>
  <c r="G92" i="12"/>
  <c r="G128" i="12"/>
  <c r="G257" i="12"/>
  <c r="G185" i="12" l="1"/>
  <c r="G266" i="12"/>
  <c r="F266" i="12" s="1"/>
  <c r="AG266" i="12" s="1"/>
  <c r="AD47" i="12"/>
  <c r="F107" i="12"/>
  <c r="AG107" i="12" s="1"/>
  <c r="AU107" i="12" s="1"/>
  <c r="F92" i="12"/>
  <c r="AG92" i="12" s="1"/>
  <c r="AH92" i="12" s="1"/>
  <c r="AI92" i="12" s="1"/>
  <c r="F128" i="12"/>
  <c r="AG128" i="12" s="1"/>
  <c r="AU128" i="12" s="1"/>
  <c r="G167" i="12"/>
  <c r="F167" i="12" s="1"/>
  <c r="AG167" i="12" s="1"/>
  <c r="F146" i="12"/>
  <c r="AG146" i="12" s="1"/>
  <c r="AH146" i="12" s="1"/>
  <c r="AI146" i="12" s="1"/>
  <c r="AD20" i="12"/>
  <c r="AD29" i="12"/>
  <c r="K191" i="12"/>
  <c r="H191" i="12" s="1"/>
  <c r="F191" i="12" s="1"/>
  <c r="AG191" i="12" s="1"/>
  <c r="F125" i="12"/>
  <c r="AG125" i="12" s="1"/>
  <c r="AU125" i="12" s="1"/>
  <c r="J29" i="12"/>
  <c r="K29" i="12" s="1"/>
  <c r="AD56" i="12"/>
  <c r="G176" i="12"/>
  <c r="F176" i="12" s="1"/>
  <c r="AG176" i="12" s="1"/>
  <c r="G155" i="12"/>
  <c r="F155" i="12" s="1"/>
  <c r="AG155" i="12" s="1"/>
  <c r="G173" i="12"/>
  <c r="F173" i="12" s="1"/>
  <c r="AG173" i="12" s="1"/>
  <c r="G227" i="12"/>
  <c r="F227" i="12" s="1"/>
  <c r="AG227" i="12" s="1"/>
  <c r="G239" i="12"/>
  <c r="F239" i="12" s="1"/>
  <c r="AG239" i="12" s="1"/>
  <c r="AH239" i="12" s="1"/>
  <c r="F119" i="12"/>
  <c r="AG119" i="12" s="1"/>
  <c r="AU119" i="12" s="1"/>
  <c r="F101" i="12"/>
  <c r="AG101" i="12" s="1"/>
  <c r="AH101" i="12" s="1"/>
  <c r="AI101" i="12" s="1"/>
  <c r="F110" i="12"/>
  <c r="AG110" i="12" s="1"/>
  <c r="AH110" i="12" s="1"/>
  <c r="AI110" i="12" s="1"/>
  <c r="G209" i="12"/>
  <c r="F209" i="12" s="1"/>
  <c r="AG209" i="12" s="1"/>
  <c r="AH107" i="12"/>
  <c r="AI107" i="12" s="1"/>
  <c r="K236" i="12"/>
  <c r="H236" i="12" s="1"/>
  <c r="F236" i="12" s="1"/>
  <c r="AG236" i="12" s="1"/>
  <c r="K200" i="12"/>
  <c r="H200" i="12" s="1"/>
  <c r="F200" i="12" s="1"/>
  <c r="AG200" i="12" s="1"/>
  <c r="G218" i="12"/>
  <c r="F218" i="12" s="1"/>
  <c r="AG218" i="12" s="1"/>
  <c r="AD74" i="12"/>
  <c r="AD83" i="12"/>
  <c r="AU92" i="12"/>
  <c r="F143" i="12"/>
  <c r="AG143" i="12" s="1"/>
  <c r="F98" i="12"/>
  <c r="AG98" i="12" s="1"/>
  <c r="F116" i="12"/>
  <c r="AG116" i="12" s="1"/>
  <c r="H83" i="12"/>
  <c r="H65" i="12"/>
  <c r="H11" i="12"/>
  <c r="H47" i="12"/>
  <c r="H137" i="12"/>
  <c r="F137" i="12" s="1"/>
  <c r="AG137" i="12" s="1"/>
  <c r="H74" i="12"/>
  <c r="H56" i="12"/>
  <c r="H29" i="12"/>
  <c r="H20" i="12"/>
  <c r="H38" i="12"/>
  <c r="H188" i="12"/>
  <c r="H53" i="12"/>
  <c r="H8" i="12"/>
  <c r="H161" i="12"/>
  <c r="H251" i="12"/>
  <c r="H35" i="12"/>
  <c r="H233" i="12"/>
  <c r="H17" i="12"/>
  <c r="H89" i="12"/>
  <c r="H179" i="12"/>
  <c r="H215" i="12"/>
  <c r="H269" i="12"/>
  <c r="H26" i="12"/>
  <c r="H71" i="12"/>
  <c r="H224" i="12"/>
  <c r="H197" i="12"/>
  <c r="H62" i="12"/>
  <c r="H170" i="12"/>
  <c r="H242" i="12"/>
  <c r="H44" i="12"/>
  <c r="H260" i="12"/>
  <c r="H80" i="12"/>
  <c r="H152" i="12"/>
  <c r="H206" i="12"/>
  <c r="H185" i="12"/>
  <c r="F134" i="12"/>
  <c r="AG134" i="12" s="1"/>
  <c r="F257" i="12"/>
  <c r="AG257" i="12" s="1"/>
  <c r="G188" i="12"/>
  <c r="G26" i="12"/>
  <c r="F203" i="12"/>
  <c r="AG203" i="12" s="1"/>
  <c r="F164" i="12"/>
  <c r="AG164" i="12" s="1"/>
  <c r="G161" i="12"/>
  <c r="G251" i="12"/>
  <c r="F182" i="12"/>
  <c r="AG182" i="12" s="1"/>
  <c r="F194" i="12"/>
  <c r="AG194" i="12" s="1"/>
  <c r="G83" i="12"/>
  <c r="F149" i="12"/>
  <c r="AG149" i="12" s="1"/>
  <c r="G74" i="12"/>
  <c r="G35" i="12"/>
  <c r="G170" i="12"/>
  <c r="G242" i="12"/>
  <c r="F254" i="12"/>
  <c r="AG254" i="12" s="1"/>
  <c r="G65" i="12"/>
  <c r="G17" i="12"/>
  <c r="G71" i="12"/>
  <c r="G260" i="12"/>
  <c r="G89" i="12"/>
  <c r="F158" i="12"/>
  <c r="AG158" i="12" s="1"/>
  <c r="F212" i="12"/>
  <c r="AG212" i="12" s="1"/>
  <c r="G152" i="12"/>
  <c r="G215" i="12"/>
  <c r="G8" i="12"/>
  <c r="G269" i="12"/>
  <c r="F272" i="12"/>
  <c r="AG272" i="12" s="1"/>
  <c r="G56" i="12"/>
  <c r="G53" i="12"/>
  <c r="G224" i="12"/>
  <c r="G197" i="12"/>
  <c r="F245" i="12"/>
  <c r="AG245" i="12" s="1"/>
  <c r="F221" i="12"/>
  <c r="AG221" i="12" s="1"/>
  <c r="F230" i="12"/>
  <c r="AG230" i="12" s="1"/>
  <c r="G20" i="12"/>
  <c r="G62" i="12"/>
  <c r="G233" i="12"/>
  <c r="G44" i="12"/>
  <c r="F248" i="12"/>
  <c r="AG248" i="12" s="1"/>
  <c r="G11" i="12"/>
  <c r="F263" i="12"/>
  <c r="AG263" i="12" s="1"/>
  <c r="G80" i="12"/>
  <c r="G179" i="12"/>
  <c r="G47" i="12"/>
  <c r="G38" i="12"/>
  <c r="G206" i="12"/>
  <c r="G29" i="12" l="1"/>
  <c r="AH128" i="12"/>
  <c r="AI128" i="12" s="1"/>
  <c r="AU146" i="12"/>
  <c r="F38" i="12"/>
  <c r="AG38" i="12" s="1"/>
  <c r="AU38" i="12" s="1"/>
  <c r="F56" i="12"/>
  <c r="AG56" i="12" s="1"/>
  <c r="AH56" i="12" s="1"/>
  <c r="AI56" i="12" s="1"/>
  <c r="AH125" i="12"/>
  <c r="AI125" i="12" s="1"/>
  <c r="AH119" i="12"/>
  <c r="AI119" i="12" s="1"/>
  <c r="F8" i="12"/>
  <c r="AU110" i="12"/>
  <c r="F80" i="12"/>
  <c r="AG80" i="12" s="1"/>
  <c r="AH80" i="12" s="1"/>
  <c r="AI80" i="12" s="1"/>
  <c r="F11" i="12"/>
  <c r="AG11" i="12" s="1"/>
  <c r="AH11" i="12" s="1"/>
  <c r="F44" i="12"/>
  <c r="AG44" i="12" s="1"/>
  <c r="AU44" i="12" s="1"/>
  <c r="F29" i="12"/>
  <c r="AG29" i="12" s="1"/>
  <c r="AH29" i="12" s="1"/>
  <c r="AI29" i="12" s="1"/>
  <c r="F47" i="12"/>
  <c r="AG47" i="12" s="1"/>
  <c r="AU47" i="12" s="1"/>
  <c r="F62" i="12"/>
  <c r="AG62" i="12" s="1"/>
  <c r="AH62" i="12" s="1"/>
  <c r="AI62" i="12" s="1"/>
  <c r="F65" i="12"/>
  <c r="AG65" i="12" s="1"/>
  <c r="AH65" i="12" s="1"/>
  <c r="AI65" i="12" s="1"/>
  <c r="F53" i="12"/>
  <c r="AG53" i="12" s="1"/>
  <c r="AH53" i="12" s="1"/>
  <c r="AI53" i="12" s="1"/>
  <c r="F17" i="12"/>
  <c r="AG17" i="12" s="1"/>
  <c r="AU17" i="12" s="1"/>
  <c r="F35" i="12"/>
  <c r="AG35" i="12" s="1"/>
  <c r="AH35" i="12" s="1"/>
  <c r="AI35" i="12" s="1"/>
  <c r="F83" i="12"/>
  <c r="AG83" i="12" s="1"/>
  <c r="AU83" i="12" s="1"/>
  <c r="F20" i="12"/>
  <c r="AG20" i="12" s="1"/>
  <c r="AH20" i="12" s="1"/>
  <c r="AI20" i="12" s="1"/>
  <c r="F74" i="12"/>
  <c r="AG74" i="12" s="1"/>
  <c r="AH74" i="12" s="1"/>
  <c r="AI74" i="12" s="1"/>
  <c r="AU101" i="12"/>
  <c r="AH236" i="12"/>
  <c r="AI236" i="12" s="1"/>
  <c r="AH230" i="12"/>
  <c r="AI230" i="12" s="1"/>
  <c r="AH266" i="12"/>
  <c r="AI266" i="12" s="1"/>
  <c r="AH272" i="12"/>
  <c r="AI272" i="12" s="1"/>
  <c r="AH200" i="12"/>
  <c r="AI200" i="12" s="1"/>
  <c r="AH218" i="12"/>
  <c r="AI218" i="12" s="1"/>
  <c r="AH158" i="12"/>
  <c r="AI158" i="12" s="1"/>
  <c r="AI239" i="12"/>
  <c r="AH167" i="12"/>
  <c r="AI167" i="12" s="1"/>
  <c r="AH149" i="12"/>
  <c r="AI149" i="12" s="1"/>
  <c r="AH182" i="12"/>
  <c r="AI182" i="12" s="1"/>
  <c r="AH203" i="12"/>
  <c r="AI203" i="12" s="1"/>
  <c r="AH257" i="12"/>
  <c r="AI257" i="12" s="1"/>
  <c r="AH134" i="12"/>
  <c r="AI134" i="12" s="1"/>
  <c r="AH137" i="12"/>
  <c r="AI137" i="12" s="1"/>
  <c r="AH116" i="12"/>
  <c r="AI116" i="12" s="1"/>
  <c r="AH143" i="12"/>
  <c r="AI143" i="12" s="1"/>
  <c r="AH209" i="12"/>
  <c r="AI209" i="12" s="1"/>
  <c r="AH263" i="12"/>
  <c r="AI263" i="12" s="1"/>
  <c r="AH248" i="12"/>
  <c r="AI248" i="12" s="1"/>
  <c r="AH221" i="12"/>
  <c r="AI221" i="12" s="1"/>
  <c r="AH245" i="12"/>
  <c r="AI245" i="12" s="1"/>
  <c r="AH191" i="12"/>
  <c r="AI191" i="12" s="1"/>
  <c r="AH212" i="12"/>
  <c r="AI212" i="12" s="1"/>
  <c r="AH227" i="12"/>
  <c r="AI227" i="12" s="1"/>
  <c r="AH254" i="12"/>
  <c r="AI254" i="12" s="1"/>
  <c r="AH173" i="12"/>
  <c r="AI173" i="12" s="1"/>
  <c r="AH194" i="12"/>
  <c r="AI194" i="12" s="1"/>
  <c r="AH164" i="12"/>
  <c r="AI164" i="12" s="1"/>
  <c r="AH155" i="12"/>
  <c r="AI155" i="12" s="1"/>
  <c r="AH176" i="12"/>
  <c r="AI176" i="12" s="1"/>
  <c r="AH98" i="12"/>
  <c r="AI98" i="12" s="1"/>
  <c r="F71" i="12"/>
  <c r="AG71" i="12" s="1"/>
  <c r="AU71" i="12" s="1"/>
  <c r="AU272" i="12"/>
  <c r="AU245" i="12"/>
  <c r="AU173" i="12"/>
  <c r="AU194" i="12"/>
  <c r="AU209" i="12"/>
  <c r="AU248" i="12"/>
  <c r="AU230" i="12"/>
  <c r="AU221" i="12"/>
  <c r="AU212" i="12"/>
  <c r="AU158" i="12"/>
  <c r="AU257" i="12"/>
  <c r="AU176" i="12"/>
  <c r="AU263" i="12"/>
  <c r="AU266" i="12"/>
  <c r="AU200" i="12"/>
  <c r="AU218" i="12"/>
  <c r="AU239" i="12"/>
  <c r="AU227" i="12"/>
  <c r="AU167" i="12"/>
  <c r="AU254" i="12"/>
  <c r="AU182" i="12"/>
  <c r="AU164" i="12"/>
  <c r="AU203" i="12"/>
  <c r="AU155" i="12"/>
  <c r="AU149" i="12"/>
  <c r="AU134" i="12"/>
  <c r="F89" i="12"/>
  <c r="AG89" i="12" s="1"/>
  <c r="F26" i="12"/>
  <c r="AG26" i="12" s="1"/>
  <c r="AU236" i="12"/>
  <c r="AU56" i="12"/>
  <c r="AU191" i="12"/>
  <c r="F185" i="12"/>
  <c r="AU137" i="12"/>
  <c r="O6" i="14"/>
  <c r="O5" i="14"/>
  <c r="F206" i="12"/>
  <c r="AG206" i="12" s="1"/>
  <c r="F179" i="12"/>
  <c r="AG179" i="12" s="1"/>
  <c r="F233" i="12"/>
  <c r="AG233" i="12" s="1"/>
  <c r="F197" i="12"/>
  <c r="AG197" i="12" s="1"/>
  <c r="F269" i="12"/>
  <c r="AG269" i="12" s="1"/>
  <c r="F260" i="12"/>
  <c r="AG260" i="12" s="1"/>
  <c r="F242" i="12"/>
  <c r="AG242" i="12" s="1"/>
  <c r="F170" i="12"/>
  <c r="AG170" i="12" s="1"/>
  <c r="F161" i="12"/>
  <c r="AG161" i="12" s="1"/>
  <c r="F224" i="12"/>
  <c r="AG224" i="12" s="1"/>
  <c r="F215" i="12"/>
  <c r="AG215" i="12" s="1"/>
  <c r="F152" i="12"/>
  <c r="AG152" i="12" s="1"/>
  <c r="F251" i="12"/>
  <c r="AG251" i="12" s="1"/>
  <c r="F188" i="12"/>
  <c r="AG188" i="12" s="1"/>
  <c r="AU11" i="12" l="1"/>
  <c r="AG8" i="12"/>
  <c r="AH8" i="12" s="1"/>
  <c r="AI8" i="12" s="1"/>
  <c r="AH17" i="12"/>
  <c r="AI17" i="12" s="1"/>
  <c r="AU8" i="12"/>
  <c r="AH83" i="12"/>
  <c r="AI83" i="12" s="1"/>
  <c r="AU53" i="12"/>
  <c r="AH38" i="12"/>
  <c r="AI38" i="12" s="1"/>
  <c r="AU74" i="12"/>
  <c r="AH47" i="12"/>
  <c r="AI47" i="12" s="1"/>
  <c r="AU35" i="12"/>
  <c r="AU29" i="12"/>
  <c r="AU62" i="12"/>
  <c r="AH44" i="12"/>
  <c r="AI44" i="12" s="1"/>
  <c r="AU65" i="12"/>
  <c r="AU80" i="12"/>
  <c r="AI11" i="12"/>
  <c r="AU20" i="12"/>
  <c r="AH188" i="12"/>
  <c r="AI188" i="12" s="1"/>
  <c r="AH242" i="12"/>
  <c r="AI242" i="12" s="1"/>
  <c r="AH197" i="12"/>
  <c r="AI197" i="12" s="1"/>
  <c r="AH233" i="12"/>
  <c r="AI233" i="12" s="1"/>
  <c r="AH206" i="12"/>
  <c r="AI206" i="12" s="1"/>
  <c r="AH89" i="12"/>
  <c r="AI89" i="12" s="1"/>
  <c r="AH152" i="12"/>
  <c r="AI152" i="12" s="1"/>
  <c r="AH269" i="12"/>
  <c r="AI269" i="12" s="1"/>
  <c r="AH251" i="12"/>
  <c r="AI251" i="12" s="1"/>
  <c r="AH215" i="12"/>
  <c r="AI215" i="12" s="1"/>
  <c r="AH224" i="12"/>
  <c r="AI224" i="12" s="1"/>
  <c r="AH161" i="12"/>
  <c r="AI161" i="12" s="1"/>
  <c r="AH170" i="12"/>
  <c r="AI170" i="12" s="1"/>
  <c r="AH260" i="12"/>
  <c r="AI260" i="12" s="1"/>
  <c r="AH179" i="12"/>
  <c r="AI179" i="12" s="1"/>
  <c r="AG185" i="12"/>
  <c r="AU185" i="12" s="1"/>
  <c r="AH26" i="12"/>
  <c r="AI26" i="12" s="1"/>
  <c r="AH71" i="12"/>
  <c r="AI71" i="12" s="1"/>
  <c r="AU116" i="12"/>
  <c r="AU269" i="12"/>
  <c r="AU251" i="12"/>
  <c r="AU152" i="12"/>
  <c r="AU224" i="12"/>
  <c r="AU188" i="12"/>
  <c r="AU215" i="12"/>
  <c r="AU170" i="12"/>
  <c r="AU197" i="12"/>
  <c r="AU233" i="12"/>
  <c r="AU179" i="12"/>
  <c r="AU206" i="12"/>
  <c r="AU161" i="12"/>
  <c r="AU242" i="12"/>
  <c r="AU260" i="12"/>
  <c r="AU143" i="12"/>
  <c r="AU98" i="12"/>
  <c r="AU26" i="12"/>
  <c r="AU89" i="12"/>
  <c r="AH185" i="12" l="1"/>
  <c r="AI185" i="12" s="1"/>
  <c r="AQ418" i="1"/>
  <c r="AQ456" i="1" l="1"/>
  <c r="AQ458" i="1" s="1"/>
  <c r="AQ459" i="1" s="1"/>
  <c r="AQ460" i="1" s="1"/>
  <c r="K18" i="19"/>
  <c r="K25" i="19" s="1"/>
  <c r="K18" i="18"/>
  <c r="K25" i="18" s="1"/>
  <c r="BM418" i="1"/>
  <c r="DC14" i="15"/>
  <c r="DC21" i="15" s="1"/>
  <c r="M18" i="2"/>
  <c r="M25" i="2" s="1"/>
  <c r="AR418" i="1"/>
  <c r="BH14" i="15"/>
  <c r="BH21" i="15" s="1"/>
  <c r="L14" i="15"/>
  <c r="L21" i="15" s="1"/>
  <c r="BL418" i="1"/>
  <c r="M14" i="15" l="1"/>
  <c r="K14" i="15" s="1"/>
  <c r="AUV418" i="1"/>
  <c r="AUW418" i="1" s="1"/>
  <c r="AUX418" i="1" s="1"/>
  <c r="AY14" i="15"/>
  <c r="BB14" i="15" s="1"/>
  <c r="BC14" i="15" s="1"/>
  <c r="CI418" i="1"/>
  <c r="L18" i="18"/>
  <c r="L18" i="19"/>
  <c r="BL456" i="1"/>
  <c r="BL458" i="1" s="1"/>
  <c r="BL459" i="1" s="1"/>
  <c r="I18" i="19"/>
  <c r="I18" i="18"/>
  <c r="CH418" i="1"/>
  <c r="AVQ418" i="1" s="1"/>
  <c r="I84" i="12"/>
  <c r="BN418" i="1"/>
  <c r="J84" i="12" s="1"/>
  <c r="DD14" i="15"/>
  <c r="DB14" i="15" s="1"/>
  <c r="BI14" i="15"/>
  <c r="N18" i="2"/>
  <c r="CY14" i="15"/>
  <c r="AS418" i="1"/>
  <c r="AS456" i="1" s="1"/>
  <c r="AS458" i="1" s="1"/>
  <c r="AS459" i="1" s="1"/>
  <c r="AR456" i="1"/>
  <c r="AR458" i="1" s="1"/>
  <c r="AR459" i="1" s="1"/>
  <c r="BF14" i="15"/>
  <c r="EE14" i="15"/>
  <c r="EE21" i="15" s="1"/>
  <c r="CJ14" i="15"/>
  <c r="CJ21" i="15" s="1"/>
  <c r="AN14" i="15"/>
  <c r="AN21" i="15" s="1"/>
  <c r="DA14" i="15"/>
  <c r="J14" i="15"/>
  <c r="K18" i="2"/>
  <c r="AO14" i="15" l="1"/>
  <c r="CJ418" i="1"/>
  <c r="DQ14" i="15"/>
  <c r="AD84" i="12"/>
  <c r="I85" i="12" s="1"/>
  <c r="CK14" i="15"/>
  <c r="Z14" i="15"/>
  <c r="EF14" i="15"/>
  <c r="BV14" i="15"/>
  <c r="DD418" i="1"/>
  <c r="J18" i="19"/>
  <c r="R18" i="19" s="1"/>
  <c r="I25" i="18"/>
  <c r="J18" i="18"/>
  <c r="R18" i="18" s="1"/>
  <c r="I25" i="19"/>
  <c r="L18" i="2"/>
  <c r="BG14" i="15"/>
  <c r="BO418" i="1"/>
  <c r="Q14" i="15"/>
  <c r="J21" i="15"/>
  <c r="S14" i="15"/>
  <c r="BF21" i="15"/>
  <c r="K25" i="2"/>
  <c r="DJ14" i="15"/>
  <c r="DA21" i="15"/>
  <c r="DH14" i="15"/>
  <c r="DM14" i="15" s="1"/>
  <c r="DP14" i="15"/>
  <c r="AA85" i="12" l="1"/>
  <c r="M85" i="12"/>
  <c r="L85" i="12"/>
  <c r="O85" i="12"/>
  <c r="X85" i="12"/>
  <c r="P85" i="12"/>
  <c r="V85" i="12"/>
  <c r="AD85" i="12"/>
  <c r="Q85" i="12"/>
  <c r="Z85" i="12"/>
  <c r="R85" i="12"/>
  <c r="N85" i="12"/>
  <c r="Y85" i="12"/>
  <c r="T85" i="12"/>
  <c r="W85" i="12"/>
  <c r="S85" i="12"/>
  <c r="AB85" i="12"/>
  <c r="U85" i="12"/>
  <c r="J85" i="12"/>
  <c r="P18" i="18"/>
  <c r="P18" i="19"/>
  <c r="V18" i="2"/>
  <c r="R18" i="2"/>
  <c r="K84" i="12"/>
  <c r="K85" i="12" s="1"/>
  <c r="CK418" i="1"/>
  <c r="BO14" i="15"/>
  <c r="BQ14" i="15" s="1"/>
  <c r="BM14" i="15"/>
  <c r="BR14" i="15" s="1"/>
  <c r="BS14" i="15" s="1"/>
  <c r="BU14" i="15"/>
  <c r="CO14" i="15" s="1"/>
  <c r="EG14" i="15"/>
  <c r="EJ14" i="15"/>
  <c r="U14" i="15"/>
  <c r="DN14" i="15"/>
  <c r="DL14" i="15"/>
  <c r="AC85" i="12" l="1"/>
  <c r="CN14" i="15"/>
  <c r="CL14" i="15"/>
  <c r="BT14" i="15"/>
  <c r="DO14" i="15"/>
  <c r="BM4" i="1"/>
  <c r="CD4" i="1"/>
  <c r="CI4" i="1" l="1"/>
  <c r="AUV4" i="1"/>
  <c r="CZ4" i="1"/>
  <c r="AVM4" i="1"/>
  <c r="Z3" i="12"/>
  <c r="CE4" i="1"/>
  <c r="CF4" i="1" s="1"/>
  <c r="DD5" i="15"/>
  <c r="DB5" i="15" s="1"/>
  <c r="DJ5" i="15" s="1"/>
  <c r="DL5" i="15" s="1"/>
  <c r="DL21" i="15" s="1"/>
  <c r="M5" i="15"/>
  <c r="K5" i="15" s="1"/>
  <c r="K21" i="15" s="1"/>
  <c r="Q21" i="15" s="1"/>
  <c r="Q23" i="15" s="1"/>
  <c r="V8" i="15" s="1"/>
  <c r="W8" i="15" s="1"/>
  <c r="X8" i="15" s="1"/>
  <c r="N9" i="2"/>
  <c r="L9" i="2" s="1"/>
  <c r="L25" i="2" s="1"/>
  <c r="AY5" i="15"/>
  <c r="BB5" i="15" s="1"/>
  <c r="BC5" i="15" s="1"/>
  <c r="I3" i="12"/>
  <c r="L9" i="18"/>
  <c r="L25" i="18" s="1"/>
  <c r="BI5" i="15"/>
  <c r="BG5" i="15" s="1"/>
  <c r="BO5" i="15" s="1"/>
  <c r="BQ5" i="15" s="1"/>
  <c r="BQ21" i="15" s="1"/>
  <c r="L9" i="19"/>
  <c r="L25" i="19" s="1"/>
  <c r="CY5" i="15"/>
  <c r="CD456" i="1"/>
  <c r="CD458" i="1" s="1"/>
  <c r="CD459" i="1" s="1"/>
  <c r="BN4" i="1"/>
  <c r="BO4" i="1" s="1"/>
  <c r="BM456" i="1"/>
  <c r="BM458" i="1" s="1"/>
  <c r="BM459" i="1" s="1"/>
  <c r="CH4" i="1"/>
  <c r="AVQ4" i="1" s="1"/>
  <c r="AVQ458" i="1" s="1"/>
  <c r="AUV458" i="1" l="1"/>
  <c r="AUW4" i="1"/>
  <c r="AUW458" i="1" s="1"/>
  <c r="AVM458" i="1"/>
  <c r="AVN4" i="1"/>
  <c r="AVN458" i="1" s="1"/>
  <c r="N25" i="2"/>
  <c r="DB21" i="15"/>
  <c r="DH21" i="15" s="1"/>
  <c r="DD21" i="15"/>
  <c r="DH5" i="15"/>
  <c r="DM5" i="15" s="1"/>
  <c r="DM21" i="15" s="1"/>
  <c r="CE456" i="1"/>
  <c r="CE458" i="1" s="1"/>
  <c r="CE459" i="1" s="1"/>
  <c r="DA4" i="1"/>
  <c r="AA3" i="12"/>
  <c r="DP5" i="15"/>
  <c r="EG5" i="15" s="1"/>
  <c r="EG21" i="15" s="1"/>
  <c r="V9" i="2"/>
  <c r="V25" i="2" s="1"/>
  <c r="V27" i="2" s="1"/>
  <c r="R9" i="2"/>
  <c r="R25" i="2" s="1"/>
  <c r="Q5" i="15"/>
  <c r="V5" i="15" s="1"/>
  <c r="W5" i="15" s="1"/>
  <c r="M21" i="15"/>
  <c r="DJ21" i="15"/>
  <c r="EI5" i="15"/>
  <c r="S5" i="15"/>
  <c r="S21" i="15" s="1"/>
  <c r="V13" i="15"/>
  <c r="W13" i="15" s="1"/>
  <c r="X13" i="15" s="1"/>
  <c r="V19" i="15"/>
  <c r="W19" i="15" s="1"/>
  <c r="X19" i="15" s="1"/>
  <c r="V9" i="15"/>
  <c r="W9" i="15" s="1"/>
  <c r="X9" i="15" s="1"/>
  <c r="V10" i="15"/>
  <c r="W10" i="15" s="1"/>
  <c r="X10" i="15" s="1"/>
  <c r="BM460" i="1"/>
  <c r="V20" i="15"/>
  <c r="W20" i="15" s="1"/>
  <c r="X20" i="15" s="1"/>
  <c r="V7" i="15"/>
  <c r="W7" i="15" s="1"/>
  <c r="X7" i="15" s="1"/>
  <c r="V12" i="15"/>
  <c r="W12" i="15" s="1"/>
  <c r="X12" i="15" s="1"/>
  <c r="V11" i="15"/>
  <c r="W11" i="15" s="1"/>
  <c r="X11" i="15" s="1"/>
  <c r="V15" i="15"/>
  <c r="W15" i="15" s="1"/>
  <c r="X15" i="15" s="1"/>
  <c r="V14" i="15"/>
  <c r="W14" i="15" s="1"/>
  <c r="X14" i="15" s="1"/>
  <c r="V6" i="15"/>
  <c r="W6" i="15" s="1"/>
  <c r="X6" i="15" s="1"/>
  <c r="V17" i="15"/>
  <c r="W17" i="15" s="1"/>
  <c r="X17" i="15" s="1"/>
  <c r="V18" i="15"/>
  <c r="W18" i="15" s="1"/>
  <c r="X18" i="15" s="1"/>
  <c r="V16" i="15"/>
  <c r="W16" i="15" s="1"/>
  <c r="X16" i="15" s="1"/>
  <c r="J9" i="18"/>
  <c r="J25" i="18" s="1"/>
  <c r="P25" i="18" s="1"/>
  <c r="BO21" i="15"/>
  <c r="BU5" i="15"/>
  <c r="CL5" i="15" s="1"/>
  <c r="CL21" i="15" s="1"/>
  <c r="J9" i="19"/>
  <c r="R9" i="19" s="1"/>
  <c r="R25" i="19" s="1"/>
  <c r="BI21" i="15"/>
  <c r="CN5" i="15"/>
  <c r="BM5" i="15"/>
  <c r="BR5" i="15" s="1"/>
  <c r="BR21" i="15" s="1"/>
  <c r="BG21" i="15"/>
  <c r="BM21" i="15" s="1"/>
  <c r="K3" i="12"/>
  <c r="CK4" i="1"/>
  <c r="BO456" i="1"/>
  <c r="BO458" i="1" s="1"/>
  <c r="BO459" i="1" s="1"/>
  <c r="AD3" i="12"/>
  <c r="Z5" i="15"/>
  <c r="Z21" i="15" s="1"/>
  <c r="DD4" i="1"/>
  <c r="BV5" i="15"/>
  <c r="BV21" i="15" s="1"/>
  <c r="CH456" i="1"/>
  <c r="CH458" i="1" s="1"/>
  <c r="CH459" i="1" s="1"/>
  <c r="AO5" i="15"/>
  <c r="AO21" i="15" s="1"/>
  <c r="EF5" i="15"/>
  <c r="EF21" i="15" s="1"/>
  <c r="DQ5" i="15"/>
  <c r="DQ21" i="15" s="1"/>
  <c r="CK5" i="15"/>
  <c r="CK21" i="15" s="1"/>
  <c r="S4" i="14"/>
  <c r="O4" i="14" s="1"/>
  <c r="AB3" i="12"/>
  <c r="DB4" i="1"/>
  <c r="CF456" i="1"/>
  <c r="CF458" i="1" s="1"/>
  <c r="CF459" i="1" s="1"/>
  <c r="J3" i="12"/>
  <c r="CJ4" i="1"/>
  <c r="BN456" i="1"/>
  <c r="BN458" i="1" s="1"/>
  <c r="BN459" i="1" s="1"/>
  <c r="R27" i="2" l="1"/>
  <c r="Y22" i="2" s="1"/>
  <c r="T27" i="2"/>
  <c r="R32" i="2"/>
  <c r="R34" i="2"/>
  <c r="AVO4" i="1"/>
  <c r="AVO458" i="1" s="1"/>
  <c r="AUX4" i="1"/>
  <c r="AUX458" i="1" s="1"/>
  <c r="DN5" i="15"/>
  <c r="DO5" i="15" s="1"/>
  <c r="DO21" i="15" s="1"/>
  <c r="EJ5" i="15"/>
  <c r="DP21" i="15"/>
  <c r="EJ21" i="15" s="1"/>
  <c r="J4" i="12"/>
  <c r="R9" i="18"/>
  <c r="R25" i="18" s="1"/>
  <c r="W27" i="18" s="1"/>
  <c r="AA27" i="2"/>
  <c r="AA20" i="2" s="1"/>
  <c r="V34" i="2"/>
  <c r="AR5" i="15"/>
  <c r="V32" i="2"/>
  <c r="W9" i="2"/>
  <c r="X9" i="2" s="1"/>
  <c r="P9" i="18"/>
  <c r="J25" i="19"/>
  <c r="P25" i="19" s="1"/>
  <c r="P34" i="19" s="1"/>
  <c r="U5" i="15"/>
  <c r="U21" i="15" s="1"/>
  <c r="V21" i="15"/>
  <c r="P9" i="19"/>
  <c r="BS5" i="15"/>
  <c r="BS21" i="15" s="1"/>
  <c r="BU21" i="15"/>
  <c r="CO21" i="15" s="1"/>
  <c r="CO5" i="15"/>
  <c r="AB4" i="12"/>
  <c r="Y11" i="2"/>
  <c r="W13" i="2"/>
  <c r="Y15" i="2"/>
  <c r="W17" i="2"/>
  <c r="Y19" i="2"/>
  <c r="W21" i="2"/>
  <c r="Y23" i="2"/>
  <c r="Y10" i="2"/>
  <c r="W12" i="2"/>
  <c r="Y14" i="2"/>
  <c r="W16" i="2"/>
  <c r="Y18" i="2"/>
  <c r="W20" i="2"/>
  <c r="W24" i="2"/>
  <c r="W10" i="2"/>
  <c r="W11" i="2"/>
  <c r="Y13" i="2"/>
  <c r="W15" i="2"/>
  <c r="Y17" i="2"/>
  <c r="W19" i="2"/>
  <c r="Y21" i="2"/>
  <c r="W23" i="2"/>
  <c r="Y20" i="2"/>
  <c r="W22" i="2"/>
  <c r="Y16" i="2"/>
  <c r="W18" i="2"/>
  <c r="Y12" i="2"/>
  <c r="W14" i="2"/>
  <c r="Y24" i="2"/>
  <c r="Y9" i="2"/>
  <c r="K4" i="12"/>
  <c r="N4" i="12"/>
  <c r="R4" i="12"/>
  <c r="V4" i="12"/>
  <c r="AD4" i="12"/>
  <c r="M4" i="12"/>
  <c r="Q4" i="12"/>
  <c r="U4" i="12"/>
  <c r="Y4" i="12"/>
  <c r="L4" i="12"/>
  <c r="P4" i="12"/>
  <c r="T4" i="12"/>
  <c r="X4" i="12"/>
  <c r="O4" i="12"/>
  <c r="S4" i="12"/>
  <c r="W4" i="12"/>
  <c r="AA4" i="12"/>
  <c r="Z4" i="12"/>
  <c r="I4" i="12"/>
  <c r="S23" i="15"/>
  <c r="Y23" i="15"/>
  <c r="R34" i="19"/>
  <c r="W27" i="19"/>
  <c r="R27" i="19"/>
  <c r="R32" i="19"/>
  <c r="P32" i="18"/>
  <c r="P34" i="18"/>
  <c r="P27" i="18"/>
  <c r="X5" i="15"/>
  <c r="X21" i="15" s="1"/>
  <c r="W21" i="15"/>
  <c r="DN21" i="15" l="1"/>
  <c r="EK5" i="15"/>
  <c r="EL5" i="15" s="1"/>
  <c r="EM5" i="15" s="1"/>
  <c r="R34" i="18"/>
  <c r="BD12" i="15"/>
  <c r="AA19" i="2"/>
  <c r="AI19" i="2" s="1"/>
  <c r="C15" i="13" s="1"/>
  <c r="AA22" i="2"/>
  <c r="AB22" i="2" s="1"/>
  <c r="D18" i="13" s="1"/>
  <c r="F18" i="13" s="1"/>
  <c r="BD14" i="15"/>
  <c r="AA12" i="2"/>
  <c r="AE30" i="12" s="1"/>
  <c r="BD11" i="15"/>
  <c r="BD17" i="15"/>
  <c r="R27" i="18"/>
  <c r="R32" i="18"/>
  <c r="AA23" i="2"/>
  <c r="AB23" i="2" s="1"/>
  <c r="D19" i="13" s="1"/>
  <c r="F19" i="13" s="1"/>
  <c r="AA16" i="2"/>
  <c r="AB16" i="2" s="1"/>
  <c r="D12" i="13" s="1"/>
  <c r="F12" i="13" s="1"/>
  <c r="BD15" i="15"/>
  <c r="AA14" i="2"/>
  <c r="AI14" i="2" s="1"/>
  <c r="C10" i="13" s="1"/>
  <c r="BD10" i="15"/>
  <c r="AA21" i="2"/>
  <c r="AE111" i="12" s="1"/>
  <c r="AF111" i="12" s="1"/>
  <c r="BD16" i="15"/>
  <c r="BD5" i="15"/>
  <c r="AA10" i="2"/>
  <c r="AB10" i="2" s="1"/>
  <c r="D6" i="13" s="1"/>
  <c r="F6" i="13" s="1"/>
  <c r="AA11" i="2"/>
  <c r="AB11" i="2" s="1"/>
  <c r="D7" i="13" s="1"/>
  <c r="F7" i="13" s="1"/>
  <c r="BD13" i="15"/>
  <c r="AA13" i="2"/>
  <c r="AB13" i="2" s="1"/>
  <c r="D9" i="13" s="1"/>
  <c r="F9" i="13" s="1"/>
  <c r="BD6" i="15"/>
  <c r="BD8" i="15"/>
  <c r="AA9" i="2"/>
  <c r="AI9" i="2" s="1"/>
  <c r="C5" i="13" s="1"/>
  <c r="AA18" i="2"/>
  <c r="AB18" i="2" s="1"/>
  <c r="D14" i="13" s="1"/>
  <c r="F14" i="13" s="1"/>
  <c r="AA15" i="2"/>
  <c r="AI15" i="2" s="1"/>
  <c r="C11" i="13" s="1"/>
  <c r="AA24" i="2"/>
  <c r="AE138" i="12" s="1"/>
  <c r="AF138" i="12" s="1"/>
  <c r="BD18" i="15"/>
  <c r="AA17" i="2"/>
  <c r="AE75" i="12" s="1"/>
  <c r="BD7" i="15"/>
  <c r="BD9" i="15"/>
  <c r="AF9" i="2"/>
  <c r="BT5" i="15"/>
  <c r="BT21" i="15" s="1"/>
  <c r="P32" i="19"/>
  <c r="P27" i="19"/>
  <c r="S9" i="19" s="1"/>
  <c r="AB9" i="19" s="1"/>
  <c r="CP5" i="15"/>
  <c r="CQ5" i="15" s="1"/>
  <c r="CR5" i="15" s="1"/>
  <c r="W25" i="2"/>
  <c r="AF25" i="2" s="1"/>
  <c r="AC4" i="12"/>
  <c r="Y25" i="2"/>
  <c r="Y12" i="15"/>
  <c r="Y13" i="15"/>
  <c r="Y17" i="15"/>
  <c r="Y19" i="15"/>
  <c r="Y10" i="15"/>
  <c r="Y11" i="15"/>
  <c r="Y8" i="15"/>
  <c r="Y9" i="15"/>
  <c r="Y16" i="15"/>
  <c r="Y18" i="15"/>
  <c r="AV23" i="15"/>
  <c r="Y6" i="15"/>
  <c r="Y7" i="15"/>
  <c r="Y14" i="15"/>
  <c r="Y15" i="15"/>
  <c r="Y20" i="15"/>
  <c r="Y5" i="15"/>
  <c r="AE102" i="12"/>
  <c r="AF102" i="12" s="1"/>
  <c r="AB20" i="2"/>
  <c r="D16" i="13" s="1"/>
  <c r="F16" i="13" s="1"/>
  <c r="AI20" i="2"/>
  <c r="C16" i="13" s="1"/>
  <c r="AF14" i="2"/>
  <c r="X14" i="2"/>
  <c r="AF22" i="2"/>
  <c r="X22" i="2"/>
  <c r="AF19" i="2"/>
  <c r="X19" i="2"/>
  <c r="AF11" i="2"/>
  <c r="X11" i="2"/>
  <c r="X20" i="2"/>
  <c r="AF20" i="2"/>
  <c r="X12" i="2"/>
  <c r="AF12" i="2"/>
  <c r="U11" i="18"/>
  <c r="S13" i="18"/>
  <c r="U15" i="18"/>
  <c r="S17" i="18"/>
  <c r="U19" i="18"/>
  <c r="S21" i="18"/>
  <c r="U23" i="18"/>
  <c r="U10" i="18"/>
  <c r="S12" i="18"/>
  <c r="U14" i="18"/>
  <c r="S16" i="18"/>
  <c r="U18" i="18"/>
  <c r="S20" i="18"/>
  <c r="U22" i="18"/>
  <c r="S24" i="18"/>
  <c r="S11" i="18"/>
  <c r="U13" i="18"/>
  <c r="S15" i="18"/>
  <c r="U17" i="18"/>
  <c r="S19" i="18"/>
  <c r="U21" i="18"/>
  <c r="S23" i="18"/>
  <c r="S10" i="18"/>
  <c r="U24" i="18"/>
  <c r="U20" i="18"/>
  <c r="S22" i="18"/>
  <c r="U16" i="18"/>
  <c r="S18" i="18"/>
  <c r="U12" i="18"/>
  <c r="S14" i="18"/>
  <c r="U9" i="18"/>
  <c r="W13" i="19"/>
  <c r="W17" i="19"/>
  <c r="W21" i="19"/>
  <c r="W12" i="19"/>
  <c r="W16" i="19"/>
  <c r="W20" i="19"/>
  <c r="W24" i="19"/>
  <c r="W11" i="19"/>
  <c r="W15" i="19"/>
  <c r="W19" i="19"/>
  <c r="W23" i="19"/>
  <c r="W14" i="19"/>
  <c r="W10" i="19"/>
  <c r="W22" i="19"/>
  <c r="W18" i="19"/>
  <c r="W9" i="19"/>
  <c r="EK7" i="15"/>
  <c r="EL7" i="15" s="1"/>
  <c r="EM7" i="15" s="1"/>
  <c r="EK8" i="15"/>
  <c r="EL8" i="15" s="1"/>
  <c r="EM8" i="15" s="1"/>
  <c r="EK15" i="15"/>
  <c r="EL15" i="15" s="1"/>
  <c r="EM15" i="15" s="1"/>
  <c r="EK16" i="15"/>
  <c r="EL16" i="15" s="1"/>
  <c r="EM16" i="15" s="1"/>
  <c r="EK18" i="15"/>
  <c r="EL18" i="15" s="1"/>
  <c r="EM18" i="15" s="1"/>
  <c r="EK6" i="15"/>
  <c r="EL6" i="15" s="1"/>
  <c r="EM6" i="15" s="1"/>
  <c r="EK13" i="15"/>
  <c r="EL13" i="15" s="1"/>
  <c r="EM13" i="15" s="1"/>
  <c r="EK14" i="15"/>
  <c r="EL14" i="15" s="1"/>
  <c r="EM14" i="15" s="1"/>
  <c r="EK11" i="15"/>
  <c r="EL11" i="15" s="1"/>
  <c r="EM11" i="15" s="1"/>
  <c r="EK12" i="15"/>
  <c r="EL12" i="15" s="1"/>
  <c r="EM12" i="15" s="1"/>
  <c r="EK17" i="15"/>
  <c r="EL17" i="15" s="1"/>
  <c r="EM17" i="15" s="1"/>
  <c r="EK20" i="15"/>
  <c r="EL20" i="15" s="1"/>
  <c r="EM20" i="15" s="1"/>
  <c r="EK9" i="15"/>
  <c r="EL9" i="15" s="1"/>
  <c r="EM9" i="15" s="1"/>
  <c r="EK10" i="15"/>
  <c r="EL10" i="15" s="1"/>
  <c r="EM10" i="15" s="1"/>
  <c r="EK19" i="15"/>
  <c r="EL19" i="15" s="1"/>
  <c r="EM19" i="15" s="1"/>
  <c r="AF21" i="2"/>
  <c r="X21" i="2"/>
  <c r="AF13" i="2"/>
  <c r="X13" i="2"/>
  <c r="CP6" i="15"/>
  <c r="CQ6" i="15" s="1"/>
  <c r="CR6" i="15" s="1"/>
  <c r="CP8" i="15"/>
  <c r="CQ8" i="15" s="1"/>
  <c r="CR8" i="15" s="1"/>
  <c r="CP10" i="15"/>
  <c r="CQ10" i="15" s="1"/>
  <c r="CR10" i="15" s="1"/>
  <c r="CP12" i="15"/>
  <c r="CQ12" i="15" s="1"/>
  <c r="CR12" i="15" s="1"/>
  <c r="CP14" i="15"/>
  <c r="CQ14" i="15" s="1"/>
  <c r="CR14" i="15" s="1"/>
  <c r="CP16" i="15"/>
  <c r="CQ16" i="15" s="1"/>
  <c r="CR16" i="15" s="1"/>
  <c r="CP7" i="15"/>
  <c r="CQ7" i="15" s="1"/>
  <c r="CR7" i="15" s="1"/>
  <c r="CP15" i="15"/>
  <c r="CQ15" i="15" s="1"/>
  <c r="CR15" i="15" s="1"/>
  <c r="CP19" i="15"/>
  <c r="CQ19" i="15" s="1"/>
  <c r="CR19" i="15" s="1"/>
  <c r="CP13" i="15"/>
  <c r="CQ13" i="15" s="1"/>
  <c r="CR13" i="15" s="1"/>
  <c r="CP18" i="15"/>
  <c r="CQ18" i="15" s="1"/>
  <c r="CR18" i="15" s="1"/>
  <c r="CP11" i="15"/>
  <c r="CQ11" i="15" s="1"/>
  <c r="CR11" i="15" s="1"/>
  <c r="CP9" i="15"/>
  <c r="CQ9" i="15" s="1"/>
  <c r="CR9" i="15" s="1"/>
  <c r="CP17" i="15"/>
  <c r="CQ17" i="15" s="1"/>
  <c r="CR17" i="15" s="1"/>
  <c r="CP20" i="15"/>
  <c r="CQ20" i="15" s="1"/>
  <c r="CR20" i="15" s="1"/>
  <c r="AF18" i="2"/>
  <c r="X18" i="2"/>
  <c r="AF23" i="2"/>
  <c r="X23" i="2"/>
  <c r="AF15" i="2"/>
  <c r="X15" i="2"/>
  <c r="X24" i="2"/>
  <c r="AF24" i="2"/>
  <c r="X16" i="2"/>
  <c r="AF16" i="2"/>
  <c r="W13" i="18"/>
  <c r="W17" i="18"/>
  <c r="W21" i="18"/>
  <c r="W12" i="18"/>
  <c r="W16" i="18"/>
  <c r="W20" i="18"/>
  <c r="W24" i="18"/>
  <c r="W11" i="18"/>
  <c r="W15" i="18"/>
  <c r="W19" i="18"/>
  <c r="W23" i="18"/>
  <c r="W22" i="18"/>
  <c r="W18" i="18"/>
  <c r="W14" i="18"/>
  <c r="W10" i="18"/>
  <c r="W9" i="18"/>
  <c r="Z9" i="2"/>
  <c r="AG9" i="2"/>
  <c r="AF10" i="2"/>
  <c r="X10" i="2"/>
  <c r="AF17" i="2"/>
  <c r="X17" i="2"/>
  <c r="S9" i="18"/>
  <c r="AE12" i="12" l="1"/>
  <c r="P14" i="12" s="1"/>
  <c r="AE21" i="12"/>
  <c r="P23" i="12" s="1"/>
  <c r="CQ21" i="15"/>
  <c r="CR21" i="15" s="1"/>
  <c r="CS21" i="15" s="1"/>
  <c r="AI12" i="2"/>
  <c r="C8" i="13" s="1"/>
  <c r="AB9" i="2"/>
  <c r="D5" i="13" s="1"/>
  <c r="AI23" i="2"/>
  <c r="C19" i="13" s="1"/>
  <c r="AE93" i="12"/>
  <c r="AF93" i="12" s="1"/>
  <c r="Y95" i="12" s="1"/>
  <c r="AS95" i="12" s="1"/>
  <c r="EL21" i="15"/>
  <c r="EM21" i="15" s="1"/>
  <c r="EN21" i="15" s="1"/>
  <c r="AI16" i="2"/>
  <c r="C12" i="13" s="1"/>
  <c r="AE120" i="12"/>
  <c r="AF120" i="12" s="1"/>
  <c r="U122" i="12" s="1"/>
  <c r="AO122" i="12" s="1"/>
  <c r="S21" i="19"/>
  <c r="AB21" i="19" s="1"/>
  <c r="AB19" i="2"/>
  <c r="D15" i="13" s="1"/>
  <c r="F15" i="13" s="1"/>
  <c r="AE129" i="12"/>
  <c r="AF129" i="12" s="1"/>
  <c r="I131" i="12" s="1"/>
  <c r="U13" i="19"/>
  <c r="S23" i="19"/>
  <c r="T23" i="19" s="1"/>
  <c r="U20" i="19"/>
  <c r="U11" i="19"/>
  <c r="S16" i="19"/>
  <c r="AB16" i="19" s="1"/>
  <c r="AE66" i="12"/>
  <c r="Q68" i="12" s="1"/>
  <c r="AI22" i="2"/>
  <c r="C18" i="13" s="1"/>
  <c r="U12" i="19"/>
  <c r="U22" i="19"/>
  <c r="U15" i="19"/>
  <c r="S22" i="19"/>
  <c r="T22" i="19" s="1"/>
  <c r="U17" i="19"/>
  <c r="S12" i="19"/>
  <c r="T12" i="19" s="1"/>
  <c r="AI21" i="2"/>
  <c r="C17" i="13" s="1"/>
  <c r="U9" i="19"/>
  <c r="S14" i="19"/>
  <c r="AB14" i="19" s="1"/>
  <c r="U21" i="19"/>
  <c r="S24" i="19"/>
  <c r="T24" i="19" s="1"/>
  <c r="U14" i="19"/>
  <c r="U19" i="19"/>
  <c r="AB21" i="2"/>
  <c r="D17" i="13" s="1"/>
  <c r="F17" i="13" s="1"/>
  <c r="U24" i="19"/>
  <c r="U16" i="19"/>
  <c r="S15" i="19"/>
  <c r="AB15" i="19" s="1"/>
  <c r="S20" i="19"/>
  <c r="AB20" i="19" s="1"/>
  <c r="U23" i="19"/>
  <c r="S13" i="19"/>
  <c r="T13" i="19" s="1"/>
  <c r="AB12" i="2"/>
  <c r="D8" i="13" s="1"/>
  <c r="F8" i="13" s="1"/>
  <c r="AB14" i="2"/>
  <c r="D10" i="13" s="1"/>
  <c r="F10" i="13" s="1"/>
  <c r="AE48" i="12"/>
  <c r="AF48" i="12" s="1"/>
  <c r="AE84" i="12"/>
  <c r="Q86" i="12" s="1"/>
  <c r="AI17" i="2"/>
  <c r="C13" i="13" s="1"/>
  <c r="AE3" i="12"/>
  <c r="AF3" i="12" s="1"/>
  <c r="Q5" i="12" s="1"/>
  <c r="T9" i="19"/>
  <c r="V9" i="19" s="1"/>
  <c r="AB24" i="2"/>
  <c r="D20" i="13" s="1"/>
  <c r="F20" i="13" s="1"/>
  <c r="AI24" i="2"/>
  <c r="C20" i="13" s="1"/>
  <c r="AI13" i="2"/>
  <c r="C9" i="13" s="1"/>
  <c r="AB17" i="2"/>
  <c r="D13" i="13" s="1"/>
  <c r="F13" i="13" s="1"/>
  <c r="AI18" i="2"/>
  <c r="C14" i="13" s="1"/>
  <c r="AE39" i="12"/>
  <c r="AF39" i="12" s="1"/>
  <c r="S10" i="19"/>
  <c r="T10" i="19" s="1"/>
  <c r="S18" i="19"/>
  <c r="AB18" i="19" s="1"/>
  <c r="S19" i="19"/>
  <c r="T19" i="19" s="1"/>
  <c r="S11" i="19"/>
  <c r="T11" i="19" s="1"/>
  <c r="U18" i="19"/>
  <c r="U10" i="19"/>
  <c r="S17" i="19"/>
  <c r="T17" i="19" s="1"/>
  <c r="AI11" i="2"/>
  <c r="C7" i="13" s="1"/>
  <c r="AE57" i="12"/>
  <c r="AF57" i="12" s="1"/>
  <c r="AA25" i="2"/>
  <c r="AI25" i="2" s="1"/>
  <c r="AI10" i="2"/>
  <c r="C6" i="13" s="1"/>
  <c r="AB15" i="2"/>
  <c r="D11" i="13" s="1"/>
  <c r="F11" i="13" s="1"/>
  <c r="X25" i="2"/>
  <c r="U25" i="18"/>
  <c r="X14" i="18"/>
  <c r="AE14" i="18"/>
  <c r="G8" i="13" s="1"/>
  <c r="X19" i="18"/>
  <c r="AE19" i="18"/>
  <c r="G13" i="13" s="1"/>
  <c r="X20" i="18"/>
  <c r="AE20" i="18"/>
  <c r="G14" i="13" s="1"/>
  <c r="AE17" i="18"/>
  <c r="G11" i="13" s="1"/>
  <c r="X17" i="18"/>
  <c r="Z24" i="2"/>
  <c r="AG24" i="2"/>
  <c r="AF30" i="12"/>
  <c r="Q32" i="12"/>
  <c r="P32" i="12"/>
  <c r="S32" i="12"/>
  <c r="R32" i="12"/>
  <c r="CS11" i="15"/>
  <c r="CT11" i="15"/>
  <c r="CT15" i="15"/>
  <c r="CS15" i="15"/>
  <c r="CT12" i="15"/>
  <c r="CS12" i="15"/>
  <c r="Z13" i="2"/>
  <c r="AG13" i="2"/>
  <c r="EN19" i="15"/>
  <c r="EO19" i="15"/>
  <c r="EO17" i="15"/>
  <c r="EN17" i="15"/>
  <c r="EO13" i="15"/>
  <c r="EN13" i="15"/>
  <c r="EO15" i="15"/>
  <c r="EN15" i="15"/>
  <c r="X18" i="19"/>
  <c r="AE18" i="19"/>
  <c r="K14" i="13" s="1"/>
  <c r="X23" i="19"/>
  <c r="AE23" i="19"/>
  <c r="K19" i="13" s="1"/>
  <c r="X24" i="19"/>
  <c r="AE24" i="19"/>
  <c r="K20" i="13" s="1"/>
  <c r="AE21" i="19"/>
  <c r="K17" i="13" s="1"/>
  <c r="X21" i="19"/>
  <c r="AB14" i="18"/>
  <c r="T14" i="18"/>
  <c r="AB22" i="18"/>
  <c r="T22" i="18"/>
  <c r="AB23" i="18"/>
  <c r="T23" i="18"/>
  <c r="AB15" i="18"/>
  <c r="T15" i="18"/>
  <c r="AB21" i="18"/>
  <c r="T21" i="18"/>
  <c r="AB13" i="18"/>
  <c r="T13" i="18"/>
  <c r="AG19" i="2"/>
  <c r="Z19" i="2"/>
  <c r="Z14" i="2"/>
  <c r="AG14" i="2"/>
  <c r="AS15" i="15"/>
  <c r="AP15" i="15"/>
  <c r="AP8" i="15"/>
  <c r="AS8" i="15"/>
  <c r="AS17" i="15"/>
  <c r="AP17" i="15"/>
  <c r="Z17" i="2"/>
  <c r="AG17" i="2"/>
  <c r="X10" i="18"/>
  <c r="AE10" i="18"/>
  <c r="X23" i="18"/>
  <c r="AE23" i="18"/>
  <c r="G17" i="13" s="1"/>
  <c r="X24" i="18"/>
  <c r="AE24" i="18"/>
  <c r="G18" i="13" s="1"/>
  <c r="AE21" i="18"/>
  <c r="G15" i="13" s="1"/>
  <c r="X21" i="18"/>
  <c r="AG23" i="2"/>
  <c r="Z23" i="2"/>
  <c r="EO5" i="15"/>
  <c r="EN5" i="15"/>
  <c r="CT9" i="15"/>
  <c r="CS9" i="15"/>
  <c r="CT19" i="15"/>
  <c r="CS19" i="15"/>
  <c r="CT14" i="15"/>
  <c r="CS14" i="15"/>
  <c r="CT6" i="15"/>
  <c r="CS6" i="15"/>
  <c r="EO20" i="15"/>
  <c r="EN20" i="15"/>
  <c r="EN14" i="15"/>
  <c r="EO14" i="15"/>
  <c r="EO16" i="15"/>
  <c r="EN16" i="15"/>
  <c r="AE9" i="19"/>
  <c r="K5" i="13" s="1"/>
  <c r="W25" i="19"/>
  <c r="AE25" i="19" s="1"/>
  <c r="X9" i="19"/>
  <c r="X14" i="19"/>
  <c r="AE14" i="19"/>
  <c r="K10" i="13" s="1"/>
  <c r="X11" i="19"/>
  <c r="AE11" i="19"/>
  <c r="K7" i="13" s="1"/>
  <c r="X12" i="19"/>
  <c r="AE12" i="19"/>
  <c r="K8" i="13" s="1"/>
  <c r="AB10" i="18"/>
  <c r="T10" i="18"/>
  <c r="T24" i="18"/>
  <c r="AB24" i="18"/>
  <c r="T16" i="18"/>
  <c r="AB16" i="18"/>
  <c r="Z12" i="2"/>
  <c r="AG12" i="2"/>
  <c r="I104" i="12"/>
  <c r="M104" i="12"/>
  <c r="AK104" i="12" s="1"/>
  <c r="U104" i="12"/>
  <c r="AO104" i="12" s="1"/>
  <c r="Y104" i="12"/>
  <c r="AS104" i="12" s="1"/>
  <c r="AC104" i="12"/>
  <c r="AT104" i="12" s="1"/>
  <c r="L104" i="12"/>
  <c r="AJ104" i="12" s="1"/>
  <c r="T104" i="12"/>
  <c r="AN104" i="12" s="1"/>
  <c r="X104" i="12"/>
  <c r="AR104" i="12" s="1"/>
  <c r="O104" i="12"/>
  <c r="AM104" i="12" s="1"/>
  <c r="W104" i="12"/>
  <c r="AQ104" i="12" s="1"/>
  <c r="AE104" i="12"/>
  <c r="AF104" i="12" s="1"/>
  <c r="N104" i="12"/>
  <c r="AL104" i="12" s="1"/>
  <c r="V104" i="12"/>
  <c r="AP104" i="12" s="1"/>
  <c r="Z104" i="12"/>
  <c r="AS20" i="15"/>
  <c r="AP20" i="15"/>
  <c r="AP6" i="15"/>
  <c r="AS6" i="15"/>
  <c r="AS9" i="15"/>
  <c r="AP9" i="15"/>
  <c r="AS19" i="15"/>
  <c r="AP19" i="15"/>
  <c r="CS5" i="15"/>
  <c r="CT5" i="15"/>
  <c r="S25" i="18"/>
  <c r="AB25" i="18" s="1"/>
  <c r="AB9" i="18"/>
  <c r="T9" i="18"/>
  <c r="AE9" i="18"/>
  <c r="W25" i="18"/>
  <c r="AE25" i="18" s="1"/>
  <c r="G19" i="13" s="1"/>
  <c r="X9" i="18"/>
  <c r="X22" i="18"/>
  <c r="AE22" i="18"/>
  <c r="G16" i="13" s="1"/>
  <c r="X11" i="18"/>
  <c r="AE11" i="18"/>
  <c r="G5" i="13" s="1"/>
  <c r="X12" i="18"/>
  <c r="AE12" i="18"/>
  <c r="G6" i="13" s="1"/>
  <c r="Z16" i="2"/>
  <c r="AG16" i="2"/>
  <c r="CS17" i="15"/>
  <c r="CT17" i="15"/>
  <c r="CT13" i="15"/>
  <c r="CS13" i="15"/>
  <c r="CT16" i="15"/>
  <c r="CS16" i="15"/>
  <c r="CT8" i="15"/>
  <c r="CS8" i="15"/>
  <c r="Z21" i="2"/>
  <c r="AG21" i="2"/>
  <c r="AF75" i="12"/>
  <c r="Q77" i="12"/>
  <c r="P77" i="12"/>
  <c r="S77" i="12"/>
  <c r="R77" i="12"/>
  <c r="EO9" i="15"/>
  <c r="EN9" i="15"/>
  <c r="EN11" i="15"/>
  <c r="EO11" i="15"/>
  <c r="EO18" i="15"/>
  <c r="EN18" i="15"/>
  <c r="EO7" i="15"/>
  <c r="EN7" i="15"/>
  <c r="X10" i="19"/>
  <c r="AE10" i="19"/>
  <c r="K6" i="13" s="1"/>
  <c r="X15" i="19"/>
  <c r="AE15" i="19"/>
  <c r="K11" i="13" s="1"/>
  <c r="X16" i="19"/>
  <c r="AE16" i="19"/>
  <c r="K12" i="13" s="1"/>
  <c r="AE13" i="19"/>
  <c r="K9" i="13" s="1"/>
  <c r="X13" i="19"/>
  <c r="AB18" i="18"/>
  <c r="T18" i="18"/>
  <c r="AB19" i="18"/>
  <c r="T19" i="18"/>
  <c r="AB11" i="18"/>
  <c r="T11" i="18"/>
  <c r="AB17" i="18"/>
  <c r="T17" i="18"/>
  <c r="Z11" i="2"/>
  <c r="AG11" i="2"/>
  <c r="Z22" i="2"/>
  <c r="AG22" i="2"/>
  <c r="AS5" i="15"/>
  <c r="AP5" i="15"/>
  <c r="Y21" i="15"/>
  <c r="AS7" i="15"/>
  <c r="AP7" i="15"/>
  <c r="AP16" i="15"/>
  <c r="AS16" i="15"/>
  <c r="AP10" i="15"/>
  <c r="AS10" i="15"/>
  <c r="AP12" i="15"/>
  <c r="AS12" i="15"/>
  <c r="Z10" i="2"/>
  <c r="AG10" i="2"/>
  <c r="X18" i="18"/>
  <c r="AE18" i="18"/>
  <c r="G12" i="13" s="1"/>
  <c r="X15" i="18"/>
  <c r="AE15" i="18"/>
  <c r="G9" i="13" s="1"/>
  <c r="X16" i="18"/>
  <c r="AE16" i="18"/>
  <c r="G10" i="13" s="1"/>
  <c r="AE13" i="18"/>
  <c r="G7" i="13" s="1"/>
  <c r="X13" i="18"/>
  <c r="AG15" i="2"/>
  <c r="Z15" i="2"/>
  <c r="Z18" i="2"/>
  <c r="AG18" i="2"/>
  <c r="I113" i="12"/>
  <c r="M113" i="12"/>
  <c r="AK113" i="12" s="1"/>
  <c r="U113" i="12"/>
  <c r="AO113" i="12" s="1"/>
  <c r="Y113" i="12"/>
  <c r="AS113" i="12" s="1"/>
  <c r="AC113" i="12"/>
  <c r="AT113" i="12" s="1"/>
  <c r="L113" i="12"/>
  <c r="AJ113" i="12" s="1"/>
  <c r="T113" i="12"/>
  <c r="AN113" i="12" s="1"/>
  <c r="X113" i="12"/>
  <c r="AR113" i="12" s="1"/>
  <c r="O113" i="12"/>
  <c r="AM113" i="12" s="1"/>
  <c r="W113" i="12"/>
  <c r="AQ113" i="12" s="1"/>
  <c r="AE113" i="12"/>
  <c r="AF113" i="12" s="1"/>
  <c r="N113" i="12"/>
  <c r="AL113" i="12" s="1"/>
  <c r="V113" i="12"/>
  <c r="AP113" i="12" s="1"/>
  <c r="Z113" i="12"/>
  <c r="CS20" i="15"/>
  <c r="CT20" i="15"/>
  <c r="CT18" i="15"/>
  <c r="CS18" i="15"/>
  <c r="CT7" i="15"/>
  <c r="CS7" i="15"/>
  <c r="CT10" i="15"/>
  <c r="CS10" i="15"/>
  <c r="I140" i="12"/>
  <c r="M140" i="12"/>
  <c r="AK140" i="12" s="1"/>
  <c r="U140" i="12"/>
  <c r="AO140" i="12" s="1"/>
  <c r="Y140" i="12"/>
  <c r="AS140" i="12" s="1"/>
  <c r="AC140" i="12"/>
  <c r="AT140" i="12" s="1"/>
  <c r="L140" i="12"/>
  <c r="AJ140" i="12" s="1"/>
  <c r="T140" i="12"/>
  <c r="AN140" i="12" s="1"/>
  <c r="X140" i="12"/>
  <c r="AR140" i="12" s="1"/>
  <c r="O140" i="12"/>
  <c r="AM140" i="12" s="1"/>
  <c r="W140" i="12"/>
  <c r="AQ140" i="12" s="1"/>
  <c r="AE140" i="12"/>
  <c r="AF140" i="12" s="1"/>
  <c r="N140" i="12"/>
  <c r="AL140" i="12" s="1"/>
  <c r="V140" i="12"/>
  <c r="AP140" i="12" s="1"/>
  <c r="Z140" i="12"/>
  <c r="EN10" i="15"/>
  <c r="EO10" i="15"/>
  <c r="EN12" i="15"/>
  <c r="EO12" i="15"/>
  <c r="EN6" i="15"/>
  <c r="EO6" i="15"/>
  <c r="EN8" i="15"/>
  <c r="EO8" i="15"/>
  <c r="X22" i="19"/>
  <c r="AE22" i="19"/>
  <c r="K18" i="13" s="1"/>
  <c r="X19" i="19"/>
  <c r="AE19" i="19"/>
  <c r="K15" i="13" s="1"/>
  <c r="X20" i="19"/>
  <c r="AE20" i="19"/>
  <c r="K16" i="13" s="1"/>
  <c r="AE17" i="19"/>
  <c r="K13" i="13" s="1"/>
  <c r="X17" i="19"/>
  <c r="T20" i="18"/>
  <c r="AB20" i="18"/>
  <c r="T12" i="18"/>
  <c r="AB12" i="18"/>
  <c r="Z20" i="2"/>
  <c r="AG20" i="2"/>
  <c r="S14" i="12"/>
  <c r="AP14" i="15"/>
  <c r="AS14" i="15"/>
  <c r="AS18" i="15"/>
  <c r="AP18" i="15"/>
  <c r="AP11" i="15"/>
  <c r="AS11" i="15"/>
  <c r="AS13" i="15"/>
  <c r="AP13" i="15"/>
  <c r="AB13" i="19" l="1"/>
  <c r="AF12" i="12"/>
  <c r="M14" i="12" s="1"/>
  <c r="AK14" i="12" s="1"/>
  <c r="Q14" i="12"/>
  <c r="AG25" i="2"/>
  <c r="X27" i="2"/>
  <c r="AF21" i="12"/>
  <c r="M23" i="12" s="1"/>
  <c r="AK23" i="12" s="1"/>
  <c r="Q23" i="12"/>
  <c r="R23" i="12"/>
  <c r="S23" i="12"/>
  <c r="R14" i="12"/>
  <c r="W95" i="12"/>
  <c r="AQ95" i="12" s="1"/>
  <c r="AB22" i="19"/>
  <c r="L95" i="12"/>
  <c r="AJ95" i="12" s="1"/>
  <c r="T21" i="19"/>
  <c r="X122" i="12"/>
  <c r="AR122" i="12" s="1"/>
  <c r="P50" i="12"/>
  <c r="AB12" i="19"/>
  <c r="AC122" i="12"/>
  <c r="AT122" i="12" s="1"/>
  <c r="W122" i="12"/>
  <c r="AQ122" i="12" s="1"/>
  <c r="Z122" i="12"/>
  <c r="AA122" i="12" s="1"/>
  <c r="AB122" i="12" s="1"/>
  <c r="V122" i="12"/>
  <c r="AP122" i="12" s="1"/>
  <c r="Y122" i="12"/>
  <c r="AS122" i="12" s="1"/>
  <c r="O122" i="12"/>
  <c r="AM122" i="12" s="1"/>
  <c r="M122" i="12"/>
  <c r="AK122" i="12" s="1"/>
  <c r="N122" i="12"/>
  <c r="AL122" i="12" s="1"/>
  <c r="L122" i="12"/>
  <c r="AJ122" i="12" s="1"/>
  <c r="I122" i="12"/>
  <c r="J122" i="12" s="1"/>
  <c r="K122" i="12" s="1"/>
  <c r="AF84" i="12"/>
  <c r="I86" i="12" s="1"/>
  <c r="AE122" i="12"/>
  <c r="AF122" i="12" s="1"/>
  <c r="T122" i="12"/>
  <c r="AN122" i="12" s="1"/>
  <c r="Z95" i="12"/>
  <c r="AA95" i="12" s="1"/>
  <c r="AB95" i="12" s="1"/>
  <c r="M95" i="12"/>
  <c r="AK95" i="12" s="1"/>
  <c r="V95" i="12"/>
  <c r="AP95" i="12" s="1"/>
  <c r="O95" i="12"/>
  <c r="AM95" i="12" s="1"/>
  <c r="AC95" i="12"/>
  <c r="AT95" i="12" s="1"/>
  <c r="I95" i="12"/>
  <c r="J95" i="12" s="1"/>
  <c r="K95" i="12" s="1"/>
  <c r="AE95" i="12"/>
  <c r="AF95" i="12" s="1"/>
  <c r="T95" i="12"/>
  <c r="AN95" i="12" s="1"/>
  <c r="U95" i="12"/>
  <c r="AO95" i="12" s="1"/>
  <c r="N95" i="12"/>
  <c r="AL95" i="12" s="1"/>
  <c r="X95" i="12"/>
  <c r="AR95" i="12" s="1"/>
  <c r="AB23" i="19"/>
  <c r="S68" i="12"/>
  <c r="X131" i="12"/>
  <c r="AR131" i="12" s="1"/>
  <c r="T14" i="19"/>
  <c r="AC14" i="19" s="1"/>
  <c r="Y131" i="12"/>
  <c r="AS131" i="12" s="1"/>
  <c r="W131" i="12"/>
  <c r="AQ131" i="12" s="1"/>
  <c r="T15" i="19"/>
  <c r="V15" i="19" s="1"/>
  <c r="L11" i="13" s="1"/>
  <c r="N11" i="13" s="1"/>
  <c r="T16" i="19"/>
  <c r="AC16" i="19" s="1"/>
  <c r="Z131" i="12"/>
  <c r="AA131" i="12" s="1"/>
  <c r="AB131" i="12" s="1"/>
  <c r="U131" i="12"/>
  <c r="AO131" i="12" s="1"/>
  <c r="N131" i="12"/>
  <c r="AL131" i="12" s="1"/>
  <c r="T131" i="12"/>
  <c r="AN131" i="12" s="1"/>
  <c r="M131" i="12"/>
  <c r="AK131" i="12" s="1"/>
  <c r="AE131" i="12"/>
  <c r="AF131" i="12" s="1"/>
  <c r="L131" i="12"/>
  <c r="AJ131" i="12" s="1"/>
  <c r="V131" i="12"/>
  <c r="AP131" i="12" s="1"/>
  <c r="O131" i="12"/>
  <c r="AM131" i="12" s="1"/>
  <c r="AC131" i="12"/>
  <c r="AT131" i="12" s="1"/>
  <c r="T20" i="19"/>
  <c r="AC20" i="19" s="1"/>
  <c r="AF66" i="12"/>
  <c r="I68" i="12" s="1"/>
  <c r="P68" i="12"/>
  <c r="Q50" i="12"/>
  <c r="AC9" i="19"/>
  <c r="AB24" i="19"/>
  <c r="S50" i="12"/>
  <c r="R68" i="12"/>
  <c r="T18" i="19"/>
  <c r="V18" i="19" s="1"/>
  <c r="L14" i="13" s="1"/>
  <c r="N14" i="13" s="1"/>
  <c r="R50" i="12"/>
  <c r="S86" i="12"/>
  <c r="P86" i="12"/>
  <c r="R86" i="12"/>
  <c r="R5" i="12"/>
  <c r="U5" i="12"/>
  <c r="AO5" i="12" s="1"/>
  <c r="M5" i="12"/>
  <c r="AK5" i="12" s="1"/>
  <c r="AE5" i="12"/>
  <c r="AF5" i="12" s="1"/>
  <c r="T5" i="12"/>
  <c r="AN5" i="12" s="1"/>
  <c r="X5" i="12"/>
  <c r="AR5" i="12" s="1"/>
  <c r="Z5" i="12"/>
  <c r="AA5" i="12" s="1"/>
  <c r="AB5" i="12" s="1"/>
  <c r="W5" i="12"/>
  <c r="AQ5" i="12" s="1"/>
  <c r="P5" i="12"/>
  <c r="V5" i="12"/>
  <c r="AP5" i="12" s="1"/>
  <c r="S5" i="12"/>
  <c r="Y5" i="12"/>
  <c r="AS5" i="12" s="1"/>
  <c r="N5" i="12"/>
  <c r="AL5" i="12" s="1"/>
  <c r="O5" i="12"/>
  <c r="AM5" i="12" s="1"/>
  <c r="AC5" i="12"/>
  <c r="AT5" i="12" s="1"/>
  <c r="I5" i="12"/>
  <c r="J5" i="12" s="1"/>
  <c r="L5" i="12"/>
  <c r="AJ5" i="12" s="1"/>
  <c r="P41" i="12"/>
  <c r="AB11" i="19"/>
  <c r="AB10" i="19"/>
  <c r="S41" i="12"/>
  <c r="AB17" i="19"/>
  <c r="P59" i="12"/>
  <c r="AB19" i="19"/>
  <c r="Q41" i="12"/>
  <c r="R41" i="12"/>
  <c r="S59" i="12"/>
  <c r="U25" i="19"/>
  <c r="Q59" i="12"/>
  <c r="R59" i="12"/>
  <c r="AB25" i="2"/>
  <c r="S25" i="19"/>
  <c r="AB25" i="19" s="1"/>
  <c r="Z25" i="2"/>
  <c r="AA140" i="12"/>
  <c r="AB140" i="12" s="1"/>
  <c r="V13" i="19"/>
  <c r="L9" i="13" s="1"/>
  <c r="N9" i="13" s="1"/>
  <c r="AC13" i="19"/>
  <c r="AC11" i="18"/>
  <c r="V11" i="18"/>
  <c r="H7" i="13" s="1"/>
  <c r="J7" i="13" s="1"/>
  <c r="V18" i="18"/>
  <c r="H14" i="13" s="1"/>
  <c r="J14" i="13" s="1"/>
  <c r="AC18" i="18"/>
  <c r="V9" i="18"/>
  <c r="AC9" i="18"/>
  <c r="T25" i="18"/>
  <c r="AC25" i="18" s="1"/>
  <c r="J104" i="12"/>
  <c r="K104" i="12" s="1"/>
  <c r="AD104" i="12"/>
  <c r="V16" i="18"/>
  <c r="H12" i="13" s="1"/>
  <c r="J12" i="13" s="1"/>
  <c r="AC16" i="18"/>
  <c r="I41" i="12"/>
  <c r="M41" i="12"/>
  <c r="AK41" i="12" s="1"/>
  <c r="U41" i="12"/>
  <c r="AO41" i="12" s="1"/>
  <c r="Y41" i="12"/>
  <c r="AS41" i="12" s="1"/>
  <c r="AC41" i="12"/>
  <c r="AT41" i="12" s="1"/>
  <c r="L41" i="12"/>
  <c r="AJ41" i="12" s="1"/>
  <c r="T41" i="12"/>
  <c r="AN41" i="12" s="1"/>
  <c r="X41" i="12"/>
  <c r="AR41" i="12" s="1"/>
  <c r="O41" i="12"/>
  <c r="AM41" i="12" s="1"/>
  <c r="W41" i="12"/>
  <c r="AQ41" i="12" s="1"/>
  <c r="AE41" i="12"/>
  <c r="AF41" i="12" s="1"/>
  <c r="N41" i="12"/>
  <c r="AL41" i="12" s="1"/>
  <c r="V41" i="12"/>
  <c r="AP41" i="12" s="1"/>
  <c r="Z41" i="12"/>
  <c r="I32" i="12"/>
  <c r="M32" i="12"/>
  <c r="AK32" i="12" s="1"/>
  <c r="U32" i="12"/>
  <c r="AO32" i="12" s="1"/>
  <c r="Y32" i="12"/>
  <c r="AS32" i="12" s="1"/>
  <c r="AC32" i="12"/>
  <c r="AT32" i="12" s="1"/>
  <c r="L32" i="12"/>
  <c r="AJ32" i="12" s="1"/>
  <c r="T32" i="12"/>
  <c r="AN32" i="12" s="1"/>
  <c r="X32" i="12"/>
  <c r="AR32" i="12" s="1"/>
  <c r="O32" i="12"/>
  <c r="AM32" i="12" s="1"/>
  <c r="W32" i="12"/>
  <c r="AQ32" i="12" s="1"/>
  <c r="AE32" i="12"/>
  <c r="AF32" i="12" s="1"/>
  <c r="N32" i="12"/>
  <c r="AL32" i="12" s="1"/>
  <c r="V32" i="12"/>
  <c r="AP32" i="12" s="1"/>
  <c r="Z32" i="12"/>
  <c r="J131" i="12"/>
  <c r="K131" i="12" s="1"/>
  <c r="V20" i="18"/>
  <c r="H16" i="13" s="1"/>
  <c r="J16" i="13" s="1"/>
  <c r="AC20" i="18"/>
  <c r="J113" i="12"/>
  <c r="K113" i="12" s="1"/>
  <c r="AD113" i="12"/>
  <c r="AA104" i="12"/>
  <c r="AB104" i="12" s="1"/>
  <c r="V10" i="18"/>
  <c r="H6" i="13" s="1"/>
  <c r="J6" i="13" s="1"/>
  <c r="AC10" i="18"/>
  <c r="AC11" i="19"/>
  <c r="V11" i="19"/>
  <c r="L7" i="13" s="1"/>
  <c r="N7" i="13" s="1"/>
  <c r="V10" i="19"/>
  <c r="L6" i="13" s="1"/>
  <c r="N6" i="13" s="1"/>
  <c r="AC10" i="19"/>
  <c r="V21" i="18"/>
  <c r="H17" i="13" s="1"/>
  <c r="J17" i="13" s="1"/>
  <c r="AC21" i="18"/>
  <c r="AC23" i="18"/>
  <c r="V23" i="18"/>
  <c r="H19" i="13" s="1"/>
  <c r="J19" i="13" s="1"/>
  <c r="V14" i="18"/>
  <c r="H10" i="13" s="1"/>
  <c r="J10" i="13" s="1"/>
  <c r="AC14" i="18"/>
  <c r="I59" i="12"/>
  <c r="M59" i="12"/>
  <c r="AK59" i="12" s="1"/>
  <c r="U59" i="12"/>
  <c r="AO59" i="12" s="1"/>
  <c r="Y59" i="12"/>
  <c r="AS59" i="12" s="1"/>
  <c r="AC59" i="12"/>
  <c r="AT59" i="12" s="1"/>
  <c r="L59" i="12"/>
  <c r="AJ59" i="12" s="1"/>
  <c r="T59" i="12"/>
  <c r="AN59" i="12" s="1"/>
  <c r="X59" i="12"/>
  <c r="AR59" i="12" s="1"/>
  <c r="O59" i="12"/>
  <c r="AM59" i="12" s="1"/>
  <c r="W59" i="12"/>
  <c r="AQ59" i="12" s="1"/>
  <c r="AE59" i="12"/>
  <c r="AF59" i="12" s="1"/>
  <c r="N59" i="12"/>
  <c r="AL59" i="12" s="1"/>
  <c r="V59" i="12"/>
  <c r="AP59" i="12" s="1"/>
  <c r="Z59" i="12"/>
  <c r="X25" i="19"/>
  <c r="AA113" i="12"/>
  <c r="AB113" i="12" s="1"/>
  <c r="V21" i="19"/>
  <c r="L17" i="13" s="1"/>
  <c r="N17" i="13" s="1"/>
  <c r="AC21" i="19"/>
  <c r="V23" i="19"/>
  <c r="L19" i="13" s="1"/>
  <c r="N19" i="13" s="1"/>
  <c r="AC23" i="19"/>
  <c r="V22" i="19"/>
  <c r="L18" i="13" s="1"/>
  <c r="N18" i="13" s="1"/>
  <c r="AC22" i="19"/>
  <c r="V17" i="18"/>
  <c r="H13" i="13" s="1"/>
  <c r="J13" i="13" s="1"/>
  <c r="AC17" i="18"/>
  <c r="AC19" i="18"/>
  <c r="V19" i="18"/>
  <c r="H15" i="13" s="1"/>
  <c r="J15" i="13" s="1"/>
  <c r="I77" i="12"/>
  <c r="M77" i="12"/>
  <c r="AK77" i="12" s="1"/>
  <c r="U77" i="12"/>
  <c r="AO77" i="12" s="1"/>
  <c r="Y77" i="12"/>
  <c r="AS77" i="12" s="1"/>
  <c r="AC77" i="12"/>
  <c r="AT77" i="12" s="1"/>
  <c r="L77" i="12"/>
  <c r="AJ77" i="12" s="1"/>
  <c r="T77" i="12"/>
  <c r="AN77" i="12" s="1"/>
  <c r="X77" i="12"/>
  <c r="AR77" i="12" s="1"/>
  <c r="O77" i="12"/>
  <c r="AM77" i="12" s="1"/>
  <c r="W77" i="12"/>
  <c r="AQ77" i="12" s="1"/>
  <c r="AE77" i="12"/>
  <c r="AF77" i="12" s="1"/>
  <c r="N77" i="12"/>
  <c r="AL77" i="12" s="1"/>
  <c r="V77" i="12"/>
  <c r="AP77" i="12" s="1"/>
  <c r="Z77" i="12"/>
  <c r="L5" i="13"/>
  <c r="V24" i="18"/>
  <c r="H20" i="13" s="1"/>
  <c r="J20" i="13" s="1"/>
  <c r="AC24" i="18"/>
  <c r="D21" i="13"/>
  <c r="F5" i="13"/>
  <c r="F21" i="13" s="1"/>
  <c r="V24" i="19"/>
  <c r="L20" i="13" s="1"/>
  <c r="N20" i="13" s="1"/>
  <c r="AC24" i="19"/>
  <c r="AP21" i="15"/>
  <c r="AE14" i="12"/>
  <c r="AF14" i="12" s="1"/>
  <c r="V12" i="18"/>
  <c r="H8" i="13" s="1"/>
  <c r="J8" i="13" s="1"/>
  <c r="AC12" i="18"/>
  <c r="J140" i="12"/>
  <c r="AD140" i="12"/>
  <c r="AS21" i="15"/>
  <c r="AT9" i="15" s="1"/>
  <c r="AU9" i="15" s="1"/>
  <c r="AV9" i="15" s="1"/>
  <c r="AT27" i="15"/>
  <c r="I50" i="12"/>
  <c r="M50" i="12"/>
  <c r="AK50" i="12" s="1"/>
  <c r="U50" i="12"/>
  <c r="AO50" i="12" s="1"/>
  <c r="Y50" i="12"/>
  <c r="AS50" i="12" s="1"/>
  <c r="AC50" i="12"/>
  <c r="AT50" i="12" s="1"/>
  <c r="L50" i="12"/>
  <c r="AJ50" i="12" s="1"/>
  <c r="T50" i="12"/>
  <c r="AN50" i="12" s="1"/>
  <c r="X50" i="12"/>
  <c r="AR50" i="12" s="1"/>
  <c r="O50" i="12"/>
  <c r="AM50" i="12" s="1"/>
  <c r="W50" i="12"/>
  <c r="AQ50" i="12" s="1"/>
  <c r="AE50" i="12"/>
  <c r="AF50" i="12" s="1"/>
  <c r="N50" i="12"/>
  <c r="AL50" i="12" s="1"/>
  <c r="V50" i="12"/>
  <c r="AP50" i="12" s="1"/>
  <c r="Z50" i="12"/>
  <c r="V12" i="19"/>
  <c r="L8" i="13" s="1"/>
  <c r="N8" i="13" s="1"/>
  <c r="AC12" i="19"/>
  <c r="V17" i="19"/>
  <c r="L13" i="13" s="1"/>
  <c r="N13" i="13" s="1"/>
  <c r="AC17" i="19"/>
  <c r="AC19" i="19"/>
  <c r="V19" i="19"/>
  <c r="L15" i="13" s="1"/>
  <c r="N15" i="13" s="1"/>
  <c r="V13" i="18"/>
  <c r="H9" i="13" s="1"/>
  <c r="J9" i="13" s="1"/>
  <c r="AC13" i="18"/>
  <c r="V15" i="18"/>
  <c r="H11" i="13" s="1"/>
  <c r="J11" i="13" s="1"/>
  <c r="AC15" i="18"/>
  <c r="V22" i="18"/>
  <c r="H18" i="13" s="1"/>
  <c r="J18" i="13" s="1"/>
  <c r="AC22" i="18"/>
  <c r="X25" i="18"/>
  <c r="T23" i="12" l="1"/>
  <c r="AN23" i="12" s="1"/>
  <c r="U14" i="12"/>
  <c r="AO14" i="12" s="1"/>
  <c r="AE86" i="12"/>
  <c r="AF86" i="12" s="1"/>
  <c r="AE23" i="12"/>
  <c r="AF23" i="12" s="1"/>
  <c r="U23" i="12"/>
  <c r="AO23" i="12" s="1"/>
  <c r="T14" i="12"/>
  <c r="AN14" i="12" s="1"/>
  <c r="T86" i="12"/>
  <c r="AN86" i="12" s="1"/>
  <c r="N23" i="12"/>
  <c r="AL23" i="12" s="1"/>
  <c r="X23" i="12"/>
  <c r="AR23" i="12" s="1"/>
  <c r="Y23" i="12"/>
  <c r="AS23" i="12" s="1"/>
  <c r="N14" i="12"/>
  <c r="AL14" i="12" s="1"/>
  <c r="X14" i="12"/>
  <c r="AR14" i="12" s="1"/>
  <c r="Y14" i="12"/>
  <c r="AS14" i="12" s="1"/>
  <c r="V23" i="12"/>
  <c r="AP23" i="12" s="1"/>
  <c r="O23" i="12"/>
  <c r="AM23" i="12" s="1"/>
  <c r="AC23" i="12"/>
  <c r="AT23" i="12" s="1"/>
  <c r="I23" i="12"/>
  <c r="J23" i="12" s="1"/>
  <c r="V14" i="12"/>
  <c r="AP14" i="12" s="1"/>
  <c r="O14" i="12"/>
  <c r="AM14" i="12" s="1"/>
  <c r="AC14" i="12"/>
  <c r="AT14" i="12" s="1"/>
  <c r="I14" i="12"/>
  <c r="J14" i="12" s="1"/>
  <c r="Z23" i="12"/>
  <c r="AA23" i="12" s="1"/>
  <c r="AB23" i="12" s="1"/>
  <c r="W23" i="12"/>
  <c r="AQ23" i="12" s="1"/>
  <c r="L23" i="12"/>
  <c r="AJ23" i="12" s="1"/>
  <c r="Z14" i="12"/>
  <c r="AA14" i="12" s="1"/>
  <c r="AB14" i="12" s="1"/>
  <c r="W14" i="12"/>
  <c r="AQ14" i="12" s="1"/>
  <c r="L14" i="12"/>
  <c r="AJ14" i="12" s="1"/>
  <c r="N86" i="12"/>
  <c r="AL86" i="12" s="1"/>
  <c r="M86" i="12"/>
  <c r="AK86" i="12" s="1"/>
  <c r="L86" i="12"/>
  <c r="AJ86" i="12" s="1"/>
  <c r="X86" i="12"/>
  <c r="AR86" i="12" s="1"/>
  <c r="U86" i="12"/>
  <c r="AO86" i="12" s="1"/>
  <c r="W86" i="12"/>
  <c r="AQ86" i="12" s="1"/>
  <c r="Y86" i="12"/>
  <c r="AS86" i="12" s="1"/>
  <c r="Z86" i="12"/>
  <c r="AA86" i="12" s="1"/>
  <c r="AB86" i="12" s="1"/>
  <c r="V86" i="12"/>
  <c r="AP86" i="12" s="1"/>
  <c r="O86" i="12"/>
  <c r="AM86" i="12" s="1"/>
  <c r="AC86" i="12"/>
  <c r="AT86" i="12" s="1"/>
  <c r="V20" i="19"/>
  <c r="L16" i="13" s="1"/>
  <c r="N16" i="13" s="1"/>
  <c r="AC18" i="19"/>
  <c r="AD122" i="12"/>
  <c r="AD95" i="12"/>
  <c r="AC15" i="19"/>
  <c r="V16" i="19"/>
  <c r="L12" i="13" s="1"/>
  <c r="N12" i="13" s="1"/>
  <c r="V14" i="19"/>
  <c r="L10" i="13" s="1"/>
  <c r="N10" i="13" s="1"/>
  <c r="AD5" i="12"/>
  <c r="AD131" i="12"/>
  <c r="X68" i="12"/>
  <c r="AR68" i="12" s="1"/>
  <c r="T25" i="19"/>
  <c r="AC25" i="19" s="1"/>
  <c r="Z68" i="12"/>
  <c r="AA68" i="12" s="1"/>
  <c r="AB68" i="12" s="1"/>
  <c r="L68" i="12"/>
  <c r="AJ68" i="12" s="1"/>
  <c r="W68" i="12"/>
  <c r="AQ68" i="12" s="1"/>
  <c r="M68" i="12"/>
  <c r="AK68" i="12" s="1"/>
  <c r="N68" i="12"/>
  <c r="AL68" i="12" s="1"/>
  <c r="Y68" i="12"/>
  <c r="AS68" i="12" s="1"/>
  <c r="AE68" i="12"/>
  <c r="AF68" i="12" s="1"/>
  <c r="T68" i="12"/>
  <c r="AN68" i="12" s="1"/>
  <c r="U68" i="12"/>
  <c r="AO68" i="12" s="1"/>
  <c r="V68" i="12"/>
  <c r="AP68" i="12" s="1"/>
  <c r="O68" i="12"/>
  <c r="AM68" i="12" s="1"/>
  <c r="AC68" i="12"/>
  <c r="AT68" i="12" s="1"/>
  <c r="G140" i="12"/>
  <c r="G5" i="12"/>
  <c r="AT6" i="15"/>
  <c r="AU6" i="15" s="1"/>
  <c r="AV6" i="15" s="1"/>
  <c r="AX6" i="15" s="1"/>
  <c r="AT12" i="15"/>
  <c r="AU12" i="15" s="1"/>
  <c r="AV12" i="15" s="1"/>
  <c r="AX12" i="15" s="1"/>
  <c r="AT17" i="15"/>
  <c r="AU17" i="15" s="1"/>
  <c r="AV17" i="15" s="1"/>
  <c r="AW17" i="15" s="1"/>
  <c r="AT18" i="15"/>
  <c r="AU18" i="15" s="1"/>
  <c r="AV18" i="15" s="1"/>
  <c r="AX18" i="15" s="1"/>
  <c r="K5" i="12"/>
  <c r="H5" i="12" s="1"/>
  <c r="AT19" i="15"/>
  <c r="AU19" i="15" s="1"/>
  <c r="AV19" i="15" s="1"/>
  <c r="AW19" i="15" s="1"/>
  <c r="K140" i="12"/>
  <c r="H140" i="12" s="1"/>
  <c r="H113" i="12"/>
  <c r="AX9" i="15"/>
  <c r="AW9" i="15"/>
  <c r="H131" i="12"/>
  <c r="H104" i="12"/>
  <c r="AA41" i="12"/>
  <c r="AB41" i="12" s="1"/>
  <c r="J68" i="12"/>
  <c r="K68" i="12" s="1"/>
  <c r="AT8" i="15"/>
  <c r="AU8" i="15" s="1"/>
  <c r="AV8" i="15" s="1"/>
  <c r="AT13" i="15"/>
  <c r="AU13" i="15" s="1"/>
  <c r="AV13" i="15" s="1"/>
  <c r="AT15" i="15"/>
  <c r="AU15" i="15" s="1"/>
  <c r="AV15" i="15" s="1"/>
  <c r="AT10" i="15"/>
  <c r="AU10" i="15" s="1"/>
  <c r="AV10" i="15" s="1"/>
  <c r="J50" i="12"/>
  <c r="K50" i="12" s="1"/>
  <c r="AD50" i="12"/>
  <c r="J77" i="12"/>
  <c r="K77" i="12" s="1"/>
  <c r="AD77" i="12"/>
  <c r="J59" i="12"/>
  <c r="K59" i="12" s="1"/>
  <c r="AD59" i="12"/>
  <c r="J32" i="12"/>
  <c r="AD32" i="12"/>
  <c r="AT14" i="15"/>
  <c r="AU14" i="15" s="1"/>
  <c r="AV14" i="15" s="1"/>
  <c r="H95" i="12"/>
  <c r="AT11" i="15"/>
  <c r="AU11" i="15" s="1"/>
  <c r="AV11" i="15" s="1"/>
  <c r="AT7" i="15"/>
  <c r="AU7" i="15" s="1"/>
  <c r="AV7" i="15" s="1"/>
  <c r="G104" i="12"/>
  <c r="H122" i="12"/>
  <c r="AA50" i="12"/>
  <c r="AB50" i="12" s="1"/>
  <c r="AA77" i="12"/>
  <c r="AB77" i="12" s="1"/>
  <c r="AA59" i="12"/>
  <c r="AB59" i="12" s="1"/>
  <c r="AA32" i="12"/>
  <c r="AB32" i="12" s="1"/>
  <c r="H5" i="13"/>
  <c r="V25" i="18"/>
  <c r="G95" i="12"/>
  <c r="AT16" i="15"/>
  <c r="AU16" i="15" s="1"/>
  <c r="AV16" i="15" s="1"/>
  <c r="AT5" i="15"/>
  <c r="AU5" i="15" s="1"/>
  <c r="G131" i="12"/>
  <c r="G122" i="12"/>
  <c r="J86" i="12"/>
  <c r="N5" i="13"/>
  <c r="J41" i="12"/>
  <c r="AD41" i="12"/>
  <c r="AT20" i="15"/>
  <c r="AU20" i="15" s="1"/>
  <c r="AV20" i="15" s="1"/>
  <c r="G113" i="12"/>
  <c r="F140" i="12" l="1"/>
  <c r="AG140" i="12" s="1"/>
  <c r="AD14" i="12"/>
  <c r="AD23" i="12"/>
  <c r="AD86" i="12"/>
  <c r="L21" i="13"/>
  <c r="N21" i="13"/>
  <c r="V25" i="19"/>
  <c r="AD68" i="12"/>
  <c r="F5" i="12"/>
  <c r="AG5" i="12" s="1"/>
  <c r="AU5" i="12" s="1"/>
  <c r="AW12" i="15"/>
  <c r="AW6" i="15"/>
  <c r="G23" i="12"/>
  <c r="AX19" i="15"/>
  <c r="AW18" i="15"/>
  <c r="AX17" i="15"/>
  <c r="G41" i="12"/>
  <c r="G86" i="12"/>
  <c r="F95" i="12"/>
  <c r="AG95" i="12" s="1"/>
  <c r="AH95" i="12" s="1"/>
  <c r="AI95" i="12" s="1"/>
  <c r="H77" i="12"/>
  <c r="H50" i="12"/>
  <c r="F131" i="12"/>
  <c r="AG131" i="12" s="1"/>
  <c r="AU131" i="12" s="1"/>
  <c r="F122" i="12"/>
  <c r="AG122" i="12" s="1"/>
  <c r="AH122" i="12" s="1"/>
  <c r="AI122" i="12" s="1"/>
  <c r="F113" i="12"/>
  <c r="AG113" i="12" s="1"/>
  <c r="AH113" i="12" s="1"/>
  <c r="AI113" i="12" s="1"/>
  <c r="K86" i="12"/>
  <c r="H86" i="12" s="1"/>
  <c r="F104" i="12"/>
  <c r="AG104" i="12" s="1"/>
  <c r="AU104" i="12" s="1"/>
  <c r="G32" i="12"/>
  <c r="AU140" i="12"/>
  <c r="AH140" i="12"/>
  <c r="AI140" i="12" s="1"/>
  <c r="H68" i="12"/>
  <c r="J5" i="13"/>
  <c r="J21" i="13" s="1"/>
  <c r="H21" i="13"/>
  <c r="AX11" i="15"/>
  <c r="AW11" i="15"/>
  <c r="AX15" i="15"/>
  <c r="AW15" i="15"/>
  <c r="K32" i="12"/>
  <c r="H32" i="12" s="1"/>
  <c r="G14" i="12"/>
  <c r="AX16" i="15"/>
  <c r="AW16" i="15"/>
  <c r="AX7" i="15"/>
  <c r="AW7" i="15"/>
  <c r="AX10" i="15"/>
  <c r="AW10" i="15"/>
  <c r="AX8" i="15"/>
  <c r="AW8" i="15"/>
  <c r="H59" i="12"/>
  <c r="G50" i="12"/>
  <c r="AX20" i="15"/>
  <c r="AW20" i="15"/>
  <c r="AU21" i="15"/>
  <c r="AV21" i="15" s="1"/>
  <c r="AW21" i="15" s="1"/>
  <c r="AV5" i="15"/>
  <c r="AX14" i="15"/>
  <c r="AW14" i="15"/>
  <c r="AX13" i="15"/>
  <c r="AW13" i="15"/>
  <c r="G59" i="12"/>
  <c r="K41" i="12"/>
  <c r="H41" i="12" s="1"/>
  <c r="K23" i="12"/>
  <c r="H23" i="12" s="1"/>
  <c r="G77" i="12"/>
  <c r="K14" i="12"/>
  <c r="H14" i="12" s="1"/>
  <c r="G68" i="12"/>
  <c r="AH5" i="12" l="1"/>
  <c r="AI5" i="12" s="1"/>
  <c r="AU113" i="12"/>
  <c r="F23" i="12"/>
  <c r="AG23" i="12" s="1"/>
  <c r="AH23" i="12" s="1"/>
  <c r="AI23" i="12" s="1"/>
  <c r="AH131" i="12"/>
  <c r="AI131" i="12" s="1"/>
  <c r="F41" i="12"/>
  <c r="AG41" i="12" s="1"/>
  <c r="AH41" i="12" s="1"/>
  <c r="AI41" i="12" s="1"/>
  <c r="F32" i="12"/>
  <c r="AG32" i="12" s="1"/>
  <c r="AU32" i="12" s="1"/>
  <c r="AU122" i="12"/>
  <c r="F68" i="12"/>
  <c r="AG68" i="12" s="1"/>
  <c r="AH68" i="12" s="1"/>
  <c r="AI68" i="12" s="1"/>
  <c r="AH104" i="12"/>
  <c r="AI104" i="12" s="1"/>
  <c r="AU95" i="12"/>
  <c r="F86" i="12"/>
  <c r="AG86" i="12" s="1"/>
  <c r="AU86" i="12" s="1"/>
  <c r="F59" i="12"/>
  <c r="AG59" i="12" s="1"/>
  <c r="AH59" i="12" s="1"/>
  <c r="AI59" i="12" s="1"/>
  <c r="F77" i="12"/>
  <c r="AG77" i="12" s="1"/>
  <c r="AU77" i="12" s="1"/>
  <c r="F50" i="12"/>
  <c r="AG50" i="12" s="1"/>
  <c r="AU50" i="12" s="1"/>
  <c r="AW5" i="15"/>
  <c r="AX5" i="15"/>
  <c r="F14" i="12"/>
  <c r="AG14" i="12" s="1"/>
  <c r="AU23" i="12" l="1"/>
  <c r="AH32" i="12"/>
  <c r="AI32" i="12" s="1"/>
  <c r="AU68" i="12"/>
  <c r="AU41" i="12"/>
  <c r="AU59" i="12"/>
  <c r="AH50" i="12"/>
  <c r="AI50" i="12" s="1"/>
  <c r="AH86" i="12"/>
  <c r="AI86" i="12" s="1"/>
  <c r="AH77" i="12"/>
  <c r="AI77" i="12" s="1"/>
  <c r="AU14" i="12"/>
  <c r="AH14" i="12"/>
  <c r="AI14" i="12" s="1"/>
</calcChain>
</file>

<file path=xl/sharedStrings.xml><?xml version="1.0" encoding="utf-8"?>
<sst xmlns="http://schemas.openxmlformats.org/spreadsheetml/2006/main" count="5999" uniqueCount="704">
  <si>
    <t>ОО</t>
  </si>
  <si>
    <t>Наименование услуги</t>
  </si>
  <si>
    <t>Форма обучения</t>
  </si>
  <si>
    <t>Наименование специальности</t>
  </si>
  <si>
    <t>Стоимостная группа</t>
  </si>
  <si>
    <t>Категория контингента</t>
  </si>
  <si>
    <t>Сумма по полю Контингент</t>
  </si>
  <si>
    <t>Реализация основных профессиональных образовательных программ высшего образования - программ бакалавриата</t>
  </si>
  <si>
    <t>Заочная</t>
  </si>
  <si>
    <t>Группа 3</t>
  </si>
  <si>
    <t>Очная</t>
  </si>
  <si>
    <t>Группа 1</t>
  </si>
  <si>
    <t>Реализация основных профессиональных образовательных программ высшего образования - программ магистратуры</t>
  </si>
  <si>
    <t>Группа 2</t>
  </si>
  <si>
    <t>Реализация основных профессиональных образовательных программ высшего образования - программ подготовки научно-педагогических кадров в аспирантуре (адъюнктуре)</t>
  </si>
  <si>
    <t>ВЛГАФК</t>
  </si>
  <si>
    <t>ВГАФК</t>
  </si>
  <si>
    <t>ВГИФК</t>
  </si>
  <si>
    <t>ДВГАФК</t>
  </si>
  <si>
    <t>КУБГУФК</t>
  </si>
  <si>
    <t>МГАФК</t>
  </si>
  <si>
    <t>Лесгафт</t>
  </si>
  <si>
    <t>ПГАФКСТ</t>
  </si>
  <si>
    <t>РГУФК</t>
  </si>
  <si>
    <t>СПБНИИ</t>
  </si>
  <si>
    <t>СИБГУФК</t>
  </si>
  <si>
    <t>СГАФКСТ</t>
  </si>
  <si>
    <t>УралГУФК</t>
  </si>
  <si>
    <t>ВНИИФК</t>
  </si>
  <si>
    <t>ЧГИФК</t>
  </si>
  <si>
    <t>ЧГИФКИС</t>
  </si>
  <si>
    <t>бакалавриат</t>
  </si>
  <si>
    <t>направление</t>
  </si>
  <si>
    <t>Учреждение</t>
  </si>
  <si>
    <t>код уч</t>
  </si>
  <si>
    <t>форма обучения</t>
  </si>
  <si>
    <t>заочная</t>
  </si>
  <si>
    <t>очная</t>
  </si>
  <si>
    <t>магистратура</t>
  </si>
  <si>
    <t>аспирантура</t>
  </si>
  <si>
    <t>СПО</t>
  </si>
  <si>
    <t>№ пп</t>
  </si>
  <si>
    <t>Наименование учреждения</t>
  </si>
  <si>
    <t>ФГБОУ ВО «Великолукская государственная академия физической культуры и спорта»</t>
  </si>
  <si>
    <t>ФГБОУ ВО «Волгоградская государственная академия физической культуры»</t>
  </si>
  <si>
    <t>ФГБОУ ВО «Воронежский государственный институт физической культуры»</t>
  </si>
  <si>
    <t>ФГБОУ ВО «Дальневосточная государственная академия физической культуры»</t>
  </si>
  <si>
    <t>ФГБОУ ВО «Кубанский государственный университет физической культуры, спорта и туризма»</t>
  </si>
  <si>
    <t>ФГБОУ ВО «Национальный государственный Университет физической культуры, спорта и здоровья имени П.Ф. Лесгафта, Санкт-Петербург»</t>
  </si>
  <si>
    <t>ФГБОУ ВО «Московская государственная академия физической культуры»</t>
  </si>
  <si>
    <t>ФГБОУ ВО «Поволжская государственная академия физической культуры, спорта и туризма»</t>
  </si>
  <si>
    <t>ФГБОУ ВО «Российский государственный университет физической культуры, спорта, молодежи и туризма (ГЦОЛИФК)»</t>
  </si>
  <si>
    <t>ФГБОУ ВО «Сибирский государственный университет физической культуры и спорта»</t>
  </si>
  <si>
    <t>ФГБОУ ВО «Смоленская государственная академия физической культуры, спорта и туризма»</t>
  </si>
  <si>
    <t>ФГБОУ ВО «Уральский государственный университет физической культуры»</t>
  </si>
  <si>
    <t>ФГБОУ ВО «Чайковский государственный институт физической культуры»</t>
  </si>
  <si>
    <t>ФГБОУ ВО «Чурапчинский государственный институт физической культуры и спорта»</t>
  </si>
  <si>
    <t>ВСЕГО</t>
  </si>
  <si>
    <t>Объем услуг</t>
  </si>
  <si>
    <t>Сумма по базовым нормативам</t>
  </si>
  <si>
    <t>Сумма с учетом территориального КК</t>
  </si>
  <si>
    <t>0706</t>
  </si>
  <si>
    <t>0704</t>
  </si>
  <si>
    <t>7=1+4</t>
  </si>
  <si>
    <t>8=2+5</t>
  </si>
  <si>
    <t>9=3+6</t>
  </si>
  <si>
    <t>Направление подготовки</t>
  </si>
  <si>
    <t xml:space="preserve">Стоимостная группа специальностей и направлений
подготовки
</t>
  </si>
  <si>
    <t xml:space="preserve">ОТ 1 </t>
  </si>
  <si>
    <t>в том числе</t>
  </si>
  <si>
    <t xml:space="preserve">МЗ </t>
  </si>
  <si>
    <t>ИНЗ</t>
  </si>
  <si>
    <t xml:space="preserve">КУ </t>
  </si>
  <si>
    <t xml:space="preserve">СНИ </t>
  </si>
  <si>
    <t xml:space="preserve">СОЦДИ </t>
  </si>
  <si>
    <t>Сумма резерва на вооставновление</t>
  </si>
  <si>
    <t xml:space="preserve">УС </t>
  </si>
  <si>
    <t xml:space="preserve">ТУ </t>
  </si>
  <si>
    <t xml:space="preserve">ОТ 2 </t>
  </si>
  <si>
    <t>ПНЗ</t>
  </si>
  <si>
    <t>ИТОГО БАЗОВЫЕ НОРМАТИВЫ ЗАТРАТ</t>
  </si>
  <si>
    <t>ОТ1 зп</t>
  </si>
  <si>
    <t xml:space="preserve">начисления </t>
  </si>
  <si>
    <t>в т.ч ГСМ</t>
  </si>
  <si>
    <t xml:space="preserve">ИНЗ </t>
  </si>
  <si>
    <t>ОТ2 зп</t>
  </si>
  <si>
    <t>5.1</t>
  </si>
  <si>
    <t>6.1</t>
  </si>
  <si>
    <t>6.2</t>
  </si>
  <si>
    <t>6.3</t>
  </si>
  <si>
    <t>6.4</t>
  </si>
  <si>
    <t>15=4+5+6+7+8+9+10+11+12+13+14</t>
  </si>
  <si>
    <t>Бакалавриат, специалитет</t>
  </si>
  <si>
    <t>Магистратура</t>
  </si>
  <si>
    <t>Аспирантура (адъюнктура)</t>
  </si>
  <si>
    <t>Аспирантура (адъюнктура)[1]</t>
  </si>
  <si>
    <t>Докторантура</t>
  </si>
  <si>
    <t xml:space="preserve">                       </t>
  </si>
  <si>
    <t>Территориальные корректирующие коэффициенты к составляющим базовых нормативов затрат</t>
  </si>
  <si>
    <t>Субъект РФ</t>
  </si>
  <si>
    <t>Значение корректирующего коэффициента, учитывающего средний уровень заработной платы на 2017 год по субъектам Российской Федерации*</t>
  </si>
  <si>
    <t>Корректирующий коэффициент, учитывающий государственное регулирование цен (тарифов) на коммунальные услуги*</t>
  </si>
  <si>
    <t>ВО</t>
  </si>
  <si>
    <t>Псковская область</t>
  </si>
  <si>
    <t>ФГБОУ ВО«Волгоградская государственная академия физической культуры»</t>
  </si>
  <si>
    <t>Волгоградская область</t>
  </si>
  <si>
    <t>Воронежская область</t>
  </si>
  <si>
    <t>Хабаровский край</t>
  </si>
  <si>
    <t>Краснодарский край</t>
  </si>
  <si>
    <t>г. Санкт-Петербург</t>
  </si>
  <si>
    <t>Московская область</t>
  </si>
  <si>
    <t>Республика Татарстан (Татарстан)</t>
  </si>
  <si>
    <t>г. Москва</t>
  </si>
  <si>
    <t>Омская область</t>
  </si>
  <si>
    <t>Смоленская область</t>
  </si>
  <si>
    <t>Челябинская область</t>
  </si>
  <si>
    <t>Пермский край</t>
  </si>
  <si>
    <t>Республика Саха (Якутия)</t>
  </si>
  <si>
    <t>* Утверждены Минобрнауки России</t>
  </si>
  <si>
    <t>код специальности</t>
  </si>
  <si>
    <t>Группа</t>
  </si>
  <si>
    <t>К ОТ</t>
  </si>
  <si>
    <t>К КУ</t>
  </si>
  <si>
    <t>Расчет по базовому нормативу + инвалиды</t>
  </si>
  <si>
    <t>Расчет с учетом территориального коэффициента</t>
  </si>
  <si>
    <t>ИТОГО сумма по базовым нормативам</t>
  </si>
  <si>
    <t>ИТОГО</t>
  </si>
  <si>
    <t>код направления</t>
  </si>
  <si>
    <t>Реестровый номер</t>
  </si>
  <si>
    <t>Расчет субсидии по базовым нормативам</t>
  </si>
  <si>
    <t>Объем корректирующего коэффициента, учитывающий средний уровень заработной платы в регионе</t>
  </si>
  <si>
    <t>Объем корректирующего коэффициента, учитывающий государственное регулирование цен (тарифов) на коммунальные услуги</t>
  </si>
  <si>
    <t>Объем ОТ с учетом ТКК</t>
  </si>
  <si>
    <t>ОТ базовый норматив</t>
  </si>
  <si>
    <t>КУ базовый норматив</t>
  </si>
  <si>
    <t>Объем КУ с учетом ТКК</t>
  </si>
  <si>
    <t xml:space="preserve">Объем затрат на уплату налогов, в качестве объекта налогообложения по которым признается имущество учреждения
</t>
  </si>
  <si>
    <t xml:space="preserve">Объем субсидии без коэфф. Выравнивания </t>
  </si>
  <si>
    <t>Контрольная сумма</t>
  </si>
  <si>
    <t>коэф. Выравнивания</t>
  </si>
  <si>
    <t>Объем субсидии с учетом коэффициента выравнивания</t>
  </si>
  <si>
    <t>тыс. руб.</t>
  </si>
  <si>
    <t>Брянское ГУОР</t>
  </si>
  <si>
    <t>ГУОР г. Иркутск</t>
  </si>
  <si>
    <t>ГУОР г. Самара</t>
  </si>
  <si>
    <t>ГУОР г.Щелково</t>
  </si>
  <si>
    <t>ГУОР по хоккею</t>
  </si>
  <si>
    <t>Кисловодское УОР</t>
  </si>
  <si>
    <t>Омское ГУОР</t>
  </si>
  <si>
    <t>Приморское  ГУОР</t>
  </si>
  <si>
    <t>Смоленское ГУОР</t>
  </si>
  <si>
    <t>УОР г. Бронницы</t>
  </si>
  <si>
    <t>Брянская область</t>
  </si>
  <si>
    <t>Иркутская область</t>
  </si>
  <si>
    <t>Самарская область</t>
  </si>
  <si>
    <t>Ярославская область</t>
  </si>
  <si>
    <t>Ставропольский край</t>
  </si>
  <si>
    <t>Приморский край</t>
  </si>
  <si>
    <t>ФГБУ ПОО «Брянское государственное училище (колледж) олимпийского резерва»</t>
  </si>
  <si>
    <t>ФГБУ ПОО «Смоленское государственное училище (техникум) олимпийского резерва»</t>
  </si>
  <si>
    <t>ФГБУ ПОО «Государственное училище (техникум) олимпийского резерва г. Самара»</t>
  </si>
  <si>
    <t>ФГБУ ПОО «Кисловодское государственное училище (техникум) олимпийского резерва»</t>
  </si>
  <si>
    <t>ФГБУ ПОО «Сибирское государственное училище (колледж) олимпийского резерва»</t>
  </si>
  <si>
    <t>ФГБУ ПОО «Государственное училище (техникум) олимпийского резерва г. Бронницы Московской области»</t>
  </si>
  <si>
    <t>ФГБУ ПОО "Государственное училище (техникум) олимпийского резерва г. Щелково Московской области"</t>
  </si>
  <si>
    <t>ФГБУ ПОО "Приморское государственное училище (техникум) олимпийского резерва"</t>
  </si>
  <si>
    <t>ФГБУ ПОО «Государственное училище (техникум) олимпийского резерва по хоккею»</t>
  </si>
  <si>
    <t>ФГБУ ПОО «Государственное училище (колледж) олимпийского резерва г Иркутска</t>
  </si>
  <si>
    <t>ВСЕГО по 0704</t>
  </si>
  <si>
    <t>в т.ч. ВУЗ</t>
  </si>
  <si>
    <t>в т.ч. УОР</t>
  </si>
  <si>
    <t>Коэффициент выравнивания (в абс. выражении)</t>
  </si>
  <si>
    <t>год</t>
  </si>
  <si>
    <t>БГУОР</t>
  </si>
  <si>
    <t>Иркутск</t>
  </si>
  <si>
    <t>ГУОР Самара</t>
  </si>
  <si>
    <t>Щелково</t>
  </si>
  <si>
    <t>Кисловодск</t>
  </si>
  <si>
    <t>Омск</t>
  </si>
  <si>
    <t>ПГУОР</t>
  </si>
  <si>
    <t>СГУОР</t>
  </si>
  <si>
    <t>Бронницы</t>
  </si>
  <si>
    <t>V</t>
  </si>
  <si>
    <t>На выравнивание</t>
  </si>
  <si>
    <t>D</t>
  </si>
  <si>
    <t>K</t>
  </si>
  <si>
    <t>ОТ</t>
  </si>
  <si>
    <t>ОТ зп</t>
  </si>
  <si>
    <t>Коэффициент</t>
  </si>
  <si>
    <t>В абс. Выражении</t>
  </si>
  <si>
    <t>Прогноз сводных показателей государственных заданий на оказание государственных услуг (выполнение работ) в рамках государственной программы Российской Федерации «Развитие образования» на 2018 – 2025 годы</t>
  </si>
  <si>
    <t>Код бюджетной классификации</t>
  </si>
  <si>
    <t>Код услуги</t>
  </si>
  <si>
    <t>Наименование услуги (работы)</t>
  </si>
  <si>
    <t>Показатель объема</t>
  </si>
  <si>
    <t>Единица измерения</t>
  </si>
  <si>
    <t>Значение показателя объема услуги (работы)</t>
  </si>
  <si>
    <t>ФО ГЗ, тыс.руб.</t>
  </si>
  <si>
    <t>Рз</t>
  </si>
  <si>
    <t>Пр</t>
  </si>
  <si>
    <t>ГП</t>
  </si>
  <si>
    <t>ПП</t>
  </si>
  <si>
    <t>ОМ</t>
  </si>
  <si>
    <t>ЦСР</t>
  </si>
  <si>
    <t>Вр</t>
  </si>
  <si>
    <t>07</t>
  </si>
  <si>
    <t>06</t>
  </si>
  <si>
    <t>02</t>
  </si>
  <si>
    <t>01</t>
  </si>
  <si>
    <t>11.Д60</t>
  </si>
  <si>
    <t>Численность обучающихся</t>
  </si>
  <si>
    <t>Человек</t>
  </si>
  <si>
    <t>11.Д61</t>
  </si>
  <si>
    <t>11.Д58</t>
  </si>
  <si>
    <t>04</t>
  </si>
  <si>
    <t>11.Д56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</si>
  <si>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(ВУЗ)</t>
  </si>
  <si>
    <t>Содержание имущества (уплата налогов)</t>
  </si>
  <si>
    <t>08</t>
  </si>
  <si>
    <t>11.40.1</t>
  </si>
  <si>
    <t>Проведение прикладных научных исследований</t>
  </si>
  <si>
    <t>Количество научно-исследовательских работ</t>
  </si>
  <si>
    <t>Единица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</si>
  <si>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(УОР)</t>
  </si>
  <si>
    <t>Вуз/уор</t>
  </si>
  <si>
    <t>Объем субсидии по нормативу, утвержденному Минобром в июле</t>
  </si>
  <si>
    <t>Разница</t>
  </si>
  <si>
    <t>МЗ резерв</t>
  </si>
  <si>
    <t>Объем затрат на услуги ВО</t>
  </si>
  <si>
    <t>ИТОГО объем субсидии по нормативу с тер. коэфф. на з/пл. и КУ + налоги</t>
  </si>
  <si>
    <t>Объем затрат на услуги с учетом Коэффициента выравнивания</t>
  </si>
  <si>
    <t>ИТОГО объем субсидии с учетом коэфф. выравнивания + налоги</t>
  </si>
  <si>
    <t>ед.</t>
  </si>
  <si>
    <t>5=2+3+4</t>
  </si>
  <si>
    <t>7=5+6</t>
  </si>
  <si>
    <t>9=6+8</t>
  </si>
  <si>
    <t>10=9-7</t>
  </si>
  <si>
    <t>2018 год</t>
  </si>
  <si>
    <t>2018</t>
  </si>
  <si>
    <t>Коэффициент в ОБАС</t>
  </si>
  <si>
    <t>отклонение</t>
  </si>
  <si>
    <t>Группа 3 а</t>
  </si>
  <si>
    <t>Группа 3 б</t>
  </si>
  <si>
    <t>Группа 3 с</t>
  </si>
  <si>
    <t>Группа 3а</t>
  </si>
  <si>
    <t>Группа 3б</t>
  </si>
  <si>
    <t>ВлГАФК</t>
  </si>
  <si>
    <t>РГУФКСМиТ</t>
  </si>
  <si>
    <t>КГУФКСТ</t>
  </si>
  <si>
    <t>ЧГИФКиС</t>
  </si>
  <si>
    <t>НГУ</t>
  </si>
  <si>
    <t>СибГУФК</t>
  </si>
  <si>
    <t>СпбНИИФК</t>
  </si>
  <si>
    <t>852201О.99.0.ББ32ДМ12000</t>
  </si>
  <si>
    <t>852201О.99.0.ББ32ДП16000</t>
  </si>
  <si>
    <t>852201О.99.0.ББ32ЕБ12000</t>
  </si>
  <si>
    <t>852201О.99.0.ББ32ЕБ36000</t>
  </si>
  <si>
    <t>852201О.99.0.ББ32ЕБ28000</t>
  </si>
  <si>
    <t>852201О.99.0.ББ32ЕБ84000</t>
  </si>
  <si>
    <t>852201О.99.0.ББ32ЕВ08000</t>
  </si>
  <si>
    <t>852201О.99.0.ББ32ЕВ00000</t>
  </si>
  <si>
    <t>852201О.99.0.ББ32ЕВ24000</t>
  </si>
  <si>
    <t>852201О.99.0.ББ32ДЛ40000</t>
  </si>
  <si>
    <t>852201О.99.0.ББ32ДО28000</t>
  </si>
  <si>
    <t>852201О.99.0.ББ32ДО44000</t>
  </si>
  <si>
    <t>852201О.99.0.ББ32ЕА40000</t>
  </si>
  <si>
    <t>852201О.99.0.ББ32ЕА56000</t>
  </si>
  <si>
    <t>852203О.99.0.ББ40ЕД00000</t>
  </si>
  <si>
    <t>852203О.99.0.ББ40ЕД72000</t>
  </si>
  <si>
    <t>852203О.99.0.ББ40ЕЕ44000</t>
  </si>
  <si>
    <t>852203О.99.0.ББ40ЕГ28000</t>
  </si>
  <si>
    <t>852301О.99.0.ББ50АЗ92000</t>
  </si>
  <si>
    <t>852301О.99.0.ББ50ВО84000</t>
  </si>
  <si>
    <t>852301О.99.0.ББ50ВО12000</t>
  </si>
  <si>
    <t>852301О.99.0.ББ50АЗ20000</t>
  </si>
  <si>
    <t>852201О.99.0.ББ32ГЮ88000</t>
  </si>
  <si>
    <t>852201О.99.0.ББ32ДЖ96000</t>
  </si>
  <si>
    <t>852201О.99.0.ББ32ДН00000</t>
  </si>
  <si>
    <t>852201О.99.0.ББ32ДН72000</t>
  </si>
  <si>
    <t>852201О.99.0.ББ32ДП00000</t>
  </si>
  <si>
    <t>852201О.99.0.ББ32ЕБ52000</t>
  </si>
  <si>
    <t>852201О.99.0.ББ32ЕВ56000</t>
  </si>
  <si>
    <t>852201О.99.0.ББ32ЕВ72000</t>
  </si>
  <si>
    <t>852201О.99.0.ББ32ЕЛ48000</t>
  </si>
  <si>
    <t>852201О.99.0.ББ32ЕЛ64000</t>
  </si>
  <si>
    <t>852201О.99.0.ББ32ГУ24000</t>
  </si>
  <si>
    <t>852201О.99.0.ББ32ГЩ72000</t>
  </si>
  <si>
    <t>852201О.99.0.ББ32ДЖ24000</t>
  </si>
  <si>
    <t>852201О.99.0.ББ32ДЛ56000</t>
  </si>
  <si>
    <t>852203О.99.0.ББ40ГЧ00000</t>
  </si>
  <si>
    <t>852203О.99.0.ББ40ДБ76000</t>
  </si>
  <si>
    <t>852203О.99.0.ББ40ДБ92000</t>
  </si>
  <si>
    <t>852203О.99.0.ББ40ДЛ40000</t>
  </si>
  <si>
    <t>852203О.99.0.ББ40ДЮ24000</t>
  </si>
  <si>
    <t>852203О.99.0.ББ40ЕД16000</t>
  </si>
  <si>
    <t>852203О.99.0.ББ40ЕД40000</t>
  </si>
  <si>
    <t>852203О.99.0.ББ40ЕД96000</t>
  </si>
  <si>
    <t>852203О.99.0.ББ40ЕД88000</t>
  </si>
  <si>
    <t>852203О.99.0.ББ40ЕЕ12000</t>
  </si>
  <si>
    <t>852203О.99.0.ББ40ЕЕ68000</t>
  </si>
  <si>
    <t>852203О.99.0.ББ40ЕЕ60000</t>
  </si>
  <si>
    <t>852203О.99.0.ББ40ГЦ12000</t>
  </si>
  <si>
    <t>852203О.99.0.ББ40ГЦ28000</t>
  </si>
  <si>
    <t>852203О.99.0.ББ40ДБ04000</t>
  </si>
  <si>
    <t>852203О.99.0.ББ40ДБ20000</t>
  </si>
  <si>
    <t>852203О.99.0.ББ40ДК68000</t>
  </si>
  <si>
    <t>852203О.99.0.ББ40ДЩ08000</t>
  </si>
  <si>
    <t>852203О.99.0.ББ40ЕГ44000</t>
  </si>
  <si>
    <t>852301О.99.0.ББ50БП48000</t>
  </si>
  <si>
    <t>852301О.99.0.ББ50ВО36000</t>
  </si>
  <si>
    <t>804202О.99.0.ББ43АА08001</t>
  </si>
  <si>
    <t>852201О.99.0.ББ32ГЮ16000</t>
  </si>
  <si>
    <t>852201О.99.0.ББ32ДМ84000</t>
  </si>
  <si>
    <t>852201О.99.0.ББ32ДН08000</t>
  </si>
  <si>
    <t>852201О.99.0.ББ32ДП72000</t>
  </si>
  <si>
    <t>852203О.99.0.ББ40ЕД24000</t>
  </si>
  <si>
    <t>852101О.99.0.ББ28ТЯ76000</t>
  </si>
  <si>
    <t>852101О.99.0.ББ28УЭ68000</t>
  </si>
  <si>
    <t>852101О.99.0.ББ28УЮ40000</t>
  </si>
  <si>
    <t>852101О.99.0.ББ28УЯ84000</t>
  </si>
  <si>
    <t>852101О.99.0.ББ28ФА56000</t>
  </si>
  <si>
    <t>852301О.99.0.ББ50БР20000</t>
  </si>
  <si>
    <t>852201О.99.0.ББ32ЕВ96000</t>
  </si>
  <si>
    <t>852201О.99.0.ББ32ДП96000</t>
  </si>
  <si>
    <t>852201О.99.0.ББ32ГЩ88000</t>
  </si>
  <si>
    <t>852201О.99.0.ББ32ДС88000</t>
  </si>
  <si>
    <t>852101О.99.0.ББ28УА48000</t>
  </si>
  <si>
    <t>852101О.99.0.ББ28УЭ84000</t>
  </si>
  <si>
    <t>852201О.99.0.ББ32ДП88000</t>
  </si>
  <si>
    <t>852201О.99.0.ББ32ГФ68000</t>
  </si>
  <si>
    <t>852201О.99.0.ББ32ДМ36000</t>
  </si>
  <si>
    <t>852201О.99.0.ББ32ДН56000</t>
  </si>
  <si>
    <t>852203О.99.0.ББ40ДП00000</t>
  </si>
  <si>
    <t>852101О.99.0.ББ28УЭ20000</t>
  </si>
  <si>
    <t>852101О.99.0.ББ28УЯ36000</t>
  </si>
  <si>
    <t>852101О.99.0.ББ28ФА08000</t>
  </si>
  <si>
    <t>852203О.99.0.ББ40ДС88000</t>
  </si>
  <si>
    <t>852203О.99.0.ББ40ГЧ72000</t>
  </si>
  <si>
    <t>852203О.99.0.ББ40ДМ12000</t>
  </si>
  <si>
    <t>852203О.99.0.ББ40ДР44000</t>
  </si>
  <si>
    <t>852203О.99.0.ББ40ДТ04000</t>
  </si>
  <si>
    <t>852201О.99.0.ББ32ДЖ80000</t>
  </si>
  <si>
    <t>852203О.99.0.ББ40ДП16000</t>
  </si>
  <si>
    <t>852201О.99.0.ББ32ДТ04000</t>
  </si>
  <si>
    <t>Реализация образовательных программ высшего образования – программ бакалавриата</t>
  </si>
  <si>
    <t>Реализация образовательных программ высшего образования – программ магистратуры</t>
  </si>
  <si>
    <t>Реализация образовательных программ высшего образования – программ подготовки научно-педагогических кадров в аспирантуре</t>
  </si>
  <si>
    <t>Реализация образовательных программ послевузовского профессионального образования - программ аспирантуры</t>
  </si>
  <si>
    <t>Реализация образовательных программ среднего профессионального образования - программ подготовки специалистов среднего звена</t>
  </si>
  <si>
    <t>ББ32</t>
  </si>
  <si>
    <t>ББ40</t>
  </si>
  <si>
    <t>ББ50</t>
  </si>
  <si>
    <t>ББ43</t>
  </si>
  <si>
    <t>ББ28</t>
  </si>
  <si>
    <t>172 - 43.03.01 Сервис</t>
  </si>
  <si>
    <t>176 - 44.03.01 Педагогическое образование</t>
  </si>
  <si>
    <t>197 - 49.03.01 Физическая культура</t>
  </si>
  <si>
    <t>198 - 49.03.02 Физическая культура для лиц с отклонениями в состоянии здоровья (адаптивная физическая культура)</t>
  </si>
  <si>
    <t>171 - 43.00.00 Сервис и туризм</t>
  </si>
  <si>
    <t>175 - 44.00.00 Образование и педагогические науки</t>
  </si>
  <si>
    <t>196 - 49.00.00 Физическая культура и спорт</t>
  </si>
  <si>
    <t>201 - 49.04.01 Физическая культура</t>
  </si>
  <si>
    <t>202 - 49.04.02 Физическая культура для лиц с отклонениями в состоянии здоровья (адаптивная физическая культура)</t>
  </si>
  <si>
    <t>203 - 49.04.03 Спорт</t>
  </si>
  <si>
    <t>200 - 49.00.00 Физическая культура и спорт</t>
  </si>
  <si>
    <t>012 - 06.06.01 Биологические науки</t>
  </si>
  <si>
    <t>098 - 49.06.01 Физическая культура и спорт</t>
  </si>
  <si>
    <t>097 - 49.00.00 Физическая культура и спорт</t>
  </si>
  <si>
    <t>011 - 06.00.00 Биологические науки</t>
  </si>
  <si>
    <t>155 - 39.03.03 Организация работы с молодежью</t>
  </si>
  <si>
    <t>166 - 42.03.01 Реклама и связи с общественностью</t>
  </si>
  <si>
    <t>173 - 43.03.02 Туризм</t>
  </si>
  <si>
    <t>174 - 43.03.03 Гостиничное дело</t>
  </si>
  <si>
    <t>199 - 49.03.03 Рекреация и спортивно-оздоровительный туризм</t>
  </si>
  <si>
    <t>210 - 51.03.05 Режиссура театрализованных представлений и праздников</t>
  </si>
  <si>
    <t>143 - 38.00.00 Экономика и управление</t>
  </si>
  <si>
    <t>152 - 39.00.00 Социология и социальная работа</t>
  </si>
  <si>
    <t>165 - 42.00.00 Средства массовой информации и информационно-библиотечное дело</t>
  </si>
  <si>
    <t>148 - 38.04.01 Экономика</t>
  </si>
  <si>
    <t>159 - 39.04.01 Социология</t>
  </si>
  <si>
    <t>171 - 42.04.01 Реклама и связи с общественностью</t>
  </si>
  <si>
    <t>193 - 46.04.03 Антропология и этнология</t>
  </si>
  <si>
    <t>147 - 38.00.00 Экономика и управление</t>
  </si>
  <si>
    <t>158 - 39.00.00 Социология и социальная работа</t>
  </si>
  <si>
    <t>170 - 42.00.00 Средства массовой информации и информационно-библиотечное дело</t>
  </si>
  <si>
    <t>190 - 46.00.00 История и археология</t>
  </si>
  <si>
    <t>060 - 30.00.00 Фундаментальная медицина</t>
  </si>
  <si>
    <t>001 - Физические лица за исключением лиц с ОВЗ и инвалидов</t>
  </si>
  <si>
    <t>154 - 39.03.02 Социальная работа</t>
  </si>
  <si>
    <t>177 - 44.03.02 Психолого-педагогическое образование</t>
  </si>
  <si>
    <t>234 - 43.02.10 Туризм</t>
  </si>
  <si>
    <t>246 - 49.02.01 Физическая культура</t>
  </si>
  <si>
    <t>247 - 49.02.02 Адаптивная физическая культура</t>
  </si>
  <si>
    <t>061 - 30.06.01 Фундаментальная медицина</t>
  </si>
  <si>
    <t>180 - 44.03.05 Педагогическое образование (с двумя профилями подготовки)</t>
  </si>
  <si>
    <t>145 - 38.03.02 Менеджмент</t>
  </si>
  <si>
    <t>176 - 43.00.00 Сервис и туризм</t>
  </si>
  <si>
    <t>180 - 44.00.00 Образование и педагогические науки</t>
  </si>
  <si>
    <t>149 - 38.04.02 Менеджмент</t>
  </si>
  <si>
    <t>172 - 42.04.02 Журналистика</t>
  </si>
  <si>
    <t>178 - 43.04.02 Туризм</t>
  </si>
  <si>
    <t>002 - Физические лица с ОВЗ и инвалиды</t>
  </si>
  <si>
    <t>учебная литература</t>
  </si>
  <si>
    <t>практика</t>
  </si>
  <si>
    <t>повышение квалиф.</t>
  </si>
  <si>
    <t>медосмотры</t>
  </si>
  <si>
    <t>ФР2</t>
  </si>
  <si>
    <t>ФР1</t>
  </si>
  <si>
    <t>Базовый норматив по услуге с учетом формы обучения и инвалидов</t>
  </si>
  <si>
    <t>ОТ 1</t>
  </si>
  <si>
    <t>49.02.01 Физическая культура</t>
  </si>
  <si>
    <t>Физические лица за исключением лиц с ОВЗ и инвалидов</t>
  </si>
  <si>
    <t>Брянск</t>
  </si>
  <si>
    <t>49.02.02 Адаптивная физическая культура</t>
  </si>
  <si>
    <t>Физические лица с ОВЗ и инвалиды</t>
  </si>
  <si>
    <t>Приморье</t>
  </si>
  <si>
    <t>Самара</t>
  </si>
  <si>
    <t>852101О.99.0.ББ28УЭ76000</t>
  </si>
  <si>
    <t>Очно-заочная</t>
  </si>
  <si>
    <t>Ярославль</t>
  </si>
  <si>
    <t>очно-заочная</t>
  </si>
  <si>
    <t>Оплата труда с учетом коэффициента выравнивания</t>
  </si>
  <si>
    <t>2 - Физические лица за исключением лиц с ОВЗ и инвалидов</t>
  </si>
  <si>
    <t>Расчет субсидии на финансовое обеспечение выполнения государственного задания на оказание государственных услуг среднего профессионального образования на 2019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</si>
  <si>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2020 год</t>
  </si>
  <si>
    <t>Объем затрат на услуги с учетом Коэффициента выравнивания на 2018 год</t>
  </si>
  <si>
    <t xml:space="preserve">Разница между 2019 и 2018 годами </t>
  </si>
  <si>
    <t>ИТОГО объем субсидии с учетом коэфф. выравнивания + налоги на 2018 год</t>
  </si>
  <si>
    <t>Разница между услугами  2019 и 2018 годов</t>
  </si>
  <si>
    <t xml:space="preserve">Разница между объемами субсидий на 2019 и 2018 годы </t>
  </si>
  <si>
    <t>16=9-14</t>
  </si>
  <si>
    <t>Объем услуг 2019 год</t>
  </si>
  <si>
    <t>Объем услуг 2018 год</t>
  </si>
  <si>
    <t>Разница между 2019 и 2018 год ами</t>
  </si>
  <si>
    <t>1а</t>
  </si>
  <si>
    <t>1б=1а-1</t>
  </si>
  <si>
    <t>852203О.99.0.ББ40ГИ88000</t>
  </si>
  <si>
    <t>32.04.01 Общественное здравоохранение</t>
  </si>
  <si>
    <t>49.00.00 Физическая культура и спорт</t>
  </si>
  <si>
    <t>49.04.01 Физическая культура</t>
  </si>
  <si>
    <t>49.04.02 Физическая культура для лиц с отклонениями в состоянии здоровья (адаптивная физическая культура)</t>
  </si>
  <si>
    <t>49.04.03 Спорт</t>
  </si>
  <si>
    <t>Реализация образовательных программ высшего образования – программ подготовки научно-педагогических кадров в аспирантуре.</t>
  </si>
  <si>
    <t>06.00.00 Биологические науки</t>
  </si>
  <si>
    <t>06.06.01 Биологические науки</t>
  </si>
  <si>
    <t>49.06.01 Физическая культура и спорт</t>
  </si>
  <si>
    <t>ББ51</t>
  </si>
  <si>
    <t>ББ52</t>
  </si>
  <si>
    <t>ББ53</t>
  </si>
  <si>
    <t>в том числе:</t>
  </si>
  <si>
    <t xml:space="preserve">ВПО </t>
  </si>
  <si>
    <t>ОТ=от1+от2</t>
  </si>
  <si>
    <t>Объем затрат на услуги с учетом Коэффициента выравнивания на 2018 год= допы по Указу</t>
  </si>
  <si>
    <t>Объем услуг 2020 год</t>
  </si>
  <si>
    <t xml:space="preserve">Расчет субсидии по базовым нормативам 2020 год </t>
  </si>
  <si>
    <t xml:space="preserve">ИТОГО объем субсидии с учетом коэфф. выравнивания + налоги                                     на 2021 год </t>
  </si>
  <si>
    <t xml:space="preserve">Итоговые значения и величина составляющих базовых нормативов затрат на оказание государственных услуг по реализации образовательных программ высшего образования на 2020 год </t>
  </si>
  <si>
    <t>2022год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</si>
  <si>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2022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</si>
  <si>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2021 год</t>
  </si>
  <si>
    <t>44.03.02 Психолого-педагогическое образование</t>
  </si>
  <si>
    <t>852201О.99.0.ББ32ЕВ80000</t>
  </si>
  <si>
    <t>44.04.02 Психолого-педагогическое образование</t>
  </si>
  <si>
    <t>44.00.00 Образование и педагогические науки</t>
  </si>
  <si>
    <t>44.03.01 Педагогическое образоваине</t>
  </si>
  <si>
    <t>43.04.02 Туризм</t>
  </si>
  <si>
    <t>43.04.01 Сервис</t>
  </si>
  <si>
    <t>43.03.02 Туризм</t>
  </si>
  <si>
    <t>44.06.01 Образование и педагогические науки</t>
  </si>
  <si>
    <t>38.03.01 Экономика</t>
  </si>
  <si>
    <t>38.03.02 Менеджмент</t>
  </si>
  <si>
    <t>38.03.04 Государственное и муниципальное управление</t>
  </si>
  <si>
    <t>49.03.03 Рекреация и спортивно-оздоровительный туризм</t>
  </si>
  <si>
    <t>38.04.01 Экономика</t>
  </si>
  <si>
    <t>38.04.02 Менеджмент</t>
  </si>
  <si>
    <t>Кондопога</t>
  </si>
  <si>
    <t xml:space="preserve">Республика Карелия </t>
  </si>
  <si>
    <t>УОР Карелия</t>
  </si>
  <si>
    <t>Нормативы на единицу услуги с учетом ТК на От и КУ на 2020 год</t>
  </si>
  <si>
    <t>0,0,</t>
  </si>
  <si>
    <t>2020 год</t>
  </si>
  <si>
    <t>44.03.01 Педагогическое образование</t>
  </si>
  <si>
    <t xml:space="preserve">38.04.04 Государственное и муниципальное управление </t>
  </si>
  <si>
    <t>Разница между 2020 и 2019 год ами</t>
  </si>
  <si>
    <t>2019 год</t>
  </si>
  <si>
    <t>Объем затрат на услуги с учетом Коэффициента выравнивания на 2019 год</t>
  </si>
  <si>
    <t>ИТОГО объем субсидии с учетом коэфф. выравнивания + налоги на 2019 год</t>
  </si>
  <si>
    <t>2021</t>
  </si>
  <si>
    <t>Объем услуг 2021 год</t>
  </si>
  <si>
    <t xml:space="preserve">Расчет субсидии по базовым нормативам 2021 год </t>
  </si>
  <si>
    <t>Объем услуг 2022 год</t>
  </si>
  <si>
    <t xml:space="preserve">Расчет субсидии по базовым нормативам 2022 год </t>
  </si>
  <si>
    <t xml:space="preserve">ИТОГО объем субсидии с учетом коэфф. выравнивания + налоги                                     на 2022 год </t>
  </si>
  <si>
    <t xml:space="preserve">ИТОГО объем субсидии с учетом коэфф. выравнивания + налоги                                     на 2020 год </t>
  </si>
  <si>
    <t>Разница между 2020 годом и 2019 годом</t>
  </si>
  <si>
    <t>Налоги 2019 год</t>
  </si>
  <si>
    <t xml:space="preserve">Объем затрат на уплату налогов, в качестве объекта налогообложения по которым признается имущество учреждения 2020 года с КПД
</t>
  </si>
  <si>
    <t>Объем затрат на услуги с учетом Коэффициента выравнивания на 2020 год</t>
  </si>
  <si>
    <t>Разница между услугами 2020  и 2019 годов</t>
  </si>
  <si>
    <t>Сокращенное наименование</t>
  </si>
  <si>
    <t>Наименование</t>
  </si>
  <si>
    <t>Код</t>
  </si>
  <si>
    <t>ФЕДЕРАЛЬНОЕ ГОСУДАРСТВЕННОЕ БЮДЖЕТНОЕ ОБРАЗОВАТЕЛЬНОЕ УЧРЕЖДЕНИЕ ВЫСШЕГО ОБРАЗОВАНИЯ "ВОЛГОГРАДСКАЯ ГОСУДАРСТВЕННАЯ АКАДЕМИЯ ФИЗИЧЕСКОЙ КУЛЬТУРЫ"</t>
  </si>
  <si>
    <t>ФЕДЕРАЛЬНОЕ ГОСУДАРСТВЕННОЕ БЮДЖЕТНОЕ УЧРЕЖДЕНИЕ ПРОФЕССИОНАЛЬНАЯ ОБРАЗОВАТЕЛЬНАЯ ОРГАНИЗАЦИЯ "БРЯНСКОЕ ГОСУДАРСТВЕННОЕ УЧИЛИЩЕ (КОЛЛЕДЖ) ОЛИМПИЙСКОГО РЕЗЕРВА"</t>
  </si>
  <si>
    <t>3234018626</t>
  </si>
  <si>
    <t>325701001</t>
  </si>
  <si>
    <t>5002002411</t>
  </si>
  <si>
    <t>500201001</t>
  </si>
  <si>
    <t>3444048176</t>
  </si>
  <si>
    <t>344401001</t>
  </si>
  <si>
    <t>3811029310</t>
  </si>
  <si>
    <t>381101001</t>
  </si>
  <si>
    <t>ФЕДЕРАЛЬНОЕ ГОСУДАРСТВЕННОЕ БЮДЖЕТНОЕ УЧРЕЖДЕНИЕ ПРОФЕССИОНАЛЬНАЯ ОБРАЗОВАТЕЛЬНАЯ ОРГАНИЗАЦИЯ "ГОСУДАРСТВЕННОЕ УЧИЛИЩЕ (КОЛЛЕДЖ) ОЛИМПИЙСКОГО РЕЗЕРВА Г. ИРКУТСКА"</t>
  </si>
  <si>
    <t>ФЕДЕРАЛЬНОЕ ГОСУДАРСТВЕННОЕ БЮДЖЕТНОЕ УЧРЕЖДЕНИЕ ПРОФЕССИОНАЛЬНАЯ ОБРАЗОВАТЕЛЬНАЯ ОРГАНИЗАЦИЯ "КИСЛОВОДСКОЕ ГОСУДАРСТВЕННОЕ УЧИЛИЩЕ (ТЕХНИКУМ) ОЛИМПИЙСКОГО РЕЗЕРВА"</t>
  </si>
  <si>
    <t>2628026639</t>
  </si>
  <si>
    <t>262801001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</si>
  <si>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Г.САМАРА"</t>
  </si>
  <si>
    <t>6316031479</t>
  </si>
  <si>
    <t>631601001</t>
  </si>
  <si>
    <t>5050028226</t>
  </si>
  <si>
    <t>505001001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</si>
  <si>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Г.ЩЕЛКОВО МОСКОВСКОЙ ОБЛАСТИ"</t>
  </si>
  <si>
    <t>№</t>
  </si>
  <si>
    <t>Наименование Получателя</t>
  </si>
  <si>
    <t>Краткое Наименование</t>
  </si>
  <si>
    <t>ИНН Получателя</t>
  </si>
  <si>
    <t>КПП Получателя</t>
  </si>
  <si>
    <t>001X1346</t>
  </si>
  <si>
    <t>ФГБУ ПОО "БГУОР"</t>
  </si>
  <si>
    <t>001У8644</t>
  </si>
  <si>
    <t>ФГБУ ПОО ГУОР Г. ИРКУТСКА</t>
  </si>
  <si>
    <t>001X8690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</si>
  <si>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Г.БРОННИЦЫ МОСКОВСКОЙ ОБЛАСТИ"</t>
  </si>
  <si>
    <t xml:space="preserve"> ФГБУ ПОО "ГУОР Г. БРОННИЦЫ МО"</t>
  </si>
  <si>
    <t>001У3324</t>
  </si>
  <si>
    <t>ФГБУ ПОО ГУОР Г.САМАРА</t>
  </si>
  <si>
    <t>001X0669</t>
  </si>
  <si>
    <t>ФГБУ ПОО "ГУОР Г.ЩЕЛКОВО МО"</t>
  </si>
  <si>
    <t>001Ш2767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</si>
  <si>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ПО ХОККЕЮ"</t>
  </si>
  <si>
    <t xml:space="preserve"> ФГБУ ПОО "ГУОР ПО ХОККЕЮ"</t>
  </si>
  <si>
    <t>7606086584</t>
  </si>
  <si>
    <t>760401001</t>
  </si>
  <si>
    <t>001У1637</t>
  </si>
  <si>
    <t>ФГБУ ПОО "ГУОР Г. КИСЛОВОДСК"</t>
  </si>
  <si>
    <t>001U9284</t>
  </si>
  <si>
    <t>ФЕДЕРАЛЬНОЕ ГОСУДАРСТВЕННОЕ БЮДЖЕТНОЕ УЧРЕЖДЕНИЕ ПРОФЕССИОНАЛЬНАЯ ОБРАЗОВАТЕЛЬНАЯ ОРГАНИЗАЦИЯ "ПРИМОРСКОЕ ГОСУДАРСТВЕННОЕ УЧИЛИЩЕ (ТЕХНИКУМ) ОЛИМПИЙСКОГО РЕЗЕРВА"</t>
  </si>
  <si>
    <t>ФГБУ ПОО "ПГУОР"</t>
  </si>
  <si>
    <t>2538041840</t>
  </si>
  <si>
    <t>253801001</t>
  </si>
  <si>
    <t>001X4380</t>
  </si>
  <si>
    <t>ФЕДЕРАЛЬНОЕ ГОСУДАРСТВЕННОЕ БЮДЖЕТНОЕ УЧРЕЖДЕНИЕ ПРОФЕССИОНАЛЬНАЯ ОБРАЗОВАТЕЛЬНАЯ ОРГАНИЗАЦИЯ "СИБИРСКОЕ ГОСУДАРСТВЕННОЕ УЧИЛИЩЕ (КОЛЛЕДЖ) ОЛИМПИЙСКОГО РЕЗЕРВА"</t>
  </si>
  <si>
    <t>ФГБУ ПОО "СИБИРСКОЕ ГУОР"</t>
  </si>
  <si>
    <t>5506015890</t>
  </si>
  <si>
    <t>550601001</t>
  </si>
  <si>
    <t>001X5308</t>
  </si>
  <si>
    <t>ФЕДЕРАЛЬНОЕ ГОСУДАРСТВЕННОЕ БЮДЖЕТНОЕ УЧРЕЖДЕНИЕ ПРОФЕССИОНАЛЬНАЯ ОБРАЗОВАТЕЛЬНАЯ ОРГАНИЗАЦИЯ "СМОЛЕНСКОЕ ГОСУДАРСТВЕННОЕ УЧИЛИЩЕ (ТЕХНИКУМ) ОЛИМПИЙСКОГО РЕЗЕРВА"</t>
  </si>
  <si>
    <t xml:space="preserve"> ФГБУ ПОО "СГУОР"</t>
  </si>
  <si>
    <t>6730038992</t>
  </si>
  <si>
    <t>673001001</t>
  </si>
  <si>
    <t>001В9983</t>
  </si>
  <si>
    <t>ФЕДЕРАЛЬНОЕ ГОСУДАРСТВЕННОЕ БЮДЖЕТНОЕ ПРОФЕССИОНАЛЬНОЕ ОБРАЗОВАТЕЛЬНОЕ УЧРЕЖДЕНИЕ "ГОСУДАРСТВЕННОЕ УЧИЛИЩЕ (ТЕХНИКУМ) ОЛИМПИЙСКОГО РЕЗЕРВА В Г. КОНДОПОГЕ"</t>
  </si>
  <si>
    <t>ФГБПОУ "ГУОР Г. КОНДОПОГА"</t>
  </si>
  <si>
    <t>1003018311</t>
  </si>
  <si>
    <t>100301001</t>
  </si>
  <si>
    <t>001У1451</t>
  </si>
  <si>
    <t>ФЕДЕРАЛЬНОЕ ГОСУДАРСТВЕННОЕ БЮДЖЕТНОЕ УЧРЕЖДЕНИЕ "САНКТ-ПЕТЕРБУРГСКИЙ НАУЧНО-ИССЛЕДОВАТЕЛЬСКИЙ ИНСТИТУТ ФИЗИЧЕСКОЙ КУЛЬТУРЫ"</t>
  </si>
  <si>
    <t>ФГБУ СПБНИИФК</t>
  </si>
  <si>
    <t>7813047576</t>
  </si>
  <si>
    <t>784201001</t>
  </si>
  <si>
    <t>001X8669</t>
  </si>
  <si>
    <t>ФЕДЕРАЛЬНОЕ ГОСУДАРСТВЕННОЕ БЮДЖЕТНОЕ УЧРЕЖДЕНИЕ "ФЕДЕРАЛЬНЫЙ НАУЧНЫЙ ЦЕНТР ФИЗИЧЕСКОЙ КУЛЬТУРЫ И СПОРТА"</t>
  </si>
  <si>
    <t>ФГБУ ФНЦ ВНИИФК</t>
  </si>
  <si>
    <t>7709106465</t>
  </si>
  <si>
    <t>770901001</t>
  </si>
  <si>
    <t>001X2872</t>
  </si>
  <si>
    <t>ФЕДЕРАЛЬНОЕ ГОСУДАРСТВЕННОЕ БЮДЖЕТНОЕ ОБРАЗОВАТЕЛЬНОЕ  УЧРЕЖДЕНИЕ ВЫСШЕГО  ОБРАЗОВАНИЯ "ЧАЙКОВСКИЙ ГОСУДАРСТВЕННЫЙ ИНСТИТУТ ФИЗИЧЕСКОЙ КУЛЬТУРЫ"</t>
  </si>
  <si>
    <t>ФГБОУ ВО "ЧГИФК"</t>
  </si>
  <si>
    <t>5920005457</t>
  </si>
  <si>
    <t>592001001</t>
  </si>
  <si>
    <t>001U4573</t>
  </si>
  <si>
    <t>ФЕДЕРАЛЬНОЕ ГОСУДАРСТВЕННОЕ БЮДЖЕТНОЕ ОБРАЗОВАТЕЛЬНОЕ УЧРЕЖДЕНИЕ ВЫСШЕГО ОБРАЗОВАНИЯ "ВЕЛИКОЛУКСКАЯ ГОСУДАРСТВЕННАЯ АКАДЕМИЯ ФИЗИЧЕСКОЙ КУЛЬТУРЫ И СПОРТА"</t>
  </si>
  <si>
    <t xml:space="preserve"> ФГБОУ ВО "ВЛГАФК"</t>
  </si>
  <si>
    <t>6025001776</t>
  </si>
  <si>
    <t>602501001</t>
  </si>
  <si>
    <t>001X6121</t>
  </si>
  <si>
    <t>ФГБОУ ВО "ВГАФК"</t>
  </si>
  <si>
    <t>001X2440</t>
  </si>
  <si>
    <t>ФЕДЕРАЛЬНОЕ ГОСУДАРСТВЕННОЕ БЮДЖЕТНОЕ ОБРАЗОВАТЕЛЬНОЕ УЧРЕЖДЕНИЕ ВЫСШЕГО ОБРАЗОВАНИЯ "ВОРОНЕЖСКИЙ ГОСУДАРСТВЕННЫЙ ИНСТИТУТ ФИЗИЧЕСКОЙ КУЛЬТУРЫ"</t>
  </si>
  <si>
    <t>ФГБОУ ВО "ВГИФК"</t>
  </si>
  <si>
    <t>3666138230</t>
  </si>
  <si>
    <t>366601001</t>
  </si>
  <si>
    <t>001X3628</t>
  </si>
  <si>
    <t>ФЕДЕРАЛЬНОЕ ГОСУДАРСТВЕННОЕ БЮДЖЕТНОЕ ОБРАЗОВАТЕЛЬНОЕ УЧРЕЖДЕНИЕ ВЫСШЕГО ОБРАЗОВАНИЯ "ДАЛЬНЕВОСТОЧНАЯ ГОСУДАРСТВЕННАЯ АКАДЕМИЯ ФИЗИЧЕСКОЙ КУЛЬТУРЫ"</t>
  </si>
  <si>
    <t>ФГБОУ ВО "ДВГАФК"</t>
  </si>
  <si>
    <t>2722010146</t>
  </si>
  <si>
    <t>272201001</t>
  </si>
  <si>
    <t>001X2735</t>
  </si>
  <si>
    <t>ФЕДЕРАЛЬНОЕ ГОСУДАРСТВЕННОЕ БЮДЖЕТНОЕ ОБРАЗОВАТЕЛЬНОЕ УЧРЕЖДЕНИЕ ВЫСШЕГО ОБРАЗОВАНИЯ "КУБАНСКИЙ ГОСУДАРСТВЕННЫЙ УНИВЕРСИТЕТ ФИЗИЧЕСКОЙ КУЛЬТУРЫ, СПОРТА И ТУРИЗМА"</t>
  </si>
  <si>
    <t xml:space="preserve"> ФГБОУ ВО КГУФКСТ</t>
  </si>
  <si>
    <t>2310018516</t>
  </si>
  <si>
    <t>231001001</t>
  </si>
  <si>
    <t>001X7642</t>
  </si>
  <si>
    <t>ФЕДЕРАЛЬНОЕ ГОСУДАРСТВЕННОЕ БЮДЖЕТНОЕ ОБРАЗОВАТЕЛЬНОЕ УЧРЕЖДЕНИЕ ВЫСШЕГО ОБРАЗОВАНИЯ "МОСКОВСКАЯ ГОСУДАРСТВЕННАЯ АКАДЕМИЯ ФИЗИЧЕСКОЙ КУЛЬТУРЫ"</t>
  </si>
  <si>
    <t>ФГБОУ ВО МГАФК</t>
  </si>
  <si>
    <t>5027037060</t>
  </si>
  <si>
    <t>502701001</t>
  </si>
  <si>
    <t>001X2135</t>
  </si>
  <si>
    <t>ФЕДЕРАЛЬНОЕ ГОСУДАРСТВЕННОЕ БЮДЖЕТНОЕ ОБРАЗОВАТЕЛЬНОЕ УЧРЕЖДЕНИЕ ВЫСШЕГО ОБРАЗОВАНИЯ "НАЦИОНАЛЬНЫЙ ГОСУДАРСТВЕННЫЙ УНИВЕРСИТЕТ ФИЗИЧЕСКОЙ КУЛЬТУРЫ, СПОРТА И ЗДОРОВЬЯ ИМЕНИ П.Ф. ЛЕСГАФТА, САНКТ-ПЕТЕРБУРГ"</t>
  </si>
  <si>
    <t>НГУ ИМ. П.Ф. ЛЕСГАФТА, САНКТ-ПЕТЕРБУРГ</t>
  </si>
  <si>
    <t>7812047911</t>
  </si>
  <si>
    <t>783901001</t>
  </si>
  <si>
    <t>001X1505</t>
  </si>
  <si>
    <t>ФЕДЕРАЛЬНОЕ ГОСУДАРСТВЕННОЕ БЮДЖЕТНОЕ ОБРАЗОВАТЕЛЬНОЕ УЧРЕЖДЕНИЕ ВЫСШЕГО ОБРАЗОВАНИЯ "ПОВОЛЖСКАЯ ГОСУДАРСТВЕННАЯ АКАДЕМИЯ ФИЗИЧЕСКОЙ КУЛЬТУРЫ, СПОРТА И ТУРИЗМА"</t>
  </si>
  <si>
    <t>ФГБОУ ВО "ПОВОЛЖСКАЯ ГАФКСИТ"</t>
  </si>
  <si>
    <t>1650050120</t>
  </si>
  <si>
    <t>165901001</t>
  </si>
  <si>
    <t>001X9733</t>
  </si>
  <si>
    <t>ФЕДЕРАЛЬНОЕ ГОСУДАРСТВЕННОЕ БЮДЖЕТНОЕ ОБРАЗОВАТЕЛЬНОЕ УЧРЕЖДЕНИЕ ВЫСШЕГО ОБРАЗОВАНИЯ "РОССИЙСКИЙ ГОСУДАРСТВЕННЫЙ УНИВЕРСИТЕТ ФИЗИЧЕСКОЙ КУЛЬТУРЫ, СПОРТА, МОЛОДЕЖИ И ТУРИЗМА (ГЦОЛИФК)"</t>
  </si>
  <si>
    <t xml:space="preserve"> РГУФКСМИТ</t>
  </si>
  <si>
    <t>7719022052</t>
  </si>
  <si>
    <t>771901001</t>
  </si>
  <si>
    <t>001U9888</t>
  </si>
  <si>
    <t>ФЕДЕРАЛЬНОЕ ГОСУДАРСТВЕННОЕ БЮДЖЕТНОЕ ОБРАЗОВАТЕЛЬНОЕ УЧРЕЖДЕНИЕ ВЫСШЕГО ОБРАЗОВАНИЯ "СИБИРСКИЙ ГОСУДАРСТВЕННЫЙ УНИВЕРСИТЕТ ФИЗИЧЕСКОЙ КУЛЬТУРЫ И СПОРТА"</t>
  </si>
  <si>
    <t>ФГБОУ ВО СИБГУФК</t>
  </si>
  <si>
    <t>5506020963</t>
  </si>
  <si>
    <t>001X5964</t>
  </si>
  <si>
    <t>ФЕДЕРАЛЬНОЕ ГОСУДАРСТВЕННОЕ БЮДЖЕТНОЕ ОБРАЗОВАТЕЛЬНОЕ УЧРЕЖДЕНИЕ ВЫСШЕГО ОБРАЗОВАНИЯ "СМОЛЕНСКАЯ ГОСУДАРСТВЕННАЯ АКАДЕМИЯ ФИЗИЧЕСКОЙ КУЛЬТУРЫ, СПОРТА И ТУРИЗМА"</t>
  </si>
  <si>
    <t>ФГБОУ ВО "СГАФКСТ"</t>
  </si>
  <si>
    <t>6731011390</t>
  </si>
  <si>
    <t>673101001</t>
  </si>
  <si>
    <t>001X3087</t>
  </si>
  <si>
    <t>ФЕДЕРАЛЬНОЕ ГОСУДАРСТВЕННОЕ БЮДЖЕТНОЕ ОБРАЗОВАТЕЛЬНОЕ УЧРЕЖДЕНИЕ ВЫСШЕГО ОБРАЗОВАНИЯ "УРАЛЬСКИЙ ГОСУДАРСТВЕННЫЙ УНИВЕРСИТЕТ ФИЗИЧЕСКОЙ КУЛЬТУРЫ"</t>
  </si>
  <si>
    <t>ФГБОУ ВО "УРАЛГУФК"</t>
  </si>
  <si>
    <t>7451002420</t>
  </si>
  <si>
    <t>745101001</t>
  </si>
  <si>
    <t>001Ц3328</t>
  </si>
  <si>
    <t>ФЕДЕРАЛЬНОЕ ГОСУДАРСТВЕННОЕ БЮДЖЕТНОЕ ОБРАЗОВАТЕЛЬНОЕ УЧРЕЖДЕНИЕ ВЫСШЕГО ОБРАЗОВАНИЯ "ЧУРАПЧИНСКИЙ ГОСУДАРСТВЕННЫЙ ИНСТИТУТ ФИЗИЧЕСКОЙ КУЛЬТУРЫ И СПОРТА".</t>
  </si>
  <si>
    <t>ФГБОУ ВО ЧГИФКИС</t>
  </si>
  <si>
    <t>1430006870</t>
  </si>
  <si>
    <t>143001001</t>
  </si>
  <si>
    <t>Номер</t>
  </si>
  <si>
    <t>Наименование объема</t>
  </si>
  <si>
    <t>Еденица измерения объема</t>
  </si>
  <si>
    <t>Базовый код</t>
  </si>
  <si>
    <t>Начало работ</t>
  </si>
  <si>
    <t>Конец работ</t>
  </si>
  <si>
    <t>Код ОКЕИ</t>
  </si>
  <si>
    <t>Код Индикатора</t>
  </si>
  <si>
    <t>ед</t>
  </si>
  <si>
    <t>чел</t>
  </si>
  <si>
    <t>шт</t>
  </si>
  <si>
    <t>Штука</t>
  </si>
  <si>
    <t>Человеко-день</t>
  </si>
  <si>
    <t>чел.дн</t>
  </si>
  <si>
    <t>RegNumber</t>
  </si>
  <si>
    <t>Kbk_code</t>
  </si>
  <si>
    <t>Insrns_Pmnt_val_1</t>
  </si>
  <si>
    <t>Mz_val_1</t>
  </si>
  <si>
    <t>Fr_val_1</t>
  </si>
  <si>
    <t>Inz_val_1</t>
  </si>
  <si>
    <t>Ku_val_1</t>
  </si>
  <si>
    <t>Sni_val_1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</si>
  <si>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</si>
  <si>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</si>
  <si>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</si>
  <si>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</si>
  <si>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</si>
  <si>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</si>
  <si>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</si>
  <si>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</si>
  <si>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</si>
  <si>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</si>
  <si>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</si>
  <si>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</si>
  <si>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</si>
  <si>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</si>
  <si>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</si>
  <si>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</si>
  <si>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</si>
  <si>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</si>
  <si>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</si>
  <si>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</si>
  <si>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</si>
  <si>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</si>
  <si>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</si>
  <si>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</si>
  <si>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</si>
  <si>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</si>
  <si>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</si>
  <si>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</si>
  <si>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</si>
  <si>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</si>
  <si>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Наименование организации</t>
  </si>
  <si>
    <t>Inn</t>
  </si>
  <si>
    <t>Value1</t>
  </si>
  <si>
    <t>Value2</t>
  </si>
  <si>
    <t>Value3</t>
  </si>
  <si>
    <t>Kpp</t>
  </si>
  <si>
    <t>Наименование индикатора</t>
  </si>
  <si>
    <t>Код ед. изм</t>
  </si>
  <si>
    <t>Код индикатора</t>
  </si>
  <si>
    <t>Начало</t>
  </si>
  <si>
    <t>Конец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</si>
</sst>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\ _₽_-;\-* #,##0\ _₽_-;_-* &quot;-&quot;??\ _₽_-;_-@_-"/>
    <numFmt numFmtId="166" formatCode="0.000000000000"/>
    <numFmt numFmtId="167" formatCode="_-* #,##0.00000000000\ _₽_-;\-* #,##0.00000000000\ _₽_-;_-* &quot;-&quot;??\ _₽_-;_-@_-"/>
    <numFmt numFmtId="168" formatCode="_-* #,##0.0000\ _₽_-;\-* #,##0.0000\ _₽_-;_-* &quot;-&quot;??\ _₽_-;_-@_-"/>
    <numFmt numFmtId="169" formatCode="_-* #,##0.000000\ _₽_-;\-* #,##0.000000\ _₽_-;_-* &quot;-&quot;??\ _₽_-;_-@_-"/>
    <numFmt numFmtId="170" formatCode="_-* #,##0.00000\ _₽_-;\-* #,##0.00000\ _₽_-;_-* &quot;-&quot;??\ _₽_-;_-@_-"/>
    <numFmt numFmtId="171" formatCode="0.00000"/>
    <numFmt numFmtId="172" formatCode="_-* #,##0.0000000000\ _₽_-;\-* #,##0.0000000000\ _₽_-;_-* &quot;-&quot;??\ _₽_-;_-@_-"/>
    <numFmt numFmtId="173" formatCode="0.0"/>
    <numFmt numFmtId="174" formatCode="#,##0.000"/>
    <numFmt numFmtId="175" formatCode="0.000000"/>
    <numFmt numFmtId="176" formatCode="_-* #,##0.000000000\ _₽_-;\-* #,##0.000000000\ _₽_-;_-* &quot;-&quot;??\ _₽_-;_-@_-"/>
    <numFmt numFmtId="177" formatCode="#,##0.0"/>
    <numFmt numFmtId="178" formatCode="#,##0.0_ ;\-#,##0.0\ "/>
    <numFmt numFmtId="179" formatCode="000"/>
    <numFmt numFmtId="180" formatCode="000000000000000000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72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sz val="24"/>
      <color rgb="FFFF0000"/>
      <name val="Times New Roman"/>
      <family val="1"/>
      <charset val="204"/>
    </font>
    <font>
      <b/>
      <sz val="24"/>
      <color rgb="FFFF0000"/>
      <name val="Times New Roman"/>
      <family val="1"/>
      <charset val="204"/>
    </font>
    <font>
      <b/>
      <sz val="36"/>
      <color theme="1"/>
      <name val="Times New Roman"/>
      <family val="1"/>
      <charset val="204"/>
    </font>
    <font>
      <sz val="36"/>
      <color rgb="FFFF0000"/>
      <name val="Times New Roman"/>
      <family val="1"/>
      <charset val="204"/>
    </font>
    <font>
      <b/>
      <sz val="36"/>
      <color rgb="FFFF0000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28"/>
      <color theme="1"/>
      <name val="Times New Roman"/>
      <family val="1"/>
      <charset val="204"/>
    </font>
    <font>
      <b/>
      <sz val="28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48"/>
      <color theme="1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sz val="48"/>
      <color theme="1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48"/>
      <color rgb="FFFF0000"/>
      <name val="Times New Roman"/>
      <family val="1"/>
      <charset val="204"/>
    </font>
    <font>
      <i/>
      <sz val="48"/>
      <name val="Times New Roman"/>
      <family val="1"/>
      <charset val="204"/>
    </font>
    <font>
      <b/>
      <sz val="8"/>
      <color theme="1"/>
      <name val="Tahoma"/>
      <family val="2"/>
      <charset val="204"/>
    </font>
    <font>
      <sz val="10"/>
      <color rgb="FF000000"/>
      <name val="Arial"/>
      <family val="2"/>
      <charset val="204"/>
    </font>
    <font>
      <b/>
      <sz val="8"/>
      <color rgb="FF000000"/>
      <name val="Tahoma"/>
      <family val="2"/>
      <charset val="204"/>
    </font>
    <font>
      <sz val="8"/>
      <color theme="1"/>
      <name val="Tahoma"/>
      <family val="2"/>
      <charset val="204"/>
    </font>
    <font>
      <sz val="8"/>
      <color rgb="FF000000"/>
      <name val="Tahoma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28" fillId="0" borderId="0"/>
    <xf numFmtId="0" fontId="31" fillId="0" borderId="0"/>
    <xf numFmtId="0" fontId="63" fillId="0" borderId="0"/>
  </cellStyleXfs>
  <cellXfs count="851">
    <xf numFmtId="0" fontId="0" fillId="0" borderId="0" xfId="0"/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wrapText="1"/>
    </xf>
    <xf numFmtId="4" fontId="6" fillId="0" borderId="1" xfId="0" applyNumberFormat="1" applyFont="1" applyFill="1" applyBorder="1" applyAlignment="1">
      <alignment wrapText="1"/>
    </xf>
    <xf numFmtId="4" fontId="9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1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3" fontId="6" fillId="0" borderId="1" xfId="1" applyFont="1" applyFill="1" applyBorder="1" applyAlignment="1">
      <alignment horizontal="center" vertical="center" wrapText="1"/>
    </xf>
    <xf numFmtId="43" fontId="0" fillId="0" borderId="1" xfId="1" applyFont="1" applyFill="1" applyBorder="1" applyAlignment="1">
      <alignment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43" fontId="0" fillId="0" borderId="1" xfId="1" applyFont="1" applyBorder="1"/>
    <xf numFmtId="165" fontId="0" fillId="0" borderId="1" xfId="1" applyNumberFormat="1" applyFont="1" applyBorder="1"/>
    <xf numFmtId="43" fontId="0" fillId="0" borderId="0" xfId="1" applyFont="1"/>
    <xf numFmtId="0" fontId="12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1" fillId="0" borderId="0" xfId="0" applyFont="1"/>
    <xf numFmtId="166" fontId="14" fillId="2" borderId="1" xfId="0" applyNumberFormat="1" applyFont="1" applyFill="1" applyBorder="1" applyAlignment="1">
      <alignment horizontal="center" vertical="center" wrapText="1"/>
    </xf>
    <xf numFmtId="43" fontId="15" fillId="0" borderId="1" xfId="1" applyFont="1" applyBorder="1"/>
    <xf numFmtId="0" fontId="15" fillId="0" borderId="1" xfId="0" applyFont="1" applyBorder="1" applyAlignment="1">
      <alignment wrapText="1"/>
    </xf>
    <xf numFmtId="43" fontId="15" fillId="0" borderId="1" xfId="0" applyNumberFormat="1" applyFont="1" applyBorder="1"/>
    <xf numFmtId="0" fontId="16" fillId="0" borderId="8" xfId="0" applyFont="1" applyBorder="1" applyAlignment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2" fillId="0" borderId="5" xfId="0" applyFont="1" applyBorder="1"/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43" fontId="1" fillId="0" borderId="0" xfId="1" applyFont="1"/>
    <xf numFmtId="0" fontId="0" fillId="0" borderId="7" xfId="0" applyBorder="1"/>
    <xf numFmtId="165" fontId="0" fillId="0" borderId="3" xfId="1" applyNumberFormat="1" applyFont="1" applyBorder="1"/>
    <xf numFmtId="43" fontId="0" fillId="0" borderId="3" xfId="1" applyFont="1" applyBorder="1"/>
    <xf numFmtId="0" fontId="4" fillId="0" borderId="1" xfId="0" applyFont="1" applyBorder="1" applyAlignment="1">
      <alignment wrapText="1"/>
    </xf>
    <xf numFmtId="165" fontId="1" fillId="0" borderId="1" xfId="1" applyNumberFormat="1" applyFont="1" applyBorder="1"/>
    <xf numFmtId="43" fontId="1" fillId="0" borderId="1" xfId="1" applyFont="1" applyBorder="1"/>
    <xf numFmtId="0" fontId="1" fillId="0" borderId="0" xfId="0" applyFont="1" applyBorder="1"/>
    <xf numFmtId="165" fontId="1" fillId="0" borderId="0" xfId="1" applyNumberFormat="1" applyFont="1" applyBorder="1"/>
    <xf numFmtId="43" fontId="1" fillId="0" borderId="0" xfId="1" applyFont="1" applyBorder="1"/>
    <xf numFmtId="43" fontId="1" fillId="0" borderId="2" xfId="1" applyFont="1" applyBorder="1"/>
    <xf numFmtId="165" fontId="1" fillId="0" borderId="3" xfId="1" applyNumberFormat="1" applyFont="1" applyBorder="1"/>
    <xf numFmtId="43" fontId="1" fillId="0" borderId="3" xfId="1" applyFont="1" applyBorder="1"/>
    <xf numFmtId="0" fontId="1" fillId="0" borderId="3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43" fontId="0" fillId="0" borderId="5" xfId="1" applyFont="1" applyBorder="1"/>
    <xf numFmtId="165" fontId="1" fillId="0" borderId="5" xfId="0" applyNumberFormat="1" applyFont="1" applyBorder="1"/>
    <xf numFmtId="0" fontId="0" fillId="0" borderId="5" xfId="0" applyBorder="1"/>
    <xf numFmtId="43" fontId="0" fillId="0" borderId="1" xfId="0" applyNumberFormat="1" applyBorder="1"/>
    <xf numFmtId="0" fontId="15" fillId="0" borderId="1" xfId="0" applyFont="1" applyBorder="1"/>
    <xf numFmtId="167" fontId="15" fillId="0" borderId="1" xfId="0" applyNumberFormat="1" applyFont="1" applyBorder="1"/>
    <xf numFmtId="43" fontId="0" fillId="0" borderId="3" xfId="0" applyNumberFormat="1" applyBorder="1"/>
    <xf numFmtId="43" fontId="0" fillId="0" borderId="0" xfId="0" applyNumberFormat="1" applyBorder="1"/>
    <xf numFmtId="0" fontId="15" fillId="0" borderId="5" xfId="0" applyFont="1" applyBorder="1"/>
    <xf numFmtId="43" fontId="0" fillId="0" borderId="2" xfId="0" applyNumberFormat="1" applyBorder="1"/>
    <xf numFmtId="43" fontId="15" fillId="0" borderId="13" xfId="0" applyNumberFormat="1" applyFont="1" applyBorder="1"/>
    <xf numFmtId="0" fontId="6" fillId="8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168" fontId="0" fillId="0" borderId="1" xfId="1" applyNumberFormat="1" applyFont="1" applyFill="1" applyBorder="1" applyAlignment="1">
      <alignment wrapText="1"/>
    </xf>
    <xf numFmtId="0" fontId="0" fillId="8" borderId="0" xfId="0" applyNumberFormat="1" applyFont="1" applyFill="1" applyBorder="1" applyAlignment="1">
      <alignment wrapText="1"/>
    </xf>
    <xf numFmtId="168" fontId="0" fillId="8" borderId="1" xfId="1" applyNumberFormat="1" applyFont="1" applyFill="1" applyBorder="1" applyAlignment="1">
      <alignment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4" fillId="0" borderId="9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5" xfId="0" applyFont="1" applyBorder="1" applyAlignment="1">
      <alignment wrapText="1"/>
    </xf>
    <xf numFmtId="43" fontId="0" fillId="8" borderId="1" xfId="1" applyFon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horizontal="center" vertical="center" wrapText="1"/>
    </xf>
    <xf numFmtId="43" fontId="0" fillId="8" borderId="2" xfId="1" applyFont="1" applyFill="1" applyBorder="1"/>
    <xf numFmtId="0" fontId="0" fillId="0" borderId="1" xfId="0" applyBorder="1" applyAlignment="1">
      <alignment wrapText="1"/>
    </xf>
    <xf numFmtId="1" fontId="17" fillId="0" borderId="1" xfId="1" applyNumberFormat="1" applyFont="1" applyBorder="1"/>
    <xf numFmtId="43" fontId="0" fillId="0" borderId="2" xfId="1" applyFont="1" applyBorder="1"/>
    <xf numFmtId="169" fontId="0" fillId="0" borderId="1" xfId="1" applyNumberFormat="1" applyFont="1" applyBorder="1"/>
    <xf numFmtId="43" fontId="0" fillId="0" borderId="0" xfId="0" applyNumberFormat="1"/>
    <xf numFmtId="169" fontId="0" fillId="0" borderId="3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164" fontId="0" fillId="0" borderId="0" xfId="0" applyNumberFormat="1"/>
    <xf numFmtId="170" fontId="0" fillId="0" borderId="0" xfId="1" applyNumberFormat="1" applyFont="1"/>
    <xf numFmtId="17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17" fillId="0" borderId="5" xfId="0" applyFont="1" applyBorder="1"/>
    <xf numFmtId="0" fontId="2" fillId="0" borderId="5" xfId="0" applyFont="1" applyBorder="1" applyAlignment="1">
      <alignment wrapText="1"/>
    </xf>
    <xf numFmtId="0" fontId="1" fillId="0" borderId="5" xfId="0" applyFont="1" applyBorder="1"/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43" fontId="0" fillId="0" borderId="1" xfId="0" applyNumberFormat="1" applyBorder="1" applyAlignment="1">
      <alignment wrapText="1"/>
    </xf>
    <xf numFmtId="171" fontId="0" fillId="0" borderId="1" xfId="0" applyNumberFormat="1" applyBorder="1" applyAlignment="1">
      <alignment wrapText="1"/>
    </xf>
    <xf numFmtId="0" fontId="18" fillId="0" borderId="0" xfId="0" applyFont="1"/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43" fontId="20" fillId="0" borderId="1" xfId="1" applyFont="1" applyBorder="1" applyAlignment="1">
      <alignment horizontal="center" vertical="center" wrapText="1"/>
    </xf>
    <xf numFmtId="0" fontId="18" fillId="0" borderId="1" xfId="0" applyFont="1" applyBorder="1"/>
    <xf numFmtId="43" fontId="18" fillId="0" borderId="1" xfId="1" applyFont="1" applyBorder="1"/>
    <xf numFmtId="43" fontId="18" fillId="0" borderId="0" xfId="1" applyFont="1"/>
    <xf numFmtId="43" fontId="20" fillId="0" borderId="1" xfId="1" applyFont="1" applyBorder="1" applyAlignment="1">
      <alignment vertical="center" wrapText="1"/>
    </xf>
    <xf numFmtId="43" fontId="18" fillId="0" borderId="0" xfId="0" applyNumberFormat="1" applyFont="1"/>
    <xf numFmtId="166" fontId="14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/>
    <xf numFmtId="43" fontId="1" fillId="5" borderId="3" xfId="1" applyFont="1" applyFill="1" applyBorder="1"/>
    <xf numFmtId="43" fontId="1" fillId="5" borderId="1" xfId="1" applyFont="1" applyFill="1" applyBorder="1"/>
    <xf numFmtId="43" fontId="1" fillId="5" borderId="4" xfId="1" applyFont="1" applyFill="1" applyBorder="1"/>
    <xf numFmtId="0" fontId="0" fillId="10" borderId="1" xfId="0" applyFill="1" applyBorder="1" applyAlignment="1">
      <alignment horizontal="center" wrapText="1"/>
    </xf>
    <xf numFmtId="43" fontId="0" fillId="10" borderId="1" xfId="1" applyFont="1" applyFill="1" applyBorder="1"/>
    <xf numFmtId="43" fontId="15" fillId="10" borderId="1" xfId="1" applyFont="1" applyFill="1" applyBorder="1"/>
    <xf numFmtId="43" fontId="9" fillId="0" borderId="1" xfId="1" applyFont="1" applyFill="1" applyBorder="1" applyAlignment="1">
      <alignment horizontal="center" vertical="center" wrapText="1"/>
    </xf>
    <xf numFmtId="0" fontId="21" fillId="0" borderId="0" xfId="0" applyNumberFormat="1" applyFont="1" applyFill="1" applyBorder="1" applyAlignment="1">
      <alignment wrapText="1"/>
    </xf>
    <xf numFmtId="0" fontId="21" fillId="5" borderId="1" xfId="0" applyFont="1" applyFill="1" applyBorder="1" applyAlignment="1">
      <alignment horizontal="center" wrapText="1"/>
    </xf>
    <xf numFmtId="43" fontId="21" fillId="5" borderId="1" xfId="1" applyFont="1" applyFill="1" applyBorder="1"/>
    <xf numFmtId="43" fontId="22" fillId="5" borderId="1" xfId="1" applyFont="1" applyFill="1" applyBorder="1"/>
    <xf numFmtId="43" fontId="22" fillId="5" borderId="1" xfId="0" applyNumberFormat="1" applyFont="1" applyFill="1" applyBorder="1"/>
    <xf numFmtId="0" fontId="21" fillId="5" borderId="0" xfId="0" applyFont="1" applyFill="1"/>
    <xf numFmtId="43" fontId="21" fillId="5" borderId="3" xfId="1" applyFont="1" applyFill="1" applyBorder="1"/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6" fontId="14" fillId="10" borderId="1" xfId="0" applyNumberFormat="1" applyFont="1" applyFill="1" applyBorder="1" applyAlignment="1">
      <alignment horizontal="center" vertical="top" wrapText="1"/>
    </xf>
    <xf numFmtId="166" fontId="14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23" fillId="0" borderId="1" xfId="0" applyFont="1" applyBorder="1" applyAlignment="1">
      <alignment wrapText="1"/>
    </xf>
    <xf numFmtId="43" fontId="1" fillId="0" borderId="1" xfId="1" applyFont="1" applyBorder="1" applyAlignment="1">
      <alignment horizontal="right"/>
    </xf>
    <xf numFmtId="43" fontId="1" fillId="0" borderId="3" xfId="1" applyFont="1" applyBorder="1" applyAlignment="1">
      <alignment horizontal="right"/>
    </xf>
    <xf numFmtId="0" fontId="23" fillId="0" borderId="2" xfId="0" applyFont="1" applyBorder="1" applyAlignment="1">
      <alignment wrapText="1"/>
    </xf>
    <xf numFmtId="43" fontId="23" fillId="0" borderId="1" xfId="0" applyNumberFormat="1" applyFont="1" applyBorder="1"/>
    <xf numFmtId="166" fontId="9" fillId="5" borderId="1" xfId="0" applyNumberFormat="1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wrapText="1"/>
    </xf>
    <xf numFmtId="43" fontId="1" fillId="11" borderId="1" xfId="1" applyFont="1" applyFill="1" applyBorder="1"/>
    <xf numFmtId="43" fontId="23" fillId="11" borderId="1" xfId="0" applyNumberFormat="1" applyFont="1" applyFill="1" applyBorder="1"/>
    <xf numFmtId="172" fontId="1" fillId="11" borderId="4" xfId="1" applyNumberFormat="1" applyFont="1" applyFill="1" applyBorder="1"/>
    <xf numFmtId="0" fontId="21" fillId="10" borderId="1" xfId="0" applyFont="1" applyFill="1" applyBorder="1" applyAlignment="1">
      <alignment horizontal="center" wrapText="1"/>
    </xf>
    <xf numFmtId="43" fontId="21" fillId="10" borderId="1" xfId="1" applyFont="1" applyFill="1" applyBorder="1"/>
    <xf numFmtId="43" fontId="22" fillId="10" borderId="1" xfId="1" applyFont="1" applyFill="1" applyBorder="1"/>
    <xf numFmtId="43" fontId="22" fillId="0" borderId="1" xfId="0" applyNumberFormat="1" applyFont="1" applyBorder="1"/>
    <xf numFmtId="43" fontId="21" fillId="0" borderId="1" xfId="1" applyFont="1" applyBorder="1"/>
    <xf numFmtId="0" fontId="21" fillId="0" borderId="0" xfId="0" applyFont="1"/>
    <xf numFmtId="0" fontId="21" fillId="0" borderId="1" xfId="0" applyFont="1" applyBorder="1" applyAlignment="1">
      <alignment horizontal="center" wrapText="1"/>
    </xf>
    <xf numFmtId="43" fontId="21" fillId="0" borderId="3" xfId="1" applyFont="1" applyBorder="1"/>
    <xf numFmtId="43" fontId="22" fillId="0" borderId="1" xfId="1" applyFont="1" applyBorder="1"/>
    <xf numFmtId="165" fontId="1" fillId="0" borderId="1" xfId="0" applyNumberFormat="1" applyFont="1" applyFill="1" applyBorder="1"/>
    <xf numFmtId="166" fontId="14" fillId="0" borderId="1" xfId="0" applyNumberFormat="1" applyFont="1" applyFill="1" applyBorder="1" applyAlignment="1">
      <alignment horizontal="center" vertical="center" wrapText="1"/>
    </xf>
    <xf numFmtId="43" fontId="1" fillId="0" borderId="3" xfId="1" applyFont="1" applyFill="1" applyBorder="1"/>
    <xf numFmtId="43" fontId="1" fillId="0" borderId="1" xfId="1" applyFont="1" applyFill="1" applyBorder="1"/>
    <xf numFmtId="43" fontId="1" fillId="0" borderId="0" xfId="1" applyFont="1" applyFill="1" applyBorder="1"/>
    <xf numFmtId="0" fontId="21" fillId="0" borderId="1" xfId="0" applyFont="1" applyFill="1" applyBorder="1" applyAlignment="1">
      <alignment horizontal="center" wrapText="1"/>
    </xf>
    <xf numFmtId="43" fontId="21" fillId="0" borderId="1" xfId="1" applyFont="1" applyFill="1" applyBorder="1"/>
    <xf numFmtId="43" fontId="22" fillId="0" borderId="1" xfId="1" applyFont="1" applyFill="1" applyBorder="1"/>
    <xf numFmtId="43" fontId="22" fillId="0" borderId="1" xfId="0" applyNumberFormat="1" applyFont="1" applyFill="1" applyBorder="1"/>
    <xf numFmtId="0" fontId="21" fillId="0" borderId="0" xfId="0" applyFont="1" applyFill="1"/>
    <xf numFmtId="43" fontId="21" fillId="0" borderId="3" xfId="1" applyFont="1" applyFill="1" applyBorder="1"/>
    <xf numFmtId="0" fontId="24" fillId="5" borderId="1" xfId="0" applyFont="1" applyFill="1" applyBorder="1" applyAlignment="1">
      <alignment horizontal="center" wrapText="1"/>
    </xf>
    <xf numFmtId="43" fontId="24" fillId="5" borderId="1" xfId="1" applyFont="1" applyFill="1" applyBorder="1"/>
    <xf numFmtId="43" fontId="24" fillId="5" borderId="1" xfId="0" applyNumberFormat="1" applyFont="1" applyFill="1" applyBorder="1"/>
    <xf numFmtId="0" fontId="15" fillId="0" borderId="1" xfId="0" applyFont="1" applyBorder="1" applyAlignment="1">
      <alignment horizontal="center" vertical="top" wrapText="1"/>
    </xf>
    <xf numFmtId="43" fontId="15" fillId="0" borderId="1" xfId="1" applyFont="1" applyBorder="1" applyAlignment="1">
      <alignment horizontal="center" vertical="top" wrapText="1"/>
    </xf>
    <xf numFmtId="0" fontId="23" fillId="0" borderId="1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top" wrapText="1"/>
    </xf>
    <xf numFmtId="0" fontId="23" fillId="0" borderId="1" xfId="0" applyFont="1" applyFill="1" applyBorder="1" applyAlignment="1">
      <alignment horizontal="center" vertical="top" wrapText="1"/>
    </xf>
    <xf numFmtId="0" fontId="15" fillId="0" borderId="1" xfId="0" applyFont="1" applyBorder="1" applyAlignment="1">
      <alignment horizontal="center" wrapText="1"/>
    </xf>
    <xf numFmtId="165" fontId="15" fillId="0" borderId="1" xfId="1" applyNumberFormat="1" applyFont="1" applyBorder="1" applyAlignment="1">
      <alignment wrapText="1"/>
    </xf>
    <xf numFmtId="0" fontId="23" fillId="0" borderId="1" xfId="0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165" fontId="15" fillId="0" borderId="1" xfId="1" applyNumberFormat="1" applyFont="1" applyBorder="1"/>
    <xf numFmtId="43" fontId="15" fillId="0" borderId="5" xfId="1" applyFont="1" applyBorder="1"/>
    <xf numFmtId="0" fontId="25" fillId="0" borderId="1" xfId="0" applyFont="1" applyFill="1" applyBorder="1" applyAlignment="1">
      <alignment horizontal="center" vertical="top" wrapText="1"/>
    </xf>
    <xf numFmtId="43" fontId="24" fillId="10" borderId="1" xfId="1" applyFont="1" applyFill="1" applyBorder="1"/>
    <xf numFmtId="166" fontId="9" fillId="12" borderId="1" xfId="0" applyNumberFormat="1" applyFont="1" applyFill="1" applyBorder="1" applyAlignment="1">
      <alignment horizontal="center" vertical="top" wrapText="1"/>
    </xf>
    <xf numFmtId="0" fontId="1" fillId="12" borderId="1" xfId="0" applyFont="1" applyFill="1" applyBorder="1" applyAlignment="1">
      <alignment horizontal="center" wrapText="1"/>
    </xf>
    <xf numFmtId="0" fontId="24" fillId="12" borderId="1" xfId="0" applyFont="1" applyFill="1" applyBorder="1" applyAlignment="1">
      <alignment horizontal="center" wrapText="1"/>
    </xf>
    <xf numFmtId="43" fontId="24" fillId="12" borderId="1" xfId="1" applyFont="1" applyFill="1" applyBorder="1"/>
    <xf numFmtId="43" fontId="22" fillId="12" borderId="1" xfId="1" applyFont="1" applyFill="1" applyBorder="1"/>
    <xf numFmtId="43" fontId="24" fillId="12" borderId="1" xfId="0" applyNumberFormat="1" applyFont="1" applyFill="1" applyBorder="1"/>
    <xf numFmtId="0" fontId="2" fillId="0" borderId="3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168" fontId="0" fillId="5" borderId="1" xfId="1" applyNumberFormat="1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73" fontId="0" fillId="0" borderId="1" xfId="0" applyNumberFormat="1" applyFill="1" applyBorder="1"/>
    <xf numFmtId="164" fontId="1" fillId="0" borderId="0" xfId="0" applyNumberFormat="1" applyFont="1"/>
    <xf numFmtId="174" fontId="26" fillId="13" borderId="1" xfId="0" applyNumberFormat="1" applyFont="1" applyFill="1" applyBorder="1" applyAlignment="1">
      <alignment horizontal="center"/>
    </xf>
    <xf numFmtId="0" fontId="27" fillId="0" borderId="0" xfId="0" applyFont="1"/>
    <xf numFmtId="0" fontId="0" fillId="0" borderId="1" xfId="0" applyBorder="1" applyAlignment="1">
      <alignment vertical="top"/>
    </xf>
    <xf numFmtId="0" fontId="0" fillId="0" borderId="7" xfId="0" applyBorder="1" applyAlignment="1">
      <alignment horizontal="center" wrapText="1"/>
    </xf>
    <xf numFmtId="0" fontId="0" fillId="0" borderId="0" xfId="0" applyBorder="1"/>
    <xf numFmtId="0" fontId="6" fillId="0" borderId="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166" fontId="9" fillId="4" borderId="1" xfId="0" applyNumberFormat="1" applyFont="1" applyFill="1" applyBorder="1" applyAlignment="1">
      <alignment horizontal="center" vertical="top" wrapText="1"/>
    </xf>
    <xf numFmtId="166" fontId="14" fillId="4" borderId="1" xfId="0" applyNumberFormat="1" applyFont="1" applyFill="1" applyBorder="1" applyAlignment="1">
      <alignment horizontal="center" vertical="top" wrapText="1"/>
    </xf>
    <xf numFmtId="0" fontId="25" fillId="4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43" fontId="15" fillId="4" borderId="1" xfId="1" applyFont="1" applyFill="1" applyBorder="1" applyAlignment="1">
      <alignment horizontal="center" vertical="top" wrapText="1"/>
    </xf>
    <xf numFmtId="0" fontId="23" fillId="4" borderId="1" xfId="0" applyFont="1" applyFill="1" applyBorder="1" applyAlignment="1">
      <alignment horizontal="center" vertical="top" wrapText="1"/>
    </xf>
    <xf numFmtId="0" fontId="23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0" fillId="4" borderId="0" xfId="0" applyFill="1"/>
    <xf numFmtId="0" fontId="0" fillId="4" borderId="1" xfId="0" applyFill="1" applyBorder="1"/>
    <xf numFmtId="0" fontId="24" fillId="4" borderId="1" xfId="0" applyFont="1" applyFill="1" applyBorder="1" applyAlignment="1">
      <alignment horizontal="center" wrapText="1"/>
    </xf>
    <xf numFmtId="165" fontId="15" fillId="4" borderId="1" xfId="1" applyNumberFormat="1" applyFont="1" applyFill="1" applyBorder="1" applyAlignment="1">
      <alignment wrapText="1"/>
    </xf>
    <xf numFmtId="0" fontId="23" fillId="4" borderId="1" xfId="0" applyFont="1" applyFill="1" applyBorder="1" applyAlignment="1">
      <alignment horizontal="center" wrapText="1"/>
    </xf>
    <xf numFmtId="0" fontId="23" fillId="4" borderId="5" xfId="0" applyFont="1" applyFill="1" applyBorder="1" applyAlignment="1">
      <alignment horizontal="center" wrapText="1"/>
    </xf>
    <xf numFmtId="0" fontId="15" fillId="4" borderId="1" xfId="0" applyFont="1" applyFill="1" applyBorder="1"/>
    <xf numFmtId="165" fontId="0" fillId="4" borderId="1" xfId="1" applyNumberFormat="1" applyFont="1" applyFill="1" applyBorder="1"/>
    <xf numFmtId="43" fontId="1" fillId="4" borderId="1" xfId="1" applyFont="1" applyFill="1" applyBorder="1"/>
    <xf numFmtId="43" fontId="0" fillId="4" borderId="1" xfId="1" applyFont="1" applyFill="1" applyBorder="1"/>
    <xf numFmtId="43" fontId="21" fillId="4" borderId="1" xfId="1" applyFont="1" applyFill="1" applyBorder="1"/>
    <xf numFmtId="43" fontId="24" fillId="4" borderId="1" xfId="1" applyFont="1" applyFill="1" applyBorder="1"/>
    <xf numFmtId="43" fontId="15" fillId="4" borderId="1" xfId="1" applyFont="1" applyFill="1" applyBorder="1"/>
    <xf numFmtId="165" fontId="15" fillId="4" borderId="1" xfId="1" applyNumberFormat="1" applyFont="1" applyFill="1" applyBorder="1"/>
    <xf numFmtId="43" fontId="15" fillId="4" borderId="5" xfId="1" applyFont="1" applyFill="1" applyBorder="1"/>
    <xf numFmtId="43" fontId="15" fillId="4" borderId="1" xfId="0" applyNumberFormat="1" applyFont="1" applyFill="1" applyBorder="1"/>
    <xf numFmtId="43" fontId="0" fillId="4" borderId="0" xfId="0" applyNumberFormat="1" applyFill="1"/>
    <xf numFmtId="170" fontId="0" fillId="4" borderId="0" xfId="0" applyNumberFormat="1" applyFill="1"/>
    <xf numFmtId="43" fontId="0" fillId="4" borderId="0" xfId="1" applyFont="1" applyFill="1"/>
    <xf numFmtId="0" fontId="0" fillId="7" borderId="1" xfId="0" applyFill="1" applyBorder="1" applyAlignment="1">
      <alignment vertical="top"/>
    </xf>
    <xf numFmtId="0" fontId="0" fillId="7" borderId="0" xfId="0" applyFill="1" applyAlignment="1">
      <alignment vertical="top"/>
    </xf>
    <xf numFmtId="0" fontId="0" fillId="7" borderId="1" xfId="0" applyFill="1" applyBorder="1"/>
    <xf numFmtId="0" fontId="0" fillId="7" borderId="0" xfId="0" applyFill="1"/>
    <xf numFmtId="43" fontId="0" fillId="7" borderId="1" xfId="1" applyFont="1" applyFill="1" applyBorder="1"/>
    <xf numFmtId="43" fontId="0" fillId="7" borderId="0" xfId="1" applyFont="1" applyFill="1"/>
    <xf numFmtId="0" fontId="0" fillId="0" borderId="0" xfId="0" applyFill="1"/>
    <xf numFmtId="169" fontId="0" fillId="0" borderId="0" xfId="0" applyNumberFormat="1"/>
    <xf numFmtId="175" fontId="0" fillId="0" borderId="1" xfId="0" applyNumberFormat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43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29" fillId="5" borderId="17" xfId="2" applyNumberFormat="1" applyFont="1" applyFill="1" applyBorder="1" applyAlignment="1">
      <alignment horizontal="right"/>
    </xf>
    <xf numFmtId="2" fontId="29" fillId="5" borderId="17" xfId="2" applyNumberFormat="1" applyFont="1" applyFill="1" applyBorder="1" applyAlignment="1">
      <alignment horizontal="right"/>
    </xf>
    <xf numFmtId="43" fontId="0" fillId="7" borderId="1" xfId="1" applyFont="1" applyFill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30" fillId="0" borderId="1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11" fillId="5" borderId="9" xfId="0" applyFont="1" applyFill="1" applyBorder="1" applyAlignment="1">
      <alignment vertical="center" wrapText="1"/>
    </xf>
    <xf numFmtId="0" fontId="11" fillId="5" borderId="1" xfId="0" applyFont="1" applyFill="1" applyBorder="1"/>
    <xf numFmtId="0" fontId="12" fillId="5" borderId="1" xfId="0" applyFont="1" applyFill="1" applyBorder="1"/>
    <xf numFmtId="0" fontId="11" fillId="5" borderId="1" xfId="0" applyFont="1" applyFill="1" applyBorder="1" applyAlignment="1">
      <alignment vertical="center" wrapText="1"/>
    </xf>
    <xf numFmtId="0" fontId="17" fillId="7" borderId="1" xfId="0" applyFont="1" applyFill="1" applyBorder="1"/>
    <xf numFmtId="0" fontId="12" fillId="7" borderId="1" xfId="0" applyFont="1" applyFill="1" applyBorder="1" applyAlignment="1">
      <alignment vertical="center"/>
    </xf>
    <xf numFmtId="0" fontId="11" fillId="7" borderId="1" xfId="0" applyFont="1" applyFill="1" applyBorder="1"/>
    <xf numFmtId="0" fontId="12" fillId="7" borderId="1" xfId="0" applyFont="1" applyFill="1" applyBorder="1" applyAlignment="1">
      <alignment vertical="center" wrapText="1"/>
    </xf>
    <xf numFmtId="0" fontId="12" fillId="7" borderId="1" xfId="0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" fillId="0" borderId="6" xfId="0" applyNumberFormat="1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30" fillId="0" borderId="1" xfId="0" applyFont="1" applyBorder="1"/>
    <xf numFmtId="0" fontId="14" fillId="0" borderId="0" xfId="0" applyFont="1"/>
    <xf numFmtId="0" fontId="2" fillId="0" borderId="0" xfId="0" applyFont="1"/>
    <xf numFmtId="0" fontId="6" fillId="0" borderId="1" xfId="0" applyFont="1" applyBorder="1"/>
    <xf numFmtId="43" fontId="6" fillId="0" borderId="1" xfId="0" applyNumberFormat="1" applyFont="1" applyBorder="1"/>
    <xf numFmtId="0" fontId="2" fillId="5" borderId="0" xfId="0" applyFont="1" applyFill="1"/>
    <xf numFmtId="0" fontId="2" fillId="0" borderId="0" xfId="0" applyFont="1" applyFill="1"/>
    <xf numFmtId="0" fontId="2" fillId="0" borderId="7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3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Border="1"/>
    <xf numFmtId="43" fontId="26" fillId="0" borderId="1" xfId="1" applyFont="1" applyBorder="1"/>
    <xf numFmtId="43" fontId="7" fillId="0" borderId="1" xfId="1" applyFont="1" applyBorder="1"/>
    <xf numFmtId="43" fontId="26" fillId="5" borderId="1" xfId="1" applyFont="1" applyFill="1" applyBorder="1"/>
    <xf numFmtId="43" fontId="26" fillId="0" borderId="1" xfId="1" applyFont="1" applyFill="1" applyBorder="1"/>
    <xf numFmtId="43" fontId="7" fillId="0" borderId="1" xfId="0" applyNumberFormat="1" applyFont="1" applyBorder="1"/>
    <xf numFmtId="43" fontId="3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6" fillId="0" borderId="1" xfId="0" applyFont="1" applyBorder="1"/>
    <xf numFmtId="165" fontId="26" fillId="0" borderId="1" xfId="1" applyNumberFormat="1" applyFont="1" applyBorder="1"/>
    <xf numFmtId="43" fontId="26" fillId="0" borderId="1" xfId="1" applyFont="1" applyBorder="1" applyAlignment="1">
      <alignment vertical="center"/>
    </xf>
    <xf numFmtId="43" fontId="7" fillId="0" borderId="1" xfId="1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43" fontId="26" fillId="5" borderId="1" xfId="1" applyFont="1" applyFill="1" applyBorder="1" applyAlignment="1">
      <alignment vertical="center"/>
    </xf>
    <xf numFmtId="43" fontId="26" fillId="0" borderId="1" xfId="1" applyFont="1" applyFill="1" applyBorder="1" applyAlignment="1">
      <alignment vertical="center"/>
    </xf>
    <xf numFmtId="43" fontId="7" fillId="0" borderId="1" xfId="0" applyNumberFormat="1" applyFont="1" applyBorder="1" applyAlignment="1">
      <alignment vertical="center"/>
    </xf>
    <xf numFmtId="43" fontId="26" fillId="0" borderId="1" xfId="1" applyFont="1" applyBorder="1" applyAlignment="1">
      <alignment horizontal="right" vertical="center"/>
    </xf>
    <xf numFmtId="43" fontId="26" fillId="0" borderId="3" xfId="1" applyFont="1" applyBorder="1" applyAlignment="1">
      <alignment vertical="center"/>
    </xf>
    <xf numFmtId="43" fontId="7" fillId="0" borderId="3" xfId="1" applyFont="1" applyBorder="1" applyAlignment="1">
      <alignment vertical="center"/>
    </xf>
    <xf numFmtId="43" fontId="26" fillId="0" borderId="3" xfId="1" applyFont="1" applyBorder="1" applyAlignment="1">
      <alignment horizontal="right" vertical="center"/>
    </xf>
    <xf numFmtId="43" fontId="26" fillId="5" borderId="3" xfId="1" applyFont="1" applyFill="1" applyBorder="1" applyAlignment="1">
      <alignment vertical="center"/>
    </xf>
    <xf numFmtId="43" fontId="26" fillId="0" borderId="3" xfId="1" applyFont="1" applyFill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1" xfId="1" applyNumberFormat="1" applyFont="1" applyBorder="1" applyAlignment="1">
      <alignment vertical="center"/>
    </xf>
    <xf numFmtId="165" fontId="26" fillId="0" borderId="0" xfId="1" applyNumberFormat="1" applyFont="1" applyBorder="1" applyAlignment="1">
      <alignment vertical="center"/>
    </xf>
    <xf numFmtId="43" fontId="26" fillId="0" borderId="0" xfId="1" applyFont="1" applyBorder="1" applyAlignment="1">
      <alignment vertical="center"/>
    </xf>
    <xf numFmtId="43" fontId="26" fillId="0" borderId="2" xfId="1" applyFont="1" applyBorder="1" applyAlignment="1">
      <alignment vertical="center"/>
    </xf>
    <xf numFmtId="43" fontId="26" fillId="5" borderId="4" xfId="1" applyFont="1" applyFill="1" applyBorder="1" applyAlignment="1">
      <alignment vertical="center"/>
    </xf>
    <xf numFmtId="43" fontId="26" fillId="0" borderId="0" xfId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4" fillId="0" borderId="2" xfId="0" applyFont="1" applyBorder="1" applyAlignment="1">
      <alignment vertical="center" wrapText="1"/>
    </xf>
    <xf numFmtId="43" fontId="34" fillId="5" borderId="1" xfId="1" applyFont="1" applyFill="1" applyBorder="1" applyAlignment="1">
      <alignment vertical="center"/>
    </xf>
    <xf numFmtId="43" fontId="34" fillId="0" borderId="1" xfId="1" applyFont="1" applyFill="1" applyBorder="1" applyAlignment="1">
      <alignment vertical="center"/>
    </xf>
    <xf numFmtId="0" fontId="34" fillId="0" borderId="1" xfId="0" applyFont="1" applyBorder="1" applyAlignment="1">
      <alignment vertical="center" wrapText="1"/>
    </xf>
    <xf numFmtId="43" fontId="34" fillId="5" borderId="1" xfId="0" applyNumberFormat="1" applyFont="1" applyFill="1" applyBorder="1" applyAlignment="1">
      <alignment vertical="center"/>
    </xf>
    <xf numFmtId="43" fontId="34" fillId="0" borderId="1" xfId="0" applyNumberFormat="1" applyFont="1" applyFill="1" applyBorder="1" applyAlignment="1">
      <alignment vertical="center"/>
    </xf>
    <xf numFmtId="167" fontId="33" fillId="0" borderId="1" xfId="0" applyNumberFormat="1" applyFont="1" applyBorder="1" applyAlignment="1">
      <alignment vertical="center"/>
    </xf>
    <xf numFmtId="0" fontId="26" fillId="0" borderId="0" xfId="0" applyFont="1" applyFill="1" applyAlignment="1">
      <alignment vertical="center"/>
    </xf>
    <xf numFmtId="164" fontId="26" fillId="0" borderId="0" xfId="0" applyNumberFormat="1" applyFont="1" applyAlignment="1">
      <alignment vertical="center"/>
    </xf>
    <xf numFmtId="174" fontId="26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43" fontId="26" fillId="3" borderId="0" xfId="1" applyFont="1" applyFill="1" applyBorder="1" applyAlignment="1">
      <alignment vertical="center"/>
    </xf>
    <xf numFmtId="43" fontId="34" fillId="3" borderId="1" xfId="1" applyFont="1" applyFill="1" applyBorder="1" applyAlignment="1">
      <alignment vertical="center"/>
    </xf>
    <xf numFmtId="43" fontId="34" fillId="3" borderId="1" xfId="0" applyNumberFormat="1" applyFon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166" fontId="14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0" xfId="0" applyFont="1" applyFill="1"/>
    <xf numFmtId="43" fontId="6" fillId="3" borderId="0" xfId="0" applyNumberFormat="1" applyFont="1" applyFill="1" applyBorder="1"/>
    <xf numFmtId="0" fontId="0" fillId="3" borderId="0" xfId="0" applyFill="1"/>
    <xf numFmtId="0" fontId="1" fillId="3" borderId="0" xfId="0" applyFont="1" applyFill="1"/>
    <xf numFmtId="0" fontId="21" fillId="3" borderId="0" xfId="0" applyFont="1" applyFill="1"/>
    <xf numFmtId="166" fontId="9" fillId="1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5" xfId="0" applyFont="1" applyBorder="1"/>
    <xf numFmtId="43" fontId="26" fillId="3" borderId="1" xfId="1" applyFont="1" applyFill="1" applyBorder="1"/>
    <xf numFmtId="43" fontId="34" fillId="0" borderId="0" xfId="1" applyFont="1" applyAlignment="1">
      <alignment vertical="center"/>
    </xf>
    <xf numFmtId="0" fontId="32" fillId="3" borderId="0" xfId="0" applyFont="1" applyFill="1" applyAlignment="1">
      <alignment horizontal="center"/>
    </xf>
    <xf numFmtId="0" fontId="14" fillId="0" borderId="5" xfId="0" applyFont="1" applyFill="1" applyBorder="1" applyAlignment="1">
      <alignment horizontal="center" vertical="center" wrapText="1"/>
    </xf>
    <xf numFmtId="43" fontId="7" fillId="0" borderId="5" xfId="0" applyNumberFormat="1" applyFont="1" applyBorder="1"/>
    <xf numFmtId="0" fontId="6" fillId="0" borderId="5" xfId="0" applyFont="1" applyBorder="1" applyAlignment="1">
      <alignment horizontal="center" wrapText="1"/>
    </xf>
    <xf numFmtId="43" fontId="6" fillId="0" borderId="5" xfId="0" applyNumberFormat="1" applyFont="1" applyBorder="1"/>
    <xf numFmtId="43" fontId="7" fillId="0" borderId="5" xfId="0" applyNumberFormat="1" applyFont="1" applyBorder="1" applyAlignment="1">
      <alignment vertical="center"/>
    </xf>
    <xf numFmtId="43" fontId="7" fillId="0" borderId="5" xfId="1" applyFont="1" applyBorder="1" applyAlignment="1">
      <alignment vertical="center"/>
    </xf>
    <xf numFmtId="43" fontId="7" fillId="0" borderId="15" xfId="0" applyNumberFormat="1" applyFont="1" applyBorder="1" applyAlignment="1">
      <alignment vertical="center"/>
    </xf>
    <xf numFmtId="49" fontId="26" fillId="0" borderId="1" xfId="0" applyNumberFormat="1" applyFont="1" applyBorder="1" applyAlignment="1">
      <alignment horizontal="center"/>
    </xf>
    <xf numFmtId="43" fontId="6" fillId="3" borderId="3" xfId="0" applyNumberFormat="1" applyFont="1" applyFill="1" applyBorder="1"/>
    <xf numFmtId="0" fontId="32" fillId="3" borderId="0" xfId="0" applyFont="1" applyFill="1" applyBorder="1" applyAlignment="1">
      <alignment horizontal="center"/>
    </xf>
    <xf numFmtId="177" fontId="7" fillId="0" borderId="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177" fontId="35" fillId="0" borderId="7" xfId="0" applyNumberFormat="1" applyFont="1" applyFill="1" applyBorder="1" applyAlignment="1">
      <alignment horizontal="center" vertical="center" wrapText="1"/>
    </xf>
    <xf numFmtId="177" fontId="16" fillId="0" borderId="1" xfId="0" applyNumberFormat="1" applyFont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wrapText="1"/>
    </xf>
    <xf numFmtId="177" fontId="26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177" fontId="7" fillId="0" borderId="0" xfId="0" applyNumberFormat="1" applyFont="1" applyAlignment="1">
      <alignment vertical="center"/>
    </xf>
    <xf numFmtId="177" fontId="0" fillId="0" borderId="0" xfId="0" applyNumberFormat="1"/>
    <xf numFmtId="0" fontId="6" fillId="12" borderId="1" xfId="0" applyFont="1" applyFill="1" applyBorder="1"/>
    <xf numFmtId="0" fontId="12" fillId="12" borderId="1" xfId="0" applyFont="1" applyFill="1" applyBorder="1" applyAlignment="1">
      <alignment horizontal="center" vertical="center"/>
    </xf>
    <xf numFmtId="177" fontId="7" fillId="12" borderId="1" xfId="0" applyNumberFormat="1" applyFont="1" applyFill="1" applyBorder="1" applyAlignment="1">
      <alignment horizontal="center" vertical="center"/>
    </xf>
    <xf numFmtId="177" fontId="26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7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4" fillId="0" borderId="0" xfId="0" applyFont="1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2" fillId="0" borderId="7" xfId="0" applyFont="1" applyBorder="1"/>
    <xf numFmtId="0" fontId="0" fillId="8" borderId="1" xfId="0" applyNumberFormat="1" applyFon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ont="1" applyFill="1" applyBorder="1" applyAlignment="1">
      <alignment horizontal="center" wrapText="1"/>
    </xf>
    <xf numFmtId="0" fontId="36" fillId="0" borderId="3" xfId="0" applyFont="1" applyFill="1" applyBorder="1" applyAlignment="1">
      <alignment horizontal="center" vertical="center" wrapText="1"/>
    </xf>
    <xf numFmtId="49" fontId="36" fillId="0" borderId="6" xfId="0" applyNumberFormat="1" applyFont="1" applyBorder="1" applyAlignment="1">
      <alignment wrapText="1"/>
    </xf>
    <xf numFmtId="0" fontId="37" fillId="0" borderId="1" xfId="0" applyFont="1" applyBorder="1"/>
    <xf numFmtId="0" fontId="37" fillId="12" borderId="1" xfId="0" applyFont="1" applyFill="1" applyBorder="1"/>
    <xf numFmtId="0" fontId="38" fillId="0" borderId="0" xfId="0" applyFont="1"/>
    <xf numFmtId="0" fontId="2" fillId="3" borderId="15" xfId="0" applyFont="1" applyFill="1" applyBorder="1" applyAlignment="1">
      <alignment horizontal="center" vertical="center" wrapText="1"/>
    </xf>
    <xf numFmtId="0" fontId="36" fillId="3" borderId="15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37" fillId="3" borderId="1" xfId="0" applyFont="1" applyFill="1" applyBorder="1"/>
    <xf numFmtId="0" fontId="0" fillId="8" borderId="3" xfId="0" applyFill="1" applyBorder="1" applyAlignment="1">
      <alignment wrapText="1"/>
    </xf>
    <xf numFmtId="0" fontId="0" fillId="8" borderId="3" xfId="0" applyFont="1" applyFill="1" applyBorder="1" applyAlignment="1">
      <alignment horizontal="center" wrapText="1"/>
    </xf>
    <xf numFmtId="4" fontId="0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4" fontId="1" fillId="5" borderId="1" xfId="0" applyNumberFormat="1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/>
    </xf>
    <xf numFmtId="0" fontId="0" fillId="5" borderId="1" xfId="0" applyNumberFormat="1" applyFont="1" applyFill="1" applyBorder="1" applyAlignment="1">
      <alignment wrapText="1"/>
    </xf>
    <xf numFmtId="0" fontId="0" fillId="5" borderId="1" xfId="0" applyFill="1" applyBorder="1"/>
    <xf numFmtId="43" fontId="6" fillId="5" borderId="1" xfId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wrapText="1"/>
    </xf>
    <xf numFmtId="4" fontId="17" fillId="0" borderId="0" xfId="0" applyNumberFormat="1" applyFont="1" applyFill="1" applyBorder="1" applyAlignment="1">
      <alignment horizontal="center" vertical="center" wrapText="1"/>
    </xf>
    <xf numFmtId="4" fontId="39" fillId="0" borderId="0" xfId="0" applyNumberFormat="1" applyFont="1" applyFill="1" applyBorder="1" applyAlignment="1">
      <alignment horizontal="center" vertical="center" wrapText="1"/>
    </xf>
    <xf numFmtId="4" fontId="40" fillId="0" borderId="0" xfId="0" applyNumberFormat="1" applyFont="1" applyFill="1" applyBorder="1" applyAlignment="1">
      <alignment horizontal="center" vertical="center" wrapText="1"/>
    </xf>
    <xf numFmtId="4" fontId="41" fillId="0" borderId="0" xfId="0" applyNumberFormat="1" applyFont="1" applyFill="1" applyBorder="1" applyAlignment="1">
      <alignment horizontal="center" vertical="center" wrapText="1"/>
    </xf>
    <xf numFmtId="43" fontId="9" fillId="15" borderId="1" xfId="1" applyFont="1" applyFill="1" applyBorder="1" applyAlignment="1">
      <alignment horizontal="center" vertical="center" wrapText="1"/>
    </xf>
    <xf numFmtId="4" fontId="1" fillId="15" borderId="1" xfId="0" applyNumberFormat="1" applyFont="1" applyFill="1" applyBorder="1" applyAlignment="1">
      <alignment horizontal="center" vertical="center" wrapText="1"/>
    </xf>
    <xf numFmtId="4" fontId="39" fillId="15" borderId="0" xfId="0" applyNumberFormat="1" applyFont="1" applyFill="1" applyBorder="1" applyAlignment="1">
      <alignment horizontal="center" vertical="center" wrapText="1"/>
    </xf>
    <xf numFmtId="4" fontId="17" fillId="15" borderId="0" xfId="0" applyNumberFormat="1" applyFont="1" applyFill="1" applyBorder="1" applyAlignment="1">
      <alignment horizontal="center" vertical="center" wrapText="1"/>
    </xf>
    <xf numFmtId="0" fontId="0" fillId="14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4" borderId="1" xfId="0" applyFill="1" applyBorder="1"/>
    <xf numFmtId="43" fontId="6" fillId="14" borderId="1" xfId="1" applyFont="1" applyFill="1" applyBorder="1" applyAlignment="1">
      <alignment horizontal="center" vertical="center" wrapText="1"/>
    </xf>
    <xf numFmtId="43" fontId="9" fillId="14" borderId="1" xfId="1" applyFont="1" applyFill="1" applyBorder="1" applyAlignment="1">
      <alignment horizontal="center" vertical="center" wrapText="1"/>
    </xf>
    <xf numFmtId="43" fontId="0" fillId="14" borderId="1" xfId="1" applyFont="1" applyFill="1" applyBorder="1" applyAlignment="1">
      <alignment wrapText="1"/>
    </xf>
    <xf numFmtId="0" fontId="0" fillId="14" borderId="0" xfId="0" applyNumberFormat="1" applyFont="1" applyFill="1" applyBorder="1" applyAlignment="1">
      <alignment wrapText="1"/>
    </xf>
    <xf numFmtId="0" fontId="21" fillId="15" borderId="0" xfId="0" applyFont="1" applyFill="1"/>
    <xf numFmtId="0" fontId="2" fillId="15" borderId="1" xfId="0" applyFont="1" applyFill="1" applyBorder="1" applyAlignment="1">
      <alignment horizontal="center" wrapText="1"/>
    </xf>
    <xf numFmtId="43" fontId="26" fillId="15" borderId="1" xfId="1" applyFont="1" applyFill="1" applyBorder="1"/>
    <xf numFmtId="0" fontId="2" fillId="15" borderId="0" xfId="0" applyFont="1" applyFill="1"/>
    <xf numFmtId="166" fontId="14" fillId="15" borderId="1" xfId="0" applyNumberFormat="1" applyFont="1" applyFill="1" applyBorder="1" applyAlignment="1">
      <alignment horizontal="center" vertical="center" wrapText="1"/>
    </xf>
    <xf numFmtId="43" fontId="26" fillId="15" borderId="1" xfId="1" applyFont="1" applyFill="1" applyBorder="1" applyAlignment="1">
      <alignment vertical="center"/>
    </xf>
    <xf numFmtId="43" fontId="26" fillId="15" borderId="3" xfId="1" applyFont="1" applyFill="1" applyBorder="1" applyAlignment="1">
      <alignment vertical="center"/>
    </xf>
    <xf numFmtId="43" fontId="26" fillId="15" borderId="0" xfId="1" applyFont="1" applyFill="1" applyBorder="1" applyAlignment="1">
      <alignment vertical="center"/>
    </xf>
    <xf numFmtId="43" fontId="34" fillId="15" borderId="1" xfId="1" applyFont="1" applyFill="1" applyBorder="1" applyAlignment="1">
      <alignment vertical="center"/>
    </xf>
    <xf numFmtId="43" fontId="34" fillId="15" borderId="1" xfId="0" applyNumberFormat="1" applyFont="1" applyFill="1" applyBorder="1" applyAlignment="1">
      <alignment vertical="center"/>
    </xf>
    <xf numFmtId="0" fontId="26" fillId="15" borderId="0" xfId="0" applyFont="1" applyFill="1" applyAlignment="1">
      <alignment vertical="center"/>
    </xf>
    <xf numFmtId="0" fontId="6" fillId="15" borderId="1" xfId="0" applyFont="1" applyFill="1" applyBorder="1"/>
    <xf numFmtId="0" fontId="37" fillId="15" borderId="1" xfId="0" applyFont="1" applyFill="1" applyBorder="1"/>
    <xf numFmtId="0" fontId="32" fillId="14" borderId="1" xfId="0" applyFont="1" applyFill="1" applyBorder="1" applyAlignment="1">
      <alignment horizontal="center"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42" fillId="12" borderId="1" xfId="0" applyNumberFormat="1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wrapText="1"/>
    </xf>
    <xf numFmtId="0" fontId="32" fillId="3" borderId="7" xfId="0" applyFont="1" applyFill="1" applyBorder="1" applyAlignment="1">
      <alignment horizontal="center" vertical="center" wrapText="1"/>
    </xf>
    <xf numFmtId="0" fontId="43" fillId="15" borderId="1" xfId="0" applyFont="1" applyFill="1" applyBorder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77" fontId="45" fillId="14" borderId="1" xfId="0" applyNumberFormat="1" applyFont="1" applyFill="1" applyBorder="1" applyAlignment="1">
      <alignment horizontal="center" vertical="center"/>
    </xf>
    <xf numFmtId="177" fontId="45" fillId="15" borderId="1" xfId="0" applyNumberFormat="1" applyFont="1" applyFill="1" applyBorder="1" applyAlignment="1">
      <alignment horizontal="center" vertical="center"/>
    </xf>
    <xf numFmtId="177" fontId="45" fillId="12" borderId="1" xfId="0" applyNumberFormat="1" applyFont="1" applyFill="1" applyBorder="1" applyAlignment="1">
      <alignment horizontal="center" vertical="center"/>
    </xf>
    <xf numFmtId="177" fontId="45" fillId="3" borderId="1" xfId="0" applyNumberFormat="1" applyFont="1" applyFill="1" applyBorder="1" applyAlignment="1">
      <alignment horizontal="center" vertical="center"/>
    </xf>
    <xf numFmtId="177" fontId="44" fillId="15" borderId="1" xfId="0" applyNumberFormat="1" applyFont="1" applyFill="1" applyBorder="1" applyAlignment="1">
      <alignment horizontal="center" vertical="center"/>
    </xf>
    <xf numFmtId="177" fontId="44" fillId="12" borderId="1" xfId="0" applyNumberFormat="1" applyFont="1" applyFill="1" applyBorder="1" applyAlignment="1">
      <alignment horizontal="center" vertical="center"/>
    </xf>
    <xf numFmtId="177" fontId="44" fillId="3" borderId="1" xfId="0" applyNumberFormat="1" applyFont="1" applyFill="1" applyBorder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0" xfId="0" applyFont="1"/>
    <xf numFmtId="0" fontId="45" fillId="0" borderId="1" xfId="0" applyFont="1" applyBorder="1"/>
    <xf numFmtId="165" fontId="45" fillId="0" borderId="1" xfId="1" applyNumberFormat="1" applyFont="1" applyBorder="1"/>
    <xf numFmtId="43" fontId="44" fillId="0" borderId="1" xfId="1" applyFont="1" applyBorder="1"/>
    <xf numFmtId="43" fontId="45" fillId="0" borderId="1" xfId="1" applyFont="1" applyBorder="1"/>
    <xf numFmtId="43" fontId="45" fillId="0" borderId="5" xfId="1" applyFont="1" applyBorder="1"/>
    <xf numFmtId="1" fontId="44" fillId="0" borderId="1" xfId="1" applyNumberFormat="1" applyFont="1" applyBorder="1" applyAlignment="1">
      <alignment horizontal="right"/>
    </xf>
    <xf numFmtId="43" fontId="44" fillId="0" borderId="7" xfId="1" applyFont="1" applyBorder="1"/>
    <xf numFmtId="43" fontId="44" fillId="5" borderId="1" xfId="1" applyFont="1" applyFill="1" applyBorder="1"/>
    <xf numFmtId="43" fontId="44" fillId="15" borderId="1" xfId="1" applyFont="1" applyFill="1" applyBorder="1"/>
    <xf numFmtId="43" fontId="44" fillId="0" borderId="1" xfId="1" applyFont="1" applyFill="1" applyBorder="1"/>
    <xf numFmtId="43" fontId="44" fillId="10" borderId="1" xfId="1" applyFont="1" applyFill="1" applyBorder="1"/>
    <xf numFmtId="43" fontId="45" fillId="0" borderId="16" xfId="0" applyNumberFormat="1" applyFont="1" applyBorder="1"/>
    <xf numFmtId="177" fontId="45" fillId="0" borderId="0" xfId="0" applyNumberFormat="1" applyFont="1" applyAlignment="1">
      <alignment horizontal="center" vertical="center"/>
    </xf>
    <xf numFmtId="43" fontId="45" fillId="0" borderId="5" xfId="0" applyNumberFormat="1" applyFont="1" applyBorder="1"/>
    <xf numFmtId="0" fontId="44" fillId="0" borderId="1" xfId="0" applyFont="1" applyFill="1" applyBorder="1"/>
    <xf numFmtId="165" fontId="44" fillId="0" borderId="1" xfId="0" applyNumberFormat="1" applyFont="1" applyBorder="1"/>
    <xf numFmtId="165" fontId="44" fillId="0" borderId="5" xfId="0" applyNumberFormat="1" applyFont="1" applyBorder="1"/>
    <xf numFmtId="1" fontId="44" fillId="0" borderId="1" xfId="0" applyNumberFormat="1" applyFont="1" applyBorder="1" applyAlignment="1">
      <alignment horizontal="right"/>
    </xf>
    <xf numFmtId="165" fontId="44" fillId="0" borderId="7" xfId="0" applyNumberFormat="1" applyFont="1" applyBorder="1"/>
    <xf numFmtId="165" fontId="44" fillId="5" borderId="1" xfId="0" applyNumberFormat="1" applyFont="1" applyFill="1" applyBorder="1"/>
    <xf numFmtId="165" fontId="44" fillId="15" borderId="1" xfId="0" applyNumberFormat="1" applyFont="1" applyFill="1" applyBorder="1"/>
    <xf numFmtId="165" fontId="44" fillId="0" borderId="1" xfId="0" applyNumberFormat="1" applyFont="1" applyFill="1" applyBorder="1"/>
    <xf numFmtId="165" fontId="44" fillId="10" borderId="1" xfId="0" applyNumberFormat="1" applyFont="1" applyFill="1" applyBorder="1"/>
    <xf numFmtId="43" fontId="45" fillId="0" borderId="15" xfId="0" applyNumberFormat="1" applyFont="1" applyBorder="1"/>
    <xf numFmtId="177" fontId="44" fillId="0" borderId="0" xfId="0" applyNumberFormat="1" applyFont="1" applyAlignment="1">
      <alignment horizontal="center" vertical="center"/>
    </xf>
    <xf numFmtId="0" fontId="44" fillId="0" borderId="0" xfId="0" applyFont="1" applyFill="1" applyBorder="1"/>
    <xf numFmtId="165" fontId="44" fillId="0" borderId="0" xfId="0" applyNumberFormat="1" applyFont="1" applyBorder="1"/>
    <xf numFmtId="43" fontId="47" fillId="0" borderId="1" xfId="1" applyFont="1" applyBorder="1"/>
    <xf numFmtId="43" fontId="47" fillId="0" borderId="7" xfId="0" applyNumberFormat="1" applyFont="1" applyBorder="1"/>
    <xf numFmtId="43" fontId="47" fillId="5" borderId="1" xfId="1" applyFont="1" applyFill="1" applyBorder="1"/>
    <xf numFmtId="165" fontId="44" fillId="15" borderId="0" xfId="0" applyNumberFormat="1" applyFont="1" applyFill="1" applyBorder="1"/>
    <xf numFmtId="165" fontId="44" fillId="0" borderId="0" xfId="0" applyNumberFormat="1" applyFont="1" applyFill="1" applyBorder="1"/>
    <xf numFmtId="165" fontId="44" fillId="10" borderId="0" xfId="0" applyNumberFormat="1" applyFont="1" applyFill="1" applyBorder="1"/>
    <xf numFmtId="43" fontId="45" fillId="0" borderId="0" xfId="0" applyNumberFormat="1" applyFont="1" applyBorder="1"/>
    <xf numFmtId="176" fontId="47" fillId="0" borderId="1" xfId="0" applyNumberFormat="1" applyFont="1" applyBorder="1"/>
    <xf numFmtId="0" fontId="47" fillId="0" borderId="19" xfId="0" applyFont="1" applyBorder="1" applyAlignment="1">
      <alignment wrapText="1"/>
    </xf>
    <xf numFmtId="172" fontId="47" fillId="0" borderId="1" xfId="0" applyNumberFormat="1" applyFont="1" applyBorder="1"/>
    <xf numFmtId="0" fontId="44" fillId="0" borderId="0" xfId="0" applyFont="1"/>
    <xf numFmtId="43" fontId="47" fillId="0" borderId="0" xfId="1" applyFont="1"/>
    <xf numFmtId="0" fontId="44" fillId="5" borderId="0" xfId="0" applyFont="1" applyFill="1"/>
    <xf numFmtId="0" fontId="44" fillId="15" borderId="0" xfId="0" applyFont="1" applyFill="1"/>
    <xf numFmtId="0" fontId="44" fillId="0" borderId="0" xfId="0" applyFont="1" applyFill="1"/>
    <xf numFmtId="0" fontId="44" fillId="10" borderId="0" xfId="0" applyFont="1" applyFill="1"/>
    <xf numFmtId="0" fontId="45" fillId="3" borderId="0" xfId="0" applyFont="1" applyFill="1"/>
    <xf numFmtId="0" fontId="44" fillId="3" borderId="0" xfId="0" applyFont="1" applyFill="1"/>
    <xf numFmtId="43" fontId="45" fillId="3" borderId="0" xfId="0" applyNumberFormat="1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3" fontId="49" fillId="0" borderId="1" xfId="1" applyFont="1" applyBorder="1" applyAlignment="1">
      <alignment horizontal="center" vertical="center"/>
    </xf>
    <xf numFmtId="43" fontId="49" fillId="0" borderId="5" xfId="0" applyNumberFormat="1" applyFont="1" applyBorder="1" applyAlignment="1">
      <alignment horizontal="center" vertical="center"/>
    </xf>
    <xf numFmtId="43" fontId="49" fillId="0" borderId="1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3" fontId="49" fillId="0" borderId="13" xfId="0" applyNumberFormat="1" applyFont="1" applyBorder="1" applyAlignment="1">
      <alignment horizontal="center" vertical="center"/>
    </xf>
    <xf numFmtId="43" fontId="54" fillId="0" borderId="1" xfId="1" applyFont="1" applyBorder="1" applyAlignment="1">
      <alignment horizontal="center" vertical="center"/>
    </xf>
    <xf numFmtId="43" fontId="54" fillId="0" borderId="5" xfId="0" applyNumberFormat="1" applyFont="1" applyBorder="1" applyAlignment="1">
      <alignment horizontal="center" vertical="center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66" fontId="47" fillId="2" borderId="1" xfId="0" applyNumberFormat="1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6" fillId="0" borderId="5" xfId="0" applyFont="1" applyBorder="1" applyAlignment="1">
      <alignment horizont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0" fontId="51" fillId="0" borderId="3" xfId="0" applyFont="1" applyFill="1" applyBorder="1" applyAlignment="1">
      <alignment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vertical="center" wrapText="1"/>
    </xf>
    <xf numFmtId="0" fontId="53" fillId="14" borderId="1" xfId="0" applyFont="1" applyFill="1" applyBorder="1" applyAlignment="1">
      <alignment horizontal="center" vertical="center" wrapText="1"/>
    </xf>
    <xf numFmtId="166" fontId="53" fillId="14" borderId="1" xfId="0" applyNumberFormat="1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166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1" fillId="0" borderId="4" xfId="0" applyFont="1" applyFill="1" applyBorder="1" applyAlignment="1">
      <alignment vertical="center" wrapText="1"/>
    </xf>
    <xf numFmtId="0" fontId="52" fillId="3" borderId="1" xfId="0" applyFont="1" applyFill="1" applyBorder="1" applyAlignment="1">
      <alignment horizontal="center" wrapText="1"/>
    </xf>
    <xf numFmtId="0" fontId="52" fillId="0" borderId="1" xfId="0" applyFont="1" applyBorder="1" applyAlignment="1">
      <alignment horizontal="center" wrapText="1"/>
    </xf>
    <xf numFmtId="0" fontId="51" fillId="14" borderId="7" xfId="0" applyFont="1" applyFill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vertical="center" wrapText="1"/>
    </xf>
    <xf numFmtId="0" fontId="51" fillId="3" borderId="2" xfId="0" applyFont="1" applyFill="1" applyBorder="1" applyAlignment="1">
      <alignment horizontal="center" vertical="center" wrapText="1"/>
    </xf>
    <xf numFmtId="0" fontId="52" fillId="1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0" fillId="0" borderId="0" xfId="0" applyFont="1"/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>
      <alignment vertical="center" wrapText="1"/>
    </xf>
    <xf numFmtId="0" fontId="12" fillId="0" borderId="0" xfId="0" applyFont="1" applyBorder="1"/>
    <xf numFmtId="0" fontId="57" fillId="3" borderId="1" xfId="0" applyFont="1" applyFill="1" applyBorder="1" applyAlignment="1">
      <alignment horizontal="center" vertical="center" wrapText="1"/>
    </xf>
    <xf numFmtId="165" fontId="56" fillId="0" borderId="1" xfId="1" applyNumberFormat="1" applyFont="1" applyBorder="1" applyAlignment="1">
      <alignment horizontal="center" vertical="center"/>
    </xf>
    <xf numFmtId="165" fontId="56" fillId="14" borderId="1" xfId="1" applyNumberFormat="1" applyFont="1" applyFill="1" applyBorder="1" applyAlignment="1">
      <alignment horizontal="center" vertical="center"/>
    </xf>
    <xf numFmtId="177" fontId="58" fillId="14" borderId="1" xfId="0" applyNumberFormat="1" applyFont="1" applyFill="1" applyBorder="1" applyAlignment="1">
      <alignment horizontal="center" vertical="center"/>
    </xf>
    <xf numFmtId="43" fontId="56" fillId="3" borderId="1" xfId="1" applyFont="1" applyFill="1" applyBorder="1" applyAlignment="1">
      <alignment horizontal="center" vertical="center"/>
    </xf>
    <xf numFmtId="43" fontId="58" fillId="3" borderId="1" xfId="1" applyFont="1" applyFill="1" applyBorder="1" applyAlignment="1">
      <alignment horizontal="center" vertical="center"/>
    </xf>
    <xf numFmtId="43" fontId="59" fillId="3" borderId="1" xfId="1" applyFont="1" applyFill="1" applyBorder="1" applyAlignment="1">
      <alignment horizontal="center" vertical="center"/>
    </xf>
    <xf numFmtId="165" fontId="56" fillId="3" borderId="1" xfId="1" applyNumberFormat="1" applyFont="1" applyFill="1" applyBorder="1" applyAlignment="1">
      <alignment horizontal="center" vertical="center"/>
    </xf>
    <xf numFmtId="3" fontId="57" fillId="3" borderId="1" xfId="0" applyNumberFormat="1" applyFont="1" applyFill="1" applyBorder="1" applyAlignment="1">
      <alignment horizontal="center" vertical="center" wrapText="1"/>
    </xf>
    <xf numFmtId="178" fontId="56" fillId="14" borderId="1" xfId="1" applyNumberFormat="1" applyFont="1" applyFill="1" applyBorder="1" applyAlignment="1">
      <alignment horizontal="center" vertical="center"/>
    </xf>
    <xf numFmtId="0" fontId="60" fillId="0" borderId="0" xfId="0" applyFont="1"/>
    <xf numFmtId="0" fontId="58" fillId="0" borderId="0" xfId="0" applyFont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43" fontId="60" fillId="3" borderId="0" xfId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43" fontId="60" fillId="3" borderId="1" xfId="0" applyNumberFormat="1" applyFont="1" applyFill="1" applyBorder="1" applyAlignment="1">
      <alignment horizontal="center" vertical="center"/>
    </xf>
    <xf numFmtId="43" fontId="60" fillId="3" borderId="7" xfId="0" applyNumberFormat="1" applyFont="1" applyFill="1" applyBorder="1" applyAlignment="1">
      <alignment horizontal="center" vertical="center"/>
    </xf>
    <xf numFmtId="43" fontId="60" fillId="3" borderId="1" xfId="1" applyFont="1" applyFill="1" applyBorder="1" applyAlignment="1">
      <alignment horizontal="center" vertical="center"/>
    </xf>
    <xf numFmtId="0" fontId="58" fillId="0" borderId="0" xfId="0" applyFont="1"/>
    <xf numFmtId="172" fontId="60" fillId="3" borderId="1" xfId="1" applyNumberFormat="1" applyFont="1" applyFill="1" applyBorder="1" applyAlignment="1">
      <alignment horizontal="center" vertical="center"/>
    </xf>
    <xf numFmtId="0" fontId="60" fillId="3" borderId="19" xfId="0" applyFont="1" applyFill="1" applyBorder="1" applyAlignment="1">
      <alignment horizontal="center" vertical="center" wrapText="1"/>
    </xf>
    <xf numFmtId="43" fontId="59" fillId="3" borderId="1" xfId="0" applyNumberFormat="1" applyFont="1" applyFill="1" applyBorder="1" applyAlignment="1">
      <alignment horizontal="center" vertical="center"/>
    </xf>
    <xf numFmtId="43" fontId="61" fillId="3" borderId="1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wrapText="1"/>
    </xf>
    <xf numFmtId="4" fontId="6" fillId="5" borderId="1" xfId="0" applyNumberFormat="1" applyFont="1" applyFill="1" applyBorder="1" applyAlignment="1">
      <alignment wrapText="1"/>
    </xf>
    <xf numFmtId="4" fontId="9" fillId="5" borderId="1" xfId="0" applyNumberFormat="1" applyFont="1" applyFill="1" applyBorder="1" applyAlignment="1">
      <alignment wrapText="1"/>
    </xf>
    <xf numFmtId="0" fontId="0" fillId="5" borderId="0" xfId="0" applyFill="1"/>
    <xf numFmtId="168" fontId="0" fillId="14" borderId="1" xfId="1" applyNumberFormat="1" applyFont="1" applyFill="1" applyBorder="1" applyAlignment="1">
      <alignment wrapText="1"/>
    </xf>
    <xf numFmtId="0" fontId="0" fillId="16" borderId="0" xfId="0" applyFill="1"/>
    <xf numFmtId="0" fontId="0" fillId="16" borderId="1" xfId="0" applyFill="1" applyBorder="1" applyAlignment="1">
      <alignment horizontal="center"/>
    </xf>
    <xf numFmtId="0" fontId="6" fillId="16" borderId="1" xfId="0" applyFont="1" applyFill="1" applyBorder="1" applyAlignment="1">
      <alignment wrapText="1"/>
    </xf>
    <xf numFmtId="4" fontId="6" fillId="16" borderId="1" xfId="0" applyNumberFormat="1" applyFont="1" applyFill="1" applyBorder="1"/>
    <xf numFmtId="4" fontId="6" fillId="16" borderId="1" xfId="0" applyNumberFormat="1" applyFont="1" applyFill="1" applyBorder="1" applyAlignment="1">
      <alignment wrapText="1"/>
    </xf>
    <xf numFmtId="4" fontId="9" fillId="16" borderId="1" xfId="0" applyNumberFormat="1" applyFont="1" applyFill="1" applyBorder="1" applyAlignment="1">
      <alignment wrapText="1"/>
    </xf>
    <xf numFmtId="0" fontId="0" fillId="16" borderId="1" xfId="0" applyFill="1" applyBorder="1"/>
    <xf numFmtId="0" fontId="0" fillId="0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wrapText="1"/>
    </xf>
    <xf numFmtId="0" fontId="0" fillId="17" borderId="1" xfId="0" applyFill="1" applyBorder="1"/>
    <xf numFmtId="0" fontId="0" fillId="17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horizontal="center" wrapText="1"/>
    </xf>
    <xf numFmtId="43" fontId="6" fillId="17" borderId="1" xfId="1" applyFont="1" applyFill="1" applyBorder="1" applyAlignment="1">
      <alignment horizontal="center" vertical="center" wrapText="1"/>
    </xf>
    <xf numFmtId="43" fontId="9" fillId="17" borderId="1" xfId="1" applyFont="1" applyFill="1" applyBorder="1" applyAlignment="1">
      <alignment horizontal="center" vertical="center" wrapText="1"/>
    </xf>
    <xf numFmtId="43" fontId="0" fillId="17" borderId="1" xfId="1" applyFont="1" applyFill="1" applyBorder="1" applyAlignment="1">
      <alignment wrapText="1"/>
    </xf>
    <xf numFmtId="168" fontId="0" fillId="17" borderId="1" xfId="1" applyNumberFormat="1" applyFont="1" applyFill="1" applyBorder="1" applyAlignment="1">
      <alignment wrapText="1"/>
    </xf>
    <xf numFmtId="0" fontId="0" fillId="17" borderId="0" xfId="0" applyNumberFormat="1" applyFont="1" applyFill="1" applyBorder="1" applyAlignment="1">
      <alignment wrapText="1"/>
    </xf>
    <xf numFmtId="4" fontId="0" fillId="14" borderId="1" xfId="0" applyNumberFormat="1" applyFont="1" applyFill="1" applyBorder="1" applyAlignment="1">
      <alignment horizontal="center" vertical="center" wrapText="1"/>
    </xf>
    <xf numFmtId="4" fontId="0" fillId="5" borderId="1" xfId="0" applyNumberFormat="1" applyFont="1" applyFill="1" applyBorder="1" applyAlignment="1">
      <alignment horizontal="center" vertical="center" wrapText="1"/>
    </xf>
    <xf numFmtId="4" fontId="0" fillId="17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0" fillId="14" borderId="1" xfId="1" applyNumberFormat="1" applyFont="1" applyFill="1" applyBorder="1" applyAlignment="1">
      <alignment horizontal="center" vertical="center" wrapText="1"/>
    </xf>
    <xf numFmtId="4" fontId="0" fillId="17" borderId="1" xfId="1" applyNumberFormat="1" applyFont="1" applyFill="1" applyBorder="1" applyAlignment="1">
      <alignment horizontal="center" vertical="center" wrapText="1"/>
    </xf>
    <xf numFmtId="4" fontId="0" fillId="5" borderId="1" xfId="1" applyNumberFormat="1" applyFont="1" applyFill="1" applyBorder="1" applyAlignment="1">
      <alignment horizontal="center" vertical="center" wrapText="1"/>
    </xf>
    <xf numFmtId="4" fontId="0" fillId="0" borderId="1" xfId="1" applyNumberFormat="1" applyFont="1" applyFill="1" applyBorder="1" applyAlignment="1">
      <alignment horizontal="center" vertical="center" wrapText="1"/>
    </xf>
    <xf numFmtId="4" fontId="0" fillId="0" borderId="3" xfId="1" applyNumberFormat="1" applyFont="1" applyFill="1" applyBorder="1" applyAlignment="1">
      <alignment horizontal="center" vertical="center" wrapText="1"/>
    </xf>
    <xf numFmtId="4" fontId="6" fillId="0" borderId="1" xfId="1" applyNumberFormat="1" applyFont="1" applyFill="1" applyBorder="1" applyAlignment="1">
      <alignment horizontal="center" vertical="center" wrapText="1"/>
    </xf>
    <xf numFmtId="4" fontId="9" fillId="0" borderId="1" xfId="1" applyNumberFormat="1" applyFont="1" applyFill="1" applyBorder="1" applyAlignment="1">
      <alignment horizontal="center" vertical="center" wrapText="1"/>
    </xf>
    <xf numFmtId="4" fontId="9" fillId="15" borderId="1" xfId="1" applyNumberFormat="1" applyFont="1" applyFill="1" applyBorder="1" applyAlignment="1">
      <alignment horizontal="center" vertical="center" wrapText="1"/>
    </xf>
    <xf numFmtId="4" fontId="9" fillId="5" borderId="1" xfId="1" applyNumberFormat="1" applyFont="1" applyFill="1" applyBorder="1" applyAlignment="1">
      <alignment horizontal="center" vertical="center" wrapText="1"/>
    </xf>
    <xf numFmtId="4" fontId="6" fillId="17" borderId="1" xfId="1" applyNumberFormat="1" applyFont="1" applyFill="1" applyBorder="1" applyAlignment="1">
      <alignment horizontal="center" vertical="center" wrapText="1"/>
    </xf>
    <xf numFmtId="4" fontId="9" fillId="17" borderId="1" xfId="1" applyNumberFormat="1" applyFont="1" applyFill="1" applyBorder="1" applyAlignment="1">
      <alignment horizontal="center" vertical="center" wrapText="1"/>
    </xf>
    <xf numFmtId="4" fontId="6" fillId="5" borderId="1" xfId="1" applyNumberFormat="1" applyFont="1" applyFill="1" applyBorder="1" applyAlignment="1">
      <alignment horizontal="center" vertical="center" wrapText="1"/>
    </xf>
    <xf numFmtId="4" fontId="6" fillId="14" borderId="1" xfId="1" applyNumberFormat="1" applyFont="1" applyFill="1" applyBorder="1" applyAlignment="1">
      <alignment horizontal="center" vertical="center" wrapText="1"/>
    </xf>
    <xf numFmtId="4" fontId="9" fillId="14" borderId="1" xfId="1" applyNumberFormat="1" applyFont="1" applyFill="1" applyBorder="1" applyAlignment="1">
      <alignment horizontal="center" vertical="center" wrapText="1"/>
    </xf>
    <xf numFmtId="4" fontId="6" fillId="0" borderId="3" xfId="1" applyNumberFormat="1" applyFont="1" applyFill="1" applyBorder="1" applyAlignment="1">
      <alignment horizontal="center" vertical="center" wrapText="1"/>
    </xf>
    <xf numFmtId="4" fontId="9" fillId="15" borderId="3" xfId="1" applyNumberFormat="1" applyFont="1" applyFill="1" applyBorder="1" applyAlignment="1">
      <alignment horizontal="center" vertical="center" wrapText="1"/>
    </xf>
    <xf numFmtId="4" fontId="9" fillId="5" borderId="3" xfId="1" applyNumberFormat="1" applyFont="1" applyFill="1" applyBorder="1" applyAlignment="1">
      <alignment horizontal="center" vertical="center" wrapText="1"/>
    </xf>
    <xf numFmtId="3" fontId="0" fillId="12" borderId="0" xfId="0" applyNumberFormat="1" applyFont="1" applyFill="1" applyBorder="1" applyAlignment="1">
      <alignment horizontal="center" vertical="center" wrapText="1"/>
    </xf>
    <xf numFmtId="3" fontId="1" fillId="12" borderId="3" xfId="0" applyNumberFormat="1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1" xfId="0" applyNumberFormat="1" applyFont="1" applyFill="1" applyBorder="1" applyAlignment="1">
      <alignment horizontal="center" vertical="center" wrapText="1"/>
    </xf>
    <xf numFmtId="3" fontId="0" fillId="12" borderId="1" xfId="0" applyNumberFormat="1" applyFont="1" applyFill="1" applyBorder="1" applyAlignment="1">
      <alignment horizontal="center" vertical="center" wrapText="1"/>
    </xf>
    <xf numFmtId="3" fontId="1" fillId="12" borderId="1" xfId="0" applyNumberFormat="1" applyFont="1" applyFill="1" applyBorder="1" applyAlignment="1">
      <alignment horizontal="center" vertical="center" wrapText="1"/>
    </xf>
    <xf numFmtId="3" fontId="39" fillId="12" borderId="0" xfId="0" applyNumberFormat="1" applyFont="1" applyFill="1" applyBorder="1" applyAlignment="1">
      <alignment horizontal="center" vertical="center" wrapText="1"/>
    </xf>
    <xf numFmtId="3" fontId="17" fillId="12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 wrapText="1"/>
    </xf>
    <xf numFmtId="3" fontId="0" fillId="5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3" fontId="0" fillId="8" borderId="3" xfId="0" applyNumberForma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39" fillId="0" borderId="0" xfId="0" applyNumberFormat="1" applyFont="1" applyFill="1" applyBorder="1" applyAlignment="1">
      <alignment horizontal="center" vertical="center" wrapText="1"/>
    </xf>
    <xf numFmtId="3" fontId="17" fillId="0" borderId="0" xfId="0" applyNumberFormat="1" applyFont="1" applyFill="1" applyBorder="1" applyAlignment="1">
      <alignment horizontal="center" vertical="center" wrapText="1"/>
    </xf>
    <xf numFmtId="3" fontId="0" fillId="8" borderId="1" xfId="0" applyNumberFormat="1" applyFont="1" applyFill="1" applyBorder="1" applyAlignment="1">
      <alignment horizontal="center" vertical="center" wrapText="1"/>
    </xf>
    <xf numFmtId="3" fontId="0" fillId="8" borderId="3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/>
    </xf>
    <xf numFmtId="3" fontId="6" fillId="14" borderId="1" xfId="0" applyNumberFormat="1" applyFont="1" applyFill="1" applyBorder="1" applyAlignment="1">
      <alignment horizontal="center" vertical="center"/>
    </xf>
    <xf numFmtId="4" fontId="1" fillId="0" borderId="3" xfId="0" applyNumberFormat="1" applyFont="1" applyFill="1" applyBorder="1" applyAlignment="1">
      <alignment horizontal="center" vertical="center" wrapText="1"/>
    </xf>
    <xf numFmtId="4" fontId="0" fillId="14" borderId="1" xfId="0" applyNumberFormat="1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8" borderId="1" xfId="0" applyNumberFormat="1" applyFont="1" applyFill="1" applyBorder="1" applyAlignment="1">
      <alignment horizontal="center" vertical="center" wrapText="1"/>
    </xf>
    <xf numFmtId="4" fontId="0" fillId="8" borderId="3" xfId="0" applyNumberFormat="1" applyFont="1" applyFill="1" applyBorder="1" applyAlignment="1">
      <alignment horizontal="center" vertical="center" wrapText="1"/>
    </xf>
    <xf numFmtId="3" fontId="0" fillId="17" borderId="1" xfId="0" applyNumberFormat="1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174" fontId="0" fillId="0" borderId="0" xfId="0" applyNumberFormat="1" applyFont="1" applyFill="1" applyBorder="1" applyAlignment="1">
      <alignment horizontal="center" vertical="center" wrapText="1"/>
    </xf>
    <xf numFmtId="174" fontId="1" fillId="0" borderId="1" xfId="0" applyNumberFormat="1" applyFont="1" applyFill="1" applyBorder="1" applyAlignment="1">
      <alignment horizontal="center" vertical="center" wrapText="1"/>
    </xf>
    <xf numFmtId="174" fontId="0" fillId="14" borderId="7" xfId="0" applyNumberFormat="1" applyFont="1" applyFill="1" applyBorder="1" applyAlignment="1">
      <alignment horizontal="center" vertical="center" wrapText="1"/>
    </xf>
    <xf numFmtId="174" fontId="0" fillId="14" borderId="1" xfId="0" applyNumberFormat="1" applyFont="1" applyFill="1" applyBorder="1" applyAlignment="1">
      <alignment horizontal="center" vertical="center" wrapText="1"/>
    </xf>
    <xf numFmtId="174" fontId="0" fillId="17" borderId="7" xfId="0" applyNumberFormat="1" applyFont="1" applyFill="1" applyBorder="1" applyAlignment="1">
      <alignment horizontal="center" vertical="center" wrapText="1"/>
    </xf>
    <xf numFmtId="174" fontId="0" fillId="17" borderId="1" xfId="0" applyNumberFormat="1" applyFont="1" applyFill="1" applyBorder="1" applyAlignment="1">
      <alignment horizontal="center" vertical="center" wrapText="1"/>
    </xf>
    <xf numFmtId="174" fontId="0" fillId="5" borderId="7" xfId="0" applyNumberFormat="1" applyFont="1" applyFill="1" applyBorder="1" applyAlignment="1">
      <alignment horizontal="center" vertical="center" wrapText="1"/>
    </xf>
    <xf numFmtId="174" fontId="0" fillId="5" borderId="1" xfId="0" applyNumberFormat="1" applyFont="1" applyFill="1" applyBorder="1" applyAlignment="1">
      <alignment horizontal="center" vertical="center" wrapText="1"/>
    </xf>
    <xf numFmtId="174" fontId="0" fillId="0" borderId="7" xfId="0" applyNumberFormat="1" applyFont="1" applyFill="1" applyBorder="1" applyAlignment="1">
      <alignment horizontal="center" vertical="center" wrapText="1"/>
    </xf>
    <xf numFmtId="174" fontId="0" fillId="0" borderId="1" xfId="0" applyNumberFormat="1" applyFont="1" applyFill="1" applyBorder="1" applyAlignment="1">
      <alignment horizontal="center" vertical="center" wrapText="1"/>
    </xf>
    <xf numFmtId="174" fontId="39" fillId="0" borderId="0" xfId="0" applyNumberFormat="1" applyFont="1" applyFill="1" applyBorder="1" applyAlignment="1">
      <alignment horizontal="center" vertical="center" wrapText="1"/>
    </xf>
    <xf numFmtId="174" fontId="17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17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8" borderId="1" xfId="0" applyNumberFormat="1" applyFill="1" applyBorder="1" applyAlignment="1">
      <alignment horizontal="center" vertical="center" wrapText="1"/>
    </xf>
    <xf numFmtId="0" fontId="0" fillId="8" borderId="1" xfId="0" applyNumberFormat="1" applyFont="1" applyFill="1" applyBorder="1" applyAlignment="1">
      <alignment horizontal="center" vertical="center" wrapText="1"/>
    </xf>
    <xf numFmtId="0" fontId="0" fillId="8" borderId="3" xfId="0" applyNumberFormat="1" applyFont="1" applyFill="1" applyBorder="1" applyAlignment="1">
      <alignment horizontal="center" vertical="center" wrapText="1"/>
    </xf>
    <xf numFmtId="4" fontId="0" fillId="18" borderId="1" xfId="1" applyNumberFormat="1" applyFont="1" applyFill="1" applyBorder="1" applyAlignment="1">
      <alignment horizontal="center" vertical="center" wrapText="1"/>
    </xf>
    <xf numFmtId="4" fontId="2" fillId="18" borderId="1" xfId="1" applyNumberFormat="1" applyFont="1" applyFill="1" applyBorder="1" applyAlignment="1">
      <alignment horizontal="center" vertical="center" wrapText="1"/>
    </xf>
    <xf numFmtId="4" fontId="6" fillId="18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11" fillId="7" borderId="1" xfId="0" applyFont="1" applyFill="1" applyBorder="1" applyAlignment="1">
      <alignment horizontal="right"/>
    </xf>
    <xf numFmtId="3" fontId="0" fillId="19" borderId="1" xfId="0" applyNumberForma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0" fillId="8" borderId="5" xfId="0" applyNumberFormat="1" applyFont="1" applyFill="1" applyBorder="1" applyAlignment="1">
      <alignment wrapText="1"/>
    </xf>
    <xf numFmtId="4" fontId="6" fillId="14" borderId="1" xfId="0" applyNumberFormat="1" applyFont="1" applyFill="1" applyBorder="1" applyAlignment="1">
      <alignment horizontal="center" vertical="center" wrapText="1"/>
    </xf>
    <xf numFmtId="4" fontId="17" fillId="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wrapText="1"/>
    </xf>
    <xf numFmtId="4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1" xfId="0" applyFill="1" applyBorder="1"/>
    <xf numFmtId="174" fontId="0" fillId="20" borderId="7" xfId="0" applyNumberFormat="1" applyFont="1" applyFill="1" applyBorder="1" applyAlignment="1">
      <alignment horizontal="center" vertical="center" wrapText="1"/>
    </xf>
    <xf numFmtId="174" fontId="0" fillId="20" borderId="1" xfId="0" applyNumberFormat="1" applyFont="1" applyFill="1" applyBorder="1" applyAlignment="1">
      <alignment horizontal="center" vertical="center" wrapText="1"/>
    </xf>
    <xf numFmtId="4" fontId="0" fillId="20" borderId="1" xfId="0" applyNumberFormat="1" applyFont="1" applyFill="1" applyBorder="1" applyAlignment="1">
      <alignment horizontal="center" vertical="center" wrapText="1"/>
    </xf>
    <xf numFmtId="4" fontId="0" fillId="20" borderId="1" xfId="1" applyNumberFormat="1" applyFont="1" applyFill="1" applyBorder="1" applyAlignment="1">
      <alignment horizontal="center" vertical="center" wrapText="1"/>
    </xf>
    <xf numFmtId="4" fontId="6" fillId="20" borderId="1" xfId="0" applyNumberFormat="1" applyFont="1" applyFill="1" applyBorder="1" applyAlignment="1">
      <alignment horizontal="center" vertical="center" wrapText="1"/>
    </xf>
    <xf numFmtId="0" fontId="0" fillId="20" borderId="0" xfId="0" applyNumberFormat="1" applyFont="1" applyFill="1" applyBorder="1" applyAlignment="1">
      <alignment wrapText="1"/>
    </xf>
    <xf numFmtId="3" fontId="0" fillId="20" borderId="1" xfId="0" applyNumberFormat="1" applyFill="1" applyBorder="1" applyAlignment="1">
      <alignment horizontal="center" vertical="center" wrapText="1"/>
    </xf>
    <xf numFmtId="4" fontId="6" fillId="20" borderId="1" xfId="1" applyNumberFormat="1" applyFont="1" applyFill="1" applyBorder="1" applyAlignment="1">
      <alignment horizontal="center" vertical="center" wrapText="1"/>
    </xf>
    <xf numFmtId="4" fontId="9" fillId="20" borderId="1" xfId="1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horizontal="center" vertical="center" wrapText="1"/>
    </xf>
    <xf numFmtId="165" fontId="56" fillId="0" borderId="1" xfId="1" applyNumberFormat="1" applyFont="1" applyFill="1" applyBorder="1" applyAlignment="1">
      <alignment horizontal="center" vertical="center"/>
    </xf>
    <xf numFmtId="0" fontId="1" fillId="14" borderId="0" xfId="0" applyFont="1" applyFill="1"/>
    <xf numFmtId="43" fontId="60" fillId="14" borderId="7" xfId="0" applyNumberFormat="1" applyFont="1" applyFill="1" applyBorder="1" applyAlignment="1">
      <alignment horizontal="center" vertical="center"/>
    </xf>
    <xf numFmtId="0" fontId="60" fillId="14" borderId="19" xfId="0" applyFont="1" applyFill="1" applyBorder="1" applyAlignment="1">
      <alignment horizontal="center" vertical="center" wrapText="1"/>
    </xf>
    <xf numFmtId="43" fontId="44" fillId="14" borderId="7" xfId="1" applyFont="1" applyFill="1" applyBorder="1"/>
    <xf numFmtId="165" fontId="44" fillId="14" borderId="7" xfId="0" applyNumberFormat="1" applyFont="1" applyFill="1" applyBorder="1"/>
    <xf numFmtId="43" fontId="47" fillId="14" borderId="7" xfId="0" applyNumberFormat="1" applyFont="1" applyFill="1" applyBorder="1"/>
    <xf numFmtId="0" fontId="47" fillId="14" borderId="19" xfId="0" applyFont="1" applyFill="1" applyBorder="1" applyAlignment="1">
      <alignment wrapText="1"/>
    </xf>
    <xf numFmtId="0" fontId="44" fillId="14" borderId="0" xfId="0" applyFont="1" applyFill="1"/>
    <xf numFmtId="0" fontId="2" fillId="14" borderId="0" xfId="0" applyFont="1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wrapText="1"/>
    </xf>
    <xf numFmtId="0" fontId="26" fillId="14" borderId="1" xfId="0" applyFont="1" applyFill="1" applyBorder="1"/>
    <xf numFmtId="0" fontId="26" fillId="14" borderId="1" xfId="0" applyFont="1" applyFill="1" applyBorder="1" applyAlignment="1">
      <alignment vertical="center"/>
    </xf>
    <xf numFmtId="43" fontId="26" fillId="14" borderId="1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vertical="center"/>
    </xf>
    <xf numFmtId="43" fontId="26" fillId="14" borderId="1" xfId="1" applyFont="1" applyFill="1" applyBorder="1" applyAlignment="1">
      <alignment vertical="center"/>
    </xf>
    <xf numFmtId="43" fontId="26" fillId="14" borderId="2" xfId="1" applyFont="1" applyFill="1" applyBorder="1" applyAlignment="1">
      <alignment vertical="center"/>
    </xf>
    <xf numFmtId="0" fontId="34" fillId="14" borderId="2" xfId="0" applyFont="1" applyFill="1" applyBorder="1" applyAlignment="1">
      <alignment vertical="center" wrapText="1"/>
    </xf>
    <xf numFmtId="0" fontId="34" fillId="14" borderId="1" xfId="0" applyFont="1" applyFill="1" applyBorder="1" applyAlignment="1">
      <alignment vertical="center" wrapText="1"/>
    </xf>
    <xf numFmtId="164" fontId="26" fillId="14" borderId="0" xfId="0" applyNumberFormat="1" applyFont="1" applyFill="1" applyAlignment="1">
      <alignment vertical="center"/>
    </xf>
    <xf numFmtId="0" fontId="51" fillId="21" borderId="1" xfId="0" applyFont="1" applyFill="1" applyBorder="1" applyAlignment="1">
      <alignment horizontal="center" vertical="center" wrapText="1"/>
    </xf>
    <xf numFmtId="0" fontId="51" fillId="21" borderId="1" xfId="0" applyFont="1" applyFill="1" applyBorder="1" applyAlignment="1">
      <alignment horizontal="center" wrapText="1"/>
    </xf>
    <xf numFmtId="43" fontId="56" fillId="21" borderId="1" xfId="1" applyFont="1" applyFill="1" applyBorder="1" applyAlignment="1">
      <alignment horizontal="center" vertical="center"/>
    </xf>
    <xf numFmtId="43" fontId="60" fillId="21" borderId="1" xfId="0" applyNumberFormat="1" applyFont="1" applyFill="1" applyBorder="1" applyAlignment="1">
      <alignment horizontal="center" vertical="center"/>
    </xf>
    <xf numFmtId="178" fontId="56" fillId="0" borderId="1" xfId="1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 vertical="center"/>
    </xf>
    <xf numFmtId="43" fontId="26" fillId="14" borderId="4" xfId="1" applyFont="1" applyFill="1" applyBorder="1" applyAlignment="1">
      <alignment vertical="center"/>
    </xf>
    <xf numFmtId="0" fontId="51" fillId="19" borderId="1" xfId="0" applyFont="1" applyFill="1" applyBorder="1" applyAlignment="1">
      <alignment horizontal="center" wrapText="1"/>
    </xf>
    <xf numFmtId="43" fontId="56" fillId="19" borderId="1" xfId="1" applyFont="1" applyFill="1" applyBorder="1" applyAlignment="1">
      <alignment horizontal="center" vertical="center"/>
    </xf>
    <xf numFmtId="166" fontId="53" fillId="19" borderId="1" xfId="0" applyNumberFormat="1" applyFont="1" applyFill="1" applyBorder="1" applyAlignment="1">
      <alignment horizontal="center" vertical="center" wrapText="1"/>
    </xf>
    <xf numFmtId="43" fontId="59" fillId="22" borderId="1" xfId="1" applyFont="1" applyFill="1" applyBorder="1" applyAlignment="1">
      <alignment horizontal="center" vertical="center"/>
    </xf>
    <xf numFmtId="43" fontId="60" fillId="22" borderId="19" xfId="0" applyNumberFormat="1" applyFont="1" applyFill="1" applyBorder="1" applyAlignment="1">
      <alignment horizontal="center" vertical="center" wrapText="1"/>
    </xf>
    <xf numFmtId="165" fontId="56" fillId="22" borderId="1" xfId="1" applyNumberFormat="1" applyFont="1" applyFill="1" applyBorder="1" applyAlignment="1">
      <alignment horizontal="center" vertical="center"/>
    </xf>
    <xf numFmtId="177" fontId="58" fillId="22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 wrapText="1"/>
    </xf>
    <xf numFmtId="0" fontId="51" fillId="9" borderId="7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/>
    </xf>
    <xf numFmtId="177" fontId="58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wrapText="1"/>
    </xf>
    <xf numFmtId="166" fontId="53" fillId="9" borderId="1" xfId="0" applyNumberFormat="1" applyFont="1" applyFill="1" applyBorder="1" applyAlignment="1">
      <alignment horizontal="center" vertical="center" wrapText="1"/>
    </xf>
    <xf numFmtId="178" fontId="56" fillId="3" borderId="1" xfId="1" applyNumberFormat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4" fillId="23" borderId="1" xfId="4" applyFont="1" applyFill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6" fillId="0" borderId="1" xfId="4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horizontal="center" vertical="center"/>
    </xf>
    <xf numFmtId="179" fontId="0" fillId="0" borderId="0" xfId="0" applyNumberFormat="1"/>
    <xf numFmtId="14" fontId="0" fillId="0" borderId="0" xfId="0" applyNumberFormat="1" applyBorder="1"/>
    <xf numFmtId="179" fontId="0" fillId="0" borderId="0" xfId="0" applyNumberFormat="1" applyBorder="1"/>
    <xf numFmtId="0" fontId="56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6" fillId="0" borderId="6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" fontId="56" fillId="3" borderId="1" xfId="0" applyNumberFormat="1" applyFont="1" applyFill="1" applyBorder="1" applyAlignment="1">
      <alignment horizontal="center" vertical="center"/>
    </xf>
    <xf numFmtId="1" fontId="44" fillId="0" borderId="3" xfId="0" applyNumberFormat="1" applyFont="1" applyBorder="1" applyAlignment="1">
      <alignment horizontal="right"/>
    </xf>
    <xf numFmtId="1" fontId="44" fillId="0" borderId="2" xfId="0" applyNumberFormat="1" applyFont="1" applyBorder="1" applyAlignment="1">
      <alignment horizontal="right"/>
    </xf>
    <xf numFmtId="49" fontId="48" fillId="14" borderId="5" xfId="0" applyNumberFormat="1" applyFont="1" applyFill="1" applyBorder="1" applyAlignment="1">
      <alignment horizontal="center" wrapText="1"/>
    </xf>
    <xf numFmtId="49" fontId="48" fillId="14" borderId="7" xfId="0" applyNumberFormat="1" applyFont="1" applyFill="1" applyBorder="1" applyAlignment="1">
      <alignment horizontal="center" wrapText="1"/>
    </xf>
    <xf numFmtId="49" fontId="48" fillId="3" borderId="5" xfId="0" applyNumberFormat="1" applyFont="1" applyFill="1" applyBorder="1" applyAlignment="1">
      <alignment horizontal="center" wrapText="1"/>
    </xf>
    <xf numFmtId="49" fontId="48" fillId="3" borderId="6" xfId="0" applyNumberFormat="1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49" fontId="1" fillId="0" borderId="13" xfId="0" applyNumberFormat="1" applyFont="1" applyBorder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wrapText="1"/>
    </xf>
    <xf numFmtId="0" fontId="0" fillId="0" borderId="20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 applyAlignment="1">
      <alignment wrapText="1"/>
    </xf>
    <xf numFmtId="180" fontId="0" fillId="0" borderId="0" xfId="0" applyNumberFormat="1"/>
  </cellXfs>
  <cellStyles count="5">
    <cellStyle name="Normal_1" xfId="3"/>
    <cellStyle name="Обычный" xfId="0" builtinId="0"/>
    <cellStyle name="Обычный 2" xfId="4"/>
    <cellStyle name="Обычный 6 3 3 3" xfId="2"/>
    <cellStyle name="Финансовый" xfId="1" builtinId="3"/>
  </cellStyles>
  <dxfs count="4">
    <dxf>
      <numFmt numFmtId="179" formatCode="000"/>
    </dxf>
    <dxf>
      <numFmt numFmtId="19" formatCode="dd/mm/yyyy"/>
    </dxf>
    <dxf>
      <numFmt numFmtId="19" formatCode="dd/mm/yyyy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a/Documents/&#1041;&#1102;&#1076;&#1078;&#1077;&#1090;/&#1041;&#1102;&#1076;&#1078;&#1077;&#1090;%20&#1085;&#1072;%202019%20&#1075;&#1086;&#1076;/&#1056;&#1072;&#1089;&#1095;&#1077;&#1090;&#1099;/&#1056;&#1072;&#1089;&#1095;&#1077;&#1090;&#1099;%20&#1082;&#1088;&#1072;&#1081;&#1085;&#1080;&#1077;/&#1057;&#1086;&#1075;&#1083;&#1072;&#1089;&#1086;&#1074;&#1072;&#1085;&#1085;&#1099;&#1077;%20&#1088;&#1072;&#1089;&#1095;&#1077;&#1090;&#1099;/&#1054;&#1090;%20&#1060;&#1080;&#1088;&#1091;&#1079;&#1099;/&#1050;&#1086;&#1087;&#1080;&#1103;%20&#1043;&#1047;%20&#1042;&#1055;&#1054;%201%20%20&#1086;&#1073;&#1097;&#1080;&#1081;%2021%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 2019"/>
      <sheetName val="Свод 2020 "/>
      <sheetName val="Свод 2021"/>
      <sheetName val="Для расчета ЗП"/>
      <sheetName val="Лист1"/>
      <sheetName val="2019"/>
      <sheetName val="Коэф. выравнивания"/>
      <sheetName val="выравнивание"/>
      <sheetName val="Нормативы"/>
      <sheetName val="Территориальный к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G6">
            <v>2.1059999999999999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I98" totalsRowShown="0">
  <autoFilter ref="A1:I98"/>
  <sortState ref="A2:I95">
    <sortCondition ref="B1:B95"/>
  </sortState>
  <tableColumns count="9">
    <tableColumn id="1" name="Наименование"/>
    <tableColumn id="2" name="Номер" dataDxfId="3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workbookViewId="0">
      <selection activeCell="C415" sqref="C415"/>
    </sheetView>
  </sheetViews>
  <sheetFormatPr defaultRowHeight="15" x14ac:dyDescent="0.25"/>
  <sheetData>
    <row r="1" spans="1:88" x14ac:dyDescent="0.25">
      <c r="A1" t="s">
        <v>656</v>
      </c>
      <c r="B1" t="s">
        <v>1</v>
      </c>
      <c r="C1" t="s">
        <v>693</v>
      </c>
      <c r="D1" t="s">
        <v>694</v>
      </c>
      <c r="E1" t="s">
        <v>695</v>
      </c>
      <c r="F1" t="s">
        <v>696</v>
      </c>
      <c r="G1" t="s">
        <v>697</v>
      </c>
      <c r="H1" t="s">
        <v>657</v>
      </c>
      <c r="I1" t="s">
        <v>658</v>
      </c>
      <c r="J1" t="s">
        <v>659</v>
      </c>
      <c r="K1" t="s">
        <v>660</v>
      </c>
      <c r="L1" t="s">
        <v>661</v>
      </c>
      <c r="M1" t="s">
        <v>662</v>
      </c>
      <c r="N1" t="s">
        <v>663</v>
      </c>
      <c r="O1" t="s">
        <v>664</v>
      </c>
      <c r="P1" t="s">
        <v>665</v>
      </c>
      <c r="Q1" t="s">
        <v>666</v>
      </c>
      <c r="R1" t="s">
        <v>667</v>
      </c>
      <c r="S1" t="s">
        <v>668</v>
      </c>
      <c r="T1" t="s">
        <v>669</v>
      </c>
      <c r="U1" t="s">
        <v>670</v>
      </c>
      <c r="V1" t="s">
        <v>671</v>
      </c>
      <c r="W1" t="s">
        <v>672</v>
      </c>
      <c r="X1" t="s">
        <v>673</v>
      </c>
      <c r="Y1" t="s">
        <v>674</v>
      </c>
      <c r="Z1" t="s">
        <v>675</v>
      </c>
      <c r="AA1" t="s">
        <v>676</v>
      </c>
      <c r="AB1" t="s">
        <v>677</v>
      </c>
      <c r="AC1" t="s">
        <v>678</v>
      </c>
      <c r="AD1" t="s">
        <v>679</v>
      </c>
      <c r="AE1" t="s">
        <v>680</v>
      </c>
      <c r="AF1" t="s">
        <v>681</v>
      </c>
      <c r="AG1" t="s">
        <v>682</v>
      </c>
      <c r="AH1" t="s">
        <v>683</v>
      </c>
      <c r="AI1" t="s">
        <v>684</v>
      </c>
      <c r="AJ1" t="s">
        <v>685</v>
      </c>
      <c r="AK1" t="s">
        <v>686</v>
      </c>
      <c r="AL1" t="s">
        <v>687</v>
      </c>
      <c r="AM1" t="s">
        <v>688</v>
      </c>
      <c r="AN1" t="s">
        <v>689</v>
      </c>
      <c r="AO1" t="s">
        <v>690</v>
      </c>
      <c r="AP1" t="s">
        <v>691</v>
      </c>
      <c r="AQ1" t="s">
        <v>692</v>
      </c>
      <c r="CB1" t="s">
        <v>698</v>
      </c>
      <c r="CC1" t="s">
        <v>655</v>
      </c>
      <c r="CD1" t="s">
        <v>699</v>
      </c>
      <c r="CE1" t="s">
        <v>195</v>
      </c>
      <c r="CF1" t="s">
        <v>192</v>
      </c>
      <c r="CG1" s="768" t="s">
        <v>700</v>
      </c>
      <c r="CH1" s="768" t="s">
        <v>701</v>
      </c>
      <c r="CI1" s="850" t="s">
        <v>702</v>
      </c>
      <c r="CJ1" t="s">
        <v>703</v>
      </c>
    </row>
    <row r="2" spans="1:88" x14ac:dyDescent="0.25">
      <c r="E2">
        <v>1</v>
      </c>
      <c r="J2">
        <v>0.06</v>
      </c>
      <c r="K2">
        <v>22530</v>
      </c>
      <c r="L2">
        <v>7308</v>
      </c>
      <c r="M2">
        <v>5800</v>
      </c>
      <c r="N2">
        <v>540</v>
      </c>
      <c r="O2">
        <v>770</v>
      </c>
      <c r="P2">
        <v>80</v>
      </c>
      <c r="Q2">
        <v>330</v>
      </c>
      <c r="R2">
        <v>37140</v>
      </c>
      <c r="S2">
        <v>3520</v>
      </c>
      <c r="CG2" s="768"/>
      <c r="CH2" s="768"/>
      <c r="CI2" s="850"/>
    </row>
    <row r="3" spans="1:88" x14ac:dyDescent="0.25">
      <c r="E3">
        <v>9</v>
      </c>
      <c r="J3">
        <v>0.39</v>
      </c>
      <c r="K3">
        <v>371</v>
      </c>
      <c r="L3">
        <v>670.89</v>
      </c>
      <c r="M3">
        <v>508</v>
      </c>
      <c r="N3">
        <v>54</v>
      </c>
      <c r="O3">
        <v>77</v>
      </c>
      <c r="P3">
        <v>8</v>
      </c>
      <c r="Q3">
        <v>30</v>
      </c>
      <c r="R3">
        <v>1548.33</v>
      </c>
      <c r="S3">
        <v>0</v>
      </c>
      <c r="CG3" s="768"/>
      <c r="CH3" s="768"/>
      <c r="CI3" s="850"/>
    </row>
    <row r="4" spans="1:88" x14ac:dyDescent="0.25">
      <c r="E4">
        <v>208</v>
      </c>
      <c r="J4">
        <v>26.28</v>
      </c>
      <c r="K4">
        <v>19050</v>
      </c>
      <c r="L4">
        <v>7308.36</v>
      </c>
      <c r="M4">
        <v>5800</v>
      </c>
      <c r="N4">
        <v>540</v>
      </c>
      <c r="O4">
        <v>770</v>
      </c>
      <c r="P4">
        <v>80</v>
      </c>
      <c r="Q4">
        <v>1050</v>
      </c>
      <c r="R4">
        <v>18570.240000000002</v>
      </c>
      <c r="S4">
        <v>3520</v>
      </c>
      <c r="CG4" s="768"/>
      <c r="CH4" s="768"/>
      <c r="CI4" s="850"/>
    </row>
    <row r="5" spans="1:88" x14ac:dyDescent="0.25">
      <c r="E5">
        <v>10</v>
      </c>
      <c r="J5">
        <v>0.43</v>
      </c>
      <c r="K5">
        <v>3710</v>
      </c>
      <c r="L5">
        <v>6708.4</v>
      </c>
      <c r="M5">
        <v>5080</v>
      </c>
      <c r="N5">
        <v>540</v>
      </c>
      <c r="O5">
        <v>770</v>
      </c>
      <c r="P5">
        <v>80</v>
      </c>
      <c r="Q5">
        <v>300</v>
      </c>
      <c r="R5">
        <v>15482.9</v>
      </c>
      <c r="S5">
        <v>3520</v>
      </c>
      <c r="CG5" s="768"/>
      <c r="CH5" s="768"/>
      <c r="CI5" s="850"/>
    </row>
    <row r="6" spans="1:88" x14ac:dyDescent="0.25">
      <c r="E6">
        <v>4</v>
      </c>
      <c r="J6">
        <v>0.25</v>
      </c>
      <c r="K6">
        <v>19930</v>
      </c>
      <c r="L6">
        <v>7308.25</v>
      </c>
      <c r="M6">
        <v>5800</v>
      </c>
      <c r="N6">
        <v>540</v>
      </c>
      <c r="O6">
        <v>770</v>
      </c>
      <c r="P6">
        <v>80</v>
      </c>
      <c r="Q6">
        <v>1050</v>
      </c>
      <c r="R6">
        <v>37140.5</v>
      </c>
      <c r="S6">
        <v>3520</v>
      </c>
      <c r="CG6" s="768"/>
      <c r="CH6" s="768"/>
      <c r="CI6" s="850"/>
    </row>
    <row r="7" spans="1:88" x14ac:dyDescent="0.25">
      <c r="E7">
        <v>61</v>
      </c>
      <c r="J7">
        <v>7.71</v>
      </c>
      <c r="K7">
        <v>1905</v>
      </c>
      <c r="L7">
        <v>730.84</v>
      </c>
      <c r="M7">
        <v>580</v>
      </c>
      <c r="N7">
        <v>54</v>
      </c>
      <c r="O7">
        <v>77</v>
      </c>
      <c r="P7">
        <v>8</v>
      </c>
      <c r="Q7">
        <v>105</v>
      </c>
      <c r="R7">
        <v>1857.02</v>
      </c>
      <c r="S7">
        <v>0</v>
      </c>
      <c r="CG7" s="768"/>
      <c r="CH7" s="768"/>
      <c r="CI7" s="850"/>
    </row>
    <row r="8" spans="1:88" x14ac:dyDescent="0.25">
      <c r="E8">
        <v>32</v>
      </c>
      <c r="J8">
        <v>4.04</v>
      </c>
      <c r="K8">
        <v>19050</v>
      </c>
      <c r="L8">
        <v>7308.38</v>
      </c>
      <c r="M8">
        <v>5800</v>
      </c>
      <c r="N8">
        <v>540</v>
      </c>
      <c r="O8">
        <v>770</v>
      </c>
      <c r="P8">
        <v>80</v>
      </c>
      <c r="Q8">
        <v>1050</v>
      </c>
      <c r="R8">
        <v>18570.25</v>
      </c>
      <c r="S8">
        <v>3520</v>
      </c>
      <c r="CG8" s="768"/>
      <c r="CH8" s="768"/>
      <c r="CI8" s="850"/>
    </row>
    <row r="9" spans="1:88" x14ac:dyDescent="0.25">
      <c r="E9">
        <v>1</v>
      </c>
      <c r="J9">
        <v>0.06</v>
      </c>
      <c r="K9">
        <v>19930</v>
      </c>
      <c r="L9">
        <v>7308</v>
      </c>
      <c r="M9">
        <v>5800</v>
      </c>
      <c r="N9">
        <v>540</v>
      </c>
      <c r="O9">
        <v>770</v>
      </c>
      <c r="P9">
        <v>80</v>
      </c>
      <c r="Q9">
        <v>1050</v>
      </c>
      <c r="R9">
        <v>37140</v>
      </c>
      <c r="S9">
        <v>3520</v>
      </c>
      <c r="CG9" s="768"/>
      <c r="CH9" s="768"/>
      <c r="CI9" s="850"/>
    </row>
    <row r="10" spans="1:88" x14ac:dyDescent="0.25">
      <c r="E10">
        <v>30</v>
      </c>
      <c r="J10">
        <v>3.79</v>
      </c>
      <c r="K10">
        <v>1905</v>
      </c>
      <c r="L10">
        <v>730.83</v>
      </c>
      <c r="M10">
        <v>580</v>
      </c>
      <c r="N10">
        <v>54</v>
      </c>
      <c r="O10">
        <v>77</v>
      </c>
      <c r="P10">
        <v>8</v>
      </c>
      <c r="Q10">
        <v>105</v>
      </c>
      <c r="R10">
        <v>1857.03</v>
      </c>
      <c r="S10">
        <v>0</v>
      </c>
      <c r="CG10" s="768"/>
      <c r="CH10" s="768"/>
      <c r="CI10" s="850"/>
    </row>
    <row r="11" spans="1:88" x14ac:dyDescent="0.25">
      <c r="E11">
        <v>1</v>
      </c>
      <c r="J11">
        <v>0.06</v>
      </c>
      <c r="K11">
        <v>1993</v>
      </c>
      <c r="L11">
        <v>731</v>
      </c>
      <c r="M11">
        <v>580</v>
      </c>
      <c r="N11">
        <v>54</v>
      </c>
      <c r="O11">
        <v>77</v>
      </c>
      <c r="P11">
        <v>8</v>
      </c>
      <c r="Q11">
        <v>105</v>
      </c>
      <c r="R11">
        <v>3714</v>
      </c>
      <c r="S11">
        <v>0</v>
      </c>
      <c r="CG11" s="768"/>
      <c r="CH11" s="768"/>
      <c r="CI11" s="850"/>
    </row>
    <row r="12" spans="1:88" x14ac:dyDescent="0.25">
      <c r="E12">
        <v>12</v>
      </c>
      <c r="J12">
        <v>0.52</v>
      </c>
      <c r="K12">
        <v>3710</v>
      </c>
      <c r="L12">
        <v>6708.42</v>
      </c>
      <c r="M12">
        <v>5080</v>
      </c>
      <c r="N12">
        <v>540</v>
      </c>
      <c r="O12">
        <v>770</v>
      </c>
      <c r="P12">
        <v>80</v>
      </c>
      <c r="Q12">
        <v>300</v>
      </c>
      <c r="R12">
        <v>15482.92</v>
      </c>
      <c r="S12">
        <v>3520</v>
      </c>
      <c r="CG12" s="768"/>
      <c r="CH12" s="768"/>
      <c r="CI12" s="850"/>
    </row>
    <row r="13" spans="1:88" x14ac:dyDescent="0.25">
      <c r="E13">
        <v>10</v>
      </c>
      <c r="J13">
        <v>0.43</v>
      </c>
      <c r="K13">
        <v>3710</v>
      </c>
      <c r="L13">
        <v>6708.4</v>
      </c>
      <c r="M13">
        <v>5080</v>
      </c>
      <c r="N13">
        <v>540</v>
      </c>
      <c r="O13">
        <v>770</v>
      </c>
      <c r="P13">
        <v>80</v>
      </c>
      <c r="Q13">
        <v>300</v>
      </c>
      <c r="R13">
        <v>15482.9</v>
      </c>
      <c r="S13">
        <v>3520</v>
      </c>
      <c r="CG13" s="768"/>
      <c r="CH13" s="768"/>
      <c r="CI13" s="850"/>
    </row>
    <row r="14" spans="1:88" x14ac:dyDescent="0.25">
      <c r="E14">
        <v>13</v>
      </c>
      <c r="J14">
        <v>0.56000000000000005</v>
      </c>
      <c r="K14">
        <v>371</v>
      </c>
      <c r="L14">
        <v>670.85</v>
      </c>
      <c r="M14">
        <v>508</v>
      </c>
      <c r="N14">
        <v>54</v>
      </c>
      <c r="O14">
        <v>77</v>
      </c>
      <c r="P14">
        <v>8</v>
      </c>
      <c r="Q14">
        <v>30</v>
      </c>
      <c r="R14">
        <v>1548.31</v>
      </c>
      <c r="S14">
        <v>0</v>
      </c>
      <c r="CG14" s="768"/>
      <c r="CH14" s="768"/>
      <c r="CI14" s="850"/>
    </row>
    <row r="15" spans="1:88" x14ac:dyDescent="0.25">
      <c r="C15" t="s">
        <v>581</v>
      </c>
      <c r="D15">
        <v>6025001776</v>
      </c>
      <c r="E15">
        <v>131</v>
      </c>
      <c r="J15">
        <v>16.55</v>
      </c>
      <c r="K15">
        <v>19050</v>
      </c>
      <c r="L15">
        <v>7308.36</v>
      </c>
      <c r="M15">
        <v>5800</v>
      </c>
      <c r="N15">
        <v>540</v>
      </c>
      <c r="O15">
        <v>770</v>
      </c>
      <c r="P15">
        <v>80</v>
      </c>
      <c r="Q15">
        <v>1050</v>
      </c>
      <c r="R15">
        <v>18570.240000000002</v>
      </c>
      <c r="S15">
        <v>3520</v>
      </c>
      <c r="CB15">
        <v>602501001</v>
      </c>
      <c r="CG15" s="768"/>
      <c r="CH15" s="768"/>
      <c r="CI15" s="850"/>
    </row>
    <row r="16" spans="1:88" x14ac:dyDescent="0.25">
      <c r="C16" t="s">
        <v>581</v>
      </c>
      <c r="D16">
        <v>6025001776</v>
      </c>
      <c r="E16">
        <v>40</v>
      </c>
      <c r="J16">
        <v>5.05</v>
      </c>
      <c r="K16">
        <v>1905</v>
      </c>
      <c r="L16">
        <v>730.83</v>
      </c>
      <c r="M16">
        <v>580</v>
      </c>
      <c r="N16">
        <v>54</v>
      </c>
      <c r="O16">
        <v>77</v>
      </c>
      <c r="P16">
        <v>8</v>
      </c>
      <c r="Q16">
        <v>105</v>
      </c>
      <c r="R16">
        <v>1857.03</v>
      </c>
      <c r="S16">
        <v>0</v>
      </c>
      <c r="CB16">
        <v>602501001</v>
      </c>
      <c r="CG16" s="768"/>
      <c r="CH16" s="768"/>
      <c r="CI16" s="850"/>
    </row>
    <row r="17" spans="3:87" x14ac:dyDescent="0.25">
      <c r="C17" t="s">
        <v>581</v>
      </c>
      <c r="D17">
        <v>6025001776</v>
      </c>
      <c r="E17">
        <v>10</v>
      </c>
      <c r="J17">
        <v>1.1499999999999999</v>
      </c>
      <c r="K17">
        <v>21610</v>
      </c>
      <c r="L17">
        <v>7308.4</v>
      </c>
      <c r="M17">
        <v>5800</v>
      </c>
      <c r="N17">
        <v>540</v>
      </c>
      <c r="O17">
        <v>770</v>
      </c>
      <c r="P17">
        <v>80</v>
      </c>
      <c r="Q17">
        <v>330</v>
      </c>
      <c r="R17">
        <v>18570.2</v>
      </c>
      <c r="S17">
        <v>3520</v>
      </c>
      <c r="CB17">
        <v>602501001</v>
      </c>
      <c r="CG17" s="768"/>
      <c r="CH17" s="768"/>
      <c r="CI17" s="850"/>
    </row>
    <row r="18" spans="3:87" x14ac:dyDescent="0.25">
      <c r="C18" t="s">
        <v>581</v>
      </c>
      <c r="D18">
        <v>6025001776</v>
      </c>
      <c r="E18">
        <v>3</v>
      </c>
      <c r="J18">
        <v>0.34</v>
      </c>
      <c r="K18">
        <v>21610</v>
      </c>
      <c r="L18">
        <v>7308.33</v>
      </c>
      <c r="M18">
        <v>5800</v>
      </c>
      <c r="N18">
        <v>540</v>
      </c>
      <c r="O18">
        <v>770</v>
      </c>
      <c r="P18">
        <v>80</v>
      </c>
      <c r="Q18">
        <v>330</v>
      </c>
      <c r="R18">
        <v>18570.330000000002</v>
      </c>
      <c r="S18">
        <v>3520</v>
      </c>
      <c r="CB18">
        <v>602501001</v>
      </c>
      <c r="CG18" s="768"/>
      <c r="CH18" s="768"/>
      <c r="CI18" s="850"/>
    </row>
    <row r="19" spans="3:87" x14ac:dyDescent="0.25">
      <c r="C19" t="s">
        <v>581</v>
      </c>
      <c r="D19">
        <v>6025001776</v>
      </c>
      <c r="E19">
        <v>6</v>
      </c>
      <c r="J19">
        <v>0.69</v>
      </c>
      <c r="K19">
        <v>21610</v>
      </c>
      <c r="L19">
        <v>7308.33</v>
      </c>
      <c r="M19">
        <v>5800</v>
      </c>
      <c r="N19">
        <v>540</v>
      </c>
      <c r="O19">
        <v>770</v>
      </c>
      <c r="P19">
        <v>80</v>
      </c>
      <c r="Q19">
        <v>330</v>
      </c>
      <c r="R19">
        <v>18570.169999999998</v>
      </c>
      <c r="S19">
        <v>3520</v>
      </c>
      <c r="CB19">
        <v>602501001</v>
      </c>
      <c r="CG19" s="768"/>
      <c r="CH19" s="768"/>
      <c r="CI19" s="850"/>
    </row>
    <row r="20" spans="3:87" x14ac:dyDescent="0.25">
      <c r="C20" t="s">
        <v>581</v>
      </c>
      <c r="D20">
        <v>6025001776</v>
      </c>
      <c r="E20">
        <v>38</v>
      </c>
      <c r="J20">
        <v>4.37</v>
      </c>
      <c r="K20">
        <v>21610</v>
      </c>
      <c r="L20">
        <v>7308.37</v>
      </c>
      <c r="M20">
        <v>5800</v>
      </c>
      <c r="N20">
        <v>540</v>
      </c>
      <c r="O20">
        <v>770</v>
      </c>
      <c r="P20">
        <v>80</v>
      </c>
      <c r="Q20">
        <v>330</v>
      </c>
      <c r="R20">
        <v>18570.240000000002</v>
      </c>
      <c r="S20">
        <v>3520</v>
      </c>
      <c r="CB20">
        <v>602501001</v>
      </c>
      <c r="CG20" s="768"/>
      <c r="CH20" s="768"/>
      <c r="CI20" s="850"/>
    </row>
    <row r="21" spans="3:87" x14ac:dyDescent="0.25">
      <c r="C21" t="s">
        <v>581</v>
      </c>
      <c r="D21">
        <v>6025001776</v>
      </c>
      <c r="E21">
        <v>1</v>
      </c>
      <c r="J21">
        <v>0.04</v>
      </c>
      <c r="K21">
        <v>8580</v>
      </c>
      <c r="L21">
        <v>6790</v>
      </c>
      <c r="M21">
        <v>5800</v>
      </c>
      <c r="N21">
        <v>540</v>
      </c>
      <c r="O21">
        <v>770</v>
      </c>
      <c r="P21">
        <v>170</v>
      </c>
      <c r="Q21">
        <v>200</v>
      </c>
      <c r="R21">
        <v>15483</v>
      </c>
      <c r="S21">
        <v>0</v>
      </c>
      <c r="CB21">
        <v>602501001</v>
      </c>
      <c r="CG21" s="768"/>
      <c r="CH21" s="768"/>
      <c r="CI21" s="850"/>
    </row>
    <row r="22" spans="3:87" x14ac:dyDescent="0.25">
      <c r="C22" t="s">
        <v>581</v>
      </c>
      <c r="D22">
        <v>6025001776</v>
      </c>
      <c r="E22">
        <v>4</v>
      </c>
      <c r="J22">
        <v>0.41</v>
      </c>
      <c r="K22">
        <v>23360</v>
      </c>
      <c r="L22">
        <v>7363</v>
      </c>
      <c r="M22">
        <v>5800</v>
      </c>
      <c r="N22">
        <v>540</v>
      </c>
      <c r="O22">
        <v>770</v>
      </c>
      <c r="P22">
        <v>170</v>
      </c>
      <c r="Q22">
        <v>200</v>
      </c>
      <c r="R22">
        <v>15483</v>
      </c>
      <c r="S22">
        <v>0</v>
      </c>
      <c r="CB22">
        <v>602501001</v>
      </c>
      <c r="CG22" s="768"/>
      <c r="CH22" s="768"/>
      <c r="CI22" s="850"/>
    </row>
    <row r="23" spans="3:87" x14ac:dyDescent="0.25">
      <c r="C23" t="s">
        <v>581</v>
      </c>
      <c r="D23">
        <v>6025001776</v>
      </c>
      <c r="E23">
        <v>3</v>
      </c>
      <c r="J23">
        <v>0.31</v>
      </c>
      <c r="K23">
        <v>23360</v>
      </c>
      <c r="L23">
        <v>7363</v>
      </c>
      <c r="M23">
        <v>5800</v>
      </c>
      <c r="N23">
        <v>540</v>
      </c>
      <c r="O23">
        <v>770</v>
      </c>
      <c r="P23">
        <v>170</v>
      </c>
      <c r="Q23">
        <v>200</v>
      </c>
      <c r="R23">
        <v>15483</v>
      </c>
      <c r="S23">
        <v>0</v>
      </c>
      <c r="CB23">
        <v>602501001</v>
      </c>
      <c r="CG23" s="768"/>
      <c r="CH23" s="768"/>
      <c r="CI23" s="850"/>
    </row>
    <row r="24" spans="3:87" x14ac:dyDescent="0.25">
      <c r="C24" t="s">
        <v>581</v>
      </c>
      <c r="D24">
        <v>6025001776</v>
      </c>
      <c r="E24">
        <v>2</v>
      </c>
      <c r="J24">
        <v>0.09</v>
      </c>
      <c r="K24">
        <v>8580</v>
      </c>
      <c r="L24">
        <v>6790</v>
      </c>
      <c r="M24">
        <v>5800</v>
      </c>
      <c r="N24">
        <v>540</v>
      </c>
      <c r="O24">
        <v>770</v>
      </c>
      <c r="P24">
        <v>170</v>
      </c>
      <c r="Q24">
        <v>200</v>
      </c>
      <c r="R24">
        <v>15483</v>
      </c>
      <c r="S24">
        <v>0</v>
      </c>
      <c r="CB24">
        <v>602501001</v>
      </c>
      <c r="CG24" s="768"/>
      <c r="CH24" s="768"/>
      <c r="CI24" s="850"/>
    </row>
    <row r="25" spans="3:87" x14ac:dyDescent="0.25">
      <c r="E25">
        <v>40</v>
      </c>
      <c r="J25">
        <v>1.72</v>
      </c>
      <c r="K25">
        <v>3710</v>
      </c>
      <c r="L25">
        <v>7114.33</v>
      </c>
      <c r="M25">
        <v>5080</v>
      </c>
      <c r="N25">
        <v>540</v>
      </c>
      <c r="O25">
        <v>770</v>
      </c>
      <c r="P25">
        <v>80</v>
      </c>
      <c r="Q25">
        <v>300</v>
      </c>
      <c r="R25">
        <v>43787.53</v>
      </c>
      <c r="S25">
        <v>3520</v>
      </c>
      <c r="CG25" s="768"/>
      <c r="CH25" s="768"/>
      <c r="CI25" s="850"/>
    </row>
    <row r="26" spans="3:87" x14ac:dyDescent="0.25">
      <c r="E26">
        <v>10</v>
      </c>
      <c r="J26">
        <v>0.43</v>
      </c>
      <c r="K26">
        <v>371</v>
      </c>
      <c r="L26">
        <v>711.4</v>
      </c>
      <c r="M26">
        <v>508</v>
      </c>
      <c r="N26">
        <v>54</v>
      </c>
      <c r="O26">
        <v>77</v>
      </c>
      <c r="P26">
        <v>8</v>
      </c>
      <c r="Q26">
        <v>30</v>
      </c>
      <c r="R26">
        <v>4378.8</v>
      </c>
      <c r="S26">
        <v>0</v>
      </c>
      <c r="CG26" s="768"/>
      <c r="CH26" s="768"/>
      <c r="CI26" s="850"/>
    </row>
    <row r="27" spans="3:87" x14ac:dyDescent="0.25">
      <c r="E27">
        <v>18</v>
      </c>
      <c r="J27">
        <v>0.77</v>
      </c>
      <c r="K27">
        <v>371</v>
      </c>
      <c r="L27">
        <v>711.44</v>
      </c>
      <c r="M27">
        <v>508</v>
      </c>
      <c r="N27">
        <v>54</v>
      </c>
      <c r="O27">
        <v>77</v>
      </c>
      <c r="P27">
        <v>8</v>
      </c>
      <c r="Q27">
        <v>30</v>
      </c>
      <c r="R27">
        <v>4378.78</v>
      </c>
      <c r="S27">
        <v>0</v>
      </c>
      <c r="CG27" s="768"/>
      <c r="CH27" s="768"/>
      <c r="CI27" s="850"/>
    </row>
    <row r="28" spans="3:87" x14ac:dyDescent="0.25">
      <c r="E28">
        <v>18</v>
      </c>
      <c r="J28">
        <v>0.77</v>
      </c>
      <c r="K28">
        <v>371</v>
      </c>
      <c r="L28">
        <v>711.44</v>
      </c>
      <c r="M28">
        <v>508</v>
      </c>
      <c r="N28">
        <v>54</v>
      </c>
      <c r="O28">
        <v>77</v>
      </c>
      <c r="P28">
        <v>8</v>
      </c>
      <c r="Q28">
        <v>30</v>
      </c>
      <c r="R28">
        <v>4378.78</v>
      </c>
      <c r="S28">
        <v>0</v>
      </c>
      <c r="CG28" s="768"/>
      <c r="CH28" s="768"/>
      <c r="CI28" s="850"/>
    </row>
    <row r="29" spans="3:87" x14ac:dyDescent="0.25">
      <c r="E29">
        <v>10</v>
      </c>
      <c r="J29">
        <v>0.43</v>
      </c>
      <c r="K29">
        <v>3710</v>
      </c>
      <c r="L29">
        <v>7114.3</v>
      </c>
      <c r="M29">
        <v>5080</v>
      </c>
      <c r="N29">
        <v>540</v>
      </c>
      <c r="O29">
        <v>770</v>
      </c>
      <c r="P29">
        <v>80</v>
      </c>
      <c r="Q29">
        <v>300</v>
      </c>
      <c r="R29">
        <v>43787.5</v>
      </c>
      <c r="S29">
        <v>3520</v>
      </c>
      <c r="CG29" s="768"/>
      <c r="CH29" s="768"/>
      <c r="CI29" s="850"/>
    </row>
    <row r="30" spans="3:87" x14ac:dyDescent="0.25">
      <c r="E30">
        <v>20</v>
      </c>
      <c r="J30">
        <v>0.86</v>
      </c>
      <c r="K30">
        <v>371</v>
      </c>
      <c r="L30">
        <v>711.45</v>
      </c>
      <c r="M30">
        <v>508</v>
      </c>
      <c r="N30">
        <v>54</v>
      </c>
      <c r="O30">
        <v>77</v>
      </c>
      <c r="P30">
        <v>8</v>
      </c>
      <c r="Q30">
        <v>30</v>
      </c>
      <c r="R30">
        <v>4378.75</v>
      </c>
      <c r="S30">
        <v>0</v>
      </c>
      <c r="CG30" s="768"/>
      <c r="CH30" s="768"/>
      <c r="CI30" s="850"/>
    </row>
    <row r="31" spans="3:87" x14ac:dyDescent="0.25">
      <c r="E31">
        <v>1064</v>
      </c>
      <c r="J31">
        <v>134.43</v>
      </c>
      <c r="K31">
        <v>19050</v>
      </c>
      <c r="L31">
        <v>7750.56</v>
      </c>
      <c r="M31">
        <v>5800</v>
      </c>
      <c r="N31">
        <v>540</v>
      </c>
      <c r="O31">
        <v>770</v>
      </c>
      <c r="P31">
        <v>80</v>
      </c>
      <c r="Q31">
        <v>1050</v>
      </c>
      <c r="R31">
        <v>52518.96</v>
      </c>
      <c r="S31">
        <v>3520</v>
      </c>
      <c r="CG31" s="768"/>
      <c r="CH31" s="768"/>
      <c r="CI31" s="850"/>
    </row>
    <row r="32" spans="3:87" x14ac:dyDescent="0.25">
      <c r="E32">
        <v>8</v>
      </c>
      <c r="J32">
        <v>0.51</v>
      </c>
      <c r="K32">
        <v>19930</v>
      </c>
      <c r="L32">
        <v>7750.5</v>
      </c>
      <c r="M32">
        <v>5800</v>
      </c>
      <c r="N32">
        <v>540</v>
      </c>
      <c r="O32">
        <v>770</v>
      </c>
      <c r="P32">
        <v>80</v>
      </c>
      <c r="Q32">
        <v>1050</v>
      </c>
      <c r="R32">
        <v>105037.88</v>
      </c>
      <c r="S32">
        <v>3520</v>
      </c>
      <c r="CG32" s="768"/>
      <c r="CH32" s="768"/>
      <c r="CI32" s="850"/>
    </row>
    <row r="33" spans="5:87" x14ac:dyDescent="0.25">
      <c r="E33">
        <v>329</v>
      </c>
      <c r="J33">
        <v>41.57</v>
      </c>
      <c r="K33">
        <v>1905</v>
      </c>
      <c r="L33">
        <v>775.05</v>
      </c>
      <c r="M33">
        <v>580</v>
      </c>
      <c r="N33">
        <v>54</v>
      </c>
      <c r="O33">
        <v>77</v>
      </c>
      <c r="P33">
        <v>8</v>
      </c>
      <c r="Q33">
        <v>105</v>
      </c>
      <c r="R33">
        <v>5251.9</v>
      </c>
      <c r="S33">
        <v>0</v>
      </c>
      <c r="CG33" s="768"/>
      <c r="CH33" s="768"/>
      <c r="CI33" s="850"/>
    </row>
    <row r="34" spans="5:87" x14ac:dyDescent="0.25">
      <c r="E34">
        <v>4</v>
      </c>
      <c r="J34">
        <v>0.25</v>
      </c>
      <c r="K34">
        <v>1993</v>
      </c>
      <c r="L34">
        <v>775</v>
      </c>
      <c r="M34">
        <v>580</v>
      </c>
      <c r="N34">
        <v>54</v>
      </c>
      <c r="O34">
        <v>77</v>
      </c>
      <c r="P34">
        <v>8</v>
      </c>
      <c r="Q34">
        <v>105</v>
      </c>
      <c r="R34">
        <v>10503.75</v>
      </c>
      <c r="S34">
        <v>0</v>
      </c>
      <c r="CG34" s="768"/>
      <c r="CH34" s="768"/>
      <c r="CI34" s="850"/>
    </row>
    <row r="35" spans="5:87" x14ac:dyDescent="0.25">
      <c r="E35">
        <v>95</v>
      </c>
      <c r="J35">
        <v>12</v>
      </c>
      <c r="K35">
        <v>19050</v>
      </c>
      <c r="L35">
        <v>7750.56</v>
      </c>
      <c r="M35">
        <v>5800</v>
      </c>
      <c r="N35">
        <v>540</v>
      </c>
      <c r="O35">
        <v>770</v>
      </c>
      <c r="P35">
        <v>80</v>
      </c>
      <c r="Q35">
        <v>1050</v>
      </c>
      <c r="R35">
        <v>52518.96</v>
      </c>
      <c r="S35">
        <v>3520</v>
      </c>
      <c r="CG35" s="768"/>
      <c r="CH35" s="768"/>
      <c r="CI35" s="850"/>
    </row>
    <row r="36" spans="5:87" x14ac:dyDescent="0.25">
      <c r="E36">
        <v>9</v>
      </c>
      <c r="J36">
        <v>0.56999999999999995</v>
      </c>
      <c r="K36">
        <v>19930</v>
      </c>
      <c r="L36">
        <v>7750.56</v>
      </c>
      <c r="M36">
        <v>5800</v>
      </c>
      <c r="N36">
        <v>540</v>
      </c>
      <c r="O36">
        <v>770</v>
      </c>
      <c r="P36">
        <v>80</v>
      </c>
      <c r="Q36">
        <v>1050</v>
      </c>
      <c r="R36">
        <v>105037.89</v>
      </c>
      <c r="S36">
        <v>3520</v>
      </c>
      <c r="CG36" s="768"/>
      <c r="CH36" s="768"/>
      <c r="CI36" s="850"/>
    </row>
    <row r="37" spans="5:87" x14ac:dyDescent="0.25">
      <c r="E37">
        <v>64</v>
      </c>
      <c r="J37">
        <v>8.09</v>
      </c>
      <c r="K37">
        <v>1905</v>
      </c>
      <c r="L37">
        <v>775.06</v>
      </c>
      <c r="M37">
        <v>580</v>
      </c>
      <c r="N37">
        <v>54</v>
      </c>
      <c r="O37">
        <v>77</v>
      </c>
      <c r="P37">
        <v>8</v>
      </c>
      <c r="Q37">
        <v>105</v>
      </c>
      <c r="R37">
        <v>5251.89</v>
      </c>
      <c r="S37">
        <v>0</v>
      </c>
      <c r="CG37" s="768"/>
      <c r="CH37" s="768"/>
      <c r="CI37" s="850"/>
    </row>
    <row r="38" spans="5:87" x14ac:dyDescent="0.25">
      <c r="E38">
        <v>19</v>
      </c>
      <c r="J38">
        <v>1.2</v>
      </c>
      <c r="K38">
        <v>1993</v>
      </c>
      <c r="L38">
        <v>775.05</v>
      </c>
      <c r="M38">
        <v>580</v>
      </c>
      <c r="N38">
        <v>54</v>
      </c>
      <c r="O38">
        <v>77</v>
      </c>
      <c r="P38">
        <v>8</v>
      </c>
      <c r="Q38">
        <v>105</v>
      </c>
      <c r="R38">
        <v>10503.79</v>
      </c>
      <c r="S38">
        <v>0</v>
      </c>
      <c r="CG38" s="768"/>
      <c r="CH38" s="768"/>
      <c r="CI38" s="850"/>
    </row>
    <row r="39" spans="5:87" x14ac:dyDescent="0.25">
      <c r="E39">
        <v>44</v>
      </c>
      <c r="J39">
        <v>5.56</v>
      </c>
      <c r="K39">
        <v>19050</v>
      </c>
      <c r="L39">
        <v>7750.57</v>
      </c>
      <c r="M39">
        <v>5800</v>
      </c>
      <c r="N39">
        <v>540</v>
      </c>
      <c r="O39">
        <v>770</v>
      </c>
      <c r="P39">
        <v>80</v>
      </c>
      <c r="Q39">
        <v>1050</v>
      </c>
      <c r="R39">
        <v>52518.95</v>
      </c>
      <c r="S39">
        <v>3520</v>
      </c>
      <c r="CG39" s="768"/>
      <c r="CH39" s="768"/>
      <c r="CI39" s="850"/>
    </row>
    <row r="40" spans="5:87" x14ac:dyDescent="0.25">
      <c r="E40">
        <v>14</v>
      </c>
      <c r="J40">
        <v>1.77</v>
      </c>
      <c r="K40">
        <v>1905</v>
      </c>
      <c r="L40">
        <v>775.07</v>
      </c>
      <c r="M40">
        <v>580</v>
      </c>
      <c r="N40">
        <v>54</v>
      </c>
      <c r="O40">
        <v>77</v>
      </c>
      <c r="P40">
        <v>8</v>
      </c>
      <c r="Q40">
        <v>105</v>
      </c>
      <c r="R40">
        <v>5251.93</v>
      </c>
      <c r="S40">
        <v>0</v>
      </c>
      <c r="CG40" s="768"/>
      <c r="CH40" s="768"/>
      <c r="CI40" s="850"/>
    </row>
    <row r="41" spans="5:87" x14ac:dyDescent="0.25">
      <c r="E41">
        <v>33</v>
      </c>
      <c r="J41">
        <v>1.42</v>
      </c>
      <c r="K41">
        <v>3710</v>
      </c>
      <c r="L41">
        <v>7114.33</v>
      </c>
      <c r="M41">
        <v>5080</v>
      </c>
      <c r="N41">
        <v>540</v>
      </c>
      <c r="O41">
        <v>770</v>
      </c>
      <c r="P41">
        <v>80</v>
      </c>
      <c r="Q41">
        <v>300</v>
      </c>
      <c r="R41">
        <v>43787.519999999997</v>
      </c>
      <c r="S41">
        <v>3520</v>
      </c>
      <c r="CG41" s="768"/>
      <c r="CH41" s="768"/>
      <c r="CI41" s="850"/>
    </row>
    <row r="42" spans="5:87" x14ac:dyDescent="0.25">
      <c r="E42">
        <v>34</v>
      </c>
      <c r="J42">
        <v>1.46</v>
      </c>
      <c r="K42">
        <v>371</v>
      </c>
      <c r="L42">
        <v>711.44</v>
      </c>
      <c r="M42">
        <v>508</v>
      </c>
      <c r="N42">
        <v>54</v>
      </c>
      <c r="O42">
        <v>77</v>
      </c>
      <c r="P42">
        <v>8</v>
      </c>
      <c r="Q42">
        <v>30</v>
      </c>
      <c r="R42">
        <v>4378.76</v>
      </c>
      <c r="S42">
        <v>0</v>
      </c>
      <c r="CG42" s="768"/>
      <c r="CH42" s="768"/>
      <c r="CI42" s="850"/>
    </row>
    <row r="43" spans="5:87" x14ac:dyDescent="0.25">
      <c r="E43">
        <v>25</v>
      </c>
      <c r="J43">
        <v>1.07</v>
      </c>
      <c r="K43">
        <v>3710</v>
      </c>
      <c r="L43">
        <v>7114.32</v>
      </c>
      <c r="M43">
        <v>5080</v>
      </c>
      <c r="N43">
        <v>540</v>
      </c>
      <c r="O43">
        <v>770</v>
      </c>
      <c r="P43">
        <v>80</v>
      </c>
      <c r="Q43">
        <v>300</v>
      </c>
      <c r="R43">
        <v>43787.519999999997</v>
      </c>
      <c r="S43">
        <v>3520</v>
      </c>
      <c r="CG43" s="768"/>
      <c r="CH43" s="768"/>
      <c r="CI43" s="850"/>
    </row>
    <row r="44" spans="5:87" x14ac:dyDescent="0.25">
      <c r="E44">
        <v>18</v>
      </c>
      <c r="J44">
        <v>0.77</v>
      </c>
      <c r="K44">
        <v>3710</v>
      </c>
      <c r="L44">
        <v>7114.33</v>
      </c>
      <c r="M44">
        <v>5080</v>
      </c>
      <c r="N44">
        <v>540</v>
      </c>
      <c r="O44">
        <v>770</v>
      </c>
      <c r="P44">
        <v>80</v>
      </c>
      <c r="Q44">
        <v>300</v>
      </c>
      <c r="R44">
        <v>43787.5</v>
      </c>
      <c r="S44">
        <v>3520</v>
      </c>
      <c r="CG44" s="768"/>
      <c r="CH44" s="768"/>
      <c r="CI44" s="850"/>
    </row>
    <row r="45" spans="5:87" x14ac:dyDescent="0.25">
      <c r="E45">
        <v>10</v>
      </c>
      <c r="J45">
        <v>0.43</v>
      </c>
      <c r="K45">
        <v>371</v>
      </c>
      <c r="L45">
        <v>711.4</v>
      </c>
      <c r="M45">
        <v>508</v>
      </c>
      <c r="N45">
        <v>54</v>
      </c>
      <c r="O45">
        <v>77</v>
      </c>
      <c r="P45">
        <v>8</v>
      </c>
      <c r="Q45">
        <v>30</v>
      </c>
      <c r="R45">
        <v>4378.8</v>
      </c>
      <c r="S45">
        <v>0</v>
      </c>
      <c r="CG45" s="768"/>
      <c r="CH45" s="768"/>
      <c r="CI45" s="850"/>
    </row>
    <row r="46" spans="5:87" x14ac:dyDescent="0.25">
      <c r="E46">
        <v>28</v>
      </c>
      <c r="J46">
        <v>1.2</v>
      </c>
      <c r="K46">
        <v>371</v>
      </c>
      <c r="L46">
        <v>711.43</v>
      </c>
      <c r="M46">
        <v>508</v>
      </c>
      <c r="N46">
        <v>54</v>
      </c>
      <c r="O46">
        <v>77</v>
      </c>
      <c r="P46">
        <v>8</v>
      </c>
      <c r="Q46">
        <v>30</v>
      </c>
      <c r="R46">
        <v>4378.75</v>
      </c>
      <c r="S46">
        <v>0</v>
      </c>
      <c r="CG46" s="768"/>
      <c r="CH46" s="768"/>
      <c r="CI46" s="850"/>
    </row>
    <row r="47" spans="5:87" x14ac:dyDescent="0.25">
      <c r="E47">
        <v>1</v>
      </c>
      <c r="J47">
        <v>0.04</v>
      </c>
      <c r="K47">
        <v>3710</v>
      </c>
      <c r="L47">
        <v>7114</v>
      </c>
      <c r="M47">
        <v>5080</v>
      </c>
      <c r="N47">
        <v>540</v>
      </c>
      <c r="O47">
        <v>770</v>
      </c>
      <c r="P47">
        <v>80</v>
      </c>
      <c r="Q47">
        <v>300</v>
      </c>
      <c r="R47">
        <v>43788</v>
      </c>
      <c r="S47">
        <v>3520</v>
      </c>
      <c r="CG47" s="768"/>
      <c r="CH47" s="768"/>
      <c r="CI47" s="850"/>
    </row>
    <row r="48" spans="5:87" x14ac:dyDescent="0.25">
      <c r="E48">
        <v>10</v>
      </c>
      <c r="J48">
        <v>0.43</v>
      </c>
      <c r="K48">
        <v>3710</v>
      </c>
      <c r="L48">
        <v>7114.3</v>
      </c>
      <c r="M48">
        <v>5080</v>
      </c>
      <c r="N48">
        <v>540</v>
      </c>
      <c r="O48">
        <v>770</v>
      </c>
      <c r="P48">
        <v>80</v>
      </c>
      <c r="Q48">
        <v>300</v>
      </c>
      <c r="R48">
        <v>43787.5</v>
      </c>
      <c r="S48">
        <v>3520</v>
      </c>
      <c r="CG48" s="768"/>
      <c r="CH48" s="768"/>
      <c r="CI48" s="850"/>
    </row>
    <row r="49" spans="5:87" x14ac:dyDescent="0.25">
      <c r="E49">
        <v>10</v>
      </c>
      <c r="J49">
        <v>0.43</v>
      </c>
      <c r="K49">
        <v>3710</v>
      </c>
      <c r="L49">
        <v>7114.3</v>
      </c>
      <c r="M49">
        <v>5080</v>
      </c>
      <c r="N49">
        <v>540</v>
      </c>
      <c r="O49">
        <v>770</v>
      </c>
      <c r="P49">
        <v>80</v>
      </c>
      <c r="Q49">
        <v>300</v>
      </c>
      <c r="R49">
        <v>43787.5</v>
      </c>
      <c r="S49">
        <v>3520</v>
      </c>
      <c r="CG49" s="768"/>
      <c r="CH49" s="768"/>
      <c r="CI49" s="850"/>
    </row>
    <row r="50" spans="5:87" x14ac:dyDescent="0.25">
      <c r="E50">
        <v>5</v>
      </c>
      <c r="J50">
        <v>0.21</v>
      </c>
      <c r="K50">
        <v>3710</v>
      </c>
      <c r="L50">
        <v>7114.4</v>
      </c>
      <c r="M50">
        <v>5080</v>
      </c>
      <c r="N50">
        <v>540</v>
      </c>
      <c r="O50">
        <v>770</v>
      </c>
      <c r="P50">
        <v>80</v>
      </c>
      <c r="Q50">
        <v>300</v>
      </c>
      <c r="R50">
        <v>43787.6</v>
      </c>
      <c r="S50">
        <v>3520</v>
      </c>
      <c r="CG50" s="768"/>
      <c r="CH50" s="768"/>
      <c r="CI50" s="850"/>
    </row>
    <row r="51" spans="5:87" x14ac:dyDescent="0.25">
      <c r="E51">
        <v>1</v>
      </c>
      <c r="J51">
        <v>0.04</v>
      </c>
      <c r="K51">
        <v>3710</v>
      </c>
      <c r="L51">
        <v>7114</v>
      </c>
      <c r="M51">
        <v>5080</v>
      </c>
      <c r="N51">
        <v>540</v>
      </c>
      <c r="O51">
        <v>770</v>
      </c>
      <c r="P51">
        <v>80</v>
      </c>
      <c r="Q51">
        <v>300</v>
      </c>
      <c r="R51">
        <v>43788</v>
      </c>
      <c r="S51">
        <v>3520</v>
      </c>
      <c r="CG51" s="768"/>
      <c r="CH51" s="768"/>
      <c r="CI51" s="850"/>
    </row>
    <row r="52" spans="5:87" x14ac:dyDescent="0.25">
      <c r="E52">
        <v>1</v>
      </c>
      <c r="J52">
        <v>0.06</v>
      </c>
      <c r="K52">
        <v>19930</v>
      </c>
      <c r="L52">
        <v>7751</v>
      </c>
      <c r="M52">
        <v>5800</v>
      </c>
      <c r="N52">
        <v>540</v>
      </c>
      <c r="O52">
        <v>770</v>
      </c>
      <c r="P52">
        <v>80</v>
      </c>
      <c r="Q52">
        <v>1050</v>
      </c>
      <c r="R52">
        <v>105038</v>
      </c>
      <c r="S52">
        <v>3520</v>
      </c>
      <c r="CG52" s="768"/>
      <c r="CH52" s="768"/>
      <c r="CI52" s="850"/>
    </row>
    <row r="53" spans="5:87" x14ac:dyDescent="0.25">
      <c r="E53">
        <v>3</v>
      </c>
      <c r="J53">
        <v>0.12</v>
      </c>
      <c r="K53">
        <v>4350</v>
      </c>
      <c r="L53">
        <v>7114.33</v>
      </c>
      <c r="M53">
        <v>5080</v>
      </c>
      <c r="N53">
        <v>540</v>
      </c>
      <c r="O53">
        <v>770</v>
      </c>
      <c r="P53">
        <v>80</v>
      </c>
      <c r="Q53">
        <v>120</v>
      </c>
      <c r="R53">
        <v>43787.67</v>
      </c>
      <c r="S53">
        <v>3520</v>
      </c>
      <c r="CG53" s="768"/>
      <c r="CH53" s="768"/>
      <c r="CI53" s="850"/>
    </row>
    <row r="54" spans="5:87" x14ac:dyDescent="0.25">
      <c r="E54">
        <v>4</v>
      </c>
      <c r="J54">
        <v>0.16</v>
      </c>
      <c r="K54">
        <v>4350</v>
      </c>
      <c r="L54">
        <v>7114.25</v>
      </c>
      <c r="M54">
        <v>5080</v>
      </c>
      <c r="N54">
        <v>540</v>
      </c>
      <c r="O54">
        <v>770</v>
      </c>
      <c r="P54">
        <v>80</v>
      </c>
      <c r="Q54">
        <v>120</v>
      </c>
      <c r="R54">
        <v>43787.5</v>
      </c>
      <c r="S54">
        <v>3520</v>
      </c>
      <c r="CG54" s="768"/>
      <c r="CH54" s="768"/>
      <c r="CI54" s="850"/>
    </row>
    <row r="55" spans="5:87" x14ac:dyDescent="0.25">
      <c r="E55">
        <v>1</v>
      </c>
      <c r="J55">
        <v>0.03</v>
      </c>
      <c r="K55">
        <v>4510</v>
      </c>
      <c r="L55">
        <v>7201</v>
      </c>
      <c r="M55">
        <v>5080</v>
      </c>
      <c r="N55">
        <v>540</v>
      </c>
      <c r="O55">
        <v>770</v>
      </c>
      <c r="P55">
        <v>170</v>
      </c>
      <c r="Q55">
        <v>130</v>
      </c>
      <c r="R55">
        <v>43788</v>
      </c>
      <c r="S55">
        <v>0</v>
      </c>
      <c r="CG55" s="768"/>
      <c r="CH55" s="768"/>
      <c r="CI55" s="850"/>
    </row>
    <row r="56" spans="5:87" x14ac:dyDescent="0.25">
      <c r="E56">
        <v>15</v>
      </c>
      <c r="J56">
        <v>0.64</v>
      </c>
      <c r="K56">
        <v>3710</v>
      </c>
      <c r="L56">
        <v>7114.33</v>
      </c>
      <c r="M56">
        <v>5080</v>
      </c>
      <c r="N56">
        <v>540</v>
      </c>
      <c r="O56">
        <v>770</v>
      </c>
      <c r="P56">
        <v>80</v>
      </c>
      <c r="Q56">
        <v>300</v>
      </c>
      <c r="R56">
        <v>43787.53</v>
      </c>
      <c r="S56">
        <v>3520</v>
      </c>
      <c r="CG56" s="768"/>
      <c r="CH56" s="768"/>
      <c r="CI56" s="850"/>
    </row>
    <row r="57" spans="5:87" x14ac:dyDescent="0.25">
      <c r="E57">
        <v>20</v>
      </c>
      <c r="J57">
        <v>0.86</v>
      </c>
      <c r="K57">
        <v>371</v>
      </c>
      <c r="L57">
        <v>711.45</v>
      </c>
      <c r="M57">
        <v>508</v>
      </c>
      <c r="N57">
        <v>54</v>
      </c>
      <c r="O57">
        <v>77</v>
      </c>
      <c r="P57">
        <v>8</v>
      </c>
      <c r="Q57">
        <v>30</v>
      </c>
      <c r="R57">
        <v>4378.75</v>
      </c>
      <c r="S57">
        <v>0</v>
      </c>
      <c r="CG57" s="768"/>
      <c r="CH57" s="768"/>
      <c r="CI57" s="850"/>
    </row>
    <row r="58" spans="5:87" x14ac:dyDescent="0.25">
      <c r="E58">
        <v>669</v>
      </c>
      <c r="J58">
        <v>84.52</v>
      </c>
      <c r="K58">
        <v>19050</v>
      </c>
      <c r="L58">
        <v>7750.56</v>
      </c>
      <c r="M58">
        <v>5800</v>
      </c>
      <c r="N58">
        <v>540</v>
      </c>
      <c r="O58">
        <v>770</v>
      </c>
      <c r="P58">
        <v>80</v>
      </c>
      <c r="Q58">
        <v>1050</v>
      </c>
      <c r="R58">
        <v>52518.96</v>
      </c>
      <c r="S58">
        <v>3520</v>
      </c>
      <c r="CG58" s="768"/>
      <c r="CH58" s="768"/>
      <c r="CI58" s="850"/>
    </row>
    <row r="59" spans="5:87" x14ac:dyDescent="0.25">
      <c r="E59">
        <v>252</v>
      </c>
      <c r="J59">
        <v>31.84</v>
      </c>
      <c r="K59">
        <v>1905</v>
      </c>
      <c r="L59">
        <v>775.06</v>
      </c>
      <c r="M59">
        <v>580</v>
      </c>
      <c r="N59">
        <v>54</v>
      </c>
      <c r="O59">
        <v>77</v>
      </c>
      <c r="P59">
        <v>8</v>
      </c>
      <c r="Q59">
        <v>105</v>
      </c>
      <c r="R59">
        <v>5251.9</v>
      </c>
      <c r="S59">
        <v>0</v>
      </c>
      <c r="CG59" s="768"/>
      <c r="CH59" s="768"/>
      <c r="CI59" s="850"/>
    </row>
    <row r="60" spans="5:87" x14ac:dyDescent="0.25">
      <c r="J60">
        <v>0</v>
      </c>
      <c r="K60">
        <v>0</v>
      </c>
      <c r="CG60" s="768"/>
      <c r="CH60" s="768"/>
      <c r="CI60" s="850"/>
    </row>
    <row r="61" spans="5:87" x14ac:dyDescent="0.25">
      <c r="E61">
        <v>3</v>
      </c>
      <c r="J61">
        <v>0.12</v>
      </c>
      <c r="K61">
        <v>4350</v>
      </c>
      <c r="L61">
        <v>7114.33</v>
      </c>
      <c r="M61">
        <v>5080</v>
      </c>
      <c r="N61">
        <v>540</v>
      </c>
      <c r="O61">
        <v>770</v>
      </c>
      <c r="P61">
        <v>80</v>
      </c>
      <c r="Q61">
        <v>120</v>
      </c>
      <c r="R61">
        <v>43787.67</v>
      </c>
      <c r="S61">
        <v>3520</v>
      </c>
      <c r="CG61" s="768"/>
      <c r="CH61" s="768"/>
      <c r="CI61" s="850"/>
    </row>
    <row r="62" spans="5:87" x14ac:dyDescent="0.25">
      <c r="E62">
        <v>3</v>
      </c>
      <c r="J62">
        <v>0.12</v>
      </c>
      <c r="K62">
        <v>435</v>
      </c>
      <c r="L62">
        <v>711.33</v>
      </c>
      <c r="M62">
        <v>508</v>
      </c>
      <c r="N62">
        <v>54</v>
      </c>
      <c r="O62">
        <v>77</v>
      </c>
      <c r="P62">
        <v>8</v>
      </c>
      <c r="Q62">
        <v>12</v>
      </c>
      <c r="R62">
        <v>4378.67</v>
      </c>
      <c r="S62">
        <v>0</v>
      </c>
      <c r="CG62" s="768"/>
      <c r="CH62" s="768"/>
      <c r="CI62" s="850"/>
    </row>
    <row r="63" spans="5:87" x14ac:dyDescent="0.25">
      <c r="E63">
        <v>7</v>
      </c>
      <c r="J63">
        <v>0.27</v>
      </c>
      <c r="K63">
        <v>4350</v>
      </c>
      <c r="L63">
        <v>7114.29</v>
      </c>
      <c r="M63">
        <v>5080</v>
      </c>
      <c r="N63">
        <v>540</v>
      </c>
      <c r="O63">
        <v>770</v>
      </c>
      <c r="P63">
        <v>80</v>
      </c>
      <c r="Q63">
        <v>120</v>
      </c>
      <c r="R63">
        <v>43787.57</v>
      </c>
      <c r="S63">
        <v>3520</v>
      </c>
      <c r="CG63" s="768"/>
      <c r="CH63" s="768"/>
      <c r="CI63" s="850"/>
    </row>
    <row r="64" spans="5:87" x14ac:dyDescent="0.25">
      <c r="E64">
        <v>3</v>
      </c>
      <c r="J64">
        <v>0.12</v>
      </c>
      <c r="K64">
        <v>4350</v>
      </c>
      <c r="L64">
        <v>7114.33</v>
      </c>
      <c r="M64">
        <v>5080</v>
      </c>
      <c r="N64">
        <v>540</v>
      </c>
      <c r="O64">
        <v>770</v>
      </c>
      <c r="P64">
        <v>80</v>
      </c>
      <c r="Q64">
        <v>120</v>
      </c>
      <c r="R64">
        <v>43787.67</v>
      </c>
      <c r="S64">
        <v>3520</v>
      </c>
      <c r="CG64" s="768"/>
      <c r="CH64" s="768"/>
      <c r="CI64" s="850"/>
    </row>
    <row r="65" spans="5:87" x14ac:dyDescent="0.25">
      <c r="E65">
        <v>32</v>
      </c>
      <c r="J65">
        <v>3.68</v>
      </c>
      <c r="K65">
        <v>21610</v>
      </c>
      <c r="L65">
        <v>7750.56</v>
      </c>
      <c r="M65">
        <v>5800</v>
      </c>
      <c r="N65">
        <v>540</v>
      </c>
      <c r="O65">
        <v>770</v>
      </c>
      <c r="P65">
        <v>80</v>
      </c>
      <c r="Q65">
        <v>330</v>
      </c>
      <c r="R65">
        <v>52518.97</v>
      </c>
      <c r="S65">
        <v>3520</v>
      </c>
      <c r="CG65" s="768"/>
      <c r="CH65" s="768"/>
      <c r="CI65" s="850"/>
    </row>
    <row r="66" spans="5:87" x14ac:dyDescent="0.25">
      <c r="E66">
        <v>20</v>
      </c>
      <c r="J66">
        <v>0.54</v>
      </c>
      <c r="K66">
        <v>2031</v>
      </c>
      <c r="L66">
        <v>795.3</v>
      </c>
      <c r="M66">
        <v>580</v>
      </c>
      <c r="N66">
        <v>54</v>
      </c>
      <c r="O66">
        <v>77</v>
      </c>
      <c r="P66">
        <v>8</v>
      </c>
      <c r="Q66">
        <v>39</v>
      </c>
      <c r="R66">
        <v>5251.9</v>
      </c>
      <c r="S66">
        <v>0</v>
      </c>
      <c r="CG66" s="768"/>
      <c r="CH66" s="768"/>
      <c r="CI66" s="850"/>
    </row>
    <row r="67" spans="5:87" x14ac:dyDescent="0.25">
      <c r="J67">
        <v>0</v>
      </c>
      <c r="K67">
        <v>0</v>
      </c>
      <c r="CG67" s="768"/>
      <c r="CH67" s="768"/>
      <c r="CI67" s="850"/>
    </row>
    <row r="68" spans="5:87" x14ac:dyDescent="0.25">
      <c r="E68">
        <v>11</v>
      </c>
      <c r="J68">
        <v>1.26</v>
      </c>
      <c r="K68">
        <v>21610</v>
      </c>
      <c r="L68">
        <v>7750.55</v>
      </c>
      <c r="M68">
        <v>5800</v>
      </c>
      <c r="N68">
        <v>540</v>
      </c>
      <c r="O68">
        <v>770</v>
      </c>
      <c r="P68">
        <v>80</v>
      </c>
      <c r="Q68">
        <v>330</v>
      </c>
      <c r="R68">
        <v>52519</v>
      </c>
      <c r="S68">
        <v>3520</v>
      </c>
      <c r="CG68" s="768"/>
      <c r="CH68" s="768"/>
      <c r="CI68" s="850"/>
    </row>
    <row r="69" spans="5:87" x14ac:dyDescent="0.25">
      <c r="E69">
        <v>1</v>
      </c>
      <c r="J69">
        <v>0.06</v>
      </c>
      <c r="K69">
        <v>22530</v>
      </c>
      <c r="L69">
        <v>7751</v>
      </c>
      <c r="M69">
        <v>5800</v>
      </c>
      <c r="N69">
        <v>540</v>
      </c>
      <c r="O69">
        <v>770</v>
      </c>
      <c r="P69">
        <v>80</v>
      </c>
      <c r="Q69">
        <v>330</v>
      </c>
      <c r="R69">
        <v>105038</v>
      </c>
      <c r="S69">
        <v>3520</v>
      </c>
      <c r="CG69" s="768"/>
      <c r="CH69" s="768"/>
      <c r="CI69" s="850"/>
    </row>
    <row r="70" spans="5:87" x14ac:dyDescent="0.25">
      <c r="E70">
        <v>7</v>
      </c>
      <c r="J70">
        <v>0.19</v>
      </c>
      <c r="K70">
        <v>2031</v>
      </c>
      <c r="L70">
        <v>795.29</v>
      </c>
      <c r="M70">
        <v>580</v>
      </c>
      <c r="N70">
        <v>54</v>
      </c>
      <c r="O70">
        <v>77</v>
      </c>
      <c r="P70">
        <v>8</v>
      </c>
      <c r="Q70">
        <v>39</v>
      </c>
      <c r="R70">
        <v>5251.86</v>
      </c>
      <c r="S70">
        <v>0</v>
      </c>
      <c r="CG70" s="768"/>
      <c r="CH70" s="768"/>
      <c r="CI70" s="850"/>
    </row>
    <row r="71" spans="5:87" x14ac:dyDescent="0.25">
      <c r="J71">
        <v>0</v>
      </c>
      <c r="K71">
        <v>0</v>
      </c>
      <c r="CG71" s="768"/>
      <c r="CH71" s="768"/>
      <c r="CI71" s="850"/>
    </row>
    <row r="72" spans="5:87" x14ac:dyDescent="0.25">
      <c r="E72">
        <v>42</v>
      </c>
      <c r="J72">
        <v>4.82</v>
      </c>
      <c r="K72">
        <v>21610</v>
      </c>
      <c r="L72">
        <v>7750.57</v>
      </c>
      <c r="M72">
        <v>5800</v>
      </c>
      <c r="N72">
        <v>540</v>
      </c>
      <c r="O72">
        <v>770</v>
      </c>
      <c r="P72">
        <v>80</v>
      </c>
      <c r="Q72">
        <v>330</v>
      </c>
      <c r="R72">
        <v>52518.95</v>
      </c>
      <c r="S72">
        <v>3520</v>
      </c>
      <c r="CG72" s="768"/>
      <c r="CH72" s="768"/>
      <c r="CI72" s="850"/>
    </row>
    <row r="73" spans="5:87" x14ac:dyDescent="0.25">
      <c r="J73">
        <v>0</v>
      </c>
      <c r="K73">
        <v>0</v>
      </c>
      <c r="CG73" s="768"/>
      <c r="CH73" s="768"/>
      <c r="CI73" s="850"/>
    </row>
    <row r="74" spans="5:87" x14ac:dyDescent="0.25">
      <c r="E74">
        <v>23</v>
      </c>
      <c r="J74">
        <v>0.62</v>
      </c>
      <c r="K74">
        <v>2031</v>
      </c>
      <c r="L74">
        <v>795.3</v>
      </c>
      <c r="M74">
        <v>580</v>
      </c>
      <c r="N74">
        <v>54</v>
      </c>
      <c r="O74">
        <v>77</v>
      </c>
      <c r="P74">
        <v>8</v>
      </c>
      <c r="Q74">
        <v>39</v>
      </c>
      <c r="R74">
        <v>5251.91</v>
      </c>
      <c r="S74">
        <v>0</v>
      </c>
      <c r="CG74" s="768"/>
      <c r="CH74" s="768"/>
      <c r="CI74" s="850"/>
    </row>
    <row r="75" spans="5:87" x14ac:dyDescent="0.25">
      <c r="E75">
        <v>7</v>
      </c>
      <c r="J75">
        <v>0.27</v>
      </c>
      <c r="K75">
        <v>4350</v>
      </c>
      <c r="L75">
        <v>7114.29</v>
      </c>
      <c r="M75">
        <v>5080</v>
      </c>
      <c r="N75">
        <v>540</v>
      </c>
      <c r="O75">
        <v>770</v>
      </c>
      <c r="P75">
        <v>80</v>
      </c>
      <c r="Q75">
        <v>120</v>
      </c>
      <c r="R75">
        <v>43787.57</v>
      </c>
      <c r="S75">
        <v>3520</v>
      </c>
      <c r="CG75" s="768"/>
      <c r="CH75" s="768"/>
      <c r="CI75" s="850"/>
    </row>
    <row r="76" spans="5:87" x14ac:dyDescent="0.25">
      <c r="E76">
        <v>5</v>
      </c>
      <c r="J76">
        <v>0.19</v>
      </c>
      <c r="K76">
        <v>435</v>
      </c>
      <c r="L76">
        <v>711.4</v>
      </c>
      <c r="M76">
        <v>508</v>
      </c>
      <c r="N76">
        <v>54</v>
      </c>
      <c r="O76">
        <v>77</v>
      </c>
      <c r="P76">
        <v>8</v>
      </c>
      <c r="Q76">
        <v>12</v>
      </c>
      <c r="R76">
        <v>4378.8</v>
      </c>
      <c r="S76">
        <v>0</v>
      </c>
      <c r="CG76" s="768"/>
      <c r="CH76" s="768"/>
      <c r="CI76" s="850"/>
    </row>
    <row r="77" spans="5:87" x14ac:dyDescent="0.25">
      <c r="E77">
        <v>5</v>
      </c>
      <c r="J77">
        <v>0.19</v>
      </c>
      <c r="K77">
        <v>4350</v>
      </c>
      <c r="L77">
        <v>7114.4</v>
      </c>
      <c r="M77">
        <v>5080</v>
      </c>
      <c r="N77">
        <v>540</v>
      </c>
      <c r="O77">
        <v>770</v>
      </c>
      <c r="P77">
        <v>80</v>
      </c>
      <c r="Q77">
        <v>120</v>
      </c>
      <c r="R77">
        <v>43787.6</v>
      </c>
      <c r="S77">
        <v>3520</v>
      </c>
      <c r="CG77" s="768"/>
      <c r="CH77" s="768"/>
      <c r="CI77" s="850"/>
    </row>
    <row r="78" spans="5:87" x14ac:dyDescent="0.25">
      <c r="E78">
        <v>5</v>
      </c>
      <c r="J78">
        <v>0.19</v>
      </c>
      <c r="K78">
        <v>435</v>
      </c>
      <c r="L78">
        <v>711.4</v>
      </c>
      <c r="M78">
        <v>508</v>
      </c>
      <c r="N78">
        <v>54</v>
      </c>
      <c r="O78">
        <v>77</v>
      </c>
      <c r="P78">
        <v>8</v>
      </c>
      <c r="Q78">
        <v>12</v>
      </c>
      <c r="R78">
        <v>4378.8</v>
      </c>
      <c r="S78">
        <v>0</v>
      </c>
      <c r="CG78" s="768"/>
      <c r="CH78" s="768"/>
      <c r="CI78" s="850"/>
    </row>
    <row r="79" spans="5:87" x14ac:dyDescent="0.25">
      <c r="E79">
        <v>5</v>
      </c>
      <c r="J79">
        <v>0.19</v>
      </c>
      <c r="K79">
        <v>4350</v>
      </c>
      <c r="L79">
        <v>7114.4</v>
      </c>
      <c r="M79">
        <v>5080</v>
      </c>
      <c r="N79">
        <v>540</v>
      </c>
      <c r="O79">
        <v>770</v>
      </c>
      <c r="P79">
        <v>80</v>
      </c>
      <c r="Q79">
        <v>120</v>
      </c>
      <c r="R79">
        <v>43787.6</v>
      </c>
      <c r="S79">
        <v>3520</v>
      </c>
      <c r="CG79" s="768"/>
      <c r="CH79" s="768"/>
      <c r="CI79" s="850"/>
    </row>
    <row r="80" spans="5:87" x14ac:dyDescent="0.25">
      <c r="E80">
        <v>5</v>
      </c>
      <c r="J80">
        <v>0.19</v>
      </c>
      <c r="K80">
        <v>4350</v>
      </c>
      <c r="L80">
        <v>7114.4</v>
      </c>
      <c r="M80">
        <v>5080</v>
      </c>
      <c r="N80">
        <v>540</v>
      </c>
      <c r="O80">
        <v>770</v>
      </c>
      <c r="P80">
        <v>80</v>
      </c>
      <c r="Q80">
        <v>120</v>
      </c>
      <c r="R80">
        <v>43787.6</v>
      </c>
      <c r="S80">
        <v>3520</v>
      </c>
      <c r="CG80" s="768"/>
      <c r="CH80" s="768"/>
      <c r="CI80" s="850"/>
    </row>
    <row r="81" spans="3:87" x14ac:dyDescent="0.25">
      <c r="E81">
        <v>158</v>
      </c>
      <c r="J81">
        <v>18.149999999999999</v>
      </c>
      <c r="K81">
        <v>21610</v>
      </c>
      <c r="L81">
        <v>7750.56</v>
      </c>
      <c r="M81">
        <v>5800</v>
      </c>
      <c r="N81">
        <v>540</v>
      </c>
      <c r="O81">
        <v>770</v>
      </c>
      <c r="P81">
        <v>80</v>
      </c>
      <c r="Q81">
        <v>330</v>
      </c>
      <c r="R81">
        <v>52518.96</v>
      </c>
      <c r="S81">
        <v>3520</v>
      </c>
      <c r="CG81" s="768"/>
      <c r="CH81" s="768"/>
      <c r="CI81" s="850"/>
    </row>
    <row r="82" spans="3:87" x14ac:dyDescent="0.25">
      <c r="E82">
        <v>85</v>
      </c>
      <c r="J82">
        <v>2.29</v>
      </c>
      <c r="K82">
        <v>2031</v>
      </c>
      <c r="L82">
        <v>795.31</v>
      </c>
      <c r="M82">
        <v>580</v>
      </c>
      <c r="N82">
        <v>54</v>
      </c>
      <c r="O82">
        <v>77</v>
      </c>
      <c r="P82">
        <v>8</v>
      </c>
      <c r="Q82">
        <v>39</v>
      </c>
      <c r="R82">
        <v>5251.89</v>
      </c>
      <c r="S82">
        <v>0</v>
      </c>
      <c r="CG82" s="768"/>
      <c r="CH82" s="768"/>
      <c r="CI82" s="850"/>
    </row>
    <row r="83" spans="3:87" x14ac:dyDescent="0.25">
      <c r="J83">
        <v>0</v>
      </c>
      <c r="K83">
        <v>0</v>
      </c>
      <c r="CG83" s="768"/>
      <c r="CH83" s="768"/>
      <c r="CI83" s="850"/>
    </row>
    <row r="84" spans="3:87" x14ac:dyDescent="0.25">
      <c r="J84">
        <v>0</v>
      </c>
      <c r="K84">
        <v>0</v>
      </c>
      <c r="CG84" s="768"/>
      <c r="CH84" s="768"/>
      <c r="CI84" s="850"/>
    </row>
    <row r="85" spans="3:87" x14ac:dyDescent="0.25">
      <c r="E85">
        <v>46</v>
      </c>
      <c r="J85">
        <v>4.76</v>
      </c>
      <c r="K85">
        <v>23360</v>
      </c>
      <c r="L85">
        <v>7808.39</v>
      </c>
      <c r="M85">
        <v>5800</v>
      </c>
      <c r="N85">
        <v>540</v>
      </c>
      <c r="O85">
        <v>770</v>
      </c>
      <c r="P85">
        <v>170</v>
      </c>
      <c r="Q85">
        <v>200</v>
      </c>
      <c r="R85">
        <v>43787.519999999997</v>
      </c>
      <c r="S85">
        <v>0</v>
      </c>
      <c r="CG85" s="768"/>
      <c r="CH85" s="768"/>
      <c r="CI85" s="850"/>
    </row>
    <row r="86" spans="3:87" x14ac:dyDescent="0.25">
      <c r="J86">
        <v>0</v>
      </c>
      <c r="K86">
        <v>0</v>
      </c>
      <c r="CG86" s="768"/>
      <c r="CH86" s="768"/>
      <c r="CI86" s="850"/>
    </row>
    <row r="87" spans="3:87" x14ac:dyDescent="0.25">
      <c r="E87">
        <v>4</v>
      </c>
      <c r="J87">
        <v>0.18</v>
      </c>
      <c r="K87">
        <v>8580</v>
      </c>
      <c r="L87">
        <v>7201</v>
      </c>
      <c r="M87">
        <v>5800</v>
      </c>
      <c r="N87">
        <v>540</v>
      </c>
      <c r="O87">
        <v>770</v>
      </c>
      <c r="P87">
        <v>170</v>
      </c>
      <c r="Q87">
        <v>200</v>
      </c>
      <c r="R87">
        <v>43787.5</v>
      </c>
      <c r="S87">
        <v>0</v>
      </c>
      <c r="CG87" s="768"/>
      <c r="CH87" s="768"/>
      <c r="CI87" s="850"/>
    </row>
    <row r="88" spans="3:87" x14ac:dyDescent="0.25">
      <c r="J88">
        <v>0</v>
      </c>
      <c r="K88">
        <v>0</v>
      </c>
      <c r="CG88" s="768"/>
      <c r="CH88" s="768"/>
      <c r="CI88" s="850"/>
    </row>
    <row r="89" spans="3:87" x14ac:dyDescent="0.25">
      <c r="C89" t="s">
        <v>598</v>
      </c>
      <c r="D89">
        <v>2310018516</v>
      </c>
      <c r="J89">
        <v>0</v>
      </c>
      <c r="K89">
        <v>0</v>
      </c>
      <c r="CB89">
        <v>231001001</v>
      </c>
      <c r="CG89" s="768"/>
      <c r="CH89" s="768"/>
      <c r="CI89" s="850"/>
    </row>
    <row r="90" spans="3:87" x14ac:dyDescent="0.25">
      <c r="C90" t="s">
        <v>598</v>
      </c>
      <c r="D90">
        <v>2310018516</v>
      </c>
      <c r="E90">
        <v>53</v>
      </c>
      <c r="J90">
        <v>2.2799999999999998</v>
      </c>
      <c r="K90">
        <v>3710</v>
      </c>
      <c r="L90">
        <v>4868.34</v>
      </c>
      <c r="M90">
        <v>5080</v>
      </c>
      <c r="N90">
        <v>540</v>
      </c>
      <c r="O90">
        <v>770</v>
      </c>
      <c r="P90">
        <v>80</v>
      </c>
      <c r="Q90">
        <v>300</v>
      </c>
      <c r="R90">
        <v>18748.79</v>
      </c>
      <c r="S90">
        <v>3520</v>
      </c>
      <c r="CB90">
        <v>231001001</v>
      </c>
      <c r="CG90" s="768"/>
      <c r="CH90" s="768"/>
      <c r="CI90" s="850"/>
    </row>
    <row r="91" spans="3:87" x14ac:dyDescent="0.25">
      <c r="C91" t="s">
        <v>598</v>
      </c>
      <c r="D91">
        <v>2310018516</v>
      </c>
      <c r="E91">
        <v>1</v>
      </c>
      <c r="J91">
        <v>0.02</v>
      </c>
      <c r="K91">
        <v>454</v>
      </c>
      <c r="L91">
        <v>487</v>
      </c>
      <c r="M91">
        <v>508</v>
      </c>
      <c r="N91">
        <v>54</v>
      </c>
      <c r="O91">
        <v>77</v>
      </c>
      <c r="P91">
        <v>8</v>
      </c>
      <c r="Q91">
        <v>30</v>
      </c>
      <c r="R91">
        <v>3750</v>
      </c>
      <c r="S91">
        <v>0</v>
      </c>
      <c r="CB91">
        <v>231001001</v>
      </c>
      <c r="CG91" s="768"/>
      <c r="CH91" s="768"/>
      <c r="CI91" s="850"/>
    </row>
    <row r="92" spans="3:87" x14ac:dyDescent="0.25">
      <c r="C92" t="s">
        <v>598</v>
      </c>
      <c r="D92">
        <v>2310018516</v>
      </c>
      <c r="E92">
        <v>3</v>
      </c>
      <c r="J92">
        <v>0.06</v>
      </c>
      <c r="K92">
        <v>4540</v>
      </c>
      <c r="L92">
        <v>4868.33</v>
      </c>
      <c r="M92">
        <v>5080</v>
      </c>
      <c r="N92">
        <v>540</v>
      </c>
      <c r="O92">
        <v>770</v>
      </c>
      <c r="P92">
        <v>80</v>
      </c>
      <c r="Q92">
        <v>300</v>
      </c>
      <c r="R92">
        <v>37497.67</v>
      </c>
      <c r="S92">
        <v>3520</v>
      </c>
      <c r="CB92">
        <v>231001001</v>
      </c>
      <c r="CG92" s="768"/>
      <c r="CH92" s="768"/>
      <c r="CI92" s="850"/>
    </row>
    <row r="93" spans="3:87" x14ac:dyDescent="0.25">
      <c r="C93" t="s">
        <v>598</v>
      </c>
      <c r="D93">
        <v>2310018516</v>
      </c>
      <c r="E93">
        <v>84</v>
      </c>
      <c r="J93">
        <v>3.61</v>
      </c>
      <c r="K93">
        <v>371</v>
      </c>
      <c r="L93">
        <v>486.83</v>
      </c>
      <c r="M93">
        <v>508</v>
      </c>
      <c r="N93">
        <v>54</v>
      </c>
      <c r="O93">
        <v>77</v>
      </c>
      <c r="P93">
        <v>8</v>
      </c>
      <c r="Q93">
        <v>30</v>
      </c>
      <c r="R93">
        <v>1874.88</v>
      </c>
      <c r="S93">
        <v>0</v>
      </c>
      <c r="CB93">
        <v>231001001</v>
      </c>
      <c r="CG93" s="768"/>
      <c r="CH93" s="768"/>
      <c r="CI93" s="850"/>
    </row>
    <row r="94" spans="3:87" x14ac:dyDescent="0.25">
      <c r="C94" t="s">
        <v>598</v>
      </c>
      <c r="D94">
        <v>2310018516</v>
      </c>
      <c r="E94">
        <v>8</v>
      </c>
      <c r="J94">
        <v>0.34</v>
      </c>
      <c r="K94">
        <v>3710</v>
      </c>
      <c r="L94">
        <v>4868.38</v>
      </c>
      <c r="M94">
        <v>5080</v>
      </c>
      <c r="N94">
        <v>540</v>
      </c>
      <c r="O94">
        <v>770</v>
      </c>
      <c r="P94">
        <v>80</v>
      </c>
      <c r="Q94">
        <v>300</v>
      </c>
      <c r="R94">
        <v>18748.75</v>
      </c>
      <c r="S94">
        <v>3520</v>
      </c>
      <c r="CB94">
        <v>231001001</v>
      </c>
      <c r="CG94" s="768"/>
      <c r="CH94" s="768"/>
      <c r="CI94" s="850"/>
    </row>
    <row r="95" spans="3:87" x14ac:dyDescent="0.25">
      <c r="C95" t="s">
        <v>598</v>
      </c>
      <c r="D95">
        <v>2310018516</v>
      </c>
      <c r="E95">
        <v>1</v>
      </c>
      <c r="J95">
        <v>0.02</v>
      </c>
      <c r="K95">
        <v>4540</v>
      </c>
      <c r="L95">
        <v>4868</v>
      </c>
      <c r="M95">
        <v>5080</v>
      </c>
      <c r="N95">
        <v>540</v>
      </c>
      <c r="O95">
        <v>770</v>
      </c>
      <c r="P95">
        <v>80</v>
      </c>
      <c r="Q95">
        <v>300</v>
      </c>
      <c r="R95">
        <v>37498</v>
      </c>
      <c r="S95">
        <v>3520</v>
      </c>
      <c r="CB95">
        <v>231001001</v>
      </c>
      <c r="CG95" s="768"/>
      <c r="CH95" s="768"/>
      <c r="CI95" s="850"/>
    </row>
    <row r="96" spans="3:87" x14ac:dyDescent="0.25">
      <c r="C96" t="s">
        <v>598</v>
      </c>
      <c r="D96">
        <v>2310018516</v>
      </c>
      <c r="E96">
        <v>9</v>
      </c>
      <c r="J96">
        <v>0.39</v>
      </c>
      <c r="K96">
        <v>3710</v>
      </c>
      <c r="L96">
        <v>4868.33</v>
      </c>
      <c r="M96">
        <v>5080</v>
      </c>
      <c r="N96">
        <v>540</v>
      </c>
      <c r="O96">
        <v>770</v>
      </c>
      <c r="P96">
        <v>80</v>
      </c>
      <c r="Q96">
        <v>300</v>
      </c>
      <c r="R96">
        <v>18748.78</v>
      </c>
      <c r="S96">
        <v>3520</v>
      </c>
      <c r="CB96">
        <v>231001001</v>
      </c>
      <c r="CG96" s="768"/>
      <c r="CH96" s="768"/>
      <c r="CI96" s="850"/>
    </row>
    <row r="97" spans="3:87" x14ac:dyDescent="0.25">
      <c r="C97" t="s">
        <v>598</v>
      </c>
      <c r="D97">
        <v>2310018516</v>
      </c>
      <c r="E97">
        <v>884</v>
      </c>
      <c r="J97">
        <v>111.69</v>
      </c>
      <c r="K97">
        <v>19050</v>
      </c>
      <c r="L97">
        <v>5303.72</v>
      </c>
      <c r="M97">
        <v>5800</v>
      </c>
      <c r="N97">
        <v>540</v>
      </c>
      <c r="O97">
        <v>770</v>
      </c>
      <c r="P97">
        <v>80</v>
      </c>
      <c r="Q97">
        <v>1050</v>
      </c>
      <c r="R97">
        <v>22487.4</v>
      </c>
      <c r="S97">
        <v>3520</v>
      </c>
      <c r="CB97">
        <v>231001001</v>
      </c>
      <c r="CG97" s="768"/>
      <c r="CH97" s="768"/>
      <c r="CI97" s="850"/>
    </row>
    <row r="98" spans="3:87" x14ac:dyDescent="0.25">
      <c r="C98" t="s">
        <v>598</v>
      </c>
      <c r="D98">
        <v>2310018516</v>
      </c>
      <c r="E98">
        <v>6</v>
      </c>
      <c r="J98">
        <v>0.38</v>
      </c>
      <c r="K98">
        <v>19930</v>
      </c>
      <c r="L98">
        <v>5303.67</v>
      </c>
      <c r="M98">
        <v>5800</v>
      </c>
      <c r="N98">
        <v>540</v>
      </c>
      <c r="O98">
        <v>770</v>
      </c>
      <c r="P98">
        <v>80</v>
      </c>
      <c r="Q98">
        <v>1050</v>
      </c>
      <c r="R98">
        <v>44974.83</v>
      </c>
      <c r="S98">
        <v>3520</v>
      </c>
      <c r="CB98">
        <v>231001001</v>
      </c>
      <c r="CG98" s="768"/>
      <c r="CH98" s="768"/>
      <c r="CI98" s="850"/>
    </row>
    <row r="99" spans="3:87" x14ac:dyDescent="0.25">
      <c r="C99" t="s">
        <v>598</v>
      </c>
      <c r="D99">
        <v>2310018516</v>
      </c>
      <c r="E99">
        <v>425</v>
      </c>
      <c r="J99">
        <v>53.7</v>
      </c>
      <c r="K99">
        <v>1905</v>
      </c>
      <c r="L99">
        <v>530.37</v>
      </c>
      <c r="M99">
        <v>580</v>
      </c>
      <c r="N99">
        <v>54</v>
      </c>
      <c r="O99">
        <v>77</v>
      </c>
      <c r="P99">
        <v>8</v>
      </c>
      <c r="Q99">
        <v>105</v>
      </c>
      <c r="R99">
        <v>2248.7399999999998</v>
      </c>
      <c r="S99">
        <v>0</v>
      </c>
      <c r="CB99">
        <v>231001001</v>
      </c>
      <c r="CG99" s="768"/>
      <c r="CH99" s="768"/>
      <c r="CI99" s="850"/>
    </row>
    <row r="100" spans="3:87" x14ac:dyDescent="0.25">
      <c r="C100" t="s">
        <v>598</v>
      </c>
      <c r="D100">
        <v>2310018516</v>
      </c>
      <c r="E100">
        <v>6</v>
      </c>
      <c r="J100">
        <v>0.38</v>
      </c>
      <c r="K100">
        <v>1993</v>
      </c>
      <c r="L100">
        <v>530.33000000000004</v>
      </c>
      <c r="M100">
        <v>580</v>
      </c>
      <c r="N100">
        <v>54</v>
      </c>
      <c r="O100">
        <v>77</v>
      </c>
      <c r="P100">
        <v>8</v>
      </c>
      <c r="Q100">
        <v>105</v>
      </c>
      <c r="R100">
        <v>4497.5</v>
      </c>
      <c r="S100">
        <v>0</v>
      </c>
      <c r="CB100">
        <v>231001001</v>
      </c>
      <c r="CG100" s="768"/>
      <c r="CH100" s="768"/>
      <c r="CI100" s="850"/>
    </row>
    <row r="101" spans="3:87" x14ac:dyDescent="0.25">
      <c r="C101" t="s">
        <v>598</v>
      </c>
      <c r="D101">
        <v>2310018516</v>
      </c>
      <c r="E101">
        <v>54</v>
      </c>
      <c r="J101">
        <v>6.82</v>
      </c>
      <c r="K101">
        <v>19050</v>
      </c>
      <c r="L101">
        <v>5303.72</v>
      </c>
      <c r="M101">
        <v>5800</v>
      </c>
      <c r="N101">
        <v>540</v>
      </c>
      <c r="O101">
        <v>770</v>
      </c>
      <c r="P101">
        <v>80</v>
      </c>
      <c r="Q101">
        <v>1050</v>
      </c>
      <c r="R101">
        <v>22487.41</v>
      </c>
      <c r="S101">
        <v>3520</v>
      </c>
      <c r="CB101">
        <v>231001001</v>
      </c>
      <c r="CG101" s="768"/>
      <c r="CH101" s="768"/>
      <c r="CI101" s="850"/>
    </row>
    <row r="102" spans="3:87" x14ac:dyDescent="0.25">
      <c r="C102" t="s">
        <v>598</v>
      </c>
      <c r="D102">
        <v>2310018516</v>
      </c>
      <c r="E102">
        <v>8</v>
      </c>
      <c r="J102">
        <v>0.51</v>
      </c>
      <c r="K102">
        <v>19930</v>
      </c>
      <c r="L102">
        <v>5303.75</v>
      </c>
      <c r="M102">
        <v>5800</v>
      </c>
      <c r="N102">
        <v>540</v>
      </c>
      <c r="O102">
        <v>770</v>
      </c>
      <c r="P102">
        <v>80</v>
      </c>
      <c r="Q102">
        <v>1050</v>
      </c>
      <c r="R102">
        <v>44974.75</v>
      </c>
      <c r="S102">
        <v>3520</v>
      </c>
      <c r="CB102">
        <v>231001001</v>
      </c>
      <c r="CG102" s="768"/>
      <c r="CH102" s="768"/>
      <c r="CI102" s="850"/>
    </row>
    <row r="103" spans="3:87" x14ac:dyDescent="0.25">
      <c r="C103" t="s">
        <v>598</v>
      </c>
      <c r="D103">
        <v>2310018516</v>
      </c>
      <c r="E103">
        <v>46</v>
      </c>
      <c r="J103">
        <v>5.81</v>
      </c>
      <c r="K103">
        <v>1905</v>
      </c>
      <c r="L103">
        <v>530.37</v>
      </c>
      <c r="M103">
        <v>580</v>
      </c>
      <c r="N103">
        <v>54</v>
      </c>
      <c r="O103">
        <v>77</v>
      </c>
      <c r="P103">
        <v>8</v>
      </c>
      <c r="Q103">
        <v>105</v>
      </c>
      <c r="R103">
        <v>2248.7399999999998</v>
      </c>
      <c r="S103">
        <v>0</v>
      </c>
      <c r="CB103">
        <v>231001001</v>
      </c>
      <c r="CG103" s="768"/>
      <c r="CH103" s="768"/>
      <c r="CI103" s="850"/>
    </row>
    <row r="104" spans="3:87" x14ac:dyDescent="0.25">
      <c r="C104" t="s">
        <v>598</v>
      </c>
      <c r="D104">
        <v>2310018516</v>
      </c>
      <c r="E104">
        <v>13</v>
      </c>
      <c r="J104">
        <v>0.82</v>
      </c>
      <c r="K104">
        <v>1993</v>
      </c>
      <c r="L104">
        <v>530.38</v>
      </c>
      <c r="M104">
        <v>580</v>
      </c>
      <c r="N104">
        <v>54</v>
      </c>
      <c r="O104">
        <v>77</v>
      </c>
      <c r="P104">
        <v>8</v>
      </c>
      <c r="Q104">
        <v>105</v>
      </c>
      <c r="R104">
        <v>4497.46</v>
      </c>
      <c r="S104">
        <v>0</v>
      </c>
      <c r="CB104">
        <v>231001001</v>
      </c>
      <c r="CG104" s="768"/>
      <c r="CH104" s="768"/>
      <c r="CI104" s="850"/>
    </row>
    <row r="105" spans="3:87" x14ac:dyDescent="0.25">
      <c r="C105" t="s">
        <v>598</v>
      </c>
      <c r="D105">
        <v>2310018516</v>
      </c>
      <c r="E105">
        <v>40</v>
      </c>
      <c r="J105">
        <v>1.72</v>
      </c>
      <c r="K105">
        <v>3710</v>
      </c>
      <c r="L105">
        <v>4868.3500000000004</v>
      </c>
      <c r="M105">
        <v>5080</v>
      </c>
      <c r="N105">
        <v>540</v>
      </c>
      <c r="O105">
        <v>770</v>
      </c>
      <c r="P105">
        <v>80</v>
      </c>
      <c r="Q105">
        <v>300</v>
      </c>
      <c r="R105">
        <v>18748.8</v>
      </c>
      <c r="S105">
        <v>3520</v>
      </c>
      <c r="CB105">
        <v>231001001</v>
      </c>
      <c r="CG105" s="768"/>
      <c r="CH105" s="768"/>
      <c r="CI105" s="850"/>
    </row>
    <row r="106" spans="3:87" x14ac:dyDescent="0.25">
      <c r="C106" t="s">
        <v>598</v>
      </c>
      <c r="D106">
        <v>2310018516</v>
      </c>
      <c r="E106">
        <v>33</v>
      </c>
      <c r="J106">
        <v>1.42</v>
      </c>
      <c r="K106">
        <v>371</v>
      </c>
      <c r="L106">
        <v>486.85</v>
      </c>
      <c r="M106">
        <v>508</v>
      </c>
      <c r="N106">
        <v>54</v>
      </c>
      <c r="O106">
        <v>77</v>
      </c>
      <c r="P106">
        <v>8</v>
      </c>
      <c r="Q106">
        <v>30</v>
      </c>
      <c r="R106">
        <v>1874.88</v>
      </c>
      <c r="S106">
        <v>0</v>
      </c>
      <c r="CB106">
        <v>231001001</v>
      </c>
      <c r="CG106" s="768"/>
      <c r="CH106" s="768"/>
      <c r="CI106" s="850"/>
    </row>
    <row r="107" spans="3:87" x14ac:dyDescent="0.25">
      <c r="C107" t="s">
        <v>598</v>
      </c>
      <c r="D107">
        <v>2310018516</v>
      </c>
      <c r="E107">
        <v>17</v>
      </c>
      <c r="J107">
        <v>0.73</v>
      </c>
      <c r="K107">
        <v>3710</v>
      </c>
      <c r="L107">
        <v>4868.3500000000004</v>
      </c>
      <c r="M107">
        <v>5080</v>
      </c>
      <c r="N107">
        <v>540</v>
      </c>
      <c r="O107">
        <v>770</v>
      </c>
      <c r="P107">
        <v>80</v>
      </c>
      <c r="Q107">
        <v>300</v>
      </c>
      <c r="R107">
        <v>18748.82</v>
      </c>
      <c r="S107">
        <v>3520</v>
      </c>
      <c r="CB107">
        <v>231001001</v>
      </c>
      <c r="CG107" s="768"/>
      <c r="CH107" s="768"/>
      <c r="CI107" s="850"/>
    </row>
    <row r="108" spans="3:87" x14ac:dyDescent="0.25">
      <c r="C108" t="s">
        <v>598</v>
      </c>
      <c r="D108">
        <v>2310018516</v>
      </c>
      <c r="E108">
        <v>40</v>
      </c>
      <c r="J108">
        <v>1.72</v>
      </c>
      <c r="K108">
        <v>371</v>
      </c>
      <c r="L108">
        <v>486.83</v>
      </c>
      <c r="M108">
        <v>508</v>
      </c>
      <c r="N108">
        <v>54</v>
      </c>
      <c r="O108">
        <v>77</v>
      </c>
      <c r="P108">
        <v>8</v>
      </c>
      <c r="Q108">
        <v>30</v>
      </c>
      <c r="R108">
        <v>1874.88</v>
      </c>
      <c r="S108">
        <v>0</v>
      </c>
      <c r="CB108">
        <v>231001001</v>
      </c>
      <c r="CG108" s="768"/>
      <c r="CH108" s="768"/>
      <c r="CI108" s="850"/>
    </row>
    <row r="109" spans="3:87" x14ac:dyDescent="0.25">
      <c r="C109" t="s">
        <v>598</v>
      </c>
      <c r="D109">
        <v>2310018516</v>
      </c>
      <c r="E109">
        <v>23</v>
      </c>
      <c r="J109">
        <v>0.99</v>
      </c>
      <c r="K109">
        <v>3710</v>
      </c>
      <c r="L109">
        <v>4868.3500000000004</v>
      </c>
      <c r="M109">
        <v>5080</v>
      </c>
      <c r="N109">
        <v>540</v>
      </c>
      <c r="O109">
        <v>770</v>
      </c>
      <c r="P109">
        <v>80</v>
      </c>
      <c r="Q109">
        <v>300</v>
      </c>
      <c r="R109">
        <v>18748.78</v>
      </c>
      <c r="S109">
        <v>3520</v>
      </c>
      <c r="CB109">
        <v>231001001</v>
      </c>
      <c r="CG109" s="768"/>
      <c r="CH109" s="768"/>
      <c r="CI109" s="850"/>
    </row>
    <row r="110" spans="3:87" x14ac:dyDescent="0.25">
      <c r="C110" t="s">
        <v>598</v>
      </c>
      <c r="D110">
        <v>2310018516</v>
      </c>
      <c r="E110">
        <v>467</v>
      </c>
      <c r="J110">
        <v>59</v>
      </c>
      <c r="K110">
        <v>19050</v>
      </c>
      <c r="L110">
        <v>5303.72</v>
      </c>
      <c r="M110">
        <v>5800</v>
      </c>
      <c r="N110">
        <v>540</v>
      </c>
      <c r="O110">
        <v>770</v>
      </c>
      <c r="P110">
        <v>80</v>
      </c>
      <c r="Q110">
        <v>1050</v>
      </c>
      <c r="R110">
        <v>22487.4</v>
      </c>
      <c r="S110">
        <v>3520</v>
      </c>
      <c r="CB110">
        <v>231001001</v>
      </c>
      <c r="CG110" s="768"/>
      <c r="CH110" s="768"/>
      <c r="CI110" s="850"/>
    </row>
    <row r="111" spans="3:87" x14ac:dyDescent="0.25">
      <c r="C111" t="s">
        <v>598</v>
      </c>
      <c r="D111">
        <v>2310018516</v>
      </c>
      <c r="E111">
        <v>227</v>
      </c>
      <c r="J111">
        <v>28.68</v>
      </c>
      <c r="K111">
        <v>1905</v>
      </c>
      <c r="L111">
        <v>530.37</v>
      </c>
      <c r="M111">
        <v>580</v>
      </c>
      <c r="N111">
        <v>54</v>
      </c>
      <c r="O111">
        <v>77</v>
      </c>
      <c r="P111">
        <v>8</v>
      </c>
      <c r="Q111">
        <v>105</v>
      </c>
      <c r="R111">
        <v>2248.7399999999998</v>
      </c>
      <c r="S111">
        <v>0</v>
      </c>
      <c r="CB111">
        <v>231001001</v>
      </c>
      <c r="CG111" s="768"/>
      <c r="CH111" s="768"/>
      <c r="CI111" s="850"/>
    </row>
    <row r="112" spans="3:87" x14ac:dyDescent="0.25">
      <c r="C112" t="s">
        <v>598</v>
      </c>
      <c r="D112">
        <v>2310018516</v>
      </c>
      <c r="E112">
        <v>34</v>
      </c>
      <c r="J112">
        <v>3.91</v>
      </c>
      <c r="K112">
        <v>21610</v>
      </c>
      <c r="L112">
        <v>5303.71</v>
      </c>
      <c r="M112">
        <v>5800</v>
      </c>
      <c r="N112">
        <v>540</v>
      </c>
      <c r="O112">
        <v>770</v>
      </c>
      <c r="P112">
        <v>80</v>
      </c>
      <c r="Q112">
        <v>330</v>
      </c>
      <c r="R112">
        <v>22487.41</v>
      </c>
      <c r="S112">
        <v>3520</v>
      </c>
      <c r="CB112">
        <v>231001001</v>
      </c>
      <c r="CG112" s="768"/>
      <c r="CH112" s="768"/>
      <c r="CI112" s="850"/>
    </row>
    <row r="113" spans="3:87" x14ac:dyDescent="0.25">
      <c r="C113" t="s">
        <v>598</v>
      </c>
      <c r="D113">
        <v>2310018516</v>
      </c>
      <c r="J113">
        <v>0</v>
      </c>
      <c r="K113">
        <v>0</v>
      </c>
      <c r="CB113">
        <v>231001001</v>
      </c>
      <c r="CG113" s="768"/>
      <c r="CH113" s="768"/>
      <c r="CI113" s="850"/>
    </row>
    <row r="114" spans="3:87" x14ac:dyDescent="0.25">
      <c r="C114" t="s">
        <v>598</v>
      </c>
      <c r="D114">
        <v>2310018516</v>
      </c>
      <c r="E114">
        <v>17</v>
      </c>
      <c r="J114">
        <v>0.46</v>
      </c>
      <c r="K114">
        <v>2031</v>
      </c>
      <c r="L114">
        <v>544.24</v>
      </c>
      <c r="M114">
        <v>580</v>
      </c>
      <c r="N114">
        <v>54</v>
      </c>
      <c r="O114">
        <v>77</v>
      </c>
      <c r="P114">
        <v>8</v>
      </c>
      <c r="Q114">
        <v>39</v>
      </c>
      <c r="R114">
        <v>2248.7600000000002</v>
      </c>
      <c r="S114">
        <v>0</v>
      </c>
      <c r="CB114">
        <v>231001001</v>
      </c>
      <c r="CG114" s="768"/>
      <c r="CH114" s="768"/>
      <c r="CI114" s="850"/>
    </row>
    <row r="115" spans="3:87" x14ac:dyDescent="0.25">
      <c r="C115" t="s">
        <v>598</v>
      </c>
      <c r="D115">
        <v>2310018516</v>
      </c>
      <c r="E115">
        <v>17</v>
      </c>
      <c r="J115">
        <v>1.95</v>
      </c>
      <c r="K115">
        <v>21610</v>
      </c>
      <c r="L115">
        <v>5303.71</v>
      </c>
      <c r="M115">
        <v>5800</v>
      </c>
      <c r="N115">
        <v>540</v>
      </c>
      <c r="O115">
        <v>770</v>
      </c>
      <c r="P115">
        <v>80</v>
      </c>
      <c r="Q115">
        <v>330</v>
      </c>
      <c r="R115">
        <v>22487.41</v>
      </c>
      <c r="S115">
        <v>3520</v>
      </c>
      <c r="CB115">
        <v>231001001</v>
      </c>
      <c r="CG115" s="768"/>
      <c r="CH115" s="768"/>
      <c r="CI115" s="850"/>
    </row>
    <row r="116" spans="3:87" x14ac:dyDescent="0.25">
      <c r="C116" t="s">
        <v>598</v>
      </c>
      <c r="D116">
        <v>2310018516</v>
      </c>
      <c r="E116">
        <v>98</v>
      </c>
      <c r="J116">
        <v>11.26</v>
      </c>
      <c r="K116">
        <v>21610</v>
      </c>
      <c r="L116">
        <v>5303.72</v>
      </c>
      <c r="M116">
        <v>5800</v>
      </c>
      <c r="N116">
        <v>540</v>
      </c>
      <c r="O116">
        <v>770</v>
      </c>
      <c r="P116">
        <v>80</v>
      </c>
      <c r="Q116">
        <v>330</v>
      </c>
      <c r="R116">
        <v>22487.4</v>
      </c>
      <c r="S116">
        <v>3520</v>
      </c>
      <c r="CB116">
        <v>231001001</v>
      </c>
      <c r="CG116" s="768"/>
      <c r="CH116" s="768"/>
      <c r="CI116" s="850"/>
    </row>
    <row r="117" spans="3:87" x14ac:dyDescent="0.25">
      <c r="C117" t="s">
        <v>598</v>
      </c>
      <c r="D117">
        <v>2310018516</v>
      </c>
      <c r="E117">
        <v>35</v>
      </c>
      <c r="J117">
        <v>0.94</v>
      </c>
      <c r="K117">
        <v>2031</v>
      </c>
      <c r="L117">
        <v>544.23</v>
      </c>
      <c r="M117">
        <v>580</v>
      </c>
      <c r="N117">
        <v>54</v>
      </c>
      <c r="O117">
        <v>77</v>
      </c>
      <c r="P117">
        <v>8</v>
      </c>
      <c r="Q117">
        <v>39</v>
      </c>
      <c r="R117">
        <v>2248.7399999999998</v>
      </c>
      <c r="S117">
        <v>0</v>
      </c>
      <c r="CB117">
        <v>231001001</v>
      </c>
      <c r="CG117" s="768"/>
      <c r="CH117" s="768"/>
      <c r="CI117" s="850"/>
    </row>
    <row r="118" spans="3:87" x14ac:dyDescent="0.25">
      <c r="C118" t="s">
        <v>598</v>
      </c>
      <c r="D118">
        <v>2310018516</v>
      </c>
      <c r="E118">
        <v>24</v>
      </c>
      <c r="J118">
        <v>2.84</v>
      </c>
      <c r="K118">
        <v>2630</v>
      </c>
      <c r="L118">
        <v>4216.67</v>
      </c>
      <c r="M118">
        <v>8620</v>
      </c>
      <c r="N118">
        <v>310</v>
      </c>
      <c r="O118">
        <v>1240</v>
      </c>
      <c r="P118">
        <v>50</v>
      </c>
      <c r="Q118">
        <v>190</v>
      </c>
      <c r="R118">
        <v>20743.669999999998</v>
      </c>
      <c r="S118">
        <v>650</v>
      </c>
      <c r="CB118">
        <v>231001001</v>
      </c>
      <c r="CG118" s="768"/>
      <c r="CH118" s="768"/>
      <c r="CI118" s="850"/>
    </row>
    <row r="119" spans="3:87" x14ac:dyDescent="0.25">
      <c r="C119" t="s">
        <v>598</v>
      </c>
      <c r="D119">
        <v>2310018516</v>
      </c>
      <c r="E119">
        <v>320</v>
      </c>
      <c r="J119">
        <v>56.94</v>
      </c>
      <c r="K119">
        <v>13670</v>
      </c>
      <c r="L119">
        <v>4216.68</v>
      </c>
      <c r="M119">
        <v>8620</v>
      </c>
      <c r="N119">
        <v>310</v>
      </c>
      <c r="O119">
        <v>1240</v>
      </c>
      <c r="P119">
        <v>50</v>
      </c>
      <c r="Q119">
        <v>2570</v>
      </c>
      <c r="R119">
        <v>24900.75</v>
      </c>
      <c r="S119">
        <v>650</v>
      </c>
      <c r="CB119">
        <v>231001001</v>
      </c>
      <c r="CG119" s="768"/>
      <c r="CH119" s="768"/>
      <c r="CI119" s="850"/>
    </row>
    <row r="120" spans="3:87" x14ac:dyDescent="0.25">
      <c r="C120" t="s">
        <v>598</v>
      </c>
      <c r="D120">
        <v>2310018516</v>
      </c>
      <c r="E120">
        <v>10</v>
      </c>
      <c r="J120">
        <v>0.89</v>
      </c>
      <c r="K120">
        <v>17400</v>
      </c>
      <c r="L120">
        <v>4216.7</v>
      </c>
      <c r="M120">
        <v>8620</v>
      </c>
      <c r="N120">
        <v>310</v>
      </c>
      <c r="O120">
        <v>1240</v>
      </c>
      <c r="P120">
        <v>50</v>
      </c>
      <c r="Q120">
        <v>2570</v>
      </c>
      <c r="R120">
        <v>49801.5</v>
      </c>
      <c r="S120">
        <v>650</v>
      </c>
      <c r="CB120">
        <v>231001001</v>
      </c>
      <c r="CG120" s="768"/>
      <c r="CH120" s="768"/>
      <c r="CI120" s="850"/>
    </row>
    <row r="121" spans="3:87" x14ac:dyDescent="0.25">
      <c r="C121" t="s">
        <v>598</v>
      </c>
      <c r="D121">
        <v>2310018516</v>
      </c>
      <c r="E121">
        <v>60</v>
      </c>
      <c r="J121">
        <v>10.68</v>
      </c>
      <c r="K121">
        <v>13670</v>
      </c>
      <c r="L121">
        <v>4216.68</v>
      </c>
      <c r="M121">
        <v>8620</v>
      </c>
      <c r="N121">
        <v>310</v>
      </c>
      <c r="O121">
        <v>1240</v>
      </c>
      <c r="P121">
        <v>50</v>
      </c>
      <c r="Q121">
        <v>2570</v>
      </c>
      <c r="R121">
        <v>24900.75</v>
      </c>
      <c r="S121">
        <v>650</v>
      </c>
      <c r="CB121">
        <v>231001001</v>
      </c>
      <c r="CG121" s="768"/>
      <c r="CH121" s="768"/>
      <c r="CI121" s="850"/>
    </row>
    <row r="122" spans="3:87" x14ac:dyDescent="0.25">
      <c r="C122" t="s">
        <v>598</v>
      </c>
      <c r="D122">
        <v>2310018516</v>
      </c>
      <c r="E122">
        <v>4</v>
      </c>
      <c r="J122">
        <v>0.36</v>
      </c>
      <c r="K122">
        <v>17400</v>
      </c>
      <c r="L122">
        <v>4216.75</v>
      </c>
      <c r="M122">
        <v>8620</v>
      </c>
      <c r="N122">
        <v>310</v>
      </c>
      <c r="O122">
        <v>1240</v>
      </c>
      <c r="P122">
        <v>50</v>
      </c>
      <c r="Q122">
        <v>2570</v>
      </c>
      <c r="R122">
        <v>49801.5</v>
      </c>
      <c r="S122">
        <v>650</v>
      </c>
      <c r="CB122">
        <v>231001001</v>
      </c>
      <c r="CG122" s="768"/>
      <c r="CH122" s="768"/>
      <c r="CI122" s="850"/>
    </row>
    <row r="123" spans="3:87" x14ac:dyDescent="0.25">
      <c r="C123" t="s">
        <v>598</v>
      </c>
      <c r="D123">
        <v>2310018516</v>
      </c>
      <c r="E123">
        <v>2</v>
      </c>
      <c r="J123">
        <v>0.09</v>
      </c>
      <c r="K123">
        <v>8580</v>
      </c>
      <c r="L123">
        <v>4927.5</v>
      </c>
      <c r="M123">
        <v>5800</v>
      </c>
      <c r="N123">
        <v>540</v>
      </c>
      <c r="O123">
        <v>770</v>
      </c>
      <c r="P123">
        <v>170</v>
      </c>
      <c r="Q123">
        <v>200</v>
      </c>
      <c r="R123">
        <v>18749</v>
      </c>
      <c r="S123">
        <v>0</v>
      </c>
      <c r="CB123">
        <v>231001001</v>
      </c>
      <c r="CG123" s="768"/>
      <c r="CH123" s="768"/>
      <c r="CI123" s="850"/>
    </row>
    <row r="124" spans="3:87" x14ac:dyDescent="0.25">
      <c r="C124" t="s">
        <v>598</v>
      </c>
      <c r="D124">
        <v>2310018516</v>
      </c>
      <c r="J124">
        <v>0</v>
      </c>
      <c r="K124">
        <v>0</v>
      </c>
      <c r="CB124">
        <v>231001001</v>
      </c>
      <c r="CG124" s="768"/>
      <c r="CH124" s="768"/>
      <c r="CI124" s="850"/>
    </row>
    <row r="125" spans="3:87" x14ac:dyDescent="0.25">
      <c r="C125" t="s">
        <v>598</v>
      </c>
      <c r="D125">
        <v>2310018516</v>
      </c>
      <c r="E125">
        <v>30</v>
      </c>
      <c r="J125">
        <v>3.1</v>
      </c>
      <c r="K125">
        <v>23360</v>
      </c>
      <c r="L125">
        <v>5343.3</v>
      </c>
      <c r="M125">
        <v>5800</v>
      </c>
      <c r="N125">
        <v>540</v>
      </c>
      <c r="O125">
        <v>770</v>
      </c>
      <c r="P125">
        <v>170</v>
      </c>
      <c r="Q125">
        <v>200</v>
      </c>
      <c r="R125">
        <v>18748.8</v>
      </c>
      <c r="S125">
        <v>0</v>
      </c>
      <c r="CB125">
        <v>231001001</v>
      </c>
      <c r="CG125" s="768"/>
      <c r="CH125" s="768"/>
      <c r="CI125" s="850"/>
    </row>
    <row r="126" spans="3:87" x14ac:dyDescent="0.25">
      <c r="C126" t="s">
        <v>598</v>
      </c>
      <c r="D126">
        <v>2310018516</v>
      </c>
      <c r="J126">
        <v>0</v>
      </c>
      <c r="K126">
        <v>0</v>
      </c>
      <c r="CB126">
        <v>231001001</v>
      </c>
      <c r="CG126" s="768"/>
      <c r="CH126" s="768"/>
      <c r="CI126" s="850"/>
    </row>
    <row r="127" spans="3:87" x14ac:dyDescent="0.25">
      <c r="C127" t="s">
        <v>598</v>
      </c>
      <c r="D127">
        <v>2310018516</v>
      </c>
      <c r="J127">
        <v>0</v>
      </c>
      <c r="K127">
        <v>0</v>
      </c>
      <c r="CB127">
        <v>231001001</v>
      </c>
      <c r="CG127" s="768"/>
      <c r="CH127" s="768"/>
      <c r="CI127" s="850"/>
    </row>
    <row r="128" spans="3:87" x14ac:dyDescent="0.25">
      <c r="C128" t="s">
        <v>588</v>
      </c>
      <c r="D128">
        <v>3666138230</v>
      </c>
      <c r="E128">
        <v>266</v>
      </c>
      <c r="J128">
        <v>33.61</v>
      </c>
      <c r="K128">
        <v>19050</v>
      </c>
      <c r="L128">
        <v>5786.12</v>
      </c>
      <c r="M128">
        <v>5800</v>
      </c>
      <c r="N128">
        <v>540</v>
      </c>
      <c r="O128">
        <v>770</v>
      </c>
      <c r="P128">
        <v>80</v>
      </c>
      <c r="Q128">
        <v>1050</v>
      </c>
      <c r="R128">
        <v>20665.84</v>
      </c>
      <c r="S128">
        <v>3520</v>
      </c>
      <c r="CB128">
        <v>366601001</v>
      </c>
      <c r="CG128" s="768"/>
      <c r="CH128" s="768"/>
      <c r="CI128" s="850"/>
    </row>
    <row r="129" spans="3:87" x14ac:dyDescent="0.25">
      <c r="C129" t="s">
        <v>588</v>
      </c>
      <c r="D129">
        <v>3666138230</v>
      </c>
      <c r="E129">
        <v>186</v>
      </c>
      <c r="J129">
        <v>23.5</v>
      </c>
      <c r="K129">
        <v>1905</v>
      </c>
      <c r="L129">
        <v>578.61</v>
      </c>
      <c r="M129">
        <v>580</v>
      </c>
      <c r="N129">
        <v>54</v>
      </c>
      <c r="O129">
        <v>77</v>
      </c>
      <c r="P129">
        <v>8</v>
      </c>
      <c r="Q129">
        <v>105</v>
      </c>
      <c r="R129">
        <v>2066.59</v>
      </c>
      <c r="S129">
        <v>0</v>
      </c>
      <c r="CB129">
        <v>366601001</v>
      </c>
      <c r="CG129" s="768"/>
      <c r="CH129" s="768"/>
      <c r="CI129" s="850"/>
    </row>
    <row r="130" spans="3:87" x14ac:dyDescent="0.25">
      <c r="C130" t="s">
        <v>588</v>
      </c>
      <c r="D130">
        <v>3666138230</v>
      </c>
      <c r="E130">
        <v>6</v>
      </c>
      <c r="J130">
        <v>0.38</v>
      </c>
      <c r="K130">
        <v>1993</v>
      </c>
      <c r="L130">
        <v>578.66999999999996</v>
      </c>
      <c r="M130">
        <v>580</v>
      </c>
      <c r="N130">
        <v>54</v>
      </c>
      <c r="O130">
        <v>77</v>
      </c>
      <c r="P130">
        <v>8</v>
      </c>
      <c r="Q130">
        <v>105</v>
      </c>
      <c r="R130">
        <v>4133.17</v>
      </c>
      <c r="S130">
        <v>0</v>
      </c>
      <c r="CB130">
        <v>366601001</v>
      </c>
      <c r="CG130" s="768"/>
      <c r="CH130" s="768"/>
      <c r="CI130" s="850"/>
    </row>
    <row r="131" spans="3:87" x14ac:dyDescent="0.25">
      <c r="C131" t="s">
        <v>588</v>
      </c>
      <c r="D131">
        <v>3666138230</v>
      </c>
      <c r="E131">
        <v>39</v>
      </c>
      <c r="J131">
        <v>4.93</v>
      </c>
      <c r="K131">
        <v>19050</v>
      </c>
      <c r="L131">
        <v>5786.13</v>
      </c>
      <c r="M131">
        <v>5800</v>
      </c>
      <c r="N131">
        <v>540</v>
      </c>
      <c r="O131">
        <v>770</v>
      </c>
      <c r="P131">
        <v>80</v>
      </c>
      <c r="Q131">
        <v>1050</v>
      </c>
      <c r="R131">
        <v>20665.849999999999</v>
      </c>
      <c r="S131">
        <v>3520</v>
      </c>
      <c r="CB131">
        <v>366601001</v>
      </c>
      <c r="CG131" s="768"/>
      <c r="CH131" s="768"/>
      <c r="CI131" s="850"/>
    </row>
    <row r="132" spans="3:87" x14ac:dyDescent="0.25">
      <c r="C132" t="s">
        <v>588</v>
      </c>
      <c r="D132">
        <v>3666138230</v>
      </c>
      <c r="E132">
        <v>26</v>
      </c>
      <c r="J132">
        <v>3.28</v>
      </c>
      <c r="K132">
        <v>1905</v>
      </c>
      <c r="L132">
        <v>578.62</v>
      </c>
      <c r="M132">
        <v>580</v>
      </c>
      <c r="N132">
        <v>54</v>
      </c>
      <c r="O132">
        <v>77</v>
      </c>
      <c r="P132">
        <v>8</v>
      </c>
      <c r="Q132">
        <v>105</v>
      </c>
      <c r="R132">
        <v>2066.58</v>
      </c>
      <c r="S132">
        <v>0</v>
      </c>
      <c r="CB132">
        <v>366601001</v>
      </c>
      <c r="CG132" s="768"/>
      <c r="CH132" s="768"/>
      <c r="CI132" s="850"/>
    </row>
    <row r="133" spans="3:87" x14ac:dyDescent="0.25">
      <c r="C133" t="s">
        <v>588</v>
      </c>
      <c r="D133">
        <v>3666138230</v>
      </c>
      <c r="E133">
        <v>1</v>
      </c>
      <c r="J133">
        <v>0.06</v>
      </c>
      <c r="K133">
        <v>1993</v>
      </c>
      <c r="L133">
        <v>579</v>
      </c>
      <c r="M133">
        <v>580</v>
      </c>
      <c r="N133">
        <v>54</v>
      </c>
      <c r="O133">
        <v>77</v>
      </c>
      <c r="P133">
        <v>8</v>
      </c>
      <c r="Q133">
        <v>105</v>
      </c>
      <c r="R133">
        <v>4133</v>
      </c>
      <c r="S133">
        <v>0</v>
      </c>
      <c r="CB133">
        <v>366601001</v>
      </c>
      <c r="CG133" s="768"/>
      <c r="CH133" s="768"/>
      <c r="CI133" s="850"/>
    </row>
    <row r="134" spans="3:87" x14ac:dyDescent="0.25">
      <c r="C134" t="s">
        <v>588</v>
      </c>
      <c r="D134">
        <v>3666138230</v>
      </c>
      <c r="E134">
        <v>153</v>
      </c>
      <c r="J134">
        <v>19.329999999999998</v>
      </c>
      <c r="K134">
        <v>19050</v>
      </c>
      <c r="L134">
        <v>5786.12</v>
      </c>
      <c r="M134">
        <v>5800</v>
      </c>
      <c r="N134">
        <v>540</v>
      </c>
      <c r="O134">
        <v>770</v>
      </c>
      <c r="P134">
        <v>80</v>
      </c>
      <c r="Q134">
        <v>1050</v>
      </c>
      <c r="R134">
        <v>20665.84</v>
      </c>
      <c r="S134">
        <v>3520</v>
      </c>
      <c r="CB134">
        <v>366601001</v>
      </c>
      <c r="CG134" s="768"/>
      <c r="CH134" s="768"/>
      <c r="CI134" s="850"/>
    </row>
    <row r="135" spans="3:87" x14ac:dyDescent="0.25">
      <c r="C135" t="s">
        <v>588</v>
      </c>
      <c r="D135">
        <v>3666138230</v>
      </c>
      <c r="E135">
        <v>108</v>
      </c>
      <c r="J135">
        <v>13.65</v>
      </c>
      <c r="K135">
        <v>1905</v>
      </c>
      <c r="L135">
        <v>578.61</v>
      </c>
      <c r="M135">
        <v>580</v>
      </c>
      <c r="N135">
        <v>54</v>
      </c>
      <c r="O135">
        <v>77</v>
      </c>
      <c r="P135">
        <v>8</v>
      </c>
      <c r="Q135">
        <v>105</v>
      </c>
      <c r="R135">
        <v>2066.58</v>
      </c>
      <c r="S135">
        <v>0</v>
      </c>
      <c r="CB135">
        <v>366601001</v>
      </c>
      <c r="CG135" s="768"/>
      <c r="CH135" s="768"/>
      <c r="CI135" s="850"/>
    </row>
    <row r="136" spans="3:87" x14ac:dyDescent="0.25">
      <c r="C136" t="s">
        <v>588</v>
      </c>
      <c r="D136">
        <v>3666138230</v>
      </c>
      <c r="E136">
        <v>13</v>
      </c>
      <c r="J136">
        <v>1.49</v>
      </c>
      <c r="K136">
        <v>21610</v>
      </c>
      <c r="L136">
        <v>5786.15</v>
      </c>
      <c r="M136">
        <v>5800</v>
      </c>
      <c r="N136">
        <v>540</v>
      </c>
      <c r="O136">
        <v>770</v>
      </c>
      <c r="P136">
        <v>80</v>
      </c>
      <c r="Q136">
        <v>330</v>
      </c>
      <c r="R136">
        <v>20665.849999999999</v>
      </c>
      <c r="S136">
        <v>3520</v>
      </c>
      <c r="CB136">
        <v>366601001</v>
      </c>
      <c r="CG136" s="768"/>
      <c r="CH136" s="768"/>
      <c r="CI136" s="850"/>
    </row>
    <row r="137" spans="3:87" x14ac:dyDescent="0.25">
      <c r="C137" t="s">
        <v>588</v>
      </c>
      <c r="D137">
        <v>3666138230</v>
      </c>
      <c r="E137">
        <v>40</v>
      </c>
      <c r="J137">
        <v>1.08</v>
      </c>
      <c r="K137">
        <v>2031</v>
      </c>
      <c r="L137">
        <v>593.73</v>
      </c>
      <c r="M137">
        <v>580</v>
      </c>
      <c r="N137">
        <v>54</v>
      </c>
      <c r="O137">
        <v>77</v>
      </c>
      <c r="P137">
        <v>8</v>
      </c>
      <c r="Q137">
        <v>39</v>
      </c>
      <c r="R137">
        <v>2066.58</v>
      </c>
      <c r="S137">
        <v>0</v>
      </c>
      <c r="CB137">
        <v>366601001</v>
      </c>
      <c r="CG137" s="768"/>
      <c r="CH137" s="768"/>
      <c r="CI137" s="850"/>
    </row>
    <row r="138" spans="3:87" x14ac:dyDescent="0.25">
      <c r="C138" t="s">
        <v>588</v>
      </c>
      <c r="D138">
        <v>3666138230</v>
      </c>
      <c r="E138">
        <v>79</v>
      </c>
      <c r="J138">
        <v>14.06</v>
      </c>
      <c r="K138">
        <v>13670</v>
      </c>
      <c r="L138">
        <v>4464.72</v>
      </c>
      <c r="M138">
        <v>8620</v>
      </c>
      <c r="N138">
        <v>310</v>
      </c>
      <c r="O138">
        <v>1240</v>
      </c>
      <c r="P138">
        <v>50</v>
      </c>
      <c r="Q138">
        <v>2570</v>
      </c>
      <c r="R138">
        <v>22883.7</v>
      </c>
      <c r="S138">
        <v>650</v>
      </c>
      <c r="CB138">
        <v>366601001</v>
      </c>
      <c r="CG138" s="768"/>
      <c r="CH138" s="768"/>
      <c r="CI138" s="850"/>
    </row>
    <row r="139" spans="3:87" x14ac:dyDescent="0.25">
      <c r="C139" t="s">
        <v>588</v>
      </c>
      <c r="D139">
        <v>3666138230</v>
      </c>
      <c r="E139">
        <v>2</v>
      </c>
      <c r="J139">
        <v>0.18</v>
      </c>
      <c r="K139">
        <v>17400</v>
      </c>
      <c r="L139">
        <v>4464.5</v>
      </c>
      <c r="M139">
        <v>8620</v>
      </c>
      <c r="N139">
        <v>310</v>
      </c>
      <c r="O139">
        <v>1240</v>
      </c>
      <c r="P139">
        <v>50</v>
      </c>
      <c r="Q139">
        <v>2570</v>
      </c>
      <c r="R139">
        <v>45767.5</v>
      </c>
      <c r="S139">
        <v>650</v>
      </c>
      <c r="CB139">
        <v>366601001</v>
      </c>
      <c r="CG139" s="768"/>
      <c r="CH139" s="768"/>
      <c r="CI139" s="850"/>
    </row>
    <row r="140" spans="3:87" x14ac:dyDescent="0.25">
      <c r="C140" t="s">
        <v>588</v>
      </c>
      <c r="D140">
        <v>3666138230</v>
      </c>
      <c r="E140">
        <v>79</v>
      </c>
      <c r="J140">
        <v>14.06</v>
      </c>
      <c r="K140">
        <v>13670</v>
      </c>
      <c r="L140">
        <v>4464.72</v>
      </c>
      <c r="M140">
        <v>8620</v>
      </c>
      <c r="N140">
        <v>310</v>
      </c>
      <c r="O140">
        <v>1240</v>
      </c>
      <c r="P140">
        <v>50</v>
      </c>
      <c r="Q140">
        <v>2570</v>
      </c>
      <c r="R140">
        <v>22883.7</v>
      </c>
      <c r="S140">
        <v>650</v>
      </c>
      <c r="CB140">
        <v>366601001</v>
      </c>
      <c r="CG140" s="768"/>
      <c r="CH140" s="768"/>
      <c r="CI140" s="850"/>
    </row>
    <row r="141" spans="3:87" x14ac:dyDescent="0.25">
      <c r="C141" t="s">
        <v>593</v>
      </c>
      <c r="D141">
        <v>2722010146</v>
      </c>
      <c r="E141">
        <v>239</v>
      </c>
      <c r="J141">
        <v>30.2</v>
      </c>
      <c r="K141">
        <v>19050</v>
      </c>
      <c r="L141">
        <v>8913.68</v>
      </c>
      <c r="M141">
        <v>5800</v>
      </c>
      <c r="N141">
        <v>540</v>
      </c>
      <c r="O141">
        <v>770</v>
      </c>
      <c r="P141">
        <v>80</v>
      </c>
      <c r="Q141">
        <v>1050</v>
      </c>
      <c r="R141">
        <v>32675.24</v>
      </c>
      <c r="S141">
        <v>3520</v>
      </c>
      <c r="CB141">
        <v>272201001</v>
      </c>
      <c r="CG141" s="768"/>
      <c r="CH141" s="768"/>
      <c r="CI141" s="850"/>
    </row>
    <row r="142" spans="3:87" x14ac:dyDescent="0.25">
      <c r="C142" t="s">
        <v>593</v>
      </c>
      <c r="D142">
        <v>2722010146</v>
      </c>
      <c r="E142">
        <v>3</v>
      </c>
      <c r="J142">
        <v>0.19</v>
      </c>
      <c r="K142">
        <v>19930</v>
      </c>
      <c r="L142">
        <v>8913.67</v>
      </c>
      <c r="M142">
        <v>5800</v>
      </c>
      <c r="N142">
        <v>540</v>
      </c>
      <c r="O142">
        <v>770</v>
      </c>
      <c r="P142">
        <v>80</v>
      </c>
      <c r="Q142">
        <v>1050</v>
      </c>
      <c r="R142">
        <v>65350.33</v>
      </c>
      <c r="S142">
        <v>3520</v>
      </c>
      <c r="CB142">
        <v>272201001</v>
      </c>
      <c r="CG142" s="768"/>
      <c r="CH142" s="768"/>
      <c r="CI142" s="850"/>
    </row>
    <row r="143" spans="3:87" x14ac:dyDescent="0.25">
      <c r="C143" t="s">
        <v>593</v>
      </c>
      <c r="D143">
        <v>2722010146</v>
      </c>
      <c r="E143">
        <v>87</v>
      </c>
      <c r="J143">
        <v>10.99</v>
      </c>
      <c r="K143">
        <v>1905</v>
      </c>
      <c r="L143">
        <v>891.37</v>
      </c>
      <c r="M143">
        <v>580</v>
      </c>
      <c r="N143">
        <v>54</v>
      </c>
      <c r="O143">
        <v>77</v>
      </c>
      <c r="P143">
        <v>8</v>
      </c>
      <c r="Q143">
        <v>105</v>
      </c>
      <c r="R143">
        <v>3267.53</v>
      </c>
      <c r="S143">
        <v>0</v>
      </c>
      <c r="CB143">
        <v>272201001</v>
      </c>
      <c r="CG143" s="768"/>
      <c r="CH143" s="768"/>
      <c r="CI143" s="850"/>
    </row>
    <row r="144" spans="3:87" x14ac:dyDescent="0.25">
      <c r="C144" t="s">
        <v>593</v>
      </c>
      <c r="D144">
        <v>2722010146</v>
      </c>
      <c r="E144">
        <v>1</v>
      </c>
      <c r="J144">
        <v>0.06</v>
      </c>
      <c r="K144">
        <v>1993</v>
      </c>
      <c r="L144">
        <v>891</v>
      </c>
      <c r="M144">
        <v>580</v>
      </c>
      <c r="N144">
        <v>54</v>
      </c>
      <c r="O144">
        <v>77</v>
      </c>
      <c r="P144">
        <v>8</v>
      </c>
      <c r="Q144">
        <v>105</v>
      </c>
      <c r="R144">
        <v>6535</v>
      </c>
      <c r="S144">
        <v>0</v>
      </c>
      <c r="CB144">
        <v>272201001</v>
      </c>
      <c r="CG144" s="768"/>
      <c r="CH144" s="768"/>
      <c r="CI144" s="850"/>
    </row>
    <row r="145" spans="3:87" x14ac:dyDescent="0.25">
      <c r="C145" t="s">
        <v>593</v>
      </c>
      <c r="D145">
        <v>2722010146</v>
      </c>
      <c r="E145">
        <v>24</v>
      </c>
      <c r="J145">
        <v>3.03</v>
      </c>
      <c r="K145">
        <v>19050</v>
      </c>
      <c r="L145">
        <v>8913.67</v>
      </c>
      <c r="M145">
        <v>5800</v>
      </c>
      <c r="N145">
        <v>540</v>
      </c>
      <c r="O145">
        <v>770</v>
      </c>
      <c r="P145">
        <v>80</v>
      </c>
      <c r="Q145">
        <v>1050</v>
      </c>
      <c r="R145">
        <v>32675.25</v>
      </c>
      <c r="S145">
        <v>3520</v>
      </c>
      <c r="CB145">
        <v>272201001</v>
      </c>
      <c r="CG145" s="768"/>
      <c r="CH145" s="768"/>
      <c r="CI145" s="850"/>
    </row>
    <row r="146" spans="3:87" x14ac:dyDescent="0.25">
      <c r="C146" t="s">
        <v>593</v>
      </c>
      <c r="D146">
        <v>2722010146</v>
      </c>
      <c r="E146">
        <v>3</v>
      </c>
      <c r="J146">
        <v>0.19</v>
      </c>
      <c r="K146">
        <v>19930</v>
      </c>
      <c r="L146">
        <v>8913.67</v>
      </c>
      <c r="M146">
        <v>5800</v>
      </c>
      <c r="N146">
        <v>540</v>
      </c>
      <c r="O146">
        <v>770</v>
      </c>
      <c r="P146">
        <v>80</v>
      </c>
      <c r="Q146">
        <v>1050</v>
      </c>
      <c r="R146">
        <v>65350.33</v>
      </c>
      <c r="S146">
        <v>3520</v>
      </c>
      <c r="CB146">
        <v>272201001</v>
      </c>
      <c r="CG146" s="768"/>
      <c r="CH146" s="768"/>
      <c r="CI146" s="850"/>
    </row>
    <row r="147" spans="3:87" x14ac:dyDescent="0.25">
      <c r="C147" t="s">
        <v>593</v>
      </c>
      <c r="D147">
        <v>2722010146</v>
      </c>
      <c r="E147">
        <v>25</v>
      </c>
      <c r="J147">
        <v>3.16</v>
      </c>
      <c r="K147">
        <v>1905</v>
      </c>
      <c r="L147">
        <v>891.36</v>
      </c>
      <c r="M147">
        <v>580</v>
      </c>
      <c r="N147">
        <v>54</v>
      </c>
      <c r="O147">
        <v>77</v>
      </c>
      <c r="P147">
        <v>8</v>
      </c>
      <c r="Q147">
        <v>105</v>
      </c>
      <c r="R147">
        <v>3267.52</v>
      </c>
      <c r="S147">
        <v>0</v>
      </c>
      <c r="CB147">
        <v>272201001</v>
      </c>
      <c r="CG147" s="768"/>
      <c r="CH147" s="768"/>
      <c r="CI147" s="850"/>
    </row>
    <row r="148" spans="3:87" x14ac:dyDescent="0.25">
      <c r="C148" t="s">
        <v>593</v>
      </c>
      <c r="D148">
        <v>2722010146</v>
      </c>
      <c r="E148">
        <v>2</v>
      </c>
      <c r="J148">
        <v>0.13</v>
      </c>
      <c r="K148">
        <v>1993</v>
      </c>
      <c r="L148">
        <v>891.5</v>
      </c>
      <c r="M148">
        <v>580</v>
      </c>
      <c r="N148">
        <v>54</v>
      </c>
      <c r="O148">
        <v>77</v>
      </c>
      <c r="P148">
        <v>8</v>
      </c>
      <c r="Q148">
        <v>105</v>
      </c>
      <c r="R148">
        <v>6535</v>
      </c>
      <c r="S148">
        <v>0</v>
      </c>
      <c r="CB148">
        <v>272201001</v>
      </c>
      <c r="CG148" s="768"/>
      <c r="CH148" s="768"/>
      <c r="CI148" s="850"/>
    </row>
    <row r="149" spans="3:87" x14ac:dyDescent="0.25">
      <c r="C149" t="s">
        <v>593</v>
      </c>
      <c r="D149">
        <v>2722010146</v>
      </c>
      <c r="E149">
        <v>23</v>
      </c>
      <c r="J149">
        <v>2.91</v>
      </c>
      <c r="K149">
        <v>19050</v>
      </c>
      <c r="L149">
        <v>8913.7000000000007</v>
      </c>
      <c r="M149">
        <v>5800</v>
      </c>
      <c r="N149">
        <v>540</v>
      </c>
      <c r="O149">
        <v>770</v>
      </c>
      <c r="P149">
        <v>80</v>
      </c>
      <c r="Q149">
        <v>1050</v>
      </c>
      <c r="R149">
        <v>32675.26</v>
      </c>
      <c r="S149">
        <v>3520</v>
      </c>
      <c r="CB149">
        <v>272201001</v>
      </c>
      <c r="CG149" s="768"/>
      <c r="CH149" s="768"/>
      <c r="CI149" s="850"/>
    </row>
    <row r="150" spans="3:87" x14ac:dyDescent="0.25">
      <c r="C150" t="s">
        <v>593</v>
      </c>
      <c r="D150">
        <v>2722010146</v>
      </c>
      <c r="E150">
        <v>23</v>
      </c>
      <c r="J150">
        <v>2.91</v>
      </c>
      <c r="K150">
        <v>1905</v>
      </c>
      <c r="L150">
        <v>891.35</v>
      </c>
      <c r="M150">
        <v>580</v>
      </c>
      <c r="N150">
        <v>54</v>
      </c>
      <c r="O150">
        <v>77</v>
      </c>
      <c r="P150">
        <v>8</v>
      </c>
      <c r="Q150">
        <v>105</v>
      </c>
      <c r="R150">
        <v>3267.52</v>
      </c>
      <c r="S150">
        <v>0</v>
      </c>
      <c r="CB150">
        <v>272201001</v>
      </c>
      <c r="CG150" s="768"/>
      <c r="CH150" s="768"/>
      <c r="CI150" s="850"/>
    </row>
    <row r="151" spans="3:87" x14ac:dyDescent="0.25">
      <c r="C151" t="s">
        <v>593</v>
      </c>
      <c r="D151">
        <v>2722010146</v>
      </c>
      <c r="E151">
        <v>1</v>
      </c>
      <c r="J151">
        <v>0.06</v>
      </c>
      <c r="K151">
        <v>1993</v>
      </c>
      <c r="L151">
        <v>891</v>
      </c>
      <c r="M151">
        <v>580</v>
      </c>
      <c r="N151">
        <v>54</v>
      </c>
      <c r="O151">
        <v>77</v>
      </c>
      <c r="P151">
        <v>8</v>
      </c>
      <c r="Q151">
        <v>105</v>
      </c>
      <c r="R151">
        <v>6535</v>
      </c>
      <c r="S151">
        <v>0</v>
      </c>
      <c r="CB151">
        <v>272201001</v>
      </c>
      <c r="CG151" s="768"/>
      <c r="CH151" s="768"/>
      <c r="CI151" s="850"/>
    </row>
    <row r="152" spans="3:87" x14ac:dyDescent="0.25">
      <c r="C152" t="s">
        <v>593</v>
      </c>
      <c r="D152">
        <v>2722010146</v>
      </c>
      <c r="E152">
        <v>145</v>
      </c>
      <c r="J152">
        <v>18.32</v>
      </c>
      <c r="K152">
        <v>19050</v>
      </c>
      <c r="L152">
        <v>8913.68</v>
      </c>
      <c r="M152">
        <v>5800</v>
      </c>
      <c r="N152">
        <v>540</v>
      </c>
      <c r="O152">
        <v>770</v>
      </c>
      <c r="P152">
        <v>80</v>
      </c>
      <c r="Q152">
        <v>1050</v>
      </c>
      <c r="R152">
        <v>32675.24</v>
      </c>
      <c r="S152">
        <v>3520</v>
      </c>
      <c r="CB152">
        <v>272201001</v>
      </c>
      <c r="CG152" s="768"/>
      <c r="CH152" s="768"/>
      <c r="CI152" s="850"/>
    </row>
    <row r="153" spans="3:87" x14ac:dyDescent="0.25">
      <c r="C153" t="s">
        <v>593</v>
      </c>
      <c r="D153">
        <v>2722010146</v>
      </c>
      <c r="E153">
        <v>66</v>
      </c>
      <c r="J153">
        <v>8.34</v>
      </c>
      <c r="K153">
        <v>1905</v>
      </c>
      <c r="L153">
        <v>891.36</v>
      </c>
      <c r="M153">
        <v>580</v>
      </c>
      <c r="N153">
        <v>54</v>
      </c>
      <c r="O153">
        <v>77</v>
      </c>
      <c r="P153">
        <v>8</v>
      </c>
      <c r="Q153">
        <v>105</v>
      </c>
      <c r="R153">
        <v>3267.53</v>
      </c>
      <c r="S153">
        <v>0</v>
      </c>
      <c r="CB153">
        <v>272201001</v>
      </c>
      <c r="CG153" s="768"/>
      <c r="CH153" s="768"/>
      <c r="CI153" s="850"/>
    </row>
    <row r="154" spans="3:87" x14ac:dyDescent="0.25">
      <c r="C154" t="s">
        <v>593</v>
      </c>
      <c r="D154">
        <v>2722010146</v>
      </c>
      <c r="E154">
        <v>10</v>
      </c>
      <c r="J154">
        <v>1.1499999999999999</v>
      </c>
      <c r="K154">
        <v>21610</v>
      </c>
      <c r="L154">
        <v>8913.7000000000007</v>
      </c>
      <c r="M154">
        <v>5800</v>
      </c>
      <c r="N154">
        <v>540</v>
      </c>
      <c r="O154">
        <v>770</v>
      </c>
      <c r="P154">
        <v>80</v>
      </c>
      <c r="Q154">
        <v>330</v>
      </c>
      <c r="R154">
        <v>32675.200000000001</v>
      </c>
      <c r="S154">
        <v>3520</v>
      </c>
      <c r="CB154">
        <v>272201001</v>
      </c>
      <c r="CG154" s="768"/>
      <c r="CH154" s="768"/>
      <c r="CI154" s="850"/>
    </row>
    <row r="155" spans="3:87" x14ac:dyDescent="0.25">
      <c r="C155" t="s">
        <v>593</v>
      </c>
      <c r="D155">
        <v>2722010146</v>
      </c>
      <c r="E155">
        <v>1</v>
      </c>
      <c r="J155">
        <v>0.06</v>
      </c>
      <c r="K155">
        <v>22530</v>
      </c>
      <c r="L155">
        <v>8914</v>
      </c>
      <c r="M155">
        <v>5800</v>
      </c>
      <c r="N155">
        <v>540</v>
      </c>
      <c r="O155">
        <v>770</v>
      </c>
      <c r="P155">
        <v>80</v>
      </c>
      <c r="Q155">
        <v>330</v>
      </c>
      <c r="R155">
        <v>65350</v>
      </c>
      <c r="S155">
        <v>3520</v>
      </c>
      <c r="CB155">
        <v>272201001</v>
      </c>
      <c r="CG155" s="768"/>
      <c r="CH155" s="768"/>
      <c r="CI155" s="850"/>
    </row>
    <row r="156" spans="3:87" x14ac:dyDescent="0.25">
      <c r="C156" t="s">
        <v>593</v>
      </c>
      <c r="D156">
        <v>2722010146</v>
      </c>
      <c r="E156">
        <v>10</v>
      </c>
      <c r="J156">
        <v>0.27</v>
      </c>
      <c r="K156">
        <v>2031</v>
      </c>
      <c r="L156">
        <v>914.7</v>
      </c>
      <c r="M156">
        <v>580</v>
      </c>
      <c r="N156">
        <v>54</v>
      </c>
      <c r="O156">
        <v>77</v>
      </c>
      <c r="P156">
        <v>8</v>
      </c>
      <c r="Q156">
        <v>39</v>
      </c>
      <c r="R156">
        <v>3267.5</v>
      </c>
      <c r="S156">
        <v>0</v>
      </c>
      <c r="CB156">
        <v>272201001</v>
      </c>
      <c r="CG156" s="768"/>
      <c r="CH156" s="768"/>
      <c r="CI156" s="850"/>
    </row>
    <row r="157" spans="3:87" x14ac:dyDescent="0.25">
      <c r="C157" t="s">
        <v>593</v>
      </c>
      <c r="D157">
        <v>2722010146</v>
      </c>
      <c r="E157">
        <v>19</v>
      </c>
      <c r="J157">
        <v>2.1800000000000002</v>
      </c>
      <c r="K157">
        <v>21610</v>
      </c>
      <c r="L157">
        <v>8913.68</v>
      </c>
      <c r="M157">
        <v>5800</v>
      </c>
      <c r="N157">
        <v>540</v>
      </c>
      <c r="O157">
        <v>770</v>
      </c>
      <c r="P157">
        <v>80</v>
      </c>
      <c r="Q157">
        <v>330</v>
      </c>
      <c r="R157">
        <v>32675.26</v>
      </c>
      <c r="S157">
        <v>3520</v>
      </c>
      <c r="CB157">
        <v>272201001</v>
      </c>
      <c r="CG157" s="768"/>
      <c r="CH157" s="768"/>
      <c r="CI157" s="850"/>
    </row>
    <row r="158" spans="3:87" x14ac:dyDescent="0.25">
      <c r="C158" t="s">
        <v>593</v>
      </c>
      <c r="D158">
        <v>2722010146</v>
      </c>
      <c r="E158">
        <v>20</v>
      </c>
      <c r="J158">
        <v>0.54</v>
      </c>
      <c r="K158">
        <v>2031</v>
      </c>
      <c r="L158">
        <v>914.65</v>
      </c>
      <c r="M158">
        <v>580</v>
      </c>
      <c r="N158">
        <v>54</v>
      </c>
      <c r="O158">
        <v>77</v>
      </c>
      <c r="P158">
        <v>8</v>
      </c>
      <c r="Q158">
        <v>39</v>
      </c>
      <c r="R158">
        <v>3267.5</v>
      </c>
      <c r="S158">
        <v>0</v>
      </c>
      <c r="CB158">
        <v>272201001</v>
      </c>
      <c r="CG158" s="768"/>
      <c r="CH158" s="768"/>
      <c r="CI158" s="850"/>
    </row>
    <row r="159" spans="3:87" x14ac:dyDescent="0.25">
      <c r="C159" t="s">
        <v>593</v>
      </c>
      <c r="D159">
        <v>2722010146</v>
      </c>
      <c r="J159">
        <v>0</v>
      </c>
      <c r="K159">
        <v>0</v>
      </c>
      <c r="CB159">
        <v>272201001</v>
      </c>
      <c r="CG159" s="768"/>
      <c r="CH159" s="768"/>
      <c r="CI159" s="850"/>
    </row>
    <row r="160" spans="3:87" x14ac:dyDescent="0.25">
      <c r="C160" t="s">
        <v>593</v>
      </c>
      <c r="D160">
        <v>2722010146</v>
      </c>
      <c r="E160">
        <v>1</v>
      </c>
      <c r="J160">
        <v>0.03</v>
      </c>
      <c r="K160">
        <v>4510</v>
      </c>
      <c r="L160">
        <v>8282</v>
      </c>
      <c r="M160">
        <v>5080</v>
      </c>
      <c r="N160">
        <v>540</v>
      </c>
      <c r="O160">
        <v>770</v>
      </c>
      <c r="P160">
        <v>170</v>
      </c>
      <c r="Q160">
        <v>130</v>
      </c>
      <c r="R160">
        <v>27243</v>
      </c>
      <c r="S160">
        <v>0</v>
      </c>
      <c r="CB160">
        <v>272201001</v>
      </c>
      <c r="CG160" s="768"/>
      <c r="CH160" s="768"/>
      <c r="CI160" s="850"/>
    </row>
    <row r="161" spans="3:87" x14ac:dyDescent="0.25">
      <c r="C161" t="s">
        <v>593</v>
      </c>
      <c r="D161">
        <v>2722010146</v>
      </c>
      <c r="E161">
        <v>11</v>
      </c>
      <c r="J161">
        <v>1.1399999999999999</v>
      </c>
      <c r="K161">
        <v>23360</v>
      </c>
      <c r="L161">
        <v>8980.18</v>
      </c>
      <c r="M161">
        <v>5800</v>
      </c>
      <c r="N161">
        <v>540</v>
      </c>
      <c r="O161">
        <v>770</v>
      </c>
      <c r="P161">
        <v>170</v>
      </c>
      <c r="Q161">
        <v>200</v>
      </c>
      <c r="R161">
        <v>27242.91</v>
      </c>
      <c r="S161">
        <v>0</v>
      </c>
      <c r="CB161">
        <v>272201001</v>
      </c>
      <c r="CG161" s="768"/>
      <c r="CH161" s="768"/>
      <c r="CI161" s="850"/>
    </row>
    <row r="162" spans="3:87" x14ac:dyDescent="0.25">
      <c r="E162">
        <v>13</v>
      </c>
      <c r="J162">
        <v>0.56000000000000005</v>
      </c>
      <c r="K162">
        <v>3710</v>
      </c>
      <c r="L162">
        <v>7394.77</v>
      </c>
      <c r="M162">
        <v>5080</v>
      </c>
      <c r="N162">
        <v>540</v>
      </c>
      <c r="O162">
        <v>770</v>
      </c>
      <c r="P162">
        <v>80</v>
      </c>
      <c r="Q162">
        <v>300</v>
      </c>
      <c r="R162">
        <v>29151.38</v>
      </c>
      <c r="S162">
        <v>3520</v>
      </c>
      <c r="CG162" s="768"/>
      <c r="CH162" s="768"/>
      <c r="CI162" s="850"/>
    </row>
    <row r="163" spans="3:87" x14ac:dyDescent="0.25">
      <c r="E163">
        <v>1</v>
      </c>
      <c r="J163">
        <v>0.02</v>
      </c>
      <c r="K163">
        <v>4540</v>
      </c>
      <c r="L163">
        <v>7395</v>
      </c>
      <c r="M163">
        <v>5080</v>
      </c>
      <c r="N163">
        <v>540</v>
      </c>
      <c r="O163">
        <v>770</v>
      </c>
      <c r="P163">
        <v>80</v>
      </c>
      <c r="Q163">
        <v>300</v>
      </c>
      <c r="R163">
        <v>58303</v>
      </c>
      <c r="S163">
        <v>3520</v>
      </c>
      <c r="CG163" s="768"/>
      <c r="CH163" s="768"/>
      <c r="CI163" s="850"/>
    </row>
    <row r="164" spans="3:87" x14ac:dyDescent="0.25">
      <c r="E164">
        <v>397</v>
      </c>
      <c r="J164">
        <v>50.16</v>
      </c>
      <c r="K164">
        <v>19050</v>
      </c>
      <c r="L164">
        <v>8056.08</v>
      </c>
      <c r="M164">
        <v>5800</v>
      </c>
      <c r="N164">
        <v>540</v>
      </c>
      <c r="O164">
        <v>770</v>
      </c>
      <c r="P164">
        <v>80</v>
      </c>
      <c r="Q164">
        <v>1050</v>
      </c>
      <c r="R164">
        <v>34964.28</v>
      </c>
      <c r="S164">
        <v>3520</v>
      </c>
      <c r="CG164" s="768"/>
      <c r="CH164" s="768"/>
      <c r="CI164" s="850"/>
    </row>
    <row r="165" spans="3:87" x14ac:dyDescent="0.25">
      <c r="J165">
        <v>0</v>
      </c>
      <c r="K165">
        <v>0</v>
      </c>
      <c r="CG165" s="768"/>
      <c r="CH165" s="768"/>
      <c r="CI165" s="850"/>
    </row>
    <row r="166" spans="3:87" x14ac:dyDescent="0.25">
      <c r="E166">
        <v>177</v>
      </c>
      <c r="J166">
        <v>22.36</v>
      </c>
      <c r="K166">
        <v>1905</v>
      </c>
      <c r="L166">
        <v>805.61</v>
      </c>
      <c r="M166">
        <v>580</v>
      </c>
      <c r="N166">
        <v>54</v>
      </c>
      <c r="O166">
        <v>77</v>
      </c>
      <c r="P166">
        <v>8</v>
      </c>
      <c r="Q166">
        <v>105</v>
      </c>
      <c r="R166">
        <v>3496.43</v>
      </c>
      <c r="S166">
        <v>0</v>
      </c>
      <c r="CG166" s="768"/>
      <c r="CH166" s="768"/>
      <c r="CI166" s="850"/>
    </row>
    <row r="167" spans="3:87" x14ac:dyDescent="0.25">
      <c r="E167">
        <v>79</v>
      </c>
      <c r="J167">
        <v>9.98</v>
      </c>
      <c r="K167">
        <v>19050</v>
      </c>
      <c r="L167">
        <v>8056.08</v>
      </c>
      <c r="M167">
        <v>5800</v>
      </c>
      <c r="N167">
        <v>540</v>
      </c>
      <c r="O167">
        <v>770</v>
      </c>
      <c r="P167">
        <v>80</v>
      </c>
      <c r="Q167">
        <v>1050</v>
      </c>
      <c r="R167">
        <v>34964.28</v>
      </c>
      <c r="S167">
        <v>3520</v>
      </c>
      <c r="CG167" s="768"/>
      <c r="CH167" s="768"/>
      <c r="CI167" s="850"/>
    </row>
    <row r="168" spans="3:87" x14ac:dyDescent="0.25">
      <c r="E168">
        <v>2</v>
      </c>
      <c r="J168">
        <v>0.13</v>
      </c>
      <c r="K168">
        <v>19930</v>
      </c>
      <c r="L168">
        <v>8056</v>
      </c>
      <c r="M168">
        <v>5800</v>
      </c>
      <c r="N168">
        <v>540</v>
      </c>
      <c r="O168">
        <v>770</v>
      </c>
      <c r="P168">
        <v>80</v>
      </c>
      <c r="Q168">
        <v>1050</v>
      </c>
      <c r="R168">
        <v>69928.5</v>
      </c>
      <c r="S168">
        <v>3520</v>
      </c>
      <c r="CG168" s="768"/>
      <c r="CH168" s="768"/>
      <c r="CI168" s="850"/>
    </row>
    <row r="169" spans="3:87" x14ac:dyDescent="0.25">
      <c r="E169">
        <v>73</v>
      </c>
      <c r="J169">
        <v>9.2200000000000006</v>
      </c>
      <c r="K169">
        <v>1905</v>
      </c>
      <c r="L169">
        <v>805.6</v>
      </c>
      <c r="M169">
        <v>580</v>
      </c>
      <c r="N169">
        <v>54</v>
      </c>
      <c r="O169">
        <v>77</v>
      </c>
      <c r="P169">
        <v>8</v>
      </c>
      <c r="Q169">
        <v>105</v>
      </c>
      <c r="R169">
        <v>3496.42</v>
      </c>
      <c r="S169">
        <v>0</v>
      </c>
      <c r="CG169" s="768"/>
      <c r="CH169" s="768"/>
      <c r="CI169" s="850"/>
    </row>
    <row r="170" spans="3:87" x14ac:dyDescent="0.25">
      <c r="E170">
        <v>24</v>
      </c>
      <c r="J170">
        <v>1.52</v>
      </c>
      <c r="K170">
        <v>1993</v>
      </c>
      <c r="L170">
        <v>805.63</v>
      </c>
      <c r="M170">
        <v>580</v>
      </c>
      <c r="N170">
        <v>54</v>
      </c>
      <c r="O170">
        <v>77</v>
      </c>
      <c r="P170">
        <v>8</v>
      </c>
      <c r="Q170">
        <v>105</v>
      </c>
      <c r="R170">
        <v>6992.88</v>
      </c>
      <c r="S170">
        <v>0</v>
      </c>
      <c r="CG170" s="768"/>
      <c r="CH170" s="768"/>
      <c r="CI170" s="850"/>
    </row>
    <row r="171" spans="3:87" x14ac:dyDescent="0.25">
      <c r="E171">
        <v>10</v>
      </c>
      <c r="J171">
        <v>0.43</v>
      </c>
      <c r="K171">
        <v>3710</v>
      </c>
      <c r="L171">
        <v>7394.8</v>
      </c>
      <c r="M171">
        <v>5080</v>
      </c>
      <c r="N171">
        <v>540</v>
      </c>
      <c r="O171">
        <v>770</v>
      </c>
      <c r="P171">
        <v>80</v>
      </c>
      <c r="Q171">
        <v>300</v>
      </c>
      <c r="R171">
        <v>29151.4</v>
      </c>
      <c r="S171">
        <v>3520</v>
      </c>
      <c r="CG171" s="768"/>
      <c r="CH171" s="768"/>
      <c r="CI171" s="850"/>
    </row>
    <row r="172" spans="3:87" x14ac:dyDescent="0.25">
      <c r="E172">
        <v>239</v>
      </c>
      <c r="J172">
        <v>30.2</v>
      </c>
      <c r="K172">
        <v>19050</v>
      </c>
      <c r="L172">
        <v>8056.08</v>
      </c>
      <c r="M172">
        <v>5800</v>
      </c>
      <c r="N172">
        <v>540</v>
      </c>
      <c r="O172">
        <v>770</v>
      </c>
      <c r="P172">
        <v>80</v>
      </c>
      <c r="Q172">
        <v>1050</v>
      </c>
      <c r="R172">
        <v>34964.28</v>
      </c>
      <c r="S172">
        <v>3520</v>
      </c>
      <c r="CG172" s="768"/>
      <c r="CH172" s="768"/>
      <c r="CI172" s="850"/>
    </row>
    <row r="173" spans="3:87" x14ac:dyDescent="0.25">
      <c r="E173">
        <v>122</v>
      </c>
      <c r="J173">
        <v>15.41</v>
      </c>
      <c r="K173">
        <v>1905</v>
      </c>
      <c r="L173">
        <v>805.61</v>
      </c>
      <c r="M173">
        <v>580</v>
      </c>
      <c r="N173">
        <v>54</v>
      </c>
      <c r="O173">
        <v>77</v>
      </c>
      <c r="P173">
        <v>8</v>
      </c>
      <c r="Q173">
        <v>105</v>
      </c>
      <c r="R173">
        <v>3496.43</v>
      </c>
      <c r="S173">
        <v>0</v>
      </c>
      <c r="CG173" s="768"/>
      <c r="CH173" s="768"/>
      <c r="CI173" s="850"/>
    </row>
    <row r="174" spans="3:87" x14ac:dyDescent="0.25">
      <c r="E174">
        <v>16</v>
      </c>
      <c r="J174">
        <v>1.84</v>
      </c>
      <c r="K174">
        <v>21610</v>
      </c>
      <c r="L174">
        <v>8056.06</v>
      </c>
      <c r="M174">
        <v>5800</v>
      </c>
      <c r="N174">
        <v>540</v>
      </c>
      <c r="O174">
        <v>770</v>
      </c>
      <c r="P174">
        <v>80</v>
      </c>
      <c r="Q174">
        <v>330</v>
      </c>
      <c r="R174">
        <v>34964.25</v>
      </c>
      <c r="S174">
        <v>3520</v>
      </c>
      <c r="CG174" s="768"/>
      <c r="CH174" s="768"/>
      <c r="CI174" s="850"/>
    </row>
    <row r="175" spans="3:87" x14ac:dyDescent="0.25">
      <c r="E175">
        <v>7</v>
      </c>
      <c r="J175">
        <v>0.19</v>
      </c>
      <c r="K175">
        <v>2031</v>
      </c>
      <c r="L175">
        <v>826.71</v>
      </c>
      <c r="M175">
        <v>580</v>
      </c>
      <c r="N175">
        <v>54</v>
      </c>
      <c r="O175">
        <v>77</v>
      </c>
      <c r="P175">
        <v>8</v>
      </c>
      <c r="Q175">
        <v>39</v>
      </c>
      <c r="R175">
        <v>3496.43</v>
      </c>
      <c r="S175">
        <v>0</v>
      </c>
      <c r="CG175" s="768"/>
      <c r="CH175" s="768"/>
      <c r="CI175" s="850"/>
    </row>
    <row r="176" spans="3:87" x14ac:dyDescent="0.25">
      <c r="E176">
        <v>16</v>
      </c>
      <c r="J176">
        <v>1.84</v>
      </c>
      <c r="K176">
        <v>21610</v>
      </c>
      <c r="L176">
        <v>8056.06</v>
      </c>
      <c r="M176">
        <v>5800</v>
      </c>
      <c r="N176">
        <v>540</v>
      </c>
      <c r="O176">
        <v>770</v>
      </c>
      <c r="P176">
        <v>80</v>
      </c>
      <c r="Q176">
        <v>330</v>
      </c>
      <c r="R176">
        <v>16120</v>
      </c>
      <c r="S176">
        <v>3520</v>
      </c>
      <c r="CG176" s="768"/>
      <c r="CH176" s="768"/>
      <c r="CI176" s="850"/>
    </row>
    <row r="177" spans="5:87" x14ac:dyDescent="0.25">
      <c r="E177">
        <v>1</v>
      </c>
      <c r="J177">
        <v>0.01</v>
      </c>
      <c r="K177">
        <v>2156</v>
      </c>
      <c r="L177">
        <v>827</v>
      </c>
      <c r="M177">
        <v>580</v>
      </c>
      <c r="N177">
        <v>54</v>
      </c>
      <c r="O177">
        <v>77</v>
      </c>
      <c r="P177">
        <v>8</v>
      </c>
      <c r="Q177">
        <v>39</v>
      </c>
      <c r="R177">
        <v>3224</v>
      </c>
      <c r="S177">
        <v>0</v>
      </c>
      <c r="CG177" s="768"/>
      <c r="CH177" s="768"/>
      <c r="CI177" s="850"/>
    </row>
    <row r="178" spans="5:87" x14ac:dyDescent="0.25">
      <c r="E178">
        <v>7</v>
      </c>
      <c r="J178">
        <v>0.19</v>
      </c>
      <c r="K178">
        <v>2031</v>
      </c>
      <c r="L178">
        <v>826.71</v>
      </c>
      <c r="M178">
        <v>580</v>
      </c>
      <c r="N178">
        <v>54</v>
      </c>
      <c r="O178">
        <v>77</v>
      </c>
      <c r="P178">
        <v>8</v>
      </c>
      <c r="Q178">
        <v>39</v>
      </c>
      <c r="R178">
        <v>3496.43</v>
      </c>
      <c r="S178">
        <v>0</v>
      </c>
      <c r="CG178" s="768"/>
      <c r="CH178" s="768"/>
      <c r="CI178" s="850"/>
    </row>
    <row r="179" spans="5:87" x14ac:dyDescent="0.25">
      <c r="E179">
        <v>60</v>
      </c>
      <c r="J179">
        <v>6.89</v>
      </c>
      <c r="K179">
        <v>21610</v>
      </c>
      <c r="L179">
        <v>8056.08</v>
      </c>
      <c r="M179">
        <v>5800</v>
      </c>
      <c r="N179">
        <v>540</v>
      </c>
      <c r="O179">
        <v>770</v>
      </c>
      <c r="P179">
        <v>80</v>
      </c>
      <c r="Q179">
        <v>330</v>
      </c>
      <c r="R179">
        <v>34964.28</v>
      </c>
      <c r="S179">
        <v>3520</v>
      </c>
      <c r="CG179" s="768"/>
      <c r="CH179" s="768"/>
      <c r="CI179" s="850"/>
    </row>
    <row r="180" spans="5:87" x14ac:dyDescent="0.25">
      <c r="E180">
        <v>27</v>
      </c>
      <c r="J180">
        <v>0.73</v>
      </c>
      <c r="K180">
        <v>2031</v>
      </c>
      <c r="L180">
        <v>826.67</v>
      </c>
      <c r="M180">
        <v>580</v>
      </c>
      <c r="N180">
        <v>54</v>
      </c>
      <c r="O180">
        <v>77</v>
      </c>
      <c r="P180">
        <v>8</v>
      </c>
      <c r="Q180">
        <v>39</v>
      </c>
      <c r="R180">
        <v>3496.44</v>
      </c>
      <c r="S180">
        <v>0</v>
      </c>
      <c r="CG180" s="768"/>
      <c r="CH180" s="768"/>
      <c r="CI180" s="850"/>
    </row>
    <row r="181" spans="5:87" x14ac:dyDescent="0.25">
      <c r="E181">
        <v>6</v>
      </c>
      <c r="J181">
        <v>0.62</v>
      </c>
      <c r="K181">
        <v>23360</v>
      </c>
      <c r="L181">
        <v>8116.17</v>
      </c>
      <c r="M181">
        <v>5800</v>
      </c>
      <c r="N181">
        <v>540</v>
      </c>
      <c r="O181">
        <v>770</v>
      </c>
      <c r="P181">
        <v>170</v>
      </c>
      <c r="Q181">
        <v>200</v>
      </c>
      <c r="R181">
        <v>29151.33</v>
      </c>
      <c r="S181">
        <v>0</v>
      </c>
      <c r="CG181" s="768"/>
      <c r="CH181" s="768"/>
      <c r="CI181" s="850"/>
    </row>
    <row r="182" spans="5:87" x14ac:dyDescent="0.25">
      <c r="E182">
        <v>8</v>
      </c>
      <c r="J182">
        <v>0.83</v>
      </c>
      <c r="K182">
        <v>23360</v>
      </c>
      <c r="L182">
        <v>8116.25</v>
      </c>
      <c r="M182">
        <v>5800</v>
      </c>
      <c r="N182">
        <v>540</v>
      </c>
      <c r="O182">
        <v>770</v>
      </c>
      <c r="P182">
        <v>170</v>
      </c>
      <c r="Q182">
        <v>200</v>
      </c>
      <c r="R182">
        <v>29151.38</v>
      </c>
      <c r="S182">
        <v>0</v>
      </c>
      <c r="CG182" s="768"/>
      <c r="CH182" s="768"/>
      <c r="CI182" s="850"/>
    </row>
    <row r="183" spans="5:87" x14ac:dyDescent="0.25">
      <c r="E183">
        <v>23</v>
      </c>
      <c r="J183">
        <v>0.99</v>
      </c>
      <c r="K183">
        <v>3710</v>
      </c>
      <c r="L183">
        <v>7874.48</v>
      </c>
      <c r="M183">
        <v>5080</v>
      </c>
      <c r="N183">
        <v>540</v>
      </c>
      <c r="O183">
        <v>770</v>
      </c>
      <c r="P183">
        <v>80</v>
      </c>
      <c r="Q183">
        <v>300</v>
      </c>
      <c r="R183">
        <v>16759.7</v>
      </c>
      <c r="S183">
        <v>3520</v>
      </c>
      <c r="CG183" s="768"/>
      <c r="CH183" s="768"/>
      <c r="CI183" s="850"/>
    </row>
    <row r="184" spans="5:87" x14ac:dyDescent="0.25">
      <c r="E184">
        <v>1</v>
      </c>
      <c r="J184">
        <v>0.02</v>
      </c>
      <c r="K184">
        <v>4540</v>
      </c>
      <c r="L184">
        <v>7874</v>
      </c>
      <c r="M184">
        <v>5080</v>
      </c>
      <c r="N184">
        <v>540</v>
      </c>
      <c r="O184">
        <v>770</v>
      </c>
      <c r="P184">
        <v>80</v>
      </c>
      <c r="Q184">
        <v>300</v>
      </c>
      <c r="R184">
        <v>33519</v>
      </c>
      <c r="S184">
        <v>3520</v>
      </c>
      <c r="CG184" s="768"/>
      <c r="CH184" s="768"/>
      <c r="CI184" s="850"/>
    </row>
    <row r="185" spans="5:87" x14ac:dyDescent="0.25">
      <c r="E185">
        <v>13</v>
      </c>
      <c r="J185">
        <v>0.56000000000000005</v>
      </c>
      <c r="K185">
        <v>3710</v>
      </c>
      <c r="L185">
        <v>7874.46</v>
      </c>
      <c r="M185">
        <v>5080</v>
      </c>
      <c r="N185">
        <v>540</v>
      </c>
      <c r="O185">
        <v>770</v>
      </c>
      <c r="P185">
        <v>80</v>
      </c>
      <c r="Q185">
        <v>300</v>
      </c>
      <c r="R185">
        <v>16759.689999999999</v>
      </c>
      <c r="S185">
        <v>3520</v>
      </c>
      <c r="CG185" s="768"/>
      <c r="CH185" s="768"/>
      <c r="CI185" s="850"/>
    </row>
    <row r="186" spans="5:87" x14ac:dyDescent="0.25">
      <c r="E186">
        <v>501</v>
      </c>
      <c r="J186">
        <v>63.3</v>
      </c>
      <c r="K186">
        <v>19050</v>
      </c>
      <c r="L186">
        <v>8578.68</v>
      </c>
      <c r="M186">
        <v>5800</v>
      </c>
      <c r="N186">
        <v>540</v>
      </c>
      <c r="O186">
        <v>770</v>
      </c>
      <c r="P186">
        <v>80</v>
      </c>
      <c r="Q186">
        <v>1050</v>
      </c>
      <c r="R186">
        <v>20101.64</v>
      </c>
      <c r="S186">
        <v>3520</v>
      </c>
      <c r="CG186" s="768"/>
      <c r="CH186" s="768"/>
      <c r="CI186" s="850"/>
    </row>
    <row r="187" spans="5:87" x14ac:dyDescent="0.25">
      <c r="E187">
        <v>4</v>
      </c>
      <c r="J187">
        <v>0.25</v>
      </c>
      <c r="K187">
        <v>19930</v>
      </c>
      <c r="L187">
        <v>8578.75</v>
      </c>
      <c r="M187">
        <v>5800</v>
      </c>
      <c r="N187">
        <v>540</v>
      </c>
      <c r="O187">
        <v>770</v>
      </c>
      <c r="P187">
        <v>80</v>
      </c>
      <c r="Q187">
        <v>1050</v>
      </c>
      <c r="R187">
        <v>40203.25</v>
      </c>
      <c r="S187">
        <v>3520</v>
      </c>
      <c r="CG187" s="768"/>
      <c r="CH187" s="768"/>
      <c r="CI187" s="850"/>
    </row>
    <row r="188" spans="5:87" x14ac:dyDescent="0.25">
      <c r="E188">
        <v>225</v>
      </c>
      <c r="J188">
        <v>28.43</v>
      </c>
      <c r="K188">
        <v>1905</v>
      </c>
      <c r="L188">
        <v>857.87</v>
      </c>
      <c r="M188">
        <v>580</v>
      </c>
      <c r="N188">
        <v>54</v>
      </c>
      <c r="O188">
        <v>77</v>
      </c>
      <c r="P188">
        <v>8</v>
      </c>
      <c r="Q188">
        <v>105</v>
      </c>
      <c r="R188">
        <v>2010.16</v>
      </c>
      <c r="S188">
        <v>0</v>
      </c>
      <c r="CG188" s="768"/>
      <c r="CH188" s="768"/>
      <c r="CI188" s="850"/>
    </row>
    <row r="189" spans="5:87" x14ac:dyDescent="0.25">
      <c r="E189">
        <v>52</v>
      </c>
      <c r="J189">
        <v>6.57</v>
      </c>
      <c r="K189">
        <v>19050</v>
      </c>
      <c r="L189">
        <v>8578.67</v>
      </c>
      <c r="M189">
        <v>5800</v>
      </c>
      <c r="N189">
        <v>540</v>
      </c>
      <c r="O189">
        <v>770</v>
      </c>
      <c r="P189">
        <v>80</v>
      </c>
      <c r="Q189">
        <v>1050</v>
      </c>
      <c r="R189">
        <v>20101.63</v>
      </c>
      <c r="S189">
        <v>3520</v>
      </c>
      <c r="CG189" s="768"/>
      <c r="CH189" s="768"/>
      <c r="CI189" s="850"/>
    </row>
    <row r="190" spans="5:87" x14ac:dyDescent="0.25">
      <c r="E190">
        <v>3</v>
      </c>
      <c r="J190">
        <v>0.19</v>
      </c>
      <c r="K190">
        <v>19930</v>
      </c>
      <c r="L190">
        <v>8578.67</v>
      </c>
      <c r="M190">
        <v>5800</v>
      </c>
      <c r="N190">
        <v>540</v>
      </c>
      <c r="O190">
        <v>770</v>
      </c>
      <c r="P190">
        <v>80</v>
      </c>
      <c r="Q190">
        <v>1050</v>
      </c>
      <c r="R190">
        <v>40203.33</v>
      </c>
      <c r="S190">
        <v>3520</v>
      </c>
      <c r="CG190" s="768"/>
      <c r="CH190" s="768"/>
      <c r="CI190" s="850"/>
    </row>
    <row r="191" spans="5:87" x14ac:dyDescent="0.25">
      <c r="E191">
        <v>39</v>
      </c>
      <c r="J191">
        <v>4.93</v>
      </c>
      <c r="K191">
        <v>1905</v>
      </c>
      <c r="L191">
        <v>857.87</v>
      </c>
      <c r="M191">
        <v>580</v>
      </c>
      <c r="N191">
        <v>54</v>
      </c>
      <c r="O191">
        <v>77</v>
      </c>
      <c r="P191">
        <v>8</v>
      </c>
      <c r="Q191">
        <v>105</v>
      </c>
      <c r="R191">
        <v>2010.15</v>
      </c>
      <c r="S191">
        <v>0</v>
      </c>
      <c r="CG191" s="768"/>
      <c r="CH191" s="768"/>
      <c r="CI191" s="850"/>
    </row>
    <row r="192" spans="5:87" x14ac:dyDescent="0.25">
      <c r="E192">
        <v>4</v>
      </c>
      <c r="J192">
        <v>0.25</v>
      </c>
      <c r="K192">
        <v>1993</v>
      </c>
      <c r="L192">
        <v>857.75</v>
      </c>
      <c r="M192">
        <v>580</v>
      </c>
      <c r="N192">
        <v>54</v>
      </c>
      <c r="O192">
        <v>77</v>
      </c>
      <c r="P192">
        <v>8</v>
      </c>
      <c r="Q192">
        <v>105</v>
      </c>
      <c r="R192">
        <v>4020.25</v>
      </c>
      <c r="S192">
        <v>0</v>
      </c>
      <c r="CG192" s="768"/>
      <c r="CH192" s="768"/>
      <c r="CI192" s="850"/>
    </row>
    <row r="193" spans="3:87" x14ac:dyDescent="0.25">
      <c r="E193">
        <v>1</v>
      </c>
      <c r="J193">
        <v>0.06</v>
      </c>
      <c r="K193">
        <v>19930</v>
      </c>
      <c r="L193">
        <v>2680</v>
      </c>
      <c r="M193">
        <v>5800</v>
      </c>
      <c r="N193">
        <v>540</v>
      </c>
      <c r="O193">
        <v>770</v>
      </c>
      <c r="P193">
        <v>80</v>
      </c>
      <c r="Q193">
        <v>1050</v>
      </c>
      <c r="R193">
        <v>40203</v>
      </c>
      <c r="S193">
        <v>3520</v>
      </c>
      <c r="CG193" s="768"/>
      <c r="CH193" s="768"/>
      <c r="CI193" s="850"/>
    </row>
    <row r="194" spans="3:87" x14ac:dyDescent="0.25">
      <c r="E194">
        <v>38</v>
      </c>
      <c r="J194">
        <v>4.8</v>
      </c>
      <c r="K194">
        <v>19050</v>
      </c>
      <c r="L194">
        <v>8578.68</v>
      </c>
      <c r="M194">
        <v>5800</v>
      </c>
      <c r="N194">
        <v>540</v>
      </c>
      <c r="O194">
        <v>770</v>
      </c>
      <c r="P194">
        <v>80</v>
      </c>
      <c r="Q194">
        <v>1050</v>
      </c>
      <c r="R194">
        <v>20101.63</v>
      </c>
      <c r="S194">
        <v>3520</v>
      </c>
      <c r="CG194" s="768"/>
      <c r="CH194" s="768"/>
      <c r="CI194" s="850"/>
    </row>
    <row r="195" spans="3:87" x14ac:dyDescent="0.25">
      <c r="E195">
        <v>23</v>
      </c>
      <c r="J195">
        <v>2.91</v>
      </c>
      <c r="K195">
        <v>1905</v>
      </c>
      <c r="L195">
        <v>857.87</v>
      </c>
      <c r="M195">
        <v>580</v>
      </c>
      <c r="N195">
        <v>54</v>
      </c>
      <c r="O195">
        <v>77</v>
      </c>
      <c r="P195">
        <v>8</v>
      </c>
      <c r="Q195">
        <v>105</v>
      </c>
      <c r="R195">
        <v>2010.17</v>
      </c>
      <c r="S195">
        <v>0</v>
      </c>
      <c r="CG195" s="768"/>
      <c r="CH195" s="768"/>
      <c r="CI195" s="850"/>
    </row>
    <row r="196" spans="3:87" x14ac:dyDescent="0.25">
      <c r="J196">
        <v>0</v>
      </c>
      <c r="K196">
        <v>0</v>
      </c>
      <c r="CG196" s="768"/>
      <c r="CH196" s="768"/>
      <c r="CI196" s="850"/>
    </row>
    <row r="197" spans="3:87" x14ac:dyDescent="0.25">
      <c r="E197">
        <v>12</v>
      </c>
      <c r="J197">
        <v>0.52</v>
      </c>
      <c r="K197">
        <v>3710</v>
      </c>
      <c r="L197">
        <v>7874.5</v>
      </c>
      <c r="M197">
        <v>5080</v>
      </c>
      <c r="N197">
        <v>540</v>
      </c>
      <c r="O197">
        <v>770</v>
      </c>
      <c r="P197">
        <v>80</v>
      </c>
      <c r="Q197">
        <v>300</v>
      </c>
      <c r="R197">
        <v>16759.669999999998</v>
      </c>
      <c r="S197">
        <v>3520</v>
      </c>
      <c r="CG197" s="768"/>
      <c r="CH197" s="768"/>
      <c r="CI197" s="850"/>
    </row>
    <row r="198" spans="3:87" x14ac:dyDescent="0.25">
      <c r="E198">
        <v>321</v>
      </c>
      <c r="J198">
        <v>40.56</v>
      </c>
      <c r="K198">
        <v>19050</v>
      </c>
      <c r="L198">
        <v>8578.68</v>
      </c>
      <c r="M198">
        <v>5800</v>
      </c>
      <c r="N198">
        <v>540</v>
      </c>
      <c r="O198">
        <v>770</v>
      </c>
      <c r="P198">
        <v>80</v>
      </c>
      <c r="Q198">
        <v>1050</v>
      </c>
      <c r="R198">
        <v>20101.64</v>
      </c>
      <c r="S198">
        <v>3520</v>
      </c>
      <c r="CG198" s="768"/>
      <c r="CH198" s="768"/>
      <c r="CI198" s="850"/>
    </row>
    <row r="199" spans="3:87" x14ac:dyDescent="0.25">
      <c r="E199">
        <v>133</v>
      </c>
      <c r="J199">
        <v>16.8</v>
      </c>
      <c r="K199">
        <v>1905</v>
      </c>
      <c r="L199">
        <v>857.86</v>
      </c>
      <c r="M199">
        <v>580</v>
      </c>
      <c r="N199">
        <v>54</v>
      </c>
      <c r="O199">
        <v>77</v>
      </c>
      <c r="P199">
        <v>8</v>
      </c>
      <c r="Q199">
        <v>105</v>
      </c>
      <c r="R199">
        <v>2010.17</v>
      </c>
      <c r="S199">
        <v>0</v>
      </c>
      <c r="CG199" s="768"/>
      <c r="CH199" s="768"/>
      <c r="CI199" s="850"/>
    </row>
    <row r="200" spans="3:87" x14ac:dyDescent="0.25">
      <c r="E200">
        <v>10</v>
      </c>
      <c r="J200">
        <v>0.43</v>
      </c>
      <c r="K200">
        <v>371</v>
      </c>
      <c r="L200">
        <v>787.4</v>
      </c>
      <c r="M200">
        <v>508</v>
      </c>
      <c r="N200">
        <v>54</v>
      </c>
      <c r="O200">
        <v>77</v>
      </c>
      <c r="P200">
        <v>8</v>
      </c>
      <c r="Q200">
        <v>30</v>
      </c>
      <c r="R200">
        <v>1676</v>
      </c>
      <c r="S200">
        <v>0</v>
      </c>
      <c r="CG200" s="768"/>
      <c r="CH200" s="768"/>
      <c r="CI200" s="850"/>
    </row>
    <row r="201" spans="3:87" x14ac:dyDescent="0.25">
      <c r="E201">
        <v>10</v>
      </c>
      <c r="J201">
        <v>0.43</v>
      </c>
      <c r="K201">
        <v>371</v>
      </c>
      <c r="L201">
        <v>787.4</v>
      </c>
      <c r="M201">
        <v>508</v>
      </c>
      <c r="N201">
        <v>54</v>
      </c>
      <c r="O201">
        <v>77</v>
      </c>
      <c r="P201">
        <v>8</v>
      </c>
      <c r="Q201">
        <v>30</v>
      </c>
      <c r="R201">
        <v>1676</v>
      </c>
      <c r="S201">
        <v>0</v>
      </c>
      <c r="CG201" s="768"/>
      <c r="CH201" s="768"/>
      <c r="CI201" s="850"/>
    </row>
    <row r="202" spans="3:87" x14ac:dyDescent="0.25">
      <c r="C202" t="s">
        <v>576</v>
      </c>
      <c r="D202">
        <v>5920005457</v>
      </c>
      <c r="E202">
        <v>30</v>
      </c>
      <c r="J202">
        <v>1.29</v>
      </c>
      <c r="K202">
        <v>371</v>
      </c>
      <c r="L202">
        <v>662.73</v>
      </c>
      <c r="M202">
        <v>508</v>
      </c>
      <c r="N202">
        <v>54</v>
      </c>
      <c r="O202">
        <v>77</v>
      </c>
      <c r="P202">
        <v>8</v>
      </c>
      <c r="Q202">
        <v>30</v>
      </c>
      <c r="R202">
        <v>1968.97</v>
      </c>
      <c r="S202">
        <v>0</v>
      </c>
      <c r="CB202">
        <v>592001001</v>
      </c>
      <c r="CG202" s="768"/>
      <c r="CH202" s="768"/>
      <c r="CI202" s="850"/>
    </row>
    <row r="203" spans="3:87" x14ac:dyDescent="0.25">
      <c r="C203" t="s">
        <v>576</v>
      </c>
      <c r="D203">
        <v>5920005457</v>
      </c>
      <c r="E203">
        <v>15</v>
      </c>
      <c r="J203">
        <v>0.64</v>
      </c>
      <c r="K203">
        <v>3710</v>
      </c>
      <c r="L203">
        <v>6627.27</v>
      </c>
      <c r="M203">
        <v>5080</v>
      </c>
      <c r="N203">
        <v>540</v>
      </c>
      <c r="O203">
        <v>770</v>
      </c>
      <c r="P203">
        <v>80</v>
      </c>
      <c r="Q203">
        <v>300</v>
      </c>
      <c r="R203">
        <v>19689.599999999999</v>
      </c>
      <c r="S203">
        <v>3520</v>
      </c>
      <c r="CB203">
        <v>592001001</v>
      </c>
      <c r="CG203" s="768"/>
      <c r="CH203" s="768"/>
      <c r="CI203" s="850"/>
    </row>
    <row r="204" spans="3:87" x14ac:dyDescent="0.25">
      <c r="C204" t="s">
        <v>576</v>
      </c>
      <c r="D204">
        <v>5920005457</v>
      </c>
      <c r="E204">
        <v>257</v>
      </c>
      <c r="J204">
        <v>32.47</v>
      </c>
      <c r="K204">
        <v>19050</v>
      </c>
      <c r="L204">
        <v>7219.92</v>
      </c>
      <c r="M204">
        <v>5800</v>
      </c>
      <c r="N204">
        <v>540</v>
      </c>
      <c r="O204">
        <v>770</v>
      </c>
      <c r="P204">
        <v>80</v>
      </c>
      <c r="Q204">
        <v>1050</v>
      </c>
      <c r="R204">
        <v>23615.8</v>
      </c>
      <c r="S204">
        <v>3520</v>
      </c>
      <c r="CB204">
        <v>592001001</v>
      </c>
      <c r="CG204" s="768"/>
      <c r="CH204" s="768"/>
      <c r="CI204" s="850"/>
    </row>
    <row r="205" spans="3:87" x14ac:dyDescent="0.25">
      <c r="C205" t="s">
        <v>576</v>
      </c>
      <c r="D205">
        <v>5920005457</v>
      </c>
      <c r="E205">
        <v>3</v>
      </c>
      <c r="J205">
        <v>0.19</v>
      </c>
      <c r="K205">
        <v>19930</v>
      </c>
      <c r="L205">
        <v>7220</v>
      </c>
      <c r="M205">
        <v>5800</v>
      </c>
      <c r="N205">
        <v>540</v>
      </c>
      <c r="O205">
        <v>770</v>
      </c>
      <c r="P205">
        <v>80</v>
      </c>
      <c r="Q205">
        <v>1050</v>
      </c>
      <c r="R205">
        <v>47231.67</v>
      </c>
      <c r="S205">
        <v>3520</v>
      </c>
      <c r="CB205">
        <v>592001001</v>
      </c>
      <c r="CG205" s="768"/>
      <c r="CH205" s="768"/>
      <c r="CI205" s="850"/>
    </row>
    <row r="206" spans="3:87" x14ac:dyDescent="0.25">
      <c r="C206" t="s">
        <v>576</v>
      </c>
      <c r="D206">
        <v>5920005457</v>
      </c>
      <c r="E206">
        <v>112</v>
      </c>
      <c r="J206">
        <v>14.15</v>
      </c>
      <c r="K206">
        <v>1905</v>
      </c>
      <c r="L206">
        <v>721.99</v>
      </c>
      <c r="M206">
        <v>580</v>
      </c>
      <c r="N206">
        <v>54</v>
      </c>
      <c r="O206">
        <v>77</v>
      </c>
      <c r="P206">
        <v>8</v>
      </c>
      <c r="Q206">
        <v>105</v>
      </c>
      <c r="R206">
        <v>2361.58</v>
      </c>
      <c r="S206">
        <v>0</v>
      </c>
      <c r="CB206">
        <v>592001001</v>
      </c>
      <c r="CG206" s="768"/>
      <c r="CH206" s="768"/>
      <c r="CI206" s="850"/>
    </row>
    <row r="207" spans="3:87" x14ac:dyDescent="0.25">
      <c r="C207" t="s">
        <v>576</v>
      </c>
      <c r="D207">
        <v>5920005457</v>
      </c>
      <c r="E207">
        <v>1</v>
      </c>
      <c r="J207">
        <v>0.06</v>
      </c>
      <c r="K207">
        <v>1993</v>
      </c>
      <c r="L207">
        <v>722</v>
      </c>
      <c r="M207">
        <v>580</v>
      </c>
      <c r="N207">
        <v>54</v>
      </c>
      <c r="O207">
        <v>77</v>
      </c>
      <c r="P207">
        <v>8</v>
      </c>
      <c r="Q207">
        <v>105</v>
      </c>
      <c r="R207">
        <v>4723</v>
      </c>
      <c r="S207">
        <v>0</v>
      </c>
      <c r="CB207">
        <v>592001001</v>
      </c>
      <c r="CG207" s="768"/>
      <c r="CH207" s="768"/>
      <c r="CI207" s="850"/>
    </row>
    <row r="208" spans="3:87" x14ac:dyDescent="0.25">
      <c r="C208" t="s">
        <v>576</v>
      </c>
      <c r="D208">
        <v>5920005457</v>
      </c>
      <c r="E208">
        <v>36</v>
      </c>
      <c r="J208">
        <v>4.55</v>
      </c>
      <c r="K208">
        <v>19050</v>
      </c>
      <c r="L208">
        <v>7219.92</v>
      </c>
      <c r="M208">
        <v>5800</v>
      </c>
      <c r="N208">
        <v>540</v>
      </c>
      <c r="O208">
        <v>770</v>
      </c>
      <c r="P208">
        <v>80</v>
      </c>
      <c r="Q208">
        <v>1050</v>
      </c>
      <c r="R208">
        <v>23615.81</v>
      </c>
      <c r="S208">
        <v>3520</v>
      </c>
      <c r="CB208">
        <v>592001001</v>
      </c>
      <c r="CG208" s="768"/>
      <c r="CH208" s="768"/>
      <c r="CI208" s="850"/>
    </row>
    <row r="209" spans="3:87" x14ac:dyDescent="0.25">
      <c r="C209" t="s">
        <v>576</v>
      </c>
      <c r="D209">
        <v>5920005457</v>
      </c>
      <c r="E209">
        <v>1</v>
      </c>
      <c r="J209">
        <v>0.06</v>
      </c>
      <c r="K209">
        <v>19930</v>
      </c>
      <c r="L209">
        <v>7220</v>
      </c>
      <c r="M209">
        <v>5800</v>
      </c>
      <c r="N209">
        <v>540</v>
      </c>
      <c r="O209">
        <v>770</v>
      </c>
      <c r="P209">
        <v>80</v>
      </c>
      <c r="Q209">
        <v>1050</v>
      </c>
      <c r="R209">
        <v>47232</v>
      </c>
      <c r="S209">
        <v>3520</v>
      </c>
      <c r="CB209">
        <v>592001001</v>
      </c>
      <c r="CG209" s="768"/>
      <c r="CH209" s="768"/>
      <c r="CI209" s="850"/>
    </row>
    <row r="210" spans="3:87" x14ac:dyDescent="0.25">
      <c r="C210" t="s">
        <v>576</v>
      </c>
      <c r="D210">
        <v>5920005457</v>
      </c>
      <c r="E210">
        <v>24</v>
      </c>
      <c r="J210">
        <v>3.03</v>
      </c>
      <c r="K210">
        <v>1905</v>
      </c>
      <c r="L210">
        <v>722</v>
      </c>
      <c r="M210">
        <v>580</v>
      </c>
      <c r="N210">
        <v>54</v>
      </c>
      <c r="O210">
        <v>77</v>
      </c>
      <c r="P210">
        <v>8</v>
      </c>
      <c r="Q210">
        <v>105</v>
      </c>
      <c r="R210">
        <v>2361.58</v>
      </c>
      <c r="S210">
        <v>0</v>
      </c>
      <c r="CB210">
        <v>592001001</v>
      </c>
      <c r="CG210" s="768"/>
      <c r="CH210" s="768"/>
      <c r="CI210" s="850"/>
    </row>
    <row r="211" spans="3:87" x14ac:dyDescent="0.25">
      <c r="C211" t="s">
        <v>576</v>
      </c>
      <c r="D211">
        <v>5920005457</v>
      </c>
      <c r="E211">
        <v>4</v>
      </c>
      <c r="J211">
        <v>0.25</v>
      </c>
      <c r="K211">
        <v>1993</v>
      </c>
      <c r="L211">
        <v>722</v>
      </c>
      <c r="M211">
        <v>580</v>
      </c>
      <c r="N211">
        <v>54</v>
      </c>
      <c r="O211">
        <v>77</v>
      </c>
      <c r="P211">
        <v>8</v>
      </c>
      <c r="Q211">
        <v>105</v>
      </c>
      <c r="R211">
        <v>4723.25</v>
      </c>
      <c r="S211">
        <v>0</v>
      </c>
      <c r="CB211">
        <v>592001001</v>
      </c>
      <c r="CG211" s="768"/>
      <c r="CH211" s="768"/>
      <c r="CI211" s="850"/>
    </row>
    <row r="212" spans="3:87" x14ac:dyDescent="0.25">
      <c r="C212" t="s">
        <v>576</v>
      </c>
      <c r="D212">
        <v>5920005457</v>
      </c>
      <c r="E212">
        <v>22</v>
      </c>
      <c r="J212">
        <v>2.78</v>
      </c>
      <c r="K212">
        <v>19050</v>
      </c>
      <c r="L212">
        <v>7219.91</v>
      </c>
      <c r="M212">
        <v>5800</v>
      </c>
      <c r="N212">
        <v>540</v>
      </c>
      <c r="O212">
        <v>770</v>
      </c>
      <c r="P212">
        <v>80</v>
      </c>
      <c r="Q212">
        <v>1050</v>
      </c>
      <c r="R212">
        <v>23615.82</v>
      </c>
      <c r="S212">
        <v>3520</v>
      </c>
      <c r="CB212">
        <v>592001001</v>
      </c>
      <c r="CG212" s="768"/>
      <c r="CH212" s="768"/>
      <c r="CI212" s="850"/>
    </row>
    <row r="213" spans="3:87" x14ac:dyDescent="0.25">
      <c r="C213" t="s">
        <v>576</v>
      </c>
      <c r="D213">
        <v>5920005457</v>
      </c>
      <c r="E213">
        <v>20</v>
      </c>
      <c r="J213">
        <v>2.5299999999999998</v>
      </c>
      <c r="K213">
        <v>1905</v>
      </c>
      <c r="L213">
        <v>722</v>
      </c>
      <c r="M213">
        <v>580</v>
      </c>
      <c r="N213">
        <v>54</v>
      </c>
      <c r="O213">
        <v>77</v>
      </c>
      <c r="P213">
        <v>8</v>
      </c>
      <c r="Q213">
        <v>105</v>
      </c>
      <c r="R213">
        <v>2361.6</v>
      </c>
      <c r="S213">
        <v>0</v>
      </c>
      <c r="CB213">
        <v>592001001</v>
      </c>
      <c r="CG213" s="768"/>
      <c r="CH213" s="768"/>
      <c r="CI213" s="850"/>
    </row>
    <row r="214" spans="3:87" x14ac:dyDescent="0.25">
      <c r="C214" t="s">
        <v>576</v>
      </c>
      <c r="D214">
        <v>5920005457</v>
      </c>
      <c r="J214">
        <v>0</v>
      </c>
      <c r="K214">
        <v>0</v>
      </c>
      <c r="CB214">
        <v>592001001</v>
      </c>
      <c r="CG214" s="768"/>
      <c r="CH214" s="768"/>
      <c r="CI214" s="850"/>
    </row>
    <row r="215" spans="3:87" x14ac:dyDescent="0.25">
      <c r="C215" t="s">
        <v>576</v>
      </c>
      <c r="D215">
        <v>5920005457</v>
      </c>
      <c r="J215">
        <v>0</v>
      </c>
      <c r="K215">
        <v>0</v>
      </c>
      <c r="CB215">
        <v>592001001</v>
      </c>
      <c r="CG215" s="768"/>
      <c r="CH215" s="768"/>
      <c r="CI215" s="850"/>
    </row>
    <row r="216" spans="3:87" x14ac:dyDescent="0.25">
      <c r="C216" t="s">
        <v>576</v>
      </c>
      <c r="D216">
        <v>5920005457</v>
      </c>
      <c r="E216">
        <v>182</v>
      </c>
      <c r="J216">
        <v>22.99</v>
      </c>
      <c r="K216">
        <v>19050</v>
      </c>
      <c r="L216">
        <v>7219.92</v>
      </c>
      <c r="M216">
        <v>5800</v>
      </c>
      <c r="N216">
        <v>540</v>
      </c>
      <c r="O216">
        <v>770</v>
      </c>
      <c r="P216">
        <v>80</v>
      </c>
      <c r="Q216">
        <v>1050</v>
      </c>
      <c r="R216">
        <v>23615.8</v>
      </c>
      <c r="S216">
        <v>3520</v>
      </c>
      <c r="CB216">
        <v>592001001</v>
      </c>
      <c r="CG216" s="768"/>
      <c r="CH216" s="768"/>
      <c r="CI216" s="850"/>
    </row>
    <row r="217" spans="3:87" x14ac:dyDescent="0.25">
      <c r="C217" t="s">
        <v>576</v>
      </c>
      <c r="D217">
        <v>5920005457</v>
      </c>
      <c r="E217">
        <v>74</v>
      </c>
      <c r="J217">
        <v>9.35</v>
      </c>
      <c r="K217">
        <v>1905</v>
      </c>
      <c r="L217">
        <v>721.99</v>
      </c>
      <c r="M217">
        <v>580</v>
      </c>
      <c r="N217">
        <v>54</v>
      </c>
      <c r="O217">
        <v>77</v>
      </c>
      <c r="P217">
        <v>8</v>
      </c>
      <c r="Q217">
        <v>105</v>
      </c>
      <c r="R217">
        <v>2361.58</v>
      </c>
      <c r="S217">
        <v>0</v>
      </c>
      <c r="CB217">
        <v>592001001</v>
      </c>
      <c r="CG217" s="768"/>
      <c r="CH217" s="768"/>
      <c r="CI217" s="850"/>
    </row>
    <row r="218" spans="3:87" x14ac:dyDescent="0.25">
      <c r="C218" t="s">
        <v>576</v>
      </c>
      <c r="D218">
        <v>5920005457</v>
      </c>
      <c r="E218">
        <v>11</v>
      </c>
      <c r="J218">
        <v>1.26</v>
      </c>
      <c r="K218">
        <v>21610</v>
      </c>
      <c r="L218">
        <v>7219.91</v>
      </c>
      <c r="M218">
        <v>5800</v>
      </c>
      <c r="N218">
        <v>540</v>
      </c>
      <c r="O218">
        <v>770</v>
      </c>
      <c r="P218">
        <v>80</v>
      </c>
      <c r="Q218">
        <v>330</v>
      </c>
      <c r="R218">
        <v>23615.82</v>
      </c>
      <c r="S218">
        <v>3520</v>
      </c>
      <c r="CB218">
        <v>592001001</v>
      </c>
      <c r="CG218" s="768"/>
      <c r="CH218" s="768"/>
      <c r="CI218" s="850"/>
    </row>
    <row r="219" spans="3:87" x14ac:dyDescent="0.25">
      <c r="C219" t="s">
        <v>576</v>
      </c>
      <c r="D219">
        <v>5920005457</v>
      </c>
      <c r="E219">
        <v>10</v>
      </c>
      <c r="J219">
        <v>0.27</v>
      </c>
      <c r="K219">
        <v>2031</v>
      </c>
      <c r="L219">
        <v>740.9</v>
      </c>
      <c r="M219">
        <v>580</v>
      </c>
      <c r="N219">
        <v>54</v>
      </c>
      <c r="O219">
        <v>77</v>
      </c>
      <c r="P219">
        <v>8</v>
      </c>
      <c r="Q219">
        <v>39</v>
      </c>
      <c r="R219">
        <v>2361.6</v>
      </c>
      <c r="S219">
        <v>0</v>
      </c>
      <c r="CB219">
        <v>592001001</v>
      </c>
      <c r="CG219" s="768"/>
      <c r="CH219" s="768"/>
      <c r="CI219" s="850"/>
    </row>
    <row r="220" spans="3:87" x14ac:dyDescent="0.25">
      <c r="C220" t="s">
        <v>576</v>
      </c>
      <c r="D220">
        <v>5920005457</v>
      </c>
      <c r="E220">
        <v>19</v>
      </c>
      <c r="J220">
        <v>2.1800000000000002</v>
      </c>
      <c r="K220">
        <v>21610</v>
      </c>
      <c r="L220">
        <v>7219.89</v>
      </c>
      <c r="M220">
        <v>5800</v>
      </c>
      <c r="N220">
        <v>540</v>
      </c>
      <c r="O220">
        <v>770</v>
      </c>
      <c r="P220">
        <v>80</v>
      </c>
      <c r="Q220">
        <v>330</v>
      </c>
      <c r="R220">
        <v>23615.79</v>
      </c>
      <c r="S220">
        <v>3520</v>
      </c>
      <c r="CB220">
        <v>592001001</v>
      </c>
      <c r="CG220" s="768"/>
      <c r="CH220" s="768"/>
      <c r="CI220" s="850"/>
    </row>
    <row r="221" spans="3:87" x14ac:dyDescent="0.25">
      <c r="C221" t="s">
        <v>576</v>
      </c>
      <c r="D221">
        <v>5920005457</v>
      </c>
      <c r="E221">
        <v>20</v>
      </c>
      <c r="J221">
        <v>0.54</v>
      </c>
      <c r="K221">
        <v>2031</v>
      </c>
      <c r="L221">
        <v>740.85</v>
      </c>
      <c r="M221">
        <v>580</v>
      </c>
      <c r="N221">
        <v>54</v>
      </c>
      <c r="O221">
        <v>77</v>
      </c>
      <c r="P221">
        <v>8</v>
      </c>
      <c r="Q221">
        <v>39</v>
      </c>
      <c r="R221">
        <v>2361.6</v>
      </c>
      <c r="S221">
        <v>0</v>
      </c>
      <c r="CB221">
        <v>592001001</v>
      </c>
      <c r="CG221" s="768"/>
      <c r="CH221" s="768"/>
      <c r="CI221" s="850"/>
    </row>
    <row r="222" spans="3:87" x14ac:dyDescent="0.25">
      <c r="C222" t="s">
        <v>576</v>
      </c>
      <c r="D222">
        <v>5920005457</v>
      </c>
      <c r="E222">
        <v>7</v>
      </c>
      <c r="J222">
        <v>0.72</v>
      </c>
      <c r="K222">
        <v>23360</v>
      </c>
      <c r="L222">
        <v>7273.86</v>
      </c>
      <c r="M222">
        <v>5800</v>
      </c>
      <c r="N222">
        <v>540</v>
      </c>
      <c r="O222">
        <v>770</v>
      </c>
      <c r="P222">
        <v>170</v>
      </c>
      <c r="Q222">
        <v>200</v>
      </c>
      <c r="R222">
        <v>19689.57</v>
      </c>
      <c r="S222">
        <v>0</v>
      </c>
      <c r="CB222">
        <v>592001001</v>
      </c>
      <c r="CG222" s="768"/>
      <c r="CH222" s="768"/>
      <c r="CI222" s="850"/>
    </row>
    <row r="223" spans="3:87" x14ac:dyDescent="0.25">
      <c r="J223">
        <v>0</v>
      </c>
      <c r="K223">
        <v>0</v>
      </c>
      <c r="CG223" s="768"/>
      <c r="CH223" s="768"/>
      <c r="CI223" s="850"/>
    </row>
    <row r="224" spans="3:87" x14ac:dyDescent="0.25">
      <c r="E224">
        <v>168</v>
      </c>
      <c r="J224">
        <v>21.23</v>
      </c>
      <c r="K224">
        <v>19050</v>
      </c>
      <c r="L224">
        <v>33701</v>
      </c>
      <c r="M224">
        <v>5800</v>
      </c>
      <c r="N224">
        <v>540</v>
      </c>
      <c r="O224">
        <v>770</v>
      </c>
      <c r="P224">
        <v>80</v>
      </c>
      <c r="Q224">
        <v>1050</v>
      </c>
      <c r="R224">
        <v>47360.56</v>
      </c>
      <c r="S224">
        <v>3520</v>
      </c>
      <c r="CG224" s="768"/>
      <c r="CH224" s="768"/>
      <c r="CI224" s="850"/>
    </row>
    <row r="225" spans="5:87" x14ac:dyDescent="0.25">
      <c r="E225">
        <v>4</v>
      </c>
      <c r="J225">
        <v>0.25</v>
      </c>
      <c r="K225">
        <v>19930</v>
      </c>
      <c r="L225">
        <v>33701</v>
      </c>
      <c r="M225">
        <v>5800</v>
      </c>
      <c r="N225">
        <v>540</v>
      </c>
      <c r="O225">
        <v>770</v>
      </c>
      <c r="P225">
        <v>80</v>
      </c>
      <c r="Q225">
        <v>1050</v>
      </c>
      <c r="R225">
        <v>94721</v>
      </c>
      <c r="S225">
        <v>3520</v>
      </c>
      <c r="CG225" s="768"/>
      <c r="CH225" s="768"/>
      <c r="CI225" s="850"/>
    </row>
    <row r="226" spans="5:87" x14ac:dyDescent="0.25">
      <c r="E226">
        <v>93</v>
      </c>
      <c r="J226">
        <v>11.75</v>
      </c>
      <c r="K226">
        <v>1905</v>
      </c>
      <c r="L226">
        <v>3370.1</v>
      </c>
      <c r="M226">
        <v>580</v>
      </c>
      <c r="N226">
        <v>54</v>
      </c>
      <c r="O226">
        <v>77</v>
      </c>
      <c r="P226">
        <v>8</v>
      </c>
      <c r="Q226">
        <v>105</v>
      </c>
      <c r="R226">
        <v>4736.05</v>
      </c>
      <c r="S226">
        <v>0</v>
      </c>
      <c r="CG226" s="768"/>
      <c r="CH226" s="768"/>
      <c r="CI226" s="850"/>
    </row>
    <row r="227" spans="5:87" x14ac:dyDescent="0.25">
      <c r="E227">
        <v>38</v>
      </c>
      <c r="J227">
        <v>4.8</v>
      </c>
      <c r="K227">
        <v>19050</v>
      </c>
      <c r="L227">
        <v>33701</v>
      </c>
      <c r="M227">
        <v>5800</v>
      </c>
      <c r="N227">
        <v>540</v>
      </c>
      <c r="O227">
        <v>770</v>
      </c>
      <c r="P227">
        <v>80</v>
      </c>
      <c r="Q227">
        <v>1050</v>
      </c>
      <c r="R227">
        <v>47360.55</v>
      </c>
      <c r="S227">
        <v>3520</v>
      </c>
      <c r="CG227" s="768"/>
      <c r="CH227" s="768"/>
      <c r="CI227" s="850"/>
    </row>
    <row r="228" spans="5:87" x14ac:dyDescent="0.25">
      <c r="E228">
        <v>1</v>
      </c>
      <c r="J228">
        <v>0.06</v>
      </c>
      <c r="K228">
        <v>19930</v>
      </c>
      <c r="L228">
        <v>33701</v>
      </c>
      <c r="M228">
        <v>5800</v>
      </c>
      <c r="N228">
        <v>540</v>
      </c>
      <c r="O228">
        <v>770</v>
      </c>
      <c r="P228">
        <v>80</v>
      </c>
      <c r="Q228">
        <v>1050</v>
      </c>
      <c r="R228">
        <v>94721</v>
      </c>
      <c r="S228">
        <v>3520</v>
      </c>
      <c r="CG228" s="768"/>
      <c r="CH228" s="768"/>
      <c r="CI228" s="850"/>
    </row>
    <row r="229" spans="5:87" x14ac:dyDescent="0.25">
      <c r="E229">
        <v>16</v>
      </c>
      <c r="J229">
        <v>2.02</v>
      </c>
      <c r="K229">
        <v>1905</v>
      </c>
      <c r="L229">
        <v>3370.13</v>
      </c>
      <c r="M229">
        <v>580</v>
      </c>
      <c r="N229">
        <v>54</v>
      </c>
      <c r="O229">
        <v>77</v>
      </c>
      <c r="P229">
        <v>8</v>
      </c>
      <c r="Q229">
        <v>105</v>
      </c>
      <c r="R229">
        <v>4736.0600000000004</v>
      </c>
      <c r="S229">
        <v>0</v>
      </c>
      <c r="CG229" s="768"/>
      <c r="CH229" s="768"/>
      <c r="CI229" s="850"/>
    </row>
    <row r="230" spans="5:87" x14ac:dyDescent="0.25">
      <c r="E230">
        <v>10</v>
      </c>
      <c r="J230">
        <v>0.43</v>
      </c>
      <c r="K230">
        <v>371</v>
      </c>
      <c r="L230">
        <v>3093.5</v>
      </c>
      <c r="M230">
        <v>508</v>
      </c>
      <c r="N230">
        <v>54</v>
      </c>
      <c r="O230">
        <v>77</v>
      </c>
      <c r="P230">
        <v>8</v>
      </c>
      <c r="Q230">
        <v>30</v>
      </c>
      <c r="R230">
        <v>3948.7</v>
      </c>
      <c r="S230">
        <v>0</v>
      </c>
      <c r="CG230" s="768"/>
      <c r="CH230" s="768"/>
      <c r="CI230" s="850"/>
    </row>
    <row r="231" spans="5:87" x14ac:dyDescent="0.25">
      <c r="E231">
        <v>14</v>
      </c>
      <c r="J231">
        <v>0.6</v>
      </c>
      <c r="K231">
        <v>3710</v>
      </c>
      <c r="L231">
        <v>30934.5</v>
      </c>
      <c r="M231">
        <v>5080</v>
      </c>
      <c r="N231">
        <v>540</v>
      </c>
      <c r="O231">
        <v>770</v>
      </c>
      <c r="P231">
        <v>80</v>
      </c>
      <c r="Q231">
        <v>300</v>
      </c>
      <c r="R231">
        <v>39486.71</v>
      </c>
      <c r="S231">
        <v>3520</v>
      </c>
      <c r="CG231" s="768"/>
      <c r="CH231" s="768"/>
      <c r="CI231" s="850"/>
    </row>
    <row r="232" spans="5:87" x14ac:dyDescent="0.25">
      <c r="E232">
        <v>23</v>
      </c>
      <c r="J232">
        <v>0.99</v>
      </c>
      <c r="K232">
        <v>371</v>
      </c>
      <c r="L232">
        <v>3093.43</v>
      </c>
      <c r="M232">
        <v>508</v>
      </c>
      <c r="N232">
        <v>54</v>
      </c>
      <c r="O232">
        <v>77</v>
      </c>
      <c r="P232">
        <v>8</v>
      </c>
      <c r="Q232">
        <v>30</v>
      </c>
      <c r="R232">
        <v>3948.65</v>
      </c>
      <c r="S232">
        <v>0</v>
      </c>
      <c r="CG232" s="768"/>
      <c r="CH232" s="768"/>
      <c r="CI232" s="850"/>
    </row>
    <row r="233" spans="5:87" x14ac:dyDescent="0.25">
      <c r="E233">
        <v>106</v>
      </c>
      <c r="J233">
        <v>13.39</v>
      </c>
      <c r="K233">
        <v>19050</v>
      </c>
      <c r="L233">
        <v>33701</v>
      </c>
      <c r="M233">
        <v>5800</v>
      </c>
      <c r="N233">
        <v>540</v>
      </c>
      <c r="O233">
        <v>770</v>
      </c>
      <c r="P233">
        <v>80</v>
      </c>
      <c r="Q233">
        <v>1050</v>
      </c>
      <c r="R233">
        <v>47360.56</v>
      </c>
      <c r="S233">
        <v>3520</v>
      </c>
      <c r="CG233" s="768"/>
      <c r="CH233" s="768"/>
      <c r="CI233" s="850"/>
    </row>
    <row r="234" spans="5:87" x14ac:dyDescent="0.25">
      <c r="E234">
        <v>53</v>
      </c>
      <c r="J234">
        <v>6.7</v>
      </c>
      <c r="K234">
        <v>1905</v>
      </c>
      <c r="L234">
        <v>3370.09</v>
      </c>
      <c r="M234">
        <v>580</v>
      </c>
      <c r="N234">
        <v>54</v>
      </c>
      <c r="O234">
        <v>77</v>
      </c>
      <c r="P234">
        <v>8</v>
      </c>
      <c r="Q234">
        <v>105</v>
      </c>
      <c r="R234">
        <v>4736.0600000000004</v>
      </c>
      <c r="S234">
        <v>0</v>
      </c>
      <c r="CG234" s="768"/>
      <c r="CH234" s="768"/>
      <c r="CI234" s="850"/>
    </row>
    <row r="235" spans="5:87" x14ac:dyDescent="0.25">
      <c r="E235">
        <v>7</v>
      </c>
      <c r="J235">
        <v>0.8</v>
      </c>
      <c r="K235">
        <v>21610</v>
      </c>
      <c r="L235">
        <v>33701</v>
      </c>
      <c r="M235">
        <v>5800</v>
      </c>
      <c r="N235">
        <v>540</v>
      </c>
      <c r="O235">
        <v>770</v>
      </c>
      <c r="P235">
        <v>80</v>
      </c>
      <c r="Q235">
        <v>330</v>
      </c>
      <c r="R235">
        <v>47360.57</v>
      </c>
      <c r="S235">
        <v>3520</v>
      </c>
      <c r="CG235" s="768"/>
      <c r="CH235" s="768"/>
      <c r="CI235" s="850"/>
    </row>
    <row r="236" spans="5:87" x14ac:dyDescent="0.25">
      <c r="E236">
        <v>7</v>
      </c>
      <c r="J236">
        <v>0.19</v>
      </c>
      <c r="K236">
        <v>2031</v>
      </c>
      <c r="L236">
        <v>3458.14</v>
      </c>
      <c r="M236">
        <v>580</v>
      </c>
      <c r="N236">
        <v>54</v>
      </c>
      <c r="O236">
        <v>77</v>
      </c>
      <c r="P236">
        <v>8</v>
      </c>
      <c r="Q236">
        <v>39</v>
      </c>
      <c r="R236">
        <v>4736</v>
      </c>
      <c r="S236">
        <v>0</v>
      </c>
      <c r="CG236" s="768"/>
      <c r="CH236" s="768"/>
      <c r="CI236" s="850"/>
    </row>
    <row r="237" spans="5:87" x14ac:dyDescent="0.25">
      <c r="E237">
        <v>12</v>
      </c>
      <c r="J237">
        <v>1.38</v>
      </c>
      <c r="K237">
        <v>21610</v>
      </c>
      <c r="L237">
        <v>33701</v>
      </c>
      <c r="M237">
        <v>5800</v>
      </c>
      <c r="N237">
        <v>540</v>
      </c>
      <c r="O237">
        <v>770</v>
      </c>
      <c r="P237">
        <v>80</v>
      </c>
      <c r="Q237">
        <v>330</v>
      </c>
      <c r="R237">
        <v>47360.58</v>
      </c>
      <c r="S237">
        <v>3520</v>
      </c>
      <c r="CG237" s="768"/>
      <c r="CH237" s="768"/>
      <c r="CI237" s="850"/>
    </row>
    <row r="238" spans="5:87" x14ac:dyDescent="0.25">
      <c r="E238">
        <v>13</v>
      </c>
      <c r="J238">
        <v>0.35</v>
      </c>
      <c r="K238">
        <v>2031</v>
      </c>
      <c r="L238">
        <v>3458.15</v>
      </c>
      <c r="M238">
        <v>580</v>
      </c>
      <c r="N238">
        <v>54</v>
      </c>
      <c r="O238">
        <v>77</v>
      </c>
      <c r="P238">
        <v>8</v>
      </c>
      <c r="Q238">
        <v>39</v>
      </c>
      <c r="R238">
        <v>4736.08</v>
      </c>
      <c r="S238">
        <v>0</v>
      </c>
      <c r="CG238" s="768"/>
      <c r="CH238" s="768"/>
      <c r="CI238" s="850"/>
    </row>
    <row r="239" spans="5:87" x14ac:dyDescent="0.25">
      <c r="E239">
        <v>27</v>
      </c>
      <c r="J239">
        <v>4.8</v>
      </c>
      <c r="K239">
        <v>13670</v>
      </c>
      <c r="L239">
        <v>24848.52</v>
      </c>
      <c r="M239">
        <v>8620</v>
      </c>
      <c r="N239">
        <v>310</v>
      </c>
      <c r="O239">
        <v>1240</v>
      </c>
      <c r="P239">
        <v>50</v>
      </c>
      <c r="Q239">
        <v>2570</v>
      </c>
      <c r="R239">
        <v>52443.3</v>
      </c>
      <c r="S239">
        <v>650</v>
      </c>
      <c r="CG239" s="768"/>
      <c r="CH239" s="768"/>
      <c r="CI239" s="850"/>
    </row>
    <row r="240" spans="5:87" x14ac:dyDescent="0.25">
      <c r="J240">
        <v>0</v>
      </c>
      <c r="K240">
        <v>0</v>
      </c>
      <c r="CG240" s="768"/>
      <c r="CH240" s="768"/>
      <c r="CI240" s="850"/>
    </row>
    <row r="241" spans="5:87" x14ac:dyDescent="0.25">
      <c r="E241">
        <v>1</v>
      </c>
      <c r="J241">
        <v>0.02</v>
      </c>
      <c r="K241">
        <v>4540</v>
      </c>
      <c r="L241">
        <v>2460</v>
      </c>
      <c r="M241">
        <v>5080</v>
      </c>
      <c r="N241">
        <v>540</v>
      </c>
      <c r="O241">
        <v>770</v>
      </c>
      <c r="P241">
        <v>80</v>
      </c>
      <c r="Q241">
        <v>300</v>
      </c>
      <c r="R241">
        <v>26880</v>
      </c>
      <c r="S241">
        <v>3520</v>
      </c>
      <c r="CG241" s="768"/>
      <c r="CH241" s="768"/>
      <c r="CI241" s="850"/>
    </row>
    <row r="242" spans="5:87" x14ac:dyDescent="0.25">
      <c r="E242">
        <v>10</v>
      </c>
      <c r="J242">
        <v>0.43</v>
      </c>
      <c r="K242">
        <v>3710</v>
      </c>
      <c r="L242">
        <v>6174.6</v>
      </c>
      <c r="M242">
        <v>5080</v>
      </c>
      <c r="N242">
        <v>540</v>
      </c>
      <c r="O242">
        <v>770</v>
      </c>
      <c r="P242">
        <v>80</v>
      </c>
      <c r="Q242">
        <v>300</v>
      </c>
      <c r="R242">
        <v>19286.400000000001</v>
      </c>
      <c r="S242">
        <v>3520</v>
      </c>
      <c r="CG242" s="768"/>
      <c r="CH242" s="768"/>
      <c r="CI242" s="850"/>
    </row>
    <row r="243" spans="5:87" x14ac:dyDescent="0.25">
      <c r="E243">
        <v>629</v>
      </c>
      <c r="J243">
        <v>79.47</v>
      </c>
      <c r="K243">
        <v>19050</v>
      </c>
      <c r="L243">
        <v>6726.8</v>
      </c>
      <c r="M243">
        <v>5800</v>
      </c>
      <c r="N243">
        <v>540</v>
      </c>
      <c r="O243">
        <v>770</v>
      </c>
      <c r="P243">
        <v>80</v>
      </c>
      <c r="Q243">
        <v>1050</v>
      </c>
      <c r="R243">
        <v>23132.2</v>
      </c>
      <c r="S243">
        <v>3520</v>
      </c>
      <c r="CG243" s="768"/>
      <c r="CH243" s="768"/>
      <c r="CI243" s="850"/>
    </row>
    <row r="244" spans="5:87" x14ac:dyDescent="0.25">
      <c r="E244">
        <v>9</v>
      </c>
      <c r="J244">
        <v>0.56999999999999995</v>
      </c>
      <c r="K244">
        <v>19930</v>
      </c>
      <c r="L244">
        <v>6726.78</v>
      </c>
      <c r="M244">
        <v>5800</v>
      </c>
      <c r="N244">
        <v>540</v>
      </c>
      <c r="O244">
        <v>770</v>
      </c>
      <c r="P244">
        <v>80</v>
      </c>
      <c r="Q244">
        <v>1050</v>
      </c>
      <c r="R244">
        <v>46264.44</v>
      </c>
      <c r="S244">
        <v>3520</v>
      </c>
      <c r="CG244" s="768"/>
      <c r="CH244" s="768"/>
      <c r="CI244" s="850"/>
    </row>
    <row r="245" spans="5:87" x14ac:dyDescent="0.25">
      <c r="E245">
        <v>203</v>
      </c>
      <c r="J245">
        <v>25.65</v>
      </c>
      <c r="K245">
        <v>1905</v>
      </c>
      <c r="L245">
        <v>672.68</v>
      </c>
      <c r="M245">
        <v>580</v>
      </c>
      <c r="N245">
        <v>54</v>
      </c>
      <c r="O245">
        <v>77</v>
      </c>
      <c r="P245">
        <v>8</v>
      </c>
      <c r="Q245">
        <v>105</v>
      </c>
      <c r="R245">
        <v>2313.2199999999998</v>
      </c>
      <c r="S245">
        <v>0</v>
      </c>
      <c r="CG245" s="768"/>
      <c r="CH245" s="768"/>
      <c r="CI245" s="850"/>
    </row>
    <row r="246" spans="5:87" x14ac:dyDescent="0.25">
      <c r="E246">
        <v>6</v>
      </c>
      <c r="J246">
        <v>0.38</v>
      </c>
      <c r="K246">
        <v>1993</v>
      </c>
      <c r="L246">
        <v>672.67</v>
      </c>
      <c r="M246">
        <v>580</v>
      </c>
      <c r="N246">
        <v>54</v>
      </c>
      <c r="O246">
        <v>77</v>
      </c>
      <c r="P246">
        <v>8</v>
      </c>
      <c r="Q246">
        <v>105</v>
      </c>
      <c r="R246">
        <v>4626.5</v>
      </c>
      <c r="S246">
        <v>0</v>
      </c>
      <c r="CG246" s="768"/>
      <c r="CH246" s="768"/>
      <c r="CI246" s="850"/>
    </row>
    <row r="247" spans="5:87" x14ac:dyDescent="0.25">
      <c r="E247">
        <v>117</v>
      </c>
      <c r="J247">
        <v>14.78</v>
      </c>
      <c r="K247">
        <v>19050</v>
      </c>
      <c r="L247">
        <v>6726.8</v>
      </c>
      <c r="M247">
        <v>5800</v>
      </c>
      <c r="N247">
        <v>540</v>
      </c>
      <c r="O247">
        <v>770</v>
      </c>
      <c r="P247">
        <v>80</v>
      </c>
      <c r="Q247">
        <v>1050</v>
      </c>
      <c r="R247">
        <v>23132.2</v>
      </c>
      <c r="S247">
        <v>3520</v>
      </c>
      <c r="CG247" s="768"/>
      <c r="CH247" s="768"/>
      <c r="CI247" s="850"/>
    </row>
    <row r="248" spans="5:87" x14ac:dyDescent="0.25">
      <c r="E248">
        <v>8</v>
      </c>
      <c r="J248">
        <v>0.51</v>
      </c>
      <c r="K248">
        <v>19930</v>
      </c>
      <c r="L248">
        <v>6726.75</v>
      </c>
      <c r="M248">
        <v>5800</v>
      </c>
      <c r="N248">
        <v>540</v>
      </c>
      <c r="O248">
        <v>770</v>
      </c>
      <c r="P248">
        <v>80</v>
      </c>
      <c r="Q248">
        <v>1050</v>
      </c>
      <c r="R248">
        <v>46264.38</v>
      </c>
      <c r="S248">
        <v>3520</v>
      </c>
      <c r="CG248" s="768"/>
      <c r="CH248" s="768"/>
      <c r="CI248" s="850"/>
    </row>
    <row r="249" spans="5:87" x14ac:dyDescent="0.25">
      <c r="E249">
        <v>79</v>
      </c>
      <c r="J249">
        <v>9.98</v>
      </c>
      <c r="K249">
        <v>1905</v>
      </c>
      <c r="L249">
        <v>672.68</v>
      </c>
      <c r="M249">
        <v>580</v>
      </c>
      <c r="N249">
        <v>54</v>
      </c>
      <c r="O249">
        <v>77</v>
      </c>
      <c r="P249">
        <v>8</v>
      </c>
      <c r="Q249">
        <v>105</v>
      </c>
      <c r="R249">
        <v>2313.2199999999998</v>
      </c>
      <c r="S249">
        <v>0</v>
      </c>
      <c r="CG249" s="768"/>
      <c r="CH249" s="768"/>
      <c r="CI249" s="850"/>
    </row>
    <row r="250" spans="5:87" x14ac:dyDescent="0.25">
      <c r="E250">
        <v>9</v>
      </c>
      <c r="J250">
        <v>0.56999999999999995</v>
      </c>
      <c r="K250">
        <v>1993</v>
      </c>
      <c r="L250">
        <v>672.67</v>
      </c>
      <c r="M250">
        <v>580</v>
      </c>
      <c r="N250">
        <v>54</v>
      </c>
      <c r="O250">
        <v>77</v>
      </c>
      <c r="P250">
        <v>8</v>
      </c>
      <c r="Q250">
        <v>105</v>
      </c>
      <c r="R250">
        <v>4626.4399999999996</v>
      </c>
      <c r="S250">
        <v>0</v>
      </c>
      <c r="CG250" s="768"/>
      <c r="CH250" s="768"/>
      <c r="CI250" s="850"/>
    </row>
    <row r="251" spans="5:87" x14ac:dyDescent="0.25">
      <c r="E251">
        <v>27</v>
      </c>
      <c r="J251">
        <v>3.41</v>
      </c>
      <c r="K251">
        <v>19050</v>
      </c>
      <c r="L251">
        <v>6726.81</v>
      </c>
      <c r="M251">
        <v>5800</v>
      </c>
      <c r="N251">
        <v>540</v>
      </c>
      <c r="O251">
        <v>770</v>
      </c>
      <c r="P251">
        <v>80</v>
      </c>
      <c r="Q251">
        <v>1050</v>
      </c>
      <c r="R251">
        <v>23132.19</v>
      </c>
      <c r="S251">
        <v>3520</v>
      </c>
      <c r="CG251" s="768"/>
      <c r="CH251" s="768"/>
      <c r="CI251" s="850"/>
    </row>
    <row r="252" spans="5:87" x14ac:dyDescent="0.25">
      <c r="E252">
        <v>12</v>
      </c>
      <c r="J252">
        <v>1.52</v>
      </c>
      <c r="K252">
        <v>1905</v>
      </c>
      <c r="L252">
        <v>672.67</v>
      </c>
      <c r="M252">
        <v>580</v>
      </c>
      <c r="N252">
        <v>54</v>
      </c>
      <c r="O252">
        <v>77</v>
      </c>
      <c r="P252">
        <v>8</v>
      </c>
      <c r="Q252">
        <v>105</v>
      </c>
      <c r="R252">
        <v>2313.25</v>
      </c>
      <c r="S252">
        <v>0</v>
      </c>
      <c r="CG252" s="768"/>
      <c r="CH252" s="768"/>
      <c r="CI252" s="850"/>
    </row>
    <row r="253" spans="5:87" x14ac:dyDescent="0.25">
      <c r="E253">
        <v>10</v>
      </c>
      <c r="J253">
        <v>0.43</v>
      </c>
      <c r="K253">
        <v>3710</v>
      </c>
      <c r="L253">
        <v>6174.6</v>
      </c>
      <c r="M253">
        <v>5080</v>
      </c>
      <c r="N253">
        <v>540</v>
      </c>
      <c r="O253">
        <v>770</v>
      </c>
      <c r="P253">
        <v>80</v>
      </c>
      <c r="Q253">
        <v>300</v>
      </c>
      <c r="R253">
        <v>19286.400000000001</v>
      </c>
      <c r="S253">
        <v>3520</v>
      </c>
      <c r="CG253" s="768"/>
      <c r="CH253" s="768"/>
      <c r="CI253" s="850"/>
    </row>
    <row r="254" spans="5:87" x14ac:dyDescent="0.25">
      <c r="E254">
        <v>127</v>
      </c>
      <c r="J254">
        <v>16.05</v>
      </c>
      <c r="K254">
        <v>1905</v>
      </c>
      <c r="L254">
        <v>672.68</v>
      </c>
      <c r="M254">
        <v>580</v>
      </c>
      <c r="N254">
        <v>54</v>
      </c>
      <c r="O254">
        <v>77</v>
      </c>
      <c r="P254">
        <v>8</v>
      </c>
      <c r="Q254">
        <v>105</v>
      </c>
      <c r="R254">
        <v>2313.2199999999998</v>
      </c>
      <c r="S254">
        <v>0</v>
      </c>
      <c r="CG254" s="768"/>
      <c r="CH254" s="768"/>
      <c r="CI254" s="850"/>
    </row>
    <row r="255" spans="5:87" x14ac:dyDescent="0.25">
      <c r="E255">
        <v>64</v>
      </c>
      <c r="J255">
        <v>7.35</v>
      </c>
      <c r="K255">
        <v>21610</v>
      </c>
      <c r="L255">
        <v>6726.8</v>
      </c>
      <c r="M255">
        <v>5800</v>
      </c>
      <c r="N255">
        <v>540</v>
      </c>
      <c r="O255">
        <v>770</v>
      </c>
      <c r="P255">
        <v>80</v>
      </c>
      <c r="Q255">
        <v>330</v>
      </c>
      <c r="R255">
        <v>23132.2</v>
      </c>
      <c r="S255">
        <v>3520</v>
      </c>
      <c r="CG255" s="768"/>
      <c r="CH255" s="768"/>
      <c r="CI255" s="850"/>
    </row>
    <row r="256" spans="5:87" x14ac:dyDescent="0.25">
      <c r="E256">
        <v>10</v>
      </c>
      <c r="J256">
        <v>0.27</v>
      </c>
      <c r="K256">
        <v>2031</v>
      </c>
      <c r="L256">
        <v>690.3</v>
      </c>
      <c r="M256">
        <v>580</v>
      </c>
      <c r="N256">
        <v>54</v>
      </c>
      <c r="O256">
        <v>77</v>
      </c>
      <c r="P256">
        <v>8</v>
      </c>
      <c r="Q256">
        <v>39</v>
      </c>
      <c r="R256">
        <v>2313.1999999999998</v>
      </c>
      <c r="S256">
        <v>0</v>
      </c>
      <c r="CG256" s="768"/>
      <c r="CH256" s="768"/>
      <c r="CI256" s="850"/>
    </row>
    <row r="257" spans="5:87" x14ac:dyDescent="0.25">
      <c r="E257">
        <v>7</v>
      </c>
      <c r="J257">
        <v>0.8</v>
      </c>
      <c r="K257">
        <v>21610</v>
      </c>
      <c r="L257">
        <v>6726.86</v>
      </c>
      <c r="M257">
        <v>5800</v>
      </c>
      <c r="N257">
        <v>540</v>
      </c>
      <c r="O257">
        <v>770</v>
      </c>
      <c r="P257">
        <v>80</v>
      </c>
      <c r="Q257">
        <v>330</v>
      </c>
      <c r="R257">
        <v>23132.14</v>
      </c>
      <c r="S257">
        <v>3520</v>
      </c>
      <c r="CG257" s="768"/>
      <c r="CH257" s="768"/>
      <c r="CI257" s="850"/>
    </row>
    <row r="258" spans="5:87" x14ac:dyDescent="0.25">
      <c r="E258">
        <v>3</v>
      </c>
      <c r="J258">
        <v>0.08</v>
      </c>
      <c r="K258">
        <v>2031</v>
      </c>
      <c r="L258">
        <v>690.33</v>
      </c>
      <c r="M258">
        <v>580</v>
      </c>
      <c r="N258">
        <v>54</v>
      </c>
      <c r="O258">
        <v>77</v>
      </c>
      <c r="P258">
        <v>8</v>
      </c>
      <c r="Q258">
        <v>39</v>
      </c>
      <c r="R258">
        <v>2313.33</v>
      </c>
      <c r="S258">
        <v>0</v>
      </c>
      <c r="CG258" s="768"/>
      <c r="CH258" s="768"/>
      <c r="CI258" s="850"/>
    </row>
    <row r="259" spans="5:87" x14ac:dyDescent="0.25">
      <c r="E259">
        <v>7</v>
      </c>
      <c r="J259">
        <v>0.8</v>
      </c>
      <c r="K259">
        <v>21610</v>
      </c>
      <c r="L259">
        <v>6726.86</v>
      </c>
      <c r="M259">
        <v>5800</v>
      </c>
      <c r="N259">
        <v>540</v>
      </c>
      <c r="O259">
        <v>770</v>
      </c>
      <c r="P259">
        <v>80</v>
      </c>
      <c r="Q259">
        <v>330</v>
      </c>
      <c r="R259">
        <v>23132.14</v>
      </c>
      <c r="S259">
        <v>3520</v>
      </c>
      <c r="CG259" s="768"/>
      <c r="CH259" s="768"/>
      <c r="CI259" s="850"/>
    </row>
    <row r="260" spans="5:87" x14ac:dyDescent="0.25">
      <c r="E260">
        <v>146</v>
      </c>
      <c r="J260">
        <v>16.77</v>
      </c>
      <c r="K260">
        <v>21610</v>
      </c>
      <c r="L260">
        <v>6726.8</v>
      </c>
      <c r="M260">
        <v>5800</v>
      </c>
      <c r="N260">
        <v>540</v>
      </c>
      <c r="O260">
        <v>770</v>
      </c>
      <c r="P260">
        <v>80</v>
      </c>
      <c r="Q260">
        <v>330</v>
      </c>
      <c r="R260">
        <v>23132.2</v>
      </c>
      <c r="S260">
        <v>3520</v>
      </c>
      <c r="CG260" s="768"/>
      <c r="CH260" s="768"/>
      <c r="CI260" s="850"/>
    </row>
    <row r="261" spans="5:87" x14ac:dyDescent="0.25">
      <c r="E261">
        <v>27</v>
      </c>
      <c r="J261">
        <v>0.73</v>
      </c>
      <c r="K261">
        <v>2031</v>
      </c>
      <c r="L261">
        <v>690.26</v>
      </c>
      <c r="M261">
        <v>580</v>
      </c>
      <c r="N261">
        <v>54</v>
      </c>
      <c r="O261">
        <v>77</v>
      </c>
      <c r="P261">
        <v>8</v>
      </c>
      <c r="Q261">
        <v>39</v>
      </c>
      <c r="R261">
        <v>2313.2199999999998</v>
      </c>
      <c r="S261">
        <v>0</v>
      </c>
      <c r="CG261" s="768"/>
      <c r="CH261" s="768"/>
      <c r="CI261" s="850"/>
    </row>
    <row r="262" spans="5:87" x14ac:dyDescent="0.25">
      <c r="J262">
        <v>0</v>
      </c>
      <c r="K262">
        <v>0</v>
      </c>
      <c r="CG262" s="768"/>
      <c r="CH262" s="768"/>
      <c r="CI262" s="850"/>
    </row>
    <row r="263" spans="5:87" x14ac:dyDescent="0.25">
      <c r="E263">
        <v>25</v>
      </c>
      <c r="J263">
        <v>2.96</v>
      </c>
      <c r="K263">
        <v>2630</v>
      </c>
      <c r="L263">
        <v>4850.5600000000004</v>
      </c>
      <c r="M263">
        <v>8620</v>
      </c>
      <c r="N263">
        <v>310</v>
      </c>
      <c r="O263">
        <v>1240</v>
      </c>
      <c r="P263">
        <v>50</v>
      </c>
      <c r="Q263">
        <v>190</v>
      </c>
      <c r="R263">
        <v>21338.44</v>
      </c>
      <c r="S263">
        <v>650</v>
      </c>
      <c r="CG263" s="768"/>
      <c r="CH263" s="768"/>
      <c r="CI263" s="850"/>
    </row>
    <row r="264" spans="5:87" x14ac:dyDescent="0.25">
      <c r="E264">
        <v>2</v>
      </c>
      <c r="J264">
        <v>0.12</v>
      </c>
      <c r="K264">
        <v>3920</v>
      </c>
      <c r="L264">
        <v>4850.5</v>
      </c>
      <c r="M264">
        <v>8620</v>
      </c>
      <c r="N264">
        <v>310</v>
      </c>
      <c r="O264">
        <v>1240</v>
      </c>
      <c r="P264">
        <v>50</v>
      </c>
      <c r="Q264">
        <v>190</v>
      </c>
      <c r="R264">
        <v>42677</v>
      </c>
      <c r="S264">
        <v>650</v>
      </c>
      <c r="CG264" s="768"/>
      <c r="CH264" s="768"/>
      <c r="CI264" s="850"/>
    </row>
    <row r="265" spans="5:87" x14ac:dyDescent="0.25">
      <c r="E265">
        <v>526</v>
      </c>
      <c r="J265">
        <v>93.6</v>
      </c>
      <c r="K265">
        <v>13670</v>
      </c>
      <c r="L265">
        <v>4850.5600000000004</v>
      </c>
      <c r="M265">
        <v>8620</v>
      </c>
      <c r="N265">
        <v>310</v>
      </c>
      <c r="O265">
        <v>1240</v>
      </c>
      <c r="P265">
        <v>50</v>
      </c>
      <c r="Q265">
        <v>2570</v>
      </c>
      <c r="R265">
        <v>25614.75</v>
      </c>
      <c r="S265">
        <v>650</v>
      </c>
      <c r="CG265" s="768"/>
      <c r="CH265" s="768"/>
      <c r="CI265" s="850"/>
    </row>
    <row r="266" spans="5:87" x14ac:dyDescent="0.25">
      <c r="E266">
        <v>6</v>
      </c>
      <c r="J266">
        <v>0.53</v>
      </c>
      <c r="K266">
        <v>17400</v>
      </c>
      <c r="L266">
        <v>4850.5</v>
      </c>
      <c r="M266">
        <v>8620</v>
      </c>
      <c r="N266">
        <v>310</v>
      </c>
      <c r="O266">
        <v>1240</v>
      </c>
      <c r="P266">
        <v>50</v>
      </c>
      <c r="Q266">
        <v>2570</v>
      </c>
      <c r="R266">
        <v>51229.5</v>
      </c>
      <c r="S266">
        <v>650</v>
      </c>
      <c r="CG266" s="768"/>
      <c r="CH266" s="768"/>
      <c r="CI266" s="850"/>
    </row>
    <row r="267" spans="5:87" x14ac:dyDescent="0.25">
      <c r="E267">
        <v>47</v>
      </c>
      <c r="J267">
        <v>8.36</v>
      </c>
      <c r="K267">
        <v>13670</v>
      </c>
      <c r="L267">
        <v>4850.55</v>
      </c>
      <c r="M267">
        <v>8620</v>
      </c>
      <c r="N267">
        <v>310</v>
      </c>
      <c r="O267">
        <v>1240</v>
      </c>
      <c r="P267">
        <v>50</v>
      </c>
      <c r="Q267">
        <v>2570</v>
      </c>
      <c r="R267">
        <v>25614.74</v>
      </c>
      <c r="S267">
        <v>650</v>
      </c>
      <c r="CG267" s="768"/>
      <c r="CH267" s="768"/>
      <c r="CI267" s="850"/>
    </row>
    <row r="268" spans="5:87" x14ac:dyDescent="0.25">
      <c r="E268">
        <v>10</v>
      </c>
      <c r="J268">
        <v>0.89</v>
      </c>
      <c r="K268">
        <v>17400</v>
      </c>
      <c r="L268">
        <v>4850.6000000000004</v>
      </c>
      <c r="M268">
        <v>8620</v>
      </c>
      <c r="N268">
        <v>310</v>
      </c>
      <c r="O268">
        <v>1240</v>
      </c>
      <c r="P268">
        <v>50</v>
      </c>
      <c r="Q268">
        <v>2570</v>
      </c>
      <c r="R268">
        <v>51229.5</v>
      </c>
      <c r="S268">
        <v>650</v>
      </c>
      <c r="CG268" s="768"/>
      <c r="CH268" s="768"/>
      <c r="CI268" s="850"/>
    </row>
    <row r="269" spans="5:87" x14ac:dyDescent="0.25">
      <c r="E269">
        <v>100</v>
      </c>
      <c r="J269">
        <v>17.79</v>
      </c>
      <c r="K269">
        <v>1367</v>
      </c>
      <c r="L269">
        <v>485.06</v>
      </c>
      <c r="M269">
        <v>862</v>
      </c>
      <c r="N269">
        <v>31</v>
      </c>
      <c r="O269">
        <v>124</v>
      </c>
      <c r="P269">
        <v>5</v>
      </c>
      <c r="Q269">
        <v>257</v>
      </c>
      <c r="R269">
        <v>2561.48</v>
      </c>
      <c r="S269">
        <v>0</v>
      </c>
      <c r="CG269" s="768"/>
      <c r="CH269" s="768"/>
      <c r="CI269" s="850"/>
    </row>
    <row r="270" spans="5:87" x14ac:dyDescent="0.25">
      <c r="E270">
        <v>106</v>
      </c>
      <c r="J270">
        <v>18.86</v>
      </c>
      <c r="K270">
        <v>13670</v>
      </c>
      <c r="L270">
        <v>4850.5600000000004</v>
      </c>
      <c r="M270">
        <v>8620</v>
      </c>
      <c r="N270">
        <v>310</v>
      </c>
      <c r="O270">
        <v>1240</v>
      </c>
      <c r="P270">
        <v>50</v>
      </c>
      <c r="Q270">
        <v>2570</v>
      </c>
      <c r="R270">
        <v>25614.75</v>
      </c>
      <c r="S270">
        <v>650</v>
      </c>
      <c r="CG270" s="768"/>
      <c r="CH270" s="768"/>
      <c r="CI270" s="850"/>
    </row>
    <row r="271" spans="5:87" x14ac:dyDescent="0.25">
      <c r="E271">
        <v>8</v>
      </c>
      <c r="J271">
        <v>0.83</v>
      </c>
      <c r="K271">
        <v>23360</v>
      </c>
      <c r="L271">
        <v>6777</v>
      </c>
      <c r="M271">
        <v>5800</v>
      </c>
      <c r="N271">
        <v>540</v>
      </c>
      <c r="O271">
        <v>770</v>
      </c>
      <c r="P271">
        <v>170</v>
      </c>
      <c r="Q271">
        <v>200</v>
      </c>
      <c r="R271">
        <v>19286.38</v>
      </c>
      <c r="S271">
        <v>0</v>
      </c>
      <c r="CG271" s="768"/>
      <c r="CH271" s="768"/>
      <c r="CI271" s="850"/>
    </row>
    <row r="272" spans="5:87" x14ac:dyDescent="0.25">
      <c r="E272">
        <v>11</v>
      </c>
      <c r="J272">
        <v>1.1399999999999999</v>
      </c>
      <c r="K272">
        <v>23360</v>
      </c>
      <c r="L272">
        <v>6777</v>
      </c>
      <c r="M272">
        <v>5800</v>
      </c>
      <c r="N272">
        <v>540</v>
      </c>
      <c r="O272">
        <v>770</v>
      </c>
      <c r="P272">
        <v>170</v>
      </c>
      <c r="Q272">
        <v>200</v>
      </c>
      <c r="R272">
        <v>19286.36</v>
      </c>
      <c r="S272">
        <v>0</v>
      </c>
      <c r="CG272" s="768"/>
      <c r="CH272" s="768"/>
      <c r="CI272" s="850"/>
    </row>
    <row r="273" spans="3:87" x14ac:dyDescent="0.25">
      <c r="E273">
        <v>1</v>
      </c>
      <c r="J273">
        <v>0.03</v>
      </c>
      <c r="K273">
        <v>4510</v>
      </c>
      <c r="L273">
        <v>6250</v>
      </c>
      <c r="M273">
        <v>5080</v>
      </c>
      <c r="N273">
        <v>540</v>
      </c>
      <c r="O273">
        <v>770</v>
      </c>
      <c r="P273">
        <v>170</v>
      </c>
      <c r="Q273">
        <v>130</v>
      </c>
      <c r="R273">
        <v>19286</v>
      </c>
      <c r="S273">
        <v>0</v>
      </c>
      <c r="CG273" s="768"/>
      <c r="CH273" s="768"/>
      <c r="CI273" s="850"/>
    </row>
    <row r="274" spans="3:87" x14ac:dyDescent="0.25">
      <c r="E274">
        <v>1</v>
      </c>
      <c r="J274">
        <v>0.04</v>
      </c>
      <c r="K274">
        <v>8580</v>
      </c>
      <c r="L274">
        <v>6250</v>
      </c>
      <c r="M274">
        <v>5800</v>
      </c>
      <c r="N274">
        <v>540</v>
      </c>
      <c r="O274">
        <v>770</v>
      </c>
      <c r="P274">
        <v>170</v>
      </c>
      <c r="Q274">
        <v>200</v>
      </c>
      <c r="R274">
        <v>19286</v>
      </c>
      <c r="S274">
        <v>0</v>
      </c>
      <c r="CG274" s="768"/>
      <c r="CH274" s="768"/>
      <c r="CI274" s="850"/>
    </row>
    <row r="275" spans="3:87" x14ac:dyDescent="0.25">
      <c r="E275">
        <v>2</v>
      </c>
      <c r="J275">
        <v>0.09</v>
      </c>
      <c r="K275">
        <v>8580</v>
      </c>
      <c r="L275">
        <v>6250</v>
      </c>
      <c r="M275">
        <v>5800</v>
      </c>
      <c r="N275">
        <v>540</v>
      </c>
      <c r="O275">
        <v>770</v>
      </c>
      <c r="P275">
        <v>170</v>
      </c>
      <c r="Q275">
        <v>200</v>
      </c>
      <c r="R275">
        <v>19286.5</v>
      </c>
      <c r="S275">
        <v>0</v>
      </c>
      <c r="CG275" s="768"/>
      <c r="CH275" s="768"/>
      <c r="CI275" s="850"/>
    </row>
    <row r="276" spans="3:87" x14ac:dyDescent="0.25">
      <c r="E276">
        <v>387</v>
      </c>
      <c r="J276">
        <v>48.89</v>
      </c>
      <c r="K276">
        <v>19050</v>
      </c>
      <c r="L276">
        <v>6726.8</v>
      </c>
      <c r="M276">
        <v>5800</v>
      </c>
      <c r="N276">
        <v>540</v>
      </c>
      <c r="O276">
        <v>770</v>
      </c>
      <c r="P276">
        <v>80</v>
      </c>
      <c r="Q276">
        <v>1050</v>
      </c>
      <c r="R276">
        <v>23132.2</v>
      </c>
      <c r="S276">
        <v>3520</v>
      </c>
      <c r="CG276" s="768"/>
      <c r="CH276" s="768"/>
      <c r="CI276" s="850"/>
    </row>
    <row r="277" spans="3:87" x14ac:dyDescent="0.25">
      <c r="C277" t="s">
        <v>502</v>
      </c>
      <c r="D277">
        <v>3444048176</v>
      </c>
      <c r="E277">
        <v>447</v>
      </c>
      <c r="J277">
        <v>56.48</v>
      </c>
      <c r="K277">
        <v>19050</v>
      </c>
      <c r="L277">
        <v>5879.92</v>
      </c>
      <c r="M277">
        <v>5800</v>
      </c>
      <c r="N277">
        <v>540</v>
      </c>
      <c r="O277">
        <v>770</v>
      </c>
      <c r="P277">
        <v>80</v>
      </c>
      <c r="Q277">
        <v>1050</v>
      </c>
      <c r="R277">
        <v>20053.28</v>
      </c>
      <c r="S277">
        <v>3520</v>
      </c>
      <c r="CB277">
        <v>344401001</v>
      </c>
      <c r="CG277" s="768"/>
      <c r="CH277" s="768"/>
      <c r="CI277" s="850"/>
    </row>
    <row r="278" spans="3:87" x14ac:dyDescent="0.25">
      <c r="C278" t="s">
        <v>502</v>
      </c>
      <c r="D278">
        <v>3444048176</v>
      </c>
      <c r="E278">
        <v>1</v>
      </c>
      <c r="J278">
        <v>0.06</v>
      </c>
      <c r="K278">
        <v>19930</v>
      </c>
      <c r="L278">
        <v>5880</v>
      </c>
      <c r="M278">
        <v>5800</v>
      </c>
      <c r="N278">
        <v>540</v>
      </c>
      <c r="O278">
        <v>770</v>
      </c>
      <c r="P278">
        <v>80</v>
      </c>
      <c r="Q278">
        <v>1050</v>
      </c>
      <c r="R278">
        <v>40107</v>
      </c>
      <c r="S278">
        <v>3520</v>
      </c>
      <c r="CB278">
        <v>344401001</v>
      </c>
      <c r="CG278" s="768"/>
      <c r="CH278" s="768"/>
      <c r="CI278" s="850"/>
    </row>
    <row r="279" spans="3:87" x14ac:dyDescent="0.25">
      <c r="C279" t="s">
        <v>502</v>
      </c>
      <c r="D279">
        <v>3444048176</v>
      </c>
      <c r="E279">
        <v>119</v>
      </c>
      <c r="J279">
        <v>15.03</v>
      </c>
      <c r="K279">
        <v>1905</v>
      </c>
      <c r="L279">
        <v>587.99</v>
      </c>
      <c r="M279">
        <v>580</v>
      </c>
      <c r="N279">
        <v>54</v>
      </c>
      <c r="O279">
        <v>77</v>
      </c>
      <c r="P279">
        <v>8</v>
      </c>
      <c r="Q279">
        <v>105</v>
      </c>
      <c r="R279">
        <v>2005.33</v>
      </c>
      <c r="S279">
        <v>0</v>
      </c>
      <c r="CB279">
        <v>344401001</v>
      </c>
      <c r="CG279" s="768"/>
      <c r="CH279" s="768"/>
      <c r="CI279" s="850"/>
    </row>
    <row r="280" spans="3:87" x14ac:dyDescent="0.25">
      <c r="C280" t="s">
        <v>502</v>
      </c>
      <c r="D280">
        <v>3444048176</v>
      </c>
      <c r="E280">
        <v>1</v>
      </c>
      <c r="J280">
        <v>0.06</v>
      </c>
      <c r="K280">
        <v>1993</v>
      </c>
      <c r="L280">
        <v>588</v>
      </c>
      <c r="M280">
        <v>580</v>
      </c>
      <c r="N280">
        <v>54</v>
      </c>
      <c r="O280">
        <v>77</v>
      </c>
      <c r="P280">
        <v>8</v>
      </c>
      <c r="Q280">
        <v>105</v>
      </c>
      <c r="R280">
        <v>4011</v>
      </c>
      <c r="S280">
        <v>0</v>
      </c>
      <c r="CB280">
        <v>344401001</v>
      </c>
      <c r="CG280" s="768"/>
      <c r="CH280" s="768"/>
      <c r="CI280" s="850"/>
    </row>
    <row r="281" spans="3:87" x14ac:dyDescent="0.25">
      <c r="C281" t="s">
        <v>502</v>
      </c>
      <c r="D281">
        <v>3444048176</v>
      </c>
      <c r="E281">
        <v>1</v>
      </c>
      <c r="J281">
        <v>0.06</v>
      </c>
      <c r="K281">
        <v>19930</v>
      </c>
      <c r="L281">
        <v>5880</v>
      </c>
      <c r="M281">
        <v>5800</v>
      </c>
      <c r="N281">
        <v>540</v>
      </c>
      <c r="O281">
        <v>770</v>
      </c>
      <c r="P281">
        <v>80</v>
      </c>
      <c r="Q281">
        <v>1050</v>
      </c>
      <c r="R281">
        <v>40107</v>
      </c>
      <c r="S281">
        <v>3520</v>
      </c>
      <c r="CB281">
        <v>344401001</v>
      </c>
      <c r="CG281" s="768"/>
      <c r="CH281" s="768"/>
      <c r="CI281" s="850"/>
    </row>
    <row r="282" spans="3:87" x14ac:dyDescent="0.25">
      <c r="C282" t="s">
        <v>502</v>
      </c>
      <c r="D282">
        <v>3444048176</v>
      </c>
      <c r="E282">
        <v>40</v>
      </c>
      <c r="J282">
        <v>5.05</v>
      </c>
      <c r="K282">
        <v>19050</v>
      </c>
      <c r="L282">
        <v>5879.93</v>
      </c>
      <c r="M282">
        <v>5800</v>
      </c>
      <c r="N282">
        <v>540</v>
      </c>
      <c r="O282">
        <v>770</v>
      </c>
      <c r="P282">
        <v>80</v>
      </c>
      <c r="Q282">
        <v>1050</v>
      </c>
      <c r="R282">
        <v>20053.28</v>
      </c>
      <c r="S282">
        <v>3520</v>
      </c>
      <c r="CB282">
        <v>344401001</v>
      </c>
      <c r="CG282" s="768"/>
      <c r="CH282" s="768"/>
      <c r="CI282" s="850"/>
    </row>
    <row r="283" spans="3:87" x14ac:dyDescent="0.25">
      <c r="C283" t="s">
        <v>502</v>
      </c>
      <c r="D283">
        <v>3444048176</v>
      </c>
      <c r="E283">
        <v>35</v>
      </c>
      <c r="J283">
        <v>4.42</v>
      </c>
      <c r="K283">
        <v>1905</v>
      </c>
      <c r="L283">
        <v>588</v>
      </c>
      <c r="M283">
        <v>580</v>
      </c>
      <c r="N283">
        <v>54</v>
      </c>
      <c r="O283">
        <v>77</v>
      </c>
      <c r="P283">
        <v>8</v>
      </c>
      <c r="Q283">
        <v>105</v>
      </c>
      <c r="R283">
        <v>2005.31</v>
      </c>
      <c r="S283">
        <v>0</v>
      </c>
      <c r="CB283">
        <v>344401001</v>
      </c>
      <c r="CG283" s="768"/>
      <c r="CH283" s="768"/>
      <c r="CI283" s="850"/>
    </row>
    <row r="284" spans="3:87" x14ac:dyDescent="0.25">
      <c r="C284" t="s">
        <v>502</v>
      </c>
      <c r="D284">
        <v>3444048176</v>
      </c>
      <c r="E284">
        <v>4</v>
      </c>
      <c r="J284">
        <v>0.25</v>
      </c>
      <c r="K284">
        <v>1993</v>
      </c>
      <c r="L284">
        <v>588</v>
      </c>
      <c r="M284">
        <v>580</v>
      </c>
      <c r="N284">
        <v>54</v>
      </c>
      <c r="O284">
        <v>77</v>
      </c>
      <c r="P284">
        <v>8</v>
      </c>
      <c r="Q284">
        <v>105</v>
      </c>
      <c r="R284">
        <v>4010.75</v>
      </c>
      <c r="S284">
        <v>0</v>
      </c>
      <c r="CB284">
        <v>344401001</v>
      </c>
      <c r="CG284" s="768"/>
      <c r="CH284" s="768"/>
      <c r="CI284" s="850"/>
    </row>
    <row r="285" spans="3:87" x14ac:dyDescent="0.25">
      <c r="C285" t="s">
        <v>502</v>
      </c>
      <c r="D285">
        <v>3444048176</v>
      </c>
      <c r="E285">
        <v>73</v>
      </c>
      <c r="J285">
        <v>3.14</v>
      </c>
      <c r="K285">
        <v>371</v>
      </c>
      <c r="L285">
        <v>539.73</v>
      </c>
      <c r="M285">
        <v>508</v>
      </c>
      <c r="N285">
        <v>54</v>
      </c>
      <c r="O285">
        <v>77</v>
      </c>
      <c r="P285">
        <v>8</v>
      </c>
      <c r="Q285">
        <v>30</v>
      </c>
      <c r="R285">
        <v>1671.93</v>
      </c>
      <c r="S285">
        <v>0</v>
      </c>
      <c r="CB285">
        <v>344401001</v>
      </c>
      <c r="CG285" s="768"/>
      <c r="CH285" s="768"/>
      <c r="CI285" s="850"/>
    </row>
    <row r="286" spans="3:87" x14ac:dyDescent="0.25">
      <c r="C286" t="s">
        <v>502</v>
      </c>
      <c r="D286">
        <v>3444048176</v>
      </c>
      <c r="E286">
        <v>245</v>
      </c>
      <c r="J286">
        <v>30.95</v>
      </c>
      <c r="K286">
        <v>19050</v>
      </c>
      <c r="L286">
        <v>5879.92</v>
      </c>
      <c r="M286">
        <v>5800</v>
      </c>
      <c r="N286">
        <v>540</v>
      </c>
      <c r="O286">
        <v>770</v>
      </c>
      <c r="P286">
        <v>80</v>
      </c>
      <c r="Q286">
        <v>1050</v>
      </c>
      <c r="R286">
        <v>20053.28</v>
      </c>
      <c r="S286">
        <v>3520</v>
      </c>
      <c r="CB286">
        <v>344401001</v>
      </c>
      <c r="CG286" s="768"/>
      <c r="CH286" s="768"/>
      <c r="CI286" s="850"/>
    </row>
    <row r="287" spans="3:87" x14ac:dyDescent="0.25">
      <c r="C287" t="s">
        <v>502</v>
      </c>
      <c r="D287">
        <v>3444048176</v>
      </c>
      <c r="E287">
        <v>10</v>
      </c>
      <c r="J287">
        <v>1.26</v>
      </c>
      <c r="K287">
        <v>1905</v>
      </c>
      <c r="L287">
        <v>588</v>
      </c>
      <c r="M287">
        <v>580</v>
      </c>
      <c r="N287">
        <v>54</v>
      </c>
      <c r="O287">
        <v>77</v>
      </c>
      <c r="P287">
        <v>8</v>
      </c>
      <c r="Q287">
        <v>105</v>
      </c>
      <c r="R287">
        <v>2005.3</v>
      </c>
      <c r="S287">
        <v>0</v>
      </c>
      <c r="CB287">
        <v>344401001</v>
      </c>
      <c r="CG287" s="768"/>
      <c r="CH287" s="768"/>
      <c r="CI287" s="850"/>
    </row>
    <row r="288" spans="3:87" x14ac:dyDescent="0.25">
      <c r="C288" t="s">
        <v>502</v>
      </c>
      <c r="D288">
        <v>3444048176</v>
      </c>
      <c r="E288">
        <v>7</v>
      </c>
      <c r="J288">
        <v>0.8</v>
      </c>
      <c r="K288">
        <v>21610</v>
      </c>
      <c r="L288">
        <v>5879.86</v>
      </c>
      <c r="M288">
        <v>5800</v>
      </c>
      <c r="N288">
        <v>540</v>
      </c>
      <c r="O288">
        <v>770</v>
      </c>
      <c r="P288">
        <v>80</v>
      </c>
      <c r="Q288">
        <v>330</v>
      </c>
      <c r="R288">
        <v>20053.29</v>
      </c>
      <c r="S288">
        <v>3520</v>
      </c>
      <c r="CB288">
        <v>344401001</v>
      </c>
      <c r="CG288" s="768"/>
      <c r="CH288" s="768"/>
      <c r="CI288" s="850"/>
    </row>
    <row r="289" spans="3:87" x14ac:dyDescent="0.25">
      <c r="C289" t="s">
        <v>502</v>
      </c>
      <c r="D289">
        <v>3444048176</v>
      </c>
      <c r="E289">
        <v>7</v>
      </c>
      <c r="J289">
        <v>0.19</v>
      </c>
      <c r="K289">
        <v>2031</v>
      </c>
      <c r="L289">
        <v>603.29</v>
      </c>
      <c r="M289">
        <v>580</v>
      </c>
      <c r="N289">
        <v>54</v>
      </c>
      <c r="O289">
        <v>77</v>
      </c>
      <c r="P289">
        <v>8</v>
      </c>
      <c r="Q289">
        <v>39</v>
      </c>
      <c r="R289">
        <v>2005.29</v>
      </c>
      <c r="S289">
        <v>0</v>
      </c>
      <c r="CB289">
        <v>344401001</v>
      </c>
      <c r="CG289" s="768"/>
      <c r="CH289" s="768"/>
      <c r="CI289" s="850"/>
    </row>
    <row r="290" spans="3:87" x14ac:dyDescent="0.25">
      <c r="C290" t="s">
        <v>502</v>
      </c>
      <c r="D290">
        <v>3444048176</v>
      </c>
      <c r="E290">
        <v>3</v>
      </c>
      <c r="J290">
        <v>0.34</v>
      </c>
      <c r="K290">
        <v>21610</v>
      </c>
      <c r="L290">
        <v>5880</v>
      </c>
      <c r="M290">
        <v>5800</v>
      </c>
      <c r="N290">
        <v>540</v>
      </c>
      <c r="O290">
        <v>770</v>
      </c>
      <c r="P290">
        <v>80</v>
      </c>
      <c r="Q290">
        <v>330</v>
      </c>
      <c r="R290">
        <v>20053.330000000002</v>
      </c>
      <c r="S290">
        <v>3520</v>
      </c>
      <c r="CB290">
        <v>344401001</v>
      </c>
      <c r="CG290" s="768"/>
      <c r="CH290" s="768"/>
      <c r="CI290" s="850"/>
    </row>
    <row r="291" spans="3:87" x14ac:dyDescent="0.25">
      <c r="C291" t="s">
        <v>502</v>
      </c>
      <c r="D291">
        <v>3444048176</v>
      </c>
      <c r="E291">
        <v>3</v>
      </c>
      <c r="J291">
        <v>0.08</v>
      </c>
      <c r="K291">
        <v>2031</v>
      </c>
      <c r="L291">
        <v>603.33000000000004</v>
      </c>
      <c r="M291">
        <v>580</v>
      </c>
      <c r="N291">
        <v>54</v>
      </c>
      <c r="O291">
        <v>77</v>
      </c>
      <c r="P291">
        <v>8</v>
      </c>
      <c r="Q291">
        <v>39</v>
      </c>
      <c r="R291">
        <v>2005.33</v>
      </c>
      <c r="S291">
        <v>0</v>
      </c>
      <c r="CB291">
        <v>344401001</v>
      </c>
      <c r="CG291" s="768"/>
      <c r="CH291" s="768"/>
      <c r="CI291" s="850"/>
    </row>
    <row r="292" spans="3:87" x14ac:dyDescent="0.25">
      <c r="C292" t="s">
        <v>502</v>
      </c>
      <c r="D292">
        <v>3444048176</v>
      </c>
      <c r="E292">
        <v>20</v>
      </c>
      <c r="J292">
        <v>2.2999999999999998</v>
      </c>
      <c r="K292">
        <v>21610</v>
      </c>
      <c r="L292">
        <v>5879.9</v>
      </c>
      <c r="M292">
        <v>5800</v>
      </c>
      <c r="N292">
        <v>540</v>
      </c>
      <c r="O292">
        <v>770</v>
      </c>
      <c r="P292">
        <v>80</v>
      </c>
      <c r="Q292">
        <v>330</v>
      </c>
      <c r="R292">
        <v>20053.3</v>
      </c>
      <c r="S292">
        <v>3520</v>
      </c>
      <c r="CB292">
        <v>344401001</v>
      </c>
      <c r="CG292" s="768"/>
      <c r="CH292" s="768"/>
      <c r="CI292" s="850"/>
    </row>
    <row r="293" spans="3:87" x14ac:dyDescent="0.25">
      <c r="C293" t="s">
        <v>502</v>
      </c>
      <c r="D293">
        <v>3444048176</v>
      </c>
      <c r="E293">
        <v>57</v>
      </c>
      <c r="J293">
        <v>6.55</v>
      </c>
      <c r="K293">
        <v>21610</v>
      </c>
      <c r="L293">
        <v>5879.91</v>
      </c>
      <c r="M293">
        <v>5800</v>
      </c>
      <c r="N293">
        <v>540</v>
      </c>
      <c r="O293">
        <v>770</v>
      </c>
      <c r="P293">
        <v>80</v>
      </c>
      <c r="Q293">
        <v>330</v>
      </c>
      <c r="R293">
        <v>20053.28</v>
      </c>
      <c r="S293">
        <v>3520</v>
      </c>
      <c r="CB293">
        <v>344401001</v>
      </c>
      <c r="CG293" s="768"/>
      <c r="CH293" s="768"/>
      <c r="CI293" s="850"/>
    </row>
    <row r="294" spans="3:87" x14ac:dyDescent="0.25">
      <c r="C294" t="s">
        <v>502</v>
      </c>
      <c r="D294">
        <v>3444048176</v>
      </c>
      <c r="E294">
        <v>40</v>
      </c>
      <c r="J294">
        <v>1.08</v>
      </c>
      <c r="K294">
        <v>2031</v>
      </c>
      <c r="L294">
        <v>603.35</v>
      </c>
      <c r="M294">
        <v>580</v>
      </c>
      <c r="N294">
        <v>54</v>
      </c>
      <c r="O294">
        <v>77</v>
      </c>
      <c r="P294">
        <v>8</v>
      </c>
      <c r="Q294">
        <v>39</v>
      </c>
      <c r="R294">
        <v>2005.33</v>
      </c>
      <c r="S294">
        <v>0</v>
      </c>
      <c r="CB294">
        <v>344401001</v>
      </c>
      <c r="CG294" s="768"/>
      <c r="CH294" s="768"/>
      <c r="CI294" s="850"/>
    </row>
    <row r="295" spans="3:87" x14ac:dyDescent="0.25">
      <c r="C295" t="s">
        <v>502</v>
      </c>
      <c r="D295">
        <v>3444048176</v>
      </c>
      <c r="E295">
        <v>8</v>
      </c>
      <c r="J295">
        <v>0.83</v>
      </c>
      <c r="K295">
        <v>23360</v>
      </c>
      <c r="L295">
        <v>5923.75</v>
      </c>
      <c r="M295">
        <v>5800</v>
      </c>
      <c r="N295">
        <v>540</v>
      </c>
      <c r="O295">
        <v>770</v>
      </c>
      <c r="P295">
        <v>170</v>
      </c>
      <c r="Q295">
        <v>200</v>
      </c>
      <c r="R295">
        <v>16719.38</v>
      </c>
      <c r="S295">
        <v>0</v>
      </c>
      <c r="CB295">
        <v>344401001</v>
      </c>
      <c r="CG295" s="768"/>
      <c r="CH295" s="768"/>
      <c r="CI295" s="850"/>
    </row>
    <row r="296" spans="3:87" x14ac:dyDescent="0.25">
      <c r="C296" t="s">
        <v>502</v>
      </c>
      <c r="D296">
        <v>3444048176</v>
      </c>
      <c r="E296">
        <v>19</v>
      </c>
      <c r="J296">
        <v>0.82</v>
      </c>
      <c r="K296">
        <v>371</v>
      </c>
      <c r="L296">
        <v>539.74</v>
      </c>
      <c r="M296">
        <v>508</v>
      </c>
      <c r="N296">
        <v>54</v>
      </c>
      <c r="O296">
        <v>77</v>
      </c>
      <c r="P296">
        <v>8</v>
      </c>
      <c r="Q296">
        <v>30</v>
      </c>
      <c r="R296">
        <v>1671.95</v>
      </c>
      <c r="S296">
        <v>0</v>
      </c>
      <c r="CB296">
        <v>344401001</v>
      </c>
      <c r="CG296" s="768"/>
      <c r="CH296" s="768"/>
      <c r="CI296" s="850"/>
    </row>
    <row r="297" spans="3:87" x14ac:dyDescent="0.25">
      <c r="C297" t="s">
        <v>502</v>
      </c>
      <c r="D297">
        <v>3444048176</v>
      </c>
      <c r="E297">
        <v>10</v>
      </c>
      <c r="J297">
        <v>0.27</v>
      </c>
      <c r="K297">
        <v>2031</v>
      </c>
      <c r="L297">
        <v>603.4</v>
      </c>
      <c r="M297">
        <v>580</v>
      </c>
      <c r="N297">
        <v>54</v>
      </c>
      <c r="O297">
        <v>77</v>
      </c>
      <c r="P297">
        <v>8</v>
      </c>
      <c r="Q297">
        <v>39</v>
      </c>
      <c r="R297">
        <v>2005.3</v>
      </c>
      <c r="S297">
        <v>0</v>
      </c>
      <c r="CB297">
        <v>344401001</v>
      </c>
      <c r="CG297" s="768"/>
      <c r="CH297" s="768"/>
      <c r="CI297" s="850"/>
    </row>
    <row r="298" spans="3:87" x14ac:dyDescent="0.25">
      <c r="J298">
        <v>0</v>
      </c>
      <c r="K298">
        <v>0</v>
      </c>
      <c r="CG298" s="768"/>
      <c r="CH298" s="768"/>
      <c r="CI298" s="850"/>
    </row>
    <row r="299" spans="3:87" x14ac:dyDescent="0.25">
      <c r="E299">
        <v>20</v>
      </c>
      <c r="J299">
        <v>0.86</v>
      </c>
      <c r="K299">
        <v>3710</v>
      </c>
      <c r="L299">
        <v>6078.65</v>
      </c>
      <c r="M299">
        <v>5080</v>
      </c>
      <c r="N299">
        <v>540</v>
      </c>
      <c r="O299">
        <v>770</v>
      </c>
      <c r="P299">
        <v>80</v>
      </c>
      <c r="Q299">
        <v>300</v>
      </c>
      <c r="R299">
        <v>20213.75</v>
      </c>
      <c r="S299">
        <v>3520</v>
      </c>
      <c r="CG299" s="768"/>
      <c r="CH299" s="768"/>
      <c r="CI299" s="850"/>
    </row>
    <row r="300" spans="3:87" x14ac:dyDescent="0.25">
      <c r="E300">
        <v>1</v>
      </c>
      <c r="J300">
        <v>0.02</v>
      </c>
      <c r="K300">
        <v>4540</v>
      </c>
      <c r="L300">
        <v>6079</v>
      </c>
      <c r="M300">
        <v>5080</v>
      </c>
      <c r="N300">
        <v>540</v>
      </c>
      <c r="O300">
        <v>770</v>
      </c>
      <c r="P300">
        <v>80</v>
      </c>
      <c r="Q300">
        <v>300</v>
      </c>
      <c r="R300">
        <v>40428</v>
      </c>
      <c r="S300">
        <v>3520</v>
      </c>
      <c r="CG300" s="768"/>
      <c r="CH300" s="768"/>
      <c r="CI300" s="850"/>
    </row>
    <row r="301" spans="3:87" x14ac:dyDescent="0.25">
      <c r="E301">
        <v>1</v>
      </c>
      <c r="J301">
        <v>0.02</v>
      </c>
      <c r="K301">
        <v>4540</v>
      </c>
      <c r="L301">
        <v>6079</v>
      </c>
      <c r="M301">
        <v>5080</v>
      </c>
      <c r="N301">
        <v>540</v>
      </c>
      <c r="O301">
        <v>770</v>
      </c>
      <c r="P301">
        <v>80</v>
      </c>
      <c r="Q301">
        <v>300</v>
      </c>
      <c r="R301">
        <v>40428</v>
      </c>
      <c r="S301">
        <v>3520</v>
      </c>
      <c r="CG301" s="768"/>
      <c r="CH301" s="768"/>
      <c r="CI301" s="850"/>
    </row>
    <row r="302" spans="3:87" x14ac:dyDescent="0.25">
      <c r="E302">
        <v>1</v>
      </c>
      <c r="J302">
        <v>0.02</v>
      </c>
      <c r="K302">
        <v>4540</v>
      </c>
      <c r="L302">
        <v>6079</v>
      </c>
      <c r="M302">
        <v>5080</v>
      </c>
      <c r="N302">
        <v>540</v>
      </c>
      <c r="O302">
        <v>770</v>
      </c>
      <c r="P302">
        <v>80</v>
      </c>
      <c r="Q302">
        <v>300</v>
      </c>
      <c r="R302">
        <v>40428</v>
      </c>
      <c r="S302">
        <v>3520</v>
      </c>
      <c r="CG302" s="768"/>
      <c r="CH302" s="768"/>
      <c r="CI302" s="850"/>
    </row>
    <row r="303" spans="3:87" x14ac:dyDescent="0.25">
      <c r="E303">
        <v>16</v>
      </c>
      <c r="J303">
        <v>0.69</v>
      </c>
      <c r="K303">
        <v>3710</v>
      </c>
      <c r="L303">
        <v>6078.69</v>
      </c>
      <c r="M303">
        <v>5080</v>
      </c>
      <c r="N303">
        <v>540</v>
      </c>
      <c r="O303">
        <v>770</v>
      </c>
      <c r="P303">
        <v>80</v>
      </c>
      <c r="Q303">
        <v>300</v>
      </c>
      <c r="R303">
        <v>20213.75</v>
      </c>
      <c r="S303">
        <v>3520</v>
      </c>
      <c r="CG303" s="768"/>
      <c r="CH303" s="768"/>
      <c r="CI303" s="850"/>
    </row>
    <row r="304" spans="3:87" x14ac:dyDescent="0.25">
      <c r="E304">
        <v>3</v>
      </c>
      <c r="J304">
        <v>0.12</v>
      </c>
      <c r="K304">
        <v>4350</v>
      </c>
      <c r="L304">
        <v>6078.67</v>
      </c>
      <c r="M304">
        <v>5080</v>
      </c>
      <c r="N304">
        <v>540</v>
      </c>
      <c r="O304">
        <v>770</v>
      </c>
      <c r="P304">
        <v>80</v>
      </c>
      <c r="Q304">
        <v>120</v>
      </c>
      <c r="R304">
        <v>20213.669999999998</v>
      </c>
      <c r="S304">
        <v>3520</v>
      </c>
      <c r="CG304" s="768"/>
      <c r="CH304" s="768"/>
      <c r="CI304" s="850"/>
    </row>
    <row r="305" spans="5:87" x14ac:dyDescent="0.25">
      <c r="E305">
        <v>4</v>
      </c>
      <c r="J305">
        <v>0.16</v>
      </c>
      <c r="K305">
        <v>4350</v>
      </c>
      <c r="L305">
        <v>6078.75</v>
      </c>
      <c r="M305">
        <v>5080</v>
      </c>
      <c r="N305">
        <v>540</v>
      </c>
      <c r="O305">
        <v>770</v>
      </c>
      <c r="P305">
        <v>80</v>
      </c>
      <c r="Q305">
        <v>120</v>
      </c>
      <c r="R305">
        <v>20213.75</v>
      </c>
      <c r="S305">
        <v>3520</v>
      </c>
      <c r="CG305" s="768"/>
      <c r="CH305" s="768"/>
      <c r="CI305" s="850"/>
    </row>
    <row r="306" spans="5:87" x14ac:dyDescent="0.25">
      <c r="E306">
        <v>1</v>
      </c>
      <c r="J306">
        <v>0.06</v>
      </c>
      <c r="K306">
        <v>1993</v>
      </c>
      <c r="L306">
        <v>662</v>
      </c>
      <c r="M306">
        <v>580</v>
      </c>
      <c r="N306">
        <v>54</v>
      </c>
      <c r="O306">
        <v>77</v>
      </c>
      <c r="P306">
        <v>8</v>
      </c>
      <c r="Q306">
        <v>105</v>
      </c>
      <c r="R306">
        <v>4849</v>
      </c>
      <c r="S306">
        <v>0</v>
      </c>
      <c r="CG306" s="768"/>
      <c r="CH306" s="768"/>
      <c r="CI306" s="850"/>
    </row>
    <row r="307" spans="5:87" x14ac:dyDescent="0.25">
      <c r="E307">
        <v>17</v>
      </c>
      <c r="J307">
        <v>0.46</v>
      </c>
      <c r="K307">
        <v>2031</v>
      </c>
      <c r="L307">
        <v>679.53</v>
      </c>
      <c r="M307">
        <v>580</v>
      </c>
      <c r="N307">
        <v>54</v>
      </c>
      <c r="O307">
        <v>77</v>
      </c>
      <c r="P307">
        <v>8</v>
      </c>
      <c r="Q307">
        <v>39</v>
      </c>
      <c r="R307">
        <v>2424.4699999999998</v>
      </c>
      <c r="S307">
        <v>0</v>
      </c>
      <c r="CG307" s="768"/>
      <c r="CH307" s="768"/>
      <c r="CI307" s="850"/>
    </row>
    <row r="308" spans="5:87" x14ac:dyDescent="0.25">
      <c r="E308">
        <v>20</v>
      </c>
      <c r="J308">
        <v>0.86</v>
      </c>
      <c r="K308">
        <v>3710</v>
      </c>
      <c r="L308">
        <v>6078.65</v>
      </c>
      <c r="M308">
        <v>5080</v>
      </c>
      <c r="N308">
        <v>540</v>
      </c>
      <c r="O308">
        <v>770</v>
      </c>
      <c r="P308">
        <v>80</v>
      </c>
      <c r="Q308">
        <v>300</v>
      </c>
      <c r="R308">
        <v>20213.75</v>
      </c>
      <c r="S308">
        <v>3520</v>
      </c>
      <c r="CG308" s="768"/>
      <c r="CH308" s="768"/>
      <c r="CI308" s="850"/>
    </row>
    <row r="309" spans="5:87" x14ac:dyDescent="0.25">
      <c r="E309">
        <v>19</v>
      </c>
      <c r="J309">
        <v>0.82</v>
      </c>
      <c r="K309">
        <v>3710</v>
      </c>
      <c r="L309">
        <v>6078.68</v>
      </c>
      <c r="M309">
        <v>5080</v>
      </c>
      <c r="N309">
        <v>540</v>
      </c>
      <c r="O309">
        <v>770</v>
      </c>
      <c r="P309">
        <v>80</v>
      </c>
      <c r="Q309">
        <v>300</v>
      </c>
      <c r="R309">
        <v>20213.740000000002</v>
      </c>
      <c r="S309">
        <v>3520</v>
      </c>
      <c r="CG309" s="768"/>
      <c r="CH309" s="768"/>
      <c r="CI309" s="850"/>
    </row>
    <row r="310" spans="5:87" x14ac:dyDescent="0.25">
      <c r="E310">
        <v>1033</v>
      </c>
      <c r="J310">
        <v>130.51</v>
      </c>
      <c r="K310">
        <v>19050</v>
      </c>
      <c r="L310">
        <v>6622.28</v>
      </c>
      <c r="M310">
        <v>5800</v>
      </c>
      <c r="N310">
        <v>540</v>
      </c>
      <c r="O310">
        <v>770</v>
      </c>
      <c r="P310">
        <v>80</v>
      </c>
      <c r="Q310">
        <v>1050</v>
      </c>
      <c r="R310">
        <v>24244.48</v>
      </c>
      <c r="S310">
        <v>3520</v>
      </c>
      <c r="CG310" s="768"/>
      <c r="CH310" s="768"/>
      <c r="CI310" s="850"/>
    </row>
    <row r="311" spans="5:87" x14ac:dyDescent="0.25">
      <c r="E311">
        <v>11</v>
      </c>
      <c r="J311">
        <v>0.69</v>
      </c>
      <c r="K311">
        <v>19930</v>
      </c>
      <c r="L311">
        <v>6622.27</v>
      </c>
      <c r="M311">
        <v>5800</v>
      </c>
      <c r="N311">
        <v>540</v>
      </c>
      <c r="O311">
        <v>770</v>
      </c>
      <c r="P311">
        <v>80</v>
      </c>
      <c r="Q311">
        <v>1050</v>
      </c>
      <c r="R311">
        <v>48489</v>
      </c>
      <c r="S311">
        <v>3520</v>
      </c>
      <c r="CG311" s="768"/>
      <c r="CH311" s="768"/>
      <c r="CI311" s="850"/>
    </row>
    <row r="312" spans="5:87" x14ac:dyDescent="0.25">
      <c r="E312">
        <v>118</v>
      </c>
      <c r="J312">
        <v>14.91</v>
      </c>
      <c r="K312">
        <v>1905</v>
      </c>
      <c r="L312">
        <v>662.23</v>
      </c>
      <c r="M312">
        <v>580</v>
      </c>
      <c r="N312">
        <v>54</v>
      </c>
      <c r="O312">
        <v>77</v>
      </c>
      <c r="P312">
        <v>8</v>
      </c>
      <c r="Q312">
        <v>105</v>
      </c>
      <c r="R312">
        <v>2424.4499999999998</v>
      </c>
      <c r="S312">
        <v>0</v>
      </c>
      <c r="CG312" s="768"/>
      <c r="CH312" s="768"/>
      <c r="CI312" s="850"/>
    </row>
    <row r="313" spans="5:87" x14ac:dyDescent="0.25">
      <c r="E313">
        <v>81</v>
      </c>
      <c r="J313">
        <v>10.23</v>
      </c>
      <c r="K313">
        <v>19050</v>
      </c>
      <c r="L313">
        <v>6622.28</v>
      </c>
      <c r="M313">
        <v>5800</v>
      </c>
      <c r="N313">
        <v>540</v>
      </c>
      <c r="O313">
        <v>770</v>
      </c>
      <c r="P313">
        <v>80</v>
      </c>
      <c r="Q313">
        <v>1050</v>
      </c>
      <c r="R313">
        <v>24244.48</v>
      </c>
      <c r="S313">
        <v>3520</v>
      </c>
      <c r="CG313" s="768"/>
      <c r="CH313" s="768"/>
      <c r="CI313" s="850"/>
    </row>
    <row r="314" spans="5:87" x14ac:dyDescent="0.25">
      <c r="E314">
        <v>4</v>
      </c>
      <c r="J314">
        <v>0.25</v>
      </c>
      <c r="K314">
        <v>19930</v>
      </c>
      <c r="L314">
        <v>6622.25</v>
      </c>
      <c r="M314">
        <v>5800</v>
      </c>
      <c r="N314">
        <v>540</v>
      </c>
      <c r="O314">
        <v>770</v>
      </c>
      <c r="P314">
        <v>80</v>
      </c>
      <c r="Q314">
        <v>1050</v>
      </c>
      <c r="R314">
        <v>48489</v>
      </c>
      <c r="S314">
        <v>3520</v>
      </c>
      <c r="CG314" s="768"/>
      <c r="CH314" s="768"/>
      <c r="CI314" s="850"/>
    </row>
    <row r="315" spans="5:87" x14ac:dyDescent="0.25">
      <c r="E315">
        <v>27</v>
      </c>
      <c r="J315">
        <v>3.41</v>
      </c>
      <c r="K315">
        <v>1905</v>
      </c>
      <c r="L315">
        <v>662.22</v>
      </c>
      <c r="M315">
        <v>580</v>
      </c>
      <c r="N315">
        <v>54</v>
      </c>
      <c r="O315">
        <v>77</v>
      </c>
      <c r="P315">
        <v>8</v>
      </c>
      <c r="Q315">
        <v>105</v>
      </c>
      <c r="R315">
        <v>2424.44</v>
      </c>
      <c r="S315">
        <v>0</v>
      </c>
      <c r="CG315" s="768"/>
      <c r="CH315" s="768"/>
      <c r="CI315" s="850"/>
    </row>
    <row r="316" spans="5:87" x14ac:dyDescent="0.25">
      <c r="E316">
        <v>1</v>
      </c>
      <c r="J316">
        <v>0.06</v>
      </c>
      <c r="K316">
        <v>1993</v>
      </c>
      <c r="L316">
        <v>662</v>
      </c>
      <c r="M316">
        <v>580</v>
      </c>
      <c r="N316">
        <v>54</v>
      </c>
      <c r="O316">
        <v>77</v>
      </c>
      <c r="P316">
        <v>8</v>
      </c>
      <c r="Q316">
        <v>105</v>
      </c>
      <c r="R316">
        <v>4849</v>
      </c>
      <c r="S316">
        <v>0</v>
      </c>
      <c r="CG316" s="768"/>
      <c r="CH316" s="768"/>
      <c r="CI316" s="850"/>
    </row>
    <row r="317" spans="5:87" x14ac:dyDescent="0.25">
      <c r="E317">
        <v>66</v>
      </c>
      <c r="J317">
        <v>8.34</v>
      </c>
      <c r="K317">
        <v>19050</v>
      </c>
      <c r="L317">
        <v>6622.27</v>
      </c>
      <c r="M317">
        <v>5800</v>
      </c>
      <c r="N317">
        <v>540</v>
      </c>
      <c r="O317">
        <v>770</v>
      </c>
      <c r="P317">
        <v>80</v>
      </c>
      <c r="Q317">
        <v>1050</v>
      </c>
      <c r="R317">
        <v>24244.48</v>
      </c>
      <c r="S317">
        <v>3520</v>
      </c>
      <c r="CG317" s="768"/>
      <c r="CH317" s="768"/>
      <c r="CI317" s="850"/>
    </row>
    <row r="318" spans="5:87" x14ac:dyDescent="0.25">
      <c r="E318">
        <v>14</v>
      </c>
      <c r="J318">
        <v>0.6</v>
      </c>
      <c r="K318">
        <v>3710</v>
      </c>
      <c r="L318">
        <v>6078.64</v>
      </c>
      <c r="M318">
        <v>5080</v>
      </c>
      <c r="N318">
        <v>540</v>
      </c>
      <c r="O318">
        <v>770</v>
      </c>
      <c r="P318">
        <v>80</v>
      </c>
      <c r="Q318">
        <v>300</v>
      </c>
      <c r="R318">
        <v>20213.79</v>
      </c>
      <c r="S318">
        <v>3520</v>
      </c>
      <c r="CG318" s="768"/>
      <c r="CH318" s="768"/>
      <c r="CI318" s="850"/>
    </row>
    <row r="319" spans="5:87" x14ac:dyDescent="0.25">
      <c r="E319">
        <v>23</v>
      </c>
      <c r="J319">
        <v>0.99</v>
      </c>
      <c r="K319">
        <v>3710</v>
      </c>
      <c r="L319">
        <v>6078.65</v>
      </c>
      <c r="M319">
        <v>5080</v>
      </c>
      <c r="N319">
        <v>540</v>
      </c>
      <c r="O319">
        <v>770</v>
      </c>
      <c r="P319">
        <v>80</v>
      </c>
      <c r="Q319">
        <v>300</v>
      </c>
      <c r="R319">
        <v>20213.740000000002</v>
      </c>
      <c r="S319">
        <v>3520</v>
      </c>
      <c r="CG319" s="768"/>
      <c r="CH319" s="768"/>
      <c r="CI319" s="850"/>
    </row>
    <row r="320" spans="5:87" x14ac:dyDescent="0.25">
      <c r="E320">
        <v>671</v>
      </c>
      <c r="J320">
        <v>84.78</v>
      </c>
      <c r="K320">
        <v>19050</v>
      </c>
      <c r="L320">
        <v>6622.28</v>
      </c>
      <c r="M320">
        <v>5800</v>
      </c>
      <c r="N320">
        <v>540</v>
      </c>
      <c r="O320">
        <v>770</v>
      </c>
      <c r="P320">
        <v>80</v>
      </c>
      <c r="Q320">
        <v>1050</v>
      </c>
      <c r="R320">
        <v>24244.48</v>
      </c>
      <c r="S320">
        <v>3520</v>
      </c>
      <c r="CG320" s="768"/>
      <c r="CH320" s="768"/>
      <c r="CI320" s="850"/>
    </row>
    <row r="321" spans="5:87" x14ac:dyDescent="0.25">
      <c r="E321">
        <v>68</v>
      </c>
      <c r="J321">
        <v>8.59</v>
      </c>
      <c r="K321">
        <v>1905</v>
      </c>
      <c r="L321">
        <v>662.24</v>
      </c>
      <c r="M321">
        <v>580</v>
      </c>
      <c r="N321">
        <v>54</v>
      </c>
      <c r="O321">
        <v>77</v>
      </c>
      <c r="P321">
        <v>8</v>
      </c>
      <c r="Q321">
        <v>105</v>
      </c>
      <c r="R321">
        <v>2424.44</v>
      </c>
      <c r="S321">
        <v>0</v>
      </c>
      <c r="CG321" s="768"/>
      <c r="CH321" s="768"/>
      <c r="CI321" s="850"/>
    </row>
    <row r="322" spans="5:87" x14ac:dyDescent="0.25">
      <c r="E322">
        <v>35</v>
      </c>
      <c r="J322">
        <v>4.0199999999999996</v>
      </c>
      <c r="K322">
        <v>21610</v>
      </c>
      <c r="L322">
        <v>6622.29</v>
      </c>
      <c r="M322">
        <v>5800</v>
      </c>
      <c r="N322">
        <v>540</v>
      </c>
      <c r="O322">
        <v>770</v>
      </c>
      <c r="P322">
        <v>80</v>
      </c>
      <c r="Q322">
        <v>330</v>
      </c>
      <c r="R322">
        <v>24244.49</v>
      </c>
      <c r="S322">
        <v>3520</v>
      </c>
      <c r="CG322" s="768"/>
      <c r="CH322" s="768"/>
      <c r="CI322" s="850"/>
    </row>
    <row r="323" spans="5:87" x14ac:dyDescent="0.25">
      <c r="E323">
        <v>10</v>
      </c>
      <c r="J323">
        <v>1.1499999999999999</v>
      </c>
      <c r="K323">
        <v>21610</v>
      </c>
      <c r="L323">
        <v>6622.3</v>
      </c>
      <c r="M323">
        <v>5800</v>
      </c>
      <c r="N323">
        <v>540</v>
      </c>
      <c r="O323">
        <v>770</v>
      </c>
      <c r="P323">
        <v>80</v>
      </c>
      <c r="Q323">
        <v>330</v>
      </c>
      <c r="R323">
        <v>24244.5</v>
      </c>
      <c r="S323">
        <v>3520</v>
      </c>
      <c r="CG323" s="768"/>
      <c r="CH323" s="768"/>
      <c r="CI323" s="850"/>
    </row>
    <row r="324" spans="5:87" x14ac:dyDescent="0.25">
      <c r="E324">
        <v>59</v>
      </c>
      <c r="J324">
        <v>6.78</v>
      </c>
      <c r="K324">
        <v>21610</v>
      </c>
      <c r="L324">
        <v>6622.29</v>
      </c>
      <c r="M324">
        <v>5800</v>
      </c>
      <c r="N324">
        <v>540</v>
      </c>
      <c r="O324">
        <v>770</v>
      </c>
      <c r="P324">
        <v>80</v>
      </c>
      <c r="Q324">
        <v>330</v>
      </c>
      <c r="R324">
        <v>24244.47</v>
      </c>
      <c r="S324">
        <v>3520</v>
      </c>
      <c r="CG324" s="768"/>
      <c r="CH324" s="768"/>
      <c r="CI324" s="850"/>
    </row>
    <row r="325" spans="5:87" x14ac:dyDescent="0.25">
      <c r="E325">
        <v>11</v>
      </c>
      <c r="J325">
        <v>0.43</v>
      </c>
      <c r="K325">
        <v>4350</v>
      </c>
      <c r="L325">
        <v>6078.64</v>
      </c>
      <c r="M325">
        <v>5080</v>
      </c>
      <c r="N325">
        <v>540</v>
      </c>
      <c r="O325">
        <v>770</v>
      </c>
      <c r="P325">
        <v>80</v>
      </c>
      <c r="Q325">
        <v>120</v>
      </c>
      <c r="R325">
        <v>20213.73</v>
      </c>
      <c r="S325">
        <v>3520</v>
      </c>
      <c r="CG325" s="768"/>
      <c r="CH325" s="768"/>
      <c r="CI325" s="850"/>
    </row>
    <row r="326" spans="5:87" x14ac:dyDescent="0.25">
      <c r="E326">
        <v>194</v>
      </c>
      <c r="J326">
        <v>22.29</v>
      </c>
      <c r="K326">
        <v>21610</v>
      </c>
      <c r="L326">
        <v>6622.28</v>
      </c>
      <c r="M326">
        <v>5800</v>
      </c>
      <c r="N326">
        <v>540</v>
      </c>
      <c r="O326">
        <v>770</v>
      </c>
      <c r="P326">
        <v>80</v>
      </c>
      <c r="Q326">
        <v>330</v>
      </c>
      <c r="R326">
        <v>24244.48</v>
      </c>
      <c r="S326">
        <v>3520</v>
      </c>
      <c r="CG326" s="768"/>
      <c r="CH326" s="768"/>
      <c r="CI326" s="850"/>
    </row>
    <row r="327" spans="5:87" x14ac:dyDescent="0.25">
      <c r="E327">
        <v>33</v>
      </c>
      <c r="J327">
        <v>0.89</v>
      </c>
      <c r="K327">
        <v>2031</v>
      </c>
      <c r="L327">
        <v>679.52</v>
      </c>
      <c r="M327">
        <v>580</v>
      </c>
      <c r="N327">
        <v>54</v>
      </c>
      <c r="O327">
        <v>77</v>
      </c>
      <c r="P327">
        <v>8</v>
      </c>
      <c r="Q327">
        <v>39</v>
      </c>
      <c r="R327">
        <v>2424.4499999999998</v>
      </c>
      <c r="S327">
        <v>0</v>
      </c>
      <c r="CG327" s="768"/>
      <c r="CH327" s="768"/>
      <c r="CI327" s="850"/>
    </row>
    <row r="328" spans="5:87" x14ac:dyDescent="0.25">
      <c r="J328">
        <v>0</v>
      </c>
      <c r="K328">
        <v>0</v>
      </c>
      <c r="CG328" s="768"/>
      <c r="CH328" s="768"/>
      <c r="CI328" s="850"/>
    </row>
    <row r="329" spans="5:87" x14ac:dyDescent="0.25">
      <c r="J329">
        <v>0</v>
      </c>
      <c r="K329">
        <v>0</v>
      </c>
      <c r="CG329" s="768"/>
      <c r="CH329" s="768"/>
      <c r="CI329" s="850"/>
    </row>
    <row r="330" spans="5:87" x14ac:dyDescent="0.25">
      <c r="J330">
        <v>0</v>
      </c>
      <c r="K330">
        <v>0</v>
      </c>
      <c r="CG330" s="768"/>
      <c r="CH330" s="768"/>
      <c r="CI330" s="850"/>
    </row>
    <row r="331" spans="5:87" x14ac:dyDescent="0.25">
      <c r="E331">
        <v>2</v>
      </c>
      <c r="J331">
        <v>0.09</v>
      </c>
      <c r="K331">
        <v>8580</v>
      </c>
      <c r="L331">
        <v>6153</v>
      </c>
      <c r="M331">
        <v>5800</v>
      </c>
      <c r="N331">
        <v>540</v>
      </c>
      <c r="O331">
        <v>770</v>
      </c>
      <c r="P331">
        <v>170</v>
      </c>
      <c r="Q331">
        <v>200</v>
      </c>
      <c r="R331">
        <v>20214</v>
      </c>
      <c r="S331">
        <v>0</v>
      </c>
      <c r="CG331" s="768"/>
      <c r="CH331" s="768"/>
      <c r="CI331" s="850"/>
    </row>
    <row r="332" spans="5:87" x14ac:dyDescent="0.25">
      <c r="E332">
        <v>8</v>
      </c>
      <c r="J332">
        <v>0.83</v>
      </c>
      <c r="K332">
        <v>23360</v>
      </c>
      <c r="L332">
        <v>6671.75</v>
      </c>
      <c r="M332">
        <v>5800</v>
      </c>
      <c r="N332">
        <v>540</v>
      </c>
      <c r="O332">
        <v>770</v>
      </c>
      <c r="P332">
        <v>170</v>
      </c>
      <c r="Q332">
        <v>200</v>
      </c>
      <c r="R332">
        <v>20213.75</v>
      </c>
      <c r="S332">
        <v>0</v>
      </c>
      <c r="CG332" s="768"/>
      <c r="CH332" s="768"/>
      <c r="CI332" s="850"/>
    </row>
    <row r="333" spans="5:87" x14ac:dyDescent="0.25">
      <c r="E333">
        <v>4</v>
      </c>
      <c r="J333">
        <v>0.41</v>
      </c>
      <c r="K333">
        <v>23360</v>
      </c>
      <c r="L333">
        <v>6671.75</v>
      </c>
      <c r="M333">
        <v>5800</v>
      </c>
      <c r="N333">
        <v>540</v>
      </c>
      <c r="O333">
        <v>770</v>
      </c>
      <c r="P333">
        <v>170</v>
      </c>
      <c r="Q333">
        <v>200</v>
      </c>
      <c r="R333">
        <v>20213.75</v>
      </c>
      <c r="S333">
        <v>0</v>
      </c>
      <c r="CG333" s="768"/>
      <c r="CH333" s="768"/>
      <c r="CI333" s="850"/>
    </row>
    <row r="334" spans="5:87" x14ac:dyDescent="0.25">
      <c r="E334">
        <v>1</v>
      </c>
      <c r="J334">
        <v>0.04</v>
      </c>
      <c r="K334">
        <v>8580</v>
      </c>
      <c r="L334">
        <v>6153</v>
      </c>
      <c r="M334">
        <v>5800</v>
      </c>
      <c r="N334">
        <v>540</v>
      </c>
      <c r="O334">
        <v>770</v>
      </c>
      <c r="P334">
        <v>170</v>
      </c>
      <c r="Q334">
        <v>200</v>
      </c>
      <c r="R334">
        <v>20214</v>
      </c>
      <c r="S334">
        <v>0</v>
      </c>
      <c r="CG334" s="768"/>
      <c r="CH334" s="768"/>
      <c r="CI334" s="850"/>
    </row>
    <row r="335" spans="5:87" x14ac:dyDescent="0.25">
      <c r="E335">
        <v>13</v>
      </c>
      <c r="J335">
        <v>0.5</v>
      </c>
      <c r="K335">
        <v>4350</v>
      </c>
      <c r="L335">
        <v>6078.69</v>
      </c>
      <c r="M335">
        <v>5080</v>
      </c>
      <c r="N335">
        <v>540</v>
      </c>
      <c r="O335">
        <v>770</v>
      </c>
      <c r="P335">
        <v>80</v>
      </c>
      <c r="Q335">
        <v>120</v>
      </c>
      <c r="R335">
        <v>20213.77</v>
      </c>
      <c r="S335">
        <v>3520</v>
      </c>
      <c r="CG335" s="768"/>
      <c r="CH335" s="768"/>
      <c r="CI335" s="850"/>
    </row>
    <row r="336" spans="5:87" x14ac:dyDescent="0.25">
      <c r="J336">
        <v>0</v>
      </c>
      <c r="K336">
        <v>0</v>
      </c>
      <c r="CG336" s="768"/>
      <c r="CH336" s="768"/>
      <c r="CI336" s="850"/>
    </row>
    <row r="337" spans="5:87" x14ac:dyDescent="0.25">
      <c r="J337">
        <v>0</v>
      </c>
      <c r="K337">
        <v>0</v>
      </c>
      <c r="CG337" s="768"/>
      <c r="CH337" s="768"/>
      <c r="CI337" s="850"/>
    </row>
    <row r="338" spans="5:87" x14ac:dyDescent="0.25">
      <c r="J338">
        <v>0</v>
      </c>
      <c r="K338">
        <v>0</v>
      </c>
      <c r="CG338" s="768"/>
      <c r="CH338" s="768"/>
      <c r="CI338" s="850"/>
    </row>
    <row r="339" spans="5:87" x14ac:dyDescent="0.25">
      <c r="E339">
        <v>1499</v>
      </c>
      <c r="J339">
        <v>189.39</v>
      </c>
      <c r="K339">
        <v>19050</v>
      </c>
      <c r="L339">
        <v>6968</v>
      </c>
      <c r="M339">
        <v>5800</v>
      </c>
      <c r="N339">
        <v>540</v>
      </c>
      <c r="O339">
        <v>770</v>
      </c>
      <c r="P339">
        <v>80</v>
      </c>
      <c r="Q339">
        <v>1050</v>
      </c>
      <c r="R339">
        <v>39365.040000000001</v>
      </c>
      <c r="S339">
        <v>3520</v>
      </c>
      <c r="CG339" s="768"/>
      <c r="CH339" s="768"/>
      <c r="CI339" s="850"/>
    </row>
    <row r="340" spans="5:87" x14ac:dyDescent="0.25">
      <c r="E340">
        <v>1</v>
      </c>
      <c r="J340">
        <v>0.06</v>
      </c>
      <c r="K340">
        <v>19930</v>
      </c>
      <c r="L340">
        <v>6968</v>
      </c>
      <c r="M340">
        <v>5800</v>
      </c>
      <c r="N340">
        <v>540</v>
      </c>
      <c r="O340">
        <v>770</v>
      </c>
      <c r="P340">
        <v>80</v>
      </c>
      <c r="Q340">
        <v>1050</v>
      </c>
      <c r="R340">
        <v>78730</v>
      </c>
      <c r="S340">
        <v>3520</v>
      </c>
      <c r="CG340" s="768"/>
      <c r="CH340" s="768"/>
      <c r="CI340" s="850"/>
    </row>
    <row r="341" spans="5:87" x14ac:dyDescent="0.25">
      <c r="E341">
        <v>478</v>
      </c>
      <c r="J341">
        <v>60.39</v>
      </c>
      <c r="K341">
        <v>1905</v>
      </c>
      <c r="L341">
        <v>696.8</v>
      </c>
      <c r="M341">
        <v>580</v>
      </c>
      <c r="N341">
        <v>54</v>
      </c>
      <c r="O341">
        <v>77</v>
      </c>
      <c r="P341">
        <v>8</v>
      </c>
      <c r="Q341">
        <v>105</v>
      </c>
      <c r="R341">
        <v>3936.5</v>
      </c>
      <c r="S341">
        <v>0</v>
      </c>
      <c r="CG341" s="768"/>
      <c r="CH341" s="768"/>
      <c r="CI341" s="850"/>
    </row>
    <row r="342" spans="5:87" x14ac:dyDescent="0.25">
      <c r="E342">
        <v>71</v>
      </c>
      <c r="J342">
        <v>8.9700000000000006</v>
      </c>
      <c r="K342">
        <v>19050</v>
      </c>
      <c r="L342">
        <v>6968</v>
      </c>
      <c r="M342">
        <v>5800</v>
      </c>
      <c r="N342">
        <v>540</v>
      </c>
      <c r="O342">
        <v>770</v>
      </c>
      <c r="P342">
        <v>80</v>
      </c>
      <c r="Q342">
        <v>1050</v>
      </c>
      <c r="R342">
        <v>39365.040000000001</v>
      </c>
      <c r="S342">
        <v>3520</v>
      </c>
      <c r="CG342" s="768"/>
      <c r="CH342" s="768"/>
      <c r="CI342" s="850"/>
    </row>
    <row r="343" spans="5:87" x14ac:dyDescent="0.25">
      <c r="E343">
        <v>9</v>
      </c>
      <c r="J343">
        <v>0.56999999999999995</v>
      </c>
      <c r="K343">
        <v>19930</v>
      </c>
      <c r="L343">
        <v>6968</v>
      </c>
      <c r="M343">
        <v>5800</v>
      </c>
      <c r="N343">
        <v>540</v>
      </c>
      <c r="O343">
        <v>770</v>
      </c>
      <c r="P343">
        <v>80</v>
      </c>
      <c r="Q343">
        <v>1050</v>
      </c>
      <c r="R343">
        <v>78730.11</v>
      </c>
      <c r="S343">
        <v>3520</v>
      </c>
      <c r="CG343" s="768"/>
      <c r="CH343" s="768"/>
      <c r="CI343" s="850"/>
    </row>
    <row r="344" spans="5:87" x14ac:dyDescent="0.25">
      <c r="E344">
        <v>73</v>
      </c>
      <c r="J344">
        <v>9.2200000000000006</v>
      </c>
      <c r="K344">
        <v>1905</v>
      </c>
      <c r="L344">
        <v>696.79</v>
      </c>
      <c r="M344">
        <v>580</v>
      </c>
      <c r="N344">
        <v>54</v>
      </c>
      <c r="O344">
        <v>77</v>
      </c>
      <c r="P344">
        <v>8</v>
      </c>
      <c r="Q344">
        <v>105</v>
      </c>
      <c r="R344">
        <v>3936.51</v>
      </c>
      <c r="S344">
        <v>0</v>
      </c>
      <c r="CG344" s="768"/>
      <c r="CH344" s="768"/>
      <c r="CI344" s="850"/>
    </row>
    <row r="345" spans="5:87" x14ac:dyDescent="0.25">
      <c r="E345">
        <v>11</v>
      </c>
      <c r="J345">
        <v>0.69</v>
      </c>
      <c r="K345">
        <v>1993</v>
      </c>
      <c r="L345">
        <v>696.82</v>
      </c>
      <c r="M345">
        <v>580</v>
      </c>
      <c r="N345">
        <v>54</v>
      </c>
      <c r="O345">
        <v>77</v>
      </c>
      <c r="P345">
        <v>8</v>
      </c>
      <c r="Q345">
        <v>105</v>
      </c>
      <c r="R345">
        <v>7873</v>
      </c>
      <c r="S345">
        <v>0</v>
      </c>
      <c r="CG345" s="768"/>
      <c r="CH345" s="768"/>
      <c r="CI345" s="850"/>
    </row>
    <row r="346" spans="5:87" x14ac:dyDescent="0.25">
      <c r="E346">
        <v>825</v>
      </c>
      <c r="J346">
        <v>104.23</v>
      </c>
      <c r="K346">
        <v>19050</v>
      </c>
      <c r="L346">
        <v>6968</v>
      </c>
      <c r="M346">
        <v>5800</v>
      </c>
      <c r="N346">
        <v>540</v>
      </c>
      <c r="O346">
        <v>770</v>
      </c>
      <c r="P346">
        <v>80</v>
      </c>
      <c r="Q346">
        <v>1050</v>
      </c>
      <c r="R346">
        <v>39365.040000000001</v>
      </c>
      <c r="S346">
        <v>3520</v>
      </c>
      <c r="CG346" s="768"/>
      <c r="CH346" s="768"/>
      <c r="CI346" s="850"/>
    </row>
    <row r="347" spans="5:87" x14ac:dyDescent="0.25">
      <c r="E347">
        <v>273</v>
      </c>
      <c r="J347">
        <v>34.49</v>
      </c>
      <c r="K347">
        <v>1905</v>
      </c>
      <c r="L347">
        <v>696.8</v>
      </c>
      <c r="M347">
        <v>580</v>
      </c>
      <c r="N347">
        <v>54</v>
      </c>
      <c r="O347">
        <v>77</v>
      </c>
      <c r="P347">
        <v>8</v>
      </c>
      <c r="Q347">
        <v>105</v>
      </c>
      <c r="R347">
        <v>3936.51</v>
      </c>
      <c r="S347">
        <v>0</v>
      </c>
      <c r="CG347" s="768"/>
      <c r="CH347" s="768"/>
      <c r="CI347" s="850"/>
    </row>
    <row r="348" spans="5:87" x14ac:dyDescent="0.25">
      <c r="E348">
        <v>3</v>
      </c>
      <c r="J348">
        <v>0.13</v>
      </c>
      <c r="K348">
        <v>371</v>
      </c>
      <c r="L348">
        <v>639.66999999999996</v>
      </c>
      <c r="M348">
        <v>508</v>
      </c>
      <c r="N348">
        <v>54</v>
      </c>
      <c r="O348">
        <v>77</v>
      </c>
      <c r="P348">
        <v>8</v>
      </c>
      <c r="Q348">
        <v>30</v>
      </c>
      <c r="R348">
        <v>3282</v>
      </c>
      <c r="S348">
        <v>0</v>
      </c>
      <c r="CG348" s="768"/>
      <c r="CH348" s="768"/>
      <c r="CI348" s="850"/>
    </row>
    <row r="349" spans="5:87" x14ac:dyDescent="0.25">
      <c r="E349">
        <v>3</v>
      </c>
      <c r="J349">
        <v>0.12</v>
      </c>
      <c r="K349">
        <v>4350</v>
      </c>
      <c r="L349">
        <v>6396</v>
      </c>
      <c r="M349">
        <v>5080</v>
      </c>
      <c r="N349">
        <v>540</v>
      </c>
      <c r="O349">
        <v>770</v>
      </c>
      <c r="P349">
        <v>80</v>
      </c>
      <c r="Q349">
        <v>120</v>
      </c>
      <c r="R349">
        <v>32820.33</v>
      </c>
      <c r="S349">
        <v>3520</v>
      </c>
      <c r="CG349" s="768"/>
      <c r="CH349" s="768"/>
      <c r="CI349" s="850"/>
    </row>
    <row r="350" spans="5:87" x14ac:dyDescent="0.25">
      <c r="J350">
        <v>0</v>
      </c>
      <c r="K350">
        <v>0</v>
      </c>
      <c r="CG350" s="768"/>
      <c r="CH350" s="768"/>
      <c r="CI350" s="850"/>
    </row>
    <row r="351" spans="5:87" x14ac:dyDescent="0.25">
      <c r="E351">
        <v>3</v>
      </c>
      <c r="J351">
        <v>0.12</v>
      </c>
      <c r="K351">
        <v>4350</v>
      </c>
      <c r="L351">
        <v>6396</v>
      </c>
      <c r="M351">
        <v>5080</v>
      </c>
      <c r="N351">
        <v>540</v>
      </c>
      <c r="O351">
        <v>770</v>
      </c>
      <c r="P351">
        <v>80</v>
      </c>
      <c r="Q351">
        <v>120</v>
      </c>
      <c r="R351">
        <v>32820.33</v>
      </c>
      <c r="S351">
        <v>3520</v>
      </c>
      <c r="CG351" s="768"/>
      <c r="CH351" s="768"/>
      <c r="CI351" s="850"/>
    </row>
    <row r="352" spans="5:87" x14ac:dyDescent="0.25">
      <c r="E352">
        <v>10</v>
      </c>
      <c r="J352">
        <v>0.39</v>
      </c>
      <c r="K352">
        <v>4350</v>
      </c>
      <c r="L352">
        <v>6396</v>
      </c>
      <c r="M352">
        <v>5080</v>
      </c>
      <c r="N352">
        <v>540</v>
      </c>
      <c r="O352">
        <v>770</v>
      </c>
      <c r="P352">
        <v>80</v>
      </c>
      <c r="Q352">
        <v>120</v>
      </c>
      <c r="R352">
        <v>32820.5</v>
      </c>
      <c r="S352">
        <v>3520</v>
      </c>
      <c r="CG352" s="768"/>
      <c r="CH352" s="768"/>
      <c r="CI352" s="850"/>
    </row>
    <row r="353" spans="5:87" x14ac:dyDescent="0.25">
      <c r="E353">
        <v>124</v>
      </c>
      <c r="J353">
        <v>14.24</v>
      </c>
      <c r="K353">
        <v>21610</v>
      </c>
      <c r="L353">
        <v>6968</v>
      </c>
      <c r="M353">
        <v>5800</v>
      </c>
      <c r="N353">
        <v>540</v>
      </c>
      <c r="O353">
        <v>770</v>
      </c>
      <c r="P353">
        <v>80</v>
      </c>
      <c r="Q353">
        <v>330</v>
      </c>
      <c r="R353">
        <v>39365.040000000001</v>
      </c>
      <c r="S353">
        <v>3520</v>
      </c>
      <c r="CG353" s="768"/>
      <c r="CH353" s="768"/>
      <c r="CI353" s="850"/>
    </row>
    <row r="354" spans="5:87" x14ac:dyDescent="0.25">
      <c r="E354">
        <v>40</v>
      </c>
      <c r="J354">
        <v>1.08</v>
      </c>
      <c r="K354">
        <v>2031</v>
      </c>
      <c r="L354">
        <v>715</v>
      </c>
      <c r="M354">
        <v>580</v>
      </c>
      <c r="N354">
        <v>54</v>
      </c>
      <c r="O354">
        <v>77</v>
      </c>
      <c r="P354">
        <v>8</v>
      </c>
      <c r="Q354">
        <v>39</v>
      </c>
      <c r="R354">
        <v>3936.5</v>
      </c>
      <c r="S354">
        <v>0</v>
      </c>
      <c r="CG354" s="768"/>
      <c r="CH354" s="768"/>
      <c r="CI354" s="850"/>
    </row>
    <row r="355" spans="5:87" x14ac:dyDescent="0.25">
      <c r="E355">
        <v>20</v>
      </c>
      <c r="J355">
        <v>2.2999999999999998</v>
      </c>
      <c r="K355">
        <v>21610</v>
      </c>
      <c r="L355">
        <v>6968</v>
      </c>
      <c r="M355">
        <v>5800</v>
      </c>
      <c r="N355">
        <v>540</v>
      </c>
      <c r="O355">
        <v>770</v>
      </c>
      <c r="P355">
        <v>80</v>
      </c>
      <c r="Q355">
        <v>330</v>
      </c>
      <c r="R355">
        <v>39365.050000000003</v>
      </c>
      <c r="S355">
        <v>3520</v>
      </c>
      <c r="CG355" s="768"/>
      <c r="CH355" s="768"/>
      <c r="CI355" s="850"/>
    </row>
    <row r="356" spans="5:87" x14ac:dyDescent="0.25">
      <c r="E356">
        <v>20</v>
      </c>
      <c r="J356">
        <v>0.54</v>
      </c>
      <c r="K356">
        <v>2031</v>
      </c>
      <c r="L356">
        <v>715</v>
      </c>
      <c r="M356">
        <v>580</v>
      </c>
      <c r="N356">
        <v>54</v>
      </c>
      <c r="O356">
        <v>77</v>
      </c>
      <c r="P356">
        <v>8</v>
      </c>
      <c r="Q356">
        <v>39</v>
      </c>
      <c r="R356">
        <v>3936.5</v>
      </c>
      <c r="S356">
        <v>0</v>
      </c>
      <c r="CG356" s="768"/>
      <c r="CH356" s="768"/>
      <c r="CI356" s="850"/>
    </row>
    <row r="357" spans="5:87" x14ac:dyDescent="0.25">
      <c r="E357">
        <v>13</v>
      </c>
      <c r="J357">
        <v>1.49</v>
      </c>
      <c r="K357">
        <v>21610</v>
      </c>
      <c r="L357">
        <v>6968</v>
      </c>
      <c r="M357">
        <v>5800</v>
      </c>
      <c r="N357">
        <v>540</v>
      </c>
      <c r="O357">
        <v>770</v>
      </c>
      <c r="P357">
        <v>80</v>
      </c>
      <c r="Q357">
        <v>330</v>
      </c>
      <c r="R357">
        <v>39365.08</v>
      </c>
      <c r="S357">
        <v>3520</v>
      </c>
      <c r="CG357" s="768"/>
      <c r="CH357" s="768"/>
      <c r="CI357" s="850"/>
    </row>
    <row r="358" spans="5:87" x14ac:dyDescent="0.25">
      <c r="E358">
        <v>7</v>
      </c>
      <c r="J358">
        <v>0.19</v>
      </c>
      <c r="K358">
        <v>2031</v>
      </c>
      <c r="L358">
        <v>715</v>
      </c>
      <c r="M358">
        <v>580</v>
      </c>
      <c r="N358">
        <v>54</v>
      </c>
      <c r="O358">
        <v>77</v>
      </c>
      <c r="P358">
        <v>8</v>
      </c>
      <c r="Q358">
        <v>39</v>
      </c>
      <c r="R358">
        <v>3936.57</v>
      </c>
      <c r="S358">
        <v>0</v>
      </c>
      <c r="CG358" s="768"/>
      <c r="CH358" s="768"/>
      <c r="CI358" s="850"/>
    </row>
    <row r="359" spans="5:87" x14ac:dyDescent="0.25">
      <c r="E359">
        <v>5</v>
      </c>
      <c r="J359">
        <v>0.19</v>
      </c>
      <c r="K359">
        <v>4350</v>
      </c>
      <c r="L359">
        <v>6396</v>
      </c>
      <c r="M359">
        <v>5080</v>
      </c>
      <c r="N359">
        <v>540</v>
      </c>
      <c r="O359">
        <v>770</v>
      </c>
      <c r="P359">
        <v>80</v>
      </c>
      <c r="Q359">
        <v>120</v>
      </c>
      <c r="R359">
        <v>32820.400000000001</v>
      </c>
      <c r="S359">
        <v>3520</v>
      </c>
      <c r="CG359" s="768"/>
      <c r="CH359" s="768"/>
      <c r="CI359" s="850"/>
    </row>
    <row r="360" spans="5:87" x14ac:dyDescent="0.25">
      <c r="E360">
        <v>5</v>
      </c>
      <c r="J360">
        <v>0.19</v>
      </c>
      <c r="K360">
        <v>435</v>
      </c>
      <c r="L360">
        <v>639.6</v>
      </c>
      <c r="M360">
        <v>508</v>
      </c>
      <c r="N360">
        <v>54</v>
      </c>
      <c r="O360">
        <v>77</v>
      </c>
      <c r="P360">
        <v>8</v>
      </c>
      <c r="Q360">
        <v>12</v>
      </c>
      <c r="R360">
        <v>3282</v>
      </c>
      <c r="S360">
        <v>0</v>
      </c>
      <c r="CG360" s="768"/>
      <c r="CH360" s="768"/>
      <c r="CI360" s="850"/>
    </row>
    <row r="361" spans="5:87" x14ac:dyDescent="0.25">
      <c r="E361">
        <v>5</v>
      </c>
      <c r="J361">
        <v>0.19</v>
      </c>
      <c r="K361">
        <v>4350</v>
      </c>
      <c r="L361">
        <v>6396</v>
      </c>
      <c r="M361">
        <v>5080</v>
      </c>
      <c r="N361">
        <v>540</v>
      </c>
      <c r="O361">
        <v>770</v>
      </c>
      <c r="P361">
        <v>80</v>
      </c>
      <c r="Q361">
        <v>120</v>
      </c>
      <c r="R361">
        <v>32820.400000000001</v>
      </c>
      <c r="S361">
        <v>3520</v>
      </c>
      <c r="CG361" s="768"/>
      <c r="CH361" s="768"/>
      <c r="CI361" s="850"/>
    </row>
    <row r="362" spans="5:87" x14ac:dyDescent="0.25">
      <c r="E362">
        <v>3</v>
      </c>
      <c r="J362">
        <v>0.12</v>
      </c>
      <c r="K362">
        <v>435</v>
      </c>
      <c r="L362">
        <v>639.66999999999996</v>
      </c>
      <c r="M362">
        <v>508</v>
      </c>
      <c r="N362">
        <v>54</v>
      </c>
      <c r="O362">
        <v>77</v>
      </c>
      <c r="P362">
        <v>8</v>
      </c>
      <c r="Q362">
        <v>12</v>
      </c>
      <c r="R362">
        <v>3282</v>
      </c>
      <c r="S362">
        <v>0</v>
      </c>
      <c r="CG362" s="768"/>
      <c r="CH362" s="768"/>
      <c r="CI362" s="850"/>
    </row>
    <row r="363" spans="5:87" x14ac:dyDescent="0.25">
      <c r="E363">
        <v>5</v>
      </c>
      <c r="J363">
        <v>0.19</v>
      </c>
      <c r="K363">
        <v>4350</v>
      </c>
      <c r="L363">
        <v>6396</v>
      </c>
      <c r="M363">
        <v>5080</v>
      </c>
      <c r="N363">
        <v>540</v>
      </c>
      <c r="O363">
        <v>770</v>
      </c>
      <c r="P363">
        <v>80</v>
      </c>
      <c r="Q363">
        <v>120</v>
      </c>
      <c r="R363">
        <v>32820.400000000001</v>
      </c>
      <c r="S363">
        <v>3520</v>
      </c>
      <c r="CG363" s="768"/>
      <c r="CH363" s="768"/>
      <c r="CI363" s="850"/>
    </row>
    <row r="364" spans="5:87" x14ac:dyDescent="0.25">
      <c r="J364">
        <v>0</v>
      </c>
      <c r="K364">
        <v>0</v>
      </c>
      <c r="CG364" s="768"/>
      <c r="CH364" s="768"/>
      <c r="CI364" s="850"/>
    </row>
    <row r="365" spans="5:87" x14ac:dyDescent="0.25">
      <c r="E365">
        <v>3</v>
      </c>
      <c r="J365">
        <v>0.12</v>
      </c>
      <c r="K365">
        <v>4350</v>
      </c>
      <c r="L365">
        <v>6396</v>
      </c>
      <c r="M365">
        <v>5080</v>
      </c>
      <c r="N365">
        <v>540</v>
      </c>
      <c r="O365">
        <v>770</v>
      </c>
      <c r="P365">
        <v>80</v>
      </c>
      <c r="Q365">
        <v>120</v>
      </c>
      <c r="R365">
        <v>32820.33</v>
      </c>
      <c r="S365">
        <v>3520</v>
      </c>
      <c r="CG365" s="768"/>
      <c r="CH365" s="768"/>
      <c r="CI365" s="850"/>
    </row>
    <row r="366" spans="5:87" x14ac:dyDescent="0.25">
      <c r="E366">
        <v>5</v>
      </c>
      <c r="J366">
        <v>0.19</v>
      </c>
      <c r="K366">
        <v>435</v>
      </c>
      <c r="L366">
        <v>639.6</v>
      </c>
      <c r="M366">
        <v>508</v>
      </c>
      <c r="N366">
        <v>54</v>
      </c>
      <c r="O366">
        <v>77</v>
      </c>
      <c r="P366">
        <v>8</v>
      </c>
      <c r="Q366">
        <v>12</v>
      </c>
      <c r="R366">
        <v>3282</v>
      </c>
      <c r="S366">
        <v>0</v>
      </c>
      <c r="CG366" s="768"/>
      <c r="CH366" s="768"/>
      <c r="CI366" s="850"/>
    </row>
    <row r="367" spans="5:87" x14ac:dyDescent="0.25">
      <c r="E367">
        <v>69</v>
      </c>
      <c r="J367">
        <v>7.93</v>
      </c>
      <c r="K367">
        <v>21610</v>
      </c>
      <c r="L367">
        <v>6968</v>
      </c>
      <c r="M367">
        <v>5800</v>
      </c>
      <c r="N367">
        <v>540</v>
      </c>
      <c r="O367">
        <v>770</v>
      </c>
      <c r="P367">
        <v>80</v>
      </c>
      <c r="Q367">
        <v>330</v>
      </c>
      <c r="R367">
        <v>39365.040000000001</v>
      </c>
      <c r="S367">
        <v>3520</v>
      </c>
      <c r="CG367" s="768"/>
      <c r="CH367" s="768"/>
      <c r="CI367" s="850"/>
    </row>
    <row r="368" spans="5:87" x14ac:dyDescent="0.25">
      <c r="E368">
        <v>33</v>
      </c>
      <c r="J368">
        <v>0.89</v>
      </c>
      <c r="K368">
        <v>2031</v>
      </c>
      <c r="L368">
        <v>715</v>
      </c>
      <c r="M368">
        <v>580</v>
      </c>
      <c r="N368">
        <v>54</v>
      </c>
      <c r="O368">
        <v>77</v>
      </c>
      <c r="P368">
        <v>8</v>
      </c>
      <c r="Q368">
        <v>39</v>
      </c>
      <c r="R368">
        <v>3936.52</v>
      </c>
      <c r="S368">
        <v>0</v>
      </c>
      <c r="CG368" s="768"/>
      <c r="CH368" s="768"/>
      <c r="CI368" s="850"/>
    </row>
    <row r="369" spans="5:87" x14ac:dyDescent="0.25">
      <c r="E369">
        <v>1</v>
      </c>
      <c r="J369">
        <v>0.04</v>
      </c>
      <c r="K369">
        <v>8580</v>
      </c>
      <c r="L369">
        <v>6474</v>
      </c>
      <c r="M369">
        <v>5800</v>
      </c>
      <c r="N369">
        <v>540</v>
      </c>
      <c r="O369">
        <v>770</v>
      </c>
      <c r="P369">
        <v>170</v>
      </c>
      <c r="Q369">
        <v>200</v>
      </c>
      <c r="R369">
        <v>32820</v>
      </c>
      <c r="S369">
        <v>0</v>
      </c>
      <c r="CG369" s="768"/>
      <c r="CH369" s="768"/>
      <c r="CI369" s="850"/>
    </row>
    <row r="370" spans="5:87" x14ac:dyDescent="0.25">
      <c r="J370">
        <v>0</v>
      </c>
      <c r="K370">
        <v>0</v>
      </c>
      <c r="CG370" s="768"/>
      <c r="CH370" s="768"/>
      <c r="CI370" s="850"/>
    </row>
    <row r="371" spans="5:87" x14ac:dyDescent="0.25">
      <c r="E371">
        <v>38</v>
      </c>
      <c r="J371">
        <v>3.93</v>
      </c>
      <c r="K371">
        <v>23360</v>
      </c>
      <c r="L371">
        <v>7020</v>
      </c>
      <c r="M371">
        <v>5800</v>
      </c>
      <c r="N371">
        <v>540</v>
      </c>
      <c r="O371">
        <v>770</v>
      </c>
      <c r="P371">
        <v>170</v>
      </c>
      <c r="Q371">
        <v>200</v>
      </c>
      <c r="R371">
        <v>32820.47</v>
      </c>
      <c r="S371">
        <v>0</v>
      </c>
      <c r="CG371" s="768"/>
      <c r="CH371" s="768"/>
      <c r="CI371" s="850"/>
    </row>
    <row r="372" spans="5:87" x14ac:dyDescent="0.25">
      <c r="E372">
        <v>2</v>
      </c>
      <c r="J372">
        <v>0.09</v>
      </c>
      <c r="K372">
        <v>8580</v>
      </c>
      <c r="L372">
        <v>6474</v>
      </c>
      <c r="M372">
        <v>5800</v>
      </c>
      <c r="N372">
        <v>540</v>
      </c>
      <c r="O372">
        <v>770</v>
      </c>
      <c r="P372">
        <v>170</v>
      </c>
      <c r="Q372">
        <v>200</v>
      </c>
      <c r="R372">
        <v>32820.5</v>
      </c>
      <c r="S372">
        <v>0</v>
      </c>
      <c r="CG372" s="768"/>
      <c r="CH372" s="768"/>
      <c r="CI372" s="850"/>
    </row>
    <row r="373" spans="5:87" x14ac:dyDescent="0.25">
      <c r="J373">
        <v>0</v>
      </c>
      <c r="K373">
        <v>0</v>
      </c>
      <c r="CG373" s="768"/>
      <c r="CH373" s="768"/>
      <c r="CI373" s="850"/>
    </row>
    <row r="374" spans="5:87" x14ac:dyDescent="0.25">
      <c r="E374">
        <v>1</v>
      </c>
      <c r="J374">
        <v>0.04</v>
      </c>
      <c r="K374">
        <v>3710</v>
      </c>
      <c r="L374">
        <v>7267</v>
      </c>
      <c r="M374">
        <v>5080</v>
      </c>
      <c r="N374">
        <v>540</v>
      </c>
      <c r="O374">
        <v>770</v>
      </c>
      <c r="P374">
        <v>80</v>
      </c>
      <c r="Q374">
        <v>300</v>
      </c>
      <c r="R374">
        <v>18305</v>
      </c>
      <c r="S374">
        <v>3520</v>
      </c>
      <c r="CG374" s="768"/>
      <c r="CH374" s="768"/>
      <c r="CI374" s="850"/>
    </row>
    <row r="375" spans="5:87" x14ac:dyDescent="0.25">
      <c r="E375">
        <v>16</v>
      </c>
      <c r="J375">
        <v>0.47</v>
      </c>
      <c r="K375">
        <v>4510</v>
      </c>
      <c r="L375">
        <v>7355.44</v>
      </c>
      <c r="M375">
        <v>5080</v>
      </c>
      <c r="N375">
        <v>540</v>
      </c>
      <c r="O375">
        <v>770</v>
      </c>
      <c r="P375">
        <v>170</v>
      </c>
      <c r="Q375">
        <v>130</v>
      </c>
      <c r="R375">
        <v>18305.25</v>
      </c>
      <c r="S375">
        <v>0</v>
      </c>
      <c r="CG375" s="768"/>
      <c r="CH375" s="768"/>
      <c r="CI375" s="850"/>
    </row>
    <row r="376" spans="5:87" x14ac:dyDescent="0.25">
      <c r="E376">
        <v>1</v>
      </c>
      <c r="J376">
        <v>0.01</v>
      </c>
      <c r="K376">
        <v>2156</v>
      </c>
      <c r="L376">
        <v>812</v>
      </c>
      <c r="M376">
        <v>580</v>
      </c>
      <c r="N376">
        <v>54</v>
      </c>
      <c r="O376">
        <v>77</v>
      </c>
      <c r="P376">
        <v>8</v>
      </c>
      <c r="Q376">
        <v>39</v>
      </c>
      <c r="R376">
        <v>4391</v>
      </c>
      <c r="S376">
        <v>0</v>
      </c>
      <c r="CG376" s="768"/>
      <c r="CH376" s="768"/>
      <c r="CI376" s="850"/>
    </row>
    <row r="377" spans="5:87" x14ac:dyDescent="0.25">
      <c r="E377">
        <v>2</v>
      </c>
      <c r="J377">
        <v>0.13</v>
      </c>
      <c r="K377">
        <v>1993</v>
      </c>
      <c r="L377">
        <v>791.5</v>
      </c>
      <c r="M377">
        <v>580</v>
      </c>
      <c r="N377">
        <v>54</v>
      </c>
      <c r="O377">
        <v>77</v>
      </c>
      <c r="P377">
        <v>8</v>
      </c>
      <c r="Q377">
        <v>105</v>
      </c>
      <c r="R377">
        <v>4391</v>
      </c>
      <c r="S377">
        <v>0</v>
      </c>
      <c r="CG377" s="768"/>
      <c r="CH377" s="768"/>
      <c r="CI377" s="850"/>
    </row>
    <row r="378" spans="5:87" x14ac:dyDescent="0.25">
      <c r="E378">
        <v>3</v>
      </c>
      <c r="J378">
        <v>0.13</v>
      </c>
      <c r="K378">
        <v>371</v>
      </c>
      <c r="L378">
        <v>726.67</v>
      </c>
      <c r="M378">
        <v>508</v>
      </c>
      <c r="N378">
        <v>54</v>
      </c>
      <c r="O378">
        <v>77</v>
      </c>
      <c r="P378">
        <v>8</v>
      </c>
      <c r="Q378">
        <v>30</v>
      </c>
      <c r="R378">
        <v>1830.67</v>
      </c>
      <c r="S378">
        <v>0</v>
      </c>
      <c r="CG378" s="768"/>
      <c r="CH378" s="768"/>
      <c r="CI378" s="850"/>
    </row>
    <row r="379" spans="5:87" x14ac:dyDescent="0.25">
      <c r="E379">
        <v>1</v>
      </c>
      <c r="J379">
        <v>0.02</v>
      </c>
      <c r="K379">
        <v>454</v>
      </c>
      <c r="L379">
        <v>727</v>
      </c>
      <c r="M379">
        <v>508</v>
      </c>
      <c r="N379">
        <v>54</v>
      </c>
      <c r="O379">
        <v>77</v>
      </c>
      <c r="P379">
        <v>8</v>
      </c>
      <c r="Q379">
        <v>30</v>
      </c>
      <c r="R379">
        <v>3661</v>
      </c>
      <c r="S379">
        <v>0</v>
      </c>
      <c r="CG379" s="768"/>
      <c r="CH379" s="768"/>
      <c r="CI379" s="850"/>
    </row>
    <row r="380" spans="5:87" x14ac:dyDescent="0.25">
      <c r="E380">
        <v>20</v>
      </c>
      <c r="J380">
        <v>0.86</v>
      </c>
      <c r="K380">
        <v>371</v>
      </c>
      <c r="L380">
        <v>726.7</v>
      </c>
      <c r="M380">
        <v>508</v>
      </c>
      <c r="N380">
        <v>54</v>
      </c>
      <c r="O380">
        <v>77</v>
      </c>
      <c r="P380">
        <v>8</v>
      </c>
      <c r="Q380">
        <v>30</v>
      </c>
      <c r="R380">
        <v>1830.55</v>
      </c>
      <c r="S380">
        <v>0</v>
      </c>
      <c r="CG380" s="768"/>
      <c r="CH380" s="768"/>
      <c r="CI380" s="850"/>
    </row>
    <row r="381" spans="5:87" x14ac:dyDescent="0.25">
      <c r="E381">
        <v>19</v>
      </c>
      <c r="J381">
        <v>0.82</v>
      </c>
      <c r="K381">
        <v>371</v>
      </c>
      <c r="L381">
        <v>726.68</v>
      </c>
      <c r="M381">
        <v>508</v>
      </c>
      <c r="N381">
        <v>54</v>
      </c>
      <c r="O381">
        <v>77</v>
      </c>
      <c r="P381">
        <v>8</v>
      </c>
      <c r="Q381">
        <v>30</v>
      </c>
      <c r="R381">
        <v>1830.53</v>
      </c>
      <c r="S381">
        <v>0</v>
      </c>
      <c r="CG381" s="768"/>
      <c r="CH381" s="768"/>
      <c r="CI381" s="850"/>
    </row>
    <row r="382" spans="5:87" x14ac:dyDescent="0.25">
      <c r="E382">
        <v>10</v>
      </c>
      <c r="J382">
        <v>0.43</v>
      </c>
      <c r="K382">
        <v>3710</v>
      </c>
      <c r="L382">
        <v>7266.8</v>
      </c>
      <c r="M382">
        <v>5080</v>
      </c>
      <c r="N382">
        <v>540</v>
      </c>
      <c r="O382">
        <v>770</v>
      </c>
      <c r="P382">
        <v>80</v>
      </c>
      <c r="Q382">
        <v>300</v>
      </c>
      <c r="R382">
        <v>18305.3</v>
      </c>
      <c r="S382">
        <v>3520</v>
      </c>
      <c r="CG382" s="768"/>
      <c r="CH382" s="768"/>
      <c r="CI382" s="850"/>
    </row>
    <row r="383" spans="5:87" x14ac:dyDescent="0.25">
      <c r="E383">
        <v>564</v>
      </c>
      <c r="J383">
        <v>71.260000000000005</v>
      </c>
      <c r="K383">
        <v>19050</v>
      </c>
      <c r="L383">
        <v>7916.72</v>
      </c>
      <c r="M383">
        <v>5800</v>
      </c>
      <c r="N383">
        <v>540</v>
      </c>
      <c r="O383">
        <v>770</v>
      </c>
      <c r="P383">
        <v>80</v>
      </c>
      <c r="Q383">
        <v>1050</v>
      </c>
      <c r="R383">
        <v>21955.439999999999</v>
      </c>
      <c r="S383">
        <v>3520</v>
      </c>
      <c r="CG383" s="768"/>
      <c r="CH383" s="768"/>
      <c r="CI383" s="850"/>
    </row>
    <row r="384" spans="5:87" x14ac:dyDescent="0.25">
      <c r="E384">
        <v>6</v>
      </c>
      <c r="J384">
        <v>0.38</v>
      </c>
      <c r="K384">
        <v>19930</v>
      </c>
      <c r="L384">
        <v>7916.67</v>
      </c>
      <c r="M384">
        <v>5800</v>
      </c>
      <c r="N384">
        <v>540</v>
      </c>
      <c r="O384">
        <v>770</v>
      </c>
      <c r="P384">
        <v>80</v>
      </c>
      <c r="Q384">
        <v>1050</v>
      </c>
      <c r="R384">
        <v>43910.83</v>
      </c>
      <c r="S384">
        <v>3520</v>
      </c>
      <c r="CG384" s="768"/>
      <c r="CH384" s="768"/>
      <c r="CI384" s="850"/>
    </row>
    <row r="385" spans="5:87" x14ac:dyDescent="0.25">
      <c r="E385">
        <v>186</v>
      </c>
      <c r="J385">
        <v>23.5</v>
      </c>
      <c r="K385">
        <v>1905</v>
      </c>
      <c r="L385">
        <v>791.67</v>
      </c>
      <c r="M385">
        <v>580</v>
      </c>
      <c r="N385">
        <v>54</v>
      </c>
      <c r="O385">
        <v>77</v>
      </c>
      <c r="P385">
        <v>8</v>
      </c>
      <c r="Q385">
        <v>105</v>
      </c>
      <c r="R385">
        <v>2195.54</v>
      </c>
      <c r="S385">
        <v>0</v>
      </c>
      <c r="CG385" s="768"/>
      <c r="CH385" s="768"/>
      <c r="CI385" s="850"/>
    </row>
    <row r="386" spans="5:87" x14ac:dyDescent="0.25">
      <c r="E386">
        <v>68</v>
      </c>
      <c r="J386">
        <v>8.59</v>
      </c>
      <c r="K386">
        <v>19050</v>
      </c>
      <c r="L386">
        <v>7916.72</v>
      </c>
      <c r="M386">
        <v>5800</v>
      </c>
      <c r="N386">
        <v>540</v>
      </c>
      <c r="O386">
        <v>770</v>
      </c>
      <c r="P386">
        <v>80</v>
      </c>
      <c r="Q386">
        <v>1050</v>
      </c>
      <c r="R386">
        <v>21955.439999999999</v>
      </c>
      <c r="S386">
        <v>3520</v>
      </c>
      <c r="CG386" s="768"/>
      <c r="CH386" s="768"/>
      <c r="CI386" s="850"/>
    </row>
    <row r="387" spans="5:87" x14ac:dyDescent="0.25">
      <c r="E387">
        <v>4</v>
      </c>
      <c r="J387">
        <v>0.25</v>
      </c>
      <c r="K387">
        <v>19930</v>
      </c>
      <c r="L387">
        <v>7916.75</v>
      </c>
      <c r="M387">
        <v>5800</v>
      </c>
      <c r="N387">
        <v>540</v>
      </c>
      <c r="O387">
        <v>770</v>
      </c>
      <c r="P387">
        <v>80</v>
      </c>
      <c r="Q387">
        <v>1050</v>
      </c>
      <c r="R387">
        <v>43911</v>
      </c>
      <c r="S387">
        <v>3520</v>
      </c>
      <c r="CG387" s="768"/>
      <c r="CH387" s="768"/>
      <c r="CI387" s="850"/>
    </row>
    <row r="388" spans="5:87" x14ac:dyDescent="0.25">
      <c r="E388">
        <v>35</v>
      </c>
      <c r="J388">
        <v>4.42</v>
      </c>
      <c r="K388">
        <v>1905</v>
      </c>
      <c r="L388">
        <v>791.69</v>
      </c>
      <c r="M388">
        <v>580</v>
      </c>
      <c r="N388">
        <v>54</v>
      </c>
      <c r="O388">
        <v>77</v>
      </c>
      <c r="P388">
        <v>8</v>
      </c>
      <c r="Q388">
        <v>105</v>
      </c>
      <c r="R388">
        <v>2195.54</v>
      </c>
      <c r="S388">
        <v>0</v>
      </c>
      <c r="CG388" s="768"/>
      <c r="CH388" s="768"/>
      <c r="CI388" s="850"/>
    </row>
    <row r="389" spans="5:87" x14ac:dyDescent="0.25">
      <c r="E389">
        <v>3</v>
      </c>
      <c r="J389">
        <v>0.19</v>
      </c>
      <c r="K389">
        <v>1993</v>
      </c>
      <c r="L389">
        <v>791.67</v>
      </c>
      <c r="M389">
        <v>580</v>
      </c>
      <c r="N389">
        <v>54</v>
      </c>
      <c r="O389">
        <v>77</v>
      </c>
      <c r="P389">
        <v>8</v>
      </c>
      <c r="Q389">
        <v>105</v>
      </c>
      <c r="R389">
        <v>4391</v>
      </c>
      <c r="S389">
        <v>0</v>
      </c>
      <c r="CG389" s="768"/>
      <c r="CH389" s="768"/>
      <c r="CI389" s="850"/>
    </row>
    <row r="390" spans="5:87" x14ac:dyDescent="0.25">
      <c r="E390">
        <v>66</v>
      </c>
      <c r="J390">
        <v>8.34</v>
      </c>
      <c r="K390">
        <v>19050</v>
      </c>
      <c r="L390">
        <v>7916.73</v>
      </c>
      <c r="M390">
        <v>5800</v>
      </c>
      <c r="N390">
        <v>540</v>
      </c>
      <c r="O390">
        <v>770</v>
      </c>
      <c r="P390">
        <v>80</v>
      </c>
      <c r="Q390">
        <v>1050</v>
      </c>
      <c r="R390">
        <v>21955.439999999999</v>
      </c>
      <c r="S390">
        <v>3520</v>
      </c>
      <c r="CG390" s="768"/>
      <c r="CH390" s="768"/>
      <c r="CI390" s="850"/>
    </row>
    <row r="391" spans="5:87" x14ac:dyDescent="0.25">
      <c r="E391">
        <v>37</v>
      </c>
      <c r="J391">
        <v>4.67</v>
      </c>
      <c r="K391">
        <v>1905</v>
      </c>
      <c r="L391">
        <v>791.68</v>
      </c>
      <c r="M391">
        <v>580</v>
      </c>
      <c r="N391">
        <v>54</v>
      </c>
      <c r="O391">
        <v>77</v>
      </c>
      <c r="P391">
        <v>8</v>
      </c>
      <c r="Q391">
        <v>105</v>
      </c>
      <c r="R391">
        <v>2195.54</v>
      </c>
      <c r="S391">
        <v>0</v>
      </c>
      <c r="CG391" s="768"/>
      <c r="CH391" s="768"/>
      <c r="CI391" s="850"/>
    </row>
    <row r="392" spans="5:87" x14ac:dyDescent="0.25">
      <c r="E392">
        <v>31</v>
      </c>
      <c r="J392">
        <v>1.33</v>
      </c>
      <c r="K392">
        <v>3710</v>
      </c>
      <c r="L392">
        <v>7266.84</v>
      </c>
      <c r="M392">
        <v>5080</v>
      </c>
      <c r="N392">
        <v>540</v>
      </c>
      <c r="O392">
        <v>770</v>
      </c>
      <c r="P392">
        <v>80</v>
      </c>
      <c r="Q392">
        <v>300</v>
      </c>
      <c r="R392">
        <v>18305.29</v>
      </c>
      <c r="S392">
        <v>3520</v>
      </c>
      <c r="CG392" s="768"/>
      <c r="CH392" s="768"/>
      <c r="CI392" s="850"/>
    </row>
    <row r="393" spans="5:87" x14ac:dyDescent="0.25">
      <c r="J393">
        <v>0</v>
      </c>
      <c r="K393">
        <v>0</v>
      </c>
      <c r="CG393" s="768"/>
      <c r="CH393" s="768"/>
      <c r="CI393" s="850"/>
    </row>
    <row r="394" spans="5:87" x14ac:dyDescent="0.25">
      <c r="E394">
        <v>10</v>
      </c>
      <c r="J394">
        <v>0.43</v>
      </c>
      <c r="K394">
        <v>3710</v>
      </c>
      <c r="L394">
        <v>7266.8</v>
      </c>
      <c r="M394">
        <v>5080</v>
      </c>
      <c r="N394">
        <v>540</v>
      </c>
      <c r="O394">
        <v>770</v>
      </c>
      <c r="P394">
        <v>80</v>
      </c>
      <c r="Q394">
        <v>300</v>
      </c>
      <c r="R394">
        <v>18305.3</v>
      </c>
      <c r="S394">
        <v>3520</v>
      </c>
      <c r="CG394" s="768"/>
      <c r="CH394" s="768"/>
      <c r="CI394" s="850"/>
    </row>
    <row r="395" spans="5:87" x14ac:dyDescent="0.25">
      <c r="E395">
        <v>10</v>
      </c>
      <c r="J395">
        <v>0.43</v>
      </c>
      <c r="K395">
        <v>371</v>
      </c>
      <c r="L395">
        <v>726.7</v>
      </c>
      <c r="M395">
        <v>508</v>
      </c>
      <c r="N395">
        <v>54</v>
      </c>
      <c r="O395">
        <v>77</v>
      </c>
      <c r="P395">
        <v>8</v>
      </c>
      <c r="Q395">
        <v>30</v>
      </c>
      <c r="R395">
        <v>1830.5</v>
      </c>
      <c r="S395">
        <v>0</v>
      </c>
      <c r="CG395" s="768"/>
      <c r="CH395" s="768"/>
      <c r="CI395" s="850"/>
    </row>
    <row r="396" spans="5:87" x14ac:dyDescent="0.25">
      <c r="E396">
        <v>10</v>
      </c>
      <c r="J396">
        <v>0.43</v>
      </c>
      <c r="K396">
        <v>3710</v>
      </c>
      <c r="L396">
        <v>7266.8</v>
      </c>
      <c r="M396">
        <v>5080</v>
      </c>
      <c r="N396">
        <v>540</v>
      </c>
      <c r="O396">
        <v>770</v>
      </c>
      <c r="P396">
        <v>80</v>
      </c>
      <c r="Q396">
        <v>300</v>
      </c>
      <c r="R396">
        <v>18305.3</v>
      </c>
      <c r="S396">
        <v>3520</v>
      </c>
      <c r="CG396" s="768"/>
      <c r="CH396" s="768"/>
      <c r="CI396" s="850"/>
    </row>
    <row r="397" spans="5:87" x14ac:dyDescent="0.25">
      <c r="E397">
        <v>339</v>
      </c>
      <c r="J397">
        <v>42.83</v>
      </c>
      <c r="K397">
        <v>19050</v>
      </c>
      <c r="L397">
        <v>7916.72</v>
      </c>
      <c r="M397">
        <v>5800</v>
      </c>
      <c r="N397">
        <v>540</v>
      </c>
      <c r="O397">
        <v>770</v>
      </c>
      <c r="P397">
        <v>80</v>
      </c>
      <c r="Q397">
        <v>1050</v>
      </c>
      <c r="R397">
        <v>21955.439999999999</v>
      </c>
      <c r="S397">
        <v>3520</v>
      </c>
      <c r="CG397" s="768"/>
      <c r="CH397" s="768"/>
      <c r="CI397" s="850"/>
    </row>
    <row r="398" spans="5:87" x14ac:dyDescent="0.25">
      <c r="E398">
        <v>98</v>
      </c>
      <c r="J398">
        <v>12.38</v>
      </c>
      <c r="K398">
        <v>1905</v>
      </c>
      <c r="L398">
        <v>791.67</v>
      </c>
      <c r="M398">
        <v>580</v>
      </c>
      <c r="N398">
        <v>54</v>
      </c>
      <c r="O398">
        <v>77</v>
      </c>
      <c r="P398">
        <v>8</v>
      </c>
      <c r="Q398">
        <v>105</v>
      </c>
      <c r="R398">
        <v>2195.54</v>
      </c>
      <c r="S398">
        <v>0</v>
      </c>
      <c r="CG398" s="768"/>
      <c r="CH398" s="768"/>
      <c r="CI398" s="850"/>
    </row>
    <row r="399" spans="5:87" x14ac:dyDescent="0.25">
      <c r="E399">
        <v>52</v>
      </c>
      <c r="J399">
        <v>5.97</v>
      </c>
      <c r="K399">
        <v>21610</v>
      </c>
      <c r="L399">
        <v>7916.71</v>
      </c>
      <c r="M399">
        <v>5800</v>
      </c>
      <c r="N399">
        <v>540</v>
      </c>
      <c r="O399">
        <v>770</v>
      </c>
      <c r="P399">
        <v>80</v>
      </c>
      <c r="Q399">
        <v>330</v>
      </c>
      <c r="R399">
        <v>21955.439999999999</v>
      </c>
      <c r="S399">
        <v>3520</v>
      </c>
      <c r="CG399" s="768"/>
      <c r="CH399" s="768"/>
      <c r="CI399" s="850"/>
    </row>
    <row r="400" spans="5:87" x14ac:dyDescent="0.25">
      <c r="E400">
        <v>14</v>
      </c>
      <c r="J400">
        <v>0.38</v>
      </c>
      <c r="K400">
        <v>2031</v>
      </c>
      <c r="L400">
        <v>812.36</v>
      </c>
      <c r="M400">
        <v>580</v>
      </c>
      <c r="N400">
        <v>54</v>
      </c>
      <c r="O400">
        <v>77</v>
      </c>
      <c r="P400">
        <v>8</v>
      </c>
      <c r="Q400">
        <v>39</v>
      </c>
      <c r="R400">
        <v>2195.5700000000002</v>
      </c>
      <c r="S400">
        <v>0</v>
      </c>
      <c r="CG400" s="768"/>
      <c r="CH400" s="768"/>
      <c r="CI400" s="850"/>
    </row>
    <row r="401" spans="3:87" x14ac:dyDescent="0.25">
      <c r="E401">
        <v>7</v>
      </c>
      <c r="J401">
        <v>0.8</v>
      </c>
      <c r="K401">
        <v>21610</v>
      </c>
      <c r="L401">
        <v>7916.71</v>
      </c>
      <c r="M401">
        <v>5800</v>
      </c>
      <c r="N401">
        <v>540</v>
      </c>
      <c r="O401">
        <v>770</v>
      </c>
      <c r="P401">
        <v>80</v>
      </c>
      <c r="Q401">
        <v>330</v>
      </c>
      <c r="R401">
        <v>21955.43</v>
      </c>
      <c r="S401">
        <v>3520</v>
      </c>
      <c r="CG401" s="768"/>
      <c r="CH401" s="768"/>
      <c r="CI401" s="850"/>
    </row>
    <row r="402" spans="3:87" x14ac:dyDescent="0.25">
      <c r="E402">
        <v>10</v>
      </c>
      <c r="J402">
        <v>0.27</v>
      </c>
      <c r="K402">
        <v>2031</v>
      </c>
      <c r="L402">
        <v>812.4</v>
      </c>
      <c r="M402">
        <v>580</v>
      </c>
      <c r="N402">
        <v>54</v>
      </c>
      <c r="O402">
        <v>77</v>
      </c>
      <c r="P402">
        <v>8</v>
      </c>
      <c r="Q402">
        <v>39</v>
      </c>
      <c r="R402">
        <v>2195.5</v>
      </c>
      <c r="S402">
        <v>0</v>
      </c>
      <c r="CG402" s="768"/>
      <c r="CH402" s="768"/>
      <c r="CI402" s="850"/>
    </row>
    <row r="403" spans="3:87" x14ac:dyDescent="0.25">
      <c r="E403">
        <v>48</v>
      </c>
      <c r="J403">
        <v>5.51</v>
      </c>
      <c r="K403">
        <v>21610</v>
      </c>
      <c r="L403">
        <v>7916.73</v>
      </c>
      <c r="M403">
        <v>5800</v>
      </c>
      <c r="N403">
        <v>540</v>
      </c>
      <c r="O403">
        <v>770</v>
      </c>
      <c r="P403">
        <v>80</v>
      </c>
      <c r="Q403">
        <v>330</v>
      </c>
      <c r="R403">
        <v>21955.439999999999</v>
      </c>
      <c r="S403">
        <v>3520</v>
      </c>
      <c r="CG403" s="768"/>
      <c r="CH403" s="768"/>
      <c r="CI403" s="850"/>
    </row>
    <row r="404" spans="3:87" x14ac:dyDescent="0.25">
      <c r="E404">
        <v>1</v>
      </c>
      <c r="J404">
        <v>0.06</v>
      </c>
      <c r="K404">
        <v>22530</v>
      </c>
      <c r="L404">
        <v>7917</v>
      </c>
      <c r="M404">
        <v>5800</v>
      </c>
      <c r="N404">
        <v>540</v>
      </c>
      <c r="O404">
        <v>770</v>
      </c>
      <c r="P404">
        <v>80</v>
      </c>
      <c r="Q404">
        <v>330</v>
      </c>
      <c r="R404">
        <v>43911</v>
      </c>
      <c r="S404">
        <v>3520</v>
      </c>
      <c r="CG404" s="768"/>
      <c r="CH404" s="768"/>
      <c r="CI404" s="850"/>
    </row>
    <row r="405" spans="3:87" x14ac:dyDescent="0.25">
      <c r="E405">
        <v>10</v>
      </c>
      <c r="J405">
        <v>0.27</v>
      </c>
      <c r="K405">
        <v>2031</v>
      </c>
      <c r="L405">
        <v>812.4</v>
      </c>
      <c r="M405">
        <v>580</v>
      </c>
      <c r="N405">
        <v>54</v>
      </c>
      <c r="O405">
        <v>77</v>
      </c>
      <c r="P405">
        <v>8</v>
      </c>
      <c r="Q405">
        <v>39</v>
      </c>
      <c r="R405">
        <v>2195.5</v>
      </c>
      <c r="S405">
        <v>0</v>
      </c>
      <c r="CG405" s="768"/>
      <c r="CH405" s="768"/>
      <c r="CI405" s="850"/>
    </row>
    <row r="406" spans="3:87" x14ac:dyDescent="0.25">
      <c r="E406">
        <v>6</v>
      </c>
      <c r="J406">
        <v>0.23</v>
      </c>
      <c r="K406">
        <v>435</v>
      </c>
      <c r="L406">
        <v>726.67</v>
      </c>
      <c r="M406">
        <v>508</v>
      </c>
      <c r="N406">
        <v>54</v>
      </c>
      <c r="O406">
        <v>77</v>
      </c>
      <c r="P406">
        <v>8</v>
      </c>
      <c r="Q406">
        <v>12</v>
      </c>
      <c r="R406">
        <v>1830.5</v>
      </c>
      <c r="S406">
        <v>0</v>
      </c>
      <c r="CG406" s="768"/>
      <c r="CH406" s="768"/>
      <c r="CI406" s="850"/>
    </row>
    <row r="407" spans="3:87" x14ac:dyDescent="0.25">
      <c r="E407">
        <v>191</v>
      </c>
      <c r="J407">
        <v>21.94</v>
      </c>
      <c r="K407">
        <v>21610</v>
      </c>
      <c r="L407">
        <v>7916.72</v>
      </c>
      <c r="M407">
        <v>5800</v>
      </c>
      <c r="N407">
        <v>540</v>
      </c>
      <c r="O407">
        <v>770</v>
      </c>
      <c r="P407">
        <v>80</v>
      </c>
      <c r="Q407">
        <v>330</v>
      </c>
      <c r="R407">
        <v>21955.439999999999</v>
      </c>
      <c r="S407">
        <v>3520</v>
      </c>
      <c r="CG407" s="768"/>
      <c r="CH407" s="768"/>
      <c r="CI407" s="850"/>
    </row>
    <row r="408" spans="3:87" x14ac:dyDescent="0.25">
      <c r="E408">
        <v>49</v>
      </c>
      <c r="J408">
        <v>1.32</v>
      </c>
      <c r="K408">
        <v>2031</v>
      </c>
      <c r="L408">
        <v>812.35</v>
      </c>
      <c r="M408">
        <v>580</v>
      </c>
      <c r="N408">
        <v>54</v>
      </c>
      <c r="O408">
        <v>77</v>
      </c>
      <c r="P408">
        <v>8</v>
      </c>
      <c r="Q408">
        <v>39</v>
      </c>
      <c r="R408">
        <v>2195.5500000000002</v>
      </c>
      <c r="S408">
        <v>0</v>
      </c>
      <c r="CG408" s="768"/>
      <c r="CH408" s="768"/>
      <c r="CI408" s="850"/>
    </row>
    <row r="409" spans="3:87" x14ac:dyDescent="0.25">
      <c r="E409">
        <v>1</v>
      </c>
      <c r="J409">
        <v>0.04</v>
      </c>
      <c r="K409">
        <v>8580</v>
      </c>
      <c r="L409">
        <v>7355</v>
      </c>
      <c r="M409">
        <v>5800</v>
      </c>
      <c r="N409">
        <v>540</v>
      </c>
      <c r="O409">
        <v>770</v>
      </c>
      <c r="P409">
        <v>170</v>
      </c>
      <c r="Q409">
        <v>200</v>
      </c>
      <c r="R409">
        <v>18305</v>
      </c>
      <c r="S409">
        <v>0</v>
      </c>
      <c r="CG409" s="768"/>
      <c r="CH409" s="768"/>
      <c r="CI409" s="850"/>
    </row>
    <row r="410" spans="3:87" x14ac:dyDescent="0.25">
      <c r="J410">
        <v>0</v>
      </c>
      <c r="K410">
        <v>0</v>
      </c>
      <c r="CG410" s="768"/>
      <c r="CH410" s="768"/>
      <c r="CI410" s="850"/>
    </row>
    <row r="411" spans="3:87" x14ac:dyDescent="0.25">
      <c r="E411">
        <v>11</v>
      </c>
      <c r="J411">
        <v>1.1399999999999999</v>
      </c>
      <c r="K411">
        <v>23360</v>
      </c>
      <c r="L411">
        <v>7975.82</v>
      </c>
      <c r="M411">
        <v>5800</v>
      </c>
      <c r="N411">
        <v>540</v>
      </c>
      <c r="O411">
        <v>770</v>
      </c>
      <c r="P411">
        <v>170</v>
      </c>
      <c r="Q411">
        <v>200</v>
      </c>
      <c r="R411">
        <v>18305.27</v>
      </c>
      <c r="S411">
        <v>0</v>
      </c>
      <c r="CG411" s="768"/>
      <c r="CH411" s="768"/>
      <c r="CI411" s="850"/>
    </row>
    <row r="412" spans="3:87" x14ac:dyDescent="0.25">
      <c r="E412">
        <v>25</v>
      </c>
      <c r="J412">
        <v>1.07</v>
      </c>
      <c r="K412">
        <v>3710</v>
      </c>
      <c r="L412">
        <v>7266.84</v>
      </c>
      <c r="M412">
        <v>5080</v>
      </c>
      <c r="N412">
        <v>540</v>
      </c>
      <c r="O412">
        <v>770</v>
      </c>
      <c r="P412">
        <v>80</v>
      </c>
      <c r="Q412">
        <v>300</v>
      </c>
      <c r="R412">
        <v>18305.28</v>
      </c>
      <c r="S412">
        <v>3520</v>
      </c>
      <c r="CG412" s="768"/>
      <c r="CH412" s="768"/>
      <c r="CI412" s="850"/>
    </row>
    <row r="413" spans="3:87" x14ac:dyDescent="0.25">
      <c r="E413">
        <v>9</v>
      </c>
      <c r="J413">
        <v>0.39</v>
      </c>
      <c r="K413">
        <v>371</v>
      </c>
      <c r="L413">
        <v>726.67</v>
      </c>
      <c r="M413">
        <v>508</v>
      </c>
      <c r="N413">
        <v>54</v>
      </c>
      <c r="O413">
        <v>77</v>
      </c>
      <c r="P413">
        <v>8</v>
      </c>
      <c r="Q413">
        <v>30</v>
      </c>
      <c r="R413">
        <v>1830.56</v>
      </c>
      <c r="S413">
        <v>0</v>
      </c>
      <c r="CG413" s="768"/>
      <c r="CH413" s="768"/>
      <c r="CI413" s="850"/>
    </row>
    <row r="414" spans="3:87" x14ac:dyDescent="0.25">
      <c r="E414">
        <v>1</v>
      </c>
      <c r="J414">
        <v>0.06</v>
      </c>
      <c r="K414">
        <v>22530</v>
      </c>
      <c r="L414">
        <v>7917</v>
      </c>
      <c r="M414">
        <v>5800</v>
      </c>
      <c r="N414">
        <v>540</v>
      </c>
      <c r="O414">
        <v>770</v>
      </c>
      <c r="P414">
        <v>80</v>
      </c>
      <c r="Q414">
        <v>330</v>
      </c>
      <c r="R414">
        <v>43911</v>
      </c>
      <c r="S414">
        <v>3520</v>
      </c>
      <c r="CG414" s="768"/>
      <c r="CH414" s="768"/>
      <c r="CI414" s="850"/>
    </row>
    <row r="415" spans="3:87" x14ac:dyDescent="0.25">
      <c r="C415" t="s">
        <v>566</v>
      </c>
      <c r="D415">
        <v>7813047576</v>
      </c>
      <c r="E415">
        <v>8</v>
      </c>
      <c r="J415">
        <v>0.83</v>
      </c>
      <c r="K415">
        <v>23360</v>
      </c>
      <c r="L415">
        <v>7020</v>
      </c>
      <c r="M415">
        <v>5800</v>
      </c>
      <c r="N415">
        <v>540</v>
      </c>
      <c r="O415">
        <v>770</v>
      </c>
      <c r="P415">
        <v>170</v>
      </c>
      <c r="Q415">
        <v>200</v>
      </c>
      <c r="R415">
        <v>32941.5</v>
      </c>
      <c r="S415">
        <v>0</v>
      </c>
      <c r="CB415">
        <v>784201001</v>
      </c>
      <c r="CG415" s="768"/>
      <c r="CH415" s="768"/>
      <c r="CI415" s="850"/>
    </row>
    <row r="416" spans="3:87" x14ac:dyDescent="0.25">
      <c r="CG416" s="768"/>
      <c r="CH416" s="768"/>
      <c r="CI416" s="850"/>
    </row>
    <row r="417" spans="85:87" x14ac:dyDescent="0.25">
      <c r="CG417" s="768"/>
      <c r="CH417" s="768"/>
      <c r="CI417" s="850"/>
    </row>
    <row r="418" spans="85:87" x14ac:dyDescent="0.25">
      <c r="CG418" s="768"/>
      <c r="CH418" s="768"/>
      <c r="CI418" s="850"/>
    </row>
    <row r="419" spans="85:87" x14ac:dyDescent="0.25">
      <c r="CG419" s="768"/>
      <c r="CH419" s="768"/>
      <c r="CI419" s="850"/>
    </row>
    <row r="420" spans="85:87" x14ac:dyDescent="0.25">
      <c r="CG420" s="768"/>
      <c r="CH420" s="768"/>
      <c r="CI420" s="850"/>
    </row>
    <row r="421" spans="85:87" x14ac:dyDescent="0.25">
      <c r="CG421" s="768"/>
      <c r="CH421" s="768"/>
      <c r="CI421" s="850"/>
    </row>
    <row r="422" spans="85:87" x14ac:dyDescent="0.25">
      <c r="CG422" s="768"/>
      <c r="CH422" s="768"/>
      <c r="CI422" s="850"/>
    </row>
    <row r="423" spans="85:87" x14ac:dyDescent="0.25">
      <c r="CG423" s="768"/>
      <c r="CH423" s="768"/>
      <c r="CI423" s="850"/>
    </row>
    <row r="424" spans="85:87" x14ac:dyDescent="0.25">
      <c r="CG424" s="768"/>
      <c r="CH424" s="768"/>
      <c r="CI424" s="850"/>
    </row>
    <row r="425" spans="85:87" x14ac:dyDescent="0.25">
      <c r="CG425" s="768"/>
      <c r="CH425" s="768"/>
      <c r="CI425" s="850"/>
    </row>
    <row r="426" spans="85:87" x14ac:dyDescent="0.25">
      <c r="CG426" s="768"/>
      <c r="CH426" s="768"/>
      <c r="CI426" s="850"/>
    </row>
    <row r="427" spans="85:87" x14ac:dyDescent="0.25">
      <c r="CG427" s="768"/>
      <c r="CH427" s="768"/>
      <c r="CI427" s="850"/>
    </row>
    <row r="428" spans="85:87" x14ac:dyDescent="0.25">
      <c r="CG428" s="768"/>
      <c r="CH428" s="768"/>
      <c r="CI428" s="850"/>
    </row>
    <row r="429" spans="85:87" x14ac:dyDescent="0.25">
      <c r="CG429" s="768"/>
      <c r="CH429" s="768"/>
      <c r="CI429" s="850"/>
    </row>
    <row r="430" spans="85:87" x14ac:dyDescent="0.25">
      <c r="CG430" s="768"/>
      <c r="CH430" s="768"/>
      <c r="CI430" s="850"/>
    </row>
    <row r="431" spans="85:87" x14ac:dyDescent="0.25">
      <c r="CG431" s="768"/>
      <c r="CH431" s="768"/>
      <c r="CI431" s="850"/>
    </row>
    <row r="432" spans="85:87" x14ac:dyDescent="0.25">
      <c r="CG432" s="768"/>
      <c r="CH432" s="768"/>
      <c r="CI432" s="850"/>
    </row>
    <row r="433" spans="85:87" x14ac:dyDescent="0.25">
      <c r="CG433" s="768"/>
      <c r="CH433" s="768"/>
      <c r="CI433" s="850"/>
    </row>
    <row r="434" spans="85:87" x14ac:dyDescent="0.25">
      <c r="CG434" s="768"/>
      <c r="CH434" s="768"/>
      <c r="CI434" s="850"/>
    </row>
    <row r="435" spans="85:87" x14ac:dyDescent="0.25">
      <c r="CG435" s="768"/>
      <c r="CH435" s="768"/>
      <c r="CI435" s="850"/>
    </row>
    <row r="436" spans="85:87" x14ac:dyDescent="0.25">
      <c r="CG436" s="768"/>
      <c r="CH436" s="768"/>
      <c r="CI436" s="850"/>
    </row>
    <row r="437" spans="85:87" x14ac:dyDescent="0.25">
      <c r="CG437" s="768"/>
      <c r="CH437" s="768"/>
      <c r="CI437" s="850"/>
    </row>
    <row r="438" spans="85:87" x14ac:dyDescent="0.25">
      <c r="CG438" s="768"/>
      <c r="CH438" s="768"/>
      <c r="CI438" s="850"/>
    </row>
    <row r="439" spans="85:87" x14ac:dyDescent="0.25">
      <c r="CG439" s="768"/>
      <c r="CH439" s="768"/>
      <c r="CI439" s="850"/>
    </row>
    <row r="440" spans="85:87" x14ac:dyDescent="0.25">
      <c r="CG440" s="768"/>
      <c r="CH440" s="768"/>
      <c r="CI440" s="850"/>
    </row>
    <row r="441" spans="85:87" x14ac:dyDescent="0.25">
      <c r="CG441" s="768"/>
      <c r="CH441" s="768"/>
      <c r="CI441" s="850"/>
    </row>
    <row r="442" spans="85:87" x14ac:dyDescent="0.25">
      <c r="CG442" s="768"/>
      <c r="CH442" s="768"/>
      <c r="CI442" s="850"/>
    </row>
    <row r="443" spans="85:87" x14ac:dyDescent="0.25">
      <c r="CG443" s="768"/>
      <c r="CH443" s="768"/>
      <c r="CI443" s="850"/>
    </row>
    <row r="444" spans="85:87" x14ac:dyDescent="0.25">
      <c r="CG444" s="768"/>
      <c r="CH444" s="768"/>
      <c r="CI444" s="850"/>
    </row>
    <row r="445" spans="85:87" x14ac:dyDescent="0.25">
      <c r="CG445" s="768"/>
      <c r="CH445" s="768"/>
      <c r="CI445" s="850"/>
    </row>
    <row r="446" spans="85:87" x14ac:dyDescent="0.25">
      <c r="CG446" s="768"/>
      <c r="CH446" s="768"/>
      <c r="CI446" s="850"/>
    </row>
    <row r="447" spans="85:87" x14ac:dyDescent="0.25">
      <c r="CG447" s="768"/>
      <c r="CH447" s="768"/>
      <c r="CI447" s="850"/>
    </row>
    <row r="448" spans="85:87" x14ac:dyDescent="0.25">
      <c r="CG448" s="768"/>
      <c r="CH448" s="768"/>
      <c r="CI448" s="850"/>
    </row>
    <row r="449" spans="85:87" x14ac:dyDescent="0.25">
      <c r="CG449" s="768"/>
      <c r="CH449" s="768"/>
      <c r="CI449" s="850"/>
    </row>
    <row r="450" spans="85:87" x14ac:dyDescent="0.25">
      <c r="CG450" s="768"/>
      <c r="CH450" s="768"/>
      <c r="CI450" s="850"/>
    </row>
    <row r="451" spans="85:87" x14ac:dyDescent="0.25">
      <c r="CG451" s="768"/>
      <c r="CH451" s="768"/>
      <c r="CI451" s="850"/>
    </row>
    <row r="452" spans="85:87" x14ac:dyDescent="0.25">
      <c r="CG452" s="768"/>
      <c r="CH452" s="768"/>
      <c r="CI452" s="850"/>
    </row>
    <row r="453" spans="85:87" x14ac:dyDescent="0.25">
      <c r="CG453" s="768"/>
      <c r="CH453" s="768"/>
      <c r="CI453" s="850"/>
    </row>
    <row r="454" spans="85:87" x14ac:dyDescent="0.25">
      <c r="CG454" s="768"/>
      <c r="CH454" s="768"/>
      <c r="CI454" s="850"/>
    </row>
    <row r="455" spans="85:87" x14ac:dyDescent="0.25">
      <c r="CG455" s="768"/>
      <c r="CH455" s="768"/>
      <c r="CI455" s="850"/>
    </row>
    <row r="456" spans="85:87" x14ac:dyDescent="0.25">
      <c r="CG456" s="768"/>
      <c r="CH456" s="768"/>
      <c r="CI456" s="850"/>
    </row>
    <row r="457" spans="85:87" x14ac:dyDescent="0.25">
      <c r="CG457" s="768"/>
      <c r="CH457" s="768"/>
      <c r="CI457" s="850"/>
    </row>
    <row r="458" spans="85:87" x14ac:dyDescent="0.25">
      <c r="CG458" s="768"/>
      <c r="CH458" s="768"/>
      <c r="CI458" s="850"/>
    </row>
    <row r="459" spans="85:87" x14ac:dyDescent="0.25">
      <c r="CG459" s="768"/>
      <c r="CH459" s="768"/>
      <c r="CI459" s="850"/>
    </row>
    <row r="460" spans="85:87" x14ac:dyDescent="0.25">
      <c r="CG460" s="768"/>
      <c r="CH460" s="768"/>
      <c r="CI460" s="850"/>
    </row>
    <row r="461" spans="85:87" x14ac:dyDescent="0.25">
      <c r="CG461" s="768"/>
      <c r="CH461" s="768"/>
      <c r="CI461" s="850"/>
    </row>
    <row r="462" spans="85:87" x14ac:dyDescent="0.25">
      <c r="CG462" s="768"/>
      <c r="CH462" s="768"/>
      <c r="CI462" s="850"/>
    </row>
    <row r="463" spans="85:87" x14ac:dyDescent="0.25">
      <c r="CG463" s="768"/>
      <c r="CH463" s="768"/>
      <c r="CI463" s="850"/>
    </row>
    <row r="464" spans="85:87" x14ac:dyDescent="0.25">
      <c r="CG464" s="768"/>
      <c r="CH464" s="768"/>
      <c r="CI464" s="850"/>
    </row>
    <row r="465" spans="85:87" x14ac:dyDescent="0.25">
      <c r="CG465" s="768"/>
      <c r="CH465" s="768"/>
      <c r="CI465" s="850"/>
    </row>
    <row r="466" spans="85:87" x14ac:dyDescent="0.25">
      <c r="CG466" s="768"/>
      <c r="CH466" s="768"/>
      <c r="CI466" s="850"/>
    </row>
    <row r="467" spans="85:87" x14ac:dyDescent="0.25">
      <c r="CG467" s="768"/>
      <c r="CH467" s="768"/>
      <c r="CI467" s="850"/>
    </row>
    <row r="468" spans="85:87" x14ac:dyDescent="0.25">
      <c r="CG468" s="768"/>
      <c r="CH468" s="768"/>
      <c r="CI468" s="850"/>
    </row>
    <row r="469" spans="85:87" x14ac:dyDescent="0.25">
      <c r="CG469" s="768"/>
      <c r="CH469" s="768"/>
      <c r="CI469" s="850"/>
    </row>
    <row r="470" spans="85:87" x14ac:dyDescent="0.25">
      <c r="CG470" s="768"/>
      <c r="CH470" s="768"/>
      <c r="CI470" s="850"/>
    </row>
    <row r="471" spans="85:87" x14ac:dyDescent="0.25">
      <c r="CG471" s="768"/>
      <c r="CH471" s="768"/>
      <c r="CI471" s="850"/>
    </row>
    <row r="472" spans="85:87" x14ac:dyDescent="0.25">
      <c r="CG472" s="768"/>
      <c r="CH472" s="768"/>
      <c r="CI472" s="850"/>
    </row>
    <row r="473" spans="85:87" x14ac:dyDescent="0.25">
      <c r="CG473" s="768"/>
      <c r="CH473" s="768"/>
      <c r="CI473" s="850"/>
    </row>
    <row r="474" spans="85:87" x14ac:dyDescent="0.25">
      <c r="CG474" s="768"/>
      <c r="CH474" s="768"/>
      <c r="CI474" s="850"/>
    </row>
    <row r="475" spans="85:87" x14ac:dyDescent="0.25">
      <c r="CG475" s="768"/>
      <c r="CH475" s="768"/>
      <c r="CI475" s="850"/>
    </row>
    <row r="476" spans="85:87" x14ac:dyDescent="0.25">
      <c r="CG476" s="768"/>
      <c r="CH476" s="768"/>
      <c r="CI476" s="850"/>
    </row>
    <row r="477" spans="85:87" x14ac:dyDescent="0.25">
      <c r="CG477" s="768"/>
      <c r="CH477" s="768"/>
      <c r="CI477" s="850"/>
    </row>
    <row r="478" spans="85:87" x14ac:dyDescent="0.25">
      <c r="CG478" s="768"/>
      <c r="CH478" s="768"/>
      <c r="CI478" s="850"/>
    </row>
    <row r="479" spans="85:87" x14ac:dyDescent="0.25">
      <c r="CG479" s="768"/>
      <c r="CH479" s="768"/>
      <c r="CI479" s="850"/>
    </row>
    <row r="480" spans="85:87" x14ac:dyDescent="0.25">
      <c r="CG480" s="768"/>
      <c r="CH480" s="768"/>
      <c r="CI480" s="850"/>
    </row>
    <row r="481" spans="85:87" x14ac:dyDescent="0.25">
      <c r="CG481" s="768"/>
      <c r="CH481" s="768"/>
      <c r="CI481" s="850"/>
    </row>
    <row r="482" spans="85:87" x14ac:dyDescent="0.25">
      <c r="CG482" s="768"/>
      <c r="CH482" s="768"/>
      <c r="CI482" s="850"/>
    </row>
    <row r="483" spans="85:87" x14ac:dyDescent="0.25">
      <c r="CG483" s="768"/>
      <c r="CH483" s="768"/>
      <c r="CI483" s="850"/>
    </row>
    <row r="484" spans="85:87" x14ac:dyDescent="0.25">
      <c r="CG484" s="768"/>
      <c r="CH484" s="768"/>
      <c r="CI484" s="850"/>
    </row>
    <row r="485" spans="85:87" x14ac:dyDescent="0.25">
      <c r="CG485" s="768"/>
      <c r="CH485" s="768"/>
      <c r="CI485" s="850"/>
    </row>
    <row r="486" spans="85:87" x14ac:dyDescent="0.25">
      <c r="CG486" s="768"/>
      <c r="CH486" s="768"/>
      <c r="CI486" s="850"/>
    </row>
    <row r="487" spans="85:87" x14ac:dyDescent="0.25">
      <c r="CG487" s="768"/>
      <c r="CH487" s="768"/>
      <c r="CI487" s="850"/>
    </row>
    <row r="488" spans="85:87" x14ac:dyDescent="0.25">
      <c r="CG488" s="768"/>
      <c r="CH488" s="768"/>
      <c r="CI488" s="850"/>
    </row>
    <row r="489" spans="85:87" x14ac:dyDescent="0.25">
      <c r="CG489" s="768"/>
      <c r="CH489" s="768"/>
      <c r="CI489" s="850"/>
    </row>
    <row r="490" spans="85:87" x14ac:dyDescent="0.25">
      <c r="CG490" s="768"/>
      <c r="CH490" s="768"/>
      <c r="CI490" s="850"/>
    </row>
    <row r="491" spans="85:87" x14ac:dyDescent="0.25">
      <c r="CG491" s="768"/>
      <c r="CH491" s="768"/>
      <c r="CI491" s="850"/>
    </row>
    <row r="492" spans="85:87" x14ac:dyDescent="0.25">
      <c r="CG492" s="768"/>
      <c r="CH492" s="768"/>
      <c r="CI492" s="850"/>
    </row>
    <row r="493" spans="85:87" x14ac:dyDescent="0.25">
      <c r="CG493" s="768"/>
      <c r="CH493" s="768"/>
      <c r="CI493" s="850"/>
    </row>
    <row r="494" spans="85:87" x14ac:dyDescent="0.25">
      <c r="CG494" s="768"/>
      <c r="CH494" s="768"/>
      <c r="CI494" s="850"/>
    </row>
    <row r="495" spans="85:87" x14ac:dyDescent="0.25">
      <c r="CG495" s="768"/>
      <c r="CH495" s="768"/>
      <c r="CI495" s="850"/>
    </row>
    <row r="496" spans="85:87" x14ac:dyDescent="0.25">
      <c r="CG496" s="768"/>
      <c r="CH496" s="768"/>
      <c r="CI496" s="850"/>
    </row>
    <row r="497" spans="85:87" x14ac:dyDescent="0.25">
      <c r="CG497" s="768"/>
      <c r="CH497" s="768"/>
      <c r="CI497" s="850"/>
    </row>
    <row r="498" spans="85:87" x14ac:dyDescent="0.25">
      <c r="CG498" s="768"/>
      <c r="CH498" s="768"/>
      <c r="CI498" s="850"/>
    </row>
    <row r="499" spans="85:87" x14ac:dyDescent="0.25">
      <c r="CG499" s="768"/>
      <c r="CH499" s="768"/>
      <c r="CI499" s="850"/>
    </row>
    <row r="500" spans="85:87" x14ac:dyDescent="0.25">
      <c r="CG500" s="768"/>
      <c r="CH500" s="768"/>
      <c r="CI500" s="850"/>
    </row>
    <row r="501" spans="85:87" x14ac:dyDescent="0.25">
      <c r="CG501" s="768"/>
      <c r="CH501" s="768"/>
      <c r="CI501" s="850"/>
    </row>
    <row r="502" spans="85:87" x14ac:dyDescent="0.25">
      <c r="CG502" s="768"/>
      <c r="CH502" s="768"/>
      <c r="CI502" s="850"/>
    </row>
    <row r="503" spans="85:87" x14ac:dyDescent="0.25">
      <c r="CG503" s="768"/>
      <c r="CH503" s="768"/>
      <c r="CI503" s="850"/>
    </row>
    <row r="504" spans="85:87" x14ac:dyDescent="0.25">
      <c r="CG504" s="768"/>
      <c r="CH504" s="768"/>
      <c r="CI504" s="850"/>
    </row>
    <row r="505" spans="85:87" x14ac:dyDescent="0.25">
      <c r="CG505" s="768"/>
      <c r="CH505" s="768"/>
      <c r="CI505" s="850"/>
    </row>
    <row r="506" spans="85:87" x14ac:dyDescent="0.25">
      <c r="CG506" s="768"/>
      <c r="CH506" s="768"/>
      <c r="CI506" s="850"/>
    </row>
    <row r="507" spans="85:87" x14ac:dyDescent="0.25">
      <c r="CG507" s="768"/>
      <c r="CH507" s="768"/>
      <c r="CI507" s="850"/>
    </row>
    <row r="508" spans="85:87" x14ac:dyDescent="0.25">
      <c r="CG508" s="768"/>
      <c r="CH508" s="768"/>
      <c r="CI508" s="850"/>
    </row>
    <row r="509" spans="85:87" x14ac:dyDescent="0.25">
      <c r="CG509" s="768"/>
      <c r="CH509" s="768"/>
      <c r="CI509" s="850"/>
    </row>
    <row r="510" spans="85:87" x14ac:dyDescent="0.25">
      <c r="CG510" s="768"/>
      <c r="CH510" s="768"/>
      <c r="CI510" s="850"/>
    </row>
    <row r="511" spans="85:87" x14ac:dyDescent="0.25">
      <c r="CG511" s="768"/>
      <c r="CH511" s="768"/>
      <c r="CI511" s="850"/>
    </row>
    <row r="512" spans="85:87" x14ac:dyDescent="0.25">
      <c r="CG512" s="768"/>
      <c r="CH512" s="768"/>
      <c r="CI512" s="850"/>
    </row>
    <row r="513" spans="85:87" x14ac:dyDescent="0.25">
      <c r="CG513" s="768"/>
      <c r="CH513" s="768"/>
      <c r="CI513" s="850"/>
    </row>
    <row r="514" spans="85:87" x14ac:dyDescent="0.25">
      <c r="CG514" s="768"/>
      <c r="CH514" s="768"/>
      <c r="CI514" s="850"/>
    </row>
    <row r="515" spans="85:87" x14ac:dyDescent="0.25">
      <c r="CG515" s="768"/>
      <c r="CH515" s="768"/>
      <c r="CI515" s="850"/>
    </row>
    <row r="516" spans="85:87" x14ac:dyDescent="0.25">
      <c r="CG516" s="768"/>
      <c r="CH516" s="768"/>
      <c r="CI516" s="850"/>
    </row>
    <row r="517" spans="85:87" x14ac:dyDescent="0.25">
      <c r="CG517" s="768"/>
      <c r="CH517" s="768"/>
      <c r="CI517" s="850"/>
    </row>
    <row r="518" spans="85:87" x14ac:dyDescent="0.25">
      <c r="CG518" s="768"/>
      <c r="CH518" s="768"/>
      <c r="CI518" s="850"/>
    </row>
    <row r="519" spans="85:87" x14ac:dyDescent="0.25">
      <c r="CG519" s="768"/>
      <c r="CH519" s="768"/>
      <c r="CI519" s="850"/>
    </row>
    <row r="520" spans="85:87" x14ac:dyDescent="0.25">
      <c r="CG520" s="768"/>
      <c r="CH520" s="768"/>
      <c r="CI520" s="850"/>
    </row>
    <row r="521" spans="85:87" x14ac:dyDescent="0.25">
      <c r="CG521" s="768"/>
      <c r="CH521" s="768"/>
      <c r="CI521" s="850"/>
    </row>
    <row r="522" spans="85:87" x14ac:dyDescent="0.25">
      <c r="CG522" s="768"/>
      <c r="CH522" s="768"/>
      <c r="CI522" s="850"/>
    </row>
    <row r="523" spans="85:87" x14ac:dyDescent="0.25">
      <c r="CG523" s="768"/>
      <c r="CH523" s="768"/>
      <c r="CI523" s="850"/>
    </row>
    <row r="524" spans="85:87" x14ac:dyDescent="0.25">
      <c r="CG524" s="768"/>
      <c r="CH524" s="768"/>
      <c r="CI524" s="850"/>
    </row>
    <row r="525" spans="85:87" x14ac:dyDescent="0.25">
      <c r="CG525" s="768"/>
      <c r="CH525" s="768"/>
      <c r="CI525" s="850"/>
    </row>
    <row r="526" spans="85:87" x14ac:dyDescent="0.25">
      <c r="CG526" s="768"/>
      <c r="CH526" s="768"/>
      <c r="CI526" s="850"/>
    </row>
    <row r="527" spans="85:87" x14ac:dyDescent="0.25">
      <c r="CG527" s="768"/>
      <c r="CH527" s="768"/>
      <c r="CI527" s="850"/>
    </row>
    <row r="528" spans="85:87" x14ac:dyDescent="0.25">
      <c r="CG528" s="768"/>
      <c r="CH528" s="768"/>
      <c r="CI528" s="850"/>
    </row>
    <row r="529" spans="85:87" x14ac:dyDescent="0.25">
      <c r="CG529" s="768"/>
      <c r="CH529" s="768"/>
      <c r="CI529" s="850"/>
    </row>
    <row r="530" spans="85:87" x14ac:dyDescent="0.25">
      <c r="CG530" s="768"/>
      <c r="CH530" s="768"/>
      <c r="CI530" s="850"/>
    </row>
    <row r="531" spans="85:87" x14ac:dyDescent="0.25">
      <c r="CG531" s="768"/>
      <c r="CH531" s="768"/>
      <c r="CI531" s="850"/>
    </row>
    <row r="532" spans="85:87" x14ac:dyDescent="0.25">
      <c r="CG532" s="768"/>
      <c r="CH532" s="768"/>
      <c r="CI532" s="850"/>
    </row>
    <row r="533" spans="85:87" x14ac:dyDescent="0.25">
      <c r="CG533" s="768"/>
      <c r="CH533" s="768"/>
      <c r="CI533" s="850"/>
    </row>
    <row r="534" spans="85:87" x14ac:dyDescent="0.25">
      <c r="CG534" s="768"/>
      <c r="CH534" s="768"/>
      <c r="CI534" s="850"/>
    </row>
    <row r="535" spans="85:87" x14ac:dyDescent="0.25">
      <c r="CG535" s="768"/>
      <c r="CH535" s="768"/>
      <c r="CI535" s="850"/>
    </row>
    <row r="536" spans="85:87" x14ac:dyDescent="0.25">
      <c r="CG536" s="768"/>
      <c r="CH536" s="768"/>
      <c r="CI536" s="850"/>
    </row>
    <row r="537" spans="85:87" x14ac:dyDescent="0.25">
      <c r="CG537" s="768"/>
      <c r="CH537" s="768"/>
      <c r="CI537" s="850"/>
    </row>
    <row r="538" spans="85:87" x14ac:dyDescent="0.25">
      <c r="CG538" s="768"/>
      <c r="CH538" s="768"/>
      <c r="CI538" s="850"/>
    </row>
    <row r="539" spans="85:87" x14ac:dyDescent="0.25">
      <c r="CG539" s="768"/>
      <c r="CH539" s="768"/>
      <c r="CI539" s="850"/>
    </row>
    <row r="540" spans="85:87" x14ac:dyDescent="0.25">
      <c r="CG540" s="768"/>
      <c r="CH540" s="768"/>
      <c r="CI540" s="850"/>
    </row>
    <row r="541" spans="85:87" x14ac:dyDescent="0.25">
      <c r="CG541" s="768"/>
      <c r="CH541" s="768"/>
      <c r="CI541" s="850"/>
    </row>
    <row r="542" spans="85:87" x14ac:dyDescent="0.25">
      <c r="CG542" s="768"/>
      <c r="CH542" s="768"/>
      <c r="CI542" s="850"/>
    </row>
    <row r="543" spans="85:87" x14ac:dyDescent="0.25">
      <c r="CG543" s="768"/>
      <c r="CH543" s="768"/>
      <c r="CI543" s="850"/>
    </row>
    <row r="544" spans="85:87" x14ac:dyDescent="0.25">
      <c r="CG544" s="768"/>
      <c r="CH544" s="768"/>
      <c r="CI544" s="850"/>
    </row>
    <row r="545" spans="85:87" x14ac:dyDescent="0.25">
      <c r="CG545" s="768"/>
      <c r="CH545" s="768"/>
      <c r="CI545" s="850"/>
    </row>
    <row r="546" spans="85:87" x14ac:dyDescent="0.25">
      <c r="CG546" s="768"/>
      <c r="CH546" s="768"/>
      <c r="CI546" s="850"/>
    </row>
    <row r="547" spans="85:87" x14ac:dyDescent="0.25">
      <c r="CG547" s="768"/>
      <c r="CH547" s="768"/>
      <c r="CI547" s="850"/>
    </row>
    <row r="548" spans="85:87" x14ac:dyDescent="0.25">
      <c r="CG548" s="768"/>
      <c r="CH548" s="768"/>
      <c r="CI548" s="850"/>
    </row>
    <row r="549" spans="85:87" x14ac:dyDescent="0.25">
      <c r="CG549" s="768"/>
      <c r="CH549" s="768"/>
      <c r="CI549" s="850"/>
    </row>
    <row r="550" spans="85:87" x14ac:dyDescent="0.25">
      <c r="CG550" s="768"/>
      <c r="CH550" s="768"/>
      <c r="CI550" s="850"/>
    </row>
    <row r="551" spans="85:87" x14ac:dyDescent="0.25">
      <c r="CG551" s="768"/>
      <c r="CH551" s="768"/>
      <c r="CI551" s="850"/>
    </row>
    <row r="552" spans="85:87" x14ac:dyDescent="0.25">
      <c r="CG552" s="768"/>
      <c r="CH552" s="768"/>
      <c r="CI552" s="850"/>
    </row>
    <row r="553" spans="85:87" x14ac:dyDescent="0.25">
      <c r="CG553" s="768"/>
      <c r="CH553" s="768"/>
      <c r="CI553" s="850"/>
    </row>
    <row r="554" spans="85:87" x14ac:dyDescent="0.25">
      <c r="CG554" s="768"/>
      <c r="CH554" s="768"/>
      <c r="CI554" s="850"/>
    </row>
    <row r="555" spans="85:87" x14ac:dyDescent="0.25">
      <c r="CG555" s="768"/>
      <c r="CH555" s="768"/>
      <c r="CI555" s="850"/>
    </row>
    <row r="556" spans="85:87" x14ac:dyDescent="0.25">
      <c r="CG556" s="768"/>
      <c r="CH556" s="768"/>
      <c r="CI556" s="850"/>
    </row>
    <row r="557" spans="85:87" x14ac:dyDescent="0.25">
      <c r="CG557" s="768"/>
      <c r="CH557" s="768"/>
      <c r="CI557" s="850"/>
    </row>
    <row r="558" spans="85:87" x14ac:dyDescent="0.25">
      <c r="CG558" s="768"/>
      <c r="CH558" s="768"/>
      <c r="CI558" s="850"/>
    </row>
    <row r="559" spans="85:87" x14ac:dyDescent="0.25">
      <c r="CG559" s="768"/>
      <c r="CH559" s="768"/>
      <c r="CI559" s="850"/>
    </row>
    <row r="560" spans="85:87" x14ac:dyDescent="0.25">
      <c r="CG560" s="768"/>
      <c r="CH560" s="768"/>
      <c r="CI560" s="850"/>
    </row>
    <row r="561" spans="85:87" x14ac:dyDescent="0.25">
      <c r="CG561" s="768"/>
      <c r="CH561" s="768"/>
      <c r="CI561" s="850"/>
    </row>
    <row r="562" spans="85:87" x14ac:dyDescent="0.25">
      <c r="CG562" s="768"/>
      <c r="CH562" s="768"/>
      <c r="CI562" s="850"/>
    </row>
    <row r="563" spans="85:87" x14ac:dyDescent="0.25">
      <c r="CG563" s="768"/>
      <c r="CH563" s="768"/>
      <c r="CI563" s="850"/>
    </row>
    <row r="564" spans="85:87" x14ac:dyDescent="0.25">
      <c r="CG564" s="768"/>
      <c r="CH564" s="768"/>
      <c r="CI564" s="850"/>
    </row>
    <row r="565" spans="85:87" x14ac:dyDescent="0.25">
      <c r="CG565" s="768"/>
      <c r="CH565" s="768"/>
      <c r="CI565" s="850"/>
    </row>
    <row r="566" spans="85:87" x14ac:dyDescent="0.25">
      <c r="CG566" s="768"/>
      <c r="CH566" s="768"/>
      <c r="CI566" s="850"/>
    </row>
    <row r="567" spans="85:87" x14ac:dyDescent="0.25">
      <c r="CG567" s="768"/>
      <c r="CH567" s="768"/>
      <c r="CI567" s="850"/>
    </row>
    <row r="568" spans="85:87" x14ac:dyDescent="0.25">
      <c r="CG568" s="768"/>
      <c r="CH568" s="768"/>
      <c r="CI568" s="850"/>
    </row>
    <row r="569" spans="85:87" x14ac:dyDescent="0.25">
      <c r="CG569" s="768"/>
      <c r="CH569" s="768"/>
      <c r="CI569" s="850"/>
    </row>
    <row r="570" spans="85:87" x14ac:dyDescent="0.25">
      <c r="CG570" s="768"/>
      <c r="CH570" s="768"/>
      <c r="CI570" s="850"/>
    </row>
    <row r="571" spans="85:87" x14ac:dyDescent="0.25">
      <c r="CG571" s="768"/>
      <c r="CH571" s="768"/>
      <c r="CI571" s="850"/>
    </row>
    <row r="572" spans="85:87" x14ac:dyDescent="0.25">
      <c r="CG572" s="768"/>
      <c r="CH572" s="768"/>
      <c r="CI572" s="850"/>
    </row>
    <row r="573" spans="85:87" x14ac:dyDescent="0.25">
      <c r="CG573" s="768"/>
      <c r="CH573" s="768"/>
      <c r="CI573" s="850"/>
    </row>
    <row r="574" spans="85:87" x14ac:dyDescent="0.25">
      <c r="CG574" s="768"/>
      <c r="CH574" s="768"/>
      <c r="CI574" s="850"/>
    </row>
    <row r="575" spans="85:87" x14ac:dyDescent="0.25">
      <c r="CG575" s="768"/>
      <c r="CH575" s="768"/>
      <c r="CI575" s="850"/>
    </row>
    <row r="576" spans="85:87" x14ac:dyDescent="0.25">
      <c r="CG576" s="768"/>
      <c r="CH576" s="768"/>
      <c r="CI576" s="850"/>
    </row>
    <row r="577" spans="85:87" x14ac:dyDescent="0.25">
      <c r="CG577" s="768"/>
      <c r="CH577" s="768"/>
      <c r="CI577" s="850"/>
    </row>
    <row r="578" spans="85:87" x14ac:dyDescent="0.25">
      <c r="CG578" s="768"/>
      <c r="CH578" s="768"/>
      <c r="CI578" s="850"/>
    </row>
    <row r="579" spans="85:87" x14ac:dyDescent="0.25">
      <c r="CG579" s="768"/>
      <c r="CH579" s="768"/>
      <c r="CI579" s="850"/>
    </row>
    <row r="580" spans="85:87" x14ac:dyDescent="0.25">
      <c r="CG580" s="768"/>
      <c r="CH580" s="768"/>
      <c r="CI580" s="850"/>
    </row>
    <row r="581" spans="85:87" x14ac:dyDescent="0.25">
      <c r="CG581" s="768"/>
      <c r="CH581" s="768"/>
      <c r="CI581" s="850"/>
    </row>
    <row r="582" spans="85:87" x14ac:dyDescent="0.25">
      <c r="CG582" s="768"/>
      <c r="CH582" s="768"/>
      <c r="CI582" s="850"/>
    </row>
    <row r="583" spans="85:87" x14ac:dyDescent="0.25">
      <c r="CG583" s="768"/>
      <c r="CH583" s="768"/>
      <c r="CI583" s="850"/>
    </row>
    <row r="584" spans="85:87" x14ac:dyDescent="0.25">
      <c r="CG584" s="768"/>
      <c r="CH584" s="768"/>
      <c r="CI584" s="850"/>
    </row>
    <row r="585" spans="85:87" x14ac:dyDescent="0.25">
      <c r="CG585" s="768"/>
      <c r="CH585" s="768"/>
      <c r="CI585" s="850"/>
    </row>
    <row r="586" spans="85:87" x14ac:dyDescent="0.25">
      <c r="CG586" s="768"/>
      <c r="CH586" s="768"/>
      <c r="CI586" s="850"/>
    </row>
    <row r="587" spans="85:87" x14ac:dyDescent="0.25">
      <c r="CG587" s="768"/>
      <c r="CH587" s="768"/>
      <c r="CI587" s="850"/>
    </row>
    <row r="588" spans="85:87" x14ac:dyDescent="0.25">
      <c r="CG588" s="768"/>
      <c r="CH588" s="768"/>
      <c r="CI588" s="850"/>
    </row>
    <row r="589" spans="85:87" x14ac:dyDescent="0.25">
      <c r="CG589" s="768"/>
      <c r="CH589" s="768"/>
      <c r="CI589" s="850"/>
    </row>
    <row r="590" spans="85:87" x14ac:dyDescent="0.25">
      <c r="CG590" s="768"/>
      <c r="CH590" s="768"/>
      <c r="CI590" s="850"/>
    </row>
    <row r="591" spans="85:87" x14ac:dyDescent="0.25">
      <c r="CG591" s="768"/>
      <c r="CH591" s="768"/>
      <c r="CI591" s="850"/>
    </row>
    <row r="592" spans="85:87" x14ac:dyDescent="0.25">
      <c r="CG592" s="768"/>
      <c r="CH592" s="768"/>
      <c r="CI592" s="850"/>
    </row>
    <row r="593" spans="85:87" x14ac:dyDescent="0.25">
      <c r="CG593" s="768"/>
      <c r="CH593" s="768"/>
      <c r="CI593" s="850"/>
    </row>
    <row r="594" spans="85:87" x14ac:dyDescent="0.25">
      <c r="CG594" s="768"/>
      <c r="CH594" s="768"/>
      <c r="CI594" s="850"/>
    </row>
    <row r="595" spans="85:87" x14ac:dyDescent="0.25">
      <c r="CG595" s="768"/>
      <c r="CH595" s="768"/>
      <c r="CI595" s="850"/>
    </row>
    <row r="596" spans="85:87" x14ac:dyDescent="0.25">
      <c r="CG596" s="768"/>
      <c r="CH596" s="768"/>
      <c r="CI596" s="850"/>
    </row>
    <row r="597" spans="85:87" x14ac:dyDescent="0.25">
      <c r="CG597" s="768"/>
      <c r="CH597" s="768"/>
      <c r="CI597" s="850"/>
    </row>
    <row r="598" spans="85:87" x14ac:dyDescent="0.25">
      <c r="CG598" s="768"/>
      <c r="CH598" s="768"/>
      <c r="CI598" s="850"/>
    </row>
    <row r="599" spans="85:87" x14ac:dyDescent="0.25">
      <c r="CG599" s="768"/>
      <c r="CH599" s="768"/>
      <c r="CI599" s="850"/>
    </row>
    <row r="600" spans="85:87" x14ac:dyDescent="0.25">
      <c r="CG600" s="768"/>
      <c r="CH600" s="768"/>
      <c r="CI600" s="850"/>
    </row>
    <row r="601" spans="85:87" x14ac:dyDescent="0.25">
      <c r="CG601" s="768"/>
      <c r="CH601" s="768"/>
      <c r="CI601" s="850"/>
    </row>
    <row r="602" spans="85:87" x14ac:dyDescent="0.25">
      <c r="CG602" s="768"/>
      <c r="CH602" s="768"/>
      <c r="CI602" s="850"/>
    </row>
    <row r="603" spans="85:87" x14ac:dyDescent="0.25">
      <c r="CG603" s="768"/>
      <c r="CH603" s="768"/>
      <c r="CI603" s="850"/>
    </row>
    <row r="604" spans="85:87" x14ac:dyDescent="0.25">
      <c r="CG604" s="768"/>
      <c r="CH604" s="768"/>
      <c r="CI604" s="850"/>
    </row>
    <row r="605" spans="85:87" x14ac:dyDescent="0.25">
      <c r="CG605" s="768"/>
      <c r="CH605" s="768"/>
      <c r="CI605" s="850"/>
    </row>
    <row r="606" spans="85:87" x14ac:dyDescent="0.25">
      <c r="CG606" s="768"/>
      <c r="CH606" s="768"/>
      <c r="CI606" s="850"/>
    </row>
    <row r="607" spans="85:87" x14ac:dyDescent="0.25">
      <c r="CG607" s="768"/>
      <c r="CH607" s="768"/>
      <c r="CI607" s="850"/>
    </row>
    <row r="608" spans="85:87" x14ac:dyDescent="0.25">
      <c r="CG608" s="768"/>
      <c r="CH608" s="768"/>
      <c r="CI608" s="850"/>
    </row>
    <row r="609" spans="85:87" x14ac:dyDescent="0.25">
      <c r="CG609" s="768"/>
      <c r="CH609" s="768"/>
      <c r="CI609" s="850"/>
    </row>
    <row r="610" spans="85:87" x14ac:dyDescent="0.25">
      <c r="CG610" s="768"/>
      <c r="CH610" s="768"/>
      <c r="CI610" s="850"/>
    </row>
    <row r="611" spans="85:87" x14ac:dyDescent="0.25">
      <c r="CG611" s="768"/>
      <c r="CH611" s="768"/>
      <c r="CI611" s="850"/>
    </row>
    <row r="612" spans="85:87" x14ac:dyDescent="0.25">
      <c r="CG612" s="768"/>
      <c r="CH612" s="768"/>
      <c r="CI612" s="850"/>
    </row>
    <row r="613" spans="85:87" x14ac:dyDescent="0.25">
      <c r="CG613" s="768"/>
      <c r="CH613" s="768"/>
      <c r="CI613" s="850"/>
    </row>
    <row r="614" spans="85:87" x14ac:dyDescent="0.25">
      <c r="CG614" s="768"/>
      <c r="CH614" s="768"/>
      <c r="CI614" s="850"/>
    </row>
    <row r="615" spans="85:87" x14ac:dyDescent="0.25">
      <c r="CG615" s="768"/>
      <c r="CH615" s="768"/>
      <c r="CI615" s="850"/>
    </row>
    <row r="616" spans="85:87" x14ac:dyDescent="0.25">
      <c r="CG616" s="768"/>
      <c r="CH616" s="768"/>
      <c r="CI616" s="850"/>
    </row>
    <row r="617" spans="85:87" x14ac:dyDescent="0.25">
      <c r="CG617" s="768"/>
      <c r="CH617" s="768"/>
      <c r="CI617" s="850"/>
    </row>
    <row r="618" spans="85:87" x14ac:dyDescent="0.25">
      <c r="CG618" s="768"/>
      <c r="CH618" s="768"/>
      <c r="CI618" s="850"/>
    </row>
    <row r="619" spans="85:87" x14ac:dyDescent="0.25">
      <c r="CG619" s="768"/>
      <c r="CH619" s="768"/>
      <c r="CI619" s="850"/>
    </row>
    <row r="620" spans="85:87" x14ac:dyDescent="0.25">
      <c r="CG620" s="768"/>
      <c r="CH620" s="768"/>
      <c r="CI620" s="850"/>
    </row>
    <row r="621" spans="85:87" x14ac:dyDescent="0.25">
      <c r="CG621" s="768"/>
      <c r="CH621" s="768"/>
      <c r="CI621" s="850"/>
    </row>
    <row r="622" spans="85:87" x14ac:dyDescent="0.25">
      <c r="CG622" s="768"/>
      <c r="CH622" s="768"/>
      <c r="CI622" s="850"/>
    </row>
    <row r="623" spans="85:87" x14ac:dyDescent="0.25">
      <c r="CG623" s="768"/>
      <c r="CH623" s="768"/>
      <c r="CI623" s="850"/>
    </row>
    <row r="624" spans="85:87" x14ac:dyDescent="0.25">
      <c r="CG624" s="768"/>
      <c r="CH624" s="768"/>
      <c r="CI624" s="850"/>
    </row>
    <row r="625" spans="85:87" x14ac:dyDescent="0.25">
      <c r="CG625" s="768"/>
      <c r="CH625" s="768"/>
      <c r="CI625" s="850"/>
    </row>
    <row r="626" spans="85:87" x14ac:dyDescent="0.25">
      <c r="CG626" s="768"/>
      <c r="CH626" s="768"/>
      <c r="CI626" s="850"/>
    </row>
    <row r="627" spans="85:87" x14ac:dyDescent="0.25">
      <c r="CG627" s="768"/>
      <c r="CH627" s="768"/>
      <c r="CI627" s="850"/>
    </row>
    <row r="628" spans="85:87" x14ac:dyDescent="0.25">
      <c r="CG628" s="768"/>
      <c r="CH628" s="768"/>
      <c r="CI628" s="850"/>
    </row>
    <row r="629" spans="85:87" x14ac:dyDescent="0.25">
      <c r="CG629" s="768"/>
      <c r="CH629" s="768"/>
      <c r="CI629" s="850"/>
    </row>
    <row r="630" spans="85:87" x14ac:dyDescent="0.25">
      <c r="CG630" s="768"/>
      <c r="CH630" s="768"/>
      <c r="CI630" s="850"/>
    </row>
    <row r="631" spans="85:87" x14ac:dyDescent="0.25">
      <c r="CG631" s="768"/>
      <c r="CH631" s="768"/>
      <c r="CI631" s="850"/>
    </row>
    <row r="632" spans="85:87" x14ac:dyDescent="0.25">
      <c r="CG632" s="768"/>
      <c r="CH632" s="768"/>
      <c r="CI632" s="850"/>
    </row>
    <row r="633" spans="85:87" x14ac:dyDescent="0.25">
      <c r="CG633" s="768"/>
      <c r="CH633" s="768"/>
      <c r="CI633" s="850"/>
    </row>
    <row r="634" spans="85:87" x14ac:dyDescent="0.25">
      <c r="CG634" s="768"/>
      <c r="CH634" s="768"/>
      <c r="CI634" s="850"/>
    </row>
    <row r="635" spans="85:87" x14ac:dyDescent="0.25">
      <c r="CG635" s="768"/>
      <c r="CH635" s="768"/>
      <c r="CI635" s="850"/>
    </row>
    <row r="636" spans="85:87" x14ac:dyDescent="0.25">
      <c r="CG636" s="768"/>
      <c r="CH636" s="768"/>
      <c r="CI636" s="850"/>
    </row>
    <row r="637" spans="85:87" x14ac:dyDescent="0.25">
      <c r="CG637" s="768"/>
      <c r="CH637" s="768"/>
      <c r="CI637" s="850"/>
    </row>
    <row r="638" spans="85:87" x14ac:dyDescent="0.25">
      <c r="CG638" s="768"/>
      <c r="CH638" s="768"/>
      <c r="CI638" s="850"/>
    </row>
    <row r="639" spans="85:87" x14ac:dyDescent="0.25">
      <c r="CG639" s="768"/>
      <c r="CH639" s="768"/>
      <c r="CI639" s="850"/>
    </row>
    <row r="640" spans="85:87" x14ac:dyDescent="0.25">
      <c r="CG640" s="768"/>
      <c r="CH640" s="768"/>
      <c r="CI640" s="850"/>
    </row>
    <row r="641" spans="85:87" x14ac:dyDescent="0.25">
      <c r="CG641" s="768"/>
      <c r="CH641" s="768"/>
      <c r="CI641" s="850"/>
    </row>
    <row r="642" spans="85:87" x14ac:dyDescent="0.25">
      <c r="CG642" s="768"/>
      <c r="CH642" s="768"/>
      <c r="CI642" s="850"/>
    </row>
    <row r="643" spans="85:87" x14ac:dyDescent="0.25">
      <c r="CG643" s="768"/>
      <c r="CH643" s="768"/>
      <c r="CI643" s="850"/>
    </row>
    <row r="644" spans="85:87" x14ac:dyDescent="0.25">
      <c r="CG644" s="768"/>
      <c r="CH644" s="768"/>
      <c r="CI644" s="850"/>
    </row>
    <row r="645" spans="85:87" x14ac:dyDescent="0.25">
      <c r="CG645" s="768"/>
      <c r="CH645" s="768"/>
      <c r="CI645" s="850"/>
    </row>
    <row r="646" spans="85:87" x14ac:dyDescent="0.25">
      <c r="CG646" s="768"/>
      <c r="CH646" s="768"/>
      <c r="CI646" s="850"/>
    </row>
    <row r="647" spans="85:87" x14ac:dyDescent="0.25">
      <c r="CG647" s="768"/>
      <c r="CH647" s="768"/>
      <c r="CI647" s="850"/>
    </row>
    <row r="648" spans="85:87" x14ac:dyDescent="0.25">
      <c r="CG648" s="768"/>
      <c r="CH648" s="768"/>
      <c r="CI648" s="850"/>
    </row>
    <row r="649" spans="85:87" x14ac:dyDescent="0.25">
      <c r="CG649" s="768"/>
      <c r="CH649" s="768"/>
      <c r="CI649" s="850"/>
    </row>
    <row r="650" spans="85:87" x14ac:dyDescent="0.25">
      <c r="CG650" s="768"/>
      <c r="CH650" s="768"/>
      <c r="CI650" s="850"/>
    </row>
    <row r="651" spans="85:87" x14ac:dyDescent="0.25">
      <c r="CG651" s="768"/>
      <c r="CH651" s="768"/>
      <c r="CI651" s="850"/>
    </row>
    <row r="652" spans="85:87" x14ac:dyDescent="0.25">
      <c r="CG652" s="768"/>
      <c r="CH652" s="768"/>
      <c r="CI652" s="850"/>
    </row>
    <row r="653" spans="85:87" x14ac:dyDescent="0.25">
      <c r="CG653" s="768"/>
      <c r="CH653" s="768"/>
      <c r="CI653" s="850"/>
    </row>
    <row r="654" spans="85:87" x14ac:dyDescent="0.25">
      <c r="CG654" s="768"/>
      <c r="CH654" s="768"/>
      <c r="CI654" s="850"/>
    </row>
    <row r="655" spans="85:87" x14ac:dyDescent="0.25">
      <c r="CG655" s="768"/>
      <c r="CH655" s="768"/>
      <c r="CI655" s="850"/>
    </row>
    <row r="656" spans="85:87" x14ac:dyDescent="0.25">
      <c r="CG656" s="768"/>
      <c r="CH656" s="768"/>
      <c r="CI656" s="850"/>
    </row>
    <row r="657" spans="85:87" x14ac:dyDescent="0.25">
      <c r="CG657" s="768"/>
      <c r="CH657" s="768"/>
      <c r="CI657" s="850"/>
    </row>
    <row r="658" spans="85:87" x14ac:dyDescent="0.25">
      <c r="CG658" s="768"/>
      <c r="CH658" s="768"/>
      <c r="CI658" s="850"/>
    </row>
    <row r="659" spans="85:87" x14ac:dyDescent="0.25">
      <c r="CG659" s="768"/>
      <c r="CH659" s="768"/>
      <c r="CI659" s="850"/>
    </row>
    <row r="660" spans="85:87" x14ac:dyDescent="0.25">
      <c r="CG660" s="768"/>
      <c r="CH660" s="768"/>
      <c r="CI660" s="850"/>
    </row>
    <row r="661" spans="85:87" x14ac:dyDescent="0.25">
      <c r="CG661" s="768"/>
      <c r="CH661" s="768"/>
      <c r="CI661" s="850"/>
    </row>
    <row r="662" spans="85:87" x14ac:dyDescent="0.25">
      <c r="CG662" s="768"/>
      <c r="CH662" s="768"/>
      <c r="CI662" s="850"/>
    </row>
    <row r="663" spans="85:87" x14ac:dyDescent="0.25">
      <c r="CG663" s="768"/>
      <c r="CH663" s="768"/>
      <c r="CI663" s="850"/>
    </row>
    <row r="664" spans="85:87" x14ac:dyDescent="0.25">
      <c r="CG664" s="768"/>
      <c r="CH664" s="768"/>
      <c r="CI664" s="850"/>
    </row>
    <row r="665" spans="85:87" x14ac:dyDescent="0.25">
      <c r="CG665" s="768"/>
      <c r="CH665" s="768"/>
      <c r="CI665" s="850"/>
    </row>
    <row r="666" spans="85:87" x14ac:dyDescent="0.25">
      <c r="CG666" s="768"/>
      <c r="CH666" s="768"/>
      <c r="CI666" s="850"/>
    </row>
    <row r="667" spans="85:87" x14ac:dyDescent="0.25">
      <c r="CG667" s="768"/>
      <c r="CH667" s="768"/>
      <c r="CI667" s="850"/>
    </row>
    <row r="668" spans="85:87" x14ac:dyDescent="0.25">
      <c r="CG668" s="768"/>
      <c r="CH668" s="768"/>
      <c r="CI668" s="850"/>
    </row>
    <row r="669" spans="85:87" x14ac:dyDescent="0.25">
      <c r="CG669" s="768"/>
      <c r="CH669" s="768"/>
      <c r="CI669" s="850"/>
    </row>
    <row r="670" spans="85:87" x14ac:dyDescent="0.25">
      <c r="CG670" s="768"/>
      <c r="CH670" s="768"/>
      <c r="CI670" s="850"/>
    </row>
    <row r="671" spans="85:87" x14ac:dyDescent="0.25">
      <c r="CG671" s="768"/>
      <c r="CH671" s="768"/>
      <c r="CI671" s="850"/>
    </row>
    <row r="672" spans="85:87" x14ac:dyDescent="0.25">
      <c r="CG672" s="768"/>
      <c r="CH672" s="768"/>
      <c r="CI672" s="850"/>
    </row>
    <row r="673" spans="85:87" x14ac:dyDescent="0.25">
      <c r="CG673" s="768"/>
      <c r="CH673" s="768"/>
      <c r="CI673" s="850"/>
    </row>
    <row r="674" spans="85:87" x14ac:dyDescent="0.25">
      <c r="CG674" s="768"/>
      <c r="CH674" s="768"/>
      <c r="CI674" s="850"/>
    </row>
    <row r="675" spans="85:87" x14ac:dyDescent="0.25">
      <c r="CG675" s="768"/>
      <c r="CH675" s="768"/>
      <c r="CI675" s="850"/>
    </row>
    <row r="676" spans="85:87" x14ac:dyDescent="0.25">
      <c r="CG676" s="768"/>
      <c r="CH676" s="768"/>
      <c r="CI676" s="850"/>
    </row>
    <row r="677" spans="85:87" x14ac:dyDescent="0.25">
      <c r="CG677" s="768"/>
      <c r="CH677" s="768"/>
      <c r="CI677" s="850"/>
    </row>
    <row r="678" spans="85:87" x14ac:dyDescent="0.25">
      <c r="CG678" s="768"/>
      <c r="CH678" s="768"/>
      <c r="CI678" s="850"/>
    </row>
    <row r="679" spans="85:87" x14ac:dyDescent="0.25">
      <c r="CG679" s="768"/>
      <c r="CH679" s="768"/>
      <c r="CI679" s="850"/>
    </row>
    <row r="680" spans="85:87" x14ac:dyDescent="0.25">
      <c r="CG680" s="768"/>
      <c r="CH680" s="768"/>
      <c r="CI680" s="850"/>
    </row>
    <row r="681" spans="85:87" x14ac:dyDescent="0.25">
      <c r="CG681" s="768"/>
      <c r="CH681" s="768"/>
      <c r="CI681" s="850"/>
    </row>
    <row r="682" spans="85:87" x14ac:dyDescent="0.25">
      <c r="CG682" s="768"/>
      <c r="CH682" s="768"/>
      <c r="CI682" s="850"/>
    </row>
    <row r="683" spans="85:87" x14ac:dyDescent="0.25">
      <c r="CG683" s="768"/>
      <c r="CH683" s="768"/>
      <c r="CI683" s="850"/>
    </row>
    <row r="684" spans="85:87" x14ac:dyDescent="0.25">
      <c r="CG684" s="768"/>
      <c r="CH684" s="768"/>
      <c r="CI684" s="850"/>
    </row>
    <row r="685" spans="85:87" x14ac:dyDescent="0.25">
      <c r="CG685" s="768"/>
      <c r="CH685" s="768"/>
      <c r="CI685" s="850"/>
    </row>
    <row r="686" spans="85:87" x14ac:dyDescent="0.25">
      <c r="CG686" s="768"/>
      <c r="CH686" s="768"/>
      <c r="CI686" s="850"/>
    </row>
    <row r="687" spans="85:87" x14ac:dyDescent="0.25">
      <c r="CG687" s="768"/>
      <c r="CH687" s="768"/>
      <c r="CI687" s="850"/>
    </row>
    <row r="688" spans="85:87" x14ac:dyDescent="0.25">
      <c r="CG688" s="768"/>
      <c r="CH688" s="768"/>
      <c r="CI688" s="850"/>
    </row>
    <row r="689" spans="85:87" x14ac:dyDescent="0.25">
      <c r="CG689" s="768"/>
      <c r="CH689" s="768"/>
      <c r="CI689" s="850"/>
    </row>
    <row r="690" spans="85:87" x14ac:dyDescent="0.25">
      <c r="CG690" s="768"/>
      <c r="CH690" s="768"/>
      <c r="CI690" s="850"/>
    </row>
    <row r="691" spans="85:87" x14ac:dyDescent="0.25">
      <c r="CG691" s="768"/>
      <c r="CH691" s="768"/>
      <c r="CI691" s="850"/>
    </row>
    <row r="692" spans="85:87" x14ac:dyDescent="0.25">
      <c r="CG692" s="768"/>
      <c r="CH692" s="768"/>
      <c r="CI692" s="850"/>
    </row>
    <row r="693" spans="85:87" x14ac:dyDescent="0.25">
      <c r="CG693" s="768"/>
      <c r="CH693" s="768"/>
      <c r="CI693" s="850"/>
    </row>
    <row r="694" spans="85:87" x14ac:dyDescent="0.25">
      <c r="CG694" s="768"/>
      <c r="CH694" s="768"/>
      <c r="CI694" s="850"/>
    </row>
    <row r="695" spans="85:87" x14ac:dyDescent="0.25">
      <c r="CG695" s="768"/>
      <c r="CH695" s="768"/>
      <c r="CI695" s="850"/>
    </row>
    <row r="696" spans="85:87" x14ac:dyDescent="0.25">
      <c r="CG696" s="768"/>
      <c r="CH696" s="768"/>
      <c r="CI696" s="850"/>
    </row>
    <row r="697" spans="85:87" x14ac:dyDescent="0.25">
      <c r="CG697" s="768"/>
      <c r="CH697" s="768"/>
      <c r="CI697" s="850"/>
    </row>
    <row r="698" spans="85:87" x14ac:dyDescent="0.25">
      <c r="CG698" s="768"/>
      <c r="CH698" s="768"/>
      <c r="CI698" s="850"/>
    </row>
    <row r="699" spans="85:87" x14ac:dyDescent="0.25">
      <c r="CG699" s="768"/>
      <c r="CH699" s="768"/>
      <c r="CI699" s="850"/>
    </row>
    <row r="700" spans="85:87" x14ac:dyDescent="0.25">
      <c r="CG700" s="768"/>
      <c r="CH700" s="768"/>
      <c r="CI700" s="850"/>
    </row>
    <row r="701" spans="85:87" x14ac:dyDescent="0.25">
      <c r="CG701" s="768"/>
      <c r="CH701" s="768"/>
      <c r="CI701" s="850"/>
    </row>
    <row r="702" spans="85:87" x14ac:dyDescent="0.25">
      <c r="CG702" s="768"/>
      <c r="CH702" s="768"/>
      <c r="CI702" s="850"/>
    </row>
    <row r="703" spans="85:87" x14ac:dyDescent="0.25">
      <c r="CG703" s="768"/>
      <c r="CH703" s="768"/>
      <c r="CI703" s="850"/>
    </row>
    <row r="704" spans="85:87" x14ac:dyDescent="0.25">
      <c r="CG704" s="768"/>
      <c r="CH704" s="768"/>
      <c r="CI704" s="850"/>
    </row>
    <row r="705" spans="85:87" x14ac:dyDescent="0.25">
      <c r="CG705" s="768"/>
      <c r="CH705" s="768"/>
      <c r="CI705" s="850"/>
    </row>
    <row r="706" spans="85:87" x14ac:dyDescent="0.25">
      <c r="CG706" s="768"/>
      <c r="CH706" s="768"/>
      <c r="CI706" s="850"/>
    </row>
    <row r="707" spans="85:87" x14ac:dyDescent="0.25">
      <c r="CG707" s="768"/>
      <c r="CH707" s="768"/>
      <c r="CI707" s="850"/>
    </row>
    <row r="708" spans="85:87" x14ac:dyDescent="0.25">
      <c r="CG708" s="768"/>
      <c r="CH708" s="768"/>
      <c r="CI708" s="850"/>
    </row>
    <row r="709" spans="85:87" x14ac:dyDescent="0.25">
      <c r="CG709" s="768"/>
      <c r="CH709" s="768"/>
      <c r="CI709" s="850"/>
    </row>
    <row r="710" spans="85:87" x14ac:dyDescent="0.25">
      <c r="CG710" s="768"/>
      <c r="CH710" s="768"/>
      <c r="CI710" s="850"/>
    </row>
    <row r="711" spans="85:87" x14ac:dyDescent="0.25">
      <c r="CG711" s="768"/>
      <c r="CH711" s="768"/>
      <c r="CI711" s="850"/>
    </row>
    <row r="712" spans="85:87" x14ac:dyDescent="0.25">
      <c r="CG712" s="768"/>
      <c r="CH712" s="768"/>
      <c r="CI712" s="850"/>
    </row>
    <row r="713" spans="85:87" x14ac:dyDescent="0.25">
      <c r="CG713" s="768"/>
      <c r="CH713" s="768"/>
      <c r="CI713" s="850"/>
    </row>
    <row r="714" spans="85:87" x14ac:dyDescent="0.25">
      <c r="CG714" s="768"/>
      <c r="CH714" s="768"/>
      <c r="CI714" s="850"/>
    </row>
    <row r="715" spans="85:87" x14ac:dyDescent="0.25">
      <c r="CG715" s="768"/>
      <c r="CH715" s="768"/>
      <c r="CI715" s="850"/>
    </row>
    <row r="716" spans="85:87" x14ac:dyDescent="0.25">
      <c r="CG716" s="768"/>
      <c r="CH716" s="768"/>
      <c r="CI716" s="850"/>
    </row>
    <row r="717" spans="85:87" x14ac:dyDescent="0.25">
      <c r="CG717" s="768"/>
      <c r="CH717" s="768"/>
      <c r="CI717" s="850"/>
    </row>
    <row r="718" spans="85:87" x14ac:dyDescent="0.25">
      <c r="CG718" s="768"/>
      <c r="CH718" s="768"/>
      <c r="CI718" s="850"/>
    </row>
    <row r="719" spans="85:87" x14ac:dyDescent="0.25">
      <c r="CG719" s="768"/>
      <c r="CH719" s="768"/>
      <c r="CI719" s="850"/>
    </row>
    <row r="720" spans="85:87" x14ac:dyDescent="0.25">
      <c r="CG720" s="768"/>
      <c r="CH720" s="768"/>
      <c r="CI720" s="850"/>
    </row>
    <row r="721" spans="85:87" x14ac:dyDescent="0.25">
      <c r="CG721" s="768"/>
      <c r="CH721" s="768"/>
      <c r="CI721" s="850"/>
    </row>
    <row r="722" spans="85:87" x14ac:dyDescent="0.25">
      <c r="CG722" s="768"/>
      <c r="CH722" s="768"/>
      <c r="CI722" s="850"/>
    </row>
    <row r="723" spans="85:87" x14ac:dyDescent="0.25">
      <c r="CG723" s="768"/>
      <c r="CH723" s="768"/>
      <c r="CI723" s="850"/>
    </row>
    <row r="724" spans="85:87" x14ac:dyDescent="0.25">
      <c r="CG724" s="768"/>
      <c r="CH724" s="768"/>
      <c r="CI724" s="850"/>
    </row>
    <row r="725" spans="85:87" x14ac:dyDescent="0.25">
      <c r="CG725" s="768"/>
      <c r="CH725" s="768"/>
      <c r="CI725" s="850"/>
    </row>
    <row r="726" spans="85:87" x14ac:dyDescent="0.25">
      <c r="CG726" s="768"/>
      <c r="CH726" s="768"/>
      <c r="CI726" s="850"/>
    </row>
    <row r="727" spans="85:87" x14ac:dyDescent="0.25">
      <c r="CG727" s="768"/>
      <c r="CH727" s="768"/>
      <c r="CI727" s="850"/>
    </row>
    <row r="728" spans="85:87" x14ac:dyDescent="0.25">
      <c r="CG728" s="768"/>
      <c r="CH728" s="768"/>
      <c r="CI728" s="850"/>
    </row>
    <row r="729" spans="85:87" x14ac:dyDescent="0.25">
      <c r="CG729" s="768"/>
      <c r="CH729" s="768"/>
      <c r="CI729" s="850"/>
    </row>
    <row r="730" spans="85:87" x14ac:dyDescent="0.25">
      <c r="CG730" s="768"/>
      <c r="CH730" s="768"/>
      <c r="CI730" s="850"/>
    </row>
    <row r="731" spans="85:87" x14ac:dyDescent="0.25">
      <c r="CG731" s="768"/>
      <c r="CH731" s="768"/>
      <c r="CI731" s="850"/>
    </row>
    <row r="732" spans="85:87" x14ac:dyDescent="0.25">
      <c r="CG732" s="768"/>
      <c r="CH732" s="768"/>
      <c r="CI732" s="850"/>
    </row>
    <row r="733" spans="85:87" x14ac:dyDescent="0.25">
      <c r="CG733" s="768"/>
      <c r="CH733" s="768"/>
      <c r="CI733" s="850"/>
    </row>
    <row r="734" spans="85:87" x14ac:dyDescent="0.25">
      <c r="CG734" s="768"/>
      <c r="CH734" s="768"/>
      <c r="CI734" s="850"/>
    </row>
    <row r="735" spans="85:87" x14ac:dyDescent="0.25">
      <c r="CG735" s="768"/>
      <c r="CH735" s="768"/>
      <c r="CI735" s="850"/>
    </row>
    <row r="736" spans="85:87" x14ac:dyDescent="0.25">
      <c r="CG736" s="768"/>
      <c r="CH736" s="768"/>
      <c r="CI736" s="850"/>
    </row>
    <row r="737" spans="85:87" x14ac:dyDescent="0.25">
      <c r="CG737" s="768"/>
      <c r="CH737" s="768"/>
      <c r="CI737" s="850"/>
    </row>
    <row r="738" spans="85:87" x14ac:dyDescent="0.25">
      <c r="CG738" s="768"/>
      <c r="CH738" s="768"/>
      <c r="CI738" s="850"/>
    </row>
    <row r="739" spans="85:87" x14ac:dyDescent="0.25">
      <c r="CG739" s="768"/>
      <c r="CH739" s="768"/>
      <c r="CI739" s="850"/>
    </row>
    <row r="740" spans="85:87" x14ac:dyDescent="0.25">
      <c r="CG740" s="768"/>
      <c r="CH740" s="768"/>
      <c r="CI740" s="850"/>
    </row>
    <row r="741" spans="85:87" x14ac:dyDescent="0.25">
      <c r="CG741" s="768"/>
      <c r="CH741" s="768"/>
      <c r="CI741" s="850"/>
    </row>
    <row r="742" spans="85:87" x14ac:dyDescent="0.25">
      <c r="CG742" s="768"/>
      <c r="CH742" s="768"/>
      <c r="CI742" s="850"/>
    </row>
    <row r="743" spans="85:87" x14ac:dyDescent="0.25">
      <c r="CG743" s="768"/>
      <c r="CH743" s="768"/>
      <c r="CI743" s="850"/>
    </row>
    <row r="744" spans="85:87" x14ac:dyDescent="0.25">
      <c r="CG744" s="768"/>
      <c r="CH744" s="768"/>
      <c r="CI744" s="850"/>
    </row>
    <row r="745" spans="85:87" x14ac:dyDescent="0.25">
      <c r="CG745" s="768"/>
      <c r="CH745" s="768"/>
      <c r="CI745" s="850"/>
    </row>
    <row r="746" spans="85:87" x14ac:dyDescent="0.25">
      <c r="CG746" s="768"/>
      <c r="CH746" s="768"/>
      <c r="CI746" s="850"/>
    </row>
    <row r="747" spans="85:87" x14ac:dyDescent="0.25">
      <c r="CG747" s="768"/>
      <c r="CH747" s="768"/>
      <c r="CI747" s="850"/>
    </row>
    <row r="748" spans="85:87" x14ac:dyDescent="0.25">
      <c r="CG748" s="768"/>
      <c r="CH748" s="768"/>
      <c r="CI748" s="850"/>
    </row>
    <row r="749" spans="85:87" x14ac:dyDescent="0.25">
      <c r="CG749" s="768"/>
      <c r="CH749" s="768"/>
      <c r="CI749" s="850"/>
    </row>
    <row r="750" spans="85:87" x14ac:dyDescent="0.25">
      <c r="CG750" s="768"/>
      <c r="CH750" s="768"/>
      <c r="CI750" s="850"/>
    </row>
    <row r="751" spans="85:87" x14ac:dyDescent="0.25">
      <c r="CG751" s="768"/>
      <c r="CH751" s="768"/>
      <c r="CI751" s="850"/>
    </row>
    <row r="752" spans="85:87" x14ac:dyDescent="0.25">
      <c r="CG752" s="768"/>
      <c r="CH752" s="768"/>
      <c r="CI752" s="850"/>
    </row>
    <row r="753" spans="85:87" x14ac:dyDescent="0.25">
      <c r="CG753" s="768"/>
      <c r="CH753" s="768"/>
      <c r="CI753" s="850"/>
    </row>
    <row r="754" spans="85:87" x14ac:dyDescent="0.25">
      <c r="CG754" s="768"/>
      <c r="CH754" s="768"/>
      <c r="CI754" s="850"/>
    </row>
    <row r="755" spans="85:87" x14ac:dyDescent="0.25">
      <c r="CG755" s="768"/>
      <c r="CH755" s="768"/>
      <c r="CI755" s="850"/>
    </row>
    <row r="756" spans="85:87" x14ac:dyDescent="0.25">
      <c r="CG756" s="768"/>
      <c r="CH756" s="768"/>
      <c r="CI756" s="850"/>
    </row>
    <row r="757" spans="85:87" x14ac:dyDescent="0.25">
      <c r="CG757" s="768"/>
      <c r="CH757" s="768"/>
      <c r="CI757" s="850"/>
    </row>
    <row r="758" spans="85:87" x14ac:dyDescent="0.25">
      <c r="CG758" s="768"/>
      <c r="CH758" s="768"/>
      <c r="CI758" s="850"/>
    </row>
    <row r="759" spans="85:87" x14ac:dyDescent="0.25">
      <c r="CG759" s="768"/>
      <c r="CH759" s="768"/>
      <c r="CI759" s="850"/>
    </row>
    <row r="760" spans="85:87" x14ac:dyDescent="0.25">
      <c r="CG760" s="768"/>
      <c r="CH760" s="768"/>
      <c r="CI760" s="850"/>
    </row>
    <row r="761" spans="85:87" x14ac:dyDescent="0.25">
      <c r="CG761" s="768"/>
      <c r="CH761" s="768"/>
      <c r="CI761" s="850"/>
    </row>
    <row r="762" spans="85:87" x14ac:dyDescent="0.25">
      <c r="CG762" s="768"/>
      <c r="CH762" s="768"/>
      <c r="CI762" s="850"/>
    </row>
    <row r="763" spans="85:87" x14ac:dyDescent="0.25">
      <c r="CG763" s="768"/>
      <c r="CH763" s="768"/>
      <c r="CI763" s="850"/>
    </row>
    <row r="764" spans="85:87" x14ac:dyDescent="0.25">
      <c r="CG764" s="768"/>
      <c r="CH764" s="768"/>
      <c r="CI764" s="850"/>
    </row>
    <row r="765" spans="85:87" x14ac:dyDescent="0.25">
      <c r="CG765" s="768"/>
      <c r="CH765" s="768"/>
      <c r="CI765" s="850"/>
    </row>
    <row r="766" spans="85:87" x14ac:dyDescent="0.25">
      <c r="CG766" s="768"/>
      <c r="CH766" s="768"/>
      <c r="CI766" s="850"/>
    </row>
    <row r="767" spans="85:87" x14ac:dyDescent="0.25">
      <c r="CG767" s="768"/>
      <c r="CH767" s="768"/>
      <c r="CI767" s="850"/>
    </row>
    <row r="768" spans="85:87" x14ac:dyDescent="0.25">
      <c r="CG768" s="768"/>
      <c r="CH768" s="768"/>
      <c r="CI768" s="850"/>
    </row>
    <row r="769" spans="85:87" x14ac:dyDescent="0.25">
      <c r="CG769" s="768"/>
      <c r="CH769" s="768"/>
      <c r="CI769" s="850"/>
    </row>
    <row r="770" spans="85:87" x14ac:dyDescent="0.25">
      <c r="CG770" s="768"/>
      <c r="CH770" s="768"/>
      <c r="CI770" s="850"/>
    </row>
    <row r="771" spans="85:87" x14ac:dyDescent="0.25">
      <c r="CG771" s="768"/>
      <c r="CH771" s="768"/>
      <c r="CI771" s="850"/>
    </row>
    <row r="772" spans="85:87" x14ac:dyDescent="0.25">
      <c r="CG772" s="768"/>
      <c r="CH772" s="768"/>
      <c r="CI772" s="850"/>
    </row>
    <row r="773" spans="85:87" x14ac:dyDescent="0.25">
      <c r="CG773" s="768"/>
      <c r="CH773" s="768"/>
      <c r="CI773" s="850"/>
    </row>
    <row r="774" spans="85:87" x14ac:dyDescent="0.25">
      <c r="CG774" s="768"/>
      <c r="CH774" s="768"/>
      <c r="CI774" s="850"/>
    </row>
    <row r="775" spans="85:87" x14ac:dyDescent="0.25">
      <c r="CG775" s="768"/>
      <c r="CH775" s="768"/>
      <c r="CI775" s="850"/>
    </row>
    <row r="776" spans="85:87" x14ac:dyDescent="0.25">
      <c r="CG776" s="768"/>
      <c r="CH776" s="768"/>
      <c r="CI776" s="850"/>
    </row>
    <row r="777" spans="85:87" x14ac:dyDescent="0.25">
      <c r="CG777" s="768"/>
      <c r="CH777" s="768"/>
      <c r="CI777" s="850"/>
    </row>
    <row r="778" spans="85:87" x14ac:dyDescent="0.25">
      <c r="CG778" s="768"/>
      <c r="CH778" s="768"/>
      <c r="CI778" s="850"/>
    </row>
    <row r="779" spans="85:87" x14ac:dyDescent="0.25">
      <c r="CG779" s="768"/>
      <c r="CH779" s="768"/>
      <c r="CI779" s="850"/>
    </row>
    <row r="780" spans="85:87" x14ac:dyDescent="0.25">
      <c r="CG780" s="768"/>
      <c r="CH780" s="768"/>
      <c r="CI780" s="850"/>
    </row>
    <row r="781" spans="85:87" x14ac:dyDescent="0.25">
      <c r="CG781" s="768"/>
      <c r="CH781" s="768"/>
      <c r="CI781" s="850"/>
    </row>
    <row r="782" spans="85:87" x14ac:dyDescent="0.25">
      <c r="CG782" s="768"/>
      <c r="CH782" s="768"/>
      <c r="CI782" s="850"/>
    </row>
    <row r="783" spans="85:87" x14ac:dyDescent="0.25">
      <c r="CG783" s="768"/>
      <c r="CH783" s="768"/>
      <c r="CI783" s="850"/>
    </row>
    <row r="784" spans="85:87" x14ac:dyDescent="0.25">
      <c r="CG784" s="768"/>
      <c r="CH784" s="768"/>
      <c r="CI784" s="850"/>
    </row>
    <row r="785" spans="85:87" x14ac:dyDescent="0.25">
      <c r="CG785" s="768"/>
      <c r="CH785" s="768"/>
      <c r="CI785" s="850"/>
    </row>
    <row r="786" spans="85:87" x14ac:dyDescent="0.25">
      <c r="CG786" s="768"/>
      <c r="CH786" s="768"/>
      <c r="CI786" s="850"/>
    </row>
    <row r="787" spans="85:87" x14ac:dyDescent="0.25">
      <c r="CG787" s="768"/>
      <c r="CH787" s="768"/>
      <c r="CI787" s="850"/>
    </row>
    <row r="788" spans="85:87" x14ac:dyDescent="0.25">
      <c r="CG788" s="768"/>
      <c r="CH788" s="768"/>
      <c r="CI788" s="850"/>
    </row>
    <row r="789" spans="85:87" x14ac:dyDescent="0.25">
      <c r="CG789" s="768"/>
      <c r="CH789" s="768"/>
      <c r="CI789" s="850"/>
    </row>
    <row r="790" spans="85:87" x14ac:dyDescent="0.25">
      <c r="CG790" s="768"/>
      <c r="CH790" s="768"/>
      <c r="CI790" s="850"/>
    </row>
    <row r="791" spans="85:87" x14ac:dyDescent="0.25">
      <c r="CG791" s="768"/>
      <c r="CH791" s="768"/>
      <c r="CI791" s="850"/>
    </row>
    <row r="792" spans="85:87" x14ac:dyDescent="0.25">
      <c r="CG792" s="768"/>
      <c r="CH792" s="768"/>
      <c r="CI792" s="850"/>
    </row>
    <row r="793" spans="85:87" x14ac:dyDescent="0.25">
      <c r="CG793" s="768"/>
      <c r="CH793" s="768"/>
      <c r="CI793" s="850"/>
    </row>
    <row r="794" spans="85:87" x14ac:dyDescent="0.25">
      <c r="CG794" s="768"/>
      <c r="CH794" s="768"/>
      <c r="CI794" s="850"/>
    </row>
    <row r="795" spans="85:87" x14ac:dyDescent="0.25">
      <c r="CG795" s="768"/>
      <c r="CH795" s="768"/>
      <c r="CI795" s="850"/>
    </row>
    <row r="796" spans="85:87" x14ac:dyDescent="0.25">
      <c r="CG796" s="768"/>
      <c r="CH796" s="768"/>
      <c r="CI796" s="850"/>
    </row>
    <row r="797" spans="85:87" x14ac:dyDescent="0.25">
      <c r="CG797" s="768"/>
      <c r="CH797" s="768"/>
      <c r="CI797" s="850"/>
    </row>
    <row r="798" spans="85:87" x14ac:dyDescent="0.25">
      <c r="CG798" s="768"/>
      <c r="CH798" s="768"/>
      <c r="CI798" s="850"/>
    </row>
    <row r="799" spans="85:87" x14ac:dyDescent="0.25">
      <c r="CG799" s="768"/>
      <c r="CH799" s="768"/>
      <c r="CI799" s="850"/>
    </row>
    <row r="800" spans="85:87" x14ac:dyDescent="0.25">
      <c r="CG800" s="768"/>
      <c r="CH800" s="768"/>
      <c r="CI800" s="850"/>
    </row>
    <row r="801" spans="85:87" x14ac:dyDescent="0.25">
      <c r="CG801" s="768"/>
      <c r="CH801" s="768"/>
      <c r="CI801" s="850"/>
    </row>
    <row r="802" spans="85:87" x14ac:dyDescent="0.25">
      <c r="CG802" s="768"/>
      <c r="CH802" s="768"/>
      <c r="CI802" s="850"/>
    </row>
    <row r="803" spans="85:87" x14ac:dyDescent="0.25">
      <c r="CG803" s="768"/>
      <c r="CH803" s="768"/>
      <c r="CI803" s="850"/>
    </row>
    <row r="804" spans="85:87" x14ac:dyDescent="0.25">
      <c r="CG804" s="768"/>
      <c r="CH804" s="768"/>
      <c r="CI804" s="850"/>
    </row>
    <row r="805" spans="85:87" x14ac:dyDescent="0.25">
      <c r="CG805" s="768"/>
      <c r="CH805" s="768"/>
      <c r="CI805" s="850"/>
    </row>
    <row r="806" spans="85:87" x14ac:dyDescent="0.25">
      <c r="CG806" s="768"/>
      <c r="CH806" s="768"/>
      <c r="CI806" s="850"/>
    </row>
    <row r="807" spans="85:87" x14ac:dyDescent="0.25">
      <c r="CG807" s="768"/>
      <c r="CH807" s="768"/>
      <c r="CI807" s="850"/>
    </row>
    <row r="808" spans="85:87" x14ac:dyDescent="0.25">
      <c r="CG808" s="768"/>
      <c r="CH808" s="768"/>
      <c r="CI808" s="850"/>
    </row>
    <row r="809" spans="85:87" x14ac:dyDescent="0.25">
      <c r="CG809" s="768"/>
      <c r="CH809" s="768"/>
      <c r="CI809" s="850"/>
    </row>
    <row r="810" spans="85:87" x14ac:dyDescent="0.25">
      <c r="CG810" s="768"/>
      <c r="CH810" s="768"/>
      <c r="CI810" s="850"/>
    </row>
    <row r="811" spans="85:87" x14ac:dyDescent="0.25">
      <c r="CG811" s="768"/>
      <c r="CH811" s="768"/>
      <c r="CI811" s="850"/>
    </row>
    <row r="812" spans="85:87" x14ac:dyDescent="0.25">
      <c r="CG812" s="768"/>
      <c r="CH812" s="768"/>
      <c r="CI812" s="850"/>
    </row>
    <row r="813" spans="85:87" x14ac:dyDescent="0.25">
      <c r="CG813" s="768"/>
      <c r="CH813" s="768"/>
      <c r="CI813" s="850"/>
    </row>
    <row r="814" spans="85:87" x14ac:dyDescent="0.25">
      <c r="CG814" s="768"/>
      <c r="CH814" s="768"/>
      <c r="CI814" s="850"/>
    </row>
    <row r="815" spans="85:87" x14ac:dyDescent="0.25">
      <c r="CG815" s="768"/>
      <c r="CH815" s="768"/>
      <c r="CI815" s="850"/>
    </row>
    <row r="816" spans="85:87" x14ac:dyDescent="0.25">
      <c r="CG816" s="768"/>
      <c r="CH816" s="768"/>
      <c r="CI816" s="850"/>
    </row>
    <row r="817" spans="85:87" x14ac:dyDescent="0.25">
      <c r="CG817" s="768"/>
      <c r="CH817" s="768"/>
      <c r="CI817" s="850"/>
    </row>
    <row r="818" spans="85:87" x14ac:dyDescent="0.25">
      <c r="CG818" s="768"/>
      <c r="CH818" s="768"/>
      <c r="CI818" s="850"/>
    </row>
    <row r="819" spans="85:87" x14ac:dyDescent="0.25">
      <c r="CG819" s="768"/>
      <c r="CH819" s="768"/>
      <c r="CI819" s="850"/>
    </row>
    <row r="820" spans="85:87" x14ac:dyDescent="0.25">
      <c r="CG820" s="768"/>
      <c r="CH820" s="768"/>
      <c r="CI820" s="850"/>
    </row>
    <row r="821" spans="85:87" x14ac:dyDescent="0.25">
      <c r="CG821" s="768"/>
      <c r="CH821" s="768"/>
      <c r="CI821" s="850"/>
    </row>
    <row r="822" spans="85:87" x14ac:dyDescent="0.25">
      <c r="CG822" s="768"/>
      <c r="CH822" s="768"/>
      <c r="CI822" s="850"/>
    </row>
    <row r="823" spans="85:87" x14ac:dyDescent="0.25">
      <c r="CG823" s="768"/>
      <c r="CH823" s="768"/>
      <c r="CI823" s="850"/>
    </row>
    <row r="824" spans="85:87" x14ac:dyDescent="0.25">
      <c r="CG824" s="768"/>
      <c r="CH824" s="768"/>
      <c r="CI824" s="850"/>
    </row>
    <row r="825" spans="85:87" x14ac:dyDescent="0.25">
      <c r="CG825" s="768"/>
      <c r="CH825" s="768"/>
      <c r="CI825" s="850"/>
    </row>
    <row r="826" spans="85:87" x14ac:dyDescent="0.25">
      <c r="CG826" s="768"/>
      <c r="CH826" s="768"/>
      <c r="CI826" s="850"/>
    </row>
    <row r="827" spans="85:87" x14ac:dyDescent="0.25">
      <c r="CG827" s="768"/>
      <c r="CH827" s="768"/>
      <c r="CI827" s="850"/>
    </row>
    <row r="828" spans="85:87" x14ac:dyDescent="0.25">
      <c r="CG828" s="768"/>
      <c r="CH828" s="768"/>
      <c r="CI828" s="850"/>
    </row>
    <row r="829" spans="85:87" x14ac:dyDescent="0.25">
      <c r="CG829" s="768"/>
      <c r="CH829" s="768"/>
      <c r="CI829" s="850"/>
    </row>
    <row r="830" spans="85:87" x14ac:dyDescent="0.25">
      <c r="CG830" s="768"/>
      <c r="CH830" s="768"/>
      <c r="CI830" s="850"/>
    </row>
    <row r="831" spans="85:87" x14ac:dyDescent="0.25">
      <c r="CG831" s="768"/>
      <c r="CH831" s="768"/>
      <c r="CI831" s="850"/>
    </row>
    <row r="832" spans="85:87" x14ac:dyDescent="0.25">
      <c r="CG832" s="768"/>
      <c r="CH832" s="768"/>
      <c r="CI832" s="850"/>
    </row>
    <row r="833" spans="85:87" x14ac:dyDescent="0.25">
      <c r="CG833" s="768"/>
      <c r="CH833" s="768"/>
      <c r="CI833" s="850"/>
    </row>
    <row r="834" spans="85:87" x14ac:dyDescent="0.25">
      <c r="CG834" s="768"/>
      <c r="CH834" s="768"/>
      <c r="CI834" s="850"/>
    </row>
    <row r="835" spans="85:87" x14ac:dyDescent="0.25">
      <c r="CG835" s="768"/>
      <c r="CH835" s="768"/>
      <c r="CI835" s="850"/>
    </row>
    <row r="836" spans="85:87" x14ac:dyDescent="0.25">
      <c r="CG836" s="768"/>
      <c r="CH836" s="768"/>
      <c r="CI836" s="850"/>
    </row>
    <row r="837" spans="85:87" x14ac:dyDescent="0.25">
      <c r="CG837" s="768"/>
      <c r="CH837" s="768"/>
      <c r="CI837" s="850"/>
    </row>
    <row r="838" spans="85:87" x14ac:dyDescent="0.25">
      <c r="CG838" s="768"/>
      <c r="CH838" s="768"/>
      <c r="CI838" s="850"/>
    </row>
    <row r="839" spans="85:87" x14ac:dyDescent="0.25">
      <c r="CG839" s="768"/>
      <c r="CH839" s="768"/>
      <c r="CI839" s="850"/>
    </row>
    <row r="840" spans="85:87" x14ac:dyDescent="0.25">
      <c r="CG840" s="768"/>
      <c r="CH840" s="768"/>
      <c r="CI840" s="850"/>
    </row>
    <row r="841" spans="85:87" x14ac:dyDescent="0.25">
      <c r="CG841" s="768"/>
      <c r="CH841" s="768"/>
      <c r="CI841" s="850"/>
    </row>
    <row r="842" spans="85:87" x14ac:dyDescent="0.25">
      <c r="CG842" s="768"/>
      <c r="CH842" s="768"/>
      <c r="CI842" s="850"/>
    </row>
    <row r="843" spans="85:87" x14ac:dyDescent="0.25">
      <c r="CG843" s="768"/>
      <c r="CH843" s="768"/>
      <c r="CI843" s="850"/>
    </row>
    <row r="844" spans="85:87" x14ac:dyDescent="0.25">
      <c r="CG844" s="768"/>
      <c r="CH844" s="768"/>
      <c r="CI844" s="850"/>
    </row>
    <row r="845" spans="85:87" x14ac:dyDescent="0.25">
      <c r="CG845" s="768"/>
      <c r="CH845" s="768"/>
      <c r="CI845" s="850"/>
    </row>
    <row r="846" spans="85:87" x14ac:dyDescent="0.25">
      <c r="CG846" s="768"/>
      <c r="CH846" s="768"/>
      <c r="CI846" s="850"/>
    </row>
    <row r="847" spans="85:87" x14ac:dyDescent="0.25">
      <c r="CG847" s="768"/>
      <c r="CH847" s="768"/>
      <c r="CI847" s="850"/>
    </row>
    <row r="848" spans="85:87" x14ac:dyDescent="0.25">
      <c r="CG848" s="768"/>
      <c r="CH848" s="768"/>
      <c r="CI848" s="850"/>
    </row>
    <row r="849" spans="85:87" x14ac:dyDescent="0.25">
      <c r="CG849" s="768"/>
      <c r="CH849" s="768"/>
      <c r="CI849" s="850"/>
    </row>
    <row r="850" spans="85:87" x14ac:dyDescent="0.25">
      <c r="CG850" s="768"/>
      <c r="CH850" s="768"/>
      <c r="CI850" s="850"/>
    </row>
    <row r="851" spans="85:87" x14ac:dyDescent="0.25">
      <c r="CG851" s="768"/>
      <c r="CH851" s="768"/>
      <c r="CI851" s="850"/>
    </row>
    <row r="852" spans="85:87" x14ac:dyDescent="0.25">
      <c r="CG852" s="768"/>
      <c r="CH852" s="768"/>
      <c r="CI852" s="850"/>
    </row>
    <row r="853" spans="85:87" x14ac:dyDescent="0.25">
      <c r="CG853" s="768"/>
      <c r="CH853" s="768"/>
      <c r="CI853" s="850"/>
    </row>
    <row r="854" spans="85:87" x14ac:dyDescent="0.25">
      <c r="CG854" s="768"/>
      <c r="CH854" s="768"/>
      <c r="CI854" s="850"/>
    </row>
    <row r="855" spans="85:87" x14ac:dyDescent="0.25">
      <c r="CG855" s="768"/>
      <c r="CH855" s="768"/>
      <c r="CI855" s="850"/>
    </row>
    <row r="856" spans="85:87" x14ac:dyDescent="0.25">
      <c r="CG856" s="768"/>
      <c r="CH856" s="768"/>
      <c r="CI856" s="850"/>
    </row>
    <row r="857" spans="85:87" x14ac:dyDescent="0.25">
      <c r="CG857" s="768"/>
      <c r="CH857" s="768"/>
      <c r="CI857" s="850"/>
    </row>
    <row r="858" spans="85:87" x14ac:dyDescent="0.25">
      <c r="CG858" s="768"/>
      <c r="CH858" s="768"/>
      <c r="CI858" s="850"/>
    </row>
    <row r="859" spans="85:87" x14ac:dyDescent="0.25">
      <c r="CG859" s="768"/>
      <c r="CH859" s="768"/>
      <c r="CI859" s="850"/>
    </row>
    <row r="860" spans="85:87" x14ac:dyDescent="0.25">
      <c r="CG860" s="768"/>
      <c r="CH860" s="768"/>
      <c r="CI860" s="850"/>
    </row>
    <row r="861" spans="85:87" x14ac:dyDescent="0.25">
      <c r="CG861" s="768"/>
      <c r="CH861" s="768"/>
      <c r="CI861" s="850"/>
    </row>
    <row r="862" spans="85:87" x14ac:dyDescent="0.25">
      <c r="CG862" s="768"/>
      <c r="CH862" s="768"/>
      <c r="CI862" s="850"/>
    </row>
    <row r="863" spans="85:87" x14ac:dyDescent="0.25">
      <c r="CG863" s="768"/>
      <c r="CH863" s="768"/>
      <c r="CI863" s="850"/>
    </row>
    <row r="864" spans="85:87" x14ac:dyDescent="0.25">
      <c r="CG864" s="768"/>
      <c r="CH864" s="768"/>
      <c r="CI864" s="850"/>
    </row>
    <row r="865" spans="85:87" x14ac:dyDescent="0.25">
      <c r="CG865" s="768"/>
      <c r="CH865" s="768"/>
      <c r="CI865" s="850"/>
    </row>
    <row r="866" spans="85:87" x14ac:dyDescent="0.25">
      <c r="CG866" s="768"/>
      <c r="CH866" s="768"/>
      <c r="CI866" s="850"/>
    </row>
    <row r="867" spans="85:87" x14ac:dyDescent="0.25">
      <c r="CG867" s="768"/>
      <c r="CH867" s="768"/>
      <c r="CI867" s="850"/>
    </row>
    <row r="868" spans="85:87" x14ac:dyDescent="0.25">
      <c r="CG868" s="768"/>
      <c r="CH868" s="768"/>
      <c r="CI868" s="850"/>
    </row>
    <row r="869" spans="85:87" x14ac:dyDescent="0.25">
      <c r="CG869" s="768"/>
      <c r="CH869" s="768"/>
      <c r="CI869" s="850"/>
    </row>
    <row r="870" spans="85:87" x14ac:dyDescent="0.25">
      <c r="CG870" s="768"/>
      <c r="CH870" s="768"/>
      <c r="CI870" s="850"/>
    </row>
    <row r="871" spans="85:87" x14ac:dyDescent="0.25">
      <c r="CG871" s="768"/>
      <c r="CH871" s="768"/>
      <c r="CI871" s="850"/>
    </row>
    <row r="872" spans="85:87" x14ac:dyDescent="0.25">
      <c r="CG872" s="768"/>
      <c r="CH872" s="768"/>
      <c r="CI872" s="850"/>
    </row>
    <row r="873" spans="85:87" x14ac:dyDescent="0.25">
      <c r="CG873" s="768"/>
      <c r="CH873" s="768"/>
      <c r="CI873" s="850"/>
    </row>
    <row r="874" spans="85:87" x14ac:dyDescent="0.25">
      <c r="CG874" s="768"/>
      <c r="CH874" s="768"/>
      <c r="CI874" s="850"/>
    </row>
    <row r="875" spans="85:87" x14ac:dyDescent="0.25">
      <c r="CG875" s="768"/>
      <c r="CH875" s="768"/>
      <c r="CI875" s="850"/>
    </row>
    <row r="876" spans="85:87" x14ac:dyDescent="0.25">
      <c r="CG876" s="768"/>
      <c r="CH876" s="768"/>
      <c r="CI876" s="850"/>
    </row>
    <row r="877" spans="85:87" x14ac:dyDescent="0.25">
      <c r="CG877" s="768"/>
      <c r="CH877" s="768"/>
      <c r="CI877" s="850"/>
    </row>
    <row r="878" spans="85:87" x14ac:dyDescent="0.25">
      <c r="CG878" s="768"/>
      <c r="CH878" s="768"/>
      <c r="CI878" s="850"/>
    </row>
    <row r="879" spans="85:87" x14ac:dyDescent="0.25">
      <c r="CG879" s="768"/>
      <c r="CH879" s="768"/>
      <c r="CI879" s="850"/>
    </row>
    <row r="880" spans="85:87" x14ac:dyDescent="0.25">
      <c r="CG880" s="768"/>
      <c r="CH880" s="768"/>
      <c r="CI880" s="850"/>
    </row>
    <row r="881" spans="85:87" x14ac:dyDescent="0.25">
      <c r="CG881" s="768"/>
      <c r="CH881" s="768"/>
      <c r="CI881" s="850"/>
    </row>
    <row r="882" spans="85:87" x14ac:dyDescent="0.25">
      <c r="CG882" s="768"/>
      <c r="CH882" s="768"/>
      <c r="CI882" s="850"/>
    </row>
    <row r="883" spans="85:87" x14ac:dyDescent="0.25">
      <c r="CG883" s="768"/>
      <c r="CH883" s="768"/>
      <c r="CI883" s="850"/>
    </row>
    <row r="884" spans="85:87" x14ac:dyDescent="0.25">
      <c r="CG884" s="768"/>
      <c r="CH884" s="768"/>
      <c r="CI884" s="850"/>
    </row>
    <row r="885" spans="85:87" x14ac:dyDescent="0.25">
      <c r="CG885" s="768"/>
      <c r="CH885" s="768"/>
      <c r="CI885" s="850"/>
    </row>
    <row r="886" spans="85:87" x14ac:dyDescent="0.25">
      <c r="CG886" s="768"/>
      <c r="CH886" s="768"/>
      <c r="CI886" s="850"/>
    </row>
    <row r="887" spans="85:87" x14ac:dyDescent="0.25">
      <c r="CG887" s="768"/>
      <c r="CH887" s="768"/>
      <c r="CI887" s="850"/>
    </row>
    <row r="888" spans="85:87" x14ac:dyDescent="0.25">
      <c r="CG888" s="768"/>
      <c r="CH888" s="768"/>
      <c r="CI888" s="850"/>
    </row>
    <row r="889" spans="85:87" x14ac:dyDescent="0.25">
      <c r="CG889" s="768"/>
      <c r="CH889" s="768"/>
      <c r="CI889" s="850"/>
    </row>
    <row r="890" spans="85:87" x14ac:dyDescent="0.25">
      <c r="CG890" s="768"/>
      <c r="CH890" s="768"/>
      <c r="CI890" s="850"/>
    </row>
    <row r="891" spans="85:87" x14ac:dyDescent="0.25">
      <c r="CG891" s="768"/>
      <c r="CH891" s="768"/>
      <c r="CI891" s="850"/>
    </row>
    <row r="892" spans="85:87" x14ac:dyDescent="0.25">
      <c r="CG892" s="768"/>
      <c r="CH892" s="768"/>
      <c r="CI892" s="850"/>
    </row>
    <row r="893" spans="85:87" x14ac:dyDescent="0.25">
      <c r="CG893" s="768"/>
      <c r="CH893" s="768"/>
      <c r="CI893" s="850"/>
    </row>
    <row r="894" spans="85:87" x14ac:dyDescent="0.25">
      <c r="CG894" s="768"/>
      <c r="CH894" s="768"/>
      <c r="CI894" s="850"/>
    </row>
    <row r="895" spans="85:87" x14ac:dyDescent="0.25">
      <c r="CG895" s="768"/>
      <c r="CH895" s="768"/>
      <c r="CI895" s="850"/>
    </row>
    <row r="896" spans="85:87" x14ac:dyDescent="0.25">
      <c r="CG896" s="768"/>
      <c r="CH896" s="768"/>
      <c r="CI896" s="850"/>
    </row>
    <row r="897" spans="85:87" x14ac:dyDescent="0.25">
      <c r="CG897" s="768"/>
      <c r="CH897" s="768"/>
      <c r="CI897" s="850"/>
    </row>
    <row r="898" spans="85:87" x14ac:dyDescent="0.25">
      <c r="CG898" s="768"/>
      <c r="CH898" s="768"/>
      <c r="CI898" s="850"/>
    </row>
    <row r="899" spans="85:87" x14ac:dyDescent="0.25">
      <c r="CG899" s="768"/>
      <c r="CH899" s="768"/>
      <c r="CI899" s="850"/>
    </row>
    <row r="900" spans="85:87" x14ac:dyDescent="0.25">
      <c r="CG900" s="768"/>
      <c r="CH900" s="768"/>
      <c r="CI900" s="850"/>
    </row>
    <row r="901" spans="85:87" x14ac:dyDescent="0.25">
      <c r="CG901" s="768"/>
      <c r="CH901" s="768"/>
      <c r="CI901" s="850"/>
    </row>
    <row r="902" spans="85:87" x14ac:dyDescent="0.25">
      <c r="CG902" s="768"/>
      <c r="CH902" s="768"/>
      <c r="CI902" s="850"/>
    </row>
    <row r="903" spans="85:87" x14ac:dyDescent="0.25">
      <c r="CG903" s="768"/>
      <c r="CH903" s="768"/>
      <c r="CI903" s="850"/>
    </row>
    <row r="904" spans="85:87" x14ac:dyDescent="0.25">
      <c r="CG904" s="768"/>
      <c r="CH904" s="768"/>
      <c r="CI904" s="850"/>
    </row>
    <row r="905" spans="85:87" x14ac:dyDescent="0.25">
      <c r="CG905" s="768"/>
      <c r="CH905" s="768"/>
      <c r="CI905" s="850"/>
    </row>
    <row r="906" spans="85:87" x14ac:dyDescent="0.25">
      <c r="CG906" s="768"/>
      <c r="CH906" s="768"/>
      <c r="CI906" s="850"/>
    </row>
    <row r="907" spans="85:87" x14ac:dyDescent="0.25">
      <c r="CG907" s="768"/>
      <c r="CH907" s="768"/>
      <c r="CI907" s="850"/>
    </row>
    <row r="908" spans="85:87" x14ac:dyDescent="0.25">
      <c r="CG908" s="768"/>
      <c r="CH908" s="768"/>
      <c r="CI908" s="850"/>
    </row>
    <row r="909" spans="85:87" x14ac:dyDescent="0.25">
      <c r="CG909" s="768"/>
      <c r="CH909" s="768"/>
      <c r="CI909" s="850"/>
    </row>
    <row r="910" spans="85:87" x14ac:dyDescent="0.25">
      <c r="CG910" s="768"/>
      <c r="CH910" s="768"/>
      <c r="CI910" s="850"/>
    </row>
    <row r="911" spans="85:87" x14ac:dyDescent="0.25">
      <c r="CG911" s="768"/>
      <c r="CH911" s="768"/>
      <c r="CI911" s="850"/>
    </row>
    <row r="912" spans="85:87" x14ac:dyDescent="0.25">
      <c r="CG912" s="768"/>
      <c r="CH912" s="768"/>
      <c r="CI912" s="850"/>
    </row>
    <row r="913" spans="85:87" x14ac:dyDescent="0.25">
      <c r="CG913" s="768"/>
      <c r="CH913" s="768"/>
      <c r="CI913" s="850"/>
    </row>
    <row r="914" spans="85:87" x14ac:dyDescent="0.25">
      <c r="CG914" s="768"/>
      <c r="CH914" s="768"/>
      <c r="CI914" s="850"/>
    </row>
    <row r="915" spans="85:87" x14ac:dyDescent="0.25">
      <c r="CG915" s="768"/>
      <c r="CH915" s="768"/>
      <c r="CI915" s="850"/>
    </row>
    <row r="916" spans="85:87" x14ac:dyDescent="0.25">
      <c r="CG916" s="768"/>
      <c r="CH916" s="768"/>
      <c r="CI916" s="850"/>
    </row>
    <row r="917" spans="85:87" x14ac:dyDescent="0.25">
      <c r="CG917" s="768"/>
      <c r="CH917" s="768"/>
      <c r="CI917" s="850"/>
    </row>
    <row r="918" spans="85:87" x14ac:dyDescent="0.25">
      <c r="CG918" s="768"/>
      <c r="CH918" s="768"/>
      <c r="CI918" s="850"/>
    </row>
    <row r="919" spans="85:87" x14ac:dyDescent="0.25">
      <c r="CG919" s="768"/>
      <c r="CH919" s="768"/>
      <c r="CI919" s="850"/>
    </row>
    <row r="920" spans="85:87" x14ac:dyDescent="0.25">
      <c r="CG920" s="768"/>
      <c r="CH920" s="768"/>
      <c r="CI920" s="850"/>
    </row>
    <row r="921" spans="85:87" x14ac:dyDescent="0.25">
      <c r="CG921" s="768"/>
      <c r="CH921" s="768"/>
      <c r="CI921" s="850"/>
    </row>
    <row r="922" spans="85:87" x14ac:dyDescent="0.25">
      <c r="CG922" s="768"/>
      <c r="CH922" s="768"/>
      <c r="CI922" s="850"/>
    </row>
    <row r="923" spans="85:87" x14ac:dyDescent="0.25">
      <c r="CG923" s="768"/>
      <c r="CH923" s="768"/>
      <c r="CI923" s="850"/>
    </row>
    <row r="924" spans="85:87" x14ac:dyDescent="0.25">
      <c r="CG924" s="768"/>
      <c r="CH924" s="768"/>
      <c r="CI924" s="850"/>
    </row>
    <row r="925" spans="85:87" x14ac:dyDescent="0.25">
      <c r="CG925" s="768"/>
      <c r="CH925" s="768"/>
      <c r="CI925" s="850"/>
    </row>
    <row r="926" spans="85:87" x14ac:dyDescent="0.25">
      <c r="CG926" s="768"/>
      <c r="CH926" s="768"/>
      <c r="CI926" s="850"/>
    </row>
    <row r="927" spans="85:87" x14ac:dyDescent="0.25">
      <c r="CG927" s="768"/>
      <c r="CH927" s="768"/>
      <c r="CI927" s="850"/>
    </row>
    <row r="928" spans="85:87" x14ac:dyDescent="0.25">
      <c r="CG928" s="768"/>
      <c r="CH928" s="768"/>
      <c r="CI928" s="850"/>
    </row>
    <row r="929" spans="85:87" x14ac:dyDescent="0.25">
      <c r="CG929" s="768"/>
      <c r="CH929" s="768"/>
      <c r="CI929" s="850"/>
    </row>
    <row r="930" spans="85:87" x14ac:dyDescent="0.25">
      <c r="CG930" s="768"/>
      <c r="CH930" s="768"/>
      <c r="CI930" s="850"/>
    </row>
    <row r="931" spans="85:87" x14ac:dyDescent="0.25">
      <c r="CG931" s="768"/>
      <c r="CH931" s="768"/>
      <c r="CI931" s="850"/>
    </row>
    <row r="932" spans="85:87" x14ac:dyDescent="0.25">
      <c r="CG932" s="768"/>
      <c r="CH932" s="768"/>
      <c r="CI932" s="850"/>
    </row>
    <row r="933" spans="85:87" x14ac:dyDescent="0.25">
      <c r="CG933" s="768"/>
      <c r="CH933" s="768"/>
      <c r="CI933" s="850"/>
    </row>
    <row r="934" spans="85:87" x14ac:dyDescent="0.25">
      <c r="CG934" s="768"/>
      <c r="CH934" s="768"/>
      <c r="CI934" s="850"/>
    </row>
    <row r="935" spans="85:87" x14ac:dyDescent="0.25">
      <c r="CG935" s="768"/>
      <c r="CH935" s="768"/>
      <c r="CI935" s="850"/>
    </row>
    <row r="936" spans="85:87" x14ac:dyDescent="0.25">
      <c r="CG936" s="768"/>
      <c r="CH936" s="768"/>
      <c r="CI936" s="850"/>
    </row>
    <row r="937" spans="85:87" x14ac:dyDescent="0.25">
      <c r="CG937" s="768"/>
      <c r="CH937" s="768"/>
      <c r="CI937" s="850"/>
    </row>
    <row r="938" spans="85:87" x14ac:dyDescent="0.25">
      <c r="CG938" s="768"/>
      <c r="CH938" s="768"/>
      <c r="CI938" s="850"/>
    </row>
    <row r="939" spans="85:87" x14ac:dyDescent="0.25">
      <c r="CG939" s="768"/>
      <c r="CH939" s="768"/>
      <c r="CI939" s="850"/>
    </row>
    <row r="940" spans="85:87" x14ac:dyDescent="0.25">
      <c r="CG940" s="768"/>
      <c r="CH940" s="768"/>
      <c r="CI940" s="850"/>
    </row>
    <row r="941" spans="85:87" x14ac:dyDescent="0.25">
      <c r="CG941" s="768"/>
      <c r="CH941" s="768"/>
      <c r="CI941" s="850"/>
    </row>
    <row r="942" spans="85:87" x14ac:dyDescent="0.25">
      <c r="CG942" s="768"/>
      <c r="CH942" s="768"/>
      <c r="CI942" s="850"/>
    </row>
    <row r="943" spans="85:87" x14ac:dyDescent="0.25">
      <c r="CG943" s="768"/>
      <c r="CH943" s="768"/>
      <c r="CI943" s="850"/>
    </row>
    <row r="944" spans="85:87" x14ac:dyDescent="0.25">
      <c r="CG944" s="768"/>
      <c r="CH944" s="768"/>
      <c r="CI944" s="850"/>
    </row>
    <row r="945" spans="85:87" x14ac:dyDescent="0.25">
      <c r="CG945" s="768"/>
      <c r="CH945" s="768"/>
      <c r="CI945" s="850"/>
    </row>
    <row r="946" spans="85:87" x14ac:dyDescent="0.25">
      <c r="CG946" s="768"/>
      <c r="CH946" s="768"/>
      <c r="CI946" s="850"/>
    </row>
    <row r="947" spans="85:87" x14ac:dyDescent="0.25">
      <c r="CG947" s="768"/>
      <c r="CH947" s="768"/>
      <c r="CI947" s="850"/>
    </row>
    <row r="948" spans="85:87" x14ac:dyDescent="0.25">
      <c r="CG948" s="768"/>
      <c r="CH948" s="768"/>
      <c r="CI948" s="850"/>
    </row>
    <row r="949" spans="85:87" x14ac:dyDescent="0.25">
      <c r="CG949" s="768"/>
      <c r="CH949" s="768"/>
      <c r="CI949" s="850"/>
    </row>
    <row r="950" spans="85:87" x14ac:dyDescent="0.25">
      <c r="CG950" s="768"/>
      <c r="CH950" s="768"/>
      <c r="CI950" s="850"/>
    </row>
    <row r="951" spans="85:87" x14ac:dyDescent="0.25">
      <c r="CG951" s="768"/>
      <c r="CH951" s="768"/>
      <c r="CI951" s="850"/>
    </row>
    <row r="952" spans="85:87" x14ac:dyDescent="0.25">
      <c r="CG952" s="768"/>
      <c r="CH952" s="768"/>
      <c r="CI952" s="850"/>
    </row>
    <row r="953" spans="85:87" x14ac:dyDescent="0.25">
      <c r="CG953" s="768"/>
      <c r="CH953" s="768"/>
      <c r="CI953" s="850"/>
    </row>
    <row r="954" spans="85:87" x14ac:dyDescent="0.25">
      <c r="CG954" s="768"/>
      <c r="CH954" s="768"/>
      <c r="CI954" s="850"/>
    </row>
    <row r="955" spans="85:87" x14ac:dyDescent="0.25">
      <c r="CG955" s="768"/>
      <c r="CH955" s="768"/>
      <c r="CI955" s="850"/>
    </row>
    <row r="956" spans="85:87" x14ac:dyDescent="0.25">
      <c r="CG956" s="768"/>
      <c r="CH956" s="768"/>
      <c r="CI956" s="850"/>
    </row>
    <row r="957" spans="85:87" x14ac:dyDescent="0.25">
      <c r="CG957" s="768"/>
      <c r="CH957" s="768"/>
      <c r="CI957" s="850"/>
    </row>
    <row r="958" spans="85:87" x14ac:dyDescent="0.25">
      <c r="CG958" s="768"/>
      <c r="CH958" s="768"/>
      <c r="CI958" s="850"/>
    </row>
    <row r="959" spans="85:87" x14ac:dyDescent="0.25">
      <c r="CG959" s="768"/>
      <c r="CH959" s="768"/>
      <c r="CI959" s="850"/>
    </row>
    <row r="960" spans="85:87" x14ac:dyDescent="0.25">
      <c r="CG960" s="768"/>
      <c r="CH960" s="768"/>
      <c r="CI960" s="850"/>
    </row>
    <row r="961" spans="85:87" x14ac:dyDescent="0.25">
      <c r="CG961" s="768"/>
      <c r="CH961" s="768"/>
      <c r="CI961" s="850"/>
    </row>
    <row r="962" spans="85:87" x14ac:dyDescent="0.25">
      <c r="CG962" s="768"/>
      <c r="CH962" s="768"/>
      <c r="CI962" s="850"/>
    </row>
    <row r="963" spans="85:87" x14ac:dyDescent="0.25">
      <c r="CG963" s="768"/>
      <c r="CH963" s="768"/>
      <c r="CI963" s="850"/>
    </row>
    <row r="964" spans="85:87" x14ac:dyDescent="0.25">
      <c r="CG964" s="768"/>
      <c r="CH964" s="768"/>
      <c r="CI964" s="850"/>
    </row>
    <row r="965" spans="85:87" x14ac:dyDescent="0.25">
      <c r="CG965" s="768"/>
      <c r="CH965" s="768"/>
      <c r="CI965" s="850"/>
    </row>
    <row r="966" spans="85:87" x14ac:dyDescent="0.25">
      <c r="CG966" s="768"/>
      <c r="CH966" s="768"/>
      <c r="CI966" s="850"/>
    </row>
    <row r="967" spans="85:87" x14ac:dyDescent="0.25">
      <c r="CG967" s="768"/>
      <c r="CH967" s="768"/>
      <c r="CI967" s="850"/>
    </row>
    <row r="968" spans="85:87" x14ac:dyDescent="0.25">
      <c r="CG968" s="768"/>
      <c r="CH968" s="768"/>
      <c r="CI968" s="850"/>
    </row>
    <row r="969" spans="85:87" x14ac:dyDescent="0.25">
      <c r="CG969" s="768"/>
      <c r="CH969" s="768"/>
      <c r="CI969" s="850"/>
    </row>
    <row r="970" spans="85:87" x14ac:dyDescent="0.25">
      <c r="CG970" s="768"/>
      <c r="CH970" s="768"/>
      <c r="CI970" s="850"/>
    </row>
    <row r="971" spans="85:87" x14ac:dyDescent="0.25">
      <c r="CG971" s="768"/>
      <c r="CH971" s="768"/>
      <c r="CI971" s="850"/>
    </row>
    <row r="972" spans="85:87" x14ac:dyDescent="0.25">
      <c r="CG972" s="768"/>
      <c r="CH972" s="768"/>
      <c r="CI972" s="850"/>
    </row>
    <row r="973" spans="85:87" x14ac:dyDescent="0.25">
      <c r="CG973" s="768"/>
      <c r="CH973" s="768"/>
      <c r="CI973" s="850"/>
    </row>
    <row r="974" spans="85:87" x14ac:dyDescent="0.25">
      <c r="CG974" s="768"/>
      <c r="CH974" s="768"/>
      <c r="CI974" s="850"/>
    </row>
    <row r="975" spans="85:87" x14ac:dyDescent="0.25">
      <c r="CG975" s="768"/>
      <c r="CH975" s="768"/>
      <c r="CI975" s="850"/>
    </row>
    <row r="976" spans="85:87" x14ac:dyDescent="0.25">
      <c r="CG976" s="768"/>
      <c r="CH976" s="768"/>
      <c r="CI976" s="850"/>
    </row>
    <row r="977" spans="85:87" x14ac:dyDescent="0.25">
      <c r="CG977" s="768"/>
      <c r="CH977" s="768"/>
      <c r="CI977" s="850"/>
    </row>
    <row r="978" spans="85:87" x14ac:dyDescent="0.25">
      <c r="CG978" s="768"/>
      <c r="CH978" s="768"/>
      <c r="CI978" s="850"/>
    </row>
    <row r="979" spans="85:87" x14ac:dyDescent="0.25">
      <c r="CG979" s="768"/>
      <c r="CH979" s="768"/>
      <c r="CI979" s="850"/>
    </row>
    <row r="980" spans="85:87" x14ac:dyDescent="0.25">
      <c r="CG980" s="768"/>
      <c r="CH980" s="768"/>
      <c r="CI980" s="850"/>
    </row>
    <row r="981" spans="85:87" x14ac:dyDescent="0.25">
      <c r="CG981" s="768"/>
      <c r="CH981" s="768"/>
      <c r="CI981" s="850"/>
    </row>
    <row r="982" spans="85:87" x14ac:dyDescent="0.25">
      <c r="CG982" s="768"/>
      <c r="CH982" s="768"/>
      <c r="CI982" s="850"/>
    </row>
    <row r="983" spans="85:87" x14ac:dyDescent="0.25">
      <c r="CG983" s="768"/>
      <c r="CH983" s="768"/>
      <c r="CI983" s="850"/>
    </row>
    <row r="984" spans="85:87" x14ac:dyDescent="0.25">
      <c r="CG984" s="768"/>
      <c r="CH984" s="768"/>
      <c r="CI984" s="850"/>
    </row>
    <row r="985" spans="85:87" x14ac:dyDescent="0.25">
      <c r="CG985" s="768"/>
      <c r="CH985" s="768"/>
      <c r="CI985" s="850"/>
    </row>
    <row r="986" spans="85:87" x14ac:dyDescent="0.25">
      <c r="CG986" s="768"/>
      <c r="CH986" s="768"/>
      <c r="CI986" s="850"/>
    </row>
    <row r="987" spans="85:87" x14ac:dyDescent="0.25">
      <c r="CG987" s="768"/>
      <c r="CH987" s="768"/>
      <c r="CI987" s="850"/>
    </row>
    <row r="988" spans="85:87" x14ac:dyDescent="0.25">
      <c r="CG988" s="768"/>
      <c r="CH988" s="768"/>
      <c r="CI988" s="850"/>
    </row>
    <row r="989" spans="85:87" x14ac:dyDescent="0.25">
      <c r="CG989" s="768"/>
      <c r="CH989" s="768"/>
      <c r="CI989" s="850"/>
    </row>
    <row r="990" spans="85:87" x14ac:dyDescent="0.25">
      <c r="CG990" s="768"/>
      <c r="CH990" s="768"/>
      <c r="CI990" s="850"/>
    </row>
    <row r="991" spans="85:87" x14ac:dyDescent="0.25">
      <c r="CG991" s="768"/>
      <c r="CH991" s="768"/>
      <c r="CI991" s="850"/>
    </row>
    <row r="992" spans="85:87" x14ac:dyDescent="0.25">
      <c r="CG992" s="768"/>
      <c r="CH992" s="768"/>
      <c r="CI992" s="850"/>
    </row>
    <row r="993" spans="85:87" x14ac:dyDescent="0.25">
      <c r="CG993" s="768"/>
      <c r="CH993" s="768"/>
      <c r="CI993" s="850"/>
    </row>
    <row r="994" spans="85:87" x14ac:dyDescent="0.25">
      <c r="CG994" s="768"/>
      <c r="CH994" s="768"/>
      <c r="CI994" s="850"/>
    </row>
    <row r="995" spans="85:87" x14ac:dyDescent="0.25">
      <c r="CG995" s="768"/>
      <c r="CH995" s="768"/>
      <c r="CI995" s="850"/>
    </row>
    <row r="996" spans="85:87" x14ac:dyDescent="0.25">
      <c r="CG996" s="768"/>
      <c r="CH996" s="768"/>
      <c r="CI996" s="850"/>
    </row>
    <row r="997" spans="85:87" x14ac:dyDescent="0.25">
      <c r="CG997" s="768"/>
      <c r="CH997" s="768"/>
      <c r="CI997" s="850"/>
    </row>
    <row r="998" spans="85:87" x14ac:dyDescent="0.25">
      <c r="CG998" s="768"/>
      <c r="CH998" s="768"/>
      <c r="CI998" s="850"/>
    </row>
    <row r="999" spans="85:87" x14ac:dyDescent="0.25">
      <c r="CG999" s="768"/>
      <c r="CH999" s="768"/>
      <c r="CI999" s="850"/>
    </row>
    <row r="1000" spans="85:87" x14ac:dyDescent="0.25">
      <c r="CG1000" s="768"/>
      <c r="CH1000" s="768"/>
      <c r="CI1000" s="850"/>
    </row>
    <row r="1001" spans="85:87" x14ac:dyDescent="0.25">
      <c r="CG1001" s="768"/>
      <c r="CH1001" s="768"/>
      <c r="CI1001" s="850"/>
    </row>
    <row r="1002" spans="85:87" x14ac:dyDescent="0.25">
      <c r="CG1002" s="768"/>
      <c r="CH1002" s="768"/>
      <c r="CI1002" s="850"/>
    </row>
    <row r="1003" spans="85:87" x14ac:dyDescent="0.25">
      <c r="CG1003" s="768"/>
      <c r="CH1003" s="768"/>
      <c r="CI1003" s="850"/>
    </row>
    <row r="1004" spans="85:87" x14ac:dyDescent="0.25">
      <c r="CG1004" s="768"/>
      <c r="CH1004" s="768"/>
      <c r="CI1004" s="850"/>
    </row>
    <row r="1005" spans="85:87" x14ac:dyDescent="0.25">
      <c r="CG1005" s="768"/>
      <c r="CH1005" s="768"/>
      <c r="CI1005" s="850"/>
    </row>
    <row r="1006" spans="85:87" x14ac:dyDescent="0.25">
      <c r="CG1006" s="768"/>
      <c r="CH1006" s="768"/>
      <c r="CI1006" s="850"/>
    </row>
    <row r="1007" spans="85:87" x14ac:dyDescent="0.25">
      <c r="CG1007" s="768"/>
      <c r="CH1007" s="768"/>
      <c r="CI1007" s="850"/>
    </row>
    <row r="1008" spans="85:87" x14ac:dyDescent="0.25">
      <c r="CG1008" s="768"/>
      <c r="CH1008" s="768"/>
      <c r="CI1008" s="850"/>
    </row>
    <row r="1009" spans="85:87" x14ac:dyDescent="0.25">
      <c r="CG1009" s="768"/>
      <c r="CH1009" s="768"/>
      <c r="CI1009" s="850"/>
    </row>
    <row r="1010" spans="85:87" x14ac:dyDescent="0.25">
      <c r="CG1010" s="768"/>
      <c r="CH1010" s="768"/>
      <c r="CI1010" s="850"/>
    </row>
    <row r="1011" spans="85:87" x14ac:dyDescent="0.25">
      <c r="CG1011" s="768"/>
      <c r="CH1011" s="768"/>
      <c r="CI1011" s="850"/>
    </row>
    <row r="1012" spans="85:87" x14ac:dyDescent="0.25">
      <c r="CG1012" s="768"/>
      <c r="CH1012" s="768"/>
      <c r="CI1012" s="850"/>
    </row>
    <row r="1013" spans="85:87" x14ac:dyDescent="0.25">
      <c r="CG1013" s="768"/>
      <c r="CH1013" s="768"/>
      <c r="CI1013" s="850"/>
    </row>
    <row r="1014" spans="85:87" x14ac:dyDescent="0.25">
      <c r="CG1014" s="768"/>
      <c r="CH1014" s="768"/>
      <c r="CI1014" s="850"/>
    </row>
    <row r="1015" spans="85:87" x14ac:dyDescent="0.25">
      <c r="CG1015" s="768"/>
      <c r="CH1015" s="768"/>
      <c r="CI1015" s="850"/>
    </row>
    <row r="1016" spans="85:87" x14ac:dyDescent="0.25">
      <c r="CG1016" s="768"/>
      <c r="CH1016" s="768"/>
      <c r="CI1016" s="850"/>
    </row>
    <row r="1017" spans="85:87" x14ac:dyDescent="0.25">
      <c r="CG1017" s="768"/>
      <c r="CH1017" s="768"/>
      <c r="CI1017" s="850"/>
    </row>
    <row r="1018" spans="85:87" x14ac:dyDescent="0.25">
      <c r="CG1018" s="768"/>
      <c r="CH1018" s="768"/>
      <c r="CI1018" s="850"/>
    </row>
    <row r="1019" spans="85:87" x14ac:dyDescent="0.25">
      <c r="CG1019" s="768"/>
      <c r="CH1019" s="768"/>
      <c r="CI1019" s="850"/>
    </row>
    <row r="1020" spans="85:87" x14ac:dyDescent="0.25">
      <c r="CG1020" s="768"/>
      <c r="CH1020" s="768"/>
      <c r="CI1020" s="850"/>
    </row>
    <row r="1021" spans="85:87" x14ac:dyDescent="0.25">
      <c r="CG1021" s="768"/>
      <c r="CH1021" s="768"/>
      <c r="CI1021" s="850"/>
    </row>
    <row r="1022" spans="85:87" x14ac:dyDescent="0.25">
      <c r="CG1022" s="768"/>
      <c r="CH1022" s="768"/>
      <c r="CI1022" s="850"/>
    </row>
    <row r="1023" spans="85:87" x14ac:dyDescent="0.25">
      <c r="CG1023" s="768"/>
      <c r="CH1023" s="768"/>
      <c r="CI1023" s="850"/>
    </row>
    <row r="1024" spans="85:87" x14ac:dyDescent="0.25">
      <c r="CG1024" s="768"/>
      <c r="CH1024" s="768"/>
      <c r="CI1024" s="850"/>
    </row>
    <row r="1025" spans="85:87" x14ac:dyDescent="0.25">
      <c r="CG1025" s="768"/>
      <c r="CH1025" s="768"/>
      <c r="CI1025" s="850"/>
    </row>
    <row r="1026" spans="85:87" x14ac:dyDescent="0.25">
      <c r="CG1026" s="768"/>
      <c r="CH1026" s="768"/>
      <c r="CI1026" s="850"/>
    </row>
    <row r="1027" spans="85:87" x14ac:dyDescent="0.25">
      <c r="CG1027" s="768"/>
      <c r="CH1027" s="768"/>
      <c r="CI1027" s="850"/>
    </row>
    <row r="1028" spans="85:87" x14ac:dyDescent="0.25">
      <c r="CG1028" s="768"/>
      <c r="CH1028" s="768"/>
      <c r="CI1028" s="850"/>
    </row>
    <row r="1029" spans="85:87" x14ac:dyDescent="0.25">
      <c r="CG1029" s="768"/>
      <c r="CH1029" s="768"/>
      <c r="CI1029" s="850"/>
    </row>
    <row r="1030" spans="85:87" x14ac:dyDescent="0.25">
      <c r="CG1030" s="768"/>
      <c r="CH1030" s="768"/>
      <c r="CI1030" s="850"/>
    </row>
    <row r="1031" spans="85:87" x14ac:dyDescent="0.25">
      <c r="CG1031" s="768"/>
      <c r="CH1031" s="768"/>
      <c r="CI1031" s="850"/>
    </row>
    <row r="1032" spans="85:87" x14ac:dyDescent="0.25">
      <c r="CG1032" s="768"/>
      <c r="CH1032" s="768"/>
      <c r="CI1032" s="850"/>
    </row>
    <row r="1033" spans="85:87" x14ac:dyDescent="0.25">
      <c r="CG1033" s="768"/>
      <c r="CH1033" s="768"/>
      <c r="CI1033" s="850"/>
    </row>
    <row r="1034" spans="85:87" x14ac:dyDescent="0.25">
      <c r="CG1034" s="768"/>
      <c r="CH1034" s="768"/>
      <c r="CI1034" s="850"/>
    </row>
    <row r="1035" spans="85:87" x14ac:dyDescent="0.25">
      <c r="CG1035" s="768"/>
      <c r="CH1035" s="768"/>
      <c r="CI1035" s="850"/>
    </row>
    <row r="1036" spans="85:87" x14ac:dyDescent="0.25">
      <c r="CG1036" s="768"/>
      <c r="CH1036" s="768"/>
      <c r="CI1036" s="850"/>
    </row>
    <row r="1037" spans="85:87" x14ac:dyDescent="0.25">
      <c r="CG1037" s="768"/>
      <c r="CH1037" s="768"/>
      <c r="CI1037" s="850"/>
    </row>
    <row r="1038" spans="85:87" x14ac:dyDescent="0.25">
      <c r="CG1038" s="768"/>
      <c r="CH1038" s="768"/>
      <c r="CI1038" s="850"/>
    </row>
    <row r="1039" spans="85:87" x14ac:dyDescent="0.25">
      <c r="CG1039" s="768"/>
      <c r="CH1039" s="768"/>
      <c r="CI1039" s="850"/>
    </row>
    <row r="1040" spans="85:87" x14ac:dyDescent="0.25">
      <c r="CG1040" s="768"/>
      <c r="CH1040" s="768"/>
      <c r="CI1040" s="850"/>
    </row>
    <row r="1041" spans="85:87" x14ac:dyDescent="0.25">
      <c r="CG1041" s="768"/>
      <c r="CH1041" s="768"/>
      <c r="CI1041" s="850"/>
    </row>
    <row r="1042" spans="85:87" x14ac:dyDescent="0.25">
      <c r="CG1042" s="768"/>
      <c r="CH1042" s="768"/>
      <c r="CI1042" s="850"/>
    </row>
    <row r="1043" spans="85:87" x14ac:dyDescent="0.25">
      <c r="CG1043" s="768"/>
      <c r="CH1043" s="768"/>
      <c r="CI1043" s="850"/>
    </row>
    <row r="1044" spans="85:87" x14ac:dyDescent="0.25">
      <c r="CG1044" s="768"/>
      <c r="CH1044" s="768"/>
      <c r="CI1044" s="850"/>
    </row>
    <row r="1045" spans="85:87" x14ac:dyDescent="0.25">
      <c r="CG1045" s="768"/>
      <c r="CH1045" s="768"/>
      <c r="CI1045" s="850"/>
    </row>
    <row r="1046" spans="85:87" x14ac:dyDescent="0.25">
      <c r="CG1046" s="768"/>
      <c r="CH1046" s="768"/>
      <c r="CI1046" s="850"/>
    </row>
    <row r="1047" spans="85:87" x14ac:dyDescent="0.25">
      <c r="CG1047" s="768"/>
      <c r="CH1047" s="768"/>
      <c r="CI1047" s="850"/>
    </row>
    <row r="1048" spans="85:87" x14ac:dyDescent="0.25">
      <c r="CG1048" s="768"/>
      <c r="CH1048" s="768"/>
      <c r="CI1048" s="850"/>
    </row>
    <row r="1049" spans="85:87" x14ac:dyDescent="0.25">
      <c r="CG1049" s="768"/>
      <c r="CH1049" s="768"/>
      <c r="CI1049" s="850"/>
    </row>
    <row r="1050" spans="85:87" x14ac:dyDescent="0.25">
      <c r="CG1050" s="768"/>
      <c r="CH1050" s="768"/>
      <c r="CI1050" s="850"/>
    </row>
    <row r="1051" spans="85:87" x14ac:dyDescent="0.25">
      <c r="CG1051" s="768"/>
      <c r="CH1051" s="768"/>
      <c r="CI1051" s="850"/>
    </row>
    <row r="1052" spans="85:87" x14ac:dyDescent="0.25">
      <c r="CG1052" s="768"/>
      <c r="CH1052" s="768"/>
      <c r="CI1052" s="850"/>
    </row>
    <row r="1053" spans="85:87" x14ac:dyDescent="0.25">
      <c r="CG1053" s="768"/>
      <c r="CH1053" s="768"/>
      <c r="CI1053" s="850"/>
    </row>
    <row r="1054" spans="85:87" x14ac:dyDescent="0.25">
      <c r="CG1054" s="768"/>
      <c r="CH1054" s="768"/>
      <c r="CI1054" s="850"/>
    </row>
    <row r="1055" spans="85:87" x14ac:dyDescent="0.25">
      <c r="CG1055" s="768"/>
      <c r="CH1055" s="768"/>
      <c r="CI1055" s="850"/>
    </row>
    <row r="1056" spans="85:87" x14ac:dyDescent="0.25">
      <c r="CG1056" s="768"/>
      <c r="CH1056" s="768"/>
      <c r="CI1056" s="850"/>
    </row>
    <row r="1057" spans="85:87" x14ac:dyDescent="0.25">
      <c r="CG1057" s="768"/>
      <c r="CH1057" s="768"/>
      <c r="CI1057" s="850"/>
    </row>
    <row r="1058" spans="85:87" x14ac:dyDescent="0.25">
      <c r="CG1058" s="768"/>
      <c r="CH1058" s="768"/>
      <c r="CI1058" s="850"/>
    </row>
    <row r="1059" spans="85:87" x14ac:dyDescent="0.25">
      <c r="CG1059" s="768"/>
      <c r="CH1059" s="768"/>
      <c r="CI1059" s="850"/>
    </row>
    <row r="1060" spans="85:87" x14ac:dyDescent="0.25">
      <c r="CG1060" s="768"/>
      <c r="CH1060" s="768"/>
      <c r="CI1060" s="850"/>
    </row>
    <row r="1061" spans="85:87" x14ac:dyDescent="0.25">
      <c r="CG1061" s="768"/>
      <c r="CH1061" s="768"/>
      <c r="CI1061" s="850"/>
    </row>
    <row r="1062" spans="85:87" x14ac:dyDescent="0.25">
      <c r="CG1062" s="768"/>
      <c r="CH1062" s="768"/>
      <c r="CI1062" s="850"/>
    </row>
    <row r="1063" spans="85:87" x14ac:dyDescent="0.25">
      <c r="CG1063" s="768"/>
      <c r="CH1063" s="768"/>
      <c r="CI1063" s="850"/>
    </row>
    <row r="1064" spans="85:87" x14ac:dyDescent="0.25">
      <c r="CG1064" s="768"/>
      <c r="CH1064" s="768"/>
      <c r="CI1064" s="850"/>
    </row>
    <row r="1065" spans="85:87" x14ac:dyDescent="0.25">
      <c r="CG1065" s="768"/>
      <c r="CH1065" s="768"/>
      <c r="CI1065" s="850"/>
    </row>
    <row r="1066" spans="85:87" x14ac:dyDescent="0.25">
      <c r="CG1066" s="768"/>
      <c r="CH1066" s="768"/>
      <c r="CI1066" s="850"/>
    </row>
    <row r="1067" spans="85:87" x14ac:dyDescent="0.25">
      <c r="CG1067" s="768"/>
      <c r="CH1067" s="768"/>
      <c r="CI1067" s="850"/>
    </row>
    <row r="1068" spans="85:87" x14ac:dyDescent="0.25">
      <c r="CG1068" s="768"/>
      <c r="CH1068" s="768"/>
      <c r="CI1068" s="850"/>
    </row>
    <row r="1069" spans="85:87" x14ac:dyDescent="0.25">
      <c r="CG1069" s="768"/>
      <c r="CH1069" s="768"/>
      <c r="CI1069" s="850"/>
    </row>
    <row r="1070" spans="85:87" x14ac:dyDescent="0.25">
      <c r="CG1070" s="768"/>
      <c r="CH1070" s="768"/>
      <c r="CI1070" s="850"/>
    </row>
    <row r="1071" spans="85:87" x14ac:dyDescent="0.25">
      <c r="CG1071" s="768"/>
      <c r="CH1071" s="768"/>
      <c r="CI1071" s="850"/>
    </row>
    <row r="1072" spans="85:87" x14ac:dyDescent="0.25">
      <c r="CG1072" s="768"/>
      <c r="CH1072" s="768"/>
      <c r="CI1072" s="850"/>
    </row>
    <row r="1073" spans="85:87" x14ac:dyDescent="0.25">
      <c r="CG1073" s="768"/>
      <c r="CH1073" s="768"/>
      <c r="CI1073" s="850"/>
    </row>
    <row r="1074" spans="85:87" x14ac:dyDescent="0.25">
      <c r="CG1074" s="768"/>
      <c r="CH1074" s="768"/>
      <c r="CI1074" s="850"/>
    </row>
    <row r="1075" spans="85:87" x14ac:dyDescent="0.25">
      <c r="CG1075" s="768"/>
      <c r="CH1075" s="768"/>
      <c r="CI1075" s="850"/>
    </row>
    <row r="1076" spans="85:87" x14ac:dyDescent="0.25">
      <c r="CG1076" s="768"/>
      <c r="CH1076" s="768"/>
      <c r="CI1076" s="850"/>
    </row>
    <row r="1077" spans="85:87" x14ac:dyDescent="0.25">
      <c r="CG1077" s="768"/>
      <c r="CH1077" s="768"/>
      <c r="CI1077" s="850"/>
    </row>
    <row r="1078" spans="85:87" x14ac:dyDescent="0.25">
      <c r="CG1078" s="768"/>
      <c r="CH1078" s="768"/>
      <c r="CI1078" s="850"/>
    </row>
    <row r="1079" spans="85:87" x14ac:dyDescent="0.25">
      <c r="CG1079" s="768"/>
      <c r="CH1079" s="768"/>
      <c r="CI1079" s="850"/>
    </row>
    <row r="1080" spans="85:87" x14ac:dyDescent="0.25">
      <c r="CG1080" s="768"/>
      <c r="CH1080" s="768"/>
      <c r="CI1080" s="850"/>
    </row>
    <row r="1081" spans="85:87" x14ac:dyDescent="0.25">
      <c r="CG1081" s="768"/>
      <c r="CH1081" s="768"/>
      <c r="CI1081" s="850"/>
    </row>
    <row r="1082" spans="85:87" x14ac:dyDescent="0.25">
      <c r="CG1082" s="768"/>
      <c r="CH1082" s="768"/>
      <c r="CI1082" s="850"/>
    </row>
    <row r="1083" spans="85:87" x14ac:dyDescent="0.25">
      <c r="CG1083" s="768"/>
      <c r="CH1083" s="768"/>
      <c r="CI1083" s="850"/>
    </row>
    <row r="1084" spans="85:87" x14ac:dyDescent="0.25">
      <c r="CG1084" s="768"/>
      <c r="CH1084" s="768"/>
      <c r="CI1084" s="850"/>
    </row>
    <row r="1085" spans="85:87" x14ac:dyDescent="0.25">
      <c r="CG1085" s="768"/>
      <c r="CH1085" s="768"/>
      <c r="CI1085" s="850"/>
    </row>
    <row r="1086" spans="85:87" x14ac:dyDescent="0.25">
      <c r="CG1086" s="768"/>
      <c r="CH1086" s="768"/>
      <c r="CI1086" s="850"/>
    </row>
    <row r="1087" spans="85:87" x14ac:dyDescent="0.25">
      <c r="CG1087" s="768"/>
      <c r="CH1087" s="768"/>
      <c r="CI1087" s="850"/>
    </row>
    <row r="1088" spans="85:87" x14ac:dyDescent="0.25">
      <c r="CG1088" s="768"/>
      <c r="CH1088" s="768"/>
      <c r="CI1088" s="850"/>
    </row>
    <row r="1089" spans="85:87" x14ac:dyDescent="0.25">
      <c r="CG1089" s="768"/>
      <c r="CH1089" s="768"/>
      <c r="CI1089" s="850"/>
    </row>
    <row r="1090" spans="85:87" x14ac:dyDescent="0.25">
      <c r="CG1090" s="768"/>
      <c r="CH1090" s="768"/>
      <c r="CI1090" s="850"/>
    </row>
    <row r="1091" spans="85:87" x14ac:dyDescent="0.25">
      <c r="CG1091" s="768"/>
      <c r="CH1091" s="768"/>
      <c r="CI1091" s="850"/>
    </row>
    <row r="1092" spans="85:87" x14ac:dyDescent="0.25">
      <c r="CG1092" s="768"/>
      <c r="CH1092" s="768"/>
      <c r="CI1092" s="850"/>
    </row>
    <row r="1093" spans="85:87" x14ac:dyDescent="0.25">
      <c r="CG1093" s="768"/>
      <c r="CH1093" s="768"/>
      <c r="CI1093" s="850"/>
    </row>
    <row r="1094" spans="85:87" x14ac:dyDescent="0.25">
      <c r="CG1094" s="768"/>
      <c r="CH1094" s="768"/>
      <c r="CI1094" s="850"/>
    </row>
    <row r="1095" spans="85:87" x14ac:dyDescent="0.25">
      <c r="CG1095" s="768"/>
      <c r="CH1095" s="768"/>
      <c r="CI1095" s="850"/>
    </row>
    <row r="1096" spans="85:87" x14ac:dyDescent="0.25">
      <c r="CG1096" s="768"/>
      <c r="CH1096" s="768"/>
      <c r="CI1096" s="850"/>
    </row>
    <row r="1097" spans="85:87" x14ac:dyDescent="0.25">
      <c r="CG1097" s="768"/>
      <c r="CH1097" s="768"/>
      <c r="CI1097" s="850"/>
    </row>
    <row r="1098" spans="85:87" x14ac:dyDescent="0.25">
      <c r="CG1098" s="768"/>
      <c r="CH1098" s="768"/>
      <c r="CI1098" s="850"/>
    </row>
    <row r="1099" spans="85:87" x14ac:dyDescent="0.25">
      <c r="CG1099" s="768"/>
      <c r="CH1099" s="768"/>
      <c r="CI1099" s="850"/>
    </row>
    <row r="1100" spans="85:87" x14ac:dyDescent="0.25">
      <c r="CG1100" s="768"/>
      <c r="CH1100" s="768"/>
      <c r="CI1100" s="850"/>
    </row>
    <row r="1101" spans="85:87" x14ac:dyDescent="0.25">
      <c r="CG1101" s="768"/>
      <c r="CH1101" s="768"/>
      <c r="CI1101" s="850"/>
    </row>
    <row r="1102" spans="85:87" x14ac:dyDescent="0.25">
      <c r="CG1102" s="768"/>
      <c r="CH1102" s="768"/>
      <c r="CI1102" s="850"/>
    </row>
    <row r="1103" spans="85:87" x14ac:dyDescent="0.25">
      <c r="CG1103" s="768"/>
      <c r="CH1103" s="768"/>
      <c r="CI1103" s="850"/>
    </row>
    <row r="1104" spans="85:87" x14ac:dyDescent="0.25">
      <c r="CG1104" s="768"/>
      <c r="CH1104" s="768"/>
      <c r="CI1104" s="850"/>
    </row>
    <row r="1105" spans="85:87" x14ac:dyDescent="0.25">
      <c r="CG1105" s="768"/>
      <c r="CH1105" s="768"/>
      <c r="CI1105" s="850"/>
    </row>
    <row r="1106" spans="85:87" x14ac:dyDescent="0.25">
      <c r="CG1106" s="768"/>
      <c r="CH1106" s="768"/>
      <c r="CI1106" s="850"/>
    </row>
    <row r="1107" spans="85:87" x14ac:dyDescent="0.25">
      <c r="CG1107" s="768"/>
      <c r="CH1107" s="768"/>
      <c r="CI1107" s="850"/>
    </row>
    <row r="1108" spans="85:87" x14ac:dyDescent="0.25">
      <c r="CG1108" s="768"/>
      <c r="CH1108" s="768"/>
      <c r="CI1108" s="850"/>
    </row>
    <row r="1109" spans="85:87" x14ac:dyDescent="0.25">
      <c r="CG1109" s="768"/>
      <c r="CH1109" s="768"/>
      <c r="CI1109" s="850"/>
    </row>
    <row r="1110" spans="85:87" x14ac:dyDescent="0.25">
      <c r="CG1110" s="768"/>
      <c r="CH1110" s="768"/>
      <c r="CI1110" s="850"/>
    </row>
    <row r="1111" spans="85:87" x14ac:dyDescent="0.25">
      <c r="CG1111" s="768"/>
      <c r="CH1111" s="768"/>
      <c r="CI1111" s="850"/>
    </row>
    <row r="1112" spans="85:87" x14ac:dyDescent="0.25">
      <c r="CG1112" s="768"/>
      <c r="CH1112" s="768"/>
      <c r="CI1112" s="850"/>
    </row>
    <row r="1113" spans="85:87" x14ac:dyDescent="0.25">
      <c r="CG1113" s="768"/>
      <c r="CH1113" s="768"/>
      <c r="CI1113" s="850"/>
    </row>
    <row r="1114" spans="85:87" x14ac:dyDescent="0.25">
      <c r="CG1114" s="768"/>
      <c r="CH1114" s="768"/>
      <c r="CI1114" s="850"/>
    </row>
    <row r="1115" spans="85:87" x14ac:dyDescent="0.25">
      <c r="CG1115" s="768"/>
      <c r="CH1115" s="768"/>
      <c r="CI1115" s="850"/>
    </row>
    <row r="1116" spans="85:87" x14ac:dyDescent="0.25">
      <c r="CG1116" s="768"/>
      <c r="CH1116" s="768"/>
      <c r="CI1116" s="850"/>
    </row>
    <row r="1117" spans="85:87" x14ac:dyDescent="0.25">
      <c r="CG1117" s="768"/>
      <c r="CH1117" s="768"/>
      <c r="CI1117" s="850"/>
    </row>
    <row r="1118" spans="85:87" x14ac:dyDescent="0.25">
      <c r="CG1118" s="768"/>
      <c r="CH1118" s="768"/>
      <c r="CI1118" s="850"/>
    </row>
    <row r="1119" spans="85:87" x14ac:dyDescent="0.25">
      <c r="CG1119" s="768"/>
      <c r="CH1119" s="768"/>
      <c r="CI1119" s="850"/>
    </row>
    <row r="1120" spans="85:87" x14ac:dyDescent="0.25">
      <c r="CG1120" s="768"/>
      <c r="CH1120" s="768"/>
      <c r="CI1120" s="850"/>
    </row>
    <row r="1121" spans="85:87" x14ac:dyDescent="0.25">
      <c r="CG1121" s="768"/>
      <c r="CH1121" s="768"/>
      <c r="CI1121" s="850"/>
    </row>
    <row r="1122" spans="85:87" x14ac:dyDescent="0.25">
      <c r="CG1122" s="768"/>
      <c r="CH1122" s="768"/>
      <c r="CI1122" s="850"/>
    </row>
    <row r="1123" spans="85:87" x14ac:dyDescent="0.25">
      <c r="CG1123" s="768"/>
      <c r="CH1123" s="768"/>
      <c r="CI1123" s="850"/>
    </row>
    <row r="1124" spans="85:87" x14ac:dyDescent="0.25">
      <c r="CG1124" s="768"/>
      <c r="CH1124" s="768"/>
      <c r="CI1124" s="850"/>
    </row>
    <row r="1125" spans="85:87" x14ac:dyDescent="0.25">
      <c r="CG1125" s="768"/>
      <c r="CH1125" s="768"/>
      <c r="CI1125" s="850"/>
    </row>
    <row r="1126" spans="85:87" x14ac:dyDescent="0.25">
      <c r="CG1126" s="768"/>
      <c r="CH1126" s="768"/>
      <c r="CI1126" s="850"/>
    </row>
    <row r="1127" spans="85:87" x14ac:dyDescent="0.25">
      <c r="CG1127" s="768"/>
      <c r="CH1127" s="768"/>
      <c r="CI1127" s="850"/>
    </row>
    <row r="1128" spans="85:87" x14ac:dyDescent="0.25">
      <c r="CG1128" s="768"/>
      <c r="CH1128" s="768"/>
      <c r="CI1128" s="850"/>
    </row>
    <row r="1129" spans="85:87" x14ac:dyDescent="0.25">
      <c r="CG1129" s="768"/>
      <c r="CH1129" s="768"/>
      <c r="CI1129" s="850"/>
    </row>
    <row r="1130" spans="85:87" x14ac:dyDescent="0.25">
      <c r="CG1130" s="768"/>
      <c r="CH1130" s="768"/>
      <c r="CI1130" s="850"/>
    </row>
    <row r="1131" spans="85:87" x14ac:dyDescent="0.25">
      <c r="CG1131" s="768"/>
      <c r="CH1131" s="768"/>
      <c r="CI1131" s="850"/>
    </row>
    <row r="1132" spans="85:87" x14ac:dyDescent="0.25">
      <c r="CG1132" s="768"/>
      <c r="CH1132" s="768"/>
      <c r="CI1132" s="850"/>
    </row>
    <row r="1133" spans="85:87" x14ac:dyDescent="0.25">
      <c r="CG1133" s="768"/>
      <c r="CH1133" s="768"/>
      <c r="CI1133" s="850"/>
    </row>
    <row r="1134" spans="85:87" x14ac:dyDescent="0.25">
      <c r="CG1134" s="768"/>
      <c r="CH1134" s="768"/>
      <c r="CI1134" s="850"/>
    </row>
    <row r="1135" spans="85:87" x14ac:dyDescent="0.25">
      <c r="CG1135" s="768"/>
      <c r="CH1135" s="768"/>
      <c r="CI1135" s="850"/>
    </row>
    <row r="1136" spans="85:87" x14ac:dyDescent="0.25">
      <c r="CG1136" s="768"/>
      <c r="CH1136" s="768"/>
      <c r="CI1136" s="850"/>
    </row>
    <row r="1137" spans="85:87" x14ac:dyDescent="0.25">
      <c r="CG1137" s="768"/>
      <c r="CH1137" s="768"/>
      <c r="CI1137" s="850"/>
    </row>
    <row r="1138" spans="85:87" x14ac:dyDescent="0.25">
      <c r="CG1138" s="768"/>
      <c r="CH1138" s="768"/>
      <c r="CI1138" s="850"/>
    </row>
    <row r="1139" spans="85:87" x14ac:dyDescent="0.25">
      <c r="CG1139" s="768"/>
      <c r="CH1139" s="768"/>
      <c r="CI1139" s="850"/>
    </row>
    <row r="1140" spans="85:87" x14ac:dyDescent="0.25">
      <c r="CG1140" s="768"/>
      <c r="CH1140" s="768"/>
      <c r="CI1140" s="850"/>
    </row>
    <row r="1141" spans="85:87" x14ac:dyDescent="0.25">
      <c r="CG1141" s="768"/>
      <c r="CH1141" s="768"/>
      <c r="CI1141" s="850"/>
    </row>
    <row r="1142" spans="85:87" x14ac:dyDescent="0.25">
      <c r="CG1142" s="768"/>
      <c r="CH1142" s="768"/>
      <c r="CI1142" s="850"/>
    </row>
    <row r="1143" spans="85:87" x14ac:dyDescent="0.25">
      <c r="CG1143" s="768"/>
      <c r="CH1143" s="768"/>
      <c r="CI1143" s="850"/>
    </row>
    <row r="1144" spans="85:87" x14ac:dyDescent="0.25">
      <c r="CG1144" s="768"/>
      <c r="CH1144" s="768"/>
      <c r="CI1144" s="850"/>
    </row>
    <row r="1145" spans="85:87" x14ac:dyDescent="0.25">
      <c r="CG1145" s="768"/>
      <c r="CH1145" s="768"/>
      <c r="CI1145" s="850"/>
    </row>
    <row r="1146" spans="85:87" x14ac:dyDescent="0.25">
      <c r="CG1146" s="768"/>
      <c r="CH1146" s="768"/>
      <c r="CI1146" s="850"/>
    </row>
    <row r="1147" spans="85:87" x14ac:dyDescent="0.25">
      <c r="CG1147" s="768"/>
      <c r="CH1147" s="768"/>
      <c r="CI1147" s="850"/>
    </row>
    <row r="1148" spans="85:87" x14ac:dyDescent="0.25">
      <c r="CG1148" s="768"/>
      <c r="CH1148" s="768"/>
      <c r="CI1148" s="850"/>
    </row>
    <row r="1149" spans="85:87" x14ac:dyDescent="0.25">
      <c r="CG1149" s="768"/>
      <c r="CH1149" s="768"/>
      <c r="CI1149" s="850"/>
    </row>
    <row r="1150" spans="85:87" x14ac:dyDescent="0.25">
      <c r="CG1150" s="768"/>
      <c r="CH1150" s="768"/>
      <c r="CI1150" s="850"/>
    </row>
    <row r="1151" spans="85:87" x14ac:dyDescent="0.25">
      <c r="CG1151" s="768"/>
      <c r="CH1151" s="768"/>
      <c r="CI1151" s="850"/>
    </row>
    <row r="1152" spans="85:87" x14ac:dyDescent="0.25">
      <c r="CG1152" s="768"/>
      <c r="CH1152" s="768"/>
      <c r="CI1152" s="850"/>
    </row>
    <row r="1153" spans="85:87" x14ac:dyDescent="0.25">
      <c r="CG1153" s="768"/>
      <c r="CH1153" s="768"/>
      <c r="CI1153" s="850"/>
    </row>
    <row r="1154" spans="85:87" x14ac:dyDescent="0.25">
      <c r="CG1154" s="768"/>
      <c r="CH1154" s="768"/>
      <c r="CI1154" s="850"/>
    </row>
    <row r="1155" spans="85:87" x14ac:dyDescent="0.25">
      <c r="CG1155" s="768"/>
      <c r="CH1155" s="768"/>
      <c r="CI1155" s="850"/>
    </row>
    <row r="1156" spans="85:87" x14ac:dyDescent="0.25">
      <c r="CG1156" s="768"/>
      <c r="CH1156" s="768"/>
      <c r="CI1156" s="850"/>
    </row>
    <row r="1157" spans="85:87" x14ac:dyDescent="0.25">
      <c r="CG1157" s="768"/>
      <c r="CH1157" s="768"/>
      <c r="CI1157" s="850"/>
    </row>
    <row r="1158" spans="85:87" x14ac:dyDescent="0.25">
      <c r="CG1158" s="768"/>
      <c r="CH1158" s="768"/>
      <c r="CI1158" s="850"/>
    </row>
    <row r="1159" spans="85:87" x14ac:dyDescent="0.25">
      <c r="CG1159" s="768"/>
      <c r="CH1159" s="768"/>
      <c r="CI1159" s="850"/>
    </row>
    <row r="1160" spans="85:87" x14ac:dyDescent="0.25">
      <c r="CG1160" s="768"/>
      <c r="CH1160" s="768"/>
      <c r="CI1160" s="850"/>
    </row>
    <row r="1161" spans="85:87" x14ac:dyDescent="0.25">
      <c r="CG1161" s="768"/>
      <c r="CH1161" s="768"/>
      <c r="CI1161" s="850"/>
    </row>
    <row r="1162" spans="85:87" x14ac:dyDescent="0.25">
      <c r="CG1162" s="768"/>
      <c r="CH1162" s="768"/>
      <c r="CI1162" s="850"/>
    </row>
    <row r="1163" spans="85:87" x14ac:dyDescent="0.25">
      <c r="CG1163" s="768"/>
      <c r="CH1163" s="768"/>
      <c r="CI1163" s="850"/>
    </row>
    <row r="1164" spans="85:87" x14ac:dyDescent="0.25">
      <c r="CG1164" s="768"/>
      <c r="CH1164" s="768"/>
      <c r="CI1164" s="850"/>
    </row>
    <row r="1165" spans="85:87" x14ac:dyDescent="0.25">
      <c r="CG1165" s="768"/>
      <c r="CH1165" s="768"/>
      <c r="CI1165" s="850"/>
    </row>
    <row r="1166" spans="85:87" x14ac:dyDescent="0.25">
      <c r="CG1166" s="768"/>
      <c r="CH1166" s="768"/>
      <c r="CI1166" s="850"/>
    </row>
    <row r="1167" spans="85:87" x14ac:dyDescent="0.25">
      <c r="CG1167" s="768"/>
      <c r="CH1167" s="768"/>
      <c r="CI1167" s="850"/>
    </row>
    <row r="1168" spans="85:87" x14ac:dyDescent="0.25">
      <c r="CG1168" s="768"/>
      <c r="CH1168" s="768"/>
      <c r="CI1168" s="850"/>
    </row>
    <row r="1169" spans="85:87" x14ac:dyDescent="0.25">
      <c r="CG1169" s="768"/>
      <c r="CH1169" s="768"/>
      <c r="CI1169" s="850"/>
    </row>
    <row r="1170" spans="85:87" x14ac:dyDescent="0.25">
      <c r="CG1170" s="768"/>
      <c r="CH1170" s="768"/>
      <c r="CI1170" s="850"/>
    </row>
    <row r="1171" spans="85:87" x14ac:dyDescent="0.25">
      <c r="CG1171" s="768"/>
      <c r="CH1171" s="768"/>
      <c r="CI1171" s="850"/>
    </row>
    <row r="1172" spans="85:87" x14ac:dyDescent="0.25">
      <c r="CG1172" s="768"/>
      <c r="CH1172" s="768"/>
      <c r="CI1172" s="850"/>
    </row>
    <row r="1173" spans="85:87" x14ac:dyDescent="0.25">
      <c r="CG1173" s="768"/>
      <c r="CH1173" s="768"/>
      <c r="CI1173" s="850"/>
    </row>
    <row r="1174" spans="85:87" x14ac:dyDescent="0.25">
      <c r="CG1174" s="768"/>
      <c r="CH1174" s="768"/>
      <c r="CI1174" s="850"/>
    </row>
    <row r="1175" spans="85:87" x14ac:dyDescent="0.25">
      <c r="CG1175" s="768"/>
      <c r="CH1175" s="768"/>
      <c r="CI1175" s="850"/>
    </row>
    <row r="1176" spans="85:87" x14ac:dyDescent="0.25">
      <c r="CG1176" s="768"/>
      <c r="CH1176" s="768"/>
      <c r="CI1176" s="850"/>
    </row>
    <row r="1177" spans="85:87" x14ac:dyDescent="0.25">
      <c r="CG1177" s="768"/>
      <c r="CH1177" s="768"/>
      <c r="CI1177" s="850"/>
    </row>
    <row r="1178" spans="85:87" x14ac:dyDescent="0.25">
      <c r="CG1178" s="768"/>
      <c r="CH1178" s="768"/>
      <c r="CI1178" s="850"/>
    </row>
    <row r="1179" spans="85:87" x14ac:dyDescent="0.25">
      <c r="CG1179" s="768"/>
      <c r="CH1179" s="768"/>
      <c r="CI1179" s="850"/>
    </row>
    <row r="1180" spans="85:87" x14ac:dyDescent="0.25">
      <c r="CG1180" s="768"/>
      <c r="CH1180" s="768"/>
      <c r="CI1180" s="850"/>
    </row>
    <row r="1181" spans="85:87" x14ac:dyDescent="0.25">
      <c r="CG1181" s="768"/>
      <c r="CH1181" s="768"/>
      <c r="CI1181" s="850"/>
    </row>
    <row r="1182" spans="85:87" x14ac:dyDescent="0.25">
      <c r="CG1182" s="768"/>
      <c r="CH1182" s="768"/>
      <c r="CI1182" s="850"/>
    </row>
    <row r="1183" spans="85:87" x14ac:dyDescent="0.25">
      <c r="CG1183" s="768"/>
      <c r="CH1183" s="768"/>
      <c r="CI1183" s="850"/>
    </row>
    <row r="1184" spans="85:87" x14ac:dyDescent="0.25">
      <c r="CG1184" s="768"/>
      <c r="CH1184" s="768"/>
      <c r="CI1184" s="850"/>
    </row>
    <row r="1185" spans="85:87" x14ac:dyDescent="0.25">
      <c r="CG1185" s="768"/>
      <c r="CH1185" s="768"/>
      <c r="CI1185" s="850"/>
    </row>
    <row r="1186" spans="85:87" x14ac:dyDescent="0.25">
      <c r="CG1186" s="768"/>
      <c r="CH1186" s="768"/>
      <c r="CI1186" s="850"/>
    </row>
    <row r="1187" spans="85:87" x14ac:dyDescent="0.25">
      <c r="CG1187" s="768"/>
      <c r="CH1187" s="768"/>
      <c r="CI1187" s="850"/>
    </row>
    <row r="1188" spans="85:87" x14ac:dyDescent="0.25">
      <c r="CG1188" s="768"/>
      <c r="CH1188" s="768"/>
      <c r="CI1188" s="850"/>
    </row>
    <row r="1189" spans="85:87" x14ac:dyDescent="0.25">
      <c r="CG1189" s="768"/>
      <c r="CH1189" s="768"/>
      <c r="CI1189" s="850"/>
    </row>
    <row r="1190" spans="85:87" x14ac:dyDescent="0.25">
      <c r="CG1190" s="768"/>
      <c r="CH1190" s="768"/>
      <c r="CI1190" s="850"/>
    </row>
    <row r="1191" spans="85:87" x14ac:dyDescent="0.25">
      <c r="CG1191" s="768"/>
      <c r="CH1191" s="768"/>
      <c r="CI1191" s="850"/>
    </row>
    <row r="1192" spans="85:87" x14ac:dyDescent="0.25">
      <c r="CG1192" s="768"/>
      <c r="CH1192" s="768"/>
      <c r="CI1192" s="850"/>
    </row>
    <row r="1193" spans="85:87" x14ac:dyDescent="0.25">
      <c r="CG1193" s="768"/>
      <c r="CH1193" s="768"/>
      <c r="CI1193" s="850"/>
    </row>
    <row r="1194" spans="85:87" x14ac:dyDescent="0.25">
      <c r="CG1194" s="768"/>
      <c r="CH1194" s="768"/>
      <c r="CI1194" s="850"/>
    </row>
    <row r="1195" spans="85:87" x14ac:dyDescent="0.25">
      <c r="CG1195" s="768"/>
      <c r="CH1195" s="768"/>
      <c r="CI1195" s="850"/>
    </row>
    <row r="1196" spans="85:87" x14ac:dyDescent="0.25">
      <c r="CG1196" s="768"/>
      <c r="CH1196" s="768"/>
      <c r="CI1196" s="850"/>
    </row>
    <row r="1197" spans="85:87" x14ac:dyDescent="0.25">
      <c r="CG1197" s="768"/>
      <c r="CH1197" s="768"/>
      <c r="CI1197" s="850"/>
    </row>
    <row r="1198" spans="85:87" x14ac:dyDescent="0.25">
      <c r="CG1198" s="768"/>
      <c r="CH1198" s="768"/>
      <c r="CI1198" s="850"/>
    </row>
    <row r="1199" spans="85:87" x14ac:dyDescent="0.25">
      <c r="CG1199" s="768"/>
      <c r="CH1199" s="768"/>
      <c r="CI1199" s="850"/>
    </row>
    <row r="1200" spans="85:87" x14ac:dyDescent="0.25">
      <c r="CG1200" s="768"/>
      <c r="CH1200" s="768"/>
      <c r="CI1200" s="850"/>
    </row>
    <row r="1201" spans="85:87" x14ac:dyDescent="0.25">
      <c r="CG1201" s="768"/>
      <c r="CH1201" s="768"/>
      <c r="CI1201" s="850"/>
    </row>
    <row r="1202" spans="85:87" x14ac:dyDescent="0.25">
      <c r="CG1202" s="768"/>
      <c r="CH1202" s="768"/>
      <c r="CI1202" s="850"/>
    </row>
    <row r="1203" spans="85:87" x14ac:dyDescent="0.25">
      <c r="CG1203" s="768"/>
      <c r="CH1203" s="768"/>
      <c r="CI1203" s="850"/>
    </row>
    <row r="1204" spans="85:87" x14ac:dyDescent="0.25">
      <c r="CG1204" s="768"/>
      <c r="CH1204" s="768"/>
      <c r="CI1204" s="850"/>
    </row>
    <row r="1205" spans="85:87" x14ac:dyDescent="0.25">
      <c r="CG1205" s="768"/>
      <c r="CH1205" s="768"/>
      <c r="CI1205" s="850"/>
    </row>
    <row r="1206" spans="85:87" x14ac:dyDescent="0.25">
      <c r="CG1206" s="768"/>
      <c r="CH1206" s="768"/>
      <c r="CI1206" s="850"/>
    </row>
    <row r="1207" spans="85:87" x14ac:dyDescent="0.25">
      <c r="CG1207" s="768"/>
      <c r="CH1207" s="768"/>
      <c r="CI1207" s="850"/>
    </row>
    <row r="1208" spans="85:87" x14ac:dyDescent="0.25">
      <c r="CG1208" s="768"/>
      <c r="CH1208" s="768"/>
      <c r="CI1208" s="850"/>
    </row>
    <row r="1209" spans="85:87" x14ac:dyDescent="0.25">
      <c r="CG1209" s="768"/>
      <c r="CH1209" s="768"/>
      <c r="CI1209" s="850"/>
    </row>
    <row r="1210" spans="85:87" x14ac:dyDescent="0.25">
      <c r="CG1210" s="768"/>
      <c r="CH1210" s="768"/>
      <c r="CI1210" s="850"/>
    </row>
    <row r="1211" spans="85:87" x14ac:dyDescent="0.25">
      <c r="CG1211" s="768"/>
      <c r="CH1211" s="768"/>
      <c r="CI1211" s="850"/>
    </row>
    <row r="1212" spans="85:87" x14ac:dyDescent="0.25">
      <c r="CG1212" s="768"/>
      <c r="CH1212" s="768"/>
      <c r="CI1212" s="850"/>
    </row>
    <row r="1213" spans="85:87" x14ac:dyDescent="0.25">
      <c r="CG1213" s="768"/>
      <c r="CH1213" s="768"/>
      <c r="CI1213" s="850"/>
    </row>
    <row r="1214" spans="85:87" x14ac:dyDescent="0.25">
      <c r="CG1214" s="768"/>
      <c r="CH1214" s="768"/>
      <c r="CI1214" s="850"/>
    </row>
    <row r="1215" spans="85:87" x14ac:dyDescent="0.25">
      <c r="CG1215" s="768"/>
      <c r="CH1215" s="768"/>
      <c r="CI1215" s="850"/>
    </row>
    <row r="1216" spans="85:87" x14ac:dyDescent="0.25">
      <c r="CG1216" s="768"/>
      <c r="CH1216" s="768"/>
      <c r="CI1216" s="850"/>
    </row>
    <row r="1217" spans="85:87" x14ac:dyDescent="0.25">
      <c r="CG1217" s="768"/>
      <c r="CH1217" s="768"/>
      <c r="CI1217" s="850"/>
    </row>
    <row r="1218" spans="85:87" x14ac:dyDescent="0.25">
      <c r="CG1218" s="768"/>
      <c r="CH1218" s="768"/>
      <c r="CI1218" s="850"/>
    </row>
    <row r="1219" spans="85:87" x14ac:dyDescent="0.25">
      <c r="CG1219" s="768"/>
      <c r="CH1219" s="768"/>
      <c r="CI1219" s="850"/>
    </row>
    <row r="1220" spans="85:87" x14ac:dyDescent="0.25">
      <c r="CG1220" s="768"/>
      <c r="CH1220" s="768"/>
      <c r="CI1220" s="850"/>
    </row>
    <row r="1221" spans="85:87" x14ac:dyDescent="0.25">
      <c r="CG1221" s="768"/>
      <c r="CH1221" s="768"/>
      <c r="CI1221" s="850"/>
    </row>
    <row r="1222" spans="85:87" x14ac:dyDescent="0.25">
      <c r="CG1222" s="768"/>
      <c r="CH1222" s="768"/>
      <c r="CI1222" s="850"/>
    </row>
    <row r="1223" spans="85:87" x14ac:dyDescent="0.25">
      <c r="CG1223" s="768"/>
      <c r="CH1223" s="768"/>
      <c r="CI1223" s="850"/>
    </row>
    <row r="1224" spans="85:87" x14ac:dyDescent="0.25">
      <c r="CG1224" s="768"/>
      <c r="CH1224" s="768"/>
      <c r="CI1224" s="850"/>
    </row>
    <row r="1225" spans="85:87" x14ac:dyDescent="0.25">
      <c r="CG1225" s="768"/>
      <c r="CH1225" s="768"/>
      <c r="CI1225" s="850"/>
    </row>
    <row r="1226" spans="85:87" x14ac:dyDescent="0.25">
      <c r="CG1226" s="768"/>
      <c r="CH1226" s="768"/>
      <c r="CI1226" s="850"/>
    </row>
    <row r="1227" spans="85:87" x14ac:dyDescent="0.25">
      <c r="CG1227" s="768"/>
      <c r="CH1227" s="768"/>
      <c r="CI1227" s="850"/>
    </row>
    <row r="1228" spans="85:87" x14ac:dyDescent="0.25">
      <c r="CG1228" s="768"/>
      <c r="CH1228" s="768"/>
      <c r="CI1228" s="850"/>
    </row>
    <row r="1229" spans="85:87" x14ac:dyDescent="0.25">
      <c r="CG1229" s="768"/>
      <c r="CH1229" s="768"/>
      <c r="CI1229" s="850"/>
    </row>
    <row r="1230" spans="85:87" x14ac:dyDescent="0.25">
      <c r="CG1230" s="768"/>
      <c r="CH1230" s="768"/>
      <c r="CI1230" s="850"/>
    </row>
    <row r="1231" spans="85:87" x14ac:dyDescent="0.25">
      <c r="CG1231" s="768"/>
      <c r="CH1231" s="768"/>
      <c r="CI1231" s="850"/>
    </row>
    <row r="1232" spans="85:87" x14ac:dyDescent="0.25">
      <c r="CG1232" s="768"/>
      <c r="CH1232" s="768"/>
      <c r="CI1232" s="850"/>
    </row>
    <row r="1233" spans="85:87" x14ac:dyDescent="0.25">
      <c r="CG1233" s="768"/>
      <c r="CH1233" s="768"/>
      <c r="CI1233" s="850"/>
    </row>
    <row r="1234" spans="85:87" x14ac:dyDescent="0.25">
      <c r="CG1234" s="768"/>
      <c r="CH1234" s="768"/>
      <c r="CI1234" s="850"/>
    </row>
    <row r="1235" spans="85:87" x14ac:dyDescent="0.25">
      <c r="CG1235" s="768"/>
      <c r="CH1235" s="768"/>
      <c r="CI1235" s="850"/>
    </row>
    <row r="1236" spans="85:87" x14ac:dyDescent="0.25">
      <c r="CG1236" s="768"/>
      <c r="CH1236" s="768"/>
      <c r="CI1236" s="850"/>
    </row>
    <row r="1237" spans="85:87" x14ac:dyDescent="0.25">
      <c r="CG1237" s="768"/>
      <c r="CH1237" s="768"/>
      <c r="CI1237" s="850"/>
    </row>
    <row r="1238" spans="85:87" x14ac:dyDescent="0.25">
      <c r="CG1238" s="768"/>
      <c r="CH1238" s="768"/>
      <c r="CI1238" s="850"/>
    </row>
    <row r="1239" spans="85:87" x14ac:dyDescent="0.25">
      <c r="CG1239" s="768"/>
      <c r="CH1239" s="768"/>
      <c r="CI1239" s="850"/>
    </row>
    <row r="1240" spans="85:87" x14ac:dyDescent="0.25">
      <c r="CG1240" s="768"/>
      <c r="CH1240" s="768"/>
      <c r="CI1240" s="850"/>
    </row>
    <row r="1241" spans="85:87" x14ac:dyDescent="0.25">
      <c r="CG1241" s="768"/>
      <c r="CH1241" s="768"/>
      <c r="CI1241" s="850"/>
    </row>
    <row r="1242" spans="85:87" x14ac:dyDescent="0.25">
      <c r="CG1242" s="768"/>
      <c r="CH1242" s="768"/>
      <c r="CI1242" s="850"/>
    </row>
    <row r="1243" spans="85:87" x14ac:dyDescent="0.25">
      <c r="CG1243" s="768"/>
      <c r="CH1243" s="768"/>
      <c r="CI1243" s="850"/>
    </row>
    <row r="1244" spans="85:87" x14ac:dyDescent="0.25">
      <c r="CG1244" s="768"/>
      <c r="CH1244" s="768"/>
      <c r="CI1244" s="850"/>
    </row>
    <row r="1245" spans="85:87" x14ac:dyDescent="0.25">
      <c r="CG1245" s="768"/>
      <c r="CH1245" s="768"/>
      <c r="CI1245" s="850"/>
    </row>
    <row r="1246" spans="85:87" x14ac:dyDescent="0.25">
      <c r="CG1246" s="768"/>
      <c r="CH1246" s="768"/>
      <c r="CI1246" s="850"/>
    </row>
    <row r="1247" spans="85:87" x14ac:dyDescent="0.25">
      <c r="CG1247" s="768"/>
      <c r="CH1247" s="768"/>
      <c r="CI1247" s="850"/>
    </row>
    <row r="1248" spans="85:87" x14ac:dyDescent="0.25">
      <c r="CG1248" s="768"/>
      <c r="CH1248" s="768"/>
      <c r="CI1248" s="850"/>
    </row>
    <row r="1249" spans="85:87" x14ac:dyDescent="0.25">
      <c r="CG1249" s="768"/>
      <c r="CH1249" s="768"/>
      <c r="CI1249" s="850"/>
    </row>
    <row r="1250" spans="85:87" x14ac:dyDescent="0.25">
      <c r="CG1250" s="768"/>
      <c r="CH1250" s="768"/>
      <c r="CI1250" s="850"/>
    </row>
    <row r="1251" spans="85:87" x14ac:dyDescent="0.25">
      <c r="CG1251" s="768"/>
      <c r="CH1251" s="768"/>
      <c r="CI1251" s="850"/>
    </row>
    <row r="1252" spans="85:87" x14ac:dyDescent="0.25">
      <c r="CG1252" s="768"/>
      <c r="CH1252" s="768"/>
      <c r="CI1252" s="850"/>
    </row>
    <row r="1253" spans="85:87" x14ac:dyDescent="0.25">
      <c r="CG1253" s="768"/>
      <c r="CH1253" s="768"/>
      <c r="CI1253" s="850"/>
    </row>
    <row r="1254" spans="85:87" x14ac:dyDescent="0.25">
      <c r="CG1254" s="768"/>
      <c r="CH1254" s="768"/>
      <c r="CI1254" s="850"/>
    </row>
    <row r="1255" spans="85:87" x14ac:dyDescent="0.25">
      <c r="CG1255" s="768"/>
      <c r="CH1255" s="768"/>
      <c r="CI1255" s="850"/>
    </row>
    <row r="1256" spans="85:87" x14ac:dyDescent="0.25">
      <c r="CG1256" s="768"/>
      <c r="CH1256" s="768"/>
      <c r="CI1256" s="850"/>
    </row>
    <row r="1257" spans="85:87" x14ac:dyDescent="0.25">
      <c r="CG1257" s="768"/>
      <c r="CH1257" s="768"/>
      <c r="CI1257" s="850"/>
    </row>
    <row r="1258" spans="85:87" x14ac:dyDescent="0.25">
      <c r="CG1258" s="768"/>
      <c r="CH1258" s="768"/>
      <c r="CI1258" s="850"/>
    </row>
    <row r="1259" spans="85:87" x14ac:dyDescent="0.25">
      <c r="CG1259" s="768"/>
      <c r="CH1259" s="768"/>
      <c r="CI1259" s="850"/>
    </row>
    <row r="1260" spans="85:87" x14ac:dyDescent="0.25">
      <c r="CG1260" s="768"/>
      <c r="CH1260" s="768"/>
      <c r="CI1260" s="850"/>
    </row>
    <row r="1261" spans="85:87" x14ac:dyDescent="0.25">
      <c r="CG1261" s="768"/>
      <c r="CH1261" s="768"/>
      <c r="CI1261" s="850"/>
    </row>
    <row r="1262" spans="85:87" x14ac:dyDescent="0.25">
      <c r="CG1262" s="768"/>
      <c r="CH1262" s="768"/>
      <c r="CI1262" s="850"/>
    </row>
    <row r="1263" spans="85:87" x14ac:dyDescent="0.25">
      <c r="CG1263" s="768"/>
      <c r="CH1263" s="768"/>
      <c r="CI1263" s="850"/>
    </row>
    <row r="1264" spans="85:87" x14ac:dyDescent="0.25">
      <c r="CG1264" s="768"/>
      <c r="CH1264" s="768"/>
      <c r="CI1264" s="850"/>
    </row>
    <row r="1265" spans="85:87" x14ac:dyDescent="0.25">
      <c r="CG1265" s="768"/>
      <c r="CH1265" s="768"/>
      <c r="CI1265" s="850"/>
    </row>
    <row r="1266" spans="85:87" x14ac:dyDescent="0.25">
      <c r="CG1266" s="768"/>
      <c r="CH1266" s="768"/>
      <c r="CI1266" s="850"/>
    </row>
    <row r="1267" spans="85:87" x14ac:dyDescent="0.25">
      <c r="CG1267" s="768"/>
      <c r="CH1267" s="768"/>
      <c r="CI1267" s="850"/>
    </row>
    <row r="1268" spans="85:87" x14ac:dyDescent="0.25">
      <c r="CG1268" s="768"/>
      <c r="CH1268" s="768"/>
      <c r="CI1268" s="850"/>
    </row>
    <row r="1269" spans="85:87" x14ac:dyDescent="0.25">
      <c r="CG1269" s="768"/>
      <c r="CH1269" s="768"/>
      <c r="CI1269" s="850"/>
    </row>
    <row r="1270" spans="85:87" x14ac:dyDescent="0.25">
      <c r="CG1270" s="768"/>
      <c r="CH1270" s="768"/>
      <c r="CI1270" s="850"/>
    </row>
    <row r="1271" spans="85:87" x14ac:dyDescent="0.25">
      <c r="CG1271" s="768"/>
      <c r="CH1271" s="768"/>
      <c r="CI1271" s="850"/>
    </row>
    <row r="1272" spans="85:87" x14ac:dyDescent="0.25">
      <c r="CG1272" s="768"/>
      <c r="CH1272" s="768"/>
      <c r="CI1272" s="850"/>
    </row>
    <row r="1273" spans="85:87" x14ac:dyDescent="0.25">
      <c r="CG1273" s="768"/>
      <c r="CH1273" s="768"/>
      <c r="CI1273" s="850"/>
    </row>
    <row r="1274" spans="85:87" x14ac:dyDescent="0.25">
      <c r="CG1274" s="768"/>
      <c r="CH1274" s="768"/>
      <c r="CI1274" s="850"/>
    </row>
    <row r="1275" spans="85:87" x14ac:dyDescent="0.25">
      <c r="CG1275" s="768"/>
      <c r="CH1275" s="768"/>
      <c r="CI1275" s="850"/>
    </row>
    <row r="1276" spans="85:87" x14ac:dyDescent="0.25">
      <c r="CG1276" s="768"/>
      <c r="CH1276" s="768"/>
      <c r="CI1276" s="850"/>
    </row>
    <row r="1277" spans="85:87" x14ac:dyDescent="0.25">
      <c r="CG1277" s="768"/>
      <c r="CH1277" s="768"/>
      <c r="CI1277" s="850"/>
    </row>
    <row r="1278" spans="85:87" x14ac:dyDescent="0.25">
      <c r="CG1278" s="768"/>
      <c r="CH1278" s="768"/>
      <c r="CI1278" s="850"/>
    </row>
    <row r="1279" spans="85:87" x14ac:dyDescent="0.25">
      <c r="CG1279" s="768"/>
      <c r="CH1279" s="768"/>
      <c r="CI1279" s="850"/>
    </row>
    <row r="1280" spans="85:87" x14ac:dyDescent="0.25">
      <c r="CG1280" s="768"/>
      <c r="CH1280" s="768"/>
      <c r="CI1280" s="850"/>
    </row>
    <row r="1281" spans="85:87" x14ac:dyDescent="0.25">
      <c r="CG1281" s="768"/>
      <c r="CH1281" s="768"/>
      <c r="CI1281" s="850"/>
    </row>
    <row r="1282" spans="85:87" x14ac:dyDescent="0.25">
      <c r="CG1282" s="768"/>
      <c r="CH1282" s="768"/>
      <c r="CI1282" s="850"/>
    </row>
    <row r="1283" spans="85:87" x14ac:dyDescent="0.25">
      <c r="CG1283" s="768"/>
      <c r="CH1283" s="768"/>
      <c r="CI1283" s="850"/>
    </row>
    <row r="1284" spans="85:87" x14ac:dyDescent="0.25">
      <c r="CG1284" s="768"/>
      <c r="CH1284" s="768"/>
      <c r="CI1284" s="850"/>
    </row>
    <row r="1285" spans="85:87" x14ac:dyDescent="0.25">
      <c r="CG1285" s="768"/>
      <c r="CH1285" s="768"/>
      <c r="CI1285" s="850"/>
    </row>
    <row r="1286" spans="85:87" x14ac:dyDescent="0.25">
      <c r="CG1286" s="768"/>
      <c r="CH1286" s="768"/>
      <c r="CI1286" s="850"/>
    </row>
    <row r="1287" spans="85:87" x14ac:dyDescent="0.25">
      <c r="CG1287" s="768"/>
      <c r="CH1287" s="768"/>
      <c r="CI1287" s="850"/>
    </row>
    <row r="1288" spans="85:87" x14ac:dyDescent="0.25">
      <c r="CG1288" s="768"/>
      <c r="CH1288" s="768"/>
      <c r="CI1288" s="850"/>
    </row>
    <row r="1289" spans="85:87" x14ac:dyDescent="0.25">
      <c r="CG1289" s="768"/>
      <c r="CH1289" s="768"/>
      <c r="CI1289" s="850"/>
    </row>
    <row r="1290" spans="85:87" x14ac:dyDescent="0.25">
      <c r="CG1290" s="768"/>
      <c r="CH1290" s="768"/>
      <c r="CI1290" s="850"/>
    </row>
    <row r="1291" spans="85:87" x14ac:dyDescent="0.25">
      <c r="CG1291" s="768"/>
      <c r="CH1291" s="768"/>
      <c r="CI1291" s="850"/>
    </row>
    <row r="1292" spans="85:87" x14ac:dyDescent="0.25">
      <c r="CG1292" s="768"/>
      <c r="CH1292" s="768"/>
      <c r="CI1292" s="850"/>
    </row>
    <row r="1293" spans="85:87" x14ac:dyDescent="0.25">
      <c r="CG1293" s="768"/>
      <c r="CH1293" s="768"/>
      <c r="CI1293" s="850"/>
    </row>
    <row r="1294" spans="85:87" x14ac:dyDescent="0.25">
      <c r="CG1294" s="768"/>
      <c r="CH1294" s="768"/>
      <c r="CI1294" s="850"/>
    </row>
    <row r="1295" spans="85:87" x14ac:dyDescent="0.25">
      <c r="CG1295" s="768"/>
      <c r="CH1295" s="768"/>
      <c r="CI1295" s="850"/>
    </row>
    <row r="1296" spans="85:87" x14ac:dyDescent="0.25">
      <c r="CG1296" s="768"/>
      <c r="CH1296" s="768"/>
      <c r="CI1296" s="850"/>
    </row>
    <row r="1297" spans="85:87" x14ac:dyDescent="0.25">
      <c r="CG1297" s="768"/>
      <c r="CH1297" s="768"/>
      <c r="CI1297" s="850"/>
    </row>
    <row r="1298" spans="85:87" x14ac:dyDescent="0.25">
      <c r="CG1298" s="768"/>
      <c r="CH1298" s="768"/>
      <c r="CI1298" s="850"/>
    </row>
    <row r="1299" spans="85:87" x14ac:dyDescent="0.25">
      <c r="CG1299" s="768"/>
      <c r="CH1299" s="768"/>
      <c r="CI1299" s="850"/>
    </row>
    <row r="1300" spans="85:87" x14ac:dyDescent="0.25">
      <c r="CG1300" s="768"/>
      <c r="CH1300" s="768"/>
      <c r="CI1300" s="850"/>
    </row>
    <row r="1301" spans="85:87" x14ac:dyDescent="0.25">
      <c r="CG1301" s="768"/>
      <c r="CH1301" s="768"/>
      <c r="CI1301" s="850"/>
    </row>
    <row r="1302" spans="85:87" x14ac:dyDescent="0.25">
      <c r="CG1302" s="768"/>
      <c r="CH1302" s="768"/>
      <c r="CI1302" s="850"/>
    </row>
    <row r="1303" spans="85:87" x14ac:dyDescent="0.25">
      <c r="CG1303" s="768"/>
      <c r="CH1303" s="768"/>
      <c r="CI1303" s="850"/>
    </row>
    <row r="1304" spans="85:87" x14ac:dyDescent="0.25">
      <c r="CG1304" s="768"/>
      <c r="CH1304" s="768"/>
      <c r="CI1304" s="850"/>
    </row>
    <row r="1305" spans="85:87" x14ac:dyDescent="0.25">
      <c r="CG1305" s="768"/>
      <c r="CH1305" s="768"/>
      <c r="CI1305" s="850"/>
    </row>
    <row r="1306" spans="85:87" x14ac:dyDescent="0.25">
      <c r="CG1306" s="768"/>
      <c r="CH1306" s="768"/>
      <c r="CI1306" s="850"/>
    </row>
    <row r="1307" spans="85:87" x14ac:dyDescent="0.25">
      <c r="CG1307" s="768"/>
      <c r="CH1307" s="768"/>
      <c r="CI1307" s="850"/>
    </row>
    <row r="1308" spans="85:87" x14ac:dyDescent="0.25">
      <c r="CG1308" s="768"/>
      <c r="CH1308" s="768"/>
      <c r="CI1308" s="850"/>
    </row>
    <row r="1309" spans="85:87" x14ac:dyDescent="0.25">
      <c r="CG1309" s="768"/>
      <c r="CH1309" s="768"/>
      <c r="CI1309" s="850"/>
    </row>
    <row r="1310" spans="85:87" x14ac:dyDescent="0.25">
      <c r="CG1310" s="768"/>
      <c r="CH1310" s="768"/>
      <c r="CI1310" s="850"/>
    </row>
    <row r="1311" spans="85:87" x14ac:dyDescent="0.25">
      <c r="CG1311" s="768"/>
      <c r="CH1311" s="768"/>
      <c r="CI1311" s="850"/>
    </row>
    <row r="1312" spans="85:87" x14ac:dyDescent="0.25">
      <c r="CG1312" s="768"/>
      <c r="CH1312" s="768"/>
      <c r="CI1312" s="850"/>
    </row>
    <row r="1313" spans="85:87" x14ac:dyDescent="0.25">
      <c r="CG1313" s="768"/>
      <c r="CH1313" s="768"/>
      <c r="CI1313" s="850"/>
    </row>
    <row r="1314" spans="85:87" x14ac:dyDescent="0.25">
      <c r="CG1314" s="768"/>
      <c r="CH1314" s="768"/>
      <c r="CI1314" s="850"/>
    </row>
    <row r="1315" spans="85:87" x14ac:dyDescent="0.25">
      <c r="CG1315" s="768"/>
      <c r="CH1315" s="768"/>
      <c r="CI1315" s="850"/>
    </row>
    <row r="1316" spans="85:87" x14ac:dyDescent="0.25">
      <c r="CG1316" s="768"/>
      <c r="CH1316" s="768"/>
      <c r="CI1316" s="850"/>
    </row>
    <row r="1317" spans="85:87" x14ac:dyDescent="0.25">
      <c r="CG1317" s="768"/>
      <c r="CH1317" s="768"/>
      <c r="CI1317" s="850"/>
    </row>
    <row r="1318" spans="85:87" x14ac:dyDescent="0.25">
      <c r="CG1318" s="768"/>
      <c r="CH1318" s="768"/>
      <c r="CI1318" s="850"/>
    </row>
    <row r="1319" spans="85:87" x14ac:dyDescent="0.25">
      <c r="CG1319" s="768"/>
      <c r="CH1319" s="768"/>
      <c r="CI1319" s="850"/>
    </row>
    <row r="1320" spans="85:87" x14ac:dyDescent="0.25">
      <c r="CG1320" s="768"/>
      <c r="CH1320" s="768"/>
      <c r="CI1320" s="850"/>
    </row>
    <row r="1321" spans="85:87" x14ac:dyDescent="0.25">
      <c r="CG1321" s="768"/>
      <c r="CH1321" s="768"/>
      <c r="CI1321" s="850"/>
    </row>
    <row r="1322" spans="85:87" x14ac:dyDescent="0.25">
      <c r="CG1322" s="768"/>
      <c r="CH1322" s="768"/>
      <c r="CI1322" s="850"/>
    </row>
    <row r="1323" spans="85:87" x14ac:dyDescent="0.25">
      <c r="CG1323" s="768"/>
      <c r="CH1323" s="768"/>
      <c r="CI1323" s="850"/>
    </row>
    <row r="1324" spans="85:87" x14ac:dyDescent="0.25">
      <c r="CG1324" s="768"/>
      <c r="CH1324" s="768"/>
      <c r="CI1324" s="850"/>
    </row>
    <row r="1325" spans="85:87" x14ac:dyDescent="0.25">
      <c r="CG1325" s="768"/>
      <c r="CH1325" s="768"/>
      <c r="CI1325" s="850"/>
    </row>
    <row r="1326" spans="85:87" x14ac:dyDescent="0.25">
      <c r="CG1326" s="768"/>
      <c r="CH1326" s="768"/>
      <c r="CI1326" s="850"/>
    </row>
    <row r="1327" spans="85:87" x14ac:dyDescent="0.25">
      <c r="CG1327" s="768"/>
      <c r="CH1327" s="768"/>
      <c r="CI1327" s="850"/>
    </row>
    <row r="1328" spans="85:87" x14ac:dyDescent="0.25">
      <c r="CG1328" s="768"/>
      <c r="CH1328" s="768"/>
      <c r="CI1328" s="850"/>
    </row>
    <row r="1329" spans="85:87" x14ac:dyDescent="0.25">
      <c r="CG1329" s="768"/>
      <c r="CH1329" s="768"/>
      <c r="CI1329" s="850"/>
    </row>
    <row r="1330" spans="85:87" x14ac:dyDescent="0.25">
      <c r="CG1330" s="768"/>
      <c r="CH1330" s="768"/>
      <c r="CI1330" s="850"/>
    </row>
    <row r="1331" spans="85:87" x14ac:dyDescent="0.25">
      <c r="CG1331" s="768"/>
      <c r="CH1331" s="768"/>
      <c r="CI1331" s="850"/>
    </row>
    <row r="1332" spans="85:87" x14ac:dyDescent="0.25">
      <c r="CG1332" s="768"/>
      <c r="CH1332" s="768"/>
      <c r="CI1332" s="850"/>
    </row>
    <row r="1333" spans="85:87" x14ac:dyDescent="0.25">
      <c r="CG1333" s="768"/>
      <c r="CH1333" s="768"/>
      <c r="CI1333" s="850"/>
    </row>
    <row r="1334" spans="85:87" x14ac:dyDescent="0.25">
      <c r="CG1334" s="768"/>
      <c r="CH1334" s="768"/>
      <c r="CI1334" s="850"/>
    </row>
    <row r="1335" spans="85:87" x14ac:dyDescent="0.25">
      <c r="CG1335" s="768"/>
      <c r="CH1335" s="768"/>
      <c r="CI1335" s="850"/>
    </row>
    <row r="1336" spans="85:87" x14ac:dyDescent="0.25">
      <c r="CG1336" s="768"/>
      <c r="CH1336" s="768"/>
      <c r="CI1336" s="850"/>
    </row>
    <row r="1337" spans="85:87" x14ac:dyDescent="0.25">
      <c r="CG1337" s="768"/>
      <c r="CH1337" s="768"/>
      <c r="CI1337" s="850"/>
    </row>
    <row r="1338" spans="85:87" x14ac:dyDescent="0.25">
      <c r="CG1338" s="768"/>
      <c r="CH1338" s="768"/>
      <c r="CI1338" s="850"/>
    </row>
    <row r="1339" spans="85:87" x14ac:dyDescent="0.25">
      <c r="CG1339" s="768"/>
      <c r="CH1339" s="768"/>
      <c r="CI1339" s="850"/>
    </row>
    <row r="1340" spans="85:87" x14ac:dyDescent="0.25">
      <c r="CG1340" s="768"/>
      <c r="CH1340" s="768"/>
      <c r="CI1340" s="850"/>
    </row>
    <row r="1341" spans="85:87" x14ac:dyDescent="0.25">
      <c r="CG1341" s="768"/>
      <c r="CH1341" s="768"/>
      <c r="CI1341" s="850"/>
    </row>
    <row r="1342" spans="85:87" x14ac:dyDescent="0.25">
      <c r="CG1342" s="768"/>
      <c r="CH1342" s="768"/>
      <c r="CI1342" s="850"/>
    </row>
    <row r="1343" spans="85:87" x14ac:dyDescent="0.25">
      <c r="CG1343" s="768"/>
      <c r="CH1343" s="768"/>
      <c r="CI1343" s="850"/>
    </row>
    <row r="1344" spans="85:87" x14ac:dyDescent="0.25">
      <c r="CG1344" s="768"/>
      <c r="CH1344" s="768"/>
      <c r="CI1344" s="850"/>
    </row>
    <row r="1345" spans="85:87" x14ac:dyDescent="0.25">
      <c r="CG1345" s="768"/>
      <c r="CH1345" s="768"/>
      <c r="CI1345" s="850"/>
    </row>
    <row r="1346" spans="85:87" x14ac:dyDescent="0.25">
      <c r="CG1346" s="768"/>
      <c r="CH1346" s="768"/>
      <c r="CI1346" s="850"/>
    </row>
    <row r="1347" spans="85:87" x14ac:dyDescent="0.25">
      <c r="CG1347" s="768"/>
      <c r="CH1347" s="768"/>
      <c r="CI1347" s="850"/>
    </row>
    <row r="1348" spans="85:87" x14ac:dyDescent="0.25">
      <c r="CG1348" s="768"/>
      <c r="CH1348" s="768"/>
      <c r="CI1348" s="850"/>
    </row>
    <row r="1349" spans="85:87" x14ac:dyDescent="0.25">
      <c r="CG1349" s="768"/>
      <c r="CH1349" s="768"/>
      <c r="CI1349" s="850"/>
    </row>
    <row r="1350" spans="85:87" x14ac:dyDescent="0.25">
      <c r="CG1350" s="768"/>
      <c r="CH1350" s="768"/>
      <c r="CI1350" s="850"/>
    </row>
    <row r="1351" spans="85:87" x14ac:dyDescent="0.25">
      <c r="CG1351" s="768"/>
      <c r="CH1351" s="768"/>
      <c r="CI1351" s="850"/>
    </row>
    <row r="1352" spans="85:87" x14ac:dyDescent="0.25">
      <c r="CG1352" s="768"/>
      <c r="CH1352" s="768"/>
      <c r="CI1352" s="850"/>
    </row>
    <row r="1353" spans="85:87" x14ac:dyDescent="0.25">
      <c r="CG1353" s="768"/>
      <c r="CH1353" s="768"/>
      <c r="CI1353" s="850"/>
    </row>
    <row r="1354" spans="85:87" x14ac:dyDescent="0.25">
      <c r="CG1354" s="768"/>
      <c r="CH1354" s="768"/>
      <c r="CI1354" s="850"/>
    </row>
    <row r="1355" spans="85:87" x14ac:dyDescent="0.25">
      <c r="CG1355" s="768"/>
      <c r="CH1355" s="768"/>
      <c r="CI1355" s="850"/>
    </row>
    <row r="1356" spans="85:87" x14ac:dyDescent="0.25">
      <c r="CG1356" s="768"/>
      <c r="CH1356" s="768"/>
      <c r="CI1356" s="850"/>
    </row>
    <row r="1357" spans="85:87" x14ac:dyDescent="0.25">
      <c r="CG1357" s="768"/>
      <c r="CH1357" s="768"/>
      <c r="CI1357" s="850"/>
    </row>
    <row r="1358" spans="85:87" x14ac:dyDescent="0.25">
      <c r="CG1358" s="768"/>
      <c r="CH1358" s="768"/>
      <c r="CI1358" s="850"/>
    </row>
    <row r="1359" spans="85:87" x14ac:dyDescent="0.25">
      <c r="CG1359" s="768"/>
      <c r="CH1359" s="768"/>
      <c r="CI1359" s="850"/>
    </row>
    <row r="1360" spans="85:87" x14ac:dyDescent="0.25">
      <c r="CG1360" s="768"/>
      <c r="CH1360" s="768"/>
      <c r="CI1360" s="850"/>
    </row>
    <row r="1361" spans="85:87" x14ac:dyDescent="0.25">
      <c r="CG1361" s="768"/>
      <c r="CH1361" s="768"/>
      <c r="CI1361" s="850"/>
    </row>
    <row r="1362" spans="85:87" x14ac:dyDescent="0.25">
      <c r="CG1362" s="768"/>
      <c r="CH1362" s="768"/>
      <c r="CI1362" s="850"/>
    </row>
    <row r="1363" spans="85:87" x14ac:dyDescent="0.25">
      <c r="CG1363" s="768"/>
      <c r="CH1363" s="768"/>
      <c r="CI1363" s="850"/>
    </row>
    <row r="1364" spans="85:87" x14ac:dyDescent="0.25">
      <c r="CG1364" s="768"/>
      <c r="CH1364" s="768"/>
      <c r="CI1364" s="850"/>
    </row>
    <row r="1365" spans="85:87" x14ac:dyDescent="0.25">
      <c r="CG1365" s="768"/>
      <c r="CH1365" s="768"/>
      <c r="CI1365" s="850"/>
    </row>
    <row r="1366" spans="85:87" x14ac:dyDescent="0.25">
      <c r="CG1366" s="768"/>
      <c r="CH1366" s="768"/>
      <c r="CI1366" s="850"/>
    </row>
    <row r="1367" spans="85:87" x14ac:dyDescent="0.25">
      <c r="CG1367" s="768"/>
      <c r="CH1367" s="768"/>
      <c r="CI1367" s="850"/>
    </row>
    <row r="1368" spans="85:87" x14ac:dyDescent="0.25">
      <c r="CG1368" s="768"/>
      <c r="CH1368" s="768"/>
      <c r="CI1368" s="850"/>
    </row>
    <row r="1369" spans="85:87" x14ac:dyDescent="0.25">
      <c r="CG1369" s="768"/>
      <c r="CH1369" s="768"/>
      <c r="CI1369" s="850"/>
    </row>
    <row r="1370" spans="85:87" x14ac:dyDescent="0.25">
      <c r="CG1370" s="768"/>
      <c r="CH1370" s="768"/>
      <c r="CI1370" s="850"/>
    </row>
    <row r="1371" spans="85:87" x14ac:dyDescent="0.25">
      <c r="CG1371" s="768"/>
      <c r="CH1371" s="768"/>
      <c r="CI1371" s="850"/>
    </row>
    <row r="1372" spans="85:87" x14ac:dyDescent="0.25">
      <c r="CG1372" s="768"/>
      <c r="CH1372" s="768"/>
      <c r="CI1372" s="850"/>
    </row>
    <row r="1373" spans="85:87" x14ac:dyDescent="0.25">
      <c r="CG1373" s="768"/>
      <c r="CH1373" s="768"/>
      <c r="CI1373" s="850"/>
    </row>
    <row r="1374" spans="85:87" x14ac:dyDescent="0.25">
      <c r="CG1374" s="768"/>
      <c r="CH1374" s="768"/>
      <c r="CI1374" s="850"/>
    </row>
    <row r="1375" spans="85:87" x14ac:dyDescent="0.25">
      <c r="CG1375" s="768"/>
      <c r="CH1375" s="768"/>
      <c r="CI1375" s="850"/>
    </row>
    <row r="1376" spans="85:87" x14ac:dyDescent="0.25">
      <c r="CG1376" s="768"/>
      <c r="CH1376" s="768"/>
      <c r="CI1376" s="850"/>
    </row>
    <row r="1377" spans="85:87" x14ac:dyDescent="0.25">
      <c r="CG1377" s="768"/>
      <c r="CH1377" s="768"/>
      <c r="CI1377" s="850"/>
    </row>
    <row r="1378" spans="85:87" x14ac:dyDescent="0.25">
      <c r="CG1378" s="768"/>
      <c r="CH1378" s="768"/>
      <c r="CI1378" s="850"/>
    </row>
    <row r="1379" spans="85:87" x14ac:dyDescent="0.25">
      <c r="CG1379" s="768"/>
      <c r="CH1379" s="768"/>
      <c r="CI1379" s="850"/>
    </row>
    <row r="1380" spans="85:87" x14ac:dyDescent="0.25">
      <c r="CG1380" s="768"/>
      <c r="CH1380" s="768"/>
      <c r="CI1380" s="850"/>
    </row>
    <row r="1381" spans="85:87" x14ac:dyDescent="0.25">
      <c r="CG1381" s="768"/>
      <c r="CH1381" s="768"/>
      <c r="CI1381" s="850"/>
    </row>
    <row r="1382" spans="85:87" x14ac:dyDescent="0.25">
      <c r="CG1382" s="768"/>
      <c r="CH1382" s="768"/>
      <c r="CI1382" s="850"/>
    </row>
    <row r="1383" spans="85:87" x14ac:dyDescent="0.25">
      <c r="CG1383" s="768"/>
      <c r="CH1383" s="768"/>
      <c r="CI1383" s="850"/>
    </row>
    <row r="1384" spans="85:87" x14ac:dyDescent="0.25">
      <c r="CG1384" s="768"/>
      <c r="CH1384" s="768"/>
      <c r="CI1384" s="850"/>
    </row>
    <row r="1385" spans="85:87" x14ac:dyDescent="0.25">
      <c r="CG1385" s="768"/>
      <c r="CH1385" s="768"/>
      <c r="CI1385" s="850"/>
    </row>
    <row r="1386" spans="85:87" x14ac:dyDescent="0.25">
      <c r="CG1386" s="768"/>
      <c r="CH1386" s="768"/>
      <c r="CI1386" s="850"/>
    </row>
    <row r="1387" spans="85:87" x14ac:dyDescent="0.25">
      <c r="CG1387" s="768"/>
      <c r="CH1387" s="768"/>
      <c r="CI1387" s="850"/>
    </row>
    <row r="1388" spans="85:87" x14ac:dyDescent="0.25">
      <c r="CG1388" s="768"/>
      <c r="CH1388" s="768"/>
      <c r="CI1388" s="850"/>
    </row>
    <row r="1389" spans="85:87" x14ac:dyDescent="0.25">
      <c r="CG1389" s="768"/>
      <c r="CH1389" s="768"/>
      <c r="CI1389" s="850"/>
    </row>
    <row r="1390" spans="85:87" x14ac:dyDescent="0.25">
      <c r="CG1390" s="768"/>
      <c r="CH1390" s="768"/>
      <c r="CI1390" s="850"/>
    </row>
    <row r="1391" spans="85:87" x14ac:dyDescent="0.25">
      <c r="CG1391" s="768"/>
      <c r="CH1391" s="768"/>
      <c r="CI1391" s="850"/>
    </row>
    <row r="1392" spans="85:87" x14ac:dyDescent="0.25">
      <c r="CG1392" s="768"/>
      <c r="CH1392" s="768"/>
      <c r="CI1392" s="850"/>
    </row>
    <row r="1393" spans="85:87" x14ac:dyDescent="0.25">
      <c r="CG1393" s="768"/>
      <c r="CH1393" s="768"/>
      <c r="CI1393" s="850"/>
    </row>
    <row r="1394" spans="85:87" x14ac:dyDescent="0.25">
      <c r="CG1394" s="768"/>
      <c r="CH1394" s="768"/>
      <c r="CI1394" s="850"/>
    </row>
    <row r="1395" spans="85:87" x14ac:dyDescent="0.25">
      <c r="CG1395" s="768"/>
      <c r="CH1395" s="768"/>
      <c r="CI1395" s="850"/>
    </row>
    <row r="1396" spans="85:87" x14ac:dyDescent="0.25">
      <c r="CG1396" s="768"/>
      <c r="CH1396" s="768"/>
      <c r="CI1396" s="850"/>
    </row>
    <row r="1397" spans="85:87" x14ac:dyDescent="0.25">
      <c r="CG1397" s="768"/>
      <c r="CH1397" s="768"/>
      <c r="CI1397" s="850"/>
    </row>
    <row r="1398" spans="85:87" x14ac:dyDescent="0.25">
      <c r="CG1398" s="768"/>
      <c r="CH1398" s="768"/>
      <c r="CI1398" s="850"/>
    </row>
    <row r="1399" spans="85:87" x14ac:dyDescent="0.25">
      <c r="CG1399" s="768"/>
      <c r="CH1399" s="768"/>
      <c r="CI1399" s="850"/>
    </row>
    <row r="1400" spans="85:87" x14ac:dyDescent="0.25">
      <c r="CG1400" s="768"/>
      <c r="CH1400" s="768"/>
      <c r="CI1400" s="850"/>
    </row>
    <row r="1401" spans="85:87" x14ac:dyDescent="0.25">
      <c r="CG1401" s="768"/>
      <c r="CH1401" s="768"/>
      <c r="CI1401" s="850"/>
    </row>
    <row r="1402" spans="85:87" x14ac:dyDescent="0.25">
      <c r="CG1402" s="768"/>
      <c r="CH1402" s="768"/>
      <c r="CI1402" s="850"/>
    </row>
    <row r="1403" spans="85:87" x14ac:dyDescent="0.25">
      <c r="CG1403" s="768"/>
      <c r="CH1403" s="768"/>
      <c r="CI1403" s="850"/>
    </row>
    <row r="1404" spans="85:87" x14ac:dyDescent="0.25">
      <c r="CG1404" s="768"/>
      <c r="CH1404" s="768"/>
      <c r="CI1404" s="850"/>
    </row>
    <row r="1405" spans="85:87" x14ac:dyDescent="0.25">
      <c r="CG1405" s="768"/>
      <c r="CH1405" s="768"/>
      <c r="CI1405" s="850"/>
    </row>
    <row r="1406" spans="85:87" x14ac:dyDescent="0.25">
      <c r="CG1406" s="768"/>
      <c r="CH1406" s="768"/>
      <c r="CI1406" s="850"/>
    </row>
    <row r="1407" spans="85:87" x14ac:dyDescent="0.25">
      <c r="CG1407" s="768"/>
      <c r="CH1407" s="768"/>
      <c r="CI1407" s="850"/>
    </row>
    <row r="1408" spans="85:87" x14ac:dyDescent="0.25">
      <c r="CG1408" s="768"/>
      <c r="CH1408" s="768"/>
      <c r="CI1408" s="850"/>
    </row>
    <row r="1409" spans="85:87" x14ac:dyDescent="0.25">
      <c r="CG1409" s="768"/>
      <c r="CH1409" s="768"/>
      <c r="CI1409" s="850"/>
    </row>
    <row r="1410" spans="85:87" x14ac:dyDescent="0.25">
      <c r="CG1410" s="768"/>
      <c r="CH1410" s="768"/>
      <c r="CI1410" s="850"/>
    </row>
    <row r="1411" spans="85:87" x14ac:dyDescent="0.25">
      <c r="CG1411" s="768"/>
      <c r="CH1411" s="768"/>
      <c r="CI1411" s="850"/>
    </row>
    <row r="1412" spans="85:87" x14ac:dyDescent="0.25">
      <c r="CG1412" s="768"/>
      <c r="CH1412" s="768"/>
      <c r="CI1412" s="850"/>
    </row>
    <row r="1413" spans="85:87" x14ac:dyDescent="0.25">
      <c r="CG1413" s="768"/>
      <c r="CH1413" s="768"/>
      <c r="CI1413" s="850"/>
    </row>
    <row r="1414" spans="85:87" x14ac:dyDescent="0.25">
      <c r="CG1414" s="768"/>
      <c r="CH1414" s="768"/>
      <c r="CI1414" s="850"/>
    </row>
    <row r="1415" spans="85:87" x14ac:dyDescent="0.25">
      <c r="CG1415" s="768"/>
      <c r="CH1415" s="768"/>
      <c r="CI1415" s="850"/>
    </row>
    <row r="1416" spans="85:87" x14ac:dyDescent="0.25">
      <c r="CG1416" s="768"/>
      <c r="CH1416" s="768"/>
      <c r="CI1416" s="850"/>
    </row>
    <row r="1417" spans="85:87" x14ac:dyDescent="0.25">
      <c r="CG1417" s="768"/>
      <c r="CH1417" s="768"/>
      <c r="CI1417" s="850"/>
    </row>
    <row r="1418" spans="85:87" x14ac:dyDescent="0.25">
      <c r="CG1418" s="768"/>
      <c r="CH1418" s="768"/>
      <c r="CI1418" s="850"/>
    </row>
    <row r="1419" spans="85:87" x14ac:dyDescent="0.25">
      <c r="CG1419" s="768"/>
      <c r="CH1419" s="768"/>
      <c r="CI1419" s="850"/>
    </row>
    <row r="1420" spans="85:87" x14ac:dyDescent="0.25">
      <c r="CG1420" s="768"/>
      <c r="CH1420" s="768"/>
      <c r="CI1420" s="850"/>
    </row>
    <row r="1421" spans="85:87" x14ac:dyDescent="0.25">
      <c r="CG1421" s="768"/>
      <c r="CH1421" s="768"/>
      <c r="CI1421" s="850"/>
    </row>
    <row r="1422" spans="85:87" x14ac:dyDescent="0.25">
      <c r="CG1422" s="768"/>
      <c r="CH1422" s="768"/>
      <c r="CI1422" s="850"/>
    </row>
    <row r="1423" spans="85:87" x14ac:dyDescent="0.25">
      <c r="CG1423" s="768"/>
      <c r="CH1423" s="768"/>
      <c r="CI1423" s="850"/>
    </row>
    <row r="1424" spans="85:87" x14ac:dyDescent="0.25">
      <c r="CG1424" s="768"/>
      <c r="CH1424" s="768"/>
      <c r="CI1424" s="850"/>
    </row>
    <row r="1425" spans="85:87" x14ac:dyDescent="0.25">
      <c r="CG1425" s="768"/>
      <c r="CH1425" s="768"/>
      <c r="CI1425" s="850"/>
    </row>
    <row r="1426" spans="85:87" x14ac:dyDescent="0.25">
      <c r="CG1426" s="768"/>
      <c r="CH1426" s="768"/>
      <c r="CI1426" s="850"/>
    </row>
    <row r="1427" spans="85:87" x14ac:dyDescent="0.25">
      <c r="CG1427" s="768"/>
      <c r="CH1427" s="768"/>
      <c r="CI1427" s="850"/>
    </row>
    <row r="1428" spans="85:87" x14ac:dyDescent="0.25">
      <c r="CG1428" s="768"/>
      <c r="CH1428" s="768"/>
      <c r="CI1428" s="850"/>
    </row>
    <row r="1429" spans="85:87" x14ac:dyDescent="0.25">
      <c r="CG1429" s="768"/>
      <c r="CH1429" s="768"/>
      <c r="CI1429" s="850"/>
    </row>
    <row r="1430" spans="85:87" x14ac:dyDescent="0.25">
      <c r="CG1430" s="768"/>
      <c r="CH1430" s="768"/>
      <c r="CI1430" s="850"/>
    </row>
    <row r="1431" spans="85:87" x14ac:dyDescent="0.25">
      <c r="CG1431" s="768"/>
      <c r="CH1431" s="768"/>
      <c r="CI1431" s="850"/>
    </row>
    <row r="1432" spans="85:87" x14ac:dyDescent="0.25">
      <c r="CG1432" s="768"/>
      <c r="CH1432" s="768"/>
      <c r="CI1432" s="850"/>
    </row>
    <row r="1433" spans="85:87" x14ac:dyDescent="0.25">
      <c r="CG1433" s="768"/>
      <c r="CH1433" s="768"/>
      <c r="CI1433" s="850"/>
    </row>
    <row r="1434" spans="85:87" x14ac:dyDescent="0.25">
      <c r="CG1434" s="768"/>
      <c r="CH1434" s="768"/>
      <c r="CI1434" s="850"/>
    </row>
    <row r="1435" spans="85:87" x14ac:dyDescent="0.25">
      <c r="CG1435" s="768"/>
      <c r="CH1435" s="768"/>
      <c r="CI1435" s="850"/>
    </row>
    <row r="1436" spans="85:87" x14ac:dyDescent="0.25">
      <c r="CG1436" s="768"/>
      <c r="CH1436" s="768"/>
      <c r="CI1436" s="850"/>
    </row>
    <row r="1437" spans="85:87" x14ac:dyDescent="0.25">
      <c r="CG1437" s="768"/>
      <c r="CH1437" s="768"/>
      <c r="CI1437" s="850"/>
    </row>
    <row r="1438" spans="85:87" x14ac:dyDescent="0.25">
      <c r="CG1438" s="768"/>
      <c r="CH1438" s="768"/>
      <c r="CI1438" s="850"/>
    </row>
    <row r="1439" spans="85:87" x14ac:dyDescent="0.25">
      <c r="CG1439" s="768"/>
      <c r="CH1439" s="768"/>
      <c r="CI1439" s="850"/>
    </row>
    <row r="1440" spans="85:87" x14ac:dyDescent="0.25">
      <c r="CG1440" s="768"/>
      <c r="CH1440" s="768"/>
      <c r="CI1440" s="850"/>
    </row>
    <row r="1441" spans="85:87" x14ac:dyDescent="0.25">
      <c r="CG1441" s="768"/>
      <c r="CH1441" s="768"/>
      <c r="CI1441" s="850"/>
    </row>
    <row r="1442" spans="85:87" x14ac:dyDescent="0.25">
      <c r="CG1442" s="768"/>
      <c r="CH1442" s="768"/>
      <c r="CI1442" s="850"/>
    </row>
    <row r="1443" spans="85:87" x14ac:dyDescent="0.25">
      <c r="CG1443" s="768"/>
      <c r="CH1443" s="768"/>
      <c r="CI1443" s="850"/>
    </row>
    <row r="1444" spans="85:87" x14ac:dyDescent="0.25">
      <c r="CG1444" s="768"/>
      <c r="CH1444" s="768"/>
      <c r="CI1444" s="850"/>
    </row>
    <row r="1445" spans="85:87" x14ac:dyDescent="0.25">
      <c r="CG1445" s="768"/>
      <c r="CH1445" s="768"/>
      <c r="CI1445" s="850"/>
    </row>
    <row r="1446" spans="85:87" x14ac:dyDescent="0.25">
      <c r="CG1446" s="768"/>
      <c r="CH1446" s="768"/>
      <c r="CI1446" s="850"/>
    </row>
    <row r="1447" spans="85:87" x14ac:dyDescent="0.25">
      <c r="CG1447" s="768"/>
      <c r="CH1447" s="768"/>
      <c r="CI1447" s="850"/>
    </row>
    <row r="1448" spans="85:87" x14ac:dyDescent="0.25">
      <c r="CG1448" s="768"/>
      <c r="CH1448" s="768"/>
      <c r="CI1448" s="850"/>
    </row>
    <row r="1449" spans="85:87" x14ac:dyDescent="0.25">
      <c r="CG1449" s="768"/>
      <c r="CH1449" s="768"/>
      <c r="CI1449" s="850"/>
    </row>
    <row r="1450" spans="85:87" x14ac:dyDescent="0.25">
      <c r="CG1450" s="768"/>
      <c r="CH1450" s="768"/>
      <c r="CI1450" s="850"/>
    </row>
    <row r="1451" spans="85:87" x14ac:dyDescent="0.25">
      <c r="CG1451" s="768"/>
      <c r="CH1451" s="768"/>
      <c r="CI1451" s="850"/>
    </row>
    <row r="1452" spans="85:87" x14ac:dyDescent="0.25">
      <c r="CG1452" s="768"/>
      <c r="CH1452" s="768"/>
      <c r="CI1452" s="850"/>
    </row>
    <row r="1453" spans="85:87" x14ac:dyDescent="0.25">
      <c r="CG1453" s="768"/>
      <c r="CH1453" s="768"/>
      <c r="CI1453" s="850"/>
    </row>
    <row r="1454" spans="85:87" x14ac:dyDescent="0.25">
      <c r="CG1454" s="768"/>
      <c r="CH1454" s="768"/>
      <c r="CI1454" s="850"/>
    </row>
    <row r="1455" spans="85:87" x14ac:dyDescent="0.25">
      <c r="CG1455" s="768"/>
      <c r="CH1455" s="768"/>
      <c r="CI1455" s="850"/>
    </row>
    <row r="1456" spans="85:87" x14ac:dyDescent="0.25">
      <c r="CG1456" s="768"/>
      <c r="CH1456" s="768"/>
      <c r="CI1456" s="850"/>
    </row>
    <row r="1457" spans="85:87" x14ac:dyDescent="0.25">
      <c r="CG1457" s="768"/>
      <c r="CH1457" s="768"/>
      <c r="CI1457" s="850"/>
    </row>
    <row r="1458" spans="85:87" x14ac:dyDescent="0.25">
      <c r="CG1458" s="768"/>
      <c r="CH1458" s="768"/>
      <c r="CI1458" s="850"/>
    </row>
    <row r="1459" spans="85:87" x14ac:dyDescent="0.25">
      <c r="CG1459" s="768"/>
      <c r="CH1459" s="768"/>
      <c r="CI1459" s="850"/>
    </row>
    <row r="1460" spans="85:87" x14ac:dyDescent="0.25">
      <c r="CG1460" s="768"/>
      <c r="CH1460" s="768"/>
      <c r="CI1460" s="850"/>
    </row>
    <row r="1461" spans="85:87" x14ac:dyDescent="0.25">
      <c r="CG1461" s="768"/>
      <c r="CH1461" s="768"/>
      <c r="CI1461" s="850"/>
    </row>
    <row r="1462" spans="85:87" x14ac:dyDescent="0.25">
      <c r="CG1462" s="768"/>
      <c r="CH1462" s="768"/>
      <c r="CI1462" s="850"/>
    </row>
    <row r="1463" spans="85:87" x14ac:dyDescent="0.25">
      <c r="CG1463" s="768"/>
      <c r="CH1463" s="768"/>
      <c r="CI1463" s="850"/>
    </row>
    <row r="1464" spans="85:87" x14ac:dyDescent="0.25">
      <c r="CG1464" s="768"/>
      <c r="CH1464" s="768"/>
      <c r="CI1464" s="850"/>
    </row>
    <row r="1465" spans="85:87" x14ac:dyDescent="0.25">
      <c r="CG1465" s="768"/>
      <c r="CH1465" s="768"/>
      <c r="CI1465" s="850"/>
    </row>
    <row r="1466" spans="85:87" x14ac:dyDescent="0.25">
      <c r="CG1466" s="768"/>
      <c r="CH1466" s="768"/>
      <c r="CI1466" s="850"/>
    </row>
    <row r="1467" spans="85:87" x14ac:dyDescent="0.25">
      <c r="CG1467" s="768"/>
      <c r="CH1467" s="768"/>
      <c r="CI1467" s="850"/>
    </row>
    <row r="1468" spans="85:87" x14ac:dyDescent="0.25">
      <c r="CG1468" s="768"/>
      <c r="CH1468" s="768"/>
      <c r="CI1468" s="850"/>
    </row>
    <row r="1469" spans="85:87" x14ac:dyDescent="0.25">
      <c r="CG1469" s="768"/>
      <c r="CH1469" s="768"/>
      <c r="CI1469" s="850"/>
    </row>
    <row r="1470" spans="85:87" x14ac:dyDescent="0.25">
      <c r="CG1470" s="768"/>
      <c r="CH1470" s="768"/>
      <c r="CI1470" s="850"/>
    </row>
    <row r="1471" spans="85:87" x14ac:dyDescent="0.25">
      <c r="CG1471" s="768"/>
      <c r="CH1471" s="768"/>
      <c r="CI1471" s="850"/>
    </row>
    <row r="1472" spans="85:87" x14ac:dyDescent="0.25">
      <c r="CG1472" s="768"/>
      <c r="CH1472" s="768"/>
      <c r="CI1472" s="850"/>
    </row>
    <row r="1473" spans="85:87" x14ac:dyDescent="0.25">
      <c r="CG1473" s="768"/>
      <c r="CH1473" s="768"/>
      <c r="CI1473" s="850"/>
    </row>
    <row r="1474" spans="85:87" x14ac:dyDescent="0.25">
      <c r="CG1474" s="768"/>
      <c r="CH1474" s="768"/>
      <c r="CI1474" s="850"/>
    </row>
    <row r="1475" spans="85:87" x14ac:dyDescent="0.25">
      <c r="CG1475" s="768"/>
      <c r="CH1475" s="768"/>
      <c r="CI1475" s="850"/>
    </row>
    <row r="1476" spans="85:87" x14ac:dyDescent="0.25">
      <c r="CG1476" s="768"/>
      <c r="CH1476" s="768"/>
      <c r="CI1476" s="850"/>
    </row>
    <row r="1477" spans="85:87" x14ac:dyDescent="0.25">
      <c r="CG1477" s="768"/>
      <c r="CH1477" s="768"/>
      <c r="CI1477" s="850"/>
    </row>
    <row r="1478" spans="85:87" x14ac:dyDescent="0.25">
      <c r="CG1478" s="768"/>
      <c r="CH1478" s="768"/>
      <c r="CI1478" s="850"/>
    </row>
    <row r="1479" spans="85:87" x14ac:dyDescent="0.25">
      <c r="CG1479" s="768"/>
      <c r="CH1479" s="768"/>
      <c r="CI1479" s="850"/>
    </row>
    <row r="1480" spans="85:87" x14ac:dyDescent="0.25">
      <c r="CG1480" s="768"/>
      <c r="CH1480" s="768"/>
      <c r="CI1480" s="850"/>
    </row>
    <row r="1481" spans="85:87" x14ac:dyDescent="0.25">
      <c r="CG1481" s="768"/>
      <c r="CH1481" s="768"/>
      <c r="CI1481" s="850"/>
    </row>
    <row r="1482" spans="85:87" x14ac:dyDescent="0.25">
      <c r="CG1482" s="768"/>
      <c r="CH1482" s="768"/>
      <c r="CI1482" s="850"/>
    </row>
    <row r="1483" spans="85:87" x14ac:dyDescent="0.25">
      <c r="CG1483" s="768"/>
      <c r="CH1483" s="768"/>
      <c r="CI1483" s="850"/>
    </row>
    <row r="1484" spans="85:87" x14ac:dyDescent="0.25">
      <c r="CG1484" s="768"/>
      <c r="CH1484" s="768"/>
      <c r="CI1484" s="850"/>
    </row>
    <row r="1485" spans="85:87" x14ac:dyDescent="0.25">
      <c r="CG1485" s="768"/>
      <c r="CH1485" s="768"/>
      <c r="CI1485" s="850"/>
    </row>
    <row r="1486" spans="85:87" x14ac:dyDescent="0.25">
      <c r="CG1486" s="768"/>
      <c r="CH1486" s="768"/>
      <c r="CI1486" s="850"/>
    </row>
    <row r="1487" spans="85:87" x14ac:dyDescent="0.25">
      <c r="CG1487" s="768"/>
      <c r="CH1487" s="768"/>
      <c r="CI1487" s="850"/>
    </row>
    <row r="1488" spans="85:87" x14ac:dyDescent="0.25">
      <c r="CG1488" s="768"/>
      <c r="CH1488" s="768"/>
      <c r="CI1488" s="850"/>
    </row>
    <row r="1489" spans="85:87" x14ac:dyDescent="0.25">
      <c r="CG1489" s="768"/>
      <c r="CH1489" s="768"/>
      <c r="CI1489" s="850"/>
    </row>
    <row r="1490" spans="85:87" x14ac:dyDescent="0.25">
      <c r="CG1490" s="768"/>
      <c r="CH1490" s="768"/>
      <c r="CI1490" s="850"/>
    </row>
    <row r="1491" spans="85:87" x14ac:dyDescent="0.25">
      <c r="CG1491" s="768"/>
      <c r="CH1491" s="768"/>
      <c r="CI1491" s="850"/>
    </row>
    <row r="1492" spans="85:87" x14ac:dyDescent="0.25">
      <c r="CG1492" s="768"/>
      <c r="CH1492" s="768"/>
      <c r="CI1492" s="850"/>
    </row>
    <row r="1493" spans="85:87" x14ac:dyDescent="0.25">
      <c r="CG1493" s="768"/>
      <c r="CH1493" s="768"/>
      <c r="CI1493" s="850"/>
    </row>
    <row r="1494" spans="85:87" x14ac:dyDescent="0.25">
      <c r="CG1494" s="768"/>
      <c r="CH1494" s="768"/>
      <c r="CI1494" s="850"/>
    </row>
    <row r="1495" spans="85:87" x14ac:dyDescent="0.25">
      <c r="CG1495" s="768"/>
      <c r="CH1495" s="768"/>
      <c r="CI1495" s="850"/>
    </row>
    <row r="1496" spans="85:87" x14ac:dyDescent="0.25">
      <c r="CG1496" s="768"/>
      <c r="CH1496" s="768"/>
      <c r="CI1496" s="850"/>
    </row>
    <row r="1497" spans="85:87" x14ac:dyDescent="0.25">
      <c r="CG1497" s="768"/>
      <c r="CH1497" s="768"/>
      <c r="CI1497" s="850"/>
    </row>
    <row r="1498" spans="85:87" x14ac:dyDescent="0.25">
      <c r="CG1498" s="768"/>
      <c r="CH1498" s="768"/>
      <c r="CI1498" s="850"/>
    </row>
    <row r="1499" spans="85:87" x14ac:dyDescent="0.25">
      <c r="CG1499" s="768"/>
      <c r="CH1499" s="768"/>
      <c r="CI1499" s="850"/>
    </row>
    <row r="1500" spans="85:87" x14ac:dyDescent="0.25">
      <c r="CG1500" s="768"/>
      <c r="CH1500" s="768"/>
      <c r="CI1500" s="850"/>
    </row>
    <row r="1501" spans="85:87" x14ac:dyDescent="0.25">
      <c r="CG1501" s="768"/>
      <c r="CH1501" s="768"/>
      <c r="CI1501" s="850"/>
    </row>
    <row r="1502" spans="85:87" x14ac:dyDescent="0.25">
      <c r="CG1502" s="768"/>
      <c r="CH1502" s="768"/>
      <c r="CI1502" s="850"/>
    </row>
    <row r="1503" spans="85:87" x14ac:dyDescent="0.25">
      <c r="CG1503" s="768"/>
      <c r="CH1503" s="768"/>
      <c r="CI1503" s="850"/>
    </row>
    <row r="1504" spans="85:87" x14ac:dyDescent="0.25">
      <c r="CG1504" s="768"/>
      <c r="CH1504" s="768"/>
      <c r="CI1504" s="850"/>
    </row>
    <row r="1505" spans="85:87" x14ac:dyDescent="0.25">
      <c r="CG1505" s="768"/>
      <c r="CH1505" s="768"/>
      <c r="CI1505" s="850"/>
    </row>
    <row r="1506" spans="85:87" x14ac:dyDescent="0.25">
      <c r="CG1506" s="768"/>
      <c r="CH1506" s="768"/>
      <c r="CI1506" s="850"/>
    </row>
    <row r="1507" spans="85:87" x14ac:dyDescent="0.25">
      <c r="CG1507" s="768"/>
      <c r="CH1507" s="768"/>
      <c r="CI1507" s="850"/>
    </row>
    <row r="1508" spans="85:87" x14ac:dyDescent="0.25">
      <c r="CG1508" s="768"/>
      <c r="CH1508" s="768"/>
      <c r="CI1508" s="850"/>
    </row>
    <row r="1509" spans="85:87" x14ac:dyDescent="0.25">
      <c r="CG1509" s="768"/>
      <c r="CH1509" s="768"/>
      <c r="CI1509" s="850"/>
    </row>
    <row r="1510" spans="85:87" x14ac:dyDescent="0.25">
      <c r="CG1510" s="768"/>
      <c r="CH1510" s="768"/>
      <c r="CI1510" s="850"/>
    </row>
    <row r="1511" spans="85:87" x14ac:dyDescent="0.25">
      <c r="CG1511" s="768"/>
      <c r="CH1511" s="768"/>
      <c r="CI1511" s="850"/>
    </row>
    <row r="1512" spans="85:87" x14ac:dyDescent="0.25">
      <c r="CG1512" s="768"/>
      <c r="CH1512" s="768"/>
      <c r="CI1512" s="850"/>
    </row>
    <row r="1513" spans="85:87" x14ac:dyDescent="0.25">
      <c r="CG1513" s="768"/>
      <c r="CH1513" s="768"/>
      <c r="CI1513" s="850"/>
    </row>
    <row r="1514" spans="85:87" x14ac:dyDescent="0.25">
      <c r="CG1514" s="768"/>
      <c r="CH1514" s="768"/>
      <c r="CI1514" s="850"/>
    </row>
    <row r="1515" spans="85:87" x14ac:dyDescent="0.25">
      <c r="CG1515" s="768"/>
      <c r="CH1515" s="768"/>
      <c r="CI1515" s="850"/>
    </row>
    <row r="1516" spans="85:87" x14ac:dyDescent="0.25">
      <c r="CG1516" s="768"/>
      <c r="CH1516" s="768"/>
      <c r="CI1516" s="850"/>
    </row>
    <row r="1517" spans="85:87" x14ac:dyDescent="0.25">
      <c r="CG1517" s="768"/>
      <c r="CH1517" s="768"/>
      <c r="CI1517" s="850"/>
    </row>
    <row r="1518" spans="85:87" x14ac:dyDescent="0.25">
      <c r="CG1518" s="768"/>
      <c r="CH1518" s="768"/>
      <c r="CI1518" s="850"/>
    </row>
    <row r="1519" spans="85:87" x14ac:dyDescent="0.25">
      <c r="CG1519" s="768"/>
      <c r="CH1519" s="768"/>
      <c r="CI1519" s="850"/>
    </row>
    <row r="1520" spans="85:87" x14ac:dyDescent="0.25">
      <c r="CG1520" s="768"/>
      <c r="CH1520" s="768"/>
      <c r="CI1520" s="850"/>
    </row>
    <row r="1521" spans="85:87" x14ac:dyDescent="0.25">
      <c r="CG1521" s="768"/>
      <c r="CH1521" s="768"/>
      <c r="CI1521" s="850"/>
    </row>
    <row r="1522" spans="85:87" x14ac:dyDescent="0.25">
      <c r="CG1522" s="768"/>
      <c r="CH1522" s="768"/>
      <c r="CI1522" s="850"/>
    </row>
    <row r="1523" spans="85:87" x14ac:dyDescent="0.25">
      <c r="CG1523" s="768"/>
      <c r="CH1523" s="768"/>
      <c r="CI1523" s="850"/>
    </row>
    <row r="1524" spans="85:87" x14ac:dyDescent="0.25">
      <c r="CG1524" s="768"/>
      <c r="CH1524" s="768"/>
      <c r="CI1524" s="850"/>
    </row>
    <row r="1525" spans="85:87" x14ac:dyDescent="0.25">
      <c r="CG1525" s="768"/>
      <c r="CH1525" s="768"/>
      <c r="CI1525" s="850"/>
    </row>
    <row r="1526" spans="85:87" x14ac:dyDescent="0.25">
      <c r="CG1526" s="768"/>
      <c r="CH1526" s="768"/>
      <c r="CI1526" s="850"/>
    </row>
    <row r="1527" spans="85:87" x14ac:dyDescent="0.25">
      <c r="CG1527" s="768"/>
      <c r="CH1527" s="768"/>
      <c r="CI1527" s="850"/>
    </row>
    <row r="1528" spans="85:87" x14ac:dyDescent="0.25">
      <c r="CG1528" s="768"/>
      <c r="CH1528" s="768"/>
      <c r="CI1528" s="850"/>
    </row>
    <row r="1529" spans="85:87" x14ac:dyDescent="0.25">
      <c r="CG1529" s="768"/>
      <c r="CH1529" s="768"/>
      <c r="CI1529" s="850"/>
    </row>
    <row r="1530" spans="85:87" x14ac:dyDescent="0.25">
      <c r="CG1530" s="768"/>
      <c r="CH1530" s="768"/>
      <c r="CI1530" s="850"/>
    </row>
    <row r="1531" spans="85:87" x14ac:dyDescent="0.25">
      <c r="CG1531" s="768"/>
      <c r="CH1531" s="768"/>
      <c r="CI1531" s="850"/>
    </row>
    <row r="1532" spans="85:87" x14ac:dyDescent="0.25">
      <c r="CG1532" s="768"/>
      <c r="CH1532" s="768"/>
      <c r="CI1532" s="850"/>
    </row>
    <row r="1533" spans="85:87" x14ac:dyDescent="0.25">
      <c r="CG1533" s="768"/>
      <c r="CH1533" s="768"/>
      <c r="CI1533" s="850"/>
    </row>
    <row r="1534" spans="85:87" x14ac:dyDescent="0.25">
      <c r="CG1534" s="768"/>
      <c r="CH1534" s="768"/>
      <c r="CI1534" s="850"/>
    </row>
    <row r="1535" spans="85:87" x14ac:dyDescent="0.25">
      <c r="CG1535" s="768"/>
      <c r="CH1535" s="768"/>
      <c r="CI1535" s="850"/>
    </row>
    <row r="1536" spans="85:87" x14ac:dyDescent="0.25">
      <c r="CG1536" s="768"/>
      <c r="CH1536" s="768"/>
      <c r="CI1536" s="850"/>
    </row>
    <row r="1537" spans="85:87" x14ac:dyDescent="0.25">
      <c r="CG1537" s="768"/>
      <c r="CH1537" s="768"/>
      <c r="CI1537" s="850"/>
    </row>
    <row r="1538" spans="85:87" x14ac:dyDescent="0.25">
      <c r="CG1538" s="768"/>
      <c r="CH1538" s="768"/>
      <c r="CI1538" s="850"/>
    </row>
    <row r="1539" spans="85:87" x14ac:dyDescent="0.25">
      <c r="CG1539" s="768"/>
      <c r="CH1539" s="768"/>
      <c r="CI1539" s="850"/>
    </row>
    <row r="1540" spans="85:87" x14ac:dyDescent="0.25">
      <c r="CG1540" s="768"/>
      <c r="CH1540" s="768"/>
      <c r="CI1540" s="850"/>
    </row>
    <row r="1541" spans="85:87" x14ac:dyDescent="0.25">
      <c r="CG1541" s="768"/>
      <c r="CH1541" s="768"/>
      <c r="CI1541" s="850"/>
    </row>
    <row r="1542" spans="85:87" x14ac:dyDescent="0.25">
      <c r="CG1542" s="768"/>
      <c r="CH1542" s="768"/>
      <c r="CI1542" s="850"/>
    </row>
    <row r="1543" spans="85:87" x14ac:dyDescent="0.25">
      <c r="CG1543" s="768"/>
      <c r="CH1543" s="768"/>
      <c r="CI1543" s="850"/>
    </row>
    <row r="1544" spans="85:87" x14ac:dyDescent="0.25">
      <c r="CG1544" s="768"/>
      <c r="CH1544" s="768"/>
      <c r="CI1544" s="850"/>
    </row>
    <row r="1545" spans="85:87" x14ac:dyDescent="0.25">
      <c r="CG1545" s="768"/>
      <c r="CH1545" s="768"/>
      <c r="CI1545" s="850"/>
    </row>
    <row r="1546" spans="85:87" x14ac:dyDescent="0.25">
      <c r="CG1546" s="768"/>
      <c r="CH1546" s="768"/>
      <c r="CI1546" s="850"/>
    </row>
    <row r="1547" spans="85:87" x14ac:dyDescent="0.25">
      <c r="CG1547" s="768"/>
      <c r="CH1547" s="768"/>
      <c r="CI1547" s="850"/>
    </row>
    <row r="1548" spans="85:87" x14ac:dyDescent="0.25">
      <c r="CG1548" s="768"/>
      <c r="CH1548" s="768"/>
      <c r="CI1548" s="850"/>
    </row>
    <row r="1549" spans="85:87" x14ac:dyDescent="0.25">
      <c r="CG1549" s="768"/>
      <c r="CH1549" s="768"/>
      <c r="CI1549" s="850"/>
    </row>
    <row r="1550" spans="85:87" x14ac:dyDescent="0.25">
      <c r="CG1550" s="768"/>
      <c r="CH1550" s="768"/>
      <c r="CI1550" s="850"/>
    </row>
    <row r="1551" spans="85:87" x14ac:dyDescent="0.25">
      <c r="CG1551" s="768"/>
      <c r="CH1551" s="768"/>
      <c r="CI1551" s="850"/>
    </row>
    <row r="1552" spans="85:87" x14ac:dyDescent="0.25">
      <c r="CG1552" s="768"/>
      <c r="CH1552" s="768"/>
      <c r="CI1552" s="850"/>
    </row>
    <row r="1553" spans="85:87" x14ac:dyDescent="0.25">
      <c r="CG1553" s="768"/>
      <c r="CH1553" s="768"/>
      <c r="CI1553" s="850"/>
    </row>
    <row r="1554" spans="85:87" x14ac:dyDescent="0.25">
      <c r="CG1554" s="768"/>
      <c r="CH1554" s="768"/>
      <c r="CI1554" s="850"/>
    </row>
    <row r="1555" spans="85:87" x14ac:dyDescent="0.25">
      <c r="CG1555" s="768"/>
      <c r="CH1555" s="768"/>
      <c r="CI1555" s="850"/>
    </row>
    <row r="1556" spans="85:87" x14ac:dyDescent="0.25">
      <c r="CG1556" s="768"/>
      <c r="CH1556" s="768"/>
      <c r="CI1556" s="850"/>
    </row>
    <row r="1557" spans="85:87" x14ac:dyDescent="0.25">
      <c r="CG1557" s="768"/>
      <c r="CH1557" s="768"/>
      <c r="CI1557" s="850"/>
    </row>
    <row r="1558" spans="85:87" x14ac:dyDescent="0.25">
      <c r="CG1558" s="768"/>
      <c r="CH1558" s="768"/>
      <c r="CI1558" s="850"/>
    </row>
    <row r="1559" spans="85:87" x14ac:dyDescent="0.25">
      <c r="CG1559" s="768"/>
      <c r="CH1559" s="768"/>
      <c r="CI1559" s="850"/>
    </row>
    <row r="1560" spans="85:87" x14ac:dyDescent="0.25">
      <c r="CG1560" s="768"/>
      <c r="CH1560" s="768"/>
      <c r="CI1560" s="850"/>
    </row>
    <row r="1561" spans="85:87" x14ac:dyDescent="0.25">
      <c r="CG1561" s="768"/>
      <c r="CH1561" s="768"/>
      <c r="CI1561" s="850"/>
    </row>
    <row r="1562" spans="85:87" x14ac:dyDescent="0.25">
      <c r="CG1562" s="768"/>
      <c r="CH1562" s="768"/>
      <c r="CI1562" s="850"/>
    </row>
    <row r="1563" spans="85:87" x14ac:dyDescent="0.25">
      <c r="CG1563" s="768"/>
      <c r="CH1563" s="768"/>
      <c r="CI1563" s="850"/>
    </row>
    <row r="1564" spans="85:87" x14ac:dyDescent="0.25">
      <c r="CG1564" s="768"/>
      <c r="CH1564" s="768"/>
      <c r="CI1564" s="850"/>
    </row>
    <row r="1565" spans="85:87" x14ac:dyDescent="0.25">
      <c r="CG1565" s="768"/>
      <c r="CH1565" s="768"/>
      <c r="CI1565" s="850"/>
    </row>
    <row r="1566" spans="85:87" x14ac:dyDescent="0.25">
      <c r="CG1566" s="768"/>
      <c r="CH1566" s="768"/>
      <c r="CI1566" s="850"/>
    </row>
    <row r="1567" spans="85:87" x14ac:dyDescent="0.25">
      <c r="CG1567" s="768"/>
      <c r="CH1567" s="768"/>
      <c r="CI1567" s="850"/>
    </row>
    <row r="1568" spans="85:87" x14ac:dyDescent="0.25">
      <c r="CG1568" s="768"/>
      <c r="CH1568" s="768"/>
      <c r="CI1568" s="850"/>
    </row>
    <row r="1569" spans="85:87" x14ac:dyDescent="0.25">
      <c r="CG1569" s="768"/>
      <c r="CH1569" s="768"/>
      <c r="CI1569" s="850"/>
    </row>
    <row r="1570" spans="85:87" x14ac:dyDescent="0.25">
      <c r="CG1570" s="768"/>
      <c r="CH1570" s="768"/>
      <c r="CI1570" s="850"/>
    </row>
    <row r="1571" spans="85:87" x14ac:dyDescent="0.25">
      <c r="CG1571" s="768"/>
      <c r="CH1571" s="768"/>
      <c r="CI1571" s="850"/>
    </row>
    <row r="1572" spans="85:87" x14ac:dyDescent="0.25">
      <c r="CG1572" s="768"/>
      <c r="CH1572" s="768"/>
      <c r="CI1572" s="850"/>
    </row>
    <row r="1573" spans="85:87" x14ac:dyDescent="0.25">
      <c r="CG1573" s="768"/>
      <c r="CH1573" s="768"/>
      <c r="CI1573" s="850"/>
    </row>
    <row r="1574" spans="85:87" x14ac:dyDescent="0.25">
      <c r="CG1574" s="768"/>
      <c r="CH1574" s="768"/>
      <c r="CI1574" s="850"/>
    </row>
    <row r="1575" spans="85:87" x14ac:dyDescent="0.25">
      <c r="CG1575" s="768"/>
      <c r="CH1575" s="768"/>
      <c r="CI1575" s="850"/>
    </row>
    <row r="1576" spans="85:87" x14ac:dyDescent="0.25">
      <c r="CG1576" s="768"/>
      <c r="CH1576" s="768"/>
      <c r="CI1576" s="850"/>
    </row>
    <row r="1577" spans="85:87" x14ac:dyDescent="0.25">
      <c r="CG1577" s="768"/>
      <c r="CH1577" s="768"/>
      <c r="CI1577" s="850"/>
    </row>
    <row r="1578" spans="85:87" x14ac:dyDescent="0.25">
      <c r="CG1578" s="768"/>
      <c r="CH1578" s="768"/>
      <c r="CI1578" s="850"/>
    </row>
    <row r="1579" spans="85:87" x14ac:dyDescent="0.25">
      <c r="CG1579" s="768"/>
      <c r="CH1579" s="768"/>
      <c r="CI1579" s="850"/>
    </row>
    <row r="1580" spans="85:87" x14ac:dyDescent="0.25">
      <c r="CG1580" s="768"/>
      <c r="CH1580" s="768"/>
      <c r="CI1580" s="850"/>
    </row>
    <row r="1581" spans="85:87" x14ac:dyDescent="0.25">
      <c r="CG1581" s="768"/>
      <c r="CH1581" s="768"/>
      <c r="CI1581" s="850"/>
    </row>
    <row r="1582" spans="85:87" x14ac:dyDescent="0.25">
      <c r="CG1582" s="768"/>
      <c r="CH1582" s="768"/>
      <c r="CI1582" s="850"/>
    </row>
    <row r="1583" spans="85:87" x14ac:dyDescent="0.25">
      <c r="CG1583" s="768"/>
      <c r="CH1583" s="768"/>
      <c r="CI1583" s="850"/>
    </row>
    <row r="1584" spans="85:87" x14ac:dyDescent="0.25">
      <c r="CG1584" s="768"/>
      <c r="CH1584" s="768"/>
      <c r="CI1584" s="850"/>
    </row>
    <row r="1585" spans="85:87" x14ac:dyDescent="0.25">
      <c r="CG1585" s="768"/>
      <c r="CH1585" s="768"/>
      <c r="CI1585" s="850"/>
    </row>
    <row r="1586" spans="85:87" x14ac:dyDescent="0.25">
      <c r="CG1586" s="768"/>
      <c r="CH1586" s="768"/>
      <c r="CI1586" s="850"/>
    </row>
    <row r="1587" spans="85:87" x14ac:dyDescent="0.25">
      <c r="CG1587" s="768"/>
      <c r="CH1587" s="768"/>
      <c r="CI1587" s="850"/>
    </row>
    <row r="1588" spans="85:87" x14ac:dyDescent="0.25">
      <c r="CG1588" s="768"/>
      <c r="CH1588" s="768"/>
      <c r="CI1588" s="850"/>
    </row>
    <row r="1589" spans="85:87" x14ac:dyDescent="0.25">
      <c r="CG1589" s="768"/>
      <c r="CH1589" s="768"/>
      <c r="CI1589" s="850"/>
    </row>
    <row r="1590" spans="85:87" x14ac:dyDescent="0.25">
      <c r="CG1590" s="768"/>
      <c r="CH1590" s="768"/>
      <c r="CI1590" s="850"/>
    </row>
    <row r="1591" spans="85:87" x14ac:dyDescent="0.25">
      <c r="CG1591" s="768"/>
      <c r="CH1591" s="768"/>
      <c r="CI1591" s="850"/>
    </row>
    <row r="1592" spans="85:87" x14ac:dyDescent="0.25">
      <c r="CG1592" s="768"/>
      <c r="CH1592" s="768"/>
      <c r="CI1592" s="850"/>
    </row>
    <row r="1593" spans="85:87" x14ac:dyDescent="0.25">
      <c r="CG1593" s="768"/>
      <c r="CH1593" s="768"/>
      <c r="CI1593" s="850"/>
    </row>
    <row r="1594" spans="85:87" x14ac:dyDescent="0.25">
      <c r="CG1594" s="768"/>
      <c r="CH1594" s="768"/>
      <c r="CI1594" s="850"/>
    </row>
    <row r="1595" spans="85:87" x14ac:dyDescent="0.25">
      <c r="CG1595" s="768"/>
      <c r="CH1595" s="768"/>
      <c r="CI1595" s="850"/>
    </row>
    <row r="1596" spans="85:87" x14ac:dyDescent="0.25">
      <c r="CG1596" s="768"/>
      <c r="CH1596" s="768"/>
      <c r="CI1596" s="850"/>
    </row>
    <row r="1597" spans="85:87" x14ac:dyDescent="0.25">
      <c r="CG1597" s="768"/>
      <c r="CH1597" s="768"/>
      <c r="CI1597" s="850"/>
    </row>
    <row r="1598" spans="85:87" x14ac:dyDescent="0.25">
      <c r="CG1598" s="768"/>
      <c r="CH1598" s="768"/>
      <c r="CI1598" s="850"/>
    </row>
    <row r="1599" spans="85:87" x14ac:dyDescent="0.25">
      <c r="CG1599" s="768"/>
      <c r="CH1599" s="768"/>
      <c r="CI1599" s="850"/>
    </row>
    <row r="1600" spans="85:87" x14ac:dyDescent="0.25">
      <c r="CG1600" s="768"/>
      <c r="CH1600" s="768"/>
      <c r="CI1600" s="850"/>
    </row>
    <row r="1601" spans="85:87" x14ac:dyDescent="0.25">
      <c r="CG1601" s="768"/>
      <c r="CH1601" s="768"/>
      <c r="CI1601" s="850"/>
    </row>
    <row r="1602" spans="85:87" x14ac:dyDescent="0.25">
      <c r="CG1602" s="768"/>
      <c r="CH1602" s="768"/>
      <c r="CI1602" s="850"/>
    </row>
    <row r="1603" spans="85:87" x14ac:dyDescent="0.25">
      <c r="CG1603" s="768"/>
      <c r="CH1603" s="768"/>
      <c r="CI1603" s="850"/>
    </row>
    <row r="1604" spans="85:87" x14ac:dyDescent="0.25">
      <c r="CG1604" s="768"/>
      <c r="CH1604" s="768"/>
      <c r="CI1604" s="850"/>
    </row>
    <row r="1605" spans="85:87" x14ac:dyDescent="0.25">
      <c r="CG1605" s="768"/>
      <c r="CH1605" s="768"/>
      <c r="CI1605" s="850"/>
    </row>
    <row r="1606" spans="85:87" x14ac:dyDescent="0.25">
      <c r="CG1606" s="768"/>
      <c r="CH1606" s="768"/>
      <c r="CI1606" s="850"/>
    </row>
    <row r="1607" spans="85:87" x14ac:dyDescent="0.25">
      <c r="CG1607" s="768"/>
      <c r="CH1607" s="768"/>
      <c r="CI1607" s="850"/>
    </row>
    <row r="1608" spans="85:87" x14ac:dyDescent="0.25">
      <c r="CG1608" s="768"/>
      <c r="CH1608" s="768"/>
      <c r="CI1608" s="850"/>
    </row>
    <row r="1609" spans="85:87" x14ac:dyDescent="0.25">
      <c r="CG1609" s="768"/>
      <c r="CH1609" s="768"/>
      <c r="CI1609" s="850"/>
    </row>
    <row r="1610" spans="85:87" x14ac:dyDescent="0.25">
      <c r="CG1610" s="768"/>
      <c r="CH1610" s="768"/>
      <c r="CI1610" s="850"/>
    </row>
    <row r="1611" spans="85:87" x14ac:dyDescent="0.25">
      <c r="CG1611" s="768"/>
      <c r="CH1611" s="768"/>
      <c r="CI1611" s="850"/>
    </row>
    <row r="1612" spans="85:87" x14ac:dyDescent="0.25">
      <c r="CG1612" s="768"/>
      <c r="CH1612" s="768"/>
      <c r="CI1612" s="850"/>
    </row>
    <row r="1613" spans="85:87" x14ac:dyDescent="0.25">
      <c r="CG1613" s="768"/>
      <c r="CH1613" s="768"/>
      <c r="CI1613" s="850"/>
    </row>
    <row r="1614" spans="85:87" x14ac:dyDescent="0.25">
      <c r="CG1614" s="768"/>
      <c r="CH1614" s="768"/>
      <c r="CI1614" s="850"/>
    </row>
    <row r="1615" spans="85:87" x14ac:dyDescent="0.25">
      <c r="CG1615" s="768"/>
      <c r="CH1615" s="768"/>
      <c r="CI1615" s="850"/>
    </row>
    <row r="1616" spans="85:87" x14ac:dyDescent="0.25">
      <c r="CG1616" s="768"/>
      <c r="CH1616" s="768"/>
      <c r="CI1616" s="850"/>
    </row>
    <row r="1617" spans="85:87" x14ac:dyDescent="0.25">
      <c r="CG1617" s="768"/>
      <c r="CH1617" s="768"/>
      <c r="CI1617" s="850"/>
    </row>
    <row r="1618" spans="85:87" x14ac:dyDescent="0.25">
      <c r="CG1618" s="768"/>
      <c r="CH1618" s="768"/>
      <c r="CI1618" s="850"/>
    </row>
    <row r="1619" spans="85:87" x14ac:dyDescent="0.25">
      <c r="CG1619" s="768"/>
      <c r="CH1619" s="768"/>
      <c r="CI1619" s="850"/>
    </row>
    <row r="1620" spans="85:87" x14ac:dyDescent="0.25">
      <c r="CG1620" s="768"/>
      <c r="CH1620" s="768"/>
      <c r="CI1620" s="850"/>
    </row>
    <row r="1621" spans="85:87" x14ac:dyDescent="0.25">
      <c r="CG1621" s="768"/>
      <c r="CH1621" s="768"/>
      <c r="CI1621" s="850"/>
    </row>
    <row r="1622" spans="85:87" x14ac:dyDescent="0.25">
      <c r="CG1622" s="768"/>
      <c r="CH1622" s="768"/>
      <c r="CI1622" s="850"/>
    </row>
    <row r="1623" spans="85:87" x14ac:dyDescent="0.25">
      <c r="CG1623" s="768"/>
      <c r="CH1623" s="768"/>
      <c r="CI1623" s="850"/>
    </row>
    <row r="1624" spans="85:87" x14ac:dyDescent="0.25">
      <c r="CG1624" s="768"/>
      <c r="CH1624" s="768"/>
      <c r="CI1624" s="850"/>
    </row>
    <row r="1625" spans="85:87" x14ac:dyDescent="0.25">
      <c r="CG1625" s="768"/>
      <c r="CH1625" s="768"/>
      <c r="CI1625" s="850"/>
    </row>
    <row r="1626" spans="85:87" x14ac:dyDescent="0.25">
      <c r="CG1626" s="768"/>
      <c r="CH1626" s="768"/>
      <c r="CI1626" s="850"/>
    </row>
    <row r="1627" spans="85:87" x14ac:dyDescent="0.25">
      <c r="CG1627" s="768"/>
      <c r="CH1627" s="768"/>
      <c r="CI1627" s="850"/>
    </row>
    <row r="1628" spans="85:87" x14ac:dyDescent="0.25">
      <c r="CG1628" s="768"/>
      <c r="CH1628" s="768"/>
      <c r="CI1628" s="850"/>
    </row>
    <row r="1629" spans="85:87" x14ac:dyDescent="0.25">
      <c r="CG1629" s="768"/>
      <c r="CH1629" s="768"/>
      <c r="CI1629" s="850"/>
    </row>
    <row r="1630" spans="85:87" x14ac:dyDescent="0.25">
      <c r="CG1630" s="768"/>
      <c r="CH1630" s="768"/>
      <c r="CI1630" s="850"/>
    </row>
    <row r="1631" spans="85:87" x14ac:dyDescent="0.25">
      <c r="CG1631" s="768"/>
      <c r="CH1631" s="768"/>
      <c r="CI1631" s="850"/>
    </row>
    <row r="1632" spans="85:87" x14ac:dyDescent="0.25">
      <c r="CG1632" s="768"/>
      <c r="CH1632" s="768"/>
      <c r="CI1632" s="850"/>
    </row>
    <row r="1633" spans="85:87" x14ac:dyDescent="0.25">
      <c r="CG1633" s="768"/>
      <c r="CH1633" s="768"/>
      <c r="CI1633" s="850"/>
    </row>
    <row r="1634" spans="85:87" x14ac:dyDescent="0.25">
      <c r="CG1634" s="768"/>
      <c r="CH1634" s="768"/>
      <c r="CI1634" s="850"/>
    </row>
    <row r="1635" spans="85:87" x14ac:dyDescent="0.25">
      <c r="CG1635" s="768"/>
      <c r="CH1635" s="768"/>
      <c r="CI1635" s="850"/>
    </row>
    <row r="1636" spans="85:87" x14ac:dyDescent="0.25">
      <c r="CG1636" s="768"/>
      <c r="CH1636" s="768"/>
      <c r="CI1636" s="850"/>
    </row>
    <row r="1637" spans="85:87" x14ac:dyDescent="0.25">
      <c r="CG1637" s="768"/>
      <c r="CH1637" s="768"/>
      <c r="CI1637" s="850"/>
    </row>
    <row r="1638" spans="85:87" x14ac:dyDescent="0.25">
      <c r="CG1638" s="768"/>
      <c r="CH1638" s="768"/>
      <c r="CI1638" s="850"/>
    </row>
    <row r="1639" spans="85:87" x14ac:dyDescent="0.25">
      <c r="CG1639" s="768"/>
      <c r="CH1639" s="768"/>
      <c r="CI1639" s="850"/>
    </row>
    <row r="1640" spans="85:87" x14ac:dyDescent="0.25">
      <c r="CG1640" s="768"/>
      <c r="CH1640" s="768"/>
      <c r="CI1640" s="850"/>
    </row>
    <row r="1641" spans="85:87" x14ac:dyDescent="0.25">
      <c r="CG1641" s="768"/>
      <c r="CH1641" s="768"/>
      <c r="CI1641" s="850"/>
    </row>
    <row r="1642" spans="85:87" x14ac:dyDescent="0.25">
      <c r="CG1642" s="768"/>
      <c r="CH1642" s="768"/>
      <c r="CI1642" s="850"/>
    </row>
    <row r="1643" spans="85:87" x14ac:dyDescent="0.25">
      <c r="CG1643" s="768"/>
      <c r="CH1643" s="768"/>
      <c r="CI1643" s="850"/>
    </row>
    <row r="1644" spans="85:87" x14ac:dyDescent="0.25">
      <c r="CG1644" s="768"/>
      <c r="CH1644" s="768"/>
      <c r="CI1644" s="850"/>
    </row>
    <row r="1645" spans="85:87" x14ac:dyDescent="0.25">
      <c r="CG1645" s="768"/>
      <c r="CH1645" s="768"/>
      <c r="CI1645" s="850"/>
    </row>
    <row r="1646" spans="85:87" x14ac:dyDescent="0.25">
      <c r="CG1646" s="768"/>
      <c r="CH1646" s="768"/>
      <c r="CI1646" s="850"/>
    </row>
    <row r="1647" spans="85:87" x14ac:dyDescent="0.25">
      <c r="CG1647" s="768"/>
      <c r="CH1647" s="768"/>
      <c r="CI1647" s="850"/>
    </row>
    <row r="1648" spans="85:87" x14ac:dyDescent="0.25">
      <c r="CG1648" s="768"/>
      <c r="CH1648" s="768"/>
      <c r="CI1648" s="850"/>
    </row>
    <row r="1649" spans="85:87" x14ac:dyDescent="0.25">
      <c r="CG1649" s="768"/>
      <c r="CH1649" s="768"/>
      <c r="CI1649" s="850"/>
    </row>
    <row r="1650" spans="85:87" x14ac:dyDescent="0.25">
      <c r="CG1650" s="768"/>
      <c r="CH1650" s="768"/>
      <c r="CI1650" s="850"/>
    </row>
    <row r="1651" spans="85:87" x14ac:dyDescent="0.25">
      <c r="CG1651" s="768"/>
      <c r="CH1651" s="768"/>
      <c r="CI1651" s="850"/>
    </row>
    <row r="1652" spans="85:87" x14ac:dyDescent="0.25">
      <c r="CG1652" s="768"/>
      <c r="CH1652" s="768"/>
      <c r="CI1652" s="850"/>
    </row>
    <row r="1653" spans="85:87" x14ac:dyDescent="0.25">
      <c r="CG1653" s="768"/>
      <c r="CH1653" s="768"/>
      <c r="CI1653" s="850"/>
    </row>
    <row r="1654" spans="85:87" x14ac:dyDescent="0.25">
      <c r="CG1654" s="768"/>
      <c r="CH1654" s="768"/>
      <c r="CI1654" s="850"/>
    </row>
    <row r="1655" spans="85:87" x14ac:dyDescent="0.25">
      <c r="CG1655" s="768"/>
      <c r="CH1655" s="768"/>
      <c r="CI1655" s="850"/>
    </row>
    <row r="1656" spans="85:87" x14ac:dyDescent="0.25">
      <c r="CG1656" s="768"/>
      <c r="CH1656" s="768"/>
      <c r="CI1656" s="850"/>
    </row>
    <row r="1657" spans="85:87" x14ac:dyDescent="0.25">
      <c r="CG1657" s="768"/>
      <c r="CH1657" s="768"/>
      <c r="CI1657" s="850"/>
    </row>
    <row r="1658" spans="85:87" x14ac:dyDescent="0.25">
      <c r="CG1658" s="768"/>
      <c r="CH1658" s="768"/>
      <c r="CI1658" s="850"/>
    </row>
    <row r="1659" spans="85:87" x14ac:dyDescent="0.25">
      <c r="CG1659" s="768"/>
      <c r="CH1659" s="768"/>
      <c r="CI1659" s="850"/>
    </row>
    <row r="1660" spans="85:87" x14ac:dyDescent="0.25">
      <c r="CG1660" s="768"/>
      <c r="CH1660" s="768"/>
      <c r="CI1660" s="850"/>
    </row>
    <row r="1661" spans="85:87" x14ac:dyDescent="0.25">
      <c r="CG1661" s="768"/>
      <c r="CH1661" s="768"/>
      <c r="CI1661" s="850"/>
    </row>
    <row r="1662" spans="85:87" x14ac:dyDescent="0.25">
      <c r="CG1662" s="768"/>
      <c r="CH1662" s="768"/>
      <c r="CI1662" s="850"/>
    </row>
    <row r="1663" spans="85:87" x14ac:dyDescent="0.25">
      <c r="CG1663" s="768"/>
      <c r="CH1663" s="768"/>
      <c r="CI1663" s="850"/>
    </row>
    <row r="1664" spans="85:87" x14ac:dyDescent="0.25">
      <c r="CG1664" s="768"/>
      <c r="CH1664" s="768"/>
      <c r="CI1664" s="850"/>
    </row>
    <row r="1665" spans="85:87" x14ac:dyDescent="0.25">
      <c r="CG1665" s="768"/>
      <c r="CH1665" s="768"/>
      <c r="CI1665" s="850"/>
    </row>
    <row r="1666" spans="85:87" x14ac:dyDescent="0.25">
      <c r="CG1666" s="768"/>
      <c r="CH1666" s="768"/>
      <c r="CI1666" s="850"/>
    </row>
    <row r="1667" spans="85:87" x14ac:dyDescent="0.25">
      <c r="CG1667" s="768"/>
      <c r="CH1667" s="768"/>
      <c r="CI1667" s="850"/>
    </row>
    <row r="1668" spans="85:87" x14ac:dyDescent="0.25">
      <c r="CG1668" s="768"/>
      <c r="CH1668" s="768"/>
      <c r="CI1668" s="850"/>
    </row>
    <row r="1669" spans="85:87" x14ac:dyDescent="0.25">
      <c r="CG1669" s="768"/>
      <c r="CH1669" s="768"/>
      <c r="CI1669" s="850"/>
    </row>
    <row r="1670" spans="85:87" x14ac:dyDescent="0.25">
      <c r="CG1670" s="768"/>
      <c r="CH1670" s="768"/>
      <c r="CI1670" s="850"/>
    </row>
    <row r="1671" spans="85:87" x14ac:dyDescent="0.25">
      <c r="CG1671" s="768"/>
      <c r="CH1671" s="768"/>
      <c r="CI1671" s="850"/>
    </row>
    <row r="1672" spans="85:87" x14ac:dyDescent="0.25">
      <c r="CG1672" s="768"/>
      <c r="CH1672" s="768"/>
      <c r="CI1672" s="850"/>
    </row>
    <row r="1673" spans="85:87" x14ac:dyDescent="0.25">
      <c r="CG1673" s="768"/>
      <c r="CH1673" s="768"/>
      <c r="CI1673" s="850"/>
    </row>
    <row r="1674" spans="85:87" x14ac:dyDescent="0.25">
      <c r="CG1674" s="768"/>
      <c r="CH1674" s="768"/>
      <c r="CI1674" s="850"/>
    </row>
    <row r="1675" spans="85:87" x14ac:dyDescent="0.25">
      <c r="CG1675" s="768"/>
      <c r="CH1675" s="768"/>
      <c r="CI1675" s="850"/>
    </row>
    <row r="1676" spans="85:87" x14ac:dyDescent="0.25">
      <c r="CG1676" s="768"/>
      <c r="CH1676" s="768"/>
      <c r="CI1676" s="850"/>
    </row>
    <row r="1677" spans="85:87" x14ac:dyDescent="0.25">
      <c r="CG1677" s="768"/>
      <c r="CH1677" s="768"/>
      <c r="CI1677" s="850"/>
    </row>
    <row r="1678" spans="85:87" x14ac:dyDescent="0.25">
      <c r="CG1678" s="768"/>
      <c r="CH1678" s="768"/>
      <c r="CI1678" s="850"/>
    </row>
    <row r="1679" spans="85:87" x14ac:dyDescent="0.25">
      <c r="CG1679" s="768"/>
      <c r="CH1679" s="768"/>
      <c r="CI1679" s="850"/>
    </row>
    <row r="1680" spans="85:87" x14ac:dyDescent="0.25">
      <c r="CG1680" s="768"/>
      <c r="CH1680" s="768"/>
      <c r="CI1680" s="850"/>
    </row>
    <row r="1681" spans="85:87" x14ac:dyDescent="0.25">
      <c r="CG1681" s="768"/>
      <c r="CH1681" s="768"/>
      <c r="CI1681" s="850"/>
    </row>
    <row r="1682" spans="85:87" x14ac:dyDescent="0.25">
      <c r="CG1682" s="768"/>
      <c r="CH1682" s="768"/>
      <c r="CI1682" s="850"/>
    </row>
    <row r="1683" spans="85:87" x14ac:dyDescent="0.25">
      <c r="CG1683" s="768"/>
      <c r="CH1683" s="768"/>
      <c r="CI1683" s="850"/>
    </row>
    <row r="1684" spans="85:87" x14ac:dyDescent="0.25">
      <c r="CG1684" s="768"/>
      <c r="CH1684" s="768"/>
      <c r="CI1684" s="850"/>
    </row>
    <row r="1685" spans="85:87" x14ac:dyDescent="0.25">
      <c r="CG1685" s="768"/>
      <c r="CH1685" s="768"/>
      <c r="CI1685" s="850"/>
    </row>
    <row r="1686" spans="85:87" x14ac:dyDescent="0.25">
      <c r="CG1686" s="768"/>
      <c r="CH1686" s="768"/>
      <c r="CI1686" s="850"/>
    </row>
    <row r="1687" spans="85:87" x14ac:dyDescent="0.25">
      <c r="CG1687" s="768"/>
      <c r="CH1687" s="768"/>
      <c r="CI1687" s="850"/>
    </row>
    <row r="1688" spans="85:87" x14ac:dyDescent="0.25">
      <c r="CG1688" s="768"/>
      <c r="CH1688" s="768"/>
      <c r="CI1688" s="850"/>
    </row>
    <row r="1689" spans="85:87" x14ac:dyDescent="0.25">
      <c r="CG1689" s="768"/>
      <c r="CH1689" s="768"/>
      <c r="CI1689" s="850"/>
    </row>
    <row r="1690" spans="85:87" x14ac:dyDescent="0.25">
      <c r="CG1690" s="768"/>
      <c r="CH1690" s="768"/>
      <c r="CI1690" s="850"/>
    </row>
    <row r="1691" spans="85:87" x14ac:dyDescent="0.25">
      <c r="CG1691" s="768"/>
      <c r="CH1691" s="768"/>
      <c r="CI1691" s="850"/>
    </row>
    <row r="1692" spans="85:87" x14ac:dyDescent="0.25">
      <c r="CG1692" s="768"/>
      <c r="CH1692" s="768"/>
      <c r="CI1692" s="850"/>
    </row>
    <row r="1693" spans="85:87" x14ac:dyDescent="0.25">
      <c r="CG1693" s="768"/>
      <c r="CH1693" s="768"/>
      <c r="CI1693" s="850"/>
    </row>
    <row r="1694" spans="85:87" x14ac:dyDescent="0.25">
      <c r="CG1694" s="768"/>
      <c r="CH1694" s="768"/>
      <c r="CI1694" s="850"/>
    </row>
    <row r="1695" spans="85:87" x14ac:dyDescent="0.25">
      <c r="CG1695" s="768"/>
      <c r="CH1695" s="768"/>
      <c r="CI1695" s="850"/>
    </row>
    <row r="1696" spans="85:87" x14ac:dyDescent="0.25">
      <c r="CG1696" s="768"/>
      <c r="CH1696" s="768"/>
      <c r="CI1696" s="850"/>
    </row>
    <row r="1697" spans="85:87" x14ac:dyDescent="0.25">
      <c r="CG1697" s="768"/>
      <c r="CH1697" s="768"/>
      <c r="CI1697" s="850"/>
    </row>
    <row r="1698" spans="85:87" x14ac:dyDescent="0.25">
      <c r="CG1698" s="768"/>
      <c r="CH1698" s="768"/>
      <c r="CI1698" s="850"/>
    </row>
    <row r="1699" spans="85:87" x14ac:dyDescent="0.25">
      <c r="CG1699" s="768"/>
      <c r="CH1699" s="768"/>
      <c r="CI1699" s="850"/>
    </row>
    <row r="1700" spans="85:87" x14ac:dyDescent="0.25">
      <c r="CG1700" s="768"/>
      <c r="CH1700" s="768"/>
      <c r="CI1700" s="850"/>
    </row>
    <row r="1701" spans="85:87" x14ac:dyDescent="0.25">
      <c r="CG1701" s="768"/>
      <c r="CH1701" s="768"/>
      <c r="CI1701" s="850"/>
    </row>
    <row r="1702" spans="85:87" x14ac:dyDescent="0.25">
      <c r="CG1702" s="768"/>
      <c r="CH1702" s="768"/>
      <c r="CI1702" s="850"/>
    </row>
    <row r="1703" spans="85:87" x14ac:dyDescent="0.25">
      <c r="CG1703" s="768"/>
      <c r="CH1703" s="768"/>
      <c r="CI1703" s="850"/>
    </row>
    <row r="1704" spans="85:87" x14ac:dyDescent="0.25">
      <c r="CG1704" s="768"/>
      <c r="CH1704" s="768"/>
      <c r="CI1704" s="850"/>
    </row>
    <row r="1705" spans="85:87" x14ac:dyDescent="0.25">
      <c r="CG1705" s="768"/>
      <c r="CH1705" s="768"/>
      <c r="CI1705" s="850"/>
    </row>
    <row r="1706" spans="85:87" x14ac:dyDescent="0.25">
      <c r="CG1706" s="768"/>
      <c r="CH1706" s="768"/>
      <c r="CI1706" s="850"/>
    </row>
    <row r="1707" spans="85:87" x14ac:dyDescent="0.25">
      <c r="CG1707" s="768"/>
      <c r="CH1707" s="768"/>
      <c r="CI1707" s="850"/>
    </row>
    <row r="1708" spans="85:87" x14ac:dyDescent="0.25">
      <c r="CG1708" s="768"/>
      <c r="CH1708" s="768"/>
      <c r="CI1708" s="850"/>
    </row>
    <row r="1709" spans="85:87" x14ac:dyDescent="0.25">
      <c r="CG1709" s="768"/>
      <c r="CH1709" s="768"/>
      <c r="CI1709" s="850"/>
    </row>
    <row r="1710" spans="85:87" x14ac:dyDescent="0.25">
      <c r="CG1710" s="768"/>
      <c r="CH1710" s="768"/>
      <c r="CI1710" s="850"/>
    </row>
    <row r="1711" spans="85:87" x14ac:dyDescent="0.25">
      <c r="CG1711" s="768"/>
      <c r="CH1711" s="768"/>
      <c r="CI1711" s="850"/>
    </row>
    <row r="1712" spans="85:87" x14ac:dyDescent="0.25">
      <c r="CG1712" s="768"/>
      <c r="CH1712" s="768"/>
      <c r="CI1712" s="850"/>
    </row>
    <row r="1713" spans="85:87" x14ac:dyDescent="0.25">
      <c r="CG1713" s="768"/>
      <c r="CH1713" s="768"/>
      <c r="CI1713" s="850"/>
    </row>
    <row r="1714" spans="85:87" x14ac:dyDescent="0.25">
      <c r="CG1714" s="768"/>
      <c r="CH1714" s="768"/>
      <c r="CI1714" s="850"/>
    </row>
    <row r="1715" spans="85:87" x14ac:dyDescent="0.25">
      <c r="CG1715" s="768"/>
      <c r="CH1715" s="768"/>
      <c r="CI1715" s="850"/>
    </row>
    <row r="1716" spans="85:87" x14ac:dyDescent="0.25">
      <c r="CG1716" s="768"/>
      <c r="CH1716" s="768"/>
      <c r="CI1716" s="850"/>
    </row>
    <row r="1717" spans="85:87" x14ac:dyDescent="0.25">
      <c r="CG1717" s="768"/>
      <c r="CH1717" s="768"/>
      <c r="CI1717" s="850"/>
    </row>
    <row r="1718" spans="85:87" x14ac:dyDescent="0.25">
      <c r="CG1718" s="768"/>
      <c r="CH1718" s="768"/>
      <c r="CI1718" s="850"/>
    </row>
    <row r="1719" spans="85:87" x14ac:dyDescent="0.25">
      <c r="CG1719" s="768"/>
      <c r="CH1719" s="768"/>
      <c r="CI1719" s="850"/>
    </row>
    <row r="1720" spans="85:87" x14ac:dyDescent="0.25">
      <c r="CG1720" s="768"/>
      <c r="CH1720" s="768"/>
      <c r="CI1720" s="850"/>
    </row>
    <row r="1721" spans="85:87" x14ac:dyDescent="0.25">
      <c r="CG1721" s="768"/>
      <c r="CH1721" s="768"/>
      <c r="CI1721" s="850"/>
    </row>
    <row r="1722" spans="85:87" x14ac:dyDescent="0.25">
      <c r="CG1722" s="768"/>
      <c r="CH1722" s="768"/>
      <c r="CI1722" s="850"/>
    </row>
    <row r="1723" spans="85:87" x14ac:dyDescent="0.25">
      <c r="CG1723" s="768"/>
      <c r="CH1723" s="768"/>
      <c r="CI1723" s="850"/>
    </row>
    <row r="1724" spans="85:87" x14ac:dyDescent="0.25">
      <c r="CG1724" s="768"/>
      <c r="CH1724" s="768"/>
      <c r="CI1724" s="850"/>
    </row>
    <row r="1725" spans="85:87" x14ac:dyDescent="0.25">
      <c r="CG1725" s="768"/>
      <c r="CH1725" s="768"/>
      <c r="CI1725" s="850"/>
    </row>
    <row r="1726" spans="85:87" x14ac:dyDescent="0.25">
      <c r="CG1726" s="768"/>
      <c r="CH1726" s="768"/>
      <c r="CI1726" s="850"/>
    </row>
    <row r="1727" spans="85:87" x14ac:dyDescent="0.25">
      <c r="CG1727" s="768"/>
      <c r="CH1727" s="768"/>
      <c r="CI1727" s="850"/>
    </row>
    <row r="1728" spans="85:87" x14ac:dyDescent="0.25">
      <c r="CG1728" s="768"/>
      <c r="CH1728" s="768"/>
      <c r="CI1728" s="850"/>
    </row>
    <row r="1729" spans="85:87" x14ac:dyDescent="0.25">
      <c r="CG1729" s="768"/>
      <c r="CH1729" s="768"/>
      <c r="CI1729" s="850"/>
    </row>
    <row r="1730" spans="85:87" x14ac:dyDescent="0.25">
      <c r="CG1730" s="768"/>
      <c r="CH1730" s="768"/>
      <c r="CI1730" s="850"/>
    </row>
    <row r="1731" spans="85:87" x14ac:dyDescent="0.25">
      <c r="CG1731" s="768"/>
      <c r="CH1731" s="768"/>
      <c r="CI1731" s="850"/>
    </row>
    <row r="1732" spans="85:87" x14ac:dyDescent="0.25">
      <c r="CG1732" s="768"/>
      <c r="CH1732" s="768"/>
      <c r="CI1732" s="850"/>
    </row>
    <row r="1733" spans="85:87" x14ac:dyDescent="0.25">
      <c r="CG1733" s="768"/>
      <c r="CH1733" s="768"/>
      <c r="CI1733" s="850"/>
    </row>
    <row r="1734" spans="85:87" x14ac:dyDescent="0.25">
      <c r="CG1734" s="768"/>
      <c r="CH1734" s="768"/>
      <c r="CI1734" s="850"/>
    </row>
    <row r="1735" spans="85:87" x14ac:dyDescent="0.25">
      <c r="CG1735" s="768"/>
      <c r="CH1735" s="768"/>
      <c r="CI1735" s="850"/>
    </row>
    <row r="1736" spans="85:87" x14ac:dyDescent="0.25">
      <c r="CG1736" s="768"/>
      <c r="CH1736" s="768"/>
      <c r="CI1736" s="850"/>
    </row>
    <row r="1737" spans="85:87" x14ac:dyDescent="0.25">
      <c r="CG1737" s="768"/>
      <c r="CH1737" s="768"/>
      <c r="CI1737" s="850"/>
    </row>
    <row r="1738" spans="85:87" x14ac:dyDescent="0.25">
      <c r="CG1738" s="768"/>
      <c r="CH1738" s="768"/>
      <c r="CI1738" s="850"/>
    </row>
    <row r="1739" spans="85:87" x14ac:dyDescent="0.25">
      <c r="CG1739" s="768"/>
      <c r="CH1739" s="768"/>
      <c r="CI1739" s="850"/>
    </row>
    <row r="1740" spans="85:87" x14ac:dyDescent="0.25">
      <c r="CG1740" s="768"/>
      <c r="CH1740" s="768"/>
      <c r="CI1740" s="850"/>
    </row>
    <row r="1741" spans="85:87" x14ac:dyDescent="0.25">
      <c r="CG1741" s="768"/>
      <c r="CH1741" s="768"/>
      <c r="CI1741" s="850"/>
    </row>
    <row r="1742" spans="85:87" x14ac:dyDescent="0.25">
      <c r="CG1742" s="768"/>
      <c r="CH1742" s="768"/>
      <c r="CI1742" s="850"/>
    </row>
    <row r="1743" spans="85:87" x14ac:dyDescent="0.25">
      <c r="CG1743" s="768"/>
      <c r="CH1743" s="768"/>
      <c r="CI1743" s="850"/>
    </row>
    <row r="1744" spans="85:87" x14ac:dyDescent="0.25">
      <c r="CG1744" s="768"/>
      <c r="CH1744" s="768"/>
      <c r="CI1744" s="850"/>
    </row>
    <row r="1745" spans="85:87" x14ac:dyDescent="0.25">
      <c r="CG1745" s="768"/>
      <c r="CH1745" s="768"/>
      <c r="CI1745" s="850"/>
    </row>
    <row r="1746" spans="85:87" x14ac:dyDescent="0.25">
      <c r="CG1746" s="768"/>
      <c r="CH1746" s="768"/>
      <c r="CI1746" s="850"/>
    </row>
    <row r="1747" spans="85:87" x14ac:dyDescent="0.25">
      <c r="CG1747" s="768"/>
      <c r="CH1747" s="768"/>
      <c r="CI1747" s="850"/>
    </row>
    <row r="1748" spans="85:87" x14ac:dyDescent="0.25">
      <c r="CG1748" s="768"/>
      <c r="CH1748" s="768"/>
      <c r="CI1748" s="850"/>
    </row>
    <row r="1749" spans="85:87" x14ac:dyDescent="0.25">
      <c r="CG1749" s="768"/>
      <c r="CH1749" s="768"/>
      <c r="CI1749" s="850"/>
    </row>
    <row r="1750" spans="85:87" x14ac:dyDescent="0.25">
      <c r="CG1750" s="768"/>
      <c r="CH1750" s="768"/>
      <c r="CI1750" s="850"/>
    </row>
    <row r="1751" spans="85:87" x14ac:dyDescent="0.25">
      <c r="CG1751" s="768"/>
      <c r="CH1751" s="768"/>
      <c r="CI1751" s="850"/>
    </row>
    <row r="1752" spans="85:87" x14ac:dyDescent="0.25">
      <c r="CG1752" s="768"/>
      <c r="CH1752" s="768"/>
      <c r="CI1752" s="850"/>
    </row>
    <row r="1753" spans="85:87" x14ac:dyDescent="0.25">
      <c r="CG1753" s="768"/>
      <c r="CH1753" s="768"/>
      <c r="CI1753" s="850"/>
    </row>
    <row r="1754" spans="85:87" x14ac:dyDescent="0.25">
      <c r="CG1754" s="768"/>
      <c r="CH1754" s="768"/>
      <c r="CI1754" s="850"/>
    </row>
    <row r="1755" spans="85:87" x14ac:dyDescent="0.25">
      <c r="CG1755" s="768"/>
      <c r="CH1755" s="768"/>
      <c r="CI1755" s="850"/>
    </row>
    <row r="1756" spans="85:87" x14ac:dyDescent="0.25">
      <c r="CG1756" s="768"/>
      <c r="CH1756" s="768"/>
      <c r="CI1756" s="850"/>
    </row>
    <row r="1757" spans="85:87" x14ac:dyDescent="0.25">
      <c r="CG1757" s="768"/>
      <c r="CH1757" s="768"/>
      <c r="CI1757" s="850"/>
    </row>
    <row r="1758" spans="85:87" x14ac:dyDescent="0.25">
      <c r="CG1758" s="768"/>
      <c r="CH1758" s="768"/>
      <c r="CI1758" s="850"/>
    </row>
    <row r="1759" spans="85:87" x14ac:dyDescent="0.25">
      <c r="CG1759" s="768"/>
      <c r="CH1759" s="768"/>
      <c r="CI1759" s="850"/>
    </row>
    <row r="1760" spans="85:87" x14ac:dyDescent="0.25">
      <c r="CG1760" s="768"/>
      <c r="CH1760" s="768"/>
      <c r="CI1760" s="850"/>
    </row>
    <row r="1761" spans="85:87" x14ac:dyDescent="0.25">
      <c r="CG1761" s="768"/>
      <c r="CH1761" s="768"/>
      <c r="CI1761" s="850"/>
    </row>
    <row r="1762" spans="85:87" x14ac:dyDescent="0.25">
      <c r="CG1762" s="768"/>
      <c r="CH1762" s="768"/>
      <c r="CI1762" s="850"/>
    </row>
    <row r="1763" spans="85:87" x14ac:dyDescent="0.25">
      <c r="CG1763" s="768"/>
      <c r="CH1763" s="768"/>
      <c r="CI1763" s="850"/>
    </row>
    <row r="1764" spans="85:87" x14ac:dyDescent="0.25">
      <c r="CG1764" s="768"/>
      <c r="CH1764" s="768"/>
      <c r="CI1764" s="850"/>
    </row>
    <row r="1765" spans="85:87" x14ac:dyDescent="0.25">
      <c r="CG1765" s="768"/>
      <c r="CH1765" s="768"/>
      <c r="CI1765" s="850"/>
    </row>
    <row r="1766" spans="85:87" x14ac:dyDescent="0.25">
      <c r="CG1766" s="768"/>
      <c r="CH1766" s="768"/>
      <c r="CI1766" s="850"/>
    </row>
    <row r="1767" spans="85:87" x14ac:dyDescent="0.25">
      <c r="CG1767" s="768"/>
      <c r="CH1767" s="768"/>
      <c r="CI1767" s="850"/>
    </row>
    <row r="1768" spans="85:87" x14ac:dyDescent="0.25">
      <c r="CG1768" s="768"/>
      <c r="CH1768" s="768"/>
      <c r="CI1768" s="850"/>
    </row>
    <row r="1769" spans="85:87" x14ac:dyDescent="0.25">
      <c r="CG1769" s="768"/>
      <c r="CH1769" s="768"/>
      <c r="CI1769" s="850"/>
    </row>
    <row r="1770" spans="85:87" x14ac:dyDescent="0.25">
      <c r="CG1770" s="768"/>
      <c r="CH1770" s="768"/>
      <c r="CI1770" s="850"/>
    </row>
    <row r="1771" spans="85:87" x14ac:dyDescent="0.25">
      <c r="CG1771" s="768"/>
      <c r="CH1771" s="768"/>
      <c r="CI1771" s="850"/>
    </row>
    <row r="1772" spans="85:87" x14ac:dyDescent="0.25">
      <c r="CG1772" s="768"/>
      <c r="CH1772" s="768"/>
      <c r="CI1772" s="850"/>
    </row>
    <row r="1773" spans="85:87" x14ac:dyDescent="0.25">
      <c r="CG1773" s="768"/>
      <c r="CH1773" s="768"/>
      <c r="CI1773" s="850"/>
    </row>
    <row r="1774" spans="85:87" x14ac:dyDescent="0.25">
      <c r="CG1774" s="768"/>
      <c r="CH1774" s="768"/>
      <c r="CI1774" s="850"/>
    </row>
    <row r="1775" spans="85:87" x14ac:dyDescent="0.25">
      <c r="CG1775" s="768"/>
      <c r="CH1775" s="768"/>
      <c r="CI1775" s="850"/>
    </row>
    <row r="1776" spans="85:87" x14ac:dyDescent="0.25">
      <c r="CG1776" s="768"/>
      <c r="CH1776" s="768"/>
      <c r="CI1776" s="850"/>
    </row>
    <row r="1777" spans="85:87" x14ac:dyDescent="0.25">
      <c r="CG1777" s="768"/>
      <c r="CH1777" s="768"/>
      <c r="CI1777" s="850"/>
    </row>
    <row r="1778" spans="85:87" x14ac:dyDescent="0.25">
      <c r="CG1778" s="768"/>
      <c r="CH1778" s="768"/>
      <c r="CI1778" s="850"/>
    </row>
    <row r="1779" spans="85:87" x14ac:dyDescent="0.25">
      <c r="CG1779" s="768"/>
      <c r="CH1779" s="768"/>
      <c r="CI1779" s="850"/>
    </row>
    <row r="1780" spans="85:87" x14ac:dyDescent="0.25">
      <c r="CG1780" s="768"/>
      <c r="CH1780" s="768"/>
      <c r="CI1780" s="850"/>
    </row>
    <row r="1781" spans="85:87" x14ac:dyDescent="0.25">
      <c r="CG1781" s="768"/>
      <c r="CH1781" s="768"/>
      <c r="CI1781" s="850"/>
    </row>
    <row r="1782" spans="85:87" x14ac:dyDescent="0.25">
      <c r="CG1782" s="768"/>
      <c r="CH1782" s="768"/>
      <c r="CI1782" s="850"/>
    </row>
    <row r="1783" spans="85:87" x14ac:dyDescent="0.25">
      <c r="CG1783" s="768"/>
      <c r="CH1783" s="768"/>
      <c r="CI1783" s="850"/>
    </row>
    <row r="1784" spans="85:87" x14ac:dyDescent="0.25">
      <c r="CG1784" s="768"/>
      <c r="CH1784" s="768"/>
      <c r="CI1784" s="850"/>
    </row>
    <row r="1785" spans="85:87" x14ac:dyDescent="0.25">
      <c r="CG1785" s="768"/>
      <c r="CH1785" s="768"/>
      <c r="CI1785" s="850"/>
    </row>
    <row r="1786" spans="85:87" x14ac:dyDescent="0.25">
      <c r="CG1786" s="768"/>
      <c r="CH1786" s="768"/>
      <c r="CI1786" s="850"/>
    </row>
    <row r="1787" spans="85:87" x14ac:dyDescent="0.25">
      <c r="CG1787" s="768"/>
      <c r="CH1787" s="768"/>
      <c r="CI1787" s="850"/>
    </row>
    <row r="1788" spans="85:87" x14ac:dyDescent="0.25">
      <c r="CG1788" s="768"/>
      <c r="CH1788" s="768"/>
      <c r="CI1788" s="850"/>
    </row>
    <row r="1789" spans="85:87" x14ac:dyDescent="0.25">
      <c r="CG1789" s="768"/>
      <c r="CH1789" s="768"/>
      <c r="CI1789" s="850"/>
    </row>
    <row r="1790" spans="85:87" x14ac:dyDescent="0.25">
      <c r="CG1790" s="768"/>
      <c r="CH1790" s="768"/>
      <c r="CI1790" s="850"/>
    </row>
    <row r="1791" spans="85:87" x14ac:dyDescent="0.25">
      <c r="CG1791" s="768"/>
      <c r="CH1791" s="768"/>
      <c r="CI1791" s="850"/>
    </row>
    <row r="1792" spans="85:87" x14ac:dyDescent="0.25">
      <c r="CG1792" s="768"/>
      <c r="CH1792" s="768"/>
      <c r="CI1792" s="850"/>
    </row>
    <row r="1793" spans="85:87" x14ac:dyDescent="0.25">
      <c r="CG1793" s="768"/>
      <c r="CH1793" s="768"/>
      <c r="CI1793" s="850"/>
    </row>
    <row r="1794" spans="85:87" x14ac:dyDescent="0.25">
      <c r="CG1794" s="768"/>
      <c r="CH1794" s="768"/>
      <c r="CI1794" s="850"/>
    </row>
    <row r="1795" spans="85:87" x14ac:dyDescent="0.25">
      <c r="CG1795" s="768"/>
      <c r="CH1795" s="768"/>
      <c r="CI1795" s="850"/>
    </row>
    <row r="1796" spans="85:87" x14ac:dyDescent="0.25">
      <c r="CG1796" s="768"/>
      <c r="CH1796" s="768"/>
      <c r="CI1796" s="850"/>
    </row>
    <row r="1797" spans="85:87" x14ac:dyDescent="0.25">
      <c r="CG1797" s="768"/>
      <c r="CH1797" s="768"/>
      <c r="CI1797" s="850"/>
    </row>
    <row r="1798" spans="85:87" x14ac:dyDescent="0.25">
      <c r="CG1798" s="768"/>
      <c r="CH1798" s="768"/>
      <c r="CI1798" s="850"/>
    </row>
    <row r="1799" spans="85:87" x14ac:dyDescent="0.25">
      <c r="CG1799" s="768"/>
      <c r="CH1799" s="768"/>
      <c r="CI1799" s="850"/>
    </row>
    <row r="1800" spans="85:87" x14ac:dyDescent="0.25">
      <c r="CG1800" s="768"/>
      <c r="CH1800" s="768"/>
      <c r="CI1800" s="850"/>
    </row>
    <row r="1801" spans="85:87" x14ac:dyDescent="0.25">
      <c r="CG1801" s="768"/>
      <c r="CH1801" s="768"/>
      <c r="CI1801" s="850"/>
    </row>
    <row r="1802" spans="85:87" x14ac:dyDescent="0.25">
      <c r="CG1802" s="768"/>
      <c r="CH1802" s="768"/>
      <c r="CI1802" s="850"/>
    </row>
    <row r="1803" spans="85:87" x14ac:dyDescent="0.25">
      <c r="CG1803" s="768"/>
      <c r="CH1803" s="768"/>
      <c r="CI1803" s="850"/>
    </row>
    <row r="1804" spans="85:87" x14ac:dyDescent="0.25">
      <c r="CG1804" s="768"/>
      <c r="CH1804" s="768"/>
      <c r="CI1804" s="850"/>
    </row>
    <row r="1805" spans="85:87" x14ac:dyDescent="0.25">
      <c r="CG1805" s="768"/>
      <c r="CH1805" s="768"/>
      <c r="CI1805" s="850"/>
    </row>
    <row r="1806" spans="85:87" x14ac:dyDescent="0.25">
      <c r="CG1806" s="768"/>
      <c r="CH1806" s="768"/>
      <c r="CI1806" s="850"/>
    </row>
    <row r="1807" spans="85:87" x14ac:dyDescent="0.25">
      <c r="CG1807" s="768"/>
      <c r="CH1807" s="768"/>
      <c r="CI1807" s="850"/>
    </row>
    <row r="1808" spans="85:87" x14ac:dyDescent="0.25">
      <c r="CG1808" s="768"/>
      <c r="CH1808" s="768"/>
      <c r="CI1808" s="850"/>
    </row>
    <row r="1809" spans="85:87" x14ac:dyDescent="0.25">
      <c r="CG1809" s="768"/>
      <c r="CH1809" s="768"/>
      <c r="CI1809" s="850"/>
    </row>
    <row r="1810" spans="85:87" x14ac:dyDescent="0.25">
      <c r="CG1810" s="768"/>
      <c r="CH1810" s="768"/>
      <c r="CI1810" s="850"/>
    </row>
    <row r="1811" spans="85:87" x14ac:dyDescent="0.25">
      <c r="CG1811" s="768"/>
      <c r="CH1811" s="768"/>
      <c r="CI1811" s="850"/>
    </row>
    <row r="1812" spans="85:87" x14ac:dyDescent="0.25">
      <c r="CG1812" s="768"/>
      <c r="CH1812" s="768"/>
      <c r="CI1812" s="850"/>
    </row>
    <row r="1813" spans="85:87" x14ac:dyDescent="0.25">
      <c r="CG1813" s="768"/>
      <c r="CH1813" s="768"/>
      <c r="CI1813" s="850"/>
    </row>
    <row r="1814" spans="85:87" x14ac:dyDescent="0.25">
      <c r="CG1814" s="768"/>
      <c r="CH1814" s="768"/>
      <c r="CI1814" s="850"/>
    </row>
    <row r="1815" spans="85:87" x14ac:dyDescent="0.25">
      <c r="CG1815" s="768"/>
      <c r="CH1815" s="768"/>
      <c r="CI1815" s="850"/>
    </row>
    <row r="1816" spans="85:87" x14ac:dyDescent="0.25">
      <c r="CG1816" s="768"/>
      <c r="CH1816" s="768"/>
      <c r="CI1816" s="850"/>
    </row>
    <row r="1817" spans="85:87" x14ac:dyDescent="0.25">
      <c r="CG1817" s="768"/>
      <c r="CH1817" s="768"/>
      <c r="CI1817" s="850"/>
    </row>
    <row r="1818" spans="85:87" x14ac:dyDescent="0.25">
      <c r="CG1818" s="768"/>
      <c r="CH1818" s="768"/>
      <c r="CI1818" s="850"/>
    </row>
    <row r="1819" spans="85:87" x14ac:dyDescent="0.25">
      <c r="CG1819" s="768"/>
      <c r="CH1819" s="768"/>
      <c r="CI1819" s="850"/>
    </row>
    <row r="1820" spans="85:87" x14ac:dyDescent="0.25">
      <c r="CG1820" s="768"/>
      <c r="CH1820" s="768"/>
      <c r="CI1820" s="850"/>
    </row>
    <row r="1821" spans="85:87" x14ac:dyDescent="0.25">
      <c r="CG1821" s="768"/>
      <c r="CH1821" s="768"/>
      <c r="CI1821" s="850"/>
    </row>
    <row r="1822" spans="85:87" x14ac:dyDescent="0.25">
      <c r="CG1822" s="768"/>
      <c r="CH1822" s="768"/>
      <c r="CI1822" s="850"/>
    </row>
    <row r="1823" spans="85:87" x14ac:dyDescent="0.25">
      <c r="CG1823" s="768"/>
      <c r="CH1823" s="768"/>
      <c r="CI1823" s="850"/>
    </row>
    <row r="1824" spans="85:87" x14ac:dyDescent="0.25">
      <c r="CG1824" s="768"/>
      <c r="CH1824" s="768"/>
      <c r="CI1824" s="850"/>
    </row>
    <row r="1825" spans="85:87" x14ac:dyDescent="0.25">
      <c r="CG1825" s="768"/>
      <c r="CH1825" s="768"/>
      <c r="CI1825" s="850"/>
    </row>
    <row r="1826" spans="85:87" x14ac:dyDescent="0.25">
      <c r="CG1826" s="768"/>
      <c r="CH1826" s="768"/>
      <c r="CI1826" s="850"/>
    </row>
    <row r="1827" spans="85:87" x14ac:dyDescent="0.25">
      <c r="CG1827" s="768"/>
      <c r="CH1827" s="768"/>
      <c r="CI1827" s="850"/>
    </row>
    <row r="1828" spans="85:87" x14ac:dyDescent="0.25">
      <c r="CG1828" s="768"/>
      <c r="CH1828" s="768"/>
      <c r="CI1828" s="850"/>
    </row>
    <row r="1829" spans="85:87" x14ac:dyDescent="0.25">
      <c r="CG1829" s="768"/>
      <c r="CH1829" s="768"/>
      <c r="CI1829" s="850"/>
    </row>
    <row r="1830" spans="85:87" x14ac:dyDescent="0.25">
      <c r="CG1830" s="768"/>
      <c r="CH1830" s="768"/>
      <c r="CI1830" s="850"/>
    </row>
    <row r="1831" spans="85:87" x14ac:dyDescent="0.25">
      <c r="CG1831" s="768"/>
      <c r="CH1831" s="768"/>
      <c r="CI1831" s="850"/>
    </row>
    <row r="1832" spans="85:87" x14ac:dyDescent="0.25">
      <c r="CG1832" s="768"/>
      <c r="CH1832" s="768"/>
      <c r="CI1832" s="850"/>
    </row>
    <row r="1833" spans="85:87" x14ac:dyDescent="0.25">
      <c r="CG1833" s="768"/>
      <c r="CH1833" s="768"/>
      <c r="CI1833" s="850"/>
    </row>
    <row r="1834" spans="85:87" x14ac:dyDescent="0.25">
      <c r="CG1834" s="768"/>
      <c r="CH1834" s="768"/>
      <c r="CI1834" s="850"/>
    </row>
    <row r="1835" spans="85:87" x14ac:dyDescent="0.25">
      <c r="CG1835" s="768"/>
      <c r="CH1835" s="768"/>
      <c r="CI1835" s="850"/>
    </row>
    <row r="1836" spans="85:87" x14ac:dyDescent="0.25">
      <c r="CG1836" s="768"/>
      <c r="CH1836" s="768"/>
      <c r="CI1836" s="850"/>
    </row>
    <row r="1837" spans="85:87" x14ac:dyDescent="0.25">
      <c r="CG1837" s="768"/>
      <c r="CH1837" s="768"/>
      <c r="CI1837" s="850"/>
    </row>
    <row r="1838" spans="85:87" x14ac:dyDescent="0.25">
      <c r="CG1838" s="768"/>
      <c r="CH1838" s="768"/>
      <c r="CI1838" s="850"/>
    </row>
    <row r="1839" spans="85:87" x14ac:dyDescent="0.25">
      <c r="CG1839" s="768"/>
      <c r="CH1839" s="768"/>
      <c r="CI1839" s="850"/>
    </row>
    <row r="1840" spans="85:87" x14ac:dyDescent="0.25">
      <c r="CG1840" s="768"/>
      <c r="CH1840" s="768"/>
      <c r="CI1840" s="850"/>
    </row>
    <row r="1841" spans="85:87" x14ac:dyDescent="0.25">
      <c r="CG1841" s="768"/>
      <c r="CH1841" s="768"/>
      <c r="CI1841" s="850"/>
    </row>
    <row r="1842" spans="85:87" x14ac:dyDescent="0.25">
      <c r="CG1842" s="768"/>
      <c r="CH1842" s="768"/>
      <c r="CI1842" s="850"/>
    </row>
    <row r="1843" spans="85:87" x14ac:dyDescent="0.25">
      <c r="CG1843" s="768"/>
      <c r="CH1843" s="768"/>
      <c r="CI1843" s="850"/>
    </row>
    <row r="1844" spans="85:87" x14ac:dyDescent="0.25">
      <c r="CG1844" s="768"/>
      <c r="CH1844" s="768"/>
      <c r="CI1844" s="850"/>
    </row>
    <row r="1845" spans="85:87" x14ac:dyDescent="0.25">
      <c r="CG1845" s="768"/>
      <c r="CH1845" s="768"/>
      <c r="CI1845" s="850"/>
    </row>
    <row r="1846" spans="85:87" x14ac:dyDescent="0.25">
      <c r="CG1846" s="768"/>
      <c r="CH1846" s="768"/>
      <c r="CI1846" s="850"/>
    </row>
    <row r="1847" spans="85:87" x14ac:dyDescent="0.25">
      <c r="CG1847" s="768"/>
      <c r="CH1847" s="768"/>
      <c r="CI1847" s="850"/>
    </row>
    <row r="1848" spans="85:87" x14ac:dyDescent="0.25">
      <c r="CG1848" s="768"/>
      <c r="CH1848" s="768"/>
      <c r="CI1848" s="850"/>
    </row>
    <row r="1849" spans="85:87" x14ac:dyDescent="0.25">
      <c r="CG1849" s="768"/>
      <c r="CH1849" s="768"/>
      <c r="CI1849" s="850"/>
    </row>
    <row r="1850" spans="85:87" x14ac:dyDescent="0.25">
      <c r="CG1850" s="768"/>
      <c r="CH1850" s="768"/>
      <c r="CI1850" s="850"/>
    </row>
    <row r="1851" spans="85:87" x14ac:dyDescent="0.25">
      <c r="CG1851" s="768"/>
      <c r="CH1851" s="768"/>
      <c r="CI1851" s="850"/>
    </row>
    <row r="1852" spans="85:87" x14ac:dyDescent="0.25">
      <c r="CG1852" s="768"/>
      <c r="CH1852" s="768"/>
      <c r="CI1852" s="850"/>
    </row>
    <row r="1853" spans="85:87" x14ac:dyDescent="0.25">
      <c r="CG1853" s="768"/>
      <c r="CH1853" s="768"/>
      <c r="CI1853" s="850"/>
    </row>
    <row r="1854" spans="85:87" x14ac:dyDescent="0.25">
      <c r="CG1854" s="768"/>
      <c r="CH1854" s="768"/>
      <c r="CI1854" s="850"/>
    </row>
    <row r="1855" spans="85:87" x14ac:dyDescent="0.25">
      <c r="CG1855" s="768"/>
      <c r="CH1855" s="768"/>
      <c r="CI1855" s="850"/>
    </row>
    <row r="1856" spans="85:87" x14ac:dyDescent="0.25">
      <c r="CG1856" s="768"/>
      <c r="CH1856" s="768"/>
      <c r="CI1856" s="850"/>
    </row>
    <row r="1857" spans="85:87" x14ac:dyDescent="0.25">
      <c r="CG1857" s="768"/>
      <c r="CH1857" s="768"/>
      <c r="CI1857" s="850"/>
    </row>
    <row r="1858" spans="85:87" x14ac:dyDescent="0.25">
      <c r="CG1858" s="768"/>
      <c r="CH1858" s="768"/>
      <c r="CI1858" s="850"/>
    </row>
    <row r="1859" spans="85:87" x14ac:dyDescent="0.25">
      <c r="CG1859" s="768"/>
      <c r="CH1859" s="768"/>
      <c r="CI1859" s="850"/>
    </row>
    <row r="1860" spans="85:87" x14ac:dyDescent="0.25">
      <c r="CG1860" s="768"/>
      <c r="CH1860" s="768"/>
      <c r="CI1860" s="850"/>
    </row>
    <row r="1861" spans="85:87" x14ac:dyDescent="0.25">
      <c r="CG1861" s="768"/>
      <c r="CH1861" s="768"/>
      <c r="CI1861" s="850"/>
    </row>
    <row r="1862" spans="85:87" x14ac:dyDescent="0.25">
      <c r="CG1862" s="768"/>
      <c r="CH1862" s="768"/>
      <c r="CI1862" s="850"/>
    </row>
    <row r="1863" spans="85:87" x14ac:dyDescent="0.25">
      <c r="CG1863" s="768"/>
      <c r="CH1863" s="768"/>
      <c r="CI1863" s="850"/>
    </row>
    <row r="1864" spans="85:87" x14ac:dyDescent="0.25">
      <c r="CG1864" s="768"/>
      <c r="CH1864" s="768"/>
      <c r="CI1864" s="850"/>
    </row>
    <row r="1865" spans="85:87" x14ac:dyDescent="0.25">
      <c r="CG1865" s="768"/>
      <c r="CH1865" s="768"/>
      <c r="CI1865" s="850"/>
    </row>
    <row r="1866" spans="85:87" x14ac:dyDescent="0.25">
      <c r="CG1866" s="768"/>
      <c r="CH1866" s="768"/>
      <c r="CI1866" s="850"/>
    </row>
    <row r="1867" spans="85:87" x14ac:dyDescent="0.25">
      <c r="CG1867" s="768"/>
      <c r="CH1867" s="768"/>
      <c r="CI1867" s="850"/>
    </row>
    <row r="1868" spans="85:87" x14ac:dyDescent="0.25">
      <c r="CG1868" s="768"/>
      <c r="CH1868" s="768"/>
      <c r="CI1868" s="850"/>
    </row>
    <row r="1869" spans="85:87" x14ac:dyDescent="0.25">
      <c r="CG1869" s="768"/>
      <c r="CH1869" s="768"/>
      <c r="CI1869" s="850"/>
    </row>
    <row r="1870" spans="85:87" x14ac:dyDescent="0.25">
      <c r="CG1870" s="768"/>
      <c r="CH1870" s="768"/>
      <c r="CI1870" s="850"/>
    </row>
    <row r="1871" spans="85:87" x14ac:dyDescent="0.25">
      <c r="CG1871" s="768"/>
      <c r="CH1871" s="768"/>
      <c r="CI1871" s="850"/>
    </row>
    <row r="1872" spans="85:87" x14ac:dyDescent="0.25">
      <c r="CG1872" s="768"/>
      <c r="CH1872" s="768"/>
      <c r="CI1872" s="850"/>
    </row>
    <row r="1873" spans="85:87" x14ac:dyDescent="0.25">
      <c r="CG1873" s="768"/>
      <c r="CH1873" s="768"/>
      <c r="CI1873" s="850"/>
    </row>
    <row r="1874" spans="85:87" x14ac:dyDescent="0.25">
      <c r="CG1874" s="768"/>
      <c r="CH1874" s="768"/>
      <c r="CI1874" s="850"/>
    </row>
    <row r="1875" spans="85:87" x14ac:dyDescent="0.25">
      <c r="CG1875" s="768"/>
      <c r="CH1875" s="768"/>
      <c r="CI1875" s="850"/>
    </row>
    <row r="1876" spans="85:87" x14ac:dyDescent="0.25">
      <c r="CG1876" s="768"/>
      <c r="CH1876" s="768"/>
      <c r="CI1876" s="850"/>
    </row>
    <row r="1877" spans="85:87" x14ac:dyDescent="0.25">
      <c r="CG1877" s="768"/>
      <c r="CH1877" s="768"/>
      <c r="CI1877" s="850"/>
    </row>
    <row r="1878" spans="85:87" x14ac:dyDescent="0.25">
      <c r="CG1878" s="768"/>
      <c r="CH1878" s="768"/>
      <c r="CI1878" s="850"/>
    </row>
    <row r="1879" spans="85:87" x14ac:dyDescent="0.25">
      <c r="CG1879" s="768"/>
      <c r="CH1879" s="768"/>
      <c r="CI1879" s="850"/>
    </row>
    <row r="1880" spans="85:87" x14ac:dyDescent="0.25">
      <c r="CG1880" s="768"/>
      <c r="CH1880" s="768"/>
      <c r="CI1880" s="850"/>
    </row>
    <row r="1881" spans="85:87" x14ac:dyDescent="0.25">
      <c r="CG1881" s="768"/>
      <c r="CH1881" s="768"/>
      <c r="CI1881" s="850"/>
    </row>
    <row r="1882" spans="85:87" x14ac:dyDescent="0.25">
      <c r="CG1882" s="768"/>
      <c r="CH1882" s="768"/>
      <c r="CI1882" s="850"/>
    </row>
    <row r="1883" spans="85:87" x14ac:dyDescent="0.25">
      <c r="CG1883" s="768"/>
      <c r="CH1883" s="768"/>
      <c r="CI1883" s="850"/>
    </row>
    <row r="1884" spans="85:87" x14ac:dyDescent="0.25">
      <c r="CG1884" s="768"/>
      <c r="CH1884" s="768"/>
      <c r="CI1884" s="850"/>
    </row>
    <row r="1885" spans="85:87" x14ac:dyDescent="0.25">
      <c r="CG1885" s="768"/>
      <c r="CH1885" s="768"/>
      <c r="CI1885" s="850"/>
    </row>
    <row r="1886" spans="85:87" x14ac:dyDescent="0.25">
      <c r="CG1886" s="768"/>
      <c r="CH1886" s="768"/>
      <c r="CI1886" s="850"/>
    </row>
    <row r="1887" spans="85:87" x14ac:dyDescent="0.25">
      <c r="CG1887" s="768"/>
      <c r="CH1887" s="768"/>
      <c r="CI1887" s="850"/>
    </row>
    <row r="1888" spans="85:87" x14ac:dyDescent="0.25">
      <c r="CG1888" s="768"/>
      <c r="CH1888" s="768"/>
      <c r="CI1888" s="850"/>
    </row>
    <row r="1889" spans="85:87" x14ac:dyDescent="0.25">
      <c r="CG1889" s="768"/>
      <c r="CH1889" s="768"/>
      <c r="CI1889" s="850"/>
    </row>
    <row r="1890" spans="85:87" x14ac:dyDescent="0.25">
      <c r="CG1890" s="768"/>
      <c r="CH1890" s="768"/>
      <c r="CI1890" s="850"/>
    </row>
    <row r="1891" spans="85:87" x14ac:dyDescent="0.25">
      <c r="CG1891" s="768"/>
      <c r="CH1891" s="768"/>
      <c r="CI1891" s="850"/>
    </row>
    <row r="1892" spans="85:87" x14ac:dyDescent="0.25">
      <c r="CG1892" s="768"/>
      <c r="CH1892" s="768"/>
      <c r="CI1892" s="850"/>
    </row>
    <row r="1893" spans="85:87" x14ac:dyDescent="0.25">
      <c r="CG1893" s="768"/>
      <c r="CH1893" s="768"/>
      <c r="CI1893" s="850"/>
    </row>
    <row r="1894" spans="85:87" x14ac:dyDescent="0.25">
      <c r="CG1894" s="768"/>
      <c r="CH1894" s="768"/>
      <c r="CI1894" s="850"/>
    </row>
    <row r="1895" spans="85:87" x14ac:dyDescent="0.25">
      <c r="CG1895" s="768"/>
      <c r="CH1895" s="768"/>
      <c r="CI1895" s="850"/>
    </row>
    <row r="1896" spans="85:87" x14ac:dyDescent="0.25">
      <c r="CG1896" s="768"/>
      <c r="CH1896" s="768"/>
      <c r="CI1896" s="850"/>
    </row>
    <row r="1897" spans="85:87" x14ac:dyDescent="0.25">
      <c r="CG1897" s="768"/>
      <c r="CH1897" s="768"/>
      <c r="CI1897" s="850"/>
    </row>
    <row r="1898" spans="85:87" x14ac:dyDescent="0.25">
      <c r="CG1898" s="768"/>
      <c r="CH1898" s="768"/>
      <c r="CI1898" s="850"/>
    </row>
    <row r="1899" spans="85:87" x14ac:dyDescent="0.25">
      <c r="CG1899" s="768"/>
      <c r="CH1899" s="768"/>
      <c r="CI1899" s="850"/>
    </row>
    <row r="1900" spans="85:87" x14ac:dyDescent="0.25">
      <c r="CG1900" s="768"/>
      <c r="CH1900" s="768"/>
      <c r="CI1900" s="850"/>
    </row>
    <row r="1901" spans="85:87" x14ac:dyDescent="0.25">
      <c r="CG1901" s="768"/>
      <c r="CH1901" s="768"/>
      <c r="CI1901" s="850"/>
    </row>
    <row r="1902" spans="85:87" x14ac:dyDescent="0.25">
      <c r="CG1902" s="768"/>
      <c r="CH1902" s="768"/>
      <c r="CI1902" s="850"/>
    </row>
    <row r="1903" spans="85:87" x14ac:dyDescent="0.25">
      <c r="CG1903" s="768"/>
      <c r="CH1903" s="768"/>
      <c r="CI1903" s="850"/>
    </row>
    <row r="1904" spans="85:87" x14ac:dyDescent="0.25">
      <c r="CG1904" s="768"/>
      <c r="CH1904" s="768"/>
      <c r="CI1904" s="850"/>
    </row>
    <row r="1905" spans="85:87" x14ac:dyDescent="0.25">
      <c r="CG1905" s="768"/>
      <c r="CH1905" s="768"/>
      <c r="CI1905" s="850"/>
    </row>
    <row r="1906" spans="85:87" x14ac:dyDescent="0.25">
      <c r="CG1906" s="768"/>
      <c r="CH1906" s="768"/>
      <c r="CI1906" s="850"/>
    </row>
    <row r="1907" spans="85:87" x14ac:dyDescent="0.25">
      <c r="CG1907" s="768"/>
      <c r="CH1907" s="768"/>
      <c r="CI1907" s="850"/>
    </row>
    <row r="1908" spans="85:87" x14ac:dyDescent="0.25">
      <c r="CG1908" s="768"/>
      <c r="CH1908" s="768"/>
      <c r="CI1908" s="850"/>
    </row>
    <row r="1909" spans="85:87" x14ac:dyDescent="0.25">
      <c r="CG1909" s="768"/>
      <c r="CH1909" s="768"/>
      <c r="CI1909" s="850"/>
    </row>
    <row r="1910" spans="85:87" x14ac:dyDescent="0.25">
      <c r="CG1910" s="768"/>
      <c r="CH1910" s="768"/>
      <c r="CI1910" s="850"/>
    </row>
    <row r="1911" spans="85:87" x14ac:dyDescent="0.25">
      <c r="CG1911" s="768"/>
      <c r="CH1911" s="768"/>
      <c r="CI1911" s="850"/>
    </row>
    <row r="1912" spans="85:87" x14ac:dyDescent="0.25">
      <c r="CG1912" s="768"/>
      <c r="CH1912" s="768"/>
      <c r="CI1912" s="850"/>
    </row>
    <row r="1913" spans="85:87" x14ac:dyDescent="0.25">
      <c r="CG1913" s="768"/>
      <c r="CH1913" s="768"/>
      <c r="CI1913" s="850"/>
    </row>
    <row r="1914" spans="85:87" x14ac:dyDescent="0.25">
      <c r="CG1914" s="768"/>
      <c r="CH1914" s="768"/>
      <c r="CI1914" s="850"/>
    </row>
    <row r="1915" spans="85:87" x14ac:dyDescent="0.25">
      <c r="CG1915" s="768"/>
      <c r="CH1915" s="768"/>
      <c r="CI1915" s="850"/>
    </row>
    <row r="1916" spans="85:87" x14ac:dyDescent="0.25">
      <c r="CG1916" s="768"/>
      <c r="CH1916" s="768"/>
      <c r="CI1916" s="850"/>
    </row>
    <row r="1917" spans="85:87" x14ac:dyDescent="0.25">
      <c r="CG1917" s="768"/>
      <c r="CH1917" s="768"/>
      <c r="CI1917" s="850"/>
    </row>
    <row r="1918" spans="85:87" x14ac:dyDescent="0.25">
      <c r="CG1918" s="768"/>
      <c r="CH1918" s="768"/>
      <c r="CI1918" s="850"/>
    </row>
    <row r="1919" spans="85:87" x14ac:dyDescent="0.25">
      <c r="CG1919" s="768"/>
      <c r="CH1919" s="768"/>
      <c r="CI1919" s="850"/>
    </row>
    <row r="1920" spans="85:87" x14ac:dyDescent="0.25">
      <c r="CG1920" s="768"/>
      <c r="CH1920" s="768"/>
      <c r="CI1920" s="850"/>
    </row>
    <row r="1921" spans="85:87" x14ac:dyDescent="0.25">
      <c r="CG1921" s="768"/>
      <c r="CH1921" s="768"/>
      <c r="CI1921" s="850"/>
    </row>
    <row r="1922" spans="85:87" x14ac:dyDescent="0.25">
      <c r="CG1922" s="768"/>
      <c r="CH1922" s="768"/>
      <c r="CI1922" s="850"/>
    </row>
    <row r="1923" spans="85:87" x14ac:dyDescent="0.25">
      <c r="CG1923" s="768"/>
      <c r="CH1923" s="768"/>
      <c r="CI1923" s="850"/>
    </row>
    <row r="1924" spans="85:87" x14ac:dyDescent="0.25">
      <c r="CG1924" s="768"/>
      <c r="CH1924" s="768"/>
      <c r="CI1924" s="850"/>
    </row>
    <row r="1925" spans="85:87" x14ac:dyDescent="0.25">
      <c r="CG1925" s="768"/>
      <c r="CH1925" s="768"/>
      <c r="CI1925" s="850"/>
    </row>
    <row r="1926" spans="85:87" x14ac:dyDescent="0.25">
      <c r="CG1926" s="768"/>
      <c r="CH1926" s="768"/>
      <c r="CI1926" s="850"/>
    </row>
    <row r="1927" spans="85:87" x14ac:dyDescent="0.25">
      <c r="CG1927" s="768"/>
      <c r="CH1927" s="768"/>
      <c r="CI1927" s="850"/>
    </row>
    <row r="1928" spans="85:87" x14ac:dyDescent="0.25">
      <c r="CG1928" s="768"/>
      <c r="CH1928" s="768"/>
      <c r="CI1928" s="850"/>
    </row>
    <row r="1929" spans="85:87" x14ac:dyDescent="0.25">
      <c r="CG1929" s="768"/>
      <c r="CH1929" s="768"/>
      <c r="CI1929" s="850"/>
    </row>
    <row r="1930" spans="85:87" x14ac:dyDescent="0.25">
      <c r="CG1930" s="768"/>
      <c r="CH1930" s="768"/>
      <c r="CI1930" s="850"/>
    </row>
    <row r="1931" spans="85:87" x14ac:dyDescent="0.25">
      <c r="CG1931" s="768"/>
      <c r="CH1931" s="768"/>
      <c r="CI1931" s="850"/>
    </row>
    <row r="1932" spans="85:87" x14ac:dyDescent="0.25">
      <c r="CG1932" s="768"/>
      <c r="CH1932" s="768"/>
      <c r="CI1932" s="850"/>
    </row>
    <row r="1933" spans="85:87" x14ac:dyDescent="0.25">
      <c r="CG1933" s="768"/>
      <c r="CH1933" s="768"/>
      <c r="CI1933" s="850"/>
    </row>
    <row r="1934" spans="85:87" x14ac:dyDescent="0.25">
      <c r="CG1934" s="768"/>
      <c r="CH1934" s="768"/>
      <c r="CI1934" s="850"/>
    </row>
    <row r="1935" spans="85:87" x14ac:dyDescent="0.25">
      <c r="CG1935" s="768"/>
      <c r="CH1935" s="768"/>
      <c r="CI1935" s="850"/>
    </row>
    <row r="1936" spans="85:87" x14ac:dyDescent="0.25">
      <c r="CG1936" s="768"/>
      <c r="CH1936" s="768"/>
      <c r="CI1936" s="850"/>
    </row>
    <row r="1937" spans="85:87" x14ac:dyDescent="0.25">
      <c r="CG1937" s="768"/>
      <c r="CH1937" s="768"/>
      <c r="CI1937" s="850"/>
    </row>
    <row r="1938" spans="85:87" x14ac:dyDescent="0.25">
      <c r="CG1938" s="768"/>
      <c r="CH1938" s="768"/>
      <c r="CI1938" s="850"/>
    </row>
    <row r="1939" spans="85:87" x14ac:dyDescent="0.25">
      <c r="CG1939" s="768"/>
      <c r="CH1939" s="768"/>
      <c r="CI1939" s="850"/>
    </row>
    <row r="1940" spans="85:87" x14ac:dyDescent="0.25">
      <c r="CG1940" s="768"/>
      <c r="CH1940" s="768"/>
      <c r="CI1940" s="850"/>
    </row>
    <row r="1941" spans="85:87" x14ac:dyDescent="0.25">
      <c r="CG1941" s="768"/>
      <c r="CH1941" s="768"/>
      <c r="CI1941" s="850"/>
    </row>
    <row r="1942" spans="85:87" x14ac:dyDescent="0.25">
      <c r="CG1942" s="768"/>
      <c r="CH1942" s="768"/>
      <c r="CI1942" s="850"/>
    </row>
    <row r="1943" spans="85:87" x14ac:dyDescent="0.25">
      <c r="CG1943" s="768"/>
      <c r="CH1943" s="768"/>
      <c r="CI1943" s="850"/>
    </row>
    <row r="1944" spans="85:87" x14ac:dyDescent="0.25">
      <c r="CG1944" s="768"/>
      <c r="CH1944" s="768"/>
      <c r="CI1944" s="850"/>
    </row>
    <row r="1945" spans="85:87" x14ac:dyDescent="0.25">
      <c r="CG1945" s="768"/>
      <c r="CH1945" s="768"/>
      <c r="CI1945" s="850"/>
    </row>
    <row r="1946" spans="85:87" x14ac:dyDescent="0.25">
      <c r="CG1946" s="768"/>
      <c r="CH1946" s="768"/>
      <c r="CI1946" s="850"/>
    </row>
    <row r="1947" spans="85:87" x14ac:dyDescent="0.25">
      <c r="CG1947" s="768"/>
      <c r="CH1947" s="768"/>
      <c r="CI1947" s="850"/>
    </row>
    <row r="1948" spans="85:87" x14ac:dyDescent="0.25">
      <c r="CG1948" s="768"/>
      <c r="CH1948" s="768"/>
      <c r="CI1948" s="850"/>
    </row>
    <row r="1949" spans="85:87" x14ac:dyDescent="0.25">
      <c r="CG1949" s="768"/>
      <c r="CH1949" s="768"/>
      <c r="CI1949" s="850"/>
    </row>
    <row r="1950" spans="85:87" x14ac:dyDescent="0.25">
      <c r="CG1950" s="768"/>
      <c r="CH1950" s="768"/>
      <c r="CI1950" s="850"/>
    </row>
    <row r="1951" spans="85:87" x14ac:dyDescent="0.25">
      <c r="CG1951" s="768"/>
      <c r="CH1951" s="768"/>
      <c r="CI1951" s="850"/>
    </row>
    <row r="1952" spans="85:87" x14ac:dyDescent="0.25">
      <c r="CG1952" s="768"/>
      <c r="CH1952" s="768"/>
      <c r="CI1952" s="850"/>
    </row>
    <row r="1953" spans="85:87" x14ac:dyDescent="0.25">
      <c r="CG1953" s="768"/>
      <c r="CH1953" s="768"/>
      <c r="CI1953" s="850"/>
    </row>
    <row r="1954" spans="85:87" x14ac:dyDescent="0.25">
      <c r="CG1954" s="768"/>
      <c r="CH1954" s="768"/>
      <c r="CI1954" s="850"/>
    </row>
    <row r="1955" spans="85:87" x14ac:dyDescent="0.25">
      <c r="CG1955" s="768"/>
      <c r="CH1955" s="768"/>
      <c r="CI1955" s="850"/>
    </row>
    <row r="1956" spans="85:87" x14ac:dyDescent="0.25">
      <c r="CG1956" s="768"/>
      <c r="CH1956" s="768"/>
      <c r="CI1956" s="850"/>
    </row>
    <row r="1957" spans="85:87" x14ac:dyDescent="0.25">
      <c r="CG1957" s="768"/>
      <c r="CH1957" s="768"/>
      <c r="CI1957" s="850"/>
    </row>
    <row r="1958" spans="85:87" x14ac:dyDescent="0.25">
      <c r="CG1958" s="768"/>
      <c r="CH1958" s="768"/>
      <c r="CI1958" s="850"/>
    </row>
    <row r="1959" spans="85:87" x14ac:dyDescent="0.25">
      <c r="CG1959" s="768"/>
      <c r="CH1959" s="768"/>
      <c r="CI1959" s="850"/>
    </row>
    <row r="1960" spans="85:87" x14ac:dyDescent="0.25">
      <c r="CG1960" s="768"/>
      <c r="CH1960" s="768"/>
      <c r="CI1960" s="850"/>
    </row>
    <row r="1961" spans="85:87" x14ac:dyDescent="0.25">
      <c r="CG1961" s="768"/>
      <c r="CH1961" s="768"/>
      <c r="CI1961" s="850"/>
    </row>
    <row r="1962" spans="85:87" x14ac:dyDescent="0.25">
      <c r="CG1962" s="768"/>
      <c r="CH1962" s="768"/>
      <c r="CI1962" s="850"/>
    </row>
    <row r="1963" spans="85:87" x14ac:dyDescent="0.25">
      <c r="CG1963" s="768"/>
      <c r="CH1963" s="768"/>
      <c r="CI1963" s="850"/>
    </row>
    <row r="1964" spans="85:87" x14ac:dyDescent="0.25">
      <c r="CG1964" s="768"/>
      <c r="CH1964" s="768"/>
      <c r="CI1964" s="850"/>
    </row>
    <row r="1965" spans="85:87" x14ac:dyDescent="0.25">
      <c r="CG1965" s="768"/>
      <c r="CH1965" s="768"/>
      <c r="CI1965" s="850"/>
    </row>
    <row r="1966" spans="85:87" x14ac:dyDescent="0.25">
      <c r="CG1966" s="768"/>
      <c r="CH1966" s="768"/>
      <c r="CI1966" s="850"/>
    </row>
    <row r="1967" spans="85:87" x14ac:dyDescent="0.25">
      <c r="CG1967" s="768"/>
      <c r="CH1967" s="768"/>
      <c r="CI1967" s="850"/>
    </row>
    <row r="1968" spans="85:87" x14ac:dyDescent="0.25">
      <c r="CG1968" s="768"/>
      <c r="CH1968" s="768"/>
      <c r="CI1968" s="850"/>
    </row>
    <row r="1969" spans="85:87" x14ac:dyDescent="0.25">
      <c r="CG1969" s="768"/>
      <c r="CH1969" s="768"/>
      <c r="CI1969" s="850"/>
    </row>
    <row r="1970" spans="85:87" x14ac:dyDescent="0.25">
      <c r="CG1970" s="768"/>
      <c r="CH1970" s="768"/>
      <c r="CI1970" s="850"/>
    </row>
    <row r="1971" spans="85:87" x14ac:dyDescent="0.25">
      <c r="CG1971" s="768"/>
      <c r="CH1971" s="768"/>
      <c r="CI1971" s="850"/>
    </row>
    <row r="1972" spans="85:87" x14ac:dyDescent="0.25">
      <c r="CG1972" s="768"/>
      <c r="CH1972" s="768"/>
      <c r="CI1972" s="850"/>
    </row>
    <row r="1973" spans="85:87" x14ac:dyDescent="0.25">
      <c r="CG1973" s="768"/>
      <c r="CH1973" s="768"/>
      <c r="CI1973" s="850"/>
    </row>
    <row r="1974" spans="85:87" x14ac:dyDescent="0.25">
      <c r="CG1974" s="768"/>
      <c r="CH1974" s="768"/>
      <c r="CI1974" s="850"/>
    </row>
    <row r="1975" spans="85:87" x14ac:dyDescent="0.25">
      <c r="CG1975" s="768"/>
      <c r="CH1975" s="768"/>
      <c r="CI1975" s="850"/>
    </row>
    <row r="1976" spans="85:87" x14ac:dyDescent="0.25">
      <c r="CG1976" s="768"/>
      <c r="CH1976" s="768"/>
      <c r="CI1976" s="850"/>
    </row>
    <row r="1977" spans="85:87" x14ac:dyDescent="0.25">
      <c r="CG1977" s="768"/>
      <c r="CH1977" s="768"/>
      <c r="CI1977" s="850"/>
    </row>
    <row r="1978" spans="85:87" x14ac:dyDescent="0.25">
      <c r="CG1978" s="768"/>
      <c r="CH1978" s="768"/>
      <c r="CI1978" s="850"/>
    </row>
    <row r="1979" spans="85:87" x14ac:dyDescent="0.25">
      <c r="CG1979" s="768"/>
      <c r="CH1979" s="768"/>
      <c r="CI1979" s="850"/>
    </row>
    <row r="1980" spans="85:87" x14ac:dyDescent="0.25">
      <c r="CG1980" s="768"/>
      <c r="CH1980" s="768"/>
      <c r="CI1980" s="850"/>
    </row>
    <row r="1981" spans="85:87" x14ac:dyDescent="0.25">
      <c r="CG1981" s="768"/>
      <c r="CH1981" s="768"/>
      <c r="CI1981" s="850"/>
    </row>
    <row r="1982" spans="85:87" x14ac:dyDescent="0.25">
      <c r="CG1982" s="768"/>
      <c r="CH1982" s="768"/>
      <c r="CI1982" s="850"/>
    </row>
    <row r="1983" spans="85:87" x14ac:dyDescent="0.25">
      <c r="CG1983" s="768"/>
      <c r="CH1983" s="768"/>
      <c r="CI1983" s="850"/>
    </row>
    <row r="1984" spans="85:87" x14ac:dyDescent="0.25">
      <c r="CG1984" s="768"/>
      <c r="CH1984" s="768"/>
      <c r="CI1984" s="850"/>
    </row>
    <row r="1985" spans="85:87" x14ac:dyDescent="0.25">
      <c r="CG1985" s="768"/>
      <c r="CH1985" s="768"/>
      <c r="CI1985" s="850"/>
    </row>
    <row r="1986" spans="85:87" x14ac:dyDescent="0.25">
      <c r="CG1986" s="768"/>
      <c r="CH1986" s="768"/>
      <c r="CI1986" s="850"/>
    </row>
    <row r="1987" spans="85:87" x14ac:dyDescent="0.25">
      <c r="CG1987" s="768"/>
      <c r="CH1987" s="768"/>
      <c r="CI1987" s="850"/>
    </row>
    <row r="1988" spans="85:87" x14ac:dyDescent="0.25">
      <c r="CG1988" s="768"/>
      <c r="CH1988" s="768"/>
      <c r="CI1988" s="850"/>
    </row>
    <row r="1989" spans="85:87" x14ac:dyDescent="0.25">
      <c r="CG1989" s="768"/>
      <c r="CH1989" s="768"/>
      <c r="CI1989" s="850"/>
    </row>
    <row r="1990" spans="85:87" x14ac:dyDescent="0.25">
      <c r="CG1990" s="768"/>
      <c r="CH1990" s="768"/>
      <c r="CI1990" s="850"/>
    </row>
    <row r="1991" spans="85:87" x14ac:dyDescent="0.25">
      <c r="CG1991" s="768"/>
      <c r="CH1991" s="768"/>
      <c r="CI1991" s="850"/>
    </row>
    <row r="1992" spans="85:87" x14ac:dyDescent="0.25">
      <c r="CG1992" s="768"/>
      <c r="CH1992" s="768"/>
      <c r="CI1992" s="850"/>
    </row>
    <row r="1993" spans="85:87" x14ac:dyDescent="0.25">
      <c r="CG1993" s="768"/>
      <c r="CH1993" s="768"/>
      <c r="CI1993" s="850"/>
    </row>
    <row r="1994" spans="85:87" x14ac:dyDescent="0.25">
      <c r="CG1994" s="768"/>
      <c r="CH1994" s="768"/>
      <c r="CI1994" s="850"/>
    </row>
    <row r="1995" spans="85:87" x14ac:dyDescent="0.25">
      <c r="CG1995" s="768"/>
      <c r="CH1995" s="768"/>
      <c r="CI1995" s="850"/>
    </row>
    <row r="1996" spans="85:87" x14ac:dyDescent="0.25">
      <c r="CG1996" s="768"/>
      <c r="CH1996" s="768"/>
      <c r="CI1996" s="850"/>
    </row>
    <row r="1997" spans="85:87" x14ac:dyDescent="0.25">
      <c r="CG1997" s="768"/>
      <c r="CH1997" s="768"/>
      <c r="CI1997" s="850"/>
    </row>
    <row r="1998" spans="85:87" x14ac:dyDescent="0.25">
      <c r="CG1998" s="768"/>
      <c r="CH1998" s="768"/>
      <c r="CI1998" s="850"/>
    </row>
    <row r="1999" spans="85:87" x14ac:dyDescent="0.25">
      <c r="CG1999" s="768"/>
      <c r="CH1999" s="768"/>
      <c r="CI1999" s="850"/>
    </row>
    <row r="2000" spans="85:87" x14ac:dyDescent="0.25">
      <c r="CG2000" s="768"/>
      <c r="CH2000" s="768"/>
      <c r="CI2000" s="850"/>
    </row>
    <row r="2001" spans="85:87" x14ac:dyDescent="0.25">
      <c r="CG2001" s="768"/>
      <c r="CH2001" s="768"/>
      <c r="CI2001" s="850"/>
    </row>
    <row r="2002" spans="85:87" x14ac:dyDescent="0.25">
      <c r="CG2002" s="768"/>
      <c r="CH2002" s="768"/>
      <c r="CI2002" s="850"/>
    </row>
    <row r="2003" spans="85:87" x14ac:dyDescent="0.25">
      <c r="CG2003" s="768"/>
      <c r="CH2003" s="768"/>
      <c r="CI2003" s="850"/>
    </row>
    <row r="2004" spans="85:87" x14ac:dyDescent="0.25">
      <c r="CG2004" s="768"/>
      <c r="CH2004" s="768"/>
      <c r="CI2004" s="850"/>
    </row>
    <row r="2005" spans="85:87" x14ac:dyDescent="0.25">
      <c r="CG2005" s="768"/>
      <c r="CH2005" s="768"/>
      <c r="CI2005" s="850"/>
    </row>
    <row r="2006" spans="85:87" x14ac:dyDescent="0.25">
      <c r="CG2006" s="768"/>
      <c r="CH2006" s="768"/>
      <c r="CI2006" s="850"/>
    </row>
    <row r="2007" spans="85:87" x14ac:dyDescent="0.25">
      <c r="CG2007" s="768"/>
      <c r="CH2007" s="768"/>
      <c r="CI2007" s="850"/>
    </row>
    <row r="2008" spans="85:87" x14ac:dyDescent="0.25">
      <c r="CG2008" s="768"/>
      <c r="CH2008" s="768"/>
      <c r="CI2008" s="850"/>
    </row>
    <row r="2009" spans="85:87" x14ac:dyDescent="0.25">
      <c r="CG2009" s="768"/>
      <c r="CH2009" s="768"/>
      <c r="CI2009" s="850"/>
    </row>
    <row r="2010" spans="85:87" x14ac:dyDescent="0.25">
      <c r="CG2010" s="768"/>
      <c r="CH2010" s="768"/>
      <c r="CI2010" s="850"/>
    </row>
    <row r="2011" spans="85:87" x14ac:dyDescent="0.25">
      <c r="CG2011" s="768"/>
      <c r="CH2011" s="768"/>
      <c r="CI2011" s="850"/>
    </row>
    <row r="2012" spans="85:87" x14ac:dyDescent="0.25">
      <c r="CG2012" s="768"/>
      <c r="CH2012" s="768"/>
      <c r="CI2012" s="850"/>
    </row>
    <row r="2013" spans="85:87" x14ac:dyDescent="0.25">
      <c r="CG2013" s="768"/>
      <c r="CH2013" s="768"/>
      <c r="CI2013" s="850"/>
    </row>
    <row r="2014" spans="85:87" x14ac:dyDescent="0.25">
      <c r="CG2014" s="768"/>
      <c r="CH2014" s="768"/>
      <c r="CI2014" s="850"/>
    </row>
    <row r="2015" spans="85:87" x14ac:dyDescent="0.25">
      <c r="CG2015" s="768"/>
      <c r="CH2015" s="768"/>
      <c r="CI2015" s="850"/>
    </row>
    <row r="2016" spans="85:87" x14ac:dyDescent="0.25">
      <c r="CG2016" s="768"/>
      <c r="CH2016" s="768"/>
      <c r="CI2016" s="850"/>
    </row>
    <row r="2017" spans="85:87" x14ac:dyDescent="0.25">
      <c r="CG2017" s="768"/>
      <c r="CH2017" s="768"/>
      <c r="CI2017" s="850"/>
    </row>
    <row r="2018" spans="85:87" x14ac:dyDescent="0.25">
      <c r="CG2018" s="768"/>
      <c r="CH2018" s="768"/>
      <c r="CI2018" s="850"/>
    </row>
    <row r="2019" spans="85:87" x14ac:dyDescent="0.25">
      <c r="CG2019" s="768"/>
      <c r="CH2019" s="768"/>
      <c r="CI2019" s="850"/>
    </row>
    <row r="2020" spans="85:87" x14ac:dyDescent="0.25">
      <c r="CG2020" s="768"/>
      <c r="CH2020" s="768"/>
      <c r="CI2020" s="850"/>
    </row>
    <row r="2021" spans="85:87" x14ac:dyDescent="0.25">
      <c r="CG2021" s="768"/>
      <c r="CH2021" s="768"/>
      <c r="CI2021" s="850"/>
    </row>
    <row r="2022" spans="85:87" x14ac:dyDescent="0.25">
      <c r="CG2022" s="768"/>
      <c r="CH2022" s="768"/>
      <c r="CI2022" s="850"/>
    </row>
    <row r="2023" spans="85:87" x14ac:dyDescent="0.25">
      <c r="CG2023" s="768"/>
      <c r="CH2023" s="768"/>
      <c r="CI2023" s="850"/>
    </row>
    <row r="2024" spans="85:87" x14ac:dyDescent="0.25">
      <c r="CG2024" s="768"/>
      <c r="CH2024" s="768"/>
      <c r="CI2024" s="850"/>
    </row>
    <row r="2025" spans="85:87" x14ac:dyDescent="0.25">
      <c r="CG2025" s="768"/>
      <c r="CH2025" s="768"/>
      <c r="CI2025" s="850"/>
    </row>
    <row r="2026" spans="85:87" x14ac:dyDescent="0.25">
      <c r="CG2026" s="768"/>
      <c r="CH2026" s="768"/>
      <c r="CI2026" s="850"/>
    </row>
    <row r="2027" spans="85:87" x14ac:dyDescent="0.25">
      <c r="CG2027" s="768"/>
      <c r="CH2027" s="768"/>
      <c r="CI2027" s="850"/>
    </row>
    <row r="2028" spans="85:87" x14ac:dyDescent="0.25">
      <c r="CG2028" s="768"/>
      <c r="CH2028" s="768"/>
      <c r="CI2028" s="850"/>
    </row>
    <row r="2029" spans="85:87" x14ac:dyDescent="0.25">
      <c r="CG2029" s="768"/>
      <c r="CH2029" s="768"/>
      <c r="CI2029" s="850"/>
    </row>
    <row r="2030" spans="85:87" x14ac:dyDescent="0.25">
      <c r="CG2030" s="768"/>
      <c r="CH2030" s="768"/>
      <c r="CI2030" s="850"/>
    </row>
    <row r="2031" spans="85:87" x14ac:dyDescent="0.25">
      <c r="CG2031" s="768"/>
      <c r="CH2031" s="768"/>
      <c r="CI2031" s="850"/>
    </row>
    <row r="2032" spans="85:87" x14ac:dyDescent="0.25">
      <c r="CG2032" s="768"/>
      <c r="CH2032" s="768"/>
      <c r="CI2032" s="850"/>
    </row>
    <row r="2033" spans="85:87" x14ac:dyDescent="0.25">
      <c r="CG2033" s="768"/>
      <c r="CH2033" s="768"/>
      <c r="CI2033" s="850"/>
    </row>
    <row r="2034" spans="85:87" x14ac:dyDescent="0.25">
      <c r="CG2034" s="768"/>
      <c r="CH2034" s="768"/>
      <c r="CI2034" s="850"/>
    </row>
    <row r="2035" spans="85:87" x14ac:dyDescent="0.25">
      <c r="CG2035" s="768"/>
      <c r="CH2035" s="768"/>
      <c r="CI2035" s="850"/>
    </row>
    <row r="2036" spans="85:87" x14ac:dyDescent="0.25">
      <c r="CG2036" s="768"/>
      <c r="CH2036" s="768"/>
      <c r="CI2036" s="850"/>
    </row>
    <row r="2037" spans="85:87" x14ac:dyDescent="0.25">
      <c r="CG2037" s="768"/>
      <c r="CH2037" s="768"/>
      <c r="CI2037" s="850"/>
    </row>
    <row r="2038" spans="85:87" x14ac:dyDescent="0.25">
      <c r="CG2038" s="768"/>
      <c r="CH2038" s="768"/>
      <c r="CI2038" s="850"/>
    </row>
    <row r="2039" spans="85:87" x14ac:dyDescent="0.25">
      <c r="CG2039" s="768"/>
      <c r="CH2039" s="768"/>
      <c r="CI2039" s="850"/>
    </row>
    <row r="2040" spans="85:87" x14ac:dyDescent="0.25">
      <c r="CG2040" s="768"/>
      <c r="CH2040" s="768"/>
      <c r="CI2040" s="850"/>
    </row>
    <row r="2041" spans="85:87" x14ac:dyDescent="0.25">
      <c r="CG2041" s="768"/>
      <c r="CH2041" s="768"/>
      <c r="CI2041" s="850"/>
    </row>
    <row r="2042" spans="85:87" x14ac:dyDescent="0.25">
      <c r="CG2042" s="768"/>
      <c r="CH2042" s="768"/>
      <c r="CI2042" s="850"/>
    </row>
    <row r="2043" spans="85:87" x14ac:dyDescent="0.25">
      <c r="CG2043" s="768"/>
      <c r="CH2043" s="768"/>
      <c r="CI2043" s="850"/>
    </row>
    <row r="2044" spans="85:87" x14ac:dyDescent="0.25">
      <c r="CG2044" s="768"/>
      <c r="CH2044" s="768"/>
      <c r="CI2044" s="850"/>
    </row>
    <row r="2045" spans="85:87" x14ac:dyDescent="0.25">
      <c r="CG2045" s="768"/>
      <c r="CH2045" s="768"/>
      <c r="CI2045" s="850"/>
    </row>
    <row r="2046" spans="85:87" x14ac:dyDescent="0.25">
      <c r="CG2046" s="768"/>
      <c r="CH2046" s="768"/>
      <c r="CI2046" s="850"/>
    </row>
    <row r="2047" spans="85:87" x14ac:dyDescent="0.25">
      <c r="CG2047" s="768"/>
      <c r="CH2047" s="768"/>
      <c r="CI2047" s="850"/>
    </row>
    <row r="2048" spans="85:87" x14ac:dyDescent="0.25">
      <c r="CG2048" s="768"/>
      <c r="CH2048" s="768"/>
      <c r="CI2048" s="850"/>
    </row>
    <row r="2049" spans="85:87" x14ac:dyDescent="0.25">
      <c r="CG2049" s="768"/>
      <c r="CH2049" s="768"/>
      <c r="CI2049" s="850"/>
    </row>
    <row r="2050" spans="85:87" x14ac:dyDescent="0.25">
      <c r="CG2050" s="768"/>
      <c r="CH2050" s="768"/>
      <c r="CI2050" s="850"/>
    </row>
    <row r="2051" spans="85:87" x14ac:dyDescent="0.25">
      <c r="CG2051" s="768"/>
      <c r="CH2051" s="768"/>
      <c r="CI2051" s="850"/>
    </row>
    <row r="2052" spans="85:87" x14ac:dyDescent="0.25">
      <c r="CG2052" s="768"/>
      <c r="CH2052" s="768"/>
      <c r="CI2052" s="850"/>
    </row>
    <row r="2053" spans="85:87" x14ac:dyDescent="0.25">
      <c r="CG2053" s="768"/>
      <c r="CH2053" s="768"/>
      <c r="CI2053" s="850"/>
    </row>
    <row r="2054" spans="85:87" x14ac:dyDescent="0.25">
      <c r="CG2054" s="768"/>
      <c r="CH2054" s="768"/>
      <c r="CI2054" s="850"/>
    </row>
    <row r="2055" spans="85:87" x14ac:dyDescent="0.25">
      <c r="CG2055" s="768"/>
      <c r="CH2055" s="768"/>
      <c r="CI2055" s="850"/>
    </row>
    <row r="2056" spans="85:87" x14ac:dyDescent="0.25">
      <c r="CG2056" s="768"/>
      <c r="CH2056" s="768"/>
      <c r="CI2056" s="850"/>
    </row>
    <row r="2057" spans="85:87" x14ac:dyDescent="0.25">
      <c r="CG2057" s="768"/>
      <c r="CH2057" s="768"/>
      <c r="CI2057" s="850"/>
    </row>
    <row r="2058" spans="85:87" x14ac:dyDescent="0.25">
      <c r="CG2058" s="768"/>
      <c r="CH2058" s="768"/>
      <c r="CI2058" s="850"/>
    </row>
    <row r="2059" spans="85:87" x14ac:dyDescent="0.25">
      <c r="CG2059" s="768"/>
      <c r="CH2059" s="768"/>
      <c r="CI2059" s="850"/>
    </row>
    <row r="2060" spans="85:87" x14ac:dyDescent="0.25">
      <c r="CG2060" s="768"/>
      <c r="CH2060" s="768"/>
      <c r="CI2060" s="850"/>
    </row>
    <row r="2061" spans="85:87" x14ac:dyDescent="0.25">
      <c r="CG2061" s="768"/>
      <c r="CH2061" s="768"/>
      <c r="CI2061" s="850"/>
    </row>
    <row r="2062" spans="85:87" x14ac:dyDescent="0.25">
      <c r="CG2062" s="768"/>
      <c r="CH2062" s="768"/>
      <c r="CI2062" s="850"/>
    </row>
    <row r="2063" spans="85:87" x14ac:dyDescent="0.25">
      <c r="CG2063" s="768"/>
      <c r="CH2063" s="768"/>
      <c r="CI2063" s="850"/>
    </row>
    <row r="2064" spans="85:87" x14ac:dyDescent="0.25">
      <c r="CG2064" s="768"/>
      <c r="CH2064" s="768"/>
      <c r="CI2064" s="850"/>
    </row>
    <row r="2065" spans="85:87" x14ac:dyDescent="0.25">
      <c r="CG2065" s="768"/>
      <c r="CH2065" s="768"/>
      <c r="CI2065" s="850"/>
    </row>
    <row r="2066" spans="85:87" x14ac:dyDescent="0.25">
      <c r="CG2066" s="768"/>
      <c r="CH2066" s="768"/>
      <c r="CI2066" s="850"/>
    </row>
    <row r="2067" spans="85:87" x14ac:dyDescent="0.25">
      <c r="CG2067" s="768"/>
      <c r="CH2067" s="768"/>
      <c r="CI2067" s="850"/>
    </row>
    <row r="2068" spans="85:87" x14ac:dyDescent="0.25">
      <c r="CG2068" s="768"/>
      <c r="CH2068" s="768"/>
      <c r="CI2068" s="850"/>
    </row>
    <row r="2069" spans="85:87" x14ac:dyDescent="0.25">
      <c r="CG2069" s="768"/>
      <c r="CH2069" s="768"/>
      <c r="CI2069" s="850"/>
    </row>
    <row r="2070" spans="85:87" x14ac:dyDescent="0.25">
      <c r="CG2070" s="768"/>
      <c r="CH2070" s="768"/>
      <c r="CI2070" s="850"/>
    </row>
    <row r="2071" spans="85:87" x14ac:dyDescent="0.25">
      <c r="CG2071" s="768"/>
      <c r="CH2071" s="768"/>
      <c r="CI2071" s="850"/>
    </row>
    <row r="2072" spans="85:87" x14ac:dyDescent="0.25">
      <c r="CG2072" s="768"/>
      <c r="CH2072" s="768"/>
      <c r="CI2072" s="850"/>
    </row>
    <row r="2073" spans="85:87" x14ac:dyDescent="0.25">
      <c r="CG2073" s="768"/>
      <c r="CH2073" s="768"/>
      <c r="CI2073" s="850"/>
    </row>
    <row r="2074" spans="85:87" x14ac:dyDescent="0.25">
      <c r="CG2074" s="768"/>
      <c r="CH2074" s="768"/>
      <c r="CI2074" s="850"/>
    </row>
    <row r="2075" spans="85:87" x14ac:dyDescent="0.25">
      <c r="CG2075" s="768"/>
      <c r="CH2075" s="768"/>
      <c r="CI2075" s="850"/>
    </row>
    <row r="2076" spans="85:87" x14ac:dyDescent="0.25">
      <c r="CG2076" s="768"/>
      <c r="CH2076" s="768"/>
      <c r="CI2076" s="850"/>
    </row>
    <row r="2077" spans="85:87" x14ac:dyDescent="0.25">
      <c r="CG2077" s="768"/>
      <c r="CH2077" s="768"/>
      <c r="CI2077" s="850"/>
    </row>
    <row r="2078" spans="85:87" x14ac:dyDescent="0.25">
      <c r="CG2078" s="768"/>
      <c r="CH2078" s="768"/>
      <c r="CI2078" s="850"/>
    </row>
    <row r="2079" spans="85:87" x14ac:dyDescent="0.25">
      <c r="CG2079" s="768"/>
      <c r="CH2079" s="768"/>
      <c r="CI2079" s="850"/>
    </row>
    <row r="2080" spans="85:87" x14ac:dyDescent="0.25">
      <c r="CG2080" s="768"/>
      <c r="CH2080" s="768"/>
      <c r="CI2080" s="850"/>
    </row>
    <row r="2081" spans="85:87" x14ac:dyDescent="0.25">
      <c r="CG2081" s="768"/>
      <c r="CH2081" s="768"/>
      <c r="CI2081" s="850"/>
    </row>
    <row r="2082" spans="85:87" x14ac:dyDescent="0.25">
      <c r="CG2082" s="768"/>
      <c r="CH2082" s="768"/>
      <c r="CI2082" s="850"/>
    </row>
    <row r="2083" spans="85:87" x14ac:dyDescent="0.25">
      <c r="CG2083" s="768"/>
      <c r="CH2083" s="768"/>
      <c r="CI2083" s="850"/>
    </row>
    <row r="2084" spans="85:87" x14ac:dyDescent="0.25">
      <c r="CG2084" s="768"/>
      <c r="CH2084" s="768"/>
      <c r="CI2084" s="850"/>
    </row>
    <row r="2085" spans="85:87" x14ac:dyDescent="0.25">
      <c r="CG2085" s="768"/>
      <c r="CH2085" s="768"/>
      <c r="CI2085" s="850"/>
    </row>
    <row r="2086" spans="85:87" x14ac:dyDescent="0.25">
      <c r="CG2086" s="768"/>
      <c r="CH2086" s="768"/>
      <c r="CI2086" s="850"/>
    </row>
    <row r="2087" spans="85:87" x14ac:dyDescent="0.25">
      <c r="CG2087" s="768"/>
      <c r="CH2087" s="768"/>
      <c r="CI2087" s="850"/>
    </row>
    <row r="2088" spans="85:87" x14ac:dyDescent="0.25">
      <c r="CG2088" s="768"/>
      <c r="CH2088" s="768"/>
      <c r="CI2088" s="850"/>
    </row>
    <row r="2089" spans="85:87" x14ac:dyDescent="0.25">
      <c r="CG2089" s="768"/>
      <c r="CH2089" s="768"/>
      <c r="CI2089" s="850"/>
    </row>
    <row r="2090" spans="85:87" x14ac:dyDescent="0.25">
      <c r="CG2090" s="768"/>
      <c r="CH2090" s="768"/>
      <c r="CI2090" s="850"/>
    </row>
    <row r="2091" spans="85:87" x14ac:dyDescent="0.25">
      <c r="CG2091" s="768"/>
      <c r="CH2091" s="768"/>
      <c r="CI2091" s="850"/>
    </row>
    <row r="2092" spans="85:87" x14ac:dyDescent="0.25">
      <c r="CG2092" s="768"/>
      <c r="CH2092" s="768"/>
      <c r="CI2092" s="850"/>
    </row>
    <row r="2093" spans="85:87" x14ac:dyDescent="0.25">
      <c r="CG2093" s="768"/>
      <c r="CH2093" s="768"/>
      <c r="CI2093" s="850"/>
    </row>
    <row r="2094" spans="85:87" x14ac:dyDescent="0.25">
      <c r="CG2094" s="768"/>
      <c r="CH2094" s="768"/>
      <c r="CI2094" s="850"/>
    </row>
    <row r="2095" spans="85:87" x14ac:dyDescent="0.25">
      <c r="CG2095" s="768"/>
      <c r="CH2095" s="768"/>
      <c r="CI2095" s="850"/>
    </row>
    <row r="2096" spans="85:87" x14ac:dyDescent="0.25">
      <c r="CG2096" s="768"/>
      <c r="CH2096" s="768"/>
      <c r="CI2096" s="850"/>
    </row>
    <row r="2097" spans="85:87" x14ac:dyDescent="0.25">
      <c r="CG2097" s="768"/>
      <c r="CH2097" s="768"/>
      <c r="CI2097" s="850"/>
    </row>
    <row r="2098" spans="85:87" x14ac:dyDescent="0.25">
      <c r="CG2098" s="768"/>
      <c r="CH2098" s="768"/>
      <c r="CI2098" s="850"/>
    </row>
    <row r="2099" spans="85:87" x14ac:dyDescent="0.25">
      <c r="CG2099" s="768"/>
      <c r="CH2099" s="768"/>
      <c r="CI2099" s="850"/>
    </row>
    <row r="2100" spans="85:87" x14ac:dyDescent="0.25">
      <c r="CG2100" s="768"/>
      <c r="CH2100" s="768"/>
      <c r="CI2100" s="850"/>
    </row>
    <row r="2101" spans="85:87" x14ac:dyDescent="0.25">
      <c r="CG2101" s="768"/>
      <c r="CH2101" s="768"/>
      <c r="CI2101" s="850"/>
    </row>
    <row r="2102" spans="85:87" x14ac:dyDescent="0.25">
      <c r="CG2102" s="768"/>
      <c r="CH2102" s="768"/>
      <c r="CI2102" s="850"/>
    </row>
    <row r="2103" spans="85:87" x14ac:dyDescent="0.25">
      <c r="CG2103" s="768"/>
      <c r="CH2103" s="768"/>
      <c r="CI2103" s="850"/>
    </row>
    <row r="2104" spans="85:87" x14ac:dyDescent="0.25">
      <c r="CG2104" s="768"/>
      <c r="CH2104" s="768"/>
      <c r="CI2104" s="850"/>
    </row>
    <row r="2105" spans="85:87" x14ac:dyDescent="0.25">
      <c r="CG2105" s="768"/>
      <c r="CH2105" s="768"/>
      <c r="CI2105" s="850"/>
    </row>
    <row r="2106" spans="85:87" x14ac:dyDescent="0.25">
      <c r="CG2106" s="768"/>
      <c r="CH2106" s="768"/>
      <c r="CI2106" s="850"/>
    </row>
    <row r="2107" spans="85:87" x14ac:dyDescent="0.25">
      <c r="CG2107" s="768"/>
      <c r="CH2107" s="768"/>
      <c r="CI2107" s="850"/>
    </row>
    <row r="2108" spans="85:87" x14ac:dyDescent="0.25">
      <c r="CG2108" s="768"/>
      <c r="CH2108" s="768"/>
      <c r="CI2108" s="850"/>
    </row>
    <row r="2109" spans="85:87" x14ac:dyDescent="0.25">
      <c r="CG2109" s="768"/>
      <c r="CH2109" s="768"/>
      <c r="CI2109" s="850"/>
    </row>
    <row r="2110" spans="85:87" x14ac:dyDescent="0.25">
      <c r="CG2110" s="768"/>
      <c r="CH2110" s="768"/>
      <c r="CI2110" s="850"/>
    </row>
    <row r="2111" spans="85:87" x14ac:dyDescent="0.25">
      <c r="CG2111" s="768"/>
      <c r="CH2111" s="768"/>
      <c r="CI2111" s="850"/>
    </row>
    <row r="2112" spans="85:87" x14ac:dyDescent="0.25">
      <c r="CG2112" s="768"/>
      <c r="CH2112" s="768"/>
      <c r="CI2112" s="850"/>
    </row>
    <row r="2113" spans="85:87" x14ac:dyDescent="0.25">
      <c r="CG2113" s="768"/>
      <c r="CH2113" s="768"/>
      <c r="CI2113" s="850"/>
    </row>
    <row r="2114" spans="85:87" x14ac:dyDescent="0.25">
      <c r="CG2114" s="768"/>
      <c r="CH2114" s="768"/>
      <c r="CI2114" s="850"/>
    </row>
    <row r="2115" spans="85:87" x14ac:dyDescent="0.25">
      <c r="CG2115" s="768"/>
      <c r="CH2115" s="768"/>
      <c r="CI2115" s="850"/>
    </row>
    <row r="2116" spans="85:87" x14ac:dyDescent="0.25">
      <c r="CG2116" s="768"/>
      <c r="CH2116" s="768"/>
      <c r="CI2116" s="850"/>
    </row>
    <row r="2117" spans="85:87" x14ac:dyDescent="0.25">
      <c r="CG2117" s="768"/>
      <c r="CH2117" s="768"/>
      <c r="CI2117" s="850"/>
    </row>
    <row r="2118" spans="85:87" x14ac:dyDescent="0.25">
      <c r="CG2118" s="768"/>
      <c r="CH2118" s="768"/>
      <c r="CI2118" s="850"/>
    </row>
    <row r="2119" spans="85:87" x14ac:dyDescent="0.25">
      <c r="CG2119" s="768"/>
      <c r="CH2119" s="768"/>
      <c r="CI2119" s="850"/>
    </row>
    <row r="2120" spans="85:87" x14ac:dyDescent="0.25">
      <c r="CG2120" s="768"/>
      <c r="CH2120" s="768"/>
      <c r="CI2120" s="850"/>
    </row>
    <row r="2121" spans="85:87" x14ac:dyDescent="0.25">
      <c r="CG2121" s="768"/>
      <c r="CH2121" s="768"/>
      <c r="CI2121" s="850"/>
    </row>
    <row r="2122" spans="85:87" x14ac:dyDescent="0.25">
      <c r="CG2122" s="768"/>
      <c r="CH2122" s="768"/>
      <c r="CI2122" s="850"/>
    </row>
    <row r="2123" spans="85:87" x14ac:dyDescent="0.25">
      <c r="CG2123" s="768"/>
      <c r="CH2123" s="768"/>
      <c r="CI2123" s="850"/>
    </row>
    <row r="2124" spans="85:87" x14ac:dyDescent="0.25">
      <c r="CG2124" s="768"/>
      <c r="CH2124" s="768"/>
      <c r="CI2124" s="850"/>
    </row>
    <row r="2125" spans="85:87" x14ac:dyDescent="0.25">
      <c r="CG2125" s="768"/>
      <c r="CH2125" s="768"/>
      <c r="CI2125" s="850"/>
    </row>
    <row r="2126" spans="85:87" x14ac:dyDescent="0.25">
      <c r="CG2126" s="768"/>
      <c r="CH2126" s="768"/>
      <c r="CI2126" s="850"/>
    </row>
    <row r="2127" spans="85:87" x14ac:dyDescent="0.25">
      <c r="CG2127" s="768"/>
      <c r="CH2127" s="768"/>
      <c r="CI2127" s="850"/>
    </row>
    <row r="2128" spans="85:87" x14ac:dyDescent="0.25">
      <c r="CG2128" s="768"/>
      <c r="CH2128" s="768"/>
      <c r="CI2128" s="850"/>
    </row>
    <row r="2129" spans="85:87" x14ac:dyDescent="0.25">
      <c r="CG2129" s="768"/>
      <c r="CH2129" s="768"/>
      <c r="CI2129" s="850"/>
    </row>
    <row r="2130" spans="85:87" x14ac:dyDescent="0.25">
      <c r="CG2130" s="768"/>
      <c r="CH2130" s="768"/>
      <c r="CI2130" s="850"/>
    </row>
    <row r="2131" spans="85:87" x14ac:dyDescent="0.25">
      <c r="CG2131" s="768"/>
      <c r="CH2131" s="768"/>
      <c r="CI2131" s="850"/>
    </row>
    <row r="2132" spans="85:87" x14ac:dyDescent="0.25">
      <c r="CG2132" s="768"/>
      <c r="CH2132" s="768"/>
      <c r="CI2132" s="850"/>
    </row>
    <row r="2133" spans="85:87" x14ac:dyDescent="0.25">
      <c r="CG2133" s="768"/>
      <c r="CH2133" s="768"/>
      <c r="CI2133" s="850"/>
    </row>
    <row r="2134" spans="85:87" x14ac:dyDescent="0.25">
      <c r="CG2134" s="768"/>
      <c r="CH2134" s="768"/>
      <c r="CI2134" s="850"/>
    </row>
    <row r="2135" spans="85:87" x14ac:dyDescent="0.25">
      <c r="CG2135" s="768"/>
      <c r="CH2135" s="768"/>
      <c r="CI2135" s="850"/>
    </row>
    <row r="2136" spans="85:87" x14ac:dyDescent="0.25">
      <c r="CG2136" s="768"/>
      <c r="CH2136" s="768"/>
      <c r="CI2136" s="850"/>
    </row>
    <row r="2137" spans="85:87" x14ac:dyDescent="0.25">
      <c r="CG2137" s="768"/>
      <c r="CH2137" s="768"/>
      <c r="CI2137" s="850"/>
    </row>
    <row r="2138" spans="85:87" x14ac:dyDescent="0.25">
      <c r="CG2138" s="768"/>
      <c r="CH2138" s="768"/>
      <c r="CI2138" s="850"/>
    </row>
    <row r="2139" spans="85:87" x14ac:dyDescent="0.25">
      <c r="CG2139" s="768"/>
      <c r="CH2139" s="768"/>
      <c r="CI2139" s="850"/>
    </row>
    <row r="2140" spans="85:87" x14ac:dyDescent="0.25">
      <c r="CG2140" s="768"/>
      <c r="CH2140" s="768"/>
      <c r="CI2140" s="850"/>
    </row>
    <row r="2141" spans="85:87" x14ac:dyDescent="0.25">
      <c r="CG2141" s="768"/>
      <c r="CH2141" s="768"/>
      <c r="CI2141" s="850"/>
    </row>
    <row r="2142" spans="85:87" x14ac:dyDescent="0.25">
      <c r="CG2142" s="768"/>
      <c r="CH2142" s="768"/>
      <c r="CI2142" s="850"/>
    </row>
    <row r="2143" spans="85:87" x14ac:dyDescent="0.25">
      <c r="CG2143" s="768"/>
      <c r="CH2143" s="768"/>
      <c r="CI2143" s="850"/>
    </row>
    <row r="2144" spans="85:87" x14ac:dyDescent="0.25">
      <c r="CG2144" s="768"/>
      <c r="CH2144" s="768"/>
      <c r="CI2144" s="850"/>
    </row>
    <row r="2145" spans="85:87" x14ac:dyDescent="0.25">
      <c r="CG2145" s="768"/>
      <c r="CH2145" s="768"/>
      <c r="CI2145" s="850"/>
    </row>
    <row r="2146" spans="85:87" x14ac:dyDescent="0.25">
      <c r="CG2146" s="768"/>
      <c r="CH2146" s="768"/>
      <c r="CI2146" s="850"/>
    </row>
    <row r="2147" spans="85:87" x14ac:dyDescent="0.25">
      <c r="CG2147" s="768"/>
      <c r="CH2147" s="768"/>
      <c r="CI2147" s="850"/>
    </row>
    <row r="2148" spans="85:87" x14ac:dyDescent="0.25">
      <c r="CG2148" s="768"/>
      <c r="CH2148" s="768"/>
      <c r="CI2148" s="850"/>
    </row>
    <row r="2149" spans="85:87" x14ac:dyDescent="0.25">
      <c r="CG2149" s="768"/>
      <c r="CH2149" s="768"/>
      <c r="CI2149" s="850"/>
    </row>
    <row r="2150" spans="85:87" x14ac:dyDescent="0.25">
      <c r="CG2150" s="768"/>
      <c r="CH2150" s="768"/>
      <c r="CI2150" s="850"/>
    </row>
    <row r="2151" spans="85:87" x14ac:dyDescent="0.25">
      <c r="CG2151" s="768"/>
      <c r="CH2151" s="768"/>
      <c r="CI2151" s="850"/>
    </row>
    <row r="2152" spans="85:87" x14ac:dyDescent="0.25">
      <c r="CG2152" s="768"/>
      <c r="CH2152" s="768"/>
      <c r="CI2152" s="850"/>
    </row>
    <row r="2153" spans="85:87" x14ac:dyDescent="0.25">
      <c r="CG2153" s="768"/>
      <c r="CH2153" s="768"/>
      <c r="CI2153" s="850"/>
    </row>
    <row r="2154" spans="85:87" x14ac:dyDescent="0.25">
      <c r="CG2154" s="768"/>
      <c r="CH2154" s="768"/>
      <c r="CI2154" s="850"/>
    </row>
    <row r="2155" spans="85:87" x14ac:dyDescent="0.25">
      <c r="CG2155" s="768"/>
      <c r="CH2155" s="768"/>
      <c r="CI2155" s="850"/>
    </row>
    <row r="2156" spans="85:87" x14ac:dyDescent="0.25">
      <c r="CG2156" s="768"/>
      <c r="CH2156" s="768"/>
      <c r="CI2156" s="850"/>
    </row>
    <row r="2157" spans="85:87" x14ac:dyDescent="0.25">
      <c r="CG2157" s="768"/>
      <c r="CH2157" s="768"/>
      <c r="CI2157" s="850"/>
    </row>
    <row r="2158" spans="85:87" x14ac:dyDescent="0.25">
      <c r="CG2158" s="768"/>
      <c r="CH2158" s="768"/>
      <c r="CI2158" s="850"/>
    </row>
    <row r="2159" spans="85:87" x14ac:dyDescent="0.25">
      <c r="CG2159" s="768"/>
      <c r="CH2159" s="768"/>
      <c r="CI2159" s="850"/>
    </row>
    <row r="2160" spans="85:87" x14ac:dyDescent="0.25">
      <c r="CG2160" s="768"/>
      <c r="CH2160" s="768"/>
      <c r="CI2160" s="850"/>
    </row>
    <row r="2161" spans="85:87" x14ac:dyDescent="0.25">
      <c r="CG2161" s="768"/>
      <c r="CH2161" s="768"/>
      <c r="CI2161" s="850"/>
    </row>
    <row r="2162" spans="85:87" x14ac:dyDescent="0.25">
      <c r="CG2162" s="768"/>
      <c r="CH2162" s="768"/>
      <c r="CI2162" s="850"/>
    </row>
    <row r="2163" spans="85:87" x14ac:dyDescent="0.25">
      <c r="CG2163" s="768"/>
      <c r="CH2163" s="768"/>
      <c r="CI2163" s="850"/>
    </row>
    <row r="2164" spans="85:87" x14ac:dyDescent="0.25">
      <c r="CG2164" s="768"/>
      <c r="CH2164" s="768"/>
      <c r="CI2164" s="850"/>
    </row>
    <row r="2165" spans="85:87" x14ac:dyDescent="0.25">
      <c r="CG2165" s="768"/>
      <c r="CH2165" s="768"/>
      <c r="CI2165" s="850"/>
    </row>
    <row r="2166" spans="85:87" x14ac:dyDescent="0.25">
      <c r="CG2166" s="768"/>
      <c r="CH2166" s="768"/>
      <c r="CI2166" s="850"/>
    </row>
    <row r="2167" spans="85:87" x14ac:dyDescent="0.25">
      <c r="CG2167" s="768"/>
      <c r="CH2167" s="768"/>
      <c r="CI2167" s="850"/>
    </row>
    <row r="2168" spans="85:87" x14ac:dyDescent="0.25">
      <c r="CG2168" s="768"/>
      <c r="CH2168" s="768"/>
      <c r="CI2168" s="850"/>
    </row>
    <row r="2169" spans="85:87" x14ac:dyDescent="0.25">
      <c r="CG2169" s="768"/>
      <c r="CH2169" s="768"/>
      <c r="CI2169" s="850"/>
    </row>
    <row r="2170" spans="85:87" x14ac:dyDescent="0.25">
      <c r="CG2170" s="768"/>
      <c r="CH2170" s="768"/>
      <c r="CI2170" s="850"/>
    </row>
    <row r="2171" spans="85:87" x14ac:dyDescent="0.25">
      <c r="CG2171" s="768"/>
      <c r="CH2171" s="768"/>
      <c r="CI2171" s="850"/>
    </row>
    <row r="2172" spans="85:87" x14ac:dyDescent="0.25">
      <c r="CG2172" s="768"/>
      <c r="CH2172" s="768"/>
      <c r="CI2172" s="850"/>
    </row>
    <row r="2173" spans="85:87" x14ac:dyDescent="0.25">
      <c r="CG2173" s="768"/>
      <c r="CH2173" s="768"/>
      <c r="CI2173" s="850"/>
    </row>
    <row r="2174" spans="85:87" x14ac:dyDescent="0.25">
      <c r="CG2174" s="768"/>
      <c r="CH2174" s="768"/>
      <c r="CI2174" s="850"/>
    </row>
    <row r="2175" spans="85:87" x14ac:dyDescent="0.25">
      <c r="CG2175" s="768"/>
      <c r="CH2175" s="768"/>
      <c r="CI2175" s="850"/>
    </row>
    <row r="2176" spans="85:87" x14ac:dyDescent="0.25">
      <c r="CG2176" s="768"/>
      <c r="CH2176" s="768"/>
      <c r="CI2176" s="850"/>
    </row>
    <row r="2177" spans="85:87" x14ac:dyDescent="0.25">
      <c r="CG2177" s="768"/>
      <c r="CH2177" s="768"/>
      <c r="CI2177" s="850"/>
    </row>
    <row r="2178" spans="85:87" x14ac:dyDescent="0.25">
      <c r="CG2178" s="768"/>
      <c r="CH2178" s="768"/>
      <c r="CI2178" s="850"/>
    </row>
    <row r="2179" spans="85:87" x14ac:dyDescent="0.25">
      <c r="CG2179" s="768"/>
      <c r="CH2179" s="768"/>
      <c r="CI2179" s="850"/>
    </row>
    <row r="2180" spans="85:87" x14ac:dyDescent="0.25">
      <c r="CG2180" s="768"/>
      <c r="CH2180" s="768"/>
      <c r="CI2180" s="850"/>
    </row>
    <row r="2181" spans="85:87" x14ac:dyDescent="0.25">
      <c r="CG2181" s="768"/>
      <c r="CH2181" s="768"/>
      <c r="CI2181" s="850"/>
    </row>
    <row r="2182" spans="85:87" x14ac:dyDescent="0.25">
      <c r="CG2182" s="768"/>
      <c r="CH2182" s="768"/>
      <c r="CI2182" s="850"/>
    </row>
    <row r="2183" spans="85:87" x14ac:dyDescent="0.25">
      <c r="CG2183" s="768"/>
      <c r="CH2183" s="768"/>
      <c r="CI2183" s="850"/>
    </row>
    <row r="2184" spans="85:87" x14ac:dyDescent="0.25">
      <c r="CG2184" s="768"/>
      <c r="CH2184" s="768"/>
      <c r="CI2184" s="850"/>
    </row>
    <row r="2185" spans="85:87" x14ac:dyDescent="0.25">
      <c r="CG2185" s="768"/>
      <c r="CH2185" s="768"/>
      <c r="CI2185" s="850"/>
    </row>
    <row r="2186" spans="85:87" x14ac:dyDescent="0.25">
      <c r="CG2186" s="768"/>
      <c r="CH2186" s="768"/>
      <c r="CI2186" s="850"/>
    </row>
    <row r="2187" spans="85:87" x14ac:dyDescent="0.25">
      <c r="CG2187" s="768"/>
      <c r="CH2187" s="768"/>
      <c r="CI2187" s="850"/>
    </row>
    <row r="2188" spans="85:87" x14ac:dyDescent="0.25">
      <c r="CG2188" s="768"/>
      <c r="CH2188" s="768"/>
      <c r="CI2188" s="850"/>
    </row>
    <row r="2189" spans="85:87" x14ac:dyDescent="0.25">
      <c r="CG2189" s="768"/>
      <c r="CH2189" s="768"/>
      <c r="CI2189" s="850"/>
    </row>
    <row r="2190" spans="85:87" x14ac:dyDescent="0.25">
      <c r="CG2190" s="768"/>
      <c r="CH2190" s="768"/>
      <c r="CI2190" s="850"/>
    </row>
    <row r="2191" spans="85:87" x14ac:dyDescent="0.25">
      <c r="CG2191" s="768"/>
      <c r="CH2191" s="768"/>
      <c r="CI2191" s="850"/>
    </row>
    <row r="2192" spans="85:87" x14ac:dyDescent="0.25">
      <c r="CG2192" s="768"/>
      <c r="CH2192" s="768"/>
      <c r="CI2192" s="850"/>
    </row>
    <row r="2193" spans="85:87" x14ac:dyDescent="0.25">
      <c r="CG2193" s="768"/>
      <c r="CH2193" s="768"/>
      <c r="CI2193" s="850"/>
    </row>
    <row r="2194" spans="85:87" x14ac:dyDescent="0.25">
      <c r="CG2194" s="768"/>
      <c r="CH2194" s="768"/>
      <c r="CI2194" s="850"/>
    </row>
    <row r="2195" spans="85:87" x14ac:dyDescent="0.25">
      <c r="CG2195" s="768"/>
      <c r="CH2195" s="768"/>
      <c r="CI2195" s="850"/>
    </row>
    <row r="2196" spans="85:87" x14ac:dyDescent="0.25">
      <c r="CG2196" s="768"/>
      <c r="CH2196" s="768"/>
      <c r="CI2196" s="850"/>
    </row>
    <row r="2197" spans="85:87" x14ac:dyDescent="0.25">
      <c r="CG2197" s="768"/>
      <c r="CH2197" s="768"/>
      <c r="CI2197" s="850"/>
    </row>
    <row r="2198" spans="85:87" x14ac:dyDescent="0.25">
      <c r="CG2198" s="768"/>
      <c r="CH2198" s="768"/>
      <c r="CI2198" s="850"/>
    </row>
    <row r="2199" spans="85:87" x14ac:dyDescent="0.25">
      <c r="CG2199" s="768"/>
      <c r="CH2199" s="768"/>
      <c r="CI2199" s="850"/>
    </row>
    <row r="2200" spans="85:87" x14ac:dyDescent="0.25">
      <c r="CG2200" s="768"/>
      <c r="CH2200" s="768"/>
      <c r="CI2200" s="850"/>
    </row>
    <row r="2201" spans="85:87" x14ac:dyDescent="0.25">
      <c r="CG2201" s="768"/>
      <c r="CH2201" s="768"/>
      <c r="CI2201" s="850"/>
    </row>
    <row r="2202" spans="85:87" x14ac:dyDescent="0.25">
      <c r="CG2202" s="768"/>
      <c r="CH2202" s="768"/>
      <c r="CI2202" s="850"/>
    </row>
    <row r="2203" spans="85:87" x14ac:dyDescent="0.25">
      <c r="CG2203" s="768"/>
      <c r="CH2203" s="768"/>
      <c r="CI2203" s="850"/>
    </row>
    <row r="2204" spans="85:87" x14ac:dyDescent="0.25">
      <c r="CG2204" s="768"/>
      <c r="CH2204" s="768"/>
      <c r="CI2204" s="850"/>
    </row>
    <row r="2205" spans="85:87" x14ac:dyDescent="0.25">
      <c r="CG2205" s="768"/>
      <c r="CH2205" s="768"/>
      <c r="CI2205" s="850"/>
    </row>
    <row r="2206" spans="85:87" x14ac:dyDescent="0.25">
      <c r="CG2206" s="768"/>
      <c r="CH2206" s="768"/>
      <c r="CI2206" s="850"/>
    </row>
    <row r="2207" spans="85:87" x14ac:dyDescent="0.25">
      <c r="CG2207" s="768"/>
      <c r="CH2207" s="768"/>
      <c r="CI2207" s="850"/>
    </row>
    <row r="2208" spans="85:87" x14ac:dyDescent="0.25">
      <c r="CG2208" s="768"/>
      <c r="CH2208" s="768"/>
      <c r="CI2208" s="850"/>
    </row>
    <row r="2209" spans="85:87" x14ac:dyDescent="0.25">
      <c r="CG2209" s="768"/>
      <c r="CH2209" s="768"/>
      <c r="CI2209" s="850"/>
    </row>
    <row r="2210" spans="85:87" x14ac:dyDescent="0.25">
      <c r="CG2210" s="768"/>
      <c r="CH2210" s="768"/>
      <c r="CI2210" s="850"/>
    </row>
    <row r="2211" spans="85:87" x14ac:dyDescent="0.25">
      <c r="CG2211" s="768"/>
      <c r="CH2211" s="768"/>
      <c r="CI2211" s="850"/>
    </row>
    <row r="2212" spans="85:87" x14ac:dyDescent="0.25">
      <c r="CG2212" s="768"/>
      <c r="CH2212" s="768"/>
      <c r="CI2212" s="850"/>
    </row>
    <row r="2213" spans="85:87" x14ac:dyDescent="0.25">
      <c r="CG2213" s="768"/>
      <c r="CH2213" s="768"/>
      <c r="CI2213" s="850"/>
    </row>
    <row r="2214" spans="85:87" x14ac:dyDescent="0.25">
      <c r="CG2214" s="768"/>
      <c r="CH2214" s="768"/>
      <c r="CI2214" s="850"/>
    </row>
    <row r="2215" spans="85:87" x14ac:dyDescent="0.25">
      <c r="CG2215" s="768"/>
      <c r="CH2215" s="768"/>
      <c r="CI2215" s="850"/>
    </row>
    <row r="2216" spans="85:87" x14ac:dyDescent="0.25">
      <c r="CG2216" s="768"/>
      <c r="CH2216" s="768"/>
      <c r="CI2216" s="850"/>
    </row>
    <row r="2217" spans="85:87" x14ac:dyDescent="0.25">
      <c r="CG2217" s="768"/>
      <c r="CH2217" s="768"/>
      <c r="CI2217" s="850"/>
    </row>
    <row r="2218" spans="85:87" x14ac:dyDescent="0.25">
      <c r="CG2218" s="768"/>
      <c r="CH2218" s="768"/>
      <c r="CI2218" s="850"/>
    </row>
    <row r="2219" spans="85:87" x14ac:dyDescent="0.25">
      <c r="CG2219" s="768"/>
      <c r="CH2219" s="768"/>
      <c r="CI2219" s="850"/>
    </row>
    <row r="2220" spans="85:87" x14ac:dyDescent="0.25">
      <c r="CG2220" s="768"/>
      <c r="CH2220" s="768"/>
      <c r="CI2220" s="850"/>
    </row>
    <row r="2221" spans="85:87" x14ac:dyDescent="0.25">
      <c r="CG2221" s="768"/>
      <c r="CH2221" s="768"/>
      <c r="CI2221" s="850"/>
    </row>
    <row r="2222" spans="85:87" x14ac:dyDescent="0.25">
      <c r="CG2222" s="768"/>
      <c r="CH2222" s="768"/>
      <c r="CI2222" s="850"/>
    </row>
    <row r="2223" spans="85:87" x14ac:dyDescent="0.25">
      <c r="CG2223" s="768"/>
      <c r="CH2223" s="768"/>
      <c r="CI2223" s="850"/>
    </row>
    <row r="2224" spans="85:87" x14ac:dyDescent="0.25">
      <c r="CG2224" s="768"/>
      <c r="CH2224" s="768"/>
      <c r="CI2224" s="850"/>
    </row>
    <row r="2225" spans="85:87" x14ac:dyDescent="0.25">
      <c r="CG2225" s="768"/>
      <c r="CH2225" s="768"/>
      <c r="CI2225" s="850"/>
    </row>
    <row r="2226" spans="85:87" x14ac:dyDescent="0.25">
      <c r="CG2226" s="768"/>
      <c r="CH2226" s="768"/>
      <c r="CI2226" s="850"/>
    </row>
    <row r="2227" spans="85:87" x14ac:dyDescent="0.25">
      <c r="CG2227" s="768"/>
      <c r="CH2227" s="768"/>
      <c r="CI2227" s="850"/>
    </row>
    <row r="2228" spans="85:87" x14ac:dyDescent="0.25">
      <c r="CG2228" s="768"/>
      <c r="CH2228" s="768"/>
      <c r="CI2228" s="850"/>
    </row>
    <row r="2229" spans="85:87" x14ac:dyDescent="0.25">
      <c r="CG2229" s="768"/>
      <c r="CH2229" s="768"/>
      <c r="CI2229" s="850"/>
    </row>
    <row r="2230" spans="85:87" x14ac:dyDescent="0.25">
      <c r="CG2230" s="768"/>
      <c r="CH2230" s="768"/>
      <c r="CI2230" s="850"/>
    </row>
    <row r="2231" spans="85:87" x14ac:dyDescent="0.25">
      <c r="CG2231" s="768"/>
      <c r="CH2231" s="768"/>
      <c r="CI2231" s="850"/>
    </row>
    <row r="2232" spans="85:87" x14ac:dyDescent="0.25">
      <c r="CG2232" s="768"/>
      <c r="CH2232" s="768"/>
      <c r="CI2232" s="850"/>
    </row>
    <row r="2233" spans="85:87" x14ac:dyDescent="0.25">
      <c r="CG2233" s="768"/>
      <c r="CH2233" s="768"/>
      <c r="CI2233" s="850"/>
    </row>
    <row r="2234" spans="85:87" x14ac:dyDescent="0.25">
      <c r="CG2234" s="768"/>
      <c r="CH2234" s="768"/>
      <c r="CI2234" s="850"/>
    </row>
    <row r="2235" spans="85:87" x14ac:dyDescent="0.25">
      <c r="CG2235" s="768"/>
      <c r="CH2235" s="768"/>
      <c r="CI2235" s="850"/>
    </row>
    <row r="2236" spans="85:87" x14ac:dyDescent="0.25">
      <c r="CG2236" s="768"/>
      <c r="CH2236" s="768"/>
      <c r="CI2236" s="850"/>
    </row>
    <row r="2237" spans="85:87" x14ac:dyDescent="0.25">
      <c r="CG2237" s="768"/>
      <c r="CH2237" s="768"/>
      <c r="CI2237" s="850"/>
    </row>
    <row r="2238" spans="85:87" x14ac:dyDescent="0.25">
      <c r="CG2238" s="768"/>
      <c r="CH2238" s="768"/>
      <c r="CI2238" s="850"/>
    </row>
    <row r="2239" spans="85:87" x14ac:dyDescent="0.25">
      <c r="CG2239" s="768"/>
      <c r="CH2239" s="768"/>
      <c r="CI2239" s="850"/>
    </row>
    <row r="2240" spans="85:87" x14ac:dyDescent="0.25">
      <c r="CG2240" s="768"/>
      <c r="CH2240" s="768"/>
      <c r="CI2240" s="850"/>
    </row>
    <row r="2241" spans="85:87" x14ac:dyDescent="0.25">
      <c r="CG2241" s="768"/>
      <c r="CH2241" s="768"/>
      <c r="CI2241" s="850"/>
    </row>
    <row r="2242" spans="85:87" x14ac:dyDescent="0.25">
      <c r="CG2242" s="768"/>
      <c r="CH2242" s="768"/>
      <c r="CI2242" s="850"/>
    </row>
    <row r="2243" spans="85:87" x14ac:dyDescent="0.25">
      <c r="CG2243" s="768"/>
      <c r="CH2243" s="768"/>
      <c r="CI2243" s="850"/>
    </row>
    <row r="2244" spans="85:87" x14ac:dyDescent="0.25">
      <c r="CG2244" s="768"/>
      <c r="CH2244" s="768"/>
      <c r="CI2244" s="850"/>
    </row>
    <row r="2245" spans="85:87" x14ac:dyDescent="0.25">
      <c r="CG2245" s="768"/>
      <c r="CH2245" s="768"/>
      <c r="CI2245" s="850"/>
    </row>
    <row r="2246" spans="85:87" x14ac:dyDescent="0.25">
      <c r="CG2246" s="768"/>
      <c r="CH2246" s="768"/>
      <c r="CI2246" s="850"/>
    </row>
    <row r="2247" spans="85:87" x14ac:dyDescent="0.25">
      <c r="CG2247" s="768"/>
      <c r="CH2247" s="768"/>
      <c r="CI2247" s="850"/>
    </row>
    <row r="2248" spans="85:87" x14ac:dyDescent="0.25">
      <c r="CG2248" s="768"/>
      <c r="CH2248" s="768"/>
      <c r="CI2248" s="850"/>
    </row>
    <row r="2249" spans="85:87" x14ac:dyDescent="0.25">
      <c r="CG2249" s="768"/>
      <c r="CH2249" s="768"/>
      <c r="CI2249" s="850"/>
    </row>
    <row r="2250" spans="85:87" x14ac:dyDescent="0.25">
      <c r="CG2250" s="768"/>
      <c r="CH2250" s="768"/>
      <c r="CI2250" s="850"/>
    </row>
    <row r="2251" spans="85:87" x14ac:dyDescent="0.25">
      <c r="CG2251" s="768"/>
      <c r="CH2251" s="768"/>
      <c r="CI2251" s="850"/>
    </row>
    <row r="2252" spans="85:87" x14ac:dyDescent="0.25">
      <c r="CG2252" s="768"/>
      <c r="CH2252" s="768"/>
      <c r="CI2252" s="850"/>
    </row>
    <row r="2253" spans="85:87" x14ac:dyDescent="0.25">
      <c r="CG2253" s="768"/>
      <c r="CH2253" s="768"/>
      <c r="CI2253" s="850"/>
    </row>
    <row r="2254" spans="85:87" x14ac:dyDescent="0.25">
      <c r="CG2254" s="768"/>
      <c r="CH2254" s="768"/>
      <c r="CI2254" s="850"/>
    </row>
    <row r="2255" spans="85:87" x14ac:dyDescent="0.25">
      <c r="CG2255" s="768"/>
      <c r="CH2255" s="768"/>
      <c r="CI2255" s="850"/>
    </row>
    <row r="2256" spans="85:87" x14ac:dyDescent="0.25">
      <c r="CG2256" s="768"/>
      <c r="CH2256" s="768"/>
      <c r="CI2256" s="850"/>
    </row>
    <row r="2257" spans="85:87" x14ac:dyDescent="0.25">
      <c r="CG2257" s="768"/>
      <c r="CH2257" s="768"/>
      <c r="CI2257" s="850"/>
    </row>
    <row r="2258" spans="85:87" x14ac:dyDescent="0.25">
      <c r="CG2258" s="768"/>
      <c r="CH2258" s="768"/>
      <c r="CI2258" s="850"/>
    </row>
    <row r="2259" spans="85:87" x14ac:dyDescent="0.25">
      <c r="CG2259" s="768"/>
      <c r="CH2259" s="768"/>
      <c r="CI2259" s="850"/>
    </row>
    <row r="2260" spans="85:87" x14ac:dyDescent="0.25">
      <c r="CG2260" s="768"/>
      <c r="CH2260" s="768"/>
      <c r="CI2260" s="850"/>
    </row>
    <row r="2261" spans="85:87" x14ac:dyDescent="0.25">
      <c r="CG2261" s="768"/>
      <c r="CH2261" s="768"/>
      <c r="CI2261" s="850"/>
    </row>
    <row r="2262" spans="85:87" x14ac:dyDescent="0.25">
      <c r="CG2262" s="768"/>
      <c r="CH2262" s="768"/>
      <c r="CI2262" s="850"/>
    </row>
    <row r="2263" spans="85:87" x14ac:dyDescent="0.25">
      <c r="CG2263" s="768"/>
      <c r="CH2263" s="768"/>
      <c r="CI2263" s="850"/>
    </row>
    <row r="2264" spans="85:87" x14ac:dyDescent="0.25">
      <c r="CG2264" s="768"/>
      <c r="CH2264" s="768"/>
      <c r="CI2264" s="850"/>
    </row>
    <row r="2265" spans="85:87" x14ac:dyDescent="0.25">
      <c r="CG2265" s="768"/>
      <c r="CH2265" s="768"/>
      <c r="CI2265" s="850"/>
    </row>
    <row r="2266" spans="85:87" x14ac:dyDescent="0.25">
      <c r="CG2266" s="768"/>
      <c r="CH2266" s="768"/>
      <c r="CI2266" s="850"/>
    </row>
    <row r="2267" spans="85:87" x14ac:dyDescent="0.25">
      <c r="CG2267" s="768"/>
      <c r="CH2267" s="768"/>
      <c r="CI2267" s="850"/>
    </row>
    <row r="2268" spans="85:87" x14ac:dyDescent="0.25">
      <c r="CG2268" s="768"/>
      <c r="CH2268" s="768"/>
      <c r="CI2268" s="850"/>
    </row>
    <row r="2269" spans="85:87" x14ac:dyDescent="0.25">
      <c r="CG2269" s="768"/>
      <c r="CH2269" s="768"/>
      <c r="CI2269" s="850"/>
    </row>
    <row r="2270" spans="85:87" x14ac:dyDescent="0.25">
      <c r="CG2270" s="768"/>
      <c r="CH2270" s="768"/>
      <c r="CI2270" s="850"/>
    </row>
    <row r="2271" spans="85:87" x14ac:dyDescent="0.25">
      <c r="CG2271" s="768"/>
      <c r="CH2271" s="768"/>
      <c r="CI2271" s="850"/>
    </row>
    <row r="2272" spans="85:87" x14ac:dyDescent="0.25">
      <c r="CG2272" s="768"/>
      <c r="CH2272" s="768"/>
      <c r="CI2272" s="850"/>
    </row>
    <row r="2273" spans="85:87" x14ac:dyDescent="0.25">
      <c r="CG2273" s="768"/>
      <c r="CH2273" s="768"/>
      <c r="CI2273" s="850"/>
    </row>
    <row r="2274" spans="85:87" x14ac:dyDescent="0.25">
      <c r="CG2274" s="768"/>
      <c r="CH2274" s="768"/>
      <c r="CI2274" s="850"/>
    </row>
    <row r="2275" spans="85:87" x14ac:dyDescent="0.25">
      <c r="CG2275" s="768"/>
      <c r="CH2275" s="768"/>
      <c r="CI2275" s="850"/>
    </row>
    <row r="2276" spans="85:87" x14ac:dyDescent="0.25">
      <c r="CG2276" s="768"/>
      <c r="CH2276" s="768"/>
      <c r="CI2276" s="850"/>
    </row>
    <row r="2277" spans="85:87" x14ac:dyDescent="0.25">
      <c r="CG2277" s="768"/>
      <c r="CH2277" s="768"/>
      <c r="CI2277" s="850"/>
    </row>
    <row r="2278" spans="85:87" x14ac:dyDescent="0.25">
      <c r="CG2278" s="768"/>
      <c r="CH2278" s="768"/>
      <c r="CI2278" s="850"/>
    </row>
    <row r="2279" spans="85:87" x14ac:dyDescent="0.25">
      <c r="CG2279" s="768"/>
      <c r="CH2279" s="768"/>
      <c r="CI2279" s="850"/>
    </row>
    <row r="2280" spans="85:87" x14ac:dyDescent="0.25">
      <c r="CG2280" s="768"/>
      <c r="CH2280" s="768"/>
      <c r="CI2280" s="850"/>
    </row>
    <row r="2281" spans="85:87" x14ac:dyDescent="0.25">
      <c r="CG2281" s="768"/>
      <c r="CH2281" s="768"/>
      <c r="CI2281" s="850"/>
    </row>
    <row r="2282" spans="85:87" x14ac:dyDescent="0.25">
      <c r="CG2282" s="768"/>
      <c r="CH2282" s="768"/>
      <c r="CI2282" s="850"/>
    </row>
    <row r="2283" spans="85:87" x14ac:dyDescent="0.25">
      <c r="CG2283" s="768"/>
      <c r="CH2283" s="768"/>
      <c r="CI2283" s="850"/>
    </row>
    <row r="2284" spans="85:87" x14ac:dyDescent="0.25">
      <c r="CG2284" s="768"/>
      <c r="CH2284" s="768"/>
      <c r="CI2284" s="850"/>
    </row>
    <row r="2285" spans="85:87" x14ac:dyDescent="0.25">
      <c r="CG2285" s="768"/>
      <c r="CH2285" s="768"/>
      <c r="CI2285" s="850"/>
    </row>
    <row r="2286" spans="85:87" x14ac:dyDescent="0.25">
      <c r="CG2286" s="768"/>
      <c r="CH2286" s="768"/>
      <c r="CI2286" s="850"/>
    </row>
    <row r="2287" spans="85:87" x14ac:dyDescent="0.25">
      <c r="CG2287" s="768"/>
      <c r="CH2287" s="768"/>
      <c r="CI2287" s="850"/>
    </row>
    <row r="2288" spans="85:87" x14ac:dyDescent="0.25">
      <c r="CG2288" s="768"/>
      <c r="CH2288" s="768"/>
      <c r="CI2288" s="850"/>
    </row>
    <row r="2289" spans="85:87" x14ac:dyDescent="0.25">
      <c r="CG2289" s="768"/>
      <c r="CH2289" s="768"/>
      <c r="CI2289" s="850"/>
    </row>
    <row r="2290" spans="85:87" x14ac:dyDescent="0.25">
      <c r="CG2290" s="768"/>
      <c r="CH2290" s="768"/>
      <c r="CI2290" s="850"/>
    </row>
    <row r="2291" spans="85:87" x14ac:dyDescent="0.25">
      <c r="CG2291" s="768"/>
      <c r="CH2291" s="768"/>
      <c r="CI2291" s="850"/>
    </row>
    <row r="2292" spans="85:87" x14ac:dyDescent="0.25">
      <c r="CG2292" s="768"/>
      <c r="CH2292" s="768"/>
      <c r="CI2292" s="850"/>
    </row>
    <row r="2293" spans="85:87" x14ac:dyDescent="0.25">
      <c r="CG2293" s="768"/>
      <c r="CH2293" s="768"/>
      <c r="CI2293" s="850"/>
    </row>
    <row r="2294" spans="85:87" x14ac:dyDescent="0.25">
      <c r="CG2294" s="768"/>
      <c r="CH2294" s="768"/>
      <c r="CI2294" s="850"/>
    </row>
    <row r="2295" spans="85:87" x14ac:dyDescent="0.25">
      <c r="CG2295" s="768"/>
      <c r="CH2295" s="768"/>
      <c r="CI2295" s="850"/>
    </row>
    <row r="2296" spans="85:87" x14ac:dyDescent="0.25">
      <c r="CG2296" s="768"/>
      <c r="CH2296" s="768"/>
      <c r="CI2296" s="850"/>
    </row>
    <row r="2297" spans="85:87" x14ac:dyDescent="0.25">
      <c r="CG2297" s="768"/>
      <c r="CH2297" s="768"/>
      <c r="CI2297" s="850"/>
    </row>
    <row r="2298" spans="85:87" x14ac:dyDescent="0.25">
      <c r="CG2298" s="768"/>
      <c r="CH2298" s="768"/>
      <c r="CI2298" s="850"/>
    </row>
    <row r="2299" spans="85:87" x14ac:dyDescent="0.25">
      <c r="CG2299" s="768"/>
      <c r="CH2299" s="768"/>
      <c r="CI2299" s="850"/>
    </row>
    <row r="2300" spans="85:87" x14ac:dyDescent="0.25">
      <c r="CG2300" s="768"/>
      <c r="CH2300" s="768"/>
      <c r="CI2300" s="850"/>
    </row>
    <row r="2301" spans="85:87" x14ac:dyDescent="0.25">
      <c r="CG2301" s="768"/>
      <c r="CH2301" s="768"/>
      <c r="CI2301" s="850"/>
    </row>
    <row r="2302" spans="85:87" x14ac:dyDescent="0.25">
      <c r="CG2302" s="768"/>
      <c r="CH2302" s="768"/>
      <c r="CI2302" s="850"/>
    </row>
    <row r="2303" spans="85:87" x14ac:dyDescent="0.25">
      <c r="CG2303" s="768"/>
      <c r="CH2303" s="768"/>
      <c r="CI2303" s="850"/>
    </row>
    <row r="2304" spans="85:87" x14ac:dyDescent="0.25">
      <c r="CG2304" s="768"/>
      <c r="CH2304" s="768"/>
      <c r="CI2304" s="850"/>
    </row>
    <row r="2305" spans="85:87" x14ac:dyDescent="0.25">
      <c r="CG2305" s="768"/>
      <c r="CH2305" s="768"/>
      <c r="CI2305" s="850"/>
    </row>
    <row r="2306" spans="85:87" x14ac:dyDescent="0.25">
      <c r="CG2306" s="768"/>
      <c r="CH2306" s="768"/>
      <c r="CI2306" s="850"/>
    </row>
    <row r="2307" spans="85:87" x14ac:dyDescent="0.25">
      <c r="CG2307" s="768"/>
      <c r="CH2307" s="768"/>
      <c r="CI2307" s="850"/>
    </row>
    <row r="2308" spans="85:87" x14ac:dyDescent="0.25">
      <c r="CG2308" s="768"/>
      <c r="CH2308" s="768"/>
      <c r="CI2308" s="850"/>
    </row>
    <row r="2309" spans="85:87" x14ac:dyDescent="0.25">
      <c r="CG2309" s="768"/>
      <c r="CH2309" s="768"/>
      <c r="CI2309" s="850"/>
    </row>
    <row r="2310" spans="85:87" x14ac:dyDescent="0.25">
      <c r="CG2310" s="768"/>
      <c r="CH2310" s="768"/>
      <c r="CI2310" s="850"/>
    </row>
    <row r="2311" spans="85:87" x14ac:dyDescent="0.25">
      <c r="CG2311" s="768"/>
      <c r="CH2311" s="768"/>
      <c r="CI2311" s="850"/>
    </row>
    <row r="2312" spans="85:87" x14ac:dyDescent="0.25">
      <c r="CG2312" s="768"/>
      <c r="CH2312" s="768"/>
      <c r="CI2312" s="850"/>
    </row>
    <row r="2313" spans="85:87" x14ac:dyDescent="0.25">
      <c r="CG2313" s="768"/>
      <c r="CH2313" s="768"/>
      <c r="CI2313" s="850"/>
    </row>
    <row r="2314" spans="85:87" x14ac:dyDescent="0.25">
      <c r="CG2314" s="768"/>
      <c r="CH2314" s="768"/>
      <c r="CI2314" s="850"/>
    </row>
    <row r="2315" spans="85:87" x14ac:dyDescent="0.25">
      <c r="CG2315" s="768"/>
      <c r="CH2315" s="768"/>
      <c r="CI2315" s="850"/>
    </row>
    <row r="2316" spans="85:87" x14ac:dyDescent="0.25">
      <c r="CG2316" s="768"/>
      <c r="CH2316" s="768"/>
      <c r="CI2316" s="850"/>
    </row>
    <row r="2317" spans="85:87" x14ac:dyDescent="0.25">
      <c r="CG2317" s="768"/>
      <c r="CH2317" s="768"/>
      <c r="CI2317" s="850"/>
    </row>
    <row r="2318" spans="85:87" x14ac:dyDescent="0.25">
      <c r="CG2318" s="768"/>
      <c r="CH2318" s="768"/>
      <c r="CI2318" s="850"/>
    </row>
    <row r="2319" spans="85:87" x14ac:dyDescent="0.25">
      <c r="CG2319" s="768"/>
      <c r="CH2319" s="768"/>
      <c r="CI2319" s="850"/>
    </row>
    <row r="2320" spans="85:87" x14ac:dyDescent="0.25">
      <c r="CG2320" s="768"/>
      <c r="CH2320" s="768"/>
      <c r="CI2320" s="850"/>
    </row>
    <row r="2321" spans="85:87" x14ac:dyDescent="0.25">
      <c r="CG2321" s="768"/>
      <c r="CH2321" s="768"/>
      <c r="CI2321" s="850"/>
    </row>
    <row r="2322" spans="85:87" x14ac:dyDescent="0.25">
      <c r="CG2322" s="768"/>
      <c r="CH2322" s="768"/>
      <c r="CI2322" s="850"/>
    </row>
    <row r="2323" spans="85:87" x14ac:dyDescent="0.25">
      <c r="CG2323" s="768"/>
      <c r="CH2323" s="768"/>
      <c r="CI2323" s="850"/>
    </row>
    <row r="2324" spans="85:87" x14ac:dyDescent="0.25">
      <c r="CG2324" s="768"/>
      <c r="CH2324" s="768"/>
      <c r="CI2324" s="850"/>
    </row>
    <row r="2325" spans="85:87" x14ac:dyDescent="0.25">
      <c r="CG2325" s="768"/>
      <c r="CH2325" s="768"/>
      <c r="CI2325" s="850"/>
    </row>
    <row r="2326" spans="85:87" x14ac:dyDescent="0.25">
      <c r="CG2326" s="768"/>
      <c r="CH2326" s="768"/>
      <c r="CI2326" s="850"/>
    </row>
    <row r="2327" spans="85:87" x14ac:dyDescent="0.25">
      <c r="CG2327" s="768"/>
      <c r="CH2327" s="768"/>
      <c r="CI2327" s="850"/>
    </row>
    <row r="2328" spans="85:87" x14ac:dyDescent="0.25">
      <c r="CG2328" s="768"/>
      <c r="CH2328" s="768"/>
      <c r="CI2328" s="850"/>
    </row>
    <row r="2329" spans="85:87" x14ac:dyDescent="0.25">
      <c r="CG2329" s="768"/>
      <c r="CH2329" s="768"/>
      <c r="CI2329" s="850"/>
    </row>
    <row r="2330" spans="85:87" x14ac:dyDescent="0.25">
      <c r="CG2330" s="768"/>
      <c r="CH2330" s="768"/>
      <c r="CI2330" s="850"/>
    </row>
    <row r="2331" spans="85:87" x14ac:dyDescent="0.25">
      <c r="CG2331" s="768"/>
      <c r="CH2331" s="768"/>
      <c r="CI2331" s="850"/>
    </row>
    <row r="2332" spans="85:87" x14ac:dyDescent="0.25">
      <c r="CG2332" s="768"/>
      <c r="CH2332" s="768"/>
      <c r="CI2332" s="850"/>
    </row>
    <row r="2333" spans="85:87" x14ac:dyDescent="0.25">
      <c r="CG2333" s="768"/>
      <c r="CH2333" s="768"/>
      <c r="CI2333" s="850"/>
    </row>
    <row r="2334" spans="85:87" x14ac:dyDescent="0.25">
      <c r="CG2334" s="768"/>
      <c r="CH2334" s="768"/>
      <c r="CI2334" s="850"/>
    </row>
    <row r="2335" spans="85:87" x14ac:dyDescent="0.25">
      <c r="CG2335" s="768"/>
      <c r="CH2335" s="768"/>
      <c r="CI2335" s="850"/>
    </row>
    <row r="2336" spans="85:87" x14ac:dyDescent="0.25">
      <c r="CG2336" s="768"/>
      <c r="CH2336" s="768"/>
      <c r="CI2336" s="850"/>
    </row>
    <row r="2337" spans="85:87" x14ac:dyDescent="0.25">
      <c r="CG2337" s="768"/>
      <c r="CH2337" s="768"/>
      <c r="CI2337" s="850"/>
    </row>
    <row r="2338" spans="85:87" x14ac:dyDescent="0.25">
      <c r="CG2338" s="768"/>
      <c r="CH2338" s="768"/>
      <c r="CI2338" s="850"/>
    </row>
    <row r="2339" spans="85:87" x14ac:dyDescent="0.25">
      <c r="CG2339" s="768"/>
      <c r="CH2339" s="768"/>
      <c r="CI2339" s="850"/>
    </row>
    <row r="2340" spans="85:87" x14ac:dyDescent="0.25">
      <c r="CG2340" s="768"/>
      <c r="CH2340" s="768"/>
      <c r="CI2340" s="850"/>
    </row>
    <row r="2341" spans="85:87" x14ac:dyDescent="0.25">
      <c r="CG2341" s="768"/>
      <c r="CH2341" s="768"/>
      <c r="CI2341" s="850"/>
    </row>
    <row r="2342" spans="85:87" x14ac:dyDescent="0.25">
      <c r="CG2342" s="768"/>
      <c r="CH2342" s="768"/>
      <c r="CI2342" s="850"/>
    </row>
    <row r="2343" spans="85:87" x14ac:dyDescent="0.25">
      <c r="CG2343" s="768"/>
      <c r="CH2343" s="768"/>
      <c r="CI2343" s="850"/>
    </row>
    <row r="2344" spans="85:87" x14ac:dyDescent="0.25">
      <c r="CG2344" s="768"/>
      <c r="CH2344" s="768"/>
      <c r="CI2344" s="850"/>
    </row>
    <row r="2345" spans="85:87" x14ac:dyDescent="0.25">
      <c r="CG2345" s="768"/>
      <c r="CH2345" s="768"/>
      <c r="CI2345" s="850"/>
    </row>
    <row r="2346" spans="85:87" x14ac:dyDescent="0.25">
      <c r="CG2346" s="768"/>
      <c r="CH2346" s="768"/>
      <c r="CI2346" s="850"/>
    </row>
    <row r="2347" spans="85:87" x14ac:dyDescent="0.25">
      <c r="CG2347" s="768"/>
      <c r="CH2347" s="768"/>
      <c r="CI2347" s="850"/>
    </row>
    <row r="2348" spans="85:87" x14ac:dyDescent="0.25">
      <c r="CG2348" s="768"/>
      <c r="CH2348" s="768"/>
      <c r="CI2348" s="850"/>
    </row>
    <row r="2349" spans="85:87" x14ac:dyDescent="0.25">
      <c r="CG2349" s="768"/>
      <c r="CH2349" s="768"/>
      <c r="CI2349" s="850"/>
    </row>
    <row r="2350" spans="85:87" x14ac:dyDescent="0.25">
      <c r="CG2350" s="768"/>
      <c r="CH2350" s="768"/>
      <c r="CI2350" s="850"/>
    </row>
    <row r="2351" spans="85:87" x14ac:dyDescent="0.25">
      <c r="CG2351" s="768"/>
      <c r="CH2351" s="768"/>
      <c r="CI2351" s="850"/>
    </row>
    <row r="2352" spans="85:87" x14ac:dyDescent="0.25">
      <c r="CG2352" s="768"/>
      <c r="CH2352" s="768"/>
      <c r="CI2352" s="850"/>
    </row>
    <row r="2353" spans="85:87" x14ac:dyDescent="0.25">
      <c r="CG2353" s="768"/>
      <c r="CH2353" s="768"/>
      <c r="CI2353" s="850"/>
    </row>
    <row r="2354" spans="85:87" x14ac:dyDescent="0.25">
      <c r="CG2354" s="768"/>
      <c r="CH2354" s="768"/>
      <c r="CI2354" s="850"/>
    </row>
    <row r="2355" spans="85:87" x14ac:dyDescent="0.25">
      <c r="CG2355" s="768"/>
      <c r="CH2355" s="768"/>
      <c r="CI2355" s="850"/>
    </row>
    <row r="2356" spans="85:87" x14ac:dyDescent="0.25">
      <c r="CG2356" s="768"/>
      <c r="CH2356" s="768"/>
      <c r="CI2356" s="850"/>
    </row>
    <row r="2357" spans="85:87" x14ac:dyDescent="0.25">
      <c r="CG2357" s="768"/>
      <c r="CH2357" s="768"/>
      <c r="CI2357" s="850"/>
    </row>
    <row r="2358" spans="85:87" x14ac:dyDescent="0.25">
      <c r="CG2358" s="768"/>
      <c r="CH2358" s="768"/>
      <c r="CI2358" s="850"/>
    </row>
    <row r="2359" spans="85:87" x14ac:dyDescent="0.25">
      <c r="CG2359" s="768"/>
      <c r="CH2359" s="768"/>
      <c r="CI2359" s="850"/>
    </row>
    <row r="2360" spans="85:87" x14ac:dyDescent="0.25">
      <c r="CG2360" s="768"/>
      <c r="CH2360" s="768"/>
      <c r="CI2360" s="850"/>
    </row>
    <row r="2361" spans="85:87" x14ac:dyDescent="0.25">
      <c r="CG2361" s="768"/>
      <c r="CH2361" s="768"/>
      <c r="CI2361" s="850"/>
    </row>
    <row r="2362" spans="85:87" x14ac:dyDescent="0.25">
      <c r="CG2362" s="768"/>
      <c r="CH2362" s="768"/>
      <c r="CI2362" s="850"/>
    </row>
    <row r="2363" spans="85:87" x14ac:dyDescent="0.25">
      <c r="CG2363" s="768"/>
      <c r="CH2363" s="768"/>
      <c r="CI2363" s="850"/>
    </row>
    <row r="2364" spans="85:87" x14ac:dyDescent="0.25">
      <c r="CG2364" s="768"/>
      <c r="CH2364" s="768"/>
      <c r="CI2364" s="850"/>
    </row>
    <row r="2365" spans="85:87" x14ac:dyDescent="0.25">
      <c r="CG2365" s="768"/>
      <c r="CH2365" s="768"/>
      <c r="CI2365" s="850"/>
    </row>
    <row r="2366" spans="85:87" x14ac:dyDescent="0.25">
      <c r="CG2366" s="768"/>
      <c r="CH2366" s="768"/>
      <c r="CI2366" s="850"/>
    </row>
    <row r="2367" spans="85:87" x14ac:dyDescent="0.25">
      <c r="CG2367" s="768"/>
      <c r="CH2367" s="768"/>
      <c r="CI2367" s="850"/>
    </row>
    <row r="2368" spans="85:87" x14ac:dyDescent="0.25">
      <c r="CG2368" s="768"/>
      <c r="CH2368" s="768"/>
      <c r="CI2368" s="850"/>
    </row>
    <row r="2369" spans="85:87" x14ac:dyDescent="0.25">
      <c r="CG2369" s="768"/>
      <c r="CH2369" s="768"/>
      <c r="CI2369" s="850"/>
    </row>
    <row r="2370" spans="85:87" x14ac:dyDescent="0.25">
      <c r="CG2370" s="768"/>
      <c r="CH2370" s="768"/>
      <c r="CI2370" s="850"/>
    </row>
    <row r="2371" spans="85:87" x14ac:dyDescent="0.25">
      <c r="CG2371" s="768"/>
      <c r="CH2371" s="768"/>
      <c r="CI2371" s="850"/>
    </row>
    <row r="2372" spans="85:87" x14ac:dyDescent="0.25">
      <c r="CG2372" s="768"/>
      <c r="CH2372" s="768"/>
      <c r="CI2372" s="850"/>
    </row>
    <row r="2373" spans="85:87" x14ac:dyDescent="0.25">
      <c r="CG2373" s="768"/>
      <c r="CH2373" s="768"/>
      <c r="CI2373" s="850"/>
    </row>
    <row r="2374" spans="85:87" x14ac:dyDescent="0.25">
      <c r="CG2374" s="768"/>
      <c r="CH2374" s="768"/>
      <c r="CI2374" s="850"/>
    </row>
    <row r="2375" spans="85:87" x14ac:dyDescent="0.25">
      <c r="CG2375" s="768"/>
      <c r="CH2375" s="768"/>
      <c r="CI2375" s="850"/>
    </row>
    <row r="2376" spans="85:87" x14ac:dyDescent="0.25">
      <c r="CG2376" s="768"/>
      <c r="CH2376" s="768"/>
      <c r="CI2376" s="850"/>
    </row>
    <row r="2377" spans="85:87" x14ac:dyDescent="0.25">
      <c r="CG2377" s="768"/>
      <c r="CH2377" s="768"/>
      <c r="CI2377" s="850"/>
    </row>
    <row r="2378" spans="85:87" x14ac:dyDescent="0.25">
      <c r="CG2378" s="768"/>
      <c r="CH2378" s="768"/>
      <c r="CI2378" s="850"/>
    </row>
    <row r="2379" spans="85:87" x14ac:dyDescent="0.25">
      <c r="CG2379" s="768"/>
      <c r="CH2379" s="768"/>
      <c r="CI2379" s="850"/>
    </row>
    <row r="2380" spans="85:87" x14ac:dyDescent="0.25">
      <c r="CG2380" s="768"/>
      <c r="CH2380" s="768"/>
      <c r="CI2380" s="850"/>
    </row>
    <row r="2381" spans="85:87" x14ac:dyDescent="0.25">
      <c r="CG2381" s="768"/>
      <c r="CH2381" s="768"/>
      <c r="CI2381" s="850"/>
    </row>
    <row r="2382" spans="85:87" x14ac:dyDescent="0.25">
      <c r="CG2382" s="768"/>
      <c r="CH2382" s="768"/>
      <c r="CI2382" s="850"/>
    </row>
    <row r="2383" spans="85:87" x14ac:dyDescent="0.25">
      <c r="CG2383" s="768"/>
      <c r="CH2383" s="768"/>
      <c r="CI2383" s="850"/>
    </row>
    <row r="2384" spans="85:87" x14ac:dyDescent="0.25">
      <c r="CG2384" s="768"/>
      <c r="CH2384" s="768"/>
      <c r="CI2384" s="850"/>
    </row>
    <row r="2385" spans="85:87" x14ac:dyDescent="0.25">
      <c r="CG2385" s="768"/>
      <c r="CH2385" s="768"/>
      <c r="CI2385" s="850"/>
    </row>
    <row r="2386" spans="85:87" x14ac:dyDescent="0.25">
      <c r="CG2386" s="768"/>
      <c r="CH2386" s="768"/>
      <c r="CI2386" s="850"/>
    </row>
    <row r="2387" spans="85:87" x14ac:dyDescent="0.25">
      <c r="CG2387" s="768"/>
      <c r="CH2387" s="768"/>
      <c r="CI2387" s="850"/>
    </row>
    <row r="2388" spans="85:87" x14ac:dyDescent="0.25">
      <c r="CG2388" s="768"/>
      <c r="CH2388" s="768"/>
      <c r="CI2388" s="850"/>
    </row>
    <row r="2389" spans="85:87" x14ac:dyDescent="0.25">
      <c r="CG2389" s="768"/>
      <c r="CH2389" s="768"/>
      <c r="CI2389" s="850"/>
    </row>
    <row r="2390" spans="85:87" x14ac:dyDescent="0.25">
      <c r="CG2390" s="768"/>
      <c r="CH2390" s="768"/>
      <c r="CI2390" s="850"/>
    </row>
    <row r="2391" spans="85:87" x14ac:dyDescent="0.25">
      <c r="CG2391" s="768"/>
      <c r="CH2391" s="768"/>
      <c r="CI2391" s="850"/>
    </row>
    <row r="2392" spans="85:87" x14ac:dyDescent="0.25">
      <c r="CG2392" s="768"/>
      <c r="CH2392" s="768"/>
      <c r="CI2392" s="850"/>
    </row>
    <row r="2393" spans="85:87" x14ac:dyDescent="0.25">
      <c r="CG2393" s="768"/>
      <c r="CH2393" s="768"/>
      <c r="CI2393" s="850"/>
    </row>
    <row r="2394" spans="85:87" x14ac:dyDescent="0.25">
      <c r="CG2394" s="768"/>
      <c r="CH2394" s="768"/>
      <c r="CI2394" s="850"/>
    </row>
    <row r="2395" spans="85:87" x14ac:dyDescent="0.25">
      <c r="CG2395" s="768"/>
      <c r="CH2395" s="768"/>
      <c r="CI2395" s="850"/>
    </row>
    <row r="2396" spans="85:87" x14ac:dyDescent="0.25">
      <c r="CG2396" s="768"/>
      <c r="CH2396" s="768"/>
      <c r="CI2396" s="850"/>
    </row>
    <row r="2397" spans="85:87" x14ac:dyDescent="0.25">
      <c r="CG2397" s="768"/>
      <c r="CH2397" s="768"/>
      <c r="CI2397" s="850"/>
    </row>
    <row r="2398" spans="85:87" x14ac:dyDescent="0.25">
      <c r="CG2398" s="768"/>
      <c r="CH2398" s="768"/>
      <c r="CI2398" s="850"/>
    </row>
    <row r="2399" spans="85:87" x14ac:dyDescent="0.25">
      <c r="CG2399" s="768"/>
      <c r="CH2399" s="768"/>
      <c r="CI2399" s="850"/>
    </row>
    <row r="2400" spans="85:87" x14ac:dyDescent="0.25">
      <c r="CG2400" s="768"/>
      <c r="CH2400" s="768"/>
      <c r="CI2400" s="850"/>
    </row>
    <row r="2401" spans="85:87" x14ac:dyDescent="0.25">
      <c r="CG2401" s="768"/>
      <c r="CH2401" s="768"/>
      <c r="CI2401" s="850"/>
    </row>
    <row r="2402" spans="85:87" x14ac:dyDescent="0.25">
      <c r="CG2402" s="768"/>
      <c r="CH2402" s="768"/>
      <c r="CI2402" s="850"/>
    </row>
    <row r="2403" spans="85:87" x14ac:dyDescent="0.25">
      <c r="CG2403" s="768"/>
      <c r="CH2403" s="768"/>
      <c r="CI2403" s="850"/>
    </row>
    <row r="2404" spans="85:87" x14ac:dyDescent="0.25">
      <c r="CG2404" s="768"/>
      <c r="CH2404" s="768"/>
      <c r="CI2404" s="850"/>
    </row>
    <row r="2405" spans="85:87" x14ac:dyDescent="0.25">
      <c r="CG2405" s="768"/>
      <c r="CH2405" s="768"/>
      <c r="CI2405" s="850"/>
    </row>
    <row r="2406" spans="85:87" x14ac:dyDescent="0.25">
      <c r="CG2406" s="768"/>
      <c r="CH2406" s="768"/>
      <c r="CI2406" s="850"/>
    </row>
    <row r="2407" spans="85:87" x14ac:dyDescent="0.25">
      <c r="CG2407" s="768"/>
      <c r="CH2407" s="768"/>
      <c r="CI2407" s="850"/>
    </row>
    <row r="2408" spans="85:87" x14ac:dyDescent="0.25">
      <c r="CG2408" s="768"/>
      <c r="CH2408" s="768"/>
      <c r="CI2408" s="850"/>
    </row>
    <row r="2409" spans="85:87" x14ac:dyDescent="0.25">
      <c r="CG2409" s="768"/>
      <c r="CH2409" s="768"/>
      <c r="CI2409" s="850"/>
    </row>
    <row r="2410" spans="85:87" x14ac:dyDescent="0.25">
      <c r="CG2410" s="768"/>
      <c r="CH2410" s="768"/>
      <c r="CI2410" s="850"/>
    </row>
    <row r="2411" spans="85:87" x14ac:dyDescent="0.25">
      <c r="CG2411" s="768"/>
      <c r="CH2411" s="768"/>
      <c r="CI2411" s="850"/>
    </row>
    <row r="2412" spans="85:87" x14ac:dyDescent="0.25">
      <c r="CG2412" s="768"/>
      <c r="CH2412" s="768"/>
      <c r="CI2412" s="850"/>
    </row>
    <row r="2413" spans="85:87" x14ac:dyDescent="0.25">
      <c r="CG2413" s="768"/>
      <c r="CH2413" s="768"/>
      <c r="CI2413" s="850"/>
    </row>
    <row r="2414" spans="85:87" x14ac:dyDescent="0.25">
      <c r="CG2414" s="768"/>
      <c r="CH2414" s="768"/>
      <c r="CI2414" s="850"/>
    </row>
    <row r="2415" spans="85:87" x14ac:dyDescent="0.25">
      <c r="CG2415" s="768"/>
      <c r="CH2415" s="768"/>
      <c r="CI2415" s="850"/>
    </row>
    <row r="2416" spans="85:87" x14ac:dyDescent="0.25">
      <c r="CG2416" s="768"/>
      <c r="CH2416" s="768"/>
      <c r="CI2416" s="850"/>
    </row>
    <row r="2417" spans="85:87" x14ac:dyDescent="0.25">
      <c r="CG2417" s="768"/>
      <c r="CH2417" s="768"/>
      <c r="CI2417" s="850"/>
    </row>
    <row r="2418" spans="85:87" x14ac:dyDescent="0.25">
      <c r="CG2418" s="768"/>
      <c r="CH2418" s="768"/>
      <c r="CI2418" s="850"/>
    </row>
    <row r="2419" spans="85:87" x14ac:dyDescent="0.25">
      <c r="CG2419" s="768"/>
      <c r="CH2419" s="768"/>
      <c r="CI2419" s="850"/>
    </row>
    <row r="2420" spans="85:87" x14ac:dyDescent="0.25">
      <c r="CG2420" s="768"/>
      <c r="CH2420" s="768"/>
      <c r="CI2420" s="850"/>
    </row>
    <row r="2421" spans="85:87" x14ac:dyDescent="0.25">
      <c r="CG2421" s="768"/>
      <c r="CH2421" s="768"/>
      <c r="CI2421" s="850"/>
    </row>
    <row r="2422" spans="85:87" x14ac:dyDescent="0.25">
      <c r="CG2422" s="768"/>
      <c r="CH2422" s="768"/>
      <c r="CI2422" s="850"/>
    </row>
    <row r="2423" spans="85:87" x14ac:dyDescent="0.25">
      <c r="CG2423" s="768"/>
      <c r="CH2423" s="768"/>
      <c r="CI2423" s="850"/>
    </row>
    <row r="2424" spans="85:87" x14ac:dyDescent="0.25">
      <c r="CG2424" s="768"/>
      <c r="CH2424" s="768"/>
      <c r="CI2424" s="850"/>
    </row>
    <row r="2425" spans="85:87" x14ac:dyDescent="0.25">
      <c r="CG2425" s="768"/>
      <c r="CH2425" s="768"/>
      <c r="CI2425" s="850"/>
    </row>
    <row r="2426" spans="85:87" x14ac:dyDescent="0.25">
      <c r="CG2426" s="768"/>
      <c r="CH2426" s="768"/>
      <c r="CI2426" s="850"/>
    </row>
    <row r="2427" spans="85:87" x14ac:dyDescent="0.25">
      <c r="CG2427" s="768"/>
      <c r="CH2427" s="768"/>
      <c r="CI2427" s="850"/>
    </row>
    <row r="2428" spans="85:87" x14ac:dyDescent="0.25">
      <c r="CG2428" s="768"/>
      <c r="CH2428" s="768"/>
      <c r="CI2428" s="850"/>
    </row>
    <row r="2429" spans="85:87" x14ac:dyDescent="0.25">
      <c r="CG2429" s="768"/>
      <c r="CH2429" s="768"/>
      <c r="CI2429" s="850"/>
    </row>
    <row r="2430" spans="85:87" x14ac:dyDescent="0.25">
      <c r="CG2430" s="768"/>
      <c r="CH2430" s="768"/>
      <c r="CI2430" s="850"/>
    </row>
    <row r="2431" spans="85:87" x14ac:dyDescent="0.25">
      <c r="CG2431" s="768"/>
      <c r="CH2431" s="768"/>
      <c r="CI2431" s="850"/>
    </row>
    <row r="2432" spans="85:87" x14ac:dyDescent="0.25">
      <c r="CG2432" s="768"/>
      <c r="CH2432" s="768"/>
      <c r="CI2432" s="850"/>
    </row>
    <row r="2433" spans="85:87" x14ac:dyDescent="0.25">
      <c r="CG2433" s="768"/>
      <c r="CH2433" s="768"/>
      <c r="CI2433" s="850"/>
    </row>
    <row r="2434" spans="85:87" x14ac:dyDescent="0.25">
      <c r="CG2434" s="768"/>
      <c r="CH2434" s="768"/>
      <c r="CI2434" s="850"/>
    </row>
    <row r="2435" spans="85:87" x14ac:dyDescent="0.25">
      <c r="CG2435" s="768"/>
      <c r="CH2435" s="768"/>
      <c r="CI2435" s="850"/>
    </row>
    <row r="2436" spans="85:87" x14ac:dyDescent="0.25">
      <c r="CG2436" s="768"/>
      <c r="CH2436" s="768"/>
      <c r="CI2436" s="850"/>
    </row>
    <row r="2437" spans="85:87" x14ac:dyDescent="0.25">
      <c r="CG2437" s="768"/>
      <c r="CH2437" s="768"/>
      <c r="CI2437" s="850"/>
    </row>
    <row r="2438" spans="85:87" x14ac:dyDescent="0.25">
      <c r="CG2438" s="768"/>
      <c r="CH2438" s="768"/>
      <c r="CI2438" s="850"/>
    </row>
    <row r="2439" spans="85:87" x14ac:dyDescent="0.25">
      <c r="CG2439" s="768"/>
      <c r="CH2439" s="768"/>
      <c r="CI2439" s="850"/>
    </row>
    <row r="2440" spans="85:87" x14ac:dyDescent="0.25">
      <c r="CG2440" s="768"/>
      <c r="CH2440" s="768"/>
      <c r="CI2440" s="850"/>
    </row>
    <row r="2441" spans="85:87" x14ac:dyDescent="0.25">
      <c r="CG2441" s="768"/>
      <c r="CH2441" s="768"/>
      <c r="CI2441" s="850"/>
    </row>
    <row r="2442" spans="85:87" x14ac:dyDescent="0.25">
      <c r="CG2442" s="768"/>
      <c r="CH2442" s="768"/>
      <c r="CI2442" s="850"/>
    </row>
    <row r="2443" spans="85:87" x14ac:dyDescent="0.25">
      <c r="CG2443" s="768"/>
      <c r="CH2443" s="768"/>
      <c r="CI2443" s="850"/>
    </row>
    <row r="2444" spans="85:87" x14ac:dyDescent="0.25">
      <c r="CG2444" s="768"/>
      <c r="CH2444" s="768"/>
      <c r="CI2444" s="850"/>
    </row>
    <row r="2445" spans="85:87" x14ac:dyDescent="0.25">
      <c r="CG2445" s="768"/>
      <c r="CH2445" s="768"/>
      <c r="CI2445" s="850"/>
    </row>
    <row r="2446" spans="85:87" x14ac:dyDescent="0.25">
      <c r="CG2446" s="768"/>
      <c r="CH2446" s="768"/>
      <c r="CI2446" s="850"/>
    </row>
    <row r="2447" spans="85:87" x14ac:dyDescent="0.25">
      <c r="CG2447" s="768"/>
      <c r="CH2447" s="768"/>
      <c r="CI2447" s="850"/>
    </row>
    <row r="2448" spans="85:87" x14ac:dyDescent="0.25">
      <c r="CG2448" s="768"/>
      <c r="CH2448" s="768"/>
      <c r="CI2448" s="850"/>
    </row>
    <row r="2449" spans="85:87" x14ac:dyDescent="0.25">
      <c r="CG2449" s="768"/>
      <c r="CH2449" s="768"/>
      <c r="CI2449" s="850"/>
    </row>
    <row r="2450" spans="85:87" x14ac:dyDescent="0.25">
      <c r="CG2450" s="768"/>
      <c r="CH2450" s="768"/>
      <c r="CI2450" s="850"/>
    </row>
    <row r="2451" spans="85:87" x14ac:dyDescent="0.25">
      <c r="CG2451" s="768"/>
      <c r="CH2451" s="768"/>
      <c r="CI2451" s="850"/>
    </row>
    <row r="2452" spans="85:87" x14ac:dyDescent="0.25">
      <c r="CG2452" s="768"/>
      <c r="CH2452" s="768"/>
      <c r="CI2452" s="850"/>
    </row>
    <row r="2453" spans="85:87" x14ac:dyDescent="0.25">
      <c r="CG2453" s="768"/>
      <c r="CH2453" s="768"/>
      <c r="CI2453" s="850"/>
    </row>
    <row r="2454" spans="85:87" x14ac:dyDescent="0.25">
      <c r="CG2454" s="768"/>
      <c r="CH2454" s="768"/>
      <c r="CI2454" s="850"/>
    </row>
    <row r="2455" spans="85:87" x14ac:dyDescent="0.25">
      <c r="CG2455" s="768"/>
      <c r="CH2455" s="768"/>
      <c r="CI2455" s="850"/>
    </row>
    <row r="2456" spans="85:87" x14ac:dyDescent="0.25">
      <c r="CG2456" s="768"/>
      <c r="CH2456" s="768"/>
      <c r="CI2456" s="850"/>
    </row>
    <row r="2457" spans="85:87" x14ac:dyDescent="0.25">
      <c r="CG2457" s="768"/>
      <c r="CH2457" s="768"/>
      <c r="CI2457" s="850"/>
    </row>
    <row r="2458" spans="85:87" x14ac:dyDescent="0.25">
      <c r="CG2458" s="768"/>
      <c r="CH2458" s="768"/>
      <c r="CI2458" s="850"/>
    </row>
    <row r="2459" spans="85:87" x14ac:dyDescent="0.25">
      <c r="CG2459" s="768"/>
      <c r="CH2459" s="768"/>
      <c r="CI2459" s="850"/>
    </row>
    <row r="2460" spans="85:87" x14ac:dyDescent="0.25">
      <c r="CG2460" s="768"/>
      <c r="CH2460" s="768"/>
      <c r="CI2460" s="850"/>
    </row>
    <row r="2461" spans="85:87" x14ac:dyDescent="0.25">
      <c r="CG2461" s="768"/>
      <c r="CH2461" s="768"/>
      <c r="CI2461" s="850"/>
    </row>
    <row r="2462" spans="85:87" x14ac:dyDescent="0.25">
      <c r="CG2462" s="768"/>
      <c r="CH2462" s="768"/>
      <c r="CI2462" s="850"/>
    </row>
    <row r="2463" spans="85:87" x14ac:dyDescent="0.25">
      <c r="CG2463" s="768"/>
      <c r="CH2463" s="768"/>
      <c r="CI2463" s="850"/>
    </row>
    <row r="2464" spans="85:87" x14ac:dyDescent="0.25">
      <c r="CG2464" s="768"/>
      <c r="CH2464" s="768"/>
      <c r="CI2464" s="850"/>
    </row>
    <row r="2465" spans="85:87" x14ac:dyDescent="0.25">
      <c r="CG2465" s="768"/>
      <c r="CH2465" s="768"/>
      <c r="CI2465" s="850"/>
    </row>
    <row r="2466" spans="85:87" x14ac:dyDescent="0.25">
      <c r="CG2466" s="768"/>
      <c r="CH2466" s="768"/>
      <c r="CI2466" s="850"/>
    </row>
    <row r="2467" spans="85:87" x14ac:dyDescent="0.25">
      <c r="CG2467" s="768"/>
      <c r="CH2467" s="768"/>
      <c r="CI2467" s="850"/>
    </row>
    <row r="2468" spans="85:87" x14ac:dyDescent="0.25">
      <c r="CG2468" s="768"/>
      <c r="CH2468" s="768"/>
      <c r="CI2468" s="850"/>
    </row>
    <row r="2469" spans="85:87" x14ac:dyDescent="0.25">
      <c r="CG2469" s="768"/>
      <c r="CH2469" s="768"/>
      <c r="CI2469" s="850"/>
    </row>
    <row r="2470" spans="85:87" x14ac:dyDescent="0.25">
      <c r="CG2470" s="768"/>
      <c r="CH2470" s="768"/>
      <c r="CI2470" s="850"/>
    </row>
    <row r="2471" spans="85:87" x14ac:dyDescent="0.25">
      <c r="CG2471" s="768"/>
      <c r="CH2471" s="768"/>
      <c r="CI2471" s="850"/>
    </row>
    <row r="2472" spans="85:87" x14ac:dyDescent="0.25">
      <c r="CG2472" s="768"/>
      <c r="CH2472" s="768"/>
      <c r="CI2472" s="850"/>
    </row>
    <row r="2473" spans="85:87" x14ac:dyDescent="0.25">
      <c r="CG2473" s="768"/>
      <c r="CH2473" s="768"/>
      <c r="CI2473" s="850"/>
    </row>
    <row r="2474" spans="85:87" x14ac:dyDescent="0.25">
      <c r="CG2474" s="768"/>
      <c r="CH2474" s="768"/>
      <c r="CI2474" s="850"/>
    </row>
    <row r="2475" spans="85:87" x14ac:dyDescent="0.25">
      <c r="CG2475" s="768"/>
      <c r="CH2475" s="768"/>
      <c r="CI2475" s="850"/>
    </row>
    <row r="2476" spans="85:87" x14ac:dyDescent="0.25">
      <c r="CG2476" s="768"/>
      <c r="CH2476" s="768"/>
      <c r="CI2476" s="850"/>
    </row>
    <row r="2477" spans="85:87" x14ac:dyDescent="0.25">
      <c r="CG2477" s="768"/>
      <c r="CH2477" s="768"/>
      <c r="CI2477" s="850"/>
    </row>
    <row r="2478" spans="85:87" x14ac:dyDescent="0.25">
      <c r="CG2478" s="768"/>
      <c r="CH2478" s="768"/>
      <c r="CI2478" s="850"/>
    </row>
    <row r="2479" spans="85:87" x14ac:dyDescent="0.25">
      <c r="CG2479" s="768"/>
      <c r="CH2479" s="768"/>
      <c r="CI2479" s="850"/>
    </row>
    <row r="2480" spans="85:87" x14ac:dyDescent="0.25">
      <c r="CG2480" s="768"/>
      <c r="CH2480" s="768"/>
      <c r="CI2480" s="850"/>
    </row>
    <row r="2481" spans="85:87" x14ac:dyDescent="0.25">
      <c r="CG2481" s="768"/>
      <c r="CH2481" s="768"/>
      <c r="CI2481" s="850"/>
    </row>
    <row r="2482" spans="85:87" x14ac:dyDescent="0.25">
      <c r="CG2482" s="768"/>
      <c r="CH2482" s="768"/>
      <c r="CI2482" s="850"/>
    </row>
    <row r="2483" spans="85:87" x14ac:dyDescent="0.25">
      <c r="CG2483" s="768"/>
      <c r="CH2483" s="768"/>
      <c r="CI2483" s="850"/>
    </row>
    <row r="2484" spans="85:87" x14ac:dyDescent="0.25">
      <c r="CG2484" s="768"/>
      <c r="CH2484" s="768"/>
      <c r="CI2484" s="850"/>
    </row>
    <row r="2485" spans="85:87" x14ac:dyDescent="0.25">
      <c r="CG2485" s="768"/>
      <c r="CH2485" s="768"/>
      <c r="CI2485" s="850"/>
    </row>
    <row r="2486" spans="85:87" x14ac:dyDescent="0.25">
      <c r="CG2486" s="768"/>
      <c r="CH2486" s="768"/>
      <c r="CI2486" s="850"/>
    </row>
    <row r="2487" spans="85:87" x14ac:dyDescent="0.25">
      <c r="CG2487" s="768"/>
      <c r="CH2487" s="768"/>
      <c r="CI2487" s="850"/>
    </row>
    <row r="2488" spans="85:87" x14ac:dyDescent="0.25">
      <c r="CG2488" s="768"/>
      <c r="CH2488" s="768"/>
      <c r="CI2488" s="850"/>
    </row>
    <row r="2489" spans="85:87" x14ac:dyDescent="0.25">
      <c r="CG2489" s="768"/>
      <c r="CH2489" s="768"/>
      <c r="CI2489" s="850"/>
    </row>
    <row r="2490" spans="85:87" x14ac:dyDescent="0.25">
      <c r="CG2490" s="768"/>
      <c r="CH2490" s="768"/>
      <c r="CI2490" s="850"/>
    </row>
    <row r="2491" spans="85:87" x14ac:dyDescent="0.25">
      <c r="CG2491" s="768"/>
      <c r="CH2491" s="768"/>
      <c r="CI2491" s="850"/>
    </row>
    <row r="2492" spans="85:87" x14ac:dyDescent="0.25">
      <c r="CG2492" s="768"/>
      <c r="CH2492" s="768"/>
      <c r="CI2492" s="850"/>
    </row>
    <row r="2493" spans="85:87" x14ac:dyDescent="0.25">
      <c r="CG2493" s="768"/>
      <c r="CH2493" s="768"/>
      <c r="CI2493" s="850"/>
    </row>
    <row r="2494" spans="85:87" x14ac:dyDescent="0.25">
      <c r="CG2494" s="768"/>
      <c r="CH2494" s="768"/>
      <c r="CI2494" s="850"/>
    </row>
    <row r="2495" spans="85:87" x14ac:dyDescent="0.25">
      <c r="CG2495" s="768"/>
      <c r="CH2495" s="768"/>
      <c r="CI2495" s="850"/>
    </row>
    <row r="2496" spans="85:87" x14ac:dyDescent="0.25">
      <c r="CG2496" s="768"/>
      <c r="CH2496" s="768"/>
      <c r="CI2496" s="850"/>
    </row>
    <row r="2497" spans="85:87" x14ac:dyDescent="0.25">
      <c r="CG2497" s="768"/>
      <c r="CH2497" s="768"/>
      <c r="CI2497" s="850"/>
    </row>
    <row r="2498" spans="85:87" x14ac:dyDescent="0.25">
      <c r="CG2498" s="768"/>
      <c r="CH2498" s="768"/>
      <c r="CI2498" s="850"/>
    </row>
    <row r="2499" spans="85:87" x14ac:dyDescent="0.25">
      <c r="CG2499" s="768"/>
      <c r="CH2499" s="768"/>
      <c r="CI2499" s="850"/>
    </row>
    <row r="2500" spans="85:87" x14ac:dyDescent="0.25">
      <c r="CG2500" s="768"/>
      <c r="CH2500" s="768"/>
      <c r="CI2500" s="850"/>
    </row>
    <row r="2501" spans="85:87" x14ac:dyDescent="0.25">
      <c r="CG2501" s="768"/>
      <c r="CH2501" s="768"/>
      <c r="CI2501" s="850"/>
    </row>
    <row r="2502" spans="85:87" x14ac:dyDescent="0.25">
      <c r="CG2502" s="768"/>
      <c r="CH2502" s="768"/>
      <c r="CI2502" s="850"/>
    </row>
    <row r="2503" spans="85:87" x14ac:dyDescent="0.25">
      <c r="CG2503" s="768"/>
      <c r="CH2503" s="768"/>
      <c r="CI2503" s="850"/>
    </row>
    <row r="2504" spans="85:87" x14ac:dyDescent="0.25">
      <c r="CG2504" s="768"/>
      <c r="CH2504" s="768"/>
      <c r="CI2504" s="850"/>
    </row>
    <row r="2505" spans="85:87" x14ac:dyDescent="0.25">
      <c r="CG2505" s="768"/>
      <c r="CH2505" s="768"/>
      <c r="CI2505" s="850"/>
    </row>
    <row r="2506" spans="85:87" x14ac:dyDescent="0.25">
      <c r="CG2506" s="768"/>
      <c r="CH2506" s="768"/>
      <c r="CI2506" s="850"/>
    </row>
    <row r="2507" spans="85:87" x14ac:dyDescent="0.25">
      <c r="CG2507" s="768"/>
      <c r="CH2507" s="768"/>
      <c r="CI2507" s="850"/>
    </row>
    <row r="2508" spans="85:87" x14ac:dyDescent="0.25">
      <c r="CG2508" s="768"/>
      <c r="CH2508" s="768"/>
      <c r="CI2508" s="850"/>
    </row>
    <row r="2509" spans="85:87" x14ac:dyDescent="0.25">
      <c r="CG2509" s="768"/>
      <c r="CH2509" s="768"/>
      <c r="CI2509" s="850"/>
    </row>
    <row r="2510" spans="85:87" x14ac:dyDescent="0.25">
      <c r="CG2510" s="768"/>
      <c r="CH2510" s="768"/>
      <c r="CI2510" s="850"/>
    </row>
    <row r="2511" spans="85:87" x14ac:dyDescent="0.25">
      <c r="CG2511" s="768"/>
      <c r="CH2511" s="768"/>
      <c r="CI2511" s="850"/>
    </row>
    <row r="2512" spans="85:87" x14ac:dyDescent="0.25">
      <c r="CG2512" s="768"/>
      <c r="CH2512" s="768"/>
      <c r="CI2512" s="850"/>
    </row>
    <row r="2513" spans="85:87" x14ac:dyDescent="0.25">
      <c r="CG2513" s="768"/>
      <c r="CH2513" s="768"/>
      <c r="CI2513" s="850"/>
    </row>
    <row r="2514" spans="85:87" x14ac:dyDescent="0.25">
      <c r="CG2514" s="768"/>
      <c r="CH2514" s="768"/>
      <c r="CI2514" s="850"/>
    </row>
    <row r="2515" spans="85:87" x14ac:dyDescent="0.25">
      <c r="CG2515" s="768"/>
      <c r="CH2515" s="768"/>
      <c r="CI2515" s="850"/>
    </row>
    <row r="2516" spans="85:87" x14ac:dyDescent="0.25">
      <c r="CG2516" s="768"/>
      <c r="CH2516" s="768"/>
      <c r="CI2516" s="850"/>
    </row>
    <row r="2517" spans="85:87" x14ac:dyDescent="0.25">
      <c r="CG2517" s="768"/>
      <c r="CH2517" s="768"/>
      <c r="CI2517" s="850"/>
    </row>
    <row r="2518" spans="85:87" x14ac:dyDescent="0.25">
      <c r="CG2518" s="768"/>
      <c r="CH2518" s="768"/>
      <c r="CI2518" s="850"/>
    </row>
    <row r="2519" spans="85:87" x14ac:dyDescent="0.25">
      <c r="CG2519" s="768"/>
      <c r="CH2519" s="768"/>
      <c r="CI2519" s="850"/>
    </row>
    <row r="2520" spans="85:87" x14ac:dyDescent="0.25">
      <c r="CG2520" s="768"/>
      <c r="CH2520" s="768"/>
      <c r="CI2520" s="850"/>
    </row>
    <row r="2521" spans="85:87" x14ac:dyDescent="0.25">
      <c r="CG2521" s="768"/>
      <c r="CH2521" s="768"/>
      <c r="CI2521" s="850"/>
    </row>
    <row r="2522" spans="85:87" x14ac:dyDescent="0.25">
      <c r="CG2522" s="768"/>
      <c r="CH2522" s="768"/>
      <c r="CI2522" s="850"/>
    </row>
    <row r="2523" spans="85:87" x14ac:dyDescent="0.25">
      <c r="CG2523" s="768"/>
      <c r="CH2523" s="768"/>
      <c r="CI2523" s="850"/>
    </row>
    <row r="2524" spans="85:87" x14ac:dyDescent="0.25">
      <c r="CG2524" s="768"/>
      <c r="CH2524" s="768"/>
      <c r="CI2524" s="850"/>
    </row>
    <row r="2525" spans="85:87" x14ac:dyDescent="0.25">
      <c r="CG2525" s="768"/>
      <c r="CH2525" s="768"/>
      <c r="CI2525" s="850"/>
    </row>
    <row r="2526" spans="85:87" x14ac:dyDescent="0.25">
      <c r="CG2526" s="768"/>
      <c r="CH2526" s="768"/>
      <c r="CI2526" s="850"/>
    </row>
    <row r="2527" spans="85:87" x14ac:dyDescent="0.25">
      <c r="CG2527" s="768"/>
      <c r="CH2527" s="768"/>
      <c r="CI2527" s="850"/>
    </row>
    <row r="2528" spans="85:87" x14ac:dyDescent="0.25">
      <c r="CG2528" s="768"/>
      <c r="CH2528" s="768"/>
      <c r="CI2528" s="850"/>
    </row>
    <row r="2529" spans="85:87" x14ac:dyDescent="0.25">
      <c r="CG2529" s="768"/>
      <c r="CH2529" s="768"/>
      <c r="CI2529" s="850"/>
    </row>
    <row r="2530" spans="85:87" x14ac:dyDescent="0.25">
      <c r="CG2530" s="768"/>
      <c r="CH2530" s="768"/>
      <c r="CI2530" s="850"/>
    </row>
    <row r="2531" spans="85:87" x14ac:dyDescent="0.25">
      <c r="CG2531" s="768"/>
      <c r="CH2531" s="768"/>
      <c r="CI2531" s="850"/>
    </row>
    <row r="2532" spans="85:87" x14ac:dyDescent="0.25">
      <c r="CG2532" s="768"/>
      <c r="CH2532" s="768"/>
      <c r="CI2532" s="850"/>
    </row>
    <row r="2533" spans="85:87" x14ac:dyDescent="0.25">
      <c r="CG2533" s="768"/>
      <c r="CH2533" s="768"/>
      <c r="CI2533" s="850"/>
    </row>
    <row r="2534" spans="85:87" x14ac:dyDescent="0.25">
      <c r="CG2534" s="768"/>
      <c r="CH2534" s="768"/>
      <c r="CI2534" s="850"/>
    </row>
    <row r="2535" spans="85:87" x14ac:dyDescent="0.25">
      <c r="CG2535" s="768"/>
      <c r="CH2535" s="768"/>
      <c r="CI2535" s="850"/>
    </row>
    <row r="2536" spans="85:87" x14ac:dyDescent="0.25">
      <c r="CG2536" s="768"/>
      <c r="CH2536" s="768"/>
      <c r="CI2536" s="850"/>
    </row>
    <row r="2537" spans="85:87" x14ac:dyDescent="0.25">
      <c r="CG2537" s="768"/>
      <c r="CH2537" s="768"/>
      <c r="CI2537" s="850"/>
    </row>
    <row r="2538" spans="85:87" x14ac:dyDescent="0.25">
      <c r="CG2538" s="768"/>
      <c r="CH2538" s="768"/>
      <c r="CI2538" s="850"/>
    </row>
    <row r="2539" spans="85:87" x14ac:dyDescent="0.25">
      <c r="CG2539" s="768"/>
      <c r="CH2539" s="768"/>
      <c r="CI2539" s="850"/>
    </row>
    <row r="2540" spans="85:87" x14ac:dyDescent="0.25">
      <c r="CG2540" s="768"/>
      <c r="CH2540" s="768"/>
      <c r="CI2540" s="850"/>
    </row>
    <row r="2541" spans="85:87" x14ac:dyDescent="0.25">
      <c r="CG2541" s="768"/>
      <c r="CH2541" s="768"/>
      <c r="CI2541" s="850"/>
    </row>
    <row r="2542" spans="85:87" x14ac:dyDescent="0.25">
      <c r="CG2542" s="768"/>
      <c r="CH2542" s="768"/>
      <c r="CI2542" s="850"/>
    </row>
    <row r="2543" spans="85:87" x14ac:dyDescent="0.25">
      <c r="CG2543" s="768"/>
      <c r="CH2543" s="768"/>
      <c r="CI2543" s="850"/>
    </row>
    <row r="2544" spans="85:87" x14ac:dyDescent="0.25">
      <c r="CG2544" s="768"/>
      <c r="CH2544" s="768"/>
      <c r="CI2544" s="850"/>
    </row>
    <row r="2545" spans="85:87" x14ac:dyDescent="0.25">
      <c r="CG2545" s="768"/>
      <c r="CH2545" s="768"/>
      <c r="CI2545" s="850"/>
    </row>
    <row r="2546" spans="85:87" x14ac:dyDescent="0.25">
      <c r="CG2546" s="768"/>
      <c r="CH2546" s="768"/>
      <c r="CI2546" s="850"/>
    </row>
    <row r="2547" spans="85:87" x14ac:dyDescent="0.25">
      <c r="CG2547" s="768"/>
      <c r="CH2547" s="768"/>
      <c r="CI2547" s="850"/>
    </row>
    <row r="2548" spans="85:87" x14ac:dyDescent="0.25">
      <c r="CG2548" s="768"/>
      <c r="CH2548" s="768"/>
      <c r="CI2548" s="850"/>
    </row>
    <row r="2549" spans="85:87" x14ac:dyDescent="0.25">
      <c r="CG2549" s="768"/>
      <c r="CH2549" s="768"/>
      <c r="CI2549" s="850"/>
    </row>
    <row r="2550" spans="85:87" x14ac:dyDescent="0.25">
      <c r="CG2550" s="768"/>
      <c r="CH2550" s="768"/>
      <c r="CI2550" s="850"/>
    </row>
    <row r="2551" spans="85:87" x14ac:dyDescent="0.25">
      <c r="CG2551" s="768"/>
      <c r="CH2551" s="768"/>
      <c r="CI2551" s="850"/>
    </row>
    <row r="2552" spans="85:87" x14ac:dyDescent="0.25">
      <c r="CG2552" s="768"/>
      <c r="CH2552" s="768"/>
      <c r="CI2552" s="850"/>
    </row>
    <row r="2553" spans="85:87" x14ac:dyDescent="0.25">
      <c r="CG2553" s="768"/>
      <c r="CH2553" s="768"/>
      <c r="CI2553" s="850"/>
    </row>
    <row r="2554" spans="85:87" x14ac:dyDescent="0.25">
      <c r="CG2554" s="768"/>
      <c r="CH2554" s="768"/>
      <c r="CI2554" s="850"/>
    </row>
    <row r="2555" spans="85:87" x14ac:dyDescent="0.25">
      <c r="CG2555" s="768"/>
      <c r="CH2555" s="768"/>
      <c r="CI2555" s="850"/>
    </row>
    <row r="2556" spans="85:87" x14ac:dyDescent="0.25">
      <c r="CG2556" s="768"/>
      <c r="CH2556" s="768"/>
      <c r="CI2556" s="850"/>
    </row>
    <row r="2557" spans="85:87" x14ac:dyDescent="0.25">
      <c r="CG2557" s="768"/>
      <c r="CH2557" s="768"/>
      <c r="CI2557" s="850"/>
    </row>
    <row r="2558" spans="85:87" x14ac:dyDescent="0.25">
      <c r="CG2558" s="768"/>
      <c r="CH2558" s="768"/>
      <c r="CI2558" s="850"/>
    </row>
    <row r="2559" spans="85:87" x14ac:dyDescent="0.25">
      <c r="CG2559" s="768"/>
      <c r="CH2559" s="768"/>
      <c r="CI2559" s="850"/>
    </row>
    <row r="2560" spans="85:87" x14ac:dyDescent="0.25">
      <c r="CG2560" s="768"/>
      <c r="CH2560" s="768"/>
      <c r="CI2560" s="850"/>
    </row>
    <row r="2561" spans="85:87" x14ac:dyDescent="0.25">
      <c r="CG2561" s="768"/>
      <c r="CH2561" s="768"/>
      <c r="CI2561" s="850"/>
    </row>
    <row r="2562" spans="85:87" x14ac:dyDescent="0.25">
      <c r="CG2562" s="768"/>
      <c r="CH2562" s="768"/>
      <c r="CI2562" s="850"/>
    </row>
    <row r="2563" spans="85:87" x14ac:dyDescent="0.25">
      <c r="CG2563" s="768"/>
      <c r="CH2563" s="768"/>
      <c r="CI2563" s="850"/>
    </row>
    <row r="2564" spans="85:87" x14ac:dyDescent="0.25">
      <c r="CG2564" s="768"/>
      <c r="CH2564" s="768"/>
      <c r="CI2564" s="850"/>
    </row>
    <row r="2565" spans="85:87" x14ac:dyDescent="0.25">
      <c r="CG2565" s="768"/>
      <c r="CH2565" s="768"/>
      <c r="CI2565" s="850"/>
    </row>
    <row r="2566" spans="85:87" x14ac:dyDescent="0.25">
      <c r="CG2566" s="768"/>
      <c r="CH2566" s="768"/>
      <c r="CI2566" s="850"/>
    </row>
    <row r="2567" spans="85:87" x14ac:dyDescent="0.25">
      <c r="CG2567" s="768"/>
      <c r="CH2567" s="768"/>
      <c r="CI2567" s="850"/>
    </row>
    <row r="2568" spans="85:87" x14ac:dyDescent="0.25">
      <c r="CG2568" s="768"/>
      <c r="CH2568" s="768"/>
      <c r="CI2568" s="850"/>
    </row>
    <row r="2569" spans="85:87" x14ac:dyDescent="0.25">
      <c r="CG2569" s="768"/>
      <c r="CH2569" s="768"/>
      <c r="CI2569" s="850"/>
    </row>
    <row r="2570" spans="85:87" x14ac:dyDescent="0.25">
      <c r="CG2570" s="768"/>
      <c r="CH2570" s="768"/>
      <c r="CI2570" s="850"/>
    </row>
    <row r="2571" spans="85:87" x14ac:dyDescent="0.25">
      <c r="CG2571" s="768"/>
      <c r="CH2571" s="768"/>
      <c r="CI2571" s="850"/>
    </row>
    <row r="2572" spans="85:87" x14ac:dyDescent="0.25">
      <c r="CG2572" s="768"/>
      <c r="CH2572" s="768"/>
      <c r="CI2572" s="850"/>
    </row>
    <row r="2573" spans="85:87" x14ac:dyDescent="0.25">
      <c r="CG2573" s="768"/>
      <c r="CH2573" s="768"/>
      <c r="CI2573" s="850"/>
    </row>
    <row r="2574" spans="85:87" x14ac:dyDescent="0.25">
      <c r="CG2574" s="768"/>
      <c r="CH2574" s="768"/>
      <c r="CI2574" s="850"/>
    </row>
    <row r="2575" spans="85:87" x14ac:dyDescent="0.25">
      <c r="CG2575" s="768"/>
      <c r="CH2575" s="768"/>
      <c r="CI2575" s="850"/>
    </row>
    <row r="2576" spans="85:87" x14ac:dyDescent="0.25">
      <c r="CG2576" s="768"/>
      <c r="CH2576" s="768"/>
      <c r="CI2576" s="850"/>
    </row>
    <row r="2577" spans="85:87" x14ac:dyDescent="0.25">
      <c r="CG2577" s="768"/>
      <c r="CH2577" s="768"/>
      <c r="CI2577" s="850"/>
    </row>
    <row r="2578" spans="85:87" x14ac:dyDescent="0.25">
      <c r="CG2578" s="768"/>
      <c r="CH2578" s="768"/>
      <c r="CI2578" s="850"/>
    </row>
    <row r="2579" spans="85:87" x14ac:dyDescent="0.25">
      <c r="CG2579" s="768"/>
      <c r="CH2579" s="768"/>
      <c r="CI2579" s="850"/>
    </row>
    <row r="2580" spans="85:87" x14ac:dyDescent="0.25">
      <c r="CG2580" s="768"/>
      <c r="CH2580" s="768"/>
      <c r="CI2580" s="850"/>
    </row>
    <row r="2581" spans="85:87" x14ac:dyDescent="0.25">
      <c r="CG2581" s="768"/>
      <c r="CH2581" s="768"/>
      <c r="CI2581" s="850"/>
    </row>
    <row r="2582" spans="85:87" x14ac:dyDescent="0.25">
      <c r="CG2582" s="768"/>
      <c r="CH2582" s="768"/>
      <c r="CI2582" s="850"/>
    </row>
    <row r="2583" spans="85:87" x14ac:dyDescent="0.25">
      <c r="CG2583" s="768"/>
      <c r="CH2583" s="768"/>
      <c r="CI2583" s="850"/>
    </row>
    <row r="2584" spans="85:87" x14ac:dyDescent="0.25">
      <c r="CG2584" s="768"/>
      <c r="CH2584" s="768"/>
      <c r="CI2584" s="850"/>
    </row>
    <row r="2585" spans="85:87" x14ac:dyDescent="0.25">
      <c r="CG2585" s="768"/>
      <c r="CH2585" s="768"/>
      <c r="CI2585" s="850"/>
    </row>
    <row r="2586" spans="85:87" x14ac:dyDescent="0.25">
      <c r="CG2586" s="768"/>
      <c r="CH2586" s="768"/>
      <c r="CI2586" s="850"/>
    </row>
    <row r="2587" spans="85:87" x14ac:dyDescent="0.25">
      <c r="CG2587" s="768"/>
      <c r="CH2587" s="768"/>
      <c r="CI2587" s="850"/>
    </row>
    <row r="2588" spans="85:87" x14ac:dyDescent="0.25">
      <c r="CG2588" s="768"/>
      <c r="CH2588" s="768"/>
      <c r="CI2588" s="850"/>
    </row>
    <row r="2589" spans="85:87" x14ac:dyDescent="0.25">
      <c r="CG2589" s="768"/>
      <c r="CH2589" s="768"/>
      <c r="CI2589" s="850"/>
    </row>
    <row r="2590" spans="85:87" x14ac:dyDescent="0.25">
      <c r="CG2590" s="768"/>
      <c r="CH2590" s="768"/>
      <c r="CI2590" s="850"/>
    </row>
    <row r="2591" spans="85:87" x14ac:dyDescent="0.25">
      <c r="CG2591" s="768"/>
      <c r="CH2591" s="768"/>
      <c r="CI2591" s="850"/>
    </row>
    <row r="2592" spans="85:87" x14ac:dyDescent="0.25">
      <c r="CG2592" s="768"/>
      <c r="CH2592" s="768"/>
      <c r="CI2592" s="850"/>
    </row>
    <row r="2593" spans="85:87" x14ac:dyDescent="0.25">
      <c r="CG2593" s="768"/>
      <c r="CH2593" s="768"/>
      <c r="CI2593" s="850"/>
    </row>
    <row r="2594" spans="85:87" x14ac:dyDescent="0.25">
      <c r="CG2594" s="768"/>
      <c r="CH2594" s="768"/>
      <c r="CI2594" s="850"/>
    </row>
    <row r="2595" spans="85:87" x14ac:dyDescent="0.25">
      <c r="CG2595" s="768"/>
      <c r="CH2595" s="768"/>
      <c r="CI2595" s="850"/>
    </row>
    <row r="2596" spans="85:87" x14ac:dyDescent="0.25">
      <c r="CG2596" s="768"/>
      <c r="CH2596" s="768"/>
      <c r="CI2596" s="850"/>
    </row>
    <row r="2597" spans="85:87" x14ac:dyDescent="0.25">
      <c r="CG2597" s="768"/>
      <c r="CH2597" s="768"/>
      <c r="CI2597" s="850"/>
    </row>
    <row r="2598" spans="85:87" x14ac:dyDescent="0.25">
      <c r="CG2598" s="768"/>
      <c r="CH2598" s="768"/>
      <c r="CI2598" s="850"/>
    </row>
    <row r="2599" spans="85:87" x14ac:dyDescent="0.25">
      <c r="CG2599" s="768"/>
      <c r="CH2599" s="768"/>
      <c r="CI2599" s="850"/>
    </row>
    <row r="2600" spans="85:87" x14ac:dyDescent="0.25">
      <c r="CG2600" s="768"/>
      <c r="CH2600" s="768"/>
      <c r="CI2600" s="850"/>
    </row>
    <row r="2601" spans="85:87" x14ac:dyDescent="0.25">
      <c r="CG2601" s="768"/>
      <c r="CH2601" s="768"/>
      <c r="CI2601" s="850"/>
    </row>
    <row r="2602" spans="85:87" x14ac:dyDescent="0.25">
      <c r="CG2602" s="768"/>
      <c r="CH2602" s="768"/>
      <c r="CI2602" s="850"/>
    </row>
    <row r="2603" spans="85:87" x14ac:dyDescent="0.25">
      <c r="CG2603" s="768"/>
      <c r="CH2603" s="768"/>
      <c r="CI2603" s="850"/>
    </row>
    <row r="2604" spans="85:87" x14ac:dyDescent="0.25">
      <c r="CG2604" s="768"/>
      <c r="CH2604" s="768"/>
      <c r="CI2604" s="850"/>
    </row>
    <row r="2605" spans="85:87" x14ac:dyDescent="0.25">
      <c r="CG2605" s="768"/>
      <c r="CH2605" s="768"/>
      <c r="CI2605" s="850"/>
    </row>
    <row r="2606" spans="85:87" x14ac:dyDescent="0.25">
      <c r="CG2606" s="768"/>
      <c r="CH2606" s="768"/>
      <c r="CI2606" s="850"/>
    </row>
    <row r="2607" spans="85:87" x14ac:dyDescent="0.25">
      <c r="CG2607" s="768"/>
      <c r="CH2607" s="768"/>
      <c r="CI2607" s="850"/>
    </row>
    <row r="2608" spans="85:87" x14ac:dyDescent="0.25">
      <c r="CG2608" s="768"/>
      <c r="CH2608" s="768"/>
      <c r="CI2608" s="850"/>
    </row>
    <row r="2609" spans="85:87" x14ac:dyDescent="0.25">
      <c r="CG2609" s="768"/>
      <c r="CH2609" s="768"/>
      <c r="CI2609" s="850"/>
    </row>
    <row r="2610" spans="85:87" x14ac:dyDescent="0.25">
      <c r="CG2610" s="768"/>
      <c r="CH2610" s="768"/>
      <c r="CI2610" s="850"/>
    </row>
    <row r="2611" spans="85:87" x14ac:dyDescent="0.25">
      <c r="CG2611" s="768"/>
      <c r="CH2611" s="768"/>
      <c r="CI2611" s="850"/>
    </row>
    <row r="2612" spans="85:87" x14ac:dyDescent="0.25">
      <c r="CG2612" s="768"/>
      <c r="CH2612" s="768"/>
      <c r="CI2612" s="850"/>
    </row>
    <row r="2613" spans="85:87" x14ac:dyDescent="0.25">
      <c r="CG2613" s="768"/>
      <c r="CH2613" s="768"/>
      <c r="CI2613" s="850"/>
    </row>
    <row r="2614" spans="85:87" x14ac:dyDescent="0.25">
      <c r="CG2614" s="768"/>
      <c r="CH2614" s="768"/>
      <c r="CI2614" s="850"/>
    </row>
    <row r="2615" spans="85:87" x14ac:dyDescent="0.25">
      <c r="CG2615" s="768"/>
      <c r="CH2615" s="768"/>
      <c r="CI2615" s="850"/>
    </row>
    <row r="2616" spans="85:87" x14ac:dyDescent="0.25">
      <c r="CG2616" s="768"/>
      <c r="CH2616" s="768"/>
      <c r="CI2616" s="850"/>
    </row>
    <row r="2617" spans="85:87" x14ac:dyDescent="0.25">
      <c r="CG2617" s="768"/>
      <c r="CH2617" s="768"/>
      <c r="CI2617" s="850"/>
    </row>
    <row r="2618" spans="85:87" x14ac:dyDescent="0.25">
      <c r="CG2618" s="768"/>
      <c r="CH2618" s="768"/>
      <c r="CI2618" s="850"/>
    </row>
    <row r="2619" spans="85:87" x14ac:dyDescent="0.25">
      <c r="CG2619" s="768"/>
      <c r="CH2619" s="768"/>
      <c r="CI2619" s="850"/>
    </row>
    <row r="2620" spans="85:87" x14ac:dyDescent="0.25">
      <c r="CG2620" s="768"/>
      <c r="CH2620" s="768"/>
      <c r="CI2620" s="850"/>
    </row>
    <row r="2621" spans="85:87" x14ac:dyDescent="0.25">
      <c r="CG2621" s="768"/>
      <c r="CH2621" s="768"/>
      <c r="CI2621" s="850"/>
    </row>
    <row r="2622" spans="85:87" x14ac:dyDescent="0.25">
      <c r="CG2622" s="768"/>
      <c r="CH2622" s="768"/>
      <c r="CI2622" s="850"/>
    </row>
    <row r="2623" spans="85:87" x14ac:dyDescent="0.25">
      <c r="CG2623" s="768"/>
      <c r="CH2623" s="768"/>
      <c r="CI2623" s="850"/>
    </row>
    <row r="2624" spans="85:87" x14ac:dyDescent="0.25">
      <c r="CG2624" s="768"/>
      <c r="CH2624" s="768"/>
      <c r="CI2624" s="850"/>
    </row>
    <row r="2625" spans="85:87" x14ac:dyDescent="0.25">
      <c r="CG2625" s="768"/>
      <c r="CH2625" s="768"/>
      <c r="CI2625" s="850"/>
    </row>
    <row r="2626" spans="85:87" x14ac:dyDescent="0.25">
      <c r="CG2626" s="768"/>
      <c r="CH2626" s="768"/>
      <c r="CI2626" s="850"/>
    </row>
    <row r="2627" spans="85:87" x14ac:dyDescent="0.25">
      <c r="CG2627" s="768"/>
      <c r="CH2627" s="768"/>
      <c r="CI2627" s="850"/>
    </row>
    <row r="2628" spans="85:87" x14ac:dyDescent="0.25">
      <c r="CG2628" s="768"/>
      <c r="CH2628" s="768"/>
      <c r="CI2628" s="850"/>
    </row>
    <row r="2629" spans="85:87" x14ac:dyDescent="0.25">
      <c r="CG2629" s="768"/>
      <c r="CH2629" s="768"/>
      <c r="CI2629" s="850"/>
    </row>
    <row r="2630" spans="85:87" x14ac:dyDescent="0.25">
      <c r="CG2630" s="768"/>
      <c r="CH2630" s="768"/>
      <c r="CI2630" s="850"/>
    </row>
    <row r="2631" spans="85:87" x14ac:dyDescent="0.25">
      <c r="CG2631" s="768"/>
      <c r="CH2631" s="768"/>
      <c r="CI2631" s="850"/>
    </row>
    <row r="2632" spans="85:87" x14ac:dyDescent="0.25">
      <c r="CG2632" s="768"/>
      <c r="CH2632" s="768"/>
      <c r="CI2632" s="850"/>
    </row>
    <row r="2633" spans="85:87" x14ac:dyDescent="0.25">
      <c r="CG2633" s="768"/>
      <c r="CH2633" s="768"/>
      <c r="CI2633" s="850"/>
    </row>
    <row r="2634" spans="85:87" x14ac:dyDescent="0.25">
      <c r="CG2634" s="768"/>
      <c r="CH2634" s="768"/>
      <c r="CI2634" s="850"/>
    </row>
    <row r="2635" spans="85:87" x14ac:dyDescent="0.25">
      <c r="CG2635" s="768"/>
      <c r="CH2635" s="768"/>
      <c r="CI2635" s="850"/>
    </row>
    <row r="2636" spans="85:87" x14ac:dyDescent="0.25">
      <c r="CG2636" s="768"/>
      <c r="CH2636" s="768"/>
      <c r="CI2636" s="850"/>
    </row>
    <row r="2637" spans="85:87" x14ac:dyDescent="0.25">
      <c r="CG2637" s="768"/>
      <c r="CH2637" s="768"/>
      <c r="CI2637" s="850"/>
    </row>
    <row r="2638" spans="85:87" x14ac:dyDescent="0.25">
      <c r="CG2638" s="768"/>
      <c r="CH2638" s="768"/>
      <c r="CI2638" s="850"/>
    </row>
    <row r="2639" spans="85:87" x14ac:dyDescent="0.25">
      <c r="CG2639" s="768"/>
      <c r="CH2639" s="768"/>
      <c r="CI2639" s="850"/>
    </row>
    <row r="2640" spans="85:87" x14ac:dyDescent="0.25">
      <c r="CG2640" s="768"/>
      <c r="CH2640" s="768"/>
      <c r="CI2640" s="850"/>
    </row>
    <row r="2641" spans="85:87" x14ac:dyDescent="0.25">
      <c r="CG2641" s="768"/>
      <c r="CH2641" s="768"/>
      <c r="CI2641" s="850"/>
    </row>
    <row r="2642" spans="85:87" x14ac:dyDescent="0.25">
      <c r="CG2642" s="768"/>
      <c r="CH2642" s="768"/>
      <c r="CI2642" s="850"/>
    </row>
    <row r="2643" spans="85:87" x14ac:dyDescent="0.25">
      <c r="CG2643" s="768"/>
      <c r="CH2643" s="768"/>
      <c r="CI2643" s="850"/>
    </row>
    <row r="2644" spans="85:87" x14ac:dyDescent="0.25">
      <c r="CG2644" s="768"/>
      <c r="CH2644" s="768"/>
      <c r="CI2644" s="850"/>
    </row>
    <row r="2645" spans="85:87" x14ac:dyDescent="0.25">
      <c r="CG2645" s="768"/>
      <c r="CH2645" s="768"/>
      <c r="CI2645" s="850"/>
    </row>
    <row r="2646" spans="85:87" x14ac:dyDescent="0.25">
      <c r="CG2646" s="768"/>
      <c r="CH2646" s="768"/>
      <c r="CI2646" s="850"/>
    </row>
    <row r="2647" spans="85:87" x14ac:dyDescent="0.25">
      <c r="CG2647" s="768"/>
      <c r="CH2647" s="768"/>
      <c r="CI2647" s="850"/>
    </row>
    <row r="2648" spans="85:87" x14ac:dyDescent="0.25">
      <c r="CG2648" s="768"/>
      <c r="CH2648" s="768"/>
      <c r="CI2648" s="850"/>
    </row>
    <row r="2649" spans="85:87" x14ac:dyDescent="0.25">
      <c r="CG2649" s="768"/>
      <c r="CH2649" s="768"/>
      <c r="CI2649" s="850"/>
    </row>
    <row r="2650" spans="85:87" x14ac:dyDescent="0.25">
      <c r="CG2650" s="768"/>
      <c r="CH2650" s="768"/>
      <c r="CI2650" s="850"/>
    </row>
    <row r="2651" spans="85:87" x14ac:dyDescent="0.25">
      <c r="CG2651" s="768"/>
      <c r="CH2651" s="768"/>
      <c r="CI2651" s="850"/>
    </row>
    <row r="2652" spans="85:87" x14ac:dyDescent="0.25">
      <c r="CG2652" s="768"/>
      <c r="CH2652" s="768"/>
      <c r="CI2652" s="850"/>
    </row>
    <row r="2653" spans="85:87" x14ac:dyDescent="0.25">
      <c r="CG2653" s="768"/>
      <c r="CH2653" s="768"/>
      <c r="CI2653" s="850"/>
    </row>
    <row r="2654" spans="85:87" x14ac:dyDescent="0.25">
      <c r="CG2654" s="768"/>
      <c r="CH2654" s="768"/>
      <c r="CI2654" s="850"/>
    </row>
    <row r="2655" spans="85:87" x14ac:dyDescent="0.25">
      <c r="CG2655" s="768"/>
      <c r="CH2655" s="768"/>
      <c r="CI2655" s="850"/>
    </row>
    <row r="2656" spans="85:87" x14ac:dyDescent="0.25">
      <c r="CG2656" s="768"/>
      <c r="CH2656" s="768"/>
      <c r="CI2656" s="850"/>
    </row>
    <row r="2657" spans="85:87" x14ac:dyDescent="0.25">
      <c r="CG2657" s="768"/>
      <c r="CH2657" s="768"/>
      <c r="CI2657" s="850"/>
    </row>
    <row r="2658" spans="85:87" x14ac:dyDescent="0.25">
      <c r="CG2658" s="768"/>
      <c r="CH2658" s="768"/>
      <c r="CI2658" s="850"/>
    </row>
    <row r="2659" spans="85:87" x14ac:dyDescent="0.25">
      <c r="CG2659" s="768"/>
      <c r="CH2659" s="768"/>
      <c r="CI2659" s="850"/>
    </row>
    <row r="2660" spans="85:87" x14ac:dyDescent="0.25">
      <c r="CG2660" s="768"/>
      <c r="CH2660" s="768"/>
      <c r="CI2660" s="850"/>
    </row>
    <row r="2661" spans="85:87" x14ac:dyDescent="0.25">
      <c r="CG2661" s="768"/>
      <c r="CH2661" s="768"/>
      <c r="CI2661" s="850"/>
    </row>
    <row r="2662" spans="85:87" x14ac:dyDescent="0.25">
      <c r="CG2662" s="768"/>
      <c r="CH2662" s="768"/>
      <c r="CI2662" s="850"/>
    </row>
    <row r="2663" spans="85:87" x14ac:dyDescent="0.25">
      <c r="CG2663" s="768"/>
      <c r="CH2663" s="768"/>
      <c r="CI2663" s="850"/>
    </row>
    <row r="2664" spans="85:87" x14ac:dyDescent="0.25">
      <c r="CG2664" s="768"/>
      <c r="CH2664" s="768"/>
      <c r="CI2664" s="850"/>
    </row>
    <row r="2665" spans="85:87" x14ac:dyDescent="0.25">
      <c r="CG2665" s="768"/>
      <c r="CH2665" s="768"/>
      <c r="CI2665" s="850"/>
    </row>
    <row r="2666" spans="85:87" x14ac:dyDescent="0.25">
      <c r="CG2666" s="768"/>
      <c r="CH2666" s="768"/>
      <c r="CI2666" s="850"/>
    </row>
    <row r="2667" spans="85:87" x14ac:dyDescent="0.25">
      <c r="CG2667" s="768"/>
      <c r="CH2667" s="768"/>
      <c r="CI2667" s="850"/>
    </row>
    <row r="2668" spans="85:87" x14ac:dyDescent="0.25">
      <c r="CG2668" s="768"/>
      <c r="CH2668" s="768"/>
      <c r="CI2668" s="850"/>
    </row>
    <row r="2669" spans="85:87" x14ac:dyDescent="0.25">
      <c r="CG2669" s="768"/>
      <c r="CH2669" s="768"/>
      <c r="CI2669" s="850"/>
    </row>
    <row r="2670" spans="85:87" x14ac:dyDescent="0.25">
      <c r="CG2670" s="768"/>
      <c r="CH2670" s="768"/>
      <c r="CI2670" s="850"/>
    </row>
    <row r="2671" spans="85:87" x14ac:dyDescent="0.25">
      <c r="CG2671" s="768"/>
      <c r="CH2671" s="768"/>
      <c r="CI2671" s="850"/>
    </row>
    <row r="2672" spans="85:87" x14ac:dyDescent="0.25">
      <c r="CG2672" s="768"/>
      <c r="CH2672" s="768"/>
      <c r="CI2672" s="850"/>
    </row>
    <row r="2673" spans="85:87" x14ac:dyDescent="0.25">
      <c r="CG2673" s="768"/>
      <c r="CH2673" s="768"/>
      <c r="CI2673" s="850"/>
    </row>
    <row r="2674" spans="85:87" x14ac:dyDescent="0.25">
      <c r="CG2674" s="768"/>
      <c r="CH2674" s="768"/>
      <c r="CI2674" s="850"/>
    </row>
    <row r="2675" spans="85:87" x14ac:dyDescent="0.25">
      <c r="CG2675" s="768"/>
      <c r="CH2675" s="768"/>
      <c r="CI2675" s="850"/>
    </row>
    <row r="2676" spans="85:87" x14ac:dyDescent="0.25">
      <c r="CG2676" s="768"/>
      <c r="CH2676" s="768"/>
      <c r="CI2676" s="850"/>
    </row>
    <row r="2677" spans="85:87" x14ac:dyDescent="0.25">
      <c r="CG2677" s="768"/>
      <c r="CH2677" s="768"/>
      <c r="CI2677" s="850"/>
    </row>
    <row r="2678" spans="85:87" x14ac:dyDescent="0.25">
      <c r="CG2678" s="768"/>
      <c r="CH2678" s="768"/>
      <c r="CI2678" s="850"/>
    </row>
    <row r="2679" spans="85:87" x14ac:dyDescent="0.25">
      <c r="CG2679" s="768"/>
      <c r="CH2679" s="768"/>
      <c r="CI2679" s="850"/>
    </row>
    <row r="2680" spans="85:87" x14ac:dyDescent="0.25">
      <c r="CG2680" s="768"/>
      <c r="CH2680" s="768"/>
      <c r="CI2680" s="850"/>
    </row>
    <row r="2681" spans="85:87" x14ac:dyDescent="0.25">
      <c r="CG2681" s="768"/>
      <c r="CH2681" s="768"/>
      <c r="CI2681" s="850"/>
    </row>
    <row r="2682" spans="85:87" x14ac:dyDescent="0.25">
      <c r="CG2682" s="768"/>
      <c r="CH2682" s="768"/>
      <c r="CI2682" s="850"/>
    </row>
    <row r="2683" spans="85:87" x14ac:dyDescent="0.25">
      <c r="CG2683" s="768"/>
      <c r="CH2683" s="768"/>
      <c r="CI2683" s="850"/>
    </row>
    <row r="2684" spans="85:87" x14ac:dyDescent="0.25">
      <c r="CG2684" s="768"/>
      <c r="CH2684" s="768"/>
      <c r="CI2684" s="850"/>
    </row>
    <row r="2685" spans="85:87" x14ac:dyDescent="0.25">
      <c r="CG2685" s="768"/>
      <c r="CH2685" s="768"/>
      <c r="CI2685" s="850"/>
    </row>
    <row r="2686" spans="85:87" x14ac:dyDescent="0.25">
      <c r="CG2686" s="768"/>
      <c r="CH2686" s="768"/>
      <c r="CI2686" s="850"/>
    </row>
    <row r="2687" spans="85:87" x14ac:dyDescent="0.25">
      <c r="CG2687" s="768"/>
      <c r="CH2687" s="768"/>
      <c r="CI2687" s="850"/>
    </row>
    <row r="2688" spans="85:87" x14ac:dyDescent="0.25">
      <c r="CG2688" s="768"/>
      <c r="CH2688" s="768"/>
      <c r="CI2688" s="850"/>
    </row>
    <row r="2689" spans="85:87" x14ac:dyDescent="0.25">
      <c r="CG2689" s="768"/>
      <c r="CH2689" s="768"/>
      <c r="CI2689" s="850"/>
    </row>
    <row r="2690" spans="85:87" x14ac:dyDescent="0.25">
      <c r="CG2690" s="768"/>
      <c r="CH2690" s="768"/>
      <c r="CI2690" s="850"/>
    </row>
    <row r="2691" spans="85:87" x14ac:dyDescent="0.25">
      <c r="CG2691" s="768"/>
      <c r="CH2691" s="768"/>
      <c r="CI2691" s="850"/>
    </row>
    <row r="2692" spans="85:87" x14ac:dyDescent="0.25">
      <c r="CG2692" s="768"/>
      <c r="CH2692" s="768"/>
      <c r="CI2692" s="850"/>
    </row>
    <row r="2693" spans="85:87" x14ac:dyDescent="0.25">
      <c r="CG2693" s="768"/>
      <c r="CH2693" s="768"/>
      <c r="CI2693" s="850"/>
    </row>
    <row r="2694" spans="85:87" x14ac:dyDescent="0.25">
      <c r="CG2694" s="768"/>
      <c r="CH2694" s="768"/>
      <c r="CI2694" s="850"/>
    </row>
    <row r="2695" spans="85:87" x14ac:dyDescent="0.25">
      <c r="CG2695" s="768"/>
      <c r="CH2695" s="768"/>
      <c r="CI2695" s="850"/>
    </row>
    <row r="2696" spans="85:87" x14ac:dyDescent="0.25">
      <c r="CG2696" s="768"/>
      <c r="CH2696" s="768"/>
      <c r="CI2696" s="850"/>
    </row>
    <row r="2697" spans="85:87" x14ac:dyDescent="0.25">
      <c r="CG2697" s="768"/>
      <c r="CH2697" s="768"/>
      <c r="CI2697" s="850"/>
    </row>
    <row r="2698" spans="85:87" x14ac:dyDescent="0.25">
      <c r="CG2698" s="768"/>
      <c r="CH2698" s="768"/>
      <c r="CI2698" s="850"/>
    </row>
    <row r="2699" spans="85:87" x14ac:dyDescent="0.25">
      <c r="CG2699" s="768"/>
      <c r="CH2699" s="768"/>
      <c r="CI2699" s="850"/>
    </row>
    <row r="2700" spans="85:87" x14ac:dyDescent="0.25">
      <c r="CG2700" s="768"/>
      <c r="CH2700" s="768"/>
      <c r="CI2700" s="850"/>
    </row>
    <row r="2701" spans="85:87" x14ac:dyDescent="0.25">
      <c r="CG2701" s="768"/>
      <c r="CH2701" s="768"/>
      <c r="CI2701" s="850"/>
    </row>
    <row r="2702" spans="85:87" x14ac:dyDescent="0.25">
      <c r="CG2702" s="768"/>
      <c r="CH2702" s="768"/>
      <c r="CI2702" s="850"/>
    </row>
    <row r="2703" spans="85:87" x14ac:dyDescent="0.25">
      <c r="CG2703" s="768"/>
      <c r="CH2703" s="768"/>
      <c r="CI2703" s="850"/>
    </row>
    <row r="2704" spans="85:87" x14ac:dyDescent="0.25">
      <c r="CG2704" s="768"/>
      <c r="CH2704" s="768"/>
      <c r="CI2704" s="850"/>
    </row>
    <row r="2705" spans="85:87" x14ac:dyDescent="0.25">
      <c r="CG2705" s="768"/>
      <c r="CH2705" s="768"/>
      <c r="CI2705" s="850"/>
    </row>
    <row r="2706" spans="85:87" x14ac:dyDescent="0.25">
      <c r="CG2706" s="768"/>
      <c r="CH2706" s="768"/>
      <c r="CI2706" s="850"/>
    </row>
    <row r="2707" spans="85:87" x14ac:dyDescent="0.25">
      <c r="CG2707" s="768"/>
      <c r="CH2707" s="768"/>
      <c r="CI2707" s="850"/>
    </row>
    <row r="2708" spans="85:87" x14ac:dyDescent="0.25">
      <c r="CG2708" s="768"/>
      <c r="CH2708" s="768"/>
      <c r="CI2708" s="850"/>
    </row>
    <row r="2709" spans="85:87" x14ac:dyDescent="0.25">
      <c r="CG2709" s="768"/>
      <c r="CH2709" s="768"/>
      <c r="CI2709" s="850"/>
    </row>
    <row r="2710" spans="85:87" x14ac:dyDescent="0.25">
      <c r="CG2710" s="768"/>
      <c r="CH2710" s="768"/>
      <c r="CI2710" s="850"/>
    </row>
    <row r="2711" spans="85:87" x14ac:dyDescent="0.25">
      <c r="CG2711" s="768"/>
      <c r="CH2711" s="768"/>
      <c r="CI2711" s="850"/>
    </row>
    <row r="2712" spans="85:87" x14ac:dyDescent="0.25">
      <c r="CG2712" s="768"/>
      <c r="CH2712" s="768"/>
      <c r="CI2712" s="850"/>
    </row>
    <row r="2713" spans="85:87" x14ac:dyDescent="0.25">
      <c r="CG2713" s="768"/>
      <c r="CH2713" s="768"/>
      <c r="CI2713" s="850"/>
    </row>
    <row r="2714" spans="85:87" x14ac:dyDescent="0.25">
      <c r="CG2714" s="768"/>
      <c r="CH2714" s="768"/>
      <c r="CI2714" s="850"/>
    </row>
    <row r="2715" spans="85:87" x14ac:dyDescent="0.25">
      <c r="CG2715" s="768"/>
      <c r="CH2715" s="768"/>
      <c r="CI2715" s="850"/>
    </row>
    <row r="2716" spans="85:87" x14ac:dyDescent="0.25">
      <c r="CG2716" s="768"/>
      <c r="CH2716" s="768"/>
      <c r="CI2716" s="850"/>
    </row>
    <row r="2717" spans="85:87" x14ac:dyDescent="0.25">
      <c r="CG2717" s="768"/>
      <c r="CH2717" s="768"/>
      <c r="CI2717" s="850"/>
    </row>
    <row r="2718" spans="85:87" x14ac:dyDescent="0.25">
      <c r="CG2718" s="768"/>
      <c r="CH2718" s="768"/>
      <c r="CI2718" s="850"/>
    </row>
    <row r="2719" spans="85:87" x14ac:dyDescent="0.25">
      <c r="CG2719" s="768"/>
      <c r="CH2719" s="768"/>
      <c r="CI2719" s="850"/>
    </row>
    <row r="2720" spans="85:87" x14ac:dyDescent="0.25">
      <c r="CG2720" s="768"/>
      <c r="CH2720" s="768"/>
      <c r="CI2720" s="850"/>
    </row>
    <row r="2721" spans="85:87" x14ac:dyDescent="0.25">
      <c r="CG2721" s="768"/>
      <c r="CH2721" s="768"/>
      <c r="CI2721" s="850"/>
    </row>
    <row r="2722" spans="85:87" x14ac:dyDescent="0.25">
      <c r="CG2722" s="768"/>
      <c r="CH2722" s="768"/>
      <c r="CI2722" s="850"/>
    </row>
    <row r="2723" spans="85:87" x14ac:dyDescent="0.25">
      <c r="CG2723" s="768"/>
      <c r="CH2723" s="768"/>
      <c r="CI2723" s="850"/>
    </row>
    <row r="2724" spans="85:87" x14ac:dyDescent="0.25">
      <c r="CG2724" s="768"/>
      <c r="CH2724" s="768"/>
      <c r="CI2724" s="850"/>
    </row>
    <row r="2725" spans="85:87" x14ac:dyDescent="0.25">
      <c r="CG2725" s="768"/>
      <c r="CH2725" s="768"/>
      <c r="CI2725" s="850"/>
    </row>
    <row r="2726" spans="85:87" x14ac:dyDescent="0.25">
      <c r="CG2726" s="768"/>
      <c r="CH2726" s="768"/>
      <c r="CI2726" s="850"/>
    </row>
    <row r="2727" spans="85:87" x14ac:dyDescent="0.25">
      <c r="CG2727" s="768"/>
      <c r="CH2727" s="768"/>
      <c r="CI2727" s="850"/>
    </row>
    <row r="2728" spans="85:87" x14ac:dyDescent="0.25">
      <c r="CG2728" s="768"/>
      <c r="CH2728" s="768"/>
      <c r="CI2728" s="850"/>
    </row>
    <row r="2729" spans="85:87" x14ac:dyDescent="0.25">
      <c r="CG2729" s="768"/>
      <c r="CH2729" s="768"/>
      <c r="CI2729" s="850"/>
    </row>
    <row r="2730" spans="85:87" x14ac:dyDescent="0.25">
      <c r="CG2730" s="768"/>
      <c r="CH2730" s="768"/>
      <c r="CI2730" s="850"/>
    </row>
    <row r="2731" spans="85:87" x14ac:dyDescent="0.25">
      <c r="CG2731" s="768"/>
      <c r="CH2731" s="768"/>
      <c r="CI2731" s="850"/>
    </row>
    <row r="2732" spans="85:87" x14ac:dyDescent="0.25">
      <c r="CG2732" s="768"/>
      <c r="CH2732" s="768"/>
      <c r="CI2732" s="850"/>
    </row>
    <row r="2733" spans="85:87" x14ac:dyDescent="0.25">
      <c r="CG2733" s="768"/>
      <c r="CH2733" s="768"/>
      <c r="CI2733" s="850"/>
    </row>
    <row r="2734" spans="85:87" x14ac:dyDescent="0.25">
      <c r="CG2734" s="768"/>
      <c r="CH2734" s="768"/>
      <c r="CI2734" s="850"/>
    </row>
    <row r="2735" spans="85:87" x14ac:dyDescent="0.25">
      <c r="CG2735" s="768"/>
      <c r="CH2735" s="768"/>
      <c r="CI2735" s="850"/>
    </row>
    <row r="2736" spans="85:87" x14ac:dyDescent="0.25">
      <c r="CG2736" s="768"/>
      <c r="CH2736" s="768"/>
      <c r="CI2736" s="850"/>
    </row>
    <row r="2737" spans="85:87" x14ac:dyDescent="0.25">
      <c r="CG2737" s="768"/>
      <c r="CH2737" s="768"/>
      <c r="CI2737" s="850"/>
    </row>
    <row r="2738" spans="85:87" x14ac:dyDescent="0.25">
      <c r="CG2738" s="768"/>
      <c r="CH2738" s="768"/>
      <c r="CI2738" s="850"/>
    </row>
    <row r="2739" spans="85:87" x14ac:dyDescent="0.25">
      <c r="CG2739" s="768"/>
      <c r="CH2739" s="768"/>
      <c r="CI2739" s="850"/>
    </row>
    <row r="2740" spans="85:87" x14ac:dyDescent="0.25">
      <c r="CG2740" s="768"/>
      <c r="CH2740" s="768"/>
      <c r="CI2740" s="850"/>
    </row>
    <row r="2741" spans="85:87" x14ac:dyDescent="0.25">
      <c r="CG2741" s="768"/>
      <c r="CH2741" s="768"/>
      <c r="CI2741" s="850"/>
    </row>
    <row r="2742" spans="85:87" x14ac:dyDescent="0.25">
      <c r="CG2742" s="768"/>
      <c r="CH2742" s="768"/>
      <c r="CI2742" s="850"/>
    </row>
    <row r="2743" spans="85:87" x14ac:dyDescent="0.25">
      <c r="CG2743" s="768"/>
      <c r="CH2743" s="768"/>
      <c r="CI2743" s="850"/>
    </row>
    <row r="2744" spans="85:87" x14ac:dyDescent="0.25">
      <c r="CG2744" s="768"/>
      <c r="CH2744" s="768"/>
      <c r="CI2744" s="850"/>
    </row>
    <row r="2745" spans="85:87" x14ac:dyDescent="0.25">
      <c r="CG2745" s="768"/>
      <c r="CH2745" s="768"/>
      <c r="CI2745" s="850"/>
    </row>
    <row r="2746" spans="85:87" x14ac:dyDescent="0.25">
      <c r="CG2746" s="768"/>
      <c r="CH2746" s="768"/>
      <c r="CI2746" s="850"/>
    </row>
    <row r="2747" spans="85:87" x14ac:dyDescent="0.25">
      <c r="CG2747" s="768"/>
      <c r="CH2747" s="768"/>
      <c r="CI2747" s="850"/>
    </row>
    <row r="2748" spans="85:87" x14ac:dyDescent="0.25">
      <c r="CG2748" s="768"/>
      <c r="CH2748" s="768"/>
      <c r="CI2748" s="850"/>
    </row>
    <row r="2749" spans="85:87" x14ac:dyDescent="0.25">
      <c r="CG2749" s="768"/>
      <c r="CH2749" s="768"/>
      <c r="CI2749" s="850"/>
    </row>
    <row r="2750" spans="85:87" x14ac:dyDescent="0.25">
      <c r="CG2750" s="768"/>
      <c r="CH2750" s="768"/>
      <c r="CI2750" s="850"/>
    </row>
    <row r="2751" spans="85:87" x14ac:dyDescent="0.25">
      <c r="CG2751" s="768"/>
      <c r="CH2751" s="768"/>
      <c r="CI2751" s="850"/>
    </row>
    <row r="2752" spans="85:87" x14ac:dyDescent="0.25">
      <c r="CG2752" s="768"/>
      <c r="CH2752" s="768"/>
      <c r="CI2752" s="850"/>
    </row>
    <row r="2753" spans="85:87" x14ac:dyDescent="0.25">
      <c r="CG2753" s="768"/>
      <c r="CH2753" s="768"/>
      <c r="CI2753" s="850"/>
    </row>
    <row r="2754" spans="85:87" x14ac:dyDescent="0.25">
      <c r="CG2754" s="768"/>
      <c r="CH2754" s="768"/>
      <c r="CI2754" s="850"/>
    </row>
    <row r="2755" spans="85:87" x14ac:dyDescent="0.25">
      <c r="CG2755" s="768"/>
      <c r="CH2755" s="768"/>
      <c r="CI2755" s="850"/>
    </row>
    <row r="2756" spans="85:87" x14ac:dyDescent="0.25">
      <c r="CG2756" s="768"/>
      <c r="CH2756" s="768"/>
      <c r="CI2756" s="850"/>
    </row>
    <row r="2757" spans="85:87" x14ac:dyDescent="0.25">
      <c r="CG2757" s="768"/>
      <c r="CH2757" s="768"/>
      <c r="CI2757" s="850"/>
    </row>
    <row r="2758" spans="85:87" x14ac:dyDescent="0.25">
      <c r="CG2758" s="768"/>
      <c r="CH2758" s="768"/>
      <c r="CI2758" s="850"/>
    </row>
    <row r="2759" spans="85:87" x14ac:dyDescent="0.25">
      <c r="CG2759" s="768"/>
      <c r="CH2759" s="768"/>
      <c r="CI2759" s="850"/>
    </row>
    <row r="2760" spans="85:87" x14ac:dyDescent="0.25">
      <c r="CG2760" s="768"/>
      <c r="CH2760" s="768"/>
      <c r="CI2760" s="850"/>
    </row>
    <row r="2761" spans="85:87" x14ac:dyDescent="0.25">
      <c r="CG2761" s="768"/>
      <c r="CH2761" s="768"/>
      <c r="CI2761" s="850"/>
    </row>
    <row r="2762" spans="85:87" x14ac:dyDescent="0.25">
      <c r="CG2762" s="768"/>
      <c r="CH2762" s="768"/>
      <c r="CI2762" s="850"/>
    </row>
    <row r="2763" spans="85:87" x14ac:dyDescent="0.25">
      <c r="CG2763" s="768"/>
      <c r="CH2763" s="768"/>
      <c r="CI2763" s="850"/>
    </row>
    <row r="2764" spans="85:87" x14ac:dyDescent="0.25">
      <c r="CG2764" s="768"/>
      <c r="CH2764" s="768"/>
      <c r="CI2764" s="850"/>
    </row>
    <row r="2765" spans="85:87" x14ac:dyDescent="0.25">
      <c r="CG2765" s="768"/>
      <c r="CH2765" s="768"/>
      <c r="CI2765" s="850"/>
    </row>
    <row r="2766" spans="85:87" x14ac:dyDescent="0.25">
      <c r="CG2766" s="768"/>
      <c r="CH2766" s="768"/>
      <c r="CI2766" s="850"/>
    </row>
    <row r="2767" spans="85:87" x14ac:dyDescent="0.25">
      <c r="CG2767" s="768"/>
      <c r="CH2767" s="768"/>
      <c r="CI2767" s="850"/>
    </row>
    <row r="2768" spans="85:87" x14ac:dyDescent="0.25">
      <c r="CG2768" s="768"/>
      <c r="CH2768" s="768"/>
      <c r="CI2768" s="850"/>
    </row>
    <row r="2769" spans="85:87" x14ac:dyDescent="0.25">
      <c r="CG2769" s="768"/>
      <c r="CH2769" s="768"/>
      <c r="CI2769" s="850"/>
    </row>
    <row r="2770" spans="85:87" x14ac:dyDescent="0.25">
      <c r="CG2770" s="768"/>
      <c r="CH2770" s="768"/>
      <c r="CI2770" s="850"/>
    </row>
    <row r="2771" spans="85:87" x14ac:dyDescent="0.25">
      <c r="CG2771" s="768"/>
      <c r="CH2771" s="768"/>
      <c r="CI2771" s="850"/>
    </row>
    <row r="2772" spans="85:87" x14ac:dyDescent="0.25">
      <c r="CG2772" s="768"/>
      <c r="CH2772" s="768"/>
      <c r="CI2772" s="850"/>
    </row>
    <row r="2773" spans="85:87" x14ac:dyDescent="0.25">
      <c r="CG2773" s="768"/>
      <c r="CH2773" s="768"/>
      <c r="CI2773" s="850"/>
    </row>
    <row r="2774" spans="85:87" x14ac:dyDescent="0.25">
      <c r="CG2774" s="768"/>
      <c r="CH2774" s="768"/>
      <c r="CI2774" s="850"/>
    </row>
    <row r="2775" spans="85:87" x14ac:dyDescent="0.25">
      <c r="CG2775" s="768"/>
      <c r="CH2775" s="768"/>
      <c r="CI2775" s="850"/>
    </row>
    <row r="2776" spans="85:87" x14ac:dyDescent="0.25">
      <c r="CG2776" s="768"/>
      <c r="CH2776" s="768"/>
      <c r="CI2776" s="850"/>
    </row>
    <row r="2777" spans="85:87" x14ac:dyDescent="0.25">
      <c r="CG2777" s="768"/>
      <c r="CH2777" s="768"/>
      <c r="CI2777" s="850"/>
    </row>
    <row r="2778" spans="85:87" x14ac:dyDescent="0.25">
      <c r="CG2778" s="768"/>
      <c r="CH2778" s="768"/>
      <c r="CI2778" s="850"/>
    </row>
    <row r="2779" spans="85:87" x14ac:dyDescent="0.25">
      <c r="CG2779" s="768"/>
      <c r="CH2779" s="768"/>
      <c r="CI2779" s="850"/>
    </row>
    <row r="2780" spans="85:87" x14ac:dyDescent="0.25">
      <c r="CG2780" s="768"/>
      <c r="CH2780" s="768"/>
      <c r="CI2780" s="850"/>
    </row>
    <row r="2781" spans="85:87" x14ac:dyDescent="0.25">
      <c r="CG2781" s="768"/>
      <c r="CH2781" s="768"/>
      <c r="CI2781" s="850"/>
    </row>
    <row r="2782" spans="85:87" x14ac:dyDescent="0.25">
      <c r="CG2782" s="768"/>
      <c r="CH2782" s="768"/>
      <c r="CI2782" s="850"/>
    </row>
    <row r="2783" spans="85:87" x14ac:dyDescent="0.25">
      <c r="CG2783" s="768"/>
      <c r="CH2783" s="768"/>
      <c r="CI2783" s="850"/>
    </row>
    <row r="2784" spans="85:87" x14ac:dyDescent="0.25">
      <c r="CG2784" s="768"/>
      <c r="CH2784" s="768"/>
      <c r="CI2784" s="850"/>
    </row>
    <row r="2785" spans="85:87" x14ac:dyDescent="0.25">
      <c r="CG2785" s="768"/>
      <c r="CH2785" s="768"/>
      <c r="CI2785" s="850"/>
    </row>
    <row r="2786" spans="85:87" x14ac:dyDescent="0.25">
      <c r="CG2786" s="768"/>
      <c r="CH2786" s="768"/>
      <c r="CI2786" s="850"/>
    </row>
    <row r="2787" spans="85:87" x14ac:dyDescent="0.25">
      <c r="CG2787" s="768"/>
      <c r="CH2787" s="768"/>
      <c r="CI2787" s="850"/>
    </row>
    <row r="2788" spans="85:87" x14ac:dyDescent="0.25">
      <c r="CG2788" s="768"/>
      <c r="CH2788" s="768"/>
      <c r="CI2788" s="850"/>
    </row>
    <row r="2789" spans="85:87" x14ac:dyDescent="0.25">
      <c r="CG2789" s="768"/>
      <c r="CH2789" s="768"/>
      <c r="CI2789" s="850"/>
    </row>
    <row r="2790" spans="85:87" x14ac:dyDescent="0.25">
      <c r="CG2790" s="768"/>
      <c r="CH2790" s="768"/>
      <c r="CI2790" s="850"/>
    </row>
    <row r="2791" spans="85:87" x14ac:dyDescent="0.25">
      <c r="CG2791" s="768"/>
      <c r="CH2791" s="768"/>
      <c r="CI2791" s="850"/>
    </row>
    <row r="2792" spans="85:87" x14ac:dyDescent="0.25">
      <c r="CG2792" s="768"/>
      <c r="CH2792" s="768"/>
      <c r="CI2792" s="850"/>
    </row>
    <row r="2793" spans="85:87" x14ac:dyDescent="0.25">
      <c r="CG2793" s="768"/>
      <c r="CH2793" s="768"/>
      <c r="CI2793" s="850"/>
    </row>
    <row r="2794" spans="85:87" x14ac:dyDescent="0.25">
      <c r="CG2794" s="768"/>
      <c r="CH2794" s="768"/>
      <c r="CI2794" s="850"/>
    </row>
    <row r="2795" spans="85:87" x14ac:dyDescent="0.25">
      <c r="CG2795" s="768"/>
      <c r="CH2795" s="768"/>
      <c r="CI2795" s="850"/>
    </row>
    <row r="2796" spans="85:87" x14ac:dyDescent="0.25">
      <c r="CG2796" s="768"/>
      <c r="CH2796" s="768"/>
      <c r="CI2796" s="850"/>
    </row>
    <row r="2797" spans="85:87" x14ac:dyDescent="0.25">
      <c r="CG2797" s="768"/>
      <c r="CH2797" s="768"/>
      <c r="CI2797" s="850"/>
    </row>
    <row r="2798" spans="85:87" x14ac:dyDescent="0.25">
      <c r="CG2798" s="768"/>
      <c r="CH2798" s="768"/>
      <c r="CI2798" s="850"/>
    </row>
    <row r="2799" spans="85:87" x14ac:dyDescent="0.25">
      <c r="CG2799" s="768"/>
      <c r="CH2799" s="768"/>
      <c r="CI2799" s="850"/>
    </row>
    <row r="2800" spans="85:87" x14ac:dyDescent="0.25">
      <c r="CG2800" s="768"/>
      <c r="CH2800" s="768"/>
      <c r="CI2800" s="850"/>
    </row>
    <row r="2801" spans="85:87" x14ac:dyDescent="0.25">
      <c r="CG2801" s="768"/>
      <c r="CH2801" s="768"/>
      <c r="CI2801" s="850"/>
    </row>
    <row r="2802" spans="85:87" x14ac:dyDescent="0.25">
      <c r="CG2802" s="768"/>
      <c r="CH2802" s="768"/>
      <c r="CI2802" s="850"/>
    </row>
    <row r="2803" spans="85:87" x14ac:dyDescent="0.25">
      <c r="CG2803" s="768"/>
      <c r="CH2803" s="768"/>
      <c r="CI2803" s="850"/>
    </row>
    <row r="2804" spans="85:87" x14ac:dyDescent="0.25">
      <c r="CG2804" s="768"/>
      <c r="CH2804" s="768"/>
      <c r="CI2804" s="850"/>
    </row>
    <row r="2805" spans="85:87" x14ac:dyDescent="0.25">
      <c r="CG2805" s="768"/>
      <c r="CH2805" s="768"/>
      <c r="CI2805" s="850"/>
    </row>
    <row r="2806" spans="85:87" x14ac:dyDescent="0.25">
      <c r="CG2806" s="768"/>
      <c r="CH2806" s="768"/>
      <c r="CI2806" s="850"/>
    </row>
    <row r="2807" spans="85:87" x14ac:dyDescent="0.25">
      <c r="CG2807" s="768"/>
      <c r="CH2807" s="768"/>
      <c r="CI2807" s="850"/>
    </row>
    <row r="2808" spans="85:87" x14ac:dyDescent="0.25">
      <c r="CG2808" s="768"/>
      <c r="CH2808" s="768"/>
      <c r="CI2808" s="850"/>
    </row>
    <row r="2809" spans="85:87" x14ac:dyDescent="0.25">
      <c r="CG2809" s="768"/>
      <c r="CH2809" s="768"/>
      <c r="CI2809" s="850"/>
    </row>
    <row r="2810" spans="85:87" x14ac:dyDescent="0.25">
      <c r="CG2810" s="768"/>
      <c r="CH2810" s="768"/>
      <c r="CI2810" s="850"/>
    </row>
    <row r="2811" spans="85:87" x14ac:dyDescent="0.25">
      <c r="CG2811" s="768"/>
      <c r="CH2811" s="768"/>
      <c r="CI2811" s="850"/>
    </row>
    <row r="2812" spans="85:87" x14ac:dyDescent="0.25">
      <c r="CG2812" s="768"/>
      <c r="CH2812" s="768"/>
      <c r="CI2812" s="850"/>
    </row>
    <row r="2813" spans="85:87" x14ac:dyDescent="0.25">
      <c r="CG2813" s="768"/>
      <c r="CH2813" s="768"/>
      <c r="CI2813" s="850"/>
    </row>
    <row r="2814" spans="85:87" x14ac:dyDescent="0.25">
      <c r="CG2814" s="768"/>
      <c r="CH2814" s="768"/>
      <c r="CI2814" s="850"/>
    </row>
    <row r="2815" spans="85:87" x14ac:dyDescent="0.25">
      <c r="CG2815" s="768"/>
      <c r="CH2815" s="768"/>
      <c r="CI2815" s="850"/>
    </row>
    <row r="2816" spans="85:87" x14ac:dyDescent="0.25">
      <c r="CG2816" s="768"/>
      <c r="CH2816" s="768"/>
      <c r="CI2816" s="850"/>
    </row>
    <row r="2817" spans="85:87" x14ac:dyDescent="0.25">
      <c r="CG2817" s="768"/>
      <c r="CH2817" s="768"/>
      <c r="CI2817" s="850"/>
    </row>
    <row r="2818" spans="85:87" x14ac:dyDescent="0.25">
      <c r="CG2818" s="768"/>
      <c r="CH2818" s="768"/>
      <c r="CI2818" s="850"/>
    </row>
    <row r="2819" spans="85:87" x14ac:dyDescent="0.25">
      <c r="CG2819" s="768"/>
      <c r="CH2819" s="768"/>
      <c r="CI2819" s="850"/>
    </row>
    <row r="2820" spans="85:87" x14ac:dyDescent="0.25">
      <c r="CG2820" s="768"/>
      <c r="CH2820" s="768"/>
      <c r="CI2820" s="850"/>
    </row>
    <row r="2821" spans="85:87" x14ac:dyDescent="0.25">
      <c r="CG2821" s="768"/>
      <c r="CH2821" s="768"/>
      <c r="CI2821" s="850"/>
    </row>
    <row r="2822" spans="85:87" x14ac:dyDescent="0.25">
      <c r="CG2822" s="768"/>
      <c r="CH2822" s="768"/>
      <c r="CI2822" s="850"/>
    </row>
    <row r="2823" spans="85:87" x14ac:dyDescent="0.25">
      <c r="CG2823" s="768"/>
      <c r="CH2823" s="768"/>
      <c r="CI2823" s="850"/>
    </row>
    <row r="2824" spans="85:87" x14ac:dyDescent="0.25">
      <c r="CG2824" s="768"/>
      <c r="CH2824" s="768"/>
      <c r="CI2824" s="850"/>
    </row>
    <row r="2825" spans="85:87" x14ac:dyDescent="0.25">
      <c r="CG2825" s="768"/>
      <c r="CH2825" s="768"/>
      <c r="CI2825" s="850"/>
    </row>
    <row r="2826" spans="85:87" x14ac:dyDescent="0.25">
      <c r="CG2826" s="768"/>
      <c r="CH2826" s="768"/>
      <c r="CI2826" s="850"/>
    </row>
    <row r="2827" spans="85:87" x14ac:dyDescent="0.25">
      <c r="CG2827" s="768"/>
      <c r="CH2827" s="768"/>
      <c r="CI2827" s="850"/>
    </row>
    <row r="2828" spans="85:87" x14ac:dyDescent="0.25">
      <c r="CG2828" s="768"/>
      <c r="CH2828" s="768"/>
      <c r="CI2828" s="850"/>
    </row>
    <row r="2829" spans="85:87" x14ac:dyDescent="0.25">
      <c r="CG2829" s="768"/>
      <c r="CH2829" s="768"/>
      <c r="CI2829" s="850"/>
    </row>
    <row r="2830" spans="85:87" x14ac:dyDescent="0.25">
      <c r="CG2830" s="768"/>
      <c r="CH2830" s="768"/>
      <c r="CI2830" s="850"/>
    </row>
    <row r="2831" spans="85:87" x14ac:dyDescent="0.25">
      <c r="CG2831" s="768"/>
      <c r="CH2831" s="768"/>
      <c r="CI2831" s="850"/>
    </row>
    <row r="2832" spans="85:87" x14ac:dyDescent="0.25">
      <c r="CG2832" s="768"/>
      <c r="CH2832" s="768"/>
      <c r="CI2832" s="850"/>
    </row>
    <row r="2833" spans="85:87" x14ac:dyDescent="0.25">
      <c r="CG2833" s="768"/>
      <c r="CH2833" s="768"/>
      <c r="CI2833" s="850"/>
    </row>
    <row r="2834" spans="85:87" x14ac:dyDescent="0.25">
      <c r="CG2834" s="768"/>
      <c r="CH2834" s="768"/>
      <c r="CI2834" s="850"/>
    </row>
    <row r="2835" spans="85:87" x14ac:dyDescent="0.25">
      <c r="CG2835" s="768"/>
      <c r="CH2835" s="768"/>
      <c r="CI2835" s="850"/>
    </row>
    <row r="2836" spans="85:87" x14ac:dyDescent="0.25">
      <c r="CG2836" s="768"/>
      <c r="CH2836" s="768"/>
      <c r="CI2836" s="850"/>
    </row>
    <row r="2837" spans="85:87" x14ac:dyDescent="0.25">
      <c r="CG2837" s="768"/>
      <c r="CH2837" s="768"/>
      <c r="CI2837" s="850"/>
    </row>
    <row r="2838" spans="85:87" x14ac:dyDescent="0.25">
      <c r="CG2838" s="768"/>
      <c r="CH2838" s="768"/>
      <c r="CI2838" s="850"/>
    </row>
    <row r="2839" spans="85:87" x14ac:dyDescent="0.25">
      <c r="CG2839" s="768"/>
      <c r="CH2839" s="768"/>
      <c r="CI2839" s="850"/>
    </row>
    <row r="2840" spans="85:87" x14ac:dyDescent="0.25">
      <c r="CG2840" s="768"/>
      <c r="CH2840" s="768"/>
      <c r="CI2840" s="850"/>
    </row>
    <row r="2841" spans="85:87" x14ac:dyDescent="0.25">
      <c r="CG2841" s="768"/>
      <c r="CH2841" s="768"/>
      <c r="CI2841" s="850"/>
    </row>
    <row r="2842" spans="85:87" x14ac:dyDescent="0.25">
      <c r="CG2842" s="768"/>
      <c r="CH2842" s="768"/>
      <c r="CI2842" s="850"/>
    </row>
    <row r="2843" spans="85:87" x14ac:dyDescent="0.25">
      <c r="CG2843" s="768"/>
      <c r="CH2843" s="768"/>
      <c r="CI2843" s="850"/>
    </row>
    <row r="2844" spans="85:87" x14ac:dyDescent="0.25">
      <c r="CG2844" s="768"/>
      <c r="CH2844" s="768"/>
      <c r="CI2844" s="850"/>
    </row>
    <row r="2845" spans="85:87" x14ac:dyDescent="0.25">
      <c r="CG2845" s="768"/>
      <c r="CH2845" s="768"/>
      <c r="CI2845" s="850"/>
    </row>
    <row r="2846" spans="85:87" x14ac:dyDescent="0.25">
      <c r="CG2846" s="768"/>
      <c r="CH2846" s="768"/>
      <c r="CI2846" s="850"/>
    </row>
    <row r="2847" spans="85:87" x14ac:dyDescent="0.25">
      <c r="CG2847" s="768"/>
      <c r="CH2847" s="768"/>
      <c r="CI2847" s="850"/>
    </row>
    <row r="2848" spans="85:87" x14ac:dyDescent="0.25">
      <c r="CG2848" s="768"/>
      <c r="CH2848" s="768"/>
      <c r="CI2848" s="850"/>
    </row>
    <row r="2849" spans="85:87" x14ac:dyDescent="0.25">
      <c r="CG2849" s="768"/>
      <c r="CH2849" s="768"/>
      <c r="CI2849" s="850"/>
    </row>
    <row r="2850" spans="85:87" x14ac:dyDescent="0.25">
      <c r="CG2850" s="768"/>
      <c r="CH2850" s="768"/>
      <c r="CI2850" s="850"/>
    </row>
    <row r="2851" spans="85:87" x14ac:dyDescent="0.25">
      <c r="CG2851" s="768"/>
      <c r="CH2851" s="768"/>
      <c r="CI2851" s="850"/>
    </row>
    <row r="2852" spans="85:87" x14ac:dyDescent="0.25">
      <c r="CG2852" s="768"/>
      <c r="CH2852" s="768"/>
      <c r="CI2852" s="850"/>
    </row>
    <row r="2853" spans="85:87" x14ac:dyDescent="0.25">
      <c r="CG2853" s="768"/>
      <c r="CH2853" s="768"/>
      <c r="CI2853" s="850"/>
    </row>
    <row r="2854" spans="85:87" x14ac:dyDescent="0.25">
      <c r="CG2854" s="768"/>
      <c r="CH2854" s="768"/>
      <c r="CI2854" s="850"/>
    </row>
    <row r="2855" spans="85:87" x14ac:dyDescent="0.25">
      <c r="CG2855" s="768"/>
      <c r="CH2855" s="768"/>
      <c r="CI2855" s="850"/>
    </row>
    <row r="2856" spans="85:87" x14ac:dyDescent="0.25">
      <c r="CG2856" s="768"/>
      <c r="CH2856" s="768"/>
      <c r="CI2856" s="850"/>
    </row>
    <row r="2857" spans="85:87" x14ac:dyDescent="0.25">
      <c r="CG2857" s="768"/>
      <c r="CH2857" s="768"/>
      <c r="CI2857" s="850"/>
    </row>
    <row r="2858" spans="85:87" x14ac:dyDescent="0.25">
      <c r="CG2858" s="768"/>
      <c r="CH2858" s="768"/>
      <c r="CI2858" s="850"/>
    </row>
    <row r="2859" spans="85:87" x14ac:dyDescent="0.25">
      <c r="CG2859" s="768"/>
      <c r="CH2859" s="768"/>
      <c r="CI2859" s="850"/>
    </row>
    <row r="2860" spans="85:87" x14ac:dyDescent="0.25">
      <c r="CG2860" s="768"/>
      <c r="CH2860" s="768"/>
      <c r="CI2860" s="850"/>
    </row>
    <row r="2861" spans="85:87" x14ac:dyDescent="0.25">
      <c r="CG2861" s="768"/>
      <c r="CH2861" s="768"/>
      <c r="CI2861" s="850"/>
    </row>
    <row r="2862" spans="85:87" x14ac:dyDescent="0.25">
      <c r="CG2862" s="768"/>
      <c r="CH2862" s="768"/>
      <c r="CI2862" s="850"/>
    </row>
    <row r="2863" spans="85:87" x14ac:dyDescent="0.25">
      <c r="CG2863" s="768"/>
      <c r="CH2863" s="768"/>
      <c r="CI2863" s="850"/>
    </row>
    <row r="2864" spans="85:87" x14ac:dyDescent="0.25">
      <c r="CG2864" s="768"/>
      <c r="CH2864" s="768"/>
      <c r="CI2864" s="850"/>
    </row>
    <row r="2865" spans="85:87" x14ac:dyDescent="0.25">
      <c r="CG2865" s="768"/>
      <c r="CH2865" s="768"/>
      <c r="CI2865" s="850"/>
    </row>
    <row r="2866" spans="85:87" x14ac:dyDescent="0.25">
      <c r="CG2866" s="768"/>
      <c r="CH2866" s="768"/>
      <c r="CI2866" s="850"/>
    </row>
    <row r="2867" spans="85:87" x14ac:dyDescent="0.25">
      <c r="CG2867" s="768"/>
      <c r="CH2867" s="768"/>
      <c r="CI2867" s="850"/>
    </row>
    <row r="2868" spans="85:87" x14ac:dyDescent="0.25">
      <c r="CG2868" s="768"/>
      <c r="CH2868" s="768"/>
      <c r="CI2868" s="850"/>
    </row>
    <row r="2869" spans="85:87" x14ac:dyDescent="0.25">
      <c r="CG2869" s="768"/>
      <c r="CH2869" s="768"/>
      <c r="CI2869" s="850"/>
    </row>
    <row r="2870" spans="85:87" x14ac:dyDescent="0.25">
      <c r="CG2870" s="768"/>
      <c r="CH2870" s="768"/>
      <c r="CI2870" s="850"/>
    </row>
    <row r="2871" spans="85:87" x14ac:dyDescent="0.25">
      <c r="CG2871" s="768"/>
      <c r="CH2871" s="768"/>
      <c r="CI2871" s="850"/>
    </row>
    <row r="2872" spans="85:87" x14ac:dyDescent="0.25">
      <c r="CG2872" s="768"/>
      <c r="CH2872" s="768"/>
      <c r="CI2872" s="850"/>
    </row>
    <row r="2873" spans="85:87" x14ac:dyDescent="0.25">
      <c r="CG2873" s="768"/>
      <c r="CH2873" s="768"/>
      <c r="CI2873" s="850"/>
    </row>
    <row r="2874" spans="85:87" x14ac:dyDescent="0.25">
      <c r="CG2874" s="768"/>
      <c r="CH2874" s="768"/>
      <c r="CI2874" s="850"/>
    </row>
    <row r="2875" spans="85:87" x14ac:dyDescent="0.25">
      <c r="CG2875" s="768"/>
      <c r="CH2875" s="768"/>
      <c r="CI2875" s="850"/>
    </row>
    <row r="2876" spans="85:87" x14ac:dyDescent="0.25">
      <c r="CG2876" s="768"/>
      <c r="CH2876" s="768"/>
      <c r="CI2876" s="850"/>
    </row>
    <row r="2877" spans="85:87" x14ac:dyDescent="0.25">
      <c r="CG2877" s="768"/>
      <c r="CH2877" s="768"/>
      <c r="CI2877" s="850"/>
    </row>
    <row r="2878" spans="85:87" x14ac:dyDescent="0.25">
      <c r="CG2878" s="768"/>
      <c r="CH2878" s="768"/>
      <c r="CI2878" s="850"/>
    </row>
    <row r="2879" spans="85:87" x14ac:dyDescent="0.25">
      <c r="CG2879" s="768"/>
      <c r="CH2879" s="768"/>
      <c r="CI2879" s="850"/>
    </row>
    <row r="2880" spans="85:87" x14ac:dyDescent="0.25">
      <c r="CG2880" s="768"/>
      <c r="CH2880" s="768"/>
      <c r="CI2880" s="850"/>
    </row>
    <row r="2881" spans="85:87" x14ac:dyDescent="0.25">
      <c r="CG2881" s="768"/>
      <c r="CH2881" s="768"/>
      <c r="CI2881" s="850"/>
    </row>
    <row r="2882" spans="85:87" x14ac:dyDescent="0.25">
      <c r="CG2882" s="768"/>
      <c r="CH2882" s="768"/>
      <c r="CI2882" s="850"/>
    </row>
    <row r="2883" spans="85:87" x14ac:dyDescent="0.25">
      <c r="CG2883" s="768"/>
      <c r="CH2883" s="768"/>
      <c r="CI2883" s="850"/>
    </row>
    <row r="2884" spans="85:87" x14ac:dyDescent="0.25">
      <c r="CG2884" s="768"/>
      <c r="CH2884" s="768"/>
      <c r="CI2884" s="850"/>
    </row>
    <row r="2885" spans="85:87" x14ac:dyDescent="0.25">
      <c r="CG2885" s="768"/>
      <c r="CH2885" s="768"/>
      <c r="CI2885" s="850"/>
    </row>
    <row r="2886" spans="85:87" x14ac:dyDescent="0.25">
      <c r="CG2886" s="768"/>
      <c r="CH2886" s="768"/>
      <c r="CI2886" s="850"/>
    </row>
    <row r="2887" spans="85:87" x14ac:dyDescent="0.25">
      <c r="CG2887" s="768"/>
      <c r="CH2887" s="768"/>
      <c r="CI2887" s="850"/>
    </row>
    <row r="2888" spans="85:87" x14ac:dyDescent="0.25">
      <c r="CG2888" s="768"/>
      <c r="CH2888" s="768"/>
      <c r="CI2888" s="850"/>
    </row>
    <row r="2889" spans="85:87" x14ac:dyDescent="0.25">
      <c r="CG2889" s="768"/>
      <c r="CH2889" s="768"/>
      <c r="CI2889" s="850"/>
    </row>
    <row r="2890" spans="85:87" x14ac:dyDescent="0.25">
      <c r="CG2890" s="768"/>
      <c r="CH2890" s="768"/>
      <c r="CI2890" s="850"/>
    </row>
    <row r="2891" spans="85:87" x14ac:dyDescent="0.25">
      <c r="CG2891" s="768"/>
      <c r="CH2891" s="768"/>
      <c r="CI2891" s="850"/>
    </row>
    <row r="2892" spans="85:87" x14ac:dyDescent="0.25">
      <c r="CG2892" s="768"/>
      <c r="CH2892" s="768"/>
      <c r="CI2892" s="850"/>
    </row>
    <row r="2893" spans="85:87" x14ac:dyDescent="0.25">
      <c r="CG2893" s="768"/>
      <c r="CH2893" s="768"/>
      <c r="CI2893" s="850"/>
    </row>
    <row r="2894" spans="85:87" x14ac:dyDescent="0.25">
      <c r="CG2894" s="768"/>
      <c r="CH2894" s="768"/>
      <c r="CI2894" s="850"/>
    </row>
    <row r="2895" spans="85:87" x14ac:dyDescent="0.25">
      <c r="CG2895" s="768"/>
      <c r="CH2895" s="768"/>
      <c r="CI2895" s="850"/>
    </row>
    <row r="2896" spans="85:87" x14ac:dyDescent="0.25">
      <c r="CG2896" s="768"/>
      <c r="CH2896" s="768"/>
      <c r="CI2896" s="850"/>
    </row>
    <row r="2897" spans="85:87" x14ac:dyDescent="0.25">
      <c r="CG2897" s="768"/>
      <c r="CH2897" s="768"/>
      <c r="CI2897" s="850"/>
    </row>
    <row r="2898" spans="85:87" x14ac:dyDescent="0.25">
      <c r="CG2898" s="768"/>
      <c r="CH2898" s="768"/>
      <c r="CI2898" s="850"/>
    </row>
    <row r="2899" spans="85:87" x14ac:dyDescent="0.25">
      <c r="CG2899" s="768"/>
      <c r="CH2899" s="768"/>
      <c r="CI2899" s="850"/>
    </row>
    <row r="2900" spans="85:87" x14ac:dyDescent="0.25">
      <c r="CG2900" s="768"/>
      <c r="CH2900" s="768"/>
      <c r="CI2900" s="850"/>
    </row>
    <row r="2901" spans="85:87" x14ac:dyDescent="0.25">
      <c r="CG2901" s="768"/>
      <c r="CH2901" s="768"/>
      <c r="CI2901" s="850"/>
    </row>
    <row r="2902" spans="85:87" x14ac:dyDescent="0.25">
      <c r="CG2902" s="768"/>
      <c r="CH2902" s="768"/>
      <c r="CI2902" s="850"/>
    </row>
    <row r="2903" spans="85:87" x14ac:dyDescent="0.25">
      <c r="CG2903" s="768"/>
      <c r="CH2903" s="768"/>
      <c r="CI2903" s="850"/>
    </row>
    <row r="2904" spans="85:87" x14ac:dyDescent="0.25">
      <c r="CG2904" s="768"/>
      <c r="CH2904" s="768"/>
      <c r="CI2904" s="850"/>
    </row>
    <row r="2905" spans="85:87" x14ac:dyDescent="0.25">
      <c r="CG2905" s="768"/>
      <c r="CH2905" s="768"/>
      <c r="CI2905" s="850"/>
    </row>
    <row r="2906" spans="85:87" x14ac:dyDescent="0.25">
      <c r="CG2906" s="768"/>
      <c r="CH2906" s="768"/>
      <c r="CI2906" s="850"/>
    </row>
    <row r="2907" spans="85:87" x14ac:dyDescent="0.25">
      <c r="CG2907" s="768"/>
      <c r="CH2907" s="768"/>
      <c r="CI2907" s="850"/>
    </row>
    <row r="2908" spans="85:87" x14ac:dyDescent="0.25">
      <c r="CG2908" s="768"/>
      <c r="CH2908" s="768"/>
      <c r="CI2908" s="850"/>
    </row>
    <row r="2909" spans="85:87" x14ac:dyDescent="0.25">
      <c r="CG2909" s="768"/>
      <c r="CH2909" s="768"/>
      <c r="CI2909" s="850"/>
    </row>
    <row r="2910" spans="85:87" x14ac:dyDescent="0.25">
      <c r="CG2910" s="768"/>
      <c r="CH2910" s="768"/>
      <c r="CI2910" s="850"/>
    </row>
    <row r="2911" spans="85:87" x14ac:dyDescent="0.25">
      <c r="CG2911" s="768"/>
      <c r="CH2911" s="768"/>
      <c r="CI2911" s="850"/>
    </row>
    <row r="2912" spans="85:87" x14ac:dyDescent="0.25">
      <c r="CG2912" s="768"/>
      <c r="CH2912" s="768"/>
      <c r="CI2912" s="850"/>
    </row>
    <row r="2913" spans="85:87" x14ac:dyDescent="0.25">
      <c r="CG2913" s="768"/>
      <c r="CH2913" s="768"/>
      <c r="CI2913" s="850"/>
    </row>
    <row r="2914" spans="85:87" x14ac:dyDescent="0.25">
      <c r="CG2914" s="768"/>
      <c r="CH2914" s="768"/>
      <c r="CI2914" s="850"/>
    </row>
    <row r="2915" spans="85:87" x14ac:dyDescent="0.25">
      <c r="CG2915" s="768"/>
      <c r="CH2915" s="768"/>
      <c r="CI2915" s="850"/>
    </row>
    <row r="2916" spans="85:87" x14ac:dyDescent="0.25">
      <c r="CG2916" s="768"/>
      <c r="CH2916" s="768"/>
      <c r="CI2916" s="850"/>
    </row>
    <row r="2917" spans="85:87" x14ac:dyDescent="0.25">
      <c r="CG2917" s="768"/>
      <c r="CH2917" s="768"/>
      <c r="CI2917" s="850"/>
    </row>
    <row r="2918" spans="85:87" x14ac:dyDescent="0.25">
      <c r="CG2918" s="768"/>
      <c r="CH2918" s="768"/>
      <c r="CI2918" s="850"/>
    </row>
    <row r="2919" spans="85:87" x14ac:dyDescent="0.25">
      <c r="CG2919" s="768"/>
      <c r="CH2919" s="768"/>
      <c r="CI2919" s="850"/>
    </row>
    <row r="2920" spans="85:87" x14ac:dyDescent="0.25">
      <c r="CG2920" s="768"/>
      <c r="CH2920" s="768"/>
      <c r="CI2920" s="850"/>
    </row>
    <row r="2921" spans="85:87" x14ac:dyDescent="0.25">
      <c r="CG2921" s="768"/>
      <c r="CH2921" s="768"/>
      <c r="CI2921" s="850"/>
    </row>
    <row r="2922" spans="85:87" x14ac:dyDescent="0.25">
      <c r="CG2922" s="768"/>
      <c r="CH2922" s="768"/>
      <c r="CI2922" s="850"/>
    </row>
    <row r="2923" spans="85:87" x14ac:dyDescent="0.25">
      <c r="CG2923" s="768"/>
      <c r="CH2923" s="768"/>
      <c r="CI2923" s="850"/>
    </row>
    <row r="2924" spans="85:87" x14ac:dyDescent="0.25">
      <c r="CG2924" s="768"/>
      <c r="CH2924" s="768"/>
      <c r="CI2924" s="850"/>
    </row>
    <row r="2925" spans="85:87" x14ac:dyDescent="0.25">
      <c r="CG2925" s="768"/>
      <c r="CH2925" s="768"/>
      <c r="CI2925" s="850"/>
    </row>
    <row r="2926" spans="85:87" x14ac:dyDescent="0.25">
      <c r="CG2926" s="768"/>
      <c r="CH2926" s="768"/>
      <c r="CI2926" s="850"/>
    </row>
    <row r="2927" spans="85:87" x14ac:dyDescent="0.25">
      <c r="CG2927" s="768"/>
      <c r="CH2927" s="768"/>
      <c r="CI2927" s="850"/>
    </row>
    <row r="2928" spans="85:87" x14ac:dyDescent="0.25">
      <c r="CG2928" s="768"/>
      <c r="CH2928" s="768"/>
      <c r="CI2928" s="850"/>
    </row>
    <row r="2929" spans="85:87" x14ac:dyDescent="0.25">
      <c r="CG2929" s="768"/>
      <c r="CH2929" s="768"/>
      <c r="CI2929" s="850"/>
    </row>
    <row r="2930" spans="85:87" x14ac:dyDescent="0.25">
      <c r="CG2930" s="768"/>
      <c r="CH2930" s="768"/>
      <c r="CI2930" s="850"/>
    </row>
    <row r="2931" spans="85:87" x14ac:dyDescent="0.25">
      <c r="CG2931" s="768"/>
      <c r="CH2931" s="768"/>
      <c r="CI2931" s="850"/>
    </row>
    <row r="2932" spans="85:87" x14ac:dyDescent="0.25">
      <c r="CG2932" s="768"/>
      <c r="CH2932" s="768"/>
      <c r="CI2932" s="850"/>
    </row>
    <row r="2933" spans="85:87" x14ac:dyDescent="0.25">
      <c r="CG2933" s="768"/>
      <c r="CH2933" s="768"/>
      <c r="CI2933" s="850"/>
    </row>
    <row r="2934" spans="85:87" x14ac:dyDescent="0.25">
      <c r="CG2934" s="768"/>
      <c r="CH2934" s="768"/>
      <c r="CI2934" s="850"/>
    </row>
    <row r="2935" spans="85:87" x14ac:dyDescent="0.25">
      <c r="CG2935" s="768"/>
      <c r="CH2935" s="768"/>
      <c r="CI2935" s="850"/>
    </row>
    <row r="2936" spans="85:87" x14ac:dyDescent="0.25">
      <c r="CG2936" s="768"/>
      <c r="CH2936" s="768"/>
      <c r="CI2936" s="850"/>
    </row>
    <row r="2937" spans="85:87" x14ac:dyDescent="0.25">
      <c r="CG2937" s="768"/>
      <c r="CH2937" s="768"/>
      <c r="CI2937" s="850"/>
    </row>
    <row r="2938" spans="85:87" x14ac:dyDescent="0.25">
      <c r="CG2938" s="768"/>
      <c r="CH2938" s="768"/>
      <c r="CI2938" s="850"/>
    </row>
    <row r="2939" spans="85:87" x14ac:dyDescent="0.25">
      <c r="CG2939" s="768"/>
      <c r="CH2939" s="768"/>
      <c r="CI2939" s="850"/>
    </row>
    <row r="2940" spans="85:87" x14ac:dyDescent="0.25">
      <c r="CG2940" s="768"/>
      <c r="CH2940" s="768"/>
      <c r="CI2940" s="850"/>
    </row>
    <row r="2941" spans="85:87" x14ac:dyDescent="0.25">
      <c r="CG2941" s="768"/>
      <c r="CH2941" s="768"/>
      <c r="CI2941" s="850"/>
    </row>
    <row r="2942" spans="85:87" x14ac:dyDescent="0.25">
      <c r="CG2942" s="768"/>
      <c r="CH2942" s="768"/>
      <c r="CI2942" s="850"/>
    </row>
    <row r="2943" spans="85:87" x14ac:dyDescent="0.25">
      <c r="CG2943" s="768"/>
      <c r="CH2943" s="768"/>
      <c r="CI2943" s="850"/>
    </row>
    <row r="2944" spans="85:87" x14ac:dyDescent="0.25">
      <c r="CG2944" s="768"/>
      <c r="CH2944" s="768"/>
      <c r="CI2944" s="850"/>
    </row>
    <row r="2945" spans="85:87" x14ac:dyDescent="0.25">
      <c r="CG2945" s="768"/>
      <c r="CH2945" s="768"/>
      <c r="CI2945" s="850"/>
    </row>
    <row r="2946" spans="85:87" x14ac:dyDescent="0.25">
      <c r="CG2946" s="768"/>
      <c r="CH2946" s="768"/>
      <c r="CI2946" s="850"/>
    </row>
    <row r="2947" spans="85:87" x14ac:dyDescent="0.25">
      <c r="CG2947" s="768"/>
      <c r="CH2947" s="768"/>
      <c r="CI2947" s="850"/>
    </row>
    <row r="2948" spans="85:87" x14ac:dyDescent="0.25">
      <c r="CG2948" s="768"/>
      <c r="CH2948" s="768"/>
      <c r="CI2948" s="850"/>
    </row>
    <row r="2949" spans="85:87" x14ac:dyDescent="0.25">
      <c r="CG2949" s="768"/>
      <c r="CH2949" s="768"/>
      <c r="CI2949" s="850"/>
    </row>
    <row r="2950" spans="85:87" x14ac:dyDescent="0.25">
      <c r="CG2950" s="768"/>
      <c r="CH2950" s="768"/>
      <c r="CI2950" s="850"/>
    </row>
    <row r="2951" spans="85:87" x14ac:dyDescent="0.25">
      <c r="CG2951" s="768"/>
      <c r="CH2951" s="768"/>
      <c r="CI2951" s="850"/>
    </row>
    <row r="2952" spans="85:87" x14ac:dyDescent="0.25">
      <c r="CG2952" s="768"/>
      <c r="CH2952" s="768"/>
      <c r="CI2952" s="850"/>
    </row>
    <row r="2953" spans="85:87" x14ac:dyDescent="0.25">
      <c r="CG2953" s="768"/>
      <c r="CH2953" s="768"/>
      <c r="CI2953" s="850"/>
    </row>
    <row r="2954" spans="85:87" x14ac:dyDescent="0.25">
      <c r="CG2954" s="768"/>
      <c r="CH2954" s="768"/>
      <c r="CI2954" s="850"/>
    </row>
    <row r="2955" spans="85:87" x14ac:dyDescent="0.25">
      <c r="CG2955" s="768"/>
      <c r="CH2955" s="768"/>
      <c r="CI2955" s="850"/>
    </row>
    <row r="2956" spans="85:87" x14ac:dyDescent="0.25">
      <c r="CG2956" s="768"/>
      <c r="CH2956" s="768"/>
      <c r="CI2956" s="850"/>
    </row>
    <row r="2957" spans="85:87" x14ac:dyDescent="0.25">
      <c r="CG2957" s="768"/>
      <c r="CH2957" s="768"/>
      <c r="CI2957" s="850"/>
    </row>
    <row r="2958" spans="85:87" x14ac:dyDescent="0.25">
      <c r="CG2958" s="768"/>
      <c r="CH2958" s="768"/>
      <c r="CI2958" s="850"/>
    </row>
    <row r="2959" spans="85:87" x14ac:dyDescent="0.25">
      <c r="CG2959" s="768"/>
      <c r="CH2959" s="768"/>
      <c r="CI2959" s="850"/>
    </row>
    <row r="2960" spans="85:87" x14ac:dyDescent="0.25">
      <c r="CG2960" s="768"/>
      <c r="CH2960" s="768"/>
      <c r="CI2960" s="850"/>
    </row>
    <row r="2961" spans="85:87" x14ac:dyDescent="0.25">
      <c r="CG2961" s="768"/>
      <c r="CH2961" s="768"/>
      <c r="CI2961" s="850"/>
    </row>
    <row r="2962" spans="85:87" x14ac:dyDescent="0.25">
      <c r="CG2962" s="768"/>
      <c r="CH2962" s="768"/>
      <c r="CI2962" s="850"/>
    </row>
    <row r="2963" spans="85:87" x14ac:dyDescent="0.25">
      <c r="CG2963" s="768"/>
      <c r="CH2963" s="768"/>
      <c r="CI2963" s="850"/>
    </row>
    <row r="2964" spans="85:87" x14ac:dyDescent="0.25">
      <c r="CG2964" s="768"/>
      <c r="CH2964" s="768"/>
      <c r="CI2964" s="850"/>
    </row>
    <row r="2965" spans="85:87" x14ac:dyDescent="0.25">
      <c r="CG2965" s="768"/>
      <c r="CH2965" s="768"/>
      <c r="CI2965" s="850"/>
    </row>
    <row r="2966" spans="85:87" x14ac:dyDescent="0.25">
      <c r="CG2966" s="768"/>
      <c r="CH2966" s="768"/>
      <c r="CI2966" s="850"/>
    </row>
    <row r="2967" spans="85:87" x14ac:dyDescent="0.25">
      <c r="CG2967" s="768"/>
      <c r="CH2967" s="768"/>
      <c r="CI2967" s="850"/>
    </row>
    <row r="2968" spans="85:87" x14ac:dyDescent="0.25">
      <c r="CG2968" s="768"/>
      <c r="CH2968" s="768"/>
      <c r="CI2968" s="850"/>
    </row>
    <row r="2969" spans="85:87" x14ac:dyDescent="0.25">
      <c r="CG2969" s="768"/>
      <c r="CH2969" s="768"/>
      <c r="CI2969" s="850"/>
    </row>
    <row r="2970" spans="85:87" x14ac:dyDescent="0.25">
      <c r="CG2970" s="768"/>
      <c r="CH2970" s="768"/>
      <c r="CI2970" s="850"/>
    </row>
    <row r="2971" spans="85:87" x14ac:dyDescent="0.25">
      <c r="CG2971" s="768"/>
      <c r="CH2971" s="768"/>
      <c r="CI2971" s="850"/>
    </row>
    <row r="2972" spans="85:87" x14ac:dyDescent="0.25">
      <c r="CG2972" s="768"/>
      <c r="CH2972" s="768"/>
      <c r="CI2972" s="850"/>
    </row>
    <row r="2973" spans="85:87" x14ac:dyDescent="0.25">
      <c r="CG2973" s="768"/>
      <c r="CH2973" s="768"/>
      <c r="CI2973" s="850"/>
    </row>
    <row r="2974" spans="85:87" x14ac:dyDescent="0.25">
      <c r="CG2974" s="768"/>
      <c r="CH2974" s="768"/>
      <c r="CI2974" s="850"/>
    </row>
    <row r="2975" spans="85:87" x14ac:dyDescent="0.25">
      <c r="CG2975" s="768"/>
      <c r="CH2975" s="768"/>
      <c r="CI2975" s="850"/>
    </row>
    <row r="2976" spans="85:87" x14ac:dyDescent="0.25">
      <c r="CG2976" s="768"/>
      <c r="CH2976" s="768"/>
      <c r="CI2976" s="850"/>
    </row>
    <row r="2977" spans="85:87" x14ac:dyDescent="0.25">
      <c r="CG2977" s="768"/>
      <c r="CH2977" s="768"/>
      <c r="CI2977" s="850"/>
    </row>
    <row r="2978" spans="85:87" x14ac:dyDescent="0.25">
      <c r="CG2978" s="768"/>
      <c r="CH2978" s="768"/>
      <c r="CI2978" s="850"/>
    </row>
    <row r="2979" spans="85:87" x14ac:dyDescent="0.25">
      <c r="CG2979" s="768"/>
      <c r="CH2979" s="768"/>
      <c r="CI2979" s="850"/>
    </row>
    <row r="2980" spans="85:87" x14ac:dyDescent="0.25">
      <c r="CG2980" s="768"/>
      <c r="CH2980" s="768"/>
      <c r="CI2980" s="850"/>
    </row>
    <row r="2981" spans="85:87" x14ac:dyDescent="0.25">
      <c r="CG2981" s="768"/>
      <c r="CH2981" s="768"/>
      <c r="CI2981" s="850"/>
    </row>
    <row r="2982" spans="85:87" x14ac:dyDescent="0.25">
      <c r="CG2982" s="768"/>
      <c r="CH2982" s="768"/>
      <c r="CI2982" s="850"/>
    </row>
    <row r="2983" spans="85:87" x14ac:dyDescent="0.25">
      <c r="CG2983" s="768"/>
      <c r="CH2983" s="768"/>
      <c r="CI2983" s="850"/>
    </row>
    <row r="2984" spans="85:87" x14ac:dyDescent="0.25">
      <c r="CG2984" s="768"/>
      <c r="CH2984" s="768"/>
      <c r="CI2984" s="850"/>
    </row>
    <row r="2985" spans="85:87" x14ac:dyDescent="0.25">
      <c r="CG2985" s="768"/>
      <c r="CH2985" s="768"/>
      <c r="CI2985" s="850"/>
    </row>
    <row r="2986" spans="85:87" x14ac:dyDescent="0.25">
      <c r="CG2986" s="768"/>
      <c r="CH2986" s="768"/>
      <c r="CI2986" s="850"/>
    </row>
    <row r="2987" spans="85:87" x14ac:dyDescent="0.25">
      <c r="CG2987" s="768"/>
      <c r="CH2987" s="768"/>
      <c r="CI2987" s="850"/>
    </row>
    <row r="2988" spans="85:87" x14ac:dyDescent="0.25">
      <c r="CG2988" s="768"/>
      <c r="CH2988" s="768"/>
      <c r="CI2988" s="850"/>
    </row>
    <row r="2989" spans="85:87" x14ac:dyDescent="0.25">
      <c r="CG2989" s="768"/>
      <c r="CH2989" s="768"/>
      <c r="CI2989" s="850"/>
    </row>
    <row r="2990" spans="85:87" x14ac:dyDescent="0.25">
      <c r="CG2990" s="768"/>
      <c r="CH2990" s="768"/>
      <c r="CI2990" s="850"/>
    </row>
    <row r="2991" spans="85:87" x14ac:dyDescent="0.25">
      <c r="CG2991" s="768"/>
      <c r="CH2991" s="768"/>
      <c r="CI2991" s="850"/>
    </row>
    <row r="2992" spans="85:87" x14ac:dyDescent="0.25">
      <c r="CG2992" s="768"/>
      <c r="CH2992" s="768"/>
      <c r="CI2992" s="850"/>
    </row>
    <row r="2993" spans="85:87" x14ac:dyDescent="0.25">
      <c r="CG2993" s="768"/>
      <c r="CH2993" s="768"/>
      <c r="CI2993" s="850"/>
    </row>
    <row r="2994" spans="85:87" x14ac:dyDescent="0.25">
      <c r="CG2994" s="768"/>
      <c r="CH2994" s="768"/>
      <c r="CI2994" s="850"/>
    </row>
    <row r="2995" spans="85:87" x14ac:dyDescent="0.25">
      <c r="CG2995" s="768"/>
      <c r="CH2995" s="768"/>
      <c r="CI2995" s="850"/>
    </row>
    <row r="2996" spans="85:87" x14ac:dyDescent="0.25">
      <c r="CG2996" s="768"/>
      <c r="CH2996" s="768"/>
      <c r="CI2996" s="850"/>
    </row>
    <row r="2997" spans="85:87" x14ac:dyDescent="0.25">
      <c r="CG2997" s="768"/>
      <c r="CH2997" s="768"/>
      <c r="CI2997" s="850"/>
    </row>
    <row r="2998" spans="85:87" x14ac:dyDescent="0.25">
      <c r="CG2998" s="768"/>
      <c r="CH2998" s="768"/>
      <c r="CI2998" s="850"/>
    </row>
    <row r="2999" spans="85:87" x14ac:dyDescent="0.25">
      <c r="CG2999" s="768"/>
      <c r="CH2999" s="768"/>
      <c r="CI2999" s="850"/>
    </row>
    <row r="3000" spans="85:87" x14ac:dyDescent="0.25">
      <c r="CG3000" s="768"/>
      <c r="CH3000" s="768"/>
      <c r="CI3000" s="850"/>
    </row>
    <row r="3001" spans="85:87" x14ac:dyDescent="0.25">
      <c r="CG3001" s="768"/>
      <c r="CH3001" s="768"/>
      <c r="CI3001" s="850"/>
    </row>
    <row r="3002" spans="85:87" x14ac:dyDescent="0.25">
      <c r="CG3002" s="768"/>
      <c r="CH3002" s="768"/>
      <c r="CI3002" s="850"/>
    </row>
    <row r="3003" spans="85:87" x14ac:dyDescent="0.25">
      <c r="CG3003" s="768"/>
      <c r="CH3003" s="768"/>
      <c r="CI3003" s="850"/>
    </row>
    <row r="3004" spans="85:87" x14ac:dyDescent="0.25">
      <c r="CG3004" s="768"/>
      <c r="CH3004" s="768"/>
      <c r="CI3004" s="850"/>
    </row>
    <row r="3005" spans="85:87" x14ac:dyDescent="0.25">
      <c r="CG3005" s="768"/>
      <c r="CH3005" s="768"/>
      <c r="CI3005" s="850"/>
    </row>
    <row r="3006" spans="85:87" x14ac:dyDescent="0.25">
      <c r="CG3006" s="768"/>
      <c r="CH3006" s="768"/>
      <c r="CI3006" s="850"/>
    </row>
    <row r="3007" spans="85:87" x14ac:dyDescent="0.25">
      <c r="CG3007" s="768"/>
      <c r="CH3007" s="768"/>
      <c r="CI3007" s="850"/>
    </row>
    <row r="3008" spans="85:87" x14ac:dyDescent="0.25">
      <c r="CG3008" s="768"/>
      <c r="CH3008" s="768"/>
      <c r="CI3008" s="850"/>
    </row>
    <row r="3009" spans="85:87" x14ac:dyDescent="0.25">
      <c r="CG3009" s="768"/>
      <c r="CH3009" s="768"/>
      <c r="CI3009" s="850"/>
    </row>
    <row r="3010" spans="85:87" x14ac:dyDescent="0.25">
      <c r="CG3010" s="768"/>
      <c r="CH3010" s="768"/>
      <c r="CI3010" s="850"/>
    </row>
    <row r="3011" spans="85:87" x14ac:dyDescent="0.25">
      <c r="CG3011" s="768"/>
      <c r="CH3011" s="768"/>
      <c r="CI3011" s="850"/>
    </row>
    <row r="3012" spans="85:87" x14ac:dyDescent="0.25">
      <c r="CG3012" s="768"/>
      <c r="CH3012" s="768"/>
      <c r="CI3012" s="850"/>
    </row>
    <row r="3013" spans="85:87" x14ac:dyDescent="0.25">
      <c r="CG3013" s="768"/>
      <c r="CH3013" s="768"/>
      <c r="CI3013" s="850"/>
    </row>
    <row r="3014" spans="85:87" x14ac:dyDescent="0.25">
      <c r="CG3014" s="768"/>
      <c r="CH3014" s="768"/>
      <c r="CI3014" s="850"/>
    </row>
    <row r="3015" spans="85:87" x14ac:dyDescent="0.25">
      <c r="CG3015" s="768"/>
      <c r="CH3015" s="768"/>
      <c r="CI3015" s="850"/>
    </row>
    <row r="3016" spans="85:87" x14ac:dyDescent="0.25">
      <c r="CG3016" s="768"/>
      <c r="CH3016" s="768"/>
      <c r="CI3016" s="850"/>
    </row>
    <row r="3017" spans="85:87" x14ac:dyDescent="0.25">
      <c r="CG3017" s="768"/>
      <c r="CH3017" s="768"/>
      <c r="CI3017" s="850"/>
    </row>
    <row r="3018" spans="85:87" x14ac:dyDescent="0.25">
      <c r="CG3018" s="768"/>
      <c r="CH3018" s="768"/>
      <c r="CI3018" s="850"/>
    </row>
    <row r="3019" spans="85:87" x14ac:dyDescent="0.25">
      <c r="CG3019" s="768"/>
      <c r="CH3019" s="768"/>
      <c r="CI3019" s="850"/>
    </row>
    <row r="3020" spans="85:87" x14ac:dyDescent="0.25">
      <c r="CG3020" s="768"/>
      <c r="CH3020" s="768"/>
      <c r="CI3020" s="850"/>
    </row>
    <row r="3021" spans="85:87" x14ac:dyDescent="0.25">
      <c r="CG3021" s="768"/>
      <c r="CH3021" s="768"/>
      <c r="CI3021" s="850"/>
    </row>
    <row r="3022" spans="85:87" x14ac:dyDescent="0.25">
      <c r="CG3022" s="768"/>
      <c r="CH3022" s="768"/>
      <c r="CI3022" s="850"/>
    </row>
    <row r="3023" spans="85:87" x14ac:dyDescent="0.25">
      <c r="CG3023" s="768"/>
      <c r="CH3023" s="768"/>
      <c r="CI3023" s="850"/>
    </row>
    <row r="3024" spans="85:87" x14ac:dyDescent="0.25">
      <c r="CG3024" s="768"/>
      <c r="CH3024" s="768"/>
      <c r="CI3024" s="850"/>
    </row>
    <row r="3025" spans="85:87" x14ac:dyDescent="0.25">
      <c r="CG3025" s="768"/>
      <c r="CH3025" s="768"/>
      <c r="CI3025" s="850"/>
    </row>
    <row r="3026" spans="85:87" x14ac:dyDescent="0.25">
      <c r="CG3026" s="768"/>
      <c r="CH3026" s="768"/>
      <c r="CI3026" s="850"/>
    </row>
    <row r="3027" spans="85:87" x14ac:dyDescent="0.25">
      <c r="CG3027" s="768"/>
      <c r="CH3027" s="768"/>
      <c r="CI3027" s="850"/>
    </row>
    <row r="3028" spans="85:87" x14ac:dyDescent="0.25">
      <c r="CG3028" s="768"/>
      <c r="CH3028" s="768"/>
      <c r="CI3028" s="850"/>
    </row>
    <row r="3029" spans="85:87" x14ac:dyDescent="0.25">
      <c r="CG3029" s="768"/>
      <c r="CH3029" s="768"/>
      <c r="CI3029" s="850"/>
    </row>
    <row r="3030" spans="85:87" x14ac:dyDescent="0.25">
      <c r="CG3030" s="768"/>
      <c r="CH3030" s="768"/>
      <c r="CI3030" s="850"/>
    </row>
    <row r="3031" spans="85:87" x14ac:dyDescent="0.25">
      <c r="CG3031" s="768"/>
      <c r="CH3031" s="768"/>
      <c r="CI3031" s="850"/>
    </row>
    <row r="3032" spans="85:87" x14ac:dyDescent="0.25">
      <c r="CG3032" s="768"/>
      <c r="CH3032" s="768"/>
      <c r="CI3032" s="850"/>
    </row>
    <row r="3033" spans="85:87" x14ac:dyDescent="0.25">
      <c r="CG3033" s="768"/>
      <c r="CH3033" s="768"/>
      <c r="CI3033" s="850"/>
    </row>
    <row r="3034" spans="85:87" x14ac:dyDescent="0.25">
      <c r="CG3034" s="768"/>
      <c r="CH3034" s="768"/>
      <c r="CI3034" s="850"/>
    </row>
    <row r="3035" spans="85:87" x14ac:dyDescent="0.25">
      <c r="CG3035" s="768"/>
      <c r="CH3035" s="768"/>
      <c r="CI3035" s="850"/>
    </row>
    <row r="3036" spans="85:87" x14ac:dyDescent="0.25">
      <c r="CG3036" s="768"/>
      <c r="CH3036" s="768"/>
      <c r="CI3036" s="850"/>
    </row>
    <row r="3037" spans="85:87" x14ac:dyDescent="0.25">
      <c r="CG3037" s="768"/>
      <c r="CH3037" s="768"/>
      <c r="CI3037" s="850"/>
    </row>
    <row r="3038" spans="85:87" x14ac:dyDescent="0.25">
      <c r="CG3038" s="768"/>
      <c r="CH3038" s="768"/>
      <c r="CI3038" s="850"/>
    </row>
    <row r="3039" spans="85:87" x14ac:dyDescent="0.25">
      <c r="CG3039" s="768"/>
      <c r="CH3039" s="768"/>
      <c r="CI3039" s="850"/>
    </row>
    <row r="3040" spans="85:87" x14ac:dyDescent="0.25">
      <c r="CG3040" s="768"/>
      <c r="CH3040" s="768"/>
      <c r="CI3040" s="850"/>
    </row>
    <row r="3041" spans="85:87" x14ac:dyDescent="0.25">
      <c r="CG3041" s="768"/>
      <c r="CH3041" s="768"/>
      <c r="CI3041" s="850"/>
    </row>
    <row r="3042" spans="85:87" x14ac:dyDescent="0.25">
      <c r="CG3042" s="768"/>
      <c r="CH3042" s="768"/>
      <c r="CI3042" s="850"/>
    </row>
    <row r="3043" spans="85:87" x14ac:dyDescent="0.25">
      <c r="CG3043" s="768"/>
      <c r="CH3043" s="768"/>
      <c r="CI3043" s="850"/>
    </row>
    <row r="3044" spans="85:87" x14ac:dyDescent="0.25">
      <c r="CG3044" s="768"/>
      <c r="CH3044" s="768"/>
      <c r="CI3044" s="850"/>
    </row>
    <row r="3045" spans="85:87" x14ac:dyDescent="0.25">
      <c r="CG3045" s="768"/>
      <c r="CH3045" s="768"/>
      <c r="CI3045" s="850"/>
    </row>
    <row r="3046" spans="85:87" x14ac:dyDescent="0.25">
      <c r="CG3046" s="768"/>
      <c r="CH3046" s="768"/>
      <c r="CI3046" s="850"/>
    </row>
    <row r="3047" spans="85:87" x14ac:dyDescent="0.25">
      <c r="CG3047" s="768"/>
      <c r="CH3047" s="768"/>
      <c r="CI3047" s="850"/>
    </row>
    <row r="3048" spans="85:87" x14ac:dyDescent="0.25">
      <c r="CG3048" s="768"/>
      <c r="CH3048" s="768"/>
      <c r="CI3048" s="850"/>
    </row>
    <row r="3049" spans="85:87" x14ac:dyDescent="0.25">
      <c r="CG3049" s="768"/>
      <c r="CH3049" s="768"/>
      <c r="CI3049" s="850"/>
    </row>
    <row r="3050" spans="85:87" x14ac:dyDescent="0.25">
      <c r="CG3050" s="768"/>
      <c r="CH3050" s="768"/>
      <c r="CI3050" s="850"/>
    </row>
    <row r="3051" spans="85:87" x14ac:dyDescent="0.25">
      <c r="CG3051" s="768"/>
      <c r="CH3051" s="768"/>
      <c r="CI3051" s="850"/>
    </row>
    <row r="3052" spans="85:87" x14ac:dyDescent="0.25">
      <c r="CG3052" s="768"/>
      <c r="CH3052" s="768"/>
      <c r="CI3052" s="850"/>
    </row>
    <row r="3053" spans="85:87" x14ac:dyDescent="0.25">
      <c r="CG3053" s="768"/>
      <c r="CH3053" s="768"/>
      <c r="CI3053" s="850"/>
    </row>
    <row r="3054" spans="85:87" x14ac:dyDescent="0.25">
      <c r="CG3054" s="768"/>
      <c r="CH3054" s="768"/>
      <c r="CI3054" s="850"/>
    </row>
    <row r="3055" spans="85:87" x14ac:dyDescent="0.25">
      <c r="CG3055" s="768"/>
      <c r="CH3055" s="768"/>
      <c r="CI3055" s="850"/>
    </row>
    <row r="3056" spans="85:87" x14ac:dyDescent="0.25">
      <c r="CG3056" s="768"/>
      <c r="CH3056" s="768"/>
      <c r="CI3056" s="850"/>
    </row>
    <row r="3057" spans="85:87" x14ac:dyDescent="0.25">
      <c r="CG3057" s="768"/>
      <c r="CH3057" s="768"/>
      <c r="CI3057" s="850"/>
    </row>
    <row r="3058" spans="85:87" x14ac:dyDescent="0.25">
      <c r="CG3058" s="768"/>
      <c r="CH3058" s="768"/>
      <c r="CI3058" s="850"/>
    </row>
    <row r="3059" spans="85:87" x14ac:dyDescent="0.25">
      <c r="CG3059" s="768"/>
      <c r="CH3059" s="768"/>
      <c r="CI3059" s="850"/>
    </row>
    <row r="3060" spans="85:87" x14ac:dyDescent="0.25">
      <c r="CG3060" s="768"/>
      <c r="CH3060" s="768"/>
      <c r="CI3060" s="850"/>
    </row>
    <row r="3061" spans="85:87" x14ac:dyDescent="0.25">
      <c r="CG3061" s="768"/>
      <c r="CH3061" s="768"/>
      <c r="CI3061" s="850"/>
    </row>
    <row r="3062" spans="85:87" x14ac:dyDescent="0.25">
      <c r="CG3062" s="768"/>
      <c r="CH3062" s="768"/>
      <c r="CI3062" s="850"/>
    </row>
    <row r="3063" spans="85:87" x14ac:dyDescent="0.25">
      <c r="CG3063" s="768"/>
      <c r="CH3063" s="768"/>
      <c r="CI3063" s="850"/>
    </row>
    <row r="3064" spans="85:87" x14ac:dyDescent="0.25">
      <c r="CG3064" s="768"/>
      <c r="CH3064" s="768"/>
      <c r="CI3064" s="850"/>
    </row>
    <row r="3065" spans="85:87" x14ac:dyDescent="0.25">
      <c r="CG3065" s="768"/>
      <c r="CH3065" s="768"/>
      <c r="CI3065" s="850"/>
    </row>
    <row r="3066" spans="85:87" x14ac:dyDescent="0.25">
      <c r="CG3066" s="768"/>
      <c r="CH3066" s="768"/>
      <c r="CI3066" s="850"/>
    </row>
    <row r="3067" spans="85:87" x14ac:dyDescent="0.25">
      <c r="CG3067" s="768"/>
      <c r="CH3067" s="768"/>
      <c r="CI3067" s="850"/>
    </row>
    <row r="3068" spans="85:87" x14ac:dyDescent="0.25">
      <c r="CG3068" s="768"/>
      <c r="CH3068" s="768"/>
      <c r="CI3068" s="850"/>
    </row>
    <row r="3069" spans="85:87" x14ac:dyDescent="0.25">
      <c r="CG3069" s="768"/>
      <c r="CH3069" s="768"/>
      <c r="CI3069" s="850"/>
    </row>
    <row r="3070" spans="85:87" x14ac:dyDescent="0.25">
      <c r="CG3070" s="768"/>
      <c r="CH3070" s="768"/>
      <c r="CI3070" s="850"/>
    </row>
    <row r="3071" spans="85:87" x14ac:dyDescent="0.25">
      <c r="CG3071" s="768"/>
      <c r="CH3071" s="768"/>
      <c r="CI3071" s="850"/>
    </row>
    <row r="3072" spans="85:87" x14ac:dyDescent="0.25">
      <c r="CG3072" s="768"/>
      <c r="CH3072" s="768"/>
      <c r="CI3072" s="850"/>
    </row>
    <row r="3073" spans="85:87" x14ac:dyDescent="0.25">
      <c r="CG3073" s="768"/>
      <c r="CH3073" s="768"/>
      <c r="CI3073" s="850"/>
    </row>
    <row r="3074" spans="85:87" x14ac:dyDescent="0.25">
      <c r="CG3074" s="768"/>
      <c r="CH3074" s="768"/>
      <c r="CI3074" s="850"/>
    </row>
    <row r="3075" spans="85:87" x14ac:dyDescent="0.25">
      <c r="CG3075" s="768"/>
      <c r="CH3075" s="768"/>
      <c r="CI3075" s="850"/>
    </row>
    <row r="3076" spans="85:87" x14ac:dyDescent="0.25">
      <c r="CG3076" s="768"/>
      <c r="CH3076" s="768"/>
      <c r="CI3076" s="850"/>
    </row>
    <row r="3077" spans="85:87" x14ac:dyDescent="0.25">
      <c r="CG3077" s="768"/>
      <c r="CH3077" s="768"/>
      <c r="CI3077" s="850"/>
    </row>
    <row r="3078" spans="85:87" x14ac:dyDescent="0.25">
      <c r="CG3078" s="768"/>
      <c r="CH3078" s="768"/>
      <c r="CI3078" s="850"/>
    </row>
    <row r="3079" spans="85:87" x14ac:dyDescent="0.25">
      <c r="CG3079" s="768"/>
      <c r="CH3079" s="768"/>
      <c r="CI3079" s="850"/>
    </row>
    <row r="3080" spans="85:87" x14ac:dyDescent="0.25">
      <c r="CG3080" s="768"/>
      <c r="CH3080" s="768"/>
      <c r="CI3080" s="850"/>
    </row>
    <row r="3081" spans="85:87" x14ac:dyDescent="0.25">
      <c r="CG3081" s="768"/>
      <c r="CH3081" s="768"/>
      <c r="CI3081" s="850"/>
    </row>
    <row r="3082" spans="85:87" x14ac:dyDescent="0.25">
      <c r="CG3082" s="768"/>
      <c r="CH3082" s="768"/>
      <c r="CI3082" s="850"/>
    </row>
    <row r="3083" spans="85:87" x14ac:dyDescent="0.25">
      <c r="CG3083" s="768"/>
      <c r="CH3083" s="768"/>
      <c r="CI3083" s="850"/>
    </row>
    <row r="3084" spans="85:87" x14ac:dyDescent="0.25">
      <c r="CG3084" s="768"/>
      <c r="CH3084" s="768"/>
      <c r="CI3084" s="850"/>
    </row>
    <row r="3085" spans="85:87" x14ac:dyDescent="0.25">
      <c r="CG3085" s="768"/>
      <c r="CH3085" s="768"/>
      <c r="CI3085" s="850"/>
    </row>
    <row r="3086" spans="85:87" x14ac:dyDescent="0.25">
      <c r="CG3086" s="768"/>
      <c r="CH3086" s="768"/>
      <c r="CI3086" s="850"/>
    </row>
    <row r="3087" spans="85:87" x14ac:dyDescent="0.25">
      <c r="CG3087" s="768"/>
      <c r="CH3087" s="768"/>
      <c r="CI3087" s="850"/>
    </row>
    <row r="3088" spans="85:87" x14ac:dyDescent="0.25">
      <c r="CG3088" s="768"/>
      <c r="CH3088" s="768"/>
      <c r="CI3088" s="850"/>
    </row>
    <row r="3089" spans="85:87" x14ac:dyDescent="0.25">
      <c r="CG3089" s="768"/>
      <c r="CH3089" s="768"/>
      <c r="CI3089" s="850"/>
    </row>
    <row r="3090" spans="85:87" x14ac:dyDescent="0.25">
      <c r="CG3090" s="768"/>
      <c r="CH3090" s="768"/>
      <c r="CI3090" s="850"/>
    </row>
    <row r="3091" spans="85:87" x14ac:dyDescent="0.25">
      <c r="CG3091" s="768"/>
      <c r="CH3091" s="768"/>
      <c r="CI3091" s="850"/>
    </row>
    <row r="3092" spans="85:87" x14ac:dyDescent="0.25">
      <c r="CG3092" s="768"/>
      <c r="CH3092" s="768"/>
      <c r="CI3092" s="850"/>
    </row>
    <row r="3093" spans="85:87" x14ac:dyDescent="0.25">
      <c r="CG3093" s="768"/>
      <c r="CH3093" s="768"/>
      <c r="CI3093" s="850"/>
    </row>
    <row r="3094" spans="85:87" x14ac:dyDescent="0.25">
      <c r="CG3094" s="768"/>
      <c r="CH3094" s="768"/>
      <c r="CI3094" s="850"/>
    </row>
    <row r="3095" spans="85:87" x14ac:dyDescent="0.25">
      <c r="CG3095" s="768"/>
      <c r="CH3095" s="768"/>
      <c r="CI3095" s="850"/>
    </row>
    <row r="3096" spans="85:87" x14ac:dyDescent="0.25">
      <c r="CG3096" s="768"/>
      <c r="CH3096" s="768"/>
      <c r="CI3096" s="850"/>
    </row>
    <row r="3097" spans="85:87" x14ac:dyDescent="0.25">
      <c r="CG3097" s="768"/>
      <c r="CH3097" s="768"/>
      <c r="CI3097" s="850"/>
    </row>
    <row r="3098" spans="85:87" x14ac:dyDescent="0.25">
      <c r="CG3098" s="768"/>
      <c r="CH3098" s="768"/>
      <c r="CI3098" s="850"/>
    </row>
    <row r="3099" spans="85:87" x14ac:dyDescent="0.25">
      <c r="CG3099" s="768"/>
      <c r="CH3099" s="768"/>
      <c r="CI3099" s="850"/>
    </row>
    <row r="3100" spans="85:87" x14ac:dyDescent="0.25">
      <c r="CG3100" s="768"/>
      <c r="CH3100" s="768"/>
      <c r="CI3100" s="850"/>
    </row>
    <row r="3101" spans="85:87" x14ac:dyDescent="0.25">
      <c r="CG3101" s="768"/>
      <c r="CH3101" s="768"/>
      <c r="CI3101" s="850"/>
    </row>
    <row r="3102" spans="85:87" x14ac:dyDescent="0.25">
      <c r="CG3102" s="768"/>
      <c r="CH3102" s="768"/>
      <c r="CI3102" s="850"/>
    </row>
    <row r="3103" spans="85:87" x14ac:dyDescent="0.25">
      <c r="CG3103" s="768"/>
      <c r="CH3103" s="768"/>
      <c r="CI3103" s="850"/>
    </row>
    <row r="3104" spans="85:87" x14ac:dyDescent="0.25">
      <c r="CG3104" s="768"/>
      <c r="CH3104" s="768"/>
      <c r="CI3104" s="850"/>
    </row>
    <row r="3105" spans="85:87" x14ac:dyDescent="0.25">
      <c r="CG3105" s="768"/>
      <c r="CH3105" s="768"/>
      <c r="CI3105" s="850"/>
    </row>
    <row r="3106" spans="85:87" x14ac:dyDescent="0.25">
      <c r="CG3106" s="768"/>
      <c r="CH3106" s="768"/>
      <c r="CI3106" s="850"/>
    </row>
    <row r="3107" spans="85:87" x14ac:dyDescent="0.25">
      <c r="CG3107" s="768"/>
      <c r="CH3107" s="768"/>
      <c r="CI3107" s="850"/>
    </row>
    <row r="3108" spans="85:87" x14ac:dyDescent="0.25">
      <c r="CG3108" s="768"/>
      <c r="CH3108" s="768"/>
      <c r="CI3108" s="850"/>
    </row>
    <row r="3109" spans="85:87" x14ac:dyDescent="0.25">
      <c r="CG3109" s="768"/>
      <c r="CH3109" s="768"/>
      <c r="CI3109" s="850"/>
    </row>
    <row r="3110" spans="85:87" x14ac:dyDescent="0.25">
      <c r="CG3110" s="768"/>
      <c r="CH3110" s="768"/>
      <c r="CI3110" s="850"/>
    </row>
    <row r="3111" spans="85:87" x14ac:dyDescent="0.25">
      <c r="CG3111" s="768"/>
      <c r="CH3111" s="768"/>
      <c r="CI3111" s="850"/>
    </row>
    <row r="3112" spans="85:87" x14ac:dyDescent="0.25">
      <c r="CG3112" s="768"/>
      <c r="CH3112" s="768"/>
      <c r="CI3112" s="850"/>
    </row>
    <row r="3113" spans="85:87" x14ac:dyDescent="0.25">
      <c r="CG3113" s="768"/>
      <c r="CH3113" s="768"/>
      <c r="CI3113" s="850"/>
    </row>
    <row r="3114" spans="85:87" x14ac:dyDescent="0.25">
      <c r="CG3114" s="768"/>
      <c r="CH3114" s="768"/>
      <c r="CI3114" s="850"/>
    </row>
    <row r="3115" spans="85:87" x14ac:dyDescent="0.25">
      <c r="CG3115" s="768"/>
      <c r="CH3115" s="768"/>
      <c r="CI3115" s="850"/>
    </row>
    <row r="3116" spans="85:87" x14ac:dyDescent="0.25">
      <c r="CG3116" s="768"/>
      <c r="CH3116" s="768"/>
      <c r="CI3116" s="850"/>
    </row>
    <row r="3117" spans="85:87" x14ac:dyDescent="0.25">
      <c r="CG3117" s="768"/>
      <c r="CH3117" s="768"/>
      <c r="CI3117" s="850"/>
    </row>
    <row r="3118" spans="85:87" x14ac:dyDescent="0.25">
      <c r="CG3118" s="768"/>
      <c r="CH3118" s="768"/>
      <c r="CI3118" s="850"/>
    </row>
    <row r="3119" spans="85:87" x14ac:dyDescent="0.25">
      <c r="CG3119" s="768"/>
      <c r="CH3119" s="768"/>
      <c r="CI3119" s="850"/>
    </row>
    <row r="3120" spans="85:87" x14ac:dyDescent="0.25">
      <c r="CG3120" s="768"/>
      <c r="CH3120" s="768"/>
      <c r="CI3120" s="850"/>
    </row>
    <row r="3121" spans="85:87" x14ac:dyDescent="0.25">
      <c r="CG3121" s="768"/>
      <c r="CH3121" s="768"/>
      <c r="CI3121" s="850"/>
    </row>
    <row r="3122" spans="85:87" x14ac:dyDescent="0.25">
      <c r="CG3122" s="768"/>
      <c r="CH3122" s="768"/>
      <c r="CI3122" s="850"/>
    </row>
    <row r="3123" spans="85:87" x14ac:dyDescent="0.25">
      <c r="CG3123" s="768"/>
      <c r="CH3123" s="768"/>
      <c r="CI3123" s="850"/>
    </row>
    <row r="3124" spans="85:87" x14ac:dyDescent="0.25">
      <c r="CG3124" s="768"/>
      <c r="CH3124" s="768"/>
      <c r="CI3124" s="850"/>
    </row>
    <row r="3125" spans="85:87" x14ac:dyDescent="0.25">
      <c r="CG3125" s="768"/>
      <c r="CH3125" s="768"/>
      <c r="CI3125" s="850"/>
    </row>
    <row r="3126" spans="85:87" x14ac:dyDescent="0.25">
      <c r="CG3126" s="768"/>
      <c r="CH3126" s="768"/>
      <c r="CI3126" s="850"/>
    </row>
    <row r="3127" spans="85:87" x14ac:dyDescent="0.25">
      <c r="CG3127" s="768"/>
      <c r="CH3127" s="768"/>
      <c r="CI3127" s="850"/>
    </row>
    <row r="3128" spans="85:87" x14ac:dyDescent="0.25">
      <c r="CG3128" s="768"/>
      <c r="CH3128" s="768"/>
      <c r="CI3128" s="850"/>
    </row>
    <row r="3129" spans="85:87" x14ac:dyDescent="0.25">
      <c r="CG3129" s="768"/>
      <c r="CH3129" s="768"/>
      <c r="CI3129" s="850"/>
    </row>
    <row r="3130" spans="85:87" x14ac:dyDescent="0.25">
      <c r="CG3130" s="768"/>
      <c r="CH3130" s="768"/>
      <c r="CI3130" s="850"/>
    </row>
    <row r="3131" spans="85:87" x14ac:dyDescent="0.25">
      <c r="CG3131" s="768"/>
      <c r="CH3131" s="768"/>
      <c r="CI3131" s="850"/>
    </row>
    <row r="3132" spans="85:87" x14ac:dyDescent="0.25">
      <c r="CG3132" s="768"/>
      <c r="CH3132" s="768"/>
      <c r="CI3132" s="850"/>
    </row>
    <row r="3133" spans="85:87" x14ac:dyDescent="0.25">
      <c r="CG3133" s="768"/>
      <c r="CH3133" s="768"/>
      <c r="CI3133" s="850"/>
    </row>
    <row r="3134" spans="85:87" x14ac:dyDescent="0.25">
      <c r="CG3134" s="768"/>
      <c r="CH3134" s="768"/>
      <c r="CI3134" s="850"/>
    </row>
    <row r="3135" spans="85:87" x14ac:dyDescent="0.25">
      <c r="CG3135" s="768"/>
      <c r="CH3135" s="768"/>
      <c r="CI3135" s="850"/>
    </row>
    <row r="3136" spans="85:87" x14ac:dyDescent="0.25">
      <c r="CG3136" s="768"/>
      <c r="CH3136" s="768"/>
      <c r="CI3136" s="850"/>
    </row>
    <row r="3137" spans="85:87" x14ac:dyDescent="0.25">
      <c r="CG3137" s="768"/>
      <c r="CH3137" s="768"/>
      <c r="CI3137" s="850"/>
    </row>
    <row r="3138" spans="85:87" x14ac:dyDescent="0.25">
      <c r="CG3138" s="768"/>
      <c r="CH3138" s="768"/>
      <c r="CI3138" s="850"/>
    </row>
    <row r="3139" spans="85:87" x14ac:dyDescent="0.25">
      <c r="CG3139" s="768"/>
      <c r="CH3139" s="768"/>
      <c r="CI3139" s="850"/>
    </row>
    <row r="3140" spans="85:87" x14ac:dyDescent="0.25">
      <c r="CG3140" s="768"/>
      <c r="CH3140" s="768"/>
      <c r="CI3140" s="850"/>
    </row>
    <row r="3141" spans="85:87" x14ac:dyDescent="0.25">
      <c r="CG3141" s="768"/>
      <c r="CH3141" s="768"/>
      <c r="CI3141" s="850"/>
    </row>
    <row r="3142" spans="85:87" x14ac:dyDescent="0.25">
      <c r="CG3142" s="768"/>
      <c r="CH3142" s="768"/>
      <c r="CI3142" s="850"/>
    </row>
    <row r="3143" spans="85:87" x14ac:dyDescent="0.25">
      <c r="CG3143" s="768"/>
      <c r="CH3143" s="768"/>
      <c r="CI3143" s="850"/>
    </row>
    <row r="3144" spans="85:87" x14ac:dyDescent="0.25">
      <c r="CG3144" s="768"/>
      <c r="CH3144" s="768"/>
      <c r="CI3144" s="850"/>
    </row>
    <row r="3145" spans="85:87" x14ac:dyDescent="0.25">
      <c r="CG3145" s="768"/>
      <c r="CH3145" s="768"/>
      <c r="CI3145" s="850"/>
    </row>
    <row r="3146" spans="85:87" x14ac:dyDescent="0.25">
      <c r="CG3146" s="768"/>
      <c r="CH3146" s="768"/>
      <c r="CI3146" s="850"/>
    </row>
    <row r="3147" spans="85:87" x14ac:dyDescent="0.25">
      <c r="CG3147" s="768"/>
      <c r="CH3147" s="768"/>
      <c r="CI3147" s="850"/>
    </row>
    <row r="3148" spans="85:87" x14ac:dyDescent="0.25">
      <c r="CG3148" s="768"/>
      <c r="CH3148" s="768"/>
      <c r="CI3148" s="850"/>
    </row>
    <row r="3149" spans="85:87" x14ac:dyDescent="0.25">
      <c r="CG3149" s="768"/>
      <c r="CH3149" s="768"/>
      <c r="CI3149" s="850"/>
    </row>
    <row r="3150" spans="85:87" x14ac:dyDescent="0.25">
      <c r="CG3150" s="768"/>
      <c r="CH3150" s="768"/>
      <c r="CI3150" s="850"/>
    </row>
    <row r="3151" spans="85:87" x14ac:dyDescent="0.25">
      <c r="CG3151" s="768"/>
      <c r="CH3151" s="768"/>
      <c r="CI3151" s="850"/>
    </row>
    <row r="3152" spans="85:87" x14ac:dyDescent="0.25">
      <c r="CG3152" s="768"/>
      <c r="CH3152" s="768"/>
      <c r="CI3152" s="850"/>
    </row>
    <row r="3153" spans="85:87" x14ac:dyDescent="0.25">
      <c r="CG3153" s="768"/>
      <c r="CH3153" s="768"/>
      <c r="CI3153" s="850"/>
    </row>
    <row r="3154" spans="85:87" x14ac:dyDescent="0.25">
      <c r="CG3154" s="768"/>
      <c r="CH3154" s="768"/>
      <c r="CI3154" s="850"/>
    </row>
    <row r="3155" spans="85:87" x14ac:dyDescent="0.25">
      <c r="CG3155" s="768"/>
      <c r="CH3155" s="768"/>
      <c r="CI3155" s="850"/>
    </row>
    <row r="3156" spans="85:87" x14ac:dyDescent="0.25">
      <c r="CG3156" s="768"/>
      <c r="CH3156" s="768"/>
      <c r="CI3156" s="850"/>
    </row>
    <row r="3157" spans="85:87" x14ac:dyDescent="0.25">
      <c r="CG3157" s="768"/>
      <c r="CH3157" s="768"/>
      <c r="CI3157" s="850"/>
    </row>
    <row r="3158" spans="85:87" x14ac:dyDescent="0.25">
      <c r="CG3158" s="768"/>
      <c r="CH3158" s="768"/>
      <c r="CI3158" s="850"/>
    </row>
    <row r="3159" spans="85:87" x14ac:dyDescent="0.25">
      <c r="CG3159" s="768"/>
      <c r="CH3159" s="768"/>
      <c r="CI3159" s="850"/>
    </row>
    <row r="3160" spans="85:87" x14ac:dyDescent="0.25">
      <c r="CG3160" s="768"/>
      <c r="CH3160" s="768"/>
      <c r="CI3160" s="850"/>
    </row>
    <row r="3161" spans="85:87" x14ac:dyDescent="0.25">
      <c r="CG3161" s="768"/>
      <c r="CH3161" s="768"/>
      <c r="CI3161" s="850"/>
    </row>
    <row r="3162" spans="85:87" x14ac:dyDescent="0.25">
      <c r="CG3162" s="768"/>
      <c r="CH3162" s="768"/>
      <c r="CI3162" s="850"/>
    </row>
    <row r="3163" spans="85:87" x14ac:dyDescent="0.25">
      <c r="CG3163" s="768"/>
      <c r="CH3163" s="768"/>
      <c r="CI3163" s="850"/>
    </row>
    <row r="3164" spans="85:87" x14ac:dyDescent="0.25">
      <c r="CG3164" s="768"/>
      <c r="CH3164" s="768"/>
      <c r="CI3164" s="850"/>
    </row>
    <row r="3165" spans="85:87" x14ac:dyDescent="0.25">
      <c r="CG3165" s="768"/>
      <c r="CH3165" s="768"/>
      <c r="CI3165" s="850"/>
    </row>
    <row r="3166" spans="85:87" x14ac:dyDescent="0.25">
      <c r="CG3166" s="768"/>
      <c r="CH3166" s="768"/>
      <c r="CI3166" s="850"/>
    </row>
    <row r="3167" spans="85:87" x14ac:dyDescent="0.25">
      <c r="CG3167" s="768"/>
      <c r="CH3167" s="768"/>
      <c r="CI3167" s="850"/>
    </row>
    <row r="3168" spans="85:87" x14ac:dyDescent="0.25">
      <c r="CG3168" s="768"/>
      <c r="CH3168" s="768"/>
      <c r="CI3168" s="850"/>
    </row>
    <row r="3169" spans="85:87" x14ac:dyDescent="0.25">
      <c r="CG3169" s="768"/>
      <c r="CH3169" s="768"/>
      <c r="CI3169" s="850"/>
    </row>
    <row r="3170" spans="85:87" x14ac:dyDescent="0.25">
      <c r="CG3170" s="768"/>
      <c r="CH3170" s="768"/>
      <c r="CI3170" s="850"/>
    </row>
    <row r="3171" spans="85:87" x14ac:dyDescent="0.25">
      <c r="CG3171" s="768"/>
      <c r="CH3171" s="768"/>
      <c r="CI3171" s="850"/>
    </row>
    <row r="3172" spans="85:87" x14ac:dyDescent="0.25">
      <c r="CG3172" s="768"/>
      <c r="CH3172" s="768"/>
      <c r="CI3172" s="850"/>
    </row>
    <row r="3173" spans="85:87" x14ac:dyDescent="0.25">
      <c r="CG3173" s="768"/>
      <c r="CH3173" s="768"/>
      <c r="CI3173" s="850"/>
    </row>
    <row r="3174" spans="85:87" x14ac:dyDescent="0.25">
      <c r="CG3174" s="768"/>
      <c r="CH3174" s="768"/>
      <c r="CI3174" s="850"/>
    </row>
    <row r="3175" spans="85:87" x14ac:dyDescent="0.25">
      <c r="CG3175" s="768"/>
      <c r="CH3175" s="768"/>
      <c r="CI3175" s="850"/>
    </row>
    <row r="3176" spans="85:87" x14ac:dyDescent="0.25">
      <c r="CG3176" s="768"/>
      <c r="CH3176" s="768"/>
      <c r="CI3176" s="850"/>
    </row>
    <row r="3177" spans="85:87" x14ac:dyDescent="0.25">
      <c r="CG3177" s="768"/>
      <c r="CH3177" s="768"/>
      <c r="CI3177" s="850"/>
    </row>
    <row r="3178" spans="85:87" x14ac:dyDescent="0.25">
      <c r="CG3178" s="768"/>
      <c r="CH3178" s="768"/>
      <c r="CI3178" s="850"/>
    </row>
    <row r="3179" spans="85:87" x14ac:dyDescent="0.25">
      <c r="CG3179" s="768"/>
      <c r="CH3179" s="768"/>
      <c r="CI3179" s="850"/>
    </row>
    <row r="3180" spans="85:87" x14ac:dyDescent="0.25">
      <c r="CG3180" s="768"/>
      <c r="CH3180" s="768"/>
      <c r="CI3180" s="850"/>
    </row>
    <row r="3181" spans="85:87" x14ac:dyDescent="0.25">
      <c r="CG3181" s="768"/>
      <c r="CH3181" s="768"/>
      <c r="CI3181" s="850"/>
    </row>
    <row r="3182" spans="85:87" x14ac:dyDescent="0.25">
      <c r="CG3182" s="768"/>
      <c r="CH3182" s="768"/>
      <c r="CI3182" s="850"/>
    </row>
    <row r="3183" spans="85:87" x14ac:dyDescent="0.25">
      <c r="CG3183" s="768"/>
      <c r="CH3183" s="768"/>
      <c r="CI3183" s="850"/>
    </row>
    <row r="3184" spans="85:87" x14ac:dyDescent="0.25">
      <c r="CG3184" s="768"/>
      <c r="CH3184" s="768"/>
      <c r="CI3184" s="850"/>
    </row>
    <row r="3185" spans="85:87" x14ac:dyDescent="0.25">
      <c r="CG3185" s="768"/>
      <c r="CH3185" s="768"/>
      <c r="CI3185" s="850"/>
    </row>
    <row r="3186" spans="85:87" x14ac:dyDescent="0.25">
      <c r="CG3186" s="768"/>
      <c r="CH3186" s="768"/>
      <c r="CI3186" s="850"/>
    </row>
    <row r="3187" spans="85:87" x14ac:dyDescent="0.25">
      <c r="CG3187" s="768"/>
      <c r="CH3187" s="768"/>
      <c r="CI3187" s="850"/>
    </row>
    <row r="3188" spans="85:87" x14ac:dyDescent="0.25">
      <c r="CG3188" s="768"/>
      <c r="CH3188" s="768"/>
      <c r="CI3188" s="850"/>
    </row>
    <row r="3189" spans="85:87" x14ac:dyDescent="0.25">
      <c r="CG3189" s="768"/>
      <c r="CH3189" s="768"/>
      <c r="CI3189" s="850"/>
    </row>
    <row r="3190" spans="85:87" x14ac:dyDescent="0.25">
      <c r="CG3190" s="768"/>
      <c r="CH3190" s="768"/>
      <c r="CI3190" s="850"/>
    </row>
    <row r="3191" spans="85:87" x14ac:dyDescent="0.25">
      <c r="CG3191" s="768"/>
      <c r="CH3191" s="768"/>
      <c r="CI3191" s="850"/>
    </row>
    <row r="3192" spans="85:87" x14ac:dyDescent="0.25">
      <c r="CG3192" s="768"/>
      <c r="CH3192" s="768"/>
      <c r="CI3192" s="850"/>
    </row>
    <row r="3193" spans="85:87" x14ac:dyDescent="0.25">
      <c r="CG3193" s="768"/>
      <c r="CH3193" s="768"/>
      <c r="CI3193" s="850"/>
    </row>
    <row r="3194" spans="85:87" x14ac:dyDescent="0.25">
      <c r="CG3194" s="768"/>
      <c r="CH3194" s="768"/>
      <c r="CI3194" s="850"/>
    </row>
    <row r="3195" spans="85:87" x14ac:dyDescent="0.25">
      <c r="CG3195" s="768"/>
      <c r="CH3195" s="768"/>
      <c r="CI3195" s="850"/>
    </row>
    <row r="3196" spans="85:87" x14ac:dyDescent="0.25">
      <c r="CG3196" s="768"/>
      <c r="CH3196" s="768"/>
      <c r="CI3196" s="850"/>
    </row>
    <row r="3197" spans="85:87" x14ac:dyDescent="0.25">
      <c r="CG3197" s="768"/>
      <c r="CH3197" s="768"/>
      <c r="CI3197" s="850"/>
    </row>
    <row r="3198" spans="85:87" x14ac:dyDescent="0.25">
      <c r="CG3198" s="768"/>
      <c r="CH3198" s="768"/>
      <c r="CI3198" s="850"/>
    </row>
    <row r="3199" spans="85:87" x14ac:dyDescent="0.25">
      <c r="CG3199" s="768"/>
      <c r="CH3199" s="768"/>
      <c r="CI3199" s="850"/>
    </row>
    <row r="3200" spans="85:87" x14ac:dyDescent="0.25">
      <c r="CG3200" s="768"/>
      <c r="CH3200" s="768"/>
      <c r="CI3200" s="850"/>
    </row>
    <row r="3201" spans="85:87" x14ac:dyDescent="0.25">
      <c r="CG3201" s="768"/>
      <c r="CH3201" s="768"/>
      <c r="CI3201" s="850"/>
    </row>
    <row r="3202" spans="85:87" x14ac:dyDescent="0.25">
      <c r="CG3202" s="768"/>
      <c r="CH3202" s="768"/>
      <c r="CI3202" s="850"/>
    </row>
    <row r="3203" spans="85:87" x14ac:dyDescent="0.25">
      <c r="CG3203" s="768"/>
      <c r="CH3203" s="768"/>
      <c r="CI3203" s="850"/>
    </row>
    <row r="3204" spans="85:87" x14ac:dyDescent="0.25">
      <c r="CG3204" s="768"/>
      <c r="CH3204" s="768"/>
      <c r="CI3204" s="850"/>
    </row>
    <row r="3205" spans="85:87" x14ac:dyDescent="0.25">
      <c r="CG3205" s="768"/>
      <c r="CH3205" s="768"/>
      <c r="CI3205" s="850"/>
    </row>
    <row r="3206" spans="85:87" x14ac:dyDescent="0.25">
      <c r="CG3206" s="768"/>
      <c r="CH3206" s="768"/>
      <c r="CI3206" s="850"/>
    </row>
    <row r="3207" spans="85:87" x14ac:dyDescent="0.25">
      <c r="CG3207" s="768"/>
      <c r="CH3207" s="768"/>
      <c r="CI3207" s="850"/>
    </row>
    <row r="3208" spans="85:87" x14ac:dyDescent="0.25">
      <c r="CG3208" s="768"/>
      <c r="CH3208" s="768"/>
      <c r="CI3208" s="850"/>
    </row>
    <row r="3209" spans="85:87" x14ac:dyDescent="0.25">
      <c r="CG3209" s="768"/>
      <c r="CH3209" s="768"/>
      <c r="CI3209" s="850"/>
    </row>
    <row r="3210" spans="85:87" x14ac:dyDescent="0.25">
      <c r="CG3210" s="768"/>
      <c r="CH3210" s="768"/>
      <c r="CI3210" s="850"/>
    </row>
    <row r="3211" spans="85:87" x14ac:dyDescent="0.25">
      <c r="CG3211" s="768"/>
      <c r="CH3211" s="768"/>
      <c r="CI3211" s="850"/>
    </row>
    <row r="3212" spans="85:87" x14ac:dyDescent="0.25">
      <c r="CG3212" s="768"/>
      <c r="CH3212" s="768"/>
      <c r="CI3212" s="850"/>
    </row>
    <row r="3213" spans="85:87" x14ac:dyDescent="0.25">
      <c r="CG3213" s="768"/>
      <c r="CH3213" s="768"/>
      <c r="CI3213" s="850"/>
    </row>
    <row r="3214" spans="85:87" x14ac:dyDescent="0.25">
      <c r="CG3214" s="768"/>
      <c r="CH3214" s="768"/>
      <c r="CI3214" s="850"/>
    </row>
    <row r="3215" spans="85:87" x14ac:dyDescent="0.25">
      <c r="CG3215" s="768"/>
      <c r="CH3215" s="768"/>
      <c r="CI3215" s="850"/>
    </row>
    <row r="3216" spans="85:87" x14ac:dyDescent="0.25">
      <c r="CG3216" s="768"/>
      <c r="CH3216" s="768"/>
      <c r="CI3216" s="850"/>
    </row>
    <row r="3217" spans="85:87" x14ac:dyDescent="0.25">
      <c r="CG3217" s="768"/>
      <c r="CH3217" s="768"/>
      <c r="CI3217" s="850"/>
    </row>
    <row r="3218" spans="85:87" x14ac:dyDescent="0.25">
      <c r="CG3218" s="768"/>
      <c r="CH3218" s="768"/>
      <c r="CI3218" s="850"/>
    </row>
    <row r="3219" spans="85:87" x14ac:dyDescent="0.25">
      <c r="CG3219" s="768"/>
      <c r="CH3219" s="768"/>
      <c r="CI3219" s="850"/>
    </row>
    <row r="3220" spans="85:87" x14ac:dyDescent="0.25">
      <c r="CG3220" s="768"/>
      <c r="CH3220" s="768"/>
      <c r="CI3220" s="850"/>
    </row>
    <row r="3221" spans="85:87" x14ac:dyDescent="0.25">
      <c r="CG3221" s="768"/>
      <c r="CH3221" s="768"/>
      <c r="CI3221" s="850"/>
    </row>
    <row r="3222" spans="85:87" x14ac:dyDescent="0.25">
      <c r="CG3222" s="768"/>
      <c r="CH3222" s="768"/>
      <c r="CI3222" s="850"/>
    </row>
    <row r="3223" spans="85:87" x14ac:dyDescent="0.25">
      <c r="CG3223" s="768"/>
      <c r="CH3223" s="768"/>
      <c r="CI3223" s="850"/>
    </row>
    <row r="3224" spans="85:87" x14ac:dyDescent="0.25">
      <c r="CG3224" s="768"/>
      <c r="CH3224" s="768"/>
      <c r="CI3224" s="850"/>
    </row>
    <row r="3225" spans="85:87" x14ac:dyDescent="0.25">
      <c r="CG3225" s="768"/>
      <c r="CH3225" s="768"/>
      <c r="CI3225" s="850"/>
    </row>
    <row r="3226" spans="85:87" x14ac:dyDescent="0.25">
      <c r="CG3226" s="768"/>
      <c r="CH3226" s="768"/>
      <c r="CI3226" s="850"/>
    </row>
    <row r="3227" spans="85:87" x14ac:dyDescent="0.25">
      <c r="CG3227" s="768"/>
      <c r="CH3227" s="768"/>
      <c r="CI3227" s="850"/>
    </row>
    <row r="3228" spans="85:87" x14ac:dyDescent="0.25">
      <c r="CG3228" s="768"/>
      <c r="CH3228" s="768"/>
      <c r="CI3228" s="850"/>
    </row>
    <row r="3229" spans="85:87" x14ac:dyDescent="0.25">
      <c r="CG3229" s="768"/>
      <c r="CH3229" s="768"/>
      <c r="CI3229" s="850"/>
    </row>
    <row r="3230" spans="85:87" x14ac:dyDescent="0.25">
      <c r="CG3230" s="768"/>
      <c r="CH3230" s="768"/>
      <c r="CI3230" s="850"/>
    </row>
    <row r="3231" spans="85:87" x14ac:dyDescent="0.25">
      <c r="CG3231" s="768"/>
      <c r="CH3231" s="768"/>
      <c r="CI3231" s="850"/>
    </row>
    <row r="3232" spans="85:87" x14ac:dyDescent="0.25">
      <c r="CG3232" s="768"/>
      <c r="CH3232" s="768"/>
      <c r="CI3232" s="850"/>
    </row>
    <row r="3233" spans="85:87" x14ac:dyDescent="0.25">
      <c r="CG3233" s="768"/>
      <c r="CH3233" s="768"/>
      <c r="CI3233" s="850"/>
    </row>
    <row r="3234" spans="85:87" x14ac:dyDescent="0.25">
      <c r="CG3234" s="768"/>
      <c r="CH3234" s="768"/>
      <c r="CI3234" s="850"/>
    </row>
    <row r="3235" spans="85:87" x14ac:dyDescent="0.25">
      <c r="CG3235" s="768"/>
      <c r="CH3235" s="768"/>
      <c r="CI3235" s="850"/>
    </row>
    <row r="3236" spans="85:87" x14ac:dyDescent="0.25">
      <c r="CG3236" s="768"/>
      <c r="CH3236" s="768"/>
      <c r="CI3236" s="850"/>
    </row>
    <row r="3237" spans="85:87" x14ac:dyDescent="0.25">
      <c r="CG3237" s="768"/>
      <c r="CH3237" s="768"/>
      <c r="CI3237" s="850"/>
    </row>
    <row r="3238" spans="85:87" x14ac:dyDescent="0.25">
      <c r="CG3238" s="768"/>
      <c r="CH3238" s="768"/>
      <c r="CI3238" s="850"/>
    </row>
    <row r="3239" spans="85:87" x14ac:dyDescent="0.25">
      <c r="CG3239" s="768"/>
      <c r="CH3239" s="768"/>
      <c r="CI3239" s="850"/>
    </row>
    <row r="3240" spans="85:87" x14ac:dyDescent="0.25">
      <c r="CG3240" s="768"/>
      <c r="CH3240" s="768"/>
      <c r="CI3240" s="850"/>
    </row>
    <row r="3241" spans="85:87" x14ac:dyDescent="0.25">
      <c r="CG3241" s="768"/>
      <c r="CH3241" s="768"/>
      <c r="CI3241" s="850"/>
    </row>
    <row r="3242" spans="85:87" x14ac:dyDescent="0.25">
      <c r="CG3242" s="768"/>
      <c r="CH3242" s="768"/>
      <c r="CI3242" s="850"/>
    </row>
    <row r="3243" spans="85:87" x14ac:dyDescent="0.25">
      <c r="CG3243" s="768"/>
      <c r="CH3243" s="768"/>
      <c r="CI3243" s="850"/>
    </row>
    <row r="3244" spans="85:87" x14ac:dyDescent="0.25">
      <c r="CG3244" s="768"/>
      <c r="CH3244" s="768"/>
      <c r="CI3244" s="850"/>
    </row>
    <row r="3245" spans="85:87" x14ac:dyDescent="0.25">
      <c r="CG3245" s="768"/>
      <c r="CH3245" s="768"/>
      <c r="CI3245" s="850"/>
    </row>
    <row r="3246" spans="85:87" x14ac:dyDescent="0.25">
      <c r="CG3246" s="768"/>
      <c r="CH3246" s="768"/>
      <c r="CI3246" s="850"/>
    </row>
    <row r="3247" spans="85:87" x14ac:dyDescent="0.25">
      <c r="CG3247" s="768"/>
      <c r="CH3247" s="768"/>
      <c r="CI3247" s="850"/>
    </row>
    <row r="3248" spans="85:87" x14ac:dyDescent="0.25">
      <c r="CG3248" s="768"/>
      <c r="CH3248" s="768"/>
      <c r="CI3248" s="850"/>
    </row>
    <row r="3249" spans="85:87" x14ac:dyDescent="0.25">
      <c r="CG3249" s="768"/>
      <c r="CH3249" s="768"/>
      <c r="CI3249" s="850"/>
    </row>
    <row r="3250" spans="85:87" x14ac:dyDescent="0.25">
      <c r="CG3250" s="768"/>
      <c r="CH3250" s="768"/>
      <c r="CI3250" s="850"/>
    </row>
    <row r="3251" spans="85:87" x14ac:dyDescent="0.25">
      <c r="CG3251" s="768"/>
      <c r="CH3251" s="768"/>
      <c r="CI3251" s="850"/>
    </row>
    <row r="3252" spans="85:87" x14ac:dyDescent="0.25">
      <c r="CG3252" s="768"/>
      <c r="CH3252" s="768"/>
      <c r="CI3252" s="850"/>
    </row>
    <row r="3253" spans="85:87" x14ac:dyDescent="0.25">
      <c r="CG3253" s="768"/>
      <c r="CH3253" s="768"/>
      <c r="CI3253" s="850"/>
    </row>
    <row r="3254" spans="85:87" x14ac:dyDescent="0.25">
      <c r="CG3254" s="768"/>
      <c r="CH3254" s="768"/>
      <c r="CI3254" s="850"/>
    </row>
    <row r="3255" spans="85:87" x14ac:dyDescent="0.25">
      <c r="CG3255" s="768"/>
      <c r="CH3255" s="768"/>
      <c r="CI3255" s="850"/>
    </row>
    <row r="3256" spans="85:87" x14ac:dyDescent="0.25">
      <c r="CG3256" s="768"/>
      <c r="CH3256" s="768"/>
      <c r="CI3256" s="850"/>
    </row>
    <row r="3257" spans="85:87" x14ac:dyDescent="0.25">
      <c r="CG3257" s="768"/>
      <c r="CH3257" s="768"/>
      <c r="CI3257" s="850"/>
    </row>
    <row r="3258" spans="85:87" x14ac:dyDescent="0.25">
      <c r="CG3258" s="768"/>
      <c r="CH3258" s="768"/>
      <c r="CI3258" s="850"/>
    </row>
    <row r="3259" spans="85:87" x14ac:dyDescent="0.25">
      <c r="CG3259" s="768"/>
      <c r="CH3259" s="768"/>
      <c r="CI3259" s="850"/>
    </row>
    <row r="3260" spans="85:87" x14ac:dyDescent="0.25">
      <c r="CG3260" s="768"/>
      <c r="CH3260" s="768"/>
      <c r="CI3260" s="850"/>
    </row>
    <row r="3261" spans="85:87" x14ac:dyDescent="0.25">
      <c r="CG3261" s="768"/>
      <c r="CH3261" s="768"/>
      <c r="CI3261" s="850"/>
    </row>
    <row r="3262" spans="85:87" x14ac:dyDescent="0.25">
      <c r="CG3262" s="768"/>
      <c r="CH3262" s="768"/>
      <c r="CI3262" s="850"/>
    </row>
    <row r="3263" spans="85:87" x14ac:dyDescent="0.25">
      <c r="CG3263" s="768"/>
      <c r="CH3263" s="768"/>
      <c r="CI3263" s="850"/>
    </row>
    <row r="3264" spans="85:87" x14ac:dyDescent="0.25">
      <c r="CG3264" s="768"/>
      <c r="CH3264" s="768"/>
      <c r="CI3264" s="850"/>
    </row>
    <row r="3265" spans="85:87" x14ac:dyDescent="0.25">
      <c r="CG3265" s="768"/>
      <c r="CH3265" s="768"/>
      <c r="CI3265" s="850"/>
    </row>
    <row r="3266" spans="85:87" x14ac:dyDescent="0.25">
      <c r="CG3266" s="768"/>
      <c r="CH3266" s="768"/>
      <c r="CI3266" s="850"/>
    </row>
    <row r="3267" spans="85:87" x14ac:dyDescent="0.25">
      <c r="CG3267" s="768"/>
      <c r="CH3267" s="768"/>
      <c r="CI3267" s="850"/>
    </row>
    <row r="3268" spans="85:87" x14ac:dyDescent="0.25">
      <c r="CG3268" s="768"/>
      <c r="CH3268" s="768"/>
      <c r="CI3268" s="850"/>
    </row>
    <row r="3269" spans="85:87" x14ac:dyDescent="0.25">
      <c r="CG3269" s="768"/>
      <c r="CH3269" s="768"/>
      <c r="CI3269" s="850"/>
    </row>
    <row r="3270" spans="85:87" x14ac:dyDescent="0.25">
      <c r="CG3270" s="768"/>
      <c r="CH3270" s="768"/>
      <c r="CI3270" s="850"/>
    </row>
    <row r="3271" spans="85:87" x14ac:dyDescent="0.25">
      <c r="CG3271" s="768"/>
      <c r="CH3271" s="768"/>
      <c r="CI3271" s="850"/>
    </row>
    <row r="3272" spans="85:87" x14ac:dyDescent="0.25">
      <c r="CG3272" s="768"/>
      <c r="CH3272" s="768"/>
      <c r="CI3272" s="850"/>
    </row>
    <row r="3273" spans="85:87" x14ac:dyDescent="0.25">
      <c r="CG3273" s="768"/>
      <c r="CH3273" s="768"/>
      <c r="CI3273" s="850"/>
    </row>
    <row r="3274" spans="85:87" x14ac:dyDescent="0.25">
      <c r="CG3274" s="768"/>
      <c r="CH3274" s="768"/>
      <c r="CI3274" s="850"/>
    </row>
    <row r="3275" spans="85:87" x14ac:dyDescent="0.25">
      <c r="CG3275" s="768"/>
      <c r="CH3275" s="768"/>
      <c r="CI3275" s="850"/>
    </row>
    <row r="3276" spans="85:87" x14ac:dyDescent="0.25">
      <c r="CG3276" s="768"/>
      <c r="CH3276" s="768"/>
      <c r="CI3276" s="850"/>
    </row>
    <row r="3277" spans="85:87" x14ac:dyDescent="0.25">
      <c r="CG3277" s="768"/>
      <c r="CH3277" s="768"/>
      <c r="CI3277" s="850"/>
    </row>
    <row r="3278" spans="85:87" x14ac:dyDescent="0.25">
      <c r="CG3278" s="768"/>
      <c r="CH3278" s="768"/>
      <c r="CI3278" s="850"/>
    </row>
    <row r="3279" spans="85:87" x14ac:dyDescent="0.25">
      <c r="CG3279" s="768"/>
      <c r="CH3279" s="768"/>
      <c r="CI3279" s="850"/>
    </row>
    <row r="3280" spans="85:87" x14ac:dyDescent="0.25">
      <c r="CG3280" s="768"/>
      <c r="CH3280" s="768"/>
      <c r="CI3280" s="850"/>
    </row>
    <row r="3281" spans="85:87" x14ac:dyDescent="0.25">
      <c r="CG3281" s="768"/>
      <c r="CH3281" s="768"/>
      <c r="CI3281" s="850"/>
    </row>
    <row r="3282" spans="85:87" x14ac:dyDescent="0.25">
      <c r="CG3282" s="768"/>
      <c r="CH3282" s="768"/>
      <c r="CI3282" s="850"/>
    </row>
    <row r="3283" spans="85:87" x14ac:dyDescent="0.25">
      <c r="CG3283" s="768"/>
      <c r="CH3283" s="768"/>
      <c r="CI3283" s="850"/>
    </row>
    <row r="3284" spans="85:87" x14ac:dyDescent="0.25">
      <c r="CG3284" s="768"/>
      <c r="CH3284" s="768"/>
      <c r="CI3284" s="850"/>
    </row>
    <row r="3285" spans="85:87" x14ac:dyDescent="0.25">
      <c r="CG3285" s="768"/>
      <c r="CH3285" s="768"/>
      <c r="CI3285" s="850"/>
    </row>
    <row r="3286" spans="85:87" x14ac:dyDescent="0.25">
      <c r="CG3286" s="768"/>
      <c r="CH3286" s="768"/>
      <c r="CI3286" s="850"/>
    </row>
    <row r="3287" spans="85:87" x14ac:dyDescent="0.25">
      <c r="CG3287" s="768"/>
      <c r="CH3287" s="768"/>
      <c r="CI3287" s="850"/>
    </row>
    <row r="3288" spans="85:87" x14ac:dyDescent="0.25">
      <c r="CG3288" s="768"/>
      <c r="CH3288" s="768"/>
      <c r="CI3288" s="850"/>
    </row>
    <row r="3289" spans="85:87" x14ac:dyDescent="0.25">
      <c r="CG3289" s="768"/>
      <c r="CH3289" s="768"/>
      <c r="CI3289" s="850"/>
    </row>
    <row r="3290" spans="85:87" x14ac:dyDescent="0.25">
      <c r="CG3290" s="768"/>
      <c r="CH3290" s="768"/>
      <c r="CI3290" s="850"/>
    </row>
    <row r="3291" spans="85:87" x14ac:dyDescent="0.25">
      <c r="CG3291" s="768"/>
      <c r="CH3291" s="768"/>
      <c r="CI3291" s="850"/>
    </row>
    <row r="3292" spans="85:87" x14ac:dyDescent="0.25">
      <c r="CG3292" s="768"/>
      <c r="CH3292" s="768"/>
      <c r="CI3292" s="850"/>
    </row>
    <row r="3293" spans="85:87" x14ac:dyDescent="0.25">
      <c r="CG3293" s="768"/>
      <c r="CH3293" s="768"/>
      <c r="CI3293" s="850"/>
    </row>
    <row r="3294" spans="85:87" x14ac:dyDescent="0.25">
      <c r="CG3294" s="768"/>
      <c r="CH3294" s="768"/>
      <c r="CI3294" s="850"/>
    </row>
    <row r="3295" spans="85:87" x14ac:dyDescent="0.25">
      <c r="CG3295" s="768"/>
      <c r="CH3295" s="768"/>
      <c r="CI3295" s="850"/>
    </row>
    <row r="3296" spans="85:87" x14ac:dyDescent="0.25">
      <c r="CG3296" s="768"/>
      <c r="CH3296" s="768"/>
      <c r="CI3296" s="850"/>
    </row>
    <row r="3297" spans="85:87" x14ac:dyDescent="0.25">
      <c r="CG3297" s="768"/>
      <c r="CH3297" s="768"/>
      <c r="CI3297" s="850"/>
    </row>
    <row r="3298" spans="85:87" x14ac:dyDescent="0.25">
      <c r="CG3298" s="768"/>
      <c r="CH3298" s="768"/>
      <c r="CI3298" s="850"/>
    </row>
    <row r="3299" spans="85:87" x14ac:dyDescent="0.25">
      <c r="CG3299" s="768"/>
      <c r="CH3299" s="768"/>
      <c r="CI3299" s="850"/>
    </row>
    <row r="3300" spans="85:87" x14ac:dyDescent="0.25">
      <c r="CG3300" s="768"/>
      <c r="CH3300" s="768"/>
      <c r="CI3300" s="850"/>
    </row>
    <row r="3301" spans="85:87" x14ac:dyDescent="0.25">
      <c r="CG3301" s="768"/>
      <c r="CH3301" s="768"/>
      <c r="CI3301" s="850"/>
    </row>
    <row r="3302" spans="85:87" x14ac:dyDescent="0.25">
      <c r="CG3302" s="768"/>
      <c r="CH3302" s="768"/>
      <c r="CI3302" s="850"/>
    </row>
    <row r="3303" spans="85:87" x14ac:dyDescent="0.25">
      <c r="CG3303" s="768"/>
      <c r="CH3303" s="768"/>
      <c r="CI3303" s="850"/>
    </row>
    <row r="3304" spans="85:87" x14ac:dyDescent="0.25">
      <c r="CG3304" s="768"/>
      <c r="CH3304" s="768"/>
      <c r="CI3304" s="850"/>
    </row>
    <row r="3305" spans="85:87" x14ac:dyDescent="0.25">
      <c r="CG3305" s="768"/>
      <c r="CH3305" s="768"/>
      <c r="CI3305" s="850"/>
    </row>
    <row r="3306" spans="85:87" x14ac:dyDescent="0.25">
      <c r="CG3306" s="768"/>
      <c r="CH3306" s="768"/>
      <c r="CI3306" s="850"/>
    </row>
    <row r="3307" spans="85:87" x14ac:dyDescent="0.25">
      <c r="CG3307" s="768"/>
      <c r="CH3307" s="768"/>
      <c r="CI3307" s="850"/>
    </row>
    <row r="3308" spans="85:87" x14ac:dyDescent="0.25">
      <c r="CG3308" s="768"/>
      <c r="CH3308" s="768"/>
      <c r="CI3308" s="850"/>
    </row>
    <row r="3309" spans="85:87" x14ac:dyDescent="0.25">
      <c r="CG3309" s="768"/>
      <c r="CH3309" s="768"/>
      <c r="CI3309" s="850"/>
    </row>
    <row r="3310" spans="85:87" x14ac:dyDescent="0.25">
      <c r="CG3310" s="768"/>
      <c r="CH3310" s="768"/>
      <c r="CI3310" s="850"/>
    </row>
    <row r="3311" spans="85:87" x14ac:dyDescent="0.25">
      <c r="CG3311" s="768"/>
      <c r="CH3311" s="768"/>
      <c r="CI3311" s="850"/>
    </row>
    <row r="3312" spans="85:87" x14ac:dyDescent="0.25">
      <c r="CG3312" s="768"/>
      <c r="CH3312" s="768"/>
      <c r="CI3312" s="850"/>
    </row>
    <row r="3313" spans="85:87" x14ac:dyDescent="0.25">
      <c r="CG3313" s="768"/>
      <c r="CH3313" s="768"/>
      <c r="CI3313" s="850"/>
    </row>
    <row r="3314" spans="85:87" x14ac:dyDescent="0.25">
      <c r="CG3314" s="768"/>
      <c r="CH3314" s="768"/>
      <c r="CI3314" s="850"/>
    </row>
    <row r="3315" spans="85:87" x14ac:dyDescent="0.25">
      <c r="CG3315" s="768"/>
      <c r="CH3315" s="768"/>
      <c r="CI3315" s="850"/>
    </row>
    <row r="3316" spans="85:87" x14ac:dyDescent="0.25">
      <c r="CG3316" s="768"/>
      <c r="CH3316" s="768"/>
      <c r="CI3316" s="850"/>
    </row>
    <row r="3317" spans="85:87" x14ac:dyDescent="0.25">
      <c r="CG3317" s="768"/>
      <c r="CH3317" s="768"/>
      <c r="CI3317" s="850"/>
    </row>
    <row r="3318" spans="85:87" x14ac:dyDescent="0.25">
      <c r="CG3318" s="768"/>
      <c r="CH3318" s="768"/>
      <c r="CI3318" s="850"/>
    </row>
    <row r="3319" spans="85:87" x14ac:dyDescent="0.25">
      <c r="CG3319" s="768"/>
      <c r="CH3319" s="768"/>
      <c r="CI3319" s="850"/>
    </row>
    <row r="3320" spans="85:87" x14ac:dyDescent="0.25">
      <c r="CG3320" s="768"/>
      <c r="CH3320" s="768"/>
      <c r="CI3320" s="850"/>
    </row>
    <row r="3321" spans="85:87" x14ac:dyDescent="0.25">
      <c r="CG3321" s="768"/>
      <c r="CH3321" s="768"/>
      <c r="CI3321" s="850"/>
    </row>
    <row r="3322" spans="85:87" x14ac:dyDescent="0.25">
      <c r="CG3322" s="768"/>
      <c r="CH3322" s="768"/>
      <c r="CI3322" s="850"/>
    </row>
    <row r="3323" spans="85:87" x14ac:dyDescent="0.25">
      <c r="CG3323" s="768"/>
      <c r="CH3323" s="768"/>
      <c r="CI3323" s="850"/>
    </row>
    <row r="3324" spans="85:87" x14ac:dyDescent="0.25">
      <c r="CG3324" s="768"/>
      <c r="CH3324" s="768"/>
      <c r="CI3324" s="850"/>
    </row>
    <row r="3325" spans="85:87" x14ac:dyDescent="0.25">
      <c r="CG3325" s="768"/>
      <c r="CH3325" s="768"/>
      <c r="CI3325" s="850"/>
    </row>
    <row r="3326" spans="85:87" x14ac:dyDescent="0.25">
      <c r="CG3326" s="768"/>
      <c r="CH3326" s="768"/>
      <c r="CI3326" s="850"/>
    </row>
    <row r="3327" spans="85:87" x14ac:dyDescent="0.25">
      <c r="CG3327" s="768"/>
      <c r="CH3327" s="768"/>
      <c r="CI3327" s="850"/>
    </row>
    <row r="3328" spans="85:87" x14ac:dyDescent="0.25">
      <c r="CG3328" s="768"/>
      <c r="CH3328" s="768"/>
      <c r="CI3328" s="850"/>
    </row>
    <row r="3329" spans="85:87" x14ac:dyDescent="0.25">
      <c r="CG3329" s="768"/>
      <c r="CH3329" s="768"/>
      <c r="CI3329" s="850"/>
    </row>
    <row r="3330" spans="85:87" x14ac:dyDescent="0.25">
      <c r="CG3330" s="768"/>
      <c r="CH3330" s="768"/>
      <c r="CI3330" s="850"/>
    </row>
    <row r="3331" spans="85:87" x14ac:dyDescent="0.25">
      <c r="CG3331" s="768"/>
      <c r="CH3331" s="768"/>
      <c r="CI3331" s="850"/>
    </row>
    <row r="3332" spans="85:87" x14ac:dyDescent="0.25">
      <c r="CG3332" s="768"/>
      <c r="CH3332" s="768"/>
      <c r="CI3332" s="850"/>
    </row>
    <row r="3333" spans="85:87" x14ac:dyDescent="0.25">
      <c r="CG3333" s="768"/>
      <c r="CH3333" s="768"/>
      <c r="CI3333" s="850"/>
    </row>
    <row r="3334" spans="85:87" x14ac:dyDescent="0.25">
      <c r="CG3334" s="768"/>
      <c r="CH3334" s="768"/>
      <c r="CI3334" s="850"/>
    </row>
    <row r="3335" spans="85:87" x14ac:dyDescent="0.25">
      <c r="CG3335" s="768"/>
      <c r="CH3335" s="768"/>
      <c r="CI3335" s="850"/>
    </row>
    <row r="3336" spans="85:87" x14ac:dyDescent="0.25">
      <c r="CG3336" s="768"/>
      <c r="CH3336" s="768"/>
      <c r="CI3336" s="850"/>
    </row>
    <row r="3337" spans="85:87" x14ac:dyDescent="0.25">
      <c r="CG3337" s="768"/>
      <c r="CH3337" s="768"/>
      <c r="CI3337" s="850"/>
    </row>
    <row r="3338" spans="85:87" x14ac:dyDescent="0.25">
      <c r="CG3338" s="768"/>
      <c r="CH3338" s="768"/>
      <c r="CI3338" s="850"/>
    </row>
    <row r="3339" spans="85:87" x14ac:dyDescent="0.25">
      <c r="CG3339" s="768"/>
      <c r="CH3339" s="768"/>
      <c r="CI3339" s="850"/>
    </row>
    <row r="3340" spans="85:87" x14ac:dyDescent="0.25">
      <c r="CG3340" s="768"/>
      <c r="CH3340" s="768"/>
      <c r="CI3340" s="850"/>
    </row>
    <row r="3341" spans="85:87" x14ac:dyDescent="0.25">
      <c r="CG3341" s="768"/>
      <c r="CH3341" s="768"/>
      <c r="CI3341" s="850"/>
    </row>
    <row r="3342" spans="85:87" x14ac:dyDescent="0.25">
      <c r="CG3342" s="768"/>
      <c r="CH3342" s="768"/>
      <c r="CI3342" s="850"/>
    </row>
    <row r="3343" spans="85:87" x14ac:dyDescent="0.25">
      <c r="CG3343" s="768"/>
      <c r="CH3343" s="768"/>
      <c r="CI3343" s="850"/>
    </row>
    <row r="3344" spans="85:87" x14ac:dyDescent="0.25">
      <c r="CG3344" s="768"/>
      <c r="CH3344" s="768"/>
      <c r="CI3344" s="850"/>
    </row>
    <row r="3345" spans="85:87" x14ac:dyDescent="0.25">
      <c r="CG3345" s="768"/>
      <c r="CH3345" s="768"/>
      <c r="CI3345" s="850"/>
    </row>
    <row r="3346" spans="85:87" x14ac:dyDescent="0.25">
      <c r="CG3346" s="768"/>
      <c r="CH3346" s="768"/>
      <c r="CI3346" s="850"/>
    </row>
    <row r="3347" spans="85:87" x14ac:dyDescent="0.25">
      <c r="CG3347" s="768"/>
      <c r="CH3347" s="768"/>
      <c r="CI3347" s="850"/>
    </row>
    <row r="3348" spans="85:87" x14ac:dyDescent="0.25">
      <c r="CG3348" s="768"/>
      <c r="CH3348" s="768"/>
      <c r="CI3348" s="850"/>
    </row>
    <row r="3349" spans="85:87" x14ac:dyDescent="0.25">
      <c r="CG3349" s="768"/>
      <c r="CH3349" s="768"/>
      <c r="CI3349" s="850"/>
    </row>
    <row r="3350" spans="85:87" x14ac:dyDescent="0.25">
      <c r="CG3350" s="768"/>
      <c r="CH3350" s="768"/>
      <c r="CI3350" s="850"/>
    </row>
    <row r="3351" spans="85:87" x14ac:dyDescent="0.25">
      <c r="CG3351" s="768"/>
      <c r="CH3351" s="768"/>
      <c r="CI3351" s="850"/>
    </row>
    <row r="3352" spans="85:87" x14ac:dyDescent="0.25">
      <c r="CG3352" s="768"/>
      <c r="CH3352" s="768"/>
      <c r="CI3352" s="850"/>
    </row>
    <row r="3353" spans="85:87" x14ac:dyDescent="0.25">
      <c r="CG3353" s="768"/>
      <c r="CH3353" s="768"/>
      <c r="CI3353" s="850"/>
    </row>
    <row r="3354" spans="85:87" x14ac:dyDescent="0.25">
      <c r="CG3354" s="768"/>
      <c r="CH3354" s="768"/>
      <c r="CI3354" s="850"/>
    </row>
    <row r="3355" spans="85:87" x14ac:dyDescent="0.25">
      <c r="CG3355" s="768"/>
      <c r="CH3355" s="768"/>
      <c r="CI3355" s="850"/>
    </row>
    <row r="3356" spans="85:87" x14ac:dyDescent="0.25">
      <c r="CG3356" s="768"/>
      <c r="CH3356" s="768"/>
      <c r="CI3356" s="850"/>
    </row>
    <row r="3357" spans="85:87" x14ac:dyDescent="0.25">
      <c r="CG3357" s="768"/>
      <c r="CH3357" s="768"/>
      <c r="CI3357" s="850"/>
    </row>
    <row r="3358" spans="85:87" x14ac:dyDescent="0.25">
      <c r="CG3358" s="768"/>
      <c r="CH3358" s="768"/>
      <c r="CI3358" s="850"/>
    </row>
    <row r="3359" spans="85:87" x14ac:dyDescent="0.25">
      <c r="CG3359" s="768"/>
      <c r="CH3359" s="768"/>
      <c r="CI3359" s="850"/>
    </row>
    <row r="3360" spans="85:87" x14ac:dyDescent="0.25">
      <c r="CG3360" s="768"/>
      <c r="CH3360" s="768"/>
      <c r="CI3360" s="850"/>
    </row>
    <row r="3361" spans="85:87" x14ac:dyDescent="0.25">
      <c r="CG3361" s="768"/>
      <c r="CH3361" s="768"/>
      <c r="CI3361" s="850"/>
    </row>
    <row r="3362" spans="85:87" x14ac:dyDescent="0.25">
      <c r="CG3362" s="768"/>
      <c r="CH3362" s="768"/>
      <c r="CI3362" s="850"/>
    </row>
    <row r="3363" spans="85:87" x14ac:dyDescent="0.25">
      <c r="CG3363" s="768"/>
      <c r="CH3363" s="768"/>
      <c r="CI3363" s="850"/>
    </row>
    <row r="3364" spans="85:87" x14ac:dyDescent="0.25">
      <c r="CG3364" s="768"/>
      <c r="CH3364" s="768"/>
      <c r="CI3364" s="850"/>
    </row>
    <row r="3365" spans="85:87" x14ac:dyDescent="0.25">
      <c r="CG3365" s="768"/>
      <c r="CH3365" s="768"/>
      <c r="CI3365" s="850"/>
    </row>
    <row r="3366" spans="85:87" x14ac:dyDescent="0.25">
      <c r="CG3366" s="768"/>
      <c r="CH3366" s="768"/>
      <c r="CI3366" s="850"/>
    </row>
    <row r="3367" spans="85:87" x14ac:dyDescent="0.25">
      <c r="CG3367" s="768"/>
      <c r="CH3367" s="768"/>
      <c r="CI3367" s="850"/>
    </row>
    <row r="3368" spans="85:87" x14ac:dyDescent="0.25">
      <c r="CG3368" s="768"/>
      <c r="CH3368" s="768"/>
      <c r="CI3368" s="850"/>
    </row>
    <row r="3369" spans="85:87" x14ac:dyDescent="0.25">
      <c r="CG3369" s="768"/>
      <c r="CH3369" s="768"/>
      <c r="CI3369" s="850"/>
    </row>
    <row r="3370" spans="85:87" x14ac:dyDescent="0.25">
      <c r="CG3370" s="768"/>
      <c r="CH3370" s="768"/>
      <c r="CI3370" s="850"/>
    </row>
    <row r="3371" spans="85:87" x14ac:dyDescent="0.25">
      <c r="CG3371" s="768"/>
      <c r="CH3371" s="768"/>
      <c r="CI3371" s="850"/>
    </row>
    <row r="3372" spans="85:87" x14ac:dyDescent="0.25">
      <c r="CG3372" s="768"/>
      <c r="CH3372" s="768"/>
      <c r="CI3372" s="850"/>
    </row>
    <row r="3373" spans="85:87" x14ac:dyDescent="0.25">
      <c r="CG3373" s="768"/>
      <c r="CH3373" s="768"/>
      <c r="CI3373" s="850"/>
    </row>
    <row r="3374" spans="85:87" x14ac:dyDescent="0.25">
      <c r="CG3374" s="768"/>
      <c r="CH3374" s="768"/>
      <c r="CI3374" s="850"/>
    </row>
    <row r="3375" spans="85:87" x14ac:dyDescent="0.25">
      <c r="CG3375" s="768"/>
      <c r="CH3375" s="768"/>
      <c r="CI3375" s="850"/>
    </row>
    <row r="3376" spans="85:87" x14ac:dyDescent="0.25">
      <c r="CG3376" s="768"/>
      <c r="CH3376" s="768"/>
      <c r="CI3376" s="850"/>
    </row>
    <row r="3377" spans="85:87" x14ac:dyDescent="0.25">
      <c r="CG3377" s="768"/>
      <c r="CH3377" s="768"/>
      <c r="CI3377" s="850"/>
    </row>
    <row r="3378" spans="85:87" x14ac:dyDescent="0.25">
      <c r="CG3378" s="768"/>
      <c r="CH3378" s="768"/>
      <c r="CI3378" s="850"/>
    </row>
    <row r="3379" spans="85:87" x14ac:dyDescent="0.25">
      <c r="CG3379" s="768"/>
      <c r="CH3379" s="768"/>
      <c r="CI3379" s="850"/>
    </row>
    <row r="3380" spans="85:87" x14ac:dyDescent="0.25">
      <c r="CG3380" s="768"/>
      <c r="CH3380" s="768"/>
      <c r="CI3380" s="850"/>
    </row>
    <row r="3381" spans="85:87" x14ac:dyDescent="0.25">
      <c r="CG3381" s="768"/>
      <c r="CH3381" s="768"/>
      <c r="CI3381" s="850"/>
    </row>
    <row r="3382" spans="85:87" x14ac:dyDescent="0.25">
      <c r="CG3382" s="768"/>
      <c r="CH3382" s="768"/>
      <c r="CI3382" s="850"/>
    </row>
    <row r="3383" spans="85:87" x14ac:dyDescent="0.25">
      <c r="CG3383" s="768"/>
      <c r="CH3383" s="768"/>
      <c r="CI3383" s="850"/>
    </row>
    <row r="3384" spans="85:87" x14ac:dyDescent="0.25">
      <c r="CG3384" s="768"/>
      <c r="CH3384" s="768"/>
      <c r="CI3384" s="850"/>
    </row>
    <row r="3385" spans="85:87" x14ac:dyDescent="0.25">
      <c r="CG3385" s="768"/>
      <c r="CH3385" s="768"/>
      <c r="CI3385" s="850"/>
    </row>
    <row r="3386" spans="85:87" x14ac:dyDescent="0.25">
      <c r="CG3386" s="768"/>
      <c r="CH3386" s="768"/>
      <c r="CI3386" s="850"/>
    </row>
    <row r="3387" spans="85:87" x14ac:dyDescent="0.25">
      <c r="CG3387" s="768"/>
      <c r="CH3387" s="768"/>
      <c r="CI3387" s="850"/>
    </row>
    <row r="3388" spans="85:87" x14ac:dyDescent="0.25">
      <c r="CG3388" s="768"/>
      <c r="CH3388" s="768"/>
      <c r="CI3388" s="850"/>
    </row>
    <row r="3389" spans="85:87" x14ac:dyDescent="0.25">
      <c r="CG3389" s="768"/>
      <c r="CH3389" s="768"/>
      <c r="CI3389" s="850"/>
    </row>
    <row r="3390" spans="85:87" x14ac:dyDescent="0.25">
      <c r="CG3390" s="768"/>
      <c r="CH3390" s="768"/>
      <c r="CI3390" s="850"/>
    </row>
    <row r="3391" spans="85:87" x14ac:dyDescent="0.25">
      <c r="CG3391" s="768"/>
      <c r="CH3391" s="768"/>
      <c r="CI3391" s="850"/>
    </row>
    <row r="3392" spans="85:87" x14ac:dyDescent="0.25">
      <c r="CG3392" s="768"/>
      <c r="CH3392" s="768"/>
      <c r="CI3392" s="850"/>
    </row>
    <row r="3393" spans="85:87" x14ac:dyDescent="0.25">
      <c r="CG3393" s="768"/>
      <c r="CH3393" s="768"/>
      <c r="CI3393" s="850"/>
    </row>
    <row r="3394" spans="85:87" x14ac:dyDescent="0.25">
      <c r="CG3394" s="768"/>
      <c r="CH3394" s="768"/>
      <c r="CI3394" s="850"/>
    </row>
    <row r="3395" spans="85:87" x14ac:dyDescent="0.25">
      <c r="CG3395" s="768"/>
      <c r="CH3395" s="768"/>
      <c r="CI3395" s="850"/>
    </row>
    <row r="3396" spans="85:87" x14ac:dyDescent="0.25">
      <c r="CG3396" s="768"/>
      <c r="CH3396" s="768"/>
      <c r="CI3396" s="850"/>
    </row>
    <row r="3397" spans="85:87" x14ac:dyDescent="0.25">
      <c r="CG3397" s="768"/>
      <c r="CH3397" s="768"/>
      <c r="CI3397" s="850"/>
    </row>
    <row r="3398" spans="85:87" x14ac:dyDescent="0.25">
      <c r="CG3398" s="768"/>
      <c r="CH3398" s="768"/>
      <c r="CI3398" s="850"/>
    </row>
    <row r="3399" spans="85:87" x14ac:dyDescent="0.25">
      <c r="CG3399" s="768"/>
      <c r="CH3399" s="768"/>
      <c r="CI3399" s="850"/>
    </row>
    <row r="3400" spans="85:87" x14ac:dyDescent="0.25">
      <c r="CG3400" s="768"/>
      <c r="CH3400" s="768"/>
      <c r="CI3400" s="850"/>
    </row>
    <row r="3401" spans="85:87" x14ac:dyDescent="0.25">
      <c r="CG3401" s="768"/>
      <c r="CH3401" s="768"/>
      <c r="CI3401" s="850"/>
    </row>
    <row r="3402" spans="85:87" x14ac:dyDescent="0.25">
      <c r="CG3402" s="768"/>
      <c r="CH3402" s="768"/>
      <c r="CI3402" s="850"/>
    </row>
    <row r="3403" spans="85:87" x14ac:dyDescent="0.25">
      <c r="CG3403" s="768"/>
      <c r="CH3403" s="768"/>
      <c r="CI3403" s="850"/>
    </row>
    <row r="3404" spans="85:87" x14ac:dyDescent="0.25">
      <c r="CG3404" s="768"/>
      <c r="CH3404" s="768"/>
      <c r="CI3404" s="850"/>
    </row>
    <row r="3405" spans="85:87" x14ac:dyDescent="0.25">
      <c r="CG3405" s="768"/>
      <c r="CH3405" s="768"/>
      <c r="CI3405" s="850"/>
    </row>
    <row r="3406" spans="85:87" x14ac:dyDescent="0.25">
      <c r="CG3406" s="768"/>
      <c r="CH3406" s="768"/>
      <c r="CI3406" s="850"/>
    </row>
    <row r="3407" spans="85:87" x14ac:dyDescent="0.25">
      <c r="CG3407" s="768"/>
      <c r="CH3407" s="768"/>
      <c r="CI3407" s="850"/>
    </row>
    <row r="3408" spans="85:87" x14ac:dyDescent="0.25">
      <c r="CG3408" s="768"/>
      <c r="CH3408" s="768"/>
      <c r="CI3408" s="850"/>
    </row>
    <row r="3409" spans="85:87" x14ac:dyDescent="0.25">
      <c r="CG3409" s="768"/>
      <c r="CH3409" s="768"/>
      <c r="CI3409" s="850"/>
    </row>
    <row r="3410" spans="85:87" x14ac:dyDescent="0.25">
      <c r="CG3410" s="768"/>
      <c r="CH3410" s="768"/>
      <c r="CI3410" s="850"/>
    </row>
    <row r="3411" spans="85:87" x14ac:dyDescent="0.25">
      <c r="CG3411" s="768"/>
      <c r="CH3411" s="768"/>
      <c r="CI3411" s="850"/>
    </row>
    <row r="3412" spans="85:87" x14ac:dyDescent="0.25">
      <c r="CG3412" s="768"/>
      <c r="CH3412" s="768"/>
      <c r="CI3412" s="850"/>
    </row>
    <row r="3413" spans="85:87" x14ac:dyDescent="0.25">
      <c r="CG3413" s="768"/>
      <c r="CH3413" s="768"/>
      <c r="CI3413" s="850"/>
    </row>
    <row r="3414" spans="85:87" x14ac:dyDescent="0.25">
      <c r="CG3414" s="768"/>
      <c r="CH3414" s="768"/>
      <c r="CI3414" s="850"/>
    </row>
    <row r="3415" spans="85:87" x14ac:dyDescent="0.25">
      <c r="CG3415" s="768"/>
      <c r="CH3415" s="768"/>
      <c r="CI3415" s="850"/>
    </row>
    <row r="3416" spans="85:87" x14ac:dyDescent="0.25">
      <c r="CG3416" s="768"/>
      <c r="CH3416" s="768"/>
      <c r="CI3416" s="850"/>
    </row>
    <row r="3417" spans="85:87" x14ac:dyDescent="0.25">
      <c r="CG3417" s="768"/>
      <c r="CH3417" s="768"/>
      <c r="CI3417" s="850"/>
    </row>
    <row r="3418" spans="85:87" x14ac:dyDescent="0.25">
      <c r="CG3418" s="768"/>
      <c r="CH3418" s="768"/>
      <c r="CI3418" s="850"/>
    </row>
    <row r="3419" spans="85:87" x14ac:dyDescent="0.25">
      <c r="CG3419" s="768"/>
      <c r="CH3419" s="768"/>
      <c r="CI3419" s="850"/>
    </row>
    <row r="3420" spans="85:87" x14ac:dyDescent="0.25">
      <c r="CG3420" s="768"/>
      <c r="CH3420" s="768"/>
      <c r="CI3420" s="850"/>
    </row>
    <row r="3421" spans="85:87" x14ac:dyDescent="0.25">
      <c r="CG3421" s="768"/>
      <c r="CH3421" s="768"/>
      <c r="CI3421" s="850"/>
    </row>
    <row r="3422" spans="85:87" x14ac:dyDescent="0.25">
      <c r="CG3422" s="768"/>
      <c r="CH3422" s="768"/>
      <c r="CI3422" s="850"/>
    </row>
    <row r="3423" spans="85:87" x14ac:dyDescent="0.25">
      <c r="CG3423" s="768"/>
      <c r="CH3423" s="768"/>
      <c r="CI3423" s="850"/>
    </row>
    <row r="3424" spans="85:87" x14ac:dyDescent="0.25">
      <c r="CG3424" s="768"/>
      <c r="CH3424" s="768"/>
      <c r="CI3424" s="850"/>
    </row>
    <row r="3425" spans="85:87" x14ac:dyDescent="0.25">
      <c r="CG3425" s="768"/>
      <c r="CH3425" s="768"/>
      <c r="CI3425" s="850"/>
    </row>
    <row r="3426" spans="85:87" x14ac:dyDescent="0.25">
      <c r="CG3426" s="768"/>
      <c r="CH3426" s="768"/>
      <c r="CI3426" s="850"/>
    </row>
    <row r="3427" spans="85:87" x14ac:dyDescent="0.25">
      <c r="CG3427" s="768"/>
      <c r="CH3427" s="768"/>
      <c r="CI3427" s="850"/>
    </row>
    <row r="3428" spans="85:87" x14ac:dyDescent="0.25">
      <c r="CG3428" s="768"/>
      <c r="CH3428" s="768"/>
      <c r="CI3428" s="850"/>
    </row>
    <row r="3429" spans="85:87" x14ac:dyDescent="0.25">
      <c r="CG3429" s="768"/>
      <c r="CH3429" s="768"/>
      <c r="CI3429" s="850"/>
    </row>
    <row r="3430" spans="85:87" x14ac:dyDescent="0.25">
      <c r="CG3430" s="768"/>
      <c r="CH3430" s="768"/>
      <c r="CI3430" s="850"/>
    </row>
    <row r="3431" spans="85:87" x14ac:dyDescent="0.25">
      <c r="CG3431" s="768"/>
      <c r="CH3431" s="768"/>
      <c r="CI3431" s="850"/>
    </row>
    <row r="3432" spans="85:87" x14ac:dyDescent="0.25">
      <c r="CG3432" s="768"/>
      <c r="CH3432" s="768"/>
      <c r="CI3432" s="850"/>
    </row>
    <row r="3433" spans="85:87" x14ac:dyDescent="0.25">
      <c r="CG3433" s="768"/>
      <c r="CH3433" s="768"/>
      <c r="CI3433" s="850"/>
    </row>
    <row r="3434" spans="85:87" x14ac:dyDescent="0.25">
      <c r="CG3434" s="768"/>
      <c r="CH3434" s="768"/>
      <c r="CI3434" s="850"/>
    </row>
    <row r="3435" spans="85:87" x14ac:dyDescent="0.25">
      <c r="CG3435" s="768"/>
      <c r="CH3435" s="768"/>
      <c r="CI3435" s="850"/>
    </row>
    <row r="3436" spans="85:87" x14ac:dyDescent="0.25">
      <c r="CG3436" s="768"/>
      <c r="CH3436" s="768"/>
      <c r="CI3436" s="850"/>
    </row>
    <row r="3437" spans="85:87" x14ac:dyDescent="0.25">
      <c r="CG3437" s="768"/>
      <c r="CH3437" s="768"/>
      <c r="CI3437" s="850"/>
    </row>
    <row r="3438" spans="85:87" x14ac:dyDescent="0.25">
      <c r="CG3438" s="768"/>
      <c r="CH3438" s="768"/>
      <c r="CI3438" s="850"/>
    </row>
    <row r="3439" spans="85:87" x14ac:dyDescent="0.25">
      <c r="CG3439" s="768"/>
      <c r="CH3439" s="768"/>
      <c r="CI3439" s="850"/>
    </row>
    <row r="3440" spans="85:87" x14ac:dyDescent="0.25">
      <c r="CG3440" s="768"/>
      <c r="CH3440" s="768"/>
      <c r="CI3440" s="850"/>
    </row>
    <row r="3441" spans="85:87" x14ac:dyDescent="0.25">
      <c r="CG3441" s="768"/>
      <c r="CH3441" s="768"/>
      <c r="CI3441" s="850"/>
    </row>
    <row r="3442" spans="85:87" x14ac:dyDescent="0.25">
      <c r="CG3442" s="768"/>
      <c r="CH3442" s="768"/>
      <c r="CI3442" s="850"/>
    </row>
    <row r="3443" spans="85:87" x14ac:dyDescent="0.25">
      <c r="CG3443" s="768"/>
      <c r="CH3443" s="768"/>
      <c r="CI3443" s="850"/>
    </row>
    <row r="3444" spans="85:87" x14ac:dyDescent="0.25">
      <c r="CG3444" s="768"/>
      <c r="CH3444" s="768"/>
      <c r="CI3444" s="850"/>
    </row>
    <row r="3445" spans="85:87" x14ac:dyDescent="0.25">
      <c r="CG3445" s="768"/>
      <c r="CH3445" s="768"/>
      <c r="CI3445" s="850"/>
    </row>
    <row r="3446" spans="85:87" x14ac:dyDescent="0.25">
      <c r="CG3446" s="768"/>
      <c r="CH3446" s="768"/>
      <c r="CI3446" s="850"/>
    </row>
    <row r="3447" spans="85:87" x14ac:dyDescent="0.25">
      <c r="CG3447" s="768"/>
      <c r="CH3447" s="768"/>
      <c r="CI3447" s="850"/>
    </row>
    <row r="3448" spans="85:87" x14ac:dyDescent="0.25">
      <c r="CG3448" s="768"/>
      <c r="CH3448" s="768"/>
      <c r="CI3448" s="850"/>
    </row>
    <row r="3449" spans="85:87" x14ac:dyDescent="0.25">
      <c r="CG3449" s="768"/>
      <c r="CH3449" s="768"/>
      <c r="CI3449" s="850"/>
    </row>
    <row r="3450" spans="85:87" x14ac:dyDescent="0.25">
      <c r="CG3450" s="768"/>
      <c r="CH3450" s="768"/>
      <c r="CI3450" s="850"/>
    </row>
    <row r="3451" spans="85:87" x14ac:dyDescent="0.25">
      <c r="CG3451" s="768"/>
      <c r="CH3451" s="768"/>
      <c r="CI3451" s="850"/>
    </row>
    <row r="3452" spans="85:87" x14ac:dyDescent="0.25">
      <c r="CG3452" s="768"/>
      <c r="CH3452" s="768"/>
      <c r="CI3452" s="850"/>
    </row>
    <row r="3453" spans="85:87" x14ac:dyDescent="0.25">
      <c r="CG3453" s="768"/>
      <c r="CH3453" s="768"/>
      <c r="CI3453" s="850"/>
    </row>
    <row r="3454" spans="85:87" x14ac:dyDescent="0.25">
      <c r="CG3454" s="768"/>
      <c r="CH3454" s="768"/>
      <c r="CI3454" s="850"/>
    </row>
    <row r="3455" spans="85:87" x14ac:dyDescent="0.25">
      <c r="CG3455" s="768"/>
      <c r="CH3455" s="768"/>
      <c r="CI3455" s="850"/>
    </row>
    <row r="3456" spans="85:87" x14ac:dyDescent="0.25">
      <c r="CG3456" s="768"/>
      <c r="CH3456" s="768"/>
      <c r="CI3456" s="850"/>
    </row>
    <row r="3457" spans="85:87" x14ac:dyDescent="0.25">
      <c r="CG3457" s="768"/>
      <c r="CH3457" s="768"/>
      <c r="CI3457" s="850"/>
    </row>
    <row r="3458" spans="85:87" x14ac:dyDescent="0.25">
      <c r="CG3458" s="768"/>
      <c r="CH3458" s="768"/>
      <c r="CI3458" s="850"/>
    </row>
    <row r="3459" spans="85:87" x14ac:dyDescent="0.25">
      <c r="CG3459" s="768"/>
      <c r="CH3459" s="768"/>
      <c r="CI3459" s="850"/>
    </row>
    <row r="3460" spans="85:87" x14ac:dyDescent="0.25">
      <c r="CG3460" s="768"/>
      <c r="CH3460" s="768"/>
      <c r="CI3460" s="850"/>
    </row>
    <row r="3461" spans="85:87" x14ac:dyDescent="0.25">
      <c r="CG3461" s="768"/>
      <c r="CH3461" s="768"/>
      <c r="CI3461" s="850"/>
    </row>
    <row r="3462" spans="85:87" x14ac:dyDescent="0.25">
      <c r="CG3462" s="768"/>
      <c r="CH3462" s="768"/>
      <c r="CI3462" s="850"/>
    </row>
    <row r="3463" spans="85:87" x14ac:dyDescent="0.25">
      <c r="CG3463" s="768"/>
      <c r="CH3463" s="768"/>
      <c r="CI3463" s="850"/>
    </row>
    <row r="3464" spans="85:87" x14ac:dyDescent="0.25">
      <c r="CG3464" s="768"/>
      <c r="CH3464" s="768"/>
      <c r="CI3464" s="850"/>
    </row>
    <row r="3465" spans="85:87" x14ac:dyDescent="0.25">
      <c r="CG3465" s="768"/>
      <c r="CH3465" s="768"/>
      <c r="CI3465" s="850"/>
    </row>
    <row r="3466" spans="85:87" x14ac:dyDescent="0.25">
      <c r="CG3466" s="768"/>
      <c r="CH3466" s="768"/>
      <c r="CI3466" s="850"/>
    </row>
    <row r="3467" spans="85:87" x14ac:dyDescent="0.25">
      <c r="CG3467" s="768"/>
      <c r="CH3467" s="768"/>
      <c r="CI3467" s="850"/>
    </row>
    <row r="3468" spans="85:87" x14ac:dyDescent="0.25">
      <c r="CG3468" s="768"/>
      <c r="CH3468" s="768"/>
      <c r="CI3468" s="850"/>
    </row>
    <row r="3469" spans="85:87" x14ac:dyDescent="0.25">
      <c r="CG3469" s="768"/>
      <c r="CH3469" s="768"/>
      <c r="CI3469" s="850"/>
    </row>
    <row r="3470" spans="85:87" x14ac:dyDescent="0.25">
      <c r="CG3470" s="768"/>
      <c r="CH3470" s="768"/>
      <c r="CI3470" s="850"/>
    </row>
    <row r="3471" spans="85:87" x14ac:dyDescent="0.25">
      <c r="CG3471" s="768"/>
      <c r="CH3471" s="768"/>
      <c r="CI3471" s="850"/>
    </row>
    <row r="3472" spans="85:87" x14ac:dyDescent="0.25">
      <c r="CG3472" s="768"/>
      <c r="CH3472" s="768"/>
      <c r="CI3472" s="850"/>
    </row>
    <row r="3473" spans="85:87" x14ac:dyDescent="0.25">
      <c r="CG3473" s="768"/>
      <c r="CH3473" s="768"/>
      <c r="CI3473" s="850"/>
    </row>
    <row r="3474" spans="85:87" x14ac:dyDescent="0.25">
      <c r="CG3474" s="768"/>
      <c r="CH3474" s="768"/>
      <c r="CI3474" s="850"/>
    </row>
    <row r="3475" spans="85:87" x14ac:dyDescent="0.25">
      <c r="CG3475" s="768"/>
      <c r="CH3475" s="768"/>
      <c r="CI3475" s="850"/>
    </row>
    <row r="3476" spans="85:87" x14ac:dyDescent="0.25">
      <c r="CG3476" s="768"/>
      <c r="CH3476" s="768"/>
      <c r="CI3476" s="850"/>
    </row>
    <row r="3477" spans="85:87" x14ac:dyDescent="0.25">
      <c r="CG3477" s="768"/>
      <c r="CH3477" s="768"/>
      <c r="CI3477" s="850"/>
    </row>
    <row r="3478" spans="85:87" x14ac:dyDescent="0.25">
      <c r="CG3478" s="768"/>
      <c r="CH3478" s="768"/>
      <c r="CI3478" s="850"/>
    </row>
    <row r="3479" spans="85:87" x14ac:dyDescent="0.25">
      <c r="CG3479" s="768"/>
      <c r="CH3479" s="768"/>
      <c r="CI3479" s="850"/>
    </row>
    <row r="3480" spans="85:87" x14ac:dyDescent="0.25">
      <c r="CG3480" s="768"/>
      <c r="CH3480" s="768"/>
      <c r="CI3480" s="850"/>
    </row>
    <row r="3481" spans="85:87" x14ac:dyDescent="0.25">
      <c r="CG3481" s="768"/>
      <c r="CH3481" s="768"/>
      <c r="CI3481" s="850"/>
    </row>
    <row r="3482" spans="85:87" x14ac:dyDescent="0.25">
      <c r="CG3482" s="768"/>
      <c r="CH3482" s="768"/>
      <c r="CI3482" s="850"/>
    </row>
    <row r="3483" spans="85:87" x14ac:dyDescent="0.25">
      <c r="CG3483" s="768"/>
      <c r="CH3483" s="768"/>
      <c r="CI3483" s="850"/>
    </row>
    <row r="3484" spans="85:87" x14ac:dyDescent="0.25">
      <c r="CG3484" s="768"/>
      <c r="CH3484" s="768"/>
      <c r="CI3484" s="850"/>
    </row>
    <row r="3485" spans="85:87" x14ac:dyDescent="0.25">
      <c r="CG3485" s="768"/>
      <c r="CH3485" s="768"/>
      <c r="CI3485" s="850"/>
    </row>
    <row r="3486" spans="85:87" x14ac:dyDescent="0.25">
      <c r="CG3486" s="768"/>
      <c r="CH3486" s="768"/>
      <c r="CI3486" s="850"/>
    </row>
    <row r="3487" spans="85:87" x14ac:dyDescent="0.25">
      <c r="CG3487" s="768"/>
      <c r="CH3487" s="768"/>
      <c r="CI3487" s="850"/>
    </row>
    <row r="3488" spans="85:87" x14ac:dyDescent="0.25">
      <c r="CG3488" s="768"/>
      <c r="CH3488" s="768"/>
      <c r="CI3488" s="850"/>
    </row>
    <row r="3489" spans="85:87" x14ac:dyDescent="0.25">
      <c r="CG3489" s="768"/>
      <c r="CH3489" s="768"/>
      <c r="CI3489" s="850"/>
    </row>
    <row r="3490" spans="85:87" x14ac:dyDescent="0.25">
      <c r="CG3490" s="768"/>
      <c r="CH3490" s="768"/>
      <c r="CI3490" s="850"/>
    </row>
    <row r="3491" spans="85:87" x14ac:dyDescent="0.25">
      <c r="CG3491" s="768"/>
      <c r="CH3491" s="768"/>
      <c r="CI3491" s="850"/>
    </row>
    <row r="3492" spans="85:87" x14ac:dyDescent="0.25">
      <c r="CG3492" s="768"/>
      <c r="CH3492" s="768"/>
      <c r="CI3492" s="850"/>
    </row>
    <row r="3493" spans="85:87" x14ac:dyDescent="0.25">
      <c r="CG3493" s="768"/>
      <c r="CH3493" s="768"/>
      <c r="CI3493" s="850"/>
    </row>
    <row r="3494" spans="85:87" x14ac:dyDescent="0.25">
      <c r="CG3494" s="768"/>
      <c r="CH3494" s="768"/>
      <c r="CI3494" s="850"/>
    </row>
    <row r="3495" spans="85:87" x14ac:dyDescent="0.25">
      <c r="CG3495" s="768"/>
      <c r="CH3495" s="768"/>
      <c r="CI3495" s="850"/>
    </row>
    <row r="3496" spans="85:87" x14ac:dyDescent="0.25">
      <c r="CG3496" s="768"/>
      <c r="CH3496" s="768"/>
      <c r="CI3496" s="850"/>
    </row>
    <row r="3497" spans="85:87" x14ac:dyDescent="0.25">
      <c r="CG3497" s="768"/>
      <c r="CH3497" s="768"/>
      <c r="CI3497" s="850"/>
    </row>
    <row r="3498" spans="85:87" x14ac:dyDescent="0.25">
      <c r="CG3498" s="768"/>
      <c r="CH3498" s="768"/>
      <c r="CI3498" s="850"/>
    </row>
    <row r="3499" spans="85:87" x14ac:dyDescent="0.25">
      <c r="CG3499" s="768"/>
      <c r="CH3499" s="768"/>
      <c r="CI3499" s="850"/>
    </row>
    <row r="3500" spans="85:87" x14ac:dyDescent="0.25">
      <c r="CG3500" s="768"/>
      <c r="CH3500" s="768"/>
      <c r="CI3500" s="850"/>
    </row>
    <row r="3501" spans="85:87" x14ac:dyDescent="0.25">
      <c r="CG3501" s="768"/>
      <c r="CH3501" s="768"/>
      <c r="CI3501" s="850"/>
    </row>
    <row r="3502" spans="85:87" x14ac:dyDescent="0.25">
      <c r="CG3502" s="768"/>
      <c r="CH3502" s="768"/>
      <c r="CI3502" s="850"/>
    </row>
    <row r="3503" spans="85:87" x14ac:dyDescent="0.25">
      <c r="CG3503" s="768"/>
      <c r="CH3503" s="768"/>
      <c r="CI3503" s="850"/>
    </row>
    <row r="3504" spans="85:87" x14ac:dyDescent="0.25">
      <c r="CG3504" s="768"/>
      <c r="CH3504" s="768"/>
      <c r="CI3504" s="850"/>
    </row>
    <row r="3505" spans="85:87" x14ac:dyDescent="0.25">
      <c r="CG3505" s="768"/>
      <c r="CH3505" s="768"/>
      <c r="CI3505" s="850"/>
    </row>
    <row r="3506" spans="85:87" x14ac:dyDescent="0.25">
      <c r="CG3506" s="768"/>
      <c r="CH3506" s="768"/>
      <c r="CI3506" s="850"/>
    </row>
    <row r="3507" spans="85:87" x14ac:dyDescent="0.25">
      <c r="CG3507" s="768"/>
      <c r="CH3507" s="768"/>
      <c r="CI3507" s="850"/>
    </row>
    <row r="3508" spans="85:87" x14ac:dyDescent="0.25">
      <c r="CG3508" s="768"/>
      <c r="CH3508" s="768"/>
      <c r="CI3508" s="850"/>
    </row>
    <row r="3509" spans="85:87" x14ac:dyDescent="0.25">
      <c r="CG3509" s="768"/>
      <c r="CH3509" s="768"/>
      <c r="CI3509" s="850"/>
    </row>
    <row r="3510" spans="85:87" x14ac:dyDescent="0.25">
      <c r="CG3510" s="768"/>
      <c r="CH3510" s="768"/>
      <c r="CI3510" s="850"/>
    </row>
    <row r="3511" spans="85:87" x14ac:dyDescent="0.25">
      <c r="CG3511" s="768"/>
      <c r="CH3511" s="768"/>
      <c r="CI3511" s="850"/>
    </row>
    <row r="3512" spans="85:87" x14ac:dyDescent="0.25">
      <c r="CG3512" s="768"/>
      <c r="CH3512" s="768"/>
      <c r="CI3512" s="850"/>
    </row>
    <row r="3513" spans="85:87" x14ac:dyDescent="0.25">
      <c r="CG3513" s="768"/>
      <c r="CH3513" s="768"/>
      <c r="CI3513" s="850"/>
    </row>
    <row r="3514" spans="85:87" x14ac:dyDescent="0.25">
      <c r="CG3514" s="768"/>
      <c r="CH3514" s="768"/>
      <c r="CI3514" s="850"/>
    </row>
    <row r="3515" spans="85:87" x14ac:dyDescent="0.25">
      <c r="CG3515" s="768"/>
      <c r="CH3515" s="768"/>
      <c r="CI3515" s="850"/>
    </row>
    <row r="3516" spans="85:87" x14ac:dyDescent="0.25">
      <c r="CG3516" s="768"/>
      <c r="CH3516" s="768"/>
      <c r="CI3516" s="850"/>
    </row>
    <row r="3517" spans="85:87" x14ac:dyDescent="0.25">
      <c r="CG3517" s="768"/>
      <c r="CH3517" s="768"/>
      <c r="CI3517" s="850"/>
    </row>
    <row r="3518" spans="85:87" x14ac:dyDescent="0.25">
      <c r="CG3518" s="768"/>
      <c r="CH3518" s="768"/>
      <c r="CI3518" s="850"/>
    </row>
    <row r="3519" spans="85:87" x14ac:dyDescent="0.25">
      <c r="CG3519" s="768"/>
      <c r="CH3519" s="768"/>
      <c r="CI3519" s="850"/>
    </row>
    <row r="3520" spans="85:87" x14ac:dyDescent="0.25">
      <c r="CG3520" s="768"/>
      <c r="CH3520" s="768"/>
      <c r="CI3520" s="850"/>
    </row>
    <row r="3521" spans="85:87" x14ac:dyDescent="0.25">
      <c r="CG3521" s="768"/>
      <c r="CH3521" s="768"/>
      <c r="CI3521" s="850"/>
    </row>
    <row r="3522" spans="85:87" x14ac:dyDescent="0.25">
      <c r="CG3522" s="768"/>
      <c r="CH3522" s="768"/>
      <c r="CI3522" s="850"/>
    </row>
    <row r="3523" spans="85:87" x14ac:dyDescent="0.25">
      <c r="CG3523" s="768"/>
      <c r="CH3523" s="768"/>
      <c r="CI3523" s="850"/>
    </row>
    <row r="3524" spans="85:87" x14ac:dyDescent="0.25">
      <c r="CG3524" s="768"/>
      <c r="CH3524" s="768"/>
      <c r="CI3524" s="850"/>
    </row>
    <row r="3525" spans="85:87" x14ac:dyDescent="0.25">
      <c r="CG3525" s="768"/>
      <c r="CH3525" s="768"/>
      <c r="CI3525" s="850"/>
    </row>
    <row r="3526" spans="85:87" x14ac:dyDescent="0.25">
      <c r="CG3526" s="768"/>
      <c r="CH3526" s="768"/>
      <c r="CI3526" s="850"/>
    </row>
    <row r="3527" spans="85:87" x14ac:dyDescent="0.25">
      <c r="CG3527" s="768"/>
      <c r="CH3527" s="768"/>
      <c r="CI3527" s="850"/>
    </row>
    <row r="3528" spans="85:87" x14ac:dyDescent="0.25">
      <c r="CG3528" s="768"/>
      <c r="CH3528" s="768"/>
      <c r="CI3528" s="850"/>
    </row>
    <row r="3529" spans="85:87" x14ac:dyDescent="0.25">
      <c r="CG3529" s="768"/>
      <c r="CH3529" s="768"/>
      <c r="CI3529" s="850"/>
    </row>
    <row r="3530" spans="85:87" x14ac:dyDescent="0.25">
      <c r="CG3530" s="768"/>
      <c r="CH3530" s="768"/>
      <c r="CI3530" s="850"/>
    </row>
    <row r="3531" spans="85:87" x14ac:dyDescent="0.25">
      <c r="CG3531" s="768"/>
      <c r="CH3531" s="768"/>
      <c r="CI3531" s="850"/>
    </row>
    <row r="3532" spans="85:87" x14ac:dyDescent="0.25">
      <c r="CG3532" s="768"/>
      <c r="CH3532" s="768"/>
      <c r="CI3532" s="850"/>
    </row>
    <row r="3533" spans="85:87" x14ac:dyDescent="0.25">
      <c r="CG3533" s="768"/>
      <c r="CH3533" s="768"/>
      <c r="CI3533" s="850"/>
    </row>
    <row r="3534" spans="85:87" x14ac:dyDescent="0.25">
      <c r="CG3534" s="768"/>
      <c r="CH3534" s="768"/>
      <c r="CI3534" s="850"/>
    </row>
    <row r="3535" spans="85:87" x14ac:dyDescent="0.25">
      <c r="CG3535" s="768"/>
      <c r="CH3535" s="768"/>
      <c r="CI3535" s="850"/>
    </row>
    <row r="3536" spans="85:87" x14ac:dyDescent="0.25">
      <c r="CG3536" s="768"/>
      <c r="CH3536" s="768"/>
      <c r="CI3536" s="850"/>
    </row>
    <row r="3537" spans="85:87" x14ac:dyDescent="0.25">
      <c r="CG3537" s="768"/>
      <c r="CH3537" s="768"/>
      <c r="CI3537" s="850"/>
    </row>
    <row r="3538" spans="85:87" x14ac:dyDescent="0.25">
      <c r="CG3538" s="768"/>
      <c r="CH3538" s="768"/>
      <c r="CI3538" s="850"/>
    </row>
    <row r="3539" spans="85:87" x14ac:dyDescent="0.25">
      <c r="CG3539" s="768"/>
      <c r="CH3539" s="768"/>
      <c r="CI3539" s="850"/>
    </row>
    <row r="3540" spans="85:87" x14ac:dyDescent="0.25">
      <c r="CG3540" s="768"/>
      <c r="CH3540" s="768"/>
      <c r="CI3540" s="850"/>
    </row>
    <row r="3541" spans="85:87" x14ac:dyDescent="0.25">
      <c r="CG3541" s="768"/>
      <c r="CH3541" s="768"/>
      <c r="CI3541" s="850"/>
    </row>
    <row r="3542" spans="85:87" x14ac:dyDescent="0.25">
      <c r="CG3542" s="768"/>
      <c r="CH3542" s="768"/>
      <c r="CI3542" s="850"/>
    </row>
    <row r="3543" spans="85:87" x14ac:dyDescent="0.25">
      <c r="CG3543" s="768"/>
      <c r="CH3543" s="768"/>
      <c r="CI3543" s="850"/>
    </row>
    <row r="3544" spans="85:87" x14ac:dyDescent="0.25">
      <c r="CG3544" s="768"/>
      <c r="CH3544" s="768"/>
      <c r="CI3544" s="850"/>
    </row>
    <row r="3545" spans="85:87" x14ac:dyDescent="0.25">
      <c r="CG3545" s="768"/>
      <c r="CH3545" s="768"/>
      <c r="CI3545" s="850"/>
    </row>
    <row r="3546" spans="85:87" x14ac:dyDescent="0.25">
      <c r="CG3546" s="768"/>
      <c r="CH3546" s="768"/>
      <c r="CI3546" s="850"/>
    </row>
    <row r="3547" spans="85:87" x14ac:dyDescent="0.25">
      <c r="CG3547" s="768"/>
      <c r="CH3547" s="768"/>
      <c r="CI3547" s="850"/>
    </row>
    <row r="3548" spans="85:87" x14ac:dyDescent="0.25">
      <c r="CG3548" s="768"/>
      <c r="CH3548" s="768"/>
      <c r="CI3548" s="850"/>
    </row>
    <row r="3549" spans="85:87" x14ac:dyDescent="0.25">
      <c r="CG3549" s="768"/>
      <c r="CH3549" s="768"/>
      <c r="CI3549" s="850"/>
    </row>
    <row r="3550" spans="85:87" x14ac:dyDescent="0.25">
      <c r="CG3550" s="768"/>
      <c r="CH3550" s="768"/>
      <c r="CI3550" s="850"/>
    </row>
    <row r="3551" spans="85:87" x14ac:dyDescent="0.25">
      <c r="CG3551" s="768"/>
      <c r="CH3551" s="768"/>
      <c r="CI3551" s="850"/>
    </row>
    <row r="3552" spans="85:87" x14ac:dyDescent="0.25">
      <c r="CG3552" s="768"/>
      <c r="CH3552" s="768"/>
      <c r="CI3552" s="850"/>
    </row>
    <row r="3553" spans="85:87" x14ac:dyDescent="0.25">
      <c r="CG3553" s="768"/>
      <c r="CH3553" s="768"/>
      <c r="CI3553" s="850"/>
    </row>
    <row r="3554" spans="85:87" x14ac:dyDescent="0.25">
      <c r="CG3554" s="768"/>
      <c r="CH3554" s="768"/>
      <c r="CI3554" s="850"/>
    </row>
    <row r="3555" spans="85:87" x14ac:dyDescent="0.25">
      <c r="CG3555" s="768"/>
      <c r="CH3555" s="768"/>
      <c r="CI3555" s="850"/>
    </row>
    <row r="3556" spans="85:87" x14ac:dyDescent="0.25">
      <c r="CG3556" s="768"/>
      <c r="CH3556" s="768"/>
      <c r="CI3556" s="850"/>
    </row>
    <row r="3557" spans="85:87" x14ac:dyDescent="0.25">
      <c r="CG3557" s="768"/>
      <c r="CH3557" s="768"/>
      <c r="CI3557" s="850"/>
    </row>
    <row r="3558" spans="85:87" x14ac:dyDescent="0.25">
      <c r="CG3558" s="768"/>
      <c r="CH3558" s="768"/>
      <c r="CI3558" s="850"/>
    </row>
    <row r="3559" spans="85:87" x14ac:dyDescent="0.25">
      <c r="CG3559" s="768"/>
      <c r="CH3559" s="768"/>
      <c r="CI3559" s="850"/>
    </row>
    <row r="3560" spans="85:87" x14ac:dyDescent="0.25">
      <c r="CG3560" s="768"/>
      <c r="CH3560" s="768"/>
      <c r="CI3560" s="850"/>
    </row>
    <row r="3561" spans="85:87" x14ac:dyDescent="0.25">
      <c r="CG3561" s="768"/>
      <c r="CH3561" s="768"/>
      <c r="CI3561" s="850"/>
    </row>
    <row r="3562" spans="85:87" x14ac:dyDescent="0.25">
      <c r="CG3562" s="768"/>
      <c r="CH3562" s="768"/>
      <c r="CI3562" s="850"/>
    </row>
    <row r="3563" spans="85:87" x14ac:dyDescent="0.25">
      <c r="CG3563" s="768"/>
      <c r="CH3563" s="768"/>
      <c r="CI3563" s="850"/>
    </row>
    <row r="3564" spans="85:87" x14ac:dyDescent="0.25">
      <c r="CG3564" s="768"/>
      <c r="CH3564" s="768"/>
      <c r="CI3564" s="850"/>
    </row>
    <row r="3565" spans="85:87" x14ac:dyDescent="0.25">
      <c r="CG3565" s="768"/>
      <c r="CH3565" s="768"/>
      <c r="CI3565" s="850"/>
    </row>
    <row r="3566" spans="85:87" x14ac:dyDescent="0.25">
      <c r="CG3566" s="768"/>
      <c r="CH3566" s="768"/>
      <c r="CI3566" s="850"/>
    </row>
    <row r="3567" spans="85:87" x14ac:dyDescent="0.25">
      <c r="CG3567" s="768"/>
      <c r="CH3567" s="768"/>
      <c r="CI3567" s="850"/>
    </row>
    <row r="3568" spans="85:87" x14ac:dyDescent="0.25">
      <c r="CG3568" s="768"/>
      <c r="CH3568" s="768"/>
      <c r="CI3568" s="850"/>
    </row>
    <row r="3569" spans="85:87" x14ac:dyDescent="0.25">
      <c r="CG3569" s="768"/>
      <c r="CH3569" s="768"/>
      <c r="CI3569" s="850"/>
    </row>
    <row r="3570" spans="85:87" x14ac:dyDescent="0.25">
      <c r="CG3570" s="768"/>
      <c r="CH3570" s="768"/>
      <c r="CI3570" s="850"/>
    </row>
    <row r="3571" spans="85:87" x14ac:dyDescent="0.25">
      <c r="CG3571" s="768"/>
      <c r="CH3571" s="768"/>
      <c r="CI3571" s="850"/>
    </row>
    <row r="3572" spans="85:87" x14ac:dyDescent="0.25">
      <c r="CG3572" s="768"/>
      <c r="CH3572" s="768"/>
      <c r="CI3572" s="850"/>
    </row>
    <row r="3573" spans="85:87" x14ac:dyDescent="0.25">
      <c r="CG3573" s="768"/>
      <c r="CH3573" s="768"/>
      <c r="CI3573" s="850"/>
    </row>
    <row r="3574" spans="85:87" x14ac:dyDescent="0.25">
      <c r="CG3574" s="768"/>
      <c r="CH3574" s="768"/>
      <c r="CI3574" s="850"/>
    </row>
    <row r="3575" spans="85:87" x14ac:dyDescent="0.25">
      <c r="CG3575" s="768"/>
      <c r="CH3575" s="768"/>
      <c r="CI3575" s="850"/>
    </row>
    <row r="3576" spans="85:87" x14ac:dyDescent="0.25">
      <c r="CG3576" s="768"/>
      <c r="CH3576" s="768"/>
      <c r="CI3576" s="850"/>
    </row>
    <row r="3577" spans="85:87" x14ac:dyDescent="0.25">
      <c r="CG3577" s="768"/>
      <c r="CH3577" s="768"/>
      <c r="CI3577" s="850"/>
    </row>
    <row r="3578" spans="85:87" x14ac:dyDescent="0.25">
      <c r="CG3578" s="768"/>
      <c r="CH3578" s="768"/>
      <c r="CI3578" s="850"/>
    </row>
    <row r="3579" spans="85:87" x14ac:dyDescent="0.25">
      <c r="CG3579" s="768"/>
      <c r="CH3579" s="768"/>
      <c r="CI3579" s="850"/>
    </row>
    <row r="3580" spans="85:87" x14ac:dyDescent="0.25">
      <c r="CG3580" s="768"/>
      <c r="CH3580" s="768"/>
      <c r="CI3580" s="850"/>
    </row>
    <row r="3581" spans="85:87" x14ac:dyDescent="0.25">
      <c r="CG3581" s="768"/>
      <c r="CH3581" s="768"/>
      <c r="CI3581" s="850"/>
    </row>
    <row r="3582" spans="85:87" x14ac:dyDescent="0.25">
      <c r="CG3582" s="768"/>
      <c r="CH3582" s="768"/>
      <c r="CI3582" s="850"/>
    </row>
    <row r="3583" spans="85:87" x14ac:dyDescent="0.25">
      <c r="CG3583" s="768"/>
      <c r="CH3583" s="768"/>
      <c r="CI3583" s="850"/>
    </row>
    <row r="3584" spans="85:87" x14ac:dyDescent="0.25">
      <c r="CG3584" s="768"/>
      <c r="CH3584" s="768"/>
      <c r="CI3584" s="850"/>
    </row>
    <row r="3585" spans="85:87" x14ac:dyDescent="0.25">
      <c r="CG3585" s="768"/>
      <c r="CH3585" s="768"/>
      <c r="CI3585" s="850"/>
    </row>
    <row r="3586" spans="85:87" x14ac:dyDescent="0.25">
      <c r="CG3586" s="768"/>
      <c r="CH3586" s="768"/>
      <c r="CI3586" s="850"/>
    </row>
    <row r="3587" spans="85:87" x14ac:dyDescent="0.25">
      <c r="CG3587" s="768"/>
      <c r="CH3587" s="768"/>
      <c r="CI3587" s="850"/>
    </row>
    <row r="3588" spans="85:87" x14ac:dyDescent="0.25">
      <c r="CG3588" s="768"/>
      <c r="CH3588" s="768"/>
      <c r="CI3588" s="850"/>
    </row>
    <row r="3589" spans="85:87" x14ac:dyDescent="0.25">
      <c r="CG3589" s="768"/>
      <c r="CH3589" s="768"/>
      <c r="CI3589" s="850"/>
    </row>
    <row r="3590" spans="85:87" x14ac:dyDescent="0.25">
      <c r="CG3590" s="768"/>
      <c r="CH3590" s="768"/>
      <c r="CI3590" s="850"/>
    </row>
    <row r="3591" spans="85:87" x14ac:dyDescent="0.25">
      <c r="CG3591" s="768"/>
      <c r="CH3591" s="768"/>
      <c r="CI3591" s="850"/>
    </row>
    <row r="3592" spans="85:87" x14ac:dyDescent="0.25">
      <c r="CG3592" s="768"/>
      <c r="CH3592" s="768"/>
      <c r="CI3592" s="850"/>
    </row>
    <row r="3593" spans="85:87" x14ac:dyDescent="0.25">
      <c r="CG3593" s="768"/>
      <c r="CH3593" s="768"/>
      <c r="CI3593" s="850"/>
    </row>
    <row r="3594" spans="85:87" x14ac:dyDescent="0.25">
      <c r="CG3594" s="768"/>
      <c r="CH3594" s="768"/>
      <c r="CI3594" s="850"/>
    </row>
    <row r="3595" spans="85:87" x14ac:dyDescent="0.25">
      <c r="CG3595" s="768"/>
      <c r="CH3595" s="768"/>
      <c r="CI3595" s="850"/>
    </row>
    <row r="3596" spans="85:87" x14ac:dyDescent="0.25">
      <c r="CG3596" s="768"/>
      <c r="CH3596" s="768"/>
      <c r="CI3596" s="850"/>
    </row>
    <row r="3597" spans="85:87" x14ac:dyDescent="0.25">
      <c r="CG3597" s="768"/>
      <c r="CH3597" s="768"/>
      <c r="CI3597" s="850"/>
    </row>
    <row r="3598" spans="85:87" x14ac:dyDescent="0.25">
      <c r="CG3598" s="768"/>
      <c r="CH3598" s="768"/>
      <c r="CI3598" s="850"/>
    </row>
    <row r="3599" spans="85:87" x14ac:dyDescent="0.25">
      <c r="CG3599" s="768"/>
      <c r="CH3599" s="768"/>
      <c r="CI3599" s="850"/>
    </row>
    <row r="3600" spans="85:87" x14ac:dyDescent="0.25">
      <c r="CG3600" s="768"/>
      <c r="CH3600" s="768"/>
      <c r="CI3600" s="850"/>
    </row>
    <row r="3601" spans="85:87" x14ac:dyDescent="0.25">
      <c r="CG3601" s="768"/>
      <c r="CH3601" s="768"/>
      <c r="CI3601" s="850"/>
    </row>
    <row r="3602" spans="85:87" x14ac:dyDescent="0.25">
      <c r="CG3602" s="768"/>
      <c r="CH3602" s="768"/>
      <c r="CI3602" s="850"/>
    </row>
    <row r="3603" spans="85:87" x14ac:dyDescent="0.25">
      <c r="CG3603" s="768"/>
      <c r="CH3603" s="768"/>
      <c r="CI3603" s="850"/>
    </row>
    <row r="3604" spans="85:87" x14ac:dyDescent="0.25">
      <c r="CG3604" s="768"/>
      <c r="CH3604" s="768"/>
      <c r="CI3604" s="850"/>
    </row>
    <row r="3605" spans="85:87" x14ac:dyDescent="0.25">
      <c r="CG3605" s="768"/>
      <c r="CH3605" s="768"/>
      <c r="CI3605" s="850"/>
    </row>
    <row r="3606" spans="85:87" x14ac:dyDescent="0.25">
      <c r="CG3606" s="768"/>
      <c r="CH3606" s="768"/>
      <c r="CI3606" s="850"/>
    </row>
    <row r="3607" spans="85:87" x14ac:dyDescent="0.25">
      <c r="CG3607" s="768"/>
      <c r="CH3607" s="768"/>
      <c r="CI3607" s="850"/>
    </row>
    <row r="3608" spans="85:87" x14ac:dyDescent="0.25">
      <c r="CG3608" s="768"/>
      <c r="CH3608" s="768"/>
      <c r="CI3608" s="850"/>
    </row>
    <row r="3609" spans="85:87" x14ac:dyDescent="0.25">
      <c r="CG3609" s="768"/>
      <c r="CH3609" s="768"/>
      <c r="CI3609" s="850"/>
    </row>
    <row r="3610" spans="85:87" x14ac:dyDescent="0.25">
      <c r="CG3610" s="768"/>
      <c r="CH3610" s="768"/>
      <c r="CI3610" s="850"/>
    </row>
    <row r="3611" spans="85:87" x14ac:dyDescent="0.25">
      <c r="CG3611" s="768"/>
      <c r="CH3611" s="768"/>
      <c r="CI3611" s="850"/>
    </row>
    <row r="3612" spans="85:87" x14ac:dyDescent="0.25">
      <c r="CG3612" s="768"/>
      <c r="CH3612" s="768"/>
      <c r="CI3612" s="850"/>
    </row>
    <row r="3613" spans="85:87" x14ac:dyDescent="0.25">
      <c r="CG3613" s="768"/>
      <c r="CH3613" s="768"/>
      <c r="CI3613" s="850"/>
    </row>
    <row r="3614" spans="85:87" x14ac:dyDescent="0.25">
      <c r="CG3614" s="768"/>
      <c r="CH3614" s="768"/>
      <c r="CI3614" s="850"/>
    </row>
    <row r="3615" spans="85:87" x14ac:dyDescent="0.25">
      <c r="CG3615" s="768"/>
      <c r="CH3615" s="768"/>
      <c r="CI3615" s="850"/>
    </row>
    <row r="3616" spans="85:87" x14ac:dyDescent="0.25">
      <c r="CG3616" s="768"/>
      <c r="CH3616" s="768"/>
      <c r="CI3616" s="850"/>
    </row>
    <row r="3617" spans="85:87" x14ac:dyDescent="0.25">
      <c r="CG3617" s="768"/>
      <c r="CH3617" s="768"/>
      <c r="CI3617" s="850"/>
    </row>
    <row r="3618" spans="85:87" x14ac:dyDescent="0.25">
      <c r="CG3618" s="768"/>
      <c r="CH3618" s="768"/>
      <c r="CI3618" s="850"/>
    </row>
    <row r="3619" spans="85:87" x14ac:dyDescent="0.25">
      <c r="CG3619" s="768"/>
      <c r="CH3619" s="768"/>
      <c r="CI3619" s="850"/>
    </row>
    <row r="3620" spans="85:87" x14ac:dyDescent="0.25">
      <c r="CG3620" s="768"/>
      <c r="CH3620" s="768"/>
      <c r="CI3620" s="850"/>
    </row>
    <row r="3621" spans="85:87" x14ac:dyDescent="0.25">
      <c r="CG3621" s="768"/>
      <c r="CH3621" s="768"/>
      <c r="CI3621" s="850"/>
    </row>
    <row r="3622" spans="85:87" x14ac:dyDescent="0.25">
      <c r="CG3622" s="768"/>
      <c r="CH3622" s="768"/>
      <c r="CI3622" s="850"/>
    </row>
    <row r="3623" spans="85:87" x14ac:dyDescent="0.25">
      <c r="CG3623" s="768"/>
      <c r="CH3623" s="768"/>
      <c r="CI3623" s="850"/>
    </row>
    <row r="3624" spans="85:87" x14ac:dyDescent="0.25">
      <c r="CG3624" s="768"/>
      <c r="CH3624" s="768"/>
      <c r="CI3624" s="850"/>
    </row>
    <row r="3625" spans="85:87" x14ac:dyDescent="0.25">
      <c r="CG3625" s="768"/>
      <c r="CH3625" s="768"/>
      <c r="CI3625" s="850"/>
    </row>
    <row r="3626" spans="85:87" x14ac:dyDescent="0.25">
      <c r="CG3626" s="768"/>
      <c r="CH3626" s="768"/>
      <c r="CI3626" s="850"/>
    </row>
    <row r="3627" spans="85:87" x14ac:dyDescent="0.25">
      <c r="CG3627" s="768"/>
      <c r="CH3627" s="768"/>
      <c r="CI3627" s="850"/>
    </row>
    <row r="3628" spans="85:87" x14ac:dyDescent="0.25">
      <c r="CG3628" s="768"/>
      <c r="CH3628" s="768"/>
      <c r="CI3628" s="850"/>
    </row>
    <row r="3629" spans="85:87" x14ac:dyDescent="0.25">
      <c r="CG3629" s="768"/>
      <c r="CH3629" s="768"/>
      <c r="CI3629" s="850"/>
    </row>
    <row r="3630" spans="85:87" x14ac:dyDescent="0.25">
      <c r="CG3630" s="768"/>
      <c r="CH3630" s="768"/>
      <c r="CI3630" s="850"/>
    </row>
    <row r="3631" spans="85:87" x14ac:dyDescent="0.25">
      <c r="CG3631" s="768"/>
      <c r="CH3631" s="768"/>
      <c r="CI3631" s="850"/>
    </row>
    <row r="3632" spans="85:87" x14ac:dyDescent="0.25">
      <c r="CG3632" s="768"/>
      <c r="CH3632" s="768"/>
      <c r="CI3632" s="850"/>
    </row>
    <row r="3633" spans="85:87" x14ac:dyDescent="0.25">
      <c r="CG3633" s="768"/>
      <c r="CH3633" s="768"/>
      <c r="CI3633" s="850"/>
    </row>
    <row r="3634" spans="85:87" x14ac:dyDescent="0.25">
      <c r="CG3634" s="768"/>
      <c r="CH3634" s="768"/>
      <c r="CI3634" s="850"/>
    </row>
    <row r="3635" spans="85:87" x14ac:dyDescent="0.25">
      <c r="CG3635" s="768"/>
      <c r="CH3635" s="768"/>
      <c r="CI3635" s="850"/>
    </row>
    <row r="3636" spans="85:87" x14ac:dyDescent="0.25">
      <c r="CG3636" s="768"/>
      <c r="CH3636" s="768"/>
      <c r="CI3636" s="850"/>
    </row>
    <row r="3637" spans="85:87" x14ac:dyDescent="0.25">
      <c r="CG3637" s="768"/>
      <c r="CH3637" s="768"/>
      <c r="CI3637" s="850"/>
    </row>
    <row r="3638" spans="85:87" x14ac:dyDescent="0.25">
      <c r="CG3638" s="768"/>
      <c r="CH3638" s="768"/>
      <c r="CI3638" s="850"/>
    </row>
    <row r="3639" spans="85:87" x14ac:dyDescent="0.25">
      <c r="CG3639" s="768"/>
      <c r="CH3639" s="768"/>
      <c r="CI3639" s="850"/>
    </row>
    <row r="3640" spans="85:87" x14ac:dyDescent="0.25">
      <c r="CG3640" s="768"/>
      <c r="CH3640" s="768"/>
      <c r="CI3640" s="850"/>
    </row>
    <row r="3641" spans="85:87" x14ac:dyDescent="0.25">
      <c r="CG3641" s="768"/>
      <c r="CH3641" s="768"/>
      <c r="CI3641" s="850"/>
    </row>
    <row r="3642" spans="85:87" x14ac:dyDescent="0.25">
      <c r="CG3642" s="768"/>
      <c r="CH3642" s="768"/>
      <c r="CI3642" s="850"/>
    </row>
    <row r="3643" spans="85:87" x14ac:dyDescent="0.25">
      <c r="CG3643" s="768"/>
      <c r="CH3643" s="768"/>
      <c r="CI3643" s="850"/>
    </row>
    <row r="3644" spans="85:87" x14ac:dyDescent="0.25">
      <c r="CG3644" s="768"/>
      <c r="CH3644" s="768"/>
      <c r="CI3644" s="850"/>
    </row>
    <row r="3645" spans="85:87" x14ac:dyDescent="0.25">
      <c r="CG3645" s="768"/>
      <c r="CH3645" s="768"/>
      <c r="CI3645" s="850"/>
    </row>
    <row r="3646" spans="85:87" x14ac:dyDescent="0.25">
      <c r="CG3646" s="768"/>
      <c r="CH3646" s="768"/>
      <c r="CI3646" s="850"/>
    </row>
    <row r="3647" spans="85:87" x14ac:dyDescent="0.25">
      <c r="CG3647" s="768"/>
      <c r="CH3647" s="768"/>
      <c r="CI3647" s="850"/>
    </row>
    <row r="3648" spans="85:87" x14ac:dyDescent="0.25">
      <c r="CG3648" s="768"/>
      <c r="CH3648" s="768"/>
      <c r="CI3648" s="850"/>
    </row>
    <row r="3649" spans="85:87" x14ac:dyDescent="0.25">
      <c r="CG3649" s="768"/>
      <c r="CH3649" s="768"/>
      <c r="CI3649" s="850"/>
    </row>
    <row r="3650" spans="85:87" x14ac:dyDescent="0.25">
      <c r="CG3650" s="768"/>
      <c r="CH3650" s="768"/>
      <c r="CI3650" s="850"/>
    </row>
    <row r="3651" spans="85:87" x14ac:dyDescent="0.25">
      <c r="CG3651" s="768"/>
      <c r="CH3651" s="768"/>
      <c r="CI3651" s="850"/>
    </row>
    <row r="3652" spans="85:87" x14ac:dyDescent="0.25">
      <c r="CG3652" s="768"/>
      <c r="CH3652" s="768"/>
      <c r="CI3652" s="850"/>
    </row>
    <row r="3653" spans="85:87" x14ac:dyDescent="0.25">
      <c r="CG3653" s="768"/>
      <c r="CH3653" s="768"/>
      <c r="CI3653" s="850"/>
    </row>
    <row r="3654" spans="85:87" x14ac:dyDescent="0.25">
      <c r="CG3654" s="768"/>
      <c r="CH3654" s="768"/>
      <c r="CI3654" s="850"/>
    </row>
    <row r="3655" spans="85:87" x14ac:dyDescent="0.25">
      <c r="CG3655" s="768"/>
      <c r="CH3655" s="768"/>
      <c r="CI3655" s="850"/>
    </row>
    <row r="3656" spans="85:87" x14ac:dyDescent="0.25">
      <c r="CG3656" s="768"/>
      <c r="CH3656" s="768"/>
      <c r="CI3656" s="850"/>
    </row>
    <row r="3657" spans="85:87" x14ac:dyDescent="0.25">
      <c r="CG3657" s="768"/>
      <c r="CH3657" s="768"/>
      <c r="CI3657" s="850"/>
    </row>
    <row r="3658" spans="85:87" x14ac:dyDescent="0.25">
      <c r="CG3658" s="768"/>
      <c r="CH3658" s="768"/>
      <c r="CI3658" s="850"/>
    </row>
    <row r="3659" spans="85:87" x14ac:dyDescent="0.25">
      <c r="CG3659" s="768"/>
      <c r="CH3659" s="768"/>
      <c r="CI3659" s="850"/>
    </row>
    <row r="3660" spans="85:87" x14ac:dyDescent="0.25">
      <c r="CG3660" s="768"/>
      <c r="CH3660" s="768"/>
      <c r="CI3660" s="850"/>
    </row>
    <row r="3661" spans="85:87" x14ac:dyDescent="0.25">
      <c r="CG3661" s="768"/>
      <c r="CH3661" s="768"/>
      <c r="CI3661" s="850"/>
    </row>
    <row r="3662" spans="85:87" x14ac:dyDescent="0.25">
      <c r="CG3662" s="768"/>
      <c r="CH3662" s="768"/>
      <c r="CI3662" s="850"/>
    </row>
    <row r="3663" spans="85:87" x14ac:dyDescent="0.25">
      <c r="CG3663" s="768"/>
      <c r="CH3663" s="768"/>
      <c r="CI3663" s="850"/>
    </row>
    <row r="3664" spans="85:87" x14ac:dyDescent="0.25">
      <c r="CG3664" s="768"/>
      <c r="CH3664" s="768"/>
      <c r="CI3664" s="850"/>
    </row>
    <row r="3665" spans="85:87" x14ac:dyDescent="0.25">
      <c r="CG3665" s="768"/>
      <c r="CH3665" s="768"/>
      <c r="CI3665" s="850"/>
    </row>
    <row r="3666" spans="85:87" x14ac:dyDescent="0.25">
      <c r="CG3666" s="768"/>
      <c r="CH3666" s="768"/>
      <c r="CI3666" s="850"/>
    </row>
    <row r="3667" spans="85:87" x14ac:dyDescent="0.25">
      <c r="CG3667" s="768"/>
      <c r="CH3667" s="768"/>
      <c r="CI3667" s="850"/>
    </row>
    <row r="3668" spans="85:87" x14ac:dyDescent="0.25">
      <c r="CG3668" s="768"/>
      <c r="CH3668" s="768"/>
      <c r="CI3668" s="850"/>
    </row>
    <row r="3669" spans="85:87" x14ac:dyDescent="0.25">
      <c r="CG3669" s="768"/>
      <c r="CH3669" s="768"/>
      <c r="CI3669" s="850"/>
    </row>
    <row r="3670" spans="85:87" x14ac:dyDescent="0.25">
      <c r="CG3670" s="768"/>
      <c r="CH3670" s="768"/>
      <c r="CI3670" s="850"/>
    </row>
    <row r="3671" spans="85:87" x14ac:dyDescent="0.25">
      <c r="CG3671" s="768"/>
      <c r="CH3671" s="768"/>
      <c r="CI3671" s="850"/>
    </row>
    <row r="3672" spans="85:87" x14ac:dyDescent="0.25">
      <c r="CG3672" s="768"/>
      <c r="CH3672" s="768"/>
      <c r="CI3672" s="850"/>
    </row>
    <row r="3673" spans="85:87" x14ac:dyDescent="0.25">
      <c r="CG3673" s="768"/>
      <c r="CH3673" s="768"/>
      <c r="CI3673" s="850"/>
    </row>
    <row r="3674" spans="85:87" x14ac:dyDescent="0.25">
      <c r="CG3674" s="768"/>
      <c r="CH3674" s="768"/>
      <c r="CI3674" s="850"/>
    </row>
    <row r="3675" spans="85:87" x14ac:dyDescent="0.25">
      <c r="CG3675" s="768"/>
      <c r="CH3675" s="768"/>
      <c r="CI3675" s="850"/>
    </row>
    <row r="3676" spans="85:87" x14ac:dyDescent="0.25">
      <c r="CG3676" s="768"/>
      <c r="CH3676" s="768"/>
      <c r="CI3676" s="850"/>
    </row>
    <row r="3677" spans="85:87" x14ac:dyDescent="0.25">
      <c r="CG3677" s="768"/>
      <c r="CH3677" s="768"/>
      <c r="CI3677" s="850"/>
    </row>
    <row r="3678" spans="85:87" x14ac:dyDescent="0.25">
      <c r="CG3678" s="768"/>
      <c r="CH3678" s="768"/>
      <c r="CI3678" s="850"/>
    </row>
    <row r="3679" spans="85:87" x14ac:dyDescent="0.25">
      <c r="CG3679" s="768"/>
      <c r="CH3679" s="768"/>
      <c r="CI3679" s="850"/>
    </row>
    <row r="3680" spans="85:87" x14ac:dyDescent="0.25">
      <c r="CG3680" s="768"/>
      <c r="CH3680" s="768"/>
      <c r="CI3680" s="850"/>
    </row>
    <row r="3681" spans="85:87" x14ac:dyDescent="0.25">
      <c r="CG3681" s="768"/>
      <c r="CH3681" s="768"/>
      <c r="CI3681" s="850"/>
    </row>
    <row r="3682" spans="85:87" x14ac:dyDescent="0.25">
      <c r="CG3682" s="768"/>
      <c r="CH3682" s="768"/>
      <c r="CI3682" s="850"/>
    </row>
    <row r="3683" spans="85:87" x14ac:dyDescent="0.25">
      <c r="CG3683" s="768"/>
      <c r="CH3683" s="768"/>
      <c r="CI3683" s="850"/>
    </row>
    <row r="3684" spans="85:87" x14ac:dyDescent="0.25">
      <c r="CG3684" s="768"/>
      <c r="CH3684" s="768"/>
      <c r="CI3684" s="850"/>
    </row>
    <row r="3685" spans="85:87" x14ac:dyDescent="0.25">
      <c r="CG3685" s="768"/>
      <c r="CH3685" s="768"/>
      <c r="CI3685" s="850"/>
    </row>
    <row r="3686" spans="85:87" x14ac:dyDescent="0.25">
      <c r="CG3686" s="768"/>
      <c r="CH3686" s="768"/>
      <c r="CI3686" s="850"/>
    </row>
    <row r="3687" spans="85:87" x14ac:dyDescent="0.25">
      <c r="CG3687" s="768"/>
      <c r="CH3687" s="768"/>
      <c r="CI3687" s="850"/>
    </row>
    <row r="3688" spans="85:87" x14ac:dyDescent="0.25">
      <c r="CG3688" s="768"/>
      <c r="CH3688" s="768"/>
      <c r="CI3688" s="850"/>
    </row>
    <row r="3689" spans="85:87" x14ac:dyDescent="0.25">
      <c r="CG3689" s="768"/>
      <c r="CH3689" s="768"/>
      <c r="CI3689" s="850"/>
    </row>
    <row r="3690" spans="85:87" x14ac:dyDescent="0.25">
      <c r="CG3690" s="768"/>
      <c r="CH3690" s="768"/>
      <c r="CI3690" s="850"/>
    </row>
    <row r="3691" spans="85:87" x14ac:dyDescent="0.25">
      <c r="CG3691" s="768"/>
      <c r="CH3691" s="768"/>
      <c r="CI3691" s="850"/>
    </row>
    <row r="3692" spans="85:87" x14ac:dyDescent="0.25">
      <c r="CG3692" s="768"/>
      <c r="CH3692" s="768"/>
      <c r="CI3692" s="850"/>
    </row>
    <row r="3693" spans="85:87" x14ac:dyDescent="0.25">
      <c r="CG3693" s="768"/>
      <c r="CH3693" s="768"/>
      <c r="CI3693" s="850"/>
    </row>
    <row r="3694" spans="85:87" x14ac:dyDescent="0.25">
      <c r="CG3694" s="768"/>
      <c r="CH3694" s="768"/>
      <c r="CI3694" s="850"/>
    </row>
    <row r="3695" spans="85:87" x14ac:dyDescent="0.25">
      <c r="CG3695" s="768"/>
      <c r="CH3695" s="768"/>
      <c r="CI3695" s="850"/>
    </row>
    <row r="3696" spans="85:87" x14ac:dyDescent="0.25">
      <c r="CG3696" s="768"/>
      <c r="CH3696" s="768"/>
      <c r="CI3696" s="850"/>
    </row>
    <row r="3697" spans="85:87" x14ac:dyDescent="0.25">
      <c r="CG3697" s="768"/>
      <c r="CH3697" s="768"/>
      <c r="CI3697" s="850"/>
    </row>
    <row r="3698" spans="85:87" x14ac:dyDescent="0.25">
      <c r="CG3698" s="768"/>
      <c r="CH3698" s="768"/>
      <c r="CI3698" s="850"/>
    </row>
    <row r="3699" spans="85:87" x14ac:dyDescent="0.25">
      <c r="CG3699" s="768"/>
      <c r="CH3699" s="768"/>
      <c r="CI3699" s="850"/>
    </row>
    <row r="3700" spans="85:87" x14ac:dyDescent="0.25">
      <c r="CG3700" s="768"/>
      <c r="CH3700" s="768"/>
      <c r="CI3700" s="850"/>
    </row>
    <row r="3701" spans="85:87" x14ac:dyDescent="0.25">
      <c r="CG3701" s="768"/>
      <c r="CH3701" s="768"/>
      <c r="CI3701" s="850"/>
    </row>
    <row r="3702" spans="85:87" x14ac:dyDescent="0.25">
      <c r="CG3702" s="768"/>
      <c r="CH3702" s="768"/>
      <c r="CI3702" s="850"/>
    </row>
    <row r="3703" spans="85:87" x14ac:dyDescent="0.25">
      <c r="CG3703" s="768"/>
      <c r="CH3703" s="768"/>
      <c r="CI3703" s="850"/>
    </row>
    <row r="3704" spans="85:87" x14ac:dyDescent="0.25">
      <c r="CG3704" s="768"/>
      <c r="CH3704" s="768"/>
      <c r="CI3704" s="850"/>
    </row>
    <row r="3705" spans="85:87" x14ac:dyDescent="0.25">
      <c r="CG3705" s="768"/>
      <c r="CH3705" s="768"/>
      <c r="CI3705" s="850"/>
    </row>
    <row r="3706" spans="85:87" x14ac:dyDescent="0.25">
      <c r="CG3706" s="768"/>
      <c r="CH3706" s="768"/>
      <c r="CI3706" s="850"/>
    </row>
    <row r="3707" spans="85:87" x14ac:dyDescent="0.25">
      <c r="CG3707" s="768"/>
      <c r="CH3707" s="768"/>
      <c r="CI3707" s="850"/>
    </row>
    <row r="3708" spans="85:87" x14ac:dyDescent="0.25">
      <c r="CG3708" s="768"/>
      <c r="CH3708" s="768"/>
      <c r="CI3708" s="850"/>
    </row>
    <row r="3709" spans="85:87" x14ac:dyDescent="0.25">
      <c r="CG3709" s="768"/>
      <c r="CH3709" s="768"/>
      <c r="CI3709" s="850"/>
    </row>
    <row r="3710" spans="85:87" x14ac:dyDescent="0.25">
      <c r="CG3710" s="768"/>
      <c r="CH3710" s="768"/>
      <c r="CI3710" s="850"/>
    </row>
    <row r="3711" spans="85:87" x14ac:dyDescent="0.25">
      <c r="CG3711" s="768"/>
      <c r="CH3711" s="768"/>
      <c r="CI3711" s="850"/>
    </row>
    <row r="3712" spans="85:87" x14ac:dyDescent="0.25">
      <c r="CG3712" s="768"/>
      <c r="CH3712" s="768"/>
      <c r="CI3712" s="850"/>
    </row>
    <row r="3713" spans="85:87" x14ac:dyDescent="0.25">
      <c r="CG3713" s="768"/>
      <c r="CH3713" s="768"/>
      <c r="CI3713" s="850"/>
    </row>
    <row r="3714" spans="85:87" x14ac:dyDescent="0.25">
      <c r="CG3714" s="768"/>
      <c r="CH3714" s="768"/>
      <c r="CI3714" s="850"/>
    </row>
    <row r="3715" spans="85:87" x14ac:dyDescent="0.25">
      <c r="CG3715" s="768"/>
      <c r="CH3715" s="768"/>
      <c r="CI3715" s="850"/>
    </row>
    <row r="3716" spans="85:87" x14ac:dyDescent="0.25">
      <c r="CG3716" s="768"/>
      <c r="CH3716" s="768"/>
      <c r="CI3716" s="850"/>
    </row>
    <row r="3717" spans="85:87" x14ac:dyDescent="0.25">
      <c r="CG3717" s="768"/>
      <c r="CH3717" s="768"/>
      <c r="CI3717" s="850"/>
    </row>
    <row r="3718" spans="85:87" x14ac:dyDescent="0.25">
      <c r="CG3718" s="768"/>
      <c r="CH3718" s="768"/>
      <c r="CI3718" s="850"/>
    </row>
    <row r="3719" spans="85:87" x14ac:dyDescent="0.25">
      <c r="CG3719" s="768"/>
      <c r="CH3719" s="768"/>
      <c r="CI3719" s="850"/>
    </row>
    <row r="3720" spans="85:87" x14ac:dyDescent="0.25">
      <c r="CG3720" s="768"/>
      <c r="CH3720" s="768"/>
      <c r="CI3720" s="850"/>
    </row>
    <row r="3721" spans="85:87" x14ac:dyDescent="0.25">
      <c r="CG3721" s="768"/>
      <c r="CH3721" s="768"/>
      <c r="CI3721" s="850"/>
    </row>
    <row r="3722" spans="85:87" x14ac:dyDescent="0.25">
      <c r="CG3722" s="768"/>
      <c r="CH3722" s="768"/>
      <c r="CI3722" s="850"/>
    </row>
    <row r="3723" spans="85:87" x14ac:dyDescent="0.25">
      <c r="CG3723" s="768"/>
      <c r="CH3723" s="768"/>
      <c r="CI3723" s="850"/>
    </row>
    <row r="3724" spans="85:87" x14ac:dyDescent="0.25">
      <c r="CG3724" s="768"/>
      <c r="CH3724" s="768"/>
      <c r="CI3724" s="850"/>
    </row>
    <row r="3725" spans="85:87" x14ac:dyDescent="0.25">
      <c r="CG3725" s="768"/>
      <c r="CH3725" s="768"/>
      <c r="CI3725" s="850"/>
    </row>
    <row r="3726" spans="85:87" x14ac:dyDescent="0.25">
      <c r="CG3726" s="768"/>
      <c r="CH3726" s="768"/>
      <c r="CI3726" s="850"/>
    </row>
    <row r="3727" spans="85:87" x14ac:dyDescent="0.25">
      <c r="CG3727" s="768"/>
      <c r="CH3727" s="768"/>
      <c r="CI3727" s="850"/>
    </row>
    <row r="3728" spans="85:87" x14ac:dyDescent="0.25">
      <c r="CG3728" s="768"/>
      <c r="CH3728" s="768"/>
      <c r="CI3728" s="850"/>
    </row>
    <row r="3729" spans="85:87" x14ac:dyDescent="0.25">
      <c r="CG3729" s="768"/>
      <c r="CH3729" s="768"/>
      <c r="CI3729" s="850"/>
    </row>
    <row r="3730" spans="85:87" x14ac:dyDescent="0.25">
      <c r="CG3730" s="768"/>
      <c r="CH3730" s="768"/>
      <c r="CI3730" s="850"/>
    </row>
    <row r="3731" spans="85:87" x14ac:dyDescent="0.25">
      <c r="CG3731" s="768"/>
      <c r="CH3731" s="768"/>
      <c r="CI3731" s="850"/>
    </row>
    <row r="3732" spans="85:87" x14ac:dyDescent="0.25">
      <c r="CG3732" s="768"/>
      <c r="CH3732" s="768"/>
      <c r="CI3732" s="850"/>
    </row>
    <row r="3733" spans="85:87" x14ac:dyDescent="0.25">
      <c r="CG3733" s="768"/>
      <c r="CH3733" s="768"/>
      <c r="CI3733" s="850"/>
    </row>
    <row r="3734" spans="85:87" x14ac:dyDescent="0.25">
      <c r="CG3734" s="768"/>
      <c r="CH3734" s="768"/>
      <c r="CI3734" s="850"/>
    </row>
    <row r="3735" spans="85:87" x14ac:dyDescent="0.25">
      <c r="CG3735" s="768"/>
      <c r="CH3735" s="768"/>
      <c r="CI3735" s="850"/>
    </row>
    <row r="3736" spans="85:87" x14ac:dyDescent="0.25">
      <c r="CG3736" s="768"/>
      <c r="CH3736" s="768"/>
      <c r="CI3736" s="850"/>
    </row>
    <row r="3737" spans="85:87" x14ac:dyDescent="0.25">
      <c r="CG3737" s="768"/>
      <c r="CH3737" s="768"/>
      <c r="CI3737" s="850"/>
    </row>
    <row r="3738" spans="85:87" x14ac:dyDescent="0.25">
      <c r="CG3738" s="768"/>
      <c r="CH3738" s="768"/>
      <c r="CI3738" s="850"/>
    </row>
    <row r="3739" spans="85:87" x14ac:dyDescent="0.25">
      <c r="CG3739" s="768"/>
      <c r="CH3739" s="768"/>
      <c r="CI3739" s="850"/>
    </row>
    <row r="3740" spans="85:87" x14ac:dyDescent="0.25">
      <c r="CG3740" s="768"/>
      <c r="CH3740" s="768"/>
      <c r="CI3740" s="850"/>
    </row>
    <row r="3741" spans="85:87" x14ac:dyDescent="0.25">
      <c r="CG3741" s="768"/>
      <c r="CH3741" s="768"/>
      <c r="CI3741" s="850"/>
    </row>
    <row r="3742" spans="85:87" x14ac:dyDescent="0.25">
      <c r="CG3742" s="768"/>
      <c r="CH3742" s="768"/>
      <c r="CI3742" s="850"/>
    </row>
    <row r="3743" spans="85:87" x14ac:dyDescent="0.25">
      <c r="CG3743" s="768"/>
      <c r="CH3743" s="768"/>
      <c r="CI3743" s="850"/>
    </row>
    <row r="3744" spans="85:87" x14ac:dyDescent="0.25">
      <c r="CG3744" s="768"/>
      <c r="CH3744" s="768"/>
      <c r="CI3744" s="850"/>
    </row>
    <row r="3745" spans="85:87" x14ac:dyDescent="0.25">
      <c r="CG3745" s="768"/>
      <c r="CH3745" s="768"/>
      <c r="CI3745" s="850"/>
    </row>
    <row r="3746" spans="85:87" x14ac:dyDescent="0.25">
      <c r="CG3746" s="768"/>
      <c r="CH3746" s="768"/>
      <c r="CI3746" s="850"/>
    </row>
    <row r="3747" spans="85:87" x14ac:dyDescent="0.25">
      <c r="CG3747" s="768"/>
      <c r="CH3747" s="768"/>
      <c r="CI3747" s="850"/>
    </row>
    <row r="3748" spans="85:87" x14ac:dyDescent="0.25">
      <c r="CG3748" s="768"/>
      <c r="CH3748" s="768"/>
      <c r="CI3748" s="850"/>
    </row>
    <row r="3749" spans="85:87" x14ac:dyDescent="0.25">
      <c r="CG3749" s="768"/>
      <c r="CH3749" s="768"/>
      <c r="CI3749" s="850"/>
    </row>
    <row r="3750" spans="85:87" x14ac:dyDescent="0.25">
      <c r="CG3750" s="768"/>
      <c r="CH3750" s="768"/>
      <c r="CI3750" s="850"/>
    </row>
    <row r="3751" spans="85:87" x14ac:dyDescent="0.25">
      <c r="CG3751" s="768"/>
      <c r="CH3751" s="768"/>
      <c r="CI3751" s="850"/>
    </row>
    <row r="3752" spans="85:87" x14ac:dyDescent="0.25">
      <c r="CG3752" s="768"/>
      <c r="CH3752" s="768"/>
      <c r="CI3752" s="850"/>
    </row>
    <row r="3753" spans="85:87" x14ac:dyDescent="0.25">
      <c r="CG3753" s="768"/>
      <c r="CH3753" s="768"/>
      <c r="CI3753" s="850"/>
    </row>
    <row r="3754" spans="85:87" x14ac:dyDescent="0.25">
      <c r="CG3754" s="768"/>
      <c r="CH3754" s="768"/>
      <c r="CI3754" s="850"/>
    </row>
    <row r="3755" spans="85:87" x14ac:dyDescent="0.25">
      <c r="CG3755" s="768"/>
      <c r="CH3755" s="768"/>
      <c r="CI3755" s="850"/>
    </row>
    <row r="3756" spans="85:87" x14ac:dyDescent="0.25">
      <c r="CG3756" s="768"/>
      <c r="CH3756" s="768"/>
      <c r="CI3756" s="850"/>
    </row>
    <row r="3757" spans="85:87" x14ac:dyDescent="0.25">
      <c r="CG3757" s="768"/>
      <c r="CH3757" s="768"/>
      <c r="CI3757" s="850"/>
    </row>
    <row r="3758" spans="85:87" x14ac:dyDescent="0.25">
      <c r="CG3758" s="768"/>
      <c r="CH3758" s="768"/>
      <c r="CI3758" s="850"/>
    </row>
    <row r="3759" spans="85:87" x14ac:dyDescent="0.25">
      <c r="CG3759" s="768"/>
      <c r="CH3759" s="768"/>
      <c r="CI3759" s="850"/>
    </row>
    <row r="3760" spans="85:87" x14ac:dyDescent="0.25">
      <c r="CG3760" s="768"/>
      <c r="CH3760" s="768"/>
      <c r="CI3760" s="850"/>
    </row>
    <row r="3761" spans="85:87" x14ac:dyDescent="0.25">
      <c r="CG3761" s="768"/>
      <c r="CH3761" s="768"/>
      <c r="CI3761" s="850"/>
    </row>
    <row r="3762" spans="85:87" x14ac:dyDescent="0.25">
      <c r="CG3762" s="768"/>
      <c r="CH3762" s="768"/>
      <c r="CI3762" s="850"/>
    </row>
    <row r="3763" spans="85:87" x14ac:dyDescent="0.25">
      <c r="CG3763" s="768"/>
      <c r="CH3763" s="768"/>
      <c r="CI3763" s="850"/>
    </row>
    <row r="3764" spans="85:87" x14ac:dyDescent="0.25">
      <c r="CG3764" s="768"/>
      <c r="CH3764" s="768"/>
      <c r="CI3764" s="850"/>
    </row>
    <row r="3765" spans="85:87" x14ac:dyDescent="0.25">
      <c r="CG3765" s="768"/>
      <c r="CH3765" s="768"/>
      <c r="CI3765" s="850"/>
    </row>
    <row r="3766" spans="85:87" x14ac:dyDescent="0.25">
      <c r="CG3766" s="768"/>
      <c r="CH3766" s="768"/>
      <c r="CI3766" s="850"/>
    </row>
    <row r="3767" spans="85:87" x14ac:dyDescent="0.25">
      <c r="CG3767" s="768"/>
      <c r="CH3767" s="768"/>
      <c r="CI3767" s="850"/>
    </row>
    <row r="3768" spans="85:87" x14ac:dyDescent="0.25">
      <c r="CG3768" s="768"/>
      <c r="CH3768" s="768"/>
      <c r="CI3768" s="850"/>
    </row>
    <row r="3769" spans="85:87" x14ac:dyDescent="0.25">
      <c r="CG3769" s="768"/>
      <c r="CH3769" s="768"/>
      <c r="CI3769" s="850"/>
    </row>
    <row r="3770" spans="85:87" x14ac:dyDescent="0.25">
      <c r="CG3770" s="768"/>
      <c r="CH3770" s="768"/>
      <c r="CI3770" s="850"/>
    </row>
    <row r="3771" spans="85:87" x14ac:dyDescent="0.25">
      <c r="CG3771" s="768"/>
      <c r="CH3771" s="768"/>
      <c r="CI3771" s="850"/>
    </row>
    <row r="3772" spans="85:87" x14ac:dyDescent="0.25">
      <c r="CG3772" s="768"/>
      <c r="CH3772" s="768"/>
      <c r="CI3772" s="850"/>
    </row>
    <row r="3773" spans="85:87" x14ac:dyDescent="0.25">
      <c r="CG3773" s="768"/>
      <c r="CH3773" s="768"/>
      <c r="CI3773" s="850"/>
    </row>
    <row r="3774" spans="85:87" x14ac:dyDescent="0.25">
      <c r="CG3774" s="768"/>
      <c r="CH3774" s="768"/>
      <c r="CI3774" s="850"/>
    </row>
    <row r="3775" spans="85:87" x14ac:dyDescent="0.25">
      <c r="CG3775" s="768"/>
      <c r="CH3775" s="768"/>
      <c r="CI3775" s="850"/>
    </row>
    <row r="3776" spans="85:87" x14ac:dyDescent="0.25">
      <c r="CG3776" s="768"/>
      <c r="CH3776" s="768"/>
      <c r="CI3776" s="850"/>
    </row>
    <row r="3777" spans="85:87" x14ac:dyDescent="0.25">
      <c r="CG3777" s="768"/>
      <c r="CH3777" s="768"/>
      <c r="CI3777" s="850"/>
    </row>
    <row r="3778" spans="85:87" x14ac:dyDescent="0.25">
      <c r="CG3778" s="768"/>
      <c r="CH3778" s="768"/>
      <c r="CI3778" s="850"/>
    </row>
    <row r="3779" spans="85:87" x14ac:dyDescent="0.25">
      <c r="CG3779" s="768"/>
      <c r="CH3779" s="768"/>
      <c r="CI3779" s="850"/>
    </row>
    <row r="3780" spans="85:87" x14ac:dyDescent="0.25">
      <c r="CG3780" s="768"/>
      <c r="CH3780" s="768"/>
      <c r="CI3780" s="850"/>
    </row>
    <row r="3781" spans="85:87" x14ac:dyDescent="0.25">
      <c r="CG3781" s="768"/>
      <c r="CH3781" s="768"/>
      <c r="CI3781" s="850"/>
    </row>
    <row r="3782" spans="85:87" x14ac:dyDescent="0.25">
      <c r="CG3782" s="768"/>
      <c r="CH3782" s="768"/>
      <c r="CI3782" s="850"/>
    </row>
    <row r="3783" spans="85:87" x14ac:dyDescent="0.25">
      <c r="CG3783" s="768"/>
      <c r="CH3783" s="768"/>
      <c r="CI3783" s="850"/>
    </row>
    <row r="3784" spans="85:87" x14ac:dyDescent="0.25">
      <c r="CG3784" s="768"/>
      <c r="CH3784" s="768"/>
      <c r="CI3784" s="850"/>
    </row>
    <row r="3785" spans="85:87" x14ac:dyDescent="0.25">
      <c r="CG3785" s="768"/>
      <c r="CH3785" s="768"/>
      <c r="CI3785" s="850"/>
    </row>
    <row r="3786" spans="85:87" x14ac:dyDescent="0.25">
      <c r="CG3786" s="768"/>
      <c r="CH3786" s="768"/>
      <c r="CI3786" s="850"/>
    </row>
    <row r="3787" spans="85:87" x14ac:dyDescent="0.25">
      <c r="CG3787" s="768"/>
      <c r="CH3787" s="768"/>
      <c r="CI3787" s="850"/>
    </row>
    <row r="3788" spans="85:87" x14ac:dyDescent="0.25">
      <c r="CG3788" s="768"/>
      <c r="CH3788" s="768"/>
      <c r="CI3788" s="850"/>
    </row>
    <row r="3789" spans="85:87" x14ac:dyDescent="0.25">
      <c r="CG3789" s="768"/>
      <c r="CH3789" s="768"/>
      <c r="CI3789" s="850"/>
    </row>
    <row r="3790" spans="85:87" x14ac:dyDescent="0.25">
      <c r="CG3790" s="768"/>
      <c r="CH3790" s="768"/>
      <c r="CI3790" s="850"/>
    </row>
    <row r="3791" spans="85:87" x14ac:dyDescent="0.25">
      <c r="CG3791" s="768"/>
      <c r="CH3791" s="768"/>
      <c r="CI3791" s="850"/>
    </row>
    <row r="3792" spans="85:87" x14ac:dyDescent="0.25">
      <c r="CG3792" s="768"/>
      <c r="CH3792" s="768"/>
      <c r="CI3792" s="850"/>
    </row>
    <row r="3793" spans="85:87" x14ac:dyDescent="0.25">
      <c r="CG3793" s="768"/>
      <c r="CH3793" s="768"/>
      <c r="CI3793" s="850"/>
    </row>
    <row r="3794" spans="85:87" x14ac:dyDescent="0.25">
      <c r="CG3794" s="768"/>
      <c r="CH3794" s="768"/>
      <c r="CI3794" s="850"/>
    </row>
    <row r="3795" spans="85:87" x14ac:dyDescent="0.25">
      <c r="CG3795" s="768"/>
      <c r="CH3795" s="768"/>
      <c r="CI3795" s="850"/>
    </row>
    <row r="3796" spans="85:87" x14ac:dyDescent="0.25">
      <c r="CG3796" s="768"/>
      <c r="CH3796" s="768"/>
      <c r="CI3796" s="850"/>
    </row>
    <row r="3797" spans="85:87" x14ac:dyDescent="0.25">
      <c r="CG3797" s="768"/>
      <c r="CH3797" s="768"/>
      <c r="CI3797" s="850"/>
    </row>
    <row r="3798" spans="85:87" x14ac:dyDescent="0.25">
      <c r="CG3798" s="768"/>
      <c r="CH3798" s="768"/>
      <c r="CI3798" s="850"/>
    </row>
    <row r="3799" spans="85:87" x14ac:dyDescent="0.25">
      <c r="CG3799" s="768"/>
      <c r="CH3799" s="768"/>
      <c r="CI3799" s="850"/>
    </row>
    <row r="3800" spans="85:87" x14ac:dyDescent="0.25">
      <c r="CG3800" s="768"/>
      <c r="CH3800" s="768"/>
      <c r="CI3800" s="850"/>
    </row>
    <row r="3801" spans="85:87" x14ac:dyDescent="0.25">
      <c r="CG3801" s="768"/>
      <c r="CH3801" s="768"/>
      <c r="CI3801" s="850"/>
    </row>
    <row r="3802" spans="85:87" x14ac:dyDescent="0.25">
      <c r="CG3802" s="768"/>
      <c r="CH3802" s="768"/>
      <c r="CI3802" s="850"/>
    </row>
    <row r="3803" spans="85:87" x14ac:dyDescent="0.25">
      <c r="CG3803" s="768"/>
      <c r="CH3803" s="768"/>
      <c r="CI3803" s="850"/>
    </row>
    <row r="3804" spans="85:87" x14ac:dyDescent="0.25">
      <c r="CG3804" s="768"/>
      <c r="CH3804" s="768"/>
      <c r="CI3804" s="850"/>
    </row>
    <row r="3805" spans="85:87" x14ac:dyDescent="0.25">
      <c r="CG3805" s="768"/>
      <c r="CH3805" s="768"/>
      <c r="CI3805" s="850"/>
    </row>
    <row r="3806" spans="85:87" x14ac:dyDescent="0.25">
      <c r="CG3806" s="768"/>
      <c r="CH3806" s="768"/>
      <c r="CI3806" s="850"/>
    </row>
    <row r="3807" spans="85:87" x14ac:dyDescent="0.25">
      <c r="CG3807" s="768"/>
      <c r="CH3807" s="768"/>
      <c r="CI3807" s="850"/>
    </row>
    <row r="3808" spans="85:87" x14ac:dyDescent="0.25">
      <c r="CG3808" s="768"/>
      <c r="CH3808" s="768"/>
      <c r="CI3808" s="850"/>
    </row>
    <row r="3809" spans="85:87" x14ac:dyDescent="0.25">
      <c r="CG3809" s="768"/>
      <c r="CH3809" s="768"/>
      <c r="CI3809" s="850"/>
    </row>
    <row r="3810" spans="85:87" x14ac:dyDescent="0.25">
      <c r="CG3810" s="768"/>
      <c r="CH3810" s="768"/>
      <c r="CI3810" s="850"/>
    </row>
    <row r="3811" spans="85:87" x14ac:dyDescent="0.25">
      <c r="CG3811" s="768"/>
      <c r="CH3811" s="768"/>
      <c r="CI3811" s="850"/>
    </row>
    <row r="3812" spans="85:87" x14ac:dyDescent="0.25">
      <c r="CG3812" s="768"/>
      <c r="CH3812" s="768"/>
      <c r="CI3812" s="850"/>
    </row>
    <row r="3813" spans="85:87" x14ac:dyDescent="0.25">
      <c r="CG3813" s="768"/>
      <c r="CH3813" s="768"/>
      <c r="CI3813" s="850"/>
    </row>
    <row r="3814" spans="85:87" x14ac:dyDescent="0.25">
      <c r="CG3814" s="768"/>
      <c r="CH3814" s="768"/>
      <c r="CI3814" s="850"/>
    </row>
    <row r="3815" spans="85:87" x14ac:dyDescent="0.25">
      <c r="CG3815" s="768"/>
      <c r="CH3815" s="768"/>
      <c r="CI3815" s="850"/>
    </row>
    <row r="3816" spans="85:87" x14ac:dyDescent="0.25">
      <c r="CG3816" s="768"/>
      <c r="CH3816" s="768"/>
      <c r="CI3816" s="850"/>
    </row>
    <row r="3817" spans="85:87" x14ac:dyDescent="0.25">
      <c r="CG3817" s="768"/>
      <c r="CH3817" s="768"/>
      <c r="CI3817" s="850"/>
    </row>
    <row r="3818" spans="85:87" x14ac:dyDescent="0.25">
      <c r="CG3818" s="768"/>
      <c r="CH3818" s="768"/>
      <c r="CI3818" s="850"/>
    </row>
    <row r="3819" spans="85:87" x14ac:dyDescent="0.25">
      <c r="CG3819" s="768"/>
      <c r="CH3819" s="768"/>
      <c r="CI3819" s="850"/>
    </row>
    <row r="3820" spans="85:87" x14ac:dyDescent="0.25">
      <c r="CG3820" s="768"/>
      <c r="CH3820" s="768"/>
      <c r="CI3820" s="850"/>
    </row>
    <row r="3821" spans="85:87" x14ac:dyDescent="0.25">
      <c r="CG3821" s="768"/>
      <c r="CH3821" s="768"/>
      <c r="CI3821" s="850"/>
    </row>
    <row r="3822" spans="85:87" x14ac:dyDescent="0.25">
      <c r="CG3822" s="768"/>
      <c r="CH3822" s="768"/>
      <c r="CI3822" s="850"/>
    </row>
    <row r="3823" spans="85:87" x14ac:dyDescent="0.25">
      <c r="CG3823" s="768"/>
      <c r="CH3823" s="768"/>
      <c r="CI3823" s="850"/>
    </row>
    <row r="3824" spans="85:87" x14ac:dyDescent="0.25">
      <c r="CG3824" s="768"/>
      <c r="CH3824" s="768"/>
      <c r="CI3824" s="850"/>
    </row>
    <row r="3825" spans="85:87" x14ac:dyDescent="0.25">
      <c r="CG3825" s="768"/>
      <c r="CH3825" s="768"/>
      <c r="CI3825" s="850"/>
    </row>
    <row r="3826" spans="85:87" x14ac:dyDescent="0.25">
      <c r="CG3826" s="768"/>
      <c r="CH3826" s="768"/>
      <c r="CI3826" s="850"/>
    </row>
    <row r="3827" spans="85:87" x14ac:dyDescent="0.25">
      <c r="CG3827" s="768"/>
      <c r="CH3827" s="768"/>
      <c r="CI3827" s="850"/>
    </row>
    <row r="3828" spans="85:87" x14ac:dyDescent="0.25">
      <c r="CG3828" s="768"/>
      <c r="CH3828" s="768"/>
      <c r="CI3828" s="850"/>
    </row>
    <row r="3829" spans="85:87" x14ac:dyDescent="0.25">
      <c r="CG3829" s="768"/>
      <c r="CH3829" s="768"/>
      <c r="CI3829" s="850"/>
    </row>
    <row r="3830" spans="85:87" x14ac:dyDescent="0.25">
      <c r="CG3830" s="768"/>
      <c r="CH3830" s="768"/>
      <c r="CI3830" s="850"/>
    </row>
    <row r="3831" spans="85:87" x14ac:dyDescent="0.25">
      <c r="CG3831" s="768"/>
      <c r="CH3831" s="768"/>
      <c r="CI3831" s="850"/>
    </row>
    <row r="3832" spans="85:87" x14ac:dyDescent="0.25">
      <c r="CG3832" s="768"/>
      <c r="CH3832" s="768"/>
      <c r="CI3832" s="850"/>
    </row>
    <row r="3833" spans="85:87" x14ac:dyDescent="0.25">
      <c r="CG3833" s="768"/>
      <c r="CH3833" s="768"/>
      <c r="CI3833" s="850"/>
    </row>
    <row r="3834" spans="85:87" x14ac:dyDescent="0.25">
      <c r="CG3834" s="768"/>
      <c r="CH3834" s="768"/>
      <c r="CI3834" s="850"/>
    </row>
    <row r="3835" spans="85:87" x14ac:dyDescent="0.25">
      <c r="CG3835" s="768"/>
      <c r="CH3835" s="768"/>
      <c r="CI3835" s="850"/>
    </row>
    <row r="3836" spans="85:87" x14ac:dyDescent="0.25">
      <c r="CG3836" s="768"/>
      <c r="CH3836" s="768"/>
      <c r="CI3836" s="850"/>
    </row>
    <row r="3837" spans="85:87" x14ac:dyDescent="0.25">
      <c r="CG3837" s="768"/>
      <c r="CH3837" s="768"/>
      <c r="CI3837" s="850"/>
    </row>
    <row r="3838" spans="85:87" x14ac:dyDescent="0.25">
      <c r="CG3838" s="768"/>
      <c r="CH3838" s="768"/>
      <c r="CI3838" s="850"/>
    </row>
    <row r="3839" spans="85:87" x14ac:dyDescent="0.25">
      <c r="CG3839" s="768"/>
      <c r="CH3839" s="768"/>
      <c r="CI3839" s="850"/>
    </row>
    <row r="3840" spans="85:87" x14ac:dyDescent="0.25">
      <c r="CG3840" s="768"/>
      <c r="CH3840" s="768"/>
      <c r="CI3840" s="850"/>
    </row>
    <row r="3841" spans="85:87" x14ac:dyDescent="0.25">
      <c r="CG3841" s="768"/>
      <c r="CH3841" s="768"/>
      <c r="CI3841" s="850"/>
    </row>
    <row r="3842" spans="85:87" x14ac:dyDescent="0.25">
      <c r="CG3842" s="768"/>
      <c r="CH3842" s="768"/>
      <c r="CI3842" s="850"/>
    </row>
    <row r="3843" spans="85:87" x14ac:dyDescent="0.25">
      <c r="CG3843" s="768"/>
      <c r="CH3843" s="768"/>
      <c r="CI3843" s="850"/>
    </row>
    <row r="3844" spans="85:87" x14ac:dyDescent="0.25">
      <c r="CG3844" s="768"/>
      <c r="CH3844" s="768"/>
      <c r="CI3844" s="850"/>
    </row>
    <row r="3845" spans="85:87" x14ac:dyDescent="0.25">
      <c r="CG3845" s="768"/>
      <c r="CH3845" s="768"/>
      <c r="CI3845" s="850"/>
    </row>
    <row r="3846" spans="85:87" x14ac:dyDescent="0.25">
      <c r="CG3846" s="768"/>
      <c r="CH3846" s="768"/>
      <c r="CI3846" s="850"/>
    </row>
    <row r="3847" spans="85:87" x14ac:dyDescent="0.25">
      <c r="CG3847" s="768"/>
      <c r="CH3847" s="768"/>
      <c r="CI3847" s="850"/>
    </row>
    <row r="3848" spans="85:87" x14ac:dyDescent="0.25">
      <c r="CG3848" s="768"/>
      <c r="CH3848" s="768"/>
      <c r="CI3848" s="850"/>
    </row>
    <row r="3849" spans="85:87" x14ac:dyDescent="0.25">
      <c r="CG3849" s="768"/>
      <c r="CH3849" s="768"/>
      <c r="CI3849" s="850"/>
    </row>
    <row r="3850" spans="85:87" x14ac:dyDescent="0.25">
      <c r="CG3850" s="768"/>
      <c r="CH3850" s="768"/>
      <c r="CI3850" s="850"/>
    </row>
    <row r="3851" spans="85:87" x14ac:dyDescent="0.25">
      <c r="CG3851" s="768"/>
      <c r="CH3851" s="768"/>
      <c r="CI3851" s="850"/>
    </row>
    <row r="3852" spans="85:87" x14ac:dyDescent="0.25">
      <c r="CG3852" s="768"/>
      <c r="CH3852" s="768"/>
      <c r="CI3852" s="850"/>
    </row>
    <row r="3853" spans="85:87" x14ac:dyDescent="0.25">
      <c r="CG3853" s="768"/>
      <c r="CH3853" s="768"/>
      <c r="CI3853" s="850"/>
    </row>
    <row r="3854" spans="85:87" x14ac:dyDescent="0.25">
      <c r="CG3854" s="768"/>
      <c r="CH3854" s="768"/>
      <c r="CI3854" s="850"/>
    </row>
    <row r="3855" spans="85:87" x14ac:dyDescent="0.25">
      <c r="CG3855" s="768"/>
      <c r="CH3855" s="768"/>
      <c r="CI3855" s="850"/>
    </row>
    <row r="3856" spans="85:87" x14ac:dyDescent="0.25">
      <c r="CG3856" s="768"/>
      <c r="CH3856" s="768"/>
      <c r="CI3856" s="850"/>
    </row>
    <row r="3857" spans="85:87" x14ac:dyDescent="0.25">
      <c r="CG3857" s="768"/>
      <c r="CH3857" s="768"/>
      <c r="CI3857" s="850"/>
    </row>
    <row r="3858" spans="85:87" x14ac:dyDescent="0.25">
      <c r="CG3858" s="768"/>
      <c r="CH3858" s="768"/>
      <c r="CI3858" s="850"/>
    </row>
    <row r="3859" spans="85:87" x14ac:dyDescent="0.25">
      <c r="CG3859" s="768"/>
      <c r="CH3859" s="768"/>
      <c r="CI3859" s="850"/>
    </row>
    <row r="3860" spans="85:87" x14ac:dyDescent="0.25">
      <c r="CG3860" s="768"/>
      <c r="CH3860" s="768"/>
      <c r="CI3860" s="850"/>
    </row>
    <row r="3861" spans="85:87" x14ac:dyDescent="0.25">
      <c r="CG3861" s="768"/>
      <c r="CH3861" s="768"/>
      <c r="CI3861" s="850"/>
    </row>
    <row r="3862" spans="85:87" x14ac:dyDescent="0.25">
      <c r="CG3862" s="768"/>
      <c r="CH3862" s="768"/>
      <c r="CI3862" s="850"/>
    </row>
    <row r="3863" spans="85:87" x14ac:dyDescent="0.25">
      <c r="CG3863" s="768"/>
      <c r="CH3863" s="768"/>
      <c r="CI3863" s="850"/>
    </row>
    <row r="3864" spans="85:87" x14ac:dyDescent="0.25">
      <c r="CG3864" s="768"/>
      <c r="CH3864" s="768"/>
      <c r="CI3864" s="850"/>
    </row>
    <row r="3865" spans="85:87" x14ac:dyDescent="0.25">
      <c r="CG3865" s="768"/>
      <c r="CH3865" s="768"/>
      <c r="CI3865" s="850"/>
    </row>
    <row r="3866" spans="85:87" x14ac:dyDescent="0.25">
      <c r="CG3866" s="768"/>
      <c r="CH3866" s="768"/>
      <c r="CI3866" s="850"/>
    </row>
    <row r="3867" spans="85:87" x14ac:dyDescent="0.25">
      <c r="CG3867" s="768"/>
      <c r="CH3867" s="768"/>
      <c r="CI3867" s="850"/>
    </row>
    <row r="3868" spans="85:87" x14ac:dyDescent="0.25">
      <c r="CG3868" s="768"/>
      <c r="CH3868" s="768"/>
      <c r="CI3868" s="850"/>
    </row>
    <row r="3869" spans="85:87" x14ac:dyDescent="0.25">
      <c r="CG3869" s="768"/>
      <c r="CH3869" s="768"/>
      <c r="CI3869" s="850"/>
    </row>
    <row r="3870" spans="85:87" x14ac:dyDescent="0.25">
      <c r="CG3870" s="768"/>
      <c r="CH3870" s="768"/>
      <c r="CI3870" s="850"/>
    </row>
    <row r="3871" spans="85:87" x14ac:dyDescent="0.25">
      <c r="CG3871" s="768"/>
      <c r="CH3871" s="768"/>
      <c r="CI3871" s="850"/>
    </row>
    <row r="3872" spans="85:87" x14ac:dyDescent="0.25">
      <c r="CG3872" s="768"/>
      <c r="CH3872" s="768"/>
      <c r="CI3872" s="850"/>
    </row>
    <row r="3873" spans="85:87" x14ac:dyDescent="0.25">
      <c r="CG3873" s="768"/>
      <c r="CH3873" s="768"/>
      <c r="CI3873" s="850"/>
    </row>
    <row r="3874" spans="85:87" x14ac:dyDescent="0.25">
      <c r="CG3874" s="768"/>
      <c r="CH3874" s="768"/>
      <c r="CI3874" s="850"/>
    </row>
    <row r="3875" spans="85:87" x14ac:dyDescent="0.25">
      <c r="CG3875" s="768"/>
      <c r="CH3875" s="768"/>
      <c r="CI3875" s="850"/>
    </row>
    <row r="3876" spans="85:87" x14ac:dyDescent="0.25">
      <c r="CG3876" s="768"/>
      <c r="CH3876" s="768"/>
      <c r="CI3876" s="850"/>
    </row>
    <row r="3877" spans="85:87" x14ac:dyDescent="0.25">
      <c r="CG3877" s="768"/>
      <c r="CH3877" s="768"/>
      <c r="CI3877" s="850"/>
    </row>
    <row r="3878" spans="85:87" x14ac:dyDescent="0.25">
      <c r="CG3878" s="768"/>
      <c r="CH3878" s="768"/>
      <c r="CI3878" s="850"/>
    </row>
    <row r="3879" spans="85:87" x14ac:dyDescent="0.25">
      <c r="CG3879" s="768"/>
      <c r="CH3879" s="768"/>
      <c r="CI3879" s="850"/>
    </row>
    <row r="3880" spans="85:87" x14ac:dyDescent="0.25">
      <c r="CG3880" s="768"/>
      <c r="CH3880" s="768"/>
      <c r="CI3880" s="850"/>
    </row>
    <row r="3881" spans="85:87" x14ac:dyDescent="0.25">
      <c r="CG3881" s="768"/>
      <c r="CH3881" s="768"/>
      <c r="CI3881" s="850"/>
    </row>
    <row r="3882" spans="85:87" x14ac:dyDescent="0.25">
      <c r="CG3882" s="768"/>
      <c r="CH3882" s="768"/>
      <c r="CI3882" s="850"/>
    </row>
    <row r="3883" spans="85:87" x14ac:dyDescent="0.25">
      <c r="CG3883" s="768"/>
      <c r="CH3883" s="768"/>
      <c r="CI3883" s="850"/>
    </row>
    <row r="3884" spans="85:87" x14ac:dyDescent="0.25">
      <c r="CG3884" s="768"/>
      <c r="CH3884" s="768"/>
      <c r="CI3884" s="850"/>
    </row>
    <row r="3885" spans="85:87" x14ac:dyDescent="0.25">
      <c r="CG3885" s="768"/>
      <c r="CH3885" s="768"/>
      <c r="CI3885" s="850"/>
    </row>
    <row r="3886" spans="85:87" x14ac:dyDescent="0.25">
      <c r="CG3886" s="768"/>
      <c r="CH3886" s="768"/>
      <c r="CI3886" s="850"/>
    </row>
    <row r="3887" spans="85:87" x14ac:dyDescent="0.25">
      <c r="CG3887" s="768"/>
      <c r="CH3887" s="768"/>
      <c r="CI3887" s="850"/>
    </row>
    <row r="3888" spans="85:87" x14ac:dyDescent="0.25">
      <c r="CG3888" s="768"/>
      <c r="CH3888" s="768"/>
      <c r="CI3888" s="850"/>
    </row>
    <row r="3889" spans="85:87" x14ac:dyDescent="0.25">
      <c r="CG3889" s="768"/>
      <c r="CH3889" s="768"/>
      <c r="CI3889" s="850"/>
    </row>
    <row r="3890" spans="85:87" x14ac:dyDescent="0.25">
      <c r="CG3890" s="768"/>
      <c r="CH3890" s="768"/>
      <c r="CI3890" s="850"/>
    </row>
    <row r="3891" spans="85:87" x14ac:dyDescent="0.25">
      <c r="CG3891" s="768"/>
      <c r="CH3891" s="768"/>
      <c r="CI3891" s="850"/>
    </row>
    <row r="3892" spans="85:87" x14ac:dyDescent="0.25">
      <c r="CG3892" s="768"/>
      <c r="CH3892" s="768"/>
      <c r="CI3892" s="850"/>
    </row>
    <row r="3893" spans="85:87" x14ac:dyDescent="0.25">
      <c r="CG3893" s="768"/>
      <c r="CH3893" s="768"/>
      <c r="CI3893" s="850"/>
    </row>
    <row r="3894" spans="85:87" x14ac:dyDescent="0.25">
      <c r="CG3894" s="768"/>
      <c r="CH3894" s="768"/>
      <c r="CI3894" s="850"/>
    </row>
    <row r="3895" spans="85:87" x14ac:dyDescent="0.25">
      <c r="CG3895" s="768"/>
      <c r="CH3895" s="768"/>
      <c r="CI3895" s="850"/>
    </row>
    <row r="3896" spans="85:87" x14ac:dyDescent="0.25">
      <c r="CG3896" s="768"/>
      <c r="CH3896" s="768"/>
      <c r="CI3896" s="850"/>
    </row>
    <row r="3897" spans="85:87" x14ac:dyDescent="0.25">
      <c r="CG3897" s="768"/>
      <c r="CH3897" s="768"/>
      <c r="CI3897" s="850"/>
    </row>
    <row r="3898" spans="85:87" x14ac:dyDescent="0.25">
      <c r="CG3898" s="768"/>
      <c r="CH3898" s="768"/>
      <c r="CI3898" s="850"/>
    </row>
    <row r="3899" spans="85:87" x14ac:dyDescent="0.25">
      <c r="CG3899" s="768"/>
      <c r="CH3899" s="768"/>
      <c r="CI3899" s="850"/>
    </row>
    <row r="3900" spans="85:87" x14ac:dyDescent="0.25">
      <c r="CG3900" s="768"/>
      <c r="CH3900" s="768"/>
      <c r="CI3900" s="850"/>
    </row>
    <row r="3901" spans="85:87" x14ac:dyDescent="0.25">
      <c r="CG3901" s="768"/>
      <c r="CH3901" s="768"/>
      <c r="CI3901" s="850"/>
    </row>
    <row r="3902" spans="85:87" x14ac:dyDescent="0.25">
      <c r="CG3902" s="768"/>
      <c r="CH3902" s="768"/>
      <c r="CI3902" s="850"/>
    </row>
    <row r="3903" spans="85:87" x14ac:dyDescent="0.25">
      <c r="CG3903" s="768"/>
      <c r="CH3903" s="768"/>
      <c r="CI3903" s="850"/>
    </row>
    <row r="3904" spans="85:87" x14ac:dyDescent="0.25">
      <c r="CG3904" s="768"/>
      <c r="CH3904" s="768"/>
      <c r="CI3904" s="850"/>
    </row>
    <row r="3905" spans="85:87" x14ac:dyDescent="0.25">
      <c r="CG3905" s="768"/>
      <c r="CH3905" s="768"/>
      <c r="CI3905" s="850"/>
    </row>
    <row r="3906" spans="85:87" x14ac:dyDescent="0.25">
      <c r="CG3906" s="768"/>
      <c r="CH3906" s="768"/>
      <c r="CI3906" s="850"/>
    </row>
    <row r="3907" spans="85:87" x14ac:dyDescent="0.25">
      <c r="CG3907" s="768"/>
      <c r="CH3907" s="768"/>
      <c r="CI3907" s="850"/>
    </row>
    <row r="3908" spans="85:87" x14ac:dyDescent="0.25">
      <c r="CG3908" s="768"/>
      <c r="CH3908" s="768"/>
      <c r="CI3908" s="850"/>
    </row>
    <row r="3909" spans="85:87" x14ac:dyDescent="0.25">
      <c r="CG3909" s="768"/>
      <c r="CH3909" s="768"/>
      <c r="CI3909" s="850"/>
    </row>
    <row r="3910" spans="85:87" x14ac:dyDescent="0.25">
      <c r="CG3910" s="768"/>
      <c r="CH3910" s="768"/>
      <c r="CI3910" s="850"/>
    </row>
    <row r="3911" spans="85:87" x14ac:dyDescent="0.25">
      <c r="CG3911" s="768"/>
      <c r="CH3911" s="768"/>
      <c r="CI3911" s="850"/>
    </row>
    <row r="3912" spans="85:87" x14ac:dyDescent="0.25">
      <c r="CG3912" s="768"/>
      <c r="CH3912" s="768"/>
      <c r="CI3912" s="850"/>
    </row>
    <row r="3913" spans="85:87" x14ac:dyDescent="0.25">
      <c r="CG3913" s="768"/>
      <c r="CH3913" s="768"/>
      <c r="CI3913" s="850"/>
    </row>
    <row r="3914" spans="85:87" x14ac:dyDescent="0.25">
      <c r="CG3914" s="768"/>
      <c r="CH3914" s="768"/>
      <c r="CI3914" s="850"/>
    </row>
    <row r="3915" spans="85:87" x14ac:dyDescent="0.25">
      <c r="CG3915" s="768"/>
      <c r="CH3915" s="768"/>
      <c r="CI3915" s="850"/>
    </row>
    <row r="3916" spans="85:87" x14ac:dyDescent="0.25">
      <c r="CG3916" s="768"/>
      <c r="CH3916" s="768"/>
      <c r="CI3916" s="850"/>
    </row>
    <row r="3917" spans="85:87" x14ac:dyDescent="0.25">
      <c r="CG3917" s="768"/>
      <c r="CH3917" s="768"/>
      <c r="CI3917" s="850"/>
    </row>
    <row r="3918" spans="85:87" x14ac:dyDescent="0.25">
      <c r="CG3918" s="768"/>
      <c r="CH3918" s="768"/>
      <c r="CI3918" s="850"/>
    </row>
    <row r="3919" spans="85:87" x14ac:dyDescent="0.25">
      <c r="CG3919" s="768"/>
      <c r="CH3919" s="768"/>
      <c r="CI3919" s="850"/>
    </row>
    <row r="3920" spans="85:87" x14ac:dyDescent="0.25">
      <c r="CG3920" s="768"/>
      <c r="CH3920" s="768"/>
      <c r="CI3920" s="850"/>
    </row>
    <row r="3921" spans="85:87" x14ac:dyDescent="0.25">
      <c r="CG3921" s="768"/>
      <c r="CH3921" s="768"/>
      <c r="CI3921" s="850"/>
    </row>
    <row r="3922" spans="85:87" x14ac:dyDescent="0.25">
      <c r="CG3922" s="768"/>
      <c r="CH3922" s="768"/>
      <c r="CI3922" s="850"/>
    </row>
    <row r="3923" spans="85:87" x14ac:dyDescent="0.25">
      <c r="CG3923" s="768"/>
      <c r="CH3923" s="768"/>
      <c r="CI3923" s="850"/>
    </row>
    <row r="3924" spans="85:87" x14ac:dyDescent="0.25">
      <c r="CG3924" s="768"/>
      <c r="CH3924" s="768"/>
      <c r="CI3924" s="850"/>
    </row>
    <row r="3925" spans="85:87" x14ac:dyDescent="0.25">
      <c r="CG3925" s="768"/>
      <c r="CH3925" s="768"/>
      <c r="CI3925" s="850"/>
    </row>
    <row r="3926" spans="85:87" x14ac:dyDescent="0.25">
      <c r="CG3926" s="768"/>
      <c r="CH3926" s="768"/>
      <c r="CI3926" s="850"/>
    </row>
    <row r="3927" spans="85:87" x14ac:dyDescent="0.25">
      <c r="CG3927" s="768"/>
      <c r="CH3927" s="768"/>
      <c r="CI3927" s="850"/>
    </row>
    <row r="3928" spans="85:87" x14ac:dyDescent="0.25">
      <c r="CG3928" s="768"/>
      <c r="CH3928" s="768"/>
      <c r="CI3928" s="850"/>
    </row>
    <row r="3929" spans="85:87" x14ac:dyDescent="0.25">
      <c r="CG3929" s="768"/>
      <c r="CH3929" s="768"/>
      <c r="CI3929" s="850"/>
    </row>
    <row r="3930" spans="85:87" x14ac:dyDescent="0.25">
      <c r="CG3930" s="768"/>
      <c r="CH3930" s="768"/>
      <c r="CI3930" s="850"/>
    </row>
    <row r="3931" spans="85:87" x14ac:dyDescent="0.25">
      <c r="CG3931" s="768"/>
      <c r="CH3931" s="768"/>
      <c r="CI3931" s="850"/>
    </row>
    <row r="3932" spans="85:87" x14ac:dyDescent="0.25">
      <c r="CG3932" s="768"/>
      <c r="CH3932" s="768"/>
      <c r="CI3932" s="850"/>
    </row>
    <row r="3933" spans="85:87" x14ac:dyDescent="0.25">
      <c r="CG3933" s="768"/>
      <c r="CH3933" s="768"/>
      <c r="CI3933" s="850"/>
    </row>
    <row r="3934" spans="85:87" x14ac:dyDescent="0.25">
      <c r="CG3934" s="768"/>
      <c r="CH3934" s="768"/>
      <c r="CI3934" s="850"/>
    </row>
    <row r="3935" spans="85:87" x14ac:dyDescent="0.25">
      <c r="CG3935" s="768"/>
      <c r="CH3935" s="768"/>
      <c r="CI3935" s="850"/>
    </row>
    <row r="3936" spans="85:87" x14ac:dyDescent="0.25">
      <c r="CG3936" s="768"/>
      <c r="CH3936" s="768"/>
      <c r="CI3936" s="850"/>
    </row>
    <row r="3937" spans="85:87" x14ac:dyDescent="0.25">
      <c r="CG3937" s="768"/>
      <c r="CH3937" s="768"/>
      <c r="CI3937" s="850"/>
    </row>
    <row r="3938" spans="85:87" x14ac:dyDescent="0.25">
      <c r="CG3938" s="768"/>
      <c r="CH3938" s="768"/>
      <c r="CI3938" s="850"/>
    </row>
    <row r="3939" spans="85:87" x14ac:dyDescent="0.25">
      <c r="CG3939" s="768"/>
      <c r="CH3939" s="768"/>
      <c r="CI3939" s="850"/>
    </row>
    <row r="3940" spans="85:87" x14ac:dyDescent="0.25">
      <c r="CG3940" s="768"/>
      <c r="CH3940" s="768"/>
      <c r="CI3940" s="850"/>
    </row>
    <row r="3941" spans="85:87" x14ac:dyDescent="0.25">
      <c r="CG3941" s="768"/>
      <c r="CH3941" s="768"/>
      <c r="CI3941" s="850"/>
    </row>
    <row r="3942" spans="85:87" x14ac:dyDescent="0.25">
      <c r="CG3942" s="768"/>
      <c r="CH3942" s="768"/>
      <c r="CI3942" s="850"/>
    </row>
    <row r="3943" spans="85:87" x14ac:dyDescent="0.25">
      <c r="CG3943" s="768"/>
      <c r="CH3943" s="768"/>
      <c r="CI3943" s="850"/>
    </row>
    <row r="3944" spans="85:87" x14ac:dyDescent="0.25">
      <c r="CG3944" s="768"/>
      <c r="CH3944" s="768"/>
      <c r="CI3944" s="850"/>
    </row>
    <row r="3945" spans="85:87" x14ac:dyDescent="0.25">
      <c r="CG3945" s="768"/>
      <c r="CH3945" s="768"/>
      <c r="CI3945" s="850"/>
    </row>
    <row r="3946" spans="85:87" x14ac:dyDescent="0.25">
      <c r="CG3946" s="768"/>
      <c r="CH3946" s="768"/>
      <c r="CI3946" s="850"/>
    </row>
    <row r="3947" spans="85:87" x14ac:dyDescent="0.25">
      <c r="CG3947" s="768"/>
      <c r="CH3947" s="768"/>
      <c r="CI3947" s="850"/>
    </row>
    <row r="3948" spans="85:87" x14ac:dyDescent="0.25">
      <c r="CG3948" s="768"/>
      <c r="CH3948" s="768"/>
      <c r="CI3948" s="850"/>
    </row>
    <row r="3949" spans="85:87" x14ac:dyDescent="0.25">
      <c r="CG3949" s="768"/>
      <c r="CH3949" s="768"/>
      <c r="CI3949" s="850"/>
    </row>
    <row r="3950" spans="85:87" x14ac:dyDescent="0.25">
      <c r="CG3950" s="768"/>
      <c r="CH3950" s="768"/>
      <c r="CI3950" s="850"/>
    </row>
    <row r="3951" spans="85:87" x14ac:dyDescent="0.25">
      <c r="CG3951" s="768"/>
      <c r="CH3951" s="768"/>
      <c r="CI3951" s="850"/>
    </row>
    <row r="3952" spans="85:87" x14ac:dyDescent="0.25">
      <c r="CG3952" s="768"/>
      <c r="CH3952" s="768"/>
      <c r="CI3952" s="850"/>
    </row>
    <row r="3953" spans="85:87" x14ac:dyDescent="0.25">
      <c r="CG3953" s="768"/>
      <c r="CH3953" s="768"/>
      <c r="CI3953" s="850"/>
    </row>
    <row r="3954" spans="85:87" x14ac:dyDescent="0.25">
      <c r="CG3954" s="768"/>
      <c r="CH3954" s="768"/>
      <c r="CI3954" s="850"/>
    </row>
    <row r="3955" spans="85:87" x14ac:dyDescent="0.25">
      <c r="CG3955" s="768"/>
      <c r="CH3955" s="768"/>
      <c r="CI3955" s="850"/>
    </row>
    <row r="3956" spans="85:87" x14ac:dyDescent="0.25">
      <c r="CG3956" s="768"/>
      <c r="CH3956" s="768"/>
      <c r="CI3956" s="850"/>
    </row>
    <row r="3957" spans="85:87" x14ac:dyDescent="0.25">
      <c r="CG3957" s="768"/>
      <c r="CH3957" s="768"/>
      <c r="CI3957" s="850"/>
    </row>
    <row r="3958" spans="85:87" x14ac:dyDescent="0.25">
      <c r="CG3958" s="768"/>
      <c r="CH3958" s="768"/>
      <c r="CI3958" s="850"/>
    </row>
    <row r="3959" spans="85:87" x14ac:dyDescent="0.25">
      <c r="CG3959" s="768"/>
      <c r="CH3959" s="768"/>
      <c r="CI3959" s="850"/>
    </row>
    <row r="3960" spans="85:87" x14ac:dyDescent="0.25">
      <c r="CG3960" s="768"/>
      <c r="CH3960" s="768"/>
      <c r="CI3960" s="850"/>
    </row>
    <row r="3961" spans="85:87" x14ac:dyDescent="0.25">
      <c r="CG3961" s="768"/>
      <c r="CH3961" s="768"/>
      <c r="CI3961" s="850"/>
    </row>
    <row r="3962" spans="85:87" x14ac:dyDescent="0.25">
      <c r="CG3962" s="768"/>
      <c r="CH3962" s="768"/>
      <c r="CI3962" s="850"/>
    </row>
    <row r="3963" spans="85:87" x14ac:dyDescent="0.25">
      <c r="CG3963" s="768"/>
      <c r="CH3963" s="768"/>
      <c r="CI3963" s="850"/>
    </row>
    <row r="3964" spans="85:87" x14ac:dyDescent="0.25">
      <c r="CG3964" s="768"/>
      <c r="CH3964" s="768"/>
      <c r="CI3964" s="850"/>
    </row>
    <row r="3965" spans="85:87" x14ac:dyDescent="0.25">
      <c r="CG3965" s="768"/>
      <c r="CH3965" s="768"/>
      <c r="CI3965" s="850"/>
    </row>
    <row r="3966" spans="85:87" x14ac:dyDescent="0.25">
      <c r="CG3966" s="768"/>
      <c r="CH3966" s="768"/>
      <c r="CI3966" s="850"/>
    </row>
    <row r="3967" spans="85:87" x14ac:dyDescent="0.25">
      <c r="CG3967" s="768"/>
      <c r="CH3967" s="768"/>
      <c r="CI3967" s="850"/>
    </row>
    <row r="3968" spans="85:87" x14ac:dyDescent="0.25">
      <c r="CG3968" s="768"/>
      <c r="CH3968" s="768"/>
      <c r="CI3968" s="850"/>
    </row>
    <row r="3969" spans="85:87" x14ac:dyDescent="0.25">
      <c r="CG3969" s="768"/>
      <c r="CH3969" s="768"/>
      <c r="CI3969" s="850"/>
    </row>
    <row r="3970" spans="85:87" x14ac:dyDescent="0.25">
      <c r="CG3970" s="768"/>
      <c r="CH3970" s="768"/>
      <c r="CI3970" s="850"/>
    </row>
    <row r="3971" spans="85:87" x14ac:dyDescent="0.25">
      <c r="CG3971" s="768"/>
      <c r="CH3971" s="768"/>
      <c r="CI3971" s="850"/>
    </row>
    <row r="3972" spans="85:87" x14ac:dyDescent="0.25">
      <c r="CG3972" s="768"/>
      <c r="CH3972" s="768"/>
      <c r="CI3972" s="850"/>
    </row>
    <row r="3973" spans="85:87" x14ac:dyDescent="0.25">
      <c r="CG3973" s="768"/>
      <c r="CH3973" s="768"/>
      <c r="CI3973" s="850"/>
    </row>
    <row r="3974" spans="85:87" x14ac:dyDescent="0.25">
      <c r="CG3974" s="768"/>
      <c r="CH3974" s="768"/>
      <c r="CI3974" s="850"/>
    </row>
    <row r="3975" spans="85:87" x14ac:dyDescent="0.25">
      <c r="CG3975" s="768"/>
      <c r="CH3975" s="768"/>
      <c r="CI3975" s="850"/>
    </row>
    <row r="3976" spans="85:87" x14ac:dyDescent="0.25">
      <c r="CG3976" s="768"/>
      <c r="CH3976" s="768"/>
      <c r="CI3976" s="850"/>
    </row>
    <row r="3977" spans="85:87" x14ac:dyDescent="0.25">
      <c r="CG3977" s="768"/>
      <c r="CH3977" s="768"/>
      <c r="CI3977" s="850"/>
    </row>
    <row r="3978" spans="85:87" x14ac:dyDescent="0.25">
      <c r="CG3978" s="768"/>
      <c r="CH3978" s="768"/>
      <c r="CI3978" s="850"/>
    </row>
    <row r="3979" spans="85:87" x14ac:dyDescent="0.25">
      <c r="CG3979" s="768"/>
      <c r="CH3979" s="768"/>
      <c r="CI3979" s="850"/>
    </row>
    <row r="3980" spans="85:87" x14ac:dyDescent="0.25">
      <c r="CG3980" s="768"/>
      <c r="CH3980" s="768"/>
      <c r="CI3980" s="850"/>
    </row>
    <row r="3981" spans="85:87" x14ac:dyDescent="0.25">
      <c r="CG3981" s="768"/>
      <c r="CH3981" s="768"/>
      <c r="CI3981" s="850"/>
    </row>
    <row r="3982" spans="85:87" x14ac:dyDescent="0.25">
      <c r="CG3982" s="768"/>
      <c r="CH3982" s="768"/>
      <c r="CI3982" s="850"/>
    </row>
    <row r="3983" spans="85:87" x14ac:dyDescent="0.25">
      <c r="CG3983" s="768"/>
      <c r="CH3983" s="768"/>
      <c r="CI3983" s="850"/>
    </row>
    <row r="3984" spans="85:87" x14ac:dyDescent="0.25">
      <c r="CG3984" s="768"/>
      <c r="CH3984" s="768"/>
      <c r="CI3984" s="850"/>
    </row>
    <row r="3985" spans="85:87" x14ac:dyDescent="0.25">
      <c r="CG3985" s="768"/>
      <c r="CH3985" s="768"/>
      <c r="CI3985" s="850"/>
    </row>
    <row r="3986" spans="85:87" x14ac:dyDescent="0.25">
      <c r="CG3986" s="768"/>
      <c r="CH3986" s="768"/>
      <c r="CI3986" s="850"/>
    </row>
    <row r="3987" spans="85:87" x14ac:dyDescent="0.25">
      <c r="CG3987" s="768"/>
      <c r="CH3987" s="768"/>
      <c r="CI3987" s="850"/>
    </row>
    <row r="3988" spans="85:87" x14ac:dyDescent="0.25">
      <c r="CG3988" s="768"/>
      <c r="CH3988" s="768"/>
      <c r="CI3988" s="850"/>
    </row>
    <row r="3989" spans="85:87" x14ac:dyDescent="0.25">
      <c r="CG3989" s="768"/>
      <c r="CH3989" s="768"/>
      <c r="CI3989" s="850"/>
    </row>
    <row r="3990" spans="85:87" x14ac:dyDescent="0.25">
      <c r="CG3990" s="768"/>
      <c r="CH3990" s="768"/>
      <c r="CI3990" s="850"/>
    </row>
    <row r="3991" spans="85:87" x14ac:dyDescent="0.25">
      <c r="CG3991" s="768"/>
      <c r="CH3991" s="768"/>
      <c r="CI3991" s="850"/>
    </row>
    <row r="3992" spans="85:87" x14ac:dyDescent="0.25">
      <c r="CG3992" s="768"/>
      <c r="CH3992" s="768"/>
      <c r="CI3992" s="850"/>
    </row>
    <row r="3993" spans="85:87" x14ac:dyDescent="0.25">
      <c r="CG3993" s="768"/>
      <c r="CH3993" s="768"/>
      <c r="CI3993" s="850"/>
    </row>
    <row r="3994" spans="85:87" x14ac:dyDescent="0.25">
      <c r="CG3994" s="768"/>
      <c r="CH3994" s="768"/>
      <c r="CI3994" s="850"/>
    </row>
    <row r="3995" spans="85:87" x14ac:dyDescent="0.25">
      <c r="CG3995" s="768"/>
      <c r="CH3995" s="768"/>
      <c r="CI3995" s="850"/>
    </row>
    <row r="3996" spans="85:87" x14ac:dyDescent="0.25">
      <c r="CG3996" s="768"/>
      <c r="CH3996" s="768"/>
      <c r="CI3996" s="850"/>
    </row>
    <row r="3997" spans="85:87" x14ac:dyDescent="0.25">
      <c r="CG3997" s="768"/>
      <c r="CH3997" s="768"/>
      <c r="CI3997" s="850"/>
    </row>
    <row r="3998" spans="85:87" x14ac:dyDescent="0.25">
      <c r="CG3998" s="768"/>
      <c r="CH3998" s="768"/>
      <c r="CI3998" s="850"/>
    </row>
    <row r="3999" spans="85:87" x14ac:dyDescent="0.25">
      <c r="CG3999" s="768"/>
      <c r="CH3999" s="768"/>
      <c r="CI3999" s="850"/>
    </row>
    <row r="4000" spans="85:87" x14ac:dyDescent="0.25">
      <c r="CG4000" s="768"/>
      <c r="CH4000" s="768"/>
      <c r="CI4000" s="850"/>
    </row>
    <row r="4001" spans="85:87" x14ac:dyDescent="0.25">
      <c r="CG4001" s="768"/>
      <c r="CH4001" s="768"/>
      <c r="CI4001" s="850"/>
    </row>
    <row r="4002" spans="85:87" x14ac:dyDescent="0.25">
      <c r="CG4002" s="768"/>
      <c r="CH4002" s="768"/>
      <c r="CI4002" s="850"/>
    </row>
    <row r="4003" spans="85:87" x14ac:dyDescent="0.25">
      <c r="CG4003" s="768"/>
      <c r="CH4003" s="768"/>
      <c r="CI4003" s="850"/>
    </row>
    <row r="4004" spans="85:87" x14ac:dyDescent="0.25">
      <c r="CG4004" s="768"/>
      <c r="CH4004" s="768"/>
      <c r="CI4004" s="850"/>
    </row>
    <row r="4005" spans="85:87" x14ac:dyDescent="0.25">
      <c r="CG4005" s="768"/>
      <c r="CH4005" s="768"/>
      <c r="CI4005" s="850"/>
    </row>
    <row r="4006" spans="85:87" x14ac:dyDescent="0.25">
      <c r="CG4006" s="768"/>
      <c r="CH4006" s="768"/>
      <c r="CI4006" s="850"/>
    </row>
    <row r="4007" spans="85:87" x14ac:dyDescent="0.25">
      <c r="CG4007" s="768"/>
      <c r="CH4007" s="768"/>
      <c r="CI4007" s="850"/>
    </row>
    <row r="4008" spans="85:87" x14ac:dyDescent="0.25">
      <c r="CG4008" s="768"/>
      <c r="CH4008" s="768"/>
      <c r="CI4008" s="850"/>
    </row>
    <row r="4009" spans="85:87" x14ac:dyDescent="0.25">
      <c r="CG4009" s="768"/>
      <c r="CH4009" s="768"/>
      <c r="CI4009" s="850"/>
    </row>
    <row r="4010" spans="85:87" x14ac:dyDescent="0.25">
      <c r="CG4010" s="768"/>
      <c r="CH4010" s="768"/>
      <c r="CI4010" s="850"/>
    </row>
    <row r="4011" spans="85:87" x14ac:dyDescent="0.25">
      <c r="CG4011" s="768"/>
      <c r="CH4011" s="768"/>
      <c r="CI4011" s="850"/>
    </row>
    <row r="4012" spans="85:87" x14ac:dyDescent="0.25">
      <c r="CG4012" s="768"/>
      <c r="CH4012" s="768"/>
      <c r="CI4012" s="850"/>
    </row>
    <row r="4013" spans="85:87" x14ac:dyDescent="0.25">
      <c r="CG4013" s="768"/>
      <c r="CH4013" s="768"/>
      <c r="CI4013" s="850"/>
    </row>
    <row r="4014" spans="85:87" x14ac:dyDescent="0.25">
      <c r="CG4014" s="768"/>
      <c r="CH4014" s="768"/>
      <c r="CI4014" s="850"/>
    </row>
    <row r="4015" spans="85:87" x14ac:dyDescent="0.25">
      <c r="CG4015" s="768"/>
      <c r="CH4015" s="768"/>
      <c r="CI4015" s="850"/>
    </row>
    <row r="4016" spans="85:87" x14ac:dyDescent="0.25">
      <c r="CG4016" s="768"/>
      <c r="CH4016" s="768"/>
      <c r="CI4016" s="850"/>
    </row>
    <row r="4017" spans="85:87" x14ac:dyDescent="0.25">
      <c r="CG4017" s="768"/>
      <c r="CH4017" s="768"/>
      <c r="CI4017" s="850"/>
    </row>
    <row r="4018" spans="85:87" x14ac:dyDescent="0.25">
      <c r="CG4018" s="768"/>
      <c r="CH4018" s="768"/>
      <c r="CI4018" s="850"/>
    </row>
    <row r="4019" spans="85:87" x14ac:dyDescent="0.25">
      <c r="CG4019" s="768"/>
      <c r="CH4019" s="768"/>
      <c r="CI4019" s="850"/>
    </row>
    <row r="4020" spans="85:87" x14ac:dyDescent="0.25">
      <c r="CG4020" s="768"/>
      <c r="CH4020" s="768"/>
      <c r="CI4020" s="850"/>
    </row>
    <row r="4021" spans="85:87" x14ac:dyDescent="0.25">
      <c r="CG4021" s="768"/>
      <c r="CH4021" s="768"/>
      <c r="CI4021" s="850"/>
    </row>
    <row r="4022" spans="85:87" x14ac:dyDescent="0.25">
      <c r="CG4022" s="768"/>
      <c r="CH4022" s="768"/>
      <c r="CI4022" s="850"/>
    </row>
    <row r="4023" spans="85:87" x14ac:dyDescent="0.25">
      <c r="CG4023" s="768"/>
      <c r="CH4023" s="768"/>
      <c r="CI4023" s="850"/>
    </row>
    <row r="4024" spans="85:87" x14ac:dyDescent="0.25">
      <c r="CG4024" s="768"/>
      <c r="CH4024" s="768"/>
      <c r="CI4024" s="850"/>
    </row>
    <row r="4025" spans="85:87" x14ac:dyDescent="0.25">
      <c r="CG4025" s="768"/>
      <c r="CH4025" s="768"/>
      <c r="CI4025" s="850"/>
    </row>
    <row r="4026" spans="85:87" x14ac:dyDescent="0.25">
      <c r="CG4026" s="768"/>
      <c r="CH4026" s="768"/>
      <c r="CI4026" s="850"/>
    </row>
    <row r="4027" spans="85:87" x14ac:dyDescent="0.25">
      <c r="CG4027" s="768"/>
      <c r="CH4027" s="768"/>
      <c r="CI4027" s="850"/>
    </row>
    <row r="4028" spans="85:87" x14ac:dyDescent="0.25">
      <c r="CG4028" s="768"/>
      <c r="CH4028" s="768"/>
      <c r="CI4028" s="850"/>
    </row>
    <row r="4029" spans="85:87" x14ac:dyDescent="0.25">
      <c r="CG4029" s="768"/>
      <c r="CH4029" s="768"/>
      <c r="CI4029" s="850"/>
    </row>
    <row r="4030" spans="85:87" x14ac:dyDescent="0.25">
      <c r="CG4030" s="768"/>
      <c r="CH4030" s="768"/>
      <c r="CI4030" s="850"/>
    </row>
    <row r="4031" spans="85:87" x14ac:dyDescent="0.25">
      <c r="CG4031" s="768"/>
      <c r="CH4031" s="768"/>
      <c r="CI4031" s="850"/>
    </row>
    <row r="4032" spans="85:87" x14ac:dyDescent="0.25">
      <c r="CG4032" s="768"/>
      <c r="CH4032" s="768"/>
      <c r="CI4032" s="850"/>
    </row>
    <row r="4033" spans="85:87" x14ac:dyDescent="0.25">
      <c r="CG4033" s="768"/>
      <c r="CH4033" s="768"/>
      <c r="CI4033" s="850"/>
    </row>
    <row r="4034" spans="85:87" x14ac:dyDescent="0.25">
      <c r="CG4034" s="768"/>
      <c r="CH4034" s="768"/>
      <c r="CI4034" s="850"/>
    </row>
    <row r="4035" spans="85:87" x14ac:dyDescent="0.25">
      <c r="CG4035" s="768"/>
      <c r="CH4035" s="768"/>
      <c r="CI4035" s="850"/>
    </row>
    <row r="4036" spans="85:87" x14ac:dyDescent="0.25">
      <c r="CG4036" s="768"/>
      <c r="CH4036" s="768"/>
      <c r="CI4036" s="850"/>
    </row>
    <row r="4037" spans="85:87" x14ac:dyDescent="0.25">
      <c r="CG4037" s="768"/>
      <c r="CH4037" s="768"/>
      <c r="CI4037" s="850"/>
    </row>
    <row r="4038" spans="85:87" x14ac:dyDescent="0.25">
      <c r="CG4038" s="768"/>
      <c r="CH4038" s="768"/>
      <c r="CI4038" s="850"/>
    </row>
    <row r="4039" spans="85:87" x14ac:dyDescent="0.25">
      <c r="CG4039" s="768"/>
      <c r="CH4039" s="768"/>
      <c r="CI4039" s="850"/>
    </row>
    <row r="4040" spans="85:87" x14ac:dyDescent="0.25">
      <c r="CG4040" s="768"/>
      <c r="CH4040" s="768"/>
      <c r="CI4040" s="850"/>
    </row>
    <row r="4041" spans="85:87" x14ac:dyDescent="0.25">
      <c r="CG4041" s="768"/>
      <c r="CH4041" s="768"/>
      <c r="CI4041" s="850"/>
    </row>
    <row r="4042" spans="85:87" x14ac:dyDescent="0.25">
      <c r="CG4042" s="768"/>
      <c r="CH4042" s="768"/>
      <c r="CI4042" s="850"/>
    </row>
    <row r="4043" spans="85:87" x14ac:dyDescent="0.25">
      <c r="CG4043" s="768"/>
      <c r="CH4043" s="768"/>
      <c r="CI4043" s="850"/>
    </row>
    <row r="4044" spans="85:87" x14ac:dyDescent="0.25">
      <c r="CG4044" s="768"/>
      <c r="CH4044" s="768"/>
      <c r="CI4044" s="850"/>
    </row>
    <row r="4045" spans="85:87" x14ac:dyDescent="0.25">
      <c r="CG4045" s="768"/>
      <c r="CH4045" s="768"/>
      <c r="CI4045" s="850"/>
    </row>
    <row r="4046" spans="85:87" x14ac:dyDescent="0.25">
      <c r="CG4046" s="768"/>
      <c r="CH4046" s="768"/>
      <c r="CI4046" s="850"/>
    </row>
    <row r="4047" spans="85:87" x14ac:dyDescent="0.25">
      <c r="CG4047" s="768"/>
      <c r="CH4047" s="768"/>
      <c r="CI4047" s="850"/>
    </row>
    <row r="4048" spans="85:87" x14ac:dyDescent="0.25">
      <c r="CG4048" s="768"/>
      <c r="CH4048" s="768"/>
      <c r="CI4048" s="850"/>
    </row>
    <row r="4049" spans="85:87" x14ac:dyDescent="0.25">
      <c r="CG4049" s="768"/>
      <c r="CH4049" s="768"/>
      <c r="CI4049" s="850"/>
    </row>
    <row r="4050" spans="85:87" x14ac:dyDescent="0.25">
      <c r="CG4050" s="768"/>
      <c r="CH4050" s="768"/>
      <c r="CI4050" s="850"/>
    </row>
    <row r="4051" spans="85:87" x14ac:dyDescent="0.25">
      <c r="CG4051" s="768"/>
      <c r="CH4051" s="768"/>
      <c r="CI4051" s="850"/>
    </row>
    <row r="4052" spans="85:87" x14ac:dyDescent="0.25">
      <c r="CG4052" s="768"/>
      <c r="CH4052" s="768"/>
      <c r="CI4052" s="850"/>
    </row>
    <row r="4053" spans="85:87" x14ac:dyDescent="0.25">
      <c r="CG4053" s="768"/>
      <c r="CH4053" s="768"/>
      <c r="CI4053" s="850"/>
    </row>
    <row r="4054" spans="85:87" x14ac:dyDescent="0.25">
      <c r="CG4054" s="768"/>
      <c r="CH4054" s="768"/>
      <c r="CI4054" s="850"/>
    </row>
    <row r="4055" spans="85:87" x14ac:dyDescent="0.25">
      <c r="CG4055" s="768"/>
      <c r="CH4055" s="768"/>
      <c r="CI4055" s="850"/>
    </row>
    <row r="4056" spans="85:87" x14ac:dyDescent="0.25">
      <c r="CG4056" s="768"/>
      <c r="CH4056" s="768"/>
      <c r="CI4056" s="850"/>
    </row>
    <row r="4057" spans="85:87" x14ac:dyDescent="0.25">
      <c r="CG4057" s="768"/>
      <c r="CH4057" s="768"/>
      <c r="CI4057" s="850"/>
    </row>
    <row r="4058" spans="85:87" x14ac:dyDescent="0.25">
      <c r="CG4058" s="768"/>
      <c r="CH4058" s="768"/>
      <c r="CI4058" s="850"/>
    </row>
    <row r="4059" spans="85:87" x14ac:dyDescent="0.25">
      <c r="CG4059" s="768"/>
      <c r="CH4059" s="768"/>
      <c r="CI4059" s="850"/>
    </row>
    <row r="4060" spans="85:87" x14ac:dyDescent="0.25">
      <c r="CG4060" s="768"/>
      <c r="CH4060" s="768"/>
      <c r="CI4060" s="850"/>
    </row>
    <row r="4061" spans="85:87" x14ac:dyDescent="0.25">
      <c r="CG4061" s="768"/>
      <c r="CH4061" s="768"/>
      <c r="CI4061" s="850"/>
    </row>
    <row r="4062" spans="85:87" x14ac:dyDescent="0.25">
      <c r="CG4062" s="768"/>
      <c r="CH4062" s="768"/>
      <c r="CI4062" s="850"/>
    </row>
    <row r="4063" spans="85:87" x14ac:dyDescent="0.25">
      <c r="CG4063" s="768"/>
      <c r="CH4063" s="768"/>
      <c r="CI4063" s="850"/>
    </row>
    <row r="4064" spans="85:87" x14ac:dyDescent="0.25">
      <c r="CG4064" s="768"/>
      <c r="CH4064" s="768"/>
      <c r="CI4064" s="850"/>
    </row>
    <row r="4065" spans="85:87" x14ac:dyDescent="0.25">
      <c r="CG4065" s="768"/>
      <c r="CH4065" s="768"/>
      <c r="CI4065" s="850"/>
    </row>
    <row r="4066" spans="85:87" x14ac:dyDescent="0.25">
      <c r="CG4066" s="768"/>
      <c r="CH4066" s="768"/>
      <c r="CI4066" s="850"/>
    </row>
    <row r="4067" spans="85:87" x14ac:dyDescent="0.25">
      <c r="CG4067" s="768"/>
      <c r="CH4067" s="768"/>
      <c r="CI4067" s="850"/>
    </row>
    <row r="4068" spans="85:87" x14ac:dyDescent="0.25">
      <c r="CG4068" s="768"/>
      <c r="CH4068" s="768"/>
      <c r="CI4068" s="850"/>
    </row>
    <row r="4069" spans="85:87" x14ac:dyDescent="0.25">
      <c r="CG4069" s="768"/>
      <c r="CH4069" s="768"/>
      <c r="CI4069" s="850"/>
    </row>
    <row r="4070" spans="85:87" x14ac:dyDescent="0.25">
      <c r="CG4070" s="768"/>
      <c r="CH4070" s="768"/>
      <c r="CI4070" s="850"/>
    </row>
    <row r="4071" spans="85:87" x14ac:dyDescent="0.25">
      <c r="CG4071" s="768"/>
      <c r="CH4071" s="768"/>
      <c r="CI4071" s="850"/>
    </row>
    <row r="4072" spans="85:87" x14ac:dyDescent="0.25">
      <c r="CG4072" s="768"/>
      <c r="CH4072" s="768"/>
      <c r="CI4072" s="850"/>
    </row>
    <row r="4073" spans="85:87" x14ac:dyDescent="0.25">
      <c r="CG4073" s="768"/>
      <c r="CH4073" s="768"/>
      <c r="CI4073" s="850"/>
    </row>
    <row r="4074" spans="85:87" x14ac:dyDescent="0.25">
      <c r="CG4074" s="768"/>
      <c r="CH4074" s="768"/>
      <c r="CI4074" s="850"/>
    </row>
    <row r="4075" spans="85:87" x14ac:dyDescent="0.25">
      <c r="CG4075" s="768"/>
      <c r="CH4075" s="768"/>
      <c r="CI4075" s="850"/>
    </row>
    <row r="4076" spans="85:87" x14ac:dyDescent="0.25">
      <c r="CG4076" s="768"/>
      <c r="CH4076" s="768"/>
      <c r="CI4076" s="850"/>
    </row>
    <row r="4077" spans="85:87" x14ac:dyDescent="0.25">
      <c r="CG4077" s="768"/>
      <c r="CH4077" s="768"/>
      <c r="CI4077" s="850"/>
    </row>
    <row r="4078" spans="85:87" x14ac:dyDescent="0.25">
      <c r="CG4078" s="768"/>
      <c r="CH4078" s="768"/>
      <c r="CI4078" s="850"/>
    </row>
    <row r="4079" spans="85:87" x14ac:dyDescent="0.25">
      <c r="CG4079" s="768"/>
      <c r="CH4079" s="768"/>
      <c r="CI4079" s="850"/>
    </row>
    <row r="4080" spans="85:87" x14ac:dyDescent="0.25">
      <c r="CG4080" s="768"/>
      <c r="CH4080" s="768"/>
      <c r="CI4080" s="850"/>
    </row>
    <row r="4081" spans="85:87" x14ac:dyDescent="0.25">
      <c r="CG4081" s="768"/>
      <c r="CH4081" s="768"/>
      <c r="CI4081" s="850"/>
    </row>
    <row r="4082" spans="85:87" x14ac:dyDescent="0.25">
      <c r="CG4082" s="768"/>
      <c r="CH4082" s="768"/>
      <c r="CI4082" s="850"/>
    </row>
    <row r="4083" spans="85:87" x14ac:dyDescent="0.25">
      <c r="CG4083" s="768"/>
      <c r="CH4083" s="768"/>
      <c r="CI4083" s="850"/>
    </row>
    <row r="4084" spans="85:87" x14ac:dyDescent="0.25">
      <c r="CG4084" s="768"/>
      <c r="CH4084" s="768"/>
      <c r="CI4084" s="850"/>
    </row>
    <row r="4085" spans="85:87" x14ac:dyDescent="0.25">
      <c r="CG4085" s="768"/>
      <c r="CH4085" s="768"/>
      <c r="CI4085" s="850"/>
    </row>
    <row r="4086" spans="85:87" x14ac:dyDescent="0.25">
      <c r="CG4086" s="768"/>
      <c r="CH4086" s="768"/>
      <c r="CI4086" s="850"/>
    </row>
    <row r="4087" spans="85:87" x14ac:dyDescent="0.25">
      <c r="CG4087" s="768"/>
      <c r="CH4087" s="768"/>
      <c r="CI4087" s="850"/>
    </row>
    <row r="4088" spans="85:87" x14ac:dyDescent="0.25">
      <c r="CG4088" s="768"/>
      <c r="CH4088" s="768"/>
      <c r="CI4088" s="850"/>
    </row>
    <row r="4089" spans="85:87" x14ac:dyDescent="0.25">
      <c r="CG4089" s="768"/>
      <c r="CH4089" s="768"/>
      <c r="CI4089" s="850"/>
    </row>
    <row r="4090" spans="85:87" x14ac:dyDescent="0.25">
      <c r="CG4090" s="768"/>
      <c r="CH4090" s="768"/>
      <c r="CI4090" s="850"/>
    </row>
    <row r="4091" spans="85:87" x14ac:dyDescent="0.25">
      <c r="CG4091" s="768"/>
      <c r="CH4091" s="768"/>
      <c r="CI4091" s="850"/>
    </row>
    <row r="4092" spans="85:87" x14ac:dyDescent="0.25">
      <c r="CG4092" s="768"/>
      <c r="CH4092" s="768"/>
      <c r="CI4092" s="850"/>
    </row>
    <row r="4093" spans="85:87" x14ac:dyDescent="0.25">
      <c r="CG4093" s="768"/>
      <c r="CH4093" s="768"/>
      <c r="CI4093" s="850"/>
    </row>
    <row r="4094" spans="85:87" x14ac:dyDescent="0.25">
      <c r="CG4094" s="768"/>
      <c r="CH4094" s="768"/>
      <c r="CI4094" s="850"/>
    </row>
    <row r="4095" spans="85:87" x14ac:dyDescent="0.25">
      <c r="CG4095" s="768"/>
      <c r="CH4095" s="768"/>
      <c r="CI4095" s="850"/>
    </row>
    <row r="4096" spans="85:87" x14ac:dyDescent="0.25">
      <c r="CG4096" s="768"/>
      <c r="CH4096" s="768"/>
      <c r="CI4096" s="850"/>
    </row>
    <row r="4097" spans="85:87" x14ac:dyDescent="0.25">
      <c r="CG4097" s="768"/>
      <c r="CH4097" s="768"/>
      <c r="CI4097" s="850"/>
    </row>
    <row r="4098" spans="85:87" x14ac:dyDescent="0.25">
      <c r="CG4098" s="768"/>
      <c r="CH4098" s="768"/>
      <c r="CI4098" s="850"/>
    </row>
    <row r="4099" spans="85:87" x14ac:dyDescent="0.25">
      <c r="CG4099" s="768"/>
      <c r="CH4099" s="768"/>
      <c r="CI4099" s="850"/>
    </row>
    <row r="4100" spans="85:87" x14ac:dyDescent="0.25">
      <c r="CG4100" s="768"/>
      <c r="CH4100" s="768"/>
      <c r="CI4100" s="850"/>
    </row>
    <row r="4101" spans="85:87" x14ac:dyDescent="0.25">
      <c r="CG4101" s="768"/>
      <c r="CH4101" s="768"/>
      <c r="CI4101" s="850"/>
    </row>
    <row r="4102" spans="85:87" x14ac:dyDescent="0.25">
      <c r="CG4102" s="768"/>
      <c r="CH4102" s="768"/>
      <c r="CI4102" s="850"/>
    </row>
    <row r="4103" spans="85:87" x14ac:dyDescent="0.25">
      <c r="CG4103" s="768"/>
      <c r="CH4103" s="768"/>
      <c r="CI4103" s="850"/>
    </row>
    <row r="4104" spans="85:87" x14ac:dyDescent="0.25">
      <c r="CG4104" s="768"/>
      <c r="CH4104" s="768"/>
      <c r="CI4104" s="850"/>
    </row>
    <row r="4105" spans="85:87" x14ac:dyDescent="0.25">
      <c r="CG4105" s="768"/>
      <c r="CH4105" s="768"/>
      <c r="CI4105" s="850"/>
    </row>
    <row r="4106" spans="85:87" x14ac:dyDescent="0.25">
      <c r="CG4106" s="768"/>
      <c r="CH4106" s="768"/>
      <c r="CI4106" s="850"/>
    </row>
    <row r="4107" spans="85:87" x14ac:dyDescent="0.25">
      <c r="CG4107" s="768"/>
      <c r="CH4107" s="768"/>
      <c r="CI4107" s="850"/>
    </row>
    <row r="4108" spans="85:87" x14ac:dyDescent="0.25">
      <c r="CG4108" s="768"/>
      <c r="CH4108" s="768"/>
      <c r="CI4108" s="850"/>
    </row>
    <row r="4109" spans="85:87" x14ac:dyDescent="0.25">
      <c r="CG4109" s="768"/>
      <c r="CH4109" s="768"/>
      <c r="CI4109" s="850"/>
    </row>
    <row r="4110" spans="85:87" x14ac:dyDescent="0.25">
      <c r="CG4110" s="768"/>
      <c r="CH4110" s="768"/>
      <c r="CI4110" s="850"/>
    </row>
    <row r="4111" spans="85:87" x14ac:dyDescent="0.25">
      <c r="CG4111" s="768"/>
      <c r="CH4111" s="768"/>
      <c r="CI4111" s="850"/>
    </row>
    <row r="4112" spans="85:87" x14ac:dyDescent="0.25">
      <c r="CG4112" s="768"/>
      <c r="CH4112" s="768"/>
      <c r="CI4112" s="850"/>
    </row>
    <row r="4113" spans="85:87" x14ac:dyDescent="0.25">
      <c r="CG4113" s="768"/>
      <c r="CH4113" s="768"/>
      <c r="CI4113" s="850"/>
    </row>
    <row r="4114" spans="85:87" x14ac:dyDescent="0.25">
      <c r="CG4114" s="768"/>
      <c r="CH4114" s="768"/>
      <c r="CI4114" s="850"/>
    </row>
    <row r="4115" spans="85:87" x14ac:dyDescent="0.25">
      <c r="CG4115" s="768"/>
      <c r="CH4115" s="768"/>
      <c r="CI4115" s="850"/>
    </row>
    <row r="4116" spans="85:87" x14ac:dyDescent="0.25">
      <c r="CG4116" s="768"/>
      <c r="CH4116" s="768"/>
      <c r="CI4116" s="850"/>
    </row>
    <row r="4117" spans="85:87" x14ac:dyDescent="0.25">
      <c r="CG4117" s="768"/>
      <c r="CH4117" s="768"/>
      <c r="CI4117" s="850"/>
    </row>
    <row r="4118" spans="85:87" x14ac:dyDescent="0.25">
      <c r="CG4118" s="768"/>
      <c r="CH4118" s="768"/>
      <c r="CI4118" s="850"/>
    </row>
    <row r="4119" spans="85:87" x14ac:dyDescent="0.25">
      <c r="CG4119" s="768"/>
      <c r="CH4119" s="768"/>
      <c r="CI4119" s="850"/>
    </row>
    <row r="4120" spans="85:87" x14ac:dyDescent="0.25">
      <c r="CG4120" s="768"/>
      <c r="CH4120" s="768"/>
      <c r="CI4120" s="850"/>
    </row>
    <row r="4121" spans="85:87" x14ac:dyDescent="0.25">
      <c r="CG4121" s="768"/>
      <c r="CH4121" s="768"/>
      <c r="CI4121" s="850"/>
    </row>
    <row r="4122" spans="85:87" x14ac:dyDescent="0.25">
      <c r="CG4122" s="768"/>
      <c r="CH4122" s="768"/>
      <c r="CI4122" s="850"/>
    </row>
    <row r="4123" spans="85:87" x14ac:dyDescent="0.25">
      <c r="CG4123" s="768"/>
      <c r="CH4123" s="768"/>
      <c r="CI4123" s="850"/>
    </row>
    <row r="4124" spans="85:87" x14ac:dyDescent="0.25">
      <c r="CG4124" s="768"/>
      <c r="CH4124" s="768"/>
      <c r="CI4124" s="850"/>
    </row>
    <row r="4125" spans="85:87" x14ac:dyDescent="0.25">
      <c r="CG4125" s="768"/>
      <c r="CH4125" s="768"/>
      <c r="CI4125" s="850"/>
    </row>
    <row r="4126" spans="85:87" x14ac:dyDescent="0.25">
      <c r="CG4126" s="768"/>
      <c r="CH4126" s="768"/>
      <c r="CI4126" s="850"/>
    </row>
    <row r="4127" spans="85:87" x14ac:dyDescent="0.25">
      <c r="CG4127" s="768"/>
      <c r="CH4127" s="768"/>
      <c r="CI4127" s="850"/>
    </row>
    <row r="4128" spans="85:87" x14ac:dyDescent="0.25">
      <c r="CG4128" s="768"/>
      <c r="CH4128" s="768"/>
      <c r="CI4128" s="850"/>
    </row>
    <row r="4129" spans="85:87" x14ac:dyDescent="0.25">
      <c r="CG4129" s="768"/>
      <c r="CH4129" s="768"/>
      <c r="CI4129" s="850"/>
    </row>
    <row r="4130" spans="85:87" x14ac:dyDescent="0.25">
      <c r="CG4130" s="768"/>
      <c r="CH4130" s="768"/>
      <c r="CI4130" s="850"/>
    </row>
    <row r="4131" spans="85:87" x14ac:dyDescent="0.25">
      <c r="CG4131" s="768"/>
      <c r="CH4131" s="768"/>
      <c r="CI4131" s="850"/>
    </row>
    <row r="4132" spans="85:87" x14ac:dyDescent="0.25">
      <c r="CG4132" s="768"/>
      <c r="CH4132" s="768"/>
      <c r="CI4132" s="850"/>
    </row>
    <row r="4133" spans="85:87" x14ac:dyDescent="0.25">
      <c r="CG4133" s="768"/>
      <c r="CH4133" s="768"/>
      <c r="CI4133" s="850"/>
    </row>
    <row r="4134" spans="85:87" x14ac:dyDescent="0.25">
      <c r="CG4134" s="768"/>
      <c r="CH4134" s="768"/>
      <c r="CI4134" s="850"/>
    </row>
    <row r="4135" spans="85:87" x14ac:dyDescent="0.25">
      <c r="CG4135" s="768"/>
      <c r="CH4135" s="768"/>
      <c r="CI4135" s="850"/>
    </row>
    <row r="4136" spans="85:87" x14ac:dyDescent="0.25">
      <c r="CG4136" s="768"/>
      <c r="CH4136" s="768"/>
      <c r="CI4136" s="850"/>
    </row>
    <row r="4137" spans="85:87" x14ac:dyDescent="0.25">
      <c r="CG4137" s="768"/>
      <c r="CH4137" s="768"/>
      <c r="CI4137" s="850"/>
    </row>
    <row r="4138" spans="85:87" x14ac:dyDescent="0.25">
      <c r="CG4138" s="768"/>
      <c r="CH4138" s="768"/>
      <c r="CI4138" s="850"/>
    </row>
    <row r="4139" spans="85:87" x14ac:dyDescent="0.25">
      <c r="CG4139" s="768"/>
      <c r="CH4139" s="768"/>
      <c r="CI4139" s="850"/>
    </row>
    <row r="4140" spans="85:87" x14ac:dyDescent="0.25">
      <c r="CG4140" s="768"/>
      <c r="CH4140" s="768"/>
      <c r="CI4140" s="850"/>
    </row>
    <row r="4141" spans="85:87" x14ac:dyDescent="0.25">
      <c r="CG4141" s="768"/>
      <c r="CH4141" s="768"/>
      <c r="CI4141" s="850"/>
    </row>
    <row r="4142" spans="85:87" x14ac:dyDescent="0.25">
      <c r="CG4142" s="768"/>
      <c r="CH4142" s="768"/>
      <c r="CI4142" s="850"/>
    </row>
    <row r="4143" spans="85:87" x14ac:dyDescent="0.25">
      <c r="CG4143" s="768"/>
      <c r="CH4143" s="768"/>
      <c r="CI4143" s="850"/>
    </row>
    <row r="4144" spans="85:87" x14ac:dyDescent="0.25">
      <c r="CG4144" s="768"/>
      <c r="CH4144" s="768"/>
      <c r="CI4144" s="850"/>
    </row>
    <row r="4145" spans="85:87" x14ac:dyDescent="0.25">
      <c r="CG4145" s="768"/>
      <c r="CH4145" s="768"/>
      <c r="CI4145" s="850"/>
    </row>
    <row r="4146" spans="85:87" x14ac:dyDescent="0.25">
      <c r="CG4146" s="768"/>
      <c r="CH4146" s="768"/>
      <c r="CI4146" s="850"/>
    </row>
    <row r="4147" spans="85:87" x14ac:dyDescent="0.25">
      <c r="CG4147" s="768"/>
      <c r="CH4147" s="768"/>
      <c r="CI4147" s="850"/>
    </row>
    <row r="4148" spans="85:87" x14ac:dyDescent="0.25">
      <c r="CG4148" s="768"/>
      <c r="CH4148" s="768"/>
      <c r="CI4148" s="850"/>
    </row>
    <row r="4149" spans="85:87" x14ac:dyDescent="0.25">
      <c r="CG4149" s="768"/>
      <c r="CH4149" s="768"/>
      <c r="CI4149" s="850"/>
    </row>
    <row r="4150" spans="85:87" x14ac:dyDescent="0.25">
      <c r="CG4150" s="768"/>
      <c r="CH4150" s="768"/>
      <c r="CI4150" s="850"/>
    </row>
    <row r="4151" spans="85:87" x14ac:dyDescent="0.25">
      <c r="CG4151" s="768"/>
      <c r="CH4151" s="768"/>
      <c r="CI4151" s="850"/>
    </row>
    <row r="4152" spans="85:87" x14ac:dyDescent="0.25">
      <c r="CG4152" s="768"/>
      <c r="CH4152" s="768"/>
      <c r="CI4152" s="850"/>
    </row>
    <row r="4153" spans="85:87" x14ac:dyDescent="0.25">
      <c r="CG4153" s="768"/>
      <c r="CH4153" s="768"/>
      <c r="CI4153" s="850"/>
    </row>
    <row r="4154" spans="85:87" x14ac:dyDescent="0.25">
      <c r="CG4154" s="768"/>
      <c r="CH4154" s="768"/>
      <c r="CI4154" s="850"/>
    </row>
    <row r="4155" spans="85:87" x14ac:dyDescent="0.25">
      <c r="CG4155" s="768"/>
      <c r="CH4155" s="768"/>
      <c r="CI4155" s="850"/>
    </row>
    <row r="4156" spans="85:87" x14ac:dyDescent="0.25">
      <c r="CG4156" s="768"/>
      <c r="CH4156" s="768"/>
      <c r="CI4156" s="850"/>
    </row>
    <row r="4157" spans="85:87" x14ac:dyDescent="0.25">
      <c r="CG4157" s="768"/>
      <c r="CH4157" s="768"/>
      <c r="CI4157" s="850"/>
    </row>
    <row r="4158" spans="85:87" x14ac:dyDescent="0.25">
      <c r="CG4158" s="768"/>
      <c r="CH4158" s="768"/>
      <c r="CI4158" s="850"/>
    </row>
    <row r="4159" spans="85:87" x14ac:dyDescent="0.25">
      <c r="CG4159" s="768"/>
      <c r="CH4159" s="768"/>
      <c r="CI4159" s="850"/>
    </row>
    <row r="4160" spans="85:87" x14ac:dyDescent="0.25">
      <c r="CG4160" s="768"/>
      <c r="CH4160" s="768"/>
      <c r="CI4160" s="850"/>
    </row>
    <row r="4161" spans="85:87" x14ac:dyDescent="0.25">
      <c r="CG4161" s="768"/>
      <c r="CH4161" s="768"/>
      <c r="CI4161" s="850"/>
    </row>
    <row r="4162" spans="85:87" x14ac:dyDescent="0.25">
      <c r="CG4162" s="768"/>
      <c r="CH4162" s="768"/>
      <c r="CI4162" s="850"/>
    </row>
    <row r="4163" spans="85:87" x14ac:dyDescent="0.25">
      <c r="CG4163" s="768"/>
      <c r="CH4163" s="768"/>
      <c r="CI4163" s="850"/>
    </row>
    <row r="4164" spans="85:87" x14ac:dyDescent="0.25">
      <c r="CG4164" s="768"/>
      <c r="CH4164" s="768"/>
      <c r="CI4164" s="850"/>
    </row>
    <row r="4165" spans="85:87" x14ac:dyDescent="0.25">
      <c r="CG4165" s="768"/>
      <c r="CH4165" s="768"/>
      <c r="CI4165" s="850"/>
    </row>
    <row r="4166" spans="85:87" x14ac:dyDescent="0.25">
      <c r="CG4166" s="768"/>
      <c r="CH4166" s="768"/>
      <c r="CI4166" s="850"/>
    </row>
    <row r="4167" spans="85:87" x14ac:dyDescent="0.25">
      <c r="CG4167" s="768"/>
      <c r="CH4167" s="768"/>
      <c r="CI4167" s="850"/>
    </row>
    <row r="4168" spans="85:87" x14ac:dyDescent="0.25">
      <c r="CG4168" s="768"/>
      <c r="CH4168" s="768"/>
      <c r="CI4168" s="850"/>
    </row>
    <row r="4169" spans="85:87" x14ac:dyDescent="0.25">
      <c r="CG4169" s="768"/>
      <c r="CH4169" s="768"/>
      <c r="CI4169" s="850"/>
    </row>
    <row r="4170" spans="85:87" x14ac:dyDescent="0.25">
      <c r="CG4170" s="768"/>
      <c r="CH4170" s="768"/>
      <c r="CI4170" s="850"/>
    </row>
    <row r="4171" spans="85:87" x14ac:dyDescent="0.25">
      <c r="CG4171" s="768"/>
      <c r="CH4171" s="768"/>
      <c r="CI4171" s="850"/>
    </row>
    <row r="4172" spans="85:87" x14ac:dyDescent="0.25">
      <c r="CG4172" s="768"/>
      <c r="CH4172" s="768"/>
      <c r="CI4172" s="850"/>
    </row>
    <row r="4173" spans="85:87" x14ac:dyDescent="0.25">
      <c r="CG4173" s="768"/>
      <c r="CH4173" s="768"/>
      <c r="CI4173" s="850"/>
    </row>
    <row r="4174" spans="85:87" x14ac:dyDescent="0.25">
      <c r="CG4174" s="768"/>
      <c r="CH4174" s="768"/>
      <c r="CI4174" s="850"/>
    </row>
    <row r="4175" spans="85:87" x14ac:dyDescent="0.25">
      <c r="CG4175" s="768"/>
      <c r="CH4175" s="768"/>
      <c r="CI4175" s="850"/>
    </row>
    <row r="4176" spans="85:87" x14ac:dyDescent="0.25">
      <c r="CG4176" s="768"/>
      <c r="CH4176" s="768"/>
      <c r="CI4176" s="850"/>
    </row>
    <row r="4177" spans="85:87" x14ac:dyDescent="0.25">
      <c r="CG4177" s="768"/>
      <c r="CH4177" s="768"/>
      <c r="CI4177" s="850"/>
    </row>
    <row r="4178" spans="85:87" x14ac:dyDescent="0.25">
      <c r="CG4178" s="768"/>
      <c r="CH4178" s="768"/>
      <c r="CI4178" s="850"/>
    </row>
    <row r="4179" spans="85:87" x14ac:dyDescent="0.25">
      <c r="CG4179" s="768"/>
      <c r="CH4179" s="768"/>
      <c r="CI4179" s="850"/>
    </row>
    <row r="4180" spans="85:87" x14ac:dyDescent="0.25">
      <c r="CG4180" s="768"/>
      <c r="CH4180" s="768"/>
      <c r="CI4180" s="850"/>
    </row>
    <row r="4181" spans="85:87" x14ac:dyDescent="0.25">
      <c r="CG4181" s="768"/>
      <c r="CH4181" s="768"/>
      <c r="CI4181" s="850"/>
    </row>
    <row r="4182" spans="85:87" x14ac:dyDescent="0.25">
      <c r="CG4182" s="768"/>
      <c r="CH4182" s="768"/>
      <c r="CI4182" s="850"/>
    </row>
    <row r="4183" spans="85:87" x14ac:dyDescent="0.25">
      <c r="CG4183" s="768"/>
      <c r="CH4183" s="768"/>
      <c r="CI4183" s="850"/>
    </row>
    <row r="4184" spans="85:87" x14ac:dyDescent="0.25">
      <c r="CG4184" s="768"/>
      <c r="CH4184" s="768"/>
      <c r="CI4184" s="850"/>
    </row>
    <row r="4185" spans="85:87" x14ac:dyDescent="0.25">
      <c r="CG4185" s="768"/>
      <c r="CH4185" s="768"/>
      <c r="CI4185" s="850"/>
    </row>
    <row r="4186" spans="85:87" x14ac:dyDescent="0.25">
      <c r="CG4186" s="768"/>
      <c r="CH4186" s="768"/>
      <c r="CI4186" s="850"/>
    </row>
    <row r="4187" spans="85:87" x14ac:dyDescent="0.25">
      <c r="CG4187" s="768"/>
      <c r="CH4187" s="768"/>
      <c r="CI4187" s="850"/>
    </row>
    <row r="4188" spans="85:87" x14ac:dyDescent="0.25">
      <c r="CG4188" s="768"/>
      <c r="CH4188" s="768"/>
      <c r="CI4188" s="850"/>
    </row>
    <row r="4189" spans="85:87" x14ac:dyDescent="0.25">
      <c r="CG4189" s="768"/>
      <c r="CH4189" s="768"/>
      <c r="CI4189" s="850"/>
    </row>
    <row r="4190" spans="85:87" x14ac:dyDescent="0.25">
      <c r="CG4190" s="768"/>
      <c r="CH4190" s="768"/>
      <c r="CI4190" s="850"/>
    </row>
    <row r="4191" spans="85:87" x14ac:dyDescent="0.25">
      <c r="CG4191" s="768"/>
      <c r="CH4191" s="768"/>
      <c r="CI4191" s="850"/>
    </row>
    <row r="4192" spans="85:87" x14ac:dyDescent="0.25">
      <c r="CG4192" s="768"/>
      <c r="CH4192" s="768"/>
      <c r="CI4192" s="850"/>
    </row>
    <row r="4193" spans="85:87" x14ac:dyDescent="0.25">
      <c r="CG4193" s="768"/>
      <c r="CH4193" s="768"/>
      <c r="CI4193" s="850"/>
    </row>
    <row r="4194" spans="85:87" x14ac:dyDescent="0.25">
      <c r="CG4194" s="768"/>
      <c r="CH4194" s="768"/>
      <c r="CI4194" s="850"/>
    </row>
    <row r="4195" spans="85:87" x14ac:dyDescent="0.25">
      <c r="CG4195" s="768"/>
      <c r="CH4195" s="768"/>
      <c r="CI4195" s="850"/>
    </row>
    <row r="4196" spans="85:87" x14ac:dyDescent="0.25">
      <c r="CG4196" s="768"/>
      <c r="CH4196" s="768"/>
      <c r="CI4196" s="850"/>
    </row>
    <row r="4197" spans="85:87" x14ac:dyDescent="0.25">
      <c r="CG4197" s="768"/>
      <c r="CH4197" s="768"/>
      <c r="CI4197" s="850"/>
    </row>
    <row r="4198" spans="85:87" x14ac:dyDescent="0.25">
      <c r="CG4198" s="768"/>
      <c r="CH4198" s="768"/>
      <c r="CI4198" s="850"/>
    </row>
    <row r="4199" spans="85:87" x14ac:dyDescent="0.25">
      <c r="CG4199" s="768"/>
      <c r="CH4199" s="768"/>
      <c r="CI4199" s="850"/>
    </row>
    <row r="4200" spans="85:87" x14ac:dyDescent="0.25">
      <c r="CG4200" s="768"/>
      <c r="CH4200" s="768"/>
      <c r="CI4200" s="850"/>
    </row>
    <row r="4201" spans="85:87" x14ac:dyDescent="0.25">
      <c r="CG4201" s="768"/>
      <c r="CH4201" s="768"/>
      <c r="CI4201" s="850"/>
    </row>
    <row r="4202" spans="85:87" x14ac:dyDescent="0.25">
      <c r="CG4202" s="768"/>
      <c r="CH4202" s="768"/>
      <c r="CI4202" s="850"/>
    </row>
    <row r="4203" spans="85:87" x14ac:dyDescent="0.25">
      <c r="CG4203" s="768"/>
      <c r="CH4203" s="768"/>
      <c r="CI4203" s="850"/>
    </row>
    <row r="4204" spans="85:87" x14ac:dyDescent="0.25">
      <c r="CG4204" s="768"/>
      <c r="CH4204" s="768"/>
      <c r="CI4204" s="850"/>
    </row>
    <row r="4205" spans="85:87" x14ac:dyDescent="0.25">
      <c r="CG4205" s="768"/>
      <c r="CH4205" s="768"/>
      <c r="CI4205" s="850"/>
    </row>
    <row r="4206" spans="85:87" x14ac:dyDescent="0.25">
      <c r="CG4206" s="768"/>
      <c r="CH4206" s="768"/>
      <c r="CI4206" s="850"/>
    </row>
    <row r="4207" spans="85:87" x14ac:dyDescent="0.25">
      <c r="CG4207" s="768"/>
      <c r="CH4207" s="768"/>
      <c r="CI4207" s="850"/>
    </row>
    <row r="4208" spans="85:87" x14ac:dyDescent="0.25">
      <c r="CG4208" s="768"/>
      <c r="CH4208" s="768"/>
      <c r="CI4208" s="850"/>
    </row>
    <row r="4209" spans="85:87" x14ac:dyDescent="0.25">
      <c r="CG4209" s="768"/>
      <c r="CH4209" s="768"/>
      <c r="CI4209" s="850"/>
    </row>
    <row r="4210" spans="85:87" x14ac:dyDescent="0.25">
      <c r="CG4210" s="768"/>
      <c r="CH4210" s="768"/>
      <c r="CI4210" s="850"/>
    </row>
    <row r="4211" spans="85:87" x14ac:dyDescent="0.25">
      <c r="CG4211" s="768"/>
      <c r="CH4211" s="768"/>
      <c r="CI4211" s="850"/>
    </row>
    <row r="4212" spans="85:87" x14ac:dyDescent="0.25">
      <c r="CG4212" s="768"/>
      <c r="CH4212" s="768"/>
      <c r="CI4212" s="850"/>
    </row>
    <row r="4213" spans="85:87" x14ac:dyDescent="0.25">
      <c r="CG4213" s="768"/>
      <c r="CH4213" s="768"/>
      <c r="CI4213" s="850"/>
    </row>
    <row r="4214" spans="85:87" x14ac:dyDescent="0.25">
      <c r="CG4214" s="768"/>
      <c r="CH4214" s="768"/>
      <c r="CI4214" s="850"/>
    </row>
    <row r="4215" spans="85:87" x14ac:dyDescent="0.25">
      <c r="CG4215" s="768"/>
      <c r="CH4215" s="768"/>
      <c r="CI4215" s="850"/>
    </row>
    <row r="4216" spans="85:87" x14ac:dyDescent="0.25">
      <c r="CG4216" s="768"/>
      <c r="CH4216" s="768"/>
      <c r="CI4216" s="850"/>
    </row>
    <row r="4217" spans="85:87" x14ac:dyDescent="0.25">
      <c r="CG4217" s="768"/>
      <c r="CH4217" s="768"/>
      <c r="CI4217" s="850"/>
    </row>
    <row r="4218" spans="85:87" x14ac:dyDescent="0.25">
      <c r="CG4218" s="768"/>
      <c r="CH4218" s="768"/>
      <c r="CI4218" s="850"/>
    </row>
    <row r="4219" spans="85:87" x14ac:dyDescent="0.25">
      <c r="CG4219" s="768"/>
      <c r="CH4219" s="768"/>
      <c r="CI4219" s="850"/>
    </row>
    <row r="4220" spans="85:87" x14ac:dyDescent="0.25">
      <c r="CG4220" s="768"/>
      <c r="CH4220" s="768"/>
      <c r="CI4220" s="850"/>
    </row>
    <row r="4221" spans="85:87" x14ac:dyDescent="0.25">
      <c r="CG4221" s="768"/>
      <c r="CH4221" s="768"/>
      <c r="CI4221" s="850"/>
    </row>
    <row r="4222" spans="85:87" x14ac:dyDescent="0.25">
      <c r="CG4222" s="768"/>
      <c r="CH4222" s="768"/>
      <c r="CI4222" s="850"/>
    </row>
    <row r="4223" spans="85:87" x14ac:dyDescent="0.25">
      <c r="CG4223" s="768"/>
      <c r="CH4223" s="768"/>
      <c r="CI4223" s="850"/>
    </row>
    <row r="4224" spans="85:87" x14ac:dyDescent="0.25">
      <c r="CG4224" s="768"/>
      <c r="CH4224" s="768"/>
      <c r="CI4224" s="850"/>
    </row>
    <row r="4225" spans="85:87" x14ac:dyDescent="0.25">
      <c r="CG4225" s="768"/>
      <c r="CH4225" s="768"/>
      <c r="CI4225" s="850"/>
    </row>
    <row r="4226" spans="85:87" x14ac:dyDescent="0.25">
      <c r="CG4226" s="768"/>
      <c r="CH4226" s="768"/>
      <c r="CI4226" s="850"/>
    </row>
    <row r="4227" spans="85:87" x14ac:dyDescent="0.25">
      <c r="CG4227" s="768"/>
      <c r="CH4227" s="768"/>
      <c r="CI4227" s="850"/>
    </row>
    <row r="4228" spans="85:87" x14ac:dyDescent="0.25">
      <c r="CG4228" s="768"/>
      <c r="CH4228" s="768"/>
      <c r="CI4228" s="850"/>
    </row>
    <row r="4229" spans="85:87" x14ac:dyDescent="0.25">
      <c r="CG4229" s="768"/>
      <c r="CH4229" s="768"/>
      <c r="CI4229" s="850"/>
    </row>
    <row r="4230" spans="85:87" x14ac:dyDescent="0.25">
      <c r="CG4230" s="768"/>
      <c r="CH4230" s="768"/>
      <c r="CI4230" s="850"/>
    </row>
    <row r="4231" spans="85:87" x14ac:dyDescent="0.25">
      <c r="CG4231" s="768"/>
      <c r="CH4231" s="768"/>
      <c r="CI4231" s="850"/>
    </row>
    <row r="4232" spans="85:87" x14ac:dyDescent="0.25">
      <c r="CG4232" s="768"/>
      <c r="CH4232" s="768"/>
      <c r="CI4232" s="850"/>
    </row>
    <row r="4233" spans="85:87" x14ac:dyDescent="0.25">
      <c r="CG4233" s="768"/>
      <c r="CH4233" s="768"/>
      <c r="CI4233" s="850"/>
    </row>
    <row r="4234" spans="85:87" x14ac:dyDescent="0.25">
      <c r="CG4234" s="768"/>
      <c r="CH4234" s="768"/>
      <c r="CI4234" s="850"/>
    </row>
    <row r="4235" spans="85:87" x14ac:dyDescent="0.25">
      <c r="CG4235" s="768"/>
      <c r="CH4235" s="768"/>
      <c r="CI4235" s="850"/>
    </row>
    <row r="4236" spans="85:87" x14ac:dyDescent="0.25">
      <c r="CG4236" s="768"/>
      <c r="CH4236" s="768"/>
      <c r="CI4236" s="850"/>
    </row>
    <row r="4237" spans="85:87" x14ac:dyDescent="0.25">
      <c r="CG4237" s="768"/>
      <c r="CH4237" s="768"/>
      <c r="CI4237" s="850"/>
    </row>
    <row r="4238" spans="85:87" x14ac:dyDescent="0.25">
      <c r="CG4238" s="768"/>
      <c r="CH4238" s="768"/>
      <c r="CI4238" s="850"/>
    </row>
    <row r="4239" spans="85:87" x14ac:dyDescent="0.25">
      <c r="CG4239" s="768"/>
      <c r="CH4239" s="768"/>
      <c r="CI4239" s="850"/>
    </row>
    <row r="4240" spans="85:87" x14ac:dyDescent="0.25">
      <c r="CG4240" s="768"/>
      <c r="CH4240" s="768"/>
      <c r="CI4240" s="850"/>
    </row>
    <row r="4241" spans="85:87" x14ac:dyDescent="0.25">
      <c r="CG4241" s="768"/>
      <c r="CH4241" s="768"/>
      <c r="CI4241" s="850"/>
    </row>
    <row r="4242" spans="85:87" x14ac:dyDescent="0.25">
      <c r="CG4242" s="768"/>
      <c r="CH4242" s="768"/>
      <c r="CI4242" s="850"/>
    </row>
    <row r="4243" spans="85:87" x14ac:dyDescent="0.25">
      <c r="CG4243" s="768"/>
      <c r="CH4243" s="768"/>
      <c r="CI4243" s="850"/>
    </row>
    <row r="4244" spans="85:87" x14ac:dyDescent="0.25">
      <c r="CG4244" s="768"/>
      <c r="CH4244" s="768"/>
      <c r="CI4244" s="850"/>
    </row>
    <row r="4245" spans="85:87" x14ac:dyDescent="0.25">
      <c r="CG4245" s="768"/>
      <c r="CH4245" s="768"/>
      <c r="CI4245" s="850"/>
    </row>
    <row r="4246" spans="85:87" x14ac:dyDescent="0.25">
      <c r="CG4246" s="768"/>
      <c r="CH4246" s="768"/>
      <c r="CI4246" s="850"/>
    </row>
    <row r="4247" spans="85:87" x14ac:dyDescent="0.25">
      <c r="CG4247" s="768"/>
      <c r="CH4247" s="768"/>
      <c r="CI4247" s="850"/>
    </row>
    <row r="4248" spans="85:87" x14ac:dyDescent="0.25">
      <c r="CG4248" s="768"/>
      <c r="CH4248" s="768"/>
      <c r="CI4248" s="850"/>
    </row>
    <row r="4249" spans="85:87" x14ac:dyDescent="0.25">
      <c r="CG4249" s="768"/>
      <c r="CH4249" s="768"/>
      <c r="CI4249" s="850"/>
    </row>
    <row r="4250" spans="85:87" x14ac:dyDescent="0.25">
      <c r="CG4250" s="768"/>
      <c r="CH4250" s="768"/>
      <c r="CI4250" s="850"/>
    </row>
    <row r="4251" spans="85:87" x14ac:dyDescent="0.25">
      <c r="CG4251" s="768"/>
      <c r="CH4251" s="768"/>
      <c r="CI4251" s="850"/>
    </row>
    <row r="4252" spans="85:87" x14ac:dyDescent="0.25">
      <c r="CG4252" s="768"/>
      <c r="CH4252" s="768"/>
      <c r="CI4252" s="850"/>
    </row>
    <row r="4253" spans="85:87" x14ac:dyDescent="0.25">
      <c r="CG4253" s="768"/>
      <c r="CH4253" s="768"/>
      <c r="CI4253" s="850"/>
    </row>
    <row r="4254" spans="85:87" x14ac:dyDescent="0.25">
      <c r="CG4254" s="768"/>
      <c r="CH4254" s="768"/>
      <c r="CI4254" s="850"/>
    </row>
    <row r="4255" spans="85:87" x14ac:dyDescent="0.25">
      <c r="CG4255" s="768"/>
      <c r="CH4255" s="768"/>
      <c r="CI4255" s="850"/>
    </row>
    <row r="4256" spans="85:87" x14ac:dyDescent="0.25">
      <c r="CG4256" s="768"/>
      <c r="CH4256" s="768"/>
      <c r="CI4256" s="850"/>
    </row>
    <row r="4257" spans="85:87" x14ac:dyDescent="0.25">
      <c r="CG4257" s="768"/>
      <c r="CH4257" s="768"/>
      <c r="CI4257" s="850"/>
    </row>
    <row r="4258" spans="85:87" x14ac:dyDescent="0.25">
      <c r="CG4258" s="768"/>
      <c r="CH4258" s="768"/>
      <c r="CI4258" s="850"/>
    </row>
    <row r="4259" spans="85:87" x14ac:dyDescent="0.25">
      <c r="CG4259" s="768"/>
      <c r="CH4259" s="768"/>
      <c r="CI4259" s="850"/>
    </row>
    <row r="4260" spans="85:87" x14ac:dyDescent="0.25">
      <c r="CG4260" s="768"/>
      <c r="CH4260" s="768"/>
      <c r="CI4260" s="850"/>
    </row>
    <row r="4261" spans="85:87" x14ac:dyDescent="0.25">
      <c r="CG4261" s="768"/>
      <c r="CH4261" s="768"/>
      <c r="CI4261" s="850"/>
    </row>
    <row r="4262" spans="85:87" x14ac:dyDescent="0.25">
      <c r="CG4262" s="768"/>
      <c r="CH4262" s="768"/>
      <c r="CI4262" s="850"/>
    </row>
    <row r="4263" spans="85:87" x14ac:dyDescent="0.25">
      <c r="CG4263" s="768"/>
      <c r="CH4263" s="768"/>
      <c r="CI4263" s="850"/>
    </row>
    <row r="4264" spans="85:87" x14ac:dyDescent="0.25">
      <c r="CG4264" s="768"/>
      <c r="CH4264" s="768"/>
      <c r="CI4264" s="850"/>
    </row>
    <row r="4265" spans="85:87" x14ac:dyDescent="0.25">
      <c r="CG4265" s="768"/>
      <c r="CH4265" s="768"/>
      <c r="CI4265" s="850"/>
    </row>
    <row r="4266" spans="85:87" x14ac:dyDescent="0.25">
      <c r="CG4266" s="768"/>
      <c r="CH4266" s="768"/>
      <c r="CI4266" s="850"/>
    </row>
    <row r="4267" spans="85:87" x14ac:dyDescent="0.25">
      <c r="CG4267" s="768"/>
      <c r="CH4267" s="768"/>
      <c r="CI4267" s="850"/>
    </row>
    <row r="4268" spans="85:87" x14ac:dyDescent="0.25">
      <c r="CG4268" s="768"/>
      <c r="CH4268" s="768"/>
      <c r="CI4268" s="850"/>
    </row>
    <row r="4269" spans="85:87" x14ac:dyDescent="0.25">
      <c r="CG4269" s="768"/>
      <c r="CH4269" s="768"/>
      <c r="CI4269" s="850"/>
    </row>
    <row r="4270" spans="85:87" x14ac:dyDescent="0.25">
      <c r="CG4270" s="768"/>
      <c r="CH4270" s="768"/>
      <c r="CI4270" s="850"/>
    </row>
    <row r="4271" spans="85:87" x14ac:dyDescent="0.25">
      <c r="CG4271" s="768"/>
      <c r="CH4271" s="768"/>
      <c r="CI4271" s="850"/>
    </row>
    <row r="4272" spans="85:87" x14ac:dyDescent="0.25">
      <c r="CG4272" s="768"/>
      <c r="CH4272" s="768"/>
      <c r="CI4272" s="850"/>
    </row>
    <row r="4273" spans="85:87" x14ac:dyDescent="0.25">
      <c r="CG4273" s="768"/>
      <c r="CH4273" s="768"/>
      <c r="CI4273" s="850"/>
    </row>
    <row r="4274" spans="85:87" x14ac:dyDescent="0.25">
      <c r="CG4274" s="768"/>
      <c r="CH4274" s="768"/>
      <c r="CI4274" s="850"/>
    </row>
    <row r="4275" spans="85:87" x14ac:dyDescent="0.25">
      <c r="CG4275" s="768"/>
      <c r="CH4275" s="768"/>
      <c r="CI4275" s="850"/>
    </row>
    <row r="4276" spans="85:87" x14ac:dyDescent="0.25">
      <c r="CG4276" s="768"/>
      <c r="CH4276" s="768"/>
      <c r="CI4276" s="850"/>
    </row>
    <row r="4277" spans="85:87" x14ac:dyDescent="0.25">
      <c r="CG4277" s="768"/>
      <c r="CH4277" s="768"/>
      <c r="CI4277" s="850"/>
    </row>
    <row r="4278" spans="85:87" x14ac:dyDescent="0.25">
      <c r="CG4278" s="768"/>
      <c r="CH4278" s="768"/>
      <c r="CI4278" s="850"/>
    </row>
    <row r="4279" spans="85:87" x14ac:dyDescent="0.25">
      <c r="CG4279" s="768"/>
      <c r="CH4279" s="768"/>
      <c r="CI4279" s="850"/>
    </row>
    <row r="4280" spans="85:87" x14ac:dyDescent="0.25">
      <c r="CG4280" s="768"/>
      <c r="CH4280" s="768"/>
      <c r="CI4280" s="850"/>
    </row>
    <row r="4281" spans="85:87" x14ac:dyDescent="0.25">
      <c r="CG4281" s="768"/>
      <c r="CH4281" s="768"/>
      <c r="CI4281" s="850"/>
    </row>
    <row r="4282" spans="85:87" x14ac:dyDescent="0.25">
      <c r="CG4282" s="768"/>
      <c r="CH4282" s="768"/>
      <c r="CI4282" s="850"/>
    </row>
    <row r="4283" spans="85:87" x14ac:dyDescent="0.25">
      <c r="CG4283" s="768"/>
      <c r="CH4283" s="768"/>
      <c r="CI4283" s="850"/>
    </row>
    <row r="4284" spans="85:87" x14ac:dyDescent="0.25">
      <c r="CG4284" s="768"/>
      <c r="CH4284" s="768"/>
      <c r="CI4284" s="850"/>
    </row>
    <row r="4285" spans="85:87" x14ac:dyDescent="0.25">
      <c r="CG4285" s="768"/>
      <c r="CH4285" s="768"/>
      <c r="CI4285" s="850"/>
    </row>
    <row r="4286" spans="85:87" x14ac:dyDescent="0.25">
      <c r="CG4286" s="768"/>
      <c r="CH4286" s="768"/>
      <c r="CI4286" s="850"/>
    </row>
    <row r="4287" spans="85:87" x14ac:dyDescent="0.25">
      <c r="CG4287" s="768"/>
      <c r="CH4287" s="768"/>
      <c r="CI4287" s="850"/>
    </row>
    <row r="4288" spans="85:87" x14ac:dyDescent="0.25">
      <c r="CG4288" s="768"/>
      <c r="CH4288" s="768"/>
      <c r="CI4288" s="850"/>
    </row>
    <row r="4289" spans="85:87" x14ac:dyDescent="0.25">
      <c r="CG4289" s="768"/>
      <c r="CH4289" s="768"/>
      <c r="CI4289" s="850"/>
    </row>
    <row r="4290" spans="85:87" x14ac:dyDescent="0.25">
      <c r="CG4290" s="768"/>
      <c r="CH4290" s="768"/>
      <c r="CI4290" s="850"/>
    </row>
    <row r="4291" spans="85:87" x14ac:dyDescent="0.25">
      <c r="CG4291" s="768"/>
      <c r="CH4291" s="768"/>
      <c r="CI4291" s="850"/>
    </row>
    <row r="4292" spans="85:87" x14ac:dyDescent="0.25">
      <c r="CG4292" s="768"/>
      <c r="CH4292" s="768"/>
      <c r="CI4292" s="850"/>
    </row>
    <row r="4293" spans="85:87" x14ac:dyDescent="0.25">
      <c r="CG4293" s="768"/>
      <c r="CH4293" s="768"/>
      <c r="CI4293" s="850"/>
    </row>
    <row r="4294" spans="85:87" x14ac:dyDescent="0.25">
      <c r="CG4294" s="768"/>
      <c r="CH4294" s="768"/>
      <c r="CI4294" s="850"/>
    </row>
    <row r="4295" spans="85:87" x14ac:dyDescent="0.25">
      <c r="CG4295" s="768"/>
      <c r="CH4295" s="768"/>
      <c r="CI4295" s="850"/>
    </row>
    <row r="4296" spans="85:87" x14ac:dyDescent="0.25">
      <c r="CG4296" s="768"/>
      <c r="CH4296" s="768"/>
      <c r="CI4296" s="850"/>
    </row>
    <row r="4297" spans="85:87" x14ac:dyDescent="0.25">
      <c r="CG4297" s="768"/>
      <c r="CH4297" s="768"/>
      <c r="CI4297" s="850"/>
    </row>
    <row r="4298" spans="85:87" x14ac:dyDescent="0.25">
      <c r="CG4298" s="768"/>
      <c r="CH4298" s="768"/>
      <c r="CI4298" s="850"/>
    </row>
    <row r="4299" spans="85:87" x14ac:dyDescent="0.25">
      <c r="CG4299" s="768"/>
      <c r="CH4299" s="768"/>
      <c r="CI4299" s="850"/>
    </row>
    <row r="4300" spans="85:87" x14ac:dyDescent="0.25">
      <c r="CG4300" s="768"/>
      <c r="CH4300" s="768"/>
      <c r="CI4300" s="850"/>
    </row>
    <row r="4301" spans="85:87" x14ac:dyDescent="0.25">
      <c r="CG4301" s="768"/>
      <c r="CH4301" s="768"/>
      <c r="CI4301" s="850"/>
    </row>
    <row r="4302" spans="85:87" x14ac:dyDescent="0.25">
      <c r="CG4302" s="768"/>
      <c r="CH4302" s="768"/>
      <c r="CI4302" s="850"/>
    </row>
    <row r="4303" spans="85:87" x14ac:dyDescent="0.25">
      <c r="CG4303" s="768"/>
      <c r="CH4303" s="768"/>
      <c r="CI4303" s="850"/>
    </row>
    <row r="4304" spans="85:87" x14ac:dyDescent="0.25">
      <c r="CG4304" s="768"/>
      <c r="CH4304" s="768"/>
      <c r="CI4304" s="850"/>
    </row>
    <row r="4305" spans="85:87" x14ac:dyDescent="0.25">
      <c r="CG4305" s="768"/>
      <c r="CH4305" s="768"/>
      <c r="CI4305" s="850"/>
    </row>
    <row r="4306" spans="85:87" x14ac:dyDescent="0.25">
      <c r="CG4306" s="768"/>
      <c r="CH4306" s="768"/>
      <c r="CI4306" s="850"/>
    </row>
    <row r="4307" spans="85:87" x14ac:dyDescent="0.25">
      <c r="CG4307" s="768"/>
      <c r="CH4307" s="768"/>
      <c r="CI4307" s="850"/>
    </row>
    <row r="4308" spans="85:87" x14ac:dyDescent="0.25">
      <c r="CG4308" s="768"/>
      <c r="CH4308" s="768"/>
      <c r="CI4308" s="850"/>
    </row>
    <row r="4309" spans="85:87" x14ac:dyDescent="0.25">
      <c r="CG4309" s="768"/>
      <c r="CH4309" s="768"/>
      <c r="CI4309" s="850"/>
    </row>
    <row r="4310" spans="85:87" x14ac:dyDescent="0.25">
      <c r="CG4310" s="768"/>
      <c r="CH4310" s="768"/>
      <c r="CI4310" s="850"/>
    </row>
    <row r="4311" spans="85:87" x14ac:dyDescent="0.25">
      <c r="CG4311" s="768"/>
      <c r="CH4311" s="768"/>
      <c r="CI4311" s="850"/>
    </row>
    <row r="4312" spans="85:87" x14ac:dyDescent="0.25">
      <c r="CG4312" s="768"/>
      <c r="CH4312" s="768"/>
      <c r="CI4312" s="850"/>
    </row>
    <row r="4313" spans="85:87" x14ac:dyDescent="0.25">
      <c r="CG4313" s="768"/>
      <c r="CH4313" s="768"/>
      <c r="CI4313" s="850"/>
    </row>
    <row r="4314" spans="85:87" x14ac:dyDescent="0.25">
      <c r="CG4314" s="768"/>
      <c r="CH4314" s="768"/>
      <c r="CI4314" s="850"/>
    </row>
    <row r="4315" spans="85:87" x14ac:dyDescent="0.25">
      <c r="CG4315" s="768"/>
      <c r="CH4315" s="768"/>
      <c r="CI4315" s="850"/>
    </row>
    <row r="4316" spans="85:87" x14ac:dyDescent="0.25">
      <c r="CG4316" s="768"/>
      <c r="CH4316" s="768"/>
      <c r="CI4316" s="850"/>
    </row>
    <row r="4317" spans="85:87" x14ac:dyDescent="0.25">
      <c r="CG4317" s="768"/>
      <c r="CH4317" s="768"/>
      <c r="CI4317" s="850"/>
    </row>
    <row r="4318" spans="85:87" x14ac:dyDescent="0.25">
      <c r="CG4318" s="768"/>
      <c r="CH4318" s="768"/>
      <c r="CI4318" s="850"/>
    </row>
    <row r="4319" spans="85:87" x14ac:dyDescent="0.25">
      <c r="CG4319" s="768"/>
      <c r="CH4319" s="768"/>
      <c r="CI4319" s="850"/>
    </row>
    <row r="4320" spans="85:87" x14ac:dyDescent="0.25">
      <c r="CG4320" s="768"/>
      <c r="CH4320" s="768"/>
      <c r="CI4320" s="850"/>
    </row>
    <row r="4321" spans="85:87" x14ac:dyDescent="0.25">
      <c r="CG4321" s="768"/>
      <c r="CH4321" s="768"/>
      <c r="CI4321" s="850"/>
    </row>
    <row r="4322" spans="85:87" x14ac:dyDescent="0.25">
      <c r="CG4322" s="768"/>
      <c r="CH4322" s="768"/>
      <c r="CI4322" s="850"/>
    </row>
    <row r="4323" spans="85:87" x14ac:dyDescent="0.25">
      <c r="CG4323" s="768"/>
      <c r="CH4323" s="768"/>
      <c r="CI4323" s="850"/>
    </row>
    <row r="4324" spans="85:87" x14ac:dyDescent="0.25">
      <c r="CG4324" s="768"/>
      <c r="CH4324" s="768"/>
      <c r="CI4324" s="850"/>
    </row>
    <row r="4325" spans="85:87" x14ac:dyDescent="0.25">
      <c r="CG4325" s="768"/>
      <c r="CH4325" s="768"/>
      <c r="CI4325" s="850"/>
    </row>
    <row r="4326" spans="85:87" x14ac:dyDescent="0.25">
      <c r="CG4326" s="768"/>
      <c r="CH4326" s="768"/>
      <c r="CI4326" s="850"/>
    </row>
    <row r="4327" spans="85:87" x14ac:dyDescent="0.25">
      <c r="CG4327" s="768"/>
      <c r="CH4327" s="768"/>
      <c r="CI4327" s="850"/>
    </row>
    <row r="4328" spans="85:87" x14ac:dyDescent="0.25">
      <c r="CG4328" s="768"/>
      <c r="CH4328" s="768"/>
      <c r="CI4328" s="850"/>
    </row>
    <row r="4329" spans="85:87" x14ac:dyDescent="0.25">
      <c r="CG4329" s="768"/>
      <c r="CH4329" s="768"/>
      <c r="CI4329" s="850"/>
    </row>
    <row r="4330" spans="85:87" x14ac:dyDescent="0.25">
      <c r="CG4330" s="768"/>
      <c r="CH4330" s="768"/>
      <c r="CI4330" s="850"/>
    </row>
    <row r="4331" spans="85:87" x14ac:dyDescent="0.25">
      <c r="CG4331" s="768"/>
      <c r="CH4331" s="768"/>
      <c r="CI4331" s="850"/>
    </row>
    <row r="4332" spans="85:87" x14ac:dyDescent="0.25">
      <c r="CG4332" s="768"/>
      <c r="CH4332" s="768"/>
      <c r="CI4332" s="850"/>
    </row>
    <row r="4333" spans="85:87" x14ac:dyDescent="0.25">
      <c r="CG4333" s="768"/>
      <c r="CH4333" s="768"/>
      <c r="CI4333" s="850"/>
    </row>
    <row r="4334" spans="85:87" x14ac:dyDescent="0.25">
      <c r="CG4334" s="768"/>
      <c r="CH4334" s="768"/>
      <c r="CI4334" s="850"/>
    </row>
    <row r="4335" spans="85:87" x14ac:dyDescent="0.25">
      <c r="CG4335" s="768"/>
      <c r="CH4335" s="768"/>
      <c r="CI4335" s="850"/>
    </row>
    <row r="4336" spans="85:87" x14ac:dyDescent="0.25">
      <c r="CG4336" s="768"/>
      <c r="CH4336" s="768"/>
      <c r="CI4336" s="850"/>
    </row>
    <row r="4337" spans="85:87" x14ac:dyDescent="0.25">
      <c r="CG4337" s="768"/>
      <c r="CH4337" s="768"/>
      <c r="CI4337" s="850"/>
    </row>
    <row r="4338" spans="85:87" x14ac:dyDescent="0.25">
      <c r="CG4338" s="768"/>
      <c r="CH4338" s="768"/>
      <c r="CI4338" s="850"/>
    </row>
    <row r="4339" spans="85:87" x14ac:dyDescent="0.25">
      <c r="CG4339" s="768"/>
      <c r="CH4339" s="768"/>
      <c r="CI4339" s="850"/>
    </row>
    <row r="4340" spans="85:87" x14ac:dyDescent="0.25">
      <c r="CG4340" s="768"/>
      <c r="CH4340" s="768"/>
      <c r="CI4340" s="850"/>
    </row>
    <row r="4341" spans="85:87" x14ac:dyDescent="0.25">
      <c r="CG4341" s="768"/>
      <c r="CH4341" s="768"/>
      <c r="CI4341" s="850"/>
    </row>
    <row r="4342" spans="85:87" x14ac:dyDescent="0.25">
      <c r="CG4342" s="768"/>
      <c r="CH4342" s="768"/>
      <c r="CI4342" s="850"/>
    </row>
    <row r="4343" spans="85:87" x14ac:dyDescent="0.25">
      <c r="CG4343" s="768"/>
      <c r="CH4343" s="768"/>
      <c r="CI4343" s="850"/>
    </row>
    <row r="4344" spans="85:87" x14ac:dyDescent="0.25">
      <c r="CG4344" s="768"/>
      <c r="CH4344" s="768"/>
      <c r="CI4344" s="850"/>
    </row>
    <row r="4345" spans="85:87" x14ac:dyDescent="0.25">
      <c r="CG4345" s="768"/>
      <c r="CH4345" s="768"/>
      <c r="CI4345" s="850"/>
    </row>
    <row r="4346" spans="85:87" x14ac:dyDescent="0.25">
      <c r="CG4346" s="768"/>
      <c r="CH4346" s="768"/>
      <c r="CI4346" s="850"/>
    </row>
    <row r="4347" spans="85:87" x14ac:dyDescent="0.25">
      <c r="CG4347" s="768"/>
      <c r="CH4347" s="768"/>
      <c r="CI4347" s="850"/>
    </row>
    <row r="4348" spans="85:87" x14ac:dyDescent="0.25">
      <c r="CG4348" s="768"/>
      <c r="CH4348" s="768"/>
      <c r="CI4348" s="850"/>
    </row>
    <row r="4349" spans="85:87" x14ac:dyDescent="0.25">
      <c r="CG4349" s="768"/>
      <c r="CH4349" s="768"/>
      <c r="CI4349" s="850"/>
    </row>
    <row r="4350" spans="85:87" x14ac:dyDescent="0.25">
      <c r="CG4350" s="768"/>
      <c r="CH4350" s="768"/>
      <c r="CI4350" s="850"/>
    </row>
    <row r="4351" spans="85:87" x14ac:dyDescent="0.25">
      <c r="CG4351" s="768"/>
      <c r="CH4351" s="768"/>
      <c r="CI4351" s="850"/>
    </row>
    <row r="4352" spans="85:87" x14ac:dyDescent="0.25">
      <c r="CG4352" s="768"/>
      <c r="CH4352" s="768"/>
      <c r="CI4352" s="850"/>
    </row>
    <row r="4353" spans="85:87" x14ac:dyDescent="0.25">
      <c r="CG4353" s="768"/>
      <c r="CH4353" s="768"/>
      <c r="CI4353" s="850"/>
    </row>
    <row r="4354" spans="85:87" x14ac:dyDescent="0.25">
      <c r="CG4354" s="768"/>
      <c r="CH4354" s="768"/>
      <c r="CI4354" s="850"/>
    </row>
    <row r="4355" spans="85:87" x14ac:dyDescent="0.25">
      <c r="CG4355" s="768"/>
      <c r="CH4355" s="768"/>
      <c r="CI4355" s="850"/>
    </row>
    <row r="4356" spans="85:87" x14ac:dyDescent="0.25">
      <c r="CG4356" s="768"/>
      <c r="CH4356" s="768"/>
      <c r="CI4356" s="850"/>
    </row>
    <row r="4357" spans="85:87" x14ac:dyDescent="0.25">
      <c r="CG4357" s="768"/>
      <c r="CH4357" s="768"/>
      <c r="CI4357" s="850"/>
    </row>
    <row r="4358" spans="85:87" x14ac:dyDescent="0.25">
      <c r="CG4358" s="768"/>
      <c r="CH4358" s="768"/>
      <c r="CI4358" s="850"/>
    </row>
    <row r="4359" spans="85:87" x14ac:dyDescent="0.25">
      <c r="CG4359" s="768"/>
      <c r="CH4359" s="768"/>
      <c r="CI4359" s="850"/>
    </row>
    <row r="4360" spans="85:87" x14ac:dyDescent="0.25">
      <c r="CG4360" s="768"/>
      <c r="CH4360" s="768"/>
      <c r="CI4360" s="850"/>
    </row>
    <row r="4361" spans="85:87" x14ac:dyDescent="0.25">
      <c r="CG4361" s="768"/>
      <c r="CH4361" s="768"/>
      <c r="CI4361" s="850"/>
    </row>
    <row r="4362" spans="85:87" x14ac:dyDescent="0.25">
      <c r="CG4362" s="768"/>
      <c r="CH4362" s="768"/>
      <c r="CI4362" s="850"/>
    </row>
    <row r="4363" spans="85:87" x14ac:dyDescent="0.25">
      <c r="CG4363" s="768"/>
      <c r="CH4363" s="768"/>
      <c r="CI4363" s="850"/>
    </row>
    <row r="4364" spans="85:87" x14ac:dyDescent="0.25">
      <c r="CG4364" s="768"/>
      <c r="CH4364" s="768"/>
      <c r="CI4364" s="850"/>
    </row>
    <row r="4365" spans="85:87" x14ac:dyDescent="0.25">
      <c r="CG4365" s="768"/>
      <c r="CH4365" s="768"/>
      <c r="CI4365" s="850"/>
    </row>
    <row r="4366" spans="85:87" x14ac:dyDescent="0.25">
      <c r="CG4366" s="768"/>
      <c r="CH4366" s="768"/>
      <c r="CI4366" s="850"/>
    </row>
    <row r="4367" spans="85:87" x14ac:dyDescent="0.25">
      <c r="CG4367" s="768"/>
      <c r="CH4367" s="768"/>
      <c r="CI4367" s="850"/>
    </row>
    <row r="4368" spans="85:87" x14ac:dyDescent="0.25">
      <c r="CG4368" s="768"/>
      <c r="CH4368" s="768"/>
      <c r="CI4368" s="850"/>
    </row>
    <row r="4369" spans="85:87" x14ac:dyDescent="0.25">
      <c r="CG4369" s="768"/>
      <c r="CH4369" s="768"/>
      <c r="CI4369" s="850"/>
    </row>
    <row r="4370" spans="85:87" x14ac:dyDescent="0.25">
      <c r="CG4370" s="768"/>
      <c r="CH4370" s="768"/>
      <c r="CI4370" s="850"/>
    </row>
    <row r="4371" spans="85:87" x14ac:dyDescent="0.25">
      <c r="CG4371" s="768"/>
      <c r="CH4371" s="768"/>
      <c r="CI4371" s="850"/>
    </row>
    <row r="4372" spans="85:87" x14ac:dyDescent="0.25">
      <c r="CG4372" s="768"/>
      <c r="CH4372" s="768"/>
      <c r="CI4372" s="850"/>
    </row>
    <row r="4373" spans="85:87" x14ac:dyDescent="0.25">
      <c r="CG4373" s="768"/>
      <c r="CH4373" s="768"/>
      <c r="CI4373" s="850"/>
    </row>
    <row r="4374" spans="85:87" x14ac:dyDescent="0.25">
      <c r="CG4374" s="768"/>
      <c r="CH4374" s="768"/>
      <c r="CI4374" s="850"/>
    </row>
    <row r="4375" spans="85:87" x14ac:dyDescent="0.25">
      <c r="CG4375" s="768"/>
      <c r="CH4375" s="768"/>
      <c r="CI4375" s="850"/>
    </row>
    <row r="4376" spans="85:87" x14ac:dyDescent="0.25">
      <c r="CG4376" s="768"/>
      <c r="CH4376" s="768"/>
      <c r="CI4376" s="850"/>
    </row>
    <row r="4377" spans="85:87" x14ac:dyDescent="0.25">
      <c r="CG4377" s="768"/>
      <c r="CH4377" s="768"/>
      <c r="CI4377" s="850"/>
    </row>
    <row r="4378" spans="85:87" x14ac:dyDescent="0.25">
      <c r="CG4378" s="768"/>
      <c r="CH4378" s="768"/>
      <c r="CI4378" s="850"/>
    </row>
    <row r="4379" spans="85:87" x14ac:dyDescent="0.25">
      <c r="CG4379" s="768"/>
      <c r="CH4379" s="768"/>
      <c r="CI4379" s="850"/>
    </row>
    <row r="4380" spans="85:87" x14ac:dyDescent="0.25">
      <c r="CG4380" s="768"/>
      <c r="CH4380" s="768"/>
      <c r="CI4380" s="850"/>
    </row>
    <row r="4381" spans="85:87" x14ac:dyDescent="0.25">
      <c r="CG4381" s="768"/>
      <c r="CH4381" s="768"/>
      <c r="CI4381" s="850"/>
    </row>
    <row r="4382" spans="85:87" x14ac:dyDescent="0.25">
      <c r="CG4382" s="768"/>
      <c r="CH4382" s="768"/>
      <c r="CI4382" s="850"/>
    </row>
    <row r="4383" spans="85:87" x14ac:dyDescent="0.25">
      <c r="CG4383" s="768"/>
      <c r="CH4383" s="768"/>
      <c r="CI4383" s="850"/>
    </row>
    <row r="4384" spans="85:87" x14ac:dyDescent="0.25">
      <c r="CG4384" s="768"/>
      <c r="CH4384" s="768"/>
      <c r="CI4384" s="850"/>
    </row>
    <row r="4385" spans="85:87" x14ac:dyDescent="0.25">
      <c r="CG4385" s="768"/>
      <c r="CH4385" s="768"/>
      <c r="CI4385" s="850"/>
    </row>
    <row r="4386" spans="85:87" x14ac:dyDescent="0.25">
      <c r="CG4386" s="768"/>
      <c r="CH4386" s="768"/>
      <c r="CI4386" s="850"/>
    </row>
    <row r="4387" spans="85:87" x14ac:dyDescent="0.25">
      <c r="CG4387" s="768"/>
      <c r="CH4387" s="768"/>
      <c r="CI4387" s="850"/>
    </row>
    <row r="4388" spans="85:87" x14ac:dyDescent="0.25">
      <c r="CG4388" s="768"/>
      <c r="CH4388" s="768"/>
      <c r="CI4388" s="850"/>
    </row>
    <row r="4389" spans="85:87" x14ac:dyDescent="0.25">
      <c r="CG4389" s="768"/>
      <c r="CH4389" s="768"/>
      <c r="CI4389" s="850"/>
    </row>
    <row r="4390" spans="85:87" x14ac:dyDescent="0.25">
      <c r="CG4390" s="768"/>
      <c r="CH4390" s="768"/>
      <c r="CI4390" s="850"/>
    </row>
    <row r="4391" spans="85:87" x14ac:dyDescent="0.25">
      <c r="CG4391" s="768"/>
      <c r="CH4391" s="768"/>
      <c r="CI4391" s="850"/>
    </row>
    <row r="4392" spans="85:87" x14ac:dyDescent="0.25">
      <c r="CG4392" s="768"/>
      <c r="CH4392" s="768"/>
      <c r="CI4392" s="850"/>
    </row>
    <row r="4393" spans="85:87" x14ac:dyDescent="0.25">
      <c r="CG4393" s="768"/>
      <c r="CH4393" s="768"/>
      <c r="CI4393" s="850"/>
    </row>
    <row r="4394" spans="85:87" x14ac:dyDescent="0.25">
      <c r="CG4394" s="768"/>
      <c r="CH4394" s="768"/>
      <c r="CI4394" s="850"/>
    </row>
    <row r="4395" spans="85:87" x14ac:dyDescent="0.25">
      <c r="CG4395" s="768"/>
      <c r="CH4395" s="768"/>
      <c r="CI4395" s="850"/>
    </row>
    <row r="4396" spans="85:87" x14ac:dyDescent="0.25">
      <c r="CG4396" s="768"/>
      <c r="CH4396" s="768"/>
      <c r="CI4396" s="850"/>
    </row>
    <row r="4397" spans="85:87" x14ac:dyDescent="0.25">
      <c r="CG4397" s="768"/>
      <c r="CH4397" s="768"/>
      <c r="CI4397" s="850"/>
    </row>
    <row r="4398" spans="85:87" x14ac:dyDescent="0.25">
      <c r="CG4398" s="768"/>
      <c r="CH4398" s="768"/>
      <c r="CI4398" s="850"/>
    </row>
    <row r="4399" spans="85:87" x14ac:dyDescent="0.25">
      <c r="CG4399" s="768"/>
      <c r="CH4399" s="768"/>
      <c r="CI4399" s="850"/>
    </row>
    <row r="4400" spans="85:87" x14ac:dyDescent="0.25">
      <c r="CG4400" s="768"/>
      <c r="CH4400" s="768"/>
      <c r="CI4400" s="850"/>
    </row>
    <row r="4401" spans="85:87" x14ac:dyDescent="0.25">
      <c r="CG4401" s="768"/>
      <c r="CH4401" s="768"/>
      <c r="CI4401" s="850"/>
    </row>
    <row r="4402" spans="85:87" x14ac:dyDescent="0.25">
      <c r="CG4402" s="768"/>
      <c r="CH4402" s="768"/>
      <c r="CI4402" s="850"/>
    </row>
    <row r="4403" spans="85:87" x14ac:dyDescent="0.25">
      <c r="CG4403" s="768"/>
      <c r="CH4403" s="768"/>
      <c r="CI4403" s="850"/>
    </row>
    <row r="4404" spans="85:87" x14ac:dyDescent="0.25">
      <c r="CG4404" s="768"/>
      <c r="CH4404" s="768"/>
      <c r="CI4404" s="850"/>
    </row>
    <row r="4405" spans="85:87" x14ac:dyDescent="0.25">
      <c r="CG4405" s="768"/>
      <c r="CH4405" s="768"/>
      <c r="CI4405" s="850"/>
    </row>
    <row r="4406" spans="85:87" x14ac:dyDescent="0.25">
      <c r="CG4406" s="768"/>
      <c r="CH4406" s="768"/>
      <c r="CI4406" s="850"/>
    </row>
    <row r="4407" spans="85:87" x14ac:dyDescent="0.25">
      <c r="CG4407" s="768"/>
      <c r="CH4407" s="768"/>
      <c r="CI4407" s="850"/>
    </row>
    <row r="4408" spans="85:87" x14ac:dyDescent="0.25">
      <c r="CG4408" s="768"/>
      <c r="CH4408" s="768"/>
      <c r="CI4408" s="850"/>
    </row>
    <row r="4409" spans="85:87" x14ac:dyDescent="0.25">
      <c r="CG4409" s="768"/>
      <c r="CH4409" s="768"/>
      <c r="CI4409" s="850"/>
    </row>
    <row r="4410" spans="85:87" x14ac:dyDescent="0.25">
      <c r="CG4410" s="768"/>
      <c r="CH4410" s="768"/>
      <c r="CI4410" s="850"/>
    </row>
    <row r="4411" spans="85:87" x14ac:dyDescent="0.25">
      <c r="CG4411" s="768"/>
      <c r="CH4411" s="768"/>
      <c r="CI4411" s="850"/>
    </row>
    <row r="4412" spans="85:87" x14ac:dyDescent="0.25">
      <c r="CG4412" s="768"/>
      <c r="CH4412" s="768"/>
      <c r="CI4412" s="850"/>
    </row>
    <row r="4413" spans="85:87" x14ac:dyDescent="0.25">
      <c r="CG4413" s="768"/>
      <c r="CH4413" s="768"/>
      <c r="CI4413" s="850"/>
    </row>
    <row r="4414" spans="85:87" x14ac:dyDescent="0.25">
      <c r="CG4414" s="768"/>
      <c r="CH4414" s="768"/>
      <c r="CI4414" s="850"/>
    </row>
    <row r="4415" spans="85:87" x14ac:dyDescent="0.25">
      <c r="CG4415" s="768"/>
      <c r="CH4415" s="768"/>
      <c r="CI4415" s="850"/>
    </row>
    <row r="4416" spans="85:87" x14ac:dyDescent="0.25">
      <c r="CG4416" s="768"/>
      <c r="CH4416" s="768"/>
      <c r="CI4416" s="850"/>
    </row>
    <row r="4417" spans="85:87" x14ac:dyDescent="0.25">
      <c r="CG4417" s="768"/>
      <c r="CH4417" s="768"/>
      <c r="CI4417" s="850"/>
    </row>
    <row r="4418" spans="85:87" x14ac:dyDescent="0.25">
      <c r="CG4418" s="768"/>
      <c r="CH4418" s="768"/>
      <c r="CI4418" s="850"/>
    </row>
    <row r="4419" spans="85:87" x14ac:dyDescent="0.25">
      <c r="CG4419" s="768"/>
      <c r="CH4419" s="768"/>
      <c r="CI4419" s="850"/>
    </row>
    <row r="4420" spans="85:87" x14ac:dyDescent="0.25">
      <c r="CG4420" s="768"/>
      <c r="CH4420" s="768"/>
      <c r="CI4420" s="850"/>
    </row>
    <row r="4421" spans="85:87" x14ac:dyDescent="0.25">
      <c r="CG4421" s="768"/>
      <c r="CH4421" s="768"/>
      <c r="CI4421" s="850"/>
    </row>
    <row r="4422" spans="85:87" x14ac:dyDescent="0.25">
      <c r="CG4422" s="768"/>
      <c r="CH4422" s="768"/>
      <c r="CI4422" s="850"/>
    </row>
    <row r="4423" spans="85:87" x14ac:dyDescent="0.25">
      <c r="CG4423" s="768"/>
      <c r="CH4423" s="768"/>
      <c r="CI4423" s="850"/>
    </row>
    <row r="4424" spans="85:87" x14ac:dyDescent="0.25">
      <c r="CG4424" s="768"/>
      <c r="CH4424" s="768"/>
      <c r="CI4424" s="850"/>
    </row>
    <row r="4425" spans="85:87" x14ac:dyDescent="0.25">
      <c r="CG4425" s="768"/>
      <c r="CH4425" s="768"/>
      <c r="CI4425" s="850"/>
    </row>
    <row r="4426" spans="85:87" x14ac:dyDescent="0.25">
      <c r="CG4426" s="768"/>
      <c r="CH4426" s="768"/>
      <c r="CI4426" s="850"/>
    </row>
    <row r="4427" spans="85:87" x14ac:dyDescent="0.25">
      <c r="CG4427" s="768"/>
      <c r="CH4427" s="768"/>
      <c r="CI4427" s="850"/>
    </row>
    <row r="4428" spans="85:87" x14ac:dyDescent="0.25">
      <c r="CG4428" s="768"/>
      <c r="CH4428" s="768"/>
      <c r="CI4428" s="850"/>
    </row>
    <row r="4429" spans="85:87" x14ac:dyDescent="0.25">
      <c r="CG4429" s="768"/>
      <c r="CH4429" s="768"/>
      <c r="CI4429" s="850"/>
    </row>
    <row r="4430" spans="85:87" x14ac:dyDescent="0.25">
      <c r="CG4430" s="768"/>
      <c r="CH4430" s="768"/>
      <c r="CI4430" s="850"/>
    </row>
    <row r="4431" spans="85:87" x14ac:dyDescent="0.25">
      <c r="CG4431" s="768"/>
      <c r="CH4431" s="768"/>
      <c r="CI4431" s="850"/>
    </row>
    <row r="4432" spans="85:87" x14ac:dyDescent="0.25">
      <c r="CG4432" s="768"/>
      <c r="CH4432" s="768"/>
      <c r="CI4432" s="850"/>
    </row>
    <row r="4433" spans="85:87" x14ac:dyDescent="0.25">
      <c r="CG4433" s="768"/>
      <c r="CH4433" s="768"/>
      <c r="CI4433" s="850"/>
    </row>
    <row r="4434" spans="85:87" x14ac:dyDescent="0.25">
      <c r="CG4434" s="768"/>
      <c r="CH4434" s="768"/>
      <c r="CI4434" s="850"/>
    </row>
    <row r="4435" spans="85:87" x14ac:dyDescent="0.25">
      <c r="CG4435" s="768"/>
      <c r="CH4435" s="768"/>
      <c r="CI4435" s="850"/>
    </row>
    <row r="4436" spans="85:87" x14ac:dyDescent="0.25">
      <c r="CG4436" s="768"/>
      <c r="CH4436" s="768"/>
      <c r="CI4436" s="850"/>
    </row>
    <row r="4437" spans="85:87" x14ac:dyDescent="0.25">
      <c r="CG4437" s="768"/>
      <c r="CH4437" s="768"/>
      <c r="CI4437" s="850"/>
    </row>
    <row r="4438" spans="85:87" x14ac:dyDescent="0.25">
      <c r="CG4438" s="768"/>
      <c r="CH4438" s="768"/>
      <c r="CI4438" s="850"/>
    </row>
    <row r="4439" spans="85:87" x14ac:dyDescent="0.25">
      <c r="CG4439" s="768"/>
      <c r="CH4439" s="768"/>
      <c r="CI4439" s="850"/>
    </row>
    <row r="4440" spans="85:87" x14ac:dyDescent="0.25">
      <c r="CG4440" s="768"/>
      <c r="CH4440" s="768"/>
      <c r="CI4440" s="850"/>
    </row>
    <row r="4441" spans="85:87" x14ac:dyDescent="0.25">
      <c r="CG4441" s="768"/>
      <c r="CH4441" s="768"/>
      <c r="CI4441" s="850"/>
    </row>
    <row r="4442" spans="85:87" x14ac:dyDescent="0.25">
      <c r="CG4442" s="768"/>
      <c r="CH4442" s="768"/>
      <c r="CI4442" s="850"/>
    </row>
    <row r="4443" spans="85:87" x14ac:dyDescent="0.25">
      <c r="CG4443" s="768"/>
      <c r="CH4443" s="768"/>
      <c r="CI4443" s="850"/>
    </row>
    <row r="4444" spans="85:87" x14ac:dyDescent="0.25">
      <c r="CG4444" s="768"/>
      <c r="CH4444" s="768"/>
      <c r="CI4444" s="850"/>
    </row>
    <row r="4445" spans="85:87" x14ac:dyDescent="0.25">
      <c r="CG4445" s="768"/>
      <c r="CH4445" s="768"/>
      <c r="CI4445" s="850"/>
    </row>
    <row r="4446" spans="85:87" x14ac:dyDescent="0.25">
      <c r="CG4446" s="768"/>
      <c r="CH4446" s="768"/>
      <c r="CI4446" s="850"/>
    </row>
    <row r="4447" spans="85:87" x14ac:dyDescent="0.25">
      <c r="CG4447" s="768"/>
      <c r="CH4447" s="768"/>
      <c r="CI4447" s="850"/>
    </row>
    <row r="4448" spans="85:87" x14ac:dyDescent="0.25">
      <c r="CG4448" s="768"/>
      <c r="CH4448" s="768"/>
      <c r="CI4448" s="850"/>
    </row>
    <row r="4449" spans="85:87" x14ac:dyDescent="0.25">
      <c r="CG4449" s="768"/>
      <c r="CH4449" s="768"/>
      <c r="CI4449" s="850"/>
    </row>
    <row r="4450" spans="85:87" x14ac:dyDescent="0.25">
      <c r="CG4450" s="768"/>
      <c r="CH4450" s="768"/>
      <c r="CI4450" s="850"/>
    </row>
    <row r="4451" spans="85:87" x14ac:dyDescent="0.25">
      <c r="CG4451" s="768"/>
      <c r="CH4451" s="768"/>
      <c r="CI4451" s="850"/>
    </row>
    <row r="4452" spans="85:87" x14ac:dyDescent="0.25">
      <c r="CG4452" s="768"/>
      <c r="CH4452" s="768"/>
      <c r="CI4452" s="850"/>
    </row>
    <row r="4453" spans="85:87" x14ac:dyDescent="0.25">
      <c r="CG4453" s="768"/>
      <c r="CH4453" s="768"/>
      <c r="CI4453" s="850"/>
    </row>
    <row r="4454" spans="85:87" x14ac:dyDescent="0.25">
      <c r="CG4454" s="768"/>
      <c r="CH4454" s="768"/>
      <c r="CI4454" s="850"/>
    </row>
    <row r="4455" spans="85:87" x14ac:dyDescent="0.25">
      <c r="CG4455" s="768"/>
      <c r="CH4455" s="768"/>
      <c r="CI4455" s="850"/>
    </row>
    <row r="4456" spans="85:87" x14ac:dyDescent="0.25">
      <c r="CG4456" s="768"/>
      <c r="CH4456" s="768"/>
      <c r="CI4456" s="850"/>
    </row>
    <row r="4457" spans="85:87" x14ac:dyDescent="0.25">
      <c r="CG4457" s="768"/>
      <c r="CH4457" s="768"/>
      <c r="CI4457" s="850"/>
    </row>
    <row r="4458" spans="85:87" x14ac:dyDescent="0.25">
      <c r="CG4458" s="768"/>
      <c r="CH4458" s="768"/>
      <c r="CI4458" s="850"/>
    </row>
    <row r="4459" spans="85:87" x14ac:dyDescent="0.25">
      <c r="CG4459" s="768"/>
      <c r="CH4459" s="768"/>
      <c r="CI4459" s="850"/>
    </row>
    <row r="4460" spans="85:87" x14ac:dyDescent="0.25">
      <c r="CG4460" s="768"/>
      <c r="CH4460" s="768"/>
      <c r="CI4460" s="850"/>
    </row>
    <row r="4461" spans="85:87" x14ac:dyDescent="0.25">
      <c r="CG4461" s="768"/>
      <c r="CH4461" s="768"/>
      <c r="CI4461" s="850"/>
    </row>
    <row r="4462" spans="85:87" x14ac:dyDescent="0.25">
      <c r="CG4462" s="768"/>
      <c r="CH4462" s="768"/>
      <c r="CI4462" s="850"/>
    </row>
    <row r="4463" spans="85:87" x14ac:dyDescent="0.25">
      <c r="CG4463" s="768"/>
      <c r="CH4463" s="768"/>
      <c r="CI4463" s="850"/>
    </row>
    <row r="4464" spans="85:87" x14ac:dyDescent="0.25">
      <c r="CG4464" s="768"/>
      <c r="CH4464" s="768"/>
      <c r="CI4464" s="850"/>
    </row>
    <row r="4465" spans="85:87" x14ac:dyDescent="0.25">
      <c r="CG4465" s="768"/>
      <c r="CH4465" s="768"/>
      <c r="CI4465" s="850"/>
    </row>
    <row r="4466" spans="85:87" x14ac:dyDescent="0.25">
      <c r="CG4466" s="768"/>
      <c r="CH4466" s="768"/>
      <c r="CI4466" s="850"/>
    </row>
    <row r="4467" spans="85:87" x14ac:dyDescent="0.25">
      <c r="CG4467" s="768"/>
      <c r="CH4467" s="768"/>
      <c r="CI4467" s="850"/>
    </row>
    <row r="4468" spans="85:87" x14ac:dyDescent="0.25">
      <c r="CG4468" s="768"/>
      <c r="CH4468" s="768"/>
      <c r="CI4468" s="850"/>
    </row>
    <row r="4469" spans="85:87" x14ac:dyDescent="0.25">
      <c r="CG4469" s="768"/>
      <c r="CH4469" s="768"/>
      <c r="CI4469" s="850"/>
    </row>
    <row r="4470" spans="85:87" x14ac:dyDescent="0.25">
      <c r="CG4470" s="768"/>
      <c r="CH4470" s="768"/>
      <c r="CI4470" s="850"/>
    </row>
    <row r="4471" spans="85:87" x14ac:dyDescent="0.25">
      <c r="CG4471" s="768"/>
      <c r="CH4471" s="768"/>
      <c r="CI4471" s="850"/>
    </row>
    <row r="4472" spans="85:87" x14ac:dyDescent="0.25">
      <c r="CG4472" s="768"/>
      <c r="CH4472" s="768"/>
      <c r="CI4472" s="850"/>
    </row>
    <row r="4473" spans="85:87" x14ac:dyDescent="0.25">
      <c r="CG4473" s="768"/>
      <c r="CH4473" s="768"/>
      <c r="CI4473" s="850"/>
    </row>
    <row r="4474" spans="85:87" x14ac:dyDescent="0.25">
      <c r="CG4474" s="768"/>
      <c r="CH4474" s="768"/>
      <c r="CI4474" s="850"/>
    </row>
    <row r="4475" spans="85:87" x14ac:dyDescent="0.25">
      <c r="CG4475" s="768"/>
      <c r="CH4475" s="768"/>
      <c r="CI4475" s="850"/>
    </row>
    <row r="4476" spans="85:87" x14ac:dyDescent="0.25">
      <c r="CG4476" s="768"/>
      <c r="CH4476" s="768"/>
      <c r="CI4476" s="850"/>
    </row>
    <row r="4477" spans="85:87" x14ac:dyDescent="0.25">
      <c r="CG4477" s="768"/>
      <c r="CH4477" s="768"/>
      <c r="CI4477" s="850"/>
    </row>
    <row r="4478" spans="85:87" x14ac:dyDescent="0.25">
      <c r="CG4478" s="768"/>
      <c r="CH4478" s="768"/>
      <c r="CI4478" s="850"/>
    </row>
    <row r="4479" spans="85:87" x14ac:dyDescent="0.25">
      <c r="CG4479" s="768"/>
      <c r="CH4479" s="768"/>
      <c r="CI4479" s="850"/>
    </row>
    <row r="4480" spans="85:87" x14ac:dyDescent="0.25">
      <c r="CG4480" s="768"/>
      <c r="CH4480" s="768"/>
      <c r="CI4480" s="850"/>
    </row>
    <row r="4481" spans="85:87" x14ac:dyDescent="0.25">
      <c r="CG4481" s="768"/>
      <c r="CH4481" s="768"/>
      <c r="CI4481" s="850"/>
    </row>
    <row r="4482" spans="85:87" x14ac:dyDescent="0.25">
      <c r="CG4482" s="768"/>
      <c r="CH4482" s="768"/>
      <c r="CI4482" s="850"/>
    </row>
    <row r="4483" spans="85:87" x14ac:dyDescent="0.25">
      <c r="CG4483" s="768"/>
      <c r="CH4483" s="768"/>
      <c r="CI4483" s="850"/>
    </row>
    <row r="4484" spans="85:87" x14ac:dyDescent="0.25">
      <c r="CG4484" s="768"/>
      <c r="CH4484" s="768"/>
      <c r="CI4484" s="850"/>
    </row>
    <row r="4485" spans="85:87" x14ac:dyDescent="0.25">
      <c r="CG4485" s="768"/>
      <c r="CH4485" s="768"/>
      <c r="CI4485" s="850"/>
    </row>
    <row r="4486" spans="85:87" x14ac:dyDescent="0.25">
      <c r="CG4486" s="768"/>
      <c r="CH4486" s="768"/>
      <c r="CI4486" s="850"/>
    </row>
    <row r="4487" spans="85:87" x14ac:dyDescent="0.25">
      <c r="CG4487" s="768"/>
      <c r="CH4487" s="768"/>
      <c r="CI4487" s="850"/>
    </row>
    <row r="4488" spans="85:87" x14ac:dyDescent="0.25">
      <c r="CG4488" s="768"/>
      <c r="CH4488" s="768"/>
      <c r="CI4488" s="850"/>
    </row>
    <row r="4489" spans="85:87" x14ac:dyDescent="0.25">
      <c r="CG4489" s="768"/>
      <c r="CH4489" s="768"/>
      <c r="CI4489" s="850"/>
    </row>
    <row r="4490" spans="85:87" x14ac:dyDescent="0.25">
      <c r="CG4490" s="768"/>
      <c r="CH4490" s="768"/>
      <c r="CI4490" s="850"/>
    </row>
    <row r="4491" spans="85:87" x14ac:dyDescent="0.25">
      <c r="CG4491" s="768"/>
      <c r="CH4491" s="768"/>
      <c r="CI4491" s="850"/>
    </row>
    <row r="4492" spans="85:87" x14ac:dyDescent="0.25">
      <c r="CG4492" s="768"/>
      <c r="CH4492" s="768"/>
      <c r="CI4492" s="850"/>
    </row>
    <row r="4493" spans="85:87" x14ac:dyDescent="0.25">
      <c r="CG4493" s="768"/>
      <c r="CH4493" s="768"/>
      <c r="CI4493" s="850"/>
    </row>
    <row r="4494" spans="85:87" x14ac:dyDescent="0.25">
      <c r="CG4494" s="768"/>
      <c r="CH4494" s="768"/>
      <c r="CI4494" s="850"/>
    </row>
    <row r="4495" spans="85:87" x14ac:dyDescent="0.25">
      <c r="CG4495" s="768"/>
      <c r="CH4495" s="768"/>
      <c r="CI4495" s="850"/>
    </row>
    <row r="4496" spans="85:87" x14ac:dyDescent="0.25">
      <c r="CG4496" s="768"/>
      <c r="CH4496" s="768"/>
      <c r="CI4496" s="850"/>
    </row>
    <row r="4497" spans="85:87" x14ac:dyDescent="0.25">
      <c r="CG4497" s="768"/>
      <c r="CH4497" s="768"/>
      <c r="CI4497" s="850"/>
    </row>
    <row r="4498" spans="85:87" x14ac:dyDescent="0.25">
      <c r="CG4498" s="768"/>
      <c r="CH4498" s="768"/>
      <c r="CI4498" s="850"/>
    </row>
    <row r="4499" spans="85:87" x14ac:dyDescent="0.25">
      <c r="CG4499" s="768"/>
      <c r="CH4499" s="768"/>
      <c r="CI4499" s="850"/>
    </row>
    <row r="4500" spans="85:87" x14ac:dyDescent="0.25">
      <c r="CG4500" s="768"/>
      <c r="CH4500" s="768"/>
      <c r="CI4500" s="850"/>
    </row>
    <row r="4501" spans="85:87" x14ac:dyDescent="0.25">
      <c r="CG4501" s="768"/>
      <c r="CH4501" s="768"/>
      <c r="CI4501" s="850"/>
    </row>
    <row r="4502" spans="85:87" x14ac:dyDescent="0.25">
      <c r="CG4502" s="768"/>
      <c r="CH4502" s="768"/>
      <c r="CI4502" s="850"/>
    </row>
    <row r="4503" spans="85:87" x14ac:dyDescent="0.25">
      <c r="CG4503" s="768"/>
      <c r="CH4503" s="768"/>
      <c r="CI4503" s="850"/>
    </row>
    <row r="4504" spans="85:87" x14ac:dyDescent="0.25">
      <c r="CG4504" s="768"/>
      <c r="CH4504" s="768"/>
      <c r="CI4504" s="850"/>
    </row>
    <row r="4505" spans="85:87" x14ac:dyDescent="0.25">
      <c r="CG4505" s="768"/>
      <c r="CH4505" s="768"/>
      <c r="CI4505" s="850"/>
    </row>
    <row r="4506" spans="85:87" x14ac:dyDescent="0.25">
      <c r="CG4506" s="768"/>
      <c r="CH4506" s="768"/>
      <c r="CI4506" s="850"/>
    </row>
    <row r="4507" spans="85:87" x14ac:dyDescent="0.25">
      <c r="CG4507" s="768"/>
      <c r="CH4507" s="768"/>
      <c r="CI4507" s="850"/>
    </row>
    <row r="4508" spans="85:87" x14ac:dyDescent="0.25">
      <c r="CG4508" s="768"/>
      <c r="CH4508" s="768"/>
      <c r="CI4508" s="850"/>
    </row>
    <row r="4509" spans="85:87" x14ac:dyDescent="0.25">
      <c r="CG4509" s="768"/>
      <c r="CH4509" s="768"/>
      <c r="CI4509" s="850"/>
    </row>
    <row r="4510" spans="85:87" x14ac:dyDescent="0.25">
      <c r="CG4510" s="768"/>
      <c r="CH4510" s="768"/>
      <c r="CI4510" s="850"/>
    </row>
    <row r="4511" spans="85:87" x14ac:dyDescent="0.25">
      <c r="CG4511" s="768"/>
      <c r="CH4511" s="768"/>
      <c r="CI4511" s="850"/>
    </row>
    <row r="4512" spans="85:87" x14ac:dyDescent="0.25">
      <c r="CG4512" s="768"/>
      <c r="CH4512" s="768"/>
      <c r="CI4512" s="850"/>
    </row>
    <row r="4513" spans="85:87" x14ac:dyDescent="0.25">
      <c r="CG4513" s="768"/>
      <c r="CH4513" s="768"/>
      <c r="CI4513" s="850"/>
    </row>
    <row r="4514" spans="85:87" x14ac:dyDescent="0.25">
      <c r="CG4514" s="768"/>
      <c r="CH4514" s="768"/>
      <c r="CI4514" s="850"/>
    </row>
    <row r="4515" spans="85:87" x14ac:dyDescent="0.25">
      <c r="CG4515" s="768"/>
      <c r="CH4515" s="768"/>
      <c r="CI4515" s="850"/>
    </row>
    <row r="4516" spans="85:87" x14ac:dyDescent="0.25">
      <c r="CG4516" s="768"/>
      <c r="CH4516" s="768"/>
      <c r="CI4516" s="850"/>
    </row>
    <row r="4517" spans="85:87" x14ac:dyDescent="0.25">
      <c r="CG4517" s="768"/>
      <c r="CH4517" s="768"/>
      <c r="CI4517" s="850"/>
    </row>
    <row r="4518" spans="85:87" x14ac:dyDescent="0.25">
      <c r="CG4518" s="768"/>
      <c r="CH4518" s="768"/>
      <c r="CI4518" s="850"/>
    </row>
    <row r="4519" spans="85:87" x14ac:dyDescent="0.25">
      <c r="CG4519" s="768"/>
      <c r="CH4519" s="768"/>
      <c r="CI4519" s="850"/>
    </row>
    <row r="4520" spans="85:87" x14ac:dyDescent="0.25">
      <c r="CG4520" s="768"/>
      <c r="CH4520" s="768"/>
      <c r="CI4520" s="850"/>
    </row>
    <row r="4521" spans="85:87" x14ac:dyDescent="0.25">
      <c r="CG4521" s="768"/>
      <c r="CH4521" s="768"/>
      <c r="CI4521" s="850"/>
    </row>
    <row r="4522" spans="85:87" x14ac:dyDescent="0.25">
      <c r="CG4522" s="768"/>
      <c r="CH4522" s="768"/>
      <c r="CI4522" s="850"/>
    </row>
    <row r="4523" spans="85:87" x14ac:dyDescent="0.25">
      <c r="CG4523" s="768"/>
      <c r="CH4523" s="768"/>
      <c r="CI4523" s="850"/>
    </row>
    <row r="4524" spans="85:87" x14ac:dyDescent="0.25">
      <c r="CG4524" s="768"/>
      <c r="CH4524" s="768"/>
      <c r="CI4524" s="850"/>
    </row>
    <row r="4525" spans="85:87" x14ac:dyDescent="0.25">
      <c r="CG4525" s="768"/>
      <c r="CH4525" s="768"/>
      <c r="CI4525" s="850"/>
    </row>
    <row r="4526" spans="85:87" x14ac:dyDescent="0.25">
      <c r="CG4526" s="768"/>
      <c r="CH4526" s="768"/>
      <c r="CI4526" s="850"/>
    </row>
    <row r="4527" spans="85:87" x14ac:dyDescent="0.25">
      <c r="CG4527" s="768"/>
      <c r="CH4527" s="768"/>
      <c r="CI4527" s="850"/>
    </row>
    <row r="4528" spans="85:87" x14ac:dyDescent="0.25">
      <c r="CG4528" s="768"/>
      <c r="CH4528" s="768"/>
      <c r="CI4528" s="850"/>
    </row>
    <row r="4529" spans="85:87" x14ac:dyDescent="0.25">
      <c r="CG4529" s="768"/>
      <c r="CH4529" s="768"/>
      <c r="CI4529" s="850"/>
    </row>
    <row r="4530" spans="85:87" x14ac:dyDescent="0.25">
      <c r="CG4530" s="768"/>
      <c r="CH4530" s="768"/>
      <c r="CI4530" s="850"/>
    </row>
    <row r="4531" spans="85:87" x14ac:dyDescent="0.25">
      <c r="CG4531" s="768"/>
      <c r="CH4531" s="768"/>
      <c r="CI4531" s="850"/>
    </row>
    <row r="4532" spans="85:87" x14ac:dyDescent="0.25">
      <c r="CG4532" s="768"/>
      <c r="CH4532" s="768"/>
      <c r="CI4532" s="850"/>
    </row>
    <row r="4533" spans="85:87" x14ac:dyDescent="0.25">
      <c r="CG4533" s="768"/>
      <c r="CH4533" s="768"/>
      <c r="CI4533" s="850"/>
    </row>
    <row r="4534" spans="85:87" x14ac:dyDescent="0.25">
      <c r="CG4534" s="768"/>
      <c r="CH4534" s="768"/>
      <c r="CI4534" s="850"/>
    </row>
    <row r="4535" spans="85:87" x14ac:dyDescent="0.25">
      <c r="CG4535" s="768"/>
      <c r="CH4535" s="768"/>
      <c r="CI4535" s="850"/>
    </row>
    <row r="4536" spans="85:87" x14ac:dyDescent="0.25">
      <c r="CG4536" s="768"/>
      <c r="CH4536" s="768"/>
      <c r="CI4536" s="850"/>
    </row>
    <row r="4537" spans="85:87" x14ac:dyDescent="0.25">
      <c r="CG4537" s="768"/>
      <c r="CH4537" s="768"/>
      <c r="CI4537" s="850"/>
    </row>
    <row r="4538" spans="85:87" x14ac:dyDescent="0.25">
      <c r="CG4538" s="768"/>
      <c r="CH4538" s="768"/>
      <c r="CI4538" s="850"/>
    </row>
    <row r="4539" spans="85:87" x14ac:dyDescent="0.25">
      <c r="CG4539" s="768"/>
      <c r="CH4539" s="768"/>
      <c r="CI4539" s="850"/>
    </row>
    <row r="4540" spans="85:87" x14ac:dyDescent="0.25">
      <c r="CG4540" s="768"/>
      <c r="CH4540" s="768"/>
      <c r="CI4540" s="850"/>
    </row>
    <row r="4541" spans="85:87" x14ac:dyDescent="0.25">
      <c r="CG4541" s="768"/>
      <c r="CH4541" s="768"/>
      <c r="CI4541" s="850"/>
    </row>
    <row r="4542" spans="85:87" x14ac:dyDescent="0.25">
      <c r="CG4542" s="768"/>
      <c r="CH4542" s="768"/>
      <c r="CI4542" s="850"/>
    </row>
    <row r="4543" spans="85:87" x14ac:dyDescent="0.25">
      <c r="CG4543" s="768"/>
      <c r="CH4543" s="768"/>
      <c r="CI4543" s="850"/>
    </row>
    <row r="4544" spans="85:87" x14ac:dyDescent="0.25">
      <c r="CG4544" s="768"/>
      <c r="CH4544" s="768"/>
      <c r="CI4544" s="850"/>
    </row>
    <row r="4545" spans="85:87" x14ac:dyDescent="0.25">
      <c r="CG4545" s="768"/>
      <c r="CH4545" s="768"/>
      <c r="CI4545" s="850"/>
    </row>
    <row r="4546" spans="85:87" x14ac:dyDescent="0.25">
      <c r="CG4546" s="768"/>
      <c r="CH4546" s="768"/>
      <c r="CI4546" s="850"/>
    </row>
    <row r="4547" spans="85:87" x14ac:dyDescent="0.25">
      <c r="CG4547" s="768"/>
      <c r="CH4547" s="768"/>
      <c r="CI4547" s="850"/>
    </row>
    <row r="4548" spans="85:87" x14ac:dyDescent="0.25">
      <c r="CG4548" s="768"/>
      <c r="CH4548" s="768"/>
      <c r="CI4548" s="850"/>
    </row>
    <row r="4549" spans="85:87" x14ac:dyDescent="0.25">
      <c r="CG4549" s="768"/>
      <c r="CH4549" s="768"/>
      <c r="CI4549" s="850"/>
    </row>
    <row r="4550" spans="85:87" x14ac:dyDescent="0.25">
      <c r="CG4550" s="768"/>
      <c r="CH4550" s="768"/>
      <c r="CI4550" s="850"/>
    </row>
    <row r="4551" spans="85:87" x14ac:dyDescent="0.25">
      <c r="CG4551" s="768"/>
      <c r="CH4551" s="768"/>
      <c r="CI4551" s="850"/>
    </row>
    <row r="4552" spans="85:87" x14ac:dyDescent="0.25">
      <c r="CG4552" s="768"/>
      <c r="CH4552" s="768"/>
      <c r="CI4552" s="850"/>
    </row>
    <row r="4553" spans="85:87" x14ac:dyDescent="0.25">
      <c r="CG4553" s="768"/>
      <c r="CH4553" s="768"/>
      <c r="CI4553" s="850"/>
    </row>
    <row r="4554" spans="85:87" x14ac:dyDescent="0.25">
      <c r="CG4554" s="768"/>
      <c r="CH4554" s="768"/>
      <c r="CI4554" s="850"/>
    </row>
    <row r="4555" spans="85:87" x14ac:dyDescent="0.25">
      <c r="CG4555" s="768"/>
      <c r="CH4555" s="768"/>
      <c r="CI4555" s="850"/>
    </row>
    <row r="4556" spans="85:87" x14ac:dyDescent="0.25">
      <c r="CG4556" s="768"/>
      <c r="CH4556" s="768"/>
      <c r="CI4556" s="850"/>
    </row>
    <row r="4557" spans="85:87" x14ac:dyDescent="0.25">
      <c r="CG4557" s="768"/>
      <c r="CH4557" s="768"/>
      <c r="CI4557" s="850"/>
    </row>
    <row r="4558" spans="85:87" x14ac:dyDescent="0.25">
      <c r="CG4558" s="768"/>
      <c r="CH4558" s="768"/>
      <c r="CI4558" s="850"/>
    </row>
    <row r="4559" spans="85:87" x14ac:dyDescent="0.25">
      <c r="CG4559" s="768"/>
      <c r="CH4559" s="768"/>
      <c r="CI4559" s="850"/>
    </row>
    <row r="4560" spans="85:87" x14ac:dyDescent="0.25">
      <c r="CG4560" s="768"/>
      <c r="CH4560" s="768"/>
      <c r="CI4560" s="850"/>
    </row>
    <row r="4561" spans="85:87" x14ac:dyDescent="0.25">
      <c r="CG4561" s="768"/>
      <c r="CH4561" s="768"/>
      <c r="CI4561" s="850"/>
    </row>
    <row r="4562" spans="85:87" x14ac:dyDescent="0.25">
      <c r="CG4562" s="768"/>
      <c r="CH4562" s="768"/>
      <c r="CI4562" s="850"/>
    </row>
    <row r="4563" spans="85:87" x14ac:dyDescent="0.25">
      <c r="CG4563" s="768"/>
      <c r="CH4563" s="768"/>
      <c r="CI4563" s="850"/>
    </row>
    <row r="4564" spans="85:87" x14ac:dyDescent="0.25">
      <c r="CG4564" s="768"/>
      <c r="CH4564" s="768"/>
      <c r="CI4564" s="850"/>
    </row>
    <row r="4565" spans="85:87" x14ac:dyDescent="0.25">
      <c r="CG4565" s="768"/>
      <c r="CH4565" s="768"/>
      <c r="CI4565" s="850"/>
    </row>
    <row r="4566" spans="85:87" x14ac:dyDescent="0.25">
      <c r="CG4566" s="768"/>
      <c r="CH4566" s="768"/>
      <c r="CI4566" s="850"/>
    </row>
    <row r="4567" spans="85:87" x14ac:dyDescent="0.25">
      <c r="CG4567" s="768"/>
      <c r="CH4567" s="768"/>
      <c r="CI4567" s="850"/>
    </row>
    <row r="4568" spans="85:87" x14ac:dyDescent="0.25">
      <c r="CG4568" s="768"/>
      <c r="CH4568" s="768"/>
      <c r="CI4568" s="850"/>
    </row>
    <row r="4569" spans="85:87" x14ac:dyDescent="0.25">
      <c r="CG4569" s="768"/>
      <c r="CH4569" s="768"/>
      <c r="CI4569" s="850"/>
    </row>
    <row r="4570" spans="85:87" x14ac:dyDescent="0.25">
      <c r="CG4570" s="768"/>
      <c r="CH4570" s="768"/>
      <c r="CI4570" s="850"/>
    </row>
    <row r="4571" spans="85:87" x14ac:dyDescent="0.25">
      <c r="CG4571" s="768"/>
      <c r="CH4571" s="768"/>
      <c r="CI4571" s="850"/>
    </row>
    <row r="4572" spans="85:87" x14ac:dyDescent="0.25">
      <c r="CG4572" s="768"/>
      <c r="CH4572" s="768"/>
      <c r="CI4572" s="850"/>
    </row>
    <row r="4573" spans="85:87" x14ac:dyDescent="0.25">
      <c r="CG4573" s="768"/>
      <c r="CH4573" s="768"/>
      <c r="CI4573" s="850"/>
    </row>
    <row r="4574" spans="85:87" x14ac:dyDescent="0.25">
      <c r="CG4574" s="768"/>
      <c r="CH4574" s="768"/>
      <c r="CI4574" s="850"/>
    </row>
    <row r="4575" spans="85:87" x14ac:dyDescent="0.25">
      <c r="CG4575" s="768"/>
      <c r="CH4575" s="768"/>
      <c r="CI4575" s="850"/>
    </row>
    <row r="4576" spans="85:87" x14ac:dyDescent="0.25">
      <c r="CG4576" s="768"/>
      <c r="CH4576" s="768"/>
      <c r="CI4576" s="850"/>
    </row>
    <row r="4577" spans="85:87" x14ac:dyDescent="0.25">
      <c r="CG4577" s="768"/>
      <c r="CH4577" s="768"/>
      <c r="CI4577" s="850"/>
    </row>
    <row r="4578" spans="85:87" x14ac:dyDescent="0.25">
      <c r="CG4578" s="768"/>
      <c r="CH4578" s="768"/>
      <c r="CI4578" s="850"/>
    </row>
    <row r="4579" spans="85:87" x14ac:dyDescent="0.25">
      <c r="CG4579" s="768"/>
      <c r="CH4579" s="768"/>
      <c r="CI4579" s="850"/>
    </row>
    <row r="4580" spans="85:87" x14ac:dyDescent="0.25">
      <c r="CG4580" s="768"/>
      <c r="CH4580" s="768"/>
      <c r="CI4580" s="850"/>
    </row>
    <row r="4581" spans="85:87" x14ac:dyDescent="0.25">
      <c r="CG4581" s="768"/>
      <c r="CH4581" s="768"/>
      <c r="CI4581" s="850"/>
    </row>
    <row r="4582" spans="85:87" x14ac:dyDescent="0.25">
      <c r="CG4582" s="768"/>
      <c r="CH4582" s="768"/>
      <c r="CI4582" s="850"/>
    </row>
    <row r="4583" spans="85:87" x14ac:dyDescent="0.25">
      <c r="CG4583" s="768"/>
      <c r="CH4583" s="768"/>
      <c r="CI4583" s="850"/>
    </row>
    <row r="4584" spans="85:87" x14ac:dyDescent="0.25">
      <c r="CG4584" s="768"/>
      <c r="CH4584" s="768"/>
      <c r="CI4584" s="850"/>
    </row>
    <row r="4585" spans="85:87" x14ac:dyDescent="0.25">
      <c r="CG4585" s="768"/>
      <c r="CH4585" s="768"/>
      <c r="CI4585" s="850"/>
    </row>
    <row r="4586" spans="85:87" x14ac:dyDescent="0.25">
      <c r="CG4586" s="768"/>
      <c r="CH4586" s="768"/>
      <c r="CI4586" s="850"/>
    </row>
    <row r="4587" spans="85:87" x14ac:dyDescent="0.25">
      <c r="CG4587" s="768"/>
      <c r="CH4587" s="768"/>
      <c r="CI4587" s="850"/>
    </row>
    <row r="4588" spans="85:87" x14ac:dyDescent="0.25">
      <c r="CG4588" s="768"/>
      <c r="CH4588" s="768"/>
      <c r="CI4588" s="850"/>
    </row>
    <row r="4589" spans="85:87" x14ac:dyDescent="0.25">
      <c r="CG4589" s="768"/>
      <c r="CH4589" s="768"/>
      <c r="CI4589" s="850"/>
    </row>
    <row r="4590" spans="85:87" x14ac:dyDescent="0.25">
      <c r="CG4590" s="768"/>
      <c r="CH4590" s="768"/>
      <c r="CI4590" s="850"/>
    </row>
    <row r="4591" spans="85:87" x14ac:dyDescent="0.25">
      <c r="CG4591" s="768"/>
      <c r="CH4591" s="768"/>
      <c r="CI4591" s="850"/>
    </row>
    <row r="4592" spans="85:87" x14ac:dyDescent="0.25">
      <c r="CG4592" s="768"/>
      <c r="CH4592" s="768"/>
      <c r="CI4592" s="850"/>
    </row>
    <row r="4593" spans="85:87" x14ac:dyDescent="0.25">
      <c r="CG4593" s="768"/>
      <c r="CH4593" s="768"/>
      <c r="CI4593" s="850"/>
    </row>
    <row r="4594" spans="85:87" x14ac:dyDescent="0.25">
      <c r="CG4594" s="768"/>
      <c r="CH4594" s="768"/>
      <c r="CI4594" s="850"/>
    </row>
    <row r="4595" spans="85:87" x14ac:dyDescent="0.25">
      <c r="CG4595" s="768"/>
      <c r="CH4595" s="768"/>
      <c r="CI4595" s="850"/>
    </row>
    <row r="4596" spans="85:87" x14ac:dyDescent="0.25">
      <c r="CG4596" s="768"/>
      <c r="CH4596" s="768"/>
      <c r="CI4596" s="850"/>
    </row>
    <row r="4597" spans="85:87" x14ac:dyDescent="0.25">
      <c r="CG4597" s="768"/>
      <c r="CH4597" s="768"/>
      <c r="CI4597" s="850"/>
    </row>
    <row r="4598" spans="85:87" x14ac:dyDescent="0.25">
      <c r="CG4598" s="768"/>
      <c r="CH4598" s="768"/>
      <c r="CI4598" s="850"/>
    </row>
    <row r="4599" spans="85:87" x14ac:dyDescent="0.25">
      <c r="CG4599" s="768"/>
      <c r="CH4599" s="768"/>
      <c r="CI4599" s="850"/>
    </row>
    <row r="4600" spans="85:87" x14ac:dyDescent="0.25">
      <c r="CG4600" s="768"/>
      <c r="CH4600" s="768"/>
      <c r="CI4600" s="850"/>
    </row>
    <row r="4601" spans="85:87" x14ac:dyDescent="0.25">
      <c r="CG4601" s="768"/>
      <c r="CH4601" s="768"/>
      <c r="CI4601" s="850"/>
    </row>
    <row r="4602" spans="85:87" x14ac:dyDescent="0.25">
      <c r="CG4602" s="768"/>
      <c r="CH4602" s="768"/>
      <c r="CI4602" s="850"/>
    </row>
    <row r="4603" spans="85:87" x14ac:dyDescent="0.25">
      <c r="CG4603" s="768"/>
      <c r="CH4603" s="768"/>
      <c r="CI4603" s="850"/>
    </row>
    <row r="4604" spans="85:87" x14ac:dyDescent="0.25">
      <c r="CG4604" s="768"/>
      <c r="CH4604" s="768"/>
      <c r="CI4604" s="850"/>
    </row>
    <row r="4605" spans="85:87" x14ac:dyDescent="0.25">
      <c r="CG4605" s="768"/>
      <c r="CH4605" s="768"/>
      <c r="CI4605" s="850"/>
    </row>
    <row r="4606" spans="85:87" x14ac:dyDescent="0.25">
      <c r="CG4606" s="768"/>
      <c r="CH4606" s="768"/>
      <c r="CI4606" s="850"/>
    </row>
    <row r="4607" spans="85:87" x14ac:dyDescent="0.25">
      <c r="CG4607" s="768"/>
      <c r="CH4607" s="768"/>
      <c r="CI4607" s="850"/>
    </row>
    <row r="4608" spans="85:87" x14ac:dyDescent="0.25">
      <c r="CG4608" s="768"/>
      <c r="CH4608" s="768"/>
      <c r="CI4608" s="850"/>
    </row>
    <row r="4609" spans="85:87" x14ac:dyDescent="0.25">
      <c r="CG4609" s="768"/>
      <c r="CH4609" s="768"/>
      <c r="CI4609" s="850"/>
    </row>
    <row r="4610" spans="85:87" x14ac:dyDescent="0.25">
      <c r="CG4610" s="768"/>
      <c r="CH4610" s="768"/>
      <c r="CI4610" s="850"/>
    </row>
    <row r="4611" spans="85:87" x14ac:dyDescent="0.25">
      <c r="CG4611" s="768"/>
      <c r="CH4611" s="768"/>
      <c r="CI4611" s="850"/>
    </row>
    <row r="4612" spans="85:87" x14ac:dyDescent="0.25">
      <c r="CG4612" s="768"/>
      <c r="CH4612" s="768"/>
      <c r="CI4612" s="850"/>
    </row>
    <row r="4613" spans="85:87" x14ac:dyDescent="0.25">
      <c r="CG4613" s="768"/>
      <c r="CH4613" s="768"/>
      <c r="CI4613" s="850"/>
    </row>
    <row r="4614" spans="85:87" x14ac:dyDescent="0.25">
      <c r="CG4614" s="768"/>
      <c r="CH4614" s="768"/>
      <c r="CI4614" s="850"/>
    </row>
    <row r="4615" spans="85:87" x14ac:dyDescent="0.25">
      <c r="CG4615" s="768"/>
      <c r="CH4615" s="768"/>
      <c r="CI4615" s="850"/>
    </row>
    <row r="4616" spans="85:87" x14ac:dyDescent="0.25">
      <c r="CG4616" s="768"/>
      <c r="CH4616" s="768"/>
      <c r="CI4616" s="850"/>
    </row>
    <row r="4617" spans="85:87" x14ac:dyDescent="0.25">
      <c r="CG4617" s="768"/>
      <c r="CH4617" s="768"/>
      <c r="CI4617" s="850"/>
    </row>
    <row r="4618" spans="85:87" x14ac:dyDescent="0.25">
      <c r="CG4618" s="768"/>
      <c r="CH4618" s="768"/>
      <c r="CI4618" s="850"/>
    </row>
    <row r="4619" spans="85:87" x14ac:dyDescent="0.25">
      <c r="CG4619" s="768"/>
      <c r="CH4619" s="768"/>
      <c r="CI4619" s="850"/>
    </row>
    <row r="4620" spans="85:87" x14ac:dyDescent="0.25">
      <c r="CG4620" s="768"/>
      <c r="CH4620" s="768"/>
      <c r="CI4620" s="850"/>
    </row>
    <row r="4621" spans="85:87" x14ac:dyDescent="0.25">
      <c r="CG4621" s="768"/>
      <c r="CH4621" s="768"/>
      <c r="CI4621" s="850"/>
    </row>
    <row r="4622" spans="85:87" x14ac:dyDescent="0.25">
      <c r="CG4622" s="768"/>
      <c r="CH4622" s="768"/>
      <c r="CI4622" s="850"/>
    </row>
    <row r="4623" spans="85:87" x14ac:dyDescent="0.25">
      <c r="CG4623" s="768"/>
      <c r="CH4623" s="768"/>
      <c r="CI4623" s="850"/>
    </row>
    <row r="4624" spans="85:87" x14ac:dyDescent="0.25">
      <c r="CG4624" s="768"/>
      <c r="CH4624" s="768"/>
      <c r="CI4624" s="850"/>
    </row>
    <row r="4625" spans="85:87" x14ac:dyDescent="0.25">
      <c r="CG4625" s="768"/>
      <c r="CH4625" s="768"/>
      <c r="CI4625" s="850"/>
    </row>
    <row r="4626" spans="85:87" x14ac:dyDescent="0.25">
      <c r="CG4626" s="768"/>
      <c r="CH4626" s="768"/>
      <c r="CI4626" s="850"/>
    </row>
    <row r="4627" spans="85:87" x14ac:dyDescent="0.25">
      <c r="CG4627" s="768"/>
      <c r="CH4627" s="768"/>
      <c r="CI4627" s="850"/>
    </row>
    <row r="4628" spans="85:87" x14ac:dyDescent="0.25">
      <c r="CG4628" s="768"/>
      <c r="CH4628" s="768"/>
      <c r="CI4628" s="850"/>
    </row>
    <row r="4629" spans="85:87" x14ac:dyDescent="0.25">
      <c r="CG4629" s="768"/>
      <c r="CH4629" s="768"/>
      <c r="CI4629" s="850"/>
    </row>
    <row r="4630" spans="85:87" x14ac:dyDescent="0.25">
      <c r="CG4630" s="768"/>
      <c r="CH4630" s="768"/>
      <c r="CI4630" s="850"/>
    </row>
    <row r="4631" spans="85:87" x14ac:dyDescent="0.25">
      <c r="CG4631" s="768"/>
      <c r="CH4631" s="768"/>
      <c r="CI4631" s="850"/>
    </row>
    <row r="4632" spans="85:87" x14ac:dyDescent="0.25">
      <c r="CG4632" s="768"/>
      <c r="CH4632" s="768"/>
      <c r="CI4632" s="850"/>
    </row>
    <row r="4633" spans="85:87" x14ac:dyDescent="0.25">
      <c r="CG4633" s="768"/>
      <c r="CH4633" s="768"/>
      <c r="CI4633" s="850"/>
    </row>
    <row r="4634" spans="85:87" x14ac:dyDescent="0.25">
      <c r="CG4634" s="768"/>
      <c r="CH4634" s="768"/>
      <c r="CI4634" s="850"/>
    </row>
    <row r="4635" spans="85:87" x14ac:dyDescent="0.25">
      <c r="CG4635" s="768"/>
      <c r="CH4635" s="768"/>
      <c r="CI4635" s="850"/>
    </row>
    <row r="4636" spans="85:87" x14ac:dyDescent="0.25">
      <c r="CG4636" s="768"/>
      <c r="CH4636" s="768"/>
      <c r="CI4636" s="850"/>
    </row>
    <row r="4637" spans="85:87" x14ac:dyDescent="0.25">
      <c r="CG4637" s="768"/>
      <c r="CH4637" s="768"/>
      <c r="CI4637" s="850"/>
    </row>
    <row r="4638" spans="85:87" x14ac:dyDescent="0.25">
      <c r="CG4638" s="768"/>
      <c r="CH4638" s="768"/>
      <c r="CI4638" s="850"/>
    </row>
    <row r="4639" spans="85:87" x14ac:dyDescent="0.25">
      <c r="CG4639" s="768"/>
      <c r="CH4639" s="768"/>
      <c r="CI4639" s="850"/>
    </row>
    <row r="4640" spans="85:87" x14ac:dyDescent="0.25">
      <c r="CG4640" s="768"/>
      <c r="CH4640" s="768"/>
      <c r="CI4640" s="850"/>
    </row>
    <row r="4641" spans="85:87" x14ac:dyDescent="0.25">
      <c r="CG4641" s="768"/>
      <c r="CH4641" s="768"/>
      <c r="CI4641" s="850"/>
    </row>
    <row r="4642" spans="85:87" x14ac:dyDescent="0.25">
      <c r="CG4642" s="768"/>
      <c r="CH4642" s="768"/>
      <c r="CI4642" s="850"/>
    </row>
    <row r="4643" spans="85:87" x14ac:dyDescent="0.25">
      <c r="CG4643" s="768"/>
      <c r="CH4643" s="768"/>
      <c r="CI4643" s="850"/>
    </row>
    <row r="4644" spans="85:87" x14ac:dyDescent="0.25">
      <c r="CG4644" s="768"/>
      <c r="CH4644" s="768"/>
      <c r="CI4644" s="850"/>
    </row>
    <row r="4645" spans="85:87" x14ac:dyDescent="0.25">
      <c r="CG4645" s="768"/>
      <c r="CH4645" s="768"/>
      <c r="CI4645" s="850"/>
    </row>
    <row r="4646" spans="85:87" x14ac:dyDescent="0.25">
      <c r="CG4646" s="768"/>
      <c r="CH4646" s="768"/>
      <c r="CI4646" s="850"/>
    </row>
    <row r="4647" spans="85:87" x14ac:dyDescent="0.25">
      <c r="CG4647" s="768"/>
      <c r="CH4647" s="768"/>
      <c r="CI4647" s="850"/>
    </row>
    <row r="4648" spans="85:87" x14ac:dyDescent="0.25">
      <c r="CG4648" s="768"/>
      <c r="CH4648" s="768"/>
      <c r="CI4648" s="850"/>
    </row>
    <row r="4649" spans="85:87" x14ac:dyDescent="0.25">
      <c r="CG4649" s="768"/>
      <c r="CH4649" s="768"/>
      <c r="CI4649" s="850"/>
    </row>
    <row r="4650" spans="85:87" x14ac:dyDescent="0.25">
      <c r="CG4650" s="768"/>
      <c r="CH4650" s="768"/>
      <c r="CI4650" s="850"/>
    </row>
    <row r="4651" spans="85:87" x14ac:dyDescent="0.25">
      <c r="CG4651" s="768"/>
      <c r="CH4651" s="768"/>
      <c r="CI4651" s="850"/>
    </row>
    <row r="4652" spans="85:87" x14ac:dyDescent="0.25">
      <c r="CG4652" s="768"/>
      <c r="CH4652" s="768"/>
      <c r="CI4652" s="850"/>
    </row>
    <row r="4653" spans="85:87" x14ac:dyDescent="0.25">
      <c r="CG4653" s="768"/>
      <c r="CH4653" s="768"/>
      <c r="CI4653" s="850"/>
    </row>
    <row r="4654" spans="85:87" x14ac:dyDescent="0.25">
      <c r="CG4654" s="768"/>
      <c r="CH4654" s="768"/>
      <c r="CI4654" s="850"/>
    </row>
    <row r="4655" spans="85:87" x14ac:dyDescent="0.25">
      <c r="CG4655" s="768"/>
      <c r="CH4655" s="768"/>
      <c r="CI4655" s="850"/>
    </row>
    <row r="4656" spans="85:87" x14ac:dyDescent="0.25">
      <c r="CG4656" s="768"/>
      <c r="CH4656" s="768"/>
      <c r="CI4656" s="850"/>
    </row>
    <row r="4657" spans="85:87" x14ac:dyDescent="0.25">
      <c r="CG4657" s="768"/>
      <c r="CH4657" s="768"/>
      <c r="CI4657" s="850"/>
    </row>
    <row r="4658" spans="85:87" x14ac:dyDescent="0.25">
      <c r="CG4658" s="768"/>
      <c r="CH4658" s="768"/>
      <c r="CI4658" s="850"/>
    </row>
    <row r="4659" spans="85:87" x14ac:dyDescent="0.25">
      <c r="CG4659" s="768"/>
      <c r="CH4659" s="768"/>
      <c r="CI4659" s="850"/>
    </row>
    <row r="4660" spans="85:87" x14ac:dyDescent="0.25">
      <c r="CG4660" s="768"/>
      <c r="CH4660" s="768"/>
      <c r="CI4660" s="850"/>
    </row>
    <row r="4661" spans="85:87" x14ac:dyDescent="0.25">
      <c r="CG4661" s="768"/>
      <c r="CH4661" s="768"/>
      <c r="CI4661" s="850"/>
    </row>
    <row r="4662" spans="85:87" x14ac:dyDescent="0.25">
      <c r="CG4662" s="768"/>
      <c r="CH4662" s="768"/>
      <c r="CI4662" s="850"/>
    </row>
    <row r="4663" spans="85:87" x14ac:dyDescent="0.25">
      <c r="CG4663" s="768"/>
      <c r="CH4663" s="768"/>
      <c r="CI4663" s="850"/>
    </row>
    <row r="4664" spans="85:87" x14ac:dyDescent="0.25">
      <c r="CG4664" s="768"/>
      <c r="CH4664" s="768"/>
      <c r="CI4664" s="850"/>
    </row>
    <row r="4665" spans="85:87" x14ac:dyDescent="0.25">
      <c r="CG4665" s="768"/>
      <c r="CH4665" s="768"/>
      <c r="CI4665" s="850"/>
    </row>
    <row r="4666" spans="85:87" x14ac:dyDescent="0.25">
      <c r="CG4666" s="768"/>
      <c r="CH4666" s="768"/>
      <c r="CI4666" s="850"/>
    </row>
    <row r="4667" spans="85:87" x14ac:dyDescent="0.25">
      <c r="CG4667" s="768"/>
      <c r="CH4667" s="768"/>
      <c r="CI4667" s="850"/>
    </row>
    <row r="4668" spans="85:87" x14ac:dyDescent="0.25">
      <c r="CG4668" s="768"/>
      <c r="CH4668" s="768"/>
      <c r="CI4668" s="850"/>
    </row>
    <row r="4669" spans="85:87" x14ac:dyDescent="0.25">
      <c r="CG4669" s="768"/>
      <c r="CH4669" s="768"/>
      <c r="CI4669" s="850"/>
    </row>
    <row r="4670" spans="85:87" x14ac:dyDescent="0.25">
      <c r="CG4670" s="768"/>
      <c r="CH4670" s="768"/>
      <c r="CI4670" s="850"/>
    </row>
    <row r="4671" spans="85:87" x14ac:dyDescent="0.25">
      <c r="CG4671" s="768"/>
      <c r="CH4671" s="768"/>
      <c r="CI4671" s="850"/>
    </row>
    <row r="4672" spans="85:87" x14ac:dyDescent="0.25">
      <c r="CG4672" s="768"/>
      <c r="CH4672" s="768"/>
      <c r="CI4672" s="850"/>
    </row>
    <row r="4673" spans="85:87" x14ac:dyDescent="0.25">
      <c r="CG4673" s="768"/>
      <c r="CH4673" s="768"/>
      <c r="CI4673" s="850"/>
    </row>
    <row r="4674" spans="85:87" x14ac:dyDescent="0.25">
      <c r="CG4674" s="768"/>
      <c r="CH4674" s="768"/>
      <c r="CI4674" s="850"/>
    </row>
    <row r="4675" spans="85:87" x14ac:dyDescent="0.25">
      <c r="CG4675" s="768"/>
      <c r="CH4675" s="768"/>
      <c r="CI4675" s="850"/>
    </row>
    <row r="4676" spans="85:87" x14ac:dyDescent="0.25">
      <c r="CG4676" s="768"/>
      <c r="CH4676" s="768"/>
      <c r="CI4676" s="850"/>
    </row>
    <row r="4677" spans="85:87" x14ac:dyDescent="0.25">
      <c r="CG4677" s="768"/>
      <c r="CH4677" s="768"/>
      <c r="CI4677" s="850"/>
    </row>
    <row r="4678" spans="85:87" x14ac:dyDescent="0.25">
      <c r="CG4678" s="768"/>
      <c r="CH4678" s="768"/>
      <c r="CI4678" s="850"/>
    </row>
    <row r="4679" spans="85:87" x14ac:dyDescent="0.25">
      <c r="CG4679" s="768"/>
      <c r="CH4679" s="768"/>
      <c r="CI4679" s="850"/>
    </row>
    <row r="4680" spans="85:87" x14ac:dyDescent="0.25">
      <c r="CG4680" s="768"/>
      <c r="CH4680" s="768"/>
      <c r="CI4680" s="850"/>
    </row>
    <row r="4681" spans="85:87" x14ac:dyDescent="0.25">
      <c r="CG4681" s="768"/>
      <c r="CH4681" s="768"/>
      <c r="CI4681" s="850"/>
    </row>
    <row r="4682" spans="85:87" x14ac:dyDescent="0.25">
      <c r="CG4682" s="768"/>
      <c r="CH4682" s="768"/>
      <c r="CI4682" s="850"/>
    </row>
    <row r="4683" spans="85:87" x14ac:dyDescent="0.25">
      <c r="CG4683" s="768"/>
      <c r="CH4683" s="768"/>
      <c r="CI4683" s="850"/>
    </row>
    <row r="4684" spans="85:87" x14ac:dyDescent="0.25">
      <c r="CG4684" s="768"/>
      <c r="CH4684" s="768"/>
      <c r="CI4684" s="850"/>
    </row>
    <row r="4685" spans="85:87" x14ac:dyDescent="0.25">
      <c r="CG4685" s="768"/>
      <c r="CH4685" s="768"/>
      <c r="CI4685" s="850"/>
    </row>
    <row r="4686" spans="85:87" x14ac:dyDescent="0.25">
      <c r="CG4686" s="768"/>
      <c r="CH4686" s="768"/>
      <c r="CI4686" s="850"/>
    </row>
    <row r="4687" spans="85:87" x14ac:dyDescent="0.25">
      <c r="CG4687" s="768"/>
      <c r="CH4687" s="768"/>
      <c r="CI4687" s="850"/>
    </row>
    <row r="4688" spans="85:87" x14ac:dyDescent="0.25">
      <c r="CG4688" s="768"/>
      <c r="CH4688" s="768"/>
      <c r="CI4688" s="850"/>
    </row>
    <row r="4689" spans="85:87" x14ac:dyDescent="0.25">
      <c r="CG4689" s="768"/>
      <c r="CH4689" s="768"/>
      <c r="CI4689" s="850"/>
    </row>
    <row r="4690" spans="85:87" x14ac:dyDescent="0.25">
      <c r="CG4690" s="768"/>
      <c r="CH4690" s="768"/>
      <c r="CI4690" s="850"/>
    </row>
    <row r="4691" spans="85:87" x14ac:dyDescent="0.25">
      <c r="CG4691" s="768"/>
      <c r="CH4691" s="768"/>
      <c r="CI4691" s="850"/>
    </row>
    <row r="4692" spans="85:87" x14ac:dyDescent="0.25">
      <c r="CG4692" s="768"/>
      <c r="CH4692" s="768"/>
      <c r="CI4692" s="850"/>
    </row>
    <row r="4693" spans="85:87" x14ac:dyDescent="0.25">
      <c r="CG4693" s="768"/>
      <c r="CH4693" s="768"/>
      <c r="CI4693" s="850"/>
    </row>
    <row r="4694" spans="85:87" x14ac:dyDescent="0.25">
      <c r="CG4694" s="768"/>
      <c r="CH4694" s="768"/>
      <c r="CI4694" s="850"/>
    </row>
    <row r="4695" spans="85:87" x14ac:dyDescent="0.25">
      <c r="CG4695" s="768"/>
      <c r="CH4695" s="768"/>
      <c r="CI4695" s="850"/>
    </row>
    <row r="4696" spans="85:87" x14ac:dyDescent="0.25">
      <c r="CG4696" s="768"/>
      <c r="CH4696" s="768"/>
      <c r="CI4696" s="850"/>
    </row>
    <row r="4697" spans="85:87" x14ac:dyDescent="0.25">
      <c r="CG4697" s="768"/>
      <c r="CH4697" s="768"/>
      <c r="CI4697" s="850"/>
    </row>
    <row r="4698" spans="85:87" x14ac:dyDescent="0.25">
      <c r="CG4698" s="768"/>
      <c r="CH4698" s="768"/>
      <c r="CI4698" s="850"/>
    </row>
    <row r="4699" spans="85:87" x14ac:dyDescent="0.25">
      <c r="CG4699" s="768"/>
      <c r="CH4699" s="768"/>
      <c r="CI4699" s="850"/>
    </row>
    <row r="4700" spans="85:87" x14ac:dyDescent="0.25">
      <c r="CG4700" s="768"/>
      <c r="CH4700" s="768"/>
      <c r="CI4700" s="850"/>
    </row>
    <row r="4701" spans="85:87" x14ac:dyDescent="0.25">
      <c r="CG4701" s="768"/>
      <c r="CH4701" s="768"/>
      <c r="CI4701" s="850"/>
    </row>
    <row r="4702" spans="85:87" x14ac:dyDescent="0.25">
      <c r="CG4702" s="768"/>
      <c r="CH4702" s="768"/>
      <c r="CI4702" s="850"/>
    </row>
    <row r="4703" spans="85:87" x14ac:dyDescent="0.25">
      <c r="CG4703" s="768"/>
      <c r="CH4703" s="768"/>
      <c r="CI4703" s="850"/>
    </row>
    <row r="4704" spans="85:87" x14ac:dyDescent="0.25">
      <c r="CG4704" s="768"/>
      <c r="CH4704" s="768"/>
      <c r="CI4704" s="850"/>
    </row>
    <row r="4705" spans="85:87" x14ac:dyDescent="0.25">
      <c r="CG4705" s="768"/>
      <c r="CH4705" s="768"/>
      <c r="CI4705" s="850"/>
    </row>
    <row r="4706" spans="85:87" x14ac:dyDescent="0.25">
      <c r="CG4706" s="768"/>
      <c r="CH4706" s="768"/>
      <c r="CI4706" s="850"/>
    </row>
    <row r="4707" spans="85:87" x14ac:dyDescent="0.25">
      <c r="CG4707" s="768"/>
      <c r="CH4707" s="768"/>
      <c r="CI4707" s="850"/>
    </row>
    <row r="4708" spans="85:87" x14ac:dyDescent="0.25">
      <c r="CG4708" s="768"/>
      <c r="CH4708" s="768"/>
      <c r="CI4708" s="850"/>
    </row>
    <row r="4709" spans="85:87" x14ac:dyDescent="0.25">
      <c r="CG4709" s="768"/>
      <c r="CH4709" s="768"/>
      <c r="CI4709" s="850"/>
    </row>
    <row r="4710" spans="85:87" x14ac:dyDescent="0.25">
      <c r="CG4710" s="768"/>
      <c r="CH4710" s="768"/>
      <c r="CI4710" s="850"/>
    </row>
    <row r="4711" spans="85:87" x14ac:dyDescent="0.25">
      <c r="CG4711" s="768"/>
      <c r="CH4711" s="768"/>
      <c r="CI4711" s="850"/>
    </row>
    <row r="4712" spans="85:87" x14ac:dyDescent="0.25">
      <c r="CG4712" s="768"/>
      <c r="CH4712" s="768"/>
      <c r="CI4712" s="850"/>
    </row>
    <row r="4713" spans="85:87" x14ac:dyDescent="0.25">
      <c r="CG4713" s="768"/>
      <c r="CH4713" s="768"/>
      <c r="CI4713" s="850"/>
    </row>
    <row r="4714" spans="85:87" x14ac:dyDescent="0.25">
      <c r="CG4714" s="768"/>
      <c r="CH4714" s="768"/>
      <c r="CI4714" s="850"/>
    </row>
    <row r="4715" spans="85:87" x14ac:dyDescent="0.25">
      <c r="CG4715" s="768"/>
      <c r="CH4715" s="768"/>
      <c r="CI4715" s="850"/>
    </row>
    <row r="4716" spans="85:87" x14ac:dyDescent="0.25">
      <c r="CG4716" s="768"/>
      <c r="CH4716" s="768"/>
      <c r="CI4716" s="850"/>
    </row>
    <row r="4717" spans="85:87" x14ac:dyDescent="0.25">
      <c r="CG4717" s="768"/>
      <c r="CH4717" s="768"/>
      <c r="CI4717" s="850"/>
    </row>
    <row r="4718" spans="85:87" x14ac:dyDescent="0.25">
      <c r="CG4718" s="768"/>
      <c r="CH4718" s="768"/>
      <c r="CI4718" s="850"/>
    </row>
    <row r="4719" spans="85:87" x14ac:dyDescent="0.25">
      <c r="CG4719" s="768"/>
      <c r="CH4719" s="768"/>
      <c r="CI4719" s="850"/>
    </row>
    <row r="4720" spans="85:87" x14ac:dyDescent="0.25">
      <c r="CG4720" s="768"/>
      <c r="CH4720" s="768"/>
      <c r="CI4720" s="850"/>
    </row>
    <row r="4721" spans="85:87" x14ac:dyDescent="0.25">
      <c r="CG4721" s="768"/>
      <c r="CH4721" s="768"/>
      <c r="CI4721" s="850"/>
    </row>
    <row r="4722" spans="85:87" x14ac:dyDescent="0.25">
      <c r="CG4722" s="768"/>
      <c r="CH4722" s="768"/>
      <c r="CI4722" s="850"/>
    </row>
    <row r="4723" spans="85:87" x14ac:dyDescent="0.25">
      <c r="CG4723" s="768"/>
      <c r="CH4723" s="768"/>
      <c r="CI4723" s="850"/>
    </row>
    <row r="4724" spans="85:87" x14ac:dyDescent="0.25">
      <c r="CG4724" s="768"/>
      <c r="CH4724" s="768"/>
      <c r="CI4724" s="850"/>
    </row>
    <row r="4725" spans="85:87" x14ac:dyDescent="0.25">
      <c r="CG4725" s="768"/>
      <c r="CH4725" s="768"/>
      <c r="CI4725" s="850"/>
    </row>
    <row r="4726" spans="85:87" x14ac:dyDescent="0.25">
      <c r="CG4726" s="768"/>
      <c r="CH4726" s="768"/>
      <c r="CI4726" s="850"/>
    </row>
    <row r="4727" spans="85:87" x14ac:dyDescent="0.25">
      <c r="CG4727" s="768"/>
      <c r="CH4727" s="768"/>
      <c r="CI4727" s="850"/>
    </row>
    <row r="4728" spans="85:87" x14ac:dyDescent="0.25">
      <c r="CG4728" s="768"/>
      <c r="CH4728" s="768"/>
      <c r="CI4728" s="850"/>
    </row>
    <row r="4729" spans="85:87" x14ac:dyDescent="0.25">
      <c r="CG4729" s="768"/>
      <c r="CH4729" s="768"/>
      <c r="CI4729" s="850"/>
    </row>
    <row r="4730" spans="85:87" x14ac:dyDescent="0.25">
      <c r="CG4730" s="768"/>
      <c r="CH4730" s="768"/>
      <c r="CI4730" s="850"/>
    </row>
    <row r="4731" spans="85:87" x14ac:dyDescent="0.25">
      <c r="CG4731" s="768"/>
      <c r="CH4731" s="768"/>
      <c r="CI4731" s="850"/>
    </row>
    <row r="4732" spans="85:87" x14ac:dyDescent="0.25">
      <c r="CG4732" s="768"/>
      <c r="CH4732" s="768"/>
      <c r="CI4732" s="850"/>
    </row>
    <row r="4733" spans="85:87" x14ac:dyDescent="0.25">
      <c r="CG4733" s="768"/>
      <c r="CH4733" s="768"/>
      <c r="CI4733" s="850"/>
    </row>
    <row r="4734" spans="85:87" x14ac:dyDescent="0.25">
      <c r="CG4734" s="768"/>
      <c r="CH4734" s="768"/>
      <c r="CI4734" s="850"/>
    </row>
    <row r="4735" spans="85:87" x14ac:dyDescent="0.25">
      <c r="CG4735" s="768"/>
      <c r="CH4735" s="768"/>
      <c r="CI4735" s="850"/>
    </row>
    <row r="4736" spans="85:87" x14ac:dyDescent="0.25">
      <c r="CG4736" s="768"/>
      <c r="CH4736" s="768"/>
      <c r="CI4736" s="850"/>
    </row>
    <row r="4737" spans="85:87" x14ac:dyDescent="0.25">
      <c r="CG4737" s="768"/>
      <c r="CH4737" s="768"/>
      <c r="CI4737" s="850"/>
    </row>
    <row r="4738" spans="85:87" x14ac:dyDescent="0.25">
      <c r="CG4738" s="768"/>
      <c r="CH4738" s="768"/>
      <c r="CI4738" s="850"/>
    </row>
    <row r="4739" spans="85:87" x14ac:dyDescent="0.25">
      <c r="CG4739" s="768"/>
      <c r="CH4739" s="768"/>
      <c r="CI4739" s="850"/>
    </row>
    <row r="4740" spans="85:87" x14ac:dyDescent="0.25">
      <c r="CG4740" s="768"/>
      <c r="CH4740" s="768"/>
      <c r="CI4740" s="850"/>
    </row>
    <row r="4741" spans="85:87" x14ac:dyDescent="0.25">
      <c r="CG4741" s="768"/>
      <c r="CH4741" s="768"/>
      <c r="CI4741" s="850"/>
    </row>
    <row r="4742" spans="85:87" x14ac:dyDescent="0.25">
      <c r="CG4742" s="768"/>
      <c r="CH4742" s="768"/>
      <c r="CI4742" s="850"/>
    </row>
    <row r="4743" spans="85:87" x14ac:dyDescent="0.25">
      <c r="CG4743" s="768"/>
      <c r="CH4743" s="768"/>
      <c r="CI4743" s="850"/>
    </row>
    <row r="4744" spans="85:87" x14ac:dyDescent="0.25">
      <c r="CG4744" s="768"/>
      <c r="CH4744" s="768"/>
      <c r="CI4744" s="850"/>
    </row>
    <row r="4745" spans="85:87" x14ac:dyDescent="0.25">
      <c r="CG4745" s="768"/>
      <c r="CH4745" s="768"/>
      <c r="CI4745" s="850"/>
    </row>
    <row r="4746" spans="85:87" x14ac:dyDescent="0.25">
      <c r="CG4746" s="768"/>
      <c r="CH4746" s="768"/>
      <c r="CI4746" s="850"/>
    </row>
    <row r="4747" spans="85:87" x14ac:dyDescent="0.25">
      <c r="CG4747" s="768"/>
      <c r="CH4747" s="768"/>
      <c r="CI4747" s="850"/>
    </row>
    <row r="4748" spans="85:87" x14ac:dyDescent="0.25">
      <c r="CG4748" s="768"/>
      <c r="CH4748" s="768"/>
      <c r="CI4748" s="850"/>
    </row>
    <row r="4749" spans="85:87" x14ac:dyDescent="0.25">
      <c r="CG4749" s="768"/>
      <c r="CH4749" s="768"/>
      <c r="CI4749" s="850"/>
    </row>
    <row r="4750" spans="85:87" x14ac:dyDescent="0.25">
      <c r="CG4750" s="768"/>
      <c r="CH4750" s="768"/>
      <c r="CI4750" s="850"/>
    </row>
    <row r="4751" spans="85:87" x14ac:dyDescent="0.25">
      <c r="CG4751" s="768"/>
      <c r="CH4751" s="768"/>
      <c r="CI4751" s="850"/>
    </row>
    <row r="4752" spans="85:87" x14ac:dyDescent="0.25">
      <c r="CG4752" s="768"/>
      <c r="CH4752" s="768"/>
      <c r="CI4752" s="850"/>
    </row>
    <row r="4753" spans="85:87" x14ac:dyDescent="0.25">
      <c r="CG4753" s="768"/>
      <c r="CH4753" s="768"/>
      <c r="CI4753" s="850"/>
    </row>
    <row r="4754" spans="85:87" x14ac:dyDescent="0.25">
      <c r="CG4754" s="768"/>
      <c r="CH4754" s="768"/>
      <c r="CI4754" s="850"/>
    </row>
    <row r="4755" spans="85:87" x14ac:dyDescent="0.25">
      <c r="CG4755" s="768"/>
      <c r="CH4755" s="768"/>
      <c r="CI4755" s="850"/>
    </row>
    <row r="4756" spans="85:87" x14ac:dyDescent="0.25">
      <c r="CG4756" s="768"/>
      <c r="CH4756" s="768"/>
      <c r="CI4756" s="850"/>
    </row>
    <row r="4757" spans="85:87" x14ac:dyDescent="0.25">
      <c r="CG4757" s="768"/>
      <c r="CH4757" s="768"/>
      <c r="CI4757" s="850"/>
    </row>
    <row r="4758" spans="85:87" x14ac:dyDescent="0.25">
      <c r="CG4758" s="768"/>
      <c r="CH4758" s="768"/>
      <c r="CI4758" s="850"/>
    </row>
    <row r="4759" spans="85:87" x14ac:dyDescent="0.25">
      <c r="CG4759" s="768"/>
      <c r="CH4759" s="768"/>
      <c r="CI4759" s="850"/>
    </row>
    <row r="4760" spans="85:87" x14ac:dyDescent="0.25">
      <c r="CG4760" s="768"/>
      <c r="CH4760" s="768"/>
      <c r="CI4760" s="850"/>
    </row>
    <row r="4761" spans="85:87" x14ac:dyDescent="0.25">
      <c r="CG4761" s="768"/>
      <c r="CH4761" s="768"/>
      <c r="CI4761" s="850"/>
    </row>
    <row r="4762" spans="85:87" x14ac:dyDescent="0.25">
      <c r="CG4762" s="768"/>
      <c r="CH4762" s="768"/>
      <c r="CI4762" s="850"/>
    </row>
    <row r="4763" spans="85:87" x14ac:dyDescent="0.25">
      <c r="CG4763" s="768"/>
      <c r="CH4763" s="768"/>
      <c r="CI4763" s="850"/>
    </row>
    <row r="4764" spans="85:87" x14ac:dyDescent="0.25">
      <c r="CG4764" s="768"/>
      <c r="CH4764" s="768"/>
      <c r="CI4764" s="850"/>
    </row>
    <row r="4765" spans="85:87" x14ac:dyDescent="0.25">
      <c r="CG4765" s="768"/>
      <c r="CH4765" s="768"/>
      <c r="CI4765" s="850"/>
    </row>
    <row r="4766" spans="85:87" x14ac:dyDescent="0.25">
      <c r="CG4766" s="768"/>
      <c r="CH4766" s="768"/>
      <c r="CI4766" s="850"/>
    </row>
    <row r="4767" spans="85:87" x14ac:dyDescent="0.25">
      <c r="CG4767" s="768"/>
      <c r="CH4767" s="768"/>
      <c r="CI4767" s="850"/>
    </row>
    <row r="4768" spans="85:87" x14ac:dyDescent="0.25">
      <c r="CG4768" s="768"/>
      <c r="CH4768" s="768"/>
      <c r="CI4768" s="850"/>
    </row>
    <row r="4769" spans="85:87" x14ac:dyDescent="0.25">
      <c r="CG4769" s="768"/>
      <c r="CH4769" s="768"/>
      <c r="CI4769" s="850"/>
    </row>
    <row r="4770" spans="85:87" x14ac:dyDescent="0.25">
      <c r="CG4770" s="768"/>
      <c r="CH4770" s="768"/>
      <c r="CI4770" s="850"/>
    </row>
    <row r="4771" spans="85:87" x14ac:dyDescent="0.25">
      <c r="CG4771" s="768"/>
      <c r="CH4771" s="768"/>
      <c r="CI4771" s="850"/>
    </row>
    <row r="4772" spans="85:87" x14ac:dyDescent="0.25">
      <c r="CG4772" s="768"/>
      <c r="CH4772" s="768"/>
      <c r="CI4772" s="850"/>
    </row>
    <row r="4773" spans="85:87" x14ac:dyDescent="0.25">
      <c r="CG4773" s="768"/>
      <c r="CH4773" s="768"/>
      <c r="CI4773" s="850"/>
    </row>
    <row r="4774" spans="85:87" x14ac:dyDescent="0.25">
      <c r="CG4774" s="768"/>
      <c r="CH4774" s="768"/>
      <c r="CI4774" s="850"/>
    </row>
    <row r="4775" spans="85:87" x14ac:dyDescent="0.25">
      <c r="CG4775" s="768"/>
      <c r="CH4775" s="768"/>
      <c r="CI4775" s="850"/>
    </row>
    <row r="4776" spans="85:87" x14ac:dyDescent="0.25">
      <c r="CG4776" s="768"/>
      <c r="CH4776" s="768"/>
      <c r="CI4776" s="850"/>
    </row>
    <row r="4777" spans="85:87" x14ac:dyDescent="0.25">
      <c r="CG4777" s="768"/>
      <c r="CH4777" s="768"/>
      <c r="CI4777" s="850"/>
    </row>
    <row r="4778" spans="85:87" x14ac:dyDescent="0.25">
      <c r="CG4778" s="768"/>
      <c r="CH4778" s="768"/>
      <c r="CI4778" s="850"/>
    </row>
    <row r="4779" spans="85:87" x14ac:dyDescent="0.25">
      <c r="CG4779" s="768"/>
      <c r="CH4779" s="768"/>
      <c r="CI4779" s="850"/>
    </row>
    <row r="4780" spans="85:87" x14ac:dyDescent="0.25">
      <c r="CG4780" s="768"/>
      <c r="CH4780" s="768"/>
      <c r="CI4780" s="850"/>
    </row>
    <row r="4781" spans="85:87" x14ac:dyDescent="0.25">
      <c r="CG4781" s="768"/>
      <c r="CH4781" s="768"/>
      <c r="CI4781" s="850"/>
    </row>
    <row r="4782" spans="85:87" x14ac:dyDescent="0.25">
      <c r="CG4782" s="768"/>
      <c r="CH4782" s="768"/>
      <c r="CI4782" s="850"/>
    </row>
    <row r="4783" spans="85:87" x14ac:dyDescent="0.25">
      <c r="CG4783" s="768"/>
      <c r="CH4783" s="768"/>
      <c r="CI4783" s="850"/>
    </row>
    <row r="4784" spans="85:87" x14ac:dyDescent="0.25">
      <c r="CG4784" s="768"/>
      <c r="CH4784" s="768"/>
      <c r="CI4784" s="850"/>
    </row>
    <row r="4785" spans="85:87" x14ac:dyDescent="0.25">
      <c r="CG4785" s="768"/>
      <c r="CH4785" s="768"/>
      <c r="CI4785" s="850"/>
    </row>
    <row r="4786" spans="85:87" x14ac:dyDescent="0.25">
      <c r="CG4786" s="768"/>
      <c r="CH4786" s="768"/>
      <c r="CI4786" s="850"/>
    </row>
    <row r="4787" spans="85:87" x14ac:dyDescent="0.25">
      <c r="CG4787" s="768"/>
      <c r="CH4787" s="768"/>
      <c r="CI4787" s="850"/>
    </row>
    <row r="4788" spans="85:87" x14ac:dyDescent="0.25">
      <c r="CG4788" s="768"/>
      <c r="CH4788" s="768"/>
      <c r="CI4788" s="850"/>
    </row>
    <row r="4789" spans="85:87" x14ac:dyDescent="0.25">
      <c r="CG4789" s="768"/>
      <c r="CH4789" s="768"/>
      <c r="CI4789" s="850"/>
    </row>
    <row r="4790" spans="85:87" x14ac:dyDescent="0.25">
      <c r="CG4790" s="768"/>
      <c r="CH4790" s="768"/>
      <c r="CI4790" s="850"/>
    </row>
    <row r="4791" spans="85:87" x14ac:dyDescent="0.25">
      <c r="CG4791" s="768"/>
      <c r="CH4791" s="768"/>
      <c r="CI4791" s="850"/>
    </row>
    <row r="4792" spans="85:87" x14ac:dyDescent="0.25">
      <c r="CG4792" s="768"/>
      <c r="CH4792" s="768"/>
      <c r="CI4792" s="850"/>
    </row>
    <row r="4793" spans="85:87" x14ac:dyDescent="0.25">
      <c r="CG4793" s="768"/>
      <c r="CH4793" s="768"/>
      <c r="CI4793" s="850"/>
    </row>
    <row r="4794" spans="85:87" x14ac:dyDescent="0.25">
      <c r="CG4794" s="768"/>
      <c r="CH4794" s="768"/>
      <c r="CI4794" s="850"/>
    </row>
    <row r="4795" spans="85:87" x14ac:dyDescent="0.25">
      <c r="CG4795" s="768"/>
      <c r="CH4795" s="768"/>
      <c r="CI4795" s="850"/>
    </row>
    <row r="4796" spans="85:87" x14ac:dyDescent="0.25">
      <c r="CG4796" s="768"/>
      <c r="CH4796" s="768"/>
      <c r="CI4796" s="850"/>
    </row>
    <row r="4797" spans="85:87" x14ac:dyDescent="0.25">
      <c r="CG4797" s="768"/>
      <c r="CH4797" s="768"/>
      <c r="CI4797" s="850"/>
    </row>
    <row r="4798" spans="85:87" x14ac:dyDescent="0.25">
      <c r="CG4798" s="768"/>
      <c r="CH4798" s="768"/>
      <c r="CI4798" s="850"/>
    </row>
    <row r="4799" spans="85:87" x14ac:dyDescent="0.25">
      <c r="CG4799" s="768"/>
      <c r="CH4799" s="768"/>
      <c r="CI4799" s="850"/>
    </row>
    <row r="4800" spans="85:87" x14ac:dyDescent="0.25">
      <c r="CG4800" s="768"/>
      <c r="CH4800" s="768"/>
      <c r="CI4800" s="850"/>
    </row>
    <row r="4801" spans="85:87" x14ac:dyDescent="0.25">
      <c r="CG4801" s="768"/>
      <c r="CH4801" s="768"/>
      <c r="CI4801" s="850"/>
    </row>
    <row r="4802" spans="85:87" x14ac:dyDescent="0.25">
      <c r="CG4802" s="768"/>
      <c r="CH4802" s="768"/>
      <c r="CI4802" s="850"/>
    </row>
    <row r="4803" spans="85:87" x14ac:dyDescent="0.25">
      <c r="CG4803" s="768"/>
      <c r="CH4803" s="768"/>
      <c r="CI4803" s="850"/>
    </row>
    <row r="4804" spans="85:87" x14ac:dyDescent="0.25">
      <c r="CG4804" s="768"/>
      <c r="CH4804" s="768"/>
      <c r="CI4804" s="850"/>
    </row>
    <row r="4805" spans="85:87" x14ac:dyDescent="0.25">
      <c r="CG4805" s="768"/>
      <c r="CH4805" s="768"/>
      <c r="CI4805" s="850"/>
    </row>
    <row r="4806" spans="85:87" x14ac:dyDescent="0.25">
      <c r="CG4806" s="768"/>
      <c r="CH4806" s="768"/>
      <c r="CI4806" s="850"/>
    </row>
    <row r="4807" spans="85:87" x14ac:dyDescent="0.25">
      <c r="CG4807" s="768"/>
      <c r="CH4807" s="768"/>
      <c r="CI4807" s="850"/>
    </row>
    <row r="4808" spans="85:87" x14ac:dyDescent="0.25">
      <c r="CG4808" s="768"/>
      <c r="CH4808" s="768"/>
      <c r="CI4808" s="850"/>
    </row>
    <row r="4809" spans="85:87" x14ac:dyDescent="0.25">
      <c r="CG4809" s="768"/>
      <c r="CH4809" s="768"/>
      <c r="CI4809" s="850"/>
    </row>
    <row r="4810" spans="85:87" x14ac:dyDescent="0.25">
      <c r="CG4810" s="768"/>
      <c r="CH4810" s="768"/>
      <c r="CI4810" s="850"/>
    </row>
    <row r="4811" spans="85:87" x14ac:dyDescent="0.25">
      <c r="CG4811" s="768"/>
      <c r="CH4811" s="768"/>
      <c r="CI4811" s="850"/>
    </row>
    <row r="4812" spans="85:87" x14ac:dyDescent="0.25">
      <c r="CG4812" s="768"/>
      <c r="CH4812" s="768"/>
      <c r="CI4812" s="850"/>
    </row>
    <row r="4813" spans="85:87" x14ac:dyDescent="0.25">
      <c r="CG4813" s="768"/>
      <c r="CH4813" s="768"/>
      <c r="CI4813" s="850"/>
    </row>
    <row r="4814" spans="85:87" x14ac:dyDescent="0.25">
      <c r="CG4814" s="768"/>
      <c r="CH4814" s="768"/>
      <c r="CI4814" s="850"/>
    </row>
    <row r="4815" spans="85:87" x14ac:dyDescent="0.25">
      <c r="CG4815" s="768"/>
      <c r="CH4815" s="768"/>
      <c r="CI4815" s="850"/>
    </row>
    <row r="4816" spans="85:87" x14ac:dyDescent="0.25">
      <c r="CG4816" s="768"/>
      <c r="CH4816" s="768"/>
      <c r="CI4816" s="850"/>
    </row>
    <row r="4817" spans="85:87" x14ac:dyDescent="0.25">
      <c r="CG4817" s="768"/>
      <c r="CH4817" s="768"/>
      <c r="CI4817" s="850"/>
    </row>
    <row r="4818" spans="85:87" x14ac:dyDescent="0.25">
      <c r="CG4818" s="768"/>
      <c r="CH4818" s="768"/>
      <c r="CI4818" s="850"/>
    </row>
    <row r="4819" spans="85:87" x14ac:dyDescent="0.25">
      <c r="CG4819" s="768"/>
      <c r="CH4819" s="768"/>
      <c r="CI4819" s="850"/>
    </row>
    <row r="4820" spans="85:87" x14ac:dyDescent="0.25">
      <c r="CG4820" s="768"/>
      <c r="CH4820" s="768"/>
      <c r="CI4820" s="850"/>
    </row>
    <row r="4821" spans="85:87" x14ac:dyDescent="0.25">
      <c r="CG4821" s="768"/>
      <c r="CH4821" s="768"/>
      <c r="CI4821" s="850"/>
    </row>
    <row r="4822" spans="85:87" x14ac:dyDescent="0.25">
      <c r="CG4822" s="768"/>
      <c r="CH4822" s="768"/>
      <c r="CI4822" s="850"/>
    </row>
    <row r="4823" spans="85:87" x14ac:dyDescent="0.25">
      <c r="CG4823" s="768"/>
      <c r="CH4823" s="768"/>
      <c r="CI4823" s="850"/>
    </row>
    <row r="4824" spans="85:87" x14ac:dyDescent="0.25">
      <c r="CG4824" s="768"/>
      <c r="CH4824" s="768"/>
      <c r="CI4824" s="850"/>
    </row>
    <row r="4825" spans="85:87" x14ac:dyDescent="0.25">
      <c r="CG4825" s="768"/>
      <c r="CH4825" s="768"/>
      <c r="CI4825" s="850"/>
    </row>
    <row r="4826" spans="85:87" x14ac:dyDescent="0.25">
      <c r="CG4826" s="768"/>
      <c r="CH4826" s="768"/>
      <c r="CI4826" s="850"/>
    </row>
    <row r="4827" spans="85:87" x14ac:dyDescent="0.25">
      <c r="CG4827" s="768"/>
      <c r="CH4827" s="768"/>
      <c r="CI4827" s="850"/>
    </row>
    <row r="4828" spans="85:87" x14ac:dyDescent="0.25">
      <c r="CG4828" s="768"/>
      <c r="CH4828" s="768"/>
      <c r="CI4828" s="850"/>
    </row>
    <row r="4829" spans="85:87" x14ac:dyDescent="0.25">
      <c r="CG4829" s="768"/>
      <c r="CH4829" s="768"/>
      <c r="CI4829" s="850"/>
    </row>
    <row r="4830" spans="85:87" x14ac:dyDescent="0.25">
      <c r="CG4830" s="768"/>
      <c r="CH4830" s="768"/>
      <c r="CI4830" s="850"/>
    </row>
    <row r="4831" spans="85:87" x14ac:dyDescent="0.25">
      <c r="CG4831" s="768"/>
      <c r="CH4831" s="768"/>
      <c r="CI4831" s="850"/>
    </row>
    <row r="4832" spans="85:87" x14ac:dyDescent="0.25">
      <c r="CG4832" s="768"/>
      <c r="CH4832" s="768"/>
      <c r="CI4832" s="850"/>
    </row>
    <row r="4833" spans="85:87" x14ac:dyDescent="0.25">
      <c r="CG4833" s="768"/>
      <c r="CH4833" s="768"/>
      <c r="CI4833" s="850"/>
    </row>
    <row r="4834" spans="85:87" x14ac:dyDescent="0.25">
      <c r="CG4834" s="768"/>
      <c r="CH4834" s="768"/>
      <c r="CI4834" s="850"/>
    </row>
    <row r="4835" spans="85:87" x14ac:dyDescent="0.25">
      <c r="CG4835" s="768"/>
      <c r="CH4835" s="768"/>
      <c r="CI4835" s="850"/>
    </row>
    <row r="4836" spans="85:87" x14ac:dyDescent="0.25">
      <c r="CG4836" s="768"/>
      <c r="CH4836" s="768"/>
      <c r="CI4836" s="850"/>
    </row>
    <row r="4837" spans="85:87" x14ac:dyDescent="0.25">
      <c r="CG4837" s="768"/>
      <c r="CH4837" s="768"/>
      <c r="CI4837" s="850"/>
    </row>
    <row r="4838" spans="85:87" x14ac:dyDescent="0.25">
      <c r="CG4838" s="768"/>
      <c r="CH4838" s="768"/>
      <c r="CI4838" s="850"/>
    </row>
    <row r="4839" spans="85:87" x14ac:dyDescent="0.25">
      <c r="CG4839" s="768"/>
      <c r="CH4839" s="768"/>
      <c r="CI4839" s="850"/>
    </row>
    <row r="4840" spans="85:87" x14ac:dyDescent="0.25">
      <c r="CG4840" s="768"/>
      <c r="CH4840" s="768"/>
      <c r="CI4840" s="850"/>
    </row>
    <row r="4841" spans="85:87" x14ac:dyDescent="0.25">
      <c r="CG4841" s="768"/>
      <c r="CH4841" s="768"/>
      <c r="CI4841" s="850"/>
    </row>
    <row r="4842" spans="85:87" x14ac:dyDescent="0.25">
      <c r="CG4842" s="768"/>
      <c r="CH4842" s="768"/>
      <c r="CI4842" s="850"/>
    </row>
    <row r="4843" spans="85:87" x14ac:dyDescent="0.25">
      <c r="CG4843" s="768"/>
      <c r="CH4843" s="768"/>
      <c r="CI4843" s="850"/>
    </row>
    <row r="4844" spans="85:87" x14ac:dyDescent="0.25">
      <c r="CG4844" s="768"/>
      <c r="CH4844" s="768"/>
      <c r="CI4844" s="850"/>
    </row>
    <row r="4845" spans="85:87" x14ac:dyDescent="0.25">
      <c r="CG4845" s="768"/>
      <c r="CH4845" s="768"/>
      <c r="CI4845" s="850"/>
    </row>
    <row r="4846" spans="85:87" x14ac:dyDescent="0.25">
      <c r="CG4846" s="768"/>
      <c r="CH4846" s="768"/>
      <c r="CI4846" s="850"/>
    </row>
    <row r="4847" spans="85:87" x14ac:dyDescent="0.25">
      <c r="CG4847" s="768"/>
      <c r="CH4847" s="768"/>
      <c r="CI4847" s="850"/>
    </row>
    <row r="4848" spans="85:87" x14ac:dyDescent="0.25">
      <c r="CG4848" s="768"/>
      <c r="CH4848" s="768"/>
      <c r="CI4848" s="850"/>
    </row>
    <row r="4849" spans="85:87" x14ac:dyDescent="0.25">
      <c r="CG4849" s="768"/>
      <c r="CH4849" s="768"/>
      <c r="CI4849" s="850"/>
    </row>
    <row r="4850" spans="85:87" x14ac:dyDescent="0.25">
      <c r="CG4850" s="768"/>
      <c r="CH4850" s="768"/>
      <c r="CI4850" s="850"/>
    </row>
    <row r="4851" spans="85:87" x14ac:dyDescent="0.25">
      <c r="CG4851" s="768"/>
      <c r="CH4851" s="768"/>
      <c r="CI4851" s="850"/>
    </row>
    <row r="4852" spans="85:87" x14ac:dyDescent="0.25">
      <c r="CG4852" s="768"/>
      <c r="CH4852" s="768"/>
      <c r="CI4852" s="850"/>
    </row>
    <row r="4853" spans="85:87" x14ac:dyDescent="0.25">
      <c r="CG4853" s="768"/>
      <c r="CH4853" s="768"/>
      <c r="CI4853" s="850"/>
    </row>
    <row r="4854" spans="85:87" x14ac:dyDescent="0.25">
      <c r="CG4854" s="768"/>
      <c r="CH4854" s="768"/>
      <c r="CI4854" s="850"/>
    </row>
    <row r="4855" spans="85:87" x14ac:dyDescent="0.25">
      <c r="CG4855" s="768"/>
      <c r="CH4855" s="768"/>
      <c r="CI4855" s="850"/>
    </row>
    <row r="4856" spans="85:87" x14ac:dyDescent="0.25">
      <c r="CG4856" s="768"/>
      <c r="CH4856" s="768"/>
      <c r="CI4856" s="850"/>
    </row>
    <row r="4857" spans="85:87" x14ac:dyDescent="0.25">
      <c r="CG4857" s="768"/>
      <c r="CH4857" s="768"/>
      <c r="CI4857" s="850"/>
    </row>
    <row r="4858" spans="85:87" x14ac:dyDescent="0.25">
      <c r="CG4858" s="768"/>
      <c r="CH4858" s="768"/>
      <c r="CI4858" s="850"/>
    </row>
    <row r="4859" spans="85:87" x14ac:dyDescent="0.25">
      <c r="CG4859" s="768"/>
      <c r="CH4859" s="768"/>
      <c r="CI4859" s="850"/>
    </row>
    <row r="4860" spans="85:87" x14ac:dyDescent="0.25">
      <c r="CG4860" s="768"/>
      <c r="CH4860" s="768"/>
      <c r="CI4860" s="850"/>
    </row>
    <row r="4861" spans="85:87" x14ac:dyDescent="0.25">
      <c r="CG4861" s="768"/>
      <c r="CH4861" s="768"/>
      <c r="CI4861" s="850"/>
    </row>
    <row r="4862" spans="85:87" x14ac:dyDescent="0.25">
      <c r="CG4862" s="768"/>
      <c r="CH4862" s="768"/>
      <c r="CI4862" s="850"/>
    </row>
    <row r="4863" spans="85:87" x14ac:dyDescent="0.25">
      <c r="CG4863" s="768"/>
      <c r="CH4863" s="768"/>
      <c r="CI4863" s="850"/>
    </row>
    <row r="4864" spans="85:87" x14ac:dyDescent="0.25">
      <c r="CG4864" s="768"/>
      <c r="CH4864" s="768"/>
      <c r="CI4864" s="850"/>
    </row>
    <row r="4865" spans="85:87" x14ac:dyDescent="0.25">
      <c r="CG4865" s="768"/>
      <c r="CH4865" s="768"/>
      <c r="CI4865" s="850"/>
    </row>
    <row r="4866" spans="85:87" x14ac:dyDescent="0.25">
      <c r="CG4866" s="768"/>
      <c r="CH4866" s="768"/>
      <c r="CI4866" s="850"/>
    </row>
    <row r="4867" spans="85:87" x14ac:dyDescent="0.25">
      <c r="CG4867" s="768"/>
      <c r="CH4867" s="768"/>
      <c r="CI4867" s="850"/>
    </row>
    <row r="4868" spans="85:87" x14ac:dyDescent="0.25">
      <c r="CG4868" s="768"/>
      <c r="CH4868" s="768"/>
      <c r="CI4868" s="850"/>
    </row>
    <row r="4869" spans="85:87" x14ac:dyDescent="0.25">
      <c r="CG4869" s="768"/>
      <c r="CH4869" s="768"/>
      <c r="CI4869" s="850"/>
    </row>
    <row r="4870" spans="85:87" x14ac:dyDescent="0.25">
      <c r="CG4870" s="768"/>
      <c r="CH4870" s="768"/>
      <c r="CI4870" s="850"/>
    </row>
    <row r="4871" spans="85:87" x14ac:dyDescent="0.25">
      <c r="CG4871" s="768"/>
      <c r="CH4871" s="768"/>
      <c r="CI4871" s="850"/>
    </row>
    <row r="4872" spans="85:87" x14ac:dyDescent="0.25">
      <c r="CG4872" s="768"/>
      <c r="CH4872" s="768"/>
      <c r="CI4872" s="850"/>
    </row>
    <row r="4873" spans="85:87" x14ac:dyDescent="0.25">
      <c r="CG4873" s="768"/>
      <c r="CH4873" s="768"/>
      <c r="CI4873" s="850"/>
    </row>
    <row r="4874" spans="85:87" x14ac:dyDescent="0.25">
      <c r="CG4874" s="768"/>
      <c r="CH4874" s="768"/>
      <c r="CI4874" s="850"/>
    </row>
    <row r="4875" spans="85:87" x14ac:dyDescent="0.25">
      <c r="CG4875" s="768"/>
      <c r="CH4875" s="768"/>
      <c r="CI4875" s="850"/>
    </row>
    <row r="4876" spans="85:87" x14ac:dyDescent="0.25">
      <c r="CG4876" s="768"/>
      <c r="CH4876" s="768"/>
      <c r="CI4876" s="850"/>
    </row>
    <row r="4877" spans="85:87" x14ac:dyDescent="0.25">
      <c r="CG4877" s="768"/>
      <c r="CH4877" s="768"/>
      <c r="CI4877" s="850"/>
    </row>
    <row r="4878" spans="85:87" x14ac:dyDescent="0.25">
      <c r="CG4878" s="768"/>
      <c r="CH4878" s="768"/>
      <c r="CI4878" s="850"/>
    </row>
    <row r="4879" spans="85:87" x14ac:dyDescent="0.25">
      <c r="CG4879" s="768"/>
      <c r="CH4879" s="768"/>
      <c r="CI4879" s="850"/>
    </row>
    <row r="4880" spans="85:87" x14ac:dyDescent="0.25">
      <c r="CG4880" s="768"/>
      <c r="CH4880" s="768"/>
      <c r="CI4880" s="850"/>
    </row>
    <row r="4881" spans="85:87" x14ac:dyDescent="0.25">
      <c r="CG4881" s="768"/>
      <c r="CH4881" s="768"/>
      <c r="CI4881" s="850"/>
    </row>
    <row r="4882" spans="85:87" x14ac:dyDescent="0.25">
      <c r="CG4882" s="768"/>
      <c r="CH4882" s="768"/>
      <c r="CI4882" s="850"/>
    </row>
    <row r="4883" spans="85:87" x14ac:dyDescent="0.25">
      <c r="CG4883" s="768"/>
      <c r="CH4883" s="768"/>
      <c r="CI4883" s="850"/>
    </row>
    <row r="4884" spans="85:87" x14ac:dyDescent="0.25">
      <c r="CG4884" s="768"/>
      <c r="CH4884" s="768"/>
      <c r="CI4884" s="850"/>
    </row>
    <row r="4885" spans="85:87" x14ac:dyDescent="0.25">
      <c r="CG4885" s="768"/>
      <c r="CH4885" s="768"/>
      <c r="CI4885" s="850"/>
    </row>
    <row r="4886" spans="85:87" x14ac:dyDescent="0.25">
      <c r="CG4886" s="768"/>
      <c r="CH4886" s="768"/>
      <c r="CI4886" s="850"/>
    </row>
    <row r="4887" spans="85:87" x14ac:dyDescent="0.25">
      <c r="CG4887" s="768"/>
      <c r="CH4887" s="768"/>
      <c r="CI4887" s="850"/>
    </row>
    <row r="4888" spans="85:87" x14ac:dyDescent="0.25">
      <c r="CG4888" s="768"/>
      <c r="CH4888" s="768"/>
      <c r="CI4888" s="850"/>
    </row>
    <row r="4889" spans="85:87" x14ac:dyDescent="0.25">
      <c r="CG4889" s="768"/>
      <c r="CH4889" s="768"/>
      <c r="CI4889" s="850"/>
    </row>
    <row r="4890" spans="85:87" x14ac:dyDescent="0.25">
      <c r="CG4890" s="768"/>
      <c r="CH4890" s="768"/>
      <c r="CI4890" s="850"/>
    </row>
    <row r="4891" spans="85:87" x14ac:dyDescent="0.25">
      <c r="CG4891" s="768"/>
      <c r="CH4891" s="768"/>
      <c r="CI4891" s="850"/>
    </row>
    <row r="4892" spans="85:87" x14ac:dyDescent="0.25">
      <c r="CG4892" s="768"/>
      <c r="CH4892" s="768"/>
      <c r="CI4892" s="850"/>
    </row>
    <row r="4893" spans="85:87" x14ac:dyDescent="0.25">
      <c r="CG4893" s="768"/>
      <c r="CH4893" s="768"/>
      <c r="CI4893" s="850"/>
    </row>
    <row r="4894" spans="85:87" x14ac:dyDescent="0.25">
      <c r="CG4894" s="768"/>
      <c r="CH4894" s="768"/>
      <c r="CI4894" s="850"/>
    </row>
    <row r="4895" spans="85:87" x14ac:dyDescent="0.25">
      <c r="CG4895" s="768"/>
      <c r="CH4895" s="768"/>
      <c r="CI4895" s="850"/>
    </row>
    <row r="4896" spans="85:87" x14ac:dyDescent="0.25">
      <c r="CG4896" s="768"/>
      <c r="CH4896" s="768"/>
      <c r="CI4896" s="850"/>
    </row>
    <row r="4897" spans="85:87" x14ac:dyDescent="0.25">
      <c r="CG4897" s="768"/>
      <c r="CH4897" s="768"/>
      <c r="CI4897" s="850"/>
    </row>
    <row r="4898" spans="85:87" x14ac:dyDescent="0.25">
      <c r="CG4898" s="768"/>
      <c r="CH4898" s="768"/>
      <c r="CI4898" s="850"/>
    </row>
    <row r="4899" spans="85:87" x14ac:dyDescent="0.25">
      <c r="CG4899" s="768"/>
      <c r="CH4899" s="768"/>
      <c r="CI4899" s="850"/>
    </row>
    <row r="4900" spans="85:87" x14ac:dyDescent="0.25">
      <c r="CG4900" s="768"/>
      <c r="CH4900" s="768"/>
      <c r="CI4900" s="850"/>
    </row>
    <row r="4901" spans="85:87" x14ac:dyDescent="0.25">
      <c r="CG4901" s="768"/>
      <c r="CH4901" s="768"/>
      <c r="CI4901" s="850"/>
    </row>
    <row r="4902" spans="85:87" x14ac:dyDescent="0.25">
      <c r="CG4902" s="768"/>
      <c r="CH4902" s="768"/>
      <c r="CI4902" s="850"/>
    </row>
    <row r="4903" spans="85:87" x14ac:dyDescent="0.25">
      <c r="CG4903" s="768"/>
      <c r="CH4903" s="768"/>
      <c r="CI4903" s="850"/>
    </row>
    <row r="4904" spans="85:87" x14ac:dyDescent="0.25">
      <c r="CG4904" s="768"/>
      <c r="CH4904" s="768"/>
      <c r="CI4904" s="850"/>
    </row>
    <row r="4905" spans="85:87" x14ac:dyDescent="0.25">
      <c r="CG4905" s="768"/>
      <c r="CH4905" s="768"/>
      <c r="CI4905" s="850"/>
    </row>
    <row r="4906" spans="85:87" x14ac:dyDescent="0.25">
      <c r="CG4906" s="768"/>
      <c r="CH4906" s="768"/>
      <c r="CI4906" s="850"/>
    </row>
    <row r="4907" spans="85:87" x14ac:dyDescent="0.25">
      <c r="CG4907" s="768"/>
      <c r="CH4907" s="768"/>
      <c r="CI4907" s="850"/>
    </row>
    <row r="4908" spans="85:87" x14ac:dyDescent="0.25">
      <c r="CG4908" s="768"/>
      <c r="CH4908" s="768"/>
      <c r="CI4908" s="850"/>
    </row>
    <row r="4909" spans="85:87" x14ac:dyDescent="0.25">
      <c r="CG4909" s="768"/>
      <c r="CH4909" s="768"/>
      <c r="CI4909" s="850"/>
    </row>
    <row r="4910" spans="85:87" x14ac:dyDescent="0.25">
      <c r="CG4910" s="768"/>
      <c r="CH4910" s="768"/>
      <c r="CI4910" s="850"/>
    </row>
    <row r="4911" spans="85:87" x14ac:dyDescent="0.25">
      <c r="CG4911" s="768"/>
      <c r="CH4911" s="768"/>
      <c r="CI4911" s="850"/>
    </row>
    <row r="4912" spans="85:87" x14ac:dyDescent="0.25">
      <c r="CG4912" s="768"/>
      <c r="CH4912" s="768"/>
      <c r="CI4912" s="850"/>
    </row>
    <row r="4913" spans="85:87" x14ac:dyDescent="0.25">
      <c r="CG4913" s="768"/>
      <c r="CH4913" s="768"/>
      <c r="CI4913" s="850"/>
    </row>
    <row r="4914" spans="85:87" x14ac:dyDescent="0.25">
      <c r="CG4914" s="768"/>
      <c r="CH4914" s="768"/>
      <c r="CI4914" s="850"/>
    </row>
    <row r="4915" spans="85:87" x14ac:dyDescent="0.25">
      <c r="CG4915" s="768"/>
      <c r="CH4915" s="768"/>
      <c r="CI4915" s="850"/>
    </row>
    <row r="4916" spans="85:87" x14ac:dyDescent="0.25">
      <c r="CG4916" s="768"/>
      <c r="CH4916" s="768"/>
      <c r="CI4916" s="850"/>
    </row>
    <row r="4917" spans="85:87" x14ac:dyDescent="0.25">
      <c r="CG4917" s="768"/>
      <c r="CH4917" s="768"/>
      <c r="CI4917" s="850"/>
    </row>
    <row r="4918" spans="85:87" x14ac:dyDescent="0.25">
      <c r="CG4918" s="768"/>
      <c r="CH4918" s="768"/>
      <c r="CI4918" s="850"/>
    </row>
    <row r="4919" spans="85:87" x14ac:dyDescent="0.25">
      <c r="CG4919" s="768"/>
      <c r="CH4919" s="768"/>
      <c r="CI4919" s="850"/>
    </row>
    <row r="4920" spans="85:87" x14ac:dyDescent="0.25">
      <c r="CG4920" s="768"/>
      <c r="CH4920" s="768"/>
      <c r="CI4920" s="850"/>
    </row>
    <row r="4921" spans="85:87" x14ac:dyDescent="0.25">
      <c r="CG4921" s="768"/>
      <c r="CH4921" s="768"/>
      <c r="CI4921" s="850"/>
    </row>
    <row r="4922" spans="85:87" x14ac:dyDescent="0.25">
      <c r="CG4922" s="768"/>
      <c r="CH4922" s="768"/>
      <c r="CI4922" s="850"/>
    </row>
    <row r="4923" spans="85:87" x14ac:dyDescent="0.25">
      <c r="CG4923" s="768"/>
      <c r="CH4923" s="768"/>
      <c r="CI4923" s="850"/>
    </row>
    <row r="4924" spans="85:87" x14ac:dyDescent="0.25">
      <c r="CG4924" s="768"/>
      <c r="CH4924" s="768"/>
      <c r="CI4924" s="850"/>
    </row>
    <row r="4925" spans="85:87" x14ac:dyDescent="0.25">
      <c r="CG4925" s="768"/>
      <c r="CH4925" s="768"/>
      <c r="CI4925" s="850"/>
    </row>
    <row r="4926" spans="85:87" x14ac:dyDescent="0.25">
      <c r="CG4926" s="768"/>
      <c r="CH4926" s="768"/>
      <c r="CI4926" s="850"/>
    </row>
    <row r="4927" spans="85:87" x14ac:dyDescent="0.25">
      <c r="CG4927" s="768"/>
      <c r="CH4927" s="768"/>
      <c r="CI4927" s="850"/>
    </row>
    <row r="4928" spans="85:87" x14ac:dyDescent="0.25">
      <c r="CG4928" s="768"/>
      <c r="CH4928" s="768"/>
      <c r="CI4928" s="850"/>
    </row>
    <row r="4929" spans="85:87" x14ac:dyDescent="0.25">
      <c r="CG4929" s="768"/>
      <c r="CH4929" s="768"/>
      <c r="CI4929" s="850"/>
    </row>
    <row r="4930" spans="85:87" x14ac:dyDescent="0.25">
      <c r="CG4930" s="768"/>
      <c r="CH4930" s="768"/>
      <c r="CI4930" s="850"/>
    </row>
    <row r="4931" spans="85:87" x14ac:dyDescent="0.25">
      <c r="CG4931" s="768"/>
      <c r="CH4931" s="768"/>
      <c r="CI4931" s="850"/>
    </row>
    <row r="4932" spans="85:87" x14ac:dyDescent="0.25">
      <c r="CG4932" s="768"/>
      <c r="CH4932" s="768"/>
      <c r="CI4932" s="850"/>
    </row>
    <row r="4933" spans="85:87" x14ac:dyDescent="0.25">
      <c r="CG4933" s="768"/>
      <c r="CH4933" s="768"/>
      <c r="CI4933" s="850"/>
    </row>
    <row r="4934" spans="85:87" x14ac:dyDescent="0.25">
      <c r="CG4934" s="768"/>
      <c r="CH4934" s="768"/>
      <c r="CI4934" s="850"/>
    </row>
    <row r="4935" spans="85:87" x14ac:dyDescent="0.25">
      <c r="CG4935" s="768"/>
      <c r="CH4935" s="768"/>
      <c r="CI4935" s="850"/>
    </row>
    <row r="4936" spans="85:87" x14ac:dyDescent="0.25">
      <c r="CG4936" s="768"/>
      <c r="CH4936" s="768"/>
      <c r="CI4936" s="850"/>
    </row>
    <row r="4937" spans="85:87" x14ac:dyDescent="0.25">
      <c r="CG4937" s="768"/>
      <c r="CH4937" s="768"/>
      <c r="CI4937" s="850"/>
    </row>
    <row r="4938" spans="85:87" x14ac:dyDescent="0.25">
      <c r="CG4938" s="768"/>
      <c r="CH4938" s="768"/>
      <c r="CI4938" s="850"/>
    </row>
    <row r="4939" spans="85:87" x14ac:dyDescent="0.25">
      <c r="CG4939" s="768"/>
      <c r="CH4939" s="768"/>
      <c r="CI4939" s="850"/>
    </row>
    <row r="4940" spans="85:87" x14ac:dyDescent="0.25">
      <c r="CG4940" s="768"/>
      <c r="CH4940" s="768"/>
      <c r="CI4940" s="850"/>
    </row>
    <row r="4941" spans="85:87" x14ac:dyDescent="0.25">
      <c r="CG4941" s="768"/>
      <c r="CH4941" s="768"/>
      <c r="CI4941" s="850"/>
    </row>
    <row r="4942" spans="85:87" x14ac:dyDescent="0.25">
      <c r="CG4942" s="768"/>
      <c r="CH4942" s="768"/>
      <c r="CI4942" s="850"/>
    </row>
    <row r="4943" spans="85:87" x14ac:dyDescent="0.25">
      <c r="CG4943" s="768"/>
      <c r="CH4943" s="768"/>
      <c r="CI4943" s="850"/>
    </row>
    <row r="4944" spans="85:87" x14ac:dyDescent="0.25">
      <c r="CG4944" s="768"/>
      <c r="CH4944" s="768"/>
      <c r="CI4944" s="850"/>
    </row>
    <row r="4945" spans="85:87" x14ac:dyDescent="0.25">
      <c r="CG4945" s="768"/>
      <c r="CH4945" s="768"/>
      <c r="CI4945" s="850"/>
    </row>
    <row r="4946" spans="85:87" x14ac:dyDescent="0.25">
      <c r="CG4946" s="768"/>
      <c r="CH4946" s="768"/>
      <c r="CI4946" s="850"/>
    </row>
    <row r="4947" spans="85:87" x14ac:dyDescent="0.25">
      <c r="CG4947" s="768"/>
      <c r="CH4947" s="768"/>
      <c r="CI4947" s="850"/>
    </row>
    <row r="4948" spans="85:87" x14ac:dyDescent="0.25">
      <c r="CG4948" s="768"/>
      <c r="CH4948" s="768"/>
      <c r="CI4948" s="850"/>
    </row>
    <row r="4949" spans="85:87" x14ac:dyDescent="0.25">
      <c r="CG4949" s="768"/>
      <c r="CH4949" s="768"/>
      <c r="CI4949" s="850"/>
    </row>
    <row r="4950" spans="85:87" x14ac:dyDescent="0.25">
      <c r="CG4950" s="768"/>
      <c r="CH4950" s="768"/>
      <c r="CI4950" s="850"/>
    </row>
    <row r="4951" spans="85:87" x14ac:dyDescent="0.25">
      <c r="CG4951" s="768"/>
      <c r="CH4951" s="768"/>
      <c r="CI4951" s="850"/>
    </row>
    <row r="4952" spans="85:87" x14ac:dyDescent="0.25">
      <c r="CG4952" s="768"/>
      <c r="CH4952" s="768"/>
      <c r="CI4952" s="850"/>
    </row>
    <row r="4953" spans="85:87" x14ac:dyDescent="0.25">
      <c r="CG4953" s="768"/>
      <c r="CH4953" s="768"/>
      <c r="CI4953" s="850"/>
    </row>
    <row r="4954" spans="85:87" x14ac:dyDescent="0.25">
      <c r="CG4954" s="768"/>
      <c r="CH4954" s="768"/>
      <c r="CI4954" s="850"/>
    </row>
    <row r="4955" spans="85:87" x14ac:dyDescent="0.25">
      <c r="CG4955" s="768"/>
      <c r="CH4955" s="768"/>
      <c r="CI4955" s="850"/>
    </row>
    <row r="4956" spans="85:87" x14ac:dyDescent="0.25">
      <c r="CG4956" s="768"/>
      <c r="CH4956" s="768"/>
      <c r="CI4956" s="850"/>
    </row>
    <row r="4957" spans="85:87" x14ac:dyDescent="0.25">
      <c r="CG4957" s="768"/>
      <c r="CH4957" s="768"/>
      <c r="CI4957" s="850"/>
    </row>
    <row r="4958" spans="85:87" x14ac:dyDescent="0.25">
      <c r="CG4958" s="768"/>
      <c r="CH4958" s="768"/>
      <c r="CI4958" s="850"/>
    </row>
    <row r="4959" spans="85:87" x14ac:dyDescent="0.25">
      <c r="CG4959" s="768"/>
      <c r="CH4959" s="768"/>
      <c r="CI4959" s="850"/>
    </row>
    <row r="4960" spans="85:87" x14ac:dyDescent="0.25">
      <c r="CG4960" s="768"/>
      <c r="CH4960" s="768"/>
      <c r="CI4960" s="850"/>
    </row>
    <row r="4961" spans="85:87" x14ac:dyDescent="0.25">
      <c r="CG4961" s="768"/>
      <c r="CH4961" s="768"/>
      <c r="CI4961" s="850"/>
    </row>
    <row r="4962" spans="85:87" x14ac:dyDescent="0.25">
      <c r="CG4962" s="768"/>
      <c r="CH4962" s="768"/>
      <c r="CI4962" s="850"/>
    </row>
    <row r="4963" spans="85:87" x14ac:dyDescent="0.25">
      <c r="CG4963" s="768"/>
      <c r="CH4963" s="768"/>
      <c r="CI4963" s="850"/>
    </row>
    <row r="4964" spans="85:87" x14ac:dyDescent="0.25">
      <c r="CG4964" s="768"/>
      <c r="CH4964" s="768"/>
      <c r="CI4964" s="850"/>
    </row>
    <row r="4965" spans="85:87" x14ac:dyDescent="0.25">
      <c r="CG4965" s="768"/>
      <c r="CH4965" s="768"/>
      <c r="CI4965" s="850"/>
    </row>
    <row r="4966" spans="85:87" x14ac:dyDescent="0.25">
      <c r="CG4966" s="768"/>
      <c r="CH4966" s="768"/>
      <c r="CI4966" s="850"/>
    </row>
    <row r="4967" spans="85:87" x14ac:dyDescent="0.25">
      <c r="CG4967" s="768"/>
      <c r="CH4967" s="768"/>
      <c r="CI4967" s="850"/>
    </row>
    <row r="4968" spans="85:87" x14ac:dyDescent="0.25">
      <c r="CG4968" s="768"/>
      <c r="CH4968" s="768"/>
      <c r="CI4968" s="850"/>
    </row>
    <row r="4969" spans="85:87" x14ac:dyDescent="0.25">
      <c r="CG4969" s="768"/>
      <c r="CH4969" s="768"/>
      <c r="CI4969" s="850"/>
    </row>
    <row r="4970" spans="85:87" x14ac:dyDescent="0.25">
      <c r="CG4970" s="768"/>
      <c r="CH4970" s="768"/>
      <c r="CI4970" s="850"/>
    </row>
    <row r="4971" spans="85:87" x14ac:dyDescent="0.25">
      <c r="CG4971" s="768"/>
      <c r="CH4971" s="768"/>
      <c r="CI4971" s="850"/>
    </row>
    <row r="4972" spans="85:87" x14ac:dyDescent="0.25">
      <c r="CG4972" s="768"/>
      <c r="CH4972" s="768"/>
      <c r="CI4972" s="850"/>
    </row>
    <row r="4973" spans="85:87" x14ac:dyDescent="0.25">
      <c r="CG4973" s="768"/>
      <c r="CH4973" s="768"/>
      <c r="CI4973" s="850"/>
    </row>
    <row r="4974" spans="85:87" x14ac:dyDescent="0.25">
      <c r="CG4974" s="768"/>
      <c r="CH4974" s="768"/>
      <c r="CI4974" s="850"/>
    </row>
    <row r="4975" spans="85:87" x14ac:dyDescent="0.25">
      <c r="CG4975" s="768"/>
      <c r="CH4975" s="768"/>
      <c r="CI4975" s="850"/>
    </row>
    <row r="4976" spans="85:87" x14ac:dyDescent="0.25">
      <c r="CG4976" s="768"/>
      <c r="CH4976" s="768"/>
      <c r="CI4976" s="850"/>
    </row>
    <row r="4977" spans="85:87" x14ac:dyDescent="0.25">
      <c r="CG4977" s="768"/>
      <c r="CH4977" s="768"/>
      <c r="CI4977" s="850"/>
    </row>
    <row r="4978" spans="85:87" x14ac:dyDescent="0.25">
      <c r="CG4978" s="768"/>
      <c r="CH4978" s="768"/>
      <c r="CI4978" s="850"/>
    </row>
    <row r="4979" spans="85:87" x14ac:dyDescent="0.25">
      <c r="CG4979" s="768"/>
      <c r="CH4979" s="768"/>
      <c r="CI4979" s="850"/>
    </row>
    <row r="4980" spans="85:87" x14ac:dyDescent="0.25">
      <c r="CG4980" s="768"/>
      <c r="CH4980" s="768"/>
      <c r="CI4980" s="850"/>
    </row>
    <row r="4981" spans="85:87" x14ac:dyDescent="0.25">
      <c r="CG4981" s="768"/>
      <c r="CH4981" s="768"/>
      <c r="CI4981" s="850"/>
    </row>
    <row r="4982" spans="85:87" x14ac:dyDescent="0.25">
      <c r="CG4982" s="768"/>
      <c r="CH4982" s="768"/>
      <c r="CI4982" s="850"/>
    </row>
    <row r="4983" spans="85:87" x14ac:dyDescent="0.25">
      <c r="CG4983" s="768"/>
      <c r="CH4983" s="768"/>
      <c r="CI4983" s="850"/>
    </row>
    <row r="4984" spans="85:87" x14ac:dyDescent="0.25">
      <c r="CG4984" s="768"/>
      <c r="CH4984" s="768"/>
      <c r="CI4984" s="850"/>
    </row>
    <row r="4985" spans="85:87" x14ac:dyDescent="0.25">
      <c r="CG4985" s="768"/>
      <c r="CH4985" s="768"/>
      <c r="CI4985" s="850"/>
    </row>
    <row r="4986" spans="85:87" x14ac:dyDescent="0.25">
      <c r="CG4986" s="768"/>
      <c r="CH4986" s="768"/>
      <c r="CI4986" s="850"/>
    </row>
    <row r="4987" spans="85:87" x14ac:dyDescent="0.25">
      <c r="CG4987" s="768"/>
      <c r="CH4987" s="768"/>
      <c r="CI4987" s="850"/>
    </row>
    <row r="4988" spans="85:87" x14ac:dyDescent="0.25">
      <c r="CG4988" s="768"/>
      <c r="CH4988" s="768"/>
      <c r="CI4988" s="850"/>
    </row>
    <row r="4989" spans="85:87" x14ac:dyDescent="0.25">
      <c r="CG4989" s="768"/>
      <c r="CH4989" s="768"/>
      <c r="CI4989" s="850"/>
    </row>
    <row r="4990" spans="85:87" x14ac:dyDescent="0.25">
      <c r="CG4990" s="768"/>
      <c r="CH4990" s="768"/>
      <c r="CI4990" s="850"/>
    </row>
    <row r="4991" spans="85:87" x14ac:dyDescent="0.25">
      <c r="CG4991" s="768"/>
      <c r="CH4991" s="768"/>
      <c r="CI4991" s="850"/>
    </row>
    <row r="4992" spans="85:87" x14ac:dyDescent="0.25">
      <c r="CG4992" s="768"/>
      <c r="CH4992" s="768"/>
      <c r="CI4992" s="850"/>
    </row>
    <row r="4993" spans="85:87" x14ac:dyDescent="0.25">
      <c r="CG4993" s="768"/>
      <c r="CH4993" s="768"/>
      <c r="CI4993" s="850"/>
    </row>
    <row r="4994" spans="85:87" x14ac:dyDescent="0.25">
      <c r="CG4994" s="768"/>
      <c r="CH4994" s="768"/>
      <c r="CI4994" s="850"/>
    </row>
    <row r="4995" spans="85:87" x14ac:dyDescent="0.25">
      <c r="CG4995" s="768"/>
      <c r="CH4995" s="768"/>
      <c r="CI4995" s="850"/>
    </row>
    <row r="4996" spans="85:87" x14ac:dyDescent="0.25">
      <c r="CG4996" s="768"/>
      <c r="CH4996" s="768"/>
      <c r="CI4996" s="850"/>
    </row>
    <row r="4997" spans="85:87" x14ac:dyDescent="0.25">
      <c r="CG4997" s="768"/>
      <c r="CH4997" s="768"/>
      <c r="CI4997" s="850"/>
    </row>
    <row r="4998" spans="85:87" x14ac:dyDescent="0.25">
      <c r="CG4998" s="768"/>
      <c r="CH4998" s="768"/>
      <c r="CI4998" s="850"/>
    </row>
    <row r="4999" spans="85:87" x14ac:dyDescent="0.25">
      <c r="CG4999" s="768"/>
      <c r="CH4999" s="768"/>
      <c r="CI4999" s="850"/>
    </row>
    <row r="5000" spans="85:87" x14ac:dyDescent="0.25">
      <c r="CG5000" s="768"/>
      <c r="CH5000" s="768"/>
      <c r="CI5000" s="850"/>
    </row>
    <row r="5001" spans="85:87" x14ac:dyDescent="0.25">
      <c r="CG5001" s="768"/>
      <c r="CH5001" s="768"/>
      <c r="CI5001" s="850"/>
    </row>
    <row r="5002" spans="85:87" x14ac:dyDescent="0.25">
      <c r="CG5002" s="768"/>
      <c r="CH5002" s="768"/>
      <c r="CI5002" s="850"/>
    </row>
    <row r="5003" spans="85:87" x14ac:dyDescent="0.25">
      <c r="CG5003" s="768"/>
      <c r="CH5003" s="768"/>
      <c r="CI5003" s="850"/>
    </row>
    <row r="5004" spans="85:87" x14ac:dyDescent="0.25">
      <c r="CG5004" s="768"/>
      <c r="CH5004" s="768"/>
      <c r="CI5004" s="850"/>
    </row>
    <row r="5005" spans="85:87" x14ac:dyDescent="0.25">
      <c r="CG5005" s="768"/>
      <c r="CH5005" s="768"/>
      <c r="CI5005" s="850"/>
    </row>
    <row r="5006" spans="85:87" x14ac:dyDescent="0.25">
      <c r="CG5006" s="768"/>
      <c r="CH5006" s="768"/>
      <c r="CI5006" s="850"/>
    </row>
    <row r="5007" spans="85:87" x14ac:dyDescent="0.25">
      <c r="CG5007" s="768"/>
      <c r="CH5007" s="768"/>
      <c r="CI5007" s="850"/>
    </row>
    <row r="5008" spans="85:87" x14ac:dyDescent="0.25">
      <c r="CG5008" s="768"/>
      <c r="CH5008" s="768"/>
      <c r="CI5008" s="850"/>
    </row>
    <row r="5009" spans="85:87" x14ac:dyDescent="0.25">
      <c r="CG5009" s="768"/>
      <c r="CH5009" s="768"/>
      <c r="CI5009" s="850"/>
    </row>
    <row r="5010" spans="85:87" x14ac:dyDescent="0.25">
      <c r="CG5010" s="768"/>
      <c r="CH5010" s="768"/>
      <c r="CI5010" s="850"/>
    </row>
    <row r="5011" spans="85:87" x14ac:dyDescent="0.25">
      <c r="CG5011" s="768"/>
      <c r="CH5011" s="768"/>
      <c r="CI5011" s="850"/>
    </row>
    <row r="5012" spans="85:87" x14ac:dyDescent="0.25">
      <c r="CG5012" s="768"/>
      <c r="CH5012" s="768"/>
      <c r="CI5012" s="850"/>
    </row>
    <row r="5013" spans="85:87" x14ac:dyDescent="0.25">
      <c r="CG5013" s="768"/>
      <c r="CH5013" s="768"/>
      <c r="CI5013" s="850"/>
    </row>
    <row r="5014" spans="85:87" x14ac:dyDescent="0.25">
      <c r="CG5014" s="768"/>
      <c r="CH5014" s="768"/>
      <c r="CI5014" s="850"/>
    </row>
    <row r="5015" spans="85:87" x14ac:dyDescent="0.25">
      <c r="CG5015" s="768"/>
      <c r="CH5015" s="768"/>
      <c r="CI5015" s="850"/>
    </row>
    <row r="5016" spans="85:87" x14ac:dyDescent="0.25">
      <c r="CG5016" s="768"/>
      <c r="CH5016" s="768"/>
      <c r="CI5016" s="850"/>
    </row>
    <row r="5017" spans="85:87" x14ac:dyDescent="0.25">
      <c r="CG5017" s="768"/>
      <c r="CH5017" s="768"/>
      <c r="CI5017" s="850"/>
    </row>
    <row r="5018" spans="85:87" x14ac:dyDescent="0.25">
      <c r="CG5018" s="768"/>
      <c r="CH5018" s="768"/>
      <c r="CI5018" s="850"/>
    </row>
    <row r="5019" spans="85:87" x14ac:dyDescent="0.25">
      <c r="CG5019" s="768"/>
      <c r="CH5019" s="768"/>
      <c r="CI5019" s="850"/>
    </row>
    <row r="5020" spans="85:87" x14ac:dyDescent="0.25">
      <c r="CG5020" s="768"/>
      <c r="CH5020" s="768"/>
      <c r="CI5020" s="850"/>
    </row>
    <row r="5021" spans="85:87" x14ac:dyDescent="0.25">
      <c r="CG5021" s="768"/>
      <c r="CH5021" s="768"/>
      <c r="CI5021" s="850"/>
    </row>
    <row r="5022" spans="85:87" x14ac:dyDescent="0.25">
      <c r="CG5022" s="768"/>
      <c r="CH5022" s="768"/>
      <c r="CI5022" s="850"/>
    </row>
    <row r="5023" spans="85:87" x14ac:dyDescent="0.25">
      <c r="CG5023" s="768"/>
      <c r="CH5023" s="768"/>
      <c r="CI5023" s="850"/>
    </row>
    <row r="5024" spans="85:87" x14ac:dyDescent="0.25">
      <c r="CG5024" s="768"/>
      <c r="CH5024" s="768"/>
      <c r="CI5024" s="850"/>
    </row>
    <row r="5025" spans="85:87" x14ac:dyDescent="0.25">
      <c r="CG5025" s="768"/>
      <c r="CH5025" s="768"/>
      <c r="CI5025" s="850"/>
    </row>
    <row r="5026" spans="85:87" x14ac:dyDescent="0.25">
      <c r="CG5026" s="768"/>
      <c r="CH5026" s="768"/>
      <c r="CI5026" s="850"/>
    </row>
    <row r="5027" spans="85:87" x14ac:dyDescent="0.25">
      <c r="CG5027" s="768"/>
      <c r="CH5027" s="768"/>
      <c r="CI5027" s="850"/>
    </row>
    <row r="5028" spans="85:87" x14ac:dyDescent="0.25">
      <c r="CG5028" s="768"/>
      <c r="CH5028" s="768"/>
      <c r="CI5028" s="850"/>
    </row>
    <row r="5029" spans="85:87" x14ac:dyDescent="0.25">
      <c r="CG5029" s="768"/>
      <c r="CH5029" s="768"/>
      <c r="CI5029" s="850"/>
    </row>
    <row r="5030" spans="85:87" x14ac:dyDescent="0.25">
      <c r="CG5030" s="768"/>
      <c r="CH5030" s="768"/>
      <c r="CI5030" s="850"/>
    </row>
    <row r="5031" spans="85:87" x14ac:dyDescent="0.25">
      <c r="CG5031" s="768"/>
      <c r="CH5031" s="768"/>
      <c r="CI5031" s="850"/>
    </row>
    <row r="5032" spans="85:87" x14ac:dyDescent="0.25">
      <c r="CG5032" s="768"/>
      <c r="CH5032" s="768"/>
      <c r="CI5032" s="850"/>
    </row>
    <row r="5033" spans="85:87" x14ac:dyDescent="0.25">
      <c r="CG5033" s="768"/>
      <c r="CH5033" s="768"/>
      <c r="CI5033" s="850"/>
    </row>
    <row r="5034" spans="85:87" x14ac:dyDescent="0.25">
      <c r="CG5034" s="768"/>
      <c r="CH5034" s="768"/>
      <c r="CI5034" s="850"/>
    </row>
    <row r="5035" spans="85:87" x14ac:dyDescent="0.25">
      <c r="CG5035" s="768"/>
      <c r="CH5035" s="768"/>
      <c r="CI5035" s="850"/>
    </row>
    <row r="5036" spans="85:87" x14ac:dyDescent="0.25">
      <c r="CG5036" s="768"/>
      <c r="CH5036" s="768"/>
      <c r="CI5036" s="850"/>
    </row>
    <row r="5037" spans="85:87" x14ac:dyDescent="0.25">
      <c r="CG5037" s="768"/>
      <c r="CH5037" s="768"/>
      <c r="CI5037" s="850"/>
    </row>
    <row r="5038" spans="85:87" x14ac:dyDescent="0.25">
      <c r="CG5038" s="768"/>
      <c r="CH5038" s="768"/>
      <c r="CI5038" s="850"/>
    </row>
    <row r="5039" spans="85:87" x14ac:dyDescent="0.25">
      <c r="CG5039" s="768"/>
      <c r="CH5039" s="768"/>
      <c r="CI5039" s="850"/>
    </row>
    <row r="5040" spans="85:87" x14ac:dyDescent="0.25">
      <c r="CG5040" s="768"/>
      <c r="CH5040" s="768"/>
      <c r="CI5040" s="850"/>
    </row>
    <row r="5041" spans="85:87" x14ac:dyDescent="0.25">
      <c r="CG5041" s="768"/>
      <c r="CH5041" s="768"/>
      <c r="CI5041" s="850"/>
    </row>
    <row r="5042" spans="85:87" x14ac:dyDescent="0.25">
      <c r="CG5042" s="768"/>
      <c r="CH5042" s="768"/>
      <c r="CI5042" s="850"/>
    </row>
    <row r="5043" spans="85:87" x14ac:dyDescent="0.25">
      <c r="CG5043" s="768"/>
      <c r="CH5043" s="768"/>
      <c r="CI5043" s="850"/>
    </row>
    <row r="5044" spans="85:87" x14ac:dyDescent="0.25">
      <c r="CG5044" s="768"/>
      <c r="CH5044" s="768"/>
      <c r="CI5044" s="850"/>
    </row>
    <row r="5045" spans="85:87" x14ac:dyDescent="0.25">
      <c r="CG5045" s="768"/>
      <c r="CH5045" s="768"/>
      <c r="CI5045" s="850"/>
    </row>
    <row r="5046" spans="85:87" x14ac:dyDescent="0.25">
      <c r="CG5046" s="768"/>
      <c r="CH5046" s="768"/>
      <c r="CI5046" s="850"/>
    </row>
    <row r="5047" spans="85:87" x14ac:dyDescent="0.25">
      <c r="CG5047" s="768"/>
      <c r="CH5047" s="768"/>
      <c r="CI5047" s="850"/>
    </row>
    <row r="5048" spans="85:87" x14ac:dyDescent="0.25">
      <c r="CG5048" s="768"/>
      <c r="CH5048" s="768"/>
      <c r="CI5048" s="850"/>
    </row>
    <row r="5049" spans="85:87" x14ac:dyDescent="0.25">
      <c r="CG5049" s="768"/>
      <c r="CH5049" s="768"/>
      <c r="CI5049" s="850"/>
    </row>
    <row r="5050" spans="85:87" x14ac:dyDescent="0.25">
      <c r="CG5050" s="768"/>
      <c r="CH5050" s="768"/>
      <c r="CI5050" s="850"/>
    </row>
    <row r="5051" spans="85:87" x14ac:dyDescent="0.25">
      <c r="CG5051" s="768"/>
      <c r="CH5051" s="768"/>
      <c r="CI5051" s="850"/>
    </row>
    <row r="5052" spans="85:87" x14ac:dyDescent="0.25">
      <c r="CG5052" s="768"/>
      <c r="CH5052" s="768"/>
      <c r="CI5052" s="850"/>
    </row>
    <row r="5053" spans="85:87" x14ac:dyDescent="0.25">
      <c r="CG5053" s="768"/>
      <c r="CH5053" s="768"/>
      <c r="CI5053" s="850"/>
    </row>
    <row r="5054" spans="85:87" x14ac:dyDescent="0.25">
      <c r="CG5054" s="768"/>
      <c r="CH5054" s="768"/>
      <c r="CI5054" s="850"/>
    </row>
    <row r="5055" spans="85:87" x14ac:dyDescent="0.25">
      <c r="CG5055" s="768"/>
      <c r="CH5055" s="768"/>
      <c r="CI5055" s="850"/>
    </row>
    <row r="5056" spans="85:87" x14ac:dyDescent="0.25">
      <c r="CG5056" s="768"/>
      <c r="CH5056" s="768"/>
      <c r="CI5056" s="850"/>
    </row>
    <row r="5057" spans="85:87" x14ac:dyDescent="0.25">
      <c r="CG5057" s="768"/>
      <c r="CH5057" s="768"/>
      <c r="CI5057" s="850"/>
    </row>
    <row r="5058" spans="85:87" x14ac:dyDescent="0.25">
      <c r="CG5058" s="768"/>
      <c r="CH5058" s="768"/>
      <c r="CI5058" s="850"/>
    </row>
    <row r="5059" spans="85:87" x14ac:dyDescent="0.25">
      <c r="CG5059" s="768"/>
      <c r="CH5059" s="768"/>
      <c r="CI5059" s="850"/>
    </row>
    <row r="5060" spans="85:87" x14ac:dyDescent="0.25">
      <c r="CG5060" s="768"/>
      <c r="CH5060" s="768"/>
      <c r="CI5060" s="850"/>
    </row>
    <row r="5061" spans="85:87" x14ac:dyDescent="0.25">
      <c r="CG5061" s="768"/>
      <c r="CH5061" s="768"/>
      <c r="CI5061" s="850"/>
    </row>
    <row r="5062" spans="85:87" x14ac:dyDescent="0.25">
      <c r="CG5062" s="768"/>
      <c r="CH5062" s="768"/>
      <c r="CI5062" s="850"/>
    </row>
    <row r="5063" spans="85:87" x14ac:dyDescent="0.25">
      <c r="CG5063" s="768"/>
      <c r="CH5063" s="768"/>
      <c r="CI5063" s="850"/>
    </row>
    <row r="5064" spans="85:87" x14ac:dyDescent="0.25">
      <c r="CG5064" s="768"/>
      <c r="CH5064" s="768"/>
      <c r="CI5064" s="850"/>
    </row>
    <row r="5065" spans="85:87" x14ac:dyDescent="0.25">
      <c r="CG5065" s="768"/>
      <c r="CH5065" s="768"/>
      <c r="CI5065" s="850"/>
    </row>
    <row r="5066" spans="85:87" x14ac:dyDescent="0.25">
      <c r="CG5066" s="768"/>
      <c r="CH5066" s="768"/>
      <c r="CI5066" s="850"/>
    </row>
    <row r="5067" spans="85:87" x14ac:dyDescent="0.25">
      <c r="CG5067" s="768"/>
      <c r="CH5067" s="768"/>
      <c r="CI5067" s="850"/>
    </row>
    <row r="5068" spans="85:87" x14ac:dyDescent="0.25">
      <c r="CG5068" s="768"/>
      <c r="CH5068" s="768"/>
      <c r="CI5068" s="850"/>
    </row>
    <row r="5069" spans="85:87" x14ac:dyDescent="0.25">
      <c r="CG5069" s="768"/>
      <c r="CH5069" s="768"/>
      <c r="CI5069" s="850"/>
    </row>
    <row r="5070" spans="85:87" x14ac:dyDescent="0.25">
      <c r="CG5070" s="768"/>
      <c r="CH5070" s="768"/>
      <c r="CI5070" s="850"/>
    </row>
    <row r="5071" spans="85:87" x14ac:dyDescent="0.25">
      <c r="CG5071" s="768"/>
      <c r="CH5071" s="768"/>
      <c r="CI5071" s="850"/>
    </row>
    <row r="5072" spans="85:87" x14ac:dyDescent="0.25">
      <c r="CG5072" s="768"/>
      <c r="CH5072" s="768"/>
      <c r="CI5072" s="850"/>
    </row>
    <row r="5073" spans="85:87" x14ac:dyDescent="0.25">
      <c r="CG5073" s="768"/>
      <c r="CH5073" s="768"/>
      <c r="CI5073" s="850"/>
    </row>
    <row r="5074" spans="85:87" x14ac:dyDescent="0.25">
      <c r="CG5074" s="768"/>
      <c r="CH5074" s="768"/>
      <c r="CI5074" s="850"/>
    </row>
    <row r="5075" spans="85:87" x14ac:dyDescent="0.25">
      <c r="CG5075" s="768"/>
      <c r="CH5075" s="768"/>
      <c r="CI5075" s="850"/>
    </row>
    <row r="5076" spans="85:87" x14ac:dyDescent="0.25">
      <c r="CG5076" s="768"/>
      <c r="CH5076" s="768"/>
      <c r="CI5076" s="850"/>
    </row>
    <row r="5077" spans="85:87" x14ac:dyDescent="0.25">
      <c r="CG5077" s="768"/>
      <c r="CH5077" s="768"/>
      <c r="CI5077" s="850"/>
    </row>
    <row r="5078" spans="85:87" x14ac:dyDescent="0.25">
      <c r="CG5078" s="768"/>
      <c r="CH5078" s="768"/>
      <c r="CI5078" s="850"/>
    </row>
    <row r="5079" spans="85:87" x14ac:dyDescent="0.25">
      <c r="CG5079" s="768"/>
      <c r="CH5079" s="768"/>
      <c r="CI5079" s="850"/>
    </row>
    <row r="5080" spans="85:87" x14ac:dyDescent="0.25">
      <c r="CG5080" s="768"/>
      <c r="CH5080" s="768"/>
      <c r="CI5080" s="850"/>
    </row>
    <row r="5081" spans="85:87" x14ac:dyDescent="0.25">
      <c r="CG5081" s="768"/>
      <c r="CH5081" s="768"/>
      <c r="CI5081" s="850"/>
    </row>
    <row r="5082" spans="85:87" x14ac:dyDescent="0.25">
      <c r="CG5082" s="768"/>
      <c r="CH5082" s="768"/>
      <c r="CI5082" s="850"/>
    </row>
    <row r="5083" spans="85:87" x14ac:dyDescent="0.25">
      <c r="CG5083" s="768"/>
      <c r="CH5083" s="768"/>
      <c r="CI5083" s="850"/>
    </row>
    <row r="5084" spans="85:87" x14ac:dyDescent="0.25">
      <c r="CG5084" s="768"/>
      <c r="CH5084" s="768"/>
      <c r="CI5084" s="850"/>
    </row>
    <row r="5085" spans="85:87" x14ac:dyDescent="0.25">
      <c r="CG5085" s="768"/>
      <c r="CH5085" s="768"/>
      <c r="CI5085" s="850"/>
    </row>
    <row r="5086" spans="85:87" x14ac:dyDescent="0.25">
      <c r="CG5086" s="768"/>
      <c r="CH5086" s="768"/>
      <c r="CI5086" s="850"/>
    </row>
    <row r="5087" spans="85:87" x14ac:dyDescent="0.25">
      <c r="CG5087" s="768"/>
      <c r="CH5087" s="768"/>
      <c r="CI5087" s="850"/>
    </row>
    <row r="5088" spans="85:87" x14ac:dyDescent="0.25">
      <c r="CG5088" s="768"/>
      <c r="CH5088" s="768"/>
      <c r="CI5088" s="850"/>
    </row>
    <row r="5089" spans="85:87" x14ac:dyDescent="0.25">
      <c r="CG5089" s="768"/>
      <c r="CH5089" s="768"/>
      <c r="CI5089" s="850"/>
    </row>
    <row r="5090" spans="85:87" x14ac:dyDescent="0.25">
      <c r="CG5090" s="768"/>
      <c r="CH5090" s="768"/>
      <c r="CI5090" s="850"/>
    </row>
    <row r="5091" spans="85:87" x14ac:dyDescent="0.25">
      <c r="CG5091" s="768"/>
      <c r="CH5091" s="768"/>
      <c r="CI5091" s="850"/>
    </row>
    <row r="5092" spans="85:87" x14ac:dyDescent="0.25">
      <c r="CG5092" s="768"/>
      <c r="CH5092" s="768"/>
      <c r="CI5092" s="850"/>
    </row>
    <row r="5093" spans="85:87" x14ac:dyDescent="0.25">
      <c r="CG5093" s="768"/>
      <c r="CH5093" s="768"/>
      <c r="CI5093" s="850"/>
    </row>
    <row r="5094" spans="85:87" x14ac:dyDescent="0.25">
      <c r="CG5094" s="768"/>
      <c r="CH5094" s="768"/>
      <c r="CI5094" s="850"/>
    </row>
    <row r="5095" spans="85:87" x14ac:dyDescent="0.25">
      <c r="CG5095" s="768"/>
      <c r="CH5095" s="768"/>
      <c r="CI5095" s="850"/>
    </row>
    <row r="5096" spans="85:87" x14ac:dyDescent="0.25">
      <c r="CG5096" s="768"/>
      <c r="CH5096" s="768"/>
      <c r="CI5096" s="850"/>
    </row>
    <row r="5097" spans="85:87" x14ac:dyDescent="0.25">
      <c r="CG5097" s="768"/>
      <c r="CH5097" s="768"/>
      <c r="CI5097" s="850"/>
    </row>
    <row r="5098" spans="85:87" x14ac:dyDescent="0.25">
      <c r="CG5098" s="768"/>
      <c r="CH5098" s="768"/>
      <c r="CI5098" s="850"/>
    </row>
    <row r="5099" spans="85:87" x14ac:dyDescent="0.25">
      <c r="CG5099" s="768"/>
      <c r="CH5099" s="768"/>
      <c r="CI5099" s="850"/>
    </row>
    <row r="5100" spans="85:87" x14ac:dyDescent="0.25">
      <c r="CG5100" s="768"/>
      <c r="CH5100" s="768"/>
      <c r="CI5100" s="850"/>
    </row>
    <row r="5101" spans="85:87" x14ac:dyDescent="0.25">
      <c r="CG5101" s="768"/>
      <c r="CH5101" s="768"/>
      <c r="CI5101" s="850"/>
    </row>
    <row r="5102" spans="85:87" x14ac:dyDescent="0.25">
      <c r="CG5102" s="768"/>
      <c r="CH5102" s="768"/>
      <c r="CI5102" s="850"/>
    </row>
    <row r="5103" spans="85:87" x14ac:dyDescent="0.25">
      <c r="CG5103" s="768"/>
      <c r="CH5103" s="768"/>
      <c r="CI5103" s="850"/>
    </row>
    <row r="5104" spans="85:87" x14ac:dyDescent="0.25">
      <c r="CG5104" s="768"/>
      <c r="CH5104" s="768"/>
      <c r="CI5104" s="850"/>
    </row>
    <row r="5105" spans="85:87" x14ac:dyDescent="0.25">
      <c r="CG5105" s="768"/>
      <c r="CH5105" s="768"/>
      <c r="CI5105" s="850"/>
    </row>
    <row r="5106" spans="85:87" x14ac:dyDescent="0.25">
      <c r="CG5106" s="768"/>
      <c r="CH5106" s="768"/>
      <c r="CI5106" s="850"/>
    </row>
    <row r="5107" spans="85:87" x14ac:dyDescent="0.25">
      <c r="CG5107" s="768"/>
      <c r="CH5107" s="768"/>
      <c r="CI5107" s="850"/>
    </row>
    <row r="5108" spans="85:87" x14ac:dyDescent="0.25">
      <c r="CG5108" s="768"/>
      <c r="CH5108" s="768"/>
      <c r="CI5108" s="850"/>
    </row>
    <row r="5109" spans="85:87" x14ac:dyDescent="0.25">
      <c r="CG5109" s="768"/>
      <c r="CH5109" s="768"/>
      <c r="CI5109" s="850"/>
    </row>
    <row r="5110" spans="85:87" x14ac:dyDescent="0.25">
      <c r="CG5110" s="768"/>
      <c r="CH5110" s="768"/>
      <c r="CI5110" s="850"/>
    </row>
    <row r="5111" spans="85:87" x14ac:dyDescent="0.25">
      <c r="CG5111" s="768"/>
      <c r="CH5111" s="768"/>
      <c r="CI5111" s="850"/>
    </row>
    <row r="5112" spans="85:87" x14ac:dyDescent="0.25">
      <c r="CG5112" s="768"/>
      <c r="CH5112" s="768"/>
      <c r="CI5112" s="850"/>
    </row>
    <row r="5113" spans="85:87" x14ac:dyDescent="0.25">
      <c r="CG5113" s="768"/>
      <c r="CH5113" s="768"/>
      <c r="CI5113" s="850"/>
    </row>
    <row r="5114" spans="85:87" x14ac:dyDescent="0.25">
      <c r="CG5114" s="768"/>
      <c r="CH5114" s="768"/>
      <c r="CI5114" s="850"/>
    </row>
    <row r="5115" spans="85:87" x14ac:dyDescent="0.25">
      <c r="CG5115" s="768"/>
      <c r="CH5115" s="768"/>
      <c r="CI5115" s="850"/>
    </row>
    <row r="5116" spans="85:87" x14ac:dyDescent="0.25">
      <c r="CG5116" s="768"/>
      <c r="CH5116" s="768"/>
      <c r="CI5116" s="850"/>
    </row>
    <row r="5117" spans="85:87" x14ac:dyDescent="0.25">
      <c r="CG5117" s="768"/>
      <c r="CH5117" s="768"/>
      <c r="CI5117" s="850"/>
    </row>
    <row r="5118" spans="85:87" x14ac:dyDescent="0.25">
      <c r="CG5118" s="768"/>
      <c r="CH5118" s="768"/>
      <c r="CI5118" s="850"/>
    </row>
    <row r="5119" spans="85:87" x14ac:dyDescent="0.25">
      <c r="CG5119" s="768"/>
      <c r="CH5119" s="768"/>
      <c r="CI5119" s="850"/>
    </row>
    <row r="5120" spans="85:87" x14ac:dyDescent="0.25">
      <c r="CG5120" s="768"/>
      <c r="CH5120" s="768"/>
      <c r="CI5120" s="850"/>
    </row>
    <row r="5121" spans="85:87" x14ac:dyDescent="0.25">
      <c r="CG5121" s="768"/>
      <c r="CH5121" s="768"/>
      <c r="CI5121" s="850"/>
    </row>
    <row r="5122" spans="85:87" x14ac:dyDescent="0.25">
      <c r="CG5122" s="768"/>
      <c r="CH5122" s="768"/>
      <c r="CI5122" s="850"/>
    </row>
    <row r="5123" spans="85:87" x14ac:dyDescent="0.25">
      <c r="CG5123" s="768"/>
      <c r="CH5123" s="768"/>
      <c r="CI5123" s="850"/>
    </row>
    <row r="5124" spans="85:87" x14ac:dyDescent="0.25">
      <c r="CG5124" s="768"/>
      <c r="CH5124" s="768"/>
      <c r="CI5124" s="850"/>
    </row>
    <row r="5125" spans="85:87" x14ac:dyDescent="0.25">
      <c r="CG5125" s="768"/>
      <c r="CH5125" s="768"/>
      <c r="CI5125" s="850"/>
    </row>
    <row r="5126" spans="85:87" x14ac:dyDescent="0.25">
      <c r="CG5126" s="768"/>
      <c r="CH5126" s="768"/>
      <c r="CI5126" s="850"/>
    </row>
    <row r="5127" spans="85:87" x14ac:dyDescent="0.25">
      <c r="CG5127" s="768"/>
      <c r="CH5127" s="768"/>
      <c r="CI5127" s="850"/>
    </row>
    <row r="5128" spans="85:87" x14ac:dyDescent="0.25">
      <c r="CG5128" s="768"/>
      <c r="CH5128" s="768"/>
      <c r="CI5128" s="850"/>
    </row>
    <row r="5129" spans="85:87" x14ac:dyDescent="0.25">
      <c r="CG5129" s="768"/>
      <c r="CH5129" s="768"/>
      <c r="CI5129" s="850"/>
    </row>
    <row r="5130" spans="85:87" x14ac:dyDescent="0.25">
      <c r="CG5130" s="768"/>
      <c r="CH5130" s="768"/>
      <c r="CI5130" s="850"/>
    </row>
    <row r="5131" spans="85:87" x14ac:dyDescent="0.25">
      <c r="CG5131" s="768"/>
      <c r="CH5131" s="768"/>
      <c r="CI5131" s="850"/>
    </row>
    <row r="5132" spans="85:87" x14ac:dyDescent="0.25">
      <c r="CG5132" s="768"/>
      <c r="CH5132" s="768"/>
      <c r="CI5132" s="850"/>
    </row>
    <row r="5133" spans="85:87" x14ac:dyDescent="0.25">
      <c r="CG5133" s="768"/>
      <c r="CH5133" s="768"/>
      <c r="CI5133" s="850"/>
    </row>
    <row r="5134" spans="85:87" x14ac:dyDescent="0.25">
      <c r="CG5134" s="768"/>
      <c r="CH5134" s="768"/>
      <c r="CI5134" s="850"/>
    </row>
    <row r="5135" spans="85:87" x14ac:dyDescent="0.25">
      <c r="CG5135" s="768"/>
      <c r="CH5135" s="768"/>
      <c r="CI5135" s="850"/>
    </row>
    <row r="5136" spans="85:87" x14ac:dyDescent="0.25">
      <c r="CG5136" s="768"/>
      <c r="CH5136" s="768"/>
      <c r="CI5136" s="850"/>
    </row>
    <row r="5137" spans="85:87" x14ac:dyDescent="0.25">
      <c r="CG5137" s="768"/>
      <c r="CH5137" s="768"/>
      <c r="CI5137" s="850"/>
    </row>
    <row r="5138" spans="85:87" x14ac:dyDescent="0.25">
      <c r="CG5138" s="768"/>
      <c r="CH5138" s="768"/>
      <c r="CI5138" s="850"/>
    </row>
    <row r="5139" spans="85:87" x14ac:dyDescent="0.25">
      <c r="CG5139" s="768"/>
      <c r="CH5139" s="768"/>
      <c r="CI5139" s="850"/>
    </row>
    <row r="5140" spans="85:87" x14ac:dyDescent="0.25">
      <c r="CG5140" s="768"/>
      <c r="CH5140" s="768"/>
      <c r="CI5140" s="850"/>
    </row>
    <row r="5141" spans="85:87" x14ac:dyDescent="0.25">
      <c r="CG5141" s="768"/>
      <c r="CH5141" s="768"/>
      <c r="CI5141" s="850"/>
    </row>
    <row r="5142" spans="85:87" x14ac:dyDescent="0.25">
      <c r="CG5142" s="768"/>
      <c r="CH5142" s="768"/>
      <c r="CI5142" s="850"/>
    </row>
    <row r="5143" spans="85:87" x14ac:dyDescent="0.25">
      <c r="CG5143" s="768"/>
      <c r="CH5143" s="768"/>
      <c r="CI5143" s="850"/>
    </row>
    <row r="5144" spans="85:87" x14ac:dyDescent="0.25">
      <c r="CG5144" s="768"/>
      <c r="CH5144" s="768"/>
      <c r="CI5144" s="850"/>
    </row>
    <row r="5145" spans="85:87" x14ac:dyDescent="0.25">
      <c r="CG5145" s="768"/>
      <c r="CH5145" s="768"/>
      <c r="CI5145" s="850"/>
    </row>
    <row r="5146" spans="85:87" x14ac:dyDescent="0.25">
      <c r="CG5146" s="768"/>
      <c r="CH5146" s="768"/>
      <c r="CI5146" s="850"/>
    </row>
    <row r="5147" spans="85:87" x14ac:dyDescent="0.25">
      <c r="CG5147" s="768"/>
      <c r="CH5147" s="768"/>
      <c r="CI5147" s="850"/>
    </row>
    <row r="5148" spans="85:87" x14ac:dyDescent="0.25">
      <c r="CG5148" s="768"/>
      <c r="CH5148" s="768"/>
      <c r="CI5148" s="850"/>
    </row>
    <row r="5149" spans="85:87" x14ac:dyDescent="0.25">
      <c r="CG5149" s="768"/>
      <c r="CH5149" s="768"/>
      <c r="CI5149" s="850"/>
    </row>
    <row r="5150" spans="85:87" x14ac:dyDescent="0.25">
      <c r="CG5150" s="768"/>
      <c r="CH5150" s="768"/>
      <c r="CI5150" s="850"/>
    </row>
    <row r="5151" spans="85:87" x14ac:dyDescent="0.25">
      <c r="CG5151" s="768"/>
      <c r="CH5151" s="768"/>
      <c r="CI5151" s="850"/>
    </row>
    <row r="5152" spans="85:87" x14ac:dyDescent="0.25">
      <c r="CG5152" s="768"/>
      <c r="CH5152" s="768"/>
      <c r="CI5152" s="850"/>
    </row>
    <row r="5153" spans="85:87" x14ac:dyDescent="0.25">
      <c r="CG5153" s="768"/>
      <c r="CH5153" s="768"/>
      <c r="CI5153" s="850"/>
    </row>
    <row r="5154" spans="85:87" x14ac:dyDescent="0.25">
      <c r="CG5154" s="768"/>
      <c r="CH5154" s="768"/>
      <c r="CI5154" s="850"/>
    </row>
    <row r="5155" spans="85:87" x14ac:dyDescent="0.25">
      <c r="CG5155" s="768"/>
      <c r="CH5155" s="768"/>
      <c r="CI5155" s="850"/>
    </row>
    <row r="5156" spans="85:87" x14ac:dyDescent="0.25">
      <c r="CG5156" s="768"/>
      <c r="CH5156" s="768"/>
      <c r="CI5156" s="850"/>
    </row>
    <row r="5157" spans="85:87" x14ac:dyDescent="0.25">
      <c r="CG5157" s="768"/>
      <c r="CH5157" s="768"/>
      <c r="CI5157" s="850"/>
    </row>
    <row r="5158" spans="85:87" x14ac:dyDescent="0.25">
      <c r="CG5158" s="768"/>
      <c r="CH5158" s="768"/>
      <c r="CI5158" s="850"/>
    </row>
    <row r="5159" spans="85:87" x14ac:dyDescent="0.25">
      <c r="CG5159" s="768"/>
      <c r="CH5159" s="768"/>
      <c r="CI5159" s="850"/>
    </row>
    <row r="5160" spans="85:87" x14ac:dyDescent="0.25">
      <c r="CG5160" s="768"/>
      <c r="CH5160" s="768"/>
      <c r="CI5160" s="850"/>
    </row>
    <row r="5161" spans="85:87" x14ac:dyDescent="0.25">
      <c r="CG5161" s="768"/>
      <c r="CH5161" s="768"/>
      <c r="CI5161" s="850"/>
    </row>
    <row r="5162" spans="85:87" x14ac:dyDescent="0.25">
      <c r="CG5162" s="768"/>
      <c r="CH5162" s="768"/>
      <c r="CI5162" s="850"/>
    </row>
    <row r="5163" spans="85:87" x14ac:dyDescent="0.25">
      <c r="CG5163" s="768"/>
      <c r="CH5163" s="768"/>
      <c r="CI5163" s="850"/>
    </row>
    <row r="5164" spans="85:87" x14ac:dyDescent="0.25">
      <c r="CG5164" s="768"/>
      <c r="CH5164" s="768"/>
      <c r="CI5164" s="850"/>
    </row>
    <row r="5165" spans="85:87" x14ac:dyDescent="0.25">
      <c r="CG5165" s="768"/>
      <c r="CH5165" s="768"/>
      <c r="CI5165" s="850"/>
    </row>
    <row r="5166" spans="85:87" x14ac:dyDescent="0.25">
      <c r="CG5166" s="768"/>
      <c r="CH5166" s="768"/>
      <c r="CI5166" s="850"/>
    </row>
    <row r="5167" spans="85:87" x14ac:dyDescent="0.25">
      <c r="CG5167" s="768"/>
      <c r="CH5167" s="768"/>
      <c r="CI5167" s="850"/>
    </row>
    <row r="5168" spans="85:87" x14ac:dyDescent="0.25">
      <c r="CG5168" s="768"/>
      <c r="CH5168" s="768"/>
      <c r="CI5168" s="850"/>
    </row>
    <row r="5169" spans="85:87" x14ac:dyDescent="0.25">
      <c r="CG5169" s="768"/>
      <c r="CH5169" s="768"/>
      <c r="CI5169" s="850"/>
    </row>
    <row r="5170" spans="85:87" x14ac:dyDescent="0.25">
      <c r="CG5170" s="768"/>
      <c r="CH5170" s="768"/>
      <c r="CI5170" s="850"/>
    </row>
    <row r="5171" spans="85:87" x14ac:dyDescent="0.25">
      <c r="CG5171" s="768"/>
      <c r="CH5171" s="768"/>
      <c r="CI5171" s="850"/>
    </row>
    <row r="5172" spans="85:87" x14ac:dyDescent="0.25">
      <c r="CG5172" s="768"/>
      <c r="CH5172" s="768"/>
      <c r="CI5172" s="850"/>
    </row>
    <row r="5173" spans="85:87" x14ac:dyDescent="0.25">
      <c r="CG5173" s="768"/>
      <c r="CH5173" s="768"/>
      <c r="CI5173" s="850"/>
    </row>
    <row r="5174" spans="85:87" x14ac:dyDescent="0.25">
      <c r="CG5174" s="768"/>
      <c r="CH5174" s="768"/>
      <c r="CI5174" s="850"/>
    </row>
    <row r="5175" spans="85:87" x14ac:dyDescent="0.25">
      <c r="CG5175" s="768"/>
      <c r="CH5175" s="768"/>
      <c r="CI5175" s="850"/>
    </row>
    <row r="5176" spans="85:87" x14ac:dyDescent="0.25">
      <c r="CG5176" s="768"/>
      <c r="CH5176" s="768"/>
      <c r="CI5176" s="850"/>
    </row>
    <row r="5177" spans="85:87" x14ac:dyDescent="0.25">
      <c r="CG5177" s="768"/>
      <c r="CH5177" s="768"/>
      <c r="CI5177" s="850"/>
    </row>
    <row r="5178" spans="85:87" x14ac:dyDescent="0.25">
      <c r="CG5178" s="768"/>
      <c r="CH5178" s="768"/>
      <c r="CI5178" s="850"/>
    </row>
    <row r="5179" spans="85:87" x14ac:dyDescent="0.25">
      <c r="CG5179" s="768"/>
      <c r="CH5179" s="768"/>
      <c r="CI5179" s="850"/>
    </row>
    <row r="5180" spans="85:87" x14ac:dyDescent="0.25">
      <c r="CG5180" s="768"/>
      <c r="CH5180" s="768"/>
      <c r="CI5180" s="850"/>
    </row>
    <row r="5181" spans="85:87" x14ac:dyDescent="0.25">
      <c r="CG5181" s="768"/>
      <c r="CH5181" s="768"/>
      <c r="CI5181" s="850"/>
    </row>
    <row r="5182" spans="85:87" x14ac:dyDescent="0.25">
      <c r="CG5182" s="768"/>
      <c r="CH5182" s="768"/>
      <c r="CI5182" s="850"/>
    </row>
    <row r="5183" spans="85:87" x14ac:dyDescent="0.25">
      <c r="CG5183" s="768"/>
      <c r="CH5183" s="768"/>
      <c r="CI5183" s="850"/>
    </row>
    <row r="5184" spans="85:87" x14ac:dyDescent="0.25">
      <c r="CG5184" s="768"/>
      <c r="CH5184" s="768"/>
      <c r="CI5184" s="850"/>
    </row>
    <row r="5185" spans="85:87" x14ac:dyDescent="0.25">
      <c r="CG5185" s="768"/>
      <c r="CH5185" s="768"/>
      <c r="CI5185" s="850"/>
    </row>
    <row r="5186" spans="85:87" x14ac:dyDescent="0.25">
      <c r="CG5186" s="768"/>
      <c r="CH5186" s="768"/>
      <c r="CI5186" s="850"/>
    </row>
    <row r="5187" spans="85:87" x14ac:dyDescent="0.25">
      <c r="CG5187" s="768"/>
      <c r="CH5187" s="768"/>
      <c r="CI5187" s="850"/>
    </row>
    <row r="5188" spans="85:87" x14ac:dyDescent="0.25">
      <c r="CG5188" s="768"/>
      <c r="CH5188" s="768"/>
      <c r="CI5188" s="850"/>
    </row>
    <row r="5189" spans="85:87" x14ac:dyDescent="0.25">
      <c r="CG5189" s="768"/>
      <c r="CH5189" s="768"/>
      <c r="CI5189" s="850"/>
    </row>
    <row r="5190" spans="85:87" x14ac:dyDescent="0.25">
      <c r="CG5190" s="768"/>
      <c r="CH5190" s="768"/>
      <c r="CI5190" s="850"/>
    </row>
    <row r="5191" spans="85:87" x14ac:dyDescent="0.25">
      <c r="CG5191" s="768"/>
      <c r="CH5191" s="768"/>
      <c r="CI5191" s="850"/>
    </row>
    <row r="5192" spans="85:87" x14ac:dyDescent="0.25">
      <c r="CG5192" s="768"/>
      <c r="CH5192" s="768"/>
      <c r="CI5192" s="850"/>
    </row>
    <row r="5193" spans="85:87" x14ac:dyDescent="0.25">
      <c r="CG5193" s="768"/>
      <c r="CH5193" s="768"/>
      <c r="CI5193" s="850"/>
    </row>
    <row r="5194" spans="85:87" x14ac:dyDescent="0.25">
      <c r="CG5194" s="768"/>
      <c r="CH5194" s="768"/>
      <c r="CI5194" s="850"/>
    </row>
    <row r="5195" spans="85:87" x14ac:dyDescent="0.25">
      <c r="CG5195" s="768"/>
      <c r="CH5195" s="768"/>
      <c r="CI5195" s="850"/>
    </row>
    <row r="5196" spans="85:87" x14ac:dyDescent="0.25">
      <c r="CG5196" s="768"/>
      <c r="CH5196" s="768"/>
      <c r="CI5196" s="850"/>
    </row>
    <row r="5197" spans="85:87" x14ac:dyDescent="0.25">
      <c r="CG5197" s="768"/>
      <c r="CH5197" s="768"/>
      <c r="CI5197" s="850"/>
    </row>
    <row r="5198" spans="85:87" x14ac:dyDescent="0.25">
      <c r="CG5198" s="768"/>
      <c r="CH5198" s="768"/>
      <c r="CI5198" s="850"/>
    </row>
    <row r="5199" spans="85:87" x14ac:dyDescent="0.25">
      <c r="CG5199" s="768"/>
      <c r="CH5199" s="768"/>
      <c r="CI5199" s="850"/>
    </row>
    <row r="5200" spans="85:87" x14ac:dyDescent="0.25">
      <c r="CG5200" s="768"/>
      <c r="CH5200" s="768"/>
      <c r="CI5200" s="850"/>
    </row>
    <row r="5201" spans="85:87" x14ac:dyDescent="0.25">
      <c r="CG5201" s="768"/>
      <c r="CH5201" s="768"/>
      <c r="CI5201" s="850"/>
    </row>
    <row r="5202" spans="85:87" x14ac:dyDescent="0.25">
      <c r="CG5202" s="768"/>
      <c r="CH5202" s="768"/>
      <c r="CI5202" s="850"/>
    </row>
    <row r="5203" spans="85:87" x14ac:dyDescent="0.25">
      <c r="CG5203" s="768"/>
      <c r="CH5203" s="768"/>
      <c r="CI5203" s="850"/>
    </row>
    <row r="5204" spans="85:87" x14ac:dyDescent="0.25">
      <c r="CG5204" s="768"/>
      <c r="CH5204" s="768"/>
      <c r="CI5204" s="850"/>
    </row>
    <row r="5205" spans="85:87" x14ac:dyDescent="0.25">
      <c r="CG5205" s="768"/>
      <c r="CH5205" s="768"/>
      <c r="CI5205" s="850"/>
    </row>
    <row r="5206" spans="85:87" x14ac:dyDescent="0.25">
      <c r="CG5206" s="768"/>
      <c r="CH5206" s="768"/>
      <c r="CI5206" s="850"/>
    </row>
    <row r="5207" spans="85:87" x14ac:dyDescent="0.25">
      <c r="CG5207" s="768"/>
      <c r="CH5207" s="768"/>
      <c r="CI5207" s="850"/>
    </row>
    <row r="5208" spans="85:87" x14ac:dyDescent="0.25">
      <c r="CG5208" s="768"/>
      <c r="CH5208" s="768"/>
      <c r="CI5208" s="850"/>
    </row>
    <row r="5209" spans="85:87" x14ac:dyDescent="0.25">
      <c r="CG5209" s="768"/>
      <c r="CH5209" s="768"/>
      <c r="CI5209" s="850"/>
    </row>
    <row r="5210" spans="85:87" x14ac:dyDescent="0.25">
      <c r="CG5210" s="768"/>
      <c r="CH5210" s="768"/>
      <c r="CI5210" s="850"/>
    </row>
    <row r="5211" spans="85:87" x14ac:dyDescent="0.25">
      <c r="CG5211" s="768"/>
      <c r="CH5211" s="768"/>
      <c r="CI5211" s="850"/>
    </row>
    <row r="5212" spans="85:87" x14ac:dyDescent="0.25">
      <c r="CG5212" s="768"/>
      <c r="CH5212" s="768"/>
      <c r="CI5212" s="850"/>
    </row>
    <row r="5213" spans="85:87" x14ac:dyDescent="0.25">
      <c r="CG5213" s="768"/>
      <c r="CH5213" s="768"/>
      <c r="CI5213" s="850"/>
    </row>
    <row r="5214" spans="85:87" x14ac:dyDescent="0.25">
      <c r="CG5214" s="768"/>
      <c r="CH5214" s="768"/>
      <c r="CI5214" s="850"/>
    </row>
    <row r="5215" spans="85:87" x14ac:dyDescent="0.25">
      <c r="CG5215" s="768"/>
      <c r="CH5215" s="768"/>
      <c r="CI5215" s="850"/>
    </row>
    <row r="5216" spans="85:87" x14ac:dyDescent="0.25">
      <c r="CG5216" s="768"/>
      <c r="CH5216" s="768"/>
      <c r="CI5216" s="850"/>
    </row>
    <row r="5217" spans="85:87" x14ac:dyDescent="0.25">
      <c r="CG5217" s="768"/>
      <c r="CH5217" s="768"/>
      <c r="CI5217" s="850"/>
    </row>
    <row r="5218" spans="85:87" x14ac:dyDescent="0.25">
      <c r="CG5218" s="768"/>
      <c r="CH5218" s="768"/>
      <c r="CI5218" s="850"/>
    </row>
    <row r="5219" spans="85:87" x14ac:dyDescent="0.25">
      <c r="CG5219" s="768"/>
      <c r="CH5219" s="768"/>
      <c r="CI5219" s="850"/>
    </row>
    <row r="5220" spans="85:87" x14ac:dyDescent="0.25">
      <c r="CG5220" s="768"/>
      <c r="CH5220" s="768"/>
      <c r="CI5220" s="850"/>
    </row>
    <row r="5221" spans="85:87" x14ac:dyDescent="0.25">
      <c r="CG5221" s="768"/>
      <c r="CH5221" s="768"/>
      <c r="CI5221" s="850"/>
    </row>
    <row r="5222" spans="85:87" x14ac:dyDescent="0.25">
      <c r="CG5222" s="768"/>
      <c r="CH5222" s="768"/>
      <c r="CI5222" s="850"/>
    </row>
    <row r="5223" spans="85:87" x14ac:dyDescent="0.25">
      <c r="CG5223" s="768"/>
      <c r="CH5223" s="768"/>
      <c r="CI5223" s="850"/>
    </row>
    <row r="5224" spans="85:87" x14ac:dyDescent="0.25">
      <c r="CG5224" s="768"/>
      <c r="CH5224" s="768"/>
      <c r="CI5224" s="850"/>
    </row>
    <row r="5225" spans="85:87" x14ac:dyDescent="0.25">
      <c r="CG5225" s="768"/>
      <c r="CH5225" s="768"/>
      <c r="CI5225" s="850"/>
    </row>
    <row r="5226" spans="85:87" x14ac:dyDescent="0.25">
      <c r="CG5226" s="768"/>
      <c r="CH5226" s="768"/>
      <c r="CI5226" s="850"/>
    </row>
    <row r="5227" spans="85:87" x14ac:dyDescent="0.25">
      <c r="CG5227" s="768"/>
      <c r="CH5227" s="768"/>
      <c r="CI5227" s="850"/>
    </row>
    <row r="5228" spans="85:87" x14ac:dyDescent="0.25">
      <c r="CG5228" s="768"/>
      <c r="CH5228" s="768"/>
      <c r="CI5228" s="850"/>
    </row>
    <row r="5229" spans="85:87" x14ac:dyDescent="0.25">
      <c r="CG5229" s="768"/>
      <c r="CH5229" s="768"/>
      <c r="CI5229" s="850"/>
    </row>
    <row r="5230" spans="85:87" x14ac:dyDescent="0.25">
      <c r="CG5230" s="768"/>
      <c r="CH5230" s="768"/>
      <c r="CI5230" s="850"/>
    </row>
    <row r="5231" spans="85:87" x14ac:dyDescent="0.25">
      <c r="CG5231" s="768"/>
      <c r="CH5231" s="768"/>
      <c r="CI5231" s="850"/>
    </row>
    <row r="5232" spans="85:87" x14ac:dyDescent="0.25">
      <c r="CG5232" s="768"/>
      <c r="CH5232" s="768"/>
      <c r="CI5232" s="850"/>
    </row>
    <row r="5233" spans="85:87" x14ac:dyDescent="0.25">
      <c r="CG5233" s="768"/>
      <c r="CH5233" s="768"/>
      <c r="CI5233" s="850"/>
    </row>
    <row r="5234" spans="85:87" x14ac:dyDescent="0.25">
      <c r="CG5234" s="768"/>
      <c r="CH5234" s="768"/>
      <c r="CI5234" s="850"/>
    </row>
    <row r="5235" spans="85:87" x14ac:dyDescent="0.25">
      <c r="CG5235" s="768"/>
      <c r="CH5235" s="768"/>
      <c r="CI5235" s="850"/>
    </row>
    <row r="5236" spans="85:87" x14ac:dyDescent="0.25">
      <c r="CG5236" s="768"/>
      <c r="CH5236" s="768"/>
      <c r="CI5236" s="850"/>
    </row>
    <row r="5237" spans="85:87" x14ac:dyDescent="0.25">
      <c r="CG5237" s="768"/>
      <c r="CH5237" s="768"/>
      <c r="CI5237" s="850"/>
    </row>
    <row r="5238" spans="85:87" x14ac:dyDescent="0.25">
      <c r="CG5238" s="768"/>
      <c r="CH5238" s="768"/>
      <c r="CI5238" s="850"/>
    </row>
    <row r="5239" spans="85:87" x14ac:dyDescent="0.25">
      <c r="CG5239" s="768"/>
      <c r="CH5239" s="768"/>
      <c r="CI5239" s="850"/>
    </row>
    <row r="5240" spans="85:87" x14ac:dyDescent="0.25">
      <c r="CG5240" s="768"/>
      <c r="CH5240" s="768"/>
      <c r="CI5240" s="850"/>
    </row>
    <row r="5241" spans="85:87" x14ac:dyDescent="0.25">
      <c r="CG5241" s="768"/>
      <c r="CH5241" s="768"/>
      <c r="CI5241" s="850"/>
    </row>
    <row r="5242" spans="85:87" x14ac:dyDescent="0.25">
      <c r="CG5242" s="768"/>
      <c r="CH5242" s="768"/>
      <c r="CI5242" s="850"/>
    </row>
    <row r="5243" spans="85:87" x14ac:dyDescent="0.25">
      <c r="CG5243" s="768"/>
      <c r="CH5243" s="768"/>
      <c r="CI5243" s="850"/>
    </row>
    <row r="5244" spans="85:87" x14ac:dyDescent="0.25">
      <c r="CG5244" s="768"/>
      <c r="CH5244" s="768"/>
      <c r="CI5244" s="850"/>
    </row>
    <row r="5245" spans="85:87" x14ac:dyDescent="0.25">
      <c r="CG5245" s="768"/>
      <c r="CH5245" s="768"/>
      <c r="CI5245" s="850"/>
    </row>
    <row r="5246" spans="85:87" x14ac:dyDescent="0.25">
      <c r="CG5246" s="768"/>
      <c r="CH5246" s="768"/>
      <c r="CI5246" s="850"/>
    </row>
    <row r="5247" spans="85:87" x14ac:dyDescent="0.25">
      <c r="CG5247" s="768"/>
      <c r="CH5247" s="768"/>
      <c r="CI5247" s="850"/>
    </row>
    <row r="5248" spans="85:87" x14ac:dyDescent="0.25">
      <c r="CG5248" s="768"/>
      <c r="CH5248" s="768"/>
      <c r="CI5248" s="850"/>
    </row>
    <row r="5249" spans="85:87" x14ac:dyDescent="0.25">
      <c r="CG5249" s="768"/>
      <c r="CH5249" s="768"/>
      <c r="CI5249" s="850"/>
    </row>
    <row r="5250" spans="85:87" x14ac:dyDescent="0.25">
      <c r="CG5250" s="768"/>
      <c r="CH5250" s="768"/>
      <c r="CI5250" s="850"/>
    </row>
    <row r="5251" spans="85:87" x14ac:dyDescent="0.25">
      <c r="CG5251" s="768"/>
      <c r="CH5251" s="768"/>
      <c r="CI5251" s="850"/>
    </row>
    <row r="5252" spans="85:87" x14ac:dyDescent="0.25">
      <c r="CG5252" s="768"/>
      <c r="CH5252" s="768"/>
      <c r="CI5252" s="850"/>
    </row>
    <row r="5253" spans="85:87" x14ac:dyDescent="0.25">
      <c r="CG5253" s="768"/>
      <c r="CH5253" s="768"/>
      <c r="CI5253" s="850"/>
    </row>
    <row r="5254" spans="85:87" x14ac:dyDescent="0.25">
      <c r="CG5254" s="768"/>
      <c r="CH5254" s="768"/>
      <c r="CI5254" s="850"/>
    </row>
    <row r="5255" spans="85:87" x14ac:dyDescent="0.25">
      <c r="CG5255" s="768"/>
      <c r="CH5255" s="768"/>
      <c r="CI5255" s="850"/>
    </row>
    <row r="5256" spans="85:87" x14ac:dyDescent="0.25">
      <c r="CG5256" s="768"/>
      <c r="CH5256" s="768"/>
      <c r="CI5256" s="850"/>
    </row>
    <row r="5257" spans="85:87" x14ac:dyDescent="0.25">
      <c r="CG5257" s="768"/>
      <c r="CH5257" s="768"/>
      <c r="CI5257" s="850"/>
    </row>
    <row r="5258" spans="85:87" x14ac:dyDescent="0.25">
      <c r="CG5258" s="768"/>
      <c r="CH5258" s="768"/>
      <c r="CI5258" s="850"/>
    </row>
    <row r="5259" spans="85:87" x14ac:dyDescent="0.25">
      <c r="CG5259" s="768"/>
      <c r="CH5259" s="768"/>
      <c r="CI5259" s="850"/>
    </row>
    <row r="5260" spans="85:87" x14ac:dyDescent="0.25">
      <c r="CG5260" s="768"/>
      <c r="CH5260" s="768"/>
      <c r="CI5260" s="850"/>
    </row>
    <row r="5261" spans="85:87" x14ac:dyDescent="0.25">
      <c r="CG5261" s="768"/>
      <c r="CH5261" s="768"/>
      <c r="CI5261" s="850"/>
    </row>
    <row r="5262" spans="85:87" x14ac:dyDescent="0.25">
      <c r="CG5262" s="768"/>
      <c r="CH5262" s="768"/>
      <c r="CI5262" s="850"/>
    </row>
    <row r="5263" spans="85:87" x14ac:dyDescent="0.25">
      <c r="CG5263" s="768"/>
      <c r="CH5263" s="768"/>
      <c r="CI5263" s="850"/>
    </row>
    <row r="5264" spans="85:87" x14ac:dyDescent="0.25">
      <c r="CG5264" s="768"/>
      <c r="CH5264" s="768"/>
      <c r="CI5264" s="850"/>
    </row>
    <row r="5265" spans="85:87" x14ac:dyDescent="0.25">
      <c r="CG5265" s="768"/>
      <c r="CH5265" s="768"/>
      <c r="CI5265" s="850"/>
    </row>
    <row r="5266" spans="85:87" x14ac:dyDescent="0.25">
      <c r="CG5266" s="768"/>
      <c r="CH5266" s="768"/>
      <c r="CI5266" s="850"/>
    </row>
    <row r="5267" spans="85:87" x14ac:dyDescent="0.25">
      <c r="CG5267" s="768"/>
      <c r="CH5267" s="768"/>
      <c r="CI5267" s="850"/>
    </row>
    <row r="5268" spans="85:87" x14ac:dyDescent="0.25">
      <c r="CG5268" s="768"/>
      <c r="CH5268" s="768"/>
      <c r="CI5268" s="850"/>
    </row>
    <row r="5269" spans="85:87" x14ac:dyDescent="0.25">
      <c r="CG5269" s="768"/>
      <c r="CH5269" s="768"/>
      <c r="CI5269" s="850"/>
    </row>
    <row r="5270" spans="85:87" x14ac:dyDescent="0.25">
      <c r="CG5270" s="768"/>
      <c r="CH5270" s="768"/>
      <c r="CI5270" s="850"/>
    </row>
    <row r="5271" spans="85:87" x14ac:dyDescent="0.25">
      <c r="CG5271" s="768"/>
      <c r="CH5271" s="768"/>
      <c r="CI5271" s="850"/>
    </row>
    <row r="5272" spans="85:87" x14ac:dyDescent="0.25">
      <c r="CG5272" s="768"/>
      <c r="CH5272" s="768"/>
      <c r="CI5272" s="850"/>
    </row>
    <row r="5273" spans="85:87" x14ac:dyDescent="0.25">
      <c r="CG5273" s="768"/>
      <c r="CH5273" s="768"/>
      <c r="CI5273" s="850"/>
    </row>
    <row r="5274" spans="85:87" x14ac:dyDescent="0.25">
      <c r="CG5274" s="768"/>
      <c r="CH5274" s="768"/>
      <c r="CI5274" s="850"/>
    </row>
    <row r="5275" spans="85:87" x14ac:dyDescent="0.25">
      <c r="CG5275" s="768"/>
      <c r="CH5275" s="768"/>
      <c r="CI5275" s="850"/>
    </row>
    <row r="5276" spans="85:87" x14ac:dyDescent="0.25">
      <c r="CG5276" s="768"/>
      <c r="CH5276" s="768"/>
      <c r="CI5276" s="850"/>
    </row>
    <row r="5277" spans="85:87" x14ac:dyDescent="0.25">
      <c r="CG5277" s="768"/>
      <c r="CH5277" s="768"/>
      <c r="CI5277" s="850"/>
    </row>
    <row r="5278" spans="85:87" x14ac:dyDescent="0.25">
      <c r="CG5278" s="768"/>
      <c r="CH5278" s="768"/>
      <c r="CI5278" s="850"/>
    </row>
    <row r="5279" spans="85:87" x14ac:dyDescent="0.25">
      <c r="CG5279" s="768"/>
      <c r="CH5279" s="768"/>
      <c r="CI5279" s="850"/>
    </row>
    <row r="5280" spans="85:87" x14ac:dyDescent="0.25">
      <c r="CG5280" s="768"/>
      <c r="CH5280" s="768"/>
      <c r="CI5280" s="850"/>
    </row>
    <row r="5281" spans="85:87" x14ac:dyDescent="0.25">
      <c r="CG5281" s="768"/>
      <c r="CH5281" s="768"/>
      <c r="CI5281" s="850"/>
    </row>
    <row r="5282" spans="85:87" x14ac:dyDescent="0.25">
      <c r="CG5282" s="768"/>
      <c r="CH5282" s="768"/>
      <c r="CI5282" s="850"/>
    </row>
    <row r="5283" spans="85:87" x14ac:dyDescent="0.25">
      <c r="CG5283" s="768"/>
      <c r="CH5283" s="768"/>
      <c r="CI5283" s="850"/>
    </row>
    <row r="5284" spans="85:87" x14ac:dyDescent="0.25">
      <c r="CG5284" s="768"/>
      <c r="CH5284" s="768"/>
      <c r="CI5284" s="850"/>
    </row>
    <row r="5285" spans="85:87" x14ac:dyDescent="0.25">
      <c r="CG5285" s="768"/>
      <c r="CH5285" s="768"/>
      <c r="CI5285" s="850"/>
    </row>
    <row r="5286" spans="85:87" x14ac:dyDescent="0.25">
      <c r="CG5286" s="768"/>
      <c r="CH5286" s="768"/>
      <c r="CI5286" s="850"/>
    </row>
    <row r="5287" spans="85:87" x14ac:dyDescent="0.25">
      <c r="CG5287" s="768"/>
      <c r="CH5287" s="768"/>
      <c r="CI5287" s="850"/>
    </row>
    <row r="5288" spans="85:87" x14ac:dyDescent="0.25">
      <c r="CG5288" s="768"/>
      <c r="CH5288" s="768"/>
      <c r="CI5288" s="850"/>
    </row>
    <row r="5289" spans="85:87" x14ac:dyDescent="0.25">
      <c r="CG5289" s="768"/>
      <c r="CH5289" s="768"/>
      <c r="CI5289" s="850"/>
    </row>
    <row r="5290" spans="85:87" x14ac:dyDescent="0.25">
      <c r="CG5290" s="768"/>
      <c r="CH5290" s="768"/>
      <c r="CI5290" s="850"/>
    </row>
    <row r="5291" spans="85:87" x14ac:dyDescent="0.25">
      <c r="CG5291" s="768"/>
      <c r="CH5291" s="768"/>
      <c r="CI5291" s="850"/>
    </row>
    <row r="5292" spans="85:87" x14ac:dyDescent="0.25">
      <c r="CG5292" s="768"/>
      <c r="CH5292" s="768"/>
      <c r="CI5292" s="850"/>
    </row>
    <row r="5293" spans="85:87" x14ac:dyDescent="0.25">
      <c r="CG5293" s="768"/>
      <c r="CH5293" s="768"/>
      <c r="CI5293" s="850"/>
    </row>
    <row r="5294" spans="85:87" x14ac:dyDescent="0.25">
      <c r="CG5294" s="768"/>
      <c r="CH5294" s="768"/>
      <c r="CI5294" s="850"/>
    </row>
    <row r="5295" spans="85:87" x14ac:dyDescent="0.25">
      <c r="CG5295" s="768"/>
      <c r="CH5295" s="768"/>
      <c r="CI5295" s="850"/>
    </row>
    <row r="5296" spans="85:87" x14ac:dyDescent="0.25">
      <c r="CG5296" s="768"/>
      <c r="CH5296" s="768"/>
      <c r="CI5296" s="850"/>
    </row>
    <row r="5297" spans="85:87" x14ac:dyDescent="0.25">
      <c r="CG5297" s="768"/>
      <c r="CH5297" s="768"/>
      <c r="CI5297" s="850"/>
    </row>
    <row r="5298" spans="85:87" x14ac:dyDescent="0.25">
      <c r="CG5298" s="768"/>
      <c r="CH5298" s="768"/>
      <c r="CI5298" s="850"/>
    </row>
    <row r="5299" spans="85:87" x14ac:dyDescent="0.25">
      <c r="CG5299" s="768"/>
      <c r="CH5299" s="768"/>
      <c r="CI5299" s="850"/>
    </row>
    <row r="5300" spans="85:87" x14ac:dyDescent="0.25">
      <c r="CG5300" s="768"/>
      <c r="CH5300" s="768"/>
      <c r="CI5300" s="850"/>
    </row>
    <row r="5301" spans="85:87" x14ac:dyDescent="0.25">
      <c r="CG5301" s="768"/>
      <c r="CH5301" s="768"/>
      <c r="CI5301" s="850"/>
    </row>
    <row r="5302" spans="85:87" x14ac:dyDescent="0.25">
      <c r="CG5302" s="768"/>
      <c r="CH5302" s="768"/>
      <c r="CI5302" s="850"/>
    </row>
    <row r="5303" spans="85:87" x14ac:dyDescent="0.25">
      <c r="CG5303" s="768"/>
      <c r="CH5303" s="768"/>
      <c r="CI5303" s="850"/>
    </row>
    <row r="5304" spans="85:87" x14ac:dyDescent="0.25">
      <c r="CG5304" s="768"/>
      <c r="CH5304" s="768"/>
      <c r="CI5304" s="850"/>
    </row>
    <row r="5305" spans="85:87" x14ac:dyDescent="0.25">
      <c r="CG5305" s="768"/>
      <c r="CH5305" s="768"/>
      <c r="CI5305" s="850"/>
    </row>
    <row r="5306" spans="85:87" x14ac:dyDescent="0.25">
      <c r="CG5306" s="768"/>
      <c r="CH5306" s="768"/>
      <c r="CI5306" s="850"/>
    </row>
    <row r="5307" spans="85:87" x14ac:dyDescent="0.25">
      <c r="CG5307" s="768"/>
      <c r="CH5307" s="768"/>
      <c r="CI5307" s="850"/>
    </row>
    <row r="5308" spans="85:87" x14ac:dyDescent="0.25">
      <c r="CG5308" s="768"/>
      <c r="CH5308" s="768"/>
      <c r="CI5308" s="850"/>
    </row>
    <row r="5309" spans="85:87" x14ac:dyDescent="0.25">
      <c r="CG5309" s="768"/>
      <c r="CH5309" s="768"/>
      <c r="CI5309" s="850"/>
    </row>
    <row r="5310" spans="85:87" x14ac:dyDescent="0.25">
      <c r="CG5310" s="768"/>
      <c r="CH5310" s="768"/>
      <c r="CI5310" s="850"/>
    </row>
    <row r="5311" spans="85:87" x14ac:dyDescent="0.25">
      <c r="CG5311" s="768"/>
      <c r="CH5311" s="768"/>
      <c r="CI5311" s="850"/>
    </row>
    <row r="5312" spans="85:87" x14ac:dyDescent="0.25">
      <c r="CG5312" s="768"/>
      <c r="CH5312" s="768"/>
      <c r="CI5312" s="850"/>
    </row>
    <row r="5313" spans="85:87" x14ac:dyDescent="0.25">
      <c r="CG5313" s="768"/>
      <c r="CH5313" s="768"/>
      <c r="CI5313" s="850"/>
    </row>
    <row r="5314" spans="85:87" x14ac:dyDescent="0.25">
      <c r="CG5314" s="768"/>
      <c r="CH5314" s="768"/>
      <c r="CI5314" s="850"/>
    </row>
    <row r="5315" spans="85:87" x14ac:dyDescent="0.25">
      <c r="CG5315" s="768"/>
      <c r="CH5315" s="768"/>
      <c r="CI5315" s="850"/>
    </row>
    <row r="5316" spans="85:87" x14ac:dyDescent="0.25">
      <c r="CG5316" s="768"/>
      <c r="CH5316" s="768"/>
      <c r="CI5316" s="850"/>
    </row>
    <row r="5317" spans="85:87" x14ac:dyDescent="0.25">
      <c r="CG5317" s="768"/>
      <c r="CH5317" s="768"/>
      <c r="CI5317" s="850"/>
    </row>
    <row r="5318" spans="85:87" x14ac:dyDescent="0.25">
      <c r="CG5318" s="768"/>
      <c r="CH5318" s="768"/>
      <c r="CI5318" s="850"/>
    </row>
    <row r="5319" spans="85:87" x14ac:dyDescent="0.25">
      <c r="CG5319" s="768"/>
      <c r="CH5319" s="768"/>
      <c r="CI5319" s="850"/>
    </row>
    <row r="5320" spans="85:87" x14ac:dyDescent="0.25">
      <c r="CG5320" s="768"/>
      <c r="CH5320" s="768"/>
      <c r="CI5320" s="850"/>
    </row>
    <row r="5321" spans="85:87" x14ac:dyDescent="0.25">
      <c r="CG5321" s="768"/>
      <c r="CH5321" s="768"/>
      <c r="CI5321" s="850"/>
    </row>
    <row r="5322" spans="85:87" x14ac:dyDescent="0.25">
      <c r="CG5322" s="768"/>
      <c r="CH5322" s="768"/>
      <c r="CI5322" s="850"/>
    </row>
    <row r="5323" spans="85:87" x14ac:dyDescent="0.25">
      <c r="CG5323" s="768"/>
      <c r="CH5323" s="768"/>
      <c r="CI5323" s="850"/>
    </row>
    <row r="5324" spans="85:87" x14ac:dyDescent="0.25">
      <c r="CG5324" s="768"/>
      <c r="CH5324" s="768"/>
      <c r="CI5324" s="850"/>
    </row>
    <row r="5325" spans="85:87" x14ac:dyDescent="0.25">
      <c r="CG5325" s="768"/>
      <c r="CH5325" s="768"/>
      <c r="CI5325" s="850"/>
    </row>
    <row r="5326" spans="85:87" x14ac:dyDescent="0.25">
      <c r="CG5326" s="768"/>
      <c r="CH5326" s="768"/>
      <c r="CI5326" s="850"/>
    </row>
    <row r="5327" spans="85:87" x14ac:dyDescent="0.25">
      <c r="CG5327" s="768"/>
      <c r="CH5327" s="768"/>
      <c r="CI5327" s="850"/>
    </row>
    <row r="5328" spans="85:87" x14ac:dyDescent="0.25">
      <c r="CG5328" s="768"/>
      <c r="CH5328" s="768"/>
      <c r="CI5328" s="850"/>
    </row>
    <row r="5329" spans="85:87" x14ac:dyDescent="0.25">
      <c r="CG5329" s="768"/>
      <c r="CH5329" s="768"/>
      <c r="CI5329" s="850"/>
    </row>
    <row r="5330" spans="85:87" x14ac:dyDescent="0.25">
      <c r="CG5330" s="768"/>
      <c r="CH5330" s="768"/>
      <c r="CI5330" s="850"/>
    </row>
    <row r="5331" spans="85:87" x14ac:dyDescent="0.25">
      <c r="CG5331" s="768"/>
      <c r="CH5331" s="768"/>
      <c r="CI5331" s="850"/>
    </row>
    <row r="5332" spans="85:87" x14ac:dyDescent="0.25">
      <c r="CG5332" s="768"/>
      <c r="CH5332" s="768"/>
      <c r="CI5332" s="850"/>
    </row>
    <row r="5333" spans="85:87" x14ac:dyDescent="0.25">
      <c r="CG5333" s="768"/>
      <c r="CH5333" s="768"/>
      <c r="CI5333" s="850"/>
    </row>
    <row r="5334" spans="85:87" x14ac:dyDescent="0.25">
      <c r="CG5334" s="768"/>
      <c r="CH5334" s="768"/>
      <c r="CI5334" s="850"/>
    </row>
    <row r="5335" spans="85:87" x14ac:dyDescent="0.25">
      <c r="CG5335" s="768"/>
      <c r="CH5335" s="768"/>
      <c r="CI5335" s="850"/>
    </row>
    <row r="5336" spans="85:87" x14ac:dyDescent="0.25">
      <c r="CG5336" s="768"/>
      <c r="CH5336" s="768"/>
      <c r="CI5336" s="850"/>
    </row>
    <row r="5337" spans="85:87" x14ac:dyDescent="0.25">
      <c r="CG5337" s="768"/>
      <c r="CH5337" s="768"/>
      <c r="CI5337" s="850"/>
    </row>
    <row r="5338" spans="85:87" x14ac:dyDescent="0.25">
      <c r="CG5338" s="768"/>
      <c r="CH5338" s="768"/>
      <c r="CI5338" s="850"/>
    </row>
    <row r="5339" spans="85:87" x14ac:dyDescent="0.25">
      <c r="CG5339" s="768"/>
      <c r="CH5339" s="768"/>
      <c r="CI5339" s="850"/>
    </row>
    <row r="5340" spans="85:87" x14ac:dyDescent="0.25">
      <c r="CG5340" s="768"/>
      <c r="CH5340" s="768"/>
      <c r="CI5340" s="850"/>
    </row>
    <row r="5341" spans="85:87" x14ac:dyDescent="0.25">
      <c r="CG5341" s="768"/>
      <c r="CH5341" s="768"/>
      <c r="CI5341" s="850"/>
    </row>
    <row r="5342" spans="85:87" x14ac:dyDescent="0.25">
      <c r="CG5342" s="768"/>
      <c r="CH5342" s="768"/>
      <c r="CI5342" s="850"/>
    </row>
    <row r="5343" spans="85:87" x14ac:dyDescent="0.25">
      <c r="CG5343" s="768"/>
      <c r="CH5343" s="768"/>
      <c r="CI5343" s="850"/>
    </row>
    <row r="5344" spans="85:87" x14ac:dyDescent="0.25">
      <c r="CG5344" s="768"/>
      <c r="CH5344" s="768"/>
      <c r="CI5344" s="850"/>
    </row>
    <row r="5345" spans="85:87" x14ac:dyDescent="0.25">
      <c r="CG5345" s="768"/>
      <c r="CH5345" s="768"/>
      <c r="CI5345" s="850"/>
    </row>
    <row r="5346" spans="85:87" x14ac:dyDescent="0.25">
      <c r="CG5346" s="768"/>
      <c r="CH5346" s="768"/>
      <c r="CI5346" s="850"/>
    </row>
    <row r="5347" spans="85:87" x14ac:dyDescent="0.25">
      <c r="CG5347" s="768"/>
      <c r="CH5347" s="768"/>
      <c r="CI5347" s="850"/>
    </row>
    <row r="5348" spans="85:87" x14ac:dyDescent="0.25">
      <c r="CG5348" s="768"/>
      <c r="CH5348" s="768"/>
      <c r="CI5348" s="850"/>
    </row>
    <row r="5349" spans="85:87" x14ac:dyDescent="0.25">
      <c r="CG5349" s="768"/>
      <c r="CH5349" s="768"/>
      <c r="CI5349" s="850"/>
    </row>
    <row r="5350" spans="85:87" x14ac:dyDescent="0.25">
      <c r="CG5350" s="768"/>
      <c r="CH5350" s="768"/>
      <c r="CI5350" s="850"/>
    </row>
    <row r="5351" spans="85:87" x14ac:dyDescent="0.25">
      <c r="CG5351" s="768"/>
      <c r="CH5351" s="768"/>
      <c r="CI5351" s="850"/>
    </row>
    <row r="5352" spans="85:87" x14ac:dyDescent="0.25">
      <c r="CG5352" s="768"/>
      <c r="CH5352" s="768"/>
      <c r="CI5352" s="850"/>
    </row>
    <row r="5353" spans="85:87" x14ac:dyDescent="0.25">
      <c r="CG5353" s="768"/>
      <c r="CH5353" s="768"/>
      <c r="CI5353" s="850"/>
    </row>
    <row r="5354" spans="85:87" x14ac:dyDescent="0.25">
      <c r="CG5354" s="768"/>
      <c r="CH5354" s="768"/>
      <c r="CI5354" s="850"/>
    </row>
    <row r="5355" spans="85:87" x14ac:dyDescent="0.25">
      <c r="CG5355" s="768"/>
      <c r="CH5355" s="768"/>
      <c r="CI5355" s="850"/>
    </row>
    <row r="5356" spans="85:87" x14ac:dyDescent="0.25">
      <c r="CG5356" s="768"/>
      <c r="CH5356" s="768"/>
      <c r="CI5356" s="850"/>
    </row>
    <row r="5357" spans="85:87" x14ac:dyDescent="0.25">
      <c r="CG5357" s="768"/>
      <c r="CH5357" s="768"/>
      <c r="CI5357" s="850"/>
    </row>
    <row r="5358" spans="85:87" x14ac:dyDescent="0.25">
      <c r="CG5358" s="768"/>
      <c r="CH5358" s="768"/>
      <c r="CI5358" s="850"/>
    </row>
    <row r="5359" spans="85:87" x14ac:dyDescent="0.25">
      <c r="CG5359" s="768"/>
      <c r="CH5359" s="768"/>
      <c r="CI5359" s="850"/>
    </row>
    <row r="5360" spans="85:87" x14ac:dyDescent="0.25">
      <c r="CG5360" s="768"/>
      <c r="CH5360" s="768"/>
      <c r="CI5360" s="850"/>
    </row>
    <row r="5361" spans="85:87" x14ac:dyDescent="0.25">
      <c r="CG5361" s="768"/>
      <c r="CH5361" s="768"/>
      <c r="CI5361" s="850"/>
    </row>
    <row r="5362" spans="85:87" x14ac:dyDescent="0.25">
      <c r="CG5362" s="768"/>
      <c r="CH5362" s="768"/>
      <c r="CI5362" s="850"/>
    </row>
    <row r="5363" spans="85:87" x14ac:dyDescent="0.25">
      <c r="CG5363" s="768"/>
      <c r="CH5363" s="768"/>
      <c r="CI5363" s="850"/>
    </row>
    <row r="5364" spans="85:87" x14ac:dyDescent="0.25">
      <c r="CG5364" s="768"/>
      <c r="CH5364" s="768"/>
      <c r="CI5364" s="850"/>
    </row>
    <row r="5365" spans="85:87" x14ac:dyDescent="0.25">
      <c r="CG5365" s="768"/>
      <c r="CH5365" s="768"/>
      <c r="CI5365" s="850"/>
    </row>
    <row r="5366" spans="85:87" x14ac:dyDescent="0.25">
      <c r="CG5366" s="768"/>
      <c r="CH5366" s="768"/>
      <c r="CI5366" s="850"/>
    </row>
    <row r="5367" spans="85:87" x14ac:dyDescent="0.25">
      <c r="CG5367" s="768"/>
      <c r="CH5367" s="768"/>
      <c r="CI5367" s="850"/>
    </row>
    <row r="5368" spans="85:87" x14ac:dyDescent="0.25">
      <c r="CG5368" s="768"/>
      <c r="CH5368" s="768"/>
      <c r="CI5368" s="850"/>
    </row>
    <row r="5369" spans="85:87" x14ac:dyDescent="0.25">
      <c r="CG5369" s="768"/>
      <c r="CH5369" s="768"/>
      <c r="CI5369" s="850"/>
    </row>
    <row r="5370" spans="85:87" x14ac:dyDescent="0.25">
      <c r="CG5370" s="768"/>
      <c r="CH5370" s="768"/>
      <c r="CI5370" s="850"/>
    </row>
    <row r="5371" spans="85:87" x14ac:dyDescent="0.25">
      <c r="CG5371" s="768"/>
      <c r="CH5371" s="768"/>
      <c r="CI5371" s="850"/>
    </row>
    <row r="5372" spans="85:87" x14ac:dyDescent="0.25">
      <c r="CG5372" s="768"/>
      <c r="CH5372" s="768"/>
      <c r="CI5372" s="850"/>
    </row>
    <row r="5373" spans="85:87" x14ac:dyDescent="0.25">
      <c r="CG5373" s="768"/>
      <c r="CH5373" s="768"/>
      <c r="CI5373" s="850"/>
    </row>
    <row r="5374" spans="85:87" x14ac:dyDescent="0.25">
      <c r="CG5374" s="768"/>
      <c r="CH5374" s="768"/>
      <c r="CI5374" s="850"/>
    </row>
    <row r="5375" spans="85:87" x14ac:dyDescent="0.25">
      <c r="CG5375" s="768"/>
      <c r="CH5375" s="768"/>
      <c r="CI5375" s="850"/>
    </row>
    <row r="5376" spans="85:87" x14ac:dyDescent="0.25">
      <c r="CG5376" s="768"/>
      <c r="CH5376" s="768"/>
      <c r="CI5376" s="850"/>
    </row>
    <row r="5377" spans="85:87" x14ac:dyDescent="0.25">
      <c r="CG5377" s="768"/>
      <c r="CH5377" s="768"/>
      <c r="CI5377" s="850"/>
    </row>
    <row r="5378" spans="85:87" x14ac:dyDescent="0.25">
      <c r="CG5378" s="768"/>
      <c r="CH5378" s="768"/>
      <c r="CI5378" s="850"/>
    </row>
    <row r="5379" spans="85:87" x14ac:dyDescent="0.25">
      <c r="CG5379" s="768"/>
      <c r="CH5379" s="768"/>
      <c r="CI5379" s="850"/>
    </row>
    <row r="5380" spans="85:87" x14ac:dyDescent="0.25">
      <c r="CG5380" s="768"/>
      <c r="CH5380" s="768"/>
      <c r="CI5380" s="850"/>
    </row>
    <row r="5381" spans="85:87" x14ac:dyDescent="0.25">
      <c r="CG5381" s="768"/>
      <c r="CH5381" s="768"/>
      <c r="CI5381" s="850"/>
    </row>
    <row r="5382" spans="85:87" x14ac:dyDescent="0.25">
      <c r="CG5382" s="768"/>
      <c r="CH5382" s="768"/>
      <c r="CI5382" s="850"/>
    </row>
    <row r="5383" spans="85:87" x14ac:dyDescent="0.25">
      <c r="CG5383" s="768"/>
      <c r="CH5383" s="768"/>
      <c r="CI5383" s="850"/>
    </row>
    <row r="5384" spans="85:87" x14ac:dyDescent="0.25">
      <c r="CG5384" s="768"/>
      <c r="CH5384" s="768"/>
      <c r="CI5384" s="850"/>
    </row>
    <row r="5385" spans="85:87" x14ac:dyDescent="0.25">
      <c r="CG5385" s="768"/>
      <c r="CH5385" s="768"/>
      <c r="CI5385" s="850"/>
    </row>
    <row r="5386" spans="85:87" x14ac:dyDescent="0.25">
      <c r="CG5386" s="768"/>
      <c r="CH5386" s="768"/>
      <c r="CI5386" s="850"/>
    </row>
    <row r="5387" spans="85:87" x14ac:dyDescent="0.25">
      <c r="CG5387" s="768"/>
      <c r="CH5387" s="768"/>
      <c r="CI5387" s="850"/>
    </row>
    <row r="5388" spans="85:87" x14ac:dyDescent="0.25">
      <c r="CG5388" s="768"/>
      <c r="CH5388" s="768"/>
      <c r="CI5388" s="850"/>
    </row>
    <row r="5389" spans="85:87" x14ac:dyDescent="0.25">
      <c r="CG5389" s="768"/>
      <c r="CH5389" s="768"/>
      <c r="CI5389" s="850"/>
    </row>
    <row r="5390" spans="85:87" x14ac:dyDescent="0.25">
      <c r="CG5390" s="768"/>
      <c r="CH5390" s="768"/>
      <c r="CI5390" s="850"/>
    </row>
    <row r="5391" spans="85:87" x14ac:dyDescent="0.25">
      <c r="CG5391" s="768"/>
      <c r="CH5391" s="768"/>
      <c r="CI5391" s="850"/>
    </row>
    <row r="5392" spans="85:87" x14ac:dyDescent="0.25">
      <c r="CG5392" s="768"/>
      <c r="CH5392" s="768"/>
      <c r="CI5392" s="850"/>
    </row>
    <row r="5393" spans="85:87" x14ac:dyDescent="0.25">
      <c r="CG5393" s="768"/>
      <c r="CH5393" s="768"/>
      <c r="CI5393" s="850"/>
    </row>
    <row r="5394" spans="85:87" x14ac:dyDescent="0.25">
      <c r="CG5394" s="768"/>
      <c r="CH5394" s="768"/>
      <c r="CI5394" s="850"/>
    </row>
    <row r="5395" spans="85:87" x14ac:dyDescent="0.25">
      <c r="CG5395" s="768"/>
      <c r="CH5395" s="768"/>
      <c r="CI5395" s="850"/>
    </row>
    <row r="5396" spans="85:87" x14ac:dyDescent="0.25">
      <c r="CG5396" s="768"/>
      <c r="CH5396" s="768"/>
      <c r="CI5396" s="850"/>
    </row>
    <row r="5397" spans="85:87" x14ac:dyDescent="0.25">
      <c r="CG5397" s="768"/>
      <c r="CH5397" s="768"/>
      <c r="CI5397" s="850"/>
    </row>
    <row r="5398" spans="85:87" x14ac:dyDescent="0.25">
      <c r="CG5398" s="768"/>
      <c r="CH5398" s="768"/>
      <c r="CI5398" s="850"/>
    </row>
    <row r="5399" spans="85:87" x14ac:dyDescent="0.25">
      <c r="CG5399" s="768"/>
      <c r="CH5399" s="768"/>
      <c r="CI5399" s="850"/>
    </row>
    <row r="5400" spans="85:87" x14ac:dyDescent="0.25">
      <c r="CG5400" s="768"/>
      <c r="CH5400" s="768"/>
      <c r="CI5400" s="850"/>
    </row>
    <row r="5401" spans="85:87" x14ac:dyDescent="0.25">
      <c r="CG5401" s="768"/>
      <c r="CH5401" s="768"/>
      <c r="CI5401" s="850"/>
    </row>
    <row r="5402" spans="85:87" x14ac:dyDescent="0.25">
      <c r="CG5402" s="768"/>
      <c r="CH5402" s="768"/>
      <c r="CI5402" s="850"/>
    </row>
    <row r="5403" spans="85:87" x14ac:dyDescent="0.25">
      <c r="CG5403" s="768"/>
      <c r="CH5403" s="768"/>
      <c r="CI5403" s="850"/>
    </row>
    <row r="5404" spans="85:87" x14ac:dyDescent="0.25">
      <c r="CG5404" s="768"/>
      <c r="CH5404" s="768"/>
      <c r="CI5404" s="850"/>
    </row>
    <row r="5405" spans="85:87" x14ac:dyDescent="0.25">
      <c r="CG5405" s="768"/>
      <c r="CH5405" s="768"/>
      <c r="CI5405" s="850"/>
    </row>
    <row r="5406" spans="85:87" x14ac:dyDescent="0.25">
      <c r="CG5406" s="768"/>
      <c r="CH5406" s="768"/>
      <c r="CI5406" s="850"/>
    </row>
    <row r="5407" spans="85:87" x14ac:dyDescent="0.25">
      <c r="CG5407" s="768"/>
      <c r="CH5407" s="768"/>
      <c r="CI5407" s="850"/>
    </row>
    <row r="5408" spans="85:87" x14ac:dyDescent="0.25">
      <c r="CG5408" s="768"/>
      <c r="CH5408" s="768"/>
      <c r="CI5408" s="850"/>
    </row>
    <row r="5409" spans="85:87" x14ac:dyDescent="0.25">
      <c r="CG5409" s="768"/>
      <c r="CH5409" s="768"/>
      <c r="CI5409" s="850"/>
    </row>
    <row r="5410" spans="85:87" x14ac:dyDescent="0.25">
      <c r="CG5410" s="768"/>
      <c r="CH5410" s="768"/>
      <c r="CI5410" s="850"/>
    </row>
    <row r="5411" spans="85:87" x14ac:dyDescent="0.25">
      <c r="CG5411" s="768"/>
      <c r="CH5411" s="768"/>
      <c r="CI5411" s="850"/>
    </row>
    <row r="5412" spans="85:87" x14ac:dyDescent="0.25">
      <c r="CG5412" s="768"/>
      <c r="CH5412" s="768"/>
      <c r="CI5412" s="850"/>
    </row>
    <row r="5413" spans="85:87" x14ac:dyDescent="0.25">
      <c r="CG5413" s="768"/>
      <c r="CH5413" s="768"/>
      <c r="CI5413" s="850"/>
    </row>
    <row r="5414" spans="85:87" x14ac:dyDescent="0.25">
      <c r="CG5414" s="768"/>
      <c r="CH5414" s="768"/>
      <c r="CI5414" s="850"/>
    </row>
    <row r="5415" spans="85:87" x14ac:dyDescent="0.25">
      <c r="CG5415" s="768"/>
      <c r="CH5415" s="768"/>
      <c r="CI5415" s="850"/>
    </row>
    <row r="5416" spans="85:87" x14ac:dyDescent="0.25">
      <c r="CG5416" s="768"/>
      <c r="CH5416" s="768"/>
      <c r="CI5416" s="850"/>
    </row>
    <row r="5417" spans="85:87" x14ac:dyDescent="0.25">
      <c r="CG5417" s="768"/>
      <c r="CH5417" s="768"/>
      <c r="CI5417" s="850"/>
    </row>
    <row r="5418" spans="85:87" x14ac:dyDescent="0.25">
      <c r="CG5418" s="768"/>
      <c r="CH5418" s="768"/>
      <c r="CI5418" s="850"/>
    </row>
    <row r="5419" spans="85:87" x14ac:dyDescent="0.25">
      <c r="CG5419" s="768"/>
      <c r="CH5419" s="768"/>
      <c r="CI5419" s="850"/>
    </row>
    <row r="5420" spans="85:87" x14ac:dyDescent="0.25">
      <c r="CG5420" s="768"/>
      <c r="CH5420" s="768"/>
      <c r="CI5420" s="850"/>
    </row>
    <row r="5421" spans="85:87" x14ac:dyDescent="0.25">
      <c r="CG5421" s="768"/>
      <c r="CH5421" s="768"/>
      <c r="CI5421" s="850"/>
    </row>
    <row r="5422" spans="85:87" x14ac:dyDescent="0.25">
      <c r="CG5422" s="768"/>
      <c r="CH5422" s="768"/>
      <c r="CI5422" s="850"/>
    </row>
    <row r="5423" spans="85:87" x14ac:dyDescent="0.25">
      <c r="CG5423" s="768"/>
      <c r="CH5423" s="768"/>
      <c r="CI5423" s="850"/>
    </row>
    <row r="5424" spans="85:87" x14ac:dyDescent="0.25">
      <c r="CG5424" s="768"/>
      <c r="CH5424" s="768"/>
      <c r="CI5424" s="850"/>
    </row>
    <row r="5425" spans="85:87" x14ac:dyDescent="0.25">
      <c r="CG5425" s="768"/>
      <c r="CH5425" s="768"/>
      <c r="CI5425" s="850"/>
    </row>
    <row r="5426" spans="85:87" x14ac:dyDescent="0.25">
      <c r="CG5426" s="768"/>
      <c r="CH5426" s="768"/>
      <c r="CI5426" s="850"/>
    </row>
    <row r="5427" spans="85:87" x14ac:dyDescent="0.25">
      <c r="CG5427" s="768"/>
      <c r="CH5427" s="768"/>
      <c r="CI5427" s="850"/>
    </row>
    <row r="5428" spans="85:87" x14ac:dyDescent="0.25">
      <c r="CG5428" s="768"/>
      <c r="CH5428" s="768"/>
      <c r="CI5428" s="850"/>
    </row>
    <row r="5429" spans="85:87" x14ac:dyDescent="0.25">
      <c r="CG5429" s="768"/>
      <c r="CH5429" s="768"/>
      <c r="CI5429" s="850"/>
    </row>
    <row r="5430" spans="85:87" x14ac:dyDescent="0.25">
      <c r="CG5430" s="768"/>
      <c r="CH5430" s="768"/>
      <c r="CI5430" s="850"/>
    </row>
    <row r="5431" spans="85:87" x14ac:dyDescent="0.25">
      <c r="CG5431" s="768"/>
      <c r="CH5431" s="768"/>
      <c r="CI5431" s="850"/>
    </row>
    <row r="5432" spans="85:87" x14ac:dyDescent="0.25">
      <c r="CG5432" s="768"/>
      <c r="CH5432" s="768"/>
      <c r="CI5432" s="850"/>
    </row>
    <row r="5433" spans="85:87" x14ac:dyDescent="0.25">
      <c r="CG5433" s="768"/>
      <c r="CH5433" s="768"/>
      <c r="CI5433" s="850"/>
    </row>
    <row r="5434" spans="85:87" x14ac:dyDescent="0.25">
      <c r="CG5434" s="768"/>
      <c r="CH5434" s="768"/>
      <c r="CI5434" s="850"/>
    </row>
    <row r="5435" spans="85:87" x14ac:dyDescent="0.25">
      <c r="CG5435" s="768"/>
      <c r="CH5435" s="768"/>
      <c r="CI5435" s="850"/>
    </row>
    <row r="5436" spans="85:87" x14ac:dyDescent="0.25">
      <c r="CG5436" s="768"/>
      <c r="CH5436" s="768"/>
      <c r="CI5436" s="850"/>
    </row>
    <row r="5437" spans="85:87" x14ac:dyDescent="0.25">
      <c r="CG5437" s="768"/>
      <c r="CH5437" s="768"/>
      <c r="CI5437" s="850"/>
    </row>
    <row r="5438" spans="85:87" x14ac:dyDescent="0.25">
      <c r="CG5438" s="768"/>
      <c r="CH5438" s="768"/>
      <c r="CI5438" s="850"/>
    </row>
    <row r="5439" spans="85:87" x14ac:dyDescent="0.25">
      <c r="CG5439" s="768"/>
      <c r="CH5439" s="768"/>
      <c r="CI5439" s="850"/>
    </row>
    <row r="5440" spans="85:87" x14ac:dyDescent="0.25">
      <c r="CG5440" s="768"/>
      <c r="CH5440" s="768"/>
      <c r="CI5440" s="850"/>
    </row>
    <row r="5441" spans="85:87" x14ac:dyDescent="0.25">
      <c r="CG5441" s="768"/>
      <c r="CH5441" s="768"/>
      <c r="CI5441" s="850"/>
    </row>
    <row r="5442" spans="85:87" x14ac:dyDescent="0.25">
      <c r="CG5442" s="768"/>
      <c r="CH5442" s="768"/>
      <c r="CI5442" s="850"/>
    </row>
    <row r="5443" spans="85:87" x14ac:dyDescent="0.25">
      <c r="CG5443" s="768"/>
      <c r="CH5443" s="768"/>
      <c r="CI5443" s="850"/>
    </row>
    <row r="5444" spans="85:87" x14ac:dyDescent="0.25">
      <c r="CG5444" s="768"/>
      <c r="CH5444" s="768"/>
      <c r="CI5444" s="850"/>
    </row>
    <row r="5445" spans="85:87" x14ac:dyDescent="0.25">
      <c r="CG5445" s="768"/>
      <c r="CH5445" s="768"/>
      <c r="CI5445" s="850"/>
    </row>
    <row r="5446" spans="85:87" x14ac:dyDescent="0.25">
      <c r="CG5446" s="768"/>
      <c r="CH5446" s="768"/>
      <c r="CI5446" s="850"/>
    </row>
    <row r="5447" spans="85:87" x14ac:dyDescent="0.25">
      <c r="CG5447" s="768"/>
      <c r="CH5447" s="768"/>
      <c r="CI5447" s="850"/>
    </row>
    <row r="5448" spans="85:87" x14ac:dyDescent="0.25">
      <c r="CG5448" s="768"/>
      <c r="CH5448" s="768"/>
      <c r="CI5448" s="850"/>
    </row>
    <row r="5449" spans="85:87" x14ac:dyDescent="0.25">
      <c r="CG5449" s="768"/>
      <c r="CH5449" s="768"/>
      <c r="CI5449" s="850"/>
    </row>
    <row r="5450" spans="85:87" x14ac:dyDescent="0.25">
      <c r="CG5450" s="768"/>
      <c r="CH5450" s="768"/>
      <c r="CI5450" s="850"/>
    </row>
    <row r="5451" spans="85:87" x14ac:dyDescent="0.25">
      <c r="CG5451" s="768"/>
      <c r="CH5451" s="768"/>
      <c r="CI5451" s="850"/>
    </row>
    <row r="5452" spans="85:87" x14ac:dyDescent="0.25">
      <c r="CG5452" s="768"/>
      <c r="CH5452" s="768"/>
      <c r="CI5452" s="850"/>
    </row>
    <row r="5453" spans="85:87" x14ac:dyDescent="0.25">
      <c r="CG5453" s="768"/>
      <c r="CH5453" s="768"/>
      <c r="CI5453" s="850"/>
    </row>
    <row r="5454" spans="85:87" x14ac:dyDescent="0.25">
      <c r="CG5454" s="768"/>
      <c r="CH5454" s="768"/>
      <c r="CI5454" s="850"/>
    </row>
    <row r="5455" spans="85:87" x14ac:dyDescent="0.25">
      <c r="CG5455" s="768"/>
      <c r="CH5455" s="768"/>
      <c r="CI5455" s="850"/>
    </row>
    <row r="5456" spans="85:87" x14ac:dyDescent="0.25">
      <c r="CG5456" s="768"/>
      <c r="CH5456" s="768"/>
      <c r="CI5456" s="850"/>
    </row>
    <row r="5457" spans="85:87" x14ac:dyDescent="0.25">
      <c r="CG5457" s="768"/>
      <c r="CH5457" s="768"/>
      <c r="CI5457" s="850"/>
    </row>
    <row r="5458" spans="85:87" x14ac:dyDescent="0.25">
      <c r="CG5458" s="768"/>
      <c r="CH5458" s="768"/>
      <c r="CI5458" s="850"/>
    </row>
    <row r="5459" spans="85:87" x14ac:dyDescent="0.25">
      <c r="CG5459" s="768"/>
      <c r="CH5459" s="768"/>
      <c r="CI5459" s="850"/>
    </row>
    <row r="5460" spans="85:87" x14ac:dyDescent="0.25">
      <c r="CG5460" s="768"/>
      <c r="CH5460" s="768"/>
      <c r="CI5460" s="850"/>
    </row>
    <row r="5461" spans="85:87" x14ac:dyDescent="0.25">
      <c r="CG5461" s="768"/>
      <c r="CH5461" s="768"/>
      <c r="CI5461" s="850"/>
    </row>
    <row r="5462" spans="85:87" x14ac:dyDescent="0.25">
      <c r="CG5462" s="768"/>
      <c r="CH5462" s="768"/>
      <c r="CI5462" s="850"/>
    </row>
    <row r="5463" spans="85:87" x14ac:dyDescent="0.25">
      <c r="CG5463" s="768"/>
      <c r="CH5463" s="768"/>
      <c r="CI5463" s="850"/>
    </row>
    <row r="5464" spans="85:87" x14ac:dyDescent="0.25">
      <c r="CG5464" s="768"/>
      <c r="CH5464" s="768"/>
      <c r="CI5464" s="850"/>
    </row>
    <row r="5465" spans="85:87" x14ac:dyDescent="0.25">
      <c r="CG5465" s="768"/>
      <c r="CH5465" s="768"/>
      <c r="CI5465" s="850"/>
    </row>
    <row r="5466" spans="85:87" x14ac:dyDescent="0.25">
      <c r="CG5466" s="768"/>
      <c r="CH5466" s="768"/>
      <c r="CI5466" s="850"/>
    </row>
    <row r="5467" spans="85:87" x14ac:dyDescent="0.25">
      <c r="CG5467" s="768"/>
      <c r="CH5467" s="768"/>
      <c r="CI5467" s="850"/>
    </row>
    <row r="5468" spans="85:87" x14ac:dyDescent="0.25">
      <c r="CG5468" s="768"/>
      <c r="CH5468" s="768"/>
      <c r="CI5468" s="850"/>
    </row>
    <row r="5469" spans="85:87" x14ac:dyDescent="0.25">
      <c r="CG5469" s="768"/>
      <c r="CH5469" s="768"/>
      <c r="CI5469" s="850"/>
    </row>
    <row r="5470" spans="85:87" x14ac:dyDescent="0.25">
      <c r="CG5470" s="768"/>
      <c r="CH5470" s="768"/>
      <c r="CI5470" s="850"/>
    </row>
    <row r="5471" spans="85:87" x14ac:dyDescent="0.25">
      <c r="CG5471" s="768"/>
      <c r="CH5471" s="768"/>
      <c r="CI5471" s="850"/>
    </row>
    <row r="5472" spans="85:87" x14ac:dyDescent="0.25">
      <c r="CG5472" s="768"/>
      <c r="CH5472" s="768"/>
      <c r="CI5472" s="850"/>
    </row>
    <row r="5473" spans="85:87" x14ac:dyDescent="0.25">
      <c r="CG5473" s="768"/>
      <c r="CH5473" s="768"/>
      <c r="CI5473" s="850"/>
    </row>
    <row r="5474" spans="85:87" x14ac:dyDescent="0.25">
      <c r="CG5474" s="768"/>
      <c r="CH5474" s="768"/>
      <c r="CI5474" s="850"/>
    </row>
    <row r="5475" spans="85:87" x14ac:dyDescent="0.25">
      <c r="CG5475" s="768"/>
      <c r="CH5475" s="768"/>
      <c r="CI5475" s="850"/>
    </row>
    <row r="5476" spans="85:87" x14ac:dyDescent="0.25">
      <c r="CG5476" s="768"/>
      <c r="CH5476" s="768"/>
      <c r="CI5476" s="850"/>
    </row>
    <row r="5477" spans="85:87" x14ac:dyDescent="0.25">
      <c r="CG5477" s="768"/>
      <c r="CH5477" s="768"/>
      <c r="CI5477" s="850"/>
    </row>
    <row r="5478" spans="85:87" x14ac:dyDescent="0.25">
      <c r="CG5478" s="768"/>
      <c r="CH5478" s="768"/>
      <c r="CI5478" s="850"/>
    </row>
    <row r="5479" spans="85:87" x14ac:dyDescent="0.25">
      <c r="CG5479" s="768"/>
      <c r="CH5479" s="768"/>
      <c r="CI5479" s="850"/>
    </row>
    <row r="5480" spans="85:87" x14ac:dyDescent="0.25">
      <c r="CG5480" s="768"/>
      <c r="CH5480" s="768"/>
      <c r="CI5480" s="850"/>
    </row>
    <row r="5481" spans="85:87" x14ac:dyDescent="0.25">
      <c r="CG5481" s="768"/>
      <c r="CH5481" s="768"/>
      <c r="CI5481" s="850"/>
    </row>
    <row r="5482" spans="85:87" x14ac:dyDescent="0.25">
      <c r="CG5482" s="768"/>
      <c r="CH5482" s="768"/>
      <c r="CI5482" s="850"/>
    </row>
    <row r="5483" spans="85:87" x14ac:dyDescent="0.25">
      <c r="CG5483" s="768"/>
      <c r="CH5483" s="768"/>
      <c r="CI5483" s="850"/>
    </row>
    <row r="5484" spans="85:87" x14ac:dyDescent="0.25">
      <c r="CG5484" s="768"/>
      <c r="CH5484" s="768"/>
      <c r="CI5484" s="850"/>
    </row>
    <row r="5485" spans="85:87" x14ac:dyDescent="0.25">
      <c r="CG5485" s="768"/>
      <c r="CH5485" s="768"/>
      <c r="CI5485" s="850"/>
    </row>
    <row r="5486" spans="85:87" x14ac:dyDescent="0.25">
      <c r="CG5486" s="768"/>
      <c r="CH5486" s="768"/>
      <c r="CI5486" s="850"/>
    </row>
    <row r="5487" spans="85:87" x14ac:dyDescent="0.25">
      <c r="CG5487" s="768"/>
      <c r="CH5487" s="768"/>
      <c r="CI5487" s="850"/>
    </row>
    <row r="5488" spans="85:87" x14ac:dyDescent="0.25">
      <c r="CG5488" s="768"/>
      <c r="CH5488" s="768"/>
      <c r="CI5488" s="850"/>
    </row>
    <row r="5489" spans="85:87" x14ac:dyDescent="0.25">
      <c r="CG5489" s="768"/>
      <c r="CH5489" s="768"/>
      <c r="CI5489" s="850"/>
    </row>
    <row r="5490" spans="85:87" x14ac:dyDescent="0.25">
      <c r="CG5490" s="768"/>
      <c r="CH5490" s="768"/>
      <c r="CI5490" s="850"/>
    </row>
    <row r="5491" spans="85:87" x14ac:dyDescent="0.25">
      <c r="CG5491" s="768"/>
      <c r="CH5491" s="768"/>
      <c r="CI5491" s="850"/>
    </row>
    <row r="5492" spans="85:87" x14ac:dyDescent="0.25">
      <c r="CG5492" s="768"/>
      <c r="CH5492" s="768"/>
      <c r="CI5492" s="850"/>
    </row>
    <row r="5493" spans="85:87" x14ac:dyDescent="0.25">
      <c r="CG5493" s="768"/>
      <c r="CH5493" s="768"/>
      <c r="CI5493" s="850"/>
    </row>
    <row r="5494" spans="85:87" x14ac:dyDescent="0.25">
      <c r="CG5494" s="768"/>
      <c r="CH5494" s="768"/>
      <c r="CI5494" s="850"/>
    </row>
    <row r="5495" spans="85:87" x14ac:dyDescent="0.25">
      <c r="CG5495" s="768"/>
      <c r="CH5495" s="768"/>
      <c r="CI5495" s="850"/>
    </row>
    <row r="5496" spans="85:87" x14ac:dyDescent="0.25">
      <c r="CG5496" s="768"/>
      <c r="CH5496" s="768"/>
      <c r="CI5496" s="850"/>
    </row>
    <row r="5497" spans="85:87" x14ac:dyDescent="0.25">
      <c r="CG5497" s="768"/>
      <c r="CH5497" s="768"/>
      <c r="CI5497" s="850"/>
    </row>
    <row r="5498" spans="85:87" x14ac:dyDescent="0.25">
      <c r="CG5498" s="768"/>
      <c r="CH5498" s="768"/>
      <c r="CI5498" s="850"/>
    </row>
    <row r="5499" spans="85:87" x14ac:dyDescent="0.25">
      <c r="CG5499" s="768"/>
      <c r="CH5499" s="768"/>
      <c r="CI5499" s="850"/>
    </row>
    <row r="5500" spans="85:87" x14ac:dyDescent="0.25">
      <c r="CG5500" s="768"/>
      <c r="CH5500" s="768"/>
      <c r="CI5500" s="850"/>
    </row>
    <row r="5501" spans="85:87" x14ac:dyDescent="0.25">
      <c r="CG5501" s="768"/>
      <c r="CH5501" s="768"/>
      <c r="CI5501" s="850"/>
    </row>
    <row r="5502" spans="85:87" x14ac:dyDescent="0.25">
      <c r="CG5502" s="768"/>
      <c r="CH5502" s="768"/>
      <c r="CI5502" s="850"/>
    </row>
    <row r="5503" spans="85:87" x14ac:dyDescent="0.25">
      <c r="CG5503" s="768"/>
      <c r="CH5503" s="768"/>
      <c r="CI5503" s="850"/>
    </row>
    <row r="5504" spans="85:87" x14ac:dyDescent="0.25">
      <c r="CG5504" s="768"/>
      <c r="CH5504" s="768"/>
      <c r="CI5504" s="850"/>
    </row>
    <row r="5505" spans="85:87" x14ac:dyDescent="0.25">
      <c r="CG5505" s="768"/>
      <c r="CH5505" s="768"/>
      <c r="CI5505" s="850"/>
    </row>
    <row r="5506" spans="85:87" x14ac:dyDescent="0.25">
      <c r="CG5506" s="768"/>
      <c r="CH5506" s="768"/>
      <c r="CI5506" s="850"/>
    </row>
    <row r="5507" spans="85:87" x14ac:dyDescent="0.25">
      <c r="CG5507" s="768"/>
      <c r="CH5507" s="768"/>
      <c r="CI5507" s="850"/>
    </row>
    <row r="5508" spans="85:87" x14ac:dyDescent="0.25">
      <c r="CG5508" s="768"/>
      <c r="CH5508" s="768"/>
      <c r="CI5508" s="850"/>
    </row>
    <row r="5509" spans="85:87" x14ac:dyDescent="0.25">
      <c r="CG5509" s="768"/>
      <c r="CH5509" s="768"/>
      <c r="CI5509" s="850"/>
    </row>
    <row r="5510" spans="85:87" x14ac:dyDescent="0.25">
      <c r="CG5510" s="768"/>
      <c r="CH5510" s="768"/>
      <c r="CI5510" s="850"/>
    </row>
    <row r="5511" spans="85:87" x14ac:dyDescent="0.25">
      <c r="CG5511" s="768"/>
      <c r="CH5511" s="768"/>
      <c r="CI5511" s="850"/>
    </row>
    <row r="5512" spans="85:87" x14ac:dyDescent="0.25">
      <c r="CG5512" s="768"/>
      <c r="CH5512" s="768"/>
      <c r="CI5512" s="850"/>
    </row>
    <row r="5513" spans="85:87" x14ac:dyDescent="0.25">
      <c r="CG5513" s="768"/>
      <c r="CH5513" s="768"/>
      <c r="CI5513" s="850"/>
    </row>
    <row r="5514" spans="85:87" x14ac:dyDescent="0.25">
      <c r="CG5514" s="768"/>
      <c r="CH5514" s="768"/>
      <c r="CI5514" s="850"/>
    </row>
    <row r="5515" spans="85:87" x14ac:dyDescent="0.25">
      <c r="CG5515" s="768"/>
      <c r="CH5515" s="768"/>
      <c r="CI5515" s="850"/>
    </row>
    <row r="5516" spans="85:87" x14ac:dyDescent="0.25">
      <c r="CG5516" s="768"/>
      <c r="CH5516" s="768"/>
      <c r="CI5516" s="850"/>
    </row>
    <row r="5517" spans="85:87" x14ac:dyDescent="0.25">
      <c r="CG5517" s="768"/>
      <c r="CH5517" s="768"/>
      <c r="CI5517" s="850"/>
    </row>
    <row r="5518" spans="85:87" x14ac:dyDescent="0.25">
      <c r="CG5518" s="768"/>
      <c r="CH5518" s="768"/>
      <c r="CI5518" s="850"/>
    </row>
    <row r="5519" spans="85:87" x14ac:dyDescent="0.25">
      <c r="CG5519" s="768"/>
      <c r="CH5519" s="768"/>
      <c r="CI5519" s="850"/>
    </row>
    <row r="5520" spans="85:87" x14ac:dyDescent="0.25">
      <c r="CG5520" s="768"/>
      <c r="CH5520" s="768"/>
      <c r="CI5520" s="850"/>
    </row>
    <row r="5521" spans="85:87" x14ac:dyDescent="0.25">
      <c r="CG5521" s="768"/>
      <c r="CH5521" s="768"/>
      <c r="CI5521" s="850"/>
    </row>
    <row r="5522" spans="85:87" x14ac:dyDescent="0.25">
      <c r="CG5522" s="768"/>
      <c r="CH5522" s="768"/>
      <c r="CI5522" s="850"/>
    </row>
    <row r="5523" spans="85:87" x14ac:dyDescent="0.25">
      <c r="CG5523" s="768"/>
      <c r="CH5523" s="768"/>
      <c r="CI5523" s="850"/>
    </row>
    <row r="5524" spans="85:87" x14ac:dyDescent="0.25">
      <c r="CG5524" s="768"/>
      <c r="CH5524" s="768"/>
      <c r="CI5524" s="850"/>
    </row>
    <row r="5525" spans="85:87" x14ac:dyDescent="0.25">
      <c r="CG5525" s="768"/>
      <c r="CH5525" s="768"/>
      <c r="CI5525" s="850"/>
    </row>
    <row r="5526" spans="85:87" x14ac:dyDescent="0.25">
      <c r="CG5526" s="768"/>
      <c r="CH5526" s="768"/>
      <c r="CI5526" s="850"/>
    </row>
    <row r="5527" spans="85:87" x14ac:dyDescent="0.25">
      <c r="CG5527" s="768"/>
      <c r="CH5527" s="768"/>
      <c r="CI5527" s="850"/>
    </row>
    <row r="5528" spans="85:87" x14ac:dyDescent="0.25">
      <c r="CG5528" s="768"/>
      <c r="CH5528" s="768"/>
      <c r="CI5528" s="850"/>
    </row>
    <row r="5529" spans="85:87" x14ac:dyDescent="0.25">
      <c r="CG5529" s="768"/>
      <c r="CH5529" s="768"/>
      <c r="CI5529" s="850"/>
    </row>
    <row r="5530" spans="85:87" x14ac:dyDescent="0.25">
      <c r="CG5530" s="768"/>
      <c r="CH5530" s="768"/>
      <c r="CI5530" s="850"/>
    </row>
    <row r="5531" spans="85:87" x14ac:dyDescent="0.25">
      <c r="CG5531" s="768"/>
      <c r="CH5531" s="768"/>
      <c r="CI5531" s="850"/>
    </row>
    <row r="5532" spans="85:87" x14ac:dyDescent="0.25">
      <c r="CG5532" s="768"/>
      <c r="CH5532" s="768"/>
      <c r="CI5532" s="850"/>
    </row>
    <row r="5533" spans="85:87" x14ac:dyDescent="0.25">
      <c r="CG5533" s="768"/>
      <c r="CH5533" s="768"/>
      <c r="CI5533" s="850"/>
    </row>
    <row r="5534" spans="85:87" x14ac:dyDescent="0.25">
      <c r="CG5534" s="768"/>
      <c r="CH5534" s="768"/>
      <c r="CI5534" s="850"/>
    </row>
    <row r="5535" spans="85:87" x14ac:dyDescent="0.25">
      <c r="CG5535" s="768"/>
      <c r="CH5535" s="768"/>
      <c r="CI5535" s="850"/>
    </row>
    <row r="5536" spans="85:87" x14ac:dyDescent="0.25">
      <c r="CG5536" s="768"/>
      <c r="CH5536" s="768"/>
      <c r="CI5536" s="850"/>
    </row>
    <row r="5537" spans="85:87" x14ac:dyDescent="0.25">
      <c r="CG5537" s="768"/>
      <c r="CH5537" s="768"/>
      <c r="CI5537" s="850"/>
    </row>
    <row r="5538" spans="85:87" x14ac:dyDescent="0.25">
      <c r="CG5538" s="768"/>
      <c r="CH5538" s="768"/>
      <c r="CI5538" s="850"/>
    </row>
    <row r="5539" spans="85:87" x14ac:dyDescent="0.25">
      <c r="CG5539" s="768"/>
      <c r="CH5539" s="768"/>
      <c r="CI5539" s="850"/>
    </row>
    <row r="5540" spans="85:87" x14ac:dyDescent="0.25">
      <c r="CG5540" s="768"/>
      <c r="CH5540" s="768"/>
      <c r="CI5540" s="850"/>
    </row>
    <row r="5541" spans="85:87" x14ac:dyDescent="0.25">
      <c r="CG5541" s="768"/>
      <c r="CH5541" s="768"/>
      <c r="CI5541" s="850"/>
    </row>
    <row r="5542" spans="85:87" x14ac:dyDescent="0.25">
      <c r="CG5542" s="768"/>
      <c r="CH5542" s="768"/>
      <c r="CI5542" s="850"/>
    </row>
    <row r="5543" spans="85:87" x14ac:dyDescent="0.25">
      <c r="CG5543" s="768"/>
      <c r="CH5543" s="768"/>
      <c r="CI5543" s="850"/>
    </row>
    <row r="5544" spans="85:87" x14ac:dyDescent="0.25">
      <c r="CG5544" s="768"/>
      <c r="CH5544" s="768"/>
      <c r="CI5544" s="850"/>
    </row>
    <row r="5545" spans="85:87" x14ac:dyDescent="0.25">
      <c r="CG5545" s="768"/>
      <c r="CH5545" s="768"/>
      <c r="CI5545" s="850"/>
    </row>
    <row r="5546" spans="85:87" x14ac:dyDescent="0.25">
      <c r="CG5546" s="768"/>
      <c r="CH5546" s="768"/>
      <c r="CI5546" s="850"/>
    </row>
    <row r="5547" spans="85:87" x14ac:dyDescent="0.25">
      <c r="CG5547" s="768"/>
      <c r="CH5547" s="768"/>
      <c r="CI5547" s="850"/>
    </row>
    <row r="5548" spans="85:87" x14ac:dyDescent="0.25">
      <c r="CG5548" s="768"/>
      <c r="CH5548" s="768"/>
      <c r="CI5548" s="850"/>
    </row>
    <row r="5549" spans="85:87" x14ac:dyDescent="0.25">
      <c r="CG5549" s="768"/>
      <c r="CH5549" s="768"/>
      <c r="CI5549" s="850"/>
    </row>
    <row r="5550" spans="85:87" x14ac:dyDescent="0.25">
      <c r="CG5550" s="768"/>
      <c r="CH5550" s="768"/>
      <c r="CI5550" s="850"/>
    </row>
    <row r="5551" spans="85:87" x14ac:dyDescent="0.25">
      <c r="CG5551" s="768"/>
      <c r="CH5551" s="768"/>
      <c r="CI5551" s="850"/>
    </row>
    <row r="5552" spans="85:87" x14ac:dyDescent="0.25">
      <c r="CG5552" s="768"/>
      <c r="CH5552" s="768"/>
      <c r="CI5552" s="850"/>
    </row>
    <row r="5553" spans="85:87" x14ac:dyDescent="0.25">
      <c r="CG5553" s="768"/>
      <c r="CH5553" s="768"/>
      <c r="CI5553" s="850"/>
    </row>
    <row r="5554" spans="85:87" x14ac:dyDescent="0.25">
      <c r="CG5554" s="768"/>
      <c r="CH5554" s="768"/>
      <c r="CI5554" s="850"/>
    </row>
    <row r="5555" spans="85:87" x14ac:dyDescent="0.25">
      <c r="CG5555" s="768"/>
      <c r="CH5555" s="768"/>
      <c r="CI5555" s="850"/>
    </row>
    <row r="5556" spans="85:87" x14ac:dyDescent="0.25">
      <c r="CG5556" s="768"/>
      <c r="CH5556" s="768"/>
      <c r="CI5556" s="850"/>
    </row>
    <row r="5557" spans="85:87" x14ac:dyDescent="0.25">
      <c r="CG5557" s="768"/>
      <c r="CH5557" s="768"/>
      <c r="CI5557" s="850"/>
    </row>
    <row r="5558" spans="85:87" x14ac:dyDescent="0.25">
      <c r="CG5558" s="768"/>
      <c r="CH5558" s="768"/>
      <c r="CI5558" s="850"/>
    </row>
    <row r="5559" spans="85:87" x14ac:dyDescent="0.25">
      <c r="CG5559" s="768"/>
      <c r="CH5559" s="768"/>
      <c r="CI5559" s="850"/>
    </row>
    <row r="5560" spans="85:87" x14ac:dyDescent="0.25">
      <c r="CG5560" s="768"/>
      <c r="CH5560" s="768"/>
      <c r="CI5560" s="850"/>
    </row>
    <row r="5561" spans="85:87" x14ac:dyDescent="0.25">
      <c r="CG5561" s="768"/>
      <c r="CH5561" s="768"/>
      <c r="CI5561" s="850"/>
    </row>
    <row r="5562" spans="85:87" x14ac:dyDescent="0.25">
      <c r="CG5562" s="768"/>
      <c r="CH5562" s="768"/>
      <c r="CI5562" s="850"/>
    </row>
    <row r="5563" spans="85:87" x14ac:dyDescent="0.25">
      <c r="CG5563" s="768"/>
      <c r="CH5563" s="768"/>
      <c r="CI5563" s="850"/>
    </row>
    <row r="5564" spans="85:87" x14ac:dyDescent="0.25">
      <c r="CG5564" s="768"/>
      <c r="CH5564" s="768"/>
      <c r="CI5564" s="850"/>
    </row>
    <row r="5565" spans="85:87" x14ac:dyDescent="0.25">
      <c r="CG5565" s="768"/>
      <c r="CH5565" s="768"/>
      <c r="CI5565" s="850"/>
    </row>
    <row r="5566" spans="85:87" x14ac:dyDescent="0.25">
      <c r="CG5566" s="768"/>
      <c r="CH5566" s="768"/>
      <c r="CI5566" s="850"/>
    </row>
    <row r="5567" spans="85:87" x14ac:dyDescent="0.25">
      <c r="CG5567" s="768"/>
      <c r="CH5567" s="768"/>
      <c r="CI5567" s="850"/>
    </row>
    <row r="5568" spans="85:87" x14ac:dyDescent="0.25">
      <c r="CG5568" s="768"/>
      <c r="CH5568" s="768"/>
      <c r="CI5568" s="850"/>
    </row>
    <row r="5569" spans="85:87" x14ac:dyDescent="0.25">
      <c r="CG5569" s="768"/>
      <c r="CH5569" s="768"/>
      <c r="CI5569" s="850"/>
    </row>
    <row r="5570" spans="85:87" x14ac:dyDescent="0.25">
      <c r="CG5570" s="768"/>
      <c r="CH5570" s="768"/>
      <c r="CI5570" s="850"/>
    </row>
    <row r="5571" spans="85:87" x14ac:dyDescent="0.25">
      <c r="CG5571" s="768"/>
      <c r="CH5571" s="768"/>
      <c r="CI5571" s="850"/>
    </row>
    <row r="5572" spans="85:87" x14ac:dyDescent="0.25">
      <c r="CG5572" s="768"/>
      <c r="CH5572" s="768"/>
      <c r="CI5572" s="850"/>
    </row>
    <row r="5573" spans="85:87" x14ac:dyDescent="0.25">
      <c r="CG5573" s="768"/>
      <c r="CH5573" s="768"/>
      <c r="CI5573" s="850"/>
    </row>
    <row r="5574" spans="85:87" x14ac:dyDescent="0.25">
      <c r="CG5574" s="768"/>
      <c r="CH5574" s="768"/>
      <c r="CI5574" s="850"/>
    </row>
    <row r="5575" spans="85:87" x14ac:dyDescent="0.25">
      <c r="CG5575" s="768"/>
      <c r="CH5575" s="768"/>
      <c r="CI5575" s="850"/>
    </row>
    <row r="5576" spans="85:87" x14ac:dyDescent="0.25">
      <c r="CG5576" s="768"/>
      <c r="CH5576" s="768"/>
      <c r="CI5576" s="850"/>
    </row>
    <row r="5577" spans="85:87" x14ac:dyDescent="0.25">
      <c r="CG5577" s="768"/>
      <c r="CH5577" s="768"/>
      <c r="CI5577" s="850"/>
    </row>
    <row r="5578" spans="85:87" x14ac:dyDescent="0.25">
      <c r="CG5578" s="768"/>
      <c r="CH5578" s="768"/>
      <c r="CI5578" s="850"/>
    </row>
    <row r="5579" spans="85:87" x14ac:dyDescent="0.25">
      <c r="CG5579" s="768"/>
      <c r="CH5579" s="768"/>
      <c r="CI5579" s="850"/>
    </row>
    <row r="5580" spans="85:87" x14ac:dyDescent="0.25">
      <c r="CG5580" s="768"/>
      <c r="CH5580" s="768"/>
      <c r="CI5580" s="850"/>
    </row>
    <row r="5581" spans="85:87" x14ac:dyDescent="0.25">
      <c r="CG5581" s="768"/>
      <c r="CH5581" s="768"/>
      <c r="CI5581" s="850"/>
    </row>
    <row r="5582" spans="85:87" x14ac:dyDescent="0.25">
      <c r="CG5582" s="768"/>
      <c r="CH5582" s="768"/>
      <c r="CI5582" s="850"/>
    </row>
    <row r="5583" spans="85:87" x14ac:dyDescent="0.25">
      <c r="CG5583" s="768"/>
      <c r="CH5583" s="768"/>
      <c r="CI5583" s="850"/>
    </row>
    <row r="5584" spans="85:87" x14ac:dyDescent="0.25">
      <c r="CG5584" s="768"/>
      <c r="CH5584" s="768"/>
      <c r="CI5584" s="850"/>
    </row>
    <row r="5585" spans="85:87" x14ac:dyDescent="0.25">
      <c r="CG5585" s="768"/>
      <c r="CH5585" s="768"/>
      <c r="CI5585" s="850"/>
    </row>
    <row r="5586" spans="85:87" x14ac:dyDescent="0.25">
      <c r="CG5586" s="768"/>
      <c r="CH5586" s="768"/>
      <c r="CI5586" s="850"/>
    </row>
    <row r="5587" spans="85:87" x14ac:dyDescent="0.25">
      <c r="CG5587" s="768"/>
      <c r="CH5587" s="768"/>
      <c r="CI5587" s="850"/>
    </row>
    <row r="5588" spans="85:87" x14ac:dyDescent="0.25">
      <c r="CG5588" s="768"/>
      <c r="CH5588" s="768"/>
      <c r="CI5588" s="850"/>
    </row>
    <row r="5589" spans="85:87" x14ac:dyDescent="0.25">
      <c r="CG5589" s="768"/>
      <c r="CH5589" s="768"/>
      <c r="CI5589" s="850"/>
    </row>
    <row r="5590" spans="85:87" x14ac:dyDescent="0.25">
      <c r="CG5590" s="768"/>
      <c r="CH5590" s="768"/>
      <c r="CI5590" s="850"/>
    </row>
    <row r="5591" spans="85:87" x14ac:dyDescent="0.25">
      <c r="CG5591" s="768"/>
      <c r="CH5591" s="768"/>
      <c r="CI5591" s="850"/>
    </row>
    <row r="5592" spans="85:87" x14ac:dyDescent="0.25">
      <c r="CG5592" s="768"/>
      <c r="CH5592" s="768"/>
      <c r="CI5592" s="850"/>
    </row>
    <row r="5593" spans="85:87" x14ac:dyDescent="0.25">
      <c r="CG5593" s="768"/>
      <c r="CH5593" s="768"/>
      <c r="CI5593" s="850"/>
    </row>
    <row r="5594" spans="85:87" x14ac:dyDescent="0.25">
      <c r="CG5594" s="768"/>
      <c r="CH5594" s="768"/>
      <c r="CI5594" s="850"/>
    </row>
    <row r="5595" spans="85:87" x14ac:dyDescent="0.25">
      <c r="CG5595" s="768"/>
      <c r="CH5595" s="768"/>
      <c r="CI5595" s="850"/>
    </row>
    <row r="5596" spans="85:87" x14ac:dyDescent="0.25">
      <c r="CG5596" s="768"/>
      <c r="CH5596" s="768"/>
      <c r="CI5596" s="850"/>
    </row>
    <row r="5597" spans="85:87" x14ac:dyDescent="0.25">
      <c r="CG5597" s="768"/>
      <c r="CH5597" s="768"/>
      <c r="CI5597" s="850"/>
    </row>
    <row r="5598" spans="85:87" x14ac:dyDescent="0.25">
      <c r="CG5598" s="768"/>
      <c r="CH5598" s="768"/>
      <c r="CI5598" s="850"/>
    </row>
    <row r="5599" spans="85:87" x14ac:dyDescent="0.25">
      <c r="CG5599" s="768"/>
      <c r="CH5599" s="768"/>
      <c r="CI5599" s="850"/>
    </row>
    <row r="5600" spans="85:87" x14ac:dyDescent="0.25">
      <c r="CG5600" s="768"/>
      <c r="CH5600" s="768"/>
      <c r="CI5600" s="850"/>
    </row>
    <row r="5601" spans="85:87" x14ac:dyDescent="0.25">
      <c r="CG5601" s="768"/>
      <c r="CH5601" s="768"/>
      <c r="CI5601" s="850"/>
    </row>
    <row r="5602" spans="85:87" x14ac:dyDescent="0.25">
      <c r="CG5602" s="768"/>
      <c r="CH5602" s="768"/>
      <c r="CI5602" s="850"/>
    </row>
    <row r="5603" spans="85:87" x14ac:dyDescent="0.25">
      <c r="CG5603" s="768"/>
      <c r="CH5603" s="768"/>
      <c r="CI5603" s="850"/>
    </row>
    <row r="5604" spans="85:87" x14ac:dyDescent="0.25">
      <c r="CG5604" s="768"/>
      <c r="CH5604" s="768"/>
      <c r="CI5604" s="850"/>
    </row>
    <row r="5605" spans="85:87" x14ac:dyDescent="0.25">
      <c r="CG5605" s="768"/>
      <c r="CH5605" s="768"/>
      <c r="CI5605" s="850"/>
    </row>
    <row r="5606" spans="85:87" x14ac:dyDescent="0.25">
      <c r="CG5606" s="768"/>
      <c r="CH5606" s="768"/>
      <c r="CI5606" s="850"/>
    </row>
    <row r="5607" spans="85:87" x14ac:dyDescent="0.25">
      <c r="CG5607" s="768"/>
      <c r="CH5607" s="768"/>
      <c r="CI5607" s="850"/>
    </row>
    <row r="5608" spans="85:87" x14ac:dyDescent="0.25">
      <c r="CG5608" s="768"/>
      <c r="CH5608" s="768"/>
      <c r="CI5608" s="850"/>
    </row>
    <row r="5609" spans="85:87" x14ac:dyDescent="0.25">
      <c r="CG5609" s="768"/>
      <c r="CH5609" s="768"/>
      <c r="CI5609" s="850"/>
    </row>
    <row r="5610" spans="85:87" x14ac:dyDescent="0.25">
      <c r="CG5610" s="768"/>
      <c r="CH5610" s="768"/>
      <c r="CI5610" s="850"/>
    </row>
    <row r="5611" spans="85:87" x14ac:dyDescent="0.25">
      <c r="CG5611" s="768"/>
      <c r="CH5611" s="768"/>
      <c r="CI5611" s="850"/>
    </row>
    <row r="5612" spans="85:87" x14ac:dyDescent="0.25">
      <c r="CG5612" s="768"/>
      <c r="CH5612" s="768"/>
      <c r="CI5612" s="850"/>
    </row>
    <row r="5613" spans="85:87" x14ac:dyDescent="0.25">
      <c r="CG5613" s="768"/>
      <c r="CH5613" s="768"/>
      <c r="CI5613" s="850"/>
    </row>
    <row r="5614" spans="85:87" x14ac:dyDescent="0.25">
      <c r="CG5614" s="768"/>
      <c r="CH5614" s="768"/>
      <c r="CI5614" s="850"/>
    </row>
    <row r="5615" spans="85:87" x14ac:dyDescent="0.25">
      <c r="CG5615" s="768"/>
      <c r="CH5615" s="768"/>
      <c r="CI5615" s="850"/>
    </row>
    <row r="5616" spans="85:87" x14ac:dyDescent="0.25">
      <c r="CG5616" s="768"/>
      <c r="CH5616" s="768"/>
      <c r="CI5616" s="850"/>
    </row>
    <row r="5617" spans="85:87" x14ac:dyDescent="0.25">
      <c r="CG5617" s="768"/>
      <c r="CH5617" s="768"/>
      <c r="CI5617" s="850"/>
    </row>
    <row r="5618" spans="85:87" x14ac:dyDescent="0.25">
      <c r="CG5618" s="768"/>
      <c r="CH5618" s="768"/>
      <c r="CI5618" s="850"/>
    </row>
    <row r="5619" spans="85:87" x14ac:dyDescent="0.25">
      <c r="CG5619" s="768"/>
      <c r="CH5619" s="768"/>
      <c r="CI5619" s="850"/>
    </row>
    <row r="5620" spans="85:87" x14ac:dyDescent="0.25">
      <c r="CG5620" s="768"/>
      <c r="CH5620" s="768"/>
      <c r="CI5620" s="850"/>
    </row>
    <row r="5621" spans="85:87" x14ac:dyDescent="0.25">
      <c r="CG5621" s="768"/>
      <c r="CH5621" s="768"/>
      <c r="CI5621" s="850"/>
    </row>
    <row r="5622" spans="85:87" x14ac:dyDescent="0.25">
      <c r="CG5622" s="768"/>
      <c r="CH5622" s="768"/>
      <c r="CI5622" s="850"/>
    </row>
    <row r="5623" spans="85:87" x14ac:dyDescent="0.25">
      <c r="CG5623" s="768"/>
      <c r="CH5623" s="768"/>
      <c r="CI5623" s="850"/>
    </row>
    <row r="5624" spans="85:87" x14ac:dyDescent="0.25">
      <c r="CG5624" s="768"/>
      <c r="CH5624" s="768"/>
      <c r="CI5624" s="850"/>
    </row>
    <row r="5625" spans="85:87" x14ac:dyDescent="0.25">
      <c r="CG5625" s="768"/>
      <c r="CH5625" s="768"/>
      <c r="CI5625" s="850"/>
    </row>
    <row r="5626" spans="85:87" x14ac:dyDescent="0.25">
      <c r="CG5626" s="768"/>
      <c r="CH5626" s="768"/>
      <c r="CI5626" s="850"/>
    </row>
    <row r="5627" spans="85:87" x14ac:dyDescent="0.25">
      <c r="CG5627" s="768"/>
      <c r="CH5627" s="768"/>
      <c r="CI5627" s="850"/>
    </row>
    <row r="5628" spans="85:87" x14ac:dyDescent="0.25">
      <c r="CG5628" s="768"/>
      <c r="CH5628" s="768"/>
      <c r="CI5628" s="850"/>
    </row>
    <row r="5629" spans="85:87" x14ac:dyDescent="0.25">
      <c r="CG5629" s="768"/>
      <c r="CH5629" s="768"/>
      <c r="CI5629" s="850"/>
    </row>
    <row r="5630" spans="85:87" x14ac:dyDescent="0.25">
      <c r="CG5630" s="768"/>
      <c r="CH5630" s="768"/>
      <c r="CI5630" s="850"/>
    </row>
    <row r="5631" spans="85:87" x14ac:dyDescent="0.25">
      <c r="CG5631" s="768"/>
      <c r="CH5631" s="768"/>
      <c r="CI5631" s="850"/>
    </row>
    <row r="5632" spans="85:87" x14ac:dyDescent="0.25">
      <c r="CG5632" s="768"/>
      <c r="CH5632" s="768"/>
      <c r="CI5632" s="850"/>
    </row>
    <row r="5633" spans="85:87" x14ac:dyDescent="0.25">
      <c r="CG5633" s="768"/>
      <c r="CH5633" s="768"/>
      <c r="CI5633" s="850"/>
    </row>
    <row r="5634" spans="85:87" x14ac:dyDescent="0.25">
      <c r="CG5634" s="768"/>
      <c r="CH5634" s="768"/>
      <c r="CI5634" s="850"/>
    </row>
    <row r="5635" spans="85:87" x14ac:dyDescent="0.25">
      <c r="CG5635" s="768"/>
      <c r="CH5635" s="768"/>
      <c r="CI5635" s="850"/>
    </row>
    <row r="5636" spans="85:87" x14ac:dyDescent="0.25">
      <c r="CG5636" s="768"/>
      <c r="CH5636" s="768"/>
      <c r="CI5636" s="850"/>
    </row>
    <row r="5637" spans="85:87" x14ac:dyDescent="0.25">
      <c r="CG5637" s="768"/>
      <c r="CH5637" s="768"/>
      <c r="CI5637" s="850"/>
    </row>
    <row r="5638" spans="85:87" x14ac:dyDescent="0.25">
      <c r="CG5638" s="768"/>
      <c r="CH5638" s="768"/>
      <c r="CI5638" s="850"/>
    </row>
    <row r="5639" spans="85:87" x14ac:dyDescent="0.25">
      <c r="CG5639" s="768"/>
      <c r="CH5639" s="768"/>
      <c r="CI5639" s="850"/>
    </row>
    <row r="5640" spans="85:87" x14ac:dyDescent="0.25">
      <c r="CG5640" s="768"/>
      <c r="CH5640" s="768"/>
      <c r="CI5640" s="850"/>
    </row>
    <row r="5641" spans="85:87" x14ac:dyDescent="0.25">
      <c r="CG5641" s="768"/>
      <c r="CH5641" s="768"/>
      <c r="CI5641" s="850"/>
    </row>
    <row r="5642" spans="85:87" x14ac:dyDescent="0.25">
      <c r="CG5642" s="768"/>
      <c r="CH5642" s="768"/>
      <c r="CI5642" s="850"/>
    </row>
    <row r="5643" spans="85:87" x14ac:dyDescent="0.25">
      <c r="CG5643" s="768"/>
      <c r="CH5643" s="768"/>
      <c r="CI5643" s="850"/>
    </row>
    <row r="5644" spans="85:87" x14ac:dyDescent="0.25">
      <c r="CG5644" s="768"/>
      <c r="CH5644" s="768"/>
      <c r="CI5644" s="850"/>
    </row>
    <row r="5645" spans="85:87" x14ac:dyDescent="0.25">
      <c r="CG5645" s="768"/>
      <c r="CH5645" s="768"/>
      <c r="CI5645" s="850"/>
    </row>
    <row r="5646" spans="85:87" x14ac:dyDescent="0.25">
      <c r="CG5646" s="768"/>
      <c r="CH5646" s="768"/>
      <c r="CI5646" s="850"/>
    </row>
    <row r="5647" spans="85:87" x14ac:dyDescent="0.25">
      <c r="CG5647" s="768"/>
      <c r="CH5647" s="768"/>
      <c r="CI5647" s="850"/>
    </row>
    <row r="5648" spans="85:87" x14ac:dyDescent="0.25">
      <c r="CG5648" s="768"/>
      <c r="CH5648" s="768"/>
      <c r="CI5648" s="850"/>
    </row>
    <row r="5649" spans="85:87" x14ac:dyDescent="0.25">
      <c r="CG5649" s="768"/>
      <c r="CH5649" s="768"/>
      <c r="CI5649" s="850"/>
    </row>
    <row r="5650" spans="85:87" x14ac:dyDescent="0.25">
      <c r="CG5650" s="768"/>
      <c r="CH5650" s="768"/>
      <c r="CI5650" s="850"/>
    </row>
    <row r="5651" spans="85:87" x14ac:dyDescent="0.25">
      <c r="CG5651" s="768"/>
      <c r="CH5651" s="768"/>
      <c r="CI5651" s="850"/>
    </row>
    <row r="5652" spans="85:87" x14ac:dyDescent="0.25">
      <c r="CG5652" s="768"/>
      <c r="CH5652" s="768"/>
      <c r="CI5652" s="850"/>
    </row>
    <row r="5653" spans="85:87" x14ac:dyDescent="0.25">
      <c r="CG5653" s="768"/>
      <c r="CH5653" s="768"/>
      <c r="CI5653" s="850"/>
    </row>
    <row r="5654" spans="85:87" x14ac:dyDescent="0.25">
      <c r="CG5654" s="768"/>
      <c r="CH5654" s="768"/>
      <c r="CI5654" s="850"/>
    </row>
    <row r="5655" spans="85:87" x14ac:dyDescent="0.25">
      <c r="CG5655" s="768"/>
      <c r="CH5655" s="768"/>
      <c r="CI5655" s="850"/>
    </row>
    <row r="5656" spans="85:87" x14ac:dyDescent="0.25">
      <c r="CG5656" s="768"/>
      <c r="CH5656" s="768"/>
      <c r="CI5656" s="850"/>
    </row>
    <row r="5657" spans="85:87" x14ac:dyDescent="0.25">
      <c r="CG5657" s="768"/>
      <c r="CH5657" s="768"/>
      <c r="CI5657" s="850"/>
    </row>
    <row r="5658" spans="85:87" x14ac:dyDescent="0.25">
      <c r="CG5658" s="768"/>
      <c r="CH5658" s="768"/>
      <c r="CI5658" s="850"/>
    </row>
    <row r="5659" spans="85:87" x14ac:dyDescent="0.25">
      <c r="CG5659" s="768"/>
      <c r="CH5659" s="768"/>
      <c r="CI5659" s="850"/>
    </row>
    <row r="5660" spans="85:87" x14ac:dyDescent="0.25">
      <c r="CG5660" s="768"/>
      <c r="CH5660" s="768"/>
      <c r="CI5660" s="850"/>
    </row>
    <row r="5661" spans="85:87" x14ac:dyDescent="0.25">
      <c r="CG5661" s="768"/>
      <c r="CH5661" s="768"/>
      <c r="CI5661" s="850"/>
    </row>
    <row r="5662" spans="85:87" x14ac:dyDescent="0.25">
      <c r="CG5662" s="768"/>
      <c r="CH5662" s="768"/>
      <c r="CI5662" s="850"/>
    </row>
    <row r="5663" spans="85:87" x14ac:dyDescent="0.25">
      <c r="CG5663" s="768"/>
      <c r="CH5663" s="768"/>
      <c r="CI5663" s="850"/>
    </row>
    <row r="5664" spans="85:87" x14ac:dyDescent="0.25">
      <c r="CG5664" s="768"/>
      <c r="CH5664" s="768"/>
      <c r="CI5664" s="850"/>
    </row>
    <row r="5665" spans="85:87" x14ac:dyDescent="0.25">
      <c r="CG5665" s="768"/>
      <c r="CH5665" s="768"/>
      <c r="CI5665" s="850"/>
    </row>
    <row r="5666" spans="85:87" x14ac:dyDescent="0.25">
      <c r="CG5666" s="768"/>
      <c r="CH5666" s="768"/>
      <c r="CI5666" s="850"/>
    </row>
    <row r="5667" spans="85:87" x14ac:dyDescent="0.25">
      <c r="CG5667" s="768"/>
      <c r="CH5667" s="768"/>
      <c r="CI5667" s="850"/>
    </row>
    <row r="5668" spans="85:87" x14ac:dyDescent="0.25">
      <c r="CG5668" s="768"/>
      <c r="CH5668" s="768"/>
      <c r="CI5668" s="850"/>
    </row>
    <row r="5669" spans="85:87" x14ac:dyDescent="0.25">
      <c r="CG5669" s="768"/>
      <c r="CH5669" s="768"/>
      <c r="CI5669" s="850"/>
    </row>
    <row r="5670" spans="85:87" x14ac:dyDescent="0.25">
      <c r="CG5670" s="768"/>
      <c r="CH5670" s="768"/>
      <c r="CI5670" s="850"/>
    </row>
    <row r="5671" spans="85:87" x14ac:dyDescent="0.25">
      <c r="CG5671" s="768"/>
      <c r="CH5671" s="768"/>
      <c r="CI5671" s="850"/>
    </row>
    <row r="5672" spans="85:87" x14ac:dyDescent="0.25">
      <c r="CG5672" s="768"/>
      <c r="CH5672" s="768"/>
      <c r="CI5672" s="850"/>
    </row>
    <row r="5673" spans="85:87" x14ac:dyDescent="0.25">
      <c r="CG5673" s="768"/>
      <c r="CH5673" s="768"/>
      <c r="CI5673" s="850"/>
    </row>
    <row r="5674" spans="85:87" x14ac:dyDescent="0.25">
      <c r="CG5674" s="768"/>
      <c r="CH5674" s="768"/>
      <c r="CI5674" s="850"/>
    </row>
    <row r="5675" spans="85:87" x14ac:dyDescent="0.25">
      <c r="CG5675" s="768"/>
      <c r="CH5675" s="768"/>
      <c r="CI5675" s="850"/>
    </row>
    <row r="5676" spans="85:87" x14ac:dyDescent="0.25">
      <c r="CG5676" s="768"/>
      <c r="CH5676" s="768"/>
      <c r="CI5676" s="850"/>
    </row>
    <row r="5677" spans="85:87" x14ac:dyDescent="0.25">
      <c r="CG5677" s="768"/>
      <c r="CH5677" s="768"/>
      <c r="CI5677" s="850"/>
    </row>
    <row r="5678" spans="85:87" x14ac:dyDescent="0.25">
      <c r="CG5678" s="768"/>
      <c r="CH5678" s="768"/>
      <c r="CI5678" s="850"/>
    </row>
    <row r="5679" spans="85:87" x14ac:dyDescent="0.25">
      <c r="CG5679" s="768"/>
      <c r="CH5679" s="768"/>
      <c r="CI5679" s="850"/>
    </row>
    <row r="5680" spans="85:87" x14ac:dyDescent="0.25">
      <c r="CG5680" s="768"/>
      <c r="CH5680" s="768"/>
      <c r="CI5680" s="850"/>
    </row>
    <row r="5681" spans="85:87" x14ac:dyDescent="0.25">
      <c r="CG5681" s="768"/>
      <c r="CH5681" s="768"/>
      <c r="CI5681" s="850"/>
    </row>
    <row r="5682" spans="85:87" x14ac:dyDescent="0.25">
      <c r="CG5682" s="768"/>
      <c r="CH5682" s="768"/>
      <c r="CI5682" s="850"/>
    </row>
    <row r="5683" spans="85:87" x14ac:dyDescent="0.25">
      <c r="CG5683" s="768"/>
      <c r="CH5683" s="768"/>
      <c r="CI5683" s="850"/>
    </row>
    <row r="5684" spans="85:87" x14ac:dyDescent="0.25">
      <c r="CG5684" s="768"/>
      <c r="CH5684" s="768"/>
      <c r="CI5684" s="850"/>
    </row>
    <row r="5685" spans="85:87" x14ac:dyDescent="0.25">
      <c r="CG5685" s="768"/>
      <c r="CH5685" s="768"/>
      <c r="CI5685" s="850"/>
    </row>
    <row r="5686" spans="85:87" x14ac:dyDescent="0.25">
      <c r="CG5686" s="768"/>
      <c r="CH5686" s="768"/>
      <c r="CI5686" s="850"/>
    </row>
    <row r="5687" spans="85:87" x14ac:dyDescent="0.25">
      <c r="CG5687" s="768"/>
      <c r="CH5687" s="768"/>
      <c r="CI5687" s="850"/>
    </row>
    <row r="5688" spans="85:87" x14ac:dyDescent="0.25">
      <c r="CG5688" s="768"/>
      <c r="CH5688" s="768"/>
      <c r="CI5688" s="850"/>
    </row>
    <row r="5689" spans="85:87" x14ac:dyDescent="0.25">
      <c r="CG5689" s="768"/>
      <c r="CH5689" s="768"/>
      <c r="CI5689" s="850"/>
    </row>
    <row r="5690" spans="85:87" x14ac:dyDescent="0.25">
      <c r="CG5690" s="768"/>
      <c r="CH5690" s="768"/>
      <c r="CI5690" s="850"/>
    </row>
    <row r="5691" spans="85:87" x14ac:dyDescent="0.25">
      <c r="CG5691" s="768"/>
      <c r="CH5691" s="768"/>
      <c r="CI5691" s="850"/>
    </row>
    <row r="5692" spans="85:87" x14ac:dyDescent="0.25">
      <c r="CG5692" s="768"/>
      <c r="CH5692" s="768"/>
      <c r="CI5692" s="850"/>
    </row>
    <row r="5693" spans="85:87" x14ac:dyDescent="0.25">
      <c r="CG5693" s="768"/>
      <c r="CH5693" s="768"/>
      <c r="CI5693" s="850"/>
    </row>
    <row r="5694" spans="85:87" x14ac:dyDescent="0.25">
      <c r="CG5694" s="768"/>
      <c r="CH5694" s="768"/>
      <c r="CI5694" s="850"/>
    </row>
    <row r="5695" spans="85:87" x14ac:dyDescent="0.25">
      <c r="CG5695" s="768"/>
      <c r="CH5695" s="768"/>
      <c r="CI5695" s="850"/>
    </row>
    <row r="5696" spans="85:87" x14ac:dyDescent="0.25">
      <c r="CG5696" s="768"/>
      <c r="CH5696" s="768"/>
      <c r="CI5696" s="850"/>
    </row>
    <row r="5697" spans="85:87" x14ac:dyDescent="0.25">
      <c r="CG5697" s="768"/>
      <c r="CH5697" s="768"/>
      <c r="CI5697" s="850"/>
    </row>
    <row r="5698" spans="85:87" x14ac:dyDescent="0.25">
      <c r="CG5698" s="768"/>
      <c r="CH5698" s="768"/>
      <c r="CI5698" s="850"/>
    </row>
    <row r="5699" spans="85:87" x14ac:dyDescent="0.25">
      <c r="CG5699" s="768"/>
      <c r="CH5699" s="768"/>
      <c r="CI5699" s="850"/>
    </row>
    <row r="5700" spans="85:87" x14ac:dyDescent="0.25">
      <c r="CG5700" s="768"/>
      <c r="CH5700" s="768"/>
      <c r="CI5700" s="850"/>
    </row>
    <row r="5701" spans="85:87" x14ac:dyDescent="0.25">
      <c r="CG5701" s="768"/>
      <c r="CH5701" s="768"/>
      <c r="CI5701" s="850"/>
    </row>
    <row r="5702" spans="85:87" x14ac:dyDescent="0.25">
      <c r="CG5702" s="768"/>
      <c r="CH5702" s="768"/>
      <c r="CI5702" s="850"/>
    </row>
    <row r="5703" spans="85:87" x14ac:dyDescent="0.25">
      <c r="CG5703" s="768"/>
      <c r="CH5703" s="768"/>
      <c r="CI5703" s="850"/>
    </row>
    <row r="5704" spans="85:87" x14ac:dyDescent="0.25">
      <c r="CG5704" s="768"/>
      <c r="CH5704" s="768"/>
      <c r="CI5704" s="850"/>
    </row>
    <row r="5705" spans="85:87" x14ac:dyDescent="0.25">
      <c r="CG5705" s="768"/>
      <c r="CH5705" s="768"/>
      <c r="CI5705" s="850"/>
    </row>
    <row r="5706" spans="85:87" x14ac:dyDescent="0.25">
      <c r="CG5706" s="768"/>
      <c r="CH5706" s="768"/>
      <c r="CI5706" s="850"/>
    </row>
    <row r="5707" spans="85:87" x14ac:dyDescent="0.25">
      <c r="CG5707" s="768"/>
      <c r="CH5707" s="768"/>
      <c r="CI5707" s="850"/>
    </row>
    <row r="5708" spans="85:87" x14ac:dyDescent="0.25">
      <c r="CG5708" s="768"/>
      <c r="CH5708" s="768"/>
      <c r="CI5708" s="850"/>
    </row>
    <row r="5709" spans="85:87" x14ac:dyDescent="0.25">
      <c r="CG5709" s="768"/>
      <c r="CH5709" s="768"/>
      <c r="CI5709" s="850"/>
    </row>
    <row r="5710" spans="85:87" x14ac:dyDescent="0.25">
      <c r="CG5710" s="768"/>
      <c r="CH5710" s="768"/>
      <c r="CI5710" s="850"/>
    </row>
    <row r="5711" spans="85:87" x14ac:dyDescent="0.25">
      <c r="CG5711" s="768"/>
      <c r="CH5711" s="768"/>
      <c r="CI5711" s="850"/>
    </row>
    <row r="5712" spans="85:87" x14ac:dyDescent="0.25">
      <c r="CG5712" s="768"/>
      <c r="CH5712" s="768"/>
      <c r="CI5712" s="850"/>
    </row>
    <row r="5713" spans="85:87" x14ac:dyDescent="0.25">
      <c r="CG5713" s="768"/>
      <c r="CH5713" s="768"/>
      <c r="CI5713" s="850"/>
    </row>
    <row r="5714" spans="85:87" x14ac:dyDescent="0.25">
      <c r="CG5714" s="768"/>
      <c r="CH5714" s="768"/>
      <c r="CI5714" s="850"/>
    </row>
    <row r="5715" spans="85:87" x14ac:dyDescent="0.25">
      <c r="CG5715" s="768"/>
      <c r="CH5715" s="768"/>
      <c r="CI5715" s="850"/>
    </row>
    <row r="5716" spans="85:87" x14ac:dyDescent="0.25">
      <c r="CG5716" s="768"/>
      <c r="CH5716" s="768"/>
      <c r="CI5716" s="850"/>
    </row>
    <row r="5717" spans="85:87" x14ac:dyDescent="0.25">
      <c r="CG5717" s="768"/>
      <c r="CH5717" s="768"/>
      <c r="CI5717" s="850"/>
    </row>
    <row r="5718" spans="85:87" x14ac:dyDescent="0.25">
      <c r="CG5718" s="768"/>
      <c r="CH5718" s="768"/>
      <c r="CI5718" s="850"/>
    </row>
    <row r="5719" spans="85:87" x14ac:dyDescent="0.25">
      <c r="CG5719" s="768"/>
      <c r="CH5719" s="768"/>
      <c r="CI5719" s="850"/>
    </row>
    <row r="5720" spans="85:87" x14ac:dyDescent="0.25">
      <c r="CG5720" s="768"/>
      <c r="CH5720" s="768"/>
      <c r="CI5720" s="850"/>
    </row>
    <row r="5721" spans="85:87" x14ac:dyDescent="0.25">
      <c r="CG5721" s="768"/>
      <c r="CH5721" s="768"/>
      <c r="CI5721" s="850"/>
    </row>
    <row r="5722" spans="85:87" x14ac:dyDescent="0.25">
      <c r="CG5722" s="768"/>
      <c r="CH5722" s="768"/>
      <c r="CI5722" s="850"/>
    </row>
    <row r="5723" spans="85:87" x14ac:dyDescent="0.25">
      <c r="CG5723" s="768"/>
      <c r="CH5723" s="768"/>
      <c r="CI5723" s="850"/>
    </row>
    <row r="5724" spans="85:87" x14ac:dyDescent="0.25">
      <c r="CG5724" s="768"/>
      <c r="CH5724" s="768"/>
      <c r="CI5724" s="850"/>
    </row>
    <row r="5725" spans="85:87" x14ac:dyDescent="0.25">
      <c r="CG5725" s="768"/>
      <c r="CH5725" s="768"/>
      <c r="CI5725" s="850"/>
    </row>
    <row r="5726" spans="85:87" x14ac:dyDescent="0.25">
      <c r="CG5726" s="768"/>
      <c r="CH5726" s="768"/>
      <c r="CI5726" s="850"/>
    </row>
    <row r="5727" spans="85:87" x14ac:dyDescent="0.25">
      <c r="CG5727" s="768"/>
      <c r="CH5727" s="768"/>
      <c r="CI5727" s="850"/>
    </row>
    <row r="5728" spans="85:87" x14ac:dyDescent="0.25">
      <c r="CG5728" s="768"/>
      <c r="CH5728" s="768"/>
      <c r="CI5728" s="850"/>
    </row>
    <row r="5729" spans="85:87" x14ac:dyDescent="0.25">
      <c r="CG5729" s="768"/>
      <c r="CH5729" s="768"/>
      <c r="CI5729" s="850"/>
    </row>
    <row r="5730" spans="85:87" x14ac:dyDescent="0.25">
      <c r="CG5730" s="768"/>
      <c r="CH5730" s="768"/>
      <c r="CI5730" s="850"/>
    </row>
    <row r="5731" spans="85:87" x14ac:dyDescent="0.25">
      <c r="CG5731" s="768"/>
      <c r="CH5731" s="768"/>
      <c r="CI5731" s="850"/>
    </row>
    <row r="5732" spans="85:87" x14ac:dyDescent="0.25">
      <c r="CG5732" s="768"/>
      <c r="CH5732" s="768"/>
      <c r="CI5732" s="850"/>
    </row>
    <row r="5733" spans="85:87" x14ac:dyDescent="0.25">
      <c r="CG5733" s="768"/>
      <c r="CH5733" s="768"/>
      <c r="CI5733" s="850"/>
    </row>
    <row r="5734" spans="85:87" x14ac:dyDescent="0.25">
      <c r="CG5734" s="768"/>
      <c r="CH5734" s="768"/>
      <c r="CI5734" s="850"/>
    </row>
    <row r="5735" spans="85:87" x14ac:dyDescent="0.25">
      <c r="CG5735" s="768"/>
      <c r="CH5735" s="768"/>
      <c r="CI5735" s="850"/>
    </row>
    <row r="5736" spans="85:87" x14ac:dyDescent="0.25">
      <c r="CG5736" s="768"/>
      <c r="CH5736" s="768"/>
      <c r="CI5736" s="850"/>
    </row>
    <row r="5737" spans="85:87" x14ac:dyDescent="0.25">
      <c r="CG5737" s="768"/>
      <c r="CH5737" s="768"/>
      <c r="CI5737" s="850"/>
    </row>
    <row r="5738" spans="85:87" x14ac:dyDescent="0.25">
      <c r="CG5738" s="768"/>
      <c r="CH5738" s="768"/>
      <c r="CI5738" s="850"/>
    </row>
    <row r="5739" spans="85:87" x14ac:dyDescent="0.25">
      <c r="CG5739" s="768"/>
      <c r="CH5739" s="768"/>
      <c r="CI5739" s="850"/>
    </row>
    <row r="5740" spans="85:87" x14ac:dyDescent="0.25">
      <c r="CG5740" s="768"/>
      <c r="CH5740" s="768"/>
      <c r="CI5740" s="850"/>
    </row>
    <row r="5741" spans="85:87" x14ac:dyDescent="0.25">
      <c r="CG5741" s="768"/>
      <c r="CH5741" s="768"/>
      <c r="CI5741" s="850"/>
    </row>
    <row r="5742" spans="85:87" x14ac:dyDescent="0.25">
      <c r="CG5742" s="768"/>
      <c r="CH5742" s="768"/>
      <c r="CI5742" s="850"/>
    </row>
    <row r="5743" spans="85:87" x14ac:dyDescent="0.25">
      <c r="CG5743" s="768"/>
      <c r="CH5743" s="768"/>
      <c r="CI5743" s="850"/>
    </row>
    <row r="5744" spans="85:87" x14ac:dyDescent="0.25">
      <c r="CG5744" s="768"/>
      <c r="CH5744" s="768"/>
      <c r="CI5744" s="850"/>
    </row>
    <row r="5745" spans="85:87" x14ac:dyDescent="0.25">
      <c r="CG5745" s="768"/>
      <c r="CH5745" s="768"/>
      <c r="CI5745" s="850"/>
    </row>
    <row r="5746" spans="85:87" x14ac:dyDescent="0.25">
      <c r="CG5746" s="768"/>
      <c r="CH5746" s="768"/>
      <c r="CI5746" s="850"/>
    </row>
    <row r="5747" spans="85:87" x14ac:dyDescent="0.25">
      <c r="CG5747" s="768"/>
      <c r="CH5747" s="768"/>
      <c r="CI5747" s="850"/>
    </row>
    <row r="5748" spans="85:87" x14ac:dyDescent="0.25">
      <c r="CG5748" s="768"/>
      <c r="CH5748" s="768"/>
      <c r="CI5748" s="850"/>
    </row>
    <row r="5749" spans="85:87" x14ac:dyDescent="0.25">
      <c r="CG5749" s="768"/>
      <c r="CH5749" s="768"/>
      <c r="CI5749" s="850"/>
    </row>
    <row r="5750" spans="85:87" x14ac:dyDescent="0.25">
      <c r="CG5750" s="768"/>
      <c r="CH5750" s="768"/>
      <c r="CI5750" s="850"/>
    </row>
    <row r="5751" spans="85:87" x14ac:dyDescent="0.25">
      <c r="CG5751" s="768"/>
      <c r="CH5751" s="768"/>
      <c r="CI5751" s="850"/>
    </row>
    <row r="5752" spans="85:87" x14ac:dyDescent="0.25">
      <c r="CG5752" s="768"/>
      <c r="CH5752" s="768"/>
      <c r="CI5752" s="850"/>
    </row>
    <row r="5753" spans="85:87" x14ac:dyDescent="0.25">
      <c r="CG5753" s="768"/>
      <c r="CH5753" s="768"/>
      <c r="CI5753" s="850"/>
    </row>
    <row r="5754" spans="85:87" x14ac:dyDescent="0.25">
      <c r="CG5754" s="768"/>
      <c r="CH5754" s="768"/>
      <c r="CI5754" s="850"/>
    </row>
    <row r="5755" spans="85:87" x14ac:dyDescent="0.25">
      <c r="CG5755" s="768"/>
      <c r="CH5755" s="768"/>
      <c r="CI5755" s="850"/>
    </row>
    <row r="5756" spans="85:87" x14ac:dyDescent="0.25">
      <c r="CG5756" s="768"/>
      <c r="CH5756" s="768"/>
      <c r="CI5756" s="850"/>
    </row>
    <row r="5757" spans="85:87" x14ac:dyDescent="0.25">
      <c r="CG5757" s="768"/>
      <c r="CH5757" s="768"/>
      <c r="CI5757" s="850"/>
    </row>
    <row r="5758" spans="85:87" x14ac:dyDescent="0.25">
      <c r="CG5758" s="768"/>
      <c r="CH5758" s="768"/>
      <c r="CI5758" s="850"/>
    </row>
    <row r="5759" spans="85:87" x14ac:dyDescent="0.25">
      <c r="CG5759" s="768"/>
      <c r="CH5759" s="768"/>
      <c r="CI5759" s="850"/>
    </row>
    <row r="5760" spans="85:87" x14ac:dyDescent="0.25">
      <c r="CG5760" s="768"/>
      <c r="CH5760" s="768"/>
      <c r="CI5760" s="850"/>
    </row>
    <row r="5761" spans="85:87" x14ac:dyDescent="0.25">
      <c r="CG5761" s="768"/>
      <c r="CH5761" s="768"/>
      <c r="CI5761" s="850"/>
    </row>
    <row r="5762" spans="85:87" x14ac:dyDescent="0.25">
      <c r="CG5762" s="768"/>
      <c r="CH5762" s="768"/>
      <c r="CI5762" s="850"/>
    </row>
    <row r="5763" spans="85:87" x14ac:dyDescent="0.25">
      <c r="CG5763" s="768"/>
      <c r="CH5763" s="768"/>
      <c r="CI5763" s="850"/>
    </row>
    <row r="5764" spans="85:87" x14ac:dyDescent="0.25">
      <c r="CG5764" s="768"/>
      <c r="CH5764" s="768"/>
      <c r="CI5764" s="850"/>
    </row>
    <row r="5765" spans="85:87" x14ac:dyDescent="0.25">
      <c r="CG5765" s="768"/>
      <c r="CH5765" s="768"/>
      <c r="CI5765" s="850"/>
    </row>
    <row r="5766" spans="85:87" x14ac:dyDescent="0.25">
      <c r="CG5766" s="768"/>
      <c r="CH5766" s="768"/>
      <c r="CI5766" s="850"/>
    </row>
    <row r="5767" spans="85:87" x14ac:dyDescent="0.25">
      <c r="CG5767" s="768"/>
      <c r="CH5767" s="768"/>
      <c r="CI5767" s="850"/>
    </row>
    <row r="5768" spans="85:87" x14ac:dyDescent="0.25">
      <c r="CG5768" s="768"/>
      <c r="CH5768" s="768"/>
      <c r="CI5768" s="850"/>
    </row>
    <row r="5769" spans="85:87" x14ac:dyDescent="0.25">
      <c r="CG5769" s="768"/>
      <c r="CH5769" s="768"/>
      <c r="CI5769" s="850"/>
    </row>
    <row r="5770" spans="85:87" x14ac:dyDescent="0.25">
      <c r="CG5770" s="768"/>
      <c r="CH5770" s="768"/>
      <c r="CI5770" s="850"/>
    </row>
    <row r="5771" spans="85:87" x14ac:dyDescent="0.25">
      <c r="CG5771" s="768"/>
      <c r="CH5771" s="768"/>
      <c r="CI5771" s="850"/>
    </row>
    <row r="5772" spans="85:87" x14ac:dyDescent="0.25">
      <c r="CG5772" s="768"/>
      <c r="CH5772" s="768"/>
      <c r="CI5772" s="850"/>
    </row>
    <row r="5773" spans="85:87" x14ac:dyDescent="0.25">
      <c r="CG5773" s="768"/>
      <c r="CH5773" s="768"/>
      <c r="CI5773" s="850"/>
    </row>
    <row r="5774" spans="85:87" x14ac:dyDescent="0.25">
      <c r="CG5774" s="768"/>
      <c r="CH5774" s="768"/>
      <c r="CI5774" s="850"/>
    </row>
    <row r="5775" spans="85:87" x14ac:dyDescent="0.25">
      <c r="CG5775" s="768"/>
      <c r="CH5775" s="768"/>
      <c r="CI5775" s="850"/>
    </row>
    <row r="5776" spans="85:87" x14ac:dyDescent="0.25">
      <c r="CG5776" s="768"/>
      <c r="CH5776" s="768"/>
      <c r="CI5776" s="850"/>
    </row>
    <row r="5777" spans="85:87" x14ac:dyDescent="0.25">
      <c r="CG5777" s="768"/>
      <c r="CH5777" s="768"/>
      <c r="CI5777" s="850"/>
    </row>
    <row r="5778" spans="85:87" x14ac:dyDescent="0.25">
      <c r="CG5778" s="768"/>
      <c r="CH5778" s="768"/>
      <c r="CI5778" s="850"/>
    </row>
    <row r="5779" spans="85:87" x14ac:dyDescent="0.25">
      <c r="CG5779" s="768"/>
      <c r="CH5779" s="768"/>
      <c r="CI5779" s="850"/>
    </row>
    <row r="5780" spans="85:87" x14ac:dyDescent="0.25">
      <c r="CG5780" s="768"/>
      <c r="CH5780" s="768"/>
      <c r="CI5780" s="850"/>
    </row>
    <row r="5781" spans="85:87" x14ac:dyDescent="0.25">
      <c r="CG5781" s="768"/>
      <c r="CH5781" s="768"/>
      <c r="CI5781" s="850"/>
    </row>
    <row r="5782" spans="85:87" x14ac:dyDescent="0.25">
      <c r="CG5782" s="768"/>
      <c r="CH5782" s="768"/>
      <c r="CI5782" s="850"/>
    </row>
    <row r="5783" spans="85:87" x14ac:dyDescent="0.25">
      <c r="CG5783" s="768"/>
      <c r="CH5783" s="768"/>
      <c r="CI5783" s="850"/>
    </row>
    <row r="5784" spans="85:87" x14ac:dyDescent="0.25">
      <c r="CG5784" s="768"/>
      <c r="CH5784" s="768"/>
      <c r="CI5784" s="850"/>
    </row>
    <row r="5785" spans="85:87" x14ac:dyDescent="0.25">
      <c r="CG5785" s="768"/>
      <c r="CH5785" s="768"/>
      <c r="CI5785" s="850"/>
    </row>
    <row r="5786" spans="85:87" x14ac:dyDescent="0.25">
      <c r="CG5786" s="768"/>
      <c r="CH5786" s="768"/>
      <c r="CI5786" s="850"/>
    </row>
    <row r="5787" spans="85:87" x14ac:dyDescent="0.25">
      <c r="CG5787" s="768"/>
      <c r="CH5787" s="768"/>
      <c r="CI5787" s="850"/>
    </row>
    <row r="5788" spans="85:87" x14ac:dyDescent="0.25">
      <c r="CG5788" s="768"/>
      <c r="CH5788" s="768"/>
      <c r="CI5788" s="850"/>
    </row>
    <row r="5789" spans="85:87" x14ac:dyDescent="0.25">
      <c r="CG5789" s="768"/>
      <c r="CH5789" s="768"/>
      <c r="CI5789" s="850"/>
    </row>
    <row r="5790" spans="85:87" x14ac:dyDescent="0.25">
      <c r="CG5790" s="768"/>
      <c r="CH5790" s="768"/>
      <c r="CI5790" s="850"/>
    </row>
    <row r="5791" spans="85:87" x14ac:dyDescent="0.25">
      <c r="CG5791" s="768"/>
      <c r="CH5791" s="768"/>
      <c r="CI5791" s="850"/>
    </row>
    <row r="5792" spans="85:87" x14ac:dyDescent="0.25">
      <c r="CG5792" s="768"/>
      <c r="CH5792" s="768"/>
      <c r="CI5792" s="850"/>
    </row>
    <row r="5793" spans="85:87" x14ac:dyDescent="0.25">
      <c r="CG5793" s="768"/>
      <c r="CH5793" s="768"/>
      <c r="CI5793" s="850"/>
    </row>
    <row r="5794" spans="85:87" x14ac:dyDescent="0.25">
      <c r="CG5794" s="768"/>
      <c r="CH5794" s="768"/>
      <c r="CI5794" s="850"/>
    </row>
    <row r="5795" spans="85:87" x14ac:dyDescent="0.25">
      <c r="CG5795" s="768"/>
      <c r="CH5795" s="768"/>
      <c r="CI5795" s="850"/>
    </row>
    <row r="5796" spans="85:87" x14ac:dyDescent="0.25">
      <c r="CG5796" s="768"/>
      <c r="CH5796" s="768"/>
      <c r="CI5796" s="850"/>
    </row>
    <row r="5797" spans="85:87" x14ac:dyDescent="0.25">
      <c r="CG5797" s="768"/>
      <c r="CH5797" s="768"/>
      <c r="CI5797" s="850"/>
    </row>
    <row r="5798" spans="85:87" x14ac:dyDescent="0.25">
      <c r="CG5798" s="768"/>
      <c r="CH5798" s="768"/>
      <c r="CI5798" s="850"/>
    </row>
    <row r="5799" spans="85:87" x14ac:dyDescent="0.25">
      <c r="CG5799" s="768"/>
      <c r="CH5799" s="768"/>
      <c r="CI5799" s="850"/>
    </row>
    <row r="5800" spans="85:87" x14ac:dyDescent="0.25">
      <c r="CG5800" s="768"/>
      <c r="CH5800" s="768"/>
      <c r="CI5800" s="850"/>
    </row>
    <row r="5801" spans="85:87" x14ac:dyDescent="0.25">
      <c r="CG5801" s="768"/>
      <c r="CH5801" s="768"/>
      <c r="CI5801" s="850"/>
    </row>
    <row r="5802" spans="85:87" x14ac:dyDescent="0.25">
      <c r="CG5802" s="768"/>
      <c r="CH5802" s="768"/>
      <c r="CI5802" s="850"/>
    </row>
    <row r="5803" spans="85:87" x14ac:dyDescent="0.25">
      <c r="CG5803" s="768"/>
      <c r="CH5803" s="768"/>
      <c r="CI5803" s="850"/>
    </row>
    <row r="5804" spans="85:87" x14ac:dyDescent="0.25">
      <c r="CG5804" s="768"/>
      <c r="CH5804" s="768"/>
      <c r="CI5804" s="850"/>
    </row>
    <row r="5805" spans="85:87" x14ac:dyDescent="0.25">
      <c r="CG5805" s="768"/>
      <c r="CH5805" s="768"/>
      <c r="CI5805" s="850"/>
    </row>
    <row r="5806" spans="85:87" x14ac:dyDescent="0.25">
      <c r="CG5806" s="768"/>
      <c r="CH5806" s="768"/>
      <c r="CI5806" s="850"/>
    </row>
    <row r="5807" spans="85:87" x14ac:dyDescent="0.25">
      <c r="CG5807" s="768"/>
      <c r="CH5807" s="768"/>
      <c r="CI5807" s="850"/>
    </row>
    <row r="5808" spans="85:87" x14ac:dyDescent="0.25">
      <c r="CG5808" s="768"/>
      <c r="CH5808" s="768"/>
      <c r="CI5808" s="850"/>
    </row>
    <row r="5809" spans="85:87" x14ac:dyDescent="0.25">
      <c r="CG5809" s="768"/>
      <c r="CH5809" s="768"/>
      <c r="CI5809" s="850"/>
    </row>
    <row r="5810" spans="85:87" x14ac:dyDescent="0.25">
      <c r="CG5810" s="768"/>
      <c r="CH5810" s="768"/>
      <c r="CI5810" s="850"/>
    </row>
    <row r="5811" spans="85:87" x14ac:dyDescent="0.25">
      <c r="CG5811" s="768"/>
      <c r="CH5811" s="768"/>
      <c r="CI5811" s="850"/>
    </row>
    <row r="5812" spans="85:87" x14ac:dyDescent="0.25">
      <c r="CG5812" s="768"/>
      <c r="CH5812" s="768"/>
      <c r="CI5812" s="850"/>
    </row>
    <row r="5813" spans="85:87" x14ac:dyDescent="0.25">
      <c r="CG5813" s="768"/>
      <c r="CH5813" s="768"/>
      <c r="CI5813" s="850"/>
    </row>
    <row r="5814" spans="85:87" x14ac:dyDescent="0.25">
      <c r="CG5814" s="768"/>
      <c r="CH5814" s="768"/>
      <c r="CI5814" s="850"/>
    </row>
    <row r="5815" spans="85:87" x14ac:dyDescent="0.25">
      <c r="CG5815" s="768"/>
      <c r="CH5815" s="768"/>
      <c r="CI5815" s="850"/>
    </row>
    <row r="5816" spans="85:87" x14ac:dyDescent="0.25">
      <c r="CG5816" s="768"/>
      <c r="CH5816" s="768"/>
      <c r="CI5816" s="850"/>
    </row>
    <row r="5817" spans="85:87" x14ac:dyDescent="0.25">
      <c r="CG5817" s="768"/>
      <c r="CH5817" s="768"/>
      <c r="CI5817" s="850"/>
    </row>
    <row r="5818" spans="85:87" x14ac:dyDescent="0.25">
      <c r="CG5818" s="768"/>
      <c r="CH5818" s="768"/>
      <c r="CI5818" s="850"/>
    </row>
    <row r="5819" spans="85:87" x14ac:dyDescent="0.25">
      <c r="CG5819" s="768"/>
      <c r="CH5819" s="768"/>
      <c r="CI5819" s="850"/>
    </row>
    <row r="5820" spans="85:87" x14ac:dyDescent="0.25">
      <c r="CG5820" s="768"/>
      <c r="CH5820" s="768"/>
      <c r="CI5820" s="850"/>
    </row>
    <row r="5821" spans="85:87" x14ac:dyDescent="0.25">
      <c r="CG5821" s="768"/>
      <c r="CH5821" s="768"/>
      <c r="CI5821" s="850"/>
    </row>
    <row r="5822" spans="85:87" x14ac:dyDescent="0.25">
      <c r="CG5822" s="768"/>
      <c r="CH5822" s="768"/>
      <c r="CI5822" s="850"/>
    </row>
    <row r="5823" spans="85:87" x14ac:dyDescent="0.25">
      <c r="CG5823" s="768"/>
      <c r="CH5823" s="768"/>
      <c r="CI5823" s="850"/>
    </row>
    <row r="5824" spans="85:87" x14ac:dyDescent="0.25">
      <c r="CG5824" s="768"/>
      <c r="CH5824" s="768"/>
      <c r="CI5824" s="850"/>
    </row>
    <row r="5825" spans="85:87" x14ac:dyDescent="0.25">
      <c r="CG5825" s="768"/>
      <c r="CH5825" s="768"/>
      <c r="CI5825" s="850"/>
    </row>
    <row r="5826" spans="85:87" x14ac:dyDescent="0.25">
      <c r="CG5826" s="768"/>
      <c r="CH5826" s="768"/>
      <c r="CI5826" s="850"/>
    </row>
    <row r="5827" spans="85:87" x14ac:dyDescent="0.25">
      <c r="CG5827" s="768"/>
      <c r="CH5827" s="768"/>
      <c r="CI5827" s="850"/>
    </row>
    <row r="5828" spans="85:87" x14ac:dyDescent="0.25">
      <c r="CG5828" s="768"/>
      <c r="CH5828" s="768"/>
      <c r="CI5828" s="850"/>
    </row>
    <row r="5829" spans="85:87" x14ac:dyDescent="0.25">
      <c r="CG5829" s="768"/>
      <c r="CH5829" s="768"/>
      <c r="CI5829" s="850"/>
    </row>
    <row r="5830" spans="85:87" x14ac:dyDescent="0.25">
      <c r="CG5830" s="768"/>
      <c r="CH5830" s="768"/>
      <c r="CI5830" s="850"/>
    </row>
    <row r="5831" spans="85:87" x14ac:dyDescent="0.25">
      <c r="CG5831" s="768"/>
      <c r="CH5831" s="768"/>
      <c r="CI5831" s="850"/>
    </row>
    <row r="5832" spans="85:87" x14ac:dyDescent="0.25">
      <c r="CG5832" s="768"/>
      <c r="CH5832" s="768"/>
      <c r="CI5832" s="850"/>
    </row>
    <row r="5833" spans="85:87" x14ac:dyDescent="0.25">
      <c r="CG5833" s="768"/>
      <c r="CH5833" s="768"/>
      <c r="CI5833" s="850"/>
    </row>
    <row r="5834" spans="85:87" x14ac:dyDescent="0.25">
      <c r="CG5834" s="768"/>
      <c r="CH5834" s="768"/>
      <c r="CI5834" s="850"/>
    </row>
    <row r="5835" spans="85:87" x14ac:dyDescent="0.25">
      <c r="CG5835" s="768"/>
      <c r="CH5835" s="768"/>
      <c r="CI5835" s="850"/>
    </row>
    <row r="5836" spans="85:87" x14ac:dyDescent="0.25">
      <c r="CG5836" s="768"/>
      <c r="CH5836" s="768"/>
      <c r="CI5836" s="850"/>
    </row>
    <row r="5837" spans="85:87" x14ac:dyDescent="0.25">
      <c r="CG5837" s="768"/>
      <c r="CH5837" s="768"/>
      <c r="CI5837" s="850"/>
    </row>
    <row r="5838" spans="85:87" x14ac:dyDescent="0.25">
      <c r="CG5838" s="768"/>
      <c r="CH5838" s="768"/>
      <c r="CI5838" s="850"/>
    </row>
    <row r="5839" spans="85:87" x14ac:dyDescent="0.25">
      <c r="CG5839" s="768"/>
      <c r="CH5839" s="768"/>
      <c r="CI5839" s="850"/>
    </row>
    <row r="5840" spans="85:87" x14ac:dyDescent="0.25">
      <c r="CG5840" s="768"/>
      <c r="CH5840" s="768"/>
      <c r="CI5840" s="850"/>
    </row>
    <row r="5841" spans="85:87" x14ac:dyDescent="0.25">
      <c r="CG5841" s="768"/>
      <c r="CH5841" s="768"/>
      <c r="CI5841" s="850"/>
    </row>
    <row r="5842" spans="85:87" x14ac:dyDescent="0.25">
      <c r="CG5842" s="768"/>
      <c r="CH5842" s="768"/>
      <c r="CI5842" s="850"/>
    </row>
    <row r="5843" spans="85:87" x14ac:dyDescent="0.25">
      <c r="CG5843" s="768"/>
      <c r="CH5843" s="768"/>
      <c r="CI5843" s="850"/>
    </row>
    <row r="5844" spans="85:87" x14ac:dyDescent="0.25">
      <c r="CG5844" s="768"/>
      <c r="CH5844" s="768"/>
      <c r="CI5844" s="850"/>
    </row>
    <row r="5845" spans="85:87" x14ac:dyDescent="0.25">
      <c r="CG5845" s="768"/>
      <c r="CH5845" s="768"/>
      <c r="CI5845" s="850"/>
    </row>
    <row r="5846" spans="85:87" x14ac:dyDescent="0.25">
      <c r="CG5846" s="768"/>
      <c r="CH5846" s="768"/>
      <c r="CI5846" s="850"/>
    </row>
    <row r="5847" spans="85:87" x14ac:dyDescent="0.25">
      <c r="CG5847" s="768"/>
      <c r="CH5847" s="768"/>
      <c r="CI5847" s="850"/>
    </row>
    <row r="5848" spans="85:87" x14ac:dyDescent="0.25">
      <c r="CG5848" s="768"/>
      <c r="CH5848" s="768"/>
      <c r="CI5848" s="850"/>
    </row>
    <row r="5849" spans="85:87" x14ac:dyDescent="0.25">
      <c r="CG5849" s="768"/>
      <c r="CH5849" s="768"/>
      <c r="CI5849" s="850"/>
    </row>
    <row r="5850" spans="85:87" x14ac:dyDescent="0.25">
      <c r="CG5850" s="768"/>
      <c r="CH5850" s="768"/>
      <c r="CI5850" s="850"/>
    </row>
    <row r="5851" spans="85:87" x14ac:dyDescent="0.25">
      <c r="CG5851" s="768"/>
      <c r="CH5851" s="768"/>
      <c r="CI5851" s="850"/>
    </row>
    <row r="5852" spans="85:87" x14ac:dyDescent="0.25">
      <c r="CG5852" s="768"/>
      <c r="CH5852" s="768"/>
      <c r="CI5852" s="850"/>
    </row>
    <row r="5853" spans="85:87" x14ac:dyDescent="0.25">
      <c r="CG5853" s="768"/>
      <c r="CH5853" s="768"/>
      <c r="CI5853" s="850"/>
    </row>
    <row r="5854" spans="85:87" x14ac:dyDescent="0.25">
      <c r="CG5854" s="768"/>
      <c r="CH5854" s="768"/>
      <c r="CI5854" s="850"/>
    </row>
    <row r="5855" spans="85:87" x14ac:dyDescent="0.25">
      <c r="CG5855" s="768"/>
      <c r="CH5855" s="768"/>
      <c r="CI5855" s="850"/>
    </row>
    <row r="5856" spans="85:87" x14ac:dyDescent="0.25">
      <c r="CG5856" s="768"/>
      <c r="CH5856" s="768"/>
      <c r="CI5856" s="850"/>
    </row>
    <row r="5857" spans="85:87" x14ac:dyDescent="0.25">
      <c r="CG5857" s="768"/>
      <c r="CH5857" s="768"/>
      <c r="CI5857" s="850"/>
    </row>
    <row r="5858" spans="85:87" x14ac:dyDescent="0.25">
      <c r="CG5858" s="768"/>
      <c r="CH5858" s="768"/>
      <c r="CI5858" s="850"/>
    </row>
    <row r="5859" spans="85:87" x14ac:dyDescent="0.25">
      <c r="CG5859" s="768"/>
      <c r="CH5859" s="768"/>
      <c r="CI5859" s="850"/>
    </row>
    <row r="5860" spans="85:87" x14ac:dyDescent="0.25">
      <c r="CG5860" s="768"/>
      <c r="CH5860" s="768"/>
      <c r="CI5860" s="850"/>
    </row>
    <row r="5861" spans="85:87" x14ac:dyDescent="0.25">
      <c r="CG5861" s="768"/>
      <c r="CH5861" s="768"/>
      <c r="CI5861" s="850"/>
    </row>
    <row r="5862" spans="85:87" x14ac:dyDescent="0.25">
      <c r="CG5862" s="768"/>
      <c r="CH5862" s="768"/>
      <c r="CI5862" s="850"/>
    </row>
    <row r="5863" spans="85:87" x14ac:dyDescent="0.25">
      <c r="CG5863" s="768"/>
      <c r="CH5863" s="768"/>
      <c r="CI5863" s="850"/>
    </row>
    <row r="5864" spans="85:87" x14ac:dyDescent="0.25">
      <c r="CG5864" s="768"/>
      <c r="CH5864" s="768"/>
      <c r="CI5864" s="850"/>
    </row>
    <row r="5865" spans="85:87" x14ac:dyDescent="0.25">
      <c r="CG5865" s="768"/>
      <c r="CH5865" s="768"/>
      <c r="CI5865" s="850"/>
    </row>
    <row r="5866" spans="85:87" x14ac:dyDescent="0.25">
      <c r="CG5866" s="768"/>
      <c r="CH5866" s="768"/>
      <c r="CI5866" s="850"/>
    </row>
    <row r="5867" spans="85:87" x14ac:dyDescent="0.25">
      <c r="CG5867" s="768"/>
      <c r="CH5867" s="768"/>
      <c r="CI5867" s="850"/>
    </row>
    <row r="5868" spans="85:87" x14ac:dyDescent="0.25">
      <c r="CG5868" s="768"/>
      <c r="CH5868" s="768"/>
      <c r="CI5868" s="850"/>
    </row>
    <row r="5869" spans="85:87" x14ac:dyDescent="0.25">
      <c r="CG5869" s="768"/>
      <c r="CH5869" s="768"/>
      <c r="CI5869" s="850"/>
    </row>
    <row r="5870" spans="85:87" x14ac:dyDescent="0.25">
      <c r="CG5870" s="768"/>
      <c r="CH5870" s="768"/>
      <c r="CI5870" s="850"/>
    </row>
    <row r="5871" spans="85:87" x14ac:dyDescent="0.25">
      <c r="CG5871" s="768"/>
      <c r="CH5871" s="768"/>
      <c r="CI5871" s="850"/>
    </row>
    <row r="5872" spans="85:87" x14ac:dyDescent="0.25">
      <c r="CG5872" s="768"/>
      <c r="CH5872" s="768"/>
      <c r="CI5872" s="850"/>
    </row>
    <row r="5873" spans="85:87" x14ac:dyDescent="0.25">
      <c r="CG5873" s="768"/>
      <c r="CH5873" s="768"/>
      <c r="CI5873" s="850"/>
    </row>
    <row r="5874" spans="85:87" x14ac:dyDescent="0.25">
      <c r="CG5874" s="768"/>
      <c r="CH5874" s="768"/>
      <c r="CI5874" s="850"/>
    </row>
    <row r="5875" spans="85:87" x14ac:dyDescent="0.25">
      <c r="CG5875" s="768"/>
      <c r="CH5875" s="768"/>
      <c r="CI5875" s="850"/>
    </row>
    <row r="5876" spans="85:87" x14ac:dyDescent="0.25">
      <c r="CG5876" s="768"/>
      <c r="CH5876" s="768"/>
      <c r="CI5876" s="850"/>
    </row>
    <row r="5877" spans="85:87" x14ac:dyDescent="0.25">
      <c r="CG5877" s="768"/>
      <c r="CH5877" s="768"/>
      <c r="CI5877" s="850"/>
    </row>
    <row r="5878" spans="85:87" x14ac:dyDescent="0.25">
      <c r="CG5878" s="768"/>
      <c r="CH5878" s="768"/>
      <c r="CI5878" s="850"/>
    </row>
    <row r="5879" spans="85:87" x14ac:dyDescent="0.25">
      <c r="CG5879" s="768"/>
      <c r="CH5879" s="768"/>
      <c r="CI5879" s="850"/>
    </row>
    <row r="5880" spans="85:87" x14ac:dyDescent="0.25">
      <c r="CG5880" s="768"/>
      <c r="CH5880" s="768"/>
      <c r="CI5880" s="850"/>
    </row>
    <row r="5881" spans="85:87" x14ac:dyDescent="0.25">
      <c r="CG5881" s="768"/>
      <c r="CH5881" s="768"/>
      <c r="CI5881" s="850"/>
    </row>
    <row r="5882" spans="85:87" x14ac:dyDescent="0.25">
      <c r="CG5882" s="768"/>
      <c r="CH5882" s="768"/>
      <c r="CI5882" s="850"/>
    </row>
    <row r="5883" spans="85:87" x14ac:dyDescent="0.25">
      <c r="CG5883" s="768"/>
      <c r="CH5883" s="768"/>
      <c r="CI5883" s="850"/>
    </row>
    <row r="5884" spans="85:87" x14ac:dyDescent="0.25">
      <c r="CG5884" s="768"/>
      <c r="CH5884" s="768"/>
      <c r="CI5884" s="850"/>
    </row>
    <row r="5885" spans="85:87" x14ac:dyDescent="0.25">
      <c r="CG5885" s="768"/>
      <c r="CH5885" s="768"/>
      <c r="CI5885" s="850"/>
    </row>
    <row r="5886" spans="85:87" x14ac:dyDescent="0.25">
      <c r="CG5886" s="768"/>
      <c r="CH5886" s="768"/>
      <c r="CI5886" s="850"/>
    </row>
    <row r="5887" spans="85:87" x14ac:dyDescent="0.25">
      <c r="CG5887" s="768"/>
      <c r="CH5887" s="768"/>
      <c r="CI5887" s="850"/>
    </row>
    <row r="5888" spans="85:87" x14ac:dyDescent="0.25">
      <c r="CG5888" s="768"/>
      <c r="CH5888" s="768"/>
      <c r="CI5888" s="850"/>
    </row>
    <row r="5889" spans="85:87" x14ac:dyDescent="0.25">
      <c r="CG5889" s="768"/>
      <c r="CH5889" s="768"/>
      <c r="CI5889" s="850"/>
    </row>
    <row r="5890" spans="85:87" x14ac:dyDescent="0.25">
      <c r="CG5890" s="768"/>
      <c r="CH5890" s="768"/>
      <c r="CI5890" s="850"/>
    </row>
    <row r="5891" spans="85:87" x14ac:dyDescent="0.25">
      <c r="CG5891" s="768"/>
      <c r="CH5891" s="768"/>
      <c r="CI5891" s="850"/>
    </row>
    <row r="5892" spans="85:87" x14ac:dyDescent="0.25">
      <c r="CG5892" s="768"/>
      <c r="CH5892" s="768"/>
      <c r="CI5892" s="850"/>
    </row>
    <row r="5893" spans="85:87" x14ac:dyDescent="0.25">
      <c r="CG5893" s="768"/>
      <c r="CH5893" s="768"/>
      <c r="CI5893" s="850"/>
    </row>
    <row r="5894" spans="85:87" x14ac:dyDescent="0.25">
      <c r="CG5894" s="768"/>
      <c r="CH5894" s="768"/>
      <c r="CI5894" s="850"/>
    </row>
    <row r="5895" spans="85:87" x14ac:dyDescent="0.25">
      <c r="CG5895" s="768"/>
      <c r="CH5895" s="768"/>
      <c r="CI5895" s="850"/>
    </row>
    <row r="5896" spans="85:87" x14ac:dyDescent="0.25">
      <c r="CG5896" s="768"/>
      <c r="CH5896" s="768"/>
      <c r="CI5896" s="850"/>
    </row>
    <row r="5897" spans="85:87" x14ac:dyDescent="0.25">
      <c r="CG5897" s="768"/>
      <c r="CH5897" s="768"/>
      <c r="CI5897" s="850"/>
    </row>
    <row r="5898" spans="85:87" x14ac:dyDescent="0.25">
      <c r="CG5898" s="768"/>
      <c r="CH5898" s="768"/>
      <c r="CI5898" s="850"/>
    </row>
    <row r="5899" spans="85:87" x14ac:dyDescent="0.25">
      <c r="CG5899" s="768"/>
      <c r="CH5899" s="768"/>
      <c r="CI5899" s="850"/>
    </row>
    <row r="5900" spans="85:87" x14ac:dyDescent="0.25">
      <c r="CG5900" s="768"/>
      <c r="CH5900" s="768"/>
      <c r="CI5900" s="850"/>
    </row>
    <row r="5901" spans="85:87" x14ac:dyDescent="0.25">
      <c r="CG5901" s="768"/>
      <c r="CH5901" s="768"/>
      <c r="CI5901" s="850"/>
    </row>
    <row r="5902" spans="85:87" x14ac:dyDescent="0.25">
      <c r="CG5902" s="768"/>
      <c r="CH5902" s="768"/>
      <c r="CI5902" s="850"/>
    </row>
    <row r="5903" spans="85:87" x14ac:dyDescent="0.25">
      <c r="CG5903" s="768"/>
      <c r="CH5903" s="768"/>
      <c r="CI5903" s="850"/>
    </row>
    <row r="5904" spans="85:87" x14ac:dyDescent="0.25">
      <c r="CG5904" s="768"/>
      <c r="CH5904" s="768"/>
      <c r="CI5904" s="850"/>
    </row>
    <row r="5905" spans="85:87" x14ac:dyDescent="0.25">
      <c r="CG5905" s="768"/>
      <c r="CH5905" s="768"/>
      <c r="CI5905" s="850"/>
    </row>
    <row r="5906" spans="85:87" x14ac:dyDescent="0.25">
      <c r="CG5906" s="768"/>
      <c r="CH5906" s="768"/>
      <c r="CI5906" s="850"/>
    </row>
    <row r="5907" spans="85:87" x14ac:dyDescent="0.25">
      <c r="CG5907" s="768"/>
      <c r="CH5907" s="768"/>
      <c r="CI5907" s="850"/>
    </row>
    <row r="5908" spans="85:87" x14ac:dyDescent="0.25">
      <c r="CG5908" s="768"/>
      <c r="CH5908" s="768"/>
      <c r="CI5908" s="850"/>
    </row>
    <row r="5909" spans="85:87" x14ac:dyDescent="0.25">
      <c r="CG5909" s="768"/>
      <c r="CH5909" s="768"/>
      <c r="CI5909" s="850"/>
    </row>
    <row r="5910" spans="85:87" x14ac:dyDescent="0.25">
      <c r="CG5910" s="768"/>
      <c r="CH5910" s="768"/>
      <c r="CI5910" s="850"/>
    </row>
    <row r="5911" spans="85:87" x14ac:dyDescent="0.25">
      <c r="CG5911" s="768"/>
      <c r="CH5911" s="768"/>
      <c r="CI5911" s="850"/>
    </row>
    <row r="5912" spans="85:87" x14ac:dyDescent="0.25">
      <c r="CG5912" s="768"/>
      <c r="CH5912" s="768"/>
      <c r="CI5912" s="850"/>
    </row>
    <row r="5913" spans="85:87" x14ac:dyDescent="0.25">
      <c r="CG5913" s="768"/>
      <c r="CH5913" s="768"/>
      <c r="CI5913" s="850"/>
    </row>
    <row r="5914" spans="85:87" x14ac:dyDescent="0.25">
      <c r="CG5914" s="768"/>
      <c r="CH5914" s="768"/>
      <c r="CI5914" s="850"/>
    </row>
    <row r="5915" spans="85:87" x14ac:dyDescent="0.25">
      <c r="CG5915" s="768"/>
      <c r="CH5915" s="768"/>
      <c r="CI5915" s="850"/>
    </row>
    <row r="5916" spans="85:87" x14ac:dyDescent="0.25">
      <c r="CG5916" s="768"/>
      <c r="CH5916" s="768"/>
      <c r="CI5916" s="850"/>
    </row>
    <row r="5917" spans="85:87" x14ac:dyDescent="0.25">
      <c r="CG5917" s="768"/>
      <c r="CH5917" s="768"/>
      <c r="CI5917" s="850"/>
    </row>
    <row r="5918" spans="85:87" x14ac:dyDescent="0.25">
      <c r="CG5918" s="768"/>
      <c r="CH5918" s="768"/>
      <c r="CI5918" s="850"/>
    </row>
    <row r="5919" spans="85:87" x14ac:dyDescent="0.25">
      <c r="CG5919" s="768"/>
      <c r="CH5919" s="768"/>
      <c r="CI5919" s="850"/>
    </row>
    <row r="5920" spans="85:87" x14ac:dyDescent="0.25">
      <c r="CG5920" s="768"/>
      <c r="CH5920" s="768"/>
      <c r="CI5920" s="850"/>
    </row>
    <row r="5921" spans="85:87" x14ac:dyDescent="0.25">
      <c r="CG5921" s="768"/>
      <c r="CH5921" s="768"/>
      <c r="CI5921" s="850"/>
    </row>
    <row r="5922" spans="85:87" x14ac:dyDescent="0.25">
      <c r="CG5922" s="768"/>
      <c r="CH5922" s="768"/>
      <c r="CI5922" s="850"/>
    </row>
    <row r="5923" spans="85:87" x14ac:dyDescent="0.25">
      <c r="CG5923" s="768"/>
      <c r="CH5923" s="768"/>
      <c r="CI5923" s="850"/>
    </row>
    <row r="5924" spans="85:87" x14ac:dyDescent="0.25">
      <c r="CG5924" s="768"/>
      <c r="CH5924" s="768"/>
      <c r="CI5924" s="850"/>
    </row>
    <row r="5925" spans="85:87" x14ac:dyDescent="0.25">
      <c r="CG5925" s="768"/>
      <c r="CH5925" s="768"/>
      <c r="CI5925" s="850"/>
    </row>
    <row r="5926" spans="85:87" x14ac:dyDescent="0.25">
      <c r="CG5926" s="768"/>
      <c r="CH5926" s="768"/>
      <c r="CI5926" s="850"/>
    </row>
    <row r="5927" spans="85:87" x14ac:dyDescent="0.25">
      <c r="CG5927" s="768"/>
      <c r="CH5927" s="768"/>
      <c r="CI5927" s="850"/>
    </row>
    <row r="5928" spans="85:87" x14ac:dyDescent="0.25">
      <c r="CG5928" s="768"/>
      <c r="CH5928" s="768"/>
      <c r="CI5928" s="850"/>
    </row>
    <row r="5929" spans="85:87" x14ac:dyDescent="0.25">
      <c r="CG5929" s="768"/>
      <c r="CH5929" s="768"/>
      <c r="CI5929" s="850"/>
    </row>
    <row r="5930" spans="85:87" x14ac:dyDescent="0.25">
      <c r="CG5930" s="768"/>
      <c r="CH5930" s="768"/>
      <c r="CI5930" s="850"/>
    </row>
    <row r="5931" spans="85:87" x14ac:dyDescent="0.25">
      <c r="CG5931" s="768"/>
      <c r="CH5931" s="768"/>
      <c r="CI5931" s="850"/>
    </row>
    <row r="5932" spans="85:87" x14ac:dyDescent="0.25">
      <c r="CG5932" s="768"/>
      <c r="CH5932" s="768"/>
      <c r="CI5932" s="850"/>
    </row>
    <row r="5933" spans="85:87" x14ac:dyDescent="0.25">
      <c r="CG5933" s="768"/>
      <c r="CH5933" s="768"/>
      <c r="CI5933" s="850"/>
    </row>
    <row r="5934" spans="85:87" x14ac:dyDescent="0.25">
      <c r="CG5934" s="768"/>
      <c r="CH5934" s="768"/>
      <c r="CI5934" s="850"/>
    </row>
    <row r="5935" spans="85:87" x14ac:dyDescent="0.25">
      <c r="CG5935" s="768"/>
      <c r="CH5935" s="768"/>
      <c r="CI5935" s="850"/>
    </row>
    <row r="5936" spans="85:87" x14ac:dyDescent="0.25">
      <c r="CG5936" s="768"/>
      <c r="CH5936" s="768"/>
      <c r="CI5936" s="850"/>
    </row>
    <row r="5937" spans="85:87" x14ac:dyDescent="0.25">
      <c r="CG5937" s="768"/>
      <c r="CH5937" s="768"/>
      <c r="CI5937" s="850"/>
    </row>
    <row r="5938" spans="85:87" x14ac:dyDescent="0.25">
      <c r="CG5938" s="768"/>
      <c r="CH5938" s="768"/>
      <c r="CI5938" s="850"/>
    </row>
    <row r="5939" spans="85:87" x14ac:dyDescent="0.25">
      <c r="CG5939" s="768"/>
      <c r="CH5939" s="768"/>
      <c r="CI5939" s="850"/>
    </row>
    <row r="5940" spans="85:87" x14ac:dyDescent="0.25">
      <c r="CG5940" s="768"/>
      <c r="CH5940" s="768"/>
      <c r="CI5940" s="850"/>
    </row>
    <row r="5941" spans="85:87" x14ac:dyDescent="0.25">
      <c r="CG5941" s="768"/>
      <c r="CH5941" s="768"/>
      <c r="CI5941" s="850"/>
    </row>
    <row r="5942" spans="85:87" x14ac:dyDescent="0.25">
      <c r="CG5942" s="768"/>
      <c r="CH5942" s="768"/>
      <c r="CI5942" s="850"/>
    </row>
    <row r="5943" spans="85:87" x14ac:dyDescent="0.25">
      <c r="CG5943" s="768"/>
      <c r="CH5943" s="768"/>
      <c r="CI5943" s="850"/>
    </row>
    <row r="5944" spans="85:87" x14ac:dyDescent="0.25">
      <c r="CG5944" s="768"/>
      <c r="CH5944" s="768"/>
      <c r="CI5944" s="850"/>
    </row>
    <row r="5945" spans="85:87" x14ac:dyDescent="0.25">
      <c r="CG5945" s="768"/>
      <c r="CH5945" s="768"/>
      <c r="CI5945" s="850"/>
    </row>
    <row r="5946" spans="85:87" x14ac:dyDescent="0.25">
      <c r="CG5946" s="768"/>
      <c r="CH5946" s="768"/>
      <c r="CI5946" s="850"/>
    </row>
    <row r="5947" spans="85:87" x14ac:dyDescent="0.25">
      <c r="CG5947" s="768"/>
      <c r="CH5947" s="768"/>
      <c r="CI5947" s="850"/>
    </row>
    <row r="5948" spans="85:87" x14ac:dyDescent="0.25">
      <c r="CG5948" s="768"/>
      <c r="CH5948" s="768"/>
      <c r="CI5948" s="850"/>
    </row>
    <row r="5949" spans="85:87" x14ac:dyDescent="0.25">
      <c r="CG5949" s="768"/>
      <c r="CH5949" s="768"/>
      <c r="CI5949" s="850"/>
    </row>
    <row r="5950" spans="85:87" x14ac:dyDescent="0.25">
      <c r="CG5950" s="768"/>
      <c r="CH5950" s="768"/>
      <c r="CI5950" s="850"/>
    </row>
    <row r="5951" spans="85:87" x14ac:dyDescent="0.25">
      <c r="CG5951" s="768"/>
      <c r="CH5951" s="768"/>
      <c r="CI5951" s="850"/>
    </row>
    <row r="5952" spans="85:87" x14ac:dyDescent="0.25">
      <c r="CG5952" s="768"/>
      <c r="CH5952" s="768"/>
      <c r="CI5952" s="850"/>
    </row>
    <row r="5953" spans="85:87" x14ac:dyDescent="0.25">
      <c r="CG5953" s="768"/>
      <c r="CH5953" s="768"/>
      <c r="CI5953" s="850"/>
    </row>
    <row r="5954" spans="85:87" x14ac:dyDescent="0.25">
      <c r="CG5954" s="768"/>
      <c r="CH5954" s="768"/>
      <c r="CI5954" s="850"/>
    </row>
    <row r="5955" spans="85:87" x14ac:dyDescent="0.25">
      <c r="CG5955" s="768"/>
      <c r="CH5955" s="768"/>
      <c r="CI5955" s="850"/>
    </row>
    <row r="5956" spans="85:87" x14ac:dyDescent="0.25">
      <c r="CG5956" s="768"/>
      <c r="CH5956" s="768"/>
      <c r="CI5956" s="850"/>
    </row>
    <row r="5957" spans="85:87" x14ac:dyDescent="0.25">
      <c r="CG5957" s="768"/>
      <c r="CH5957" s="768"/>
      <c r="CI5957" s="850"/>
    </row>
    <row r="5958" spans="85:87" x14ac:dyDescent="0.25">
      <c r="CG5958" s="768"/>
      <c r="CH5958" s="768"/>
      <c r="CI5958" s="850"/>
    </row>
    <row r="5959" spans="85:87" x14ac:dyDescent="0.25">
      <c r="CG5959" s="768"/>
      <c r="CH5959" s="768"/>
      <c r="CI5959" s="850"/>
    </row>
    <row r="5960" spans="85:87" x14ac:dyDescent="0.25">
      <c r="CG5960" s="768"/>
      <c r="CH5960" s="768"/>
      <c r="CI5960" s="850"/>
    </row>
    <row r="5961" spans="85:87" x14ac:dyDescent="0.25">
      <c r="CG5961" s="768"/>
      <c r="CH5961" s="768"/>
      <c r="CI5961" s="850"/>
    </row>
    <row r="5962" spans="85:87" x14ac:dyDescent="0.25">
      <c r="CG5962" s="768"/>
      <c r="CH5962" s="768"/>
      <c r="CI5962" s="850"/>
    </row>
    <row r="5963" spans="85:87" x14ac:dyDescent="0.25">
      <c r="CG5963" s="768"/>
      <c r="CH5963" s="768"/>
      <c r="CI5963" s="850"/>
    </row>
    <row r="5964" spans="85:87" x14ac:dyDescent="0.25">
      <c r="CG5964" s="768"/>
      <c r="CH5964" s="768"/>
      <c r="CI5964" s="850"/>
    </row>
    <row r="5965" spans="85:87" x14ac:dyDescent="0.25">
      <c r="CG5965" s="768"/>
      <c r="CH5965" s="768"/>
      <c r="CI5965" s="850"/>
    </row>
    <row r="5966" spans="85:87" x14ac:dyDescent="0.25">
      <c r="CG5966" s="768"/>
      <c r="CH5966" s="768"/>
      <c r="CI5966" s="850"/>
    </row>
    <row r="5967" spans="85:87" x14ac:dyDescent="0.25">
      <c r="CG5967" s="768"/>
      <c r="CH5967" s="768"/>
      <c r="CI5967" s="850"/>
    </row>
    <row r="5968" spans="85:87" x14ac:dyDescent="0.25">
      <c r="CG5968" s="768"/>
      <c r="CH5968" s="768"/>
      <c r="CI5968" s="850"/>
    </row>
    <row r="5969" spans="85:87" x14ac:dyDescent="0.25">
      <c r="CG5969" s="768"/>
      <c r="CH5969" s="768"/>
      <c r="CI5969" s="850"/>
    </row>
    <row r="5970" spans="85:87" x14ac:dyDescent="0.25">
      <c r="CG5970" s="768"/>
      <c r="CH5970" s="768"/>
      <c r="CI5970" s="850"/>
    </row>
    <row r="5971" spans="85:87" x14ac:dyDescent="0.25">
      <c r="CG5971" s="768"/>
      <c r="CH5971" s="768"/>
      <c r="CI5971" s="850"/>
    </row>
    <row r="5972" spans="85:87" x14ac:dyDescent="0.25">
      <c r="CG5972" s="768"/>
      <c r="CH5972" s="768"/>
      <c r="CI5972" s="850"/>
    </row>
    <row r="5973" spans="85:87" x14ac:dyDescent="0.25">
      <c r="CG5973" s="768"/>
      <c r="CH5973" s="768"/>
      <c r="CI5973" s="850"/>
    </row>
    <row r="5974" spans="85:87" x14ac:dyDescent="0.25">
      <c r="CG5974" s="768"/>
      <c r="CH5974" s="768"/>
      <c r="CI5974" s="850"/>
    </row>
    <row r="5975" spans="85:87" x14ac:dyDescent="0.25">
      <c r="CG5975" s="768"/>
      <c r="CH5975" s="768"/>
      <c r="CI5975" s="850"/>
    </row>
    <row r="5976" spans="85:87" x14ac:dyDescent="0.25">
      <c r="CG5976" s="768"/>
      <c r="CH5976" s="768"/>
      <c r="CI5976" s="850"/>
    </row>
    <row r="5977" spans="85:87" x14ac:dyDescent="0.25">
      <c r="CG5977" s="768"/>
      <c r="CH5977" s="768"/>
      <c r="CI5977" s="850"/>
    </row>
    <row r="5978" spans="85:87" x14ac:dyDescent="0.25">
      <c r="CG5978" s="768"/>
      <c r="CH5978" s="768"/>
      <c r="CI5978" s="850"/>
    </row>
    <row r="5979" spans="85:87" x14ac:dyDescent="0.25">
      <c r="CG5979" s="768"/>
      <c r="CH5979" s="768"/>
      <c r="CI5979" s="850"/>
    </row>
    <row r="5980" spans="85:87" x14ac:dyDescent="0.25">
      <c r="CG5980" s="768"/>
      <c r="CH5980" s="768"/>
      <c r="CI5980" s="850"/>
    </row>
    <row r="5981" spans="85:87" x14ac:dyDescent="0.25">
      <c r="CG5981" s="768"/>
      <c r="CH5981" s="768"/>
      <c r="CI5981" s="850"/>
    </row>
    <row r="5982" spans="85:87" x14ac:dyDescent="0.25">
      <c r="CG5982" s="768"/>
      <c r="CH5982" s="768"/>
      <c r="CI5982" s="850"/>
    </row>
    <row r="5983" spans="85:87" x14ac:dyDescent="0.25">
      <c r="CG5983" s="768"/>
      <c r="CH5983" s="768"/>
      <c r="CI5983" s="850"/>
    </row>
    <row r="5984" spans="85:87" x14ac:dyDescent="0.25">
      <c r="CG5984" s="768"/>
      <c r="CH5984" s="768"/>
      <c r="CI5984" s="850"/>
    </row>
    <row r="5985" spans="85:87" x14ac:dyDescent="0.25">
      <c r="CG5985" s="768"/>
      <c r="CH5985" s="768"/>
      <c r="CI5985" s="850"/>
    </row>
    <row r="5986" spans="85:87" x14ac:dyDescent="0.25">
      <c r="CG5986" s="768"/>
      <c r="CH5986" s="768"/>
      <c r="CI5986" s="850"/>
    </row>
    <row r="5987" spans="85:87" x14ac:dyDescent="0.25">
      <c r="CG5987" s="768"/>
      <c r="CH5987" s="768"/>
      <c r="CI5987" s="850"/>
    </row>
    <row r="5988" spans="85:87" x14ac:dyDescent="0.25">
      <c r="CG5988" s="768"/>
      <c r="CH5988" s="768"/>
      <c r="CI5988" s="850"/>
    </row>
    <row r="5989" spans="85:87" x14ac:dyDescent="0.25">
      <c r="CG5989" s="768"/>
      <c r="CH5989" s="768"/>
      <c r="CI5989" s="850"/>
    </row>
    <row r="5990" spans="85:87" x14ac:dyDescent="0.25">
      <c r="CG5990" s="768"/>
      <c r="CH5990" s="768"/>
      <c r="CI5990" s="850"/>
    </row>
    <row r="5991" spans="85:87" x14ac:dyDescent="0.25">
      <c r="CG5991" s="768"/>
      <c r="CH5991" s="768"/>
      <c r="CI5991" s="850"/>
    </row>
    <row r="5992" spans="85:87" x14ac:dyDescent="0.25">
      <c r="CG5992" s="768"/>
      <c r="CH5992" s="768"/>
      <c r="CI5992" s="850"/>
    </row>
    <row r="5993" spans="85:87" x14ac:dyDescent="0.25">
      <c r="CG5993" s="768"/>
      <c r="CH5993" s="768"/>
      <c r="CI5993" s="850"/>
    </row>
    <row r="5994" spans="85:87" x14ac:dyDescent="0.25">
      <c r="CG5994" s="768"/>
      <c r="CH5994" s="768"/>
      <c r="CI5994" s="850"/>
    </row>
    <row r="5995" spans="85:87" x14ac:dyDescent="0.25">
      <c r="CG5995" s="768"/>
      <c r="CH5995" s="768"/>
      <c r="CI5995" s="850"/>
    </row>
    <row r="5996" spans="85:87" x14ac:dyDescent="0.25">
      <c r="CG5996" s="768"/>
      <c r="CH5996" s="768"/>
      <c r="CI5996" s="850"/>
    </row>
    <row r="5997" spans="85:87" x14ac:dyDescent="0.25">
      <c r="CG5997" s="768"/>
      <c r="CH5997" s="768"/>
      <c r="CI5997" s="850"/>
    </row>
    <row r="5998" spans="85:87" x14ac:dyDescent="0.25">
      <c r="CG5998" s="768"/>
      <c r="CH5998" s="768"/>
      <c r="CI5998" s="850"/>
    </row>
    <row r="5999" spans="85:87" x14ac:dyDescent="0.25">
      <c r="CG5999" s="768"/>
      <c r="CH5999" s="768"/>
      <c r="CI5999" s="850"/>
    </row>
    <row r="6000" spans="85:87" x14ac:dyDescent="0.25">
      <c r="CG6000" s="768"/>
      <c r="CH6000" s="768"/>
      <c r="CI6000" s="850"/>
    </row>
    <row r="6001" spans="85:87" x14ac:dyDescent="0.25">
      <c r="CG6001" s="768"/>
      <c r="CH6001" s="768"/>
      <c r="CI6001" s="850"/>
    </row>
    <row r="6002" spans="85:87" x14ac:dyDescent="0.25">
      <c r="CG6002" s="768"/>
      <c r="CH6002" s="768"/>
      <c r="CI6002" s="850"/>
    </row>
    <row r="6003" spans="85:87" x14ac:dyDescent="0.25">
      <c r="CG6003" s="768"/>
      <c r="CH6003" s="768"/>
      <c r="CI6003" s="850"/>
    </row>
    <row r="6004" spans="85:87" x14ac:dyDescent="0.25">
      <c r="CG6004" s="768"/>
      <c r="CH6004" s="768"/>
      <c r="CI6004" s="850"/>
    </row>
    <row r="6005" spans="85:87" x14ac:dyDescent="0.25">
      <c r="CG6005" s="768"/>
      <c r="CH6005" s="768"/>
      <c r="CI6005" s="850"/>
    </row>
    <row r="6006" spans="85:87" x14ac:dyDescent="0.25">
      <c r="CG6006" s="768"/>
      <c r="CH6006" s="768"/>
      <c r="CI6006" s="850"/>
    </row>
    <row r="6007" spans="85:87" x14ac:dyDescent="0.25">
      <c r="CG6007" s="768"/>
      <c r="CH6007" s="768"/>
      <c r="CI6007" s="850"/>
    </row>
    <row r="6008" spans="85:87" x14ac:dyDescent="0.25">
      <c r="CG6008" s="768"/>
      <c r="CH6008" s="768"/>
      <c r="CI6008" s="850"/>
    </row>
    <row r="6009" spans="85:87" x14ac:dyDescent="0.25">
      <c r="CG6009" s="768"/>
      <c r="CH6009" s="768"/>
      <c r="CI6009" s="850"/>
    </row>
    <row r="6010" spans="85:87" x14ac:dyDescent="0.25">
      <c r="CG6010" s="768"/>
      <c r="CH6010" s="768"/>
      <c r="CI6010" s="850"/>
    </row>
    <row r="6011" spans="85:87" x14ac:dyDescent="0.25">
      <c r="CG6011" s="768"/>
      <c r="CH6011" s="768"/>
      <c r="CI6011" s="850"/>
    </row>
    <row r="6012" spans="85:87" x14ac:dyDescent="0.25">
      <c r="CG6012" s="768"/>
      <c r="CH6012" s="768"/>
      <c r="CI6012" s="850"/>
    </row>
    <row r="6013" spans="85:87" x14ac:dyDescent="0.25">
      <c r="CG6013" s="768"/>
      <c r="CH6013" s="768"/>
      <c r="CI6013" s="850"/>
    </row>
    <row r="6014" spans="85:87" x14ac:dyDescent="0.25">
      <c r="CG6014" s="768"/>
      <c r="CH6014" s="768"/>
      <c r="CI6014" s="850"/>
    </row>
    <row r="6015" spans="85:87" x14ac:dyDescent="0.25">
      <c r="CG6015" s="768"/>
      <c r="CH6015" s="768"/>
      <c r="CI6015" s="850"/>
    </row>
    <row r="6016" spans="85:87" x14ac:dyDescent="0.25">
      <c r="CG6016" s="768"/>
      <c r="CH6016" s="768"/>
      <c r="CI6016" s="850"/>
    </row>
    <row r="6017" spans="85:87" x14ac:dyDescent="0.25">
      <c r="CG6017" s="768"/>
      <c r="CH6017" s="768"/>
      <c r="CI6017" s="850"/>
    </row>
    <row r="6018" spans="85:87" x14ac:dyDescent="0.25">
      <c r="CG6018" s="768"/>
      <c r="CH6018" s="768"/>
      <c r="CI6018" s="850"/>
    </row>
    <row r="6019" spans="85:87" x14ac:dyDescent="0.25">
      <c r="CG6019" s="768"/>
      <c r="CH6019" s="768"/>
      <c r="CI6019" s="850"/>
    </row>
    <row r="6020" spans="85:87" x14ac:dyDescent="0.25">
      <c r="CG6020" s="768"/>
      <c r="CH6020" s="768"/>
      <c r="CI6020" s="850"/>
    </row>
    <row r="6021" spans="85:87" x14ac:dyDescent="0.25">
      <c r="CG6021" s="768"/>
      <c r="CH6021" s="768"/>
      <c r="CI6021" s="850"/>
    </row>
    <row r="6022" spans="85:87" x14ac:dyDescent="0.25">
      <c r="CG6022" s="768"/>
      <c r="CH6022" s="768"/>
      <c r="CI6022" s="850"/>
    </row>
    <row r="6023" spans="85:87" x14ac:dyDescent="0.25">
      <c r="CG6023" s="768"/>
      <c r="CH6023" s="768"/>
      <c r="CI6023" s="850"/>
    </row>
    <row r="6024" spans="85:87" x14ac:dyDescent="0.25">
      <c r="CG6024" s="768"/>
      <c r="CH6024" s="768"/>
      <c r="CI6024" s="850"/>
    </row>
    <row r="6025" spans="85:87" x14ac:dyDescent="0.25">
      <c r="CG6025" s="768"/>
      <c r="CH6025" s="768"/>
      <c r="CI6025" s="850"/>
    </row>
    <row r="6026" spans="85:87" x14ac:dyDescent="0.25">
      <c r="CG6026" s="768"/>
      <c r="CH6026" s="768"/>
      <c r="CI6026" s="850"/>
    </row>
    <row r="6027" spans="85:87" x14ac:dyDescent="0.25">
      <c r="CG6027" s="768"/>
      <c r="CH6027" s="768"/>
      <c r="CI6027" s="850"/>
    </row>
    <row r="6028" spans="85:87" x14ac:dyDescent="0.25">
      <c r="CG6028" s="768"/>
      <c r="CH6028" s="768"/>
      <c r="CI6028" s="850"/>
    </row>
    <row r="6029" spans="85:87" x14ac:dyDescent="0.25">
      <c r="CG6029" s="768"/>
      <c r="CH6029" s="768"/>
      <c r="CI6029" s="850"/>
    </row>
    <row r="6030" spans="85:87" x14ac:dyDescent="0.25">
      <c r="CG6030" s="768"/>
      <c r="CH6030" s="768"/>
      <c r="CI6030" s="850"/>
    </row>
    <row r="6031" spans="85:87" x14ac:dyDescent="0.25">
      <c r="CG6031" s="768"/>
      <c r="CH6031" s="768"/>
      <c r="CI6031" s="850"/>
    </row>
    <row r="6032" spans="85:87" x14ac:dyDescent="0.25">
      <c r="CG6032" s="768"/>
      <c r="CH6032" s="768"/>
      <c r="CI6032" s="850"/>
    </row>
    <row r="6033" spans="85:87" x14ac:dyDescent="0.25">
      <c r="CG6033" s="768"/>
      <c r="CH6033" s="768"/>
      <c r="CI6033" s="850"/>
    </row>
    <row r="6034" spans="85:87" x14ac:dyDescent="0.25">
      <c r="CG6034" s="768"/>
      <c r="CH6034" s="768"/>
      <c r="CI6034" s="850"/>
    </row>
    <row r="6035" spans="85:87" x14ac:dyDescent="0.25">
      <c r="CG6035" s="768"/>
      <c r="CH6035" s="768"/>
      <c r="CI6035" s="850"/>
    </row>
    <row r="6036" spans="85:87" x14ac:dyDescent="0.25">
      <c r="CG6036" s="768"/>
      <c r="CH6036" s="768"/>
      <c r="CI6036" s="850"/>
    </row>
    <row r="6037" spans="85:87" x14ac:dyDescent="0.25">
      <c r="CG6037" s="768"/>
      <c r="CH6037" s="768"/>
      <c r="CI6037" s="850"/>
    </row>
    <row r="6038" spans="85:87" x14ac:dyDescent="0.25">
      <c r="CG6038" s="768"/>
      <c r="CH6038" s="768"/>
      <c r="CI6038" s="850"/>
    </row>
    <row r="6039" spans="85:87" x14ac:dyDescent="0.25">
      <c r="CG6039" s="768"/>
      <c r="CH6039" s="768"/>
      <c r="CI6039" s="850"/>
    </row>
    <row r="6040" spans="85:87" x14ac:dyDescent="0.25">
      <c r="CG6040" s="768"/>
      <c r="CH6040" s="768"/>
      <c r="CI6040" s="850"/>
    </row>
    <row r="6041" spans="85:87" x14ac:dyDescent="0.25">
      <c r="CG6041" s="768"/>
      <c r="CH6041" s="768"/>
      <c r="CI6041" s="850"/>
    </row>
    <row r="6042" spans="85:87" x14ac:dyDescent="0.25">
      <c r="CG6042" s="768"/>
      <c r="CH6042" s="768"/>
      <c r="CI6042" s="850"/>
    </row>
    <row r="6043" spans="85:87" x14ac:dyDescent="0.25">
      <c r="CG6043" s="768"/>
      <c r="CH6043" s="768"/>
      <c r="CI6043" s="850"/>
    </row>
    <row r="6044" spans="85:87" x14ac:dyDescent="0.25">
      <c r="CG6044" s="768"/>
      <c r="CH6044" s="768"/>
      <c r="CI6044" s="850"/>
    </row>
    <row r="6045" spans="85:87" x14ac:dyDescent="0.25">
      <c r="CG6045" s="768"/>
      <c r="CH6045" s="768"/>
      <c r="CI6045" s="850"/>
    </row>
    <row r="6046" spans="85:87" x14ac:dyDescent="0.25">
      <c r="CG6046" s="768"/>
      <c r="CH6046" s="768"/>
      <c r="CI6046" s="850"/>
    </row>
    <row r="6047" spans="85:87" x14ac:dyDescent="0.25">
      <c r="CG6047" s="768"/>
      <c r="CH6047" s="768"/>
      <c r="CI6047" s="850"/>
    </row>
    <row r="6048" spans="85:87" x14ac:dyDescent="0.25">
      <c r="CG6048" s="768"/>
      <c r="CH6048" s="768"/>
      <c r="CI6048" s="850"/>
    </row>
    <row r="6049" spans="85:87" x14ac:dyDescent="0.25">
      <c r="CG6049" s="768"/>
      <c r="CH6049" s="768"/>
      <c r="CI6049" s="850"/>
    </row>
    <row r="6050" spans="85:87" x14ac:dyDescent="0.25">
      <c r="CG6050" s="768"/>
      <c r="CH6050" s="768"/>
      <c r="CI6050" s="850"/>
    </row>
    <row r="6051" spans="85:87" x14ac:dyDescent="0.25">
      <c r="CG6051" s="768"/>
      <c r="CH6051" s="768"/>
      <c r="CI6051" s="850"/>
    </row>
    <row r="6052" spans="85:87" x14ac:dyDescent="0.25">
      <c r="CG6052" s="768"/>
      <c r="CH6052" s="768"/>
      <c r="CI6052" s="850"/>
    </row>
    <row r="6053" spans="85:87" x14ac:dyDescent="0.25">
      <c r="CG6053" s="768"/>
      <c r="CH6053" s="768"/>
      <c r="CI6053" s="850"/>
    </row>
    <row r="6054" spans="85:87" x14ac:dyDescent="0.25">
      <c r="CG6054" s="768"/>
      <c r="CH6054" s="768"/>
      <c r="CI6054" s="850"/>
    </row>
    <row r="6055" spans="85:87" x14ac:dyDescent="0.25">
      <c r="CG6055" s="768"/>
      <c r="CH6055" s="768"/>
      <c r="CI6055" s="850"/>
    </row>
    <row r="6056" spans="85:87" x14ac:dyDescent="0.25">
      <c r="CG6056" s="768"/>
      <c r="CH6056" s="768"/>
      <c r="CI6056" s="850"/>
    </row>
    <row r="6057" spans="85:87" x14ac:dyDescent="0.25">
      <c r="CG6057" s="768"/>
      <c r="CH6057" s="768"/>
      <c r="CI6057" s="850"/>
    </row>
    <row r="6058" spans="85:87" x14ac:dyDescent="0.25">
      <c r="CG6058" s="768"/>
      <c r="CH6058" s="768"/>
      <c r="CI6058" s="850"/>
    </row>
    <row r="6059" spans="85:87" x14ac:dyDescent="0.25">
      <c r="CG6059" s="768"/>
      <c r="CH6059" s="768"/>
      <c r="CI6059" s="850"/>
    </row>
    <row r="6060" spans="85:87" x14ac:dyDescent="0.25">
      <c r="CG6060" s="768"/>
      <c r="CH6060" s="768"/>
      <c r="CI6060" s="850"/>
    </row>
    <row r="6061" spans="85:87" x14ac:dyDescent="0.25">
      <c r="CG6061" s="768"/>
      <c r="CH6061" s="768"/>
      <c r="CI6061" s="850"/>
    </row>
    <row r="6062" spans="85:87" x14ac:dyDescent="0.25">
      <c r="CG6062" s="768"/>
      <c r="CH6062" s="768"/>
      <c r="CI6062" s="850"/>
    </row>
    <row r="6063" spans="85:87" x14ac:dyDescent="0.25">
      <c r="CG6063" s="768"/>
      <c r="CH6063" s="768"/>
      <c r="CI6063" s="850"/>
    </row>
    <row r="6064" spans="85:87" x14ac:dyDescent="0.25">
      <c r="CG6064" s="768"/>
      <c r="CH6064" s="768"/>
      <c r="CI6064" s="850"/>
    </row>
    <row r="6065" spans="85:87" x14ac:dyDescent="0.25">
      <c r="CG6065" s="768"/>
      <c r="CH6065" s="768"/>
      <c r="CI6065" s="850"/>
    </row>
    <row r="6066" spans="85:87" x14ac:dyDescent="0.25">
      <c r="CG6066" s="768"/>
      <c r="CH6066" s="768"/>
      <c r="CI6066" s="850"/>
    </row>
    <row r="6067" spans="85:87" x14ac:dyDescent="0.25">
      <c r="CG6067" s="768"/>
      <c r="CH6067" s="768"/>
      <c r="CI6067" s="850"/>
    </row>
    <row r="6068" spans="85:87" x14ac:dyDescent="0.25">
      <c r="CG6068" s="768"/>
      <c r="CH6068" s="768"/>
      <c r="CI6068" s="850"/>
    </row>
    <row r="6069" spans="85:87" x14ac:dyDescent="0.25">
      <c r="CG6069" s="768"/>
      <c r="CH6069" s="768"/>
      <c r="CI6069" s="850"/>
    </row>
    <row r="6070" spans="85:87" x14ac:dyDescent="0.25">
      <c r="CG6070" s="768"/>
      <c r="CH6070" s="768"/>
      <c r="CI6070" s="850"/>
    </row>
    <row r="6071" spans="85:87" x14ac:dyDescent="0.25">
      <c r="CG6071" s="768"/>
      <c r="CH6071" s="768"/>
      <c r="CI6071" s="850"/>
    </row>
    <row r="6072" spans="85:87" x14ac:dyDescent="0.25">
      <c r="CG6072" s="768"/>
      <c r="CH6072" s="768"/>
      <c r="CI6072" s="850"/>
    </row>
    <row r="6073" spans="85:87" x14ac:dyDescent="0.25">
      <c r="CG6073" s="768"/>
      <c r="CH6073" s="768"/>
      <c r="CI6073" s="850"/>
    </row>
    <row r="6074" spans="85:87" x14ac:dyDescent="0.25">
      <c r="CG6074" s="768"/>
      <c r="CH6074" s="768"/>
      <c r="CI6074" s="850"/>
    </row>
    <row r="6075" spans="85:87" x14ac:dyDescent="0.25">
      <c r="CG6075" s="768"/>
      <c r="CH6075" s="768"/>
      <c r="CI6075" s="850"/>
    </row>
    <row r="6076" spans="85:87" x14ac:dyDescent="0.25">
      <c r="CG6076" s="768"/>
      <c r="CH6076" s="768"/>
      <c r="CI6076" s="850"/>
    </row>
    <row r="6077" spans="85:87" x14ac:dyDescent="0.25">
      <c r="CG6077" s="768"/>
      <c r="CH6077" s="768"/>
      <c r="CI6077" s="850"/>
    </row>
    <row r="6078" spans="85:87" x14ac:dyDescent="0.25">
      <c r="CG6078" s="768"/>
      <c r="CH6078" s="768"/>
      <c r="CI6078" s="850"/>
    </row>
    <row r="6079" spans="85:87" x14ac:dyDescent="0.25">
      <c r="CG6079" s="768"/>
      <c r="CH6079" s="768"/>
      <c r="CI6079" s="850"/>
    </row>
    <row r="6080" spans="85:87" x14ac:dyDescent="0.25">
      <c r="CG6080" s="768"/>
      <c r="CH6080" s="768"/>
      <c r="CI6080" s="850"/>
    </row>
    <row r="6081" spans="85:87" x14ac:dyDescent="0.25">
      <c r="CG6081" s="768"/>
      <c r="CH6081" s="768"/>
      <c r="CI6081" s="850"/>
    </row>
    <row r="6082" spans="85:87" x14ac:dyDescent="0.25">
      <c r="CG6082" s="768"/>
      <c r="CH6082" s="768"/>
      <c r="CI6082" s="850"/>
    </row>
    <row r="6083" spans="85:87" x14ac:dyDescent="0.25">
      <c r="CG6083" s="768"/>
      <c r="CH6083" s="768"/>
      <c r="CI6083" s="850"/>
    </row>
    <row r="6084" spans="85:87" x14ac:dyDescent="0.25">
      <c r="CG6084" s="768"/>
      <c r="CH6084" s="768"/>
      <c r="CI6084" s="850"/>
    </row>
    <row r="6085" spans="85:87" x14ac:dyDescent="0.25">
      <c r="CG6085" s="768"/>
      <c r="CH6085" s="768"/>
      <c r="CI6085" s="850"/>
    </row>
    <row r="6086" spans="85:87" x14ac:dyDescent="0.25">
      <c r="CG6086" s="768"/>
      <c r="CH6086" s="768"/>
      <c r="CI6086" s="850"/>
    </row>
    <row r="6087" spans="85:87" x14ac:dyDescent="0.25">
      <c r="CG6087" s="768"/>
      <c r="CH6087" s="768"/>
      <c r="CI6087" s="850"/>
    </row>
    <row r="6088" spans="85:87" x14ac:dyDescent="0.25">
      <c r="CG6088" s="768"/>
      <c r="CH6088" s="768"/>
      <c r="CI6088" s="850"/>
    </row>
    <row r="6089" spans="85:87" x14ac:dyDescent="0.25">
      <c r="CG6089" s="768"/>
      <c r="CH6089" s="768"/>
      <c r="CI6089" s="850"/>
    </row>
    <row r="6090" spans="85:87" x14ac:dyDescent="0.25">
      <c r="CG6090" s="768"/>
      <c r="CH6090" s="768"/>
      <c r="CI6090" s="850"/>
    </row>
    <row r="6091" spans="85:87" x14ac:dyDescent="0.25">
      <c r="CG6091" s="768"/>
      <c r="CH6091" s="768"/>
      <c r="CI6091" s="850"/>
    </row>
    <row r="6092" spans="85:87" x14ac:dyDescent="0.25">
      <c r="CG6092" s="768"/>
      <c r="CH6092" s="768"/>
      <c r="CI6092" s="850"/>
    </row>
    <row r="6093" spans="85:87" x14ac:dyDescent="0.25">
      <c r="CG6093" s="768"/>
      <c r="CH6093" s="768"/>
      <c r="CI6093" s="850"/>
    </row>
    <row r="6094" spans="85:87" x14ac:dyDescent="0.25">
      <c r="CG6094" s="768"/>
      <c r="CH6094" s="768"/>
      <c r="CI6094" s="850"/>
    </row>
    <row r="6095" spans="85:87" x14ac:dyDescent="0.25">
      <c r="CG6095" s="768"/>
      <c r="CH6095" s="768"/>
      <c r="CI6095" s="850"/>
    </row>
    <row r="6096" spans="85:87" x14ac:dyDescent="0.25">
      <c r="CG6096" s="768"/>
      <c r="CH6096" s="768"/>
      <c r="CI6096" s="850"/>
    </row>
    <row r="6097" spans="85:87" x14ac:dyDescent="0.25">
      <c r="CG6097" s="768"/>
      <c r="CH6097" s="768"/>
      <c r="CI6097" s="850"/>
    </row>
    <row r="6098" spans="85:87" x14ac:dyDescent="0.25">
      <c r="CG6098" s="768"/>
      <c r="CH6098" s="768"/>
      <c r="CI6098" s="850"/>
    </row>
    <row r="6099" spans="85:87" x14ac:dyDescent="0.25">
      <c r="CG6099" s="768"/>
      <c r="CH6099" s="768"/>
      <c r="CI6099" s="850"/>
    </row>
    <row r="6100" spans="85:87" x14ac:dyDescent="0.25">
      <c r="CG6100" s="768"/>
      <c r="CH6100" s="768"/>
      <c r="CI6100" s="850"/>
    </row>
    <row r="6101" spans="85:87" x14ac:dyDescent="0.25">
      <c r="CG6101" s="768"/>
      <c r="CH6101" s="768"/>
      <c r="CI6101" s="850"/>
    </row>
    <row r="6102" spans="85:87" x14ac:dyDescent="0.25">
      <c r="CG6102" s="768"/>
      <c r="CH6102" s="768"/>
      <c r="CI6102" s="850"/>
    </row>
    <row r="6103" spans="85:87" x14ac:dyDescent="0.25">
      <c r="CG6103" s="768"/>
      <c r="CH6103" s="768"/>
      <c r="CI6103" s="850"/>
    </row>
    <row r="6104" spans="85:87" x14ac:dyDescent="0.25">
      <c r="CG6104" s="768"/>
      <c r="CH6104" s="768"/>
      <c r="CI6104" s="850"/>
    </row>
    <row r="6105" spans="85:87" x14ac:dyDescent="0.25">
      <c r="CG6105" s="768"/>
      <c r="CH6105" s="768"/>
      <c r="CI6105" s="850"/>
    </row>
    <row r="6106" spans="85:87" x14ac:dyDescent="0.25">
      <c r="CG6106" s="768"/>
      <c r="CH6106" s="768"/>
      <c r="CI6106" s="850"/>
    </row>
    <row r="6107" spans="85:87" x14ac:dyDescent="0.25">
      <c r="CG6107" s="768"/>
      <c r="CH6107" s="768"/>
      <c r="CI6107" s="850"/>
    </row>
    <row r="6108" spans="85:87" x14ac:dyDescent="0.25">
      <c r="CG6108" s="768"/>
      <c r="CH6108" s="768"/>
      <c r="CI6108" s="850"/>
    </row>
    <row r="6109" spans="85:87" x14ac:dyDescent="0.25">
      <c r="CG6109" s="768"/>
      <c r="CH6109" s="768"/>
      <c r="CI6109" s="850"/>
    </row>
    <row r="6110" spans="85:87" x14ac:dyDescent="0.25">
      <c r="CG6110" s="768"/>
      <c r="CH6110" s="768"/>
      <c r="CI6110" s="850"/>
    </row>
    <row r="6111" spans="85:87" x14ac:dyDescent="0.25">
      <c r="CG6111" s="768"/>
      <c r="CH6111" s="768"/>
      <c r="CI6111" s="850"/>
    </row>
    <row r="6112" spans="85:87" x14ac:dyDescent="0.25">
      <c r="CG6112" s="768"/>
      <c r="CH6112" s="768"/>
      <c r="CI6112" s="850"/>
    </row>
    <row r="6113" spans="85:87" x14ac:dyDescent="0.25">
      <c r="CG6113" s="768"/>
      <c r="CH6113" s="768"/>
      <c r="CI6113" s="850"/>
    </row>
    <row r="6114" spans="85:87" x14ac:dyDescent="0.25">
      <c r="CG6114" s="768"/>
      <c r="CH6114" s="768"/>
      <c r="CI6114" s="850"/>
    </row>
    <row r="6115" spans="85:87" x14ac:dyDescent="0.25">
      <c r="CG6115" s="768"/>
      <c r="CH6115" s="768"/>
      <c r="CI6115" s="850"/>
    </row>
    <row r="6116" spans="85:87" x14ac:dyDescent="0.25">
      <c r="CG6116" s="768"/>
      <c r="CH6116" s="768"/>
      <c r="CI6116" s="850"/>
    </row>
    <row r="6117" spans="85:87" x14ac:dyDescent="0.25">
      <c r="CG6117" s="768"/>
      <c r="CH6117" s="768"/>
      <c r="CI6117" s="850"/>
    </row>
    <row r="6118" spans="85:87" x14ac:dyDescent="0.25">
      <c r="CG6118" s="768"/>
      <c r="CH6118" s="768"/>
      <c r="CI6118" s="850"/>
    </row>
    <row r="6119" spans="85:87" x14ac:dyDescent="0.25">
      <c r="CG6119" s="768"/>
      <c r="CH6119" s="768"/>
      <c r="CI6119" s="850"/>
    </row>
    <row r="6120" spans="85:87" x14ac:dyDescent="0.25">
      <c r="CG6120" s="768"/>
      <c r="CH6120" s="768"/>
      <c r="CI6120" s="850"/>
    </row>
    <row r="6121" spans="85:87" x14ac:dyDescent="0.25">
      <c r="CG6121" s="768"/>
      <c r="CH6121" s="768"/>
      <c r="CI6121" s="850"/>
    </row>
    <row r="6122" spans="85:87" x14ac:dyDescent="0.25">
      <c r="CG6122" s="768"/>
      <c r="CH6122" s="768"/>
      <c r="CI6122" s="850"/>
    </row>
    <row r="6123" spans="85:87" x14ac:dyDescent="0.25">
      <c r="CG6123" s="768"/>
      <c r="CH6123" s="768"/>
      <c r="CI6123" s="850"/>
    </row>
    <row r="6124" spans="85:87" x14ac:dyDescent="0.25">
      <c r="CG6124" s="768"/>
      <c r="CH6124" s="768"/>
      <c r="CI6124" s="850"/>
    </row>
    <row r="6125" spans="85:87" x14ac:dyDescent="0.25">
      <c r="CG6125" s="768"/>
      <c r="CH6125" s="768"/>
      <c r="CI6125" s="850"/>
    </row>
    <row r="6126" spans="85:87" x14ac:dyDescent="0.25">
      <c r="CG6126" s="768"/>
      <c r="CH6126" s="768"/>
      <c r="CI6126" s="850"/>
    </row>
    <row r="6127" spans="85:87" x14ac:dyDescent="0.25">
      <c r="CG6127" s="768"/>
      <c r="CH6127" s="768"/>
      <c r="CI6127" s="850"/>
    </row>
    <row r="6128" spans="85:87" x14ac:dyDescent="0.25">
      <c r="CG6128" s="768"/>
      <c r="CH6128" s="768"/>
      <c r="CI6128" s="850"/>
    </row>
    <row r="6129" spans="85:87" x14ac:dyDescent="0.25">
      <c r="CG6129" s="768"/>
      <c r="CH6129" s="768"/>
      <c r="CI6129" s="850"/>
    </row>
    <row r="6130" spans="85:87" x14ac:dyDescent="0.25">
      <c r="CG6130" s="768"/>
      <c r="CH6130" s="768"/>
      <c r="CI6130" s="850"/>
    </row>
    <row r="6131" spans="85:87" x14ac:dyDescent="0.25">
      <c r="CG6131" s="768"/>
      <c r="CH6131" s="768"/>
      <c r="CI6131" s="850"/>
    </row>
    <row r="6132" spans="85:87" x14ac:dyDescent="0.25">
      <c r="CG6132" s="768"/>
      <c r="CH6132" s="768"/>
      <c r="CI6132" s="850"/>
    </row>
    <row r="6133" spans="85:87" x14ac:dyDescent="0.25">
      <c r="CG6133" s="768"/>
      <c r="CH6133" s="768"/>
      <c r="CI6133" s="850"/>
    </row>
    <row r="6134" spans="85:87" x14ac:dyDescent="0.25">
      <c r="CG6134" s="768"/>
      <c r="CH6134" s="768"/>
      <c r="CI6134" s="850"/>
    </row>
    <row r="6135" spans="85:87" x14ac:dyDescent="0.25">
      <c r="CG6135" s="768"/>
      <c r="CH6135" s="768"/>
      <c r="CI6135" s="850"/>
    </row>
    <row r="6136" spans="85:87" x14ac:dyDescent="0.25">
      <c r="CG6136" s="768"/>
      <c r="CH6136" s="768"/>
      <c r="CI6136" s="850"/>
    </row>
    <row r="6137" spans="85:87" x14ac:dyDescent="0.25">
      <c r="CG6137" s="768"/>
      <c r="CH6137" s="768"/>
      <c r="CI6137" s="850"/>
    </row>
    <row r="6138" spans="85:87" x14ac:dyDescent="0.25">
      <c r="CG6138" s="768"/>
      <c r="CH6138" s="768"/>
      <c r="CI6138" s="850"/>
    </row>
    <row r="6139" spans="85:87" x14ac:dyDescent="0.25">
      <c r="CG6139" s="768"/>
      <c r="CH6139" s="768"/>
      <c r="CI6139" s="850"/>
    </row>
    <row r="6140" spans="85:87" x14ac:dyDescent="0.25">
      <c r="CG6140" s="768"/>
      <c r="CH6140" s="768"/>
      <c r="CI6140" s="850"/>
    </row>
    <row r="6141" spans="85:87" x14ac:dyDescent="0.25">
      <c r="CG6141" s="768"/>
      <c r="CH6141" s="768"/>
      <c r="CI6141" s="850"/>
    </row>
    <row r="6142" spans="85:87" x14ac:dyDescent="0.25">
      <c r="CG6142" s="768"/>
      <c r="CH6142" s="768"/>
      <c r="CI6142" s="850"/>
    </row>
    <row r="6143" spans="85:87" x14ac:dyDescent="0.25">
      <c r="CG6143" s="768"/>
      <c r="CH6143" s="768"/>
      <c r="CI6143" s="850"/>
    </row>
    <row r="6144" spans="85:87" x14ac:dyDescent="0.25">
      <c r="CG6144" s="768"/>
      <c r="CH6144" s="768"/>
      <c r="CI6144" s="850"/>
    </row>
    <row r="6145" spans="85:87" x14ac:dyDescent="0.25">
      <c r="CG6145" s="768"/>
      <c r="CH6145" s="768"/>
      <c r="CI6145" s="850"/>
    </row>
    <row r="6146" spans="85:87" x14ac:dyDescent="0.25">
      <c r="CG6146" s="768"/>
      <c r="CH6146" s="768"/>
      <c r="CI6146" s="850"/>
    </row>
    <row r="6147" spans="85:87" x14ac:dyDescent="0.25">
      <c r="CG6147" s="768"/>
      <c r="CH6147" s="768"/>
      <c r="CI6147" s="850"/>
    </row>
    <row r="6148" spans="85:87" x14ac:dyDescent="0.25">
      <c r="CG6148" s="768"/>
      <c r="CH6148" s="768"/>
      <c r="CI6148" s="850"/>
    </row>
    <row r="6149" spans="85:87" x14ac:dyDescent="0.25">
      <c r="CG6149" s="768"/>
      <c r="CH6149" s="768"/>
      <c r="CI6149" s="850"/>
    </row>
    <row r="6150" spans="85:87" x14ac:dyDescent="0.25">
      <c r="CG6150" s="768"/>
      <c r="CH6150" s="768"/>
      <c r="CI6150" s="850"/>
    </row>
    <row r="6151" spans="85:87" x14ac:dyDescent="0.25">
      <c r="CG6151" s="768"/>
      <c r="CH6151" s="768"/>
      <c r="CI6151" s="850"/>
    </row>
    <row r="6152" spans="85:87" x14ac:dyDescent="0.25">
      <c r="CG6152" s="768"/>
      <c r="CH6152" s="768"/>
      <c r="CI6152" s="850"/>
    </row>
    <row r="6153" spans="85:87" x14ac:dyDescent="0.25">
      <c r="CG6153" s="768"/>
      <c r="CH6153" s="768"/>
      <c r="CI6153" s="850"/>
    </row>
    <row r="6154" spans="85:87" x14ac:dyDescent="0.25">
      <c r="CG6154" s="768"/>
      <c r="CH6154" s="768"/>
      <c r="CI6154" s="850"/>
    </row>
    <row r="6155" spans="85:87" x14ac:dyDescent="0.25">
      <c r="CG6155" s="768"/>
      <c r="CH6155" s="768"/>
      <c r="CI6155" s="850"/>
    </row>
    <row r="6156" spans="85:87" x14ac:dyDescent="0.25">
      <c r="CG6156" s="768"/>
      <c r="CH6156" s="768"/>
      <c r="CI6156" s="850"/>
    </row>
    <row r="6157" spans="85:87" x14ac:dyDescent="0.25">
      <c r="CG6157" s="768"/>
      <c r="CH6157" s="768"/>
      <c r="CI6157" s="850"/>
    </row>
    <row r="6158" spans="85:87" x14ac:dyDescent="0.25">
      <c r="CG6158" s="768"/>
      <c r="CH6158" s="768"/>
      <c r="CI6158" s="850"/>
    </row>
    <row r="6159" spans="85:87" x14ac:dyDescent="0.25">
      <c r="CG6159" s="768"/>
      <c r="CH6159" s="768"/>
      <c r="CI6159" s="850"/>
    </row>
    <row r="6160" spans="85:87" x14ac:dyDescent="0.25">
      <c r="CG6160" s="768"/>
      <c r="CH6160" s="768"/>
      <c r="CI6160" s="850"/>
    </row>
    <row r="6161" spans="85:87" x14ac:dyDescent="0.25">
      <c r="CG6161" s="768"/>
      <c r="CH6161" s="768"/>
      <c r="CI6161" s="850"/>
    </row>
    <row r="6162" spans="85:87" x14ac:dyDescent="0.25">
      <c r="CG6162" s="768"/>
      <c r="CH6162" s="768"/>
      <c r="CI6162" s="850"/>
    </row>
    <row r="6163" spans="85:87" x14ac:dyDescent="0.25">
      <c r="CG6163" s="768"/>
      <c r="CH6163" s="768"/>
      <c r="CI6163" s="850"/>
    </row>
    <row r="6164" spans="85:87" x14ac:dyDescent="0.25">
      <c r="CG6164" s="768"/>
      <c r="CH6164" s="768"/>
      <c r="CI6164" s="850"/>
    </row>
    <row r="6165" spans="85:87" x14ac:dyDescent="0.25">
      <c r="CG6165" s="768"/>
      <c r="CH6165" s="768"/>
      <c r="CI6165" s="850"/>
    </row>
    <row r="6166" spans="85:87" x14ac:dyDescent="0.25">
      <c r="CG6166" s="768"/>
      <c r="CH6166" s="768"/>
      <c r="CI6166" s="850"/>
    </row>
    <row r="6167" spans="85:87" x14ac:dyDescent="0.25">
      <c r="CG6167" s="768"/>
      <c r="CH6167" s="768"/>
      <c r="CI6167" s="850"/>
    </row>
    <row r="6168" spans="85:87" x14ac:dyDescent="0.25">
      <c r="CG6168" s="768"/>
      <c r="CH6168" s="768"/>
      <c r="CI6168" s="850"/>
    </row>
    <row r="6169" spans="85:87" x14ac:dyDescent="0.25">
      <c r="CG6169" s="768"/>
      <c r="CH6169" s="768"/>
      <c r="CI6169" s="850"/>
    </row>
    <row r="6170" spans="85:87" x14ac:dyDescent="0.25">
      <c r="CG6170" s="768"/>
      <c r="CH6170" s="768"/>
      <c r="CI6170" s="850"/>
    </row>
    <row r="6171" spans="85:87" x14ac:dyDescent="0.25">
      <c r="CG6171" s="768"/>
      <c r="CH6171" s="768"/>
      <c r="CI6171" s="850"/>
    </row>
    <row r="6172" spans="85:87" x14ac:dyDescent="0.25">
      <c r="CG6172" s="768"/>
      <c r="CH6172" s="768"/>
      <c r="CI6172" s="850"/>
    </row>
    <row r="6173" spans="85:87" x14ac:dyDescent="0.25">
      <c r="CG6173" s="768"/>
      <c r="CH6173" s="768"/>
      <c r="CI6173" s="850"/>
    </row>
    <row r="6174" spans="85:87" x14ac:dyDescent="0.25">
      <c r="CG6174" s="768"/>
      <c r="CH6174" s="768"/>
      <c r="CI6174" s="850"/>
    </row>
    <row r="6175" spans="85:87" x14ac:dyDescent="0.25">
      <c r="CG6175" s="768"/>
      <c r="CH6175" s="768"/>
      <c r="CI6175" s="850"/>
    </row>
    <row r="6176" spans="85:87" x14ac:dyDescent="0.25">
      <c r="CG6176" s="768"/>
      <c r="CH6176" s="768"/>
      <c r="CI6176" s="850"/>
    </row>
    <row r="6177" spans="85:87" x14ac:dyDescent="0.25">
      <c r="CG6177" s="768"/>
      <c r="CH6177" s="768"/>
      <c r="CI6177" s="850"/>
    </row>
    <row r="6178" spans="85:87" x14ac:dyDescent="0.25">
      <c r="CG6178" s="768"/>
      <c r="CH6178" s="768"/>
      <c r="CI6178" s="850"/>
    </row>
    <row r="6179" spans="85:87" x14ac:dyDescent="0.25">
      <c r="CG6179" s="768"/>
      <c r="CH6179" s="768"/>
      <c r="CI6179" s="850"/>
    </row>
    <row r="6180" spans="85:87" x14ac:dyDescent="0.25">
      <c r="CG6180" s="768"/>
      <c r="CH6180" s="768"/>
      <c r="CI6180" s="850"/>
    </row>
    <row r="6181" spans="85:87" x14ac:dyDescent="0.25">
      <c r="CG6181" s="768"/>
      <c r="CH6181" s="768"/>
      <c r="CI6181" s="850"/>
    </row>
    <row r="6182" spans="85:87" x14ac:dyDescent="0.25">
      <c r="CG6182" s="768"/>
      <c r="CH6182" s="768"/>
      <c r="CI6182" s="850"/>
    </row>
    <row r="6183" spans="85:87" x14ac:dyDescent="0.25">
      <c r="CG6183" s="768"/>
      <c r="CH6183" s="768"/>
      <c r="CI6183" s="850"/>
    </row>
    <row r="6184" spans="85:87" x14ac:dyDescent="0.25">
      <c r="CG6184" s="768"/>
      <c r="CH6184" s="768"/>
      <c r="CI6184" s="850"/>
    </row>
    <row r="6185" spans="85:87" x14ac:dyDescent="0.25">
      <c r="CG6185" s="768"/>
      <c r="CH6185" s="768"/>
      <c r="CI6185" s="850"/>
    </row>
    <row r="6186" spans="85:87" x14ac:dyDescent="0.25">
      <c r="CG6186" s="768"/>
      <c r="CH6186" s="768"/>
      <c r="CI6186" s="850"/>
    </row>
    <row r="6187" spans="85:87" x14ac:dyDescent="0.25">
      <c r="CG6187" s="768"/>
      <c r="CH6187" s="768"/>
      <c r="CI6187" s="850"/>
    </row>
    <row r="6188" spans="85:87" x14ac:dyDescent="0.25">
      <c r="CG6188" s="768"/>
      <c r="CH6188" s="768"/>
      <c r="CI6188" s="850"/>
    </row>
    <row r="6189" spans="85:87" x14ac:dyDescent="0.25">
      <c r="CG6189" s="768"/>
      <c r="CH6189" s="768"/>
      <c r="CI6189" s="850"/>
    </row>
    <row r="6190" spans="85:87" x14ac:dyDescent="0.25">
      <c r="CG6190" s="768"/>
      <c r="CH6190" s="768"/>
      <c r="CI6190" s="850"/>
    </row>
    <row r="6191" spans="85:87" x14ac:dyDescent="0.25">
      <c r="CG6191" s="768"/>
      <c r="CH6191" s="768"/>
      <c r="CI6191" s="850"/>
    </row>
    <row r="6192" spans="85:87" x14ac:dyDescent="0.25">
      <c r="CG6192" s="768"/>
      <c r="CH6192" s="768"/>
      <c r="CI6192" s="850"/>
    </row>
    <row r="6193" spans="85:87" x14ac:dyDescent="0.25">
      <c r="CG6193" s="768"/>
      <c r="CH6193" s="768"/>
      <c r="CI6193" s="850"/>
    </row>
    <row r="6194" spans="85:87" x14ac:dyDescent="0.25">
      <c r="CG6194" s="768"/>
      <c r="CH6194" s="768"/>
      <c r="CI6194" s="850"/>
    </row>
    <row r="6195" spans="85:87" x14ac:dyDescent="0.25">
      <c r="CG6195" s="768"/>
      <c r="CH6195" s="768"/>
      <c r="CI6195" s="850"/>
    </row>
    <row r="6196" spans="85:87" x14ac:dyDescent="0.25">
      <c r="CG6196" s="768"/>
      <c r="CH6196" s="768"/>
      <c r="CI6196" s="850"/>
    </row>
    <row r="6197" spans="85:87" x14ac:dyDescent="0.25">
      <c r="CG6197" s="768"/>
      <c r="CH6197" s="768"/>
      <c r="CI6197" s="850"/>
    </row>
    <row r="6198" spans="85:87" x14ac:dyDescent="0.25">
      <c r="CG6198" s="768"/>
      <c r="CH6198" s="768"/>
      <c r="CI6198" s="850"/>
    </row>
    <row r="6199" spans="85:87" x14ac:dyDescent="0.25">
      <c r="CG6199" s="768"/>
      <c r="CH6199" s="768"/>
      <c r="CI6199" s="850"/>
    </row>
    <row r="6200" spans="85:87" x14ac:dyDescent="0.25">
      <c r="CG6200" s="768"/>
      <c r="CH6200" s="768"/>
      <c r="CI6200" s="850"/>
    </row>
    <row r="6201" spans="85:87" x14ac:dyDescent="0.25">
      <c r="CG6201" s="768"/>
      <c r="CH6201" s="768"/>
      <c r="CI6201" s="850"/>
    </row>
    <row r="6202" spans="85:87" x14ac:dyDescent="0.25">
      <c r="CG6202" s="768"/>
      <c r="CH6202" s="768"/>
      <c r="CI6202" s="850"/>
    </row>
    <row r="6203" spans="85:87" x14ac:dyDescent="0.25">
      <c r="CG6203" s="768"/>
      <c r="CH6203" s="768"/>
      <c r="CI6203" s="850"/>
    </row>
    <row r="6204" spans="85:87" x14ac:dyDescent="0.25">
      <c r="CG6204" s="768"/>
      <c r="CH6204" s="768"/>
      <c r="CI6204" s="850"/>
    </row>
    <row r="6205" spans="85:87" x14ac:dyDescent="0.25">
      <c r="CG6205" s="768"/>
      <c r="CH6205" s="768"/>
      <c r="CI6205" s="850"/>
    </row>
    <row r="6206" spans="85:87" x14ac:dyDescent="0.25">
      <c r="CG6206" s="768"/>
      <c r="CH6206" s="768"/>
      <c r="CI6206" s="850"/>
    </row>
    <row r="6207" spans="85:87" x14ac:dyDescent="0.25">
      <c r="CG6207" s="768"/>
      <c r="CH6207" s="768"/>
      <c r="CI6207" s="850"/>
    </row>
    <row r="6208" spans="85:87" x14ac:dyDescent="0.25">
      <c r="CG6208" s="768"/>
      <c r="CH6208" s="768"/>
      <c r="CI6208" s="850"/>
    </row>
    <row r="6209" spans="85:87" x14ac:dyDescent="0.25">
      <c r="CG6209" s="768"/>
      <c r="CH6209" s="768"/>
      <c r="CI6209" s="850"/>
    </row>
    <row r="6210" spans="85:87" x14ac:dyDescent="0.25">
      <c r="CG6210" s="768"/>
      <c r="CH6210" s="768"/>
      <c r="CI6210" s="850"/>
    </row>
    <row r="6211" spans="85:87" x14ac:dyDescent="0.25">
      <c r="CG6211" s="768"/>
      <c r="CH6211" s="768"/>
      <c r="CI6211" s="850"/>
    </row>
    <row r="6212" spans="85:87" x14ac:dyDescent="0.25">
      <c r="CG6212" s="768"/>
      <c r="CH6212" s="768"/>
      <c r="CI6212" s="850"/>
    </row>
    <row r="6213" spans="85:87" x14ac:dyDescent="0.25">
      <c r="CG6213" s="768"/>
      <c r="CH6213" s="768"/>
      <c r="CI6213" s="850"/>
    </row>
    <row r="6214" spans="85:87" x14ac:dyDescent="0.25">
      <c r="CG6214" s="768"/>
      <c r="CH6214" s="768"/>
      <c r="CI6214" s="850"/>
    </row>
    <row r="6215" spans="85:87" x14ac:dyDescent="0.25">
      <c r="CG6215" s="768"/>
      <c r="CH6215" s="768"/>
      <c r="CI6215" s="850"/>
    </row>
    <row r="6216" spans="85:87" x14ac:dyDescent="0.25">
      <c r="CG6216" s="768"/>
      <c r="CH6216" s="768"/>
      <c r="CI6216" s="850"/>
    </row>
    <row r="6217" spans="85:87" x14ac:dyDescent="0.25">
      <c r="CG6217" s="768"/>
      <c r="CH6217" s="768"/>
      <c r="CI6217" s="850"/>
    </row>
    <row r="6218" spans="85:87" x14ac:dyDescent="0.25">
      <c r="CG6218" s="768"/>
      <c r="CH6218" s="768"/>
      <c r="CI6218" s="850"/>
    </row>
    <row r="6219" spans="85:87" x14ac:dyDescent="0.25">
      <c r="CG6219" s="768"/>
      <c r="CH6219" s="768"/>
      <c r="CI6219" s="850"/>
    </row>
    <row r="6220" spans="85:87" x14ac:dyDescent="0.25">
      <c r="CG6220" s="768"/>
      <c r="CH6220" s="768"/>
      <c r="CI6220" s="850"/>
    </row>
    <row r="6221" spans="85:87" x14ac:dyDescent="0.25">
      <c r="CG6221" s="768"/>
      <c r="CH6221" s="768"/>
      <c r="CI6221" s="850"/>
    </row>
    <row r="6222" spans="85:87" x14ac:dyDescent="0.25">
      <c r="CG6222" s="768"/>
      <c r="CH6222" s="768"/>
      <c r="CI6222" s="850"/>
    </row>
    <row r="6223" spans="85:87" x14ac:dyDescent="0.25">
      <c r="CG6223" s="768"/>
      <c r="CH6223" s="768"/>
      <c r="CI6223" s="850"/>
    </row>
    <row r="6224" spans="85:87" x14ac:dyDescent="0.25">
      <c r="CG6224" s="768"/>
      <c r="CH6224" s="768"/>
      <c r="CI6224" s="850"/>
    </row>
    <row r="6225" spans="85:87" x14ac:dyDescent="0.25">
      <c r="CG6225" s="768"/>
      <c r="CH6225" s="768"/>
      <c r="CI6225" s="850"/>
    </row>
    <row r="6226" spans="85:87" x14ac:dyDescent="0.25">
      <c r="CG6226" s="768"/>
      <c r="CH6226" s="768"/>
      <c r="CI6226" s="850"/>
    </row>
    <row r="6227" spans="85:87" x14ac:dyDescent="0.25">
      <c r="CG6227" s="768"/>
      <c r="CH6227" s="768"/>
      <c r="CI6227" s="850"/>
    </row>
    <row r="6228" spans="85:87" x14ac:dyDescent="0.25">
      <c r="CG6228" s="768"/>
      <c r="CH6228" s="768"/>
      <c r="CI6228" s="850"/>
    </row>
    <row r="6229" spans="85:87" x14ac:dyDescent="0.25">
      <c r="CG6229" s="768"/>
      <c r="CH6229" s="768"/>
      <c r="CI6229" s="850"/>
    </row>
    <row r="6230" spans="85:87" x14ac:dyDescent="0.25">
      <c r="CG6230" s="768"/>
      <c r="CH6230" s="768"/>
      <c r="CI6230" s="850"/>
    </row>
    <row r="6231" spans="85:87" x14ac:dyDescent="0.25">
      <c r="CG6231" s="768"/>
      <c r="CH6231" s="768"/>
      <c r="CI6231" s="850"/>
    </row>
    <row r="6232" spans="85:87" x14ac:dyDescent="0.25">
      <c r="CG6232" s="768"/>
      <c r="CH6232" s="768"/>
      <c r="CI6232" s="850"/>
    </row>
    <row r="6233" spans="85:87" x14ac:dyDescent="0.25">
      <c r="CG6233" s="768"/>
      <c r="CH6233" s="768"/>
      <c r="CI6233" s="850"/>
    </row>
    <row r="6234" spans="85:87" x14ac:dyDescent="0.25">
      <c r="CG6234" s="768"/>
      <c r="CH6234" s="768"/>
      <c r="CI6234" s="850"/>
    </row>
    <row r="6235" spans="85:87" x14ac:dyDescent="0.25">
      <c r="CG6235" s="768"/>
      <c r="CH6235" s="768"/>
      <c r="CI6235" s="850"/>
    </row>
    <row r="6236" spans="85:87" x14ac:dyDescent="0.25">
      <c r="CG6236" s="768"/>
      <c r="CH6236" s="768"/>
      <c r="CI6236" s="850"/>
    </row>
    <row r="6237" spans="85:87" x14ac:dyDescent="0.25">
      <c r="CG6237" s="768"/>
      <c r="CH6237" s="768"/>
      <c r="CI6237" s="850"/>
    </row>
    <row r="6238" spans="85:87" x14ac:dyDescent="0.25">
      <c r="CG6238" s="768"/>
      <c r="CH6238" s="768"/>
      <c r="CI6238" s="850"/>
    </row>
    <row r="6239" spans="85:87" x14ac:dyDescent="0.25">
      <c r="CG6239" s="768"/>
      <c r="CH6239" s="768"/>
      <c r="CI6239" s="850"/>
    </row>
    <row r="6240" spans="85:87" x14ac:dyDescent="0.25">
      <c r="CG6240" s="768"/>
      <c r="CH6240" s="768"/>
      <c r="CI6240" s="850"/>
    </row>
    <row r="6241" spans="85:87" x14ac:dyDescent="0.25">
      <c r="CG6241" s="768"/>
      <c r="CH6241" s="768"/>
      <c r="CI6241" s="850"/>
    </row>
    <row r="6242" spans="85:87" x14ac:dyDescent="0.25">
      <c r="CG6242" s="768"/>
      <c r="CH6242" s="768"/>
      <c r="CI6242" s="850"/>
    </row>
    <row r="6243" spans="85:87" x14ac:dyDescent="0.25">
      <c r="CG6243" s="768"/>
      <c r="CH6243" s="768"/>
      <c r="CI6243" s="850"/>
    </row>
    <row r="6244" spans="85:87" x14ac:dyDescent="0.25">
      <c r="CG6244" s="768"/>
      <c r="CH6244" s="768"/>
      <c r="CI6244" s="850"/>
    </row>
    <row r="6245" spans="85:87" x14ac:dyDescent="0.25">
      <c r="CG6245" s="768"/>
      <c r="CH6245" s="768"/>
      <c r="CI6245" s="850"/>
    </row>
    <row r="6246" spans="85:87" x14ac:dyDescent="0.25">
      <c r="CG6246" s="768"/>
      <c r="CH6246" s="768"/>
      <c r="CI6246" s="850"/>
    </row>
    <row r="6247" spans="85:87" x14ac:dyDescent="0.25">
      <c r="CG6247" s="768"/>
      <c r="CH6247" s="768"/>
      <c r="CI6247" s="850"/>
    </row>
    <row r="6248" spans="85:87" x14ac:dyDescent="0.25">
      <c r="CG6248" s="768"/>
      <c r="CH6248" s="768"/>
      <c r="CI6248" s="850"/>
    </row>
    <row r="6249" spans="85:87" x14ac:dyDescent="0.25">
      <c r="CG6249" s="768"/>
      <c r="CH6249" s="768"/>
      <c r="CI6249" s="850"/>
    </row>
    <row r="6250" spans="85:87" x14ac:dyDescent="0.25">
      <c r="CG6250" s="768"/>
      <c r="CH6250" s="768"/>
      <c r="CI6250" s="850"/>
    </row>
    <row r="6251" spans="85:87" x14ac:dyDescent="0.25">
      <c r="CG6251" s="768"/>
      <c r="CH6251" s="768"/>
      <c r="CI6251" s="850"/>
    </row>
    <row r="6252" spans="85:87" x14ac:dyDescent="0.25">
      <c r="CG6252" s="768"/>
      <c r="CH6252" s="768"/>
      <c r="CI6252" s="850"/>
    </row>
    <row r="6253" spans="85:87" x14ac:dyDescent="0.25">
      <c r="CG6253" s="768"/>
      <c r="CH6253" s="768"/>
      <c r="CI6253" s="850"/>
    </row>
    <row r="6254" spans="85:87" x14ac:dyDescent="0.25">
      <c r="CG6254" s="768"/>
      <c r="CH6254" s="768"/>
      <c r="CI6254" s="850"/>
    </row>
    <row r="6255" spans="85:87" x14ac:dyDescent="0.25">
      <c r="CG6255" s="768"/>
      <c r="CH6255" s="768"/>
      <c r="CI6255" s="850"/>
    </row>
    <row r="6256" spans="85:87" x14ac:dyDescent="0.25">
      <c r="CG6256" s="768"/>
      <c r="CH6256" s="768"/>
      <c r="CI6256" s="850"/>
    </row>
    <row r="6257" spans="85:87" x14ac:dyDescent="0.25">
      <c r="CG6257" s="768"/>
      <c r="CH6257" s="768"/>
      <c r="CI6257" s="850"/>
    </row>
    <row r="6258" spans="85:87" x14ac:dyDescent="0.25">
      <c r="CG6258" s="768"/>
      <c r="CH6258" s="768"/>
      <c r="CI6258" s="850"/>
    </row>
    <row r="6259" spans="85:87" x14ac:dyDescent="0.25">
      <c r="CG6259" s="768"/>
      <c r="CH6259" s="768"/>
      <c r="CI6259" s="850"/>
    </row>
    <row r="6260" spans="85:87" x14ac:dyDescent="0.25">
      <c r="CG6260" s="768"/>
      <c r="CH6260" s="768"/>
      <c r="CI6260" s="850"/>
    </row>
    <row r="6261" spans="85:87" x14ac:dyDescent="0.25">
      <c r="CG6261" s="768"/>
      <c r="CH6261" s="768"/>
      <c r="CI6261" s="850"/>
    </row>
    <row r="6262" spans="85:87" x14ac:dyDescent="0.25">
      <c r="CG6262" s="768"/>
      <c r="CH6262" s="768"/>
      <c r="CI6262" s="850"/>
    </row>
    <row r="6263" spans="85:87" x14ac:dyDescent="0.25">
      <c r="CG6263" s="768"/>
      <c r="CH6263" s="768"/>
      <c r="CI6263" s="850"/>
    </row>
    <row r="6264" spans="85:87" x14ac:dyDescent="0.25">
      <c r="CG6264" s="768"/>
      <c r="CH6264" s="768"/>
      <c r="CI6264" s="850"/>
    </row>
    <row r="6265" spans="85:87" x14ac:dyDescent="0.25">
      <c r="CG6265" s="768"/>
      <c r="CH6265" s="768"/>
      <c r="CI6265" s="850"/>
    </row>
    <row r="6266" spans="85:87" x14ac:dyDescent="0.25">
      <c r="CG6266" s="768"/>
      <c r="CH6266" s="768"/>
      <c r="CI6266" s="850"/>
    </row>
    <row r="6267" spans="85:87" x14ac:dyDescent="0.25">
      <c r="CG6267" s="768"/>
      <c r="CH6267" s="768"/>
      <c r="CI6267" s="850"/>
    </row>
    <row r="6268" spans="85:87" x14ac:dyDescent="0.25">
      <c r="CG6268" s="768"/>
      <c r="CH6268" s="768"/>
      <c r="CI6268" s="850"/>
    </row>
    <row r="6269" spans="85:87" x14ac:dyDescent="0.25">
      <c r="CG6269" s="768"/>
      <c r="CH6269" s="768"/>
      <c r="CI6269" s="850"/>
    </row>
    <row r="6270" spans="85:87" x14ac:dyDescent="0.25">
      <c r="CG6270" s="768"/>
      <c r="CH6270" s="768"/>
      <c r="CI6270" s="850"/>
    </row>
    <row r="6271" spans="85:87" x14ac:dyDescent="0.25">
      <c r="CG6271" s="768"/>
      <c r="CH6271" s="768"/>
      <c r="CI6271" s="850"/>
    </row>
    <row r="6272" spans="85:87" x14ac:dyDescent="0.25">
      <c r="CG6272" s="768"/>
      <c r="CH6272" s="768"/>
      <c r="CI6272" s="850"/>
    </row>
    <row r="6273" spans="85:87" x14ac:dyDescent="0.25">
      <c r="CG6273" s="768"/>
      <c r="CH6273" s="768"/>
      <c r="CI6273" s="850"/>
    </row>
    <row r="6274" spans="85:87" x14ac:dyDescent="0.25">
      <c r="CG6274" s="768"/>
      <c r="CH6274" s="768"/>
      <c r="CI6274" s="850"/>
    </row>
    <row r="6275" spans="85:87" x14ac:dyDescent="0.25">
      <c r="CG6275" s="768"/>
      <c r="CH6275" s="768"/>
      <c r="CI6275" s="850"/>
    </row>
    <row r="6276" spans="85:87" x14ac:dyDescent="0.25">
      <c r="CG6276" s="768"/>
      <c r="CH6276" s="768"/>
      <c r="CI6276" s="850"/>
    </row>
    <row r="6277" spans="85:87" x14ac:dyDescent="0.25">
      <c r="CG6277" s="768"/>
      <c r="CH6277" s="768"/>
      <c r="CI6277" s="850"/>
    </row>
    <row r="6278" spans="85:87" x14ac:dyDescent="0.25">
      <c r="CG6278" s="768"/>
      <c r="CH6278" s="768"/>
      <c r="CI6278" s="850"/>
    </row>
    <row r="6279" spans="85:87" x14ac:dyDescent="0.25">
      <c r="CG6279" s="768"/>
      <c r="CH6279" s="768"/>
      <c r="CI6279" s="850"/>
    </row>
    <row r="6280" spans="85:87" x14ac:dyDescent="0.25">
      <c r="CG6280" s="768"/>
      <c r="CH6280" s="768"/>
      <c r="CI6280" s="850"/>
    </row>
    <row r="6281" spans="85:87" x14ac:dyDescent="0.25">
      <c r="CG6281" s="768"/>
      <c r="CH6281" s="768"/>
      <c r="CI6281" s="850"/>
    </row>
    <row r="6282" spans="85:87" x14ac:dyDescent="0.25">
      <c r="CG6282" s="768"/>
      <c r="CH6282" s="768"/>
      <c r="CI6282" s="850"/>
    </row>
    <row r="6283" spans="85:87" x14ac:dyDescent="0.25">
      <c r="CG6283" s="768"/>
      <c r="CH6283" s="768"/>
      <c r="CI6283" s="850"/>
    </row>
    <row r="6284" spans="85:87" x14ac:dyDescent="0.25">
      <c r="CG6284" s="768"/>
      <c r="CH6284" s="768"/>
      <c r="CI6284" s="850"/>
    </row>
    <row r="6285" spans="85:87" x14ac:dyDescent="0.25">
      <c r="CG6285" s="768"/>
      <c r="CH6285" s="768"/>
      <c r="CI6285" s="850"/>
    </row>
    <row r="6286" spans="85:87" x14ac:dyDescent="0.25">
      <c r="CG6286" s="768"/>
      <c r="CH6286" s="768"/>
      <c r="CI6286" s="850"/>
    </row>
    <row r="6287" spans="85:87" x14ac:dyDescent="0.25">
      <c r="CG6287" s="768"/>
      <c r="CH6287" s="768"/>
      <c r="CI6287" s="850"/>
    </row>
    <row r="6288" spans="85:87" x14ac:dyDescent="0.25">
      <c r="CG6288" s="768"/>
      <c r="CH6288" s="768"/>
      <c r="CI6288" s="850"/>
    </row>
    <row r="6289" spans="85:87" x14ac:dyDescent="0.25">
      <c r="CG6289" s="768"/>
      <c r="CH6289" s="768"/>
      <c r="CI6289" s="850"/>
    </row>
    <row r="6290" spans="85:87" x14ac:dyDescent="0.25">
      <c r="CG6290" s="768"/>
      <c r="CH6290" s="768"/>
      <c r="CI6290" s="850"/>
    </row>
    <row r="6291" spans="85:87" x14ac:dyDescent="0.25">
      <c r="CG6291" s="768"/>
      <c r="CH6291" s="768"/>
      <c r="CI6291" s="850"/>
    </row>
    <row r="6292" spans="85:87" x14ac:dyDescent="0.25">
      <c r="CG6292" s="768"/>
      <c r="CH6292" s="768"/>
      <c r="CI6292" s="850"/>
    </row>
    <row r="6293" spans="85:87" x14ac:dyDescent="0.25">
      <c r="CG6293" s="768"/>
      <c r="CH6293" s="768"/>
      <c r="CI6293" s="850"/>
    </row>
    <row r="6294" spans="85:87" x14ac:dyDescent="0.25">
      <c r="CG6294" s="768"/>
      <c r="CH6294" s="768"/>
      <c r="CI6294" s="850"/>
    </row>
    <row r="6295" spans="85:87" x14ac:dyDescent="0.25">
      <c r="CG6295" s="768"/>
      <c r="CH6295" s="768"/>
      <c r="CI6295" s="850"/>
    </row>
    <row r="6296" spans="85:87" x14ac:dyDescent="0.25">
      <c r="CG6296" s="768"/>
      <c r="CH6296" s="768"/>
      <c r="CI6296" s="850"/>
    </row>
    <row r="6297" spans="85:87" x14ac:dyDescent="0.25">
      <c r="CG6297" s="768"/>
      <c r="CH6297" s="768"/>
      <c r="CI6297" s="850"/>
    </row>
    <row r="6298" spans="85:87" x14ac:dyDescent="0.25">
      <c r="CG6298" s="768"/>
      <c r="CH6298" s="768"/>
      <c r="CI6298" s="850"/>
    </row>
    <row r="6299" spans="85:87" x14ac:dyDescent="0.25">
      <c r="CG6299" s="768"/>
      <c r="CH6299" s="768"/>
      <c r="CI6299" s="850"/>
    </row>
    <row r="6300" spans="85:87" x14ac:dyDescent="0.25">
      <c r="CG6300" s="768"/>
      <c r="CH6300" s="768"/>
      <c r="CI6300" s="850"/>
    </row>
    <row r="6301" spans="85:87" x14ac:dyDescent="0.25">
      <c r="CG6301" s="768"/>
      <c r="CH6301" s="768"/>
      <c r="CI6301" s="850"/>
    </row>
    <row r="6302" spans="85:87" x14ac:dyDescent="0.25">
      <c r="CG6302" s="768"/>
      <c r="CH6302" s="768"/>
      <c r="CI6302" s="850"/>
    </row>
    <row r="6303" spans="85:87" x14ac:dyDescent="0.25">
      <c r="CG6303" s="768"/>
      <c r="CH6303" s="768"/>
      <c r="CI6303" s="850"/>
    </row>
    <row r="6304" spans="85:87" x14ac:dyDescent="0.25">
      <c r="CG6304" s="768"/>
      <c r="CH6304" s="768"/>
      <c r="CI6304" s="850"/>
    </row>
    <row r="6305" spans="85:87" x14ac:dyDescent="0.25">
      <c r="CG6305" s="768"/>
      <c r="CH6305" s="768"/>
      <c r="CI6305" s="850"/>
    </row>
    <row r="6306" spans="85:87" x14ac:dyDescent="0.25">
      <c r="CG6306" s="768"/>
      <c r="CH6306" s="768"/>
      <c r="CI6306" s="850"/>
    </row>
    <row r="6307" spans="85:87" x14ac:dyDescent="0.25">
      <c r="CG6307" s="768"/>
      <c r="CH6307" s="768"/>
      <c r="CI6307" s="850"/>
    </row>
    <row r="6308" spans="85:87" x14ac:dyDescent="0.25">
      <c r="CG6308" s="768"/>
      <c r="CH6308" s="768"/>
      <c r="CI6308" s="850"/>
    </row>
    <row r="6309" spans="85:87" x14ac:dyDescent="0.25">
      <c r="CG6309" s="768"/>
      <c r="CH6309" s="768"/>
      <c r="CI6309" s="850"/>
    </row>
    <row r="6310" spans="85:87" x14ac:dyDescent="0.25">
      <c r="CG6310" s="768"/>
      <c r="CH6310" s="768"/>
      <c r="CI6310" s="850"/>
    </row>
    <row r="6311" spans="85:87" x14ac:dyDescent="0.25">
      <c r="CG6311" s="768"/>
      <c r="CH6311" s="768"/>
      <c r="CI6311" s="850"/>
    </row>
    <row r="6312" spans="85:87" x14ac:dyDescent="0.25">
      <c r="CG6312" s="768"/>
      <c r="CH6312" s="768"/>
      <c r="CI6312" s="850"/>
    </row>
    <row r="6313" spans="85:87" x14ac:dyDescent="0.25">
      <c r="CG6313" s="768"/>
      <c r="CH6313" s="768"/>
      <c r="CI6313" s="850"/>
    </row>
    <row r="6314" spans="85:87" x14ac:dyDescent="0.25">
      <c r="CG6314" s="768"/>
      <c r="CH6314" s="768"/>
      <c r="CI6314" s="850"/>
    </row>
    <row r="6315" spans="85:87" x14ac:dyDescent="0.25">
      <c r="CG6315" s="768"/>
      <c r="CH6315" s="768"/>
      <c r="CI6315" s="850"/>
    </row>
    <row r="6316" spans="85:87" x14ac:dyDescent="0.25">
      <c r="CG6316" s="768"/>
      <c r="CH6316" s="768"/>
      <c r="CI6316" s="850"/>
    </row>
    <row r="6317" spans="85:87" x14ac:dyDescent="0.25">
      <c r="CG6317" s="768"/>
      <c r="CH6317" s="768"/>
      <c r="CI6317" s="850"/>
    </row>
    <row r="6318" spans="85:87" x14ac:dyDescent="0.25">
      <c r="CG6318" s="768"/>
      <c r="CH6318" s="768"/>
      <c r="CI6318" s="850"/>
    </row>
    <row r="6319" spans="85:87" x14ac:dyDescent="0.25">
      <c r="CG6319" s="768"/>
      <c r="CH6319" s="768"/>
      <c r="CI6319" s="850"/>
    </row>
    <row r="6320" spans="85:87" x14ac:dyDescent="0.25">
      <c r="CG6320" s="768"/>
      <c r="CH6320" s="768"/>
      <c r="CI6320" s="850"/>
    </row>
    <row r="6321" spans="85:87" x14ac:dyDescent="0.25">
      <c r="CG6321" s="768"/>
      <c r="CH6321" s="768"/>
      <c r="CI6321" s="850"/>
    </row>
    <row r="6322" spans="85:87" x14ac:dyDescent="0.25">
      <c r="CG6322" s="768"/>
      <c r="CH6322" s="768"/>
      <c r="CI6322" s="850"/>
    </row>
    <row r="6323" spans="85:87" x14ac:dyDescent="0.25">
      <c r="CG6323" s="768"/>
      <c r="CH6323" s="768"/>
      <c r="CI6323" s="850"/>
    </row>
    <row r="6324" spans="85:87" x14ac:dyDescent="0.25">
      <c r="CG6324" s="768"/>
      <c r="CH6324" s="768"/>
      <c r="CI6324" s="850"/>
    </row>
    <row r="6325" spans="85:87" x14ac:dyDescent="0.25">
      <c r="CG6325" s="768"/>
      <c r="CH6325" s="768"/>
      <c r="CI6325" s="850"/>
    </row>
    <row r="6326" spans="85:87" x14ac:dyDescent="0.25">
      <c r="CG6326" s="768"/>
      <c r="CH6326" s="768"/>
      <c r="CI6326" s="850"/>
    </row>
    <row r="6327" spans="85:87" x14ac:dyDescent="0.25">
      <c r="CG6327" s="768"/>
      <c r="CH6327" s="768"/>
      <c r="CI6327" s="850"/>
    </row>
    <row r="6328" spans="85:87" x14ac:dyDescent="0.25">
      <c r="CG6328" s="768"/>
      <c r="CH6328" s="768"/>
      <c r="CI6328" s="850"/>
    </row>
    <row r="6329" spans="85:87" x14ac:dyDescent="0.25">
      <c r="CG6329" s="768"/>
      <c r="CH6329" s="768"/>
      <c r="CI6329" s="850"/>
    </row>
    <row r="6330" spans="85:87" x14ac:dyDescent="0.25">
      <c r="CG6330" s="768"/>
      <c r="CH6330" s="768"/>
      <c r="CI6330" s="850"/>
    </row>
    <row r="6331" spans="85:87" x14ac:dyDescent="0.25">
      <c r="CG6331" s="768"/>
      <c r="CH6331" s="768"/>
      <c r="CI6331" s="850"/>
    </row>
    <row r="6332" spans="85:87" x14ac:dyDescent="0.25">
      <c r="CG6332" s="768"/>
      <c r="CH6332" s="768"/>
      <c r="CI6332" s="850"/>
    </row>
    <row r="6333" spans="85:87" x14ac:dyDescent="0.25">
      <c r="CG6333" s="768"/>
      <c r="CH6333" s="768"/>
      <c r="CI6333" s="850"/>
    </row>
    <row r="6334" spans="85:87" x14ac:dyDescent="0.25">
      <c r="CG6334" s="768"/>
      <c r="CH6334" s="768"/>
      <c r="CI6334" s="850"/>
    </row>
    <row r="6335" spans="85:87" x14ac:dyDescent="0.25">
      <c r="CG6335" s="768"/>
      <c r="CH6335" s="768"/>
      <c r="CI6335" s="850"/>
    </row>
    <row r="6336" spans="85:87" x14ac:dyDescent="0.25">
      <c r="CG6336" s="768"/>
      <c r="CH6336" s="768"/>
      <c r="CI6336" s="850"/>
    </row>
    <row r="6337" spans="85:87" x14ac:dyDescent="0.25">
      <c r="CG6337" s="768"/>
      <c r="CH6337" s="768"/>
      <c r="CI6337" s="850"/>
    </row>
    <row r="6338" spans="85:87" x14ac:dyDescent="0.25">
      <c r="CG6338" s="768"/>
      <c r="CH6338" s="768"/>
      <c r="CI6338" s="850"/>
    </row>
    <row r="6339" spans="85:87" x14ac:dyDescent="0.25">
      <c r="CG6339" s="768"/>
      <c r="CH6339" s="768"/>
      <c r="CI6339" s="850"/>
    </row>
    <row r="6340" spans="85:87" x14ac:dyDescent="0.25">
      <c r="CG6340" s="768"/>
      <c r="CH6340" s="768"/>
      <c r="CI6340" s="850"/>
    </row>
    <row r="6341" spans="85:87" x14ac:dyDescent="0.25">
      <c r="CG6341" s="768"/>
      <c r="CH6341" s="768"/>
      <c r="CI6341" s="850"/>
    </row>
    <row r="6342" spans="85:87" x14ac:dyDescent="0.25">
      <c r="CG6342" s="768"/>
      <c r="CH6342" s="768"/>
      <c r="CI6342" s="850"/>
    </row>
    <row r="6343" spans="85:87" x14ac:dyDescent="0.25">
      <c r="CG6343" s="768"/>
      <c r="CH6343" s="768"/>
      <c r="CI6343" s="850"/>
    </row>
    <row r="6344" spans="85:87" x14ac:dyDescent="0.25">
      <c r="CG6344" s="768"/>
      <c r="CH6344" s="768"/>
      <c r="CI6344" s="850"/>
    </row>
    <row r="6345" spans="85:87" x14ac:dyDescent="0.25">
      <c r="CG6345" s="768"/>
      <c r="CH6345" s="768"/>
      <c r="CI6345" s="850"/>
    </row>
    <row r="6346" spans="85:87" x14ac:dyDescent="0.25">
      <c r="CG6346" s="768"/>
      <c r="CH6346" s="768"/>
      <c r="CI6346" s="850"/>
    </row>
    <row r="6347" spans="85:87" x14ac:dyDescent="0.25">
      <c r="CG6347" s="768"/>
      <c r="CH6347" s="768"/>
      <c r="CI6347" s="850"/>
    </row>
    <row r="6348" spans="85:87" x14ac:dyDescent="0.25">
      <c r="CG6348" s="768"/>
      <c r="CH6348" s="768"/>
      <c r="CI6348" s="850"/>
    </row>
    <row r="6349" spans="85:87" x14ac:dyDescent="0.25">
      <c r="CG6349" s="768"/>
      <c r="CH6349" s="768"/>
      <c r="CI6349" s="850"/>
    </row>
    <row r="6350" spans="85:87" x14ac:dyDescent="0.25">
      <c r="CG6350" s="768"/>
      <c r="CH6350" s="768"/>
      <c r="CI6350" s="850"/>
    </row>
    <row r="6351" spans="85:87" x14ac:dyDescent="0.25">
      <c r="CG6351" s="768"/>
      <c r="CH6351" s="768"/>
      <c r="CI6351" s="850"/>
    </row>
    <row r="6352" spans="85:87" x14ac:dyDescent="0.25">
      <c r="CG6352" s="768"/>
      <c r="CH6352" s="768"/>
      <c r="CI6352" s="850"/>
    </row>
    <row r="6353" spans="85:87" x14ac:dyDescent="0.25">
      <c r="CG6353" s="768"/>
      <c r="CH6353" s="768"/>
      <c r="CI6353" s="850"/>
    </row>
    <row r="6354" spans="85:87" x14ac:dyDescent="0.25">
      <c r="CG6354" s="768"/>
      <c r="CH6354" s="768"/>
      <c r="CI6354" s="850"/>
    </row>
    <row r="6355" spans="85:87" x14ac:dyDescent="0.25">
      <c r="CG6355" s="768"/>
      <c r="CH6355" s="768"/>
      <c r="CI6355" s="850"/>
    </row>
    <row r="6356" spans="85:87" x14ac:dyDescent="0.25">
      <c r="CG6356" s="768"/>
      <c r="CH6356" s="768"/>
      <c r="CI6356" s="850"/>
    </row>
    <row r="6357" spans="85:87" x14ac:dyDescent="0.25">
      <c r="CG6357" s="768"/>
      <c r="CH6357" s="768"/>
      <c r="CI6357" s="850"/>
    </row>
    <row r="6358" spans="85:87" x14ac:dyDescent="0.25">
      <c r="CG6358" s="768"/>
      <c r="CH6358" s="768"/>
      <c r="CI6358" s="850"/>
    </row>
    <row r="6359" spans="85:87" x14ac:dyDescent="0.25">
      <c r="CG6359" s="768"/>
      <c r="CH6359" s="768"/>
      <c r="CI6359" s="850"/>
    </row>
    <row r="6360" spans="85:87" x14ac:dyDescent="0.25">
      <c r="CG6360" s="768"/>
      <c r="CH6360" s="768"/>
      <c r="CI6360" s="850"/>
    </row>
    <row r="6361" spans="85:87" x14ac:dyDescent="0.25">
      <c r="CG6361" s="768"/>
      <c r="CH6361" s="768"/>
      <c r="CI6361" s="850"/>
    </row>
    <row r="6362" spans="85:87" x14ac:dyDescent="0.25">
      <c r="CG6362" s="768"/>
      <c r="CH6362" s="768"/>
      <c r="CI6362" s="850"/>
    </row>
    <row r="6363" spans="85:87" x14ac:dyDescent="0.25">
      <c r="CG6363" s="768"/>
      <c r="CH6363" s="768"/>
      <c r="CI6363" s="850"/>
    </row>
    <row r="6364" spans="85:87" x14ac:dyDescent="0.25">
      <c r="CG6364" s="768"/>
      <c r="CH6364" s="768"/>
      <c r="CI6364" s="850"/>
    </row>
    <row r="6365" spans="85:87" x14ac:dyDescent="0.25">
      <c r="CG6365" s="768"/>
      <c r="CH6365" s="768"/>
      <c r="CI6365" s="850"/>
    </row>
    <row r="6366" spans="85:87" x14ac:dyDescent="0.25">
      <c r="CG6366" s="768"/>
      <c r="CH6366" s="768"/>
      <c r="CI6366" s="850"/>
    </row>
    <row r="6367" spans="85:87" x14ac:dyDescent="0.25">
      <c r="CG6367" s="768"/>
      <c r="CH6367" s="768"/>
      <c r="CI6367" s="850"/>
    </row>
    <row r="6368" spans="85:87" x14ac:dyDescent="0.25">
      <c r="CG6368" s="768"/>
      <c r="CH6368" s="768"/>
      <c r="CI6368" s="850"/>
    </row>
    <row r="6369" spans="85:87" x14ac:dyDescent="0.25">
      <c r="CG6369" s="768"/>
      <c r="CH6369" s="768"/>
      <c r="CI6369" s="850"/>
    </row>
    <row r="6370" spans="85:87" x14ac:dyDescent="0.25">
      <c r="CG6370" s="768"/>
      <c r="CH6370" s="768"/>
      <c r="CI6370" s="850"/>
    </row>
    <row r="6371" spans="85:87" x14ac:dyDescent="0.25">
      <c r="CG6371" s="768"/>
      <c r="CH6371" s="768"/>
      <c r="CI6371" s="850"/>
    </row>
    <row r="6372" spans="85:87" x14ac:dyDescent="0.25">
      <c r="CG6372" s="768"/>
      <c r="CH6372" s="768"/>
      <c r="CI6372" s="850"/>
    </row>
    <row r="6373" spans="85:87" x14ac:dyDescent="0.25">
      <c r="CG6373" s="768"/>
      <c r="CH6373" s="768"/>
      <c r="CI6373" s="850"/>
    </row>
    <row r="6374" spans="85:87" x14ac:dyDescent="0.25">
      <c r="CG6374" s="768"/>
      <c r="CH6374" s="768"/>
      <c r="CI6374" s="850"/>
    </row>
    <row r="6375" spans="85:87" x14ac:dyDescent="0.25">
      <c r="CG6375" s="768"/>
      <c r="CH6375" s="768"/>
      <c r="CI6375" s="850"/>
    </row>
    <row r="6376" spans="85:87" x14ac:dyDescent="0.25">
      <c r="CG6376" s="768"/>
      <c r="CH6376" s="768"/>
      <c r="CI6376" s="850"/>
    </row>
    <row r="6377" spans="85:87" x14ac:dyDescent="0.25">
      <c r="CG6377" s="768"/>
      <c r="CH6377" s="768"/>
      <c r="CI6377" s="850"/>
    </row>
    <row r="6378" spans="85:87" x14ac:dyDescent="0.25">
      <c r="CG6378" s="768"/>
      <c r="CH6378" s="768"/>
      <c r="CI6378" s="850"/>
    </row>
    <row r="6379" spans="85:87" x14ac:dyDescent="0.25">
      <c r="CG6379" s="768"/>
      <c r="CH6379" s="768"/>
      <c r="CI6379" s="850"/>
    </row>
    <row r="6380" spans="85:87" x14ac:dyDescent="0.25">
      <c r="CG6380" s="768"/>
      <c r="CH6380" s="768"/>
      <c r="CI6380" s="850"/>
    </row>
    <row r="6381" spans="85:87" x14ac:dyDescent="0.25">
      <c r="CG6381" s="768"/>
      <c r="CH6381" s="768"/>
      <c r="CI6381" s="850"/>
    </row>
    <row r="6382" spans="85:87" x14ac:dyDescent="0.25">
      <c r="CG6382" s="768"/>
      <c r="CH6382" s="768"/>
      <c r="CI6382" s="850"/>
    </row>
    <row r="6383" spans="85:87" x14ac:dyDescent="0.25">
      <c r="CG6383" s="768"/>
      <c r="CH6383" s="768"/>
      <c r="CI6383" s="850"/>
    </row>
    <row r="6384" spans="85:87" x14ac:dyDescent="0.25">
      <c r="CG6384" s="768"/>
      <c r="CH6384" s="768"/>
      <c r="CI6384" s="850"/>
    </row>
    <row r="6385" spans="85:87" x14ac:dyDescent="0.25">
      <c r="CG6385" s="768"/>
      <c r="CH6385" s="768"/>
      <c r="CI6385" s="850"/>
    </row>
    <row r="6386" spans="85:87" x14ac:dyDescent="0.25">
      <c r="CG6386" s="768"/>
      <c r="CH6386" s="768"/>
      <c r="CI6386" s="850"/>
    </row>
    <row r="6387" spans="85:87" x14ac:dyDescent="0.25">
      <c r="CG6387" s="768"/>
      <c r="CH6387" s="768"/>
      <c r="CI6387" s="850"/>
    </row>
    <row r="6388" spans="85:87" x14ac:dyDescent="0.25">
      <c r="CG6388" s="768"/>
      <c r="CH6388" s="768"/>
      <c r="CI6388" s="850"/>
    </row>
    <row r="6389" spans="85:87" x14ac:dyDescent="0.25">
      <c r="CG6389" s="768"/>
      <c r="CH6389" s="768"/>
      <c r="CI6389" s="850"/>
    </row>
    <row r="6390" spans="85:87" x14ac:dyDescent="0.25">
      <c r="CG6390" s="768"/>
      <c r="CH6390" s="768"/>
      <c r="CI6390" s="850"/>
    </row>
    <row r="6391" spans="85:87" x14ac:dyDescent="0.25">
      <c r="CG6391" s="768"/>
      <c r="CH6391" s="768"/>
      <c r="CI6391" s="850"/>
    </row>
    <row r="6392" spans="85:87" x14ac:dyDescent="0.25">
      <c r="CG6392" s="768"/>
      <c r="CH6392" s="768"/>
      <c r="CI6392" s="850"/>
    </row>
    <row r="6393" spans="85:87" x14ac:dyDescent="0.25">
      <c r="CG6393" s="768"/>
      <c r="CH6393" s="768"/>
      <c r="CI6393" s="850"/>
    </row>
    <row r="6394" spans="85:87" x14ac:dyDescent="0.25">
      <c r="CG6394" s="768"/>
      <c r="CH6394" s="768"/>
      <c r="CI6394" s="850"/>
    </row>
    <row r="6395" spans="85:87" x14ac:dyDescent="0.25">
      <c r="CG6395" s="768"/>
      <c r="CH6395" s="768"/>
      <c r="CI6395" s="850"/>
    </row>
    <row r="6396" spans="85:87" x14ac:dyDescent="0.25">
      <c r="CG6396" s="768"/>
      <c r="CH6396" s="768"/>
      <c r="CI6396" s="850"/>
    </row>
    <row r="6397" spans="85:87" x14ac:dyDescent="0.25">
      <c r="CG6397" s="768"/>
      <c r="CH6397" s="768"/>
      <c r="CI6397" s="850"/>
    </row>
    <row r="6398" spans="85:87" x14ac:dyDescent="0.25">
      <c r="CG6398" s="768"/>
      <c r="CH6398" s="768"/>
      <c r="CI6398" s="850"/>
    </row>
    <row r="6399" spans="85:87" x14ac:dyDescent="0.25">
      <c r="CG6399" s="768"/>
      <c r="CH6399" s="768"/>
      <c r="CI6399" s="850"/>
    </row>
    <row r="6400" spans="85:87" x14ac:dyDescent="0.25">
      <c r="CG6400" s="768"/>
      <c r="CH6400" s="768"/>
      <c r="CI6400" s="850"/>
    </row>
    <row r="6401" spans="85:87" x14ac:dyDescent="0.25">
      <c r="CG6401" s="768"/>
      <c r="CH6401" s="768"/>
      <c r="CI6401" s="850"/>
    </row>
    <row r="6402" spans="85:87" x14ac:dyDescent="0.25">
      <c r="CG6402" s="768"/>
      <c r="CH6402" s="768"/>
      <c r="CI6402" s="850"/>
    </row>
    <row r="6403" spans="85:87" x14ac:dyDescent="0.25">
      <c r="CG6403" s="768"/>
      <c r="CH6403" s="768"/>
      <c r="CI6403" s="850"/>
    </row>
    <row r="6404" spans="85:87" x14ac:dyDescent="0.25">
      <c r="CG6404" s="768"/>
      <c r="CH6404" s="768"/>
      <c r="CI6404" s="850"/>
    </row>
    <row r="6405" spans="85:87" x14ac:dyDescent="0.25">
      <c r="CG6405" s="768"/>
      <c r="CH6405" s="768"/>
      <c r="CI6405" s="850"/>
    </row>
    <row r="6406" spans="85:87" x14ac:dyDescent="0.25">
      <c r="CG6406" s="768"/>
      <c r="CH6406" s="768"/>
      <c r="CI6406" s="850"/>
    </row>
    <row r="6407" spans="85:87" x14ac:dyDescent="0.25">
      <c r="CG6407" s="768"/>
      <c r="CH6407" s="768"/>
      <c r="CI6407" s="850"/>
    </row>
    <row r="6408" spans="85:87" x14ac:dyDescent="0.25">
      <c r="CG6408" s="768"/>
      <c r="CH6408" s="768"/>
      <c r="CI6408" s="850"/>
    </row>
    <row r="6409" spans="85:87" x14ac:dyDescent="0.25">
      <c r="CG6409" s="768"/>
      <c r="CH6409" s="768"/>
      <c r="CI6409" s="850"/>
    </row>
    <row r="6410" spans="85:87" x14ac:dyDescent="0.25">
      <c r="CG6410" s="768"/>
      <c r="CH6410" s="768"/>
      <c r="CI6410" s="850"/>
    </row>
    <row r="6411" spans="85:87" x14ac:dyDescent="0.25">
      <c r="CG6411" s="768"/>
      <c r="CH6411" s="768"/>
      <c r="CI6411" s="850"/>
    </row>
    <row r="6412" spans="85:87" x14ac:dyDescent="0.25">
      <c r="CG6412" s="768"/>
      <c r="CH6412" s="768"/>
      <c r="CI6412" s="850"/>
    </row>
    <row r="6413" spans="85:87" x14ac:dyDescent="0.25">
      <c r="CG6413" s="768"/>
      <c r="CH6413" s="768"/>
      <c r="CI6413" s="850"/>
    </row>
    <row r="6414" spans="85:87" x14ac:dyDescent="0.25">
      <c r="CG6414" s="768"/>
      <c r="CH6414" s="768"/>
      <c r="CI6414" s="850"/>
    </row>
    <row r="6415" spans="85:87" x14ac:dyDescent="0.25">
      <c r="CG6415" s="768"/>
      <c r="CH6415" s="768"/>
      <c r="CI6415" s="850"/>
    </row>
    <row r="6416" spans="85:87" x14ac:dyDescent="0.25">
      <c r="CG6416" s="768"/>
      <c r="CH6416" s="768"/>
      <c r="CI6416" s="850"/>
    </row>
    <row r="6417" spans="85:87" x14ac:dyDescent="0.25">
      <c r="CG6417" s="768"/>
      <c r="CH6417" s="768"/>
      <c r="CI6417" s="850"/>
    </row>
    <row r="6418" spans="85:87" x14ac:dyDescent="0.25">
      <c r="CG6418" s="768"/>
      <c r="CH6418" s="768"/>
      <c r="CI6418" s="850"/>
    </row>
    <row r="6419" spans="85:87" x14ac:dyDescent="0.25">
      <c r="CG6419" s="768"/>
      <c r="CH6419" s="768"/>
      <c r="CI6419" s="850"/>
    </row>
    <row r="6420" spans="85:87" x14ac:dyDescent="0.25">
      <c r="CG6420" s="768"/>
      <c r="CH6420" s="768"/>
      <c r="CI6420" s="850"/>
    </row>
    <row r="6421" spans="85:87" x14ac:dyDescent="0.25">
      <c r="CG6421" s="768"/>
      <c r="CH6421" s="768"/>
      <c r="CI6421" s="850"/>
    </row>
    <row r="6422" spans="85:87" x14ac:dyDescent="0.25">
      <c r="CG6422" s="768"/>
      <c r="CH6422" s="768"/>
      <c r="CI6422" s="850"/>
    </row>
    <row r="6423" spans="85:87" x14ac:dyDescent="0.25">
      <c r="CG6423" s="768"/>
      <c r="CH6423" s="768"/>
      <c r="CI6423" s="850"/>
    </row>
    <row r="6424" spans="85:87" x14ac:dyDescent="0.25">
      <c r="CG6424" s="768"/>
      <c r="CH6424" s="768"/>
      <c r="CI6424" s="850"/>
    </row>
    <row r="6425" spans="85:87" x14ac:dyDescent="0.25">
      <c r="CG6425" s="768"/>
      <c r="CH6425" s="768"/>
      <c r="CI6425" s="850"/>
    </row>
    <row r="6426" spans="85:87" x14ac:dyDescent="0.25">
      <c r="CG6426" s="768"/>
      <c r="CH6426" s="768"/>
      <c r="CI6426" s="850"/>
    </row>
    <row r="6427" spans="85:87" x14ac:dyDescent="0.25">
      <c r="CG6427" s="768"/>
      <c r="CH6427" s="768"/>
      <c r="CI6427" s="850"/>
    </row>
    <row r="6428" spans="85:87" x14ac:dyDescent="0.25">
      <c r="CG6428" s="768"/>
      <c r="CH6428" s="768"/>
      <c r="CI6428" s="850"/>
    </row>
    <row r="6429" spans="85:87" x14ac:dyDescent="0.25">
      <c r="CG6429" s="768"/>
      <c r="CH6429" s="768"/>
      <c r="CI6429" s="850"/>
    </row>
    <row r="6430" spans="85:87" x14ac:dyDescent="0.25">
      <c r="CG6430" s="768"/>
      <c r="CH6430" s="768"/>
      <c r="CI6430" s="850"/>
    </row>
    <row r="6431" spans="85:87" x14ac:dyDescent="0.25">
      <c r="CG6431" s="768"/>
      <c r="CH6431" s="768"/>
      <c r="CI6431" s="850"/>
    </row>
    <row r="6432" spans="85:87" x14ac:dyDescent="0.25">
      <c r="CG6432" s="768"/>
      <c r="CH6432" s="768"/>
      <c r="CI6432" s="850"/>
    </row>
    <row r="6433" spans="85:87" x14ac:dyDescent="0.25">
      <c r="CG6433" s="768"/>
      <c r="CH6433" s="768"/>
      <c r="CI6433" s="850"/>
    </row>
    <row r="6434" spans="85:87" x14ac:dyDescent="0.25">
      <c r="CG6434" s="768"/>
      <c r="CH6434" s="768"/>
      <c r="CI6434" s="850"/>
    </row>
    <row r="6435" spans="85:87" x14ac:dyDescent="0.25">
      <c r="CG6435" s="768"/>
      <c r="CH6435" s="768"/>
      <c r="CI6435" s="850"/>
    </row>
    <row r="6436" spans="85:87" x14ac:dyDescent="0.25">
      <c r="CG6436" s="768"/>
      <c r="CH6436" s="768"/>
      <c r="CI6436" s="850"/>
    </row>
    <row r="6437" spans="85:87" x14ac:dyDescent="0.25">
      <c r="CG6437" s="768"/>
      <c r="CH6437" s="768"/>
      <c r="CI6437" s="850"/>
    </row>
    <row r="6438" spans="85:87" x14ac:dyDescent="0.25">
      <c r="CG6438" s="768"/>
      <c r="CH6438" s="768"/>
      <c r="CI6438" s="850"/>
    </row>
    <row r="6439" spans="85:87" x14ac:dyDescent="0.25">
      <c r="CG6439" s="768"/>
      <c r="CH6439" s="768"/>
      <c r="CI6439" s="850"/>
    </row>
    <row r="6440" spans="85:87" x14ac:dyDescent="0.25">
      <c r="CG6440" s="768"/>
      <c r="CH6440" s="768"/>
      <c r="CI6440" s="850"/>
    </row>
    <row r="6441" spans="85:87" x14ac:dyDescent="0.25">
      <c r="CG6441" s="768"/>
      <c r="CH6441" s="768"/>
      <c r="CI6441" s="850"/>
    </row>
    <row r="6442" spans="85:87" x14ac:dyDescent="0.25">
      <c r="CG6442" s="768"/>
      <c r="CH6442" s="768"/>
      <c r="CI6442" s="850"/>
    </row>
    <row r="6443" spans="85:87" x14ac:dyDescent="0.25">
      <c r="CG6443" s="768"/>
      <c r="CH6443" s="768"/>
      <c r="CI6443" s="850"/>
    </row>
    <row r="6444" spans="85:87" x14ac:dyDescent="0.25">
      <c r="CG6444" s="768"/>
      <c r="CH6444" s="768"/>
      <c r="CI6444" s="850"/>
    </row>
    <row r="6445" spans="85:87" x14ac:dyDescent="0.25">
      <c r="CG6445" s="768"/>
      <c r="CH6445" s="768"/>
      <c r="CI6445" s="850"/>
    </row>
    <row r="6446" spans="85:87" x14ac:dyDescent="0.25">
      <c r="CG6446" s="768"/>
      <c r="CH6446" s="768"/>
      <c r="CI6446" s="850"/>
    </row>
    <row r="6447" spans="85:87" x14ac:dyDescent="0.25">
      <c r="CG6447" s="768"/>
      <c r="CH6447" s="768"/>
      <c r="CI6447" s="850"/>
    </row>
    <row r="6448" spans="85:87" x14ac:dyDescent="0.25">
      <c r="CG6448" s="768"/>
      <c r="CH6448" s="768"/>
      <c r="CI6448" s="850"/>
    </row>
    <row r="6449" spans="85:87" x14ac:dyDescent="0.25">
      <c r="CG6449" s="768"/>
      <c r="CH6449" s="768"/>
      <c r="CI6449" s="850"/>
    </row>
    <row r="6450" spans="85:87" x14ac:dyDescent="0.25">
      <c r="CG6450" s="768"/>
      <c r="CH6450" s="768"/>
      <c r="CI6450" s="850"/>
    </row>
    <row r="6451" spans="85:87" x14ac:dyDescent="0.25">
      <c r="CG6451" s="768"/>
      <c r="CH6451" s="768"/>
      <c r="CI6451" s="850"/>
    </row>
    <row r="6452" spans="85:87" x14ac:dyDescent="0.25">
      <c r="CG6452" s="768"/>
      <c r="CH6452" s="768"/>
      <c r="CI6452" s="850"/>
    </row>
    <row r="6453" spans="85:87" x14ac:dyDescent="0.25">
      <c r="CG6453" s="768"/>
      <c r="CH6453" s="768"/>
      <c r="CI6453" s="850"/>
    </row>
    <row r="6454" spans="85:87" x14ac:dyDescent="0.25">
      <c r="CG6454" s="768"/>
      <c r="CH6454" s="768"/>
      <c r="CI6454" s="850"/>
    </row>
    <row r="6455" spans="85:87" x14ac:dyDescent="0.25">
      <c r="CG6455" s="768"/>
      <c r="CH6455" s="768"/>
      <c r="CI6455" s="850"/>
    </row>
    <row r="6456" spans="85:87" x14ac:dyDescent="0.25">
      <c r="CG6456" s="768"/>
      <c r="CH6456" s="768"/>
      <c r="CI6456" s="850"/>
    </row>
    <row r="6457" spans="85:87" x14ac:dyDescent="0.25">
      <c r="CG6457" s="768"/>
      <c r="CH6457" s="768"/>
      <c r="CI6457" s="850"/>
    </row>
    <row r="6458" spans="85:87" x14ac:dyDescent="0.25">
      <c r="CG6458" s="768"/>
      <c r="CH6458" s="768"/>
      <c r="CI6458" s="850"/>
    </row>
    <row r="6459" spans="85:87" x14ac:dyDescent="0.25">
      <c r="CG6459" s="768"/>
      <c r="CH6459" s="768"/>
      <c r="CI6459" s="850"/>
    </row>
    <row r="6460" spans="85:87" x14ac:dyDescent="0.25">
      <c r="CG6460" s="768"/>
      <c r="CH6460" s="768"/>
      <c r="CI6460" s="850"/>
    </row>
    <row r="6461" spans="85:87" x14ac:dyDescent="0.25">
      <c r="CG6461" s="768"/>
      <c r="CH6461" s="768"/>
      <c r="CI6461" s="850"/>
    </row>
    <row r="6462" spans="85:87" x14ac:dyDescent="0.25">
      <c r="CG6462" s="768"/>
      <c r="CH6462" s="768"/>
      <c r="CI6462" s="850"/>
    </row>
    <row r="6463" spans="85:87" x14ac:dyDescent="0.25">
      <c r="CG6463" s="768"/>
      <c r="CH6463" s="768"/>
      <c r="CI6463" s="850"/>
    </row>
    <row r="6464" spans="85:87" x14ac:dyDescent="0.25">
      <c r="CG6464" s="768"/>
      <c r="CH6464" s="768"/>
      <c r="CI6464" s="850"/>
    </row>
    <row r="6465" spans="85:87" x14ac:dyDescent="0.25">
      <c r="CG6465" s="768"/>
      <c r="CH6465" s="768"/>
      <c r="CI6465" s="850"/>
    </row>
    <row r="6466" spans="85:87" x14ac:dyDescent="0.25">
      <c r="CG6466" s="768"/>
      <c r="CH6466" s="768"/>
      <c r="CI6466" s="850"/>
    </row>
    <row r="6467" spans="85:87" x14ac:dyDescent="0.25">
      <c r="CG6467" s="768"/>
      <c r="CH6467" s="768"/>
      <c r="CI6467" s="850"/>
    </row>
    <row r="6468" spans="85:87" x14ac:dyDescent="0.25">
      <c r="CG6468" s="768"/>
      <c r="CH6468" s="768"/>
      <c r="CI6468" s="850"/>
    </row>
    <row r="6469" spans="85:87" x14ac:dyDescent="0.25">
      <c r="CG6469" s="768"/>
      <c r="CH6469" s="768"/>
      <c r="CI6469" s="850"/>
    </row>
    <row r="6470" spans="85:87" x14ac:dyDescent="0.25">
      <c r="CG6470" s="768"/>
      <c r="CH6470" s="768"/>
      <c r="CI6470" s="850"/>
    </row>
    <row r="6471" spans="85:87" x14ac:dyDescent="0.25">
      <c r="CG6471" s="768"/>
      <c r="CH6471" s="768"/>
      <c r="CI6471" s="850"/>
    </row>
    <row r="6472" spans="85:87" x14ac:dyDescent="0.25">
      <c r="CG6472" s="768"/>
      <c r="CH6472" s="768"/>
      <c r="CI6472" s="850"/>
    </row>
    <row r="6473" spans="85:87" x14ac:dyDescent="0.25">
      <c r="CG6473" s="768"/>
      <c r="CH6473" s="768"/>
      <c r="CI6473" s="850"/>
    </row>
    <row r="6474" spans="85:87" x14ac:dyDescent="0.25">
      <c r="CG6474" s="768"/>
      <c r="CH6474" s="768"/>
      <c r="CI6474" s="850"/>
    </row>
    <row r="6475" spans="85:87" x14ac:dyDescent="0.25">
      <c r="CG6475" s="768"/>
      <c r="CH6475" s="768"/>
      <c r="CI6475" s="850"/>
    </row>
    <row r="6476" spans="85:87" x14ac:dyDescent="0.25">
      <c r="CG6476" s="768"/>
      <c r="CH6476" s="768"/>
      <c r="CI6476" s="850"/>
    </row>
    <row r="6477" spans="85:87" x14ac:dyDescent="0.25">
      <c r="CG6477" s="768"/>
      <c r="CH6477" s="768"/>
      <c r="CI6477" s="850"/>
    </row>
    <row r="6478" spans="85:87" x14ac:dyDescent="0.25">
      <c r="CG6478" s="768"/>
      <c r="CH6478" s="768"/>
      <c r="CI6478" s="850"/>
    </row>
    <row r="6479" spans="85:87" x14ac:dyDescent="0.25">
      <c r="CG6479" s="768"/>
      <c r="CH6479" s="768"/>
      <c r="CI6479" s="850"/>
    </row>
    <row r="6480" spans="85:87" x14ac:dyDescent="0.25">
      <c r="CG6480" s="768"/>
      <c r="CH6480" s="768"/>
      <c r="CI6480" s="850"/>
    </row>
    <row r="6481" spans="85:87" x14ac:dyDescent="0.25">
      <c r="CG6481" s="768"/>
      <c r="CH6481" s="768"/>
      <c r="CI6481" s="850"/>
    </row>
    <row r="6482" spans="85:87" x14ac:dyDescent="0.25">
      <c r="CG6482" s="768"/>
      <c r="CH6482" s="768"/>
      <c r="CI6482" s="850"/>
    </row>
    <row r="6483" spans="85:87" x14ac:dyDescent="0.25">
      <c r="CG6483" s="768"/>
      <c r="CH6483" s="768"/>
      <c r="CI6483" s="850"/>
    </row>
    <row r="6484" spans="85:87" x14ac:dyDescent="0.25">
      <c r="CG6484" s="768"/>
      <c r="CH6484" s="768"/>
      <c r="CI6484" s="850"/>
    </row>
    <row r="6485" spans="85:87" x14ac:dyDescent="0.25">
      <c r="CG6485" s="768"/>
      <c r="CH6485" s="768"/>
      <c r="CI6485" s="850"/>
    </row>
    <row r="6486" spans="85:87" x14ac:dyDescent="0.25">
      <c r="CG6486" s="768"/>
      <c r="CH6486" s="768"/>
      <c r="CI6486" s="850"/>
    </row>
    <row r="6487" spans="85:87" x14ac:dyDescent="0.25">
      <c r="CG6487" s="768"/>
      <c r="CH6487" s="768"/>
      <c r="CI6487" s="850"/>
    </row>
    <row r="6488" spans="85:87" x14ac:dyDescent="0.25">
      <c r="CG6488" s="768"/>
      <c r="CH6488" s="768"/>
      <c r="CI6488" s="850"/>
    </row>
    <row r="6489" spans="85:87" x14ac:dyDescent="0.25">
      <c r="CG6489" s="768"/>
      <c r="CH6489" s="768"/>
      <c r="CI6489" s="850"/>
    </row>
    <row r="6490" spans="85:87" x14ac:dyDescent="0.25">
      <c r="CG6490" s="768"/>
      <c r="CH6490" s="768"/>
      <c r="CI6490" s="850"/>
    </row>
    <row r="6491" spans="85:87" x14ac:dyDescent="0.25">
      <c r="CG6491" s="768"/>
      <c r="CH6491" s="768"/>
      <c r="CI6491" s="850"/>
    </row>
    <row r="6492" spans="85:87" x14ac:dyDescent="0.25">
      <c r="CG6492" s="768"/>
      <c r="CH6492" s="768"/>
      <c r="CI6492" s="850"/>
    </row>
    <row r="6493" spans="85:87" x14ac:dyDescent="0.25">
      <c r="CG6493" s="768"/>
      <c r="CH6493" s="768"/>
      <c r="CI6493" s="850"/>
    </row>
    <row r="6494" spans="85:87" x14ac:dyDescent="0.25">
      <c r="CG6494" s="768"/>
      <c r="CH6494" s="768"/>
      <c r="CI6494" s="850"/>
    </row>
    <row r="6495" spans="85:87" x14ac:dyDescent="0.25">
      <c r="CG6495" s="768"/>
      <c r="CH6495" s="768"/>
      <c r="CI6495" s="850"/>
    </row>
    <row r="6496" spans="85:87" x14ac:dyDescent="0.25">
      <c r="CG6496" s="768"/>
      <c r="CH6496" s="768"/>
      <c r="CI6496" s="850"/>
    </row>
    <row r="6497" spans="85:87" x14ac:dyDescent="0.25">
      <c r="CG6497" s="768"/>
      <c r="CH6497" s="768"/>
      <c r="CI6497" s="850"/>
    </row>
    <row r="6498" spans="85:87" x14ac:dyDescent="0.25">
      <c r="CG6498" s="768"/>
      <c r="CH6498" s="768"/>
      <c r="CI6498" s="850"/>
    </row>
    <row r="6499" spans="85:87" x14ac:dyDescent="0.25">
      <c r="CG6499" s="768"/>
      <c r="CH6499" s="768"/>
      <c r="CI6499" s="850"/>
    </row>
    <row r="6500" spans="85:87" x14ac:dyDescent="0.25">
      <c r="CG6500" s="768"/>
      <c r="CH6500" s="768"/>
      <c r="CI6500" s="850"/>
    </row>
    <row r="6501" spans="85:87" x14ac:dyDescent="0.25">
      <c r="CG6501" s="768"/>
      <c r="CH6501" s="768"/>
      <c r="CI6501" s="850"/>
    </row>
    <row r="6502" spans="85:87" x14ac:dyDescent="0.25">
      <c r="CG6502" s="768"/>
      <c r="CH6502" s="768"/>
      <c r="CI6502" s="850"/>
    </row>
    <row r="6503" spans="85:87" x14ac:dyDescent="0.25">
      <c r="CG6503" s="768"/>
      <c r="CH6503" s="768"/>
      <c r="CI6503" s="850"/>
    </row>
    <row r="6504" spans="85:87" x14ac:dyDescent="0.25">
      <c r="CG6504" s="768"/>
      <c r="CH6504" s="768"/>
      <c r="CI6504" s="850"/>
    </row>
    <row r="6505" spans="85:87" x14ac:dyDescent="0.25">
      <c r="CG6505" s="768"/>
      <c r="CH6505" s="768"/>
      <c r="CI6505" s="850"/>
    </row>
    <row r="6506" spans="85:87" x14ac:dyDescent="0.25">
      <c r="CG6506" s="768"/>
      <c r="CH6506" s="768"/>
      <c r="CI6506" s="850"/>
    </row>
    <row r="6507" spans="85:87" x14ac:dyDescent="0.25">
      <c r="CG6507" s="768"/>
      <c r="CH6507" s="768"/>
      <c r="CI6507" s="850"/>
    </row>
    <row r="6508" spans="85:87" x14ac:dyDescent="0.25">
      <c r="CG6508" s="768"/>
      <c r="CH6508" s="768"/>
      <c r="CI6508" s="850"/>
    </row>
    <row r="6509" spans="85:87" x14ac:dyDescent="0.25">
      <c r="CG6509" s="768"/>
      <c r="CH6509" s="768"/>
      <c r="CI6509" s="850"/>
    </row>
    <row r="6510" spans="85:87" x14ac:dyDescent="0.25">
      <c r="CG6510" s="768"/>
      <c r="CH6510" s="768"/>
      <c r="CI6510" s="850"/>
    </row>
    <row r="6511" spans="85:87" x14ac:dyDescent="0.25">
      <c r="CG6511" s="768"/>
      <c r="CH6511" s="768"/>
      <c r="CI6511" s="850"/>
    </row>
    <row r="6512" spans="85:87" x14ac:dyDescent="0.25">
      <c r="CG6512" s="768"/>
      <c r="CH6512" s="768"/>
      <c r="CI6512" s="850"/>
    </row>
    <row r="6513" spans="85:87" x14ac:dyDescent="0.25">
      <c r="CG6513" s="768"/>
      <c r="CH6513" s="768"/>
      <c r="CI6513" s="850"/>
    </row>
    <row r="6514" spans="85:87" x14ac:dyDescent="0.25">
      <c r="CG6514" s="768"/>
      <c r="CH6514" s="768"/>
      <c r="CI6514" s="850"/>
    </row>
    <row r="6515" spans="85:87" x14ac:dyDescent="0.25">
      <c r="CG6515" s="768"/>
      <c r="CH6515" s="768"/>
      <c r="CI6515" s="850"/>
    </row>
    <row r="6516" spans="85:87" x14ac:dyDescent="0.25">
      <c r="CG6516" s="768"/>
      <c r="CH6516" s="768"/>
      <c r="CI6516" s="850"/>
    </row>
    <row r="6517" spans="85:87" x14ac:dyDescent="0.25">
      <c r="CG6517" s="768"/>
      <c r="CH6517" s="768"/>
      <c r="CI6517" s="850"/>
    </row>
    <row r="6518" spans="85:87" x14ac:dyDescent="0.25">
      <c r="CG6518" s="768"/>
      <c r="CH6518" s="768"/>
      <c r="CI6518" s="850"/>
    </row>
    <row r="6519" spans="85:87" x14ac:dyDescent="0.25">
      <c r="CG6519" s="768"/>
      <c r="CH6519" s="768"/>
      <c r="CI6519" s="850"/>
    </row>
    <row r="6520" spans="85:87" x14ac:dyDescent="0.25">
      <c r="CG6520" s="768"/>
      <c r="CH6520" s="768"/>
      <c r="CI6520" s="850"/>
    </row>
    <row r="6521" spans="85:87" x14ac:dyDescent="0.25">
      <c r="CG6521" s="768"/>
      <c r="CH6521" s="768"/>
      <c r="CI6521" s="850"/>
    </row>
    <row r="6522" spans="85:87" x14ac:dyDescent="0.25">
      <c r="CG6522" s="768"/>
      <c r="CH6522" s="768"/>
      <c r="CI6522" s="850"/>
    </row>
    <row r="6523" spans="85:87" x14ac:dyDescent="0.25">
      <c r="CG6523" s="768"/>
      <c r="CH6523" s="768"/>
      <c r="CI6523" s="850"/>
    </row>
    <row r="6524" spans="85:87" x14ac:dyDescent="0.25">
      <c r="CG6524" s="768"/>
      <c r="CH6524" s="768"/>
      <c r="CI6524" s="850"/>
    </row>
    <row r="6525" spans="85:87" x14ac:dyDescent="0.25">
      <c r="CG6525" s="768"/>
      <c r="CH6525" s="768"/>
      <c r="CI6525" s="850"/>
    </row>
    <row r="6526" spans="85:87" x14ac:dyDescent="0.25">
      <c r="CG6526" s="768"/>
      <c r="CH6526" s="768"/>
      <c r="CI6526" s="850"/>
    </row>
    <row r="6527" spans="85:87" x14ac:dyDescent="0.25">
      <c r="CG6527" s="768"/>
      <c r="CH6527" s="768"/>
      <c r="CI6527" s="850"/>
    </row>
    <row r="6528" spans="85:87" x14ac:dyDescent="0.25">
      <c r="CG6528" s="768"/>
      <c r="CH6528" s="768"/>
      <c r="CI6528" s="850"/>
    </row>
    <row r="6529" spans="85:87" x14ac:dyDescent="0.25">
      <c r="CG6529" s="768"/>
      <c r="CH6529" s="768"/>
      <c r="CI6529" s="850"/>
    </row>
    <row r="6530" spans="85:87" x14ac:dyDescent="0.25">
      <c r="CG6530" s="768"/>
      <c r="CH6530" s="768"/>
      <c r="CI6530" s="850"/>
    </row>
    <row r="6531" spans="85:87" x14ac:dyDescent="0.25">
      <c r="CG6531" s="768"/>
      <c r="CH6531" s="768"/>
      <c r="CI6531" s="850"/>
    </row>
    <row r="6532" spans="85:87" x14ac:dyDescent="0.25">
      <c r="CG6532" s="768"/>
      <c r="CH6532" s="768"/>
      <c r="CI6532" s="850"/>
    </row>
    <row r="6533" spans="85:87" x14ac:dyDescent="0.25">
      <c r="CG6533" s="768"/>
      <c r="CH6533" s="768"/>
      <c r="CI6533" s="850"/>
    </row>
    <row r="6534" spans="85:87" x14ac:dyDescent="0.25">
      <c r="CG6534" s="768"/>
      <c r="CH6534" s="768"/>
      <c r="CI6534" s="850"/>
    </row>
    <row r="6535" spans="85:87" x14ac:dyDescent="0.25">
      <c r="CG6535" s="768"/>
      <c r="CH6535" s="768"/>
      <c r="CI6535" s="850"/>
    </row>
    <row r="6536" spans="85:87" x14ac:dyDescent="0.25">
      <c r="CG6536" s="768"/>
      <c r="CH6536" s="768"/>
      <c r="CI6536" s="850"/>
    </row>
    <row r="6537" spans="85:87" x14ac:dyDescent="0.25">
      <c r="CG6537" s="768"/>
      <c r="CH6537" s="768"/>
      <c r="CI6537" s="850"/>
    </row>
    <row r="6538" spans="85:87" x14ac:dyDescent="0.25">
      <c r="CG6538" s="768"/>
      <c r="CH6538" s="768"/>
      <c r="CI6538" s="850"/>
    </row>
    <row r="6539" spans="85:87" x14ac:dyDescent="0.25">
      <c r="CG6539" s="768"/>
      <c r="CH6539" s="768"/>
      <c r="CI6539" s="850"/>
    </row>
    <row r="6540" spans="85:87" x14ac:dyDescent="0.25">
      <c r="CG6540" s="768"/>
      <c r="CH6540" s="768"/>
      <c r="CI6540" s="850"/>
    </row>
    <row r="6541" spans="85:87" x14ac:dyDescent="0.25">
      <c r="CG6541" s="768"/>
      <c r="CH6541" s="768"/>
      <c r="CI6541" s="850"/>
    </row>
    <row r="6542" spans="85:87" x14ac:dyDescent="0.25">
      <c r="CG6542" s="768"/>
      <c r="CH6542" s="768"/>
      <c r="CI6542" s="850"/>
    </row>
    <row r="6543" spans="85:87" x14ac:dyDescent="0.25">
      <c r="CG6543" s="768"/>
      <c r="CH6543" s="768"/>
      <c r="CI6543" s="850"/>
    </row>
    <row r="6544" spans="85:87" x14ac:dyDescent="0.25">
      <c r="CG6544" s="768"/>
      <c r="CH6544" s="768"/>
      <c r="CI6544" s="850"/>
    </row>
    <row r="6545" spans="85:87" x14ac:dyDescent="0.25">
      <c r="CG6545" s="768"/>
      <c r="CH6545" s="768"/>
      <c r="CI6545" s="850"/>
    </row>
    <row r="6546" spans="85:87" x14ac:dyDescent="0.25">
      <c r="CG6546" s="768"/>
      <c r="CH6546" s="768"/>
      <c r="CI6546" s="850"/>
    </row>
    <row r="6547" spans="85:87" x14ac:dyDescent="0.25">
      <c r="CG6547" s="768"/>
      <c r="CH6547" s="768"/>
      <c r="CI6547" s="850"/>
    </row>
    <row r="6548" spans="85:87" x14ac:dyDescent="0.25">
      <c r="CG6548" s="768"/>
      <c r="CH6548" s="768"/>
      <c r="CI6548" s="850"/>
    </row>
    <row r="6549" spans="85:87" x14ac:dyDescent="0.25">
      <c r="CG6549" s="768"/>
      <c r="CH6549" s="768"/>
      <c r="CI6549" s="850"/>
    </row>
    <row r="6550" spans="85:87" x14ac:dyDescent="0.25">
      <c r="CG6550" s="768"/>
      <c r="CH6550" s="768"/>
      <c r="CI6550" s="850"/>
    </row>
    <row r="6551" spans="85:87" x14ac:dyDescent="0.25">
      <c r="CG6551" s="768"/>
      <c r="CH6551" s="768"/>
      <c r="CI6551" s="850"/>
    </row>
    <row r="6552" spans="85:87" x14ac:dyDescent="0.25">
      <c r="CG6552" s="768"/>
      <c r="CH6552" s="768"/>
      <c r="CI6552" s="850"/>
    </row>
    <row r="6553" spans="85:87" x14ac:dyDescent="0.25">
      <c r="CG6553" s="768"/>
      <c r="CH6553" s="768"/>
      <c r="CI6553" s="850"/>
    </row>
    <row r="6554" spans="85:87" x14ac:dyDescent="0.25">
      <c r="CG6554" s="768"/>
      <c r="CH6554" s="768"/>
      <c r="CI6554" s="850"/>
    </row>
    <row r="6555" spans="85:87" x14ac:dyDescent="0.25">
      <c r="CG6555" s="768"/>
      <c r="CH6555" s="768"/>
      <c r="CI6555" s="850"/>
    </row>
    <row r="6556" spans="85:87" x14ac:dyDescent="0.25">
      <c r="CG6556" s="768"/>
      <c r="CH6556" s="768"/>
      <c r="CI6556" s="850"/>
    </row>
    <row r="6557" spans="85:87" x14ac:dyDescent="0.25">
      <c r="CG6557" s="768"/>
      <c r="CH6557" s="768"/>
      <c r="CI6557" s="850"/>
    </row>
    <row r="6558" spans="85:87" x14ac:dyDescent="0.25">
      <c r="CG6558" s="768"/>
      <c r="CH6558" s="768"/>
      <c r="CI6558" s="850"/>
    </row>
    <row r="6559" spans="85:87" x14ac:dyDescent="0.25">
      <c r="CG6559" s="768"/>
      <c r="CH6559" s="768"/>
      <c r="CI6559" s="850"/>
    </row>
    <row r="6560" spans="85:87" x14ac:dyDescent="0.25">
      <c r="CG6560" s="768"/>
      <c r="CH6560" s="768"/>
      <c r="CI6560" s="850"/>
    </row>
    <row r="6561" spans="85:87" x14ac:dyDescent="0.25">
      <c r="CG6561" s="768"/>
      <c r="CH6561" s="768"/>
      <c r="CI6561" s="850"/>
    </row>
    <row r="6562" spans="85:87" x14ac:dyDescent="0.25">
      <c r="CG6562" s="768"/>
      <c r="CH6562" s="768"/>
      <c r="CI6562" s="850"/>
    </row>
    <row r="6563" spans="85:87" x14ac:dyDescent="0.25">
      <c r="CG6563" s="768"/>
      <c r="CH6563" s="768"/>
      <c r="CI6563" s="850"/>
    </row>
    <row r="6564" spans="85:87" x14ac:dyDescent="0.25">
      <c r="CG6564" s="768"/>
      <c r="CH6564" s="768"/>
      <c r="CI6564" s="850"/>
    </row>
    <row r="6565" spans="85:87" x14ac:dyDescent="0.25">
      <c r="CG6565" s="768"/>
      <c r="CH6565" s="768"/>
      <c r="CI6565" s="850"/>
    </row>
    <row r="6566" spans="85:87" x14ac:dyDescent="0.25">
      <c r="CG6566" s="768"/>
      <c r="CH6566" s="768"/>
      <c r="CI6566" s="850"/>
    </row>
    <row r="6567" spans="85:87" x14ac:dyDescent="0.25">
      <c r="CG6567" s="768"/>
      <c r="CH6567" s="768"/>
      <c r="CI6567" s="850"/>
    </row>
    <row r="6568" spans="85:87" x14ac:dyDescent="0.25">
      <c r="CG6568" s="768"/>
      <c r="CH6568" s="768"/>
      <c r="CI6568" s="850"/>
    </row>
    <row r="6569" spans="85:87" x14ac:dyDescent="0.25">
      <c r="CG6569" s="768"/>
      <c r="CH6569" s="768"/>
      <c r="CI6569" s="850"/>
    </row>
    <row r="6570" spans="85:87" x14ac:dyDescent="0.25">
      <c r="CG6570" s="768"/>
      <c r="CH6570" s="768"/>
      <c r="CI6570" s="850"/>
    </row>
    <row r="6571" spans="85:87" x14ac:dyDescent="0.25">
      <c r="CG6571" s="768"/>
      <c r="CH6571" s="768"/>
      <c r="CI6571" s="850"/>
    </row>
    <row r="6572" spans="85:87" x14ac:dyDescent="0.25">
      <c r="CG6572" s="768"/>
      <c r="CH6572" s="768"/>
      <c r="CI6572" s="850"/>
    </row>
    <row r="6573" spans="85:87" x14ac:dyDescent="0.25">
      <c r="CG6573" s="768"/>
      <c r="CH6573" s="768"/>
      <c r="CI6573" s="850"/>
    </row>
    <row r="6574" spans="85:87" x14ac:dyDescent="0.25">
      <c r="CG6574" s="768"/>
      <c r="CH6574" s="768"/>
      <c r="CI6574" s="850"/>
    </row>
    <row r="6575" spans="85:87" x14ac:dyDescent="0.25">
      <c r="CG6575" s="768"/>
      <c r="CH6575" s="768"/>
      <c r="CI6575" s="850"/>
    </row>
    <row r="6576" spans="85:87" x14ac:dyDescent="0.25">
      <c r="CG6576" s="768"/>
      <c r="CH6576" s="768"/>
      <c r="CI6576" s="850"/>
    </row>
    <row r="6577" spans="85:87" x14ac:dyDescent="0.25">
      <c r="CG6577" s="768"/>
      <c r="CH6577" s="768"/>
      <c r="CI6577" s="850"/>
    </row>
    <row r="6578" spans="85:87" x14ac:dyDescent="0.25">
      <c r="CG6578" s="768"/>
      <c r="CH6578" s="768"/>
      <c r="CI6578" s="850"/>
    </row>
    <row r="6579" spans="85:87" x14ac:dyDescent="0.25">
      <c r="CG6579" s="768"/>
      <c r="CH6579" s="768"/>
      <c r="CI6579" s="850"/>
    </row>
    <row r="6580" spans="85:87" x14ac:dyDescent="0.25">
      <c r="CG6580" s="768"/>
      <c r="CH6580" s="768"/>
      <c r="CI6580" s="850"/>
    </row>
    <row r="6581" spans="85:87" x14ac:dyDescent="0.25">
      <c r="CG6581" s="768"/>
      <c r="CH6581" s="768"/>
      <c r="CI6581" s="850"/>
    </row>
    <row r="6582" spans="85:87" x14ac:dyDescent="0.25">
      <c r="CG6582" s="768"/>
      <c r="CH6582" s="768"/>
      <c r="CI6582" s="850"/>
    </row>
    <row r="6583" spans="85:87" x14ac:dyDescent="0.25">
      <c r="CG6583" s="768"/>
      <c r="CH6583" s="768"/>
      <c r="CI6583" s="850"/>
    </row>
    <row r="6584" spans="85:87" x14ac:dyDescent="0.25">
      <c r="CG6584" s="768"/>
      <c r="CH6584" s="768"/>
      <c r="CI6584" s="850"/>
    </row>
    <row r="6585" spans="85:87" x14ac:dyDescent="0.25">
      <c r="CG6585" s="768"/>
      <c r="CH6585" s="768"/>
      <c r="CI6585" s="850"/>
    </row>
    <row r="6586" spans="85:87" x14ac:dyDescent="0.25">
      <c r="CG6586" s="768"/>
      <c r="CH6586" s="768"/>
      <c r="CI6586" s="850"/>
    </row>
    <row r="6587" spans="85:87" x14ac:dyDescent="0.25">
      <c r="CG6587" s="768"/>
      <c r="CH6587" s="768"/>
      <c r="CI6587" s="850"/>
    </row>
    <row r="6588" spans="85:87" x14ac:dyDescent="0.25">
      <c r="CG6588" s="768"/>
      <c r="CH6588" s="768"/>
      <c r="CI6588" s="850"/>
    </row>
    <row r="6589" spans="85:87" x14ac:dyDescent="0.25">
      <c r="CG6589" s="768"/>
      <c r="CH6589" s="768"/>
      <c r="CI6589" s="850"/>
    </row>
    <row r="6590" spans="85:87" x14ac:dyDescent="0.25">
      <c r="CG6590" s="768"/>
      <c r="CH6590" s="768"/>
      <c r="CI6590" s="850"/>
    </row>
    <row r="6591" spans="85:87" x14ac:dyDescent="0.25">
      <c r="CG6591" s="768"/>
      <c r="CH6591" s="768"/>
      <c r="CI6591" s="850"/>
    </row>
    <row r="6592" spans="85:87" x14ac:dyDescent="0.25">
      <c r="CG6592" s="768"/>
      <c r="CH6592" s="768"/>
      <c r="CI6592" s="850"/>
    </row>
    <row r="6593" spans="85:87" x14ac:dyDescent="0.25">
      <c r="CG6593" s="768"/>
      <c r="CH6593" s="768"/>
      <c r="CI6593" s="850"/>
    </row>
    <row r="6594" spans="85:87" x14ac:dyDescent="0.25">
      <c r="CG6594" s="768"/>
      <c r="CH6594" s="768"/>
      <c r="CI6594" s="850"/>
    </row>
    <row r="6595" spans="85:87" x14ac:dyDescent="0.25">
      <c r="CG6595" s="768"/>
      <c r="CH6595" s="768"/>
      <c r="CI6595" s="850"/>
    </row>
    <row r="6596" spans="85:87" x14ac:dyDescent="0.25">
      <c r="CG6596" s="768"/>
      <c r="CH6596" s="768"/>
      <c r="CI6596" s="850"/>
    </row>
    <row r="6597" spans="85:87" x14ac:dyDescent="0.25">
      <c r="CG6597" s="768"/>
      <c r="CH6597" s="768"/>
      <c r="CI6597" s="850"/>
    </row>
    <row r="6598" spans="85:87" x14ac:dyDescent="0.25">
      <c r="CG6598" s="768"/>
      <c r="CH6598" s="768"/>
      <c r="CI6598" s="850"/>
    </row>
    <row r="6599" spans="85:87" x14ac:dyDescent="0.25">
      <c r="CG6599" s="768"/>
      <c r="CH6599" s="768"/>
      <c r="CI6599" s="850"/>
    </row>
    <row r="6600" spans="85:87" x14ac:dyDescent="0.25">
      <c r="CG6600" s="768"/>
      <c r="CH6600" s="768"/>
      <c r="CI6600" s="850"/>
    </row>
    <row r="6601" spans="85:87" x14ac:dyDescent="0.25">
      <c r="CG6601" s="768"/>
      <c r="CH6601" s="768"/>
      <c r="CI6601" s="850"/>
    </row>
    <row r="6602" spans="85:87" x14ac:dyDescent="0.25">
      <c r="CG6602" s="768"/>
      <c r="CH6602" s="768"/>
      <c r="CI6602" s="850"/>
    </row>
    <row r="6603" spans="85:87" x14ac:dyDescent="0.25">
      <c r="CG6603" s="768"/>
      <c r="CH6603" s="768"/>
      <c r="CI6603" s="850"/>
    </row>
    <row r="6604" spans="85:87" x14ac:dyDescent="0.25">
      <c r="CG6604" s="768"/>
      <c r="CH6604" s="768"/>
      <c r="CI6604" s="850"/>
    </row>
    <row r="6605" spans="85:87" x14ac:dyDescent="0.25">
      <c r="CG6605" s="768"/>
      <c r="CH6605" s="768"/>
      <c r="CI6605" s="850"/>
    </row>
    <row r="6606" spans="85:87" x14ac:dyDescent="0.25">
      <c r="CG6606" s="768"/>
      <c r="CH6606" s="768"/>
      <c r="CI6606" s="850"/>
    </row>
    <row r="6607" spans="85:87" x14ac:dyDescent="0.25">
      <c r="CG6607" s="768"/>
      <c r="CH6607" s="768"/>
      <c r="CI6607" s="850"/>
    </row>
    <row r="6608" spans="85:87" x14ac:dyDescent="0.25">
      <c r="CG6608" s="768"/>
      <c r="CH6608" s="768"/>
      <c r="CI6608" s="850"/>
    </row>
    <row r="6609" spans="85:87" x14ac:dyDescent="0.25">
      <c r="CG6609" s="768"/>
      <c r="CH6609" s="768"/>
      <c r="CI6609" s="850"/>
    </row>
    <row r="6610" spans="85:87" x14ac:dyDescent="0.25">
      <c r="CG6610" s="768"/>
      <c r="CH6610" s="768"/>
      <c r="CI6610" s="850"/>
    </row>
    <row r="6611" spans="85:87" x14ac:dyDescent="0.25">
      <c r="CG6611" s="768"/>
      <c r="CH6611" s="768"/>
      <c r="CI6611" s="850"/>
    </row>
    <row r="6612" spans="85:87" x14ac:dyDescent="0.25">
      <c r="CG6612" s="768"/>
      <c r="CH6612" s="768"/>
      <c r="CI6612" s="850"/>
    </row>
    <row r="6613" spans="85:87" x14ac:dyDescent="0.25">
      <c r="CG6613" s="768"/>
      <c r="CH6613" s="768"/>
      <c r="CI6613" s="850"/>
    </row>
    <row r="6614" spans="85:87" x14ac:dyDescent="0.25">
      <c r="CG6614" s="768"/>
      <c r="CH6614" s="768"/>
      <c r="CI6614" s="850"/>
    </row>
    <row r="6615" spans="85:87" x14ac:dyDescent="0.25">
      <c r="CG6615" s="768"/>
      <c r="CH6615" s="768"/>
      <c r="CI6615" s="850"/>
    </row>
    <row r="6616" spans="85:87" x14ac:dyDescent="0.25">
      <c r="CG6616" s="768"/>
      <c r="CH6616" s="768"/>
      <c r="CI6616" s="850"/>
    </row>
    <row r="6617" spans="85:87" x14ac:dyDescent="0.25">
      <c r="CG6617" s="768"/>
      <c r="CH6617" s="768"/>
      <c r="CI6617" s="850"/>
    </row>
    <row r="6618" spans="85:87" x14ac:dyDescent="0.25">
      <c r="CG6618" s="768"/>
      <c r="CH6618" s="768"/>
      <c r="CI6618" s="850"/>
    </row>
    <row r="6619" spans="85:87" x14ac:dyDescent="0.25">
      <c r="CG6619" s="768"/>
      <c r="CH6619" s="768"/>
      <c r="CI6619" s="850"/>
    </row>
    <row r="6620" spans="85:87" x14ac:dyDescent="0.25">
      <c r="CG6620" s="768"/>
      <c r="CH6620" s="768"/>
      <c r="CI6620" s="850"/>
    </row>
    <row r="6621" spans="85:87" x14ac:dyDescent="0.25">
      <c r="CG6621" s="768"/>
      <c r="CH6621" s="768"/>
      <c r="CI6621" s="850"/>
    </row>
    <row r="6622" spans="85:87" x14ac:dyDescent="0.25">
      <c r="CG6622" s="768"/>
      <c r="CH6622" s="768"/>
      <c r="CI6622" s="850"/>
    </row>
    <row r="6623" spans="85:87" x14ac:dyDescent="0.25">
      <c r="CG6623" s="768"/>
      <c r="CH6623" s="768"/>
      <c r="CI6623" s="850"/>
    </row>
    <row r="6624" spans="85:87" x14ac:dyDescent="0.25">
      <c r="CG6624" s="768"/>
      <c r="CH6624" s="768"/>
      <c r="CI6624" s="850"/>
    </row>
    <row r="6625" spans="85:87" x14ac:dyDescent="0.25">
      <c r="CG6625" s="768"/>
      <c r="CH6625" s="768"/>
      <c r="CI6625" s="850"/>
    </row>
    <row r="6626" spans="85:87" x14ac:dyDescent="0.25">
      <c r="CG6626" s="768"/>
      <c r="CH6626" s="768"/>
      <c r="CI6626" s="850"/>
    </row>
    <row r="6627" spans="85:87" x14ac:dyDescent="0.25">
      <c r="CG6627" s="768"/>
      <c r="CH6627" s="768"/>
      <c r="CI6627" s="850"/>
    </row>
    <row r="6628" spans="85:87" x14ac:dyDescent="0.25">
      <c r="CG6628" s="768"/>
      <c r="CH6628" s="768"/>
      <c r="CI6628" s="850"/>
    </row>
    <row r="6629" spans="85:87" x14ac:dyDescent="0.25">
      <c r="CG6629" s="768"/>
      <c r="CH6629" s="768"/>
      <c r="CI6629" s="850"/>
    </row>
    <row r="6630" spans="85:87" x14ac:dyDescent="0.25">
      <c r="CG6630" s="768"/>
      <c r="CH6630" s="768"/>
      <c r="CI6630" s="850"/>
    </row>
    <row r="6631" spans="85:87" x14ac:dyDescent="0.25">
      <c r="CG6631" s="768"/>
      <c r="CH6631" s="768"/>
      <c r="CI6631" s="850"/>
    </row>
    <row r="6632" spans="85:87" x14ac:dyDescent="0.25">
      <c r="CG6632" s="768"/>
      <c r="CH6632" s="768"/>
      <c r="CI6632" s="850"/>
    </row>
    <row r="6633" spans="85:87" x14ac:dyDescent="0.25">
      <c r="CG6633" s="768"/>
      <c r="CH6633" s="768"/>
      <c r="CI6633" s="850"/>
    </row>
    <row r="6634" spans="85:87" x14ac:dyDescent="0.25">
      <c r="CG6634" s="768"/>
      <c r="CH6634" s="768"/>
      <c r="CI6634" s="850"/>
    </row>
    <row r="6635" spans="85:87" x14ac:dyDescent="0.25">
      <c r="CG6635" s="768"/>
      <c r="CH6635" s="768"/>
      <c r="CI6635" s="850"/>
    </row>
    <row r="6636" spans="85:87" x14ac:dyDescent="0.25">
      <c r="CG6636" s="768"/>
      <c r="CH6636" s="768"/>
      <c r="CI6636" s="850"/>
    </row>
    <row r="6637" spans="85:87" x14ac:dyDescent="0.25">
      <c r="CG6637" s="768"/>
      <c r="CH6637" s="768"/>
      <c r="CI6637" s="850"/>
    </row>
    <row r="6638" spans="85:87" x14ac:dyDescent="0.25">
      <c r="CG6638" s="768"/>
      <c r="CH6638" s="768"/>
      <c r="CI6638" s="850"/>
    </row>
    <row r="6639" spans="85:87" x14ac:dyDescent="0.25">
      <c r="CG6639" s="768"/>
      <c r="CH6639" s="768"/>
      <c r="CI6639" s="850"/>
    </row>
    <row r="6640" spans="85:87" x14ac:dyDescent="0.25">
      <c r="CG6640" s="768"/>
      <c r="CH6640" s="768"/>
      <c r="CI6640" s="850"/>
    </row>
    <row r="6641" spans="85:87" x14ac:dyDescent="0.25">
      <c r="CG6641" s="768"/>
      <c r="CH6641" s="768"/>
      <c r="CI6641" s="850"/>
    </row>
    <row r="6642" spans="85:87" x14ac:dyDescent="0.25">
      <c r="CG6642" s="768"/>
      <c r="CH6642" s="768"/>
      <c r="CI6642" s="850"/>
    </row>
    <row r="6643" spans="85:87" x14ac:dyDescent="0.25">
      <c r="CG6643" s="768"/>
      <c r="CH6643" s="768"/>
      <c r="CI6643" s="850"/>
    </row>
    <row r="6644" spans="85:87" x14ac:dyDescent="0.25">
      <c r="CG6644" s="768"/>
      <c r="CH6644" s="768"/>
      <c r="CI6644" s="850"/>
    </row>
    <row r="6645" spans="85:87" x14ac:dyDescent="0.25">
      <c r="CG6645" s="768"/>
      <c r="CH6645" s="768"/>
      <c r="CI6645" s="850"/>
    </row>
    <row r="6646" spans="85:87" x14ac:dyDescent="0.25">
      <c r="CG6646" s="768"/>
      <c r="CH6646" s="768"/>
      <c r="CI6646" s="850"/>
    </row>
    <row r="6647" spans="85:87" x14ac:dyDescent="0.25">
      <c r="CG6647" s="768"/>
      <c r="CH6647" s="768"/>
      <c r="CI6647" s="850"/>
    </row>
    <row r="6648" spans="85:87" x14ac:dyDescent="0.25">
      <c r="CG6648" s="768"/>
      <c r="CH6648" s="768"/>
      <c r="CI6648" s="850"/>
    </row>
    <row r="6649" spans="85:87" x14ac:dyDescent="0.25">
      <c r="CG6649" s="768"/>
      <c r="CH6649" s="768"/>
      <c r="CI6649" s="850"/>
    </row>
    <row r="6650" spans="85:87" x14ac:dyDescent="0.25">
      <c r="CG6650" s="768"/>
      <c r="CH6650" s="768"/>
      <c r="CI6650" s="850"/>
    </row>
    <row r="6651" spans="85:87" x14ac:dyDescent="0.25">
      <c r="CG6651" s="768"/>
      <c r="CH6651" s="768"/>
      <c r="CI6651" s="850"/>
    </row>
    <row r="6652" spans="85:87" x14ac:dyDescent="0.25">
      <c r="CG6652" s="768"/>
      <c r="CH6652" s="768"/>
      <c r="CI6652" s="850"/>
    </row>
    <row r="6653" spans="85:87" x14ac:dyDescent="0.25">
      <c r="CG6653" s="768"/>
      <c r="CH6653" s="768"/>
      <c r="CI6653" s="850"/>
    </row>
    <row r="6654" spans="85:87" x14ac:dyDescent="0.25">
      <c r="CG6654" s="768"/>
      <c r="CH6654" s="768"/>
      <c r="CI6654" s="850"/>
    </row>
    <row r="6655" spans="85:87" x14ac:dyDescent="0.25">
      <c r="CG6655" s="768"/>
      <c r="CH6655" s="768"/>
      <c r="CI6655" s="850"/>
    </row>
    <row r="6656" spans="85:87" x14ac:dyDescent="0.25">
      <c r="CG6656" s="768"/>
      <c r="CH6656" s="768"/>
      <c r="CI6656" s="850"/>
    </row>
    <row r="6657" spans="85:87" x14ac:dyDescent="0.25">
      <c r="CG6657" s="768"/>
      <c r="CH6657" s="768"/>
      <c r="CI6657" s="850"/>
    </row>
    <row r="6658" spans="85:87" x14ac:dyDescent="0.25">
      <c r="CG6658" s="768"/>
      <c r="CH6658" s="768"/>
      <c r="CI6658" s="850"/>
    </row>
    <row r="6659" spans="85:87" x14ac:dyDescent="0.25">
      <c r="CG6659" s="768"/>
      <c r="CH6659" s="768"/>
      <c r="CI6659" s="850"/>
    </row>
    <row r="6660" spans="85:87" x14ac:dyDescent="0.25">
      <c r="CG6660" s="768"/>
      <c r="CH6660" s="768"/>
      <c r="CI6660" s="850"/>
    </row>
    <row r="6661" spans="85:87" x14ac:dyDescent="0.25">
      <c r="CG6661" s="768"/>
      <c r="CH6661" s="768"/>
      <c r="CI6661" s="850"/>
    </row>
    <row r="6662" spans="85:87" x14ac:dyDescent="0.25">
      <c r="CG6662" s="768"/>
      <c r="CH6662" s="768"/>
      <c r="CI6662" s="850"/>
    </row>
    <row r="6663" spans="85:87" x14ac:dyDescent="0.25">
      <c r="CG6663" s="768"/>
      <c r="CH6663" s="768"/>
      <c r="CI6663" s="850"/>
    </row>
    <row r="6664" spans="85:87" x14ac:dyDescent="0.25">
      <c r="CG6664" s="768"/>
      <c r="CH6664" s="768"/>
      <c r="CI6664" s="850"/>
    </row>
    <row r="6665" spans="85:87" x14ac:dyDescent="0.25">
      <c r="CG6665" s="768"/>
      <c r="CH6665" s="768"/>
      <c r="CI6665" s="850"/>
    </row>
    <row r="6666" spans="85:87" x14ac:dyDescent="0.25">
      <c r="CG6666" s="768"/>
      <c r="CH6666" s="768"/>
      <c r="CI6666" s="850"/>
    </row>
    <row r="6667" spans="85:87" x14ac:dyDescent="0.25">
      <c r="CG6667" s="768"/>
      <c r="CH6667" s="768"/>
      <c r="CI6667" s="850"/>
    </row>
    <row r="6668" spans="85:87" x14ac:dyDescent="0.25">
      <c r="CG6668" s="768"/>
      <c r="CH6668" s="768"/>
      <c r="CI6668" s="850"/>
    </row>
    <row r="6669" spans="85:87" x14ac:dyDescent="0.25">
      <c r="CG6669" s="768"/>
      <c r="CH6669" s="768"/>
      <c r="CI6669" s="850"/>
    </row>
    <row r="6670" spans="85:87" x14ac:dyDescent="0.25">
      <c r="CG6670" s="768"/>
      <c r="CH6670" s="768"/>
      <c r="CI6670" s="850"/>
    </row>
    <row r="6671" spans="85:87" x14ac:dyDescent="0.25">
      <c r="CG6671" s="768"/>
      <c r="CH6671" s="768"/>
      <c r="CI6671" s="850"/>
    </row>
    <row r="6672" spans="85:87" x14ac:dyDescent="0.25">
      <c r="CG6672" s="768"/>
      <c r="CH6672" s="768"/>
      <c r="CI6672" s="850"/>
    </row>
    <row r="6673" spans="85:87" x14ac:dyDescent="0.25">
      <c r="CG6673" s="768"/>
      <c r="CH6673" s="768"/>
      <c r="CI6673" s="850"/>
    </row>
    <row r="6674" spans="85:87" x14ac:dyDescent="0.25">
      <c r="CG6674" s="768"/>
      <c r="CH6674" s="768"/>
      <c r="CI6674" s="850"/>
    </row>
    <row r="6675" spans="85:87" x14ac:dyDescent="0.25">
      <c r="CG6675" s="768"/>
      <c r="CH6675" s="768"/>
      <c r="CI6675" s="850"/>
    </row>
    <row r="6676" spans="85:87" x14ac:dyDescent="0.25">
      <c r="CG6676" s="768"/>
      <c r="CH6676" s="768"/>
      <c r="CI6676" s="850"/>
    </row>
    <row r="6677" spans="85:87" x14ac:dyDescent="0.25">
      <c r="CG6677" s="768"/>
      <c r="CH6677" s="768"/>
      <c r="CI6677" s="850"/>
    </row>
    <row r="6678" spans="85:87" x14ac:dyDescent="0.25">
      <c r="CG6678" s="768"/>
      <c r="CH6678" s="768"/>
      <c r="CI6678" s="850"/>
    </row>
    <row r="6679" spans="85:87" x14ac:dyDescent="0.25">
      <c r="CG6679" s="768"/>
      <c r="CH6679" s="768"/>
      <c r="CI6679" s="850"/>
    </row>
    <row r="6680" spans="85:87" x14ac:dyDescent="0.25">
      <c r="CG6680" s="768"/>
      <c r="CH6680" s="768"/>
      <c r="CI6680" s="850"/>
    </row>
    <row r="6681" spans="85:87" x14ac:dyDescent="0.25">
      <c r="CG6681" s="768"/>
      <c r="CH6681" s="768"/>
      <c r="CI6681" s="850"/>
    </row>
    <row r="6682" spans="85:87" x14ac:dyDescent="0.25">
      <c r="CG6682" s="768"/>
      <c r="CH6682" s="768"/>
      <c r="CI6682" s="850"/>
    </row>
    <row r="6683" spans="85:87" x14ac:dyDescent="0.25">
      <c r="CG6683" s="768"/>
      <c r="CH6683" s="768"/>
      <c r="CI6683" s="850"/>
    </row>
    <row r="6684" spans="85:87" x14ac:dyDescent="0.25">
      <c r="CG6684" s="768"/>
      <c r="CH6684" s="768"/>
      <c r="CI6684" s="850"/>
    </row>
    <row r="6685" spans="85:87" x14ac:dyDescent="0.25">
      <c r="CG6685" s="768"/>
      <c r="CH6685" s="768"/>
      <c r="CI6685" s="850"/>
    </row>
    <row r="6686" spans="85:87" x14ac:dyDescent="0.25">
      <c r="CG6686" s="768"/>
      <c r="CH6686" s="768"/>
      <c r="CI6686" s="850"/>
    </row>
    <row r="6687" spans="85:87" x14ac:dyDescent="0.25">
      <c r="CG6687" s="768"/>
      <c r="CH6687" s="768"/>
      <c r="CI6687" s="850"/>
    </row>
    <row r="6688" spans="85:87" x14ac:dyDescent="0.25">
      <c r="CG6688" s="768"/>
      <c r="CH6688" s="768"/>
      <c r="CI6688" s="850"/>
    </row>
    <row r="6689" spans="85:87" x14ac:dyDescent="0.25">
      <c r="CG6689" s="768"/>
      <c r="CH6689" s="768"/>
      <c r="CI6689" s="850"/>
    </row>
    <row r="6690" spans="85:87" x14ac:dyDescent="0.25">
      <c r="CG6690" s="768"/>
      <c r="CH6690" s="768"/>
      <c r="CI6690" s="850"/>
    </row>
    <row r="6691" spans="85:87" x14ac:dyDescent="0.25">
      <c r="CG6691" s="768"/>
      <c r="CH6691" s="768"/>
      <c r="CI6691" s="850"/>
    </row>
    <row r="6692" spans="85:87" x14ac:dyDescent="0.25">
      <c r="CG6692" s="768"/>
      <c r="CH6692" s="768"/>
      <c r="CI6692" s="850"/>
    </row>
    <row r="6693" spans="85:87" x14ac:dyDescent="0.25">
      <c r="CG6693" s="768"/>
      <c r="CH6693" s="768"/>
      <c r="CI6693" s="850"/>
    </row>
    <row r="6694" spans="85:87" x14ac:dyDescent="0.25">
      <c r="CG6694" s="768"/>
      <c r="CH6694" s="768"/>
      <c r="CI6694" s="850"/>
    </row>
    <row r="6695" spans="85:87" x14ac:dyDescent="0.25">
      <c r="CG6695" s="768"/>
      <c r="CH6695" s="768"/>
      <c r="CI6695" s="850"/>
    </row>
    <row r="6696" spans="85:87" x14ac:dyDescent="0.25">
      <c r="CG6696" s="768"/>
      <c r="CH6696" s="768"/>
      <c r="CI6696" s="850"/>
    </row>
    <row r="6697" spans="85:87" x14ac:dyDescent="0.25">
      <c r="CG6697" s="768"/>
      <c r="CH6697" s="768"/>
      <c r="CI6697" s="850"/>
    </row>
    <row r="6698" spans="85:87" x14ac:dyDescent="0.25">
      <c r="CG6698" s="768"/>
      <c r="CH6698" s="768"/>
      <c r="CI6698" s="850"/>
    </row>
    <row r="6699" spans="85:87" x14ac:dyDescent="0.25">
      <c r="CG6699" s="768"/>
      <c r="CH6699" s="768"/>
      <c r="CI6699" s="850"/>
    </row>
    <row r="6700" spans="85:87" x14ac:dyDescent="0.25">
      <c r="CG6700" s="768"/>
      <c r="CH6700" s="768"/>
      <c r="CI6700" s="850"/>
    </row>
    <row r="6701" spans="85:87" x14ac:dyDescent="0.25">
      <c r="CG6701" s="768"/>
      <c r="CH6701" s="768"/>
      <c r="CI6701" s="850"/>
    </row>
    <row r="6702" spans="85:87" x14ac:dyDescent="0.25">
      <c r="CG6702" s="768"/>
      <c r="CH6702" s="768"/>
      <c r="CI6702" s="850"/>
    </row>
    <row r="6703" spans="85:87" x14ac:dyDescent="0.25">
      <c r="CG6703" s="768"/>
      <c r="CH6703" s="768"/>
      <c r="CI6703" s="850"/>
    </row>
    <row r="6704" spans="85:87" x14ac:dyDescent="0.25">
      <c r="CG6704" s="768"/>
      <c r="CH6704" s="768"/>
      <c r="CI6704" s="850"/>
    </row>
    <row r="6705" spans="85:87" x14ac:dyDescent="0.25">
      <c r="CG6705" s="768"/>
      <c r="CH6705" s="768"/>
      <c r="CI6705" s="850"/>
    </row>
    <row r="6706" spans="85:87" x14ac:dyDescent="0.25">
      <c r="CG6706" s="768"/>
      <c r="CH6706" s="768"/>
      <c r="CI6706" s="850"/>
    </row>
    <row r="6707" spans="85:87" x14ac:dyDescent="0.25">
      <c r="CG6707" s="768"/>
      <c r="CH6707" s="768"/>
      <c r="CI6707" s="850"/>
    </row>
    <row r="6708" spans="85:87" x14ac:dyDescent="0.25">
      <c r="CG6708" s="768"/>
      <c r="CH6708" s="768"/>
      <c r="CI6708" s="850"/>
    </row>
    <row r="6709" spans="85:87" x14ac:dyDescent="0.25">
      <c r="CG6709" s="768"/>
      <c r="CH6709" s="768"/>
      <c r="CI6709" s="850"/>
    </row>
    <row r="6710" spans="85:87" x14ac:dyDescent="0.25">
      <c r="CG6710" s="768"/>
      <c r="CH6710" s="768"/>
      <c r="CI6710" s="850"/>
    </row>
    <row r="6711" spans="85:87" x14ac:dyDescent="0.25">
      <c r="CG6711" s="768"/>
      <c r="CH6711" s="768"/>
      <c r="CI6711" s="850"/>
    </row>
    <row r="6712" spans="85:87" x14ac:dyDescent="0.25">
      <c r="CG6712" s="768"/>
      <c r="CH6712" s="768"/>
      <c r="CI6712" s="850"/>
    </row>
    <row r="6713" spans="85:87" x14ac:dyDescent="0.25">
      <c r="CG6713" s="768"/>
      <c r="CH6713" s="768"/>
      <c r="CI6713" s="850"/>
    </row>
    <row r="6714" spans="85:87" x14ac:dyDescent="0.25">
      <c r="CG6714" s="768"/>
      <c r="CH6714" s="768"/>
      <c r="CI6714" s="850"/>
    </row>
    <row r="6715" spans="85:87" x14ac:dyDescent="0.25">
      <c r="CG6715" s="768"/>
      <c r="CH6715" s="768"/>
      <c r="CI6715" s="850"/>
    </row>
    <row r="6716" spans="85:87" x14ac:dyDescent="0.25">
      <c r="CG6716" s="768"/>
      <c r="CH6716" s="768"/>
      <c r="CI6716" s="850"/>
    </row>
    <row r="6717" spans="85:87" x14ac:dyDescent="0.25">
      <c r="CG6717" s="768"/>
      <c r="CH6717" s="768"/>
      <c r="CI6717" s="850"/>
    </row>
    <row r="6718" spans="85:87" x14ac:dyDescent="0.25">
      <c r="CG6718" s="768"/>
      <c r="CH6718" s="768"/>
      <c r="CI6718" s="850"/>
    </row>
    <row r="6719" spans="85:87" x14ac:dyDescent="0.25">
      <c r="CG6719" s="768"/>
      <c r="CH6719" s="768"/>
      <c r="CI6719" s="850"/>
    </row>
    <row r="6720" spans="85:87" x14ac:dyDescent="0.25">
      <c r="CG6720" s="768"/>
      <c r="CH6720" s="768"/>
      <c r="CI6720" s="850"/>
    </row>
    <row r="6721" spans="85:87" x14ac:dyDescent="0.25">
      <c r="CG6721" s="768"/>
      <c r="CH6721" s="768"/>
      <c r="CI6721" s="850"/>
    </row>
    <row r="6722" spans="85:87" x14ac:dyDescent="0.25">
      <c r="CG6722" s="768"/>
      <c r="CH6722" s="768"/>
      <c r="CI6722" s="850"/>
    </row>
    <row r="6723" spans="85:87" x14ac:dyDescent="0.25">
      <c r="CG6723" s="768"/>
      <c r="CH6723" s="768"/>
      <c r="CI6723" s="850"/>
    </row>
    <row r="6724" spans="85:87" x14ac:dyDescent="0.25">
      <c r="CG6724" s="768"/>
      <c r="CH6724" s="768"/>
      <c r="CI6724" s="850"/>
    </row>
    <row r="6725" spans="85:87" x14ac:dyDescent="0.25">
      <c r="CG6725" s="768"/>
      <c r="CH6725" s="768"/>
      <c r="CI6725" s="850"/>
    </row>
    <row r="6726" spans="85:87" x14ac:dyDescent="0.25">
      <c r="CG6726" s="768"/>
      <c r="CH6726" s="768"/>
      <c r="CI6726" s="850"/>
    </row>
    <row r="6727" spans="85:87" x14ac:dyDescent="0.25">
      <c r="CG6727" s="768"/>
      <c r="CH6727" s="768"/>
      <c r="CI6727" s="850"/>
    </row>
    <row r="6728" spans="85:87" x14ac:dyDescent="0.25">
      <c r="CG6728" s="768"/>
      <c r="CH6728" s="768"/>
      <c r="CI6728" s="850"/>
    </row>
    <row r="6729" spans="85:87" x14ac:dyDescent="0.25">
      <c r="CG6729" s="768"/>
      <c r="CH6729" s="768"/>
      <c r="CI6729" s="850"/>
    </row>
    <row r="6730" spans="85:87" x14ac:dyDescent="0.25">
      <c r="CG6730" s="768"/>
      <c r="CH6730" s="768"/>
      <c r="CI6730" s="850"/>
    </row>
    <row r="6731" spans="85:87" x14ac:dyDescent="0.25">
      <c r="CG6731" s="768"/>
      <c r="CH6731" s="768"/>
      <c r="CI6731" s="850"/>
    </row>
    <row r="6732" spans="85:87" x14ac:dyDescent="0.25">
      <c r="CG6732" s="768"/>
      <c r="CH6732" s="768"/>
      <c r="CI6732" s="850"/>
    </row>
    <row r="6733" spans="85:87" x14ac:dyDescent="0.25">
      <c r="CG6733" s="768"/>
      <c r="CH6733" s="768"/>
      <c r="CI6733" s="850"/>
    </row>
    <row r="6734" spans="85:87" x14ac:dyDescent="0.25">
      <c r="CG6734" s="768"/>
      <c r="CH6734" s="768"/>
      <c r="CI6734" s="850"/>
    </row>
    <row r="6735" spans="85:87" x14ac:dyDescent="0.25">
      <c r="CG6735" s="768"/>
      <c r="CH6735" s="768"/>
      <c r="CI6735" s="850"/>
    </row>
    <row r="6736" spans="85:87" x14ac:dyDescent="0.25">
      <c r="CG6736" s="768"/>
      <c r="CH6736" s="768"/>
      <c r="CI6736" s="850"/>
    </row>
    <row r="6737" spans="85:87" x14ac:dyDescent="0.25">
      <c r="CG6737" s="768"/>
      <c r="CH6737" s="768"/>
      <c r="CI6737" s="850"/>
    </row>
    <row r="6738" spans="85:87" x14ac:dyDescent="0.25">
      <c r="CG6738" s="768"/>
      <c r="CH6738" s="768"/>
      <c r="CI6738" s="850"/>
    </row>
    <row r="6739" spans="85:87" x14ac:dyDescent="0.25">
      <c r="CG6739" s="768"/>
      <c r="CH6739" s="768"/>
      <c r="CI6739" s="850"/>
    </row>
    <row r="6740" spans="85:87" x14ac:dyDescent="0.25">
      <c r="CG6740" s="768"/>
      <c r="CH6740" s="768"/>
      <c r="CI6740" s="850"/>
    </row>
    <row r="6741" spans="85:87" x14ac:dyDescent="0.25">
      <c r="CG6741" s="768"/>
      <c r="CH6741" s="768"/>
      <c r="CI6741" s="850"/>
    </row>
    <row r="6742" spans="85:87" x14ac:dyDescent="0.25">
      <c r="CG6742" s="768"/>
      <c r="CH6742" s="768"/>
      <c r="CI6742" s="850"/>
    </row>
    <row r="6743" spans="85:87" x14ac:dyDescent="0.25">
      <c r="CG6743" s="768"/>
      <c r="CH6743" s="768"/>
      <c r="CI6743" s="850"/>
    </row>
    <row r="6744" spans="85:87" x14ac:dyDescent="0.25">
      <c r="CG6744" s="768"/>
      <c r="CH6744" s="768"/>
      <c r="CI6744" s="850"/>
    </row>
    <row r="6745" spans="85:87" x14ac:dyDescent="0.25">
      <c r="CG6745" s="768"/>
      <c r="CH6745" s="768"/>
      <c r="CI6745" s="850"/>
    </row>
    <row r="6746" spans="85:87" x14ac:dyDescent="0.25">
      <c r="CG6746" s="768"/>
      <c r="CH6746" s="768"/>
      <c r="CI6746" s="850"/>
    </row>
    <row r="6747" spans="85:87" x14ac:dyDescent="0.25">
      <c r="CG6747" s="768"/>
      <c r="CH6747" s="768"/>
      <c r="CI6747" s="850"/>
    </row>
    <row r="6748" spans="85:87" x14ac:dyDescent="0.25">
      <c r="CG6748" s="768"/>
      <c r="CH6748" s="768"/>
      <c r="CI6748" s="850"/>
    </row>
    <row r="6749" spans="85:87" x14ac:dyDescent="0.25">
      <c r="CG6749" s="768"/>
      <c r="CH6749" s="768"/>
      <c r="CI6749" s="850"/>
    </row>
    <row r="6750" spans="85:87" x14ac:dyDescent="0.25">
      <c r="CG6750" s="768"/>
      <c r="CH6750" s="768"/>
      <c r="CI6750" s="850"/>
    </row>
    <row r="6751" spans="85:87" x14ac:dyDescent="0.25">
      <c r="CG6751" s="768"/>
      <c r="CH6751" s="768"/>
      <c r="CI6751" s="850"/>
    </row>
    <row r="6752" spans="85:87" x14ac:dyDescent="0.25">
      <c r="CG6752" s="768"/>
      <c r="CH6752" s="768"/>
      <c r="CI6752" s="850"/>
    </row>
    <row r="6753" spans="85:87" x14ac:dyDescent="0.25">
      <c r="CG6753" s="768"/>
      <c r="CH6753" s="768"/>
      <c r="CI6753" s="850"/>
    </row>
    <row r="6754" spans="85:87" x14ac:dyDescent="0.25">
      <c r="CG6754" s="768"/>
      <c r="CH6754" s="768"/>
      <c r="CI6754" s="850"/>
    </row>
    <row r="6755" spans="85:87" x14ac:dyDescent="0.25">
      <c r="CG6755" s="768"/>
      <c r="CH6755" s="768"/>
      <c r="CI6755" s="850"/>
    </row>
    <row r="6756" spans="85:87" x14ac:dyDescent="0.25">
      <c r="CG6756" s="768"/>
      <c r="CH6756" s="768"/>
      <c r="CI6756" s="850"/>
    </row>
    <row r="6757" spans="85:87" x14ac:dyDescent="0.25">
      <c r="CG6757" s="768"/>
      <c r="CH6757" s="768"/>
      <c r="CI6757" s="850"/>
    </row>
    <row r="6758" spans="85:87" x14ac:dyDescent="0.25">
      <c r="CG6758" s="768"/>
      <c r="CH6758" s="768"/>
      <c r="CI6758" s="850"/>
    </row>
    <row r="6759" spans="85:87" x14ac:dyDescent="0.25">
      <c r="CG6759" s="768"/>
      <c r="CH6759" s="768"/>
      <c r="CI6759" s="850"/>
    </row>
    <row r="6760" spans="85:87" x14ac:dyDescent="0.25">
      <c r="CG6760" s="768"/>
      <c r="CH6760" s="768"/>
      <c r="CI6760" s="850"/>
    </row>
    <row r="6761" spans="85:87" x14ac:dyDescent="0.25">
      <c r="CG6761" s="768"/>
      <c r="CH6761" s="768"/>
      <c r="CI6761" s="850"/>
    </row>
    <row r="6762" spans="85:87" x14ac:dyDescent="0.25">
      <c r="CG6762" s="768"/>
      <c r="CH6762" s="768"/>
      <c r="CI6762" s="850"/>
    </row>
    <row r="6763" spans="85:87" x14ac:dyDescent="0.25">
      <c r="CG6763" s="768"/>
      <c r="CH6763" s="768"/>
      <c r="CI6763" s="850"/>
    </row>
    <row r="6764" spans="85:87" x14ac:dyDescent="0.25">
      <c r="CG6764" s="768"/>
      <c r="CH6764" s="768"/>
      <c r="CI6764" s="850"/>
    </row>
    <row r="6765" spans="85:87" x14ac:dyDescent="0.25">
      <c r="CG6765" s="768"/>
      <c r="CH6765" s="768"/>
      <c r="CI6765" s="850"/>
    </row>
    <row r="6766" spans="85:87" x14ac:dyDescent="0.25">
      <c r="CG6766" s="768"/>
      <c r="CH6766" s="768"/>
      <c r="CI6766" s="850"/>
    </row>
    <row r="6767" spans="85:87" x14ac:dyDescent="0.25">
      <c r="CG6767" s="768"/>
      <c r="CH6767" s="768"/>
      <c r="CI6767" s="850"/>
    </row>
    <row r="6768" spans="85:87" x14ac:dyDescent="0.25">
      <c r="CG6768" s="768"/>
      <c r="CH6768" s="768"/>
      <c r="CI6768" s="850"/>
    </row>
    <row r="6769" spans="85:87" x14ac:dyDescent="0.25">
      <c r="CG6769" s="768"/>
      <c r="CH6769" s="768"/>
      <c r="CI6769" s="850"/>
    </row>
    <row r="6770" spans="85:87" x14ac:dyDescent="0.25">
      <c r="CG6770" s="768"/>
      <c r="CH6770" s="768"/>
      <c r="CI6770" s="850"/>
    </row>
    <row r="6771" spans="85:87" x14ac:dyDescent="0.25">
      <c r="CG6771" s="768"/>
      <c r="CH6771" s="768"/>
      <c r="CI6771" s="850"/>
    </row>
    <row r="6772" spans="85:87" x14ac:dyDescent="0.25">
      <c r="CG6772" s="768"/>
      <c r="CH6772" s="768"/>
      <c r="CI6772" s="850"/>
    </row>
    <row r="6773" spans="85:87" x14ac:dyDescent="0.25">
      <c r="CG6773" s="768"/>
      <c r="CH6773" s="768"/>
      <c r="CI6773" s="850"/>
    </row>
    <row r="6774" spans="85:87" x14ac:dyDescent="0.25">
      <c r="CG6774" s="768"/>
      <c r="CH6774" s="768"/>
      <c r="CI6774" s="850"/>
    </row>
    <row r="6775" spans="85:87" x14ac:dyDescent="0.25">
      <c r="CG6775" s="768"/>
      <c r="CH6775" s="768"/>
      <c r="CI6775" s="850"/>
    </row>
    <row r="6776" spans="85:87" x14ac:dyDescent="0.25">
      <c r="CG6776" s="768"/>
      <c r="CH6776" s="768"/>
      <c r="CI6776" s="850"/>
    </row>
    <row r="6777" spans="85:87" x14ac:dyDescent="0.25">
      <c r="CG6777" s="768"/>
      <c r="CH6777" s="768"/>
      <c r="CI6777" s="850"/>
    </row>
    <row r="6778" spans="85:87" x14ac:dyDescent="0.25">
      <c r="CG6778" s="768"/>
      <c r="CH6778" s="768"/>
      <c r="CI6778" s="850"/>
    </row>
    <row r="6779" spans="85:87" x14ac:dyDescent="0.25">
      <c r="CG6779" s="768"/>
      <c r="CH6779" s="768"/>
      <c r="CI6779" s="850"/>
    </row>
    <row r="6780" spans="85:87" x14ac:dyDescent="0.25">
      <c r="CG6780" s="768"/>
      <c r="CH6780" s="768"/>
      <c r="CI6780" s="850"/>
    </row>
    <row r="6781" spans="85:87" x14ac:dyDescent="0.25">
      <c r="CG6781" s="768"/>
      <c r="CH6781" s="768"/>
      <c r="CI6781" s="850"/>
    </row>
    <row r="6782" spans="85:87" x14ac:dyDescent="0.25">
      <c r="CG6782" s="768"/>
      <c r="CH6782" s="768"/>
      <c r="CI6782" s="850"/>
    </row>
    <row r="6783" spans="85:87" x14ac:dyDescent="0.25">
      <c r="CG6783" s="768"/>
      <c r="CH6783" s="768"/>
      <c r="CI6783" s="850"/>
    </row>
    <row r="6784" spans="85:87" x14ac:dyDescent="0.25">
      <c r="CG6784" s="768"/>
      <c r="CH6784" s="768"/>
      <c r="CI6784" s="850"/>
    </row>
    <row r="6785" spans="85:87" x14ac:dyDescent="0.25">
      <c r="CG6785" s="768"/>
      <c r="CH6785" s="768"/>
      <c r="CI6785" s="850"/>
    </row>
    <row r="6786" spans="85:87" x14ac:dyDescent="0.25">
      <c r="CG6786" s="768"/>
      <c r="CH6786" s="768"/>
      <c r="CI6786" s="850"/>
    </row>
    <row r="6787" spans="85:87" x14ac:dyDescent="0.25">
      <c r="CG6787" s="768"/>
      <c r="CH6787" s="768"/>
      <c r="CI6787" s="850"/>
    </row>
    <row r="6788" spans="85:87" x14ac:dyDescent="0.25">
      <c r="CG6788" s="768"/>
      <c r="CH6788" s="768"/>
      <c r="CI6788" s="850"/>
    </row>
    <row r="6789" spans="85:87" x14ac:dyDescent="0.25">
      <c r="CG6789" s="768"/>
      <c r="CH6789" s="768"/>
      <c r="CI6789" s="850"/>
    </row>
    <row r="6790" spans="85:87" x14ac:dyDescent="0.25">
      <c r="CG6790" s="768"/>
      <c r="CH6790" s="768"/>
      <c r="CI6790" s="850"/>
    </row>
    <row r="6791" spans="85:87" x14ac:dyDescent="0.25">
      <c r="CG6791" s="768"/>
      <c r="CH6791" s="768"/>
      <c r="CI6791" s="850"/>
    </row>
    <row r="6792" spans="85:87" x14ac:dyDescent="0.25">
      <c r="CG6792" s="768"/>
      <c r="CH6792" s="768"/>
      <c r="CI6792" s="850"/>
    </row>
    <row r="6793" spans="85:87" x14ac:dyDescent="0.25">
      <c r="CG6793" s="768"/>
      <c r="CH6793" s="768"/>
      <c r="CI6793" s="850"/>
    </row>
    <row r="6794" spans="85:87" x14ac:dyDescent="0.25">
      <c r="CG6794" s="768"/>
      <c r="CH6794" s="768"/>
      <c r="CI6794" s="850"/>
    </row>
    <row r="6795" spans="85:87" x14ac:dyDescent="0.25">
      <c r="CG6795" s="768"/>
      <c r="CH6795" s="768"/>
      <c r="CI6795" s="850"/>
    </row>
    <row r="6796" spans="85:87" x14ac:dyDescent="0.25">
      <c r="CG6796" s="768"/>
      <c r="CH6796" s="768"/>
      <c r="CI6796" s="850"/>
    </row>
    <row r="6797" spans="85:87" x14ac:dyDescent="0.25">
      <c r="CG6797" s="768"/>
      <c r="CH6797" s="768"/>
      <c r="CI6797" s="850"/>
    </row>
    <row r="6798" spans="85:87" x14ac:dyDescent="0.25">
      <c r="CG6798" s="768"/>
      <c r="CH6798" s="768"/>
      <c r="CI6798" s="850"/>
    </row>
    <row r="6799" spans="85:87" x14ac:dyDescent="0.25">
      <c r="CG6799" s="768"/>
      <c r="CH6799" s="768"/>
      <c r="CI6799" s="850"/>
    </row>
    <row r="6800" spans="85:87" x14ac:dyDescent="0.25">
      <c r="CG6800" s="768"/>
      <c r="CH6800" s="768"/>
      <c r="CI6800" s="850"/>
    </row>
    <row r="6801" spans="85:87" x14ac:dyDescent="0.25">
      <c r="CG6801" s="768"/>
      <c r="CH6801" s="768"/>
      <c r="CI6801" s="850"/>
    </row>
    <row r="6802" spans="85:87" x14ac:dyDescent="0.25">
      <c r="CG6802" s="768"/>
      <c r="CH6802" s="768"/>
      <c r="CI6802" s="850"/>
    </row>
    <row r="6803" spans="85:87" x14ac:dyDescent="0.25">
      <c r="CG6803" s="768"/>
      <c r="CH6803" s="768"/>
      <c r="CI6803" s="850"/>
    </row>
    <row r="6804" spans="85:87" x14ac:dyDescent="0.25">
      <c r="CG6804" s="768"/>
      <c r="CH6804" s="768"/>
      <c r="CI6804" s="850"/>
    </row>
    <row r="6805" spans="85:87" x14ac:dyDescent="0.25">
      <c r="CG6805" s="768"/>
      <c r="CH6805" s="768"/>
      <c r="CI6805" s="850"/>
    </row>
    <row r="6806" spans="85:87" x14ac:dyDescent="0.25">
      <c r="CG6806" s="768"/>
      <c r="CH6806" s="768"/>
      <c r="CI6806" s="850"/>
    </row>
    <row r="6807" spans="85:87" x14ac:dyDescent="0.25">
      <c r="CG6807" s="768"/>
      <c r="CH6807" s="768"/>
      <c r="CI6807" s="850"/>
    </row>
    <row r="6808" spans="85:87" x14ac:dyDescent="0.25">
      <c r="CG6808" s="768"/>
      <c r="CH6808" s="768"/>
      <c r="CI6808" s="850"/>
    </row>
    <row r="6809" spans="85:87" x14ac:dyDescent="0.25">
      <c r="CG6809" s="768"/>
      <c r="CH6809" s="768"/>
      <c r="CI6809" s="850"/>
    </row>
    <row r="6810" spans="85:87" x14ac:dyDescent="0.25">
      <c r="CG6810" s="768"/>
      <c r="CH6810" s="768"/>
      <c r="CI6810" s="850"/>
    </row>
    <row r="6811" spans="85:87" x14ac:dyDescent="0.25">
      <c r="CG6811" s="768"/>
      <c r="CH6811" s="768"/>
      <c r="CI6811" s="850"/>
    </row>
    <row r="6812" spans="85:87" x14ac:dyDescent="0.25">
      <c r="CG6812" s="768"/>
      <c r="CH6812" s="768"/>
      <c r="CI6812" s="850"/>
    </row>
    <row r="6813" spans="85:87" x14ac:dyDescent="0.25">
      <c r="CG6813" s="768"/>
      <c r="CH6813" s="768"/>
      <c r="CI6813" s="850"/>
    </row>
    <row r="6814" spans="85:87" x14ac:dyDescent="0.25">
      <c r="CG6814" s="768"/>
      <c r="CH6814" s="768"/>
      <c r="CI6814" s="850"/>
    </row>
    <row r="6815" spans="85:87" x14ac:dyDescent="0.25">
      <c r="CG6815" s="768"/>
      <c r="CH6815" s="768"/>
      <c r="CI6815" s="850"/>
    </row>
    <row r="6816" spans="85:87" x14ac:dyDescent="0.25">
      <c r="CG6816" s="768"/>
      <c r="CH6816" s="768"/>
      <c r="CI6816" s="850"/>
    </row>
    <row r="6817" spans="85:87" x14ac:dyDescent="0.25">
      <c r="CG6817" s="768"/>
      <c r="CH6817" s="768"/>
      <c r="CI6817" s="850"/>
    </row>
    <row r="6818" spans="85:87" x14ac:dyDescent="0.25">
      <c r="CG6818" s="768"/>
      <c r="CH6818" s="768"/>
      <c r="CI6818" s="850"/>
    </row>
    <row r="6819" spans="85:87" x14ac:dyDescent="0.25">
      <c r="CG6819" s="768"/>
      <c r="CH6819" s="768"/>
      <c r="CI6819" s="850"/>
    </row>
    <row r="6820" spans="85:87" x14ac:dyDescent="0.25">
      <c r="CG6820" s="768"/>
      <c r="CH6820" s="768"/>
      <c r="CI6820" s="850"/>
    </row>
    <row r="6821" spans="85:87" x14ac:dyDescent="0.25">
      <c r="CG6821" s="768"/>
      <c r="CH6821" s="768"/>
      <c r="CI6821" s="850"/>
    </row>
    <row r="6822" spans="85:87" x14ac:dyDescent="0.25">
      <c r="CG6822" s="768"/>
      <c r="CH6822" s="768"/>
      <c r="CI6822" s="850"/>
    </row>
    <row r="6823" spans="85:87" x14ac:dyDescent="0.25">
      <c r="CG6823" s="768"/>
      <c r="CH6823" s="768"/>
      <c r="CI6823" s="850"/>
    </row>
    <row r="6824" spans="85:87" x14ac:dyDescent="0.25">
      <c r="CG6824" s="768"/>
      <c r="CH6824" s="768"/>
      <c r="CI6824" s="850"/>
    </row>
    <row r="6825" spans="85:87" x14ac:dyDescent="0.25">
      <c r="CG6825" s="768"/>
      <c r="CH6825" s="768"/>
      <c r="CI6825" s="850"/>
    </row>
    <row r="6826" spans="85:87" x14ac:dyDescent="0.25">
      <c r="CG6826" s="768"/>
      <c r="CH6826" s="768"/>
      <c r="CI6826" s="850"/>
    </row>
    <row r="6827" spans="85:87" x14ac:dyDescent="0.25">
      <c r="CG6827" s="768"/>
      <c r="CH6827" s="768"/>
      <c r="CI6827" s="850"/>
    </row>
    <row r="6828" spans="85:87" x14ac:dyDescent="0.25">
      <c r="CG6828" s="768"/>
      <c r="CH6828" s="768"/>
      <c r="CI6828" s="850"/>
    </row>
    <row r="6829" spans="85:87" x14ac:dyDescent="0.25">
      <c r="CG6829" s="768"/>
      <c r="CH6829" s="768"/>
      <c r="CI6829" s="850"/>
    </row>
    <row r="6830" spans="85:87" x14ac:dyDescent="0.25">
      <c r="CG6830" s="768"/>
      <c r="CH6830" s="768"/>
      <c r="CI6830" s="850"/>
    </row>
    <row r="6831" spans="85:87" x14ac:dyDescent="0.25">
      <c r="CG6831" s="768"/>
      <c r="CH6831" s="768"/>
      <c r="CI6831" s="850"/>
    </row>
    <row r="6832" spans="85:87" x14ac:dyDescent="0.25">
      <c r="CG6832" s="768"/>
      <c r="CH6832" s="768"/>
      <c r="CI6832" s="850"/>
    </row>
    <row r="6833" spans="85:87" x14ac:dyDescent="0.25">
      <c r="CG6833" s="768"/>
      <c r="CH6833" s="768"/>
      <c r="CI6833" s="850"/>
    </row>
    <row r="6834" spans="85:87" x14ac:dyDescent="0.25">
      <c r="CG6834" s="768"/>
      <c r="CH6834" s="768"/>
      <c r="CI6834" s="850"/>
    </row>
    <row r="6835" spans="85:87" x14ac:dyDescent="0.25">
      <c r="CG6835" s="768"/>
      <c r="CH6835" s="768"/>
      <c r="CI6835" s="850"/>
    </row>
    <row r="6836" spans="85:87" x14ac:dyDescent="0.25">
      <c r="CG6836" s="768"/>
      <c r="CH6836" s="768"/>
      <c r="CI6836" s="850"/>
    </row>
    <row r="6837" spans="85:87" x14ac:dyDescent="0.25">
      <c r="CG6837" s="768"/>
      <c r="CH6837" s="768"/>
      <c r="CI6837" s="850"/>
    </row>
    <row r="6838" spans="85:87" x14ac:dyDescent="0.25">
      <c r="CG6838" s="768"/>
      <c r="CH6838" s="768"/>
      <c r="CI6838" s="850"/>
    </row>
    <row r="6839" spans="85:87" x14ac:dyDescent="0.25">
      <c r="CG6839" s="768"/>
      <c r="CH6839" s="768"/>
      <c r="CI6839" s="850"/>
    </row>
    <row r="6840" spans="85:87" x14ac:dyDescent="0.25">
      <c r="CG6840" s="768"/>
      <c r="CH6840" s="768"/>
      <c r="CI6840" s="850"/>
    </row>
    <row r="6841" spans="85:87" x14ac:dyDescent="0.25">
      <c r="CG6841" s="768"/>
      <c r="CH6841" s="768"/>
      <c r="CI6841" s="850"/>
    </row>
    <row r="6842" spans="85:87" x14ac:dyDescent="0.25">
      <c r="CG6842" s="768"/>
      <c r="CH6842" s="768"/>
      <c r="CI6842" s="850"/>
    </row>
    <row r="6843" spans="85:87" x14ac:dyDescent="0.25">
      <c r="CG6843" s="768"/>
      <c r="CH6843" s="768"/>
      <c r="CI6843" s="850"/>
    </row>
    <row r="6844" spans="85:87" x14ac:dyDescent="0.25">
      <c r="CG6844" s="768"/>
      <c r="CH6844" s="768"/>
      <c r="CI6844" s="850"/>
    </row>
    <row r="6845" spans="85:87" x14ac:dyDescent="0.25">
      <c r="CG6845" s="768"/>
      <c r="CH6845" s="768"/>
      <c r="CI6845" s="850"/>
    </row>
    <row r="6846" spans="85:87" x14ac:dyDescent="0.25">
      <c r="CG6846" s="768"/>
      <c r="CH6846" s="768"/>
      <c r="CI6846" s="850"/>
    </row>
    <row r="6847" spans="85:87" x14ac:dyDescent="0.25">
      <c r="CG6847" s="768"/>
      <c r="CH6847" s="768"/>
      <c r="CI6847" s="850"/>
    </row>
    <row r="6848" spans="85:87" x14ac:dyDescent="0.25">
      <c r="CG6848" s="768"/>
      <c r="CH6848" s="768"/>
      <c r="CI6848" s="850"/>
    </row>
    <row r="6849" spans="85:87" x14ac:dyDescent="0.25">
      <c r="CG6849" s="768"/>
      <c r="CH6849" s="768"/>
      <c r="CI6849" s="850"/>
    </row>
    <row r="6850" spans="85:87" x14ac:dyDescent="0.25">
      <c r="CG6850" s="768"/>
      <c r="CH6850" s="768"/>
      <c r="CI6850" s="850"/>
    </row>
    <row r="6851" spans="85:87" x14ac:dyDescent="0.25">
      <c r="CG6851" s="768"/>
      <c r="CH6851" s="768"/>
      <c r="CI6851" s="850"/>
    </row>
    <row r="6852" spans="85:87" x14ac:dyDescent="0.25">
      <c r="CG6852" s="768"/>
      <c r="CH6852" s="768"/>
      <c r="CI6852" s="850"/>
    </row>
    <row r="6853" spans="85:87" x14ac:dyDescent="0.25">
      <c r="CG6853" s="768"/>
      <c r="CH6853" s="768"/>
      <c r="CI6853" s="850"/>
    </row>
    <row r="6854" spans="85:87" x14ac:dyDescent="0.25">
      <c r="CG6854" s="768"/>
      <c r="CH6854" s="768"/>
      <c r="CI6854" s="850"/>
    </row>
    <row r="6855" spans="85:87" x14ac:dyDescent="0.25">
      <c r="CG6855" s="768"/>
      <c r="CH6855" s="768"/>
      <c r="CI6855" s="850"/>
    </row>
    <row r="6856" spans="85:87" x14ac:dyDescent="0.25">
      <c r="CG6856" s="768"/>
      <c r="CH6856" s="768"/>
      <c r="CI6856" s="850"/>
    </row>
    <row r="6857" spans="85:87" x14ac:dyDescent="0.25">
      <c r="CG6857" s="768"/>
      <c r="CH6857" s="768"/>
      <c r="CI6857" s="850"/>
    </row>
    <row r="6858" spans="85:87" x14ac:dyDescent="0.25">
      <c r="CG6858" s="768"/>
      <c r="CH6858" s="768"/>
      <c r="CI6858" s="850"/>
    </row>
    <row r="6859" spans="85:87" x14ac:dyDescent="0.25">
      <c r="CG6859" s="768"/>
      <c r="CH6859" s="768"/>
      <c r="CI6859" s="850"/>
    </row>
    <row r="6860" spans="85:87" x14ac:dyDescent="0.25">
      <c r="CG6860" s="768"/>
      <c r="CH6860" s="768"/>
      <c r="CI6860" s="850"/>
    </row>
    <row r="6861" spans="85:87" x14ac:dyDescent="0.25">
      <c r="CG6861" s="768"/>
      <c r="CH6861" s="768"/>
      <c r="CI6861" s="850"/>
    </row>
    <row r="6862" spans="85:87" x14ac:dyDescent="0.25">
      <c r="CG6862" s="768"/>
      <c r="CH6862" s="768"/>
      <c r="CI6862" s="850"/>
    </row>
    <row r="6863" spans="85:87" x14ac:dyDescent="0.25">
      <c r="CG6863" s="768"/>
      <c r="CH6863" s="768"/>
      <c r="CI6863" s="850"/>
    </row>
    <row r="6864" spans="85:87" x14ac:dyDescent="0.25">
      <c r="CG6864" s="768"/>
      <c r="CH6864" s="768"/>
      <c r="CI6864" s="850"/>
    </row>
    <row r="6865" spans="85:87" x14ac:dyDescent="0.25">
      <c r="CG6865" s="768"/>
      <c r="CH6865" s="768"/>
      <c r="CI6865" s="850"/>
    </row>
    <row r="6866" spans="85:87" x14ac:dyDescent="0.25">
      <c r="CG6866" s="768"/>
      <c r="CH6866" s="768"/>
      <c r="CI6866" s="850"/>
    </row>
    <row r="6867" spans="85:87" x14ac:dyDescent="0.25">
      <c r="CG6867" s="768"/>
      <c r="CH6867" s="768"/>
      <c r="CI6867" s="850"/>
    </row>
    <row r="6868" spans="85:87" x14ac:dyDescent="0.25">
      <c r="CG6868" s="768"/>
      <c r="CH6868" s="768"/>
      <c r="CI6868" s="850"/>
    </row>
    <row r="6869" spans="85:87" x14ac:dyDescent="0.25">
      <c r="CG6869" s="768"/>
      <c r="CH6869" s="768"/>
      <c r="CI6869" s="850"/>
    </row>
    <row r="6870" spans="85:87" x14ac:dyDescent="0.25">
      <c r="CG6870" s="768"/>
      <c r="CH6870" s="768"/>
      <c r="CI6870" s="850"/>
    </row>
    <row r="6871" spans="85:87" x14ac:dyDescent="0.25">
      <c r="CG6871" s="768"/>
      <c r="CH6871" s="768"/>
      <c r="CI6871" s="850"/>
    </row>
    <row r="6872" spans="85:87" x14ac:dyDescent="0.25">
      <c r="CG6872" s="768"/>
      <c r="CH6872" s="768"/>
      <c r="CI6872" s="850"/>
    </row>
    <row r="6873" spans="85:87" x14ac:dyDescent="0.25">
      <c r="CG6873" s="768"/>
      <c r="CH6873" s="768"/>
      <c r="CI6873" s="850"/>
    </row>
    <row r="6874" spans="85:87" x14ac:dyDescent="0.25">
      <c r="CG6874" s="768"/>
      <c r="CH6874" s="768"/>
      <c r="CI6874" s="850"/>
    </row>
    <row r="6875" spans="85:87" x14ac:dyDescent="0.25">
      <c r="CG6875" s="768"/>
      <c r="CH6875" s="768"/>
      <c r="CI6875" s="850"/>
    </row>
    <row r="6876" spans="85:87" x14ac:dyDescent="0.25">
      <c r="CG6876" s="768"/>
      <c r="CH6876" s="768"/>
      <c r="CI6876" s="850"/>
    </row>
    <row r="6877" spans="85:87" x14ac:dyDescent="0.25">
      <c r="CG6877" s="768"/>
      <c r="CH6877" s="768"/>
      <c r="CI6877" s="850"/>
    </row>
    <row r="6878" spans="85:87" x14ac:dyDescent="0.25">
      <c r="CG6878" s="768"/>
      <c r="CH6878" s="768"/>
      <c r="CI6878" s="850"/>
    </row>
    <row r="6879" spans="85:87" x14ac:dyDescent="0.25">
      <c r="CG6879" s="768"/>
      <c r="CH6879" s="768"/>
      <c r="CI6879" s="850"/>
    </row>
    <row r="6880" spans="85:87" x14ac:dyDescent="0.25">
      <c r="CG6880" s="768"/>
      <c r="CH6880" s="768"/>
      <c r="CI6880" s="850"/>
    </row>
    <row r="6881" spans="85:87" x14ac:dyDescent="0.25">
      <c r="CG6881" s="768"/>
      <c r="CH6881" s="768"/>
      <c r="CI6881" s="850"/>
    </row>
    <row r="6882" spans="85:87" x14ac:dyDescent="0.25">
      <c r="CG6882" s="768"/>
      <c r="CH6882" s="768"/>
      <c r="CI6882" s="850"/>
    </row>
    <row r="6883" spans="85:87" x14ac:dyDescent="0.25">
      <c r="CG6883" s="768"/>
      <c r="CH6883" s="768"/>
      <c r="CI6883" s="850"/>
    </row>
    <row r="6884" spans="85:87" x14ac:dyDescent="0.25">
      <c r="CG6884" s="768"/>
      <c r="CH6884" s="768"/>
      <c r="CI6884" s="850"/>
    </row>
    <row r="6885" spans="85:87" x14ac:dyDescent="0.25">
      <c r="CG6885" s="768"/>
      <c r="CH6885" s="768"/>
      <c r="CI6885" s="850"/>
    </row>
    <row r="6886" spans="85:87" x14ac:dyDescent="0.25">
      <c r="CG6886" s="768"/>
      <c r="CH6886" s="768"/>
      <c r="CI6886" s="850"/>
    </row>
    <row r="6887" spans="85:87" x14ac:dyDescent="0.25">
      <c r="CG6887" s="768"/>
      <c r="CH6887" s="768"/>
      <c r="CI6887" s="850"/>
    </row>
    <row r="6888" spans="85:87" x14ac:dyDescent="0.25">
      <c r="CG6888" s="768"/>
      <c r="CH6888" s="768"/>
      <c r="CI6888" s="850"/>
    </row>
    <row r="6889" spans="85:87" x14ac:dyDescent="0.25">
      <c r="CG6889" s="768"/>
      <c r="CH6889" s="768"/>
      <c r="CI6889" s="850"/>
    </row>
    <row r="6890" spans="85:87" x14ac:dyDescent="0.25">
      <c r="CG6890" s="768"/>
      <c r="CH6890" s="768"/>
      <c r="CI6890" s="850"/>
    </row>
    <row r="6891" spans="85:87" x14ac:dyDescent="0.25">
      <c r="CG6891" s="768"/>
      <c r="CH6891" s="768"/>
      <c r="CI6891" s="850"/>
    </row>
    <row r="6892" spans="85:87" x14ac:dyDescent="0.25">
      <c r="CG6892" s="768"/>
      <c r="CH6892" s="768"/>
      <c r="CI6892" s="850"/>
    </row>
    <row r="6893" spans="85:87" x14ac:dyDescent="0.25">
      <c r="CG6893" s="768"/>
      <c r="CH6893" s="768"/>
      <c r="CI6893" s="850"/>
    </row>
    <row r="6894" spans="85:87" x14ac:dyDescent="0.25">
      <c r="CG6894" s="768"/>
      <c r="CH6894" s="768"/>
      <c r="CI6894" s="850"/>
    </row>
    <row r="6895" spans="85:87" x14ac:dyDescent="0.25">
      <c r="CG6895" s="768"/>
      <c r="CH6895" s="768"/>
      <c r="CI6895" s="850"/>
    </row>
    <row r="6896" spans="85:87" x14ac:dyDescent="0.25">
      <c r="CG6896" s="768"/>
      <c r="CH6896" s="768"/>
      <c r="CI6896" s="850"/>
    </row>
    <row r="6897" spans="85:87" x14ac:dyDescent="0.25">
      <c r="CG6897" s="768"/>
      <c r="CH6897" s="768"/>
      <c r="CI6897" s="850"/>
    </row>
    <row r="6898" spans="85:87" x14ac:dyDescent="0.25">
      <c r="CG6898" s="768"/>
      <c r="CH6898" s="768"/>
      <c r="CI6898" s="850"/>
    </row>
    <row r="6899" spans="85:87" x14ac:dyDescent="0.25">
      <c r="CG6899" s="768"/>
      <c r="CH6899" s="768"/>
      <c r="CI6899" s="850"/>
    </row>
    <row r="6900" spans="85:87" x14ac:dyDescent="0.25">
      <c r="CG6900" s="768"/>
      <c r="CH6900" s="768"/>
      <c r="CI6900" s="850"/>
    </row>
    <row r="6901" spans="85:87" x14ac:dyDescent="0.25">
      <c r="CG6901" s="768"/>
      <c r="CH6901" s="768"/>
      <c r="CI6901" s="850"/>
    </row>
    <row r="6902" spans="85:87" x14ac:dyDescent="0.25">
      <c r="CG6902" s="768"/>
      <c r="CH6902" s="768"/>
      <c r="CI6902" s="850"/>
    </row>
    <row r="6903" spans="85:87" x14ac:dyDescent="0.25">
      <c r="CG6903" s="768"/>
      <c r="CH6903" s="768"/>
      <c r="CI6903" s="850"/>
    </row>
    <row r="6904" spans="85:87" x14ac:dyDescent="0.25">
      <c r="CG6904" s="768"/>
      <c r="CH6904" s="768"/>
      <c r="CI6904" s="850"/>
    </row>
    <row r="6905" spans="85:87" x14ac:dyDescent="0.25">
      <c r="CG6905" s="768"/>
      <c r="CH6905" s="768"/>
      <c r="CI6905" s="850"/>
    </row>
    <row r="6906" spans="85:87" x14ac:dyDescent="0.25">
      <c r="CG6906" s="768"/>
      <c r="CH6906" s="768"/>
      <c r="CI6906" s="850"/>
    </row>
    <row r="6907" spans="85:87" x14ac:dyDescent="0.25">
      <c r="CG6907" s="768"/>
      <c r="CH6907" s="768"/>
      <c r="CI6907" s="850"/>
    </row>
    <row r="6908" spans="85:87" x14ac:dyDescent="0.25">
      <c r="CG6908" s="768"/>
      <c r="CH6908" s="768"/>
      <c r="CI6908" s="850"/>
    </row>
    <row r="6909" spans="85:87" x14ac:dyDescent="0.25">
      <c r="CG6909" s="768"/>
      <c r="CH6909" s="768"/>
      <c r="CI6909" s="850"/>
    </row>
    <row r="6910" spans="85:87" x14ac:dyDescent="0.25">
      <c r="CG6910" s="768"/>
      <c r="CH6910" s="768"/>
      <c r="CI6910" s="850"/>
    </row>
    <row r="6911" spans="85:87" x14ac:dyDescent="0.25">
      <c r="CG6911" s="768"/>
      <c r="CH6911" s="768"/>
      <c r="CI6911" s="850"/>
    </row>
    <row r="6912" spans="85:87" x14ac:dyDescent="0.25">
      <c r="CG6912" s="768"/>
      <c r="CH6912" s="768"/>
      <c r="CI6912" s="850"/>
    </row>
    <row r="6913" spans="85:87" x14ac:dyDescent="0.25">
      <c r="CG6913" s="768"/>
      <c r="CH6913" s="768"/>
      <c r="CI6913" s="850"/>
    </row>
    <row r="6914" spans="85:87" x14ac:dyDescent="0.25">
      <c r="CG6914" s="768"/>
      <c r="CH6914" s="768"/>
      <c r="CI6914" s="850"/>
    </row>
    <row r="6915" spans="85:87" x14ac:dyDescent="0.25">
      <c r="CG6915" s="768"/>
      <c r="CH6915" s="768"/>
      <c r="CI6915" s="850"/>
    </row>
    <row r="6916" spans="85:87" x14ac:dyDescent="0.25">
      <c r="CG6916" s="768"/>
      <c r="CH6916" s="768"/>
      <c r="CI6916" s="850"/>
    </row>
    <row r="6917" spans="85:87" x14ac:dyDescent="0.25">
      <c r="CG6917" s="768"/>
      <c r="CH6917" s="768"/>
      <c r="CI6917" s="850"/>
    </row>
    <row r="6918" spans="85:87" x14ac:dyDescent="0.25">
      <c r="CG6918" s="768"/>
      <c r="CH6918" s="768"/>
      <c r="CI6918" s="850"/>
    </row>
    <row r="6919" spans="85:87" x14ac:dyDescent="0.25">
      <c r="CG6919" s="768"/>
      <c r="CH6919" s="768"/>
      <c r="CI6919" s="850"/>
    </row>
    <row r="6920" spans="85:87" x14ac:dyDescent="0.25">
      <c r="CG6920" s="768"/>
      <c r="CH6920" s="768"/>
      <c r="CI6920" s="850"/>
    </row>
    <row r="6921" spans="85:87" x14ac:dyDescent="0.25">
      <c r="CG6921" s="768"/>
      <c r="CH6921" s="768"/>
      <c r="CI6921" s="850"/>
    </row>
    <row r="6922" spans="85:87" x14ac:dyDescent="0.25">
      <c r="CG6922" s="768"/>
      <c r="CH6922" s="768"/>
      <c r="CI6922" s="850"/>
    </row>
    <row r="6923" spans="85:87" x14ac:dyDescent="0.25">
      <c r="CG6923" s="768"/>
      <c r="CH6923" s="768"/>
      <c r="CI6923" s="850"/>
    </row>
    <row r="6924" spans="85:87" x14ac:dyDescent="0.25">
      <c r="CG6924" s="768"/>
      <c r="CH6924" s="768"/>
      <c r="CI6924" s="850"/>
    </row>
    <row r="6925" spans="85:87" x14ac:dyDescent="0.25">
      <c r="CG6925" s="768"/>
      <c r="CH6925" s="768"/>
      <c r="CI6925" s="850"/>
    </row>
    <row r="6926" spans="85:87" x14ac:dyDescent="0.25">
      <c r="CG6926" s="768"/>
      <c r="CH6926" s="768"/>
      <c r="CI6926" s="850"/>
    </row>
    <row r="6927" spans="85:87" x14ac:dyDescent="0.25">
      <c r="CG6927" s="768"/>
      <c r="CH6927" s="768"/>
      <c r="CI6927" s="850"/>
    </row>
    <row r="6928" spans="85:87" x14ac:dyDescent="0.25">
      <c r="CG6928" s="768"/>
      <c r="CH6928" s="768"/>
      <c r="CI6928" s="850"/>
    </row>
    <row r="6929" spans="85:87" x14ac:dyDescent="0.25">
      <c r="CG6929" s="768"/>
      <c r="CH6929" s="768"/>
      <c r="CI6929" s="850"/>
    </row>
    <row r="6930" spans="85:87" x14ac:dyDescent="0.25">
      <c r="CG6930" s="768"/>
      <c r="CH6930" s="768"/>
      <c r="CI6930" s="850"/>
    </row>
    <row r="6931" spans="85:87" x14ac:dyDescent="0.25">
      <c r="CG6931" s="768"/>
      <c r="CH6931" s="768"/>
      <c r="CI6931" s="850"/>
    </row>
    <row r="6932" spans="85:87" x14ac:dyDescent="0.25">
      <c r="CG6932" s="768"/>
      <c r="CH6932" s="768"/>
      <c r="CI6932" s="850"/>
    </row>
    <row r="6933" spans="85:87" x14ac:dyDescent="0.25">
      <c r="CG6933" s="768"/>
      <c r="CH6933" s="768"/>
      <c r="CI6933" s="850"/>
    </row>
    <row r="6934" spans="85:87" x14ac:dyDescent="0.25">
      <c r="CG6934" s="768"/>
      <c r="CH6934" s="768"/>
      <c r="CI6934" s="850"/>
    </row>
    <row r="6935" spans="85:87" x14ac:dyDescent="0.25">
      <c r="CG6935" s="768"/>
      <c r="CH6935" s="768"/>
      <c r="CI6935" s="850"/>
    </row>
    <row r="6936" spans="85:87" x14ac:dyDescent="0.25">
      <c r="CG6936" s="768"/>
      <c r="CH6936" s="768"/>
      <c r="CI6936" s="850"/>
    </row>
    <row r="6937" spans="85:87" x14ac:dyDescent="0.25">
      <c r="CG6937" s="768"/>
      <c r="CH6937" s="768"/>
      <c r="CI6937" s="850"/>
    </row>
    <row r="6938" spans="85:87" x14ac:dyDescent="0.25">
      <c r="CG6938" s="768"/>
      <c r="CH6938" s="768"/>
      <c r="CI6938" s="850"/>
    </row>
    <row r="6939" spans="85:87" x14ac:dyDescent="0.25">
      <c r="CG6939" s="768"/>
      <c r="CH6939" s="768"/>
      <c r="CI6939" s="850"/>
    </row>
    <row r="6940" spans="85:87" x14ac:dyDescent="0.25">
      <c r="CG6940" s="768"/>
      <c r="CH6940" s="768"/>
      <c r="CI6940" s="850"/>
    </row>
    <row r="6941" spans="85:87" x14ac:dyDescent="0.25">
      <c r="CG6941" s="768"/>
      <c r="CH6941" s="768"/>
      <c r="CI6941" s="850"/>
    </row>
    <row r="6942" spans="85:87" x14ac:dyDescent="0.25">
      <c r="CG6942" s="768"/>
      <c r="CH6942" s="768"/>
      <c r="CI6942" s="850"/>
    </row>
    <row r="6943" spans="85:87" x14ac:dyDescent="0.25">
      <c r="CG6943" s="768"/>
      <c r="CH6943" s="768"/>
      <c r="CI6943" s="850"/>
    </row>
    <row r="6944" spans="85:87" x14ac:dyDescent="0.25">
      <c r="CG6944" s="768"/>
      <c r="CH6944" s="768"/>
      <c r="CI6944" s="850"/>
    </row>
    <row r="6945" spans="85:87" x14ac:dyDescent="0.25">
      <c r="CG6945" s="768"/>
      <c r="CH6945" s="768"/>
      <c r="CI6945" s="850"/>
    </row>
    <row r="6946" spans="85:87" x14ac:dyDescent="0.25">
      <c r="CG6946" s="768"/>
      <c r="CH6946" s="768"/>
      <c r="CI6946" s="850"/>
    </row>
    <row r="6947" spans="85:87" x14ac:dyDescent="0.25">
      <c r="CG6947" s="768"/>
      <c r="CH6947" s="768"/>
      <c r="CI6947" s="850"/>
    </row>
    <row r="6948" spans="85:87" x14ac:dyDescent="0.25">
      <c r="CG6948" s="768"/>
      <c r="CH6948" s="768"/>
      <c r="CI6948" s="850"/>
    </row>
    <row r="6949" spans="85:87" x14ac:dyDescent="0.25">
      <c r="CG6949" s="768"/>
      <c r="CH6949" s="768"/>
      <c r="CI6949" s="850"/>
    </row>
    <row r="6950" spans="85:87" x14ac:dyDescent="0.25">
      <c r="CG6950" s="768"/>
      <c r="CH6950" s="768"/>
      <c r="CI6950" s="850"/>
    </row>
    <row r="6951" spans="85:87" x14ac:dyDescent="0.25">
      <c r="CG6951" s="768"/>
      <c r="CH6951" s="768"/>
      <c r="CI6951" s="850"/>
    </row>
    <row r="6952" spans="85:87" x14ac:dyDescent="0.25">
      <c r="CG6952" s="768"/>
      <c r="CH6952" s="768"/>
      <c r="CI6952" s="850"/>
    </row>
    <row r="6953" spans="85:87" x14ac:dyDescent="0.25">
      <c r="CG6953" s="768"/>
      <c r="CH6953" s="768"/>
      <c r="CI6953" s="850"/>
    </row>
    <row r="6954" spans="85:87" x14ac:dyDescent="0.25">
      <c r="CG6954" s="768"/>
      <c r="CH6954" s="768"/>
      <c r="CI6954" s="850"/>
    </row>
    <row r="6955" spans="85:87" x14ac:dyDescent="0.25">
      <c r="CG6955" s="768"/>
      <c r="CH6955" s="768"/>
      <c r="CI6955" s="850"/>
    </row>
    <row r="6956" spans="85:87" x14ac:dyDescent="0.25">
      <c r="CG6956" s="768"/>
      <c r="CH6956" s="768"/>
      <c r="CI6956" s="850"/>
    </row>
    <row r="6957" spans="85:87" x14ac:dyDescent="0.25">
      <c r="CG6957" s="768"/>
      <c r="CH6957" s="768"/>
      <c r="CI6957" s="850"/>
    </row>
    <row r="6958" spans="85:87" x14ac:dyDescent="0.25">
      <c r="CG6958" s="768"/>
      <c r="CH6958" s="768"/>
      <c r="CI6958" s="850"/>
    </row>
    <row r="6959" spans="85:87" x14ac:dyDescent="0.25">
      <c r="CG6959" s="768"/>
      <c r="CH6959" s="768"/>
      <c r="CI6959" s="850"/>
    </row>
    <row r="6960" spans="85:87" x14ac:dyDescent="0.25">
      <c r="CG6960" s="768"/>
      <c r="CH6960" s="768"/>
      <c r="CI6960" s="850"/>
    </row>
    <row r="6961" spans="85:87" x14ac:dyDescent="0.25">
      <c r="CG6961" s="768"/>
      <c r="CH6961" s="768"/>
      <c r="CI6961" s="850"/>
    </row>
    <row r="6962" spans="85:87" x14ac:dyDescent="0.25">
      <c r="CG6962" s="768"/>
      <c r="CH6962" s="768"/>
      <c r="CI6962" s="850"/>
    </row>
    <row r="6963" spans="85:87" x14ac:dyDescent="0.25">
      <c r="CG6963" s="768"/>
      <c r="CH6963" s="768"/>
      <c r="CI6963" s="850"/>
    </row>
    <row r="6964" spans="85:87" x14ac:dyDescent="0.25">
      <c r="CG6964" s="768"/>
      <c r="CH6964" s="768"/>
      <c r="CI6964" s="850"/>
    </row>
    <row r="6965" spans="85:87" x14ac:dyDescent="0.25">
      <c r="CG6965" s="768"/>
      <c r="CH6965" s="768"/>
      <c r="CI6965" s="850"/>
    </row>
    <row r="6966" spans="85:87" x14ac:dyDescent="0.25">
      <c r="CG6966" s="768"/>
      <c r="CH6966" s="768"/>
      <c r="CI6966" s="850"/>
    </row>
    <row r="6967" spans="85:87" x14ac:dyDescent="0.25">
      <c r="CG6967" s="768"/>
      <c r="CH6967" s="768"/>
      <c r="CI6967" s="850"/>
    </row>
    <row r="6968" spans="85:87" x14ac:dyDescent="0.25">
      <c r="CG6968" s="768"/>
      <c r="CH6968" s="768"/>
      <c r="CI6968" s="850"/>
    </row>
    <row r="6969" spans="85:87" x14ac:dyDescent="0.25">
      <c r="CG6969" s="768"/>
      <c r="CH6969" s="768"/>
      <c r="CI6969" s="850"/>
    </row>
    <row r="6970" spans="85:87" x14ac:dyDescent="0.25">
      <c r="CG6970" s="768"/>
      <c r="CH6970" s="768"/>
      <c r="CI6970" s="850"/>
    </row>
    <row r="6971" spans="85:87" x14ac:dyDescent="0.25">
      <c r="CG6971" s="768"/>
      <c r="CH6971" s="768"/>
      <c r="CI6971" s="850"/>
    </row>
    <row r="6972" spans="85:87" x14ac:dyDescent="0.25">
      <c r="CG6972" s="768"/>
      <c r="CH6972" s="768"/>
      <c r="CI6972" s="850"/>
    </row>
    <row r="6973" spans="85:87" x14ac:dyDescent="0.25">
      <c r="CG6973" s="768"/>
      <c r="CH6973" s="768"/>
      <c r="CI6973" s="850"/>
    </row>
    <row r="6974" spans="85:87" x14ac:dyDescent="0.25">
      <c r="CG6974" s="768"/>
      <c r="CH6974" s="768"/>
      <c r="CI6974" s="850"/>
    </row>
    <row r="6975" spans="85:87" x14ac:dyDescent="0.25">
      <c r="CG6975" s="768"/>
      <c r="CH6975" s="768"/>
      <c r="CI6975" s="850"/>
    </row>
    <row r="6976" spans="85:87" x14ac:dyDescent="0.25">
      <c r="CG6976" s="768"/>
      <c r="CH6976" s="768"/>
      <c r="CI6976" s="850"/>
    </row>
    <row r="6977" spans="85:87" x14ac:dyDescent="0.25">
      <c r="CG6977" s="768"/>
      <c r="CH6977" s="768"/>
      <c r="CI6977" s="850"/>
    </row>
    <row r="6978" spans="85:87" x14ac:dyDescent="0.25">
      <c r="CG6978" s="768"/>
      <c r="CH6978" s="768"/>
      <c r="CI6978" s="850"/>
    </row>
    <row r="6979" spans="85:87" x14ac:dyDescent="0.25">
      <c r="CG6979" s="768"/>
      <c r="CH6979" s="768"/>
      <c r="CI6979" s="850"/>
    </row>
    <row r="6980" spans="85:87" x14ac:dyDescent="0.25">
      <c r="CG6980" s="768"/>
      <c r="CH6980" s="768"/>
      <c r="CI6980" s="850"/>
    </row>
    <row r="6981" spans="85:87" x14ac:dyDescent="0.25">
      <c r="CG6981" s="768"/>
      <c r="CH6981" s="768"/>
      <c r="CI6981" s="850"/>
    </row>
    <row r="6982" spans="85:87" x14ac:dyDescent="0.25">
      <c r="CG6982" s="768"/>
      <c r="CH6982" s="768"/>
      <c r="CI6982" s="850"/>
    </row>
    <row r="6983" spans="85:87" x14ac:dyDescent="0.25">
      <c r="CG6983" s="768"/>
      <c r="CH6983" s="768"/>
      <c r="CI6983" s="850"/>
    </row>
    <row r="6984" spans="85:87" x14ac:dyDescent="0.25">
      <c r="CG6984" s="768"/>
      <c r="CH6984" s="768"/>
      <c r="CI6984" s="850"/>
    </row>
    <row r="6985" spans="85:87" x14ac:dyDescent="0.25">
      <c r="CG6985" s="768"/>
      <c r="CH6985" s="768"/>
      <c r="CI6985" s="850"/>
    </row>
    <row r="6986" spans="85:87" x14ac:dyDescent="0.25">
      <c r="CG6986" s="768"/>
      <c r="CH6986" s="768"/>
      <c r="CI6986" s="850"/>
    </row>
    <row r="6987" spans="85:87" x14ac:dyDescent="0.25">
      <c r="CG6987" s="768"/>
      <c r="CH6987" s="768"/>
      <c r="CI6987" s="850"/>
    </row>
    <row r="6988" spans="85:87" x14ac:dyDescent="0.25">
      <c r="CG6988" s="768"/>
      <c r="CH6988" s="768"/>
      <c r="CI6988" s="850"/>
    </row>
    <row r="6989" spans="85:87" x14ac:dyDescent="0.25">
      <c r="CG6989" s="768"/>
      <c r="CH6989" s="768"/>
      <c r="CI6989" s="850"/>
    </row>
    <row r="6990" spans="85:87" x14ac:dyDescent="0.25">
      <c r="CG6990" s="768"/>
      <c r="CH6990" s="768"/>
      <c r="CI6990" s="850"/>
    </row>
    <row r="6991" spans="85:87" x14ac:dyDescent="0.25">
      <c r="CG6991" s="768"/>
      <c r="CH6991" s="768"/>
      <c r="CI6991" s="850"/>
    </row>
    <row r="6992" spans="85:87" x14ac:dyDescent="0.25">
      <c r="CG6992" s="768"/>
      <c r="CH6992" s="768"/>
      <c r="CI6992" s="850"/>
    </row>
    <row r="6993" spans="85:87" x14ac:dyDescent="0.25">
      <c r="CG6993" s="768"/>
      <c r="CH6993" s="768"/>
      <c r="CI6993" s="850"/>
    </row>
    <row r="6994" spans="85:87" x14ac:dyDescent="0.25">
      <c r="CG6994" s="768"/>
      <c r="CH6994" s="768"/>
      <c r="CI6994" s="850"/>
    </row>
    <row r="6995" spans="85:87" x14ac:dyDescent="0.25">
      <c r="CG6995" s="768"/>
      <c r="CH6995" s="768"/>
      <c r="CI6995" s="850"/>
    </row>
    <row r="6996" spans="85:87" x14ac:dyDescent="0.25">
      <c r="CG6996" s="768"/>
      <c r="CH6996" s="768"/>
      <c r="CI6996" s="850"/>
    </row>
    <row r="6997" spans="85:87" x14ac:dyDescent="0.25">
      <c r="CG6997" s="768"/>
      <c r="CH6997" s="768"/>
      <c r="CI6997" s="850"/>
    </row>
    <row r="6998" spans="85:87" x14ac:dyDescent="0.25">
      <c r="CG6998" s="768"/>
      <c r="CH6998" s="768"/>
      <c r="CI6998" s="850"/>
    </row>
    <row r="6999" spans="85:87" x14ac:dyDescent="0.25">
      <c r="CG6999" s="768"/>
      <c r="CH6999" s="768"/>
      <c r="CI6999" s="850"/>
    </row>
    <row r="7000" spans="85:87" x14ac:dyDescent="0.25">
      <c r="CG7000" s="768"/>
      <c r="CH7000" s="768"/>
      <c r="CI7000" s="850"/>
    </row>
    <row r="7001" spans="85:87" x14ac:dyDescent="0.25">
      <c r="CG7001" s="768"/>
      <c r="CH7001" s="768"/>
      <c r="CI7001" s="850"/>
    </row>
    <row r="7002" spans="85:87" x14ac:dyDescent="0.25">
      <c r="CG7002" s="768"/>
      <c r="CH7002" s="768"/>
      <c r="CI7002" s="850"/>
    </row>
    <row r="7003" spans="85:87" x14ac:dyDescent="0.25">
      <c r="CG7003" s="768"/>
      <c r="CH7003" s="768"/>
      <c r="CI7003" s="850"/>
    </row>
    <row r="7004" spans="85:87" x14ac:dyDescent="0.25">
      <c r="CG7004" s="768"/>
      <c r="CH7004" s="768"/>
      <c r="CI7004" s="850"/>
    </row>
    <row r="7005" spans="85:87" x14ac:dyDescent="0.25">
      <c r="CG7005" s="768"/>
      <c r="CH7005" s="768"/>
      <c r="CI7005" s="850"/>
    </row>
    <row r="7006" spans="85:87" x14ac:dyDescent="0.25">
      <c r="CG7006" s="768"/>
      <c r="CH7006" s="768"/>
      <c r="CI7006" s="850"/>
    </row>
    <row r="7007" spans="85:87" x14ac:dyDescent="0.25">
      <c r="CG7007" s="768"/>
      <c r="CH7007" s="768"/>
      <c r="CI7007" s="850"/>
    </row>
    <row r="7008" spans="85:87" x14ac:dyDescent="0.25">
      <c r="CG7008" s="768"/>
      <c r="CH7008" s="768"/>
      <c r="CI7008" s="850"/>
    </row>
    <row r="7009" spans="85:87" x14ac:dyDescent="0.25">
      <c r="CG7009" s="768"/>
      <c r="CH7009" s="768"/>
      <c r="CI7009" s="850"/>
    </row>
    <row r="7010" spans="85:87" x14ac:dyDescent="0.25">
      <c r="CG7010" s="768"/>
      <c r="CH7010" s="768"/>
      <c r="CI7010" s="850"/>
    </row>
    <row r="7011" spans="85:87" x14ac:dyDescent="0.25">
      <c r="CG7011" s="768"/>
      <c r="CH7011" s="768"/>
      <c r="CI7011" s="850"/>
    </row>
    <row r="7012" spans="85:87" x14ac:dyDescent="0.25">
      <c r="CG7012" s="768"/>
      <c r="CH7012" s="768"/>
      <c r="CI7012" s="850"/>
    </row>
    <row r="7013" spans="85:87" x14ac:dyDescent="0.25">
      <c r="CG7013" s="768"/>
      <c r="CH7013" s="768"/>
      <c r="CI7013" s="850"/>
    </row>
    <row r="7014" spans="85:87" x14ac:dyDescent="0.25">
      <c r="CG7014" s="768"/>
      <c r="CH7014" s="768"/>
      <c r="CI7014" s="850"/>
    </row>
    <row r="7015" spans="85:87" x14ac:dyDescent="0.25">
      <c r="CG7015" s="768"/>
      <c r="CH7015" s="768"/>
      <c r="CI7015" s="850"/>
    </row>
    <row r="7016" spans="85:87" x14ac:dyDescent="0.25">
      <c r="CG7016" s="768"/>
      <c r="CH7016" s="768"/>
      <c r="CI7016" s="850"/>
    </row>
    <row r="7017" spans="85:87" x14ac:dyDescent="0.25">
      <c r="CG7017" s="768"/>
      <c r="CH7017" s="768"/>
      <c r="CI7017" s="850"/>
    </row>
    <row r="7018" spans="85:87" x14ac:dyDescent="0.25">
      <c r="CG7018" s="768"/>
      <c r="CH7018" s="768"/>
      <c r="CI7018" s="850"/>
    </row>
    <row r="7019" spans="85:87" x14ac:dyDescent="0.25">
      <c r="CG7019" s="768"/>
      <c r="CH7019" s="768"/>
      <c r="CI7019" s="850"/>
    </row>
    <row r="7020" spans="85:87" x14ac:dyDescent="0.25">
      <c r="CG7020" s="768"/>
      <c r="CH7020" s="768"/>
      <c r="CI7020" s="850"/>
    </row>
    <row r="7021" spans="85:87" x14ac:dyDescent="0.25">
      <c r="CG7021" s="768"/>
      <c r="CH7021" s="768"/>
      <c r="CI7021" s="850"/>
    </row>
    <row r="7022" spans="85:87" x14ac:dyDescent="0.25">
      <c r="CG7022" s="768"/>
      <c r="CH7022" s="768"/>
      <c r="CI7022" s="850"/>
    </row>
    <row r="7023" spans="85:87" x14ac:dyDescent="0.25">
      <c r="CG7023" s="768"/>
      <c r="CH7023" s="768"/>
      <c r="CI7023" s="850"/>
    </row>
    <row r="7024" spans="85:87" x14ac:dyDescent="0.25">
      <c r="CG7024" s="768"/>
      <c r="CH7024" s="768"/>
      <c r="CI7024" s="850"/>
    </row>
    <row r="7025" spans="85:87" x14ac:dyDescent="0.25">
      <c r="CG7025" s="768"/>
      <c r="CH7025" s="768"/>
      <c r="CI7025" s="850"/>
    </row>
    <row r="7026" spans="85:87" x14ac:dyDescent="0.25">
      <c r="CG7026" s="768"/>
      <c r="CH7026" s="768"/>
      <c r="CI7026" s="850"/>
    </row>
    <row r="7027" spans="85:87" x14ac:dyDescent="0.25">
      <c r="CG7027" s="768"/>
      <c r="CH7027" s="768"/>
      <c r="CI7027" s="850"/>
    </row>
    <row r="7028" spans="85:87" x14ac:dyDescent="0.25">
      <c r="CG7028" s="768"/>
      <c r="CH7028" s="768"/>
      <c r="CI7028" s="850"/>
    </row>
    <row r="7029" spans="85:87" x14ac:dyDescent="0.25">
      <c r="CG7029" s="768"/>
      <c r="CH7029" s="768"/>
      <c r="CI7029" s="850"/>
    </row>
    <row r="7030" spans="85:87" x14ac:dyDescent="0.25">
      <c r="CG7030" s="768"/>
      <c r="CH7030" s="768"/>
      <c r="CI7030" s="850"/>
    </row>
    <row r="7031" spans="85:87" x14ac:dyDescent="0.25">
      <c r="CG7031" s="768"/>
      <c r="CH7031" s="768"/>
      <c r="CI7031" s="850"/>
    </row>
    <row r="7032" spans="85:87" x14ac:dyDescent="0.25">
      <c r="CG7032" s="768"/>
      <c r="CH7032" s="768"/>
      <c r="CI7032" s="850"/>
    </row>
    <row r="7033" spans="85:87" x14ac:dyDescent="0.25">
      <c r="CG7033" s="768"/>
      <c r="CH7033" s="768"/>
      <c r="CI7033" s="850"/>
    </row>
    <row r="7034" spans="85:87" x14ac:dyDescent="0.25">
      <c r="CG7034" s="768"/>
      <c r="CH7034" s="768"/>
      <c r="CI7034" s="850"/>
    </row>
    <row r="7035" spans="85:87" x14ac:dyDescent="0.25">
      <c r="CG7035" s="768"/>
      <c r="CH7035" s="768"/>
      <c r="CI7035" s="850"/>
    </row>
    <row r="7036" spans="85:87" x14ac:dyDescent="0.25">
      <c r="CG7036" s="768"/>
      <c r="CH7036" s="768"/>
      <c r="CI7036" s="850"/>
    </row>
    <row r="7037" spans="85:87" x14ac:dyDescent="0.25">
      <c r="CG7037" s="768"/>
      <c r="CH7037" s="768"/>
      <c r="CI7037" s="850"/>
    </row>
    <row r="7038" spans="85:87" x14ac:dyDescent="0.25">
      <c r="CG7038" s="768"/>
      <c r="CH7038" s="768"/>
      <c r="CI7038" s="850"/>
    </row>
    <row r="7039" spans="85:87" x14ac:dyDescent="0.25">
      <c r="CG7039" s="768"/>
      <c r="CH7039" s="768"/>
      <c r="CI7039" s="850"/>
    </row>
    <row r="7040" spans="85:87" x14ac:dyDescent="0.25">
      <c r="CG7040" s="768"/>
      <c r="CH7040" s="768"/>
      <c r="CI7040" s="850"/>
    </row>
    <row r="7041" spans="85:87" x14ac:dyDescent="0.25">
      <c r="CG7041" s="768"/>
      <c r="CH7041" s="768"/>
      <c r="CI7041" s="850"/>
    </row>
    <row r="7042" spans="85:87" x14ac:dyDescent="0.25">
      <c r="CG7042" s="768"/>
      <c r="CH7042" s="768"/>
      <c r="CI7042" s="850"/>
    </row>
    <row r="7043" spans="85:87" x14ac:dyDescent="0.25">
      <c r="CG7043" s="768"/>
      <c r="CH7043" s="768"/>
      <c r="CI7043" s="850"/>
    </row>
    <row r="7044" spans="85:87" x14ac:dyDescent="0.25">
      <c r="CG7044" s="768"/>
      <c r="CH7044" s="768"/>
      <c r="CI7044" s="850"/>
    </row>
    <row r="7045" spans="85:87" x14ac:dyDescent="0.25">
      <c r="CG7045" s="768"/>
      <c r="CH7045" s="768"/>
      <c r="CI7045" s="850"/>
    </row>
    <row r="7046" spans="85:87" x14ac:dyDescent="0.25">
      <c r="CG7046" s="768"/>
      <c r="CH7046" s="768"/>
      <c r="CI7046" s="850"/>
    </row>
    <row r="7047" spans="85:87" x14ac:dyDescent="0.25">
      <c r="CG7047" s="768"/>
      <c r="CH7047" s="768"/>
      <c r="CI7047" s="850"/>
    </row>
    <row r="7048" spans="85:87" x14ac:dyDescent="0.25">
      <c r="CG7048" s="768"/>
      <c r="CH7048" s="768"/>
      <c r="CI7048" s="850"/>
    </row>
    <row r="7049" spans="85:87" x14ac:dyDescent="0.25">
      <c r="CG7049" s="768"/>
      <c r="CH7049" s="768"/>
      <c r="CI7049" s="850"/>
    </row>
    <row r="7050" spans="85:87" x14ac:dyDescent="0.25">
      <c r="CG7050" s="768"/>
      <c r="CH7050" s="768"/>
      <c r="CI7050" s="850"/>
    </row>
    <row r="7051" spans="85:87" x14ac:dyDescent="0.25">
      <c r="CG7051" s="768"/>
      <c r="CH7051" s="768"/>
      <c r="CI7051" s="850"/>
    </row>
    <row r="7052" spans="85:87" x14ac:dyDescent="0.25">
      <c r="CG7052" s="768"/>
      <c r="CH7052" s="768"/>
      <c r="CI7052" s="850"/>
    </row>
    <row r="7053" spans="85:87" x14ac:dyDescent="0.25">
      <c r="CG7053" s="768"/>
      <c r="CH7053" s="768"/>
      <c r="CI7053" s="850"/>
    </row>
    <row r="7054" spans="85:87" x14ac:dyDescent="0.25">
      <c r="CG7054" s="768"/>
      <c r="CH7054" s="768"/>
      <c r="CI7054" s="850"/>
    </row>
    <row r="7055" spans="85:87" x14ac:dyDescent="0.25">
      <c r="CG7055" s="768"/>
      <c r="CH7055" s="768"/>
      <c r="CI7055" s="850"/>
    </row>
    <row r="7056" spans="85:87" x14ac:dyDescent="0.25">
      <c r="CG7056" s="768"/>
      <c r="CH7056" s="768"/>
      <c r="CI7056" s="850"/>
    </row>
    <row r="7057" spans="85:87" x14ac:dyDescent="0.25">
      <c r="CG7057" s="768"/>
      <c r="CH7057" s="768"/>
      <c r="CI7057" s="850"/>
    </row>
    <row r="7058" spans="85:87" x14ac:dyDescent="0.25">
      <c r="CG7058" s="768"/>
      <c r="CH7058" s="768"/>
      <c r="CI7058" s="850"/>
    </row>
    <row r="7059" spans="85:87" x14ac:dyDescent="0.25">
      <c r="CG7059" s="768"/>
      <c r="CH7059" s="768"/>
      <c r="CI7059" s="850"/>
    </row>
    <row r="7060" spans="85:87" x14ac:dyDescent="0.25">
      <c r="CG7060" s="768"/>
      <c r="CH7060" s="768"/>
      <c r="CI7060" s="850"/>
    </row>
    <row r="7061" spans="85:87" x14ac:dyDescent="0.25">
      <c r="CG7061" s="768"/>
      <c r="CH7061" s="768"/>
      <c r="CI7061" s="850"/>
    </row>
    <row r="7062" spans="85:87" x14ac:dyDescent="0.25">
      <c r="CG7062" s="768"/>
      <c r="CH7062" s="768"/>
      <c r="CI7062" s="850"/>
    </row>
    <row r="7063" spans="85:87" x14ac:dyDescent="0.25">
      <c r="CG7063" s="768"/>
      <c r="CH7063" s="768"/>
      <c r="CI7063" s="850"/>
    </row>
    <row r="7064" spans="85:87" x14ac:dyDescent="0.25">
      <c r="CG7064" s="768"/>
      <c r="CH7064" s="768"/>
      <c r="CI7064" s="850"/>
    </row>
    <row r="7065" spans="85:87" x14ac:dyDescent="0.25">
      <c r="CG7065" s="768"/>
      <c r="CH7065" s="768"/>
      <c r="CI7065" s="850"/>
    </row>
    <row r="7066" spans="85:87" x14ac:dyDescent="0.25">
      <c r="CG7066" s="768"/>
      <c r="CH7066" s="768"/>
      <c r="CI7066" s="850"/>
    </row>
    <row r="7067" spans="85:87" x14ac:dyDescent="0.25">
      <c r="CG7067" s="768"/>
      <c r="CH7067" s="768"/>
      <c r="CI7067" s="850"/>
    </row>
    <row r="7068" spans="85:87" x14ac:dyDescent="0.25">
      <c r="CG7068" s="768"/>
      <c r="CH7068" s="768"/>
      <c r="CI7068" s="850"/>
    </row>
    <row r="7069" spans="85:87" x14ac:dyDescent="0.25">
      <c r="CG7069" s="768"/>
      <c r="CH7069" s="768"/>
      <c r="CI7069" s="850"/>
    </row>
    <row r="7070" spans="85:87" x14ac:dyDescent="0.25">
      <c r="CG7070" s="768"/>
      <c r="CH7070" s="768"/>
      <c r="CI7070" s="850"/>
    </row>
    <row r="7071" spans="85:87" x14ac:dyDescent="0.25">
      <c r="CG7071" s="768"/>
      <c r="CH7071" s="768"/>
      <c r="CI7071" s="850"/>
    </row>
    <row r="7072" spans="85:87" x14ac:dyDescent="0.25">
      <c r="CG7072" s="768"/>
      <c r="CH7072" s="768"/>
      <c r="CI7072" s="850"/>
    </row>
    <row r="7073" spans="85:87" x14ac:dyDescent="0.25">
      <c r="CG7073" s="768"/>
      <c r="CH7073" s="768"/>
      <c r="CI7073" s="850"/>
    </row>
    <row r="7074" spans="85:87" x14ac:dyDescent="0.25">
      <c r="CG7074" s="768"/>
      <c r="CH7074" s="768"/>
      <c r="CI7074" s="850"/>
    </row>
    <row r="7075" spans="85:87" x14ac:dyDescent="0.25">
      <c r="CG7075" s="768"/>
      <c r="CH7075" s="768"/>
      <c r="CI7075" s="850"/>
    </row>
    <row r="7076" spans="85:87" x14ac:dyDescent="0.25">
      <c r="CG7076" s="768"/>
      <c r="CH7076" s="768"/>
      <c r="CI7076" s="850"/>
    </row>
    <row r="7077" spans="85:87" x14ac:dyDescent="0.25">
      <c r="CG7077" s="768"/>
      <c r="CH7077" s="768"/>
      <c r="CI7077" s="850"/>
    </row>
    <row r="7078" spans="85:87" x14ac:dyDescent="0.25">
      <c r="CG7078" s="768"/>
      <c r="CH7078" s="768"/>
      <c r="CI7078" s="850"/>
    </row>
    <row r="7079" spans="85:87" x14ac:dyDescent="0.25">
      <c r="CG7079" s="768"/>
      <c r="CH7079" s="768"/>
      <c r="CI7079" s="850"/>
    </row>
    <row r="7080" spans="85:87" x14ac:dyDescent="0.25">
      <c r="CG7080" s="768"/>
      <c r="CH7080" s="768"/>
      <c r="CI7080" s="850"/>
    </row>
    <row r="7081" spans="85:87" x14ac:dyDescent="0.25">
      <c r="CG7081" s="768"/>
      <c r="CH7081" s="768"/>
      <c r="CI7081" s="850"/>
    </row>
    <row r="7082" spans="85:87" x14ac:dyDescent="0.25">
      <c r="CG7082" s="768"/>
      <c r="CH7082" s="768"/>
      <c r="CI7082" s="850"/>
    </row>
    <row r="7083" spans="85:87" x14ac:dyDescent="0.25">
      <c r="CG7083" s="768"/>
      <c r="CH7083" s="768"/>
      <c r="CI7083" s="850"/>
    </row>
    <row r="7084" spans="85:87" x14ac:dyDescent="0.25">
      <c r="CG7084" s="768"/>
      <c r="CH7084" s="768"/>
      <c r="CI7084" s="850"/>
    </row>
    <row r="7085" spans="85:87" x14ac:dyDescent="0.25">
      <c r="CG7085" s="768"/>
      <c r="CH7085" s="768"/>
      <c r="CI7085" s="850"/>
    </row>
    <row r="7086" spans="85:87" x14ac:dyDescent="0.25">
      <c r="CG7086" s="768"/>
      <c r="CH7086" s="768"/>
      <c r="CI7086" s="850"/>
    </row>
    <row r="7087" spans="85:87" x14ac:dyDescent="0.25">
      <c r="CG7087" s="768"/>
      <c r="CH7087" s="768"/>
      <c r="CI7087" s="850"/>
    </row>
    <row r="7088" spans="85:87" x14ac:dyDescent="0.25">
      <c r="CG7088" s="768"/>
      <c r="CH7088" s="768"/>
      <c r="CI7088" s="850"/>
    </row>
    <row r="7089" spans="85:87" x14ac:dyDescent="0.25">
      <c r="CG7089" s="768"/>
      <c r="CH7089" s="768"/>
      <c r="CI7089" s="850"/>
    </row>
    <row r="7090" spans="85:87" x14ac:dyDescent="0.25">
      <c r="CG7090" s="768"/>
      <c r="CH7090" s="768"/>
      <c r="CI7090" s="850"/>
    </row>
    <row r="7091" spans="85:87" x14ac:dyDescent="0.25">
      <c r="CG7091" s="768"/>
      <c r="CH7091" s="768"/>
      <c r="CI7091" s="850"/>
    </row>
    <row r="7092" spans="85:87" x14ac:dyDescent="0.25">
      <c r="CG7092" s="768"/>
      <c r="CH7092" s="768"/>
      <c r="CI7092" s="850"/>
    </row>
    <row r="7093" spans="85:87" x14ac:dyDescent="0.25">
      <c r="CG7093" s="768"/>
      <c r="CH7093" s="768"/>
      <c r="CI7093" s="850"/>
    </row>
    <row r="7094" spans="85:87" x14ac:dyDescent="0.25">
      <c r="CG7094" s="768"/>
      <c r="CH7094" s="768"/>
      <c r="CI7094" s="850"/>
    </row>
    <row r="7095" spans="85:87" x14ac:dyDescent="0.25">
      <c r="CG7095" s="768"/>
      <c r="CH7095" s="768"/>
      <c r="CI7095" s="850"/>
    </row>
    <row r="7096" spans="85:87" x14ac:dyDescent="0.25">
      <c r="CG7096" s="768"/>
      <c r="CH7096" s="768"/>
      <c r="CI7096" s="850"/>
    </row>
    <row r="7097" spans="85:87" x14ac:dyDescent="0.25">
      <c r="CG7097" s="768"/>
      <c r="CH7097" s="768"/>
      <c r="CI7097" s="850"/>
    </row>
    <row r="7098" spans="85:87" x14ac:dyDescent="0.25">
      <c r="CG7098" s="768"/>
      <c r="CH7098" s="768"/>
      <c r="CI7098" s="850"/>
    </row>
    <row r="7099" spans="85:87" x14ac:dyDescent="0.25">
      <c r="CG7099" s="768"/>
      <c r="CH7099" s="768"/>
      <c r="CI7099" s="850"/>
    </row>
    <row r="7100" spans="85:87" x14ac:dyDescent="0.25">
      <c r="CG7100" s="768"/>
      <c r="CH7100" s="768"/>
      <c r="CI7100" s="850"/>
    </row>
    <row r="7101" spans="85:87" x14ac:dyDescent="0.25">
      <c r="CG7101" s="768"/>
      <c r="CH7101" s="768"/>
      <c r="CI7101" s="850"/>
    </row>
    <row r="7102" spans="85:87" x14ac:dyDescent="0.25">
      <c r="CG7102" s="768"/>
      <c r="CH7102" s="768"/>
      <c r="CI7102" s="850"/>
    </row>
    <row r="7103" spans="85:87" x14ac:dyDescent="0.25">
      <c r="CG7103" s="768"/>
      <c r="CH7103" s="768"/>
      <c r="CI7103" s="850"/>
    </row>
    <row r="7104" spans="85:87" x14ac:dyDescent="0.25">
      <c r="CG7104" s="768"/>
      <c r="CH7104" s="768"/>
      <c r="CI7104" s="850"/>
    </row>
    <row r="7105" spans="85:87" x14ac:dyDescent="0.25">
      <c r="CG7105" s="768"/>
      <c r="CH7105" s="768"/>
      <c r="CI7105" s="850"/>
    </row>
    <row r="7106" spans="85:87" x14ac:dyDescent="0.25">
      <c r="CG7106" s="768"/>
      <c r="CH7106" s="768"/>
      <c r="CI7106" s="850"/>
    </row>
    <row r="7107" spans="85:87" x14ac:dyDescent="0.25">
      <c r="CG7107" s="768"/>
      <c r="CH7107" s="768"/>
      <c r="CI7107" s="850"/>
    </row>
    <row r="7108" spans="85:87" x14ac:dyDescent="0.25">
      <c r="CG7108" s="768"/>
      <c r="CH7108" s="768"/>
      <c r="CI7108" s="850"/>
    </row>
    <row r="7109" spans="85:87" x14ac:dyDescent="0.25">
      <c r="CG7109" s="768"/>
      <c r="CH7109" s="768"/>
      <c r="CI7109" s="850"/>
    </row>
    <row r="7110" spans="85:87" x14ac:dyDescent="0.25">
      <c r="CG7110" s="768"/>
      <c r="CH7110" s="768"/>
      <c r="CI7110" s="850"/>
    </row>
    <row r="7111" spans="85:87" x14ac:dyDescent="0.25">
      <c r="CG7111" s="768"/>
      <c r="CH7111" s="768"/>
      <c r="CI7111" s="850"/>
    </row>
    <row r="7112" spans="85:87" x14ac:dyDescent="0.25">
      <c r="CG7112" s="768"/>
      <c r="CH7112" s="768"/>
      <c r="CI7112" s="850"/>
    </row>
    <row r="7113" spans="85:87" x14ac:dyDescent="0.25">
      <c r="CG7113" s="768"/>
      <c r="CH7113" s="768"/>
      <c r="CI7113" s="850"/>
    </row>
    <row r="7114" spans="85:87" x14ac:dyDescent="0.25">
      <c r="CG7114" s="768"/>
      <c r="CH7114" s="768"/>
      <c r="CI7114" s="850"/>
    </row>
    <row r="7115" spans="85:87" x14ac:dyDescent="0.25">
      <c r="CG7115" s="768"/>
      <c r="CH7115" s="768"/>
      <c r="CI7115" s="850"/>
    </row>
    <row r="7116" spans="85:87" x14ac:dyDescent="0.25">
      <c r="CG7116" s="768"/>
      <c r="CH7116" s="768"/>
      <c r="CI7116" s="850"/>
    </row>
    <row r="7117" spans="85:87" x14ac:dyDescent="0.25">
      <c r="CG7117" s="768"/>
      <c r="CH7117" s="768"/>
      <c r="CI7117" s="850"/>
    </row>
    <row r="7118" spans="85:87" x14ac:dyDescent="0.25">
      <c r="CG7118" s="768"/>
      <c r="CH7118" s="768"/>
      <c r="CI7118" s="850"/>
    </row>
    <row r="7119" spans="85:87" x14ac:dyDescent="0.25">
      <c r="CG7119" s="768"/>
      <c r="CH7119" s="768"/>
      <c r="CI7119" s="850"/>
    </row>
    <row r="7120" spans="85:87" x14ac:dyDescent="0.25">
      <c r="CG7120" s="768"/>
      <c r="CH7120" s="768"/>
      <c r="CI7120" s="850"/>
    </row>
    <row r="7121" spans="85:87" x14ac:dyDescent="0.25">
      <c r="CG7121" s="768"/>
      <c r="CH7121" s="768"/>
      <c r="CI7121" s="850"/>
    </row>
    <row r="7122" spans="85:87" x14ac:dyDescent="0.25">
      <c r="CG7122" s="768"/>
      <c r="CH7122" s="768"/>
      <c r="CI7122" s="850"/>
    </row>
    <row r="7123" spans="85:87" x14ac:dyDescent="0.25">
      <c r="CG7123" s="768"/>
      <c r="CH7123" s="768"/>
      <c r="CI7123" s="850"/>
    </row>
    <row r="7124" spans="85:87" x14ac:dyDescent="0.25">
      <c r="CG7124" s="768"/>
      <c r="CH7124" s="768"/>
      <c r="CI7124" s="850"/>
    </row>
    <row r="7125" spans="85:87" x14ac:dyDescent="0.25">
      <c r="CG7125" s="768"/>
      <c r="CH7125" s="768"/>
      <c r="CI7125" s="850"/>
    </row>
    <row r="7126" spans="85:87" x14ac:dyDescent="0.25">
      <c r="CG7126" s="768"/>
      <c r="CH7126" s="768"/>
      <c r="CI7126" s="850"/>
    </row>
    <row r="7127" spans="85:87" x14ac:dyDescent="0.25">
      <c r="CG7127" s="768"/>
      <c r="CH7127" s="768"/>
      <c r="CI7127" s="850"/>
    </row>
    <row r="7128" spans="85:87" x14ac:dyDescent="0.25">
      <c r="CG7128" s="768"/>
      <c r="CH7128" s="768"/>
      <c r="CI7128" s="850"/>
    </row>
    <row r="7129" spans="85:87" x14ac:dyDescent="0.25">
      <c r="CG7129" s="768"/>
      <c r="CH7129" s="768"/>
      <c r="CI7129" s="850"/>
    </row>
    <row r="7130" spans="85:87" x14ac:dyDescent="0.25">
      <c r="CG7130" s="768"/>
      <c r="CH7130" s="768"/>
      <c r="CI7130" s="850"/>
    </row>
    <row r="7131" spans="85:87" x14ac:dyDescent="0.25">
      <c r="CG7131" s="768"/>
      <c r="CH7131" s="768"/>
      <c r="CI7131" s="850"/>
    </row>
    <row r="7132" spans="85:87" x14ac:dyDescent="0.25">
      <c r="CG7132" s="768"/>
      <c r="CH7132" s="768"/>
      <c r="CI7132" s="850"/>
    </row>
    <row r="7133" spans="85:87" x14ac:dyDescent="0.25">
      <c r="CG7133" s="768"/>
      <c r="CH7133" s="768"/>
      <c r="CI7133" s="850"/>
    </row>
    <row r="7134" spans="85:87" x14ac:dyDescent="0.25">
      <c r="CG7134" s="768"/>
      <c r="CH7134" s="768"/>
      <c r="CI7134" s="850"/>
    </row>
    <row r="7135" spans="85:87" x14ac:dyDescent="0.25">
      <c r="CG7135" s="768"/>
      <c r="CH7135" s="768"/>
      <c r="CI7135" s="850"/>
    </row>
    <row r="7136" spans="85:87" x14ac:dyDescent="0.25">
      <c r="CG7136" s="768"/>
      <c r="CH7136" s="768"/>
      <c r="CI7136" s="850"/>
    </row>
    <row r="7137" spans="85:87" x14ac:dyDescent="0.25">
      <c r="CG7137" s="768"/>
      <c r="CH7137" s="768"/>
      <c r="CI7137" s="850"/>
    </row>
    <row r="7138" spans="85:87" x14ac:dyDescent="0.25">
      <c r="CG7138" s="768"/>
      <c r="CH7138" s="768"/>
      <c r="CI7138" s="850"/>
    </row>
    <row r="7139" spans="85:87" x14ac:dyDescent="0.25">
      <c r="CG7139" s="768"/>
      <c r="CH7139" s="768"/>
      <c r="CI7139" s="850"/>
    </row>
    <row r="7140" spans="85:87" x14ac:dyDescent="0.25">
      <c r="CG7140" s="768"/>
      <c r="CH7140" s="768"/>
      <c r="CI7140" s="850"/>
    </row>
    <row r="7141" spans="85:87" x14ac:dyDescent="0.25">
      <c r="CG7141" s="768"/>
      <c r="CH7141" s="768"/>
      <c r="CI7141" s="850"/>
    </row>
    <row r="7142" spans="85:87" x14ac:dyDescent="0.25">
      <c r="CG7142" s="768"/>
      <c r="CH7142" s="768"/>
      <c r="CI7142" s="850"/>
    </row>
    <row r="7143" spans="85:87" x14ac:dyDescent="0.25">
      <c r="CG7143" s="768"/>
      <c r="CH7143" s="768"/>
      <c r="CI7143" s="850"/>
    </row>
    <row r="7144" spans="85:87" x14ac:dyDescent="0.25">
      <c r="CG7144" s="768"/>
      <c r="CH7144" s="768"/>
      <c r="CI7144" s="850"/>
    </row>
    <row r="7145" spans="85:87" x14ac:dyDescent="0.25">
      <c r="CG7145" s="768"/>
      <c r="CH7145" s="768"/>
      <c r="CI7145" s="850"/>
    </row>
    <row r="7146" spans="85:87" x14ac:dyDescent="0.25">
      <c r="CG7146" s="768"/>
      <c r="CH7146" s="768"/>
      <c r="CI7146" s="850"/>
    </row>
    <row r="7147" spans="85:87" x14ac:dyDescent="0.25">
      <c r="CG7147" s="768"/>
      <c r="CH7147" s="768"/>
      <c r="CI7147" s="850"/>
    </row>
    <row r="7148" spans="85:87" x14ac:dyDescent="0.25">
      <c r="CG7148" s="768"/>
      <c r="CH7148" s="768"/>
      <c r="CI7148" s="850"/>
    </row>
    <row r="7149" spans="85:87" x14ac:dyDescent="0.25">
      <c r="CG7149" s="768"/>
      <c r="CH7149" s="768"/>
      <c r="CI7149" s="850"/>
    </row>
    <row r="7150" spans="85:87" x14ac:dyDescent="0.25">
      <c r="CG7150" s="768"/>
      <c r="CH7150" s="768"/>
      <c r="CI7150" s="850"/>
    </row>
    <row r="7151" spans="85:87" x14ac:dyDescent="0.25">
      <c r="CG7151" s="768"/>
      <c r="CH7151" s="768"/>
      <c r="CI7151" s="850"/>
    </row>
    <row r="7152" spans="85:87" x14ac:dyDescent="0.25">
      <c r="CG7152" s="768"/>
      <c r="CH7152" s="768"/>
      <c r="CI7152" s="850"/>
    </row>
    <row r="7153" spans="85:87" x14ac:dyDescent="0.25">
      <c r="CG7153" s="768"/>
      <c r="CH7153" s="768"/>
      <c r="CI7153" s="850"/>
    </row>
    <row r="7154" spans="85:87" x14ac:dyDescent="0.25">
      <c r="CG7154" s="768"/>
      <c r="CH7154" s="768"/>
      <c r="CI7154" s="850"/>
    </row>
    <row r="7155" spans="85:87" x14ac:dyDescent="0.25">
      <c r="CG7155" s="768"/>
      <c r="CH7155" s="768"/>
      <c r="CI7155" s="850"/>
    </row>
    <row r="7156" spans="85:87" x14ac:dyDescent="0.25">
      <c r="CG7156" s="768"/>
      <c r="CH7156" s="768"/>
      <c r="CI7156" s="850"/>
    </row>
    <row r="7157" spans="85:87" x14ac:dyDescent="0.25">
      <c r="CG7157" s="768"/>
      <c r="CH7157" s="768"/>
      <c r="CI7157" s="850"/>
    </row>
    <row r="7158" spans="85:87" x14ac:dyDescent="0.25">
      <c r="CG7158" s="768"/>
      <c r="CH7158" s="768"/>
      <c r="CI7158" s="850"/>
    </row>
    <row r="7159" spans="85:87" x14ac:dyDescent="0.25">
      <c r="CG7159" s="768"/>
      <c r="CH7159" s="768"/>
      <c r="CI7159" s="850"/>
    </row>
    <row r="7160" spans="85:87" x14ac:dyDescent="0.25">
      <c r="CG7160" s="768"/>
      <c r="CH7160" s="768"/>
      <c r="CI7160" s="850"/>
    </row>
    <row r="7161" spans="85:87" x14ac:dyDescent="0.25">
      <c r="CG7161" s="768"/>
      <c r="CH7161" s="768"/>
      <c r="CI7161" s="850"/>
    </row>
    <row r="7162" spans="85:87" x14ac:dyDescent="0.25">
      <c r="CG7162" s="768"/>
      <c r="CH7162" s="768"/>
      <c r="CI7162" s="850"/>
    </row>
    <row r="7163" spans="85:87" x14ac:dyDescent="0.25">
      <c r="CG7163" s="768"/>
      <c r="CH7163" s="768"/>
      <c r="CI7163" s="850"/>
    </row>
    <row r="7164" spans="85:87" x14ac:dyDescent="0.25">
      <c r="CG7164" s="768"/>
      <c r="CH7164" s="768"/>
      <c r="CI7164" s="850"/>
    </row>
    <row r="7165" spans="85:87" x14ac:dyDescent="0.25">
      <c r="CG7165" s="768"/>
      <c r="CH7165" s="768"/>
      <c r="CI7165" s="850"/>
    </row>
    <row r="7166" spans="85:87" x14ac:dyDescent="0.25">
      <c r="CG7166" s="768"/>
      <c r="CH7166" s="768"/>
      <c r="CI7166" s="850"/>
    </row>
    <row r="7167" spans="85:87" x14ac:dyDescent="0.25">
      <c r="CG7167" s="768"/>
      <c r="CH7167" s="768"/>
      <c r="CI7167" s="850"/>
    </row>
    <row r="7168" spans="85:87" x14ac:dyDescent="0.25">
      <c r="CG7168" s="768"/>
      <c r="CH7168" s="768"/>
      <c r="CI7168" s="850"/>
    </row>
    <row r="7169" spans="85:87" x14ac:dyDescent="0.25">
      <c r="CG7169" s="768"/>
      <c r="CH7169" s="768"/>
      <c r="CI7169" s="850"/>
    </row>
    <row r="7170" spans="85:87" x14ac:dyDescent="0.25">
      <c r="CG7170" s="768"/>
      <c r="CH7170" s="768"/>
      <c r="CI7170" s="850"/>
    </row>
    <row r="7171" spans="85:87" x14ac:dyDescent="0.25">
      <c r="CG7171" s="768"/>
      <c r="CH7171" s="768"/>
      <c r="CI7171" s="850"/>
    </row>
    <row r="7172" spans="85:87" x14ac:dyDescent="0.25">
      <c r="CG7172" s="768"/>
      <c r="CH7172" s="768"/>
      <c r="CI7172" s="850"/>
    </row>
    <row r="7173" spans="85:87" x14ac:dyDescent="0.25">
      <c r="CG7173" s="768"/>
      <c r="CH7173" s="768"/>
      <c r="CI7173" s="850"/>
    </row>
    <row r="7174" spans="85:87" x14ac:dyDescent="0.25">
      <c r="CG7174" s="768"/>
      <c r="CH7174" s="768"/>
      <c r="CI7174" s="850"/>
    </row>
    <row r="7175" spans="85:87" x14ac:dyDescent="0.25">
      <c r="CG7175" s="768"/>
      <c r="CH7175" s="768"/>
      <c r="CI7175" s="850"/>
    </row>
    <row r="7176" spans="85:87" x14ac:dyDescent="0.25">
      <c r="CG7176" s="768"/>
      <c r="CH7176" s="768"/>
      <c r="CI7176" s="850"/>
    </row>
    <row r="7177" spans="85:87" x14ac:dyDescent="0.25">
      <c r="CG7177" s="768"/>
      <c r="CH7177" s="768"/>
      <c r="CI7177" s="850"/>
    </row>
    <row r="7178" spans="85:87" x14ac:dyDescent="0.25">
      <c r="CG7178" s="768"/>
      <c r="CH7178" s="768"/>
      <c r="CI7178" s="850"/>
    </row>
    <row r="7179" spans="85:87" x14ac:dyDescent="0.25">
      <c r="CG7179" s="768"/>
      <c r="CH7179" s="768"/>
      <c r="CI7179" s="850"/>
    </row>
    <row r="7180" spans="85:87" x14ac:dyDescent="0.25">
      <c r="CG7180" s="768"/>
      <c r="CH7180" s="768"/>
      <c r="CI7180" s="850"/>
    </row>
    <row r="7181" spans="85:87" x14ac:dyDescent="0.25">
      <c r="CG7181" s="768"/>
      <c r="CH7181" s="768"/>
      <c r="CI7181" s="850"/>
    </row>
    <row r="7182" spans="85:87" x14ac:dyDescent="0.25">
      <c r="CG7182" s="768"/>
      <c r="CH7182" s="768"/>
      <c r="CI7182" s="850"/>
    </row>
    <row r="7183" spans="85:87" x14ac:dyDescent="0.25">
      <c r="CG7183" s="768"/>
      <c r="CH7183" s="768"/>
      <c r="CI7183" s="850"/>
    </row>
    <row r="7184" spans="85:87" x14ac:dyDescent="0.25">
      <c r="CG7184" s="768"/>
      <c r="CH7184" s="768"/>
      <c r="CI7184" s="850"/>
    </row>
    <row r="7185" spans="85:87" x14ac:dyDescent="0.25">
      <c r="CG7185" s="768"/>
      <c r="CH7185" s="768"/>
      <c r="CI7185" s="850"/>
    </row>
    <row r="7186" spans="85:87" x14ac:dyDescent="0.25">
      <c r="CG7186" s="768"/>
      <c r="CH7186" s="768"/>
      <c r="CI7186" s="850"/>
    </row>
    <row r="7187" spans="85:87" x14ac:dyDescent="0.25">
      <c r="CG7187" s="768"/>
      <c r="CH7187" s="768"/>
      <c r="CI7187" s="850"/>
    </row>
    <row r="7188" spans="85:87" x14ac:dyDescent="0.25">
      <c r="CG7188" s="768"/>
      <c r="CH7188" s="768"/>
      <c r="CI7188" s="850"/>
    </row>
    <row r="7189" spans="85:87" x14ac:dyDescent="0.25">
      <c r="CG7189" s="768"/>
      <c r="CH7189" s="768"/>
      <c r="CI7189" s="850"/>
    </row>
    <row r="7190" spans="85:87" x14ac:dyDescent="0.25">
      <c r="CG7190" s="768"/>
      <c r="CH7190" s="768"/>
      <c r="CI7190" s="850"/>
    </row>
    <row r="7191" spans="85:87" x14ac:dyDescent="0.25">
      <c r="CG7191" s="768"/>
      <c r="CH7191" s="768"/>
      <c r="CI7191" s="850"/>
    </row>
    <row r="7192" spans="85:87" x14ac:dyDescent="0.25">
      <c r="CG7192" s="768"/>
      <c r="CH7192" s="768"/>
      <c r="CI7192" s="850"/>
    </row>
    <row r="7193" spans="85:87" x14ac:dyDescent="0.25">
      <c r="CG7193" s="768"/>
      <c r="CH7193" s="768"/>
      <c r="CI7193" s="850"/>
    </row>
    <row r="7194" spans="85:87" x14ac:dyDescent="0.25">
      <c r="CG7194" s="768"/>
      <c r="CH7194" s="768"/>
      <c r="CI7194" s="850"/>
    </row>
    <row r="7195" spans="85:87" x14ac:dyDescent="0.25">
      <c r="CG7195" s="768"/>
      <c r="CH7195" s="768"/>
      <c r="CI7195" s="850"/>
    </row>
    <row r="7196" spans="85:87" x14ac:dyDescent="0.25">
      <c r="CG7196" s="768"/>
      <c r="CH7196" s="768"/>
      <c r="CI7196" s="850"/>
    </row>
    <row r="7197" spans="85:87" x14ac:dyDescent="0.25">
      <c r="CG7197" s="768"/>
      <c r="CH7197" s="768"/>
      <c r="CI7197" s="850"/>
    </row>
    <row r="7198" spans="85:87" x14ac:dyDescent="0.25">
      <c r="CG7198" s="768"/>
      <c r="CH7198" s="768"/>
      <c r="CI7198" s="850"/>
    </row>
    <row r="7199" spans="85:87" x14ac:dyDescent="0.25">
      <c r="CG7199" s="768"/>
      <c r="CH7199" s="768"/>
      <c r="CI7199" s="850"/>
    </row>
    <row r="7200" spans="85:87" x14ac:dyDescent="0.25">
      <c r="CG7200" s="768"/>
      <c r="CH7200" s="768"/>
      <c r="CI7200" s="850"/>
    </row>
    <row r="7201" spans="85:87" x14ac:dyDescent="0.25">
      <c r="CG7201" s="768"/>
      <c r="CH7201" s="768"/>
      <c r="CI7201" s="850"/>
    </row>
    <row r="7202" spans="85:87" x14ac:dyDescent="0.25">
      <c r="CG7202" s="768"/>
      <c r="CH7202" s="768"/>
      <c r="CI7202" s="850"/>
    </row>
    <row r="7203" spans="85:87" x14ac:dyDescent="0.25">
      <c r="CG7203" s="768"/>
      <c r="CH7203" s="768"/>
      <c r="CI7203" s="850"/>
    </row>
    <row r="7204" spans="85:87" x14ac:dyDescent="0.25">
      <c r="CG7204" s="768"/>
      <c r="CH7204" s="768"/>
      <c r="CI7204" s="850"/>
    </row>
    <row r="7205" spans="85:87" x14ac:dyDescent="0.25">
      <c r="CG7205" s="768"/>
      <c r="CH7205" s="768"/>
      <c r="CI7205" s="850"/>
    </row>
    <row r="7206" spans="85:87" x14ac:dyDescent="0.25">
      <c r="CG7206" s="768"/>
      <c r="CH7206" s="768"/>
      <c r="CI7206" s="850"/>
    </row>
    <row r="7207" spans="85:87" x14ac:dyDescent="0.25">
      <c r="CG7207" s="768"/>
      <c r="CH7207" s="768"/>
      <c r="CI7207" s="850"/>
    </row>
    <row r="7208" spans="85:87" x14ac:dyDescent="0.25">
      <c r="CG7208" s="768"/>
      <c r="CH7208" s="768"/>
      <c r="CI7208" s="850"/>
    </row>
    <row r="7209" spans="85:87" x14ac:dyDescent="0.25">
      <c r="CG7209" s="768"/>
      <c r="CH7209" s="768"/>
      <c r="CI7209" s="850"/>
    </row>
    <row r="7210" spans="85:87" x14ac:dyDescent="0.25">
      <c r="CG7210" s="768"/>
      <c r="CH7210" s="768"/>
      <c r="CI7210" s="850"/>
    </row>
    <row r="7211" spans="85:87" x14ac:dyDescent="0.25">
      <c r="CG7211" s="768"/>
      <c r="CH7211" s="768"/>
      <c r="CI7211" s="850"/>
    </row>
    <row r="7212" spans="85:87" x14ac:dyDescent="0.25">
      <c r="CG7212" s="768"/>
      <c r="CH7212" s="768"/>
      <c r="CI7212" s="850"/>
    </row>
    <row r="7213" spans="85:87" x14ac:dyDescent="0.25">
      <c r="CG7213" s="768"/>
      <c r="CH7213" s="768"/>
      <c r="CI7213" s="850"/>
    </row>
    <row r="7214" spans="85:87" x14ac:dyDescent="0.25">
      <c r="CG7214" s="768"/>
      <c r="CH7214" s="768"/>
      <c r="CI7214" s="850"/>
    </row>
    <row r="7215" spans="85:87" x14ac:dyDescent="0.25">
      <c r="CG7215" s="768"/>
      <c r="CH7215" s="768"/>
      <c r="CI7215" s="850"/>
    </row>
    <row r="7216" spans="85:87" x14ac:dyDescent="0.25">
      <c r="CG7216" s="768"/>
      <c r="CH7216" s="768"/>
      <c r="CI7216" s="850"/>
    </row>
    <row r="7217" spans="85:87" x14ac:dyDescent="0.25">
      <c r="CG7217" s="768"/>
      <c r="CH7217" s="768"/>
      <c r="CI7217" s="850"/>
    </row>
    <row r="7218" spans="85:87" x14ac:dyDescent="0.25">
      <c r="CG7218" s="768"/>
      <c r="CH7218" s="768"/>
      <c r="CI7218" s="850"/>
    </row>
    <row r="7219" spans="85:87" x14ac:dyDescent="0.25">
      <c r="CG7219" s="768"/>
      <c r="CH7219" s="768"/>
      <c r="CI7219" s="850"/>
    </row>
    <row r="7220" spans="85:87" x14ac:dyDescent="0.25">
      <c r="CG7220" s="768"/>
      <c r="CH7220" s="768"/>
      <c r="CI7220" s="850"/>
    </row>
    <row r="7221" spans="85:87" x14ac:dyDescent="0.25">
      <c r="CG7221" s="768"/>
      <c r="CH7221" s="768"/>
      <c r="CI7221" s="850"/>
    </row>
    <row r="7222" spans="85:87" x14ac:dyDescent="0.25">
      <c r="CG7222" s="768"/>
      <c r="CH7222" s="768"/>
      <c r="CI7222" s="850"/>
    </row>
    <row r="7223" spans="85:87" x14ac:dyDescent="0.25">
      <c r="CG7223" s="768"/>
      <c r="CH7223" s="768"/>
      <c r="CI7223" s="850"/>
    </row>
    <row r="7224" spans="85:87" x14ac:dyDescent="0.25">
      <c r="CG7224" s="768"/>
      <c r="CH7224" s="768"/>
      <c r="CI7224" s="850"/>
    </row>
    <row r="7225" spans="85:87" x14ac:dyDescent="0.25">
      <c r="CG7225" s="768"/>
      <c r="CH7225" s="768"/>
      <c r="CI7225" s="850"/>
    </row>
    <row r="7226" spans="85:87" x14ac:dyDescent="0.25">
      <c r="CG7226" s="768"/>
      <c r="CH7226" s="768"/>
      <c r="CI7226" s="850"/>
    </row>
    <row r="7227" spans="85:87" x14ac:dyDescent="0.25">
      <c r="CG7227" s="768"/>
      <c r="CH7227" s="768"/>
      <c r="CI7227" s="850"/>
    </row>
    <row r="7228" spans="85:87" x14ac:dyDescent="0.25">
      <c r="CG7228" s="768"/>
      <c r="CH7228" s="768"/>
      <c r="CI7228" s="850"/>
    </row>
    <row r="7229" spans="85:87" x14ac:dyDescent="0.25">
      <c r="CG7229" s="768"/>
      <c r="CH7229" s="768"/>
      <c r="CI7229" s="850"/>
    </row>
    <row r="7230" spans="85:87" x14ac:dyDescent="0.25">
      <c r="CG7230" s="768"/>
      <c r="CH7230" s="768"/>
      <c r="CI7230" s="850"/>
    </row>
    <row r="7231" spans="85:87" x14ac:dyDescent="0.25">
      <c r="CG7231" s="768"/>
      <c r="CH7231" s="768"/>
      <c r="CI7231" s="850"/>
    </row>
    <row r="7232" spans="85:87" x14ac:dyDescent="0.25">
      <c r="CG7232" s="768"/>
      <c r="CH7232" s="768"/>
      <c r="CI7232" s="850"/>
    </row>
    <row r="7233" spans="85:87" x14ac:dyDescent="0.25">
      <c r="CG7233" s="768"/>
      <c r="CH7233" s="768"/>
      <c r="CI7233" s="850"/>
    </row>
    <row r="7234" spans="85:87" x14ac:dyDescent="0.25">
      <c r="CG7234" s="768"/>
      <c r="CH7234" s="768"/>
      <c r="CI7234" s="850"/>
    </row>
    <row r="7235" spans="85:87" x14ac:dyDescent="0.25">
      <c r="CG7235" s="768"/>
      <c r="CH7235" s="768"/>
      <c r="CI7235" s="850"/>
    </row>
    <row r="7236" spans="85:87" x14ac:dyDescent="0.25">
      <c r="CG7236" s="768"/>
      <c r="CH7236" s="768"/>
      <c r="CI7236" s="850"/>
    </row>
    <row r="7237" spans="85:87" x14ac:dyDescent="0.25">
      <c r="CG7237" s="768"/>
      <c r="CH7237" s="768"/>
      <c r="CI7237" s="850"/>
    </row>
    <row r="7238" spans="85:87" x14ac:dyDescent="0.25">
      <c r="CG7238" s="768"/>
      <c r="CH7238" s="768"/>
      <c r="CI7238" s="850"/>
    </row>
    <row r="7239" spans="85:87" x14ac:dyDescent="0.25">
      <c r="CG7239" s="768"/>
      <c r="CH7239" s="768"/>
      <c r="CI7239" s="850"/>
    </row>
    <row r="7240" spans="85:87" x14ac:dyDescent="0.25">
      <c r="CG7240" s="768"/>
      <c r="CH7240" s="768"/>
      <c r="CI7240" s="850"/>
    </row>
    <row r="7241" spans="85:87" x14ac:dyDescent="0.25">
      <c r="CG7241" s="768"/>
      <c r="CH7241" s="768"/>
      <c r="CI7241" s="850"/>
    </row>
    <row r="7242" spans="85:87" x14ac:dyDescent="0.25">
      <c r="CG7242" s="768"/>
      <c r="CH7242" s="768"/>
      <c r="CI7242" s="850"/>
    </row>
    <row r="7243" spans="85:87" x14ac:dyDescent="0.25">
      <c r="CG7243" s="768"/>
      <c r="CH7243" s="768"/>
      <c r="CI7243" s="850"/>
    </row>
    <row r="7244" spans="85:87" x14ac:dyDescent="0.25">
      <c r="CG7244" s="768"/>
      <c r="CH7244" s="768"/>
      <c r="CI7244" s="850"/>
    </row>
    <row r="7245" spans="85:87" x14ac:dyDescent="0.25">
      <c r="CG7245" s="768"/>
      <c r="CH7245" s="768"/>
      <c r="CI7245" s="850"/>
    </row>
    <row r="7246" spans="85:87" x14ac:dyDescent="0.25">
      <c r="CG7246" s="768"/>
      <c r="CH7246" s="768"/>
      <c r="CI7246" s="850"/>
    </row>
    <row r="7247" spans="85:87" x14ac:dyDescent="0.25">
      <c r="CG7247" s="768"/>
      <c r="CH7247" s="768"/>
      <c r="CI7247" s="850"/>
    </row>
    <row r="7248" spans="85:87" x14ac:dyDescent="0.25">
      <c r="CG7248" s="768"/>
      <c r="CH7248" s="768"/>
      <c r="CI7248" s="850"/>
    </row>
    <row r="7249" spans="85:87" x14ac:dyDescent="0.25">
      <c r="CG7249" s="768"/>
      <c r="CH7249" s="768"/>
      <c r="CI7249" s="850"/>
    </row>
    <row r="7250" spans="85:87" x14ac:dyDescent="0.25">
      <c r="CG7250" s="768"/>
      <c r="CH7250" s="768"/>
      <c r="CI7250" s="850"/>
    </row>
    <row r="7251" spans="85:87" x14ac:dyDescent="0.25">
      <c r="CG7251" s="768"/>
      <c r="CH7251" s="768"/>
      <c r="CI7251" s="850"/>
    </row>
    <row r="7252" spans="85:87" x14ac:dyDescent="0.25">
      <c r="CG7252" s="768"/>
      <c r="CH7252" s="768"/>
      <c r="CI7252" s="850"/>
    </row>
    <row r="7253" spans="85:87" x14ac:dyDescent="0.25">
      <c r="CG7253" s="768"/>
      <c r="CH7253" s="768"/>
      <c r="CI7253" s="850"/>
    </row>
    <row r="7254" spans="85:87" x14ac:dyDescent="0.25">
      <c r="CG7254" s="768"/>
      <c r="CH7254" s="768"/>
      <c r="CI7254" s="850"/>
    </row>
    <row r="7255" spans="85:87" x14ac:dyDescent="0.25">
      <c r="CG7255" s="768"/>
      <c r="CH7255" s="768"/>
      <c r="CI7255" s="850"/>
    </row>
    <row r="7256" spans="85:87" x14ac:dyDescent="0.25">
      <c r="CG7256" s="768"/>
      <c r="CH7256" s="768"/>
      <c r="CI7256" s="850"/>
    </row>
    <row r="7257" spans="85:87" x14ac:dyDescent="0.25">
      <c r="CG7257" s="768"/>
      <c r="CH7257" s="768"/>
      <c r="CI7257" s="850"/>
    </row>
    <row r="7258" spans="85:87" x14ac:dyDescent="0.25">
      <c r="CG7258" s="768"/>
      <c r="CH7258" s="768"/>
      <c r="CI7258" s="850"/>
    </row>
    <row r="7259" spans="85:87" x14ac:dyDescent="0.25">
      <c r="CG7259" s="768"/>
      <c r="CH7259" s="768"/>
      <c r="CI7259" s="850"/>
    </row>
    <row r="7260" spans="85:87" x14ac:dyDescent="0.25">
      <c r="CG7260" s="768"/>
      <c r="CH7260" s="768"/>
      <c r="CI7260" s="850"/>
    </row>
    <row r="7261" spans="85:87" x14ac:dyDescent="0.25">
      <c r="CG7261" s="768"/>
      <c r="CH7261" s="768"/>
      <c r="CI7261" s="850"/>
    </row>
    <row r="7262" spans="85:87" x14ac:dyDescent="0.25">
      <c r="CG7262" s="768"/>
      <c r="CH7262" s="768"/>
      <c r="CI7262" s="850"/>
    </row>
    <row r="7263" spans="85:87" x14ac:dyDescent="0.25">
      <c r="CG7263" s="768"/>
      <c r="CH7263" s="768"/>
      <c r="CI7263" s="850"/>
    </row>
    <row r="7264" spans="85:87" x14ac:dyDescent="0.25">
      <c r="CG7264" s="768"/>
      <c r="CH7264" s="768"/>
      <c r="CI7264" s="850"/>
    </row>
    <row r="7265" spans="85:87" x14ac:dyDescent="0.25">
      <c r="CG7265" s="768"/>
      <c r="CH7265" s="768"/>
      <c r="CI7265" s="850"/>
    </row>
    <row r="7266" spans="85:87" x14ac:dyDescent="0.25">
      <c r="CG7266" s="768"/>
      <c r="CH7266" s="768"/>
      <c r="CI7266" s="850"/>
    </row>
    <row r="7267" spans="85:87" x14ac:dyDescent="0.25">
      <c r="CG7267" s="768"/>
      <c r="CH7267" s="768"/>
      <c r="CI7267" s="850"/>
    </row>
    <row r="7268" spans="85:87" x14ac:dyDescent="0.25">
      <c r="CG7268" s="768"/>
      <c r="CH7268" s="768"/>
      <c r="CI7268" s="850"/>
    </row>
    <row r="7269" spans="85:87" x14ac:dyDescent="0.25">
      <c r="CG7269" s="768"/>
      <c r="CH7269" s="768"/>
      <c r="CI7269" s="850"/>
    </row>
    <row r="7270" spans="85:87" x14ac:dyDescent="0.25">
      <c r="CG7270" s="768"/>
      <c r="CH7270" s="768"/>
      <c r="CI7270" s="850"/>
    </row>
    <row r="7271" spans="85:87" x14ac:dyDescent="0.25">
      <c r="CG7271" s="768"/>
      <c r="CH7271" s="768"/>
      <c r="CI7271" s="850"/>
    </row>
    <row r="7272" spans="85:87" x14ac:dyDescent="0.25">
      <c r="CG7272" s="768"/>
      <c r="CH7272" s="768"/>
      <c r="CI7272" s="850"/>
    </row>
    <row r="7273" spans="85:87" x14ac:dyDescent="0.25">
      <c r="CG7273" s="768"/>
      <c r="CH7273" s="768"/>
      <c r="CI7273" s="850"/>
    </row>
    <row r="7274" spans="85:87" x14ac:dyDescent="0.25">
      <c r="CG7274" s="768"/>
      <c r="CH7274" s="768"/>
      <c r="CI7274" s="850"/>
    </row>
    <row r="7275" spans="85:87" x14ac:dyDescent="0.25">
      <c r="CG7275" s="768"/>
      <c r="CH7275" s="768"/>
      <c r="CI7275" s="850"/>
    </row>
    <row r="7276" spans="85:87" x14ac:dyDescent="0.25">
      <c r="CG7276" s="768"/>
      <c r="CH7276" s="768"/>
      <c r="CI7276" s="850"/>
    </row>
    <row r="7277" spans="85:87" x14ac:dyDescent="0.25">
      <c r="CG7277" s="768"/>
      <c r="CH7277" s="768"/>
      <c r="CI7277" s="850"/>
    </row>
    <row r="7278" spans="85:87" x14ac:dyDescent="0.25">
      <c r="CG7278" s="768"/>
      <c r="CH7278" s="768"/>
      <c r="CI7278" s="850"/>
    </row>
    <row r="7279" spans="85:87" x14ac:dyDescent="0.25">
      <c r="CG7279" s="768"/>
      <c r="CH7279" s="768"/>
      <c r="CI7279" s="850"/>
    </row>
    <row r="7280" spans="85:87" x14ac:dyDescent="0.25">
      <c r="CG7280" s="768"/>
      <c r="CH7280" s="768"/>
      <c r="CI7280" s="850"/>
    </row>
    <row r="7281" spans="85:87" x14ac:dyDescent="0.25">
      <c r="CG7281" s="768"/>
      <c r="CH7281" s="768"/>
      <c r="CI7281" s="850"/>
    </row>
    <row r="7282" spans="85:87" x14ac:dyDescent="0.25">
      <c r="CG7282" s="768"/>
      <c r="CH7282" s="768"/>
      <c r="CI7282" s="850"/>
    </row>
    <row r="7283" spans="85:87" x14ac:dyDescent="0.25">
      <c r="CG7283" s="768"/>
      <c r="CH7283" s="768"/>
      <c r="CI7283" s="850"/>
    </row>
    <row r="7284" spans="85:87" x14ac:dyDescent="0.25">
      <c r="CG7284" s="768"/>
      <c r="CH7284" s="768"/>
      <c r="CI7284" s="850"/>
    </row>
    <row r="7285" spans="85:87" x14ac:dyDescent="0.25">
      <c r="CG7285" s="768"/>
      <c r="CH7285" s="768"/>
      <c r="CI7285" s="850"/>
    </row>
    <row r="7286" spans="85:87" x14ac:dyDescent="0.25">
      <c r="CG7286" s="768"/>
      <c r="CH7286" s="768"/>
      <c r="CI7286" s="850"/>
    </row>
    <row r="7287" spans="85:87" x14ac:dyDescent="0.25">
      <c r="CG7287" s="768"/>
      <c r="CH7287" s="768"/>
      <c r="CI7287" s="850"/>
    </row>
    <row r="7288" spans="85:87" x14ac:dyDescent="0.25">
      <c r="CG7288" s="768"/>
      <c r="CH7288" s="768"/>
      <c r="CI7288" s="850"/>
    </row>
    <row r="7289" spans="85:87" x14ac:dyDescent="0.25">
      <c r="CG7289" s="768"/>
      <c r="CH7289" s="768"/>
      <c r="CI7289" s="850"/>
    </row>
    <row r="7290" spans="85:87" x14ac:dyDescent="0.25">
      <c r="CG7290" s="768"/>
      <c r="CH7290" s="768"/>
      <c r="CI7290" s="850"/>
    </row>
    <row r="7291" spans="85:87" x14ac:dyDescent="0.25">
      <c r="CG7291" s="768"/>
      <c r="CH7291" s="768"/>
      <c r="CI7291" s="850"/>
    </row>
    <row r="7292" spans="85:87" x14ac:dyDescent="0.25">
      <c r="CG7292" s="768"/>
      <c r="CH7292" s="768"/>
      <c r="CI7292" s="850"/>
    </row>
    <row r="7293" spans="85:87" x14ac:dyDescent="0.25">
      <c r="CG7293" s="768"/>
      <c r="CH7293" s="768"/>
      <c r="CI7293" s="850"/>
    </row>
    <row r="7294" spans="85:87" x14ac:dyDescent="0.25">
      <c r="CG7294" s="768"/>
      <c r="CH7294" s="768"/>
      <c r="CI7294" s="850"/>
    </row>
    <row r="7295" spans="85:87" x14ac:dyDescent="0.25">
      <c r="CG7295" s="768"/>
      <c r="CH7295" s="768"/>
      <c r="CI7295" s="850"/>
    </row>
    <row r="7296" spans="85:87" x14ac:dyDescent="0.25">
      <c r="CG7296" s="768"/>
      <c r="CH7296" s="768"/>
      <c r="CI7296" s="850"/>
    </row>
    <row r="7297" spans="85:87" x14ac:dyDescent="0.25">
      <c r="CG7297" s="768"/>
      <c r="CH7297" s="768"/>
      <c r="CI7297" s="850"/>
    </row>
    <row r="7298" spans="85:87" x14ac:dyDescent="0.25">
      <c r="CG7298" s="768"/>
      <c r="CH7298" s="768"/>
      <c r="CI7298" s="850"/>
    </row>
    <row r="7299" spans="85:87" x14ac:dyDescent="0.25">
      <c r="CG7299" s="768"/>
      <c r="CH7299" s="768"/>
      <c r="CI7299" s="850"/>
    </row>
    <row r="7300" spans="85:87" x14ac:dyDescent="0.25">
      <c r="CG7300" s="768"/>
      <c r="CH7300" s="768"/>
      <c r="CI7300" s="850"/>
    </row>
    <row r="7301" spans="85:87" x14ac:dyDescent="0.25">
      <c r="CG7301" s="768"/>
      <c r="CH7301" s="768"/>
      <c r="CI7301" s="850"/>
    </row>
    <row r="7302" spans="85:87" x14ac:dyDescent="0.25">
      <c r="CG7302" s="768"/>
      <c r="CH7302" s="768"/>
      <c r="CI7302" s="850"/>
    </row>
    <row r="7303" spans="85:87" x14ac:dyDescent="0.25">
      <c r="CG7303" s="768"/>
      <c r="CH7303" s="768"/>
      <c r="CI7303" s="850"/>
    </row>
    <row r="7304" spans="85:87" x14ac:dyDescent="0.25">
      <c r="CG7304" s="768"/>
      <c r="CH7304" s="768"/>
      <c r="CI7304" s="850"/>
    </row>
    <row r="7305" spans="85:87" x14ac:dyDescent="0.25">
      <c r="CG7305" s="768"/>
      <c r="CH7305" s="768"/>
      <c r="CI7305" s="850"/>
    </row>
    <row r="7306" spans="85:87" x14ac:dyDescent="0.25">
      <c r="CG7306" s="768"/>
      <c r="CH7306" s="768"/>
      <c r="CI7306" s="850"/>
    </row>
    <row r="7307" spans="85:87" x14ac:dyDescent="0.25">
      <c r="CG7307" s="768"/>
      <c r="CH7307" s="768"/>
      <c r="CI7307" s="850"/>
    </row>
    <row r="7308" spans="85:87" x14ac:dyDescent="0.25">
      <c r="CG7308" s="768"/>
      <c r="CH7308" s="768"/>
      <c r="CI7308" s="850"/>
    </row>
    <row r="7309" spans="85:87" x14ac:dyDescent="0.25">
      <c r="CG7309" s="768"/>
      <c r="CH7309" s="768"/>
      <c r="CI7309" s="850"/>
    </row>
    <row r="7310" spans="85:87" x14ac:dyDescent="0.25">
      <c r="CG7310" s="768"/>
      <c r="CH7310" s="768"/>
      <c r="CI7310" s="850"/>
    </row>
    <row r="7311" spans="85:87" x14ac:dyDescent="0.25">
      <c r="CG7311" s="768"/>
      <c r="CH7311" s="768"/>
      <c r="CI7311" s="850"/>
    </row>
    <row r="7312" spans="85:87" x14ac:dyDescent="0.25">
      <c r="CG7312" s="768"/>
      <c r="CH7312" s="768"/>
      <c r="CI7312" s="850"/>
    </row>
    <row r="7313" spans="85:87" x14ac:dyDescent="0.25">
      <c r="CG7313" s="768"/>
      <c r="CH7313" s="768"/>
      <c r="CI7313" s="850"/>
    </row>
    <row r="7314" spans="85:87" x14ac:dyDescent="0.25">
      <c r="CG7314" s="768"/>
      <c r="CH7314" s="768"/>
      <c r="CI7314" s="850"/>
    </row>
    <row r="7315" spans="85:87" x14ac:dyDescent="0.25">
      <c r="CG7315" s="768"/>
      <c r="CH7315" s="768"/>
      <c r="CI7315" s="850"/>
    </row>
    <row r="7316" spans="85:87" x14ac:dyDescent="0.25">
      <c r="CG7316" s="768"/>
      <c r="CH7316" s="768"/>
      <c r="CI7316" s="850"/>
    </row>
    <row r="7317" spans="85:87" x14ac:dyDescent="0.25">
      <c r="CG7317" s="768"/>
      <c r="CH7317" s="768"/>
      <c r="CI7317" s="850"/>
    </row>
    <row r="7318" spans="85:87" x14ac:dyDescent="0.25">
      <c r="CG7318" s="768"/>
      <c r="CH7318" s="768"/>
      <c r="CI7318" s="850"/>
    </row>
    <row r="7319" spans="85:87" x14ac:dyDescent="0.25">
      <c r="CG7319" s="768"/>
      <c r="CH7319" s="768"/>
      <c r="CI7319" s="850"/>
    </row>
    <row r="7320" spans="85:87" x14ac:dyDescent="0.25">
      <c r="CG7320" s="768"/>
      <c r="CH7320" s="768"/>
      <c r="CI7320" s="850"/>
    </row>
    <row r="7321" spans="85:87" x14ac:dyDescent="0.25">
      <c r="CG7321" s="768"/>
      <c r="CH7321" s="768"/>
      <c r="CI7321" s="850"/>
    </row>
    <row r="7322" spans="85:87" x14ac:dyDescent="0.25">
      <c r="CG7322" s="768"/>
      <c r="CH7322" s="768"/>
      <c r="CI7322" s="850"/>
    </row>
    <row r="7323" spans="85:87" x14ac:dyDescent="0.25">
      <c r="CG7323" s="768"/>
      <c r="CH7323" s="768"/>
      <c r="CI7323" s="850"/>
    </row>
    <row r="7324" spans="85:87" x14ac:dyDescent="0.25">
      <c r="CG7324" s="768"/>
      <c r="CH7324" s="768"/>
      <c r="CI7324" s="850"/>
    </row>
    <row r="7325" spans="85:87" x14ac:dyDescent="0.25">
      <c r="CG7325" s="768"/>
      <c r="CH7325" s="768"/>
      <c r="CI7325" s="850"/>
    </row>
    <row r="7326" spans="85:87" x14ac:dyDescent="0.25">
      <c r="CG7326" s="768"/>
      <c r="CH7326" s="768"/>
      <c r="CI7326" s="850"/>
    </row>
    <row r="7327" spans="85:87" x14ac:dyDescent="0.25">
      <c r="CG7327" s="768"/>
      <c r="CH7327" s="768"/>
      <c r="CI7327" s="850"/>
    </row>
    <row r="7328" spans="85:87" x14ac:dyDescent="0.25">
      <c r="CG7328" s="768"/>
      <c r="CH7328" s="768"/>
      <c r="CI7328" s="850"/>
    </row>
    <row r="7329" spans="85:87" x14ac:dyDescent="0.25">
      <c r="CG7329" s="768"/>
      <c r="CH7329" s="768"/>
      <c r="CI7329" s="850"/>
    </row>
    <row r="7330" spans="85:87" x14ac:dyDescent="0.25">
      <c r="CG7330" s="768"/>
      <c r="CH7330" s="768"/>
      <c r="CI7330" s="850"/>
    </row>
    <row r="7331" spans="85:87" x14ac:dyDescent="0.25">
      <c r="CG7331" s="768"/>
      <c r="CH7331" s="768"/>
      <c r="CI7331" s="850"/>
    </row>
    <row r="7332" spans="85:87" x14ac:dyDescent="0.25">
      <c r="CG7332" s="768"/>
      <c r="CH7332" s="768"/>
      <c r="CI7332" s="850"/>
    </row>
    <row r="7333" spans="85:87" x14ac:dyDescent="0.25">
      <c r="CG7333" s="768"/>
      <c r="CH7333" s="768"/>
      <c r="CI7333" s="850"/>
    </row>
    <row r="7334" spans="85:87" x14ac:dyDescent="0.25">
      <c r="CG7334" s="768"/>
      <c r="CH7334" s="768"/>
      <c r="CI7334" s="850"/>
    </row>
    <row r="7335" spans="85:87" x14ac:dyDescent="0.25">
      <c r="CG7335" s="768"/>
      <c r="CH7335" s="768"/>
      <c r="CI7335" s="850"/>
    </row>
    <row r="7336" spans="85:87" x14ac:dyDescent="0.25">
      <c r="CG7336" s="768"/>
      <c r="CH7336" s="768"/>
      <c r="CI7336" s="850"/>
    </row>
    <row r="7337" spans="85:87" x14ac:dyDescent="0.25">
      <c r="CG7337" s="768"/>
      <c r="CH7337" s="768"/>
      <c r="CI7337" s="850"/>
    </row>
    <row r="7338" spans="85:87" x14ac:dyDescent="0.25">
      <c r="CG7338" s="768"/>
      <c r="CH7338" s="768"/>
      <c r="CI7338" s="850"/>
    </row>
    <row r="7339" spans="85:87" x14ac:dyDescent="0.25">
      <c r="CG7339" s="768"/>
      <c r="CH7339" s="768"/>
      <c r="CI7339" s="850"/>
    </row>
    <row r="7340" spans="85:87" x14ac:dyDescent="0.25">
      <c r="CG7340" s="768"/>
      <c r="CH7340" s="768"/>
      <c r="CI7340" s="850"/>
    </row>
    <row r="7341" spans="85:87" x14ac:dyDescent="0.25">
      <c r="CG7341" s="768"/>
      <c r="CH7341" s="768"/>
      <c r="CI7341" s="850"/>
    </row>
    <row r="7342" spans="85:87" x14ac:dyDescent="0.25">
      <c r="CG7342" s="768"/>
      <c r="CH7342" s="768"/>
      <c r="CI7342" s="850"/>
    </row>
    <row r="7343" spans="85:87" x14ac:dyDescent="0.25">
      <c r="CG7343" s="768"/>
      <c r="CH7343" s="768"/>
      <c r="CI7343" s="850"/>
    </row>
    <row r="7344" spans="85:87" x14ac:dyDescent="0.25">
      <c r="CG7344" s="768"/>
      <c r="CH7344" s="768"/>
      <c r="CI7344" s="850"/>
    </row>
    <row r="7345" spans="85:87" x14ac:dyDescent="0.25">
      <c r="CG7345" s="768"/>
      <c r="CH7345" s="768"/>
      <c r="CI7345" s="850"/>
    </row>
    <row r="7346" spans="85:87" x14ac:dyDescent="0.25">
      <c r="CG7346" s="768"/>
      <c r="CH7346" s="768"/>
      <c r="CI7346" s="850"/>
    </row>
    <row r="7347" spans="85:87" x14ac:dyDescent="0.25">
      <c r="CG7347" s="768"/>
      <c r="CH7347" s="768"/>
      <c r="CI7347" s="850"/>
    </row>
    <row r="7348" spans="85:87" x14ac:dyDescent="0.25">
      <c r="CG7348" s="768"/>
      <c r="CH7348" s="768"/>
      <c r="CI7348" s="850"/>
    </row>
    <row r="7349" spans="85:87" x14ac:dyDescent="0.25">
      <c r="CG7349" s="768"/>
      <c r="CH7349" s="768"/>
      <c r="CI7349" s="850"/>
    </row>
    <row r="7350" spans="85:87" x14ac:dyDescent="0.25">
      <c r="CG7350" s="768"/>
      <c r="CH7350" s="768"/>
      <c r="CI7350" s="850"/>
    </row>
    <row r="7351" spans="85:87" x14ac:dyDescent="0.25">
      <c r="CG7351" s="768"/>
      <c r="CH7351" s="768"/>
      <c r="CI7351" s="850"/>
    </row>
    <row r="7352" spans="85:87" x14ac:dyDescent="0.25">
      <c r="CG7352" s="768"/>
      <c r="CH7352" s="768"/>
      <c r="CI7352" s="850"/>
    </row>
    <row r="7353" spans="85:87" x14ac:dyDescent="0.25">
      <c r="CG7353" s="768"/>
      <c r="CH7353" s="768"/>
      <c r="CI7353" s="850"/>
    </row>
    <row r="7354" spans="85:87" x14ac:dyDescent="0.25">
      <c r="CG7354" s="768"/>
      <c r="CH7354" s="768"/>
      <c r="CI7354" s="850"/>
    </row>
    <row r="7355" spans="85:87" x14ac:dyDescent="0.25">
      <c r="CG7355" s="768"/>
      <c r="CH7355" s="768"/>
      <c r="CI7355" s="850"/>
    </row>
    <row r="7356" spans="85:87" x14ac:dyDescent="0.25">
      <c r="CG7356" s="768"/>
      <c r="CH7356" s="768"/>
      <c r="CI7356" s="850"/>
    </row>
    <row r="7357" spans="85:87" x14ac:dyDescent="0.25">
      <c r="CG7357" s="768"/>
      <c r="CH7357" s="768"/>
      <c r="CI7357" s="850"/>
    </row>
    <row r="7358" spans="85:87" x14ac:dyDescent="0.25">
      <c r="CG7358" s="768"/>
      <c r="CH7358" s="768"/>
      <c r="CI7358" s="850"/>
    </row>
    <row r="7359" spans="85:87" x14ac:dyDescent="0.25">
      <c r="CG7359" s="768"/>
      <c r="CH7359" s="768"/>
      <c r="CI7359" s="850"/>
    </row>
    <row r="7360" spans="85:87" x14ac:dyDescent="0.25">
      <c r="CG7360" s="768"/>
      <c r="CH7360" s="768"/>
      <c r="CI7360" s="850"/>
    </row>
    <row r="7361" spans="85:87" x14ac:dyDescent="0.25">
      <c r="CG7361" s="768"/>
      <c r="CH7361" s="768"/>
      <c r="CI7361" s="850"/>
    </row>
    <row r="7362" spans="85:87" x14ac:dyDescent="0.25">
      <c r="CG7362" s="768"/>
      <c r="CH7362" s="768"/>
      <c r="CI7362" s="850"/>
    </row>
    <row r="7363" spans="85:87" x14ac:dyDescent="0.25">
      <c r="CG7363" s="768"/>
      <c r="CH7363" s="768"/>
      <c r="CI7363" s="850"/>
    </row>
    <row r="7364" spans="85:87" x14ac:dyDescent="0.25">
      <c r="CG7364" s="768"/>
      <c r="CH7364" s="768"/>
      <c r="CI7364" s="850"/>
    </row>
    <row r="7365" spans="85:87" x14ac:dyDescent="0.25">
      <c r="CG7365" s="768"/>
      <c r="CH7365" s="768"/>
      <c r="CI7365" s="850"/>
    </row>
    <row r="7366" spans="85:87" x14ac:dyDescent="0.25">
      <c r="CG7366" s="768"/>
      <c r="CH7366" s="768"/>
      <c r="CI7366" s="850"/>
    </row>
    <row r="7367" spans="85:87" x14ac:dyDescent="0.25">
      <c r="CG7367" s="768"/>
      <c r="CH7367" s="768"/>
      <c r="CI7367" s="850"/>
    </row>
    <row r="7368" spans="85:87" x14ac:dyDescent="0.25">
      <c r="CG7368" s="768"/>
      <c r="CH7368" s="768"/>
      <c r="CI7368" s="850"/>
    </row>
    <row r="7369" spans="85:87" x14ac:dyDescent="0.25">
      <c r="CG7369" s="768"/>
      <c r="CH7369" s="768"/>
      <c r="CI7369" s="850"/>
    </row>
    <row r="7370" spans="85:87" x14ac:dyDescent="0.25">
      <c r="CG7370" s="768"/>
      <c r="CH7370" s="768"/>
      <c r="CI7370" s="850"/>
    </row>
    <row r="7371" spans="85:87" x14ac:dyDescent="0.25">
      <c r="CG7371" s="768"/>
      <c r="CH7371" s="768"/>
      <c r="CI7371" s="850"/>
    </row>
    <row r="7372" spans="85:87" x14ac:dyDescent="0.25">
      <c r="CG7372" s="768"/>
      <c r="CH7372" s="768"/>
      <c r="CI7372" s="850"/>
    </row>
    <row r="7373" spans="85:87" x14ac:dyDescent="0.25">
      <c r="CG7373" s="768"/>
      <c r="CH7373" s="768"/>
      <c r="CI7373" s="850"/>
    </row>
    <row r="7374" spans="85:87" x14ac:dyDescent="0.25">
      <c r="CG7374" s="768"/>
      <c r="CH7374" s="768"/>
      <c r="CI7374" s="850"/>
    </row>
    <row r="7375" spans="85:87" x14ac:dyDescent="0.25">
      <c r="CG7375" s="768"/>
      <c r="CH7375" s="768"/>
      <c r="CI7375" s="850"/>
    </row>
    <row r="7376" spans="85:87" x14ac:dyDescent="0.25">
      <c r="CG7376" s="768"/>
      <c r="CH7376" s="768"/>
      <c r="CI7376" s="850"/>
    </row>
    <row r="7377" spans="85:87" x14ac:dyDescent="0.25">
      <c r="CG7377" s="768"/>
      <c r="CH7377" s="768"/>
      <c r="CI7377" s="850"/>
    </row>
    <row r="7378" spans="85:87" x14ac:dyDescent="0.25">
      <c r="CG7378" s="768"/>
      <c r="CH7378" s="768"/>
      <c r="CI7378" s="850"/>
    </row>
    <row r="7379" spans="85:87" x14ac:dyDescent="0.25">
      <c r="CG7379" s="768"/>
      <c r="CH7379" s="768"/>
      <c r="CI7379" s="850"/>
    </row>
    <row r="7380" spans="85:87" x14ac:dyDescent="0.25">
      <c r="CG7380" s="768"/>
      <c r="CH7380" s="768"/>
      <c r="CI7380" s="850"/>
    </row>
    <row r="7381" spans="85:87" x14ac:dyDescent="0.25">
      <c r="CG7381" s="768"/>
      <c r="CH7381" s="768"/>
      <c r="CI7381" s="850"/>
    </row>
    <row r="7382" spans="85:87" x14ac:dyDescent="0.25">
      <c r="CG7382" s="768"/>
      <c r="CH7382" s="768"/>
      <c r="CI7382" s="850"/>
    </row>
    <row r="7383" spans="85:87" x14ac:dyDescent="0.25">
      <c r="CG7383" s="768"/>
      <c r="CH7383" s="768"/>
      <c r="CI7383" s="850"/>
    </row>
    <row r="7384" spans="85:87" x14ac:dyDescent="0.25">
      <c r="CG7384" s="768"/>
      <c r="CH7384" s="768"/>
      <c r="CI7384" s="850"/>
    </row>
    <row r="7385" spans="85:87" x14ac:dyDescent="0.25">
      <c r="CG7385" s="768"/>
      <c r="CH7385" s="768"/>
      <c r="CI7385" s="850"/>
    </row>
    <row r="7386" spans="85:87" x14ac:dyDescent="0.25">
      <c r="CG7386" s="768"/>
      <c r="CH7386" s="768"/>
      <c r="CI7386" s="850"/>
    </row>
    <row r="7387" spans="85:87" x14ac:dyDescent="0.25">
      <c r="CG7387" s="768"/>
      <c r="CH7387" s="768"/>
      <c r="CI7387" s="850"/>
    </row>
    <row r="7388" spans="85:87" x14ac:dyDescent="0.25">
      <c r="CG7388" s="768"/>
      <c r="CH7388" s="768"/>
      <c r="CI7388" s="850"/>
    </row>
    <row r="7389" spans="85:87" x14ac:dyDescent="0.25">
      <c r="CG7389" s="768"/>
      <c r="CH7389" s="768"/>
      <c r="CI7389" s="850"/>
    </row>
    <row r="7390" spans="85:87" x14ac:dyDescent="0.25">
      <c r="CG7390" s="768"/>
      <c r="CH7390" s="768"/>
      <c r="CI7390" s="850"/>
    </row>
    <row r="7391" spans="85:87" x14ac:dyDescent="0.25">
      <c r="CG7391" s="768"/>
      <c r="CH7391" s="768"/>
      <c r="CI7391" s="850"/>
    </row>
    <row r="7392" spans="85:87" x14ac:dyDescent="0.25">
      <c r="CG7392" s="768"/>
      <c r="CH7392" s="768"/>
      <c r="CI7392" s="850"/>
    </row>
    <row r="7393" spans="85:87" x14ac:dyDescent="0.25">
      <c r="CG7393" s="768"/>
      <c r="CH7393" s="768"/>
      <c r="CI7393" s="850"/>
    </row>
    <row r="7394" spans="85:87" x14ac:dyDescent="0.25">
      <c r="CG7394" s="768"/>
      <c r="CH7394" s="768"/>
      <c r="CI7394" s="850"/>
    </row>
    <row r="7395" spans="85:87" x14ac:dyDescent="0.25">
      <c r="CG7395" s="768"/>
      <c r="CH7395" s="768"/>
      <c r="CI7395" s="850"/>
    </row>
    <row r="7396" spans="85:87" x14ac:dyDescent="0.25">
      <c r="CG7396" s="768"/>
      <c r="CH7396" s="768"/>
      <c r="CI7396" s="850"/>
    </row>
    <row r="7397" spans="85:87" x14ac:dyDescent="0.25">
      <c r="CG7397" s="768"/>
      <c r="CH7397" s="768"/>
      <c r="CI7397" s="850"/>
    </row>
    <row r="7398" spans="85:87" x14ac:dyDescent="0.25">
      <c r="CG7398" s="768"/>
      <c r="CH7398" s="768"/>
      <c r="CI7398" s="850"/>
    </row>
    <row r="7399" spans="85:87" x14ac:dyDescent="0.25">
      <c r="CG7399" s="768"/>
      <c r="CH7399" s="768"/>
      <c r="CI7399" s="850"/>
    </row>
    <row r="7400" spans="85:87" x14ac:dyDescent="0.25">
      <c r="CG7400" s="768"/>
      <c r="CH7400" s="768"/>
      <c r="CI7400" s="850"/>
    </row>
    <row r="7401" spans="85:87" x14ac:dyDescent="0.25">
      <c r="CG7401" s="768"/>
      <c r="CH7401" s="768"/>
      <c r="CI7401" s="850"/>
    </row>
    <row r="7402" spans="85:87" x14ac:dyDescent="0.25">
      <c r="CG7402" s="768"/>
      <c r="CH7402" s="768"/>
      <c r="CI7402" s="850"/>
    </row>
    <row r="7403" spans="85:87" x14ac:dyDescent="0.25">
      <c r="CG7403" s="768"/>
      <c r="CH7403" s="768"/>
      <c r="CI7403" s="850"/>
    </row>
    <row r="7404" spans="85:87" x14ac:dyDescent="0.25">
      <c r="CG7404" s="768"/>
      <c r="CH7404" s="768"/>
      <c r="CI7404" s="850"/>
    </row>
    <row r="7405" spans="85:87" x14ac:dyDescent="0.25">
      <c r="CG7405" s="768"/>
      <c r="CH7405" s="768"/>
      <c r="CI7405" s="850"/>
    </row>
    <row r="7406" spans="85:87" x14ac:dyDescent="0.25">
      <c r="CG7406" s="768"/>
      <c r="CH7406" s="768"/>
      <c r="CI7406" s="850"/>
    </row>
    <row r="7407" spans="85:87" x14ac:dyDescent="0.25">
      <c r="CG7407" s="768"/>
      <c r="CH7407" s="768"/>
      <c r="CI7407" s="850"/>
    </row>
    <row r="7408" spans="85:87" x14ac:dyDescent="0.25">
      <c r="CG7408" s="768"/>
      <c r="CH7408" s="768"/>
      <c r="CI7408" s="850"/>
    </row>
    <row r="7409" spans="85:87" x14ac:dyDescent="0.25">
      <c r="CG7409" s="768"/>
      <c r="CH7409" s="768"/>
      <c r="CI7409" s="850"/>
    </row>
    <row r="7410" spans="85:87" x14ac:dyDescent="0.25">
      <c r="CG7410" s="768"/>
      <c r="CH7410" s="768"/>
      <c r="CI7410" s="850"/>
    </row>
    <row r="7411" spans="85:87" x14ac:dyDescent="0.25">
      <c r="CG7411" s="768"/>
      <c r="CH7411" s="768"/>
      <c r="CI7411" s="850"/>
    </row>
    <row r="7412" spans="85:87" x14ac:dyDescent="0.25">
      <c r="CG7412" s="768"/>
      <c r="CH7412" s="768"/>
      <c r="CI7412" s="850"/>
    </row>
    <row r="7413" spans="85:87" x14ac:dyDescent="0.25">
      <c r="CG7413" s="768"/>
      <c r="CH7413" s="768"/>
      <c r="CI7413" s="850"/>
    </row>
    <row r="7414" spans="85:87" x14ac:dyDescent="0.25">
      <c r="CG7414" s="768"/>
      <c r="CH7414" s="768"/>
      <c r="CI7414" s="850"/>
    </row>
    <row r="7415" spans="85:87" x14ac:dyDescent="0.25">
      <c r="CG7415" s="768"/>
      <c r="CH7415" s="768"/>
      <c r="CI7415" s="850"/>
    </row>
    <row r="7416" spans="85:87" x14ac:dyDescent="0.25">
      <c r="CG7416" s="768"/>
      <c r="CH7416" s="768"/>
      <c r="CI7416" s="850"/>
    </row>
    <row r="7417" spans="85:87" x14ac:dyDescent="0.25">
      <c r="CG7417" s="768"/>
      <c r="CH7417" s="768"/>
      <c r="CI7417" s="850"/>
    </row>
    <row r="7418" spans="85:87" x14ac:dyDescent="0.25">
      <c r="CG7418" s="768"/>
      <c r="CH7418" s="768"/>
      <c r="CI7418" s="850"/>
    </row>
    <row r="7419" spans="85:87" x14ac:dyDescent="0.25">
      <c r="CG7419" s="768"/>
      <c r="CH7419" s="768"/>
      <c r="CI7419" s="850"/>
    </row>
    <row r="7420" spans="85:87" x14ac:dyDescent="0.25">
      <c r="CG7420" s="768"/>
      <c r="CH7420" s="768"/>
      <c r="CI7420" s="850"/>
    </row>
    <row r="7421" spans="85:87" x14ac:dyDescent="0.25">
      <c r="CG7421" s="768"/>
      <c r="CH7421" s="768"/>
      <c r="CI7421" s="850"/>
    </row>
    <row r="7422" spans="85:87" x14ac:dyDescent="0.25">
      <c r="CG7422" s="768"/>
      <c r="CH7422" s="768"/>
      <c r="CI7422" s="850"/>
    </row>
    <row r="7423" spans="85:87" x14ac:dyDescent="0.25">
      <c r="CG7423" s="768"/>
      <c r="CH7423" s="768"/>
      <c r="CI7423" s="850"/>
    </row>
    <row r="7424" spans="85:87" x14ac:dyDescent="0.25">
      <c r="CG7424" s="768"/>
      <c r="CH7424" s="768"/>
      <c r="CI7424" s="850"/>
    </row>
    <row r="7425" spans="85:87" x14ac:dyDescent="0.25">
      <c r="CG7425" s="768"/>
      <c r="CH7425" s="768"/>
      <c r="CI7425" s="850"/>
    </row>
    <row r="7426" spans="85:87" x14ac:dyDescent="0.25">
      <c r="CG7426" s="768"/>
      <c r="CH7426" s="768"/>
      <c r="CI7426" s="850"/>
    </row>
    <row r="7427" spans="85:87" x14ac:dyDescent="0.25">
      <c r="CG7427" s="768"/>
      <c r="CH7427" s="768"/>
      <c r="CI7427" s="850"/>
    </row>
    <row r="7428" spans="85:87" x14ac:dyDescent="0.25">
      <c r="CG7428" s="768"/>
      <c r="CH7428" s="768"/>
      <c r="CI7428" s="850"/>
    </row>
    <row r="7429" spans="85:87" x14ac:dyDescent="0.25">
      <c r="CG7429" s="768"/>
      <c r="CH7429" s="768"/>
      <c r="CI7429" s="850"/>
    </row>
    <row r="7430" spans="85:87" x14ac:dyDescent="0.25">
      <c r="CG7430" s="768"/>
      <c r="CH7430" s="768"/>
      <c r="CI7430" s="850"/>
    </row>
    <row r="7431" spans="85:87" x14ac:dyDescent="0.25">
      <c r="CG7431" s="768"/>
      <c r="CH7431" s="768"/>
      <c r="CI7431" s="850"/>
    </row>
    <row r="7432" spans="85:87" x14ac:dyDescent="0.25">
      <c r="CG7432" s="768"/>
      <c r="CH7432" s="768"/>
      <c r="CI7432" s="850"/>
    </row>
    <row r="7433" spans="85:87" x14ac:dyDescent="0.25">
      <c r="CG7433" s="768"/>
      <c r="CH7433" s="768"/>
      <c r="CI7433" s="850"/>
    </row>
    <row r="7434" spans="85:87" x14ac:dyDescent="0.25">
      <c r="CG7434" s="768"/>
      <c r="CH7434" s="768"/>
      <c r="CI7434" s="850"/>
    </row>
    <row r="7435" spans="85:87" x14ac:dyDescent="0.25">
      <c r="CG7435" s="768"/>
      <c r="CH7435" s="768"/>
      <c r="CI7435" s="850"/>
    </row>
    <row r="7436" spans="85:87" x14ac:dyDescent="0.25">
      <c r="CG7436" s="768"/>
      <c r="CH7436" s="768"/>
      <c r="CI7436" s="850"/>
    </row>
    <row r="7437" spans="85:87" x14ac:dyDescent="0.25">
      <c r="CG7437" s="768"/>
      <c r="CH7437" s="768"/>
      <c r="CI7437" s="850"/>
    </row>
    <row r="7438" spans="85:87" x14ac:dyDescent="0.25">
      <c r="CG7438" s="768"/>
      <c r="CH7438" s="768"/>
      <c r="CI7438" s="850"/>
    </row>
    <row r="7439" spans="85:87" x14ac:dyDescent="0.25">
      <c r="CG7439" s="768"/>
      <c r="CH7439" s="768"/>
      <c r="CI7439" s="850"/>
    </row>
    <row r="7440" spans="85:87" x14ac:dyDescent="0.25">
      <c r="CG7440" s="768"/>
      <c r="CH7440" s="768"/>
      <c r="CI7440" s="850"/>
    </row>
    <row r="7441" spans="85:87" x14ac:dyDescent="0.25">
      <c r="CG7441" s="768"/>
      <c r="CH7441" s="768"/>
      <c r="CI7441" s="850"/>
    </row>
    <row r="7442" spans="85:87" x14ac:dyDescent="0.25">
      <c r="CG7442" s="768"/>
      <c r="CH7442" s="768"/>
      <c r="CI7442" s="850"/>
    </row>
    <row r="7443" spans="85:87" x14ac:dyDescent="0.25">
      <c r="CG7443" s="768"/>
      <c r="CH7443" s="768"/>
      <c r="CI7443" s="850"/>
    </row>
    <row r="7444" spans="85:87" x14ac:dyDescent="0.25">
      <c r="CG7444" s="768"/>
      <c r="CH7444" s="768"/>
      <c r="CI7444" s="850"/>
    </row>
    <row r="7445" spans="85:87" x14ac:dyDescent="0.25">
      <c r="CG7445" s="768"/>
      <c r="CH7445" s="768"/>
      <c r="CI7445" s="850"/>
    </row>
    <row r="7446" spans="85:87" x14ac:dyDescent="0.25">
      <c r="CG7446" s="768"/>
      <c r="CH7446" s="768"/>
      <c r="CI7446" s="850"/>
    </row>
    <row r="7447" spans="85:87" x14ac:dyDescent="0.25">
      <c r="CG7447" s="768"/>
      <c r="CH7447" s="768"/>
      <c r="CI7447" s="850"/>
    </row>
    <row r="7448" spans="85:87" x14ac:dyDescent="0.25">
      <c r="CG7448" s="768"/>
      <c r="CH7448" s="768"/>
      <c r="CI7448" s="850"/>
    </row>
    <row r="7449" spans="85:87" x14ac:dyDescent="0.25">
      <c r="CG7449" s="768"/>
      <c r="CH7449" s="768"/>
      <c r="CI7449" s="850"/>
    </row>
    <row r="7450" spans="85:87" x14ac:dyDescent="0.25">
      <c r="CG7450" s="768"/>
      <c r="CH7450" s="768"/>
      <c r="CI7450" s="850"/>
    </row>
    <row r="7451" spans="85:87" x14ac:dyDescent="0.25">
      <c r="CG7451" s="768"/>
      <c r="CH7451" s="768"/>
      <c r="CI7451" s="850"/>
    </row>
    <row r="7452" spans="85:87" x14ac:dyDescent="0.25">
      <c r="CG7452" s="768"/>
      <c r="CH7452" s="768"/>
      <c r="CI7452" s="850"/>
    </row>
    <row r="7453" spans="85:87" x14ac:dyDescent="0.25">
      <c r="CG7453" s="768"/>
      <c r="CH7453" s="768"/>
      <c r="CI7453" s="850"/>
    </row>
    <row r="7454" spans="85:87" x14ac:dyDescent="0.25">
      <c r="CG7454" s="768"/>
      <c r="CH7454" s="768"/>
      <c r="CI7454" s="850"/>
    </row>
    <row r="7455" spans="85:87" x14ac:dyDescent="0.25">
      <c r="CG7455" s="768"/>
      <c r="CH7455" s="768"/>
      <c r="CI7455" s="850"/>
    </row>
    <row r="7456" spans="85:87" x14ac:dyDescent="0.25">
      <c r="CG7456" s="768"/>
      <c r="CH7456" s="768"/>
      <c r="CI7456" s="850"/>
    </row>
    <row r="7457" spans="85:87" x14ac:dyDescent="0.25">
      <c r="CG7457" s="768"/>
      <c r="CH7457" s="768"/>
      <c r="CI7457" s="850"/>
    </row>
    <row r="7458" spans="85:87" x14ac:dyDescent="0.25">
      <c r="CG7458" s="768"/>
      <c r="CH7458" s="768"/>
      <c r="CI7458" s="850"/>
    </row>
    <row r="7459" spans="85:87" x14ac:dyDescent="0.25">
      <c r="CG7459" s="768"/>
      <c r="CH7459" s="768"/>
      <c r="CI7459" s="850"/>
    </row>
    <row r="7460" spans="85:87" x14ac:dyDescent="0.25">
      <c r="CG7460" s="768"/>
      <c r="CH7460" s="768"/>
      <c r="CI7460" s="850"/>
    </row>
    <row r="7461" spans="85:87" x14ac:dyDescent="0.25">
      <c r="CG7461" s="768"/>
      <c r="CH7461" s="768"/>
      <c r="CI7461" s="850"/>
    </row>
    <row r="7462" spans="85:87" x14ac:dyDescent="0.25">
      <c r="CG7462" s="768"/>
      <c r="CH7462" s="768"/>
      <c r="CI7462" s="850"/>
    </row>
    <row r="7463" spans="85:87" x14ac:dyDescent="0.25">
      <c r="CG7463" s="768"/>
      <c r="CH7463" s="768"/>
      <c r="CI7463" s="850"/>
    </row>
    <row r="7464" spans="85:87" x14ac:dyDescent="0.25">
      <c r="CG7464" s="768"/>
      <c r="CH7464" s="768"/>
      <c r="CI7464" s="850"/>
    </row>
    <row r="7465" spans="85:87" x14ac:dyDescent="0.25">
      <c r="CG7465" s="768"/>
      <c r="CH7465" s="768"/>
      <c r="CI7465" s="850"/>
    </row>
    <row r="7466" spans="85:87" x14ac:dyDescent="0.25">
      <c r="CG7466" s="768"/>
      <c r="CH7466" s="768"/>
      <c r="CI7466" s="850"/>
    </row>
    <row r="7467" spans="85:87" x14ac:dyDescent="0.25">
      <c r="CG7467" s="768"/>
      <c r="CH7467" s="768"/>
      <c r="CI7467" s="850"/>
    </row>
    <row r="7468" spans="85:87" x14ac:dyDescent="0.25">
      <c r="CG7468" s="768"/>
      <c r="CH7468" s="768"/>
      <c r="CI7468" s="850"/>
    </row>
    <row r="7469" spans="85:87" x14ac:dyDescent="0.25">
      <c r="CG7469" s="768"/>
      <c r="CH7469" s="768"/>
      <c r="CI7469" s="850"/>
    </row>
    <row r="7470" spans="85:87" x14ac:dyDescent="0.25">
      <c r="CG7470" s="768"/>
      <c r="CH7470" s="768"/>
      <c r="CI7470" s="850"/>
    </row>
    <row r="7471" spans="85:87" x14ac:dyDescent="0.25">
      <c r="CG7471" s="768"/>
      <c r="CH7471" s="768"/>
      <c r="CI7471" s="850"/>
    </row>
    <row r="7472" spans="85:87" x14ac:dyDescent="0.25">
      <c r="CG7472" s="768"/>
      <c r="CH7472" s="768"/>
      <c r="CI7472" s="850"/>
    </row>
    <row r="7473" spans="85:87" x14ac:dyDescent="0.25">
      <c r="CG7473" s="768"/>
      <c r="CH7473" s="768"/>
      <c r="CI7473" s="850"/>
    </row>
    <row r="7474" spans="85:87" x14ac:dyDescent="0.25">
      <c r="CG7474" s="768"/>
      <c r="CH7474" s="768"/>
      <c r="CI7474" s="850"/>
    </row>
    <row r="7475" spans="85:87" x14ac:dyDescent="0.25">
      <c r="CG7475" s="768"/>
      <c r="CH7475" s="768"/>
      <c r="CI7475" s="850"/>
    </row>
    <row r="7476" spans="85:87" x14ac:dyDescent="0.25">
      <c r="CG7476" s="768"/>
      <c r="CH7476" s="768"/>
      <c r="CI7476" s="850"/>
    </row>
    <row r="7477" spans="85:87" x14ac:dyDescent="0.25">
      <c r="CG7477" s="768"/>
      <c r="CH7477" s="768"/>
      <c r="CI7477" s="850"/>
    </row>
    <row r="7478" spans="85:87" x14ac:dyDescent="0.25">
      <c r="CG7478" s="768"/>
      <c r="CH7478" s="768"/>
      <c r="CI7478" s="850"/>
    </row>
    <row r="7479" spans="85:87" x14ac:dyDescent="0.25">
      <c r="CG7479" s="768"/>
      <c r="CH7479" s="768"/>
      <c r="CI7479" s="850"/>
    </row>
    <row r="7480" spans="85:87" x14ac:dyDescent="0.25">
      <c r="CG7480" s="768"/>
      <c r="CH7480" s="768"/>
      <c r="CI7480" s="850"/>
    </row>
    <row r="7481" spans="85:87" x14ac:dyDescent="0.25">
      <c r="CG7481" s="768"/>
      <c r="CH7481" s="768"/>
      <c r="CI7481" s="850"/>
    </row>
    <row r="7482" spans="85:87" x14ac:dyDescent="0.25">
      <c r="CG7482" s="768"/>
      <c r="CH7482" s="768"/>
      <c r="CI7482" s="850"/>
    </row>
    <row r="7483" spans="85:87" x14ac:dyDescent="0.25">
      <c r="CG7483" s="768"/>
      <c r="CH7483" s="768"/>
      <c r="CI7483" s="850"/>
    </row>
    <row r="7484" spans="85:87" x14ac:dyDescent="0.25">
      <c r="CG7484" s="768"/>
      <c r="CH7484" s="768"/>
      <c r="CI7484" s="850"/>
    </row>
    <row r="7485" spans="85:87" x14ac:dyDescent="0.25">
      <c r="CG7485" s="768"/>
      <c r="CH7485" s="768"/>
      <c r="CI7485" s="850"/>
    </row>
    <row r="7486" spans="85:87" x14ac:dyDescent="0.25">
      <c r="CG7486" s="768"/>
      <c r="CH7486" s="768"/>
      <c r="CI7486" s="850"/>
    </row>
    <row r="7487" spans="85:87" x14ac:dyDescent="0.25">
      <c r="CG7487" s="768"/>
      <c r="CH7487" s="768"/>
      <c r="CI7487" s="850"/>
    </row>
    <row r="7488" spans="85:87" x14ac:dyDescent="0.25">
      <c r="CG7488" s="768"/>
      <c r="CH7488" s="768"/>
      <c r="CI7488" s="850"/>
    </row>
    <row r="7489" spans="85:87" x14ac:dyDescent="0.25">
      <c r="CG7489" s="768"/>
      <c r="CH7489" s="768"/>
      <c r="CI7489" s="850"/>
    </row>
    <row r="7490" spans="85:87" x14ac:dyDescent="0.25">
      <c r="CG7490" s="768"/>
      <c r="CH7490" s="768"/>
      <c r="CI7490" s="850"/>
    </row>
    <row r="7491" spans="85:87" x14ac:dyDescent="0.25">
      <c r="CG7491" s="768"/>
      <c r="CH7491" s="768"/>
      <c r="CI7491" s="850"/>
    </row>
    <row r="7492" spans="85:87" x14ac:dyDescent="0.25">
      <c r="CG7492" s="768"/>
      <c r="CH7492" s="768"/>
      <c r="CI7492" s="850"/>
    </row>
    <row r="7493" spans="85:87" x14ac:dyDescent="0.25">
      <c r="CG7493" s="768"/>
      <c r="CH7493" s="768"/>
      <c r="CI7493" s="850"/>
    </row>
    <row r="7494" spans="85:87" x14ac:dyDescent="0.25">
      <c r="CG7494" s="768"/>
      <c r="CH7494" s="768"/>
      <c r="CI7494" s="850"/>
    </row>
    <row r="7495" spans="85:87" x14ac:dyDescent="0.25">
      <c r="CG7495" s="768"/>
      <c r="CH7495" s="768"/>
      <c r="CI7495" s="850"/>
    </row>
    <row r="7496" spans="85:87" x14ac:dyDescent="0.25">
      <c r="CG7496" s="768"/>
      <c r="CH7496" s="768"/>
      <c r="CI7496" s="850"/>
    </row>
    <row r="7497" spans="85:87" x14ac:dyDescent="0.25">
      <c r="CG7497" s="768"/>
      <c r="CH7497" s="768"/>
      <c r="CI7497" s="850"/>
    </row>
    <row r="7498" spans="85:87" x14ac:dyDescent="0.25">
      <c r="CG7498" s="768"/>
      <c r="CH7498" s="768"/>
      <c r="CI7498" s="850"/>
    </row>
    <row r="7499" spans="85:87" x14ac:dyDescent="0.25">
      <c r="CG7499" s="768"/>
      <c r="CH7499" s="768"/>
      <c r="CI7499" s="850"/>
    </row>
    <row r="7500" spans="85:87" x14ac:dyDescent="0.25">
      <c r="CG7500" s="768"/>
      <c r="CH7500" s="768"/>
      <c r="CI7500" s="850"/>
    </row>
    <row r="7501" spans="85:87" x14ac:dyDescent="0.25">
      <c r="CG7501" s="768"/>
      <c r="CH7501" s="768"/>
      <c r="CI7501" s="850"/>
    </row>
    <row r="7502" spans="85:87" x14ac:dyDescent="0.25">
      <c r="CG7502" s="768"/>
      <c r="CH7502" s="768"/>
      <c r="CI7502" s="850"/>
    </row>
    <row r="7503" spans="85:87" x14ac:dyDescent="0.25">
      <c r="CG7503" s="768"/>
      <c r="CH7503" s="768"/>
      <c r="CI7503" s="850"/>
    </row>
    <row r="7504" spans="85:87" x14ac:dyDescent="0.25">
      <c r="CG7504" s="768"/>
      <c r="CH7504" s="768"/>
      <c r="CI7504" s="850"/>
    </row>
    <row r="7505" spans="85:87" x14ac:dyDescent="0.25">
      <c r="CG7505" s="768"/>
      <c r="CH7505" s="768"/>
      <c r="CI7505" s="850"/>
    </row>
    <row r="7506" spans="85:87" x14ac:dyDescent="0.25">
      <c r="CG7506" s="768"/>
      <c r="CH7506" s="768"/>
      <c r="CI7506" s="850"/>
    </row>
    <row r="7507" spans="85:87" x14ac:dyDescent="0.25">
      <c r="CG7507" s="768"/>
      <c r="CH7507" s="768"/>
      <c r="CI7507" s="850"/>
    </row>
    <row r="7508" spans="85:87" x14ac:dyDescent="0.25">
      <c r="CG7508" s="768"/>
      <c r="CH7508" s="768"/>
      <c r="CI7508" s="850"/>
    </row>
    <row r="7509" spans="85:87" x14ac:dyDescent="0.25">
      <c r="CG7509" s="768"/>
      <c r="CH7509" s="768"/>
      <c r="CI7509" s="850"/>
    </row>
    <row r="7510" spans="85:87" x14ac:dyDescent="0.25">
      <c r="CG7510" s="768"/>
      <c r="CH7510" s="768"/>
      <c r="CI7510" s="850"/>
    </row>
    <row r="7511" spans="85:87" x14ac:dyDescent="0.25">
      <c r="CG7511" s="768"/>
      <c r="CH7511" s="768"/>
      <c r="CI7511" s="850"/>
    </row>
    <row r="7512" spans="85:87" x14ac:dyDescent="0.25">
      <c r="CG7512" s="768"/>
      <c r="CH7512" s="768"/>
      <c r="CI7512" s="850"/>
    </row>
    <row r="7513" spans="85:87" x14ac:dyDescent="0.25">
      <c r="CG7513" s="768"/>
      <c r="CH7513" s="768"/>
      <c r="CI7513" s="850"/>
    </row>
    <row r="7514" spans="85:87" x14ac:dyDescent="0.25">
      <c r="CG7514" s="768"/>
      <c r="CH7514" s="768"/>
      <c r="CI7514" s="850"/>
    </row>
    <row r="7515" spans="85:87" x14ac:dyDescent="0.25">
      <c r="CG7515" s="768"/>
      <c r="CH7515" s="768"/>
      <c r="CI7515" s="850"/>
    </row>
    <row r="7516" spans="85:87" x14ac:dyDescent="0.25">
      <c r="CG7516" s="768"/>
      <c r="CH7516" s="768"/>
      <c r="CI7516" s="850"/>
    </row>
    <row r="7517" spans="85:87" x14ac:dyDescent="0.25">
      <c r="CG7517" s="768"/>
      <c r="CH7517" s="768"/>
      <c r="CI7517" s="850"/>
    </row>
    <row r="7518" spans="85:87" x14ac:dyDescent="0.25">
      <c r="CG7518" s="768"/>
      <c r="CH7518" s="768"/>
      <c r="CI7518" s="850"/>
    </row>
    <row r="7519" spans="85:87" x14ac:dyDescent="0.25">
      <c r="CG7519" s="768"/>
      <c r="CH7519" s="768"/>
      <c r="CI7519" s="850"/>
    </row>
    <row r="7520" spans="85:87" x14ac:dyDescent="0.25">
      <c r="CG7520" s="768"/>
      <c r="CH7520" s="768"/>
      <c r="CI7520" s="850"/>
    </row>
    <row r="7521" spans="85:87" x14ac:dyDescent="0.25">
      <c r="CG7521" s="768"/>
      <c r="CH7521" s="768"/>
      <c r="CI7521" s="850"/>
    </row>
    <row r="7522" spans="85:87" x14ac:dyDescent="0.25">
      <c r="CG7522" s="768"/>
      <c r="CH7522" s="768"/>
      <c r="CI7522" s="850"/>
    </row>
    <row r="7523" spans="85:87" x14ac:dyDescent="0.25">
      <c r="CG7523" s="768"/>
      <c r="CH7523" s="768"/>
      <c r="CI7523" s="850"/>
    </row>
    <row r="7524" spans="85:87" x14ac:dyDescent="0.25">
      <c r="CG7524" s="768"/>
      <c r="CH7524" s="768"/>
      <c r="CI7524" s="850"/>
    </row>
    <row r="7525" spans="85:87" x14ac:dyDescent="0.25">
      <c r="CG7525" s="768"/>
      <c r="CH7525" s="768"/>
      <c r="CI7525" s="850"/>
    </row>
    <row r="7526" spans="85:87" x14ac:dyDescent="0.25">
      <c r="CG7526" s="768"/>
      <c r="CH7526" s="768"/>
      <c r="CI7526" s="850"/>
    </row>
    <row r="7527" spans="85:87" x14ac:dyDescent="0.25">
      <c r="CG7527" s="768"/>
      <c r="CH7527" s="768"/>
      <c r="CI7527" s="850"/>
    </row>
    <row r="7528" spans="85:87" x14ac:dyDescent="0.25">
      <c r="CG7528" s="768"/>
      <c r="CH7528" s="768"/>
      <c r="CI7528" s="850"/>
    </row>
    <row r="7529" spans="85:87" x14ac:dyDescent="0.25">
      <c r="CG7529" s="768"/>
      <c r="CH7529" s="768"/>
      <c r="CI7529" s="850"/>
    </row>
    <row r="7530" spans="85:87" x14ac:dyDescent="0.25">
      <c r="CG7530" s="768"/>
      <c r="CH7530" s="768"/>
      <c r="CI7530" s="850"/>
    </row>
    <row r="7531" spans="85:87" x14ac:dyDescent="0.25">
      <c r="CG7531" s="768"/>
      <c r="CH7531" s="768"/>
      <c r="CI7531" s="850"/>
    </row>
    <row r="7532" spans="85:87" x14ac:dyDescent="0.25">
      <c r="CG7532" s="768"/>
      <c r="CH7532" s="768"/>
      <c r="CI7532" s="850"/>
    </row>
    <row r="7533" spans="85:87" x14ac:dyDescent="0.25">
      <c r="CG7533" s="768"/>
      <c r="CH7533" s="768"/>
      <c r="CI7533" s="850"/>
    </row>
    <row r="7534" spans="85:87" x14ac:dyDescent="0.25">
      <c r="CG7534" s="768"/>
      <c r="CH7534" s="768"/>
      <c r="CI7534" s="850"/>
    </row>
    <row r="7535" spans="85:87" x14ac:dyDescent="0.25">
      <c r="CG7535" s="768"/>
      <c r="CH7535" s="768"/>
      <c r="CI7535" s="850"/>
    </row>
    <row r="7536" spans="85:87" x14ac:dyDescent="0.25">
      <c r="CG7536" s="768"/>
      <c r="CH7536" s="768"/>
      <c r="CI7536" s="850"/>
    </row>
    <row r="7537" spans="85:87" x14ac:dyDescent="0.25">
      <c r="CG7537" s="768"/>
      <c r="CH7537" s="768"/>
      <c r="CI7537" s="850"/>
    </row>
    <row r="7538" spans="85:87" x14ac:dyDescent="0.25">
      <c r="CG7538" s="768"/>
      <c r="CH7538" s="768"/>
      <c r="CI7538" s="850"/>
    </row>
    <row r="7539" spans="85:87" x14ac:dyDescent="0.25">
      <c r="CG7539" s="768"/>
      <c r="CH7539" s="768"/>
      <c r="CI7539" s="850"/>
    </row>
    <row r="7540" spans="85:87" x14ac:dyDescent="0.25">
      <c r="CG7540" s="768"/>
      <c r="CH7540" s="768"/>
      <c r="CI7540" s="850"/>
    </row>
    <row r="7541" spans="85:87" x14ac:dyDescent="0.25">
      <c r="CG7541" s="768"/>
      <c r="CH7541" s="768"/>
      <c r="CI7541" s="850"/>
    </row>
    <row r="7542" spans="85:87" x14ac:dyDescent="0.25">
      <c r="CG7542" s="768"/>
      <c r="CH7542" s="768"/>
      <c r="CI7542" s="850"/>
    </row>
    <row r="7543" spans="85:87" x14ac:dyDescent="0.25">
      <c r="CG7543" s="768"/>
      <c r="CH7543" s="768"/>
      <c r="CI7543" s="850"/>
    </row>
    <row r="7544" spans="85:87" x14ac:dyDescent="0.25">
      <c r="CG7544" s="768"/>
      <c r="CH7544" s="768"/>
      <c r="CI7544" s="850"/>
    </row>
    <row r="7545" spans="85:87" x14ac:dyDescent="0.25">
      <c r="CG7545" s="768"/>
      <c r="CH7545" s="768"/>
      <c r="CI7545" s="850"/>
    </row>
    <row r="7546" spans="85:87" x14ac:dyDescent="0.25">
      <c r="CG7546" s="768"/>
      <c r="CH7546" s="768"/>
      <c r="CI7546" s="850"/>
    </row>
    <row r="7547" spans="85:87" x14ac:dyDescent="0.25">
      <c r="CG7547" s="768"/>
      <c r="CH7547" s="768"/>
      <c r="CI7547" s="850"/>
    </row>
    <row r="7548" spans="85:87" x14ac:dyDescent="0.25">
      <c r="CG7548" s="768"/>
      <c r="CH7548" s="768"/>
      <c r="CI7548" s="850"/>
    </row>
    <row r="7549" spans="85:87" x14ac:dyDescent="0.25">
      <c r="CG7549" s="768"/>
      <c r="CH7549" s="768"/>
      <c r="CI7549" s="850"/>
    </row>
    <row r="7550" spans="85:87" x14ac:dyDescent="0.25">
      <c r="CG7550" s="768"/>
      <c r="CH7550" s="768"/>
      <c r="CI7550" s="850"/>
    </row>
    <row r="7551" spans="85:87" x14ac:dyDescent="0.25">
      <c r="CG7551" s="768"/>
      <c r="CH7551" s="768"/>
      <c r="CI7551" s="850"/>
    </row>
    <row r="7552" spans="85:87" x14ac:dyDescent="0.25">
      <c r="CG7552" s="768"/>
      <c r="CH7552" s="768"/>
      <c r="CI7552" s="850"/>
    </row>
    <row r="7553" spans="85:87" x14ac:dyDescent="0.25">
      <c r="CG7553" s="768"/>
      <c r="CH7553" s="768"/>
      <c r="CI7553" s="850"/>
    </row>
    <row r="7554" spans="85:87" x14ac:dyDescent="0.25">
      <c r="CG7554" s="768"/>
      <c r="CH7554" s="768"/>
      <c r="CI7554" s="850"/>
    </row>
    <row r="7555" spans="85:87" x14ac:dyDescent="0.25">
      <c r="CG7555" s="768"/>
      <c r="CH7555" s="768"/>
      <c r="CI7555" s="850"/>
    </row>
    <row r="7556" spans="85:87" x14ac:dyDescent="0.25">
      <c r="CG7556" s="768"/>
      <c r="CH7556" s="768"/>
      <c r="CI7556" s="850"/>
    </row>
    <row r="7557" spans="85:87" x14ac:dyDescent="0.25">
      <c r="CG7557" s="768"/>
      <c r="CH7557" s="768"/>
      <c r="CI7557" s="850"/>
    </row>
    <row r="7558" spans="85:87" x14ac:dyDescent="0.25">
      <c r="CG7558" s="768"/>
      <c r="CH7558" s="768"/>
      <c r="CI7558" s="850"/>
    </row>
    <row r="7559" spans="85:87" x14ac:dyDescent="0.25">
      <c r="CG7559" s="768"/>
      <c r="CH7559" s="768"/>
      <c r="CI7559" s="850"/>
    </row>
    <row r="7560" spans="85:87" x14ac:dyDescent="0.25">
      <c r="CG7560" s="768"/>
      <c r="CH7560" s="768"/>
      <c r="CI7560" s="850"/>
    </row>
    <row r="7561" spans="85:87" x14ac:dyDescent="0.25">
      <c r="CG7561" s="768"/>
      <c r="CH7561" s="768"/>
      <c r="CI7561" s="850"/>
    </row>
    <row r="7562" spans="85:87" x14ac:dyDescent="0.25">
      <c r="CG7562" s="768"/>
      <c r="CH7562" s="768"/>
      <c r="CI7562" s="850"/>
    </row>
    <row r="7563" spans="85:87" x14ac:dyDescent="0.25">
      <c r="CG7563" s="768"/>
      <c r="CH7563" s="768"/>
      <c r="CI7563" s="850"/>
    </row>
    <row r="7564" spans="85:87" x14ac:dyDescent="0.25">
      <c r="CG7564" s="768"/>
      <c r="CH7564" s="768"/>
      <c r="CI7564" s="850"/>
    </row>
    <row r="7565" spans="85:87" x14ac:dyDescent="0.25">
      <c r="CG7565" s="768"/>
      <c r="CH7565" s="768"/>
      <c r="CI7565" s="850"/>
    </row>
    <row r="7566" spans="85:87" x14ac:dyDescent="0.25">
      <c r="CG7566" s="768"/>
      <c r="CH7566" s="768"/>
      <c r="CI7566" s="850"/>
    </row>
    <row r="7567" spans="85:87" x14ac:dyDescent="0.25">
      <c r="CG7567" s="768"/>
      <c r="CH7567" s="768"/>
      <c r="CI7567" s="850"/>
    </row>
    <row r="7568" spans="85:87" x14ac:dyDescent="0.25">
      <c r="CG7568" s="768"/>
      <c r="CH7568" s="768"/>
      <c r="CI7568" s="850"/>
    </row>
    <row r="7569" spans="85:87" x14ac:dyDescent="0.25">
      <c r="CG7569" s="768"/>
      <c r="CH7569" s="768"/>
      <c r="CI7569" s="850"/>
    </row>
    <row r="7570" spans="85:87" x14ac:dyDescent="0.25">
      <c r="CG7570" s="768"/>
      <c r="CH7570" s="768"/>
      <c r="CI7570" s="850"/>
    </row>
    <row r="7571" spans="85:87" x14ac:dyDescent="0.25">
      <c r="CG7571" s="768"/>
      <c r="CH7571" s="768"/>
      <c r="CI7571" s="850"/>
    </row>
    <row r="7572" spans="85:87" x14ac:dyDescent="0.25">
      <c r="CG7572" s="768"/>
      <c r="CH7572" s="768"/>
      <c r="CI7572" s="850"/>
    </row>
    <row r="7573" spans="85:87" x14ac:dyDescent="0.25">
      <c r="CG7573" s="768"/>
      <c r="CH7573" s="768"/>
      <c r="CI7573" s="850"/>
    </row>
    <row r="7574" spans="85:87" x14ac:dyDescent="0.25">
      <c r="CG7574" s="768"/>
      <c r="CH7574" s="768"/>
      <c r="CI7574" s="850"/>
    </row>
    <row r="7575" spans="85:87" x14ac:dyDescent="0.25">
      <c r="CG7575" s="768"/>
      <c r="CH7575" s="768"/>
      <c r="CI7575" s="850"/>
    </row>
    <row r="7576" spans="85:87" x14ac:dyDescent="0.25">
      <c r="CG7576" s="768"/>
      <c r="CH7576" s="768"/>
      <c r="CI7576" s="850"/>
    </row>
    <row r="7577" spans="85:87" x14ac:dyDescent="0.25">
      <c r="CG7577" s="768"/>
      <c r="CH7577" s="768"/>
      <c r="CI7577" s="850"/>
    </row>
    <row r="7578" spans="85:87" x14ac:dyDescent="0.25">
      <c r="CG7578" s="768"/>
      <c r="CH7578" s="768"/>
      <c r="CI7578" s="850"/>
    </row>
    <row r="7579" spans="85:87" x14ac:dyDescent="0.25">
      <c r="CG7579" s="768"/>
      <c r="CH7579" s="768"/>
      <c r="CI7579" s="850"/>
    </row>
    <row r="7580" spans="85:87" x14ac:dyDescent="0.25">
      <c r="CG7580" s="768"/>
      <c r="CH7580" s="768"/>
      <c r="CI7580" s="850"/>
    </row>
    <row r="7581" spans="85:87" x14ac:dyDescent="0.25">
      <c r="CG7581" s="768"/>
      <c r="CH7581" s="768"/>
      <c r="CI7581" s="850"/>
    </row>
    <row r="7582" spans="85:87" x14ac:dyDescent="0.25">
      <c r="CG7582" s="768"/>
      <c r="CH7582" s="768"/>
      <c r="CI7582" s="850"/>
    </row>
    <row r="7583" spans="85:87" x14ac:dyDescent="0.25">
      <c r="CG7583" s="768"/>
      <c r="CH7583" s="768"/>
      <c r="CI7583" s="850"/>
    </row>
    <row r="7584" spans="85:87" x14ac:dyDescent="0.25">
      <c r="CG7584" s="768"/>
      <c r="CH7584" s="768"/>
      <c r="CI7584" s="850"/>
    </row>
    <row r="7585" spans="85:87" x14ac:dyDescent="0.25">
      <c r="CG7585" s="768"/>
      <c r="CH7585" s="768"/>
      <c r="CI7585" s="850"/>
    </row>
    <row r="7586" spans="85:87" x14ac:dyDescent="0.25">
      <c r="CG7586" s="768"/>
      <c r="CH7586" s="768"/>
      <c r="CI7586" s="850"/>
    </row>
    <row r="7587" spans="85:87" x14ac:dyDescent="0.25">
      <c r="CG7587" s="768"/>
      <c r="CH7587" s="768"/>
      <c r="CI7587" s="850"/>
    </row>
    <row r="7588" spans="85:87" x14ac:dyDescent="0.25">
      <c r="CG7588" s="768"/>
      <c r="CH7588" s="768"/>
      <c r="CI7588" s="850"/>
    </row>
    <row r="7589" spans="85:87" x14ac:dyDescent="0.25">
      <c r="CG7589" s="768"/>
      <c r="CH7589" s="768"/>
      <c r="CI7589" s="850"/>
    </row>
    <row r="7590" spans="85:87" x14ac:dyDescent="0.25">
      <c r="CG7590" s="768"/>
      <c r="CH7590" s="768"/>
      <c r="CI7590" s="850"/>
    </row>
    <row r="7591" spans="85:87" x14ac:dyDescent="0.25">
      <c r="CG7591" s="768"/>
      <c r="CH7591" s="768"/>
      <c r="CI7591" s="850"/>
    </row>
    <row r="7592" spans="85:87" x14ac:dyDescent="0.25">
      <c r="CG7592" s="768"/>
      <c r="CH7592" s="768"/>
      <c r="CI7592" s="850"/>
    </row>
    <row r="7593" spans="85:87" x14ac:dyDescent="0.25">
      <c r="CG7593" s="768"/>
      <c r="CH7593" s="768"/>
      <c r="CI7593" s="850"/>
    </row>
    <row r="7594" spans="85:87" x14ac:dyDescent="0.25">
      <c r="CG7594" s="768"/>
      <c r="CH7594" s="768"/>
      <c r="CI7594" s="850"/>
    </row>
    <row r="7595" spans="85:87" x14ac:dyDescent="0.25">
      <c r="CG7595" s="768"/>
      <c r="CH7595" s="768"/>
      <c r="CI7595" s="850"/>
    </row>
    <row r="7596" spans="85:87" x14ac:dyDescent="0.25">
      <c r="CG7596" s="768"/>
      <c r="CH7596" s="768"/>
      <c r="CI7596" s="850"/>
    </row>
    <row r="7597" spans="85:87" x14ac:dyDescent="0.25">
      <c r="CG7597" s="768"/>
      <c r="CH7597" s="768"/>
      <c r="CI7597" s="850"/>
    </row>
    <row r="7598" spans="85:87" x14ac:dyDescent="0.25">
      <c r="CG7598" s="768"/>
      <c r="CH7598" s="768"/>
      <c r="CI7598" s="850"/>
    </row>
    <row r="7599" spans="85:87" x14ac:dyDescent="0.25">
      <c r="CG7599" s="768"/>
      <c r="CH7599" s="768"/>
      <c r="CI7599" s="850"/>
    </row>
    <row r="7600" spans="85:87" x14ac:dyDescent="0.25">
      <c r="CG7600" s="768"/>
      <c r="CH7600" s="768"/>
      <c r="CI7600" s="850"/>
    </row>
    <row r="7601" spans="85:87" x14ac:dyDescent="0.25">
      <c r="CG7601" s="768"/>
      <c r="CH7601" s="768"/>
      <c r="CI7601" s="850"/>
    </row>
    <row r="7602" spans="85:87" x14ac:dyDescent="0.25">
      <c r="CG7602" s="768"/>
      <c r="CH7602" s="768"/>
      <c r="CI7602" s="850"/>
    </row>
    <row r="7603" spans="85:87" x14ac:dyDescent="0.25">
      <c r="CG7603" s="768"/>
      <c r="CH7603" s="768"/>
      <c r="CI7603" s="850"/>
    </row>
    <row r="7604" spans="85:87" x14ac:dyDescent="0.25">
      <c r="CG7604" s="768"/>
      <c r="CH7604" s="768"/>
      <c r="CI7604" s="850"/>
    </row>
    <row r="7605" spans="85:87" x14ac:dyDescent="0.25">
      <c r="CG7605" s="768"/>
      <c r="CH7605" s="768"/>
      <c r="CI7605" s="850"/>
    </row>
    <row r="7606" spans="85:87" x14ac:dyDescent="0.25">
      <c r="CG7606" s="768"/>
      <c r="CH7606" s="768"/>
      <c r="CI7606" s="850"/>
    </row>
    <row r="7607" spans="85:87" x14ac:dyDescent="0.25">
      <c r="CG7607" s="768"/>
      <c r="CH7607" s="768"/>
      <c r="CI7607" s="850"/>
    </row>
    <row r="7608" spans="85:87" x14ac:dyDescent="0.25">
      <c r="CG7608" s="768"/>
      <c r="CH7608" s="768"/>
      <c r="CI7608" s="850"/>
    </row>
    <row r="7609" spans="85:87" x14ac:dyDescent="0.25">
      <c r="CG7609" s="768"/>
      <c r="CH7609" s="768"/>
      <c r="CI7609" s="850"/>
    </row>
    <row r="7610" spans="85:87" x14ac:dyDescent="0.25">
      <c r="CG7610" s="768"/>
      <c r="CH7610" s="768"/>
      <c r="CI7610" s="850"/>
    </row>
    <row r="7611" spans="85:87" x14ac:dyDescent="0.25">
      <c r="CG7611" s="768"/>
      <c r="CH7611" s="768"/>
      <c r="CI7611" s="850"/>
    </row>
    <row r="7612" spans="85:87" x14ac:dyDescent="0.25">
      <c r="CG7612" s="768"/>
      <c r="CH7612" s="768"/>
      <c r="CI7612" s="850"/>
    </row>
    <row r="7613" spans="85:87" x14ac:dyDescent="0.25">
      <c r="CG7613" s="768"/>
      <c r="CH7613" s="768"/>
      <c r="CI7613" s="850"/>
    </row>
    <row r="7614" spans="85:87" x14ac:dyDescent="0.25">
      <c r="CG7614" s="768"/>
      <c r="CH7614" s="768"/>
      <c r="CI7614" s="850"/>
    </row>
    <row r="7615" spans="85:87" x14ac:dyDescent="0.25">
      <c r="CG7615" s="768"/>
      <c r="CH7615" s="768"/>
      <c r="CI7615" s="850"/>
    </row>
    <row r="7616" spans="85:87" x14ac:dyDescent="0.25">
      <c r="CG7616" s="768"/>
      <c r="CH7616" s="768"/>
      <c r="CI7616" s="850"/>
    </row>
    <row r="7617" spans="85:87" x14ac:dyDescent="0.25">
      <c r="CG7617" s="768"/>
      <c r="CH7617" s="768"/>
      <c r="CI7617" s="850"/>
    </row>
    <row r="7618" spans="85:87" x14ac:dyDescent="0.25">
      <c r="CG7618" s="768"/>
      <c r="CH7618" s="768"/>
      <c r="CI7618" s="850"/>
    </row>
    <row r="7619" spans="85:87" x14ac:dyDescent="0.25">
      <c r="CG7619" s="768"/>
      <c r="CH7619" s="768"/>
      <c r="CI7619" s="850"/>
    </row>
    <row r="7620" spans="85:87" x14ac:dyDescent="0.25">
      <c r="CG7620" s="768"/>
      <c r="CH7620" s="768"/>
      <c r="CI7620" s="850"/>
    </row>
    <row r="7621" spans="85:87" x14ac:dyDescent="0.25">
      <c r="CG7621" s="768"/>
      <c r="CH7621" s="768"/>
      <c r="CI7621" s="850"/>
    </row>
    <row r="7622" spans="85:87" x14ac:dyDescent="0.25">
      <c r="CG7622" s="768"/>
      <c r="CH7622" s="768"/>
      <c r="CI7622" s="850"/>
    </row>
    <row r="7623" spans="85:87" x14ac:dyDescent="0.25">
      <c r="CG7623" s="768"/>
      <c r="CH7623" s="768"/>
      <c r="CI7623" s="850"/>
    </row>
    <row r="7624" spans="85:87" x14ac:dyDescent="0.25">
      <c r="CG7624" s="768"/>
      <c r="CH7624" s="768"/>
      <c r="CI7624" s="850"/>
    </row>
    <row r="7625" spans="85:87" x14ac:dyDescent="0.25">
      <c r="CG7625" s="768"/>
      <c r="CH7625" s="768"/>
      <c r="CI7625" s="850"/>
    </row>
    <row r="7626" spans="85:87" x14ac:dyDescent="0.25">
      <c r="CG7626" s="768"/>
      <c r="CH7626" s="768"/>
      <c r="CI7626" s="850"/>
    </row>
    <row r="7627" spans="85:87" x14ac:dyDescent="0.25">
      <c r="CG7627" s="768"/>
      <c r="CH7627" s="768"/>
      <c r="CI7627" s="850"/>
    </row>
    <row r="7628" spans="85:87" x14ac:dyDescent="0.25">
      <c r="CG7628" s="768"/>
      <c r="CH7628" s="768"/>
      <c r="CI7628" s="850"/>
    </row>
    <row r="7629" spans="85:87" x14ac:dyDescent="0.25">
      <c r="CG7629" s="768"/>
      <c r="CH7629" s="768"/>
      <c r="CI7629" s="850"/>
    </row>
    <row r="7630" spans="85:87" x14ac:dyDescent="0.25">
      <c r="CG7630" s="768"/>
      <c r="CH7630" s="768"/>
      <c r="CI7630" s="850"/>
    </row>
    <row r="7631" spans="85:87" x14ac:dyDescent="0.25">
      <c r="CG7631" s="768"/>
      <c r="CH7631" s="768"/>
      <c r="CI7631" s="850"/>
    </row>
    <row r="7632" spans="85:87" x14ac:dyDescent="0.25">
      <c r="CG7632" s="768"/>
      <c r="CH7632" s="768"/>
      <c r="CI7632" s="850"/>
    </row>
    <row r="7633" spans="85:87" x14ac:dyDescent="0.25">
      <c r="CG7633" s="768"/>
      <c r="CH7633" s="768"/>
      <c r="CI7633" s="850"/>
    </row>
    <row r="7634" spans="85:87" x14ac:dyDescent="0.25">
      <c r="CG7634" s="768"/>
      <c r="CH7634" s="768"/>
      <c r="CI7634" s="850"/>
    </row>
    <row r="7635" spans="85:87" x14ac:dyDescent="0.25">
      <c r="CG7635" s="768"/>
      <c r="CH7635" s="768"/>
      <c r="CI7635" s="850"/>
    </row>
    <row r="7636" spans="85:87" x14ac:dyDescent="0.25">
      <c r="CG7636" s="768"/>
      <c r="CH7636" s="768"/>
      <c r="CI7636" s="850"/>
    </row>
    <row r="7637" spans="85:87" x14ac:dyDescent="0.25">
      <c r="CG7637" s="768"/>
      <c r="CH7637" s="768"/>
      <c r="CI7637" s="850"/>
    </row>
    <row r="7638" spans="85:87" x14ac:dyDescent="0.25">
      <c r="CG7638" s="768"/>
      <c r="CH7638" s="768"/>
      <c r="CI7638" s="850"/>
    </row>
    <row r="7639" spans="85:87" x14ac:dyDescent="0.25">
      <c r="CG7639" s="768"/>
      <c r="CH7639" s="768"/>
      <c r="CI7639" s="850"/>
    </row>
    <row r="7640" spans="85:87" x14ac:dyDescent="0.25">
      <c r="CG7640" s="768"/>
      <c r="CH7640" s="768"/>
      <c r="CI7640" s="850"/>
    </row>
    <row r="7641" spans="85:87" x14ac:dyDescent="0.25">
      <c r="CG7641" s="768"/>
      <c r="CH7641" s="768"/>
      <c r="CI7641" s="850"/>
    </row>
    <row r="7642" spans="85:87" x14ac:dyDescent="0.25">
      <c r="CG7642" s="768"/>
      <c r="CH7642" s="768"/>
      <c r="CI7642" s="850"/>
    </row>
    <row r="7643" spans="85:87" x14ac:dyDescent="0.25">
      <c r="CG7643" s="768"/>
      <c r="CH7643" s="768"/>
      <c r="CI7643" s="850"/>
    </row>
    <row r="7644" spans="85:87" x14ac:dyDescent="0.25">
      <c r="CG7644" s="768"/>
      <c r="CH7644" s="768"/>
      <c r="CI7644" s="850"/>
    </row>
    <row r="7645" spans="85:87" x14ac:dyDescent="0.25">
      <c r="CG7645" s="768"/>
      <c r="CH7645" s="768"/>
      <c r="CI7645" s="850"/>
    </row>
    <row r="7646" spans="85:87" x14ac:dyDescent="0.25">
      <c r="CG7646" s="768"/>
      <c r="CH7646" s="768"/>
      <c r="CI7646" s="850"/>
    </row>
    <row r="7647" spans="85:87" x14ac:dyDescent="0.25">
      <c r="CG7647" s="768"/>
      <c r="CH7647" s="768"/>
      <c r="CI7647" s="850"/>
    </row>
    <row r="7648" spans="85:87" x14ac:dyDescent="0.25">
      <c r="CG7648" s="768"/>
      <c r="CH7648" s="768"/>
      <c r="CI7648" s="850"/>
    </row>
    <row r="7649" spans="85:87" x14ac:dyDescent="0.25">
      <c r="CG7649" s="768"/>
      <c r="CH7649" s="768"/>
      <c r="CI7649" s="850"/>
    </row>
    <row r="7650" spans="85:87" x14ac:dyDescent="0.25">
      <c r="CG7650" s="768"/>
      <c r="CH7650" s="768"/>
      <c r="CI7650" s="850"/>
    </row>
    <row r="7651" spans="85:87" x14ac:dyDescent="0.25">
      <c r="CG7651" s="768"/>
      <c r="CH7651" s="768"/>
      <c r="CI7651" s="850"/>
    </row>
    <row r="7652" spans="85:87" x14ac:dyDescent="0.25">
      <c r="CG7652" s="768"/>
      <c r="CH7652" s="768"/>
      <c r="CI7652" s="850"/>
    </row>
    <row r="7653" spans="85:87" x14ac:dyDescent="0.25">
      <c r="CG7653" s="768"/>
      <c r="CH7653" s="768"/>
      <c r="CI7653" s="850"/>
    </row>
    <row r="7654" spans="85:87" x14ac:dyDescent="0.25">
      <c r="CG7654" s="768"/>
      <c r="CH7654" s="768"/>
      <c r="CI7654" s="850"/>
    </row>
    <row r="7655" spans="85:87" x14ac:dyDescent="0.25">
      <c r="CG7655" s="768"/>
      <c r="CH7655" s="768"/>
      <c r="CI7655" s="850"/>
    </row>
    <row r="7656" spans="85:87" x14ac:dyDescent="0.25">
      <c r="CG7656" s="768"/>
      <c r="CH7656" s="768"/>
      <c r="CI7656" s="850"/>
    </row>
    <row r="7657" spans="85:87" x14ac:dyDescent="0.25">
      <c r="CG7657" s="768"/>
      <c r="CH7657" s="768"/>
      <c r="CI7657" s="850"/>
    </row>
    <row r="7658" spans="85:87" x14ac:dyDescent="0.25">
      <c r="CG7658" s="768"/>
      <c r="CH7658" s="768"/>
      <c r="CI7658" s="850"/>
    </row>
    <row r="7659" spans="85:87" x14ac:dyDescent="0.25">
      <c r="CG7659" s="768"/>
      <c r="CH7659" s="768"/>
      <c r="CI7659" s="850"/>
    </row>
    <row r="7660" spans="85:87" x14ac:dyDescent="0.25">
      <c r="CG7660" s="768"/>
      <c r="CH7660" s="768"/>
      <c r="CI7660" s="850"/>
    </row>
    <row r="7661" spans="85:87" x14ac:dyDescent="0.25">
      <c r="CG7661" s="768"/>
      <c r="CH7661" s="768"/>
      <c r="CI7661" s="850"/>
    </row>
    <row r="7662" spans="85:87" x14ac:dyDescent="0.25">
      <c r="CG7662" s="768"/>
      <c r="CH7662" s="768"/>
      <c r="CI7662" s="850"/>
    </row>
    <row r="7663" spans="85:87" x14ac:dyDescent="0.25">
      <c r="CG7663" s="768"/>
      <c r="CH7663" s="768"/>
      <c r="CI7663" s="850"/>
    </row>
    <row r="7664" spans="85:87" x14ac:dyDescent="0.25">
      <c r="CG7664" s="768"/>
      <c r="CH7664" s="768"/>
      <c r="CI7664" s="850"/>
    </row>
    <row r="7665" spans="85:87" x14ac:dyDescent="0.25">
      <c r="CG7665" s="768"/>
      <c r="CH7665" s="768"/>
      <c r="CI7665" s="850"/>
    </row>
    <row r="7666" spans="85:87" x14ac:dyDescent="0.25">
      <c r="CG7666" s="768"/>
      <c r="CH7666" s="768"/>
      <c r="CI7666" s="850"/>
    </row>
    <row r="7667" spans="85:87" x14ac:dyDescent="0.25">
      <c r="CG7667" s="768"/>
      <c r="CH7667" s="768"/>
      <c r="CI7667" s="850"/>
    </row>
    <row r="7668" spans="85:87" x14ac:dyDescent="0.25">
      <c r="CG7668" s="768"/>
      <c r="CH7668" s="768"/>
      <c r="CI7668" s="850"/>
    </row>
    <row r="7669" spans="85:87" x14ac:dyDescent="0.25">
      <c r="CG7669" s="768"/>
      <c r="CH7669" s="768"/>
      <c r="CI7669" s="850"/>
    </row>
    <row r="7670" spans="85:87" x14ac:dyDescent="0.25">
      <c r="CG7670" s="768"/>
      <c r="CH7670" s="768"/>
      <c r="CI7670" s="850"/>
    </row>
    <row r="7671" spans="85:87" x14ac:dyDescent="0.25">
      <c r="CG7671" s="768"/>
      <c r="CH7671" s="768"/>
      <c r="CI7671" s="850"/>
    </row>
    <row r="7672" spans="85:87" x14ac:dyDescent="0.25">
      <c r="CG7672" s="768"/>
      <c r="CH7672" s="768"/>
      <c r="CI7672" s="850"/>
    </row>
    <row r="7673" spans="85:87" x14ac:dyDescent="0.25">
      <c r="CG7673" s="768"/>
      <c r="CH7673" s="768"/>
      <c r="CI7673" s="850"/>
    </row>
    <row r="7674" spans="85:87" x14ac:dyDescent="0.25">
      <c r="CG7674" s="768"/>
      <c r="CH7674" s="768"/>
      <c r="CI7674" s="850"/>
    </row>
    <row r="7675" spans="85:87" x14ac:dyDescent="0.25">
      <c r="CG7675" s="768"/>
      <c r="CH7675" s="768"/>
      <c r="CI7675" s="850"/>
    </row>
    <row r="7676" spans="85:87" x14ac:dyDescent="0.25">
      <c r="CG7676" s="768"/>
      <c r="CH7676" s="768"/>
      <c r="CI7676" s="850"/>
    </row>
    <row r="7677" spans="85:87" x14ac:dyDescent="0.25">
      <c r="CG7677" s="768"/>
      <c r="CH7677" s="768"/>
      <c r="CI7677" s="850"/>
    </row>
    <row r="7678" spans="85:87" x14ac:dyDescent="0.25">
      <c r="CG7678" s="768"/>
      <c r="CH7678" s="768"/>
      <c r="CI7678" s="850"/>
    </row>
    <row r="7679" spans="85:87" x14ac:dyDescent="0.25">
      <c r="CG7679" s="768"/>
      <c r="CH7679" s="768"/>
      <c r="CI7679" s="850"/>
    </row>
    <row r="7680" spans="85:87" x14ac:dyDescent="0.25">
      <c r="CG7680" s="768"/>
      <c r="CH7680" s="768"/>
      <c r="CI7680" s="850"/>
    </row>
    <row r="7681" spans="85:87" x14ac:dyDescent="0.25">
      <c r="CG7681" s="768"/>
      <c r="CH7681" s="768"/>
      <c r="CI7681" s="850"/>
    </row>
    <row r="7682" spans="85:87" x14ac:dyDescent="0.25">
      <c r="CG7682" s="768"/>
      <c r="CH7682" s="768"/>
      <c r="CI7682" s="850"/>
    </row>
    <row r="7683" spans="85:87" x14ac:dyDescent="0.25">
      <c r="CG7683" s="768"/>
      <c r="CH7683" s="768"/>
      <c r="CI7683" s="850"/>
    </row>
    <row r="7684" spans="85:87" x14ac:dyDescent="0.25">
      <c r="CG7684" s="768"/>
      <c r="CH7684" s="768"/>
      <c r="CI7684" s="850"/>
    </row>
    <row r="7685" spans="85:87" x14ac:dyDescent="0.25">
      <c r="CG7685" s="768"/>
      <c r="CH7685" s="768"/>
      <c r="CI7685" s="850"/>
    </row>
    <row r="7686" spans="85:87" x14ac:dyDescent="0.25">
      <c r="CG7686" s="768"/>
      <c r="CH7686" s="768"/>
      <c r="CI7686" s="850"/>
    </row>
    <row r="7687" spans="85:87" x14ac:dyDescent="0.25">
      <c r="CG7687" s="768"/>
      <c r="CH7687" s="768"/>
      <c r="CI7687" s="850"/>
    </row>
    <row r="7688" spans="85:87" x14ac:dyDescent="0.25">
      <c r="CG7688" s="768"/>
      <c r="CH7688" s="768"/>
      <c r="CI7688" s="850"/>
    </row>
    <row r="7689" spans="85:87" x14ac:dyDescent="0.25">
      <c r="CG7689" s="768"/>
      <c r="CH7689" s="768"/>
      <c r="CI7689" s="850"/>
    </row>
    <row r="7690" spans="85:87" x14ac:dyDescent="0.25">
      <c r="CG7690" s="768"/>
      <c r="CH7690" s="768"/>
      <c r="CI7690" s="850"/>
    </row>
    <row r="7691" spans="85:87" x14ac:dyDescent="0.25">
      <c r="CG7691" s="768"/>
      <c r="CH7691" s="768"/>
      <c r="CI7691" s="850"/>
    </row>
    <row r="7692" spans="85:87" x14ac:dyDescent="0.25">
      <c r="CG7692" s="768"/>
      <c r="CH7692" s="768"/>
      <c r="CI7692" s="850"/>
    </row>
    <row r="7693" spans="85:87" x14ac:dyDescent="0.25">
      <c r="CG7693" s="768"/>
      <c r="CH7693" s="768"/>
      <c r="CI7693" s="850"/>
    </row>
    <row r="7694" spans="85:87" x14ac:dyDescent="0.25">
      <c r="CG7694" s="768"/>
      <c r="CH7694" s="768"/>
      <c r="CI7694" s="850"/>
    </row>
    <row r="7695" spans="85:87" x14ac:dyDescent="0.25">
      <c r="CG7695" s="768"/>
      <c r="CH7695" s="768"/>
      <c r="CI7695" s="850"/>
    </row>
    <row r="7696" spans="85:87" x14ac:dyDescent="0.25">
      <c r="CG7696" s="768"/>
      <c r="CH7696" s="768"/>
      <c r="CI7696" s="850"/>
    </row>
    <row r="7697" spans="85:87" x14ac:dyDescent="0.25">
      <c r="CG7697" s="768"/>
      <c r="CH7697" s="768"/>
      <c r="CI7697" s="850"/>
    </row>
    <row r="7698" spans="85:87" x14ac:dyDescent="0.25">
      <c r="CG7698" s="768"/>
      <c r="CH7698" s="768"/>
      <c r="CI7698" s="850"/>
    </row>
    <row r="7699" spans="85:87" x14ac:dyDescent="0.25">
      <c r="CG7699" s="768"/>
      <c r="CH7699" s="768"/>
      <c r="CI7699" s="850"/>
    </row>
    <row r="7700" spans="85:87" x14ac:dyDescent="0.25">
      <c r="CG7700" s="768"/>
      <c r="CH7700" s="768"/>
      <c r="CI7700" s="850"/>
    </row>
    <row r="7701" spans="85:87" x14ac:dyDescent="0.25">
      <c r="CG7701" s="768"/>
      <c r="CH7701" s="768"/>
      <c r="CI7701" s="850"/>
    </row>
    <row r="7702" spans="85:87" x14ac:dyDescent="0.25">
      <c r="CG7702" s="768"/>
      <c r="CH7702" s="768"/>
      <c r="CI7702" s="850"/>
    </row>
    <row r="7703" spans="85:87" x14ac:dyDescent="0.25">
      <c r="CG7703" s="768"/>
      <c r="CH7703" s="768"/>
      <c r="CI7703" s="850"/>
    </row>
    <row r="7704" spans="85:87" x14ac:dyDescent="0.25">
      <c r="CG7704" s="768"/>
      <c r="CH7704" s="768"/>
      <c r="CI7704" s="850"/>
    </row>
    <row r="7705" spans="85:87" x14ac:dyDescent="0.25">
      <c r="CG7705" s="768"/>
      <c r="CH7705" s="768"/>
      <c r="CI7705" s="850"/>
    </row>
    <row r="7706" spans="85:87" x14ac:dyDescent="0.25">
      <c r="CG7706" s="768"/>
      <c r="CH7706" s="768"/>
      <c r="CI7706" s="850"/>
    </row>
    <row r="7707" spans="85:87" x14ac:dyDescent="0.25">
      <c r="CG7707" s="768"/>
      <c r="CH7707" s="768"/>
      <c r="CI7707" s="850"/>
    </row>
    <row r="7708" spans="85:87" x14ac:dyDescent="0.25">
      <c r="CG7708" s="768"/>
      <c r="CH7708" s="768"/>
      <c r="CI7708" s="850"/>
    </row>
    <row r="7709" spans="85:87" x14ac:dyDescent="0.25">
      <c r="CG7709" s="768"/>
      <c r="CH7709" s="768"/>
      <c r="CI7709" s="850"/>
    </row>
    <row r="7710" spans="85:87" x14ac:dyDescent="0.25">
      <c r="CG7710" s="768"/>
      <c r="CH7710" s="768"/>
      <c r="CI7710" s="850"/>
    </row>
    <row r="7711" spans="85:87" x14ac:dyDescent="0.25">
      <c r="CG7711" s="768"/>
      <c r="CH7711" s="768"/>
      <c r="CI7711" s="850"/>
    </row>
    <row r="7712" spans="85:87" x14ac:dyDescent="0.25">
      <c r="CG7712" s="768"/>
      <c r="CH7712" s="768"/>
      <c r="CI7712" s="850"/>
    </row>
    <row r="7713" spans="85:87" x14ac:dyDescent="0.25">
      <c r="CG7713" s="768"/>
      <c r="CH7713" s="768"/>
      <c r="CI7713" s="850"/>
    </row>
    <row r="7714" spans="85:87" x14ac:dyDescent="0.25">
      <c r="CG7714" s="768"/>
      <c r="CH7714" s="768"/>
      <c r="CI7714" s="850"/>
    </row>
    <row r="7715" spans="85:87" x14ac:dyDescent="0.25">
      <c r="CG7715" s="768"/>
      <c r="CH7715" s="768"/>
      <c r="CI7715" s="850"/>
    </row>
    <row r="7716" spans="85:87" x14ac:dyDescent="0.25">
      <c r="CG7716" s="768"/>
      <c r="CH7716" s="768"/>
      <c r="CI7716" s="850"/>
    </row>
    <row r="7717" spans="85:87" x14ac:dyDescent="0.25">
      <c r="CG7717" s="768"/>
      <c r="CH7717" s="768"/>
      <c r="CI7717" s="850"/>
    </row>
    <row r="7718" spans="85:87" x14ac:dyDescent="0.25">
      <c r="CG7718" s="768"/>
      <c r="CH7718" s="768"/>
      <c r="CI7718" s="850"/>
    </row>
    <row r="7719" spans="85:87" x14ac:dyDescent="0.25">
      <c r="CG7719" s="768"/>
      <c r="CH7719" s="768"/>
      <c r="CI7719" s="850"/>
    </row>
    <row r="7720" spans="85:87" x14ac:dyDescent="0.25">
      <c r="CG7720" s="768"/>
      <c r="CH7720" s="768"/>
      <c r="CI7720" s="850"/>
    </row>
    <row r="7721" spans="85:87" x14ac:dyDescent="0.25">
      <c r="CG7721" s="768"/>
      <c r="CH7721" s="768"/>
      <c r="CI7721" s="850"/>
    </row>
    <row r="7722" spans="85:87" x14ac:dyDescent="0.25">
      <c r="CG7722" s="768"/>
      <c r="CH7722" s="768"/>
      <c r="CI7722" s="850"/>
    </row>
    <row r="7723" spans="85:87" x14ac:dyDescent="0.25">
      <c r="CG7723" s="768"/>
      <c r="CH7723" s="768"/>
      <c r="CI7723" s="850"/>
    </row>
    <row r="7724" spans="85:87" x14ac:dyDescent="0.25">
      <c r="CG7724" s="768"/>
      <c r="CH7724" s="768"/>
      <c r="CI7724" s="850"/>
    </row>
    <row r="7725" spans="85:87" x14ac:dyDescent="0.25">
      <c r="CG7725" s="768"/>
      <c r="CH7725" s="768"/>
      <c r="CI7725" s="850"/>
    </row>
    <row r="7726" spans="85:87" x14ac:dyDescent="0.25">
      <c r="CG7726" s="768"/>
      <c r="CH7726" s="768"/>
      <c r="CI7726" s="850"/>
    </row>
    <row r="7727" spans="85:87" x14ac:dyDescent="0.25">
      <c r="CG7727" s="768"/>
      <c r="CH7727" s="768"/>
      <c r="CI7727" s="850"/>
    </row>
    <row r="7728" spans="85:87" x14ac:dyDescent="0.25">
      <c r="CG7728" s="768"/>
      <c r="CH7728" s="768"/>
      <c r="CI7728" s="850"/>
    </row>
    <row r="7729" spans="85:87" x14ac:dyDescent="0.25">
      <c r="CG7729" s="768"/>
      <c r="CH7729" s="768"/>
      <c r="CI7729" s="850"/>
    </row>
    <row r="7730" spans="85:87" x14ac:dyDescent="0.25">
      <c r="CG7730" s="768"/>
      <c r="CH7730" s="768"/>
      <c r="CI7730" s="850"/>
    </row>
    <row r="7731" spans="85:87" x14ac:dyDescent="0.25">
      <c r="CG7731" s="768"/>
      <c r="CH7731" s="768"/>
      <c r="CI7731" s="850"/>
    </row>
    <row r="7732" spans="85:87" x14ac:dyDescent="0.25">
      <c r="CG7732" s="768"/>
      <c r="CH7732" s="768"/>
      <c r="CI7732" s="850"/>
    </row>
    <row r="7733" spans="85:87" x14ac:dyDescent="0.25">
      <c r="CG7733" s="768"/>
      <c r="CH7733" s="768"/>
      <c r="CI7733" s="850"/>
    </row>
    <row r="7734" spans="85:87" x14ac:dyDescent="0.25">
      <c r="CG7734" s="768"/>
      <c r="CH7734" s="768"/>
      <c r="CI7734" s="850"/>
    </row>
    <row r="7735" spans="85:87" x14ac:dyDescent="0.25">
      <c r="CG7735" s="768"/>
      <c r="CH7735" s="768"/>
      <c r="CI7735" s="850"/>
    </row>
    <row r="7736" spans="85:87" x14ac:dyDescent="0.25">
      <c r="CG7736" s="768"/>
      <c r="CH7736" s="768"/>
      <c r="CI7736" s="850"/>
    </row>
    <row r="7737" spans="85:87" x14ac:dyDescent="0.25">
      <c r="CG7737" s="768"/>
      <c r="CH7737" s="768"/>
      <c r="CI7737" s="850"/>
    </row>
    <row r="7738" spans="85:87" x14ac:dyDescent="0.25">
      <c r="CG7738" s="768"/>
      <c r="CH7738" s="768"/>
      <c r="CI7738" s="850"/>
    </row>
    <row r="7739" spans="85:87" x14ac:dyDescent="0.25">
      <c r="CG7739" s="768"/>
      <c r="CH7739" s="768"/>
      <c r="CI7739" s="850"/>
    </row>
    <row r="7740" spans="85:87" x14ac:dyDescent="0.25">
      <c r="CG7740" s="768"/>
      <c r="CH7740" s="768"/>
      <c r="CI7740" s="850"/>
    </row>
    <row r="7741" spans="85:87" x14ac:dyDescent="0.25">
      <c r="CG7741" s="768"/>
      <c r="CH7741" s="768"/>
      <c r="CI7741" s="850"/>
    </row>
    <row r="7742" spans="85:87" x14ac:dyDescent="0.25">
      <c r="CG7742" s="768"/>
      <c r="CH7742" s="768"/>
      <c r="CI7742" s="850"/>
    </row>
    <row r="7743" spans="85:87" x14ac:dyDescent="0.25">
      <c r="CG7743" s="768"/>
      <c r="CH7743" s="768"/>
      <c r="CI7743" s="850"/>
    </row>
    <row r="7744" spans="85:87" x14ac:dyDescent="0.25">
      <c r="CG7744" s="768"/>
      <c r="CH7744" s="768"/>
      <c r="CI7744" s="850"/>
    </row>
    <row r="7745" spans="85:87" x14ac:dyDescent="0.25">
      <c r="CG7745" s="768"/>
      <c r="CH7745" s="768"/>
      <c r="CI7745" s="850"/>
    </row>
    <row r="7746" spans="85:87" x14ac:dyDescent="0.25">
      <c r="CG7746" s="768"/>
      <c r="CH7746" s="768"/>
      <c r="CI7746" s="850"/>
    </row>
    <row r="7747" spans="85:87" x14ac:dyDescent="0.25">
      <c r="CG7747" s="768"/>
      <c r="CH7747" s="768"/>
      <c r="CI7747" s="850"/>
    </row>
    <row r="7748" spans="85:87" x14ac:dyDescent="0.25">
      <c r="CG7748" s="768"/>
      <c r="CH7748" s="768"/>
      <c r="CI7748" s="850"/>
    </row>
    <row r="7749" spans="85:87" x14ac:dyDescent="0.25">
      <c r="CG7749" s="768"/>
      <c r="CH7749" s="768"/>
      <c r="CI7749" s="850"/>
    </row>
    <row r="7750" spans="85:87" x14ac:dyDescent="0.25">
      <c r="CG7750" s="768"/>
      <c r="CH7750" s="768"/>
      <c r="CI7750" s="850"/>
    </row>
    <row r="7751" spans="85:87" x14ac:dyDescent="0.25">
      <c r="CG7751" s="768"/>
      <c r="CH7751" s="768"/>
      <c r="CI7751" s="850"/>
    </row>
    <row r="7752" spans="85:87" x14ac:dyDescent="0.25">
      <c r="CG7752" s="768"/>
      <c r="CH7752" s="768"/>
      <c r="CI7752" s="850"/>
    </row>
    <row r="7753" spans="85:87" x14ac:dyDescent="0.25">
      <c r="CG7753" s="768"/>
      <c r="CH7753" s="768"/>
      <c r="CI7753" s="850"/>
    </row>
    <row r="7754" spans="85:87" x14ac:dyDescent="0.25">
      <c r="CG7754" s="768"/>
      <c r="CH7754" s="768"/>
      <c r="CI7754" s="850"/>
    </row>
    <row r="7755" spans="85:87" x14ac:dyDescent="0.25">
      <c r="CG7755" s="768"/>
      <c r="CH7755" s="768"/>
      <c r="CI7755" s="850"/>
    </row>
    <row r="7756" spans="85:87" x14ac:dyDescent="0.25">
      <c r="CG7756" s="768"/>
      <c r="CH7756" s="768"/>
      <c r="CI7756" s="850"/>
    </row>
    <row r="7757" spans="85:87" x14ac:dyDescent="0.25">
      <c r="CG7757" s="768"/>
      <c r="CH7757" s="768"/>
      <c r="CI7757" s="850"/>
    </row>
    <row r="7758" spans="85:87" x14ac:dyDescent="0.25">
      <c r="CG7758" s="768"/>
      <c r="CH7758" s="768"/>
      <c r="CI7758" s="850"/>
    </row>
    <row r="7759" spans="85:87" x14ac:dyDescent="0.25">
      <c r="CG7759" s="768"/>
      <c r="CH7759" s="768"/>
      <c r="CI7759" s="850"/>
    </row>
    <row r="7760" spans="85:87" x14ac:dyDescent="0.25">
      <c r="CG7760" s="768"/>
      <c r="CH7760" s="768"/>
      <c r="CI7760" s="850"/>
    </row>
    <row r="7761" spans="85:87" x14ac:dyDescent="0.25">
      <c r="CG7761" s="768"/>
      <c r="CH7761" s="768"/>
      <c r="CI7761" s="850"/>
    </row>
    <row r="7762" spans="85:87" x14ac:dyDescent="0.25">
      <c r="CG7762" s="768"/>
      <c r="CH7762" s="768"/>
      <c r="CI7762" s="850"/>
    </row>
    <row r="7763" spans="85:87" x14ac:dyDescent="0.25">
      <c r="CG7763" s="768"/>
      <c r="CH7763" s="768"/>
      <c r="CI7763" s="850"/>
    </row>
    <row r="7764" spans="85:87" x14ac:dyDescent="0.25">
      <c r="CG7764" s="768"/>
      <c r="CH7764" s="768"/>
      <c r="CI7764" s="850"/>
    </row>
    <row r="7765" spans="85:87" x14ac:dyDescent="0.25">
      <c r="CG7765" s="768"/>
      <c r="CH7765" s="768"/>
      <c r="CI7765" s="850"/>
    </row>
    <row r="7766" spans="85:87" x14ac:dyDescent="0.25">
      <c r="CG7766" s="768"/>
      <c r="CH7766" s="768"/>
      <c r="CI7766" s="850"/>
    </row>
    <row r="7767" spans="85:87" x14ac:dyDescent="0.25">
      <c r="CG7767" s="768"/>
      <c r="CH7767" s="768"/>
      <c r="CI7767" s="850"/>
    </row>
    <row r="7768" spans="85:87" x14ac:dyDescent="0.25">
      <c r="CG7768" s="768"/>
      <c r="CH7768" s="768"/>
      <c r="CI7768" s="850"/>
    </row>
    <row r="7769" spans="85:87" x14ac:dyDescent="0.25">
      <c r="CG7769" s="768"/>
      <c r="CH7769" s="768"/>
      <c r="CI7769" s="850"/>
    </row>
    <row r="7770" spans="85:87" x14ac:dyDescent="0.25">
      <c r="CG7770" s="768"/>
      <c r="CH7770" s="768"/>
      <c r="CI7770" s="850"/>
    </row>
    <row r="7771" spans="85:87" x14ac:dyDescent="0.25">
      <c r="CG7771" s="768"/>
      <c r="CH7771" s="768"/>
      <c r="CI7771" s="850"/>
    </row>
    <row r="7772" spans="85:87" x14ac:dyDescent="0.25">
      <c r="CG7772" s="768"/>
      <c r="CH7772" s="768"/>
      <c r="CI7772" s="850"/>
    </row>
    <row r="7773" spans="85:87" x14ac:dyDescent="0.25">
      <c r="CG7773" s="768"/>
      <c r="CH7773" s="768"/>
      <c r="CI7773" s="850"/>
    </row>
    <row r="7774" spans="85:87" x14ac:dyDescent="0.25">
      <c r="CG7774" s="768"/>
      <c r="CH7774" s="768"/>
      <c r="CI7774" s="850"/>
    </row>
    <row r="7775" spans="85:87" x14ac:dyDescent="0.25">
      <c r="CG7775" s="768"/>
      <c r="CH7775" s="768"/>
      <c r="CI7775" s="850"/>
    </row>
    <row r="7776" spans="85:87" x14ac:dyDescent="0.25">
      <c r="CG7776" s="768"/>
      <c r="CH7776" s="768"/>
      <c r="CI7776" s="850"/>
    </row>
    <row r="7777" spans="85:87" x14ac:dyDescent="0.25">
      <c r="CG7777" s="768"/>
      <c r="CH7777" s="768"/>
      <c r="CI7777" s="850"/>
    </row>
    <row r="7778" spans="85:87" x14ac:dyDescent="0.25">
      <c r="CG7778" s="768"/>
      <c r="CH7778" s="768"/>
      <c r="CI7778" s="850"/>
    </row>
    <row r="7779" spans="85:87" x14ac:dyDescent="0.25">
      <c r="CG7779" s="768"/>
      <c r="CH7779" s="768"/>
      <c r="CI7779" s="850"/>
    </row>
    <row r="7780" spans="85:87" x14ac:dyDescent="0.25">
      <c r="CG7780" s="768"/>
      <c r="CH7780" s="768"/>
      <c r="CI7780" s="850"/>
    </row>
    <row r="7781" spans="85:87" x14ac:dyDescent="0.25">
      <c r="CG7781" s="768"/>
      <c r="CH7781" s="768"/>
      <c r="CI7781" s="850"/>
    </row>
    <row r="7782" spans="85:87" x14ac:dyDescent="0.25">
      <c r="CG7782" s="768"/>
      <c r="CH7782" s="768"/>
      <c r="CI7782" s="850"/>
    </row>
    <row r="7783" spans="85:87" x14ac:dyDescent="0.25">
      <c r="CG7783" s="768"/>
      <c r="CH7783" s="768"/>
      <c r="CI7783" s="850"/>
    </row>
    <row r="7784" spans="85:87" x14ac:dyDescent="0.25">
      <c r="CG7784" s="768"/>
      <c r="CH7784" s="768"/>
      <c r="CI7784" s="850"/>
    </row>
    <row r="7785" spans="85:87" x14ac:dyDescent="0.25">
      <c r="CG7785" s="768"/>
      <c r="CH7785" s="768"/>
      <c r="CI7785" s="850"/>
    </row>
    <row r="7786" spans="85:87" x14ac:dyDescent="0.25">
      <c r="CG7786" s="768"/>
      <c r="CH7786" s="768"/>
      <c r="CI7786" s="850"/>
    </row>
    <row r="7787" spans="85:87" x14ac:dyDescent="0.25">
      <c r="CG7787" s="768"/>
      <c r="CH7787" s="768"/>
      <c r="CI7787" s="850"/>
    </row>
    <row r="7788" spans="85:87" x14ac:dyDescent="0.25">
      <c r="CG7788" s="768"/>
      <c r="CH7788" s="768"/>
      <c r="CI7788" s="850"/>
    </row>
    <row r="7789" spans="85:87" x14ac:dyDescent="0.25">
      <c r="CG7789" s="768"/>
      <c r="CH7789" s="768"/>
      <c r="CI7789" s="850"/>
    </row>
    <row r="7790" spans="85:87" x14ac:dyDescent="0.25">
      <c r="CG7790" s="768"/>
      <c r="CH7790" s="768"/>
      <c r="CI7790" s="850"/>
    </row>
    <row r="7791" spans="85:87" x14ac:dyDescent="0.25">
      <c r="CG7791" s="768"/>
      <c r="CH7791" s="768"/>
      <c r="CI7791" s="850"/>
    </row>
    <row r="7792" spans="85:87" x14ac:dyDescent="0.25">
      <c r="CG7792" s="768"/>
      <c r="CH7792" s="768"/>
      <c r="CI7792" s="850"/>
    </row>
    <row r="7793" spans="85:87" x14ac:dyDescent="0.25">
      <c r="CG7793" s="768"/>
      <c r="CH7793" s="768"/>
      <c r="CI7793" s="850"/>
    </row>
    <row r="7794" spans="85:87" x14ac:dyDescent="0.25">
      <c r="CG7794" s="768"/>
      <c r="CH7794" s="768"/>
      <c r="CI7794" s="850"/>
    </row>
    <row r="7795" spans="85:87" x14ac:dyDescent="0.25">
      <c r="CG7795" s="768"/>
      <c r="CH7795" s="768"/>
      <c r="CI7795" s="850"/>
    </row>
    <row r="7796" spans="85:87" x14ac:dyDescent="0.25">
      <c r="CG7796" s="768"/>
      <c r="CH7796" s="768"/>
      <c r="CI7796" s="850"/>
    </row>
    <row r="7797" spans="85:87" x14ac:dyDescent="0.25">
      <c r="CG7797" s="768"/>
      <c r="CH7797" s="768"/>
      <c r="CI7797" s="850"/>
    </row>
    <row r="7798" spans="85:87" x14ac:dyDescent="0.25">
      <c r="CG7798" s="768"/>
      <c r="CH7798" s="768"/>
      <c r="CI7798" s="850"/>
    </row>
    <row r="7799" spans="85:87" x14ac:dyDescent="0.25">
      <c r="CG7799" s="768"/>
      <c r="CH7799" s="768"/>
      <c r="CI7799" s="850"/>
    </row>
    <row r="7800" spans="85:87" x14ac:dyDescent="0.25">
      <c r="CG7800" s="768"/>
      <c r="CH7800" s="768"/>
      <c r="CI7800" s="850"/>
    </row>
    <row r="7801" spans="85:87" x14ac:dyDescent="0.25">
      <c r="CG7801" s="768"/>
      <c r="CH7801" s="768"/>
      <c r="CI7801" s="850"/>
    </row>
    <row r="7802" spans="85:87" x14ac:dyDescent="0.25">
      <c r="CG7802" s="768"/>
      <c r="CH7802" s="768"/>
      <c r="CI7802" s="850"/>
    </row>
    <row r="7803" spans="85:87" x14ac:dyDescent="0.25">
      <c r="CG7803" s="768"/>
      <c r="CH7803" s="768"/>
      <c r="CI7803" s="850"/>
    </row>
    <row r="7804" spans="85:87" x14ac:dyDescent="0.25">
      <c r="CG7804" s="768"/>
      <c r="CH7804" s="768"/>
      <c r="CI7804" s="850"/>
    </row>
    <row r="7805" spans="85:87" x14ac:dyDescent="0.25">
      <c r="CG7805" s="768"/>
      <c r="CH7805" s="768"/>
      <c r="CI7805" s="850"/>
    </row>
    <row r="7806" spans="85:87" x14ac:dyDescent="0.25">
      <c r="CG7806" s="768"/>
      <c r="CH7806" s="768"/>
      <c r="CI7806" s="850"/>
    </row>
    <row r="7807" spans="85:87" x14ac:dyDescent="0.25">
      <c r="CG7807" s="768"/>
      <c r="CH7807" s="768"/>
      <c r="CI7807" s="850"/>
    </row>
    <row r="7808" spans="85:87" x14ac:dyDescent="0.25">
      <c r="CG7808" s="768"/>
      <c r="CH7808" s="768"/>
      <c r="CI7808" s="850"/>
    </row>
    <row r="7809" spans="85:87" x14ac:dyDescent="0.25">
      <c r="CG7809" s="768"/>
      <c r="CH7809" s="768"/>
      <c r="CI7809" s="850"/>
    </row>
    <row r="7810" spans="85:87" x14ac:dyDescent="0.25">
      <c r="CG7810" s="768"/>
      <c r="CH7810" s="768"/>
      <c r="CI7810" s="850"/>
    </row>
    <row r="7811" spans="85:87" x14ac:dyDescent="0.25">
      <c r="CG7811" s="768"/>
      <c r="CH7811" s="768"/>
      <c r="CI7811" s="850"/>
    </row>
    <row r="7812" spans="85:87" x14ac:dyDescent="0.25">
      <c r="CG7812" s="768"/>
      <c r="CH7812" s="768"/>
      <c r="CI7812" s="850"/>
    </row>
    <row r="7813" spans="85:87" x14ac:dyDescent="0.25">
      <c r="CG7813" s="768"/>
      <c r="CH7813" s="768"/>
      <c r="CI7813" s="850"/>
    </row>
    <row r="7814" spans="85:87" x14ac:dyDescent="0.25">
      <c r="CG7814" s="768"/>
      <c r="CH7814" s="768"/>
      <c r="CI7814" s="850"/>
    </row>
    <row r="7815" spans="85:87" x14ac:dyDescent="0.25">
      <c r="CG7815" s="768"/>
      <c r="CH7815" s="768"/>
      <c r="CI7815" s="850"/>
    </row>
    <row r="7816" spans="85:87" x14ac:dyDescent="0.25">
      <c r="CG7816" s="768"/>
      <c r="CH7816" s="768"/>
      <c r="CI7816" s="850"/>
    </row>
    <row r="7817" spans="85:87" x14ac:dyDescent="0.25">
      <c r="CG7817" s="768"/>
      <c r="CH7817" s="768"/>
      <c r="CI7817" s="850"/>
    </row>
    <row r="7818" spans="85:87" x14ac:dyDescent="0.25">
      <c r="CG7818" s="768"/>
      <c r="CH7818" s="768"/>
      <c r="CI7818" s="850"/>
    </row>
    <row r="7819" spans="85:87" x14ac:dyDescent="0.25">
      <c r="CG7819" s="768"/>
      <c r="CH7819" s="768"/>
      <c r="CI7819" s="850"/>
    </row>
    <row r="7820" spans="85:87" x14ac:dyDescent="0.25">
      <c r="CG7820" s="768"/>
      <c r="CH7820" s="768"/>
      <c r="CI7820" s="850"/>
    </row>
    <row r="7821" spans="85:87" x14ac:dyDescent="0.25">
      <c r="CG7821" s="768"/>
      <c r="CH7821" s="768"/>
      <c r="CI7821" s="850"/>
    </row>
    <row r="7822" spans="85:87" x14ac:dyDescent="0.25">
      <c r="CG7822" s="768"/>
      <c r="CH7822" s="768"/>
      <c r="CI7822" s="850"/>
    </row>
    <row r="7823" spans="85:87" x14ac:dyDescent="0.25">
      <c r="CG7823" s="768"/>
      <c r="CH7823" s="768"/>
      <c r="CI7823" s="850"/>
    </row>
    <row r="7824" spans="85:87" x14ac:dyDescent="0.25">
      <c r="CG7824" s="768"/>
      <c r="CH7824" s="768"/>
      <c r="CI7824" s="850"/>
    </row>
    <row r="7825" spans="85:87" x14ac:dyDescent="0.25">
      <c r="CG7825" s="768"/>
      <c r="CH7825" s="768"/>
      <c r="CI7825" s="850"/>
    </row>
    <row r="7826" spans="85:87" x14ac:dyDescent="0.25">
      <c r="CG7826" s="768"/>
      <c r="CH7826" s="768"/>
      <c r="CI7826" s="850"/>
    </row>
    <row r="7827" spans="85:87" x14ac:dyDescent="0.25">
      <c r="CG7827" s="768"/>
      <c r="CH7827" s="768"/>
      <c r="CI7827" s="850"/>
    </row>
    <row r="7828" spans="85:87" x14ac:dyDescent="0.25">
      <c r="CG7828" s="768"/>
      <c r="CH7828" s="768"/>
      <c r="CI7828" s="850"/>
    </row>
    <row r="7829" spans="85:87" x14ac:dyDescent="0.25">
      <c r="CG7829" s="768"/>
      <c r="CH7829" s="768"/>
      <c r="CI7829" s="850"/>
    </row>
    <row r="7830" spans="85:87" x14ac:dyDescent="0.25">
      <c r="CG7830" s="768"/>
      <c r="CH7830" s="768"/>
      <c r="CI7830" s="850"/>
    </row>
    <row r="7831" spans="85:87" x14ac:dyDescent="0.25">
      <c r="CG7831" s="768"/>
      <c r="CH7831" s="768"/>
      <c r="CI7831" s="850"/>
    </row>
    <row r="7832" spans="85:87" x14ac:dyDescent="0.25">
      <c r="CG7832" s="768"/>
      <c r="CH7832" s="768"/>
      <c r="CI7832" s="850"/>
    </row>
    <row r="7833" spans="85:87" x14ac:dyDescent="0.25">
      <c r="CG7833" s="768"/>
      <c r="CH7833" s="768"/>
      <c r="CI7833" s="850"/>
    </row>
    <row r="7834" spans="85:87" x14ac:dyDescent="0.25">
      <c r="CG7834" s="768"/>
      <c r="CH7834" s="768"/>
      <c r="CI7834" s="850"/>
    </row>
    <row r="7835" spans="85:87" x14ac:dyDescent="0.25">
      <c r="CG7835" s="768"/>
      <c r="CH7835" s="768"/>
      <c r="CI7835" s="850"/>
    </row>
    <row r="7836" spans="85:87" x14ac:dyDescent="0.25">
      <c r="CG7836" s="768"/>
      <c r="CH7836" s="768"/>
      <c r="CI7836" s="850"/>
    </row>
    <row r="7837" spans="85:87" x14ac:dyDescent="0.25">
      <c r="CG7837" s="768"/>
      <c r="CH7837" s="768"/>
      <c r="CI7837" s="850"/>
    </row>
    <row r="7838" spans="85:87" x14ac:dyDescent="0.25">
      <c r="CG7838" s="768"/>
      <c r="CH7838" s="768"/>
      <c r="CI7838" s="850"/>
    </row>
    <row r="7839" spans="85:87" x14ac:dyDescent="0.25">
      <c r="CG7839" s="768"/>
      <c r="CH7839" s="768"/>
      <c r="CI7839" s="850"/>
    </row>
    <row r="7840" spans="85:87" x14ac:dyDescent="0.25">
      <c r="CG7840" s="768"/>
      <c r="CH7840" s="768"/>
      <c r="CI7840" s="850"/>
    </row>
    <row r="7841" spans="85:87" x14ac:dyDescent="0.25">
      <c r="CG7841" s="768"/>
      <c r="CH7841" s="768"/>
      <c r="CI7841" s="850"/>
    </row>
    <row r="7842" spans="85:87" x14ac:dyDescent="0.25">
      <c r="CG7842" s="768"/>
      <c r="CH7842" s="768"/>
      <c r="CI7842" s="850"/>
    </row>
    <row r="7843" spans="85:87" x14ac:dyDescent="0.25">
      <c r="CG7843" s="768"/>
      <c r="CH7843" s="768"/>
      <c r="CI7843" s="850"/>
    </row>
    <row r="7844" spans="85:87" x14ac:dyDescent="0.25">
      <c r="CG7844" s="768"/>
      <c r="CH7844" s="768"/>
      <c r="CI7844" s="850"/>
    </row>
    <row r="7845" spans="85:87" x14ac:dyDescent="0.25">
      <c r="CG7845" s="768"/>
      <c r="CH7845" s="768"/>
      <c r="CI7845" s="850"/>
    </row>
    <row r="7846" spans="85:87" x14ac:dyDescent="0.25">
      <c r="CG7846" s="768"/>
      <c r="CH7846" s="768"/>
      <c r="CI7846" s="850"/>
    </row>
    <row r="7847" spans="85:87" x14ac:dyDescent="0.25">
      <c r="CG7847" s="768"/>
      <c r="CH7847" s="768"/>
      <c r="CI7847" s="850"/>
    </row>
    <row r="7848" spans="85:87" x14ac:dyDescent="0.25">
      <c r="CG7848" s="768"/>
      <c r="CH7848" s="768"/>
      <c r="CI7848" s="850"/>
    </row>
    <row r="7849" spans="85:87" x14ac:dyDescent="0.25">
      <c r="CG7849" s="768"/>
      <c r="CH7849" s="768"/>
      <c r="CI7849" s="850"/>
    </row>
    <row r="7850" spans="85:87" x14ac:dyDescent="0.25">
      <c r="CG7850" s="768"/>
      <c r="CH7850" s="768"/>
      <c r="CI7850" s="850"/>
    </row>
    <row r="7851" spans="85:87" x14ac:dyDescent="0.25">
      <c r="CG7851" s="768"/>
      <c r="CH7851" s="768"/>
      <c r="CI7851" s="850"/>
    </row>
    <row r="7852" spans="85:87" x14ac:dyDescent="0.25">
      <c r="CG7852" s="768"/>
      <c r="CH7852" s="768"/>
      <c r="CI7852" s="850"/>
    </row>
    <row r="7853" spans="85:87" x14ac:dyDescent="0.25">
      <c r="CG7853" s="768"/>
      <c r="CH7853" s="768"/>
      <c r="CI7853" s="850"/>
    </row>
    <row r="7854" spans="85:87" x14ac:dyDescent="0.25">
      <c r="CG7854" s="768"/>
      <c r="CH7854" s="768"/>
      <c r="CI7854" s="850"/>
    </row>
    <row r="7855" spans="85:87" x14ac:dyDescent="0.25">
      <c r="CG7855" s="768"/>
      <c r="CH7855" s="768"/>
      <c r="CI7855" s="850"/>
    </row>
    <row r="7856" spans="85:87" x14ac:dyDescent="0.25">
      <c r="CG7856" s="768"/>
      <c r="CH7856" s="768"/>
      <c r="CI7856" s="850"/>
    </row>
    <row r="7857" spans="85:87" x14ac:dyDescent="0.25">
      <c r="CG7857" s="768"/>
      <c r="CH7857" s="768"/>
      <c r="CI7857" s="850"/>
    </row>
    <row r="7858" spans="85:87" x14ac:dyDescent="0.25">
      <c r="CG7858" s="768"/>
      <c r="CH7858" s="768"/>
      <c r="CI7858" s="850"/>
    </row>
    <row r="7859" spans="85:87" x14ac:dyDescent="0.25">
      <c r="CG7859" s="768"/>
      <c r="CH7859" s="768"/>
      <c r="CI7859" s="850"/>
    </row>
    <row r="7860" spans="85:87" x14ac:dyDescent="0.25">
      <c r="CG7860" s="768"/>
      <c r="CH7860" s="768"/>
      <c r="CI7860" s="850"/>
    </row>
    <row r="7861" spans="85:87" x14ac:dyDescent="0.25">
      <c r="CG7861" s="768"/>
      <c r="CH7861" s="768"/>
      <c r="CI7861" s="850"/>
    </row>
    <row r="7862" spans="85:87" x14ac:dyDescent="0.25">
      <c r="CG7862" s="768"/>
      <c r="CH7862" s="768"/>
      <c r="CI7862" s="850"/>
    </row>
    <row r="7863" spans="85:87" x14ac:dyDescent="0.25">
      <c r="CG7863" s="768"/>
      <c r="CH7863" s="768"/>
      <c r="CI7863" s="850"/>
    </row>
    <row r="7864" spans="85:87" x14ac:dyDescent="0.25">
      <c r="CG7864" s="768"/>
      <c r="CH7864" s="768"/>
      <c r="CI7864" s="850"/>
    </row>
    <row r="7865" spans="85:87" x14ac:dyDescent="0.25">
      <c r="CG7865" s="768"/>
      <c r="CH7865" s="768"/>
      <c r="CI7865" s="850"/>
    </row>
    <row r="7866" spans="85:87" x14ac:dyDescent="0.25">
      <c r="CG7866" s="768"/>
      <c r="CH7866" s="768"/>
      <c r="CI7866" s="850"/>
    </row>
    <row r="7867" spans="85:87" x14ac:dyDescent="0.25">
      <c r="CG7867" s="768"/>
      <c r="CH7867" s="768"/>
      <c r="CI7867" s="850"/>
    </row>
    <row r="7868" spans="85:87" x14ac:dyDescent="0.25">
      <c r="CG7868" s="768"/>
      <c r="CH7868" s="768"/>
      <c r="CI7868" s="850"/>
    </row>
    <row r="7869" spans="85:87" x14ac:dyDescent="0.25">
      <c r="CG7869" s="768"/>
      <c r="CH7869" s="768"/>
      <c r="CI7869" s="850"/>
    </row>
    <row r="7870" spans="85:87" x14ac:dyDescent="0.25">
      <c r="CG7870" s="768"/>
      <c r="CH7870" s="768"/>
      <c r="CI7870" s="850"/>
    </row>
    <row r="7871" spans="85:87" x14ac:dyDescent="0.25">
      <c r="CG7871" s="768"/>
      <c r="CH7871" s="768"/>
      <c r="CI7871" s="850"/>
    </row>
    <row r="7872" spans="85:87" x14ac:dyDescent="0.25">
      <c r="CG7872" s="768"/>
      <c r="CH7872" s="768"/>
      <c r="CI7872" s="850"/>
    </row>
    <row r="7873" spans="85:87" x14ac:dyDescent="0.25">
      <c r="CG7873" s="768"/>
      <c r="CH7873" s="768"/>
      <c r="CI7873" s="850"/>
    </row>
    <row r="7874" spans="85:87" x14ac:dyDescent="0.25">
      <c r="CG7874" s="768"/>
      <c r="CH7874" s="768"/>
      <c r="CI7874" s="850"/>
    </row>
    <row r="7875" spans="85:87" x14ac:dyDescent="0.25">
      <c r="CG7875" s="768"/>
      <c r="CH7875" s="768"/>
      <c r="CI7875" s="850"/>
    </row>
    <row r="7876" spans="85:87" x14ac:dyDescent="0.25">
      <c r="CG7876" s="768"/>
      <c r="CH7876" s="768"/>
      <c r="CI7876" s="850"/>
    </row>
    <row r="7877" spans="85:87" x14ac:dyDescent="0.25">
      <c r="CG7877" s="768"/>
      <c r="CH7877" s="768"/>
      <c r="CI7877" s="850"/>
    </row>
    <row r="7878" spans="85:87" x14ac:dyDescent="0.25">
      <c r="CG7878" s="768"/>
      <c r="CH7878" s="768"/>
      <c r="CI7878" s="850"/>
    </row>
    <row r="7879" spans="85:87" x14ac:dyDescent="0.25">
      <c r="CG7879" s="768"/>
      <c r="CH7879" s="768"/>
      <c r="CI7879" s="850"/>
    </row>
    <row r="7880" spans="85:87" x14ac:dyDescent="0.25">
      <c r="CG7880" s="768"/>
      <c r="CH7880" s="768"/>
      <c r="CI7880" s="850"/>
    </row>
    <row r="7881" spans="85:87" x14ac:dyDescent="0.25">
      <c r="CG7881" s="768"/>
      <c r="CH7881" s="768"/>
      <c r="CI7881" s="850"/>
    </row>
    <row r="7882" spans="85:87" x14ac:dyDescent="0.25">
      <c r="CG7882" s="768"/>
      <c r="CH7882" s="768"/>
      <c r="CI7882" s="850"/>
    </row>
    <row r="7883" spans="85:87" x14ac:dyDescent="0.25">
      <c r="CG7883" s="768"/>
      <c r="CH7883" s="768"/>
      <c r="CI7883" s="850"/>
    </row>
    <row r="7884" spans="85:87" x14ac:dyDescent="0.25">
      <c r="CG7884" s="768"/>
      <c r="CH7884" s="768"/>
      <c r="CI7884" s="850"/>
    </row>
    <row r="7885" spans="85:87" x14ac:dyDescent="0.25">
      <c r="CG7885" s="768"/>
      <c r="CH7885" s="768"/>
      <c r="CI7885" s="850"/>
    </row>
    <row r="7886" spans="85:87" x14ac:dyDescent="0.25">
      <c r="CG7886" s="768"/>
      <c r="CH7886" s="768"/>
      <c r="CI7886" s="850"/>
    </row>
    <row r="7887" spans="85:87" x14ac:dyDescent="0.25">
      <c r="CG7887" s="768"/>
      <c r="CH7887" s="768"/>
      <c r="CI7887" s="850"/>
    </row>
    <row r="7888" spans="85:87" x14ac:dyDescent="0.25">
      <c r="CG7888" s="768"/>
      <c r="CH7888" s="768"/>
      <c r="CI7888" s="850"/>
    </row>
    <row r="7889" spans="85:87" x14ac:dyDescent="0.25">
      <c r="CG7889" s="768"/>
      <c r="CH7889" s="768"/>
      <c r="CI7889" s="850"/>
    </row>
    <row r="7890" spans="85:87" x14ac:dyDescent="0.25">
      <c r="CG7890" s="768"/>
      <c r="CH7890" s="768"/>
      <c r="CI7890" s="850"/>
    </row>
    <row r="7891" spans="85:87" x14ac:dyDescent="0.25">
      <c r="CG7891" s="768"/>
      <c r="CH7891" s="768"/>
      <c r="CI7891" s="850"/>
    </row>
    <row r="7892" spans="85:87" x14ac:dyDescent="0.25">
      <c r="CG7892" s="768"/>
      <c r="CH7892" s="768"/>
      <c r="CI7892" s="850"/>
    </row>
    <row r="7893" spans="85:87" x14ac:dyDescent="0.25">
      <c r="CG7893" s="768"/>
      <c r="CH7893" s="768"/>
      <c r="CI7893" s="850"/>
    </row>
    <row r="7894" spans="85:87" x14ac:dyDescent="0.25">
      <c r="CG7894" s="768"/>
      <c r="CH7894" s="768"/>
      <c r="CI7894" s="850"/>
    </row>
    <row r="7895" spans="85:87" x14ac:dyDescent="0.25">
      <c r="CG7895" s="768"/>
      <c r="CH7895" s="768"/>
      <c r="CI7895" s="850"/>
    </row>
    <row r="7896" spans="85:87" x14ac:dyDescent="0.25">
      <c r="CG7896" s="768"/>
      <c r="CH7896" s="768"/>
      <c r="CI7896" s="850"/>
    </row>
    <row r="7897" spans="85:87" x14ac:dyDescent="0.25">
      <c r="CG7897" s="768"/>
      <c r="CH7897" s="768"/>
      <c r="CI7897" s="850"/>
    </row>
    <row r="7898" spans="85:87" x14ac:dyDescent="0.25">
      <c r="CG7898" s="768"/>
      <c r="CH7898" s="768"/>
      <c r="CI7898" s="850"/>
    </row>
    <row r="7899" spans="85:87" x14ac:dyDescent="0.25">
      <c r="CG7899" s="768"/>
      <c r="CH7899" s="768"/>
      <c r="CI7899" s="850"/>
    </row>
    <row r="7900" spans="85:87" x14ac:dyDescent="0.25">
      <c r="CG7900" s="768"/>
      <c r="CH7900" s="768"/>
      <c r="CI7900" s="850"/>
    </row>
    <row r="7901" spans="85:87" x14ac:dyDescent="0.25">
      <c r="CG7901" s="768"/>
      <c r="CH7901" s="768"/>
      <c r="CI7901" s="850"/>
    </row>
    <row r="7902" spans="85:87" x14ac:dyDescent="0.25">
      <c r="CG7902" s="768"/>
      <c r="CH7902" s="768"/>
      <c r="CI7902" s="850"/>
    </row>
    <row r="7903" spans="85:87" x14ac:dyDescent="0.25">
      <c r="CG7903" s="768"/>
      <c r="CH7903" s="768"/>
      <c r="CI7903" s="850"/>
    </row>
    <row r="7904" spans="85:87" x14ac:dyDescent="0.25">
      <c r="CG7904" s="768"/>
      <c r="CH7904" s="768"/>
      <c r="CI7904" s="850"/>
    </row>
    <row r="7905" spans="85:87" x14ac:dyDescent="0.25">
      <c r="CG7905" s="768"/>
      <c r="CH7905" s="768"/>
      <c r="CI7905" s="850"/>
    </row>
    <row r="7906" spans="85:87" x14ac:dyDescent="0.25">
      <c r="CG7906" s="768"/>
      <c r="CH7906" s="768"/>
      <c r="CI7906" s="850"/>
    </row>
    <row r="7907" spans="85:87" x14ac:dyDescent="0.25">
      <c r="CG7907" s="768"/>
      <c r="CH7907" s="768"/>
      <c r="CI7907" s="850"/>
    </row>
    <row r="7908" spans="85:87" x14ac:dyDescent="0.25">
      <c r="CG7908" s="768"/>
      <c r="CH7908" s="768"/>
      <c r="CI7908" s="850"/>
    </row>
    <row r="7909" spans="85:87" x14ac:dyDescent="0.25">
      <c r="CG7909" s="768"/>
      <c r="CH7909" s="768"/>
      <c r="CI7909" s="850"/>
    </row>
    <row r="7910" spans="85:87" x14ac:dyDescent="0.25">
      <c r="CG7910" s="768"/>
      <c r="CH7910" s="768"/>
      <c r="CI7910" s="850"/>
    </row>
    <row r="7911" spans="85:87" x14ac:dyDescent="0.25">
      <c r="CG7911" s="768"/>
      <c r="CH7911" s="768"/>
      <c r="CI7911" s="850"/>
    </row>
    <row r="7912" spans="85:87" x14ac:dyDescent="0.25">
      <c r="CG7912" s="768"/>
      <c r="CH7912" s="768"/>
      <c r="CI7912" s="850"/>
    </row>
    <row r="7913" spans="85:87" x14ac:dyDescent="0.25">
      <c r="CG7913" s="768"/>
      <c r="CH7913" s="768"/>
      <c r="CI7913" s="850"/>
    </row>
    <row r="7914" spans="85:87" x14ac:dyDescent="0.25">
      <c r="CG7914" s="768"/>
      <c r="CH7914" s="768"/>
      <c r="CI7914" s="850"/>
    </row>
    <row r="7915" spans="85:87" x14ac:dyDescent="0.25">
      <c r="CG7915" s="768"/>
      <c r="CH7915" s="768"/>
      <c r="CI7915" s="850"/>
    </row>
    <row r="7916" spans="85:87" x14ac:dyDescent="0.25">
      <c r="CG7916" s="768"/>
      <c r="CH7916" s="768"/>
      <c r="CI7916" s="850"/>
    </row>
    <row r="7917" spans="85:87" x14ac:dyDescent="0.25">
      <c r="CG7917" s="768"/>
      <c r="CH7917" s="768"/>
      <c r="CI7917" s="850"/>
    </row>
    <row r="7918" spans="85:87" x14ac:dyDescent="0.25">
      <c r="CG7918" s="768"/>
      <c r="CH7918" s="768"/>
      <c r="CI7918" s="850"/>
    </row>
    <row r="7919" spans="85:87" x14ac:dyDescent="0.25">
      <c r="CG7919" s="768"/>
      <c r="CH7919" s="768"/>
      <c r="CI7919" s="850"/>
    </row>
    <row r="7920" spans="85:87" x14ac:dyDescent="0.25">
      <c r="CG7920" s="768"/>
      <c r="CH7920" s="768"/>
      <c r="CI7920" s="850"/>
    </row>
    <row r="7921" spans="85:87" x14ac:dyDescent="0.25">
      <c r="CG7921" s="768"/>
      <c r="CH7921" s="768"/>
      <c r="CI7921" s="850"/>
    </row>
    <row r="7922" spans="85:87" x14ac:dyDescent="0.25">
      <c r="CG7922" s="768"/>
      <c r="CH7922" s="768"/>
      <c r="CI7922" s="850"/>
    </row>
    <row r="7923" spans="85:87" x14ac:dyDescent="0.25">
      <c r="CG7923" s="768"/>
      <c r="CH7923" s="768"/>
      <c r="CI7923" s="850"/>
    </row>
    <row r="7924" spans="85:87" x14ac:dyDescent="0.25">
      <c r="CG7924" s="768"/>
      <c r="CH7924" s="768"/>
      <c r="CI7924" s="850"/>
    </row>
    <row r="7925" spans="85:87" x14ac:dyDescent="0.25">
      <c r="CG7925" s="768"/>
      <c r="CH7925" s="768"/>
      <c r="CI7925" s="850"/>
    </row>
    <row r="7926" spans="85:87" x14ac:dyDescent="0.25">
      <c r="CG7926" s="768"/>
      <c r="CH7926" s="768"/>
      <c r="CI7926" s="850"/>
    </row>
    <row r="7927" spans="85:87" x14ac:dyDescent="0.25">
      <c r="CG7927" s="768"/>
      <c r="CH7927" s="768"/>
      <c r="CI7927" s="850"/>
    </row>
    <row r="7928" spans="85:87" x14ac:dyDescent="0.25">
      <c r="CG7928" s="768"/>
      <c r="CH7928" s="768"/>
      <c r="CI7928" s="850"/>
    </row>
    <row r="7929" spans="85:87" x14ac:dyDescent="0.25">
      <c r="CG7929" s="768"/>
      <c r="CH7929" s="768"/>
      <c r="CI7929" s="850"/>
    </row>
    <row r="7930" spans="85:87" x14ac:dyDescent="0.25">
      <c r="CG7930" s="768"/>
      <c r="CH7930" s="768"/>
      <c r="CI7930" s="850"/>
    </row>
    <row r="7931" spans="85:87" x14ac:dyDescent="0.25">
      <c r="CG7931" s="768"/>
      <c r="CH7931" s="768"/>
      <c r="CI7931" s="850"/>
    </row>
    <row r="7932" spans="85:87" x14ac:dyDescent="0.25">
      <c r="CG7932" s="768"/>
      <c r="CH7932" s="768"/>
      <c r="CI7932" s="850"/>
    </row>
    <row r="7933" spans="85:87" x14ac:dyDescent="0.25">
      <c r="CG7933" s="768"/>
      <c r="CH7933" s="768"/>
      <c r="CI7933" s="850"/>
    </row>
    <row r="7934" spans="85:87" x14ac:dyDescent="0.25">
      <c r="CG7934" s="768"/>
      <c r="CH7934" s="768"/>
      <c r="CI7934" s="850"/>
    </row>
    <row r="7935" spans="85:87" x14ac:dyDescent="0.25">
      <c r="CG7935" s="768"/>
      <c r="CH7935" s="768"/>
      <c r="CI7935" s="850"/>
    </row>
    <row r="7936" spans="85:87" x14ac:dyDescent="0.25">
      <c r="CG7936" s="768"/>
      <c r="CH7936" s="768"/>
      <c r="CI7936" s="850"/>
    </row>
    <row r="7937" spans="85:87" x14ac:dyDescent="0.25">
      <c r="CG7937" s="768"/>
      <c r="CH7937" s="768"/>
      <c r="CI7937" s="850"/>
    </row>
    <row r="7938" spans="85:87" x14ac:dyDescent="0.25">
      <c r="CG7938" s="768"/>
      <c r="CH7938" s="768"/>
      <c r="CI7938" s="850"/>
    </row>
    <row r="7939" spans="85:87" x14ac:dyDescent="0.25">
      <c r="CG7939" s="768"/>
      <c r="CH7939" s="768"/>
      <c r="CI7939" s="850"/>
    </row>
    <row r="7940" spans="85:87" x14ac:dyDescent="0.25">
      <c r="CG7940" s="768"/>
      <c r="CH7940" s="768"/>
      <c r="CI7940" s="850"/>
    </row>
    <row r="7941" spans="85:87" x14ac:dyDescent="0.25">
      <c r="CG7941" s="768"/>
      <c r="CH7941" s="768"/>
      <c r="CI7941" s="850"/>
    </row>
    <row r="7942" spans="85:87" x14ac:dyDescent="0.25">
      <c r="CG7942" s="768"/>
      <c r="CH7942" s="768"/>
      <c r="CI7942" s="850"/>
    </row>
    <row r="7943" spans="85:87" x14ac:dyDescent="0.25">
      <c r="CG7943" s="768"/>
      <c r="CH7943" s="768"/>
      <c r="CI7943" s="850"/>
    </row>
    <row r="7944" spans="85:87" x14ac:dyDescent="0.25">
      <c r="CG7944" s="768"/>
      <c r="CH7944" s="768"/>
      <c r="CI7944" s="850"/>
    </row>
    <row r="7945" spans="85:87" x14ac:dyDescent="0.25">
      <c r="CG7945" s="768"/>
      <c r="CH7945" s="768"/>
      <c r="CI7945" s="850"/>
    </row>
    <row r="7946" spans="85:87" x14ac:dyDescent="0.25">
      <c r="CG7946" s="768"/>
      <c r="CH7946" s="768"/>
      <c r="CI7946" s="850"/>
    </row>
    <row r="7947" spans="85:87" x14ac:dyDescent="0.25">
      <c r="CG7947" s="768"/>
      <c r="CH7947" s="768"/>
      <c r="CI7947" s="850"/>
    </row>
    <row r="7948" spans="85:87" x14ac:dyDescent="0.25">
      <c r="CG7948" s="768"/>
      <c r="CH7948" s="768"/>
      <c r="CI7948" s="850"/>
    </row>
    <row r="7949" spans="85:87" x14ac:dyDescent="0.25">
      <c r="CG7949" s="768"/>
      <c r="CH7949" s="768"/>
      <c r="CI7949" s="850"/>
    </row>
    <row r="7950" spans="85:87" x14ac:dyDescent="0.25">
      <c r="CG7950" s="768"/>
      <c r="CH7950" s="768"/>
      <c r="CI7950" s="850"/>
    </row>
    <row r="7951" spans="85:87" x14ac:dyDescent="0.25">
      <c r="CG7951" s="768"/>
      <c r="CH7951" s="768"/>
      <c r="CI7951" s="850"/>
    </row>
    <row r="7952" spans="85:87" x14ac:dyDescent="0.25">
      <c r="CG7952" s="768"/>
      <c r="CH7952" s="768"/>
      <c r="CI7952" s="850"/>
    </row>
    <row r="7953" spans="85:87" x14ac:dyDescent="0.25">
      <c r="CG7953" s="768"/>
      <c r="CH7953" s="768"/>
      <c r="CI7953" s="850"/>
    </row>
    <row r="7954" spans="85:87" x14ac:dyDescent="0.25">
      <c r="CG7954" s="768"/>
      <c r="CH7954" s="768"/>
      <c r="CI7954" s="850"/>
    </row>
    <row r="7955" spans="85:87" x14ac:dyDescent="0.25">
      <c r="CG7955" s="768"/>
      <c r="CH7955" s="768"/>
      <c r="CI7955" s="850"/>
    </row>
    <row r="7956" spans="85:87" x14ac:dyDescent="0.25">
      <c r="CG7956" s="768"/>
      <c r="CH7956" s="768"/>
      <c r="CI7956" s="850"/>
    </row>
    <row r="7957" spans="85:87" x14ac:dyDescent="0.25">
      <c r="CG7957" s="768"/>
      <c r="CH7957" s="768"/>
      <c r="CI7957" s="850"/>
    </row>
    <row r="7958" spans="85:87" x14ac:dyDescent="0.25">
      <c r="CG7958" s="768"/>
      <c r="CH7958" s="768"/>
      <c r="CI7958" s="850"/>
    </row>
    <row r="7959" spans="85:87" x14ac:dyDescent="0.25">
      <c r="CG7959" s="768"/>
      <c r="CH7959" s="768"/>
      <c r="CI7959" s="850"/>
    </row>
    <row r="7960" spans="85:87" x14ac:dyDescent="0.25">
      <c r="CG7960" s="768"/>
      <c r="CH7960" s="768"/>
      <c r="CI7960" s="850"/>
    </row>
    <row r="7961" spans="85:87" x14ac:dyDescent="0.25">
      <c r="CG7961" s="768"/>
      <c r="CH7961" s="768"/>
      <c r="CI7961" s="850"/>
    </row>
    <row r="7962" spans="85:87" x14ac:dyDescent="0.25">
      <c r="CG7962" s="768"/>
      <c r="CH7962" s="768"/>
      <c r="CI7962" s="850"/>
    </row>
    <row r="7963" spans="85:87" x14ac:dyDescent="0.25">
      <c r="CG7963" s="768"/>
      <c r="CH7963" s="768"/>
      <c r="CI7963" s="850"/>
    </row>
    <row r="7964" spans="85:87" x14ac:dyDescent="0.25">
      <c r="CG7964" s="768"/>
      <c r="CH7964" s="768"/>
      <c r="CI7964" s="850"/>
    </row>
    <row r="7965" spans="85:87" x14ac:dyDescent="0.25">
      <c r="CG7965" s="768"/>
      <c r="CH7965" s="768"/>
      <c r="CI7965" s="850"/>
    </row>
    <row r="7966" spans="85:87" x14ac:dyDescent="0.25">
      <c r="CG7966" s="768"/>
      <c r="CH7966" s="768"/>
      <c r="CI7966" s="850"/>
    </row>
    <row r="7967" spans="85:87" x14ac:dyDescent="0.25">
      <c r="CG7967" s="768"/>
      <c r="CH7967" s="768"/>
      <c r="CI7967" s="850"/>
    </row>
    <row r="7968" spans="85:87" x14ac:dyDescent="0.25">
      <c r="CG7968" s="768"/>
      <c r="CH7968" s="768"/>
      <c r="CI7968" s="850"/>
    </row>
    <row r="7969" spans="85:87" x14ac:dyDescent="0.25">
      <c r="CG7969" s="768"/>
      <c r="CH7969" s="768"/>
      <c r="CI7969" s="850"/>
    </row>
    <row r="7970" spans="85:87" x14ac:dyDescent="0.25">
      <c r="CG7970" s="768"/>
      <c r="CH7970" s="768"/>
      <c r="CI7970" s="850"/>
    </row>
    <row r="7971" spans="85:87" x14ac:dyDescent="0.25">
      <c r="CG7971" s="768"/>
      <c r="CH7971" s="768"/>
      <c r="CI7971" s="850"/>
    </row>
    <row r="7972" spans="85:87" x14ac:dyDescent="0.25">
      <c r="CG7972" s="768"/>
      <c r="CH7972" s="768"/>
      <c r="CI7972" s="850"/>
    </row>
    <row r="7973" spans="85:87" x14ac:dyDescent="0.25">
      <c r="CG7973" s="768"/>
      <c r="CH7973" s="768"/>
      <c r="CI7973" s="850"/>
    </row>
    <row r="7974" spans="85:87" x14ac:dyDescent="0.25">
      <c r="CG7974" s="768"/>
      <c r="CH7974" s="768"/>
      <c r="CI7974" s="850"/>
    </row>
    <row r="7975" spans="85:87" x14ac:dyDescent="0.25">
      <c r="CG7975" s="768"/>
      <c r="CH7975" s="768"/>
      <c r="CI7975" s="850"/>
    </row>
    <row r="7976" spans="85:87" x14ac:dyDescent="0.25">
      <c r="CG7976" s="768"/>
      <c r="CH7976" s="768"/>
      <c r="CI7976" s="850"/>
    </row>
    <row r="7977" spans="85:87" x14ac:dyDescent="0.25">
      <c r="CG7977" s="768"/>
      <c r="CH7977" s="768"/>
      <c r="CI7977" s="850"/>
    </row>
    <row r="7978" spans="85:87" x14ac:dyDescent="0.25">
      <c r="CG7978" s="768"/>
      <c r="CH7978" s="768"/>
      <c r="CI7978" s="850"/>
    </row>
    <row r="7979" spans="85:87" x14ac:dyDescent="0.25">
      <c r="CG7979" s="768"/>
      <c r="CH7979" s="768"/>
      <c r="CI7979" s="850"/>
    </row>
    <row r="7980" spans="85:87" x14ac:dyDescent="0.25">
      <c r="CG7980" s="768"/>
      <c r="CH7980" s="768"/>
      <c r="CI7980" s="850"/>
    </row>
    <row r="7981" spans="85:87" x14ac:dyDescent="0.25">
      <c r="CG7981" s="768"/>
      <c r="CH7981" s="768"/>
      <c r="CI7981" s="850"/>
    </row>
    <row r="7982" spans="85:87" x14ac:dyDescent="0.25">
      <c r="CG7982" s="768"/>
      <c r="CH7982" s="768"/>
      <c r="CI7982" s="850"/>
    </row>
    <row r="7983" spans="85:87" x14ac:dyDescent="0.25">
      <c r="CG7983" s="768"/>
      <c r="CH7983" s="768"/>
      <c r="CI7983" s="850"/>
    </row>
    <row r="7984" spans="85:87" x14ac:dyDescent="0.25">
      <c r="CG7984" s="768"/>
      <c r="CH7984" s="768"/>
      <c r="CI7984" s="850"/>
    </row>
    <row r="7985" spans="85:87" x14ac:dyDescent="0.25">
      <c r="CG7985" s="768"/>
      <c r="CH7985" s="768"/>
      <c r="CI7985" s="850"/>
    </row>
    <row r="7986" spans="85:87" x14ac:dyDescent="0.25">
      <c r="CG7986" s="768"/>
      <c r="CH7986" s="768"/>
      <c r="CI7986" s="850"/>
    </row>
    <row r="7987" spans="85:87" x14ac:dyDescent="0.25">
      <c r="CG7987" s="768"/>
      <c r="CH7987" s="768"/>
      <c r="CI7987" s="850"/>
    </row>
    <row r="7988" spans="85:87" x14ac:dyDescent="0.25">
      <c r="CG7988" s="768"/>
      <c r="CH7988" s="768"/>
      <c r="CI7988" s="850"/>
    </row>
    <row r="7989" spans="85:87" x14ac:dyDescent="0.25">
      <c r="CG7989" s="768"/>
      <c r="CH7989" s="768"/>
      <c r="CI7989" s="850"/>
    </row>
    <row r="7990" spans="85:87" x14ac:dyDescent="0.25">
      <c r="CG7990" s="768"/>
      <c r="CH7990" s="768"/>
      <c r="CI7990" s="850"/>
    </row>
    <row r="7991" spans="85:87" x14ac:dyDescent="0.25">
      <c r="CG7991" s="768"/>
      <c r="CH7991" s="768"/>
      <c r="CI7991" s="850"/>
    </row>
    <row r="7992" spans="85:87" x14ac:dyDescent="0.25">
      <c r="CG7992" s="768"/>
      <c r="CH7992" s="768"/>
      <c r="CI7992" s="850"/>
    </row>
    <row r="7993" spans="85:87" x14ac:dyDescent="0.25">
      <c r="CG7993" s="768"/>
      <c r="CH7993" s="768"/>
      <c r="CI7993" s="850"/>
    </row>
    <row r="7994" spans="85:87" x14ac:dyDescent="0.25">
      <c r="CG7994" s="768"/>
      <c r="CH7994" s="768"/>
      <c r="CI7994" s="850"/>
    </row>
    <row r="7995" spans="85:87" x14ac:dyDescent="0.25">
      <c r="CG7995" s="768"/>
      <c r="CH7995" s="768"/>
      <c r="CI7995" s="850"/>
    </row>
    <row r="7996" spans="85:87" x14ac:dyDescent="0.25">
      <c r="CG7996" s="768"/>
      <c r="CH7996" s="768"/>
      <c r="CI7996" s="850"/>
    </row>
    <row r="7997" spans="85:87" x14ac:dyDescent="0.25">
      <c r="CG7997" s="768"/>
      <c r="CH7997" s="768"/>
      <c r="CI7997" s="850"/>
    </row>
    <row r="7998" spans="85:87" x14ac:dyDescent="0.25">
      <c r="CG7998" s="768"/>
      <c r="CH7998" s="768"/>
      <c r="CI7998" s="850"/>
    </row>
    <row r="7999" spans="85:87" x14ac:dyDescent="0.25">
      <c r="CG7999" s="768"/>
      <c r="CH7999" s="768"/>
      <c r="CI7999" s="850"/>
    </row>
    <row r="8000" spans="85:87" x14ac:dyDescent="0.25">
      <c r="CG8000" s="768"/>
      <c r="CH8000" s="768"/>
      <c r="CI8000" s="850"/>
    </row>
    <row r="8001" spans="85:87" x14ac:dyDescent="0.25">
      <c r="CG8001" s="768"/>
      <c r="CH8001" s="768"/>
      <c r="CI8001" s="850"/>
    </row>
    <row r="8002" spans="85:87" x14ac:dyDescent="0.25">
      <c r="CG8002" s="768"/>
      <c r="CH8002" s="768"/>
      <c r="CI8002" s="850"/>
    </row>
    <row r="8003" spans="85:87" x14ac:dyDescent="0.25">
      <c r="CG8003" s="768"/>
      <c r="CH8003" s="768"/>
      <c r="CI8003" s="850"/>
    </row>
    <row r="8004" spans="85:87" x14ac:dyDescent="0.25">
      <c r="CG8004" s="768"/>
      <c r="CH8004" s="768"/>
      <c r="CI8004" s="850"/>
    </row>
    <row r="8005" spans="85:87" x14ac:dyDescent="0.25">
      <c r="CG8005" s="768"/>
      <c r="CH8005" s="768"/>
      <c r="CI8005" s="850"/>
    </row>
    <row r="8006" spans="85:87" x14ac:dyDescent="0.25">
      <c r="CG8006" s="768"/>
      <c r="CH8006" s="768"/>
      <c r="CI8006" s="850"/>
    </row>
    <row r="8007" spans="85:87" x14ac:dyDescent="0.25">
      <c r="CG8007" s="768"/>
      <c r="CH8007" s="768"/>
      <c r="CI8007" s="850"/>
    </row>
    <row r="8008" spans="85:87" x14ac:dyDescent="0.25">
      <c r="CG8008" s="768"/>
      <c r="CH8008" s="768"/>
      <c r="CI8008" s="850"/>
    </row>
    <row r="8009" spans="85:87" x14ac:dyDescent="0.25">
      <c r="CG8009" s="768"/>
      <c r="CH8009" s="768"/>
      <c r="CI8009" s="850"/>
    </row>
    <row r="8010" spans="85:87" x14ac:dyDescent="0.25">
      <c r="CG8010" s="768"/>
      <c r="CH8010" s="768"/>
      <c r="CI8010" s="850"/>
    </row>
    <row r="8011" spans="85:87" x14ac:dyDescent="0.25">
      <c r="CG8011" s="768"/>
      <c r="CH8011" s="768"/>
      <c r="CI8011" s="850"/>
    </row>
    <row r="8012" spans="85:87" x14ac:dyDescent="0.25">
      <c r="CG8012" s="768"/>
      <c r="CH8012" s="768"/>
      <c r="CI8012" s="850"/>
    </row>
    <row r="8013" spans="85:87" x14ac:dyDescent="0.25">
      <c r="CG8013" s="768"/>
      <c r="CH8013" s="768"/>
      <c r="CI8013" s="850"/>
    </row>
    <row r="8014" spans="85:87" x14ac:dyDescent="0.25">
      <c r="CG8014" s="768"/>
      <c r="CH8014" s="768"/>
      <c r="CI8014" s="850"/>
    </row>
    <row r="8015" spans="85:87" x14ac:dyDescent="0.25">
      <c r="CG8015" s="768"/>
      <c r="CH8015" s="768"/>
      <c r="CI8015" s="850"/>
    </row>
    <row r="8016" spans="85:87" x14ac:dyDescent="0.25">
      <c r="CG8016" s="768"/>
      <c r="CH8016" s="768"/>
      <c r="CI8016" s="850"/>
    </row>
    <row r="8017" spans="85:87" x14ac:dyDescent="0.25">
      <c r="CG8017" s="768"/>
      <c r="CH8017" s="768"/>
      <c r="CI8017" s="850"/>
    </row>
    <row r="8018" spans="85:87" x14ac:dyDescent="0.25">
      <c r="CG8018" s="768"/>
      <c r="CH8018" s="768"/>
      <c r="CI8018" s="850"/>
    </row>
    <row r="8019" spans="85:87" x14ac:dyDescent="0.25">
      <c r="CG8019" s="768"/>
      <c r="CH8019" s="768"/>
      <c r="CI8019" s="850"/>
    </row>
    <row r="8020" spans="85:87" x14ac:dyDescent="0.25">
      <c r="CG8020" s="768"/>
      <c r="CH8020" s="768"/>
      <c r="CI8020" s="850"/>
    </row>
    <row r="8021" spans="85:87" x14ac:dyDescent="0.25">
      <c r="CG8021" s="768"/>
      <c r="CH8021" s="768"/>
      <c r="CI8021" s="850"/>
    </row>
    <row r="8022" spans="85:87" x14ac:dyDescent="0.25">
      <c r="CG8022" s="768"/>
      <c r="CH8022" s="768"/>
      <c r="CI8022" s="850"/>
    </row>
    <row r="8023" spans="85:87" x14ac:dyDescent="0.25">
      <c r="CG8023" s="768"/>
      <c r="CH8023" s="768"/>
      <c r="CI8023" s="850"/>
    </row>
    <row r="8024" spans="85:87" x14ac:dyDescent="0.25">
      <c r="CG8024" s="768"/>
      <c r="CH8024" s="768"/>
      <c r="CI8024" s="850"/>
    </row>
    <row r="8025" spans="85:87" x14ac:dyDescent="0.25">
      <c r="CG8025" s="768"/>
      <c r="CH8025" s="768"/>
      <c r="CI8025" s="850"/>
    </row>
    <row r="8026" spans="85:87" x14ac:dyDescent="0.25">
      <c r="CG8026" s="768"/>
      <c r="CH8026" s="768"/>
      <c r="CI8026" s="850"/>
    </row>
    <row r="8027" spans="85:87" x14ac:dyDescent="0.25">
      <c r="CG8027" s="768"/>
      <c r="CH8027" s="768"/>
      <c r="CI8027" s="850"/>
    </row>
    <row r="8028" spans="85:87" x14ac:dyDescent="0.25">
      <c r="CG8028" s="768"/>
      <c r="CH8028" s="768"/>
      <c r="CI8028" s="850"/>
    </row>
    <row r="8029" spans="85:87" x14ac:dyDescent="0.25">
      <c r="CG8029" s="768"/>
      <c r="CH8029" s="768"/>
      <c r="CI8029" s="850"/>
    </row>
    <row r="8030" spans="85:87" x14ac:dyDescent="0.25">
      <c r="CG8030" s="768"/>
      <c r="CH8030" s="768"/>
      <c r="CI8030" s="850"/>
    </row>
    <row r="8031" spans="85:87" x14ac:dyDescent="0.25">
      <c r="CG8031" s="768"/>
      <c r="CH8031" s="768"/>
      <c r="CI8031" s="850"/>
    </row>
    <row r="8032" spans="85:87" x14ac:dyDescent="0.25">
      <c r="CG8032" s="768"/>
      <c r="CH8032" s="768"/>
      <c r="CI8032" s="850"/>
    </row>
    <row r="8033" spans="85:87" x14ac:dyDescent="0.25">
      <c r="CG8033" s="768"/>
      <c r="CH8033" s="768"/>
      <c r="CI8033" s="850"/>
    </row>
    <row r="8034" spans="85:87" x14ac:dyDescent="0.25">
      <c r="CG8034" s="768"/>
      <c r="CH8034" s="768"/>
      <c r="CI8034" s="850"/>
    </row>
    <row r="8035" spans="85:87" x14ac:dyDescent="0.25">
      <c r="CG8035" s="768"/>
      <c r="CH8035" s="768"/>
      <c r="CI8035" s="850"/>
    </row>
    <row r="8036" spans="85:87" x14ac:dyDescent="0.25">
      <c r="CG8036" s="768"/>
      <c r="CH8036" s="768"/>
      <c r="CI8036" s="850"/>
    </row>
    <row r="8037" spans="85:87" x14ac:dyDescent="0.25">
      <c r="CG8037" s="768"/>
      <c r="CH8037" s="768"/>
      <c r="CI8037" s="850"/>
    </row>
    <row r="8038" spans="85:87" x14ac:dyDescent="0.25">
      <c r="CG8038" s="768"/>
      <c r="CH8038" s="768"/>
      <c r="CI8038" s="850"/>
    </row>
    <row r="8039" spans="85:87" x14ac:dyDescent="0.25">
      <c r="CG8039" s="768"/>
      <c r="CH8039" s="768"/>
      <c r="CI8039" s="850"/>
    </row>
    <row r="8040" spans="85:87" x14ac:dyDescent="0.25">
      <c r="CG8040" s="768"/>
      <c r="CH8040" s="768"/>
      <c r="CI8040" s="850"/>
    </row>
    <row r="8041" spans="85:87" x14ac:dyDescent="0.25">
      <c r="CG8041" s="768"/>
      <c r="CH8041" s="768"/>
      <c r="CI8041" s="850"/>
    </row>
    <row r="8042" spans="85:87" x14ac:dyDescent="0.25">
      <c r="CG8042" s="768"/>
      <c r="CH8042" s="768"/>
      <c r="CI8042" s="850"/>
    </row>
    <row r="8043" spans="85:87" x14ac:dyDescent="0.25">
      <c r="CG8043" s="768"/>
      <c r="CH8043" s="768"/>
      <c r="CI8043" s="850"/>
    </row>
    <row r="8044" spans="85:87" x14ac:dyDescent="0.25">
      <c r="CG8044" s="768"/>
      <c r="CH8044" s="768"/>
      <c r="CI8044" s="850"/>
    </row>
    <row r="8045" spans="85:87" x14ac:dyDescent="0.25">
      <c r="CG8045" s="768"/>
      <c r="CH8045" s="768"/>
      <c r="CI8045" s="850"/>
    </row>
    <row r="8046" spans="85:87" x14ac:dyDescent="0.25">
      <c r="CG8046" s="768"/>
      <c r="CH8046" s="768"/>
      <c r="CI8046" s="850"/>
    </row>
    <row r="8047" spans="85:87" x14ac:dyDescent="0.25">
      <c r="CG8047" s="768"/>
      <c r="CH8047" s="768"/>
      <c r="CI8047" s="850"/>
    </row>
    <row r="8048" spans="85:87" x14ac:dyDescent="0.25">
      <c r="CG8048" s="768"/>
      <c r="CH8048" s="768"/>
      <c r="CI8048" s="850"/>
    </row>
    <row r="8049" spans="85:87" x14ac:dyDescent="0.25">
      <c r="CG8049" s="768"/>
      <c r="CH8049" s="768"/>
      <c r="CI8049" s="850"/>
    </row>
    <row r="8050" spans="85:87" x14ac:dyDescent="0.25">
      <c r="CG8050" s="768"/>
      <c r="CH8050" s="768"/>
      <c r="CI8050" s="850"/>
    </row>
    <row r="8051" spans="85:87" x14ac:dyDescent="0.25">
      <c r="CG8051" s="768"/>
      <c r="CH8051" s="768"/>
      <c r="CI8051" s="850"/>
    </row>
    <row r="8052" spans="85:87" x14ac:dyDescent="0.25">
      <c r="CG8052" s="768"/>
      <c r="CH8052" s="768"/>
      <c r="CI8052" s="850"/>
    </row>
    <row r="8053" spans="85:87" x14ac:dyDescent="0.25">
      <c r="CG8053" s="768"/>
      <c r="CH8053" s="768"/>
      <c r="CI8053" s="850"/>
    </row>
    <row r="8054" spans="85:87" x14ac:dyDescent="0.25">
      <c r="CG8054" s="768"/>
      <c r="CH8054" s="768"/>
      <c r="CI8054" s="850"/>
    </row>
    <row r="8055" spans="85:87" x14ac:dyDescent="0.25">
      <c r="CG8055" s="768"/>
      <c r="CH8055" s="768"/>
      <c r="CI8055" s="850"/>
    </row>
    <row r="8056" spans="85:87" x14ac:dyDescent="0.25">
      <c r="CG8056" s="768"/>
      <c r="CH8056" s="768"/>
      <c r="CI8056" s="850"/>
    </row>
    <row r="8057" spans="85:87" x14ac:dyDescent="0.25">
      <c r="CG8057" s="768"/>
      <c r="CH8057" s="768"/>
      <c r="CI8057" s="850"/>
    </row>
    <row r="8058" spans="85:87" x14ac:dyDescent="0.25">
      <c r="CG8058" s="768"/>
      <c r="CH8058" s="768"/>
      <c r="CI8058" s="850"/>
    </row>
    <row r="8059" spans="85:87" x14ac:dyDescent="0.25">
      <c r="CG8059" s="768"/>
      <c r="CH8059" s="768"/>
      <c r="CI8059" s="850"/>
    </row>
    <row r="8060" spans="85:87" x14ac:dyDescent="0.25">
      <c r="CG8060" s="768"/>
      <c r="CH8060" s="768"/>
      <c r="CI8060" s="850"/>
    </row>
    <row r="8061" spans="85:87" x14ac:dyDescent="0.25">
      <c r="CG8061" s="768"/>
      <c r="CH8061" s="768"/>
      <c r="CI8061" s="850"/>
    </row>
    <row r="8062" spans="85:87" x14ac:dyDescent="0.25">
      <c r="CG8062" s="768"/>
      <c r="CH8062" s="768"/>
      <c r="CI8062" s="850"/>
    </row>
    <row r="8063" spans="85:87" x14ac:dyDescent="0.25">
      <c r="CG8063" s="768"/>
      <c r="CH8063" s="768"/>
      <c r="CI8063" s="850"/>
    </row>
    <row r="8064" spans="85:87" x14ac:dyDescent="0.25">
      <c r="CG8064" s="768"/>
      <c r="CH8064" s="768"/>
      <c r="CI8064" s="850"/>
    </row>
    <row r="8065" spans="85:87" x14ac:dyDescent="0.25">
      <c r="CG8065" s="768"/>
      <c r="CH8065" s="768"/>
      <c r="CI8065" s="850"/>
    </row>
    <row r="8066" spans="85:87" x14ac:dyDescent="0.25">
      <c r="CG8066" s="768"/>
      <c r="CH8066" s="768"/>
      <c r="CI8066" s="850"/>
    </row>
    <row r="8067" spans="85:87" x14ac:dyDescent="0.25">
      <c r="CG8067" s="768"/>
      <c r="CH8067" s="768"/>
      <c r="CI8067" s="850"/>
    </row>
    <row r="8068" spans="85:87" x14ac:dyDescent="0.25">
      <c r="CG8068" s="768"/>
      <c r="CH8068" s="768"/>
      <c r="CI8068" s="850"/>
    </row>
    <row r="8069" spans="85:87" x14ac:dyDescent="0.25">
      <c r="CG8069" s="768"/>
      <c r="CH8069" s="768"/>
      <c r="CI8069" s="850"/>
    </row>
    <row r="8070" spans="85:87" x14ac:dyDescent="0.25">
      <c r="CG8070" s="768"/>
      <c r="CH8070" s="768"/>
      <c r="CI8070" s="850"/>
    </row>
    <row r="8071" spans="85:87" x14ac:dyDescent="0.25">
      <c r="CG8071" s="768"/>
      <c r="CH8071" s="768"/>
      <c r="CI8071" s="850"/>
    </row>
    <row r="8072" spans="85:87" x14ac:dyDescent="0.25">
      <c r="CG8072" s="768"/>
      <c r="CH8072" s="768"/>
      <c r="CI8072" s="850"/>
    </row>
    <row r="8073" spans="85:87" x14ac:dyDescent="0.25">
      <c r="CG8073" s="768"/>
      <c r="CH8073" s="768"/>
      <c r="CI8073" s="850"/>
    </row>
    <row r="8074" spans="85:87" x14ac:dyDescent="0.25">
      <c r="CG8074" s="768"/>
      <c r="CH8074" s="768"/>
      <c r="CI8074" s="850"/>
    </row>
    <row r="8075" spans="85:87" x14ac:dyDescent="0.25">
      <c r="CG8075" s="768"/>
      <c r="CH8075" s="768"/>
      <c r="CI8075" s="850"/>
    </row>
    <row r="8076" spans="85:87" x14ac:dyDescent="0.25">
      <c r="CG8076" s="768"/>
      <c r="CH8076" s="768"/>
      <c r="CI8076" s="850"/>
    </row>
    <row r="8077" spans="85:87" x14ac:dyDescent="0.25">
      <c r="CG8077" s="768"/>
      <c r="CH8077" s="768"/>
      <c r="CI8077" s="850"/>
    </row>
    <row r="8078" spans="85:87" x14ac:dyDescent="0.25">
      <c r="CG8078" s="768"/>
      <c r="CH8078" s="768"/>
      <c r="CI8078" s="850"/>
    </row>
    <row r="8079" spans="85:87" x14ac:dyDescent="0.25">
      <c r="CG8079" s="768"/>
      <c r="CH8079" s="768"/>
      <c r="CI8079" s="850"/>
    </row>
    <row r="8080" spans="85:87" x14ac:dyDescent="0.25">
      <c r="CG8080" s="768"/>
      <c r="CH8080" s="768"/>
      <c r="CI8080" s="850"/>
    </row>
    <row r="8081" spans="85:87" x14ac:dyDescent="0.25">
      <c r="CG8081" s="768"/>
      <c r="CH8081" s="768"/>
      <c r="CI8081" s="850"/>
    </row>
    <row r="8082" spans="85:87" x14ac:dyDescent="0.25">
      <c r="CG8082" s="768"/>
      <c r="CH8082" s="768"/>
      <c r="CI8082" s="850"/>
    </row>
    <row r="8083" spans="85:87" x14ac:dyDescent="0.25">
      <c r="CG8083" s="768"/>
      <c r="CH8083" s="768"/>
      <c r="CI8083" s="850"/>
    </row>
    <row r="8084" spans="85:87" x14ac:dyDescent="0.25">
      <c r="CG8084" s="768"/>
      <c r="CH8084" s="768"/>
      <c r="CI8084" s="850"/>
    </row>
    <row r="8085" spans="85:87" x14ac:dyDescent="0.25">
      <c r="CG8085" s="768"/>
      <c r="CH8085" s="768"/>
      <c r="CI8085" s="850"/>
    </row>
    <row r="8086" spans="85:87" x14ac:dyDescent="0.25">
      <c r="CG8086" s="768"/>
      <c r="CH8086" s="768"/>
      <c r="CI8086" s="850"/>
    </row>
    <row r="8087" spans="85:87" x14ac:dyDescent="0.25">
      <c r="CG8087" s="768"/>
      <c r="CH8087" s="768"/>
      <c r="CI8087" s="850"/>
    </row>
    <row r="8088" spans="85:87" x14ac:dyDescent="0.25">
      <c r="CG8088" s="768"/>
      <c r="CH8088" s="768"/>
      <c r="CI8088" s="850"/>
    </row>
    <row r="8089" spans="85:87" x14ac:dyDescent="0.25">
      <c r="CG8089" s="768"/>
      <c r="CH8089" s="768"/>
      <c r="CI8089" s="850"/>
    </row>
    <row r="8090" spans="85:87" x14ac:dyDescent="0.25">
      <c r="CG8090" s="768"/>
      <c r="CH8090" s="768"/>
      <c r="CI8090" s="850"/>
    </row>
    <row r="8091" spans="85:87" x14ac:dyDescent="0.25">
      <c r="CG8091" s="768"/>
      <c r="CH8091" s="768"/>
      <c r="CI8091" s="850"/>
    </row>
    <row r="8092" spans="85:87" x14ac:dyDescent="0.25">
      <c r="CG8092" s="768"/>
      <c r="CH8092" s="768"/>
      <c r="CI8092" s="850"/>
    </row>
    <row r="8093" spans="85:87" x14ac:dyDescent="0.25">
      <c r="CG8093" s="768"/>
      <c r="CH8093" s="768"/>
      <c r="CI8093" s="850"/>
    </row>
    <row r="8094" spans="85:87" x14ac:dyDescent="0.25">
      <c r="CG8094" s="768"/>
      <c r="CH8094" s="768"/>
      <c r="CI8094" s="850"/>
    </row>
    <row r="8095" spans="85:87" x14ac:dyDescent="0.25">
      <c r="CG8095" s="768"/>
      <c r="CH8095" s="768"/>
      <c r="CI8095" s="850"/>
    </row>
    <row r="8096" spans="85:87" x14ac:dyDescent="0.25">
      <c r="CG8096" s="768"/>
      <c r="CH8096" s="768"/>
      <c r="CI8096" s="850"/>
    </row>
    <row r="8097" spans="85:87" x14ac:dyDescent="0.25">
      <c r="CG8097" s="768"/>
      <c r="CH8097" s="768"/>
      <c r="CI8097" s="850"/>
    </row>
    <row r="8098" spans="85:87" x14ac:dyDescent="0.25">
      <c r="CG8098" s="768"/>
      <c r="CH8098" s="768"/>
      <c r="CI8098" s="850"/>
    </row>
    <row r="8099" spans="85:87" x14ac:dyDescent="0.25">
      <c r="CG8099" s="768"/>
      <c r="CH8099" s="768"/>
      <c r="CI8099" s="850"/>
    </row>
    <row r="8100" spans="85:87" x14ac:dyDescent="0.25">
      <c r="CG8100" s="768"/>
      <c r="CH8100" s="768"/>
      <c r="CI8100" s="850"/>
    </row>
    <row r="8101" spans="85:87" x14ac:dyDescent="0.25">
      <c r="CG8101" s="768"/>
      <c r="CH8101" s="768"/>
      <c r="CI8101" s="850"/>
    </row>
    <row r="8102" spans="85:87" x14ac:dyDescent="0.25">
      <c r="CG8102" s="768"/>
      <c r="CH8102" s="768"/>
      <c r="CI8102" s="850"/>
    </row>
    <row r="8103" spans="85:87" x14ac:dyDescent="0.25">
      <c r="CG8103" s="768"/>
      <c r="CH8103" s="768"/>
      <c r="CI8103" s="850"/>
    </row>
    <row r="8104" spans="85:87" x14ac:dyDescent="0.25">
      <c r="CG8104" s="768"/>
      <c r="CH8104" s="768"/>
      <c r="CI8104" s="850"/>
    </row>
    <row r="8105" spans="85:87" x14ac:dyDescent="0.25">
      <c r="CG8105" s="768"/>
      <c r="CH8105" s="768"/>
      <c r="CI8105" s="850"/>
    </row>
    <row r="8106" spans="85:87" x14ac:dyDescent="0.25">
      <c r="CG8106" s="768"/>
      <c r="CH8106" s="768"/>
      <c r="CI8106" s="850"/>
    </row>
    <row r="8107" spans="85:87" x14ac:dyDescent="0.25">
      <c r="CG8107" s="768"/>
      <c r="CH8107" s="768"/>
      <c r="CI8107" s="850"/>
    </row>
    <row r="8108" spans="85:87" x14ac:dyDescent="0.25">
      <c r="CG8108" s="768"/>
      <c r="CH8108" s="768"/>
      <c r="CI8108" s="850"/>
    </row>
    <row r="8109" spans="85:87" x14ac:dyDescent="0.25">
      <c r="CG8109" s="768"/>
      <c r="CH8109" s="768"/>
      <c r="CI8109" s="850"/>
    </row>
    <row r="8110" spans="85:87" x14ac:dyDescent="0.25">
      <c r="CG8110" s="768"/>
      <c r="CH8110" s="768"/>
      <c r="CI8110" s="850"/>
    </row>
    <row r="8111" spans="85:87" x14ac:dyDescent="0.25">
      <c r="CG8111" s="768"/>
      <c r="CH8111" s="768"/>
      <c r="CI8111" s="850"/>
    </row>
    <row r="8112" spans="85:87" x14ac:dyDescent="0.25">
      <c r="CG8112" s="768"/>
      <c r="CH8112" s="768"/>
      <c r="CI8112" s="850"/>
    </row>
    <row r="8113" spans="85:87" x14ac:dyDescent="0.25">
      <c r="CG8113" s="768"/>
      <c r="CH8113" s="768"/>
      <c r="CI8113" s="850"/>
    </row>
    <row r="8114" spans="85:87" x14ac:dyDescent="0.25">
      <c r="CG8114" s="768"/>
      <c r="CH8114" s="768"/>
      <c r="CI8114" s="850"/>
    </row>
    <row r="8115" spans="85:87" x14ac:dyDescent="0.25">
      <c r="CG8115" s="768"/>
      <c r="CH8115" s="768"/>
      <c r="CI8115" s="850"/>
    </row>
    <row r="8116" spans="85:87" x14ac:dyDescent="0.25">
      <c r="CG8116" s="768"/>
      <c r="CH8116" s="768"/>
      <c r="CI8116" s="850"/>
    </row>
    <row r="8117" spans="85:87" x14ac:dyDescent="0.25">
      <c r="CG8117" s="768"/>
      <c r="CH8117" s="768"/>
      <c r="CI8117" s="850"/>
    </row>
    <row r="8118" spans="85:87" x14ac:dyDescent="0.25">
      <c r="CG8118" s="768"/>
      <c r="CH8118" s="768"/>
      <c r="CI8118" s="850"/>
    </row>
    <row r="8119" spans="85:87" x14ac:dyDescent="0.25">
      <c r="CG8119" s="768"/>
      <c r="CH8119" s="768"/>
      <c r="CI8119" s="850"/>
    </row>
    <row r="8120" spans="85:87" x14ac:dyDescent="0.25">
      <c r="CG8120" s="768"/>
      <c r="CH8120" s="768"/>
      <c r="CI8120" s="850"/>
    </row>
    <row r="8121" spans="85:87" x14ac:dyDescent="0.25">
      <c r="CG8121" s="768"/>
      <c r="CH8121" s="768"/>
      <c r="CI8121" s="850"/>
    </row>
    <row r="8122" spans="85:87" x14ac:dyDescent="0.25">
      <c r="CG8122" s="768"/>
      <c r="CH8122" s="768"/>
      <c r="CI8122" s="850"/>
    </row>
    <row r="8123" spans="85:87" x14ac:dyDescent="0.25">
      <c r="CG8123" s="768"/>
      <c r="CH8123" s="768"/>
      <c r="CI8123" s="850"/>
    </row>
    <row r="8124" spans="85:87" x14ac:dyDescent="0.25">
      <c r="CG8124" s="768"/>
      <c r="CH8124" s="768"/>
      <c r="CI8124" s="850"/>
    </row>
    <row r="8125" spans="85:87" x14ac:dyDescent="0.25">
      <c r="CG8125" s="768"/>
      <c r="CH8125" s="768"/>
      <c r="CI8125" s="850"/>
    </row>
    <row r="8126" spans="85:87" x14ac:dyDescent="0.25">
      <c r="CG8126" s="768"/>
      <c r="CH8126" s="768"/>
      <c r="CI8126" s="850"/>
    </row>
    <row r="8127" spans="85:87" x14ac:dyDescent="0.25">
      <c r="CG8127" s="768"/>
      <c r="CH8127" s="768"/>
      <c r="CI8127" s="850"/>
    </row>
    <row r="8128" spans="85:87" x14ac:dyDescent="0.25">
      <c r="CG8128" s="768"/>
      <c r="CH8128" s="768"/>
      <c r="CI8128" s="850"/>
    </row>
    <row r="8129" spans="85:87" x14ac:dyDescent="0.25">
      <c r="CG8129" s="768"/>
      <c r="CH8129" s="768"/>
      <c r="CI8129" s="850"/>
    </row>
    <row r="8130" spans="85:87" x14ac:dyDescent="0.25">
      <c r="CG8130" s="768"/>
      <c r="CH8130" s="768"/>
      <c r="CI8130" s="850"/>
    </row>
    <row r="8131" spans="85:87" x14ac:dyDescent="0.25">
      <c r="CG8131" s="768"/>
      <c r="CH8131" s="768"/>
      <c r="CI8131" s="850"/>
    </row>
    <row r="8132" spans="85:87" x14ac:dyDescent="0.25">
      <c r="CG8132" s="768"/>
      <c r="CH8132" s="768"/>
      <c r="CI8132" s="850"/>
    </row>
    <row r="8133" spans="85:87" x14ac:dyDescent="0.25">
      <c r="CG8133" s="768"/>
      <c r="CH8133" s="768"/>
      <c r="CI8133" s="850"/>
    </row>
    <row r="8134" spans="85:87" x14ac:dyDescent="0.25">
      <c r="CG8134" s="768"/>
      <c r="CH8134" s="768"/>
      <c r="CI8134" s="850"/>
    </row>
    <row r="8135" spans="85:87" x14ac:dyDescent="0.25">
      <c r="CG8135" s="768"/>
      <c r="CH8135" s="768"/>
      <c r="CI8135" s="850"/>
    </row>
    <row r="8136" spans="85:87" x14ac:dyDescent="0.25">
      <c r="CG8136" s="768"/>
      <c r="CH8136" s="768"/>
      <c r="CI8136" s="850"/>
    </row>
    <row r="8137" spans="85:87" x14ac:dyDescent="0.25">
      <c r="CG8137" s="768"/>
      <c r="CH8137" s="768"/>
      <c r="CI8137" s="850"/>
    </row>
    <row r="8138" spans="85:87" x14ac:dyDescent="0.25">
      <c r="CG8138" s="768"/>
      <c r="CH8138" s="768"/>
      <c r="CI8138" s="850"/>
    </row>
    <row r="8139" spans="85:87" x14ac:dyDescent="0.25">
      <c r="CG8139" s="768"/>
      <c r="CH8139" s="768"/>
      <c r="CI8139" s="850"/>
    </row>
    <row r="8140" spans="85:87" x14ac:dyDescent="0.25">
      <c r="CG8140" s="768"/>
      <c r="CH8140" s="768"/>
      <c r="CI8140" s="850"/>
    </row>
    <row r="8141" spans="85:87" x14ac:dyDescent="0.25">
      <c r="CG8141" s="768"/>
      <c r="CH8141" s="768"/>
      <c r="CI8141" s="850"/>
    </row>
    <row r="8142" spans="85:87" x14ac:dyDescent="0.25">
      <c r="CG8142" s="768"/>
      <c r="CH8142" s="768"/>
      <c r="CI8142" s="850"/>
    </row>
    <row r="8143" spans="85:87" x14ac:dyDescent="0.25">
      <c r="CG8143" s="768"/>
      <c r="CH8143" s="768"/>
      <c r="CI8143" s="850"/>
    </row>
    <row r="8144" spans="85:87" x14ac:dyDescent="0.25">
      <c r="CG8144" s="768"/>
      <c r="CH8144" s="768"/>
      <c r="CI8144" s="850"/>
    </row>
    <row r="8145" spans="85:87" x14ac:dyDescent="0.25">
      <c r="CG8145" s="768"/>
      <c r="CH8145" s="768"/>
      <c r="CI8145" s="850"/>
    </row>
    <row r="8146" spans="85:87" x14ac:dyDescent="0.25">
      <c r="CG8146" s="768"/>
      <c r="CH8146" s="768"/>
      <c r="CI8146" s="850"/>
    </row>
    <row r="8147" spans="85:87" x14ac:dyDescent="0.25">
      <c r="CG8147" s="768"/>
      <c r="CH8147" s="768"/>
      <c r="CI8147" s="850"/>
    </row>
    <row r="8148" spans="85:87" x14ac:dyDescent="0.25">
      <c r="CG8148" s="768"/>
      <c r="CH8148" s="768"/>
      <c r="CI8148" s="850"/>
    </row>
    <row r="8149" spans="85:87" x14ac:dyDescent="0.25">
      <c r="CG8149" s="768"/>
      <c r="CH8149" s="768"/>
      <c r="CI8149" s="850"/>
    </row>
    <row r="8150" spans="85:87" x14ac:dyDescent="0.25">
      <c r="CG8150" s="768"/>
      <c r="CH8150" s="768"/>
      <c r="CI8150" s="850"/>
    </row>
    <row r="8151" spans="85:87" x14ac:dyDescent="0.25">
      <c r="CG8151" s="768"/>
      <c r="CH8151" s="768"/>
      <c r="CI8151" s="850"/>
    </row>
    <row r="8152" spans="85:87" x14ac:dyDescent="0.25">
      <c r="CG8152" s="768"/>
      <c r="CH8152" s="768"/>
      <c r="CI8152" s="850"/>
    </row>
    <row r="8153" spans="85:87" x14ac:dyDescent="0.25">
      <c r="CG8153" s="768"/>
      <c r="CH8153" s="768"/>
      <c r="CI8153" s="850"/>
    </row>
    <row r="8154" spans="85:87" x14ac:dyDescent="0.25">
      <c r="CG8154" s="768"/>
      <c r="CH8154" s="768"/>
      <c r="CI8154" s="850"/>
    </row>
    <row r="8155" spans="85:87" x14ac:dyDescent="0.25">
      <c r="CG8155" s="768"/>
      <c r="CH8155" s="768"/>
      <c r="CI8155" s="850"/>
    </row>
    <row r="8156" spans="85:87" x14ac:dyDescent="0.25">
      <c r="CG8156" s="768"/>
      <c r="CH8156" s="768"/>
      <c r="CI8156" s="850"/>
    </row>
    <row r="8157" spans="85:87" x14ac:dyDescent="0.25">
      <c r="CG8157" s="768"/>
      <c r="CH8157" s="768"/>
      <c r="CI8157" s="850"/>
    </row>
    <row r="8158" spans="85:87" x14ac:dyDescent="0.25">
      <c r="CG8158" s="768"/>
      <c r="CH8158" s="768"/>
      <c r="CI8158" s="850"/>
    </row>
    <row r="8159" spans="85:87" x14ac:dyDescent="0.25">
      <c r="CG8159" s="768"/>
      <c r="CH8159" s="768"/>
      <c r="CI8159" s="850"/>
    </row>
    <row r="8160" spans="85:87" x14ac:dyDescent="0.25">
      <c r="CG8160" s="768"/>
      <c r="CH8160" s="768"/>
      <c r="CI8160" s="850"/>
    </row>
    <row r="8161" spans="85:87" x14ac:dyDescent="0.25">
      <c r="CG8161" s="768"/>
      <c r="CH8161" s="768"/>
      <c r="CI8161" s="850"/>
    </row>
    <row r="8162" spans="85:87" x14ac:dyDescent="0.25">
      <c r="CG8162" s="768"/>
      <c r="CH8162" s="768"/>
      <c r="CI8162" s="850"/>
    </row>
    <row r="8163" spans="85:87" x14ac:dyDescent="0.25">
      <c r="CG8163" s="768"/>
      <c r="CH8163" s="768"/>
      <c r="CI8163" s="850"/>
    </row>
    <row r="8164" spans="85:87" x14ac:dyDescent="0.25">
      <c r="CG8164" s="768"/>
      <c r="CH8164" s="768"/>
      <c r="CI8164" s="850"/>
    </row>
    <row r="8165" spans="85:87" x14ac:dyDescent="0.25">
      <c r="CG8165" s="768"/>
      <c r="CH8165" s="768"/>
      <c r="CI8165" s="850"/>
    </row>
    <row r="8166" spans="85:87" x14ac:dyDescent="0.25">
      <c r="CG8166" s="768"/>
      <c r="CH8166" s="768"/>
      <c r="CI8166" s="850"/>
    </row>
    <row r="8167" spans="85:87" x14ac:dyDescent="0.25">
      <c r="CG8167" s="768"/>
      <c r="CH8167" s="768"/>
      <c r="CI8167" s="850"/>
    </row>
    <row r="8168" spans="85:87" x14ac:dyDescent="0.25">
      <c r="CG8168" s="768"/>
      <c r="CH8168" s="768"/>
      <c r="CI8168" s="850"/>
    </row>
    <row r="8169" spans="85:87" x14ac:dyDescent="0.25">
      <c r="CG8169" s="768"/>
      <c r="CH8169" s="768"/>
      <c r="CI8169" s="850"/>
    </row>
    <row r="8170" spans="85:87" x14ac:dyDescent="0.25">
      <c r="CG8170" s="768"/>
      <c r="CH8170" s="768"/>
      <c r="CI8170" s="850"/>
    </row>
    <row r="8171" spans="85:87" x14ac:dyDescent="0.25">
      <c r="CG8171" s="768"/>
      <c r="CH8171" s="768"/>
      <c r="CI8171" s="850"/>
    </row>
    <row r="8172" spans="85:87" x14ac:dyDescent="0.25">
      <c r="CG8172" s="768"/>
      <c r="CH8172" s="768"/>
      <c r="CI8172" s="850"/>
    </row>
    <row r="8173" spans="85:87" x14ac:dyDescent="0.25">
      <c r="CG8173" s="768"/>
      <c r="CH8173" s="768"/>
      <c r="CI8173" s="850"/>
    </row>
    <row r="8174" spans="85:87" x14ac:dyDescent="0.25">
      <c r="CG8174" s="768"/>
      <c r="CH8174" s="768"/>
      <c r="CI8174" s="850"/>
    </row>
    <row r="8175" spans="85:87" x14ac:dyDescent="0.25">
      <c r="CG8175" s="768"/>
      <c r="CH8175" s="768"/>
      <c r="CI8175" s="850"/>
    </row>
    <row r="8176" spans="85:87" x14ac:dyDescent="0.25">
      <c r="CG8176" s="768"/>
      <c r="CH8176" s="768"/>
      <c r="CI8176" s="850"/>
    </row>
    <row r="8177" spans="85:87" x14ac:dyDescent="0.25">
      <c r="CG8177" s="768"/>
      <c r="CH8177" s="768"/>
      <c r="CI8177" s="850"/>
    </row>
    <row r="8178" spans="85:87" x14ac:dyDescent="0.25">
      <c r="CG8178" s="768"/>
      <c r="CH8178" s="768"/>
      <c r="CI8178" s="850"/>
    </row>
    <row r="8179" spans="85:87" x14ac:dyDescent="0.25">
      <c r="CG8179" s="768"/>
      <c r="CH8179" s="768"/>
      <c r="CI8179" s="850"/>
    </row>
    <row r="8180" spans="85:87" x14ac:dyDescent="0.25">
      <c r="CG8180" s="768"/>
      <c r="CH8180" s="768"/>
      <c r="CI8180" s="850"/>
    </row>
    <row r="8181" spans="85:87" x14ac:dyDescent="0.25">
      <c r="CG8181" s="768"/>
      <c r="CH8181" s="768"/>
      <c r="CI8181" s="850"/>
    </row>
    <row r="8182" spans="85:87" x14ac:dyDescent="0.25">
      <c r="CG8182" s="768"/>
      <c r="CH8182" s="768"/>
      <c r="CI8182" s="850"/>
    </row>
    <row r="8183" spans="85:87" x14ac:dyDescent="0.25">
      <c r="CG8183" s="768"/>
      <c r="CH8183" s="768"/>
      <c r="CI8183" s="850"/>
    </row>
    <row r="8184" spans="85:87" x14ac:dyDescent="0.25">
      <c r="CG8184" s="768"/>
      <c r="CH8184" s="768"/>
      <c r="CI8184" s="850"/>
    </row>
    <row r="8185" spans="85:87" x14ac:dyDescent="0.25">
      <c r="CG8185" s="768"/>
      <c r="CH8185" s="768"/>
      <c r="CI8185" s="850"/>
    </row>
    <row r="8186" spans="85:87" x14ac:dyDescent="0.25">
      <c r="CG8186" s="768"/>
      <c r="CH8186" s="768"/>
      <c r="CI8186" s="850"/>
    </row>
    <row r="8187" spans="85:87" x14ac:dyDescent="0.25">
      <c r="CG8187" s="768"/>
      <c r="CH8187" s="768"/>
      <c r="CI8187" s="850"/>
    </row>
    <row r="8188" spans="85:87" x14ac:dyDescent="0.25">
      <c r="CG8188" s="768"/>
      <c r="CH8188" s="768"/>
      <c r="CI8188" s="850"/>
    </row>
    <row r="8189" spans="85:87" x14ac:dyDescent="0.25">
      <c r="CG8189" s="768"/>
      <c r="CH8189" s="768"/>
      <c r="CI8189" s="850"/>
    </row>
    <row r="8190" spans="85:87" x14ac:dyDescent="0.25">
      <c r="CG8190" s="768"/>
      <c r="CH8190" s="768"/>
      <c r="CI8190" s="850"/>
    </row>
    <row r="8191" spans="85:87" x14ac:dyDescent="0.25">
      <c r="CG8191" s="768"/>
      <c r="CH8191" s="768"/>
      <c r="CI8191" s="850"/>
    </row>
    <row r="8192" spans="85:87" x14ac:dyDescent="0.25">
      <c r="CG8192" s="768"/>
      <c r="CH8192" s="768"/>
      <c r="CI8192" s="850"/>
    </row>
    <row r="8193" spans="85:87" x14ac:dyDescent="0.25">
      <c r="CG8193" s="768"/>
      <c r="CH8193" s="768"/>
      <c r="CI8193" s="850"/>
    </row>
    <row r="8194" spans="85:87" x14ac:dyDescent="0.25">
      <c r="CG8194" s="768"/>
      <c r="CH8194" s="768"/>
      <c r="CI8194" s="850"/>
    </row>
    <row r="8195" spans="85:87" x14ac:dyDescent="0.25">
      <c r="CG8195" s="768"/>
      <c r="CH8195" s="768"/>
      <c r="CI8195" s="850"/>
    </row>
    <row r="8196" spans="85:87" x14ac:dyDescent="0.25">
      <c r="CG8196" s="768"/>
      <c r="CH8196" s="768"/>
      <c r="CI8196" s="850"/>
    </row>
    <row r="8197" spans="85:87" x14ac:dyDescent="0.25">
      <c r="CG8197" s="768"/>
      <c r="CH8197" s="768"/>
      <c r="CI8197" s="850"/>
    </row>
    <row r="8198" spans="85:87" x14ac:dyDescent="0.25">
      <c r="CG8198" s="768"/>
      <c r="CH8198" s="768"/>
      <c r="CI8198" s="850"/>
    </row>
    <row r="8199" spans="85:87" x14ac:dyDescent="0.25">
      <c r="CG8199" s="768"/>
      <c r="CH8199" s="768"/>
      <c r="CI8199" s="850"/>
    </row>
    <row r="8200" spans="85:87" x14ac:dyDescent="0.25">
      <c r="CG8200" s="768"/>
      <c r="CH8200" s="768"/>
      <c r="CI8200" s="850"/>
    </row>
    <row r="8201" spans="85:87" x14ac:dyDescent="0.25">
      <c r="CG8201" s="768"/>
      <c r="CH8201" s="768"/>
      <c r="CI8201" s="850"/>
    </row>
    <row r="8202" spans="85:87" x14ac:dyDescent="0.25">
      <c r="CG8202" s="768"/>
      <c r="CH8202" s="768"/>
      <c r="CI8202" s="850"/>
    </row>
    <row r="8203" spans="85:87" x14ac:dyDescent="0.25">
      <c r="CG8203" s="768"/>
      <c r="CH8203" s="768"/>
      <c r="CI8203" s="850"/>
    </row>
    <row r="8204" spans="85:87" x14ac:dyDescent="0.25">
      <c r="CG8204" s="768"/>
      <c r="CH8204" s="768"/>
      <c r="CI8204" s="850"/>
    </row>
    <row r="8205" spans="85:87" x14ac:dyDescent="0.25">
      <c r="CG8205" s="768"/>
      <c r="CH8205" s="768"/>
      <c r="CI8205" s="850"/>
    </row>
    <row r="8206" spans="85:87" x14ac:dyDescent="0.25">
      <c r="CG8206" s="768"/>
      <c r="CH8206" s="768"/>
      <c r="CI8206" s="850"/>
    </row>
    <row r="8207" spans="85:87" x14ac:dyDescent="0.25">
      <c r="CG8207" s="768"/>
      <c r="CH8207" s="768"/>
      <c r="CI8207" s="850"/>
    </row>
    <row r="8208" spans="85:87" x14ac:dyDescent="0.25">
      <c r="CG8208" s="768"/>
      <c r="CH8208" s="768"/>
      <c r="CI8208" s="850"/>
    </row>
    <row r="8209" spans="85:87" x14ac:dyDescent="0.25">
      <c r="CG8209" s="768"/>
      <c r="CH8209" s="768"/>
      <c r="CI8209" s="850"/>
    </row>
    <row r="8210" spans="85:87" x14ac:dyDescent="0.25">
      <c r="CG8210" s="768"/>
      <c r="CH8210" s="768"/>
      <c r="CI8210" s="850"/>
    </row>
    <row r="8211" spans="85:87" x14ac:dyDescent="0.25">
      <c r="CG8211" s="768"/>
      <c r="CH8211" s="768"/>
      <c r="CI8211" s="850"/>
    </row>
    <row r="8212" spans="85:87" x14ac:dyDescent="0.25">
      <c r="CG8212" s="768"/>
      <c r="CH8212" s="768"/>
      <c r="CI8212" s="850"/>
    </row>
    <row r="8213" spans="85:87" x14ac:dyDescent="0.25">
      <c r="CG8213" s="768"/>
      <c r="CH8213" s="768"/>
      <c r="CI8213" s="850"/>
    </row>
    <row r="8214" spans="85:87" x14ac:dyDescent="0.25">
      <c r="CG8214" s="768"/>
      <c r="CH8214" s="768"/>
      <c r="CI8214" s="850"/>
    </row>
    <row r="8215" spans="85:87" x14ac:dyDescent="0.25">
      <c r="CG8215" s="768"/>
      <c r="CH8215" s="768"/>
      <c r="CI8215" s="850"/>
    </row>
    <row r="8216" spans="85:87" x14ac:dyDescent="0.25">
      <c r="CG8216" s="768"/>
      <c r="CH8216" s="768"/>
      <c r="CI8216" s="850"/>
    </row>
    <row r="8217" spans="85:87" x14ac:dyDescent="0.25">
      <c r="CG8217" s="768"/>
      <c r="CH8217" s="768"/>
      <c r="CI8217" s="850"/>
    </row>
    <row r="8218" spans="85:87" x14ac:dyDescent="0.25">
      <c r="CG8218" s="768"/>
      <c r="CH8218" s="768"/>
      <c r="CI8218" s="850"/>
    </row>
    <row r="8219" spans="85:87" x14ac:dyDescent="0.25">
      <c r="CG8219" s="768"/>
      <c r="CH8219" s="768"/>
      <c r="CI8219" s="850"/>
    </row>
    <row r="8220" spans="85:87" x14ac:dyDescent="0.25">
      <c r="CG8220" s="768"/>
      <c r="CH8220" s="768"/>
      <c r="CI8220" s="850"/>
    </row>
    <row r="8221" spans="85:87" x14ac:dyDescent="0.25">
      <c r="CG8221" s="768"/>
      <c r="CH8221" s="768"/>
      <c r="CI8221" s="850"/>
    </row>
    <row r="8222" spans="85:87" x14ac:dyDescent="0.25">
      <c r="CG8222" s="768"/>
      <c r="CH8222" s="768"/>
      <c r="CI8222" s="850"/>
    </row>
    <row r="8223" spans="85:87" x14ac:dyDescent="0.25">
      <c r="CG8223" s="768"/>
      <c r="CH8223" s="768"/>
      <c r="CI8223" s="850"/>
    </row>
    <row r="8224" spans="85:87" x14ac:dyDescent="0.25">
      <c r="CG8224" s="768"/>
      <c r="CH8224" s="768"/>
      <c r="CI8224" s="850"/>
    </row>
    <row r="8225" spans="85:87" x14ac:dyDescent="0.25">
      <c r="CG8225" s="768"/>
      <c r="CH8225" s="768"/>
      <c r="CI8225" s="850"/>
    </row>
    <row r="8226" spans="85:87" x14ac:dyDescent="0.25">
      <c r="CG8226" s="768"/>
      <c r="CH8226" s="768"/>
      <c r="CI8226" s="850"/>
    </row>
    <row r="8227" spans="85:87" x14ac:dyDescent="0.25">
      <c r="CG8227" s="768"/>
      <c r="CH8227" s="768"/>
      <c r="CI8227" s="850"/>
    </row>
    <row r="8228" spans="85:87" x14ac:dyDescent="0.25">
      <c r="CG8228" s="768"/>
      <c r="CH8228" s="768"/>
      <c r="CI8228" s="850"/>
    </row>
    <row r="8229" spans="85:87" x14ac:dyDescent="0.25">
      <c r="CG8229" s="768"/>
      <c r="CH8229" s="768"/>
      <c r="CI8229" s="850"/>
    </row>
    <row r="8230" spans="85:87" x14ac:dyDescent="0.25">
      <c r="CG8230" s="768"/>
      <c r="CH8230" s="768"/>
      <c r="CI8230" s="850"/>
    </row>
    <row r="8231" spans="85:87" x14ac:dyDescent="0.25">
      <c r="CG8231" s="768"/>
      <c r="CH8231" s="768"/>
      <c r="CI8231" s="850"/>
    </row>
    <row r="8232" spans="85:87" x14ac:dyDescent="0.25">
      <c r="CG8232" s="768"/>
      <c r="CH8232" s="768"/>
      <c r="CI8232" s="850"/>
    </row>
    <row r="8233" spans="85:87" x14ac:dyDescent="0.25">
      <c r="CG8233" s="768"/>
      <c r="CH8233" s="768"/>
      <c r="CI8233" s="850"/>
    </row>
    <row r="8234" spans="85:87" x14ac:dyDescent="0.25">
      <c r="CG8234" s="768"/>
      <c r="CH8234" s="768"/>
      <c r="CI8234" s="850"/>
    </row>
    <row r="8235" spans="85:87" x14ac:dyDescent="0.25">
      <c r="CG8235" s="768"/>
      <c r="CH8235" s="768"/>
      <c r="CI8235" s="850"/>
    </row>
    <row r="8236" spans="85:87" x14ac:dyDescent="0.25">
      <c r="CG8236" s="768"/>
      <c r="CH8236" s="768"/>
      <c r="CI8236" s="850"/>
    </row>
    <row r="8237" spans="85:87" x14ac:dyDescent="0.25">
      <c r="CG8237" s="768"/>
      <c r="CH8237" s="768"/>
      <c r="CI8237" s="850"/>
    </row>
    <row r="8238" spans="85:87" x14ac:dyDescent="0.25">
      <c r="CG8238" s="768"/>
      <c r="CH8238" s="768"/>
      <c r="CI8238" s="850"/>
    </row>
    <row r="8239" spans="85:87" x14ac:dyDescent="0.25">
      <c r="CG8239" s="768"/>
      <c r="CH8239" s="768"/>
      <c r="CI8239" s="850"/>
    </row>
    <row r="8240" spans="85:87" x14ac:dyDescent="0.25">
      <c r="CG8240" s="768"/>
      <c r="CH8240" s="768"/>
      <c r="CI8240" s="850"/>
    </row>
    <row r="8241" spans="85:87" x14ac:dyDescent="0.25">
      <c r="CG8241" s="768"/>
      <c r="CH8241" s="768"/>
      <c r="CI8241" s="850"/>
    </row>
    <row r="8242" spans="85:87" x14ac:dyDescent="0.25">
      <c r="CG8242" s="768"/>
      <c r="CH8242" s="768"/>
      <c r="CI8242" s="850"/>
    </row>
    <row r="8243" spans="85:87" x14ac:dyDescent="0.25">
      <c r="CG8243" s="768"/>
      <c r="CH8243" s="768"/>
      <c r="CI8243" s="850"/>
    </row>
    <row r="8244" spans="85:87" x14ac:dyDescent="0.25">
      <c r="CG8244" s="768"/>
      <c r="CH8244" s="768"/>
      <c r="CI8244" s="850"/>
    </row>
    <row r="8245" spans="85:87" x14ac:dyDescent="0.25">
      <c r="CG8245" s="768"/>
      <c r="CH8245" s="768"/>
      <c r="CI8245" s="850"/>
    </row>
    <row r="8246" spans="85:87" x14ac:dyDescent="0.25">
      <c r="CG8246" s="768"/>
      <c r="CH8246" s="768"/>
      <c r="CI8246" s="850"/>
    </row>
    <row r="8247" spans="85:87" x14ac:dyDescent="0.25">
      <c r="CG8247" s="768"/>
      <c r="CH8247" s="768"/>
      <c r="CI8247" s="850"/>
    </row>
    <row r="8248" spans="85:87" x14ac:dyDescent="0.25">
      <c r="CG8248" s="768"/>
      <c r="CH8248" s="768"/>
      <c r="CI8248" s="850"/>
    </row>
    <row r="8249" spans="85:87" x14ac:dyDescent="0.25">
      <c r="CG8249" s="768"/>
      <c r="CH8249" s="768"/>
      <c r="CI8249" s="850"/>
    </row>
    <row r="8250" spans="85:87" x14ac:dyDescent="0.25">
      <c r="CG8250" s="768"/>
      <c r="CH8250" s="768"/>
      <c r="CI8250" s="850"/>
    </row>
    <row r="8251" spans="85:87" x14ac:dyDescent="0.25">
      <c r="CG8251" s="768"/>
      <c r="CH8251" s="768"/>
      <c r="CI8251" s="850"/>
    </row>
    <row r="8252" spans="85:87" x14ac:dyDescent="0.25">
      <c r="CG8252" s="768"/>
      <c r="CH8252" s="768"/>
      <c r="CI8252" s="850"/>
    </row>
    <row r="8253" spans="85:87" x14ac:dyDescent="0.25">
      <c r="CG8253" s="768"/>
      <c r="CH8253" s="768"/>
      <c r="CI8253" s="850"/>
    </row>
    <row r="8254" spans="85:87" x14ac:dyDescent="0.25">
      <c r="CG8254" s="768"/>
      <c r="CH8254" s="768"/>
      <c r="CI8254" s="850"/>
    </row>
    <row r="8255" spans="85:87" x14ac:dyDescent="0.25">
      <c r="CG8255" s="768"/>
      <c r="CH8255" s="768"/>
      <c r="CI8255" s="850"/>
    </row>
    <row r="8256" spans="85:87" x14ac:dyDescent="0.25">
      <c r="CG8256" s="768"/>
      <c r="CH8256" s="768"/>
      <c r="CI8256" s="850"/>
    </row>
    <row r="8257" spans="85:87" x14ac:dyDescent="0.25">
      <c r="CG8257" s="768"/>
      <c r="CH8257" s="768"/>
      <c r="CI8257" s="850"/>
    </row>
    <row r="8258" spans="85:87" x14ac:dyDescent="0.25">
      <c r="CG8258" s="768"/>
      <c r="CH8258" s="768"/>
      <c r="CI8258" s="850"/>
    </row>
    <row r="8259" spans="85:87" x14ac:dyDescent="0.25">
      <c r="CG8259" s="768"/>
      <c r="CH8259" s="768"/>
      <c r="CI8259" s="850"/>
    </row>
    <row r="8260" spans="85:87" x14ac:dyDescent="0.25">
      <c r="CG8260" s="768"/>
      <c r="CH8260" s="768"/>
      <c r="CI8260" s="850"/>
    </row>
    <row r="8261" spans="85:87" x14ac:dyDescent="0.25">
      <c r="CG8261" s="768"/>
      <c r="CH8261" s="768"/>
      <c r="CI8261" s="850"/>
    </row>
    <row r="8262" spans="85:87" x14ac:dyDescent="0.25">
      <c r="CG8262" s="768"/>
      <c r="CH8262" s="768"/>
      <c r="CI8262" s="850"/>
    </row>
    <row r="8263" spans="85:87" x14ac:dyDescent="0.25">
      <c r="CG8263" s="768"/>
      <c r="CH8263" s="768"/>
      <c r="CI8263" s="850"/>
    </row>
    <row r="8264" spans="85:87" x14ac:dyDescent="0.25">
      <c r="CG8264" s="768"/>
      <c r="CH8264" s="768"/>
      <c r="CI8264" s="850"/>
    </row>
    <row r="8265" spans="85:87" x14ac:dyDescent="0.25">
      <c r="CG8265" s="768"/>
      <c r="CH8265" s="768"/>
      <c r="CI8265" s="850"/>
    </row>
    <row r="8266" spans="85:87" x14ac:dyDescent="0.25">
      <c r="CG8266" s="768"/>
      <c r="CH8266" s="768"/>
      <c r="CI8266" s="850"/>
    </row>
    <row r="8267" spans="85:87" x14ac:dyDescent="0.25">
      <c r="CG8267" s="768"/>
      <c r="CH8267" s="768"/>
      <c r="CI8267" s="850"/>
    </row>
    <row r="8268" spans="85:87" x14ac:dyDescent="0.25">
      <c r="CG8268" s="768"/>
      <c r="CH8268" s="768"/>
      <c r="CI8268" s="850"/>
    </row>
    <row r="8269" spans="85:87" x14ac:dyDescent="0.25">
      <c r="CG8269" s="768"/>
      <c r="CH8269" s="768"/>
      <c r="CI8269" s="850"/>
    </row>
    <row r="8270" spans="85:87" x14ac:dyDescent="0.25">
      <c r="CG8270" s="768"/>
      <c r="CH8270" s="768"/>
      <c r="CI8270" s="850"/>
    </row>
    <row r="8271" spans="85:87" x14ac:dyDescent="0.25">
      <c r="CG8271" s="768"/>
      <c r="CH8271" s="768"/>
      <c r="CI8271" s="850"/>
    </row>
    <row r="8272" spans="85:87" x14ac:dyDescent="0.25">
      <c r="CG8272" s="768"/>
      <c r="CH8272" s="768"/>
      <c r="CI8272" s="850"/>
    </row>
    <row r="8273" spans="85:87" x14ac:dyDescent="0.25">
      <c r="CG8273" s="768"/>
      <c r="CH8273" s="768"/>
      <c r="CI8273" s="850"/>
    </row>
    <row r="8274" spans="85:87" x14ac:dyDescent="0.25">
      <c r="CG8274" s="768"/>
      <c r="CH8274" s="768"/>
      <c r="CI8274" s="850"/>
    </row>
    <row r="8275" spans="85:87" x14ac:dyDescent="0.25">
      <c r="CG8275" s="768"/>
      <c r="CH8275" s="768"/>
      <c r="CI8275" s="850"/>
    </row>
    <row r="8276" spans="85:87" x14ac:dyDescent="0.25">
      <c r="CG8276" s="768"/>
      <c r="CH8276" s="768"/>
      <c r="CI8276" s="850"/>
    </row>
    <row r="8277" spans="85:87" x14ac:dyDescent="0.25">
      <c r="CG8277" s="768"/>
      <c r="CH8277" s="768"/>
      <c r="CI8277" s="850"/>
    </row>
    <row r="8278" spans="85:87" x14ac:dyDescent="0.25">
      <c r="CG8278" s="768"/>
      <c r="CH8278" s="768"/>
      <c r="CI8278" s="850"/>
    </row>
    <row r="8279" spans="85:87" x14ac:dyDescent="0.25">
      <c r="CG8279" s="768"/>
      <c r="CH8279" s="768"/>
      <c r="CI8279" s="850"/>
    </row>
    <row r="8280" spans="85:87" x14ac:dyDescent="0.25">
      <c r="CG8280" s="768"/>
      <c r="CH8280" s="768"/>
      <c r="CI8280" s="850"/>
    </row>
    <row r="8281" spans="85:87" x14ac:dyDescent="0.25">
      <c r="CG8281" s="768"/>
      <c r="CH8281" s="768"/>
      <c r="CI8281" s="850"/>
    </row>
    <row r="8282" spans="85:87" x14ac:dyDescent="0.25">
      <c r="CG8282" s="768"/>
      <c r="CH8282" s="768"/>
      <c r="CI8282" s="850"/>
    </row>
    <row r="8283" spans="85:87" x14ac:dyDescent="0.25">
      <c r="CG8283" s="768"/>
      <c r="CH8283" s="768"/>
      <c r="CI8283" s="850"/>
    </row>
    <row r="8284" spans="85:87" x14ac:dyDescent="0.25">
      <c r="CG8284" s="768"/>
      <c r="CH8284" s="768"/>
      <c r="CI8284" s="850"/>
    </row>
    <row r="8285" spans="85:87" x14ac:dyDescent="0.25">
      <c r="CG8285" s="768"/>
      <c r="CH8285" s="768"/>
      <c r="CI8285" s="850"/>
    </row>
    <row r="8286" spans="85:87" x14ac:dyDescent="0.25">
      <c r="CG8286" s="768"/>
      <c r="CH8286" s="768"/>
      <c r="CI8286" s="850"/>
    </row>
    <row r="8287" spans="85:87" x14ac:dyDescent="0.25">
      <c r="CG8287" s="768"/>
      <c r="CH8287" s="768"/>
      <c r="CI8287" s="850"/>
    </row>
    <row r="8288" spans="85:87" x14ac:dyDescent="0.25">
      <c r="CG8288" s="768"/>
      <c r="CH8288" s="768"/>
      <c r="CI8288" s="850"/>
    </row>
    <row r="8289" spans="85:87" x14ac:dyDescent="0.25">
      <c r="CG8289" s="768"/>
      <c r="CH8289" s="768"/>
      <c r="CI8289" s="850"/>
    </row>
    <row r="8290" spans="85:87" x14ac:dyDescent="0.25">
      <c r="CG8290" s="768"/>
      <c r="CH8290" s="768"/>
      <c r="CI8290" s="850"/>
    </row>
    <row r="8291" spans="85:87" x14ac:dyDescent="0.25">
      <c r="CG8291" s="768"/>
      <c r="CH8291" s="768"/>
      <c r="CI8291" s="850"/>
    </row>
    <row r="8292" spans="85:87" x14ac:dyDescent="0.25">
      <c r="CG8292" s="768"/>
      <c r="CH8292" s="768"/>
      <c r="CI8292" s="850"/>
    </row>
    <row r="8293" spans="85:87" x14ac:dyDescent="0.25">
      <c r="CG8293" s="768"/>
      <c r="CH8293" s="768"/>
      <c r="CI8293" s="850"/>
    </row>
    <row r="8294" spans="85:87" x14ac:dyDescent="0.25">
      <c r="CG8294" s="768"/>
      <c r="CH8294" s="768"/>
      <c r="CI8294" s="850"/>
    </row>
    <row r="8295" spans="85:87" x14ac:dyDescent="0.25">
      <c r="CG8295" s="768"/>
      <c r="CH8295" s="768"/>
      <c r="CI8295" s="850"/>
    </row>
    <row r="8296" spans="85:87" x14ac:dyDescent="0.25">
      <c r="CG8296" s="768"/>
      <c r="CH8296" s="768"/>
      <c r="CI8296" s="850"/>
    </row>
    <row r="8297" spans="85:87" x14ac:dyDescent="0.25">
      <c r="CG8297" s="768"/>
      <c r="CH8297" s="768"/>
      <c r="CI8297" s="850"/>
    </row>
    <row r="8298" spans="85:87" x14ac:dyDescent="0.25">
      <c r="CG8298" s="768"/>
      <c r="CH8298" s="768"/>
      <c r="CI8298" s="850"/>
    </row>
    <row r="8299" spans="85:87" x14ac:dyDescent="0.25">
      <c r="CG8299" s="768"/>
      <c r="CH8299" s="768"/>
      <c r="CI8299" s="850"/>
    </row>
    <row r="8300" spans="85:87" x14ac:dyDescent="0.25">
      <c r="CG8300" s="768"/>
      <c r="CH8300" s="768"/>
      <c r="CI8300" s="850"/>
    </row>
    <row r="8301" spans="85:87" x14ac:dyDescent="0.25">
      <c r="CG8301" s="768"/>
      <c r="CH8301" s="768"/>
      <c r="CI8301" s="850"/>
    </row>
    <row r="8302" spans="85:87" x14ac:dyDescent="0.25">
      <c r="CG8302" s="768"/>
      <c r="CH8302" s="768"/>
      <c r="CI8302" s="850"/>
    </row>
    <row r="8303" spans="85:87" x14ac:dyDescent="0.25">
      <c r="CG8303" s="768"/>
      <c r="CH8303" s="768"/>
      <c r="CI8303" s="850"/>
    </row>
    <row r="8304" spans="85:87" x14ac:dyDescent="0.25">
      <c r="CG8304" s="768"/>
      <c r="CH8304" s="768"/>
      <c r="CI8304" s="850"/>
    </row>
    <row r="8305" spans="85:87" x14ac:dyDescent="0.25">
      <c r="CG8305" s="768"/>
      <c r="CH8305" s="768"/>
      <c r="CI8305" s="850"/>
    </row>
    <row r="8306" spans="85:87" x14ac:dyDescent="0.25">
      <c r="CG8306" s="768"/>
      <c r="CH8306" s="768"/>
      <c r="CI8306" s="850"/>
    </row>
    <row r="8307" spans="85:87" x14ac:dyDescent="0.25">
      <c r="CG8307" s="768"/>
      <c r="CH8307" s="768"/>
      <c r="CI8307" s="850"/>
    </row>
    <row r="8308" spans="85:87" x14ac:dyDescent="0.25">
      <c r="CG8308" s="768"/>
      <c r="CH8308" s="768"/>
      <c r="CI8308" s="850"/>
    </row>
    <row r="8309" spans="85:87" x14ac:dyDescent="0.25">
      <c r="CG8309" s="768"/>
      <c r="CH8309" s="768"/>
      <c r="CI8309" s="850"/>
    </row>
    <row r="8310" spans="85:87" x14ac:dyDescent="0.25">
      <c r="CG8310" s="768"/>
      <c r="CH8310" s="768"/>
      <c r="CI8310" s="850"/>
    </row>
    <row r="8311" spans="85:87" x14ac:dyDescent="0.25">
      <c r="CG8311" s="768"/>
      <c r="CH8311" s="768"/>
      <c r="CI8311" s="850"/>
    </row>
    <row r="8312" spans="85:87" x14ac:dyDescent="0.25">
      <c r="CG8312" s="768"/>
      <c r="CH8312" s="768"/>
      <c r="CI8312" s="850"/>
    </row>
    <row r="8313" spans="85:87" x14ac:dyDescent="0.25">
      <c r="CG8313" s="768"/>
      <c r="CH8313" s="768"/>
      <c r="CI8313" s="850"/>
    </row>
    <row r="8314" spans="85:87" x14ac:dyDescent="0.25">
      <c r="CG8314" s="768"/>
      <c r="CH8314" s="768"/>
      <c r="CI8314" s="850"/>
    </row>
    <row r="8315" spans="85:87" x14ac:dyDescent="0.25">
      <c r="CG8315" s="768"/>
      <c r="CH8315" s="768"/>
      <c r="CI8315" s="850"/>
    </row>
    <row r="8316" spans="85:87" x14ac:dyDescent="0.25">
      <c r="CG8316" s="768"/>
      <c r="CH8316" s="768"/>
      <c r="CI8316" s="850"/>
    </row>
    <row r="8317" spans="85:87" x14ac:dyDescent="0.25">
      <c r="CG8317" s="768"/>
      <c r="CH8317" s="768"/>
      <c r="CI8317" s="850"/>
    </row>
    <row r="8318" spans="85:87" x14ac:dyDescent="0.25">
      <c r="CG8318" s="768"/>
      <c r="CH8318" s="768"/>
      <c r="CI8318" s="850"/>
    </row>
    <row r="8319" spans="85:87" x14ac:dyDescent="0.25">
      <c r="CG8319" s="768"/>
      <c r="CH8319" s="768"/>
      <c r="CI8319" s="850"/>
    </row>
    <row r="8320" spans="85:87" x14ac:dyDescent="0.25">
      <c r="CG8320" s="768"/>
      <c r="CH8320" s="768"/>
      <c r="CI8320" s="850"/>
    </row>
    <row r="8321" spans="85:87" x14ac:dyDescent="0.25">
      <c r="CG8321" s="768"/>
      <c r="CH8321" s="768"/>
      <c r="CI8321" s="850"/>
    </row>
    <row r="8322" spans="85:87" x14ac:dyDescent="0.25">
      <c r="CG8322" s="768"/>
      <c r="CH8322" s="768"/>
      <c r="CI8322" s="850"/>
    </row>
    <row r="8323" spans="85:87" x14ac:dyDescent="0.25">
      <c r="CG8323" s="768"/>
      <c r="CH8323" s="768"/>
      <c r="CI8323" s="850"/>
    </row>
    <row r="8324" spans="85:87" x14ac:dyDescent="0.25">
      <c r="CG8324" s="768"/>
      <c r="CH8324" s="768"/>
      <c r="CI8324" s="850"/>
    </row>
    <row r="8325" spans="85:87" x14ac:dyDescent="0.25">
      <c r="CG8325" s="768"/>
      <c r="CH8325" s="768"/>
      <c r="CI8325" s="850"/>
    </row>
    <row r="8326" spans="85:87" x14ac:dyDescent="0.25">
      <c r="CG8326" s="768"/>
      <c r="CH8326" s="768"/>
      <c r="CI8326" s="850"/>
    </row>
    <row r="8327" spans="85:87" x14ac:dyDescent="0.25">
      <c r="CG8327" s="768"/>
      <c r="CH8327" s="768"/>
      <c r="CI8327" s="850"/>
    </row>
    <row r="8328" spans="85:87" x14ac:dyDescent="0.25">
      <c r="CG8328" s="768"/>
      <c r="CH8328" s="768"/>
      <c r="CI8328" s="850"/>
    </row>
    <row r="8329" spans="85:87" x14ac:dyDescent="0.25">
      <c r="CG8329" s="768"/>
      <c r="CH8329" s="768"/>
      <c r="CI8329" s="850"/>
    </row>
    <row r="8330" spans="85:87" x14ac:dyDescent="0.25">
      <c r="CG8330" s="768"/>
      <c r="CH8330" s="768"/>
      <c r="CI8330" s="850"/>
    </row>
    <row r="8331" spans="85:87" x14ac:dyDescent="0.25">
      <c r="CG8331" s="768"/>
      <c r="CH8331" s="768"/>
      <c r="CI8331" s="850"/>
    </row>
    <row r="8332" spans="85:87" x14ac:dyDescent="0.25">
      <c r="CG8332" s="768"/>
      <c r="CH8332" s="768"/>
      <c r="CI8332" s="850"/>
    </row>
    <row r="8333" spans="85:87" x14ac:dyDescent="0.25">
      <c r="CG8333" s="768"/>
      <c r="CH8333" s="768"/>
      <c r="CI8333" s="850"/>
    </row>
    <row r="8334" spans="85:87" x14ac:dyDescent="0.25">
      <c r="CG8334" s="768"/>
      <c r="CH8334" s="768"/>
      <c r="CI8334" s="850"/>
    </row>
    <row r="8335" spans="85:87" x14ac:dyDescent="0.25">
      <c r="CG8335" s="768"/>
      <c r="CH8335" s="768"/>
      <c r="CI8335" s="850"/>
    </row>
    <row r="8336" spans="85:87" x14ac:dyDescent="0.25">
      <c r="CG8336" s="768"/>
      <c r="CH8336" s="768"/>
      <c r="CI8336" s="850"/>
    </row>
    <row r="8337" spans="85:87" x14ac:dyDescent="0.25">
      <c r="CG8337" s="768"/>
      <c r="CH8337" s="768"/>
      <c r="CI8337" s="850"/>
    </row>
    <row r="8338" spans="85:87" x14ac:dyDescent="0.25">
      <c r="CG8338" s="768"/>
      <c r="CH8338" s="768"/>
      <c r="CI8338" s="850"/>
    </row>
    <row r="8339" spans="85:87" x14ac:dyDescent="0.25">
      <c r="CG8339" s="768"/>
      <c r="CH8339" s="768"/>
      <c r="CI8339" s="850"/>
    </row>
    <row r="8340" spans="85:87" x14ac:dyDescent="0.25">
      <c r="CG8340" s="768"/>
      <c r="CH8340" s="768"/>
      <c r="CI8340" s="850"/>
    </row>
    <row r="8341" spans="85:87" x14ac:dyDescent="0.25">
      <c r="CG8341" s="768"/>
      <c r="CH8341" s="768"/>
      <c r="CI8341" s="850"/>
    </row>
    <row r="8342" spans="85:87" x14ac:dyDescent="0.25">
      <c r="CG8342" s="768"/>
      <c r="CH8342" s="768"/>
      <c r="CI8342" s="850"/>
    </row>
    <row r="8343" spans="85:87" x14ac:dyDescent="0.25">
      <c r="CG8343" s="768"/>
      <c r="CH8343" s="768"/>
      <c r="CI8343" s="850"/>
    </row>
    <row r="8344" spans="85:87" x14ac:dyDescent="0.25">
      <c r="CG8344" s="768"/>
      <c r="CH8344" s="768"/>
      <c r="CI8344" s="850"/>
    </row>
    <row r="8345" spans="85:87" x14ac:dyDescent="0.25">
      <c r="CG8345" s="768"/>
      <c r="CH8345" s="768"/>
      <c r="CI8345" s="850"/>
    </row>
    <row r="8346" spans="85:87" x14ac:dyDescent="0.25">
      <c r="CG8346" s="768"/>
      <c r="CH8346" s="768"/>
      <c r="CI8346" s="850"/>
    </row>
    <row r="8347" spans="85:87" x14ac:dyDescent="0.25">
      <c r="CG8347" s="768"/>
      <c r="CH8347" s="768"/>
      <c r="CI8347" s="850"/>
    </row>
    <row r="8348" spans="85:87" x14ac:dyDescent="0.25">
      <c r="CG8348" s="768"/>
      <c r="CH8348" s="768"/>
      <c r="CI8348" s="850"/>
    </row>
    <row r="8349" spans="85:87" x14ac:dyDescent="0.25">
      <c r="CG8349" s="768"/>
      <c r="CH8349" s="768"/>
      <c r="CI8349" s="850"/>
    </row>
    <row r="8350" spans="85:87" x14ac:dyDescent="0.25">
      <c r="CG8350" s="768"/>
      <c r="CH8350" s="768"/>
      <c r="CI8350" s="850"/>
    </row>
    <row r="8351" spans="85:87" x14ac:dyDescent="0.25">
      <c r="CG8351" s="768"/>
      <c r="CH8351" s="768"/>
      <c r="CI8351" s="850"/>
    </row>
    <row r="8352" spans="85:87" x14ac:dyDescent="0.25">
      <c r="CG8352" s="768"/>
      <c r="CH8352" s="768"/>
      <c r="CI8352" s="850"/>
    </row>
    <row r="8353" spans="85:87" x14ac:dyDescent="0.25">
      <c r="CG8353" s="768"/>
      <c r="CH8353" s="768"/>
      <c r="CI8353" s="850"/>
    </row>
    <row r="8354" spans="85:87" x14ac:dyDescent="0.25">
      <c r="CG8354" s="768"/>
      <c r="CH8354" s="768"/>
      <c r="CI8354" s="850"/>
    </row>
    <row r="8355" spans="85:87" x14ac:dyDescent="0.25">
      <c r="CG8355" s="768"/>
      <c r="CH8355" s="768"/>
      <c r="CI8355" s="850"/>
    </row>
    <row r="8356" spans="85:87" x14ac:dyDescent="0.25">
      <c r="CG8356" s="768"/>
      <c r="CH8356" s="768"/>
      <c r="CI8356" s="850"/>
    </row>
    <row r="8357" spans="85:87" x14ac:dyDescent="0.25">
      <c r="CG8357" s="768"/>
      <c r="CH8357" s="768"/>
      <c r="CI8357" s="850"/>
    </row>
    <row r="8358" spans="85:87" x14ac:dyDescent="0.25">
      <c r="CG8358" s="768"/>
      <c r="CH8358" s="768"/>
      <c r="CI8358" s="850"/>
    </row>
    <row r="8359" spans="85:87" x14ac:dyDescent="0.25">
      <c r="CG8359" s="768"/>
      <c r="CH8359" s="768"/>
      <c r="CI8359" s="850"/>
    </row>
    <row r="8360" spans="85:87" x14ac:dyDescent="0.25">
      <c r="CG8360" s="768"/>
      <c r="CH8360" s="768"/>
      <c r="CI8360" s="850"/>
    </row>
    <row r="8361" spans="85:87" x14ac:dyDescent="0.25">
      <c r="CG8361" s="768"/>
      <c r="CH8361" s="768"/>
      <c r="CI8361" s="850"/>
    </row>
    <row r="8362" spans="85:87" x14ac:dyDescent="0.25">
      <c r="CG8362" s="768"/>
      <c r="CH8362" s="768"/>
      <c r="CI8362" s="850"/>
    </row>
    <row r="8363" spans="85:87" x14ac:dyDescent="0.25">
      <c r="CG8363" s="768"/>
      <c r="CH8363" s="768"/>
      <c r="CI8363" s="850"/>
    </row>
    <row r="8364" spans="85:87" x14ac:dyDescent="0.25">
      <c r="CG8364" s="768"/>
      <c r="CH8364" s="768"/>
      <c r="CI8364" s="850"/>
    </row>
    <row r="8365" spans="85:87" x14ac:dyDescent="0.25">
      <c r="CG8365" s="768"/>
      <c r="CH8365" s="768"/>
      <c r="CI8365" s="850"/>
    </row>
    <row r="8366" spans="85:87" x14ac:dyDescent="0.25">
      <c r="CG8366" s="768"/>
      <c r="CH8366" s="768"/>
      <c r="CI8366" s="850"/>
    </row>
    <row r="8367" spans="85:87" x14ac:dyDescent="0.25">
      <c r="CG8367" s="768"/>
      <c r="CH8367" s="768"/>
      <c r="CI8367" s="850"/>
    </row>
    <row r="8368" spans="85:87" x14ac:dyDescent="0.25">
      <c r="CG8368" s="768"/>
      <c r="CH8368" s="768"/>
      <c r="CI8368" s="850"/>
    </row>
    <row r="8369" spans="85:87" x14ac:dyDescent="0.25">
      <c r="CG8369" s="768"/>
      <c r="CH8369" s="768"/>
      <c r="CI8369" s="850"/>
    </row>
    <row r="8370" spans="85:87" x14ac:dyDescent="0.25">
      <c r="CG8370" s="768"/>
      <c r="CH8370" s="768"/>
      <c r="CI8370" s="850"/>
    </row>
    <row r="8371" spans="85:87" x14ac:dyDescent="0.25">
      <c r="CG8371" s="768"/>
      <c r="CH8371" s="768"/>
      <c r="CI8371" s="850"/>
    </row>
    <row r="8372" spans="85:87" x14ac:dyDescent="0.25">
      <c r="CG8372" s="768"/>
      <c r="CH8372" s="768"/>
      <c r="CI8372" s="850"/>
    </row>
    <row r="8373" spans="85:87" x14ac:dyDescent="0.25">
      <c r="CG8373" s="768"/>
      <c r="CH8373" s="768"/>
      <c r="CI8373" s="850"/>
    </row>
    <row r="8374" spans="85:87" x14ac:dyDescent="0.25">
      <c r="CG8374" s="768"/>
      <c r="CH8374" s="768"/>
      <c r="CI8374" s="850"/>
    </row>
    <row r="8375" spans="85:87" x14ac:dyDescent="0.25">
      <c r="CG8375" s="768"/>
      <c r="CH8375" s="768"/>
      <c r="CI8375" s="850"/>
    </row>
    <row r="8376" spans="85:87" x14ac:dyDescent="0.25">
      <c r="CG8376" s="768"/>
      <c r="CH8376" s="768"/>
      <c r="CI8376" s="850"/>
    </row>
    <row r="8377" spans="85:87" x14ac:dyDescent="0.25">
      <c r="CG8377" s="768"/>
      <c r="CH8377" s="768"/>
      <c r="CI8377" s="850"/>
    </row>
    <row r="8378" spans="85:87" x14ac:dyDescent="0.25">
      <c r="CG8378" s="768"/>
      <c r="CH8378" s="768"/>
      <c r="CI8378" s="850"/>
    </row>
    <row r="8379" spans="85:87" x14ac:dyDescent="0.25">
      <c r="CG8379" s="768"/>
      <c r="CH8379" s="768"/>
      <c r="CI8379" s="850"/>
    </row>
    <row r="8380" spans="85:87" x14ac:dyDescent="0.25">
      <c r="CG8380" s="768"/>
      <c r="CH8380" s="768"/>
      <c r="CI8380" s="850"/>
    </row>
    <row r="8381" spans="85:87" x14ac:dyDescent="0.25">
      <c r="CG8381" s="768"/>
      <c r="CH8381" s="768"/>
      <c r="CI8381" s="850"/>
    </row>
    <row r="8382" spans="85:87" x14ac:dyDescent="0.25">
      <c r="CG8382" s="768"/>
      <c r="CH8382" s="768"/>
      <c r="CI8382" s="850"/>
    </row>
    <row r="8383" spans="85:87" x14ac:dyDescent="0.25">
      <c r="CG8383" s="768"/>
      <c r="CH8383" s="768"/>
      <c r="CI8383" s="850"/>
    </row>
    <row r="8384" spans="85:87" x14ac:dyDescent="0.25">
      <c r="CG8384" s="768"/>
      <c r="CH8384" s="768"/>
      <c r="CI8384" s="850"/>
    </row>
    <row r="8385" spans="85:87" x14ac:dyDescent="0.25">
      <c r="CG8385" s="768"/>
      <c r="CH8385" s="768"/>
      <c r="CI8385" s="850"/>
    </row>
    <row r="8386" spans="85:87" x14ac:dyDescent="0.25">
      <c r="CG8386" s="768"/>
      <c r="CH8386" s="768"/>
      <c r="CI8386" s="850"/>
    </row>
    <row r="8387" spans="85:87" x14ac:dyDescent="0.25">
      <c r="CG8387" s="768"/>
      <c r="CH8387" s="768"/>
      <c r="CI8387" s="850"/>
    </row>
    <row r="8388" spans="85:87" x14ac:dyDescent="0.25">
      <c r="CG8388" s="768"/>
      <c r="CH8388" s="768"/>
      <c r="CI8388" s="850"/>
    </row>
    <row r="8389" spans="85:87" x14ac:dyDescent="0.25">
      <c r="CG8389" s="768"/>
      <c r="CH8389" s="768"/>
      <c r="CI8389" s="850"/>
    </row>
    <row r="8390" spans="85:87" x14ac:dyDescent="0.25">
      <c r="CG8390" s="768"/>
      <c r="CH8390" s="768"/>
      <c r="CI8390" s="850"/>
    </row>
    <row r="8391" spans="85:87" x14ac:dyDescent="0.25">
      <c r="CG8391" s="768"/>
      <c r="CH8391" s="768"/>
      <c r="CI8391" s="850"/>
    </row>
    <row r="8392" spans="85:87" x14ac:dyDescent="0.25">
      <c r="CG8392" s="768"/>
      <c r="CH8392" s="768"/>
      <c r="CI8392" s="850"/>
    </row>
    <row r="8393" spans="85:87" x14ac:dyDescent="0.25">
      <c r="CG8393" s="768"/>
      <c r="CH8393" s="768"/>
      <c r="CI8393" s="850"/>
    </row>
    <row r="8394" spans="85:87" x14ac:dyDescent="0.25">
      <c r="CG8394" s="768"/>
      <c r="CH8394" s="768"/>
      <c r="CI8394" s="850"/>
    </row>
    <row r="8395" spans="85:87" x14ac:dyDescent="0.25">
      <c r="CG8395" s="768"/>
      <c r="CH8395" s="768"/>
      <c r="CI8395" s="850"/>
    </row>
    <row r="8396" spans="85:87" x14ac:dyDescent="0.25">
      <c r="CG8396" s="768"/>
      <c r="CH8396" s="768"/>
      <c r="CI8396" s="850"/>
    </row>
    <row r="8397" spans="85:87" x14ac:dyDescent="0.25">
      <c r="CG8397" s="768"/>
      <c r="CH8397" s="768"/>
      <c r="CI8397" s="850"/>
    </row>
    <row r="8398" spans="85:87" x14ac:dyDescent="0.25">
      <c r="CG8398" s="768"/>
      <c r="CH8398" s="768"/>
      <c r="CI8398" s="850"/>
    </row>
    <row r="8399" spans="85:87" x14ac:dyDescent="0.25">
      <c r="CG8399" s="768"/>
      <c r="CH8399" s="768"/>
      <c r="CI8399" s="850"/>
    </row>
    <row r="8400" spans="85:87" x14ac:dyDescent="0.25">
      <c r="CG8400" s="768"/>
      <c r="CH8400" s="768"/>
      <c r="CI8400" s="850"/>
    </row>
    <row r="8401" spans="85:87" x14ac:dyDescent="0.25">
      <c r="CG8401" s="768"/>
      <c r="CH8401" s="768"/>
      <c r="CI8401" s="850"/>
    </row>
    <row r="8402" spans="85:87" x14ac:dyDescent="0.25">
      <c r="CG8402" s="768"/>
      <c r="CH8402" s="768"/>
      <c r="CI8402" s="850"/>
    </row>
    <row r="8403" spans="85:87" x14ac:dyDescent="0.25">
      <c r="CG8403" s="768"/>
      <c r="CH8403" s="768"/>
      <c r="CI8403" s="850"/>
    </row>
    <row r="8404" spans="85:87" x14ac:dyDescent="0.25">
      <c r="CG8404" s="768"/>
      <c r="CH8404" s="768"/>
      <c r="CI8404" s="850"/>
    </row>
    <row r="8405" spans="85:87" x14ac:dyDescent="0.25">
      <c r="CG8405" s="768"/>
      <c r="CH8405" s="768"/>
      <c r="CI8405" s="850"/>
    </row>
    <row r="8406" spans="85:87" x14ac:dyDescent="0.25">
      <c r="CG8406" s="768"/>
      <c r="CH8406" s="768"/>
      <c r="CI8406" s="850"/>
    </row>
    <row r="8407" spans="85:87" x14ac:dyDescent="0.25">
      <c r="CG8407" s="768"/>
      <c r="CH8407" s="768"/>
      <c r="CI8407" s="850"/>
    </row>
    <row r="8408" spans="85:87" x14ac:dyDescent="0.25">
      <c r="CG8408" s="768"/>
      <c r="CH8408" s="768"/>
      <c r="CI8408" s="850"/>
    </row>
    <row r="8409" spans="85:87" x14ac:dyDescent="0.25">
      <c r="CG8409" s="768"/>
      <c r="CH8409" s="768"/>
      <c r="CI8409" s="850"/>
    </row>
    <row r="8410" spans="85:87" x14ac:dyDescent="0.25">
      <c r="CG8410" s="768"/>
      <c r="CH8410" s="768"/>
      <c r="CI8410" s="850"/>
    </row>
    <row r="8411" spans="85:87" x14ac:dyDescent="0.25">
      <c r="CG8411" s="768"/>
      <c r="CH8411" s="768"/>
      <c r="CI8411" s="850"/>
    </row>
    <row r="8412" spans="85:87" x14ac:dyDescent="0.25">
      <c r="CG8412" s="768"/>
      <c r="CH8412" s="768"/>
      <c r="CI8412" s="850"/>
    </row>
    <row r="8413" spans="85:87" x14ac:dyDescent="0.25">
      <c r="CG8413" s="768"/>
      <c r="CH8413" s="768"/>
      <c r="CI8413" s="850"/>
    </row>
    <row r="8414" spans="85:87" x14ac:dyDescent="0.25">
      <c r="CG8414" s="768"/>
      <c r="CH8414" s="768"/>
      <c r="CI8414" s="850"/>
    </row>
    <row r="8415" spans="85:87" x14ac:dyDescent="0.25">
      <c r="CG8415" s="768"/>
      <c r="CH8415" s="768"/>
      <c r="CI8415" s="850"/>
    </row>
    <row r="8416" spans="85:87" x14ac:dyDescent="0.25">
      <c r="CG8416" s="768"/>
      <c r="CH8416" s="768"/>
      <c r="CI8416" s="850"/>
    </row>
    <row r="8417" spans="85:87" x14ac:dyDescent="0.25">
      <c r="CG8417" s="768"/>
      <c r="CH8417" s="768"/>
      <c r="CI8417" s="850"/>
    </row>
    <row r="8418" spans="85:87" x14ac:dyDescent="0.25">
      <c r="CG8418" s="768"/>
      <c r="CH8418" s="768"/>
      <c r="CI8418" s="850"/>
    </row>
    <row r="8419" spans="85:87" x14ac:dyDescent="0.25">
      <c r="CG8419" s="768"/>
      <c r="CH8419" s="768"/>
      <c r="CI8419" s="850"/>
    </row>
    <row r="8420" spans="85:87" x14ac:dyDescent="0.25">
      <c r="CG8420" s="768"/>
      <c r="CH8420" s="768"/>
      <c r="CI8420" s="850"/>
    </row>
    <row r="8421" spans="85:87" x14ac:dyDescent="0.25">
      <c r="CG8421" s="768"/>
      <c r="CH8421" s="768"/>
      <c r="CI8421" s="850"/>
    </row>
    <row r="8422" spans="85:87" x14ac:dyDescent="0.25">
      <c r="CG8422" s="768"/>
      <c r="CH8422" s="768"/>
      <c r="CI8422" s="850"/>
    </row>
    <row r="8423" spans="85:87" x14ac:dyDescent="0.25">
      <c r="CG8423" s="768"/>
      <c r="CH8423" s="768"/>
      <c r="CI8423" s="850"/>
    </row>
    <row r="8424" spans="85:87" x14ac:dyDescent="0.25">
      <c r="CG8424" s="768"/>
      <c r="CH8424" s="768"/>
      <c r="CI8424" s="850"/>
    </row>
    <row r="8425" spans="85:87" x14ac:dyDescent="0.25">
      <c r="CG8425" s="768"/>
      <c r="CH8425" s="768"/>
      <c r="CI8425" s="850"/>
    </row>
    <row r="8426" spans="85:87" x14ac:dyDescent="0.25">
      <c r="CG8426" s="768"/>
      <c r="CH8426" s="768"/>
      <c r="CI8426" s="850"/>
    </row>
    <row r="8427" spans="85:87" x14ac:dyDescent="0.25">
      <c r="CG8427" s="768"/>
      <c r="CH8427" s="768"/>
      <c r="CI8427" s="850"/>
    </row>
    <row r="8428" spans="85:87" x14ac:dyDescent="0.25">
      <c r="CG8428" s="768"/>
      <c r="CH8428" s="768"/>
      <c r="CI8428" s="850"/>
    </row>
    <row r="8429" spans="85:87" x14ac:dyDescent="0.25">
      <c r="CG8429" s="768"/>
      <c r="CH8429" s="768"/>
      <c r="CI8429" s="850"/>
    </row>
    <row r="8430" spans="85:87" x14ac:dyDescent="0.25">
      <c r="CG8430" s="768"/>
      <c r="CH8430" s="768"/>
      <c r="CI8430" s="850"/>
    </row>
    <row r="8431" spans="85:87" x14ac:dyDescent="0.25">
      <c r="CG8431" s="768"/>
      <c r="CH8431" s="768"/>
      <c r="CI8431" s="850"/>
    </row>
    <row r="8432" spans="85:87" x14ac:dyDescent="0.25">
      <c r="CG8432" s="768"/>
      <c r="CH8432" s="768"/>
      <c r="CI8432" s="850"/>
    </row>
    <row r="8433" spans="85:87" x14ac:dyDescent="0.25">
      <c r="CG8433" s="768"/>
      <c r="CH8433" s="768"/>
      <c r="CI8433" s="850"/>
    </row>
    <row r="8434" spans="85:87" x14ac:dyDescent="0.25">
      <c r="CG8434" s="768"/>
      <c r="CH8434" s="768"/>
      <c r="CI8434" s="850"/>
    </row>
    <row r="8435" spans="85:87" x14ac:dyDescent="0.25">
      <c r="CG8435" s="768"/>
      <c r="CH8435" s="768"/>
      <c r="CI8435" s="850"/>
    </row>
    <row r="8436" spans="85:87" x14ac:dyDescent="0.25">
      <c r="CG8436" s="768"/>
      <c r="CH8436" s="768"/>
      <c r="CI8436" s="850"/>
    </row>
    <row r="8437" spans="85:87" x14ac:dyDescent="0.25">
      <c r="CG8437" s="768"/>
      <c r="CH8437" s="768"/>
      <c r="CI8437" s="850"/>
    </row>
    <row r="8438" spans="85:87" x14ac:dyDescent="0.25">
      <c r="CG8438" s="768"/>
      <c r="CH8438" s="768"/>
      <c r="CI8438" s="850"/>
    </row>
    <row r="8439" spans="85:87" x14ac:dyDescent="0.25">
      <c r="CG8439" s="768"/>
      <c r="CH8439" s="768"/>
      <c r="CI8439" s="850"/>
    </row>
    <row r="8440" spans="85:87" x14ac:dyDescent="0.25">
      <c r="CG8440" s="768"/>
      <c r="CH8440" s="768"/>
      <c r="CI8440" s="850"/>
    </row>
    <row r="8441" spans="85:87" x14ac:dyDescent="0.25">
      <c r="CG8441" s="768"/>
      <c r="CH8441" s="768"/>
      <c r="CI8441" s="850"/>
    </row>
    <row r="8442" spans="85:87" x14ac:dyDescent="0.25">
      <c r="CG8442" s="768"/>
      <c r="CH8442" s="768"/>
      <c r="CI8442" s="850"/>
    </row>
    <row r="8443" spans="85:87" x14ac:dyDescent="0.25">
      <c r="CG8443" s="768"/>
      <c r="CH8443" s="768"/>
      <c r="CI8443" s="850"/>
    </row>
    <row r="8444" spans="85:87" x14ac:dyDescent="0.25">
      <c r="CG8444" s="768"/>
      <c r="CH8444" s="768"/>
      <c r="CI8444" s="850"/>
    </row>
    <row r="8445" spans="85:87" x14ac:dyDescent="0.25">
      <c r="CG8445" s="768"/>
      <c r="CH8445" s="768"/>
      <c r="CI8445" s="850"/>
    </row>
    <row r="8446" spans="85:87" x14ac:dyDescent="0.25">
      <c r="CG8446" s="768"/>
      <c r="CH8446" s="768"/>
      <c r="CI8446" s="850"/>
    </row>
    <row r="8447" spans="85:87" x14ac:dyDescent="0.25">
      <c r="CG8447" s="768"/>
      <c r="CH8447" s="768"/>
      <c r="CI8447" s="850"/>
    </row>
    <row r="8448" spans="85:87" x14ac:dyDescent="0.25">
      <c r="CG8448" s="768"/>
      <c r="CH8448" s="768"/>
      <c r="CI8448" s="850"/>
    </row>
    <row r="8449" spans="85:87" x14ac:dyDescent="0.25">
      <c r="CG8449" s="768"/>
      <c r="CH8449" s="768"/>
      <c r="CI8449" s="850"/>
    </row>
    <row r="8450" spans="85:87" x14ac:dyDescent="0.25">
      <c r="CG8450" s="768"/>
      <c r="CH8450" s="768"/>
      <c r="CI8450" s="850"/>
    </row>
    <row r="8451" spans="85:87" x14ac:dyDescent="0.25">
      <c r="CG8451" s="768"/>
      <c r="CH8451" s="768"/>
      <c r="CI8451" s="850"/>
    </row>
    <row r="8452" spans="85:87" x14ac:dyDescent="0.25">
      <c r="CG8452" s="768"/>
      <c r="CH8452" s="768"/>
      <c r="CI8452" s="850"/>
    </row>
    <row r="8453" spans="85:87" x14ac:dyDescent="0.25">
      <c r="CG8453" s="768"/>
      <c r="CH8453" s="768"/>
      <c r="CI8453" s="850"/>
    </row>
    <row r="8454" spans="85:87" x14ac:dyDescent="0.25">
      <c r="CG8454" s="768"/>
      <c r="CH8454" s="768"/>
      <c r="CI8454" s="850"/>
    </row>
    <row r="8455" spans="85:87" x14ac:dyDescent="0.25">
      <c r="CG8455" s="768"/>
      <c r="CH8455" s="768"/>
      <c r="CI8455" s="850"/>
    </row>
    <row r="8456" spans="85:87" x14ac:dyDescent="0.25">
      <c r="CG8456" s="768"/>
      <c r="CH8456" s="768"/>
      <c r="CI8456" s="850"/>
    </row>
    <row r="8457" spans="85:87" x14ac:dyDescent="0.25">
      <c r="CG8457" s="768"/>
      <c r="CH8457" s="768"/>
      <c r="CI8457" s="850"/>
    </row>
    <row r="8458" spans="85:87" x14ac:dyDescent="0.25">
      <c r="CG8458" s="768"/>
      <c r="CH8458" s="768"/>
      <c r="CI8458" s="850"/>
    </row>
    <row r="8459" spans="85:87" x14ac:dyDescent="0.25">
      <c r="CG8459" s="768"/>
      <c r="CH8459" s="768"/>
      <c r="CI8459" s="850"/>
    </row>
    <row r="8460" spans="85:87" x14ac:dyDescent="0.25">
      <c r="CG8460" s="768"/>
      <c r="CH8460" s="768"/>
      <c r="CI8460" s="850"/>
    </row>
    <row r="8461" spans="85:87" x14ac:dyDescent="0.25">
      <c r="CG8461" s="768"/>
      <c r="CH8461" s="768"/>
      <c r="CI8461" s="850"/>
    </row>
    <row r="8462" spans="85:87" x14ac:dyDescent="0.25">
      <c r="CG8462" s="768"/>
      <c r="CH8462" s="768"/>
      <c r="CI8462" s="850"/>
    </row>
    <row r="8463" spans="85:87" x14ac:dyDescent="0.25">
      <c r="CG8463" s="768"/>
      <c r="CH8463" s="768"/>
      <c r="CI8463" s="850"/>
    </row>
    <row r="8464" spans="85:87" x14ac:dyDescent="0.25">
      <c r="CG8464" s="768"/>
      <c r="CH8464" s="768"/>
      <c r="CI8464" s="850"/>
    </row>
    <row r="8465" spans="85:87" x14ac:dyDescent="0.25">
      <c r="CG8465" s="768"/>
      <c r="CH8465" s="768"/>
      <c r="CI8465" s="850"/>
    </row>
    <row r="8466" spans="85:87" x14ac:dyDescent="0.25">
      <c r="CG8466" s="768"/>
      <c r="CH8466" s="768"/>
      <c r="CI8466" s="850"/>
    </row>
    <row r="8467" spans="85:87" x14ac:dyDescent="0.25">
      <c r="CG8467" s="768"/>
      <c r="CH8467" s="768"/>
      <c r="CI8467" s="850"/>
    </row>
    <row r="8468" spans="85:87" x14ac:dyDescent="0.25">
      <c r="CG8468" s="768"/>
      <c r="CH8468" s="768"/>
      <c r="CI8468" s="850"/>
    </row>
    <row r="8469" spans="85:87" x14ac:dyDescent="0.25">
      <c r="CG8469" s="768"/>
      <c r="CH8469" s="768"/>
      <c r="CI8469" s="850"/>
    </row>
    <row r="8470" spans="85:87" x14ac:dyDescent="0.25">
      <c r="CG8470" s="768"/>
      <c r="CH8470" s="768"/>
      <c r="CI8470" s="850"/>
    </row>
    <row r="8471" spans="85:87" x14ac:dyDescent="0.25">
      <c r="CG8471" s="768"/>
      <c r="CH8471" s="768"/>
      <c r="CI8471" s="850"/>
    </row>
    <row r="8472" spans="85:87" x14ac:dyDescent="0.25">
      <c r="CG8472" s="768"/>
      <c r="CH8472" s="768"/>
      <c r="CI8472" s="850"/>
    </row>
    <row r="8473" spans="85:87" x14ac:dyDescent="0.25">
      <c r="CG8473" s="768"/>
      <c r="CH8473" s="768"/>
      <c r="CI8473" s="850"/>
    </row>
    <row r="8474" spans="85:87" x14ac:dyDescent="0.25">
      <c r="CG8474" s="768"/>
      <c r="CH8474" s="768"/>
      <c r="CI8474" s="850"/>
    </row>
    <row r="8475" spans="85:87" x14ac:dyDescent="0.25">
      <c r="CG8475" s="768"/>
      <c r="CH8475" s="768"/>
      <c r="CI8475" s="850"/>
    </row>
    <row r="8476" spans="85:87" x14ac:dyDescent="0.25">
      <c r="CG8476" s="768"/>
      <c r="CH8476" s="768"/>
      <c r="CI8476" s="850"/>
    </row>
    <row r="8477" spans="85:87" x14ac:dyDescent="0.25">
      <c r="CG8477" s="768"/>
      <c r="CH8477" s="768"/>
      <c r="CI8477" s="850"/>
    </row>
    <row r="8478" spans="85:87" x14ac:dyDescent="0.25">
      <c r="CG8478" s="768"/>
      <c r="CH8478" s="768"/>
      <c r="CI8478" s="850"/>
    </row>
    <row r="8479" spans="85:87" x14ac:dyDescent="0.25">
      <c r="CG8479" s="768"/>
      <c r="CH8479" s="768"/>
      <c r="CI8479" s="850"/>
    </row>
    <row r="8480" spans="85:87" x14ac:dyDescent="0.25">
      <c r="CG8480" s="768"/>
      <c r="CH8480" s="768"/>
      <c r="CI8480" s="850"/>
    </row>
    <row r="8481" spans="85:87" x14ac:dyDescent="0.25">
      <c r="CG8481" s="768"/>
      <c r="CH8481" s="768"/>
      <c r="CI8481" s="850"/>
    </row>
    <row r="8482" spans="85:87" x14ac:dyDescent="0.25">
      <c r="CG8482" s="768"/>
      <c r="CH8482" s="768"/>
      <c r="CI8482" s="850"/>
    </row>
    <row r="8483" spans="85:87" x14ac:dyDescent="0.25">
      <c r="CG8483" s="768"/>
      <c r="CH8483" s="768"/>
      <c r="CI8483" s="850"/>
    </row>
    <row r="8484" spans="85:87" x14ac:dyDescent="0.25">
      <c r="CG8484" s="768"/>
      <c r="CH8484" s="768"/>
      <c r="CI8484" s="850"/>
    </row>
    <row r="8485" spans="85:87" x14ac:dyDescent="0.25">
      <c r="CG8485" s="768"/>
      <c r="CH8485" s="768"/>
      <c r="CI8485" s="850"/>
    </row>
    <row r="8486" spans="85:87" x14ac:dyDescent="0.25">
      <c r="CG8486" s="768"/>
      <c r="CH8486" s="768"/>
      <c r="CI8486" s="850"/>
    </row>
    <row r="8487" spans="85:87" x14ac:dyDescent="0.25">
      <c r="CG8487" s="768"/>
      <c r="CH8487" s="768"/>
      <c r="CI8487" s="850"/>
    </row>
    <row r="8488" spans="85:87" x14ac:dyDescent="0.25">
      <c r="CG8488" s="768"/>
      <c r="CH8488" s="768"/>
      <c r="CI8488" s="850"/>
    </row>
    <row r="8489" spans="85:87" x14ac:dyDescent="0.25">
      <c r="CG8489" s="768"/>
      <c r="CH8489" s="768"/>
      <c r="CI8489" s="850"/>
    </row>
    <row r="8490" spans="85:87" x14ac:dyDescent="0.25">
      <c r="CG8490" s="768"/>
      <c r="CH8490" s="768"/>
      <c r="CI8490" s="850"/>
    </row>
    <row r="8491" spans="85:87" x14ac:dyDescent="0.25">
      <c r="CG8491" s="768"/>
      <c r="CH8491" s="768"/>
      <c r="CI8491" s="850"/>
    </row>
    <row r="8492" spans="85:87" x14ac:dyDescent="0.25">
      <c r="CG8492" s="768"/>
      <c r="CH8492" s="768"/>
      <c r="CI8492" s="850"/>
    </row>
    <row r="8493" spans="85:87" x14ac:dyDescent="0.25">
      <c r="CG8493" s="768"/>
      <c r="CH8493" s="768"/>
      <c r="CI8493" s="850"/>
    </row>
    <row r="8494" spans="85:87" x14ac:dyDescent="0.25">
      <c r="CG8494" s="768"/>
      <c r="CH8494" s="768"/>
      <c r="CI8494" s="850"/>
    </row>
    <row r="8495" spans="85:87" x14ac:dyDescent="0.25">
      <c r="CG8495" s="768"/>
      <c r="CH8495" s="768"/>
      <c r="CI8495" s="850"/>
    </row>
    <row r="8496" spans="85:87" x14ac:dyDescent="0.25">
      <c r="CG8496" s="768"/>
      <c r="CH8496" s="768"/>
      <c r="CI8496" s="850"/>
    </row>
    <row r="8497" spans="85:87" x14ac:dyDescent="0.25">
      <c r="CG8497" s="768"/>
      <c r="CH8497" s="768"/>
      <c r="CI8497" s="850"/>
    </row>
    <row r="8498" spans="85:87" x14ac:dyDescent="0.25">
      <c r="CG8498" s="768"/>
      <c r="CH8498" s="768"/>
      <c r="CI8498" s="850"/>
    </row>
    <row r="8499" spans="85:87" x14ac:dyDescent="0.25">
      <c r="CG8499" s="768"/>
      <c r="CH8499" s="768"/>
      <c r="CI8499" s="850"/>
    </row>
    <row r="8500" spans="85:87" x14ac:dyDescent="0.25">
      <c r="CG8500" s="768"/>
      <c r="CH8500" s="768"/>
      <c r="CI8500" s="850"/>
    </row>
    <row r="8501" spans="85:87" x14ac:dyDescent="0.25">
      <c r="CG8501" s="768"/>
      <c r="CH8501" s="768"/>
      <c r="CI8501" s="850"/>
    </row>
    <row r="8502" spans="85:87" x14ac:dyDescent="0.25">
      <c r="CG8502" s="768"/>
      <c r="CH8502" s="768"/>
      <c r="CI8502" s="850"/>
    </row>
    <row r="8503" spans="85:87" x14ac:dyDescent="0.25">
      <c r="CG8503" s="768"/>
      <c r="CH8503" s="768"/>
      <c r="CI8503" s="850"/>
    </row>
    <row r="8504" spans="85:87" x14ac:dyDescent="0.25">
      <c r="CG8504" s="768"/>
      <c r="CH8504" s="768"/>
      <c r="CI8504" s="850"/>
    </row>
    <row r="8505" spans="85:87" x14ac:dyDescent="0.25">
      <c r="CG8505" s="768"/>
      <c r="CH8505" s="768"/>
      <c r="CI8505" s="850"/>
    </row>
    <row r="8506" spans="85:87" x14ac:dyDescent="0.25">
      <c r="CG8506" s="768"/>
      <c r="CH8506" s="768"/>
      <c r="CI8506" s="850"/>
    </row>
    <row r="8507" spans="85:87" x14ac:dyDescent="0.25">
      <c r="CG8507" s="768"/>
      <c r="CH8507" s="768"/>
      <c r="CI8507" s="850"/>
    </row>
    <row r="8508" spans="85:87" x14ac:dyDescent="0.25">
      <c r="CG8508" s="768"/>
      <c r="CH8508" s="768"/>
      <c r="CI8508" s="850"/>
    </row>
    <row r="8509" spans="85:87" x14ac:dyDescent="0.25">
      <c r="CG8509" s="768"/>
      <c r="CH8509" s="768"/>
      <c r="CI8509" s="850"/>
    </row>
    <row r="8510" spans="85:87" x14ac:dyDescent="0.25">
      <c r="CG8510" s="768"/>
      <c r="CH8510" s="768"/>
      <c r="CI8510" s="850"/>
    </row>
    <row r="8511" spans="85:87" x14ac:dyDescent="0.25">
      <c r="CG8511" s="768"/>
      <c r="CH8511" s="768"/>
      <c r="CI8511" s="850"/>
    </row>
    <row r="8512" spans="85:87" x14ac:dyDescent="0.25">
      <c r="CG8512" s="768"/>
      <c r="CH8512" s="768"/>
      <c r="CI8512" s="850"/>
    </row>
    <row r="8513" spans="85:87" x14ac:dyDescent="0.25">
      <c r="CG8513" s="768"/>
      <c r="CH8513" s="768"/>
      <c r="CI8513" s="850"/>
    </row>
    <row r="8514" spans="85:87" x14ac:dyDescent="0.25">
      <c r="CG8514" s="768"/>
      <c r="CH8514" s="768"/>
      <c r="CI8514" s="850"/>
    </row>
    <row r="8515" spans="85:87" x14ac:dyDescent="0.25">
      <c r="CG8515" s="768"/>
      <c r="CH8515" s="768"/>
      <c r="CI8515" s="850"/>
    </row>
    <row r="8516" spans="85:87" x14ac:dyDescent="0.25">
      <c r="CG8516" s="768"/>
      <c r="CH8516" s="768"/>
      <c r="CI8516" s="850"/>
    </row>
    <row r="8517" spans="85:87" x14ac:dyDescent="0.25">
      <c r="CG8517" s="768"/>
      <c r="CH8517" s="768"/>
      <c r="CI8517" s="850"/>
    </row>
    <row r="8518" spans="85:87" x14ac:dyDescent="0.25">
      <c r="CG8518" s="768"/>
      <c r="CH8518" s="768"/>
      <c r="CI8518" s="850"/>
    </row>
    <row r="8519" spans="85:87" x14ac:dyDescent="0.25">
      <c r="CG8519" s="768"/>
      <c r="CH8519" s="768"/>
      <c r="CI8519" s="850"/>
    </row>
    <row r="8520" spans="85:87" x14ac:dyDescent="0.25">
      <c r="CG8520" s="768"/>
      <c r="CH8520" s="768"/>
      <c r="CI8520" s="850"/>
    </row>
    <row r="8521" spans="85:87" x14ac:dyDescent="0.25">
      <c r="CG8521" s="768"/>
      <c r="CH8521" s="768"/>
      <c r="CI8521" s="850"/>
    </row>
    <row r="8522" spans="85:87" x14ac:dyDescent="0.25">
      <c r="CG8522" s="768"/>
      <c r="CH8522" s="768"/>
      <c r="CI8522" s="850"/>
    </row>
    <row r="8523" spans="85:87" x14ac:dyDescent="0.25">
      <c r="CG8523" s="768"/>
      <c r="CH8523" s="768"/>
      <c r="CI8523" s="850"/>
    </row>
    <row r="8524" spans="85:87" x14ac:dyDescent="0.25">
      <c r="CG8524" s="768"/>
      <c r="CH8524" s="768"/>
      <c r="CI8524" s="850"/>
    </row>
    <row r="8525" spans="85:87" x14ac:dyDescent="0.25">
      <c r="CG8525" s="768"/>
      <c r="CH8525" s="768"/>
      <c r="CI8525" s="850"/>
    </row>
    <row r="8526" spans="85:87" x14ac:dyDescent="0.25">
      <c r="CG8526" s="768"/>
      <c r="CH8526" s="768"/>
      <c r="CI8526" s="850"/>
    </row>
    <row r="8527" spans="85:87" x14ac:dyDescent="0.25">
      <c r="CG8527" s="768"/>
      <c r="CH8527" s="768"/>
      <c r="CI8527" s="850"/>
    </row>
    <row r="8528" spans="85:87" x14ac:dyDescent="0.25">
      <c r="CG8528" s="768"/>
      <c r="CH8528" s="768"/>
      <c r="CI8528" s="850"/>
    </row>
    <row r="8529" spans="85:87" x14ac:dyDescent="0.25">
      <c r="CG8529" s="768"/>
      <c r="CH8529" s="768"/>
      <c r="CI8529" s="850"/>
    </row>
    <row r="8530" spans="85:87" x14ac:dyDescent="0.25">
      <c r="CG8530" s="768"/>
      <c r="CH8530" s="768"/>
      <c r="CI8530" s="850"/>
    </row>
    <row r="8531" spans="85:87" x14ac:dyDescent="0.25">
      <c r="CG8531" s="768"/>
      <c r="CH8531" s="768"/>
      <c r="CI8531" s="850"/>
    </row>
    <row r="8532" spans="85:87" x14ac:dyDescent="0.25">
      <c r="CG8532" s="768"/>
      <c r="CH8532" s="768"/>
      <c r="CI8532" s="850"/>
    </row>
    <row r="8533" spans="85:87" x14ac:dyDescent="0.25">
      <c r="CG8533" s="768"/>
      <c r="CH8533" s="768"/>
      <c r="CI8533" s="850"/>
    </row>
    <row r="8534" spans="85:87" x14ac:dyDescent="0.25">
      <c r="CG8534" s="768"/>
      <c r="CH8534" s="768"/>
      <c r="CI8534" s="850"/>
    </row>
    <row r="8535" spans="85:87" x14ac:dyDescent="0.25">
      <c r="CG8535" s="768"/>
      <c r="CH8535" s="768"/>
      <c r="CI8535" s="850"/>
    </row>
    <row r="8536" spans="85:87" x14ac:dyDescent="0.25">
      <c r="CG8536" s="768"/>
      <c r="CH8536" s="768"/>
      <c r="CI8536" s="850"/>
    </row>
    <row r="8537" spans="85:87" x14ac:dyDescent="0.25">
      <c r="CG8537" s="768"/>
      <c r="CH8537" s="768"/>
      <c r="CI8537" s="850"/>
    </row>
    <row r="8538" spans="85:87" x14ac:dyDescent="0.25">
      <c r="CG8538" s="768"/>
      <c r="CH8538" s="768"/>
      <c r="CI8538" s="850"/>
    </row>
    <row r="8539" spans="85:87" x14ac:dyDescent="0.25">
      <c r="CG8539" s="768"/>
      <c r="CH8539" s="768"/>
      <c r="CI8539" s="850"/>
    </row>
    <row r="8540" spans="85:87" x14ac:dyDescent="0.25">
      <c r="CG8540" s="768"/>
      <c r="CH8540" s="768"/>
      <c r="CI8540" s="850"/>
    </row>
    <row r="8541" spans="85:87" x14ac:dyDescent="0.25">
      <c r="CG8541" s="768"/>
      <c r="CH8541" s="768"/>
      <c r="CI8541" s="850"/>
    </row>
    <row r="8542" spans="85:87" x14ac:dyDescent="0.25">
      <c r="CG8542" s="768"/>
      <c r="CH8542" s="768"/>
      <c r="CI8542" s="850"/>
    </row>
    <row r="8543" spans="85:87" x14ac:dyDescent="0.25">
      <c r="CG8543" s="768"/>
      <c r="CH8543" s="768"/>
      <c r="CI8543" s="850"/>
    </row>
    <row r="8544" spans="85:87" x14ac:dyDescent="0.25">
      <c r="CG8544" s="768"/>
      <c r="CH8544" s="768"/>
      <c r="CI8544" s="850"/>
    </row>
    <row r="8545" spans="85:87" x14ac:dyDescent="0.25">
      <c r="CG8545" s="768"/>
      <c r="CH8545" s="768"/>
      <c r="CI8545" s="850"/>
    </row>
    <row r="8546" spans="85:87" x14ac:dyDescent="0.25">
      <c r="CG8546" s="768"/>
      <c r="CH8546" s="768"/>
      <c r="CI8546" s="850"/>
    </row>
    <row r="8547" spans="85:87" x14ac:dyDescent="0.25">
      <c r="CG8547" s="768"/>
      <c r="CH8547" s="768"/>
      <c r="CI8547" s="850"/>
    </row>
    <row r="8548" spans="85:87" x14ac:dyDescent="0.25">
      <c r="CG8548" s="768"/>
      <c r="CH8548" s="768"/>
      <c r="CI8548" s="850"/>
    </row>
    <row r="8549" spans="85:87" x14ac:dyDescent="0.25">
      <c r="CG8549" s="768"/>
      <c r="CH8549" s="768"/>
      <c r="CI8549" s="850"/>
    </row>
    <row r="8550" spans="85:87" x14ac:dyDescent="0.25">
      <c r="CG8550" s="768"/>
      <c r="CH8550" s="768"/>
      <c r="CI8550" s="850"/>
    </row>
    <row r="8551" spans="85:87" x14ac:dyDescent="0.25">
      <c r="CG8551" s="768"/>
      <c r="CH8551" s="768"/>
      <c r="CI8551" s="850"/>
    </row>
    <row r="8552" spans="85:87" x14ac:dyDescent="0.25">
      <c r="CG8552" s="768"/>
      <c r="CH8552" s="768"/>
      <c r="CI8552" s="850"/>
    </row>
    <row r="8553" spans="85:87" x14ac:dyDescent="0.25">
      <c r="CG8553" s="768"/>
      <c r="CH8553" s="768"/>
      <c r="CI8553" s="850"/>
    </row>
    <row r="8554" spans="85:87" x14ac:dyDescent="0.25">
      <c r="CG8554" s="768"/>
      <c r="CH8554" s="768"/>
      <c r="CI8554" s="850"/>
    </row>
    <row r="8555" spans="85:87" x14ac:dyDescent="0.25">
      <c r="CG8555" s="768"/>
      <c r="CH8555" s="768"/>
      <c r="CI8555" s="850"/>
    </row>
    <row r="8556" spans="85:87" x14ac:dyDescent="0.25">
      <c r="CG8556" s="768"/>
      <c r="CH8556" s="768"/>
      <c r="CI8556" s="850"/>
    </row>
    <row r="8557" spans="85:87" x14ac:dyDescent="0.25">
      <c r="CG8557" s="768"/>
      <c r="CH8557" s="768"/>
      <c r="CI8557" s="850"/>
    </row>
    <row r="8558" spans="85:87" x14ac:dyDescent="0.25">
      <c r="CG8558" s="768"/>
      <c r="CH8558" s="768"/>
      <c r="CI8558" s="850"/>
    </row>
    <row r="8559" spans="85:87" x14ac:dyDescent="0.25">
      <c r="CG8559" s="768"/>
      <c r="CH8559" s="768"/>
      <c r="CI8559" s="850"/>
    </row>
    <row r="8560" spans="85:87" x14ac:dyDescent="0.25">
      <c r="CG8560" s="768"/>
      <c r="CH8560" s="768"/>
      <c r="CI8560" s="850"/>
    </row>
    <row r="8561" spans="85:87" x14ac:dyDescent="0.25">
      <c r="CG8561" s="768"/>
      <c r="CH8561" s="768"/>
      <c r="CI8561" s="850"/>
    </row>
    <row r="8562" spans="85:87" x14ac:dyDescent="0.25">
      <c r="CG8562" s="768"/>
      <c r="CH8562" s="768"/>
      <c r="CI8562" s="850"/>
    </row>
    <row r="8563" spans="85:87" x14ac:dyDescent="0.25">
      <c r="CG8563" s="768"/>
      <c r="CH8563" s="768"/>
      <c r="CI8563" s="850"/>
    </row>
    <row r="8564" spans="85:87" x14ac:dyDescent="0.25">
      <c r="CG8564" s="768"/>
      <c r="CH8564" s="768"/>
      <c r="CI8564" s="850"/>
    </row>
    <row r="8565" spans="85:87" x14ac:dyDescent="0.25">
      <c r="CG8565" s="768"/>
      <c r="CH8565" s="768"/>
      <c r="CI8565" s="850"/>
    </row>
    <row r="8566" spans="85:87" x14ac:dyDescent="0.25">
      <c r="CG8566" s="768"/>
      <c r="CH8566" s="768"/>
      <c r="CI8566" s="850"/>
    </row>
    <row r="8567" spans="85:87" x14ac:dyDescent="0.25">
      <c r="CG8567" s="768"/>
      <c r="CH8567" s="768"/>
      <c r="CI8567" s="850"/>
    </row>
    <row r="8568" spans="85:87" x14ac:dyDescent="0.25">
      <c r="CG8568" s="768"/>
      <c r="CH8568" s="768"/>
      <c r="CI8568" s="850"/>
    </row>
    <row r="8569" spans="85:87" x14ac:dyDescent="0.25">
      <c r="CG8569" s="768"/>
      <c r="CH8569" s="768"/>
      <c r="CI8569" s="850"/>
    </row>
    <row r="8570" spans="85:87" x14ac:dyDescent="0.25">
      <c r="CG8570" s="768"/>
      <c r="CH8570" s="768"/>
      <c r="CI8570" s="850"/>
    </row>
    <row r="8571" spans="85:87" x14ac:dyDescent="0.25">
      <c r="CG8571" s="768"/>
      <c r="CH8571" s="768"/>
      <c r="CI8571" s="850"/>
    </row>
    <row r="8572" spans="85:87" x14ac:dyDescent="0.25">
      <c r="CG8572" s="768"/>
      <c r="CH8572" s="768"/>
      <c r="CI8572" s="850"/>
    </row>
    <row r="8573" spans="85:87" x14ac:dyDescent="0.25">
      <c r="CG8573" s="768"/>
      <c r="CH8573" s="768"/>
      <c r="CI8573" s="850"/>
    </row>
    <row r="8574" spans="85:87" x14ac:dyDescent="0.25">
      <c r="CG8574" s="768"/>
      <c r="CH8574" s="768"/>
      <c r="CI8574" s="850"/>
    </row>
    <row r="8575" spans="85:87" x14ac:dyDescent="0.25">
      <c r="CG8575" s="768"/>
      <c r="CH8575" s="768"/>
      <c r="CI8575" s="850"/>
    </row>
    <row r="8576" spans="85:87" x14ac:dyDescent="0.25">
      <c r="CG8576" s="768"/>
      <c r="CH8576" s="768"/>
      <c r="CI8576" s="850"/>
    </row>
    <row r="8577" spans="85:87" x14ac:dyDescent="0.25">
      <c r="CG8577" s="768"/>
      <c r="CH8577" s="768"/>
      <c r="CI8577" s="850"/>
    </row>
    <row r="8578" spans="85:87" x14ac:dyDescent="0.25">
      <c r="CG8578" s="768"/>
      <c r="CH8578" s="768"/>
      <c r="CI8578" s="850"/>
    </row>
    <row r="8579" spans="85:87" x14ac:dyDescent="0.25">
      <c r="CG8579" s="768"/>
      <c r="CH8579" s="768"/>
      <c r="CI8579" s="850"/>
    </row>
    <row r="8580" spans="85:87" x14ac:dyDescent="0.25">
      <c r="CG8580" s="768"/>
      <c r="CH8580" s="768"/>
      <c r="CI8580" s="850"/>
    </row>
    <row r="8581" spans="85:87" x14ac:dyDescent="0.25">
      <c r="CG8581" s="768"/>
      <c r="CH8581" s="768"/>
      <c r="CI8581" s="850"/>
    </row>
    <row r="8582" spans="85:87" x14ac:dyDescent="0.25">
      <c r="CG8582" s="768"/>
      <c r="CH8582" s="768"/>
      <c r="CI8582" s="850"/>
    </row>
    <row r="8583" spans="85:87" x14ac:dyDescent="0.25">
      <c r="CG8583" s="768"/>
      <c r="CH8583" s="768"/>
      <c r="CI8583" s="850"/>
    </row>
    <row r="8584" spans="85:87" x14ac:dyDescent="0.25">
      <c r="CG8584" s="768"/>
      <c r="CH8584" s="768"/>
      <c r="CI8584" s="850"/>
    </row>
    <row r="8585" spans="85:87" x14ac:dyDescent="0.25">
      <c r="CG8585" s="768"/>
      <c r="CH8585" s="768"/>
      <c r="CI8585" s="850"/>
    </row>
    <row r="8586" spans="85:87" x14ac:dyDescent="0.25">
      <c r="CG8586" s="768"/>
      <c r="CH8586" s="768"/>
      <c r="CI8586" s="850"/>
    </row>
    <row r="8587" spans="85:87" x14ac:dyDescent="0.25">
      <c r="CG8587" s="768"/>
      <c r="CH8587" s="768"/>
      <c r="CI8587" s="850"/>
    </row>
    <row r="8588" spans="85:87" x14ac:dyDescent="0.25">
      <c r="CG8588" s="768"/>
      <c r="CH8588" s="768"/>
      <c r="CI8588" s="850"/>
    </row>
    <row r="8589" spans="85:87" x14ac:dyDescent="0.25">
      <c r="CG8589" s="768"/>
      <c r="CH8589" s="768"/>
      <c r="CI8589" s="850"/>
    </row>
    <row r="8590" spans="85:87" x14ac:dyDescent="0.25">
      <c r="CG8590" s="768"/>
      <c r="CH8590" s="768"/>
      <c r="CI8590" s="850"/>
    </row>
    <row r="8591" spans="85:87" x14ac:dyDescent="0.25">
      <c r="CG8591" s="768"/>
      <c r="CH8591" s="768"/>
      <c r="CI8591" s="850"/>
    </row>
    <row r="8592" spans="85:87" x14ac:dyDescent="0.25">
      <c r="CG8592" s="768"/>
      <c r="CH8592" s="768"/>
      <c r="CI8592" s="850"/>
    </row>
    <row r="8593" spans="85:87" x14ac:dyDescent="0.25">
      <c r="CG8593" s="768"/>
      <c r="CH8593" s="768"/>
      <c r="CI8593" s="850"/>
    </row>
    <row r="8594" spans="85:87" x14ac:dyDescent="0.25">
      <c r="CG8594" s="768"/>
      <c r="CH8594" s="768"/>
      <c r="CI8594" s="850"/>
    </row>
    <row r="8595" spans="85:87" x14ac:dyDescent="0.25">
      <c r="CG8595" s="768"/>
      <c r="CH8595" s="768"/>
      <c r="CI8595" s="850"/>
    </row>
    <row r="8596" spans="85:87" x14ac:dyDescent="0.25">
      <c r="CG8596" s="768"/>
      <c r="CH8596" s="768"/>
      <c r="CI8596" s="850"/>
    </row>
    <row r="8597" spans="85:87" x14ac:dyDescent="0.25">
      <c r="CG8597" s="768"/>
      <c r="CH8597" s="768"/>
      <c r="CI8597" s="850"/>
    </row>
    <row r="8598" spans="85:87" x14ac:dyDescent="0.25">
      <c r="CG8598" s="768"/>
      <c r="CH8598" s="768"/>
      <c r="CI8598" s="850"/>
    </row>
    <row r="8599" spans="85:87" x14ac:dyDescent="0.25">
      <c r="CG8599" s="768"/>
      <c r="CH8599" s="768"/>
      <c r="CI8599" s="850"/>
    </row>
    <row r="8600" spans="85:87" x14ac:dyDescent="0.25">
      <c r="CG8600" s="768"/>
      <c r="CH8600" s="768"/>
      <c r="CI8600" s="850"/>
    </row>
    <row r="8601" spans="85:87" x14ac:dyDescent="0.25">
      <c r="CG8601" s="768"/>
      <c r="CH8601" s="768"/>
      <c r="CI8601" s="850"/>
    </row>
    <row r="8602" spans="85:87" x14ac:dyDescent="0.25">
      <c r="CG8602" s="768"/>
      <c r="CH8602" s="768"/>
      <c r="CI8602" s="850"/>
    </row>
    <row r="8603" spans="85:87" x14ac:dyDescent="0.25">
      <c r="CG8603" s="768"/>
      <c r="CH8603" s="768"/>
      <c r="CI8603" s="850"/>
    </row>
    <row r="8604" spans="85:87" x14ac:dyDescent="0.25">
      <c r="CG8604" s="768"/>
      <c r="CH8604" s="768"/>
      <c r="CI8604" s="850"/>
    </row>
    <row r="8605" spans="85:87" x14ac:dyDescent="0.25">
      <c r="CG8605" s="768"/>
      <c r="CH8605" s="768"/>
      <c r="CI8605" s="850"/>
    </row>
    <row r="8606" spans="85:87" x14ac:dyDescent="0.25">
      <c r="CG8606" s="768"/>
      <c r="CH8606" s="768"/>
      <c r="CI8606" s="850"/>
    </row>
    <row r="8607" spans="85:87" x14ac:dyDescent="0.25">
      <c r="CG8607" s="768"/>
      <c r="CH8607" s="768"/>
      <c r="CI8607" s="850"/>
    </row>
    <row r="8608" spans="85:87" x14ac:dyDescent="0.25">
      <c r="CG8608" s="768"/>
      <c r="CH8608" s="768"/>
      <c r="CI8608" s="850"/>
    </row>
    <row r="8609" spans="85:87" x14ac:dyDescent="0.25">
      <c r="CG8609" s="768"/>
      <c r="CH8609" s="768"/>
      <c r="CI8609" s="850"/>
    </row>
    <row r="8610" spans="85:87" x14ac:dyDescent="0.25">
      <c r="CG8610" s="768"/>
      <c r="CH8610" s="768"/>
      <c r="CI8610" s="850"/>
    </row>
    <row r="8611" spans="85:87" x14ac:dyDescent="0.25">
      <c r="CG8611" s="768"/>
      <c r="CH8611" s="768"/>
      <c r="CI8611" s="850"/>
    </row>
    <row r="8612" spans="85:87" x14ac:dyDescent="0.25">
      <c r="CG8612" s="768"/>
      <c r="CH8612" s="768"/>
      <c r="CI8612" s="850"/>
    </row>
    <row r="8613" spans="85:87" x14ac:dyDescent="0.25">
      <c r="CG8613" s="768"/>
      <c r="CH8613" s="768"/>
      <c r="CI8613" s="850"/>
    </row>
    <row r="8614" spans="85:87" x14ac:dyDescent="0.25">
      <c r="CG8614" s="768"/>
      <c r="CH8614" s="768"/>
      <c r="CI8614" s="850"/>
    </row>
    <row r="8615" spans="85:87" x14ac:dyDescent="0.25">
      <c r="CG8615" s="768"/>
      <c r="CH8615" s="768"/>
      <c r="CI8615" s="850"/>
    </row>
    <row r="8616" spans="85:87" x14ac:dyDescent="0.25">
      <c r="CG8616" s="768"/>
      <c r="CH8616" s="768"/>
      <c r="CI8616" s="850"/>
    </row>
    <row r="8617" spans="85:87" x14ac:dyDescent="0.25">
      <c r="CG8617" s="768"/>
      <c r="CH8617" s="768"/>
      <c r="CI8617" s="850"/>
    </row>
    <row r="8618" spans="85:87" x14ac:dyDescent="0.25">
      <c r="CG8618" s="768"/>
      <c r="CH8618" s="768"/>
      <c r="CI8618" s="850"/>
    </row>
    <row r="8619" spans="85:87" x14ac:dyDescent="0.25">
      <c r="CG8619" s="768"/>
      <c r="CH8619" s="768"/>
      <c r="CI8619" s="850"/>
    </row>
    <row r="8620" spans="85:87" x14ac:dyDescent="0.25">
      <c r="CG8620" s="768"/>
      <c r="CH8620" s="768"/>
      <c r="CI8620" s="850"/>
    </row>
    <row r="8621" spans="85:87" x14ac:dyDescent="0.25">
      <c r="CG8621" s="768"/>
      <c r="CH8621" s="768"/>
      <c r="CI8621" s="850"/>
    </row>
    <row r="8622" spans="85:87" x14ac:dyDescent="0.25">
      <c r="CG8622" s="768"/>
      <c r="CH8622" s="768"/>
      <c r="CI8622" s="850"/>
    </row>
    <row r="8623" spans="85:87" x14ac:dyDescent="0.25">
      <c r="CG8623" s="768"/>
      <c r="CH8623" s="768"/>
      <c r="CI8623" s="850"/>
    </row>
    <row r="8624" spans="85:87" x14ac:dyDescent="0.25">
      <c r="CG8624" s="768"/>
      <c r="CH8624" s="768"/>
      <c r="CI8624" s="850"/>
    </row>
    <row r="8625" spans="85:87" x14ac:dyDescent="0.25">
      <c r="CG8625" s="768"/>
      <c r="CH8625" s="768"/>
      <c r="CI8625" s="850"/>
    </row>
    <row r="8626" spans="85:87" x14ac:dyDescent="0.25">
      <c r="CG8626" s="768"/>
      <c r="CH8626" s="768"/>
      <c r="CI8626" s="850"/>
    </row>
    <row r="8627" spans="85:87" x14ac:dyDescent="0.25">
      <c r="CG8627" s="768"/>
      <c r="CH8627" s="768"/>
      <c r="CI8627" s="850"/>
    </row>
    <row r="8628" spans="85:87" x14ac:dyDescent="0.25">
      <c r="CG8628" s="768"/>
      <c r="CH8628" s="768"/>
      <c r="CI8628" s="850"/>
    </row>
    <row r="8629" spans="85:87" x14ac:dyDescent="0.25">
      <c r="CG8629" s="768"/>
      <c r="CH8629" s="768"/>
      <c r="CI8629" s="850"/>
    </row>
    <row r="8630" spans="85:87" x14ac:dyDescent="0.25">
      <c r="CG8630" s="768"/>
      <c r="CH8630" s="768"/>
      <c r="CI8630" s="850"/>
    </row>
    <row r="8631" spans="85:87" x14ac:dyDescent="0.25">
      <c r="CG8631" s="768"/>
      <c r="CH8631" s="768"/>
      <c r="CI8631" s="850"/>
    </row>
    <row r="8632" spans="85:87" x14ac:dyDescent="0.25">
      <c r="CG8632" s="768"/>
      <c r="CH8632" s="768"/>
      <c r="CI8632" s="850"/>
    </row>
    <row r="8633" spans="85:87" x14ac:dyDescent="0.25">
      <c r="CG8633" s="768"/>
      <c r="CH8633" s="768"/>
      <c r="CI8633" s="850"/>
    </row>
    <row r="8634" spans="85:87" x14ac:dyDescent="0.25">
      <c r="CG8634" s="768"/>
      <c r="CH8634" s="768"/>
      <c r="CI8634" s="850"/>
    </row>
    <row r="8635" spans="85:87" x14ac:dyDescent="0.25">
      <c r="CG8635" s="768"/>
      <c r="CH8635" s="768"/>
      <c r="CI8635" s="850"/>
    </row>
    <row r="8636" spans="85:87" x14ac:dyDescent="0.25">
      <c r="CG8636" s="768"/>
      <c r="CH8636" s="768"/>
      <c r="CI8636" s="850"/>
    </row>
    <row r="8637" spans="85:87" x14ac:dyDescent="0.25">
      <c r="CG8637" s="768"/>
      <c r="CH8637" s="768"/>
      <c r="CI8637" s="850"/>
    </row>
    <row r="8638" spans="85:87" x14ac:dyDescent="0.25">
      <c r="CG8638" s="768"/>
      <c r="CH8638" s="768"/>
      <c r="CI8638" s="850"/>
    </row>
    <row r="8639" spans="85:87" x14ac:dyDescent="0.25">
      <c r="CG8639" s="768"/>
      <c r="CH8639" s="768"/>
      <c r="CI8639" s="850"/>
    </row>
    <row r="8640" spans="85:87" x14ac:dyDescent="0.25">
      <c r="CG8640" s="768"/>
      <c r="CH8640" s="768"/>
      <c r="CI8640" s="850"/>
    </row>
    <row r="8641" spans="85:87" x14ac:dyDescent="0.25">
      <c r="CG8641" s="768"/>
      <c r="CH8641" s="768"/>
      <c r="CI8641" s="850"/>
    </row>
    <row r="8642" spans="85:87" x14ac:dyDescent="0.25">
      <c r="CG8642" s="768"/>
      <c r="CH8642" s="768"/>
      <c r="CI8642" s="850"/>
    </row>
    <row r="8643" spans="85:87" x14ac:dyDescent="0.25">
      <c r="CG8643" s="768"/>
      <c r="CH8643" s="768"/>
      <c r="CI8643" s="850"/>
    </row>
    <row r="8644" spans="85:87" x14ac:dyDescent="0.25">
      <c r="CG8644" s="768"/>
      <c r="CH8644" s="768"/>
      <c r="CI8644" s="850"/>
    </row>
    <row r="8645" spans="85:87" x14ac:dyDescent="0.25">
      <c r="CG8645" s="768"/>
      <c r="CH8645" s="768"/>
      <c r="CI8645" s="850"/>
    </row>
    <row r="8646" spans="85:87" x14ac:dyDescent="0.25">
      <c r="CG8646" s="768"/>
      <c r="CH8646" s="768"/>
      <c r="CI8646" s="850"/>
    </row>
    <row r="8647" spans="85:87" x14ac:dyDescent="0.25">
      <c r="CG8647" s="768"/>
      <c r="CH8647" s="768"/>
      <c r="CI8647" s="850"/>
    </row>
    <row r="8648" spans="85:87" x14ac:dyDescent="0.25">
      <c r="CG8648" s="768"/>
      <c r="CH8648" s="768"/>
      <c r="CI8648" s="850"/>
    </row>
    <row r="8649" spans="85:87" x14ac:dyDescent="0.25">
      <c r="CG8649" s="768"/>
      <c r="CH8649" s="768"/>
      <c r="CI8649" s="850"/>
    </row>
    <row r="8650" spans="85:87" x14ac:dyDescent="0.25">
      <c r="CG8650" s="768"/>
      <c r="CH8650" s="768"/>
      <c r="CI8650" s="850"/>
    </row>
    <row r="8651" spans="85:87" x14ac:dyDescent="0.25">
      <c r="CG8651" s="768"/>
      <c r="CH8651" s="768"/>
      <c r="CI8651" s="850"/>
    </row>
    <row r="8652" spans="85:87" x14ac:dyDescent="0.25">
      <c r="CG8652" s="768"/>
      <c r="CH8652" s="768"/>
      <c r="CI8652" s="850"/>
    </row>
    <row r="8653" spans="85:87" x14ac:dyDescent="0.25">
      <c r="CG8653" s="768"/>
      <c r="CH8653" s="768"/>
      <c r="CI8653" s="850"/>
    </row>
    <row r="8654" spans="85:87" x14ac:dyDescent="0.25">
      <c r="CG8654" s="768"/>
      <c r="CH8654" s="768"/>
      <c r="CI8654" s="850"/>
    </row>
    <row r="8655" spans="85:87" x14ac:dyDescent="0.25">
      <c r="CG8655" s="768"/>
      <c r="CH8655" s="768"/>
      <c r="CI8655" s="850"/>
    </row>
    <row r="8656" spans="85:87" x14ac:dyDescent="0.25">
      <c r="CG8656" s="768"/>
      <c r="CH8656" s="768"/>
      <c r="CI8656" s="850"/>
    </row>
    <row r="8657" spans="85:87" x14ac:dyDescent="0.25">
      <c r="CG8657" s="768"/>
      <c r="CH8657" s="768"/>
      <c r="CI8657" s="850"/>
    </row>
    <row r="8658" spans="85:87" x14ac:dyDescent="0.25">
      <c r="CG8658" s="768"/>
      <c r="CH8658" s="768"/>
      <c r="CI8658" s="850"/>
    </row>
    <row r="8659" spans="85:87" x14ac:dyDescent="0.25">
      <c r="CG8659" s="768"/>
      <c r="CH8659" s="768"/>
      <c r="CI8659" s="850"/>
    </row>
    <row r="8660" spans="85:87" x14ac:dyDescent="0.25">
      <c r="CG8660" s="768"/>
      <c r="CH8660" s="768"/>
      <c r="CI8660" s="850"/>
    </row>
    <row r="8661" spans="85:87" x14ac:dyDescent="0.25">
      <c r="CG8661" s="768"/>
      <c r="CH8661" s="768"/>
      <c r="CI8661" s="850"/>
    </row>
    <row r="8662" spans="85:87" x14ac:dyDescent="0.25">
      <c r="CG8662" s="768"/>
      <c r="CH8662" s="768"/>
      <c r="CI8662" s="850"/>
    </row>
    <row r="8663" spans="85:87" x14ac:dyDescent="0.25">
      <c r="CG8663" s="768"/>
      <c r="CH8663" s="768"/>
      <c r="CI8663" s="850"/>
    </row>
    <row r="8664" spans="85:87" x14ac:dyDescent="0.25">
      <c r="CG8664" s="768"/>
      <c r="CH8664" s="768"/>
      <c r="CI8664" s="850"/>
    </row>
    <row r="8665" spans="85:87" x14ac:dyDescent="0.25">
      <c r="CG8665" s="768"/>
      <c r="CH8665" s="768"/>
      <c r="CI8665" s="850"/>
    </row>
    <row r="8666" spans="85:87" x14ac:dyDescent="0.25">
      <c r="CG8666" s="768"/>
      <c r="CH8666" s="768"/>
      <c r="CI8666" s="850"/>
    </row>
    <row r="8667" spans="85:87" x14ac:dyDescent="0.25">
      <c r="CG8667" s="768"/>
      <c r="CH8667" s="768"/>
      <c r="CI8667" s="850"/>
    </row>
    <row r="8668" spans="85:87" x14ac:dyDescent="0.25">
      <c r="CG8668" s="768"/>
      <c r="CH8668" s="768"/>
      <c r="CI8668" s="850"/>
    </row>
    <row r="8669" spans="85:87" x14ac:dyDescent="0.25">
      <c r="CG8669" s="768"/>
      <c r="CH8669" s="768"/>
      <c r="CI8669" s="850"/>
    </row>
    <row r="8670" spans="85:87" x14ac:dyDescent="0.25">
      <c r="CG8670" s="768"/>
      <c r="CH8670" s="768"/>
      <c r="CI8670" s="850"/>
    </row>
    <row r="8671" spans="85:87" x14ac:dyDescent="0.25">
      <c r="CG8671" s="768"/>
      <c r="CH8671" s="768"/>
      <c r="CI8671" s="850"/>
    </row>
    <row r="8672" spans="85:87" x14ac:dyDescent="0.25">
      <c r="CG8672" s="768"/>
      <c r="CH8672" s="768"/>
      <c r="CI8672" s="850"/>
    </row>
    <row r="8673" spans="85:87" x14ac:dyDescent="0.25">
      <c r="CG8673" s="768"/>
      <c r="CH8673" s="768"/>
      <c r="CI8673" s="850"/>
    </row>
    <row r="8674" spans="85:87" x14ac:dyDescent="0.25">
      <c r="CG8674" s="768"/>
      <c r="CH8674" s="768"/>
      <c r="CI8674" s="850"/>
    </row>
    <row r="8675" spans="85:87" x14ac:dyDescent="0.25">
      <c r="CG8675" s="768"/>
      <c r="CH8675" s="768"/>
      <c r="CI8675" s="850"/>
    </row>
    <row r="8676" spans="85:87" x14ac:dyDescent="0.25">
      <c r="CG8676" s="768"/>
      <c r="CH8676" s="768"/>
      <c r="CI8676" s="850"/>
    </row>
    <row r="8677" spans="85:87" x14ac:dyDescent="0.25">
      <c r="CG8677" s="768"/>
      <c r="CH8677" s="768"/>
      <c r="CI8677" s="850"/>
    </row>
    <row r="8678" spans="85:87" x14ac:dyDescent="0.25">
      <c r="CG8678" s="768"/>
      <c r="CH8678" s="768"/>
      <c r="CI8678" s="850"/>
    </row>
    <row r="8679" spans="85:87" x14ac:dyDescent="0.25">
      <c r="CG8679" s="768"/>
      <c r="CH8679" s="768"/>
      <c r="CI8679" s="850"/>
    </row>
    <row r="8680" spans="85:87" x14ac:dyDescent="0.25">
      <c r="CG8680" s="768"/>
      <c r="CH8680" s="768"/>
      <c r="CI8680" s="850"/>
    </row>
    <row r="8681" spans="85:87" x14ac:dyDescent="0.25">
      <c r="CG8681" s="768"/>
      <c r="CH8681" s="768"/>
      <c r="CI8681" s="850"/>
    </row>
    <row r="8682" spans="85:87" x14ac:dyDescent="0.25">
      <c r="CG8682" s="768"/>
      <c r="CH8682" s="768"/>
      <c r="CI8682" s="850"/>
    </row>
    <row r="8683" spans="85:87" x14ac:dyDescent="0.25">
      <c r="CG8683" s="768"/>
      <c r="CH8683" s="768"/>
      <c r="CI8683" s="850"/>
    </row>
    <row r="8684" spans="85:87" x14ac:dyDescent="0.25">
      <c r="CG8684" s="768"/>
      <c r="CH8684" s="768"/>
      <c r="CI8684" s="850"/>
    </row>
    <row r="8685" spans="85:87" x14ac:dyDescent="0.25">
      <c r="CG8685" s="768"/>
      <c r="CH8685" s="768"/>
      <c r="CI8685" s="850"/>
    </row>
    <row r="8686" spans="85:87" x14ac:dyDescent="0.25">
      <c r="CG8686" s="768"/>
      <c r="CH8686" s="768"/>
      <c r="CI8686" s="850"/>
    </row>
    <row r="8687" spans="85:87" x14ac:dyDescent="0.25">
      <c r="CG8687" s="768"/>
      <c r="CH8687" s="768"/>
      <c r="CI8687" s="850"/>
    </row>
    <row r="8688" spans="85:87" x14ac:dyDescent="0.25">
      <c r="CG8688" s="768"/>
      <c r="CH8688" s="768"/>
      <c r="CI8688" s="850"/>
    </row>
    <row r="8689" spans="85:87" x14ac:dyDescent="0.25">
      <c r="CG8689" s="768"/>
      <c r="CH8689" s="768"/>
      <c r="CI8689" s="850"/>
    </row>
    <row r="8690" spans="85:87" x14ac:dyDescent="0.25">
      <c r="CG8690" s="768"/>
      <c r="CH8690" s="768"/>
      <c r="CI8690" s="850"/>
    </row>
    <row r="8691" spans="85:87" x14ac:dyDescent="0.25">
      <c r="CG8691" s="768"/>
      <c r="CH8691" s="768"/>
      <c r="CI8691" s="850"/>
    </row>
    <row r="8692" spans="85:87" x14ac:dyDescent="0.25">
      <c r="CG8692" s="768"/>
      <c r="CH8692" s="768"/>
      <c r="CI8692" s="850"/>
    </row>
    <row r="8693" spans="85:87" x14ac:dyDescent="0.25">
      <c r="CG8693" s="768"/>
      <c r="CH8693" s="768"/>
      <c r="CI8693" s="850"/>
    </row>
    <row r="8694" spans="85:87" x14ac:dyDescent="0.25">
      <c r="CG8694" s="768"/>
      <c r="CH8694" s="768"/>
      <c r="CI8694" s="850"/>
    </row>
    <row r="8695" spans="85:87" x14ac:dyDescent="0.25">
      <c r="CG8695" s="768"/>
      <c r="CH8695" s="768"/>
      <c r="CI8695" s="850"/>
    </row>
    <row r="8696" spans="85:87" x14ac:dyDescent="0.25">
      <c r="CG8696" s="768"/>
      <c r="CH8696" s="768"/>
      <c r="CI8696" s="850"/>
    </row>
    <row r="8697" spans="85:87" x14ac:dyDescent="0.25">
      <c r="CG8697" s="768"/>
      <c r="CH8697" s="768"/>
      <c r="CI8697" s="850"/>
    </row>
    <row r="8698" spans="85:87" x14ac:dyDescent="0.25">
      <c r="CG8698" s="768"/>
      <c r="CH8698" s="768"/>
      <c r="CI8698" s="850"/>
    </row>
    <row r="8699" spans="85:87" x14ac:dyDescent="0.25">
      <c r="CG8699" s="768"/>
      <c r="CH8699" s="768"/>
      <c r="CI8699" s="850"/>
    </row>
    <row r="8700" spans="85:87" x14ac:dyDescent="0.25">
      <c r="CG8700" s="768"/>
      <c r="CH8700" s="768"/>
      <c r="CI8700" s="850"/>
    </row>
    <row r="8701" spans="85:87" x14ac:dyDescent="0.25">
      <c r="CG8701" s="768"/>
      <c r="CH8701" s="768"/>
      <c r="CI8701" s="850"/>
    </row>
    <row r="8702" spans="85:87" x14ac:dyDescent="0.25">
      <c r="CG8702" s="768"/>
      <c r="CH8702" s="768"/>
      <c r="CI8702" s="850"/>
    </row>
    <row r="8703" spans="85:87" x14ac:dyDescent="0.25">
      <c r="CG8703" s="768"/>
      <c r="CH8703" s="768"/>
      <c r="CI8703" s="850"/>
    </row>
    <row r="8704" spans="85:87" x14ac:dyDescent="0.25">
      <c r="CG8704" s="768"/>
      <c r="CH8704" s="768"/>
      <c r="CI8704" s="850"/>
    </row>
    <row r="8705" spans="85:87" x14ac:dyDescent="0.25">
      <c r="CG8705" s="768"/>
      <c r="CH8705" s="768"/>
      <c r="CI8705" s="850"/>
    </row>
    <row r="8706" spans="85:87" x14ac:dyDescent="0.25">
      <c r="CG8706" s="768"/>
      <c r="CH8706" s="768"/>
      <c r="CI8706" s="850"/>
    </row>
    <row r="8707" spans="85:87" x14ac:dyDescent="0.25">
      <c r="CG8707" s="768"/>
      <c r="CH8707" s="768"/>
      <c r="CI8707" s="850"/>
    </row>
    <row r="8708" spans="85:87" x14ac:dyDescent="0.25">
      <c r="CG8708" s="768"/>
      <c r="CH8708" s="768"/>
      <c r="CI8708" s="850"/>
    </row>
    <row r="8709" spans="85:87" x14ac:dyDescent="0.25">
      <c r="CG8709" s="768"/>
      <c r="CH8709" s="768"/>
      <c r="CI8709" s="850"/>
    </row>
    <row r="8710" spans="85:87" x14ac:dyDescent="0.25">
      <c r="CG8710" s="768"/>
      <c r="CH8710" s="768"/>
      <c r="CI8710" s="850"/>
    </row>
    <row r="8711" spans="85:87" x14ac:dyDescent="0.25">
      <c r="CG8711" s="768"/>
      <c r="CH8711" s="768"/>
      <c r="CI8711" s="850"/>
    </row>
    <row r="8712" spans="85:87" x14ac:dyDescent="0.25">
      <c r="CG8712" s="768"/>
      <c r="CH8712" s="768"/>
      <c r="CI8712" s="850"/>
    </row>
    <row r="8713" spans="85:87" x14ac:dyDescent="0.25">
      <c r="CG8713" s="768"/>
      <c r="CH8713" s="768"/>
      <c r="CI8713" s="850"/>
    </row>
    <row r="8714" spans="85:87" x14ac:dyDescent="0.25">
      <c r="CG8714" s="768"/>
      <c r="CH8714" s="768"/>
      <c r="CI8714" s="850"/>
    </row>
    <row r="8715" spans="85:87" x14ac:dyDescent="0.25">
      <c r="CG8715" s="768"/>
      <c r="CH8715" s="768"/>
      <c r="CI8715" s="850"/>
    </row>
    <row r="8716" spans="85:87" x14ac:dyDescent="0.25">
      <c r="CG8716" s="768"/>
      <c r="CH8716" s="768"/>
      <c r="CI8716" s="850"/>
    </row>
    <row r="8717" spans="85:87" x14ac:dyDescent="0.25">
      <c r="CG8717" s="768"/>
      <c r="CH8717" s="768"/>
      <c r="CI8717" s="850"/>
    </row>
    <row r="8718" spans="85:87" x14ac:dyDescent="0.25">
      <c r="CG8718" s="768"/>
      <c r="CH8718" s="768"/>
      <c r="CI8718" s="850"/>
    </row>
    <row r="8719" spans="85:87" x14ac:dyDescent="0.25">
      <c r="CG8719" s="768"/>
      <c r="CH8719" s="768"/>
      <c r="CI8719" s="850"/>
    </row>
    <row r="8720" spans="85:87" x14ac:dyDescent="0.25">
      <c r="CG8720" s="768"/>
      <c r="CH8720" s="768"/>
      <c r="CI8720" s="850"/>
    </row>
    <row r="8721" spans="85:87" x14ac:dyDescent="0.25">
      <c r="CG8721" s="768"/>
      <c r="CH8721" s="768"/>
      <c r="CI8721" s="850"/>
    </row>
    <row r="8722" spans="85:87" x14ac:dyDescent="0.25">
      <c r="CG8722" s="768"/>
      <c r="CH8722" s="768"/>
      <c r="CI8722" s="850"/>
    </row>
    <row r="8723" spans="85:87" x14ac:dyDescent="0.25">
      <c r="CG8723" s="768"/>
      <c r="CH8723" s="768"/>
      <c r="CI8723" s="850"/>
    </row>
    <row r="8724" spans="85:87" x14ac:dyDescent="0.25">
      <c r="CG8724" s="768"/>
      <c r="CH8724" s="768"/>
      <c r="CI8724" s="850"/>
    </row>
    <row r="8725" spans="85:87" x14ac:dyDescent="0.25">
      <c r="CG8725" s="768"/>
      <c r="CH8725" s="768"/>
      <c r="CI8725" s="850"/>
    </row>
    <row r="8726" spans="85:87" x14ac:dyDescent="0.25">
      <c r="CG8726" s="768"/>
      <c r="CH8726" s="768"/>
      <c r="CI8726" s="850"/>
    </row>
    <row r="8727" spans="85:87" x14ac:dyDescent="0.25">
      <c r="CG8727" s="768"/>
      <c r="CH8727" s="768"/>
      <c r="CI8727" s="850"/>
    </row>
    <row r="8728" spans="85:87" x14ac:dyDescent="0.25">
      <c r="CG8728" s="768"/>
      <c r="CH8728" s="768"/>
      <c r="CI8728" s="850"/>
    </row>
    <row r="8729" spans="85:87" x14ac:dyDescent="0.25">
      <c r="CG8729" s="768"/>
      <c r="CH8729" s="768"/>
      <c r="CI8729" s="850"/>
    </row>
    <row r="8730" spans="85:87" x14ac:dyDescent="0.25">
      <c r="CG8730" s="768"/>
      <c r="CH8730" s="768"/>
      <c r="CI8730" s="850"/>
    </row>
    <row r="8731" spans="85:87" x14ac:dyDescent="0.25">
      <c r="CG8731" s="768"/>
      <c r="CH8731" s="768"/>
      <c r="CI8731" s="850"/>
    </row>
    <row r="8732" spans="85:87" x14ac:dyDescent="0.25">
      <c r="CG8732" s="768"/>
      <c r="CH8732" s="768"/>
      <c r="CI8732" s="850"/>
    </row>
    <row r="8733" spans="85:87" x14ac:dyDescent="0.25">
      <c r="CG8733" s="768"/>
      <c r="CH8733" s="768"/>
      <c r="CI8733" s="850"/>
    </row>
    <row r="8734" spans="85:87" x14ac:dyDescent="0.25">
      <c r="CG8734" s="768"/>
      <c r="CH8734" s="768"/>
      <c r="CI8734" s="850"/>
    </row>
    <row r="8735" spans="85:87" x14ac:dyDescent="0.25">
      <c r="CG8735" s="768"/>
      <c r="CH8735" s="768"/>
      <c r="CI8735" s="850"/>
    </row>
    <row r="8736" spans="85:87" x14ac:dyDescent="0.25">
      <c r="CG8736" s="768"/>
      <c r="CH8736" s="768"/>
      <c r="CI8736" s="850"/>
    </row>
    <row r="8737" spans="85:87" x14ac:dyDescent="0.25">
      <c r="CG8737" s="768"/>
      <c r="CH8737" s="768"/>
      <c r="CI8737" s="850"/>
    </row>
    <row r="8738" spans="85:87" x14ac:dyDescent="0.25">
      <c r="CG8738" s="768"/>
      <c r="CH8738" s="768"/>
      <c r="CI8738" s="850"/>
    </row>
    <row r="8739" spans="85:87" x14ac:dyDescent="0.25">
      <c r="CG8739" s="768"/>
      <c r="CH8739" s="768"/>
      <c r="CI8739" s="850"/>
    </row>
    <row r="8740" spans="85:87" x14ac:dyDescent="0.25">
      <c r="CG8740" s="768"/>
      <c r="CH8740" s="768"/>
      <c r="CI8740" s="850"/>
    </row>
    <row r="8741" spans="85:87" x14ac:dyDescent="0.25">
      <c r="CG8741" s="768"/>
      <c r="CH8741" s="768"/>
      <c r="CI8741" s="850"/>
    </row>
    <row r="8742" spans="85:87" x14ac:dyDescent="0.25">
      <c r="CG8742" s="768"/>
      <c r="CH8742" s="768"/>
      <c r="CI8742" s="850"/>
    </row>
    <row r="8743" spans="85:87" x14ac:dyDescent="0.25">
      <c r="CG8743" s="768"/>
      <c r="CH8743" s="768"/>
      <c r="CI8743" s="850"/>
    </row>
    <row r="8744" spans="85:87" x14ac:dyDescent="0.25">
      <c r="CG8744" s="768"/>
      <c r="CH8744" s="768"/>
      <c r="CI8744" s="850"/>
    </row>
    <row r="8745" spans="85:87" x14ac:dyDescent="0.25">
      <c r="CG8745" s="768"/>
      <c r="CH8745" s="768"/>
      <c r="CI8745" s="850"/>
    </row>
    <row r="8746" spans="85:87" x14ac:dyDescent="0.25">
      <c r="CG8746" s="768"/>
      <c r="CH8746" s="768"/>
      <c r="CI8746" s="850"/>
    </row>
    <row r="8747" spans="85:87" x14ac:dyDescent="0.25">
      <c r="CG8747" s="768"/>
      <c r="CH8747" s="768"/>
      <c r="CI8747" s="850"/>
    </row>
    <row r="8748" spans="85:87" x14ac:dyDescent="0.25">
      <c r="CG8748" s="768"/>
      <c r="CH8748" s="768"/>
      <c r="CI8748" s="850"/>
    </row>
    <row r="8749" spans="85:87" x14ac:dyDescent="0.25">
      <c r="CG8749" s="768"/>
      <c r="CH8749" s="768"/>
      <c r="CI8749" s="850"/>
    </row>
    <row r="8750" spans="85:87" x14ac:dyDescent="0.25">
      <c r="CG8750" s="768"/>
      <c r="CH8750" s="768"/>
      <c r="CI8750" s="850"/>
    </row>
    <row r="8751" spans="85:87" x14ac:dyDescent="0.25">
      <c r="CG8751" s="768"/>
      <c r="CH8751" s="768"/>
      <c r="CI8751" s="850"/>
    </row>
    <row r="8752" spans="85:87" x14ac:dyDescent="0.25">
      <c r="CG8752" s="768"/>
      <c r="CH8752" s="768"/>
      <c r="CI8752" s="850"/>
    </row>
    <row r="8753" spans="85:87" x14ac:dyDescent="0.25">
      <c r="CG8753" s="768"/>
      <c r="CH8753" s="768"/>
      <c r="CI8753" s="850"/>
    </row>
    <row r="8754" spans="85:87" x14ac:dyDescent="0.25">
      <c r="CG8754" s="768"/>
      <c r="CH8754" s="768"/>
      <c r="CI8754" s="850"/>
    </row>
    <row r="8755" spans="85:87" x14ac:dyDescent="0.25">
      <c r="CG8755" s="768"/>
      <c r="CH8755" s="768"/>
      <c r="CI8755" s="850"/>
    </row>
    <row r="8756" spans="85:87" x14ac:dyDescent="0.25">
      <c r="CG8756" s="768"/>
      <c r="CH8756" s="768"/>
      <c r="CI8756" s="850"/>
    </row>
    <row r="8757" spans="85:87" x14ac:dyDescent="0.25">
      <c r="CG8757" s="768"/>
      <c r="CH8757" s="768"/>
      <c r="CI8757" s="850"/>
    </row>
    <row r="8758" spans="85:87" x14ac:dyDescent="0.25">
      <c r="CG8758" s="768"/>
      <c r="CH8758" s="768"/>
      <c r="CI8758" s="850"/>
    </row>
    <row r="8759" spans="85:87" x14ac:dyDescent="0.25">
      <c r="CG8759" s="768"/>
      <c r="CH8759" s="768"/>
      <c r="CI8759" s="850"/>
    </row>
    <row r="8760" spans="85:87" x14ac:dyDescent="0.25">
      <c r="CG8760" s="768"/>
      <c r="CH8760" s="768"/>
      <c r="CI8760" s="850"/>
    </row>
    <row r="8761" spans="85:87" x14ac:dyDescent="0.25">
      <c r="CG8761" s="768"/>
      <c r="CH8761" s="768"/>
      <c r="CI8761" s="850"/>
    </row>
    <row r="8762" spans="85:87" x14ac:dyDescent="0.25">
      <c r="CG8762" s="768"/>
      <c r="CH8762" s="768"/>
      <c r="CI8762" s="850"/>
    </row>
    <row r="8763" spans="85:87" x14ac:dyDescent="0.25">
      <c r="CG8763" s="768"/>
      <c r="CH8763" s="768"/>
      <c r="CI8763" s="850"/>
    </row>
    <row r="8764" spans="85:87" x14ac:dyDescent="0.25">
      <c r="CG8764" s="768"/>
      <c r="CH8764" s="768"/>
      <c r="CI8764" s="850"/>
    </row>
    <row r="8765" spans="85:87" x14ac:dyDescent="0.25">
      <c r="CG8765" s="768"/>
      <c r="CH8765" s="768"/>
      <c r="CI8765" s="850"/>
    </row>
    <row r="8766" spans="85:87" x14ac:dyDescent="0.25">
      <c r="CG8766" s="768"/>
      <c r="CH8766" s="768"/>
      <c r="CI8766" s="850"/>
    </row>
    <row r="8767" spans="85:87" x14ac:dyDescent="0.25">
      <c r="CG8767" s="768"/>
      <c r="CH8767" s="768"/>
      <c r="CI8767" s="850"/>
    </row>
    <row r="8768" spans="85:87" x14ac:dyDescent="0.25">
      <c r="CG8768" s="768"/>
      <c r="CH8768" s="768"/>
      <c r="CI8768" s="850"/>
    </row>
    <row r="8769" spans="85:87" x14ac:dyDescent="0.25">
      <c r="CG8769" s="768"/>
      <c r="CH8769" s="768"/>
      <c r="CI8769" s="850"/>
    </row>
    <row r="8770" spans="85:87" x14ac:dyDescent="0.25">
      <c r="CG8770" s="768"/>
      <c r="CH8770" s="768"/>
      <c r="CI8770" s="850"/>
    </row>
    <row r="8771" spans="85:87" x14ac:dyDescent="0.25">
      <c r="CG8771" s="768"/>
      <c r="CH8771" s="768"/>
      <c r="CI8771" s="850"/>
    </row>
    <row r="8772" spans="85:87" x14ac:dyDescent="0.25">
      <c r="CG8772" s="768"/>
      <c r="CH8772" s="768"/>
      <c r="CI8772" s="850"/>
    </row>
    <row r="8773" spans="85:87" x14ac:dyDescent="0.25">
      <c r="CG8773" s="768"/>
      <c r="CH8773" s="768"/>
      <c r="CI8773" s="850"/>
    </row>
    <row r="8774" spans="85:87" x14ac:dyDescent="0.25">
      <c r="CG8774" s="768"/>
      <c r="CH8774" s="768"/>
      <c r="CI8774" s="850"/>
    </row>
    <row r="8775" spans="85:87" x14ac:dyDescent="0.25">
      <c r="CG8775" s="768"/>
      <c r="CH8775" s="768"/>
      <c r="CI8775" s="850"/>
    </row>
    <row r="8776" spans="85:87" x14ac:dyDescent="0.25">
      <c r="CG8776" s="768"/>
      <c r="CH8776" s="768"/>
      <c r="CI8776" s="850"/>
    </row>
    <row r="8777" spans="85:87" x14ac:dyDescent="0.25">
      <c r="CG8777" s="768"/>
      <c r="CH8777" s="768"/>
      <c r="CI8777" s="850"/>
    </row>
    <row r="8778" spans="85:87" x14ac:dyDescent="0.25">
      <c r="CG8778" s="768"/>
      <c r="CH8778" s="768"/>
      <c r="CI8778" s="850"/>
    </row>
    <row r="8779" spans="85:87" x14ac:dyDescent="0.25">
      <c r="CG8779" s="768"/>
      <c r="CH8779" s="768"/>
      <c r="CI8779" s="850"/>
    </row>
    <row r="8780" spans="85:87" x14ac:dyDescent="0.25">
      <c r="CG8780" s="768"/>
      <c r="CH8780" s="768"/>
      <c r="CI8780" s="850"/>
    </row>
    <row r="8781" spans="85:87" x14ac:dyDescent="0.25">
      <c r="CG8781" s="768"/>
      <c r="CH8781" s="768"/>
      <c r="CI8781" s="850"/>
    </row>
    <row r="8782" spans="85:87" x14ac:dyDescent="0.25">
      <c r="CG8782" s="768"/>
      <c r="CH8782" s="768"/>
      <c r="CI8782" s="850"/>
    </row>
    <row r="8783" spans="85:87" x14ac:dyDescent="0.25">
      <c r="CG8783" s="768"/>
      <c r="CH8783" s="768"/>
      <c r="CI8783" s="850"/>
    </row>
    <row r="8784" spans="85:87" x14ac:dyDescent="0.25">
      <c r="CG8784" s="768"/>
      <c r="CH8784" s="768"/>
      <c r="CI8784" s="850"/>
    </row>
    <row r="8785" spans="85:87" x14ac:dyDescent="0.25">
      <c r="CG8785" s="768"/>
      <c r="CH8785" s="768"/>
      <c r="CI8785" s="850"/>
    </row>
    <row r="8786" spans="85:87" x14ac:dyDescent="0.25">
      <c r="CG8786" s="768"/>
      <c r="CH8786" s="768"/>
      <c r="CI8786" s="850"/>
    </row>
    <row r="8787" spans="85:87" x14ac:dyDescent="0.25">
      <c r="CG8787" s="768"/>
      <c r="CH8787" s="768"/>
      <c r="CI8787" s="850"/>
    </row>
    <row r="8788" spans="85:87" x14ac:dyDescent="0.25">
      <c r="CG8788" s="768"/>
      <c r="CH8788" s="768"/>
      <c r="CI8788" s="850"/>
    </row>
    <row r="8789" spans="85:87" x14ac:dyDescent="0.25">
      <c r="CG8789" s="768"/>
      <c r="CH8789" s="768"/>
      <c r="CI8789" s="850"/>
    </row>
    <row r="8790" spans="85:87" x14ac:dyDescent="0.25">
      <c r="CG8790" s="768"/>
      <c r="CH8790" s="768"/>
      <c r="CI8790" s="850"/>
    </row>
    <row r="8791" spans="85:87" x14ac:dyDescent="0.25">
      <c r="CG8791" s="768"/>
      <c r="CH8791" s="768"/>
      <c r="CI8791" s="850"/>
    </row>
    <row r="8792" spans="85:87" x14ac:dyDescent="0.25">
      <c r="CG8792" s="768"/>
      <c r="CH8792" s="768"/>
      <c r="CI8792" s="850"/>
    </row>
    <row r="8793" spans="85:87" x14ac:dyDescent="0.25">
      <c r="CG8793" s="768"/>
      <c r="CH8793" s="768"/>
      <c r="CI8793" s="850"/>
    </row>
    <row r="8794" spans="85:87" x14ac:dyDescent="0.25">
      <c r="CG8794" s="768"/>
      <c r="CH8794" s="768"/>
      <c r="CI8794" s="850"/>
    </row>
    <row r="8795" spans="85:87" x14ac:dyDescent="0.25">
      <c r="CG8795" s="768"/>
      <c r="CH8795" s="768"/>
      <c r="CI8795" s="850"/>
    </row>
    <row r="8796" spans="85:87" x14ac:dyDescent="0.25">
      <c r="CG8796" s="768"/>
      <c r="CH8796" s="768"/>
      <c r="CI8796" s="850"/>
    </row>
    <row r="8797" spans="85:87" x14ac:dyDescent="0.25">
      <c r="CG8797" s="768"/>
      <c r="CH8797" s="768"/>
      <c r="CI8797" s="850"/>
    </row>
    <row r="8798" spans="85:87" x14ac:dyDescent="0.25">
      <c r="CG8798" s="768"/>
      <c r="CH8798" s="768"/>
      <c r="CI8798" s="850"/>
    </row>
    <row r="8799" spans="85:87" x14ac:dyDescent="0.25">
      <c r="CG8799" s="768"/>
      <c r="CH8799" s="768"/>
      <c r="CI8799" s="850"/>
    </row>
    <row r="8800" spans="85:87" x14ac:dyDescent="0.25">
      <c r="CG8800" s="768"/>
      <c r="CH8800" s="768"/>
      <c r="CI8800" s="850"/>
    </row>
    <row r="8801" spans="85:87" x14ac:dyDescent="0.25">
      <c r="CG8801" s="768"/>
      <c r="CH8801" s="768"/>
      <c r="CI8801" s="850"/>
    </row>
    <row r="8802" spans="85:87" x14ac:dyDescent="0.25">
      <c r="CG8802" s="768"/>
      <c r="CH8802" s="768"/>
      <c r="CI8802" s="850"/>
    </row>
    <row r="8803" spans="85:87" x14ac:dyDescent="0.25">
      <c r="CG8803" s="768"/>
      <c r="CH8803" s="768"/>
      <c r="CI8803" s="850"/>
    </row>
    <row r="8804" spans="85:87" x14ac:dyDescent="0.25">
      <c r="CG8804" s="768"/>
      <c r="CH8804" s="768"/>
      <c r="CI8804" s="850"/>
    </row>
    <row r="8805" spans="85:87" x14ac:dyDescent="0.25">
      <c r="CG8805" s="768"/>
      <c r="CH8805" s="768"/>
      <c r="CI8805" s="850"/>
    </row>
    <row r="8806" spans="85:87" x14ac:dyDescent="0.25">
      <c r="CG8806" s="768"/>
      <c r="CH8806" s="768"/>
      <c r="CI8806" s="850"/>
    </row>
    <row r="8807" spans="85:87" x14ac:dyDescent="0.25">
      <c r="CG8807" s="768"/>
      <c r="CH8807" s="768"/>
      <c r="CI8807" s="850"/>
    </row>
    <row r="8808" spans="85:87" x14ac:dyDescent="0.25">
      <c r="CG8808" s="768"/>
      <c r="CH8808" s="768"/>
      <c r="CI8808" s="850"/>
    </row>
    <row r="8809" spans="85:87" x14ac:dyDescent="0.25">
      <c r="CG8809" s="768"/>
      <c r="CH8809" s="768"/>
      <c r="CI8809" s="850"/>
    </row>
    <row r="8810" spans="85:87" x14ac:dyDescent="0.25">
      <c r="CG8810" s="768"/>
      <c r="CH8810" s="768"/>
      <c r="CI8810" s="850"/>
    </row>
    <row r="8811" spans="85:87" x14ac:dyDescent="0.25">
      <c r="CG8811" s="768"/>
      <c r="CH8811" s="768"/>
      <c r="CI8811" s="850"/>
    </row>
    <row r="8812" spans="85:87" x14ac:dyDescent="0.25">
      <c r="CG8812" s="768"/>
      <c r="CH8812" s="768"/>
      <c r="CI8812" s="850"/>
    </row>
    <row r="8813" spans="85:87" x14ac:dyDescent="0.25">
      <c r="CG8813" s="768"/>
      <c r="CH8813" s="768"/>
      <c r="CI8813" s="850"/>
    </row>
    <row r="8814" spans="85:87" x14ac:dyDescent="0.25">
      <c r="CG8814" s="768"/>
      <c r="CH8814" s="768"/>
      <c r="CI8814" s="850"/>
    </row>
    <row r="8815" spans="85:87" x14ac:dyDescent="0.25">
      <c r="CG8815" s="768"/>
      <c r="CH8815" s="768"/>
      <c r="CI8815" s="850"/>
    </row>
    <row r="8816" spans="85:87" x14ac:dyDescent="0.25">
      <c r="CG8816" s="768"/>
      <c r="CH8816" s="768"/>
      <c r="CI8816" s="850"/>
    </row>
    <row r="8817" spans="85:87" x14ac:dyDescent="0.25">
      <c r="CG8817" s="768"/>
      <c r="CH8817" s="768"/>
      <c r="CI8817" s="850"/>
    </row>
    <row r="8818" spans="85:87" x14ac:dyDescent="0.25">
      <c r="CG8818" s="768"/>
      <c r="CH8818" s="768"/>
      <c r="CI8818" s="850"/>
    </row>
    <row r="8819" spans="85:87" x14ac:dyDescent="0.25">
      <c r="CG8819" s="768"/>
      <c r="CH8819" s="768"/>
      <c r="CI8819" s="850"/>
    </row>
    <row r="8820" spans="85:87" x14ac:dyDescent="0.25">
      <c r="CG8820" s="768"/>
      <c r="CH8820" s="768"/>
      <c r="CI8820" s="850"/>
    </row>
    <row r="8821" spans="85:87" x14ac:dyDescent="0.25">
      <c r="CG8821" s="768"/>
      <c r="CH8821" s="768"/>
      <c r="CI8821" s="850"/>
    </row>
    <row r="8822" spans="85:87" x14ac:dyDescent="0.25">
      <c r="CG8822" s="768"/>
      <c r="CH8822" s="768"/>
      <c r="CI8822" s="850"/>
    </row>
    <row r="8823" spans="85:87" x14ac:dyDescent="0.25">
      <c r="CG8823" s="768"/>
      <c r="CH8823" s="768"/>
      <c r="CI8823" s="850"/>
    </row>
    <row r="8824" spans="85:87" x14ac:dyDescent="0.25">
      <c r="CG8824" s="768"/>
      <c r="CH8824" s="768"/>
      <c r="CI8824" s="850"/>
    </row>
    <row r="8825" spans="85:87" x14ac:dyDescent="0.25">
      <c r="CG8825" s="768"/>
      <c r="CH8825" s="768"/>
      <c r="CI8825" s="850"/>
    </row>
    <row r="8826" spans="85:87" x14ac:dyDescent="0.25">
      <c r="CG8826" s="768"/>
      <c r="CH8826" s="768"/>
      <c r="CI8826" s="850"/>
    </row>
    <row r="8827" spans="85:87" x14ac:dyDescent="0.25">
      <c r="CG8827" s="768"/>
      <c r="CH8827" s="768"/>
      <c r="CI8827" s="850"/>
    </row>
    <row r="8828" spans="85:87" x14ac:dyDescent="0.25">
      <c r="CG8828" s="768"/>
      <c r="CH8828" s="768"/>
      <c r="CI8828" s="850"/>
    </row>
    <row r="8829" spans="85:87" x14ac:dyDescent="0.25">
      <c r="CG8829" s="768"/>
      <c r="CH8829" s="768"/>
      <c r="CI8829" s="850"/>
    </row>
    <row r="8830" spans="85:87" x14ac:dyDescent="0.25">
      <c r="CG8830" s="768"/>
      <c r="CH8830" s="768"/>
      <c r="CI8830" s="850"/>
    </row>
    <row r="8831" spans="85:87" x14ac:dyDescent="0.25">
      <c r="CG8831" s="768"/>
      <c r="CH8831" s="768"/>
      <c r="CI8831" s="850"/>
    </row>
    <row r="8832" spans="85:87" x14ac:dyDescent="0.25">
      <c r="CG8832" s="768"/>
      <c r="CH8832" s="768"/>
      <c r="CI8832" s="850"/>
    </row>
    <row r="8833" spans="85:87" x14ac:dyDescent="0.25">
      <c r="CG8833" s="768"/>
      <c r="CH8833" s="768"/>
      <c r="CI8833" s="850"/>
    </row>
    <row r="8834" spans="85:87" x14ac:dyDescent="0.25">
      <c r="CG8834" s="768"/>
      <c r="CH8834" s="768"/>
      <c r="CI8834" s="850"/>
    </row>
    <row r="8835" spans="85:87" x14ac:dyDescent="0.25">
      <c r="CG8835" s="768"/>
      <c r="CH8835" s="768"/>
      <c r="CI8835" s="850"/>
    </row>
    <row r="8836" spans="85:87" x14ac:dyDescent="0.25">
      <c r="CG8836" s="768"/>
      <c r="CH8836" s="768"/>
      <c r="CI8836" s="850"/>
    </row>
    <row r="8837" spans="85:87" x14ac:dyDescent="0.25">
      <c r="CG8837" s="768"/>
      <c r="CH8837" s="768"/>
      <c r="CI8837" s="850"/>
    </row>
    <row r="8838" spans="85:87" x14ac:dyDescent="0.25">
      <c r="CG8838" s="768"/>
      <c r="CH8838" s="768"/>
      <c r="CI8838" s="850"/>
    </row>
    <row r="8839" spans="85:87" x14ac:dyDescent="0.25">
      <c r="CG8839" s="768"/>
      <c r="CH8839" s="768"/>
      <c r="CI8839" s="850"/>
    </row>
    <row r="8840" spans="85:87" x14ac:dyDescent="0.25">
      <c r="CG8840" s="768"/>
      <c r="CH8840" s="768"/>
      <c r="CI8840" s="850"/>
    </row>
    <row r="8841" spans="85:87" x14ac:dyDescent="0.25">
      <c r="CG8841" s="768"/>
      <c r="CH8841" s="768"/>
      <c r="CI8841" s="850"/>
    </row>
    <row r="8842" spans="85:87" x14ac:dyDescent="0.25">
      <c r="CG8842" s="768"/>
      <c r="CH8842" s="768"/>
      <c r="CI8842" s="850"/>
    </row>
    <row r="8843" spans="85:87" x14ac:dyDescent="0.25">
      <c r="CG8843" s="768"/>
      <c r="CH8843" s="768"/>
      <c r="CI8843" s="850"/>
    </row>
    <row r="8844" spans="85:87" x14ac:dyDescent="0.25">
      <c r="CG8844" s="768"/>
      <c r="CH8844" s="768"/>
      <c r="CI8844" s="850"/>
    </row>
    <row r="8845" spans="85:87" x14ac:dyDescent="0.25">
      <c r="CG8845" s="768"/>
      <c r="CH8845" s="768"/>
      <c r="CI8845" s="850"/>
    </row>
    <row r="8846" spans="85:87" x14ac:dyDescent="0.25">
      <c r="CG8846" s="768"/>
      <c r="CH8846" s="768"/>
      <c r="CI8846" s="850"/>
    </row>
    <row r="8847" spans="85:87" x14ac:dyDescent="0.25">
      <c r="CG8847" s="768"/>
      <c r="CH8847" s="768"/>
      <c r="CI8847" s="850"/>
    </row>
    <row r="8848" spans="85:87" x14ac:dyDescent="0.25">
      <c r="CG8848" s="768"/>
      <c r="CH8848" s="768"/>
      <c r="CI8848" s="850"/>
    </row>
    <row r="8849" spans="85:87" x14ac:dyDescent="0.25">
      <c r="CG8849" s="768"/>
      <c r="CH8849" s="768"/>
      <c r="CI8849" s="850"/>
    </row>
    <row r="8850" spans="85:87" x14ac:dyDescent="0.25">
      <c r="CG8850" s="768"/>
      <c r="CH8850" s="768"/>
      <c r="CI8850" s="850"/>
    </row>
    <row r="8851" spans="85:87" x14ac:dyDescent="0.25">
      <c r="CG8851" s="768"/>
      <c r="CH8851" s="768"/>
      <c r="CI8851" s="850"/>
    </row>
    <row r="8852" spans="85:87" x14ac:dyDescent="0.25">
      <c r="CG8852" s="768"/>
      <c r="CH8852" s="768"/>
      <c r="CI8852" s="850"/>
    </row>
    <row r="8853" spans="85:87" x14ac:dyDescent="0.25">
      <c r="CG8853" s="768"/>
      <c r="CH8853" s="768"/>
      <c r="CI8853" s="850"/>
    </row>
    <row r="8854" spans="85:87" x14ac:dyDescent="0.25">
      <c r="CG8854" s="768"/>
      <c r="CH8854" s="768"/>
      <c r="CI8854" s="850"/>
    </row>
    <row r="8855" spans="85:87" x14ac:dyDescent="0.25">
      <c r="CG8855" s="768"/>
      <c r="CH8855" s="768"/>
      <c r="CI8855" s="850"/>
    </row>
    <row r="8856" spans="85:87" x14ac:dyDescent="0.25">
      <c r="CG8856" s="768"/>
      <c r="CH8856" s="768"/>
      <c r="CI8856" s="850"/>
    </row>
    <row r="8857" spans="85:87" x14ac:dyDescent="0.25">
      <c r="CG8857" s="768"/>
      <c r="CH8857" s="768"/>
      <c r="CI8857" s="850"/>
    </row>
    <row r="8858" spans="85:87" x14ac:dyDescent="0.25">
      <c r="CG8858" s="768"/>
      <c r="CH8858" s="768"/>
      <c r="CI8858" s="850"/>
    </row>
    <row r="8859" spans="85:87" x14ac:dyDescent="0.25">
      <c r="CG8859" s="768"/>
      <c r="CH8859" s="768"/>
      <c r="CI8859" s="850"/>
    </row>
    <row r="8860" spans="85:87" x14ac:dyDescent="0.25">
      <c r="CG8860" s="768"/>
      <c r="CH8860" s="768"/>
      <c r="CI8860" s="850"/>
    </row>
    <row r="8861" spans="85:87" x14ac:dyDescent="0.25">
      <c r="CG8861" s="768"/>
      <c r="CH8861" s="768"/>
      <c r="CI8861" s="850"/>
    </row>
    <row r="8862" spans="85:87" x14ac:dyDescent="0.25">
      <c r="CG8862" s="768"/>
      <c r="CH8862" s="768"/>
      <c r="CI8862" s="850"/>
    </row>
    <row r="8863" spans="85:87" x14ac:dyDescent="0.25">
      <c r="CG8863" s="768"/>
      <c r="CH8863" s="768"/>
      <c r="CI8863" s="850"/>
    </row>
    <row r="8864" spans="85:87" x14ac:dyDescent="0.25">
      <c r="CG8864" s="768"/>
      <c r="CH8864" s="768"/>
      <c r="CI8864" s="850"/>
    </row>
    <row r="8865" spans="85:87" x14ac:dyDescent="0.25">
      <c r="CG8865" s="768"/>
      <c r="CH8865" s="768"/>
      <c r="CI8865" s="850"/>
    </row>
    <row r="8866" spans="85:87" x14ac:dyDescent="0.25">
      <c r="CG8866" s="768"/>
      <c r="CH8866" s="768"/>
      <c r="CI8866" s="850"/>
    </row>
    <row r="8867" spans="85:87" x14ac:dyDescent="0.25">
      <c r="CG8867" s="768"/>
      <c r="CH8867" s="768"/>
      <c r="CI8867" s="850"/>
    </row>
    <row r="8868" spans="85:87" x14ac:dyDescent="0.25">
      <c r="CG8868" s="768"/>
      <c r="CH8868" s="768"/>
      <c r="CI8868" s="850"/>
    </row>
    <row r="8869" spans="85:87" x14ac:dyDescent="0.25">
      <c r="CG8869" s="768"/>
      <c r="CH8869" s="768"/>
      <c r="CI8869" s="850"/>
    </row>
    <row r="8870" spans="85:87" x14ac:dyDescent="0.25">
      <c r="CG8870" s="768"/>
      <c r="CH8870" s="768"/>
      <c r="CI8870" s="850"/>
    </row>
    <row r="8871" spans="85:87" x14ac:dyDescent="0.25">
      <c r="CG8871" s="768"/>
      <c r="CH8871" s="768"/>
      <c r="CI8871" s="850"/>
    </row>
    <row r="8872" spans="85:87" x14ac:dyDescent="0.25">
      <c r="CG8872" s="768"/>
      <c r="CH8872" s="768"/>
      <c r="CI8872" s="850"/>
    </row>
    <row r="8873" spans="85:87" x14ac:dyDescent="0.25">
      <c r="CG8873" s="768"/>
      <c r="CH8873" s="768"/>
      <c r="CI8873" s="850"/>
    </row>
    <row r="8874" spans="85:87" x14ac:dyDescent="0.25">
      <c r="CG8874" s="768"/>
      <c r="CH8874" s="768"/>
      <c r="CI8874" s="850"/>
    </row>
    <row r="8875" spans="85:87" x14ac:dyDescent="0.25">
      <c r="CG8875" s="768"/>
      <c r="CH8875" s="768"/>
      <c r="CI8875" s="850"/>
    </row>
    <row r="8876" spans="85:87" x14ac:dyDescent="0.25">
      <c r="CG8876" s="768"/>
      <c r="CH8876" s="768"/>
      <c r="CI8876" s="850"/>
    </row>
    <row r="8877" spans="85:87" x14ac:dyDescent="0.25">
      <c r="CG8877" s="768"/>
      <c r="CH8877" s="768"/>
      <c r="CI8877" s="850"/>
    </row>
    <row r="8878" spans="85:87" x14ac:dyDescent="0.25">
      <c r="CG8878" s="768"/>
      <c r="CH8878" s="768"/>
      <c r="CI8878" s="850"/>
    </row>
    <row r="8879" spans="85:87" x14ac:dyDescent="0.25">
      <c r="CG8879" s="768"/>
      <c r="CH8879" s="768"/>
      <c r="CI8879" s="850"/>
    </row>
    <row r="8880" spans="85:87" x14ac:dyDescent="0.25">
      <c r="CG8880" s="768"/>
      <c r="CH8880" s="768"/>
      <c r="CI8880" s="850"/>
    </row>
    <row r="8881" spans="85:87" x14ac:dyDescent="0.25">
      <c r="CG8881" s="768"/>
      <c r="CH8881" s="768"/>
      <c r="CI8881" s="850"/>
    </row>
    <row r="8882" spans="85:87" x14ac:dyDescent="0.25">
      <c r="CG8882" s="768"/>
      <c r="CH8882" s="768"/>
      <c r="CI8882" s="850"/>
    </row>
    <row r="8883" spans="85:87" x14ac:dyDescent="0.25">
      <c r="CG8883" s="768"/>
      <c r="CH8883" s="768"/>
      <c r="CI8883" s="850"/>
    </row>
    <row r="8884" spans="85:87" x14ac:dyDescent="0.25">
      <c r="CG8884" s="768"/>
      <c r="CH8884" s="768"/>
      <c r="CI8884" s="850"/>
    </row>
    <row r="8885" spans="85:87" x14ac:dyDescent="0.25">
      <c r="CG8885" s="768"/>
      <c r="CH8885" s="768"/>
      <c r="CI8885" s="850"/>
    </row>
    <row r="8886" spans="85:87" x14ac:dyDescent="0.25">
      <c r="CG8886" s="768"/>
      <c r="CH8886" s="768"/>
      <c r="CI8886" s="850"/>
    </row>
    <row r="8887" spans="85:87" x14ac:dyDescent="0.25">
      <c r="CG8887" s="768"/>
      <c r="CH8887" s="768"/>
      <c r="CI8887" s="850"/>
    </row>
    <row r="8888" spans="85:87" x14ac:dyDescent="0.25">
      <c r="CG8888" s="768"/>
      <c r="CH8888" s="768"/>
      <c r="CI8888" s="850"/>
    </row>
    <row r="8889" spans="85:87" x14ac:dyDescent="0.25">
      <c r="CG8889" s="768"/>
      <c r="CH8889" s="768"/>
      <c r="CI8889" s="850"/>
    </row>
    <row r="8890" spans="85:87" x14ac:dyDescent="0.25">
      <c r="CG8890" s="768"/>
      <c r="CH8890" s="768"/>
      <c r="CI8890" s="850"/>
    </row>
    <row r="8891" spans="85:87" x14ac:dyDescent="0.25">
      <c r="CG8891" s="768"/>
      <c r="CH8891" s="768"/>
      <c r="CI8891" s="850"/>
    </row>
    <row r="8892" spans="85:87" x14ac:dyDescent="0.25">
      <c r="CG8892" s="768"/>
      <c r="CH8892" s="768"/>
      <c r="CI8892" s="850"/>
    </row>
    <row r="8893" spans="85:87" x14ac:dyDescent="0.25">
      <c r="CG8893" s="768"/>
      <c r="CH8893" s="768"/>
      <c r="CI8893" s="850"/>
    </row>
    <row r="8894" spans="85:87" x14ac:dyDescent="0.25">
      <c r="CG8894" s="768"/>
      <c r="CH8894" s="768"/>
      <c r="CI8894" s="850"/>
    </row>
    <row r="8895" spans="85:87" x14ac:dyDescent="0.25">
      <c r="CG8895" s="768"/>
      <c r="CH8895" s="768"/>
      <c r="CI8895" s="850"/>
    </row>
    <row r="8896" spans="85:87" x14ac:dyDescent="0.25">
      <c r="CG8896" s="768"/>
      <c r="CH8896" s="768"/>
      <c r="CI8896" s="850"/>
    </row>
    <row r="8897" spans="85:87" x14ac:dyDescent="0.25">
      <c r="CG8897" s="768"/>
      <c r="CH8897" s="768"/>
      <c r="CI8897" s="850"/>
    </row>
    <row r="8898" spans="85:87" x14ac:dyDescent="0.25">
      <c r="CG8898" s="768"/>
      <c r="CH8898" s="768"/>
      <c r="CI8898" s="850"/>
    </row>
    <row r="8899" spans="85:87" x14ac:dyDescent="0.25">
      <c r="CG8899" s="768"/>
      <c r="CH8899" s="768"/>
      <c r="CI8899" s="850"/>
    </row>
    <row r="8900" spans="85:87" x14ac:dyDescent="0.25">
      <c r="CG8900" s="768"/>
      <c r="CH8900" s="768"/>
      <c r="CI8900" s="850"/>
    </row>
    <row r="8901" spans="85:87" x14ac:dyDescent="0.25">
      <c r="CG8901" s="768"/>
      <c r="CH8901" s="768"/>
      <c r="CI8901" s="850"/>
    </row>
    <row r="8902" spans="85:87" x14ac:dyDescent="0.25">
      <c r="CG8902" s="768"/>
      <c r="CH8902" s="768"/>
      <c r="CI8902" s="850"/>
    </row>
    <row r="8903" spans="85:87" x14ac:dyDescent="0.25">
      <c r="CG8903" s="768"/>
      <c r="CH8903" s="768"/>
      <c r="CI8903" s="850"/>
    </row>
    <row r="8904" spans="85:87" x14ac:dyDescent="0.25">
      <c r="CG8904" s="768"/>
      <c r="CH8904" s="768"/>
      <c r="CI8904" s="850"/>
    </row>
    <row r="8905" spans="85:87" x14ac:dyDescent="0.25">
      <c r="CG8905" s="768"/>
      <c r="CH8905" s="768"/>
      <c r="CI8905" s="850"/>
    </row>
    <row r="8906" spans="85:87" x14ac:dyDescent="0.25">
      <c r="CG8906" s="768"/>
      <c r="CH8906" s="768"/>
      <c r="CI8906" s="850"/>
    </row>
    <row r="8907" spans="85:87" x14ac:dyDescent="0.25">
      <c r="CG8907" s="768"/>
      <c r="CH8907" s="768"/>
      <c r="CI8907" s="850"/>
    </row>
    <row r="8908" spans="85:87" x14ac:dyDescent="0.25">
      <c r="CG8908" s="768"/>
      <c r="CH8908" s="768"/>
      <c r="CI8908" s="850"/>
    </row>
    <row r="8909" spans="85:87" x14ac:dyDescent="0.25">
      <c r="CG8909" s="768"/>
      <c r="CH8909" s="768"/>
      <c r="CI8909" s="850"/>
    </row>
    <row r="8910" spans="85:87" x14ac:dyDescent="0.25">
      <c r="CG8910" s="768"/>
      <c r="CH8910" s="768"/>
      <c r="CI8910" s="850"/>
    </row>
    <row r="8911" spans="85:87" x14ac:dyDescent="0.25">
      <c r="CG8911" s="768"/>
      <c r="CH8911" s="768"/>
      <c r="CI8911" s="850"/>
    </row>
    <row r="8912" spans="85:87" x14ac:dyDescent="0.25">
      <c r="CG8912" s="768"/>
      <c r="CH8912" s="768"/>
      <c r="CI8912" s="850"/>
    </row>
    <row r="8913" spans="85:87" x14ac:dyDescent="0.25">
      <c r="CG8913" s="768"/>
      <c r="CH8913" s="768"/>
      <c r="CI8913" s="850"/>
    </row>
    <row r="8914" spans="85:87" x14ac:dyDescent="0.25">
      <c r="CG8914" s="768"/>
      <c r="CH8914" s="768"/>
      <c r="CI8914" s="850"/>
    </row>
    <row r="8915" spans="85:87" x14ac:dyDescent="0.25">
      <c r="CG8915" s="768"/>
      <c r="CH8915" s="768"/>
      <c r="CI8915" s="850"/>
    </row>
    <row r="8916" spans="85:87" x14ac:dyDescent="0.25">
      <c r="CG8916" s="768"/>
      <c r="CH8916" s="768"/>
      <c r="CI8916" s="850"/>
    </row>
    <row r="8917" spans="85:87" x14ac:dyDescent="0.25">
      <c r="CG8917" s="768"/>
      <c r="CH8917" s="768"/>
      <c r="CI8917" s="850"/>
    </row>
    <row r="8918" spans="85:87" x14ac:dyDescent="0.25">
      <c r="CG8918" s="768"/>
      <c r="CH8918" s="768"/>
      <c r="CI8918" s="850"/>
    </row>
    <row r="8919" spans="85:87" x14ac:dyDescent="0.25">
      <c r="CG8919" s="768"/>
      <c r="CH8919" s="768"/>
      <c r="CI8919" s="850"/>
    </row>
    <row r="8920" spans="85:87" x14ac:dyDescent="0.25">
      <c r="CG8920" s="768"/>
      <c r="CH8920" s="768"/>
      <c r="CI8920" s="850"/>
    </row>
    <row r="8921" spans="85:87" x14ac:dyDescent="0.25">
      <c r="CG8921" s="768"/>
      <c r="CH8921" s="768"/>
      <c r="CI8921" s="850"/>
    </row>
    <row r="8922" spans="85:87" x14ac:dyDescent="0.25">
      <c r="CG8922" s="768"/>
      <c r="CH8922" s="768"/>
      <c r="CI8922" s="850"/>
    </row>
    <row r="8923" spans="85:87" x14ac:dyDescent="0.25">
      <c r="CG8923" s="768"/>
      <c r="CH8923" s="768"/>
      <c r="CI8923" s="850"/>
    </row>
    <row r="8924" spans="85:87" x14ac:dyDescent="0.25">
      <c r="CG8924" s="768"/>
      <c r="CH8924" s="768"/>
      <c r="CI8924" s="850"/>
    </row>
    <row r="8925" spans="85:87" x14ac:dyDescent="0.25">
      <c r="CG8925" s="768"/>
      <c r="CH8925" s="768"/>
      <c r="CI8925" s="850"/>
    </row>
    <row r="8926" spans="85:87" x14ac:dyDescent="0.25">
      <c r="CG8926" s="768"/>
      <c r="CH8926" s="768"/>
      <c r="CI8926" s="850"/>
    </row>
    <row r="8927" spans="85:87" x14ac:dyDescent="0.25">
      <c r="CG8927" s="768"/>
      <c r="CH8927" s="768"/>
      <c r="CI8927" s="850"/>
    </row>
    <row r="8928" spans="85:87" x14ac:dyDescent="0.25">
      <c r="CG8928" s="768"/>
      <c r="CH8928" s="768"/>
      <c r="CI8928" s="850"/>
    </row>
    <row r="8929" spans="85:87" x14ac:dyDescent="0.25">
      <c r="CG8929" s="768"/>
      <c r="CH8929" s="768"/>
      <c r="CI8929" s="850"/>
    </row>
    <row r="8930" spans="85:87" x14ac:dyDescent="0.25">
      <c r="CG8930" s="768"/>
      <c r="CH8930" s="768"/>
      <c r="CI8930" s="850"/>
    </row>
    <row r="8931" spans="85:87" x14ac:dyDescent="0.25">
      <c r="CG8931" s="768"/>
      <c r="CH8931" s="768"/>
      <c r="CI8931" s="850"/>
    </row>
    <row r="8932" spans="85:87" x14ac:dyDescent="0.25">
      <c r="CG8932" s="768"/>
      <c r="CH8932" s="768"/>
      <c r="CI8932" s="850"/>
    </row>
    <row r="8933" spans="85:87" x14ac:dyDescent="0.25">
      <c r="CG8933" s="768"/>
      <c r="CH8933" s="768"/>
      <c r="CI8933" s="850"/>
    </row>
    <row r="8934" spans="85:87" x14ac:dyDescent="0.25">
      <c r="CG8934" s="768"/>
      <c r="CH8934" s="768"/>
      <c r="CI8934" s="850"/>
    </row>
    <row r="8935" spans="85:87" x14ac:dyDescent="0.25">
      <c r="CG8935" s="768"/>
      <c r="CH8935" s="768"/>
      <c r="CI8935" s="850"/>
    </row>
    <row r="8936" spans="85:87" x14ac:dyDescent="0.25">
      <c r="CG8936" s="768"/>
      <c r="CH8936" s="768"/>
      <c r="CI8936" s="850"/>
    </row>
    <row r="8937" spans="85:87" x14ac:dyDescent="0.25">
      <c r="CG8937" s="768"/>
      <c r="CH8937" s="768"/>
      <c r="CI8937" s="850"/>
    </row>
    <row r="8938" spans="85:87" x14ac:dyDescent="0.25">
      <c r="CG8938" s="768"/>
      <c r="CH8938" s="768"/>
      <c r="CI8938" s="850"/>
    </row>
    <row r="8939" spans="85:87" x14ac:dyDescent="0.25">
      <c r="CG8939" s="768"/>
      <c r="CH8939" s="768"/>
      <c r="CI8939" s="850"/>
    </row>
    <row r="8940" spans="85:87" x14ac:dyDescent="0.25">
      <c r="CG8940" s="768"/>
      <c r="CH8940" s="768"/>
      <c r="CI8940" s="850"/>
    </row>
    <row r="8941" spans="85:87" x14ac:dyDescent="0.25">
      <c r="CG8941" s="768"/>
      <c r="CH8941" s="768"/>
      <c r="CI8941" s="850"/>
    </row>
    <row r="8942" spans="85:87" x14ac:dyDescent="0.25">
      <c r="CG8942" s="768"/>
      <c r="CH8942" s="768"/>
      <c r="CI8942" s="850"/>
    </row>
    <row r="8943" spans="85:87" x14ac:dyDescent="0.25">
      <c r="CG8943" s="768"/>
      <c r="CH8943" s="768"/>
      <c r="CI8943" s="850"/>
    </row>
    <row r="8944" spans="85:87" x14ac:dyDescent="0.25">
      <c r="CG8944" s="768"/>
      <c r="CH8944" s="768"/>
      <c r="CI8944" s="850"/>
    </row>
    <row r="8945" spans="85:87" x14ac:dyDescent="0.25">
      <c r="CG8945" s="768"/>
      <c r="CH8945" s="768"/>
      <c r="CI8945" s="850"/>
    </row>
    <row r="8946" spans="85:87" x14ac:dyDescent="0.25">
      <c r="CG8946" s="768"/>
      <c r="CH8946" s="768"/>
      <c r="CI8946" s="850"/>
    </row>
    <row r="8947" spans="85:87" x14ac:dyDescent="0.25">
      <c r="CG8947" s="768"/>
      <c r="CH8947" s="768"/>
      <c r="CI8947" s="850"/>
    </row>
    <row r="8948" spans="85:87" x14ac:dyDescent="0.25">
      <c r="CG8948" s="768"/>
      <c r="CH8948" s="768"/>
      <c r="CI8948" s="850"/>
    </row>
    <row r="8949" spans="85:87" x14ac:dyDescent="0.25">
      <c r="CG8949" s="768"/>
      <c r="CH8949" s="768"/>
      <c r="CI8949" s="850"/>
    </row>
    <row r="8950" spans="85:87" x14ac:dyDescent="0.25">
      <c r="CG8950" s="768"/>
      <c r="CH8950" s="768"/>
      <c r="CI8950" s="850"/>
    </row>
    <row r="8951" spans="85:87" x14ac:dyDescent="0.25">
      <c r="CG8951" s="768"/>
      <c r="CH8951" s="768"/>
      <c r="CI8951" s="850"/>
    </row>
    <row r="8952" spans="85:87" x14ac:dyDescent="0.25">
      <c r="CG8952" s="768"/>
      <c r="CH8952" s="768"/>
      <c r="CI8952" s="850"/>
    </row>
    <row r="8953" spans="85:87" x14ac:dyDescent="0.25">
      <c r="CG8953" s="768"/>
      <c r="CH8953" s="768"/>
      <c r="CI8953" s="850"/>
    </row>
    <row r="8954" spans="85:87" x14ac:dyDescent="0.25">
      <c r="CG8954" s="768"/>
      <c r="CH8954" s="768"/>
      <c r="CI8954" s="850"/>
    </row>
    <row r="8955" spans="85:87" x14ac:dyDescent="0.25">
      <c r="CG8955" s="768"/>
      <c r="CH8955" s="768"/>
      <c r="CI8955" s="850"/>
    </row>
    <row r="8956" spans="85:87" x14ac:dyDescent="0.25">
      <c r="CG8956" s="768"/>
      <c r="CH8956" s="768"/>
      <c r="CI8956" s="850"/>
    </row>
    <row r="8957" spans="85:87" x14ac:dyDescent="0.25">
      <c r="CG8957" s="768"/>
      <c r="CH8957" s="768"/>
      <c r="CI8957" s="850"/>
    </row>
    <row r="8958" spans="85:87" x14ac:dyDescent="0.25">
      <c r="CG8958" s="768"/>
      <c r="CH8958" s="768"/>
      <c r="CI8958" s="850"/>
    </row>
    <row r="8959" spans="85:87" x14ac:dyDescent="0.25">
      <c r="CG8959" s="768"/>
      <c r="CH8959" s="768"/>
      <c r="CI8959" s="850"/>
    </row>
    <row r="8960" spans="85:87" x14ac:dyDescent="0.25">
      <c r="CG8960" s="768"/>
      <c r="CH8960" s="768"/>
      <c r="CI8960" s="850"/>
    </row>
    <row r="8961" spans="85:87" x14ac:dyDescent="0.25">
      <c r="CG8961" s="768"/>
      <c r="CH8961" s="768"/>
      <c r="CI8961" s="850"/>
    </row>
    <row r="8962" spans="85:87" x14ac:dyDescent="0.25">
      <c r="CG8962" s="768"/>
      <c r="CH8962" s="768"/>
      <c r="CI8962" s="850"/>
    </row>
    <row r="8963" spans="85:87" x14ac:dyDescent="0.25">
      <c r="CG8963" s="768"/>
      <c r="CH8963" s="768"/>
      <c r="CI8963" s="850"/>
    </row>
    <row r="8964" spans="85:87" x14ac:dyDescent="0.25">
      <c r="CG8964" s="768"/>
      <c r="CH8964" s="768"/>
      <c r="CI8964" s="850"/>
    </row>
    <row r="8965" spans="85:87" x14ac:dyDescent="0.25">
      <c r="CG8965" s="768"/>
      <c r="CH8965" s="768"/>
      <c r="CI8965" s="850"/>
    </row>
    <row r="8966" spans="85:87" x14ac:dyDescent="0.25">
      <c r="CG8966" s="768"/>
      <c r="CH8966" s="768"/>
      <c r="CI8966" s="850"/>
    </row>
    <row r="8967" spans="85:87" x14ac:dyDescent="0.25">
      <c r="CG8967" s="768"/>
      <c r="CH8967" s="768"/>
      <c r="CI8967" s="850"/>
    </row>
    <row r="8968" spans="85:87" x14ac:dyDescent="0.25">
      <c r="CG8968" s="768"/>
      <c r="CH8968" s="768"/>
      <c r="CI8968" s="850"/>
    </row>
    <row r="8969" spans="85:87" x14ac:dyDescent="0.25">
      <c r="CG8969" s="768"/>
      <c r="CH8969" s="768"/>
      <c r="CI8969" s="850"/>
    </row>
    <row r="8970" spans="85:87" x14ac:dyDescent="0.25">
      <c r="CG8970" s="768"/>
      <c r="CH8970" s="768"/>
      <c r="CI8970" s="850"/>
    </row>
    <row r="8971" spans="85:87" x14ac:dyDescent="0.25">
      <c r="CG8971" s="768"/>
      <c r="CH8971" s="768"/>
      <c r="CI8971" s="850"/>
    </row>
    <row r="8972" spans="85:87" x14ac:dyDescent="0.25">
      <c r="CG8972" s="768"/>
      <c r="CH8972" s="768"/>
      <c r="CI8972" s="850"/>
    </row>
    <row r="8973" spans="85:87" x14ac:dyDescent="0.25">
      <c r="CG8973" s="768"/>
      <c r="CH8973" s="768"/>
      <c r="CI8973" s="850"/>
    </row>
    <row r="8974" spans="85:87" x14ac:dyDescent="0.25">
      <c r="CG8974" s="768"/>
      <c r="CH8974" s="768"/>
      <c r="CI8974" s="850"/>
    </row>
    <row r="8975" spans="85:87" x14ac:dyDescent="0.25">
      <c r="CG8975" s="768"/>
      <c r="CH8975" s="768"/>
      <c r="CI8975" s="850"/>
    </row>
    <row r="8976" spans="85:87" x14ac:dyDescent="0.25">
      <c r="CG8976" s="768"/>
      <c r="CH8976" s="768"/>
      <c r="CI8976" s="850"/>
    </row>
    <row r="8977" spans="85:87" x14ac:dyDescent="0.25">
      <c r="CG8977" s="768"/>
      <c r="CH8977" s="768"/>
      <c r="CI8977" s="850"/>
    </row>
    <row r="8978" spans="85:87" x14ac:dyDescent="0.25">
      <c r="CG8978" s="768"/>
      <c r="CH8978" s="768"/>
      <c r="CI8978" s="850"/>
    </row>
    <row r="8979" spans="85:87" x14ac:dyDescent="0.25">
      <c r="CG8979" s="768"/>
      <c r="CH8979" s="768"/>
      <c r="CI8979" s="850"/>
    </row>
    <row r="8980" spans="85:87" x14ac:dyDescent="0.25">
      <c r="CG8980" s="768"/>
      <c r="CH8980" s="768"/>
      <c r="CI8980" s="850"/>
    </row>
    <row r="8981" spans="85:87" x14ac:dyDescent="0.25">
      <c r="CG8981" s="768"/>
      <c r="CH8981" s="768"/>
      <c r="CI8981" s="850"/>
    </row>
    <row r="8982" spans="85:87" x14ac:dyDescent="0.25">
      <c r="CG8982" s="768"/>
      <c r="CH8982" s="768"/>
      <c r="CI8982" s="850"/>
    </row>
    <row r="8983" spans="85:87" x14ac:dyDescent="0.25">
      <c r="CG8983" s="768"/>
      <c r="CH8983" s="768"/>
      <c r="CI8983" s="850"/>
    </row>
    <row r="8984" spans="85:87" x14ac:dyDescent="0.25">
      <c r="CG8984" s="768"/>
      <c r="CH8984" s="768"/>
      <c r="CI8984" s="850"/>
    </row>
    <row r="8985" spans="85:87" x14ac:dyDescent="0.25">
      <c r="CG8985" s="768"/>
      <c r="CH8985" s="768"/>
      <c r="CI8985" s="850"/>
    </row>
    <row r="8986" spans="85:87" x14ac:dyDescent="0.25">
      <c r="CG8986" s="768"/>
      <c r="CH8986" s="768"/>
      <c r="CI8986" s="850"/>
    </row>
    <row r="8987" spans="85:87" x14ac:dyDescent="0.25">
      <c r="CG8987" s="768"/>
      <c r="CH8987" s="768"/>
      <c r="CI8987" s="850"/>
    </row>
    <row r="8988" spans="85:87" x14ac:dyDescent="0.25">
      <c r="CG8988" s="768"/>
      <c r="CH8988" s="768"/>
      <c r="CI8988" s="850"/>
    </row>
    <row r="8989" spans="85:87" x14ac:dyDescent="0.25">
      <c r="CG8989" s="768"/>
      <c r="CH8989" s="768"/>
      <c r="CI8989" s="850"/>
    </row>
    <row r="8990" spans="85:87" x14ac:dyDescent="0.25">
      <c r="CG8990" s="768"/>
      <c r="CH8990" s="768"/>
      <c r="CI8990" s="850"/>
    </row>
    <row r="8991" spans="85:87" x14ac:dyDescent="0.25">
      <c r="CG8991" s="768"/>
      <c r="CH8991" s="768"/>
      <c r="CI8991" s="850"/>
    </row>
    <row r="8992" spans="85:87" x14ac:dyDescent="0.25">
      <c r="CG8992" s="768"/>
      <c r="CH8992" s="768"/>
      <c r="CI8992" s="850"/>
    </row>
    <row r="8993" spans="85:87" x14ac:dyDescent="0.25">
      <c r="CG8993" s="768"/>
      <c r="CH8993" s="768"/>
      <c r="CI8993" s="850"/>
    </row>
    <row r="8994" spans="85:87" x14ac:dyDescent="0.25">
      <c r="CG8994" s="768"/>
      <c r="CH8994" s="768"/>
      <c r="CI8994" s="850"/>
    </row>
    <row r="8995" spans="85:87" x14ac:dyDescent="0.25">
      <c r="CG8995" s="768"/>
      <c r="CH8995" s="768"/>
      <c r="CI8995" s="850"/>
    </row>
    <row r="8996" spans="85:87" x14ac:dyDescent="0.25">
      <c r="CG8996" s="768"/>
      <c r="CH8996" s="768"/>
      <c r="CI8996" s="850"/>
    </row>
    <row r="8997" spans="85:87" x14ac:dyDescent="0.25">
      <c r="CG8997" s="768"/>
      <c r="CH8997" s="768"/>
      <c r="CI8997" s="850"/>
    </row>
    <row r="8998" spans="85:87" x14ac:dyDescent="0.25">
      <c r="CG8998" s="768"/>
      <c r="CH8998" s="768"/>
      <c r="CI8998" s="850"/>
    </row>
    <row r="8999" spans="85:87" x14ac:dyDescent="0.25">
      <c r="CG8999" s="768"/>
      <c r="CH8999" s="768"/>
      <c r="CI8999" s="850"/>
    </row>
    <row r="9000" spans="85:87" x14ac:dyDescent="0.25">
      <c r="CG9000" s="768"/>
      <c r="CH9000" s="768"/>
      <c r="CI9000" s="850"/>
    </row>
    <row r="9001" spans="85:87" x14ac:dyDescent="0.25">
      <c r="CG9001" s="768"/>
      <c r="CH9001" s="768"/>
      <c r="CI9001" s="850"/>
    </row>
    <row r="9002" spans="85:87" x14ac:dyDescent="0.25">
      <c r="CG9002" s="768"/>
      <c r="CH9002" s="768"/>
      <c r="CI9002" s="850"/>
    </row>
    <row r="9003" spans="85:87" x14ac:dyDescent="0.25">
      <c r="CG9003" s="768"/>
      <c r="CH9003" s="768"/>
      <c r="CI9003" s="850"/>
    </row>
    <row r="9004" spans="85:87" x14ac:dyDescent="0.25">
      <c r="CG9004" s="768"/>
      <c r="CH9004" s="768"/>
      <c r="CI9004" s="850"/>
    </row>
    <row r="9005" spans="85:87" x14ac:dyDescent="0.25">
      <c r="CG9005" s="768"/>
      <c r="CH9005" s="768"/>
      <c r="CI9005" s="850"/>
    </row>
    <row r="9006" spans="85:87" x14ac:dyDescent="0.25">
      <c r="CG9006" s="768"/>
      <c r="CH9006" s="768"/>
      <c r="CI9006" s="850"/>
    </row>
    <row r="9007" spans="85:87" x14ac:dyDescent="0.25">
      <c r="CG9007" s="768"/>
      <c r="CH9007" s="768"/>
      <c r="CI9007" s="850"/>
    </row>
    <row r="9008" spans="85:87" x14ac:dyDescent="0.25">
      <c r="CG9008" s="768"/>
      <c r="CH9008" s="768"/>
      <c r="CI9008" s="850"/>
    </row>
    <row r="9009" spans="85:87" x14ac:dyDescent="0.25">
      <c r="CG9009" s="768"/>
      <c r="CH9009" s="768"/>
      <c r="CI9009" s="850"/>
    </row>
    <row r="9010" spans="85:87" x14ac:dyDescent="0.25">
      <c r="CG9010" s="768"/>
      <c r="CH9010" s="768"/>
      <c r="CI9010" s="850"/>
    </row>
    <row r="9011" spans="85:87" x14ac:dyDescent="0.25">
      <c r="CG9011" s="768"/>
      <c r="CH9011" s="768"/>
      <c r="CI9011" s="850"/>
    </row>
    <row r="9012" spans="85:87" x14ac:dyDescent="0.25">
      <c r="CG9012" s="768"/>
      <c r="CH9012" s="768"/>
      <c r="CI9012" s="850"/>
    </row>
    <row r="9013" spans="85:87" x14ac:dyDescent="0.25">
      <c r="CG9013" s="768"/>
      <c r="CH9013" s="768"/>
      <c r="CI9013" s="850"/>
    </row>
    <row r="9014" spans="85:87" x14ac:dyDescent="0.25">
      <c r="CG9014" s="768"/>
      <c r="CH9014" s="768"/>
      <c r="CI9014" s="850"/>
    </row>
    <row r="9015" spans="85:87" x14ac:dyDescent="0.25">
      <c r="CG9015" s="768"/>
      <c r="CH9015" s="768"/>
      <c r="CI9015" s="850"/>
    </row>
    <row r="9016" spans="85:87" x14ac:dyDescent="0.25">
      <c r="CG9016" s="768"/>
      <c r="CH9016" s="768"/>
      <c r="CI9016" s="850"/>
    </row>
    <row r="9017" spans="85:87" x14ac:dyDescent="0.25">
      <c r="CG9017" s="768"/>
      <c r="CH9017" s="768"/>
      <c r="CI9017" s="850"/>
    </row>
    <row r="9018" spans="85:87" x14ac:dyDescent="0.25">
      <c r="CG9018" s="768"/>
      <c r="CH9018" s="768"/>
      <c r="CI9018" s="850"/>
    </row>
    <row r="9019" spans="85:87" x14ac:dyDescent="0.25">
      <c r="CG9019" s="768"/>
      <c r="CH9019" s="768"/>
      <c r="CI9019" s="850"/>
    </row>
    <row r="9020" spans="85:87" x14ac:dyDescent="0.25">
      <c r="CG9020" s="768"/>
      <c r="CH9020" s="768"/>
      <c r="CI9020" s="850"/>
    </row>
    <row r="9021" spans="85:87" x14ac:dyDescent="0.25">
      <c r="CG9021" s="768"/>
      <c r="CH9021" s="768"/>
      <c r="CI9021" s="850"/>
    </row>
    <row r="9022" spans="85:87" x14ac:dyDescent="0.25">
      <c r="CG9022" s="768"/>
      <c r="CH9022" s="768"/>
      <c r="CI9022" s="850"/>
    </row>
    <row r="9023" spans="85:87" x14ac:dyDescent="0.25">
      <c r="CG9023" s="768"/>
      <c r="CH9023" s="768"/>
      <c r="CI9023" s="850"/>
    </row>
    <row r="9024" spans="85:87" x14ac:dyDescent="0.25">
      <c r="CG9024" s="768"/>
      <c r="CH9024" s="768"/>
      <c r="CI9024" s="850"/>
    </row>
    <row r="9025" spans="85:87" x14ac:dyDescent="0.25">
      <c r="CG9025" s="768"/>
      <c r="CH9025" s="768"/>
      <c r="CI9025" s="850"/>
    </row>
    <row r="9026" spans="85:87" x14ac:dyDescent="0.25">
      <c r="CG9026" s="768"/>
      <c r="CH9026" s="768"/>
      <c r="CI9026" s="850"/>
    </row>
    <row r="9027" spans="85:87" x14ac:dyDescent="0.25">
      <c r="CG9027" s="768"/>
      <c r="CH9027" s="768"/>
      <c r="CI9027" s="850"/>
    </row>
    <row r="9028" spans="85:87" x14ac:dyDescent="0.25">
      <c r="CG9028" s="768"/>
      <c r="CH9028" s="768"/>
      <c r="CI9028" s="850"/>
    </row>
    <row r="9029" spans="85:87" x14ac:dyDescent="0.25">
      <c r="CG9029" s="768"/>
      <c r="CH9029" s="768"/>
      <c r="CI9029" s="850"/>
    </row>
    <row r="9030" spans="85:87" x14ac:dyDescent="0.25">
      <c r="CG9030" s="768"/>
      <c r="CH9030" s="768"/>
      <c r="CI9030" s="850"/>
    </row>
    <row r="9031" spans="85:87" x14ac:dyDescent="0.25">
      <c r="CG9031" s="768"/>
      <c r="CH9031" s="768"/>
      <c r="CI9031" s="850"/>
    </row>
    <row r="9032" spans="85:87" x14ac:dyDescent="0.25">
      <c r="CG9032" s="768"/>
      <c r="CH9032" s="768"/>
      <c r="CI9032" s="850"/>
    </row>
    <row r="9033" spans="85:87" x14ac:dyDescent="0.25">
      <c r="CG9033" s="768"/>
      <c r="CH9033" s="768"/>
      <c r="CI9033" s="850"/>
    </row>
    <row r="9034" spans="85:87" x14ac:dyDescent="0.25">
      <c r="CG9034" s="768"/>
      <c r="CH9034" s="768"/>
      <c r="CI9034" s="850"/>
    </row>
    <row r="9035" spans="85:87" x14ac:dyDescent="0.25">
      <c r="CG9035" s="768"/>
      <c r="CH9035" s="768"/>
      <c r="CI9035" s="850"/>
    </row>
    <row r="9036" spans="85:87" x14ac:dyDescent="0.25">
      <c r="CG9036" s="768"/>
      <c r="CH9036" s="768"/>
      <c r="CI9036" s="850"/>
    </row>
    <row r="9037" spans="85:87" x14ac:dyDescent="0.25">
      <c r="CG9037" s="768"/>
      <c r="CH9037" s="768"/>
      <c r="CI9037" s="850"/>
    </row>
    <row r="9038" spans="85:87" x14ac:dyDescent="0.25">
      <c r="CG9038" s="768"/>
      <c r="CH9038" s="768"/>
      <c r="CI9038" s="850"/>
    </row>
    <row r="9039" spans="85:87" x14ac:dyDescent="0.25">
      <c r="CG9039" s="768"/>
      <c r="CH9039" s="768"/>
      <c r="CI9039" s="850"/>
    </row>
    <row r="9040" spans="85:87" x14ac:dyDescent="0.25">
      <c r="CG9040" s="768"/>
      <c r="CH9040" s="768"/>
      <c r="CI9040" s="850"/>
    </row>
    <row r="9041" spans="85:87" x14ac:dyDescent="0.25">
      <c r="CG9041" s="768"/>
      <c r="CH9041" s="768"/>
      <c r="CI9041" s="850"/>
    </row>
    <row r="9042" spans="85:87" x14ac:dyDescent="0.25">
      <c r="CG9042" s="768"/>
      <c r="CH9042" s="768"/>
      <c r="CI9042" s="850"/>
    </row>
    <row r="9043" spans="85:87" x14ac:dyDescent="0.25">
      <c r="CG9043" s="768"/>
      <c r="CH9043" s="768"/>
      <c r="CI9043" s="850"/>
    </row>
    <row r="9044" spans="85:87" x14ac:dyDescent="0.25">
      <c r="CG9044" s="768"/>
      <c r="CH9044" s="768"/>
      <c r="CI9044" s="850"/>
    </row>
    <row r="9045" spans="85:87" x14ac:dyDescent="0.25">
      <c r="CG9045" s="768"/>
      <c r="CH9045" s="768"/>
      <c r="CI9045" s="850"/>
    </row>
    <row r="9046" spans="85:87" x14ac:dyDescent="0.25">
      <c r="CG9046" s="768"/>
      <c r="CH9046" s="768"/>
      <c r="CI9046" s="850"/>
    </row>
    <row r="9047" spans="85:87" x14ac:dyDescent="0.25">
      <c r="CG9047" s="768"/>
      <c r="CH9047" s="768"/>
      <c r="CI9047" s="850"/>
    </row>
    <row r="9048" spans="85:87" x14ac:dyDescent="0.25">
      <c r="CG9048" s="768"/>
      <c r="CH9048" s="768"/>
      <c r="CI9048" s="850"/>
    </row>
    <row r="9049" spans="85:87" x14ac:dyDescent="0.25">
      <c r="CG9049" s="768"/>
      <c r="CH9049" s="768"/>
      <c r="CI9049" s="850"/>
    </row>
    <row r="9050" spans="85:87" x14ac:dyDescent="0.25">
      <c r="CG9050" s="768"/>
      <c r="CH9050" s="768"/>
      <c r="CI9050" s="850"/>
    </row>
    <row r="9051" spans="85:87" x14ac:dyDescent="0.25">
      <c r="CG9051" s="768"/>
      <c r="CH9051" s="768"/>
      <c r="CI9051" s="850"/>
    </row>
    <row r="9052" spans="85:87" x14ac:dyDescent="0.25">
      <c r="CG9052" s="768"/>
      <c r="CH9052" s="768"/>
      <c r="CI9052" s="850"/>
    </row>
    <row r="9053" spans="85:87" x14ac:dyDescent="0.25">
      <c r="CG9053" s="768"/>
      <c r="CH9053" s="768"/>
      <c r="CI9053" s="850"/>
    </row>
    <row r="9054" spans="85:87" x14ac:dyDescent="0.25">
      <c r="CG9054" s="768"/>
      <c r="CH9054" s="768"/>
      <c r="CI9054" s="850"/>
    </row>
    <row r="9055" spans="85:87" x14ac:dyDescent="0.25">
      <c r="CG9055" s="768"/>
      <c r="CH9055" s="768"/>
      <c r="CI9055" s="850"/>
    </row>
    <row r="9056" spans="85:87" x14ac:dyDescent="0.25">
      <c r="CG9056" s="768"/>
      <c r="CH9056" s="768"/>
      <c r="CI9056" s="850"/>
    </row>
    <row r="9057" spans="85:87" x14ac:dyDescent="0.25">
      <c r="CG9057" s="768"/>
      <c r="CH9057" s="768"/>
      <c r="CI9057" s="850"/>
    </row>
    <row r="9058" spans="85:87" x14ac:dyDescent="0.25">
      <c r="CG9058" s="768"/>
      <c r="CH9058" s="768"/>
      <c r="CI9058" s="850"/>
    </row>
    <row r="9059" spans="85:87" x14ac:dyDescent="0.25">
      <c r="CG9059" s="768"/>
      <c r="CH9059" s="768"/>
      <c r="CI9059" s="850"/>
    </row>
    <row r="9060" spans="85:87" x14ac:dyDescent="0.25">
      <c r="CG9060" s="768"/>
      <c r="CH9060" s="768"/>
      <c r="CI9060" s="850"/>
    </row>
    <row r="9061" spans="85:87" x14ac:dyDescent="0.25">
      <c r="CG9061" s="768"/>
      <c r="CH9061" s="768"/>
      <c r="CI9061" s="850"/>
    </row>
    <row r="9062" spans="85:87" x14ac:dyDescent="0.25">
      <c r="CG9062" s="768"/>
      <c r="CH9062" s="768"/>
      <c r="CI9062" s="850"/>
    </row>
    <row r="9063" spans="85:87" x14ac:dyDescent="0.25">
      <c r="CG9063" s="768"/>
      <c r="CH9063" s="768"/>
      <c r="CI9063" s="850"/>
    </row>
    <row r="9064" spans="85:87" x14ac:dyDescent="0.25">
      <c r="CG9064" s="768"/>
      <c r="CH9064" s="768"/>
      <c r="CI9064" s="850"/>
    </row>
    <row r="9065" spans="85:87" x14ac:dyDescent="0.25">
      <c r="CG9065" s="768"/>
      <c r="CH9065" s="768"/>
      <c r="CI9065" s="850"/>
    </row>
    <row r="9066" spans="85:87" x14ac:dyDescent="0.25">
      <c r="CG9066" s="768"/>
      <c r="CH9066" s="768"/>
      <c r="CI9066" s="850"/>
    </row>
    <row r="9067" spans="85:87" x14ac:dyDescent="0.25">
      <c r="CG9067" s="768"/>
      <c r="CH9067" s="768"/>
      <c r="CI9067" s="850"/>
    </row>
    <row r="9068" spans="85:87" x14ac:dyDescent="0.25">
      <c r="CG9068" s="768"/>
      <c r="CH9068" s="768"/>
      <c r="CI9068" s="850"/>
    </row>
    <row r="9069" spans="85:87" x14ac:dyDescent="0.25">
      <c r="CG9069" s="768"/>
      <c r="CH9069" s="768"/>
      <c r="CI9069" s="850"/>
    </row>
    <row r="9070" spans="85:87" x14ac:dyDescent="0.25">
      <c r="CG9070" s="768"/>
      <c r="CH9070" s="768"/>
      <c r="CI9070" s="850"/>
    </row>
    <row r="9071" spans="85:87" x14ac:dyDescent="0.25">
      <c r="CG9071" s="768"/>
      <c r="CH9071" s="768"/>
      <c r="CI9071" s="850"/>
    </row>
    <row r="9072" spans="85:87" x14ac:dyDescent="0.25">
      <c r="CG9072" s="768"/>
      <c r="CH9072" s="768"/>
      <c r="CI9072" s="850"/>
    </row>
    <row r="9073" spans="85:87" x14ac:dyDescent="0.25">
      <c r="CG9073" s="768"/>
      <c r="CH9073" s="768"/>
      <c r="CI9073" s="850"/>
    </row>
    <row r="9074" spans="85:87" x14ac:dyDescent="0.25">
      <c r="CG9074" s="768"/>
      <c r="CH9074" s="768"/>
      <c r="CI9074" s="850"/>
    </row>
    <row r="9075" spans="85:87" x14ac:dyDescent="0.25">
      <c r="CG9075" s="768"/>
      <c r="CH9075" s="768"/>
      <c r="CI9075" s="850"/>
    </row>
    <row r="9076" spans="85:87" x14ac:dyDescent="0.25">
      <c r="CG9076" s="768"/>
      <c r="CH9076" s="768"/>
      <c r="CI9076" s="850"/>
    </row>
    <row r="9077" spans="85:87" x14ac:dyDescent="0.25">
      <c r="CG9077" s="768"/>
      <c r="CH9077" s="768"/>
      <c r="CI9077" s="850"/>
    </row>
    <row r="9078" spans="85:87" x14ac:dyDescent="0.25">
      <c r="CG9078" s="768"/>
      <c r="CH9078" s="768"/>
      <c r="CI9078" s="850"/>
    </row>
    <row r="9079" spans="85:87" x14ac:dyDescent="0.25">
      <c r="CG9079" s="768"/>
      <c r="CH9079" s="768"/>
      <c r="CI9079" s="850"/>
    </row>
    <row r="9080" spans="85:87" x14ac:dyDescent="0.25">
      <c r="CG9080" s="768"/>
      <c r="CH9080" s="768"/>
      <c r="CI9080" s="850"/>
    </row>
    <row r="9081" spans="85:87" x14ac:dyDescent="0.25">
      <c r="CG9081" s="768"/>
      <c r="CH9081" s="768"/>
      <c r="CI9081" s="850"/>
    </row>
    <row r="9082" spans="85:87" x14ac:dyDescent="0.25">
      <c r="CG9082" s="768"/>
      <c r="CH9082" s="768"/>
      <c r="CI9082" s="850"/>
    </row>
    <row r="9083" spans="85:87" x14ac:dyDescent="0.25">
      <c r="CG9083" s="768"/>
      <c r="CH9083" s="768"/>
      <c r="CI9083" s="850"/>
    </row>
    <row r="9084" spans="85:87" x14ac:dyDescent="0.25">
      <c r="CG9084" s="768"/>
      <c r="CH9084" s="768"/>
      <c r="CI9084" s="850"/>
    </row>
    <row r="9085" spans="85:87" x14ac:dyDescent="0.25">
      <c r="CG9085" s="768"/>
      <c r="CH9085" s="768"/>
      <c r="CI9085" s="850"/>
    </row>
    <row r="9086" spans="85:87" x14ac:dyDescent="0.25">
      <c r="CG9086" s="768"/>
      <c r="CH9086" s="768"/>
      <c r="CI9086" s="850"/>
    </row>
    <row r="9087" spans="85:87" x14ac:dyDescent="0.25">
      <c r="CG9087" s="768"/>
      <c r="CH9087" s="768"/>
      <c r="CI9087" s="850"/>
    </row>
    <row r="9088" spans="85:87" x14ac:dyDescent="0.25">
      <c r="CG9088" s="768"/>
      <c r="CH9088" s="768"/>
      <c r="CI9088" s="850"/>
    </row>
    <row r="9089" spans="85:87" x14ac:dyDescent="0.25">
      <c r="CG9089" s="768"/>
      <c r="CH9089" s="768"/>
      <c r="CI9089" s="850"/>
    </row>
    <row r="9090" spans="85:87" x14ac:dyDescent="0.25">
      <c r="CG9090" s="768"/>
      <c r="CH9090" s="768"/>
      <c r="CI9090" s="850"/>
    </row>
    <row r="9091" spans="85:87" x14ac:dyDescent="0.25">
      <c r="CG9091" s="768"/>
      <c r="CH9091" s="768"/>
      <c r="CI9091" s="850"/>
    </row>
    <row r="9092" spans="85:87" x14ac:dyDescent="0.25">
      <c r="CG9092" s="768"/>
      <c r="CH9092" s="768"/>
      <c r="CI9092" s="850"/>
    </row>
    <row r="9093" spans="85:87" x14ac:dyDescent="0.25">
      <c r="CG9093" s="768"/>
      <c r="CH9093" s="768"/>
      <c r="CI9093" s="850"/>
    </row>
    <row r="9094" spans="85:87" x14ac:dyDescent="0.25">
      <c r="CG9094" s="768"/>
      <c r="CH9094" s="768"/>
      <c r="CI9094" s="850"/>
    </row>
    <row r="9095" spans="85:87" x14ac:dyDescent="0.25">
      <c r="CG9095" s="768"/>
      <c r="CH9095" s="768"/>
      <c r="CI9095" s="850"/>
    </row>
    <row r="9096" spans="85:87" x14ac:dyDescent="0.25">
      <c r="CG9096" s="768"/>
      <c r="CH9096" s="768"/>
      <c r="CI9096" s="850"/>
    </row>
    <row r="9097" spans="85:87" x14ac:dyDescent="0.25">
      <c r="CG9097" s="768"/>
      <c r="CH9097" s="768"/>
      <c r="CI9097" s="850"/>
    </row>
    <row r="9098" spans="85:87" x14ac:dyDescent="0.25">
      <c r="CG9098" s="768"/>
      <c r="CH9098" s="768"/>
      <c r="CI9098" s="850"/>
    </row>
    <row r="9099" spans="85:87" x14ac:dyDescent="0.25">
      <c r="CG9099" s="768"/>
      <c r="CH9099" s="768"/>
      <c r="CI9099" s="850"/>
    </row>
    <row r="9100" spans="85:87" x14ac:dyDescent="0.25">
      <c r="CG9100" s="768"/>
      <c r="CH9100" s="768"/>
      <c r="CI9100" s="850"/>
    </row>
    <row r="9101" spans="85:87" x14ac:dyDescent="0.25">
      <c r="CG9101" s="768"/>
      <c r="CH9101" s="768"/>
      <c r="CI9101" s="850"/>
    </row>
    <row r="9102" spans="85:87" x14ac:dyDescent="0.25">
      <c r="CG9102" s="768"/>
      <c r="CH9102" s="768"/>
      <c r="CI9102" s="850"/>
    </row>
    <row r="9103" spans="85:87" x14ac:dyDescent="0.25">
      <c r="CG9103" s="768"/>
      <c r="CH9103" s="768"/>
      <c r="CI9103" s="850"/>
    </row>
    <row r="9104" spans="85:87" x14ac:dyDescent="0.25">
      <c r="CG9104" s="768"/>
      <c r="CH9104" s="768"/>
      <c r="CI9104" s="850"/>
    </row>
    <row r="9105" spans="85:87" x14ac:dyDescent="0.25">
      <c r="CG9105" s="768"/>
      <c r="CH9105" s="768"/>
      <c r="CI9105" s="850"/>
    </row>
    <row r="9106" spans="85:87" x14ac:dyDescent="0.25">
      <c r="CG9106" s="768"/>
      <c r="CH9106" s="768"/>
      <c r="CI9106" s="850"/>
    </row>
    <row r="9107" spans="85:87" x14ac:dyDescent="0.25">
      <c r="CG9107" s="768"/>
      <c r="CH9107" s="768"/>
      <c r="CI9107" s="850"/>
    </row>
    <row r="9108" spans="85:87" x14ac:dyDescent="0.25">
      <c r="CG9108" s="768"/>
      <c r="CH9108" s="768"/>
      <c r="CI9108" s="850"/>
    </row>
    <row r="9109" spans="85:87" x14ac:dyDescent="0.25">
      <c r="CG9109" s="768"/>
      <c r="CH9109" s="768"/>
      <c r="CI9109" s="850"/>
    </row>
    <row r="9110" spans="85:87" x14ac:dyDescent="0.25">
      <c r="CG9110" s="768"/>
      <c r="CH9110" s="768"/>
      <c r="CI9110" s="850"/>
    </row>
    <row r="9111" spans="85:87" x14ac:dyDescent="0.25">
      <c r="CG9111" s="768"/>
      <c r="CH9111" s="768"/>
      <c r="CI9111" s="850"/>
    </row>
    <row r="9112" spans="85:87" x14ac:dyDescent="0.25">
      <c r="CG9112" s="768"/>
      <c r="CH9112" s="768"/>
      <c r="CI9112" s="850"/>
    </row>
    <row r="9113" spans="85:87" x14ac:dyDescent="0.25">
      <c r="CG9113" s="768"/>
      <c r="CH9113" s="768"/>
      <c r="CI9113" s="850"/>
    </row>
    <row r="9114" spans="85:87" x14ac:dyDescent="0.25">
      <c r="CG9114" s="768"/>
      <c r="CH9114" s="768"/>
      <c r="CI9114" s="850"/>
    </row>
    <row r="9115" spans="85:87" x14ac:dyDescent="0.25">
      <c r="CG9115" s="768"/>
      <c r="CH9115" s="768"/>
      <c r="CI9115" s="850"/>
    </row>
    <row r="9116" spans="85:87" x14ac:dyDescent="0.25">
      <c r="CG9116" s="768"/>
      <c r="CH9116" s="768"/>
      <c r="CI9116" s="850"/>
    </row>
    <row r="9117" spans="85:87" x14ac:dyDescent="0.25">
      <c r="CG9117" s="768"/>
      <c r="CH9117" s="768"/>
      <c r="CI9117" s="850"/>
    </row>
    <row r="9118" spans="85:87" x14ac:dyDescent="0.25">
      <c r="CG9118" s="768"/>
      <c r="CH9118" s="768"/>
      <c r="CI9118" s="850"/>
    </row>
    <row r="9119" spans="85:87" x14ac:dyDescent="0.25">
      <c r="CG9119" s="768"/>
      <c r="CH9119" s="768"/>
      <c r="CI9119" s="850"/>
    </row>
    <row r="9120" spans="85:87" x14ac:dyDescent="0.25">
      <c r="CG9120" s="768"/>
      <c r="CH9120" s="768"/>
      <c r="CI9120" s="850"/>
    </row>
    <row r="9121" spans="85:87" x14ac:dyDescent="0.25">
      <c r="CG9121" s="768"/>
      <c r="CH9121" s="768"/>
      <c r="CI9121" s="850"/>
    </row>
    <row r="9122" spans="85:87" x14ac:dyDescent="0.25">
      <c r="CG9122" s="768"/>
      <c r="CH9122" s="768"/>
      <c r="CI9122" s="850"/>
    </row>
    <row r="9123" spans="85:87" x14ac:dyDescent="0.25">
      <c r="CG9123" s="768"/>
      <c r="CH9123" s="768"/>
      <c r="CI9123" s="850"/>
    </row>
    <row r="9124" spans="85:87" x14ac:dyDescent="0.25">
      <c r="CG9124" s="768"/>
      <c r="CH9124" s="768"/>
      <c r="CI9124" s="850"/>
    </row>
    <row r="9125" spans="85:87" x14ac:dyDescent="0.25">
      <c r="CG9125" s="768"/>
      <c r="CH9125" s="768"/>
      <c r="CI9125" s="850"/>
    </row>
    <row r="9126" spans="85:87" x14ac:dyDescent="0.25">
      <c r="CG9126" s="768"/>
      <c r="CH9126" s="768"/>
      <c r="CI9126" s="850"/>
    </row>
    <row r="9127" spans="85:87" x14ac:dyDescent="0.25">
      <c r="CG9127" s="768"/>
      <c r="CH9127" s="768"/>
      <c r="CI9127" s="850"/>
    </row>
    <row r="9128" spans="85:87" x14ac:dyDescent="0.25">
      <c r="CG9128" s="768"/>
      <c r="CH9128" s="768"/>
      <c r="CI9128" s="850"/>
    </row>
    <row r="9129" spans="85:87" x14ac:dyDescent="0.25">
      <c r="CG9129" s="768"/>
      <c r="CH9129" s="768"/>
      <c r="CI9129" s="850"/>
    </row>
    <row r="9130" spans="85:87" x14ac:dyDescent="0.25">
      <c r="CG9130" s="768"/>
      <c r="CH9130" s="768"/>
      <c r="CI9130" s="850"/>
    </row>
    <row r="9131" spans="85:87" x14ac:dyDescent="0.25">
      <c r="CG9131" s="768"/>
      <c r="CH9131" s="768"/>
      <c r="CI9131" s="850"/>
    </row>
    <row r="9132" spans="85:87" x14ac:dyDescent="0.25">
      <c r="CG9132" s="768"/>
      <c r="CH9132" s="768"/>
      <c r="CI9132" s="850"/>
    </row>
    <row r="9133" spans="85:87" x14ac:dyDescent="0.25">
      <c r="CG9133" s="768"/>
      <c r="CH9133" s="768"/>
      <c r="CI9133" s="850"/>
    </row>
    <row r="9134" spans="85:87" x14ac:dyDescent="0.25">
      <c r="CG9134" s="768"/>
      <c r="CH9134" s="768"/>
      <c r="CI9134" s="850"/>
    </row>
    <row r="9135" spans="85:87" x14ac:dyDescent="0.25">
      <c r="CG9135" s="768"/>
      <c r="CH9135" s="768"/>
      <c r="CI9135" s="850"/>
    </row>
    <row r="9136" spans="85:87" x14ac:dyDescent="0.25">
      <c r="CG9136" s="768"/>
      <c r="CH9136" s="768"/>
      <c r="CI9136" s="850"/>
    </row>
    <row r="9137" spans="85:87" x14ac:dyDescent="0.25">
      <c r="CG9137" s="768"/>
      <c r="CH9137" s="768"/>
      <c r="CI9137" s="850"/>
    </row>
    <row r="9138" spans="85:87" x14ac:dyDescent="0.25">
      <c r="CG9138" s="768"/>
      <c r="CH9138" s="768"/>
      <c r="CI9138" s="850"/>
    </row>
    <row r="9139" spans="85:87" x14ac:dyDescent="0.25">
      <c r="CG9139" s="768"/>
      <c r="CH9139" s="768"/>
      <c r="CI9139" s="850"/>
    </row>
    <row r="9140" spans="85:87" x14ac:dyDescent="0.25">
      <c r="CG9140" s="768"/>
      <c r="CH9140" s="768"/>
      <c r="CI9140" s="850"/>
    </row>
    <row r="9141" spans="85:87" x14ac:dyDescent="0.25">
      <c r="CG9141" s="768"/>
      <c r="CH9141" s="768"/>
      <c r="CI9141" s="850"/>
    </row>
    <row r="9142" spans="85:87" x14ac:dyDescent="0.25">
      <c r="CG9142" s="768"/>
      <c r="CH9142" s="768"/>
      <c r="CI9142" s="850"/>
    </row>
    <row r="9143" spans="85:87" x14ac:dyDescent="0.25">
      <c r="CG9143" s="768"/>
      <c r="CH9143" s="768"/>
      <c r="CI9143" s="850"/>
    </row>
    <row r="9144" spans="85:87" x14ac:dyDescent="0.25">
      <c r="CG9144" s="768"/>
      <c r="CH9144" s="768"/>
      <c r="CI9144" s="850"/>
    </row>
    <row r="9145" spans="85:87" x14ac:dyDescent="0.25">
      <c r="CG9145" s="768"/>
      <c r="CH9145" s="768"/>
      <c r="CI9145" s="850"/>
    </row>
    <row r="9146" spans="85:87" x14ac:dyDescent="0.25">
      <c r="CG9146" s="768"/>
      <c r="CH9146" s="768"/>
      <c r="CI9146" s="850"/>
    </row>
    <row r="9147" spans="85:87" x14ac:dyDescent="0.25">
      <c r="CG9147" s="768"/>
      <c r="CH9147" s="768"/>
      <c r="CI9147" s="850"/>
    </row>
    <row r="9148" spans="85:87" x14ac:dyDescent="0.25">
      <c r="CG9148" s="768"/>
      <c r="CH9148" s="768"/>
      <c r="CI9148" s="850"/>
    </row>
    <row r="9149" spans="85:87" x14ac:dyDescent="0.25">
      <c r="CG9149" s="768"/>
      <c r="CH9149" s="768"/>
      <c r="CI9149" s="850"/>
    </row>
    <row r="9150" spans="85:87" x14ac:dyDescent="0.25">
      <c r="CG9150" s="768"/>
      <c r="CH9150" s="768"/>
      <c r="CI9150" s="850"/>
    </row>
    <row r="9151" spans="85:87" x14ac:dyDescent="0.25">
      <c r="CG9151" s="768"/>
      <c r="CH9151" s="768"/>
      <c r="CI9151" s="850"/>
    </row>
    <row r="9152" spans="85:87" x14ac:dyDescent="0.25">
      <c r="CG9152" s="768"/>
      <c r="CH9152" s="768"/>
      <c r="CI9152" s="850"/>
    </row>
    <row r="9153" spans="85:87" x14ac:dyDescent="0.25">
      <c r="CG9153" s="768"/>
      <c r="CH9153" s="768"/>
      <c r="CI9153" s="850"/>
    </row>
    <row r="9154" spans="85:87" x14ac:dyDescent="0.25">
      <c r="CG9154" s="768"/>
      <c r="CH9154" s="768"/>
      <c r="CI9154" s="850"/>
    </row>
    <row r="9155" spans="85:87" x14ac:dyDescent="0.25">
      <c r="CG9155" s="768"/>
      <c r="CH9155" s="768"/>
      <c r="CI9155" s="850"/>
    </row>
    <row r="9156" spans="85:87" x14ac:dyDescent="0.25">
      <c r="CG9156" s="768"/>
      <c r="CH9156" s="768"/>
      <c r="CI9156" s="850"/>
    </row>
    <row r="9157" spans="85:87" x14ac:dyDescent="0.25">
      <c r="CG9157" s="768"/>
      <c r="CH9157" s="768"/>
      <c r="CI9157" s="850"/>
    </row>
    <row r="9158" spans="85:87" x14ac:dyDescent="0.25">
      <c r="CG9158" s="768"/>
      <c r="CH9158" s="768"/>
      <c r="CI9158" s="850"/>
    </row>
    <row r="9159" spans="85:87" x14ac:dyDescent="0.25">
      <c r="CG9159" s="768"/>
      <c r="CH9159" s="768"/>
      <c r="CI9159" s="850"/>
    </row>
    <row r="9160" spans="85:87" x14ac:dyDescent="0.25">
      <c r="CG9160" s="768"/>
      <c r="CH9160" s="768"/>
      <c r="CI9160" s="850"/>
    </row>
    <row r="9161" spans="85:87" x14ac:dyDescent="0.25">
      <c r="CG9161" s="768"/>
      <c r="CH9161" s="768"/>
      <c r="CI9161" s="850"/>
    </row>
    <row r="9162" spans="85:87" x14ac:dyDescent="0.25">
      <c r="CG9162" s="768"/>
      <c r="CH9162" s="768"/>
      <c r="CI9162" s="850"/>
    </row>
    <row r="9163" spans="85:87" x14ac:dyDescent="0.25">
      <c r="CG9163" s="768"/>
      <c r="CH9163" s="768"/>
      <c r="CI9163" s="850"/>
    </row>
    <row r="9164" spans="85:87" x14ac:dyDescent="0.25">
      <c r="CG9164" s="768"/>
      <c r="CH9164" s="768"/>
      <c r="CI9164" s="850"/>
    </row>
    <row r="9165" spans="85:87" x14ac:dyDescent="0.25">
      <c r="CG9165" s="768"/>
      <c r="CH9165" s="768"/>
      <c r="CI9165" s="850"/>
    </row>
    <row r="9166" spans="85:87" x14ac:dyDescent="0.25">
      <c r="CG9166" s="768"/>
      <c r="CH9166" s="768"/>
      <c r="CI9166" s="850"/>
    </row>
    <row r="9167" spans="85:87" x14ac:dyDescent="0.25">
      <c r="CG9167" s="768"/>
      <c r="CH9167" s="768"/>
      <c r="CI9167" s="850"/>
    </row>
    <row r="9168" spans="85:87" x14ac:dyDescent="0.25">
      <c r="CG9168" s="768"/>
      <c r="CH9168" s="768"/>
      <c r="CI9168" s="850"/>
    </row>
    <row r="9169" spans="85:87" x14ac:dyDescent="0.25">
      <c r="CG9169" s="768"/>
      <c r="CH9169" s="768"/>
      <c r="CI9169" s="850"/>
    </row>
    <row r="9170" spans="85:87" x14ac:dyDescent="0.25">
      <c r="CG9170" s="768"/>
      <c r="CH9170" s="768"/>
      <c r="CI9170" s="850"/>
    </row>
    <row r="9171" spans="85:87" x14ac:dyDescent="0.25">
      <c r="CG9171" s="768"/>
      <c r="CH9171" s="768"/>
      <c r="CI9171" s="850"/>
    </row>
    <row r="9172" spans="85:87" x14ac:dyDescent="0.25">
      <c r="CG9172" s="768"/>
      <c r="CH9172" s="768"/>
      <c r="CI9172" s="850"/>
    </row>
    <row r="9173" spans="85:87" x14ac:dyDescent="0.25">
      <c r="CG9173" s="768"/>
      <c r="CH9173" s="768"/>
      <c r="CI9173" s="850"/>
    </row>
    <row r="9174" spans="85:87" x14ac:dyDescent="0.25">
      <c r="CG9174" s="768"/>
      <c r="CH9174" s="768"/>
      <c r="CI9174" s="850"/>
    </row>
    <row r="9175" spans="85:87" x14ac:dyDescent="0.25">
      <c r="CG9175" s="768"/>
      <c r="CH9175" s="768"/>
      <c r="CI9175" s="850"/>
    </row>
    <row r="9176" spans="85:87" x14ac:dyDescent="0.25">
      <c r="CG9176" s="768"/>
      <c r="CH9176" s="768"/>
      <c r="CI9176" s="850"/>
    </row>
    <row r="9177" spans="85:87" x14ac:dyDescent="0.25">
      <c r="CG9177" s="768"/>
      <c r="CH9177" s="768"/>
      <c r="CI9177" s="850"/>
    </row>
    <row r="9178" spans="85:87" x14ac:dyDescent="0.25">
      <c r="CG9178" s="768"/>
      <c r="CH9178" s="768"/>
      <c r="CI9178" s="850"/>
    </row>
    <row r="9179" spans="85:87" x14ac:dyDescent="0.25">
      <c r="CG9179" s="768"/>
      <c r="CH9179" s="768"/>
      <c r="CI9179" s="850"/>
    </row>
    <row r="9180" spans="85:87" x14ac:dyDescent="0.25">
      <c r="CG9180" s="768"/>
      <c r="CH9180" s="768"/>
      <c r="CI9180" s="850"/>
    </row>
    <row r="9181" spans="85:87" x14ac:dyDescent="0.25">
      <c r="CG9181" s="768"/>
      <c r="CH9181" s="768"/>
      <c r="CI9181" s="850"/>
    </row>
    <row r="9182" spans="85:87" x14ac:dyDescent="0.25">
      <c r="CG9182" s="768"/>
      <c r="CH9182" s="768"/>
      <c r="CI9182" s="850"/>
    </row>
    <row r="9183" spans="85:87" x14ac:dyDescent="0.25">
      <c r="CG9183" s="768"/>
      <c r="CH9183" s="768"/>
      <c r="CI9183" s="850"/>
    </row>
    <row r="9184" spans="85:87" x14ac:dyDescent="0.25">
      <c r="CG9184" s="768"/>
      <c r="CH9184" s="768"/>
      <c r="CI9184" s="850"/>
    </row>
    <row r="9185" spans="85:87" x14ac:dyDescent="0.25">
      <c r="CG9185" s="768"/>
      <c r="CH9185" s="768"/>
      <c r="CI9185" s="850"/>
    </row>
    <row r="9186" spans="85:87" x14ac:dyDescent="0.25">
      <c r="CG9186" s="768"/>
      <c r="CH9186" s="768"/>
      <c r="CI9186" s="850"/>
    </row>
    <row r="9187" spans="85:87" x14ac:dyDescent="0.25">
      <c r="CG9187" s="768"/>
      <c r="CH9187" s="768"/>
      <c r="CI9187" s="850"/>
    </row>
    <row r="9188" spans="85:87" x14ac:dyDescent="0.25">
      <c r="CG9188" s="768"/>
      <c r="CH9188" s="768"/>
      <c r="CI9188" s="850"/>
    </row>
    <row r="9189" spans="85:87" x14ac:dyDescent="0.25">
      <c r="CG9189" s="768"/>
      <c r="CH9189" s="768"/>
      <c r="CI9189" s="850"/>
    </row>
    <row r="9190" spans="85:87" x14ac:dyDescent="0.25">
      <c r="CG9190" s="768"/>
      <c r="CH9190" s="768"/>
      <c r="CI9190" s="850"/>
    </row>
    <row r="9191" spans="85:87" x14ac:dyDescent="0.25">
      <c r="CG9191" s="768"/>
      <c r="CH9191" s="768"/>
      <c r="CI9191" s="850"/>
    </row>
    <row r="9192" spans="85:87" x14ac:dyDescent="0.25">
      <c r="CG9192" s="768"/>
      <c r="CH9192" s="768"/>
      <c r="CI9192" s="850"/>
    </row>
    <row r="9193" spans="85:87" x14ac:dyDescent="0.25">
      <c r="CG9193" s="768"/>
      <c r="CH9193" s="768"/>
      <c r="CI9193" s="850"/>
    </row>
    <row r="9194" spans="85:87" x14ac:dyDescent="0.25">
      <c r="CG9194" s="768"/>
      <c r="CH9194" s="768"/>
      <c r="CI9194" s="850"/>
    </row>
    <row r="9195" spans="85:87" x14ac:dyDescent="0.25">
      <c r="CG9195" s="768"/>
      <c r="CH9195" s="768"/>
      <c r="CI9195" s="850"/>
    </row>
    <row r="9196" spans="85:87" x14ac:dyDescent="0.25">
      <c r="CG9196" s="768"/>
      <c r="CH9196" s="768"/>
      <c r="CI9196" s="850"/>
    </row>
    <row r="9197" spans="85:87" x14ac:dyDescent="0.25">
      <c r="CG9197" s="768"/>
      <c r="CH9197" s="768"/>
      <c r="CI9197" s="850"/>
    </row>
    <row r="9198" spans="85:87" x14ac:dyDescent="0.25">
      <c r="CG9198" s="768"/>
      <c r="CH9198" s="768"/>
      <c r="CI9198" s="850"/>
    </row>
    <row r="9199" spans="85:87" x14ac:dyDescent="0.25">
      <c r="CG9199" s="768"/>
      <c r="CH9199" s="768"/>
      <c r="CI9199" s="850"/>
    </row>
    <row r="9200" spans="85:87" x14ac:dyDescent="0.25">
      <c r="CG9200" s="768"/>
      <c r="CH9200" s="768"/>
      <c r="CI9200" s="850"/>
    </row>
    <row r="9201" spans="85:87" x14ac:dyDescent="0.25">
      <c r="CG9201" s="768"/>
      <c r="CH9201" s="768"/>
      <c r="CI9201" s="850"/>
    </row>
    <row r="9202" spans="85:87" x14ac:dyDescent="0.25">
      <c r="CG9202" s="768"/>
      <c r="CH9202" s="768"/>
      <c r="CI9202" s="850"/>
    </row>
    <row r="9203" spans="85:87" x14ac:dyDescent="0.25">
      <c r="CG9203" s="768"/>
      <c r="CH9203" s="768"/>
      <c r="CI9203" s="850"/>
    </row>
    <row r="9204" spans="85:87" x14ac:dyDescent="0.25">
      <c r="CG9204" s="768"/>
      <c r="CH9204" s="768"/>
      <c r="CI9204" s="850"/>
    </row>
    <row r="9205" spans="85:87" x14ac:dyDescent="0.25">
      <c r="CG9205" s="768"/>
      <c r="CH9205" s="768"/>
      <c r="CI9205" s="850"/>
    </row>
    <row r="9206" spans="85:87" x14ac:dyDescent="0.25">
      <c r="CG9206" s="768"/>
      <c r="CH9206" s="768"/>
      <c r="CI9206" s="850"/>
    </row>
    <row r="9207" spans="85:87" x14ac:dyDescent="0.25">
      <c r="CG9207" s="768"/>
      <c r="CH9207" s="768"/>
      <c r="CI9207" s="850"/>
    </row>
    <row r="9208" spans="85:87" x14ac:dyDescent="0.25">
      <c r="CG9208" s="768"/>
      <c r="CH9208" s="768"/>
      <c r="CI9208" s="850"/>
    </row>
    <row r="9209" spans="85:87" x14ac:dyDescent="0.25">
      <c r="CG9209" s="768"/>
      <c r="CH9209" s="768"/>
      <c r="CI9209" s="850"/>
    </row>
    <row r="9210" spans="85:87" x14ac:dyDescent="0.25">
      <c r="CG9210" s="768"/>
      <c r="CH9210" s="768"/>
      <c r="CI9210" s="850"/>
    </row>
    <row r="9211" spans="85:87" x14ac:dyDescent="0.25">
      <c r="CG9211" s="768"/>
      <c r="CH9211" s="768"/>
      <c r="CI9211" s="850"/>
    </row>
    <row r="9212" spans="85:87" x14ac:dyDescent="0.25">
      <c r="CG9212" s="768"/>
      <c r="CH9212" s="768"/>
      <c r="CI9212" s="850"/>
    </row>
    <row r="9213" spans="85:87" x14ac:dyDescent="0.25">
      <c r="CG9213" s="768"/>
      <c r="CH9213" s="768"/>
      <c r="CI9213" s="850"/>
    </row>
    <row r="9214" spans="85:87" x14ac:dyDescent="0.25">
      <c r="CG9214" s="768"/>
      <c r="CH9214" s="768"/>
      <c r="CI9214" s="850"/>
    </row>
    <row r="9215" spans="85:87" x14ac:dyDescent="0.25">
      <c r="CG9215" s="768"/>
      <c r="CH9215" s="768"/>
      <c r="CI9215" s="850"/>
    </row>
    <row r="9216" spans="85:87" x14ac:dyDescent="0.25">
      <c r="CG9216" s="768"/>
      <c r="CH9216" s="768"/>
      <c r="CI9216" s="850"/>
    </row>
    <row r="9217" spans="85:87" x14ac:dyDescent="0.25">
      <c r="CG9217" s="768"/>
      <c r="CH9217" s="768"/>
      <c r="CI9217" s="850"/>
    </row>
    <row r="9218" spans="85:87" x14ac:dyDescent="0.25">
      <c r="CG9218" s="768"/>
      <c r="CH9218" s="768"/>
      <c r="CI9218" s="850"/>
    </row>
    <row r="9219" spans="85:87" x14ac:dyDescent="0.25">
      <c r="CG9219" s="768"/>
      <c r="CH9219" s="768"/>
      <c r="CI9219" s="850"/>
    </row>
    <row r="9220" spans="85:87" x14ac:dyDescent="0.25">
      <c r="CG9220" s="768"/>
      <c r="CH9220" s="768"/>
      <c r="CI9220" s="850"/>
    </row>
    <row r="9221" spans="85:87" x14ac:dyDescent="0.25">
      <c r="CG9221" s="768"/>
      <c r="CH9221" s="768"/>
      <c r="CI9221" s="850"/>
    </row>
    <row r="9222" spans="85:87" x14ac:dyDescent="0.25">
      <c r="CG9222" s="768"/>
      <c r="CH9222" s="768"/>
      <c r="CI9222" s="850"/>
    </row>
    <row r="9223" spans="85:87" x14ac:dyDescent="0.25">
      <c r="CG9223" s="768"/>
      <c r="CH9223" s="768"/>
      <c r="CI9223" s="850"/>
    </row>
    <row r="9224" spans="85:87" x14ac:dyDescent="0.25">
      <c r="CG9224" s="768"/>
      <c r="CH9224" s="768"/>
      <c r="CI9224" s="850"/>
    </row>
    <row r="9225" spans="85:87" x14ac:dyDescent="0.25">
      <c r="CG9225" s="768"/>
      <c r="CH9225" s="768"/>
      <c r="CI9225" s="850"/>
    </row>
    <row r="9226" spans="85:87" x14ac:dyDescent="0.25">
      <c r="CG9226" s="768"/>
      <c r="CH9226" s="768"/>
      <c r="CI9226" s="850"/>
    </row>
    <row r="9227" spans="85:87" x14ac:dyDescent="0.25">
      <c r="CG9227" s="768"/>
      <c r="CH9227" s="768"/>
      <c r="CI9227" s="850"/>
    </row>
    <row r="9228" spans="85:87" x14ac:dyDescent="0.25">
      <c r="CG9228" s="768"/>
      <c r="CH9228" s="768"/>
      <c r="CI9228" s="850"/>
    </row>
    <row r="9229" spans="85:87" x14ac:dyDescent="0.25">
      <c r="CG9229" s="768"/>
      <c r="CH9229" s="768"/>
      <c r="CI9229" s="850"/>
    </row>
    <row r="9230" spans="85:87" x14ac:dyDescent="0.25">
      <c r="CG9230" s="768"/>
      <c r="CH9230" s="768"/>
      <c r="CI9230" s="850"/>
    </row>
    <row r="9231" spans="85:87" x14ac:dyDescent="0.25">
      <c r="CG9231" s="768"/>
      <c r="CH9231" s="768"/>
      <c r="CI9231" s="850"/>
    </row>
    <row r="9232" spans="85:87" x14ac:dyDescent="0.25">
      <c r="CG9232" s="768"/>
      <c r="CH9232" s="768"/>
      <c r="CI9232" s="850"/>
    </row>
    <row r="9233" spans="85:87" x14ac:dyDescent="0.25">
      <c r="CG9233" s="768"/>
      <c r="CH9233" s="768"/>
      <c r="CI9233" s="850"/>
    </row>
    <row r="9234" spans="85:87" x14ac:dyDescent="0.25">
      <c r="CG9234" s="768"/>
      <c r="CH9234" s="768"/>
      <c r="CI9234" s="850"/>
    </row>
    <row r="9235" spans="85:87" x14ac:dyDescent="0.25">
      <c r="CG9235" s="768"/>
      <c r="CH9235" s="768"/>
      <c r="CI9235" s="850"/>
    </row>
    <row r="9236" spans="85:87" x14ac:dyDescent="0.25">
      <c r="CG9236" s="768"/>
      <c r="CH9236" s="768"/>
      <c r="CI9236" s="850"/>
    </row>
    <row r="9237" spans="85:87" x14ac:dyDescent="0.25">
      <c r="CG9237" s="768"/>
      <c r="CH9237" s="768"/>
      <c r="CI9237" s="850"/>
    </row>
    <row r="9238" spans="85:87" x14ac:dyDescent="0.25">
      <c r="CG9238" s="768"/>
      <c r="CH9238" s="768"/>
      <c r="CI9238" s="850"/>
    </row>
    <row r="9239" spans="85:87" x14ac:dyDescent="0.25">
      <c r="CG9239" s="768"/>
      <c r="CH9239" s="768"/>
      <c r="CI9239" s="850"/>
    </row>
    <row r="9240" spans="85:87" x14ac:dyDescent="0.25">
      <c r="CG9240" s="768"/>
      <c r="CH9240" s="768"/>
      <c r="CI9240" s="850"/>
    </row>
    <row r="9241" spans="85:87" x14ac:dyDescent="0.25">
      <c r="CG9241" s="768"/>
      <c r="CH9241" s="768"/>
      <c r="CI9241" s="850"/>
    </row>
    <row r="9242" spans="85:87" x14ac:dyDescent="0.25">
      <c r="CG9242" s="768"/>
      <c r="CH9242" s="768"/>
      <c r="CI9242" s="850"/>
    </row>
    <row r="9243" spans="85:87" x14ac:dyDescent="0.25">
      <c r="CG9243" s="768"/>
      <c r="CH9243" s="768"/>
      <c r="CI9243" s="850"/>
    </row>
    <row r="9244" spans="85:87" x14ac:dyDescent="0.25">
      <c r="CG9244" s="768"/>
      <c r="CH9244" s="768"/>
      <c r="CI9244" s="850"/>
    </row>
    <row r="9245" spans="85:87" x14ac:dyDescent="0.25">
      <c r="CG9245" s="768"/>
      <c r="CH9245" s="768"/>
      <c r="CI9245" s="850"/>
    </row>
    <row r="9246" spans="85:87" x14ac:dyDescent="0.25">
      <c r="CG9246" s="768"/>
      <c r="CH9246" s="768"/>
      <c r="CI9246" s="850"/>
    </row>
    <row r="9247" spans="85:87" x14ac:dyDescent="0.25">
      <c r="CG9247" s="768"/>
      <c r="CH9247" s="768"/>
      <c r="CI9247" s="850"/>
    </row>
    <row r="9248" spans="85:87" x14ac:dyDescent="0.25">
      <c r="CG9248" s="768"/>
      <c r="CH9248" s="768"/>
      <c r="CI9248" s="850"/>
    </row>
    <row r="9249" spans="85:87" x14ac:dyDescent="0.25">
      <c r="CG9249" s="768"/>
      <c r="CH9249" s="768"/>
      <c r="CI9249" s="850"/>
    </row>
    <row r="9250" spans="85:87" x14ac:dyDescent="0.25">
      <c r="CG9250" s="768"/>
      <c r="CH9250" s="768"/>
      <c r="CI9250" s="850"/>
    </row>
    <row r="9251" spans="85:87" x14ac:dyDescent="0.25">
      <c r="CG9251" s="768"/>
      <c r="CH9251" s="768"/>
      <c r="CI9251" s="850"/>
    </row>
    <row r="9252" spans="85:87" x14ac:dyDescent="0.25">
      <c r="CG9252" s="768"/>
      <c r="CH9252" s="768"/>
      <c r="CI9252" s="850"/>
    </row>
    <row r="9253" spans="85:87" x14ac:dyDescent="0.25">
      <c r="CG9253" s="768"/>
      <c r="CH9253" s="768"/>
      <c r="CI9253" s="850"/>
    </row>
    <row r="9254" spans="85:87" x14ac:dyDescent="0.25">
      <c r="CG9254" s="768"/>
      <c r="CH9254" s="768"/>
      <c r="CI9254" s="850"/>
    </row>
    <row r="9255" spans="85:87" x14ac:dyDescent="0.25">
      <c r="CG9255" s="768"/>
      <c r="CH9255" s="768"/>
      <c r="CI9255" s="850"/>
    </row>
    <row r="9256" spans="85:87" x14ac:dyDescent="0.25">
      <c r="CG9256" s="768"/>
      <c r="CH9256" s="768"/>
      <c r="CI9256" s="850"/>
    </row>
    <row r="9257" spans="85:87" x14ac:dyDescent="0.25">
      <c r="CG9257" s="768"/>
      <c r="CH9257" s="768"/>
      <c r="CI9257" s="850"/>
    </row>
    <row r="9258" spans="85:87" x14ac:dyDescent="0.25">
      <c r="CG9258" s="768"/>
      <c r="CH9258" s="768"/>
      <c r="CI9258" s="850"/>
    </row>
    <row r="9259" spans="85:87" x14ac:dyDescent="0.25">
      <c r="CG9259" s="768"/>
      <c r="CH9259" s="768"/>
      <c r="CI9259" s="850"/>
    </row>
    <row r="9260" spans="85:87" x14ac:dyDescent="0.25">
      <c r="CG9260" s="768"/>
      <c r="CH9260" s="768"/>
      <c r="CI9260" s="850"/>
    </row>
    <row r="9261" spans="85:87" x14ac:dyDescent="0.25">
      <c r="CG9261" s="768"/>
      <c r="CH9261" s="768"/>
      <c r="CI9261" s="850"/>
    </row>
    <row r="9262" spans="85:87" x14ac:dyDescent="0.25">
      <c r="CG9262" s="768"/>
      <c r="CH9262" s="768"/>
      <c r="CI9262" s="850"/>
    </row>
    <row r="9263" spans="85:87" x14ac:dyDescent="0.25">
      <c r="CG9263" s="768"/>
      <c r="CH9263" s="768"/>
      <c r="CI9263" s="850"/>
    </row>
    <row r="9264" spans="85:87" x14ac:dyDescent="0.25">
      <c r="CG9264" s="768"/>
      <c r="CH9264" s="768"/>
      <c r="CI9264" s="850"/>
    </row>
    <row r="9265" spans="85:87" x14ac:dyDescent="0.25">
      <c r="CG9265" s="768"/>
      <c r="CH9265" s="768"/>
      <c r="CI9265" s="850"/>
    </row>
    <row r="9266" spans="85:87" x14ac:dyDescent="0.25">
      <c r="CG9266" s="768"/>
      <c r="CH9266" s="768"/>
      <c r="CI9266" s="850"/>
    </row>
    <row r="9267" spans="85:87" x14ac:dyDescent="0.25">
      <c r="CG9267" s="768"/>
      <c r="CH9267" s="768"/>
      <c r="CI9267" s="850"/>
    </row>
    <row r="9268" spans="85:87" x14ac:dyDescent="0.25">
      <c r="CG9268" s="768"/>
      <c r="CH9268" s="768"/>
      <c r="CI9268" s="850"/>
    </row>
    <row r="9269" spans="85:87" x14ac:dyDescent="0.25">
      <c r="CG9269" s="768"/>
      <c r="CH9269" s="768"/>
      <c r="CI9269" s="850"/>
    </row>
    <row r="9270" spans="85:87" x14ac:dyDescent="0.25">
      <c r="CG9270" s="768"/>
      <c r="CH9270" s="768"/>
      <c r="CI9270" s="850"/>
    </row>
    <row r="9271" spans="85:87" x14ac:dyDescent="0.25">
      <c r="CG9271" s="768"/>
      <c r="CH9271" s="768"/>
      <c r="CI9271" s="850"/>
    </row>
    <row r="9272" spans="85:87" x14ac:dyDescent="0.25">
      <c r="CG9272" s="768"/>
      <c r="CH9272" s="768"/>
      <c r="CI9272" s="850"/>
    </row>
    <row r="9273" spans="85:87" x14ac:dyDescent="0.25">
      <c r="CG9273" s="768"/>
      <c r="CH9273" s="768"/>
      <c r="CI9273" s="850"/>
    </row>
    <row r="9274" spans="85:87" x14ac:dyDescent="0.25">
      <c r="CG9274" s="768"/>
      <c r="CH9274" s="768"/>
      <c r="CI9274" s="850"/>
    </row>
    <row r="9275" spans="85:87" x14ac:dyDescent="0.25">
      <c r="CG9275" s="768"/>
      <c r="CH9275" s="768"/>
      <c r="CI9275" s="850"/>
    </row>
    <row r="9276" spans="85:87" x14ac:dyDescent="0.25">
      <c r="CG9276" s="768"/>
      <c r="CH9276" s="768"/>
      <c r="CI9276" s="850"/>
    </row>
    <row r="9277" spans="85:87" x14ac:dyDescent="0.25">
      <c r="CG9277" s="768"/>
      <c r="CH9277" s="768"/>
      <c r="CI9277" s="850"/>
    </row>
    <row r="9278" spans="85:87" x14ac:dyDescent="0.25">
      <c r="CG9278" s="768"/>
      <c r="CH9278" s="768"/>
      <c r="CI9278" s="850"/>
    </row>
    <row r="9279" spans="85:87" x14ac:dyDescent="0.25">
      <c r="CG9279" s="768"/>
      <c r="CH9279" s="768"/>
      <c r="CI9279" s="850"/>
    </row>
    <row r="9280" spans="85:87" x14ac:dyDescent="0.25">
      <c r="CG9280" s="768"/>
      <c r="CH9280" s="768"/>
      <c r="CI9280" s="850"/>
    </row>
    <row r="9281" spans="85:87" x14ac:dyDescent="0.25">
      <c r="CG9281" s="768"/>
      <c r="CH9281" s="768"/>
      <c r="CI9281" s="850"/>
    </row>
    <row r="9282" spans="85:87" x14ac:dyDescent="0.25">
      <c r="CG9282" s="768"/>
      <c r="CH9282" s="768"/>
      <c r="CI9282" s="850"/>
    </row>
    <row r="9283" spans="85:87" x14ac:dyDescent="0.25">
      <c r="CG9283" s="768"/>
      <c r="CH9283" s="768"/>
      <c r="CI9283" s="850"/>
    </row>
    <row r="9284" spans="85:87" x14ac:dyDescent="0.25">
      <c r="CG9284" s="768"/>
      <c r="CH9284" s="768"/>
      <c r="CI9284" s="850"/>
    </row>
    <row r="9285" spans="85:87" x14ac:dyDescent="0.25">
      <c r="CG9285" s="768"/>
      <c r="CH9285" s="768"/>
      <c r="CI9285" s="850"/>
    </row>
    <row r="9286" spans="85:87" x14ac:dyDescent="0.25">
      <c r="CG9286" s="768"/>
      <c r="CH9286" s="768"/>
      <c r="CI9286" s="850"/>
    </row>
    <row r="9287" spans="85:87" x14ac:dyDescent="0.25">
      <c r="CG9287" s="768"/>
      <c r="CH9287" s="768"/>
      <c r="CI9287" s="850"/>
    </row>
    <row r="9288" spans="85:87" x14ac:dyDescent="0.25">
      <c r="CG9288" s="768"/>
      <c r="CH9288" s="768"/>
      <c r="CI9288" s="850"/>
    </row>
    <row r="9289" spans="85:87" x14ac:dyDescent="0.25">
      <c r="CG9289" s="768"/>
      <c r="CH9289" s="768"/>
      <c r="CI9289" s="850"/>
    </row>
    <row r="9290" spans="85:87" x14ac:dyDescent="0.25">
      <c r="CG9290" s="768"/>
      <c r="CH9290" s="768"/>
      <c r="CI9290" s="850"/>
    </row>
    <row r="9291" spans="85:87" x14ac:dyDescent="0.25">
      <c r="CG9291" s="768"/>
      <c r="CH9291" s="768"/>
      <c r="CI9291" s="850"/>
    </row>
    <row r="9292" spans="85:87" x14ac:dyDescent="0.25">
      <c r="CG9292" s="768"/>
      <c r="CH9292" s="768"/>
      <c r="CI9292" s="850"/>
    </row>
    <row r="9293" spans="85:87" x14ac:dyDescent="0.25">
      <c r="CG9293" s="768"/>
      <c r="CH9293" s="768"/>
      <c r="CI9293" s="850"/>
    </row>
    <row r="9294" spans="85:87" x14ac:dyDescent="0.25">
      <c r="CG9294" s="768"/>
      <c r="CH9294" s="768"/>
      <c r="CI9294" s="850"/>
    </row>
    <row r="9295" spans="85:87" x14ac:dyDescent="0.25">
      <c r="CG9295" s="768"/>
      <c r="CH9295" s="768"/>
      <c r="CI9295" s="850"/>
    </row>
    <row r="9296" spans="85:87" x14ac:dyDescent="0.25">
      <c r="CG9296" s="768"/>
      <c r="CH9296" s="768"/>
      <c r="CI9296" s="850"/>
    </row>
    <row r="9297" spans="85:87" x14ac:dyDescent="0.25">
      <c r="CG9297" s="768"/>
      <c r="CH9297" s="768"/>
      <c r="CI9297" s="850"/>
    </row>
    <row r="9298" spans="85:87" x14ac:dyDescent="0.25">
      <c r="CG9298" s="768"/>
      <c r="CH9298" s="768"/>
      <c r="CI9298" s="850"/>
    </row>
    <row r="9299" spans="85:87" x14ac:dyDescent="0.25">
      <c r="CG9299" s="768"/>
      <c r="CH9299" s="768"/>
      <c r="CI9299" s="850"/>
    </row>
    <row r="9300" spans="85:87" x14ac:dyDescent="0.25">
      <c r="CG9300" s="768"/>
      <c r="CH9300" s="768"/>
      <c r="CI9300" s="850"/>
    </row>
    <row r="9301" spans="85:87" x14ac:dyDescent="0.25">
      <c r="CG9301" s="768"/>
      <c r="CH9301" s="768"/>
      <c r="CI9301" s="850"/>
    </row>
    <row r="9302" spans="85:87" x14ac:dyDescent="0.25">
      <c r="CG9302" s="768"/>
      <c r="CH9302" s="768"/>
      <c r="CI9302" s="850"/>
    </row>
    <row r="9303" spans="85:87" x14ac:dyDescent="0.25">
      <c r="CG9303" s="768"/>
      <c r="CH9303" s="768"/>
      <c r="CI9303" s="850"/>
    </row>
    <row r="9304" spans="85:87" x14ac:dyDescent="0.25">
      <c r="CG9304" s="768"/>
      <c r="CH9304" s="768"/>
      <c r="CI9304" s="850"/>
    </row>
    <row r="9305" spans="85:87" x14ac:dyDescent="0.25">
      <c r="CG9305" s="768"/>
      <c r="CH9305" s="768"/>
      <c r="CI9305" s="850"/>
    </row>
    <row r="9306" spans="85:87" x14ac:dyDescent="0.25">
      <c r="CG9306" s="768"/>
      <c r="CH9306" s="768"/>
      <c r="CI9306" s="850"/>
    </row>
    <row r="9307" spans="85:87" x14ac:dyDescent="0.25">
      <c r="CG9307" s="768"/>
      <c r="CH9307" s="768"/>
      <c r="CI9307" s="850"/>
    </row>
    <row r="9308" spans="85:87" x14ac:dyDescent="0.25">
      <c r="CG9308" s="768"/>
      <c r="CH9308" s="768"/>
      <c r="CI9308" s="850"/>
    </row>
    <row r="9309" spans="85:87" x14ac:dyDescent="0.25">
      <c r="CG9309" s="768"/>
      <c r="CH9309" s="768"/>
      <c r="CI9309" s="850"/>
    </row>
    <row r="9310" spans="85:87" x14ac:dyDescent="0.25">
      <c r="CG9310" s="768"/>
      <c r="CH9310" s="768"/>
      <c r="CI9310" s="850"/>
    </row>
    <row r="9311" spans="85:87" x14ac:dyDescent="0.25">
      <c r="CG9311" s="768"/>
      <c r="CH9311" s="768"/>
      <c r="CI9311" s="850"/>
    </row>
    <row r="9312" spans="85:87" x14ac:dyDescent="0.25">
      <c r="CG9312" s="768"/>
      <c r="CH9312" s="768"/>
      <c r="CI9312" s="850"/>
    </row>
    <row r="9313" spans="85:87" x14ac:dyDescent="0.25">
      <c r="CG9313" s="768"/>
      <c r="CH9313" s="768"/>
      <c r="CI9313" s="850"/>
    </row>
    <row r="9314" spans="85:87" x14ac:dyDescent="0.25">
      <c r="CG9314" s="768"/>
      <c r="CH9314" s="768"/>
      <c r="CI9314" s="850"/>
    </row>
    <row r="9315" spans="85:87" x14ac:dyDescent="0.25">
      <c r="CG9315" s="768"/>
      <c r="CH9315" s="768"/>
      <c r="CI9315" s="850"/>
    </row>
    <row r="9316" spans="85:87" x14ac:dyDescent="0.25">
      <c r="CG9316" s="768"/>
      <c r="CH9316" s="768"/>
      <c r="CI9316" s="850"/>
    </row>
    <row r="9317" spans="85:87" x14ac:dyDescent="0.25">
      <c r="CG9317" s="768"/>
      <c r="CH9317" s="768"/>
      <c r="CI9317" s="850"/>
    </row>
    <row r="9318" spans="85:87" x14ac:dyDescent="0.25">
      <c r="CG9318" s="768"/>
      <c r="CH9318" s="768"/>
      <c r="CI9318" s="850"/>
    </row>
    <row r="9319" spans="85:87" x14ac:dyDescent="0.25">
      <c r="CG9319" s="768"/>
      <c r="CH9319" s="768"/>
      <c r="CI9319" s="850"/>
    </row>
    <row r="9320" spans="85:87" x14ac:dyDescent="0.25">
      <c r="CG9320" s="768"/>
      <c r="CH9320" s="768"/>
      <c r="CI9320" s="850"/>
    </row>
    <row r="9321" spans="85:87" x14ac:dyDescent="0.25">
      <c r="CG9321" s="768"/>
      <c r="CH9321" s="768"/>
      <c r="CI9321" s="850"/>
    </row>
    <row r="9322" spans="85:87" x14ac:dyDescent="0.25">
      <c r="CG9322" s="768"/>
      <c r="CH9322" s="768"/>
      <c r="CI9322" s="850"/>
    </row>
    <row r="9323" spans="85:87" x14ac:dyDescent="0.25">
      <c r="CG9323" s="768"/>
      <c r="CH9323" s="768"/>
      <c r="CI9323" s="850"/>
    </row>
    <row r="9324" spans="85:87" x14ac:dyDescent="0.25">
      <c r="CG9324" s="768"/>
      <c r="CH9324" s="768"/>
      <c r="CI9324" s="850"/>
    </row>
    <row r="9325" spans="85:87" x14ac:dyDescent="0.25">
      <c r="CG9325" s="768"/>
      <c r="CH9325" s="768"/>
      <c r="CI9325" s="850"/>
    </row>
    <row r="9326" spans="85:87" x14ac:dyDescent="0.25">
      <c r="CG9326" s="768"/>
      <c r="CH9326" s="768"/>
      <c r="CI9326" s="850"/>
    </row>
    <row r="9327" spans="85:87" x14ac:dyDescent="0.25">
      <c r="CG9327" s="768"/>
      <c r="CH9327" s="768"/>
      <c r="CI9327" s="850"/>
    </row>
    <row r="9328" spans="85:87" x14ac:dyDescent="0.25">
      <c r="CG9328" s="768"/>
      <c r="CH9328" s="768"/>
      <c r="CI9328" s="850"/>
    </row>
    <row r="9329" spans="85:87" x14ac:dyDescent="0.25">
      <c r="CG9329" s="768"/>
      <c r="CH9329" s="768"/>
      <c r="CI9329" s="850"/>
    </row>
    <row r="9330" spans="85:87" x14ac:dyDescent="0.25">
      <c r="CG9330" s="768"/>
      <c r="CH9330" s="768"/>
      <c r="CI9330" s="850"/>
    </row>
    <row r="9331" spans="85:87" x14ac:dyDescent="0.25">
      <c r="CG9331" s="768"/>
      <c r="CH9331" s="768"/>
      <c r="CI9331" s="850"/>
    </row>
    <row r="9332" spans="85:87" x14ac:dyDescent="0.25">
      <c r="CG9332" s="768"/>
      <c r="CH9332" s="768"/>
      <c r="CI9332" s="850"/>
    </row>
    <row r="9333" spans="85:87" x14ac:dyDescent="0.25">
      <c r="CG9333" s="768"/>
      <c r="CH9333" s="768"/>
      <c r="CI9333" s="850"/>
    </row>
    <row r="9334" spans="85:87" x14ac:dyDescent="0.25">
      <c r="CG9334" s="768"/>
      <c r="CH9334" s="768"/>
      <c r="CI9334" s="850"/>
    </row>
    <row r="9335" spans="85:87" x14ac:dyDescent="0.25">
      <c r="CG9335" s="768"/>
      <c r="CH9335" s="768"/>
      <c r="CI9335" s="850"/>
    </row>
    <row r="9336" spans="85:87" x14ac:dyDescent="0.25">
      <c r="CG9336" s="768"/>
      <c r="CH9336" s="768"/>
      <c r="CI9336" s="850"/>
    </row>
    <row r="9337" spans="85:87" x14ac:dyDescent="0.25">
      <c r="CG9337" s="768"/>
      <c r="CH9337" s="768"/>
      <c r="CI9337" s="850"/>
    </row>
    <row r="9338" spans="85:87" x14ac:dyDescent="0.25">
      <c r="CG9338" s="768"/>
      <c r="CH9338" s="768"/>
      <c r="CI9338" s="850"/>
    </row>
    <row r="9339" spans="85:87" x14ac:dyDescent="0.25">
      <c r="CG9339" s="768"/>
      <c r="CH9339" s="768"/>
      <c r="CI9339" s="850"/>
    </row>
    <row r="9340" spans="85:87" x14ac:dyDescent="0.25">
      <c r="CG9340" s="768"/>
      <c r="CH9340" s="768"/>
      <c r="CI9340" s="850"/>
    </row>
    <row r="9341" spans="85:87" x14ac:dyDescent="0.25">
      <c r="CG9341" s="768"/>
      <c r="CH9341" s="768"/>
      <c r="CI9341" s="850"/>
    </row>
    <row r="9342" spans="85:87" x14ac:dyDescent="0.25">
      <c r="CG9342" s="768"/>
      <c r="CH9342" s="768"/>
      <c r="CI9342" s="850"/>
    </row>
    <row r="9343" spans="85:87" x14ac:dyDescent="0.25">
      <c r="CG9343" s="768"/>
      <c r="CH9343" s="768"/>
      <c r="CI9343" s="850"/>
    </row>
    <row r="9344" spans="85:87" x14ac:dyDescent="0.25">
      <c r="CG9344" s="768"/>
      <c r="CH9344" s="768"/>
      <c r="CI9344" s="850"/>
    </row>
    <row r="9345" spans="85:87" x14ac:dyDescent="0.25">
      <c r="CG9345" s="768"/>
      <c r="CH9345" s="768"/>
      <c r="CI9345" s="850"/>
    </row>
    <row r="9346" spans="85:87" x14ac:dyDescent="0.25">
      <c r="CG9346" s="768"/>
      <c r="CH9346" s="768"/>
      <c r="CI9346" s="850"/>
    </row>
    <row r="9347" spans="85:87" x14ac:dyDescent="0.25">
      <c r="CG9347" s="768"/>
      <c r="CH9347" s="768"/>
      <c r="CI9347" s="850"/>
    </row>
    <row r="9348" spans="85:87" x14ac:dyDescent="0.25">
      <c r="CG9348" s="768"/>
      <c r="CH9348" s="768"/>
      <c r="CI9348" s="850"/>
    </row>
    <row r="9349" spans="85:87" x14ac:dyDescent="0.25">
      <c r="CG9349" s="768"/>
      <c r="CH9349" s="768"/>
      <c r="CI9349" s="850"/>
    </row>
    <row r="9350" spans="85:87" x14ac:dyDescent="0.25">
      <c r="CG9350" s="768"/>
      <c r="CH9350" s="768"/>
      <c r="CI9350" s="850"/>
    </row>
    <row r="9351" spans="85:87" x14ac:dyDescent="0.25">
      <c r="CG9351" s="768"/>
      <c r="CH9351" s="768"/>
      <c r="CI9351" s="850"/>
    </row>
    <row r="9352" spans="85:87" x14ac:dyDescent="0.25">
      <c r="CG9352" s="768"/>
      <c r="CH9352" s="768"/>
      <c r="CI9352" s="850"/>
    </row>
    <row r="9353" spans="85:87" x14ac:dyDescent="0.25">
      <c r="CG9353" s="768"/>
      <c r="CH9353" s="768"/>
      <c r="CI9353" s="850"/>
    </row>
    <row r="9354" spans="85:87" x14ac:dyDescent="0.25">
      <c r="CG9354" s="768"/>
      <c r="CH9354" s="768"/>
      <c r="CI9354" s="850"/>
    </row>
    <row r="9355" spans="85:87" x14ac:dyDescent="0.25">
      <c r="CG9355" s="768"/>
      <c r="CH9355" s="768"/>
      <c r="CI9355" s="850"/>
    </row>
    <row r="9356" spans="85:87" x14ac:dyDescent="0.25">
      <c r="CG9356" s="768"/>
      <c r="CH9356" s="768"/>
      <c r="CI9356" s="850"/>
    </row>
    <row r="9357" spans="85:87" x14ac:dyDescent="0.25">
      <c r="CG9357" s="768"/>
      <c r="CH9357" s="768"/>
      <c r="CI9357" s="850"/>
    </row>
    <row r="9358" spans="85:87" x14ac:dyDescent="0.25">
      <c r="CG9358" s="768"/>
      <c r="CH9358" s="768"/>
      <c r="CI9358" s="850"/>
    </row>
    <row r="9359" spans="85:87" x14ac:dyDescent="0.25">
      <c r="CG9359" s="768"/>
      <c r="CH9359" s="768"/>
      <c r="CI9359" s="850"/>
    </row>
    <row r="9360" spans="85:87" x14ac:dyDescent="0.25">
      <c r="CG9360" s="768"/>
      <c r="CH9360" s="768"/>
      <c r="CI9360" s="850"/>
    </row>
    <row r="9361" spans="85:87" x14ac:dyDescent="0.25">
      <c r="CG9361" s="768"/>
      <c r="CH9361" s="768"/>
      <c r="CI9361" s="850"/>
    </row>
    <row r="9362" spans="85:87" x14ac:dyDescent="0.25">
      <c r="CG9362" s="768"/>
      <c r="CH9362" s="768"/>
      <c r="CI9362" s="850"/>
    </row>
    <row r="9363" spans="85:87" x14ac:dyDescent="0.25">
      <c r="CG9363" s="768"/>
      <c r="CH9363" s="768"/>
      <c r="CI9363" s="850"/>
    </row>
    <row r="9364" spans="85:87" x14ac:dyDescent="0.25">
      <c r="CG9364" s="768"/>
      <c r="CH9364" s="768"/>
      <c r="CI9364" s="850"/>
    </row>
    <row r="9365" spans="85:87" x14ac:dyDescent="0.25">
      <c r="CG9365" s="768"/>
      <c r="CH9365" s="768"/>
      <c r="CI9365" s="850"/>
    </row>
    <row r="9366" spans="85:87" x14ac:dyDescent="0.25">
      <c r="CG9366" s="768"/>
      <c r="CH9366" s="768"/>
      <c r="CI9366" s="850"/>
    </row>
    <row r="9367" spans="85:87" x14ac:dyDescent="0.25">
      <c r="CG9367" s="768"/>
      <c r="CH9367" s="768"/>
      <c r="CI9367" s="850"/>
    </row>
    <row r="9368" spans="85:87" x14ac:dyDescent="0.25">
      <c r="CG9368" s="768"/>
      <c r="CH9368" s="768"/>
      <c r="CI9368" s="850"/>
    </row>
    <row r="9369" spans="85:87" x14ac:dyDescent="0.25">
      <c r="CG9369" s="768"/>
      <c r="CH9369" s="768"/>
      <c r="CI9369" s="850"/>
    </row>
    <row r="9370" spans="85:87" x14ac:dyDescent="0.25">
      <c r="CG9370" s="768"/>
      <c r="CH9370" s="768"/>
      <c r="CI9370" s="850"/>
    </row>
    <row r="9371" spans="85:87" x14ac:dyDescent="0.25">
      <c r="CG9371" s="768"/>
      <c r="CH9371" s="768"/>
      <c r="CI9371" s="850"/>
    </row>
    <row r="9372" spans="85:87" x14ac:dyDescent="0.25">
      <c r="CG9372" s="768"/>
      <c r="CH9372" s="768"/>
      <c r="CI9372" s="850"/>
    </row>
    <row r="9373" spans="85:87" x14ac:dyDescent="0.25">
      <c r="CG9373" s="768"/>
      <c r="CH9373" s="768"/>
      <c r="CI9373" s="850"/>
    </row>
    <row r="9374" spans="85:87" x14ac:dyDescent="0.25">
      <c r="CG9374" s="768"/>
      <c r="CH9374" s="768"/>
      <c r="CI9374" s="850"/>
    </row>
    <row r="9375" spans="85:87" x14ac:dyDescent="0.25">
      <c r="CG9375" s="768"/>
      <c r="CH9375" s="768"/>
      <c r="CI9375" s="850"/>
    </row>
    <row r="9376" spans="85:87" x14ac:dyDescent="0.25">
      <c r="CG9376" s="768"/>
      <c r="CH9376" s="768"/>
      <c r="CI9376" s="850"/>
    </row>
    <row r="9377" spans="85:87" x14ac:dyDescent="0.25">
      <c r="CG9377" s="768"/>
      <c r="CH9377" s="768"/>
      <c r="CI9377" s="850"/>
    </row>
    <row r="9378" spans="85:87" x14ac:dyDescent="0.25">
      <c r="CG9378" s="768"/>
      <c r="CH9378" s="768"/>
      <c r="CI9378" s="850"/>
    </row>
    <row r="9379" spans="85:87" x14ac:dyDescent="0.25">
      <c r="CG9379" s="768"/>
      <c r="CH9379" s="768"/>
      <c r="CI9379" s="850"/>
    </row>
    <row r="9380" spans="85:87" x14ac:dyDescent="0.25">
      <c r="CG9380" s="768"/>
      <c r="CH9380" s="768"/>
      <c r="CI9380" s="850"/>
    </row>
    <row r="9381" spans="85:87" x14ac:dyDescent="0.25">
      <c r="CG9381" s="768"/>
      <c r="CH9381" s="768"/>
      <c r="CI9381" s="850"/>
    </row>
    <row r="9382" spans="85:87" x14ac:dyDescent="0.25">
      <c r="CG9382" s="768"/>
      <c r="CH9382" s="768"/>
      <c r="CI9382" s="850"/>
    </row>
    <row r="9383" spans="85:87" x14ac:dyDescent="0.25">
      <c r="CG9383" s="768"/>
      <c r="CH9383" s="768"/>
      <c r="CI9383" s="850"/>
    </row>
    <row r="9384" spans="85:87" x14ac:dyDescent="0.25">
      <c r="CG9384" s="768"/>
      <c r="CH9384" s="768"/>
      <c r="CI9384" s="850"/>
    </row>
    <row r="9385" spans="85:87" x14ac:dyDescent="0.25">
      <c r="CG9385" s="768"/>
      <c r="CH9385" s="768"/>
      <c r="CI9385" s="850"/>
    </row>
    <row r="9386" spans="85:87" x14ac:dyDescent="0.25">
      <c r="CG9386" s="768"/>
      <c r="CH9386" s="768"/>
      <c r="CI9386" s="850"/>
    </row>
    <row r="9387" spans="85:87" x14ac:dyDescent="0.25">
      <c r="CG9387" s="768"/>
      <c r="CH9387" s="768"/>
      <c r="CI9387" s="850"/>
    </row>
    <row r="9388" spans="85:87" x14ac:dyDescent="0.25">
      <c r="CG9388" s="768"/>
      <c r="CH9388" s="768"/>
      <c r="CI9388" s="850"/>
    </row>
    <row r="9389" spans="85:87" x14ac:dyDescent="0.25">
      <c r="CG9389" s="768"/>
      <c r="CH9389" s="768"/>
      <c r="CI9389" s="850"/>
    </row>
    <row r="9390" spans="85:87" x14ac:dyDescent="0.25">
      <c r="CG9390" s="768"/>
      <c r="CH9390" s="768"/>
      <c r="CI9390" s="850"/>
    </row>
    <row r="9391" spans="85:87" x14ac:dyDescent="0.25">
      <c r="CG9391" s="768"/>
      <c r="CH9391" s="768"/>
      <c r="CI9391" s="850"/>
    </row>
    <row r="9392" spans="85:87" x14ac:dyDescent="0.25">
      <c r="CG9392" s="768"/>
      <c r="CH9392" s="768"/>
      <c r="CI9392" s="850"/>
    </row>
    <row r="9393" spans="85:87" x14ac:dyDescent="0.25">
      <c r="CG9393" s="768"/>
      <c r="CH9393" s="768"/>
      <c r="CI9393" s="850"/>
    </row>
    <row r="9394" spans="85:87" x14ac:dyDescent="0.25">
      <c r="CG9394" s="768"/>
      <c r="CH9394" s="768"/>
      <c r="CI9394" s="850"/>
    </row>
    <row r="9395" spans="85:87" x14ac:dyDescent="0.25">
      <c r="CG9395" s="768"/>
      <c r="CH9395" s="768"/>
      <c r="CI9395" s="850"/>
    </row>
    <row r="9396" spans="85:87" x14ac:dyDescent="0.25">
      <c r="CG9396" s="768"/>
      <c r="CH9396" s="768"/>
      <c r="CI9396" s="850"/>
    </row>
    <row r="9397" spans="85:87" x14ac:dyDescent="0.25">
      <c r="CG9397" s="768"/>
      <c r="CH9397" s="768"/>
      <c r="CI9397" s="850"/>
    </row>
    <row r="9398" spans="85:87" x14ac:dyDescent="0.25">
      <c r="CG9398" s="768"/>
      <c r="CH9398" s="768"/>
      <c r="CI9398" s="850"/>
    </row>
    <row r="9399" spans="85:87" x14ac:dyDescent="0.25">
      <c r="CG9399" s="768"/>
      <c r="CH9399" s="768"/>
      <c r="CI9399" s="850"/>
    </row>
    <row r="9400" spans="85:87" x14ac:dyDescent="0.25">
      <c r="CG9400" s="768"/>
      <c r="CH9400" s="768"/>
      <c r="CI9400" s="850"/>
    </row>
    <row r="9401" spans="85:87" x14ac:dyDescent="0.25">
      <c r="CG9401" s="768"/>
      <c r="CH9401" s="768"/>
      <c r="CI9401" s="850"/>
    </row>
    <row r="9402" spans="85:87" x14ac:dyDescent="0.25">
      <c r="CG9402" s="768"/>
      <c r="CH9402" s="768"/>
      <c r="CI9402" s="850"/>
    </row>
    <row r="9403" spans="85:87" x14ac:dyDescent="0.25">
      <c r="CG9403" s="768"/>
      <c r="CH9403" s="768"/>
      <c r="CI9403" s="850"/>
    </row>
    <row r="9404" spans="85:87" x14ac:dyDescent="0.25">
      <c r="CG9404" s="768"/>
      <c r="CH9404" s="768"/>
      <c r="CI9404" s="850"/>
    </row>
    <row r="9405" spans="85:87" x14ac:dyDescent="0.25">
      <c r="CG9405" s="768"/>
      <c r="CH9405" s="768"/>
      <c r="CI9405" s="850"/>
    </row>
    <row r="9406" spans="85:87" x14ac:dyDescent="0.25">
      <c r="CG9406" s="768"/>
      <c r="CH9406" s="768"/>
      <c r="CI9406" s="850"/>
    </row>
    <row r="9407" spans="85:87" x14ac:dyDescent="0.25">
      <c r="CG9407" s="768"/>
      <c r="CH9407" s="768"/>
      <c r="CI9407" s="850"/>
    </row>
    <row r="9408" spans="85:87" x14ac:dyDescent="0.25">
      <c r="CG9408" s="768"/>
      <c r="CH9408" s="768"/>
      <c r="CI9408" s="850"/>
    </row>
    <row r="9409" spans="85:87" x14ac:dyDescent="0.25">
      <c r="CG9409" s="768"/>
      <c r="CH9409" s="768"/>
      <c r="CI9409" s="850"/>
    </row>
    <row r="9410" spans="85:87" x14ac:dyDescent="0.25">
      <c r="CG9410" s="768"/>
      <c r="CH9410" s="768"/>
      <c r="CI9410" s="850"/>
    </row>
    <row r="9411" spans="85:87" x14ac:dyDescent="0.25">
      <c r="CG9411" s="768"/>
      <c r="CH9411" s="768"/>
      <c r="CI9411" s="850"/>
    </row>
    <row r="9412" spans="85:87" x14ac:dyDescent="0.25">
      <c r="CG9412" s="768"/>
      <c r="CH9412" s="768"/>
      <c r="CI9412" s="850"/>
    </row>
    <row r="9413" spans="85:87" x14ac:dyDescent="0.25">
      <c r="CG9413" s="768"/>
      <c r="CH9413" s="768"/>
      <c r="CI9413" s="850"/>
    </row>
    <row r="9414" spans="85:87" x14ac:dyDescent="0.25">
      <c r="CG9414" s="768"/>
      <c r="CH9414" s="768"/>
      <c r="CI9414" s="850"/>
    </row>
    <row r="9415" spans="85:87" x14ac:dyDescent="0.25">
      <c r="CG9415" s="768"/>
      <c r="CH9415" s="768"/>
      <c r="CI9415" s="850"/>
    </row>
    <row r="9416" spans="85:87" x14ac:dyDescent="0.25">
      <c r="CG9416" s="768"/>
      <c r="CH9416" s="768"/>
      <c r="CI9416" s="850"/>
    </row>
    <row r="9417" spans="85:87" x14ac:dyDescent="0.25">
      <c r="CG9417" s="768"/>
      <c r="CH9417" s="768"/>
      <c r="CI9417" s="850"/>
    </row>
    <row r="9418" spans="85:87" x14ac:dyDescent="0.25">
      <c r="CG9418" s="768"/>
      <c r="CH9418" s="768"/>
      <c r="CI9418" s="850"/>
    </row>
    <row r="9419" spans="85:87" x14ac:dyDescent="0.25">
      <c r="CG9419" s="768"/>
      <c r="CH9419" s="768"/>
      <c r="CI9419" s="850"/>
    </row>
    <row r="9420" spans="85:87" x14ac:dyDescent="0.25">
      <c r="CG9420" s="768"/>
      <c r="CH9420" s="768"/>
      <c r="CI9420" s="850"/>
    </row>
    <row r="9421" spans="85:87" x14ac:dyDescent="0.25">
      <c r="CG9421" s="768"/>
      <c r="CH9421" s="768"/>
      <c r="CI9421" s="850"/>
    </row>
    <row r="9422" spans="85:87" x14ac:dyDescent="0.25">
      <c r="CG9422" s="768"/>
      <c r="CH9422" s="768"/>
      <c r="CI9422" s="850"/>
    </row>
    <row r="9423" spans="85:87" x14ac:dyDescent="0.25">
      <c r="CG9423" s="768"/>
      <c r="CH9423" s="768"/>
      <c r="CI9423" s="850"/>
    </row>
    <row r="9424" spans="85:87" x14ac:dyDescent="0.25">
      <c r="CG9424" s="768"/>
      <c r="CH9424" s="768"/>
      <c r="CI9424" s="850"/>
    </row>
    <row r="9425" spans="85:87" x14ac:dyDescent="0.25">
      <c r="CG9425" s="768"/>
      <c r="CH9425" s="768"/>
      <c r="CI9425" s="850"/>
    </row>
    <row r="9426" spans="85:87" x14ac:dyDescent="0.25">
      <c r="CG9426" s="768"/>
      <c r="CH9426" s="768"/>
      <c r="CI9426" s="850"/>
    </row>
    <row r="9427" spans="85:87" x14ac:dyDescent="0.25">
      <c r="CG9427" s="768"/>
      <c r="CH9427" s="768"/>
      <c r="CI9427" s="850"/>
    </row>
    <row r="9428" spans="85:87" x14ac:dyDescent="0.25">
      <c r="CG9428" s="768"/>
      <c r="CH9428" s="768"/>
      <c r="CI9428" s="850"/>
    </row>
    <row r="9429" spans="85:87" x14ac:dyDescent="0.25">
      <c r="CG9429" s="768"/>
      <c r="CH9429" s="768"/>
      <c r="CI9429" s="850"/>
    </row>
    <row r="9430" spans="85:87" x14ac:dyDescent="0.25">
      <c r="CG9430" s="768"/>
      <c r="CH9430" s="768"/>
      <c r="CI9430" s="850"/>
    </row>
    <row r="9431" spans="85:87" x14ac:dyDescent="0.25">
      <c r="CG9431" s="768"/>
      <c r="CH9431" s="768"/>
      <c r="CI9431" s="850"/>
    </row>
    <row r="9432" spans="85:87" x14ac:dyDescent="0.25">
      <c r="CG9432" s="768"/>
      <c r="CH9432" s="768"/>
      <c r="CI9432" s="850"/>
    </row>
    <row r="9433" spans="85:87" x14ac:dyDescent="0.25">
      <c r="CG9433" s="768"/>
      <c r="CH9433" s="768"/>
      <c r="CI9433" s="850"/>
    </row>
    <row r="9434" spans="85:87" x14ac:dyDescent="0.25">
      <c r="CG9434" s="768"/>
      <c r="CH9434" s="768"/>
      <c r="CI9434" s="850"/>
    </row>
    <row r="9435" spans="85:87" x14ac:dyDescent="0.25">
      <c r="CG9435" s="768"/>
      <c r="CH9435" s="768"/>
      <c r="CI9435" s="850"/>
    </row>
    <row r="9436" spans="85:87" x14ac:dyDescent="0.25">
      <c r="CG9436" s="768"/>
      <c r="CH9436" s="768"/>
      <c r="CI9436" s="850"/>
    </row>
    <row r="9437" spans="85:87" x14ac:dyDescent="0.25">
      <c r="CG9437" s="768"/>
      <c r="CH9437" s="768"/>
      <c r="CI9437" s="850"/>
    </row>
    <row r="9438" spans="85:87" x14ac:dyDescent="0.25">
      <c r="CG9438" s="768"/>
      <c r="CH9438" s="768"/>
      <c r="CI9438" s="850"/>
    </row>
    <row r="9439" spans="85:87" x14ac:dyDescent="0.25">
      <c r="CG9439" s="768"/>
      <c r="CH9439" s="768"/>
      <c r="CI9439" s="850"/>
    </row>
    <row r="9440" spans="85:87" x14ac:dyDescent="0.25">
      <c r="CG9440" s="768"/>
      <c r="CH9440" s="768"/>
      <c r="CI9440" s="850"/>
    </row>
    <row r="9441" spans="85:87" x14ac:dyDescent="0.25">
      <c r="CG9441" s="768"/>
      <c r="CH9441" s="768"/>
      <c r="CI9441" s="850"/>
    </row>
    <row r="9442" spans="85:87" x14ac:dyDescent="0.25">
      <c r="CG9442" s="768"/>
      <c r="CH9442" s="768"/>
      <c r="CI9442" s="850"/>
    </row>
    <row r="9443" spans="85:87" x14ac:dyDescent="0.25">
      <c r="CG9443" s="768"/>
      <c r="CH9443" s="768"/>
      <c r="CI9443" s="850"/>
    </row>
    <row r="9444" spans="85:87" x14ac:dyDescent="0.25">
      <c r="CG9444" s="768"/>
      <c r="CH9444" s="768"/>
      <c r="CI9444" s="850"/>
    </row>
    <row r="9445" spans="85:87" x14ac:dyDescent="0.25">
      <c r="CG9445" s="768"/>
      <c r="CH9445" s="768"/>
      <c r="CI9445" s="850"/>
    </row>
    <row r="9446" spans="85:87" x14ac:dyDescent="0.25">
      <c r="CG9446" s="768"/>
      <c r="CH9446" s="768"/>
      <c r="CI9446" s="850"/>
    </row>
    <row r="9447" spans="85:87" x14ac:dyDescent="0.25">
      <c r="CG9447" s="768"/>
      <c r="CH9447" s="768"/>
      <c r="CI9447" s="850"/>
    </row>
    <row r="9448" spans="85:87" x14ac:dyDescent="0.25">
      <c r="CG9448" s="768"/>
      <c r="CH9448" s="768"/>
      <c r="CI9448" s="850"/>
    </row>
    <row r="9449" spans="85:87" x14ac:dyDescent="0.25">
      <c r="CG9449" s="768"/>
      <c r="CH9449" s="768"/>
      <c r="CI9449" s="850"/>
    </row>
    <row r="9450" spans="85:87" x14ac:dyDescent="0.25">
      <c r="CG9450" s="768"/>
      <c r="CH9450" s="768"/>
      <c r="CI9450" s="850"/>
    </row>
    <row r="9451" spans="85:87" x14ac:dyDescent="0.25">
      <c r="CG9451" s="768"/>
      <c r="CH9451" s="768"/>
      <c r="CI9451" s="850"/>
    </row>
    <row r="9452" spans="85:87" x14ac:dyDescent="0.25">
      <c r="CG9452" s="768"/>
      <c r="CH9452" s="768"/>
      <c r="CI9452" s="850"/>
    </row>
    <row r="9453" spans="85:87" x14ac:dyDescent="0.25">
      <c r="CG9453" s="768"/>
      <c r="CH9453" s="768"/>
      <c r="CI9453" s="850"/>
    </row>
    <row r="9454" spans="85:87" x14ac:dyDescent="0.25">
      <c r="CG9454" s="768"/>
      <c r="CH9454" s="768"/>
      <c r="CI9454" s="850"/>
    </row>
    <row r="9455" spans="85:87" x14ac:dyDescent="0.25">
      <c r="CG9455" s="768"/>
      <c r="CH9455" s="768"/>
      <c r="CI9455" s="850"/>
    </row>
    <row r="9456" spans="85:87" x14ac:dyDescent="0.25">
      <c r="CG9456" s="768"/>
      <c r="CH9456" s="768"/>
      <c r="CI9456" s="850"/>
    </row>
    <row r="9457" spans="85:87" x14ac:dyDescent="0.25">
      <c r="CG9457" s="768"/>
      <c r="CH9457" s="768"/>
      <c r="CI9457" s="850"/>
    </row>
    <row r="9458" spans="85:87" x14ac:dyDescent="0.25">
      <c r="CG9458" s="768"/>
      <c r="CH9458" s="768"/>
      <c r="CI9458" s="850"/>
    </row>
    <row r="9459" spans="85:87" x14ac:dyDescent="0.25">
      <c r="CG9459" s="768"/>
      <c r="CH9459" s="768"/>
      <c r="CI9459" s="850"/>
    </row>
    <row r="9460" spans="85:87" x14ac:dyDescent="0.25">
      <c r="CG9460" s="768"/>
      <c r="CH9460" s="768"/>
      <c r="CI9460" s="850"/>
    </row>
    <row r="9461" spans="85:87" x14ac:dyDescent="0.25">
      <c r="CG9461" s="768"/>
      <c r="CH9461" s="768"/>
      <c r="CI9461" s="850"/>
    </row>
    <row r="9462" spans="85:87" x14ac:dyDescent="0.25">
      <c r="CG9462" s="768"/>
      <c r="CH9462" s="768"/>
      <c r="CI9462" s="850"/>
    </row>
    <row r="9463" spans="85:87" x14ac:dyDescent="0.25">
      <c r="CG9463" s="768"/>
      <c r="CH9463" s="768"/>
      <c r="CI9463" s="850"/>
    </row>
    <row r="9464" spans="85:87" x14ac:dyDescent="0.25">
      <c r="CG9464" s="768"/>
      <c r="CH9464" s="768"/>
      <c r="CI9464" s="850"/>
    </row>
    <row r="9465" spans="85:87" x14ac:dyDescent="0.25">
      <c r="CG9465" s="768"/>
      <c r="CH9465" s="768"/>
      <c r="CI9465" s="850"/>
    </row>
    <row r="9466" spans="85:87" x14ac:dyDescent="0.25">
      <c r="CG9466" s="768"/>
      <c r="CH9466" s="768"/>
      <c r="CI9466" s="850"/>
    </row>
    <row r="9467" spans="85:87" x14ac:dyDescent="0.25">
      <c r="CG9467" s="768"/>
      <c r="CH9467" s="768"/>
      <c r="CI9467" s="850"/>
    </row>
    <row r="9468" spans="85:87" x14ac:dyDescent="0.25">
      <c r="CG9468" s="768"/>
      <c r="CH9468" s="768"/>
      <c r="CI9468" s="850"/>
    </row>
    <row r="9469" spans="85:87" x14ac:dyDescent="0.25">
      <c r="CG9469" s="768"/>
      <c r="CH9469" s="768"/>
      <c r="CI9469" s="850"/>
    </row>
    <row r="9470" spans="85:87" x14ac:dyDescent="0.25">
      <c r="CG9470" s="768"/>
      <c r="CH9470" s="768"/>
      <c r="CI9470" s="850"/>
    </row>
    <row r="9471" spans="85:87" x14ac:dyDescent="0.25">
      <c r="CG9471" s="768"/>
      <c r="CH9471" s="768"/>
      <c r="CI9471" s="850"/>
    </row>
    <row r="9472" spans="85:87" x14ac:dyDescent="0.25">
      <c r="CG9472" s="768"/>
      <c r="CH9472" s="768"/>
      <c r="CI9472" s="850"/>
    </row>
    <row r="9473" spans="85:87" x14ac:dyDescent="0.25">
      <c r="CG9473" s="768"/>
      <c r="CH9473" s="768"/>
      <c r="CI9473" s="850"/>
    </row>
    <row r="9474" spans="85:87" x14ac:dyDescent="0.25">
      <c r="CG9474" s="768"/>
      <c r="CH9474" s="768"/>
      <c r="CI9474" s="850"/>
    </row>
    <row r="9475" spans="85:87" x14ac:dyDescent="0.25">
      <c r="CG9475" s="768"/>
      <c r="CH9475" s="768"/>
      <c r="CI9475" s="850"/>
    </row>
    <row r="9476" spans="85:87" x14ac:dyDescent="0.25">
      <c r="CG9476" s="768"/>
      <c r="CH9476" s="768"/>
      <c r="CI9476" s="850"/>
    </row>
    <row r="9477" spans="85:87" x14ac:dyDescent="0.25">
      <c r="CG9477" s="768"/>
      <c r="CH9477" s="768"/>
      <c r="CI9477" s="850"/>
    </row>
    <row r="9478" spans="85:87" x14ac:dyDescent="0.25">
      <c r="CG9478" s="768"/>
      <c r="CH9478" s="768"/>
      <c r="CI9478" s="850"/>
    </row>
    <row r="9479" spans="85:87" x14ac:dyDescent="0.25">
      <c r="CG9479" s="768"/>
      <c r="CH9479" s="768"/>
      <c r="CI9479" s="850"/>
    </row>
    <row r="9480" spans="85:87" x14ac:dyDescent="0.25">
      <c r="CG9480" s="768"/>
      <c r="CH9480" s="768"/>
      <c r="CI9480" s="850"/>
    </row>
    <row r="9481" spans="85:87" x14ac:dyDescent="0.25">
      <c r="CG9481" s="768"/>
      <c r="CH9481" s="768"/>
      <c r="CI9481" s="850"/>
    </row>
    <row r="9482" spans="85:87" x14ac:dyDescent="0.25">
      <c r="CG9482" s="768"/>
      <c r="CH9482" s="768"/>
      <c r="CI9482" s="850"/>
    </row>
    <row r="9483" spans="85:87" x14ac:dyDescent="0.25">
      <c r="CG9483" s="768"/>
      <c r="CH9483" s="768"/>
      <c r="CI9483" s="850"/>
    </row>
    <row r="9484" spans="85:87" x14ac:dyDescent="0.25">
      <c r="CG9484" s="768"/>
      <c r="CH9484" s="768"/>
      <c r="CI9484" s="850"/>
    </row>
    <row r="9485" spans="85:87" x14ac:dyDescent="0.25">
      <c r="CG9485" s="768"/>
      <c r="CH9485" s="768"/>
      <c r="CI9485" s="850"/>
    </row>
    <row r="9486" spans="85:87" x14ac:dyDescent="0.25">
      <c r="CG9486" s="768"/>
      <c r="CH9486" s="768"/>
      <c r="CI9486" s="850"/>
    </row>
    <row r="9487" spans="85:87" x14ac:dyDescent="0.25">
      <c r="CG9487" s="768"/>
      <c r="CH9487" s="768"/>
      <c r="CI9487" s="850"/>
    </row>
    <row r="9488" spans="85:87" x14ac:dyDescent="0.25">
      <c r="CG9488" s="768"/>
      <c r="CH9488" s="768"/>
      <c r="CI9488" s="850"/>
    </row>
    <row r="9489" spans="85:87" x14ac:dyDescent="0.25">
      <c r="CG9489" s="768"/>
      <c r="CH9489" s="768"/>
      <c r="CI9489" s="850"/>
    </row>
    <row r="9490" spans="85:87" x14ac:dyDescent="0.25">
      <c r="CG9490" s="768"/>
      <c r="CH9490" s="768"/>
      <c r="CI9490" s="850"/>
    </row>
    <row r="9491" spans="85:87" x14ac:dyDescent="0.25">
      <c r="CG9491" s="768"/>
      <c r="CH9491" s="768"/>
      <c r="CI9491" s="850"/>
    </row>
    <row r="9492" spans="85:87" x14ac:dyDescent="0.25">
      <c r="CG9492" s="768"/>
      <c r="CH9492" s="768"/>
      <c r="CI9492" s="850"/>
    </row>
    <row r="9493" spans="85:87" x14ac:dyDescent="0.25">
      <c r="CG9493" s="768"/>
      <c r="CH9493" s="768"/>
      <c r="CI9493" s="850"/>
    </row>
    <row r="9494" spans="85:87" x14ac:dyDescent="0.25">
      <c r="CG9494" s="768"/>
      <c r="CH9494" s="768"/>
      <c r="CI9494" s="850"/>
    </row>
    <row r="9495" spans="85:87" x14ac:dyDescent="0.25">
      <c r="CG9495" s="768"/>
      <c r="CH9495" s="768"/>
      <c r="CI9495" s="850"/>
    </row>
    <row r="9496" spans="85:87" x14ac:dyDescent="0.25">
      <c r="CG9496" s="768"/>
      <c r="CH9496" s="768"/>
      <c r="CI9496" s="850"/>
    </row>
    <row r="9497" spans="85:87" x14ac:dyDescent="0.25">
      <c r="CG9497" s="768"/>
      <c r="CH9497" s="768"/>
      <c r="CI9497" s="850"/>
    </row>
    <row r="9498" spans="85:87" x14ac:dyDescent="0.25">
      <c r="CG9498" s="768"/>
      <c r="CH9498" s="768"/>
      <c r="CI9498" s="850"/>
    </row>
    <row r="9499" spans="85:87" x14ac:dyDescent="0.25">
      <c r="CG9499" s="768"/>
      <c r="CH9499" s="768"/>
      <c r="CI9499" s="850"/>
    </row>
    <row r="9500" spans="85:87" x14ac:dyDescent="0.25">
      <c r="CG9500" s="768"/>
      <c r="CH9500" s="768"/>
      <c r="CI9500" s="850"/>
    </row>
    <row r="9501" spans="85:87" x14ac:dyDescent="0.25">
      <c r="CG9501" s="768"/>
      <c r="CH9501" s="768"/>
      <c r="CI9501" s="850"/>
    </row>
    <row r="9502" spans="85:87" x14ac:dyDescent="0.25">
      <c r="CG9502" s="768"/>
      <c r="CH9502" s="768"/>
      <c r="CI9502" s="850"/>
    </row>
    <row r="9503" spans="85:87" x14ac:dyDescent="0.25">
      <c r="CG9503" s="768"/>
      <c r="CH9503" s="768"/>
      <c r="CI9503" s="850"/>
    </row>
    <row r="9504" spans="85:87" x14ac:dyDescent="0.25">
      <c r="CG9504" s="768"/>
      <c r="CH9504" s="768"/>
      <c r="CI9504" s="850"/>
    </row>
    <row r="9505" spans="85:87" x14ac:dyDescent="0.25">
      <c r="CG9505" s="768"/>
      <c r="CH9505" s="768"/>
      <c r="CI9505" s="850"/>
    </row>
    <row r="9506" spans="85:87" x14ac:dyDescent="0.25">
      <c r="CG9506" s="768"/>
      <c r="CH9506" s="768"/>
      <c r="CI9506" s="850"/>
    </row>
    <row r="9507" spans="85:87" x14ac:dyDescent="0.25">
      <c r="CG9507" s="768"/>
      <c r="CH9507" s="768"/>
      <c r="CI9507" s="850"/>
    </row>
    <row r="9508" spans="85:87" x14ac:dyDescent="0.25">
      <c r="CG9508" s="768"/>
      <c r="CH9508" s="768"/>
      <c r="CI9508" s="850"/>
    </row>
    <row r="9509" spans="85:87" x14ac:dyDescent="0.25">
      <c r="CG9509" s="768"/>
      <c r="CH9509" s="768"/>
      <c r="CI9509" s="850"/>
    </row>
    <row r="9510" spans="85:87" x14ac:dyDescent="0.25">
      <c r="CG9510" s="768"/>
      <c r="CH9510" s="768"/>
      <c r="CI9510" s="850"/>
    </row>
    <row r="9511" spans="85:87" x14ac:dyDescent="0.25">
      <c r="CG9511" s="768"/>
      <c r="CH9511" s="768"/>
      <c r="CI9511" s="850"/>
    </row>
    <row r="9512" spans="85:87" x14ac:dyDescent="0.25">
      <c r="CG9512" s="768"/>
      <c r="CH9512" s="768"/>
      <c r="CI9512" s="850"/>
    </row>
    <row r="9513" spans="85:87" x14ac:dyDescent="0.25">
      <c r="CG9513" s="768"/>
      <c r="CH9513" s="768"/>
      <c r="CI9513" s="850"/>
    </row>
    <row r="9514" spans="85:87" x14ac:dyDescent="0.25">
      <c r="CG9514" s="768"/>
      <c r="CH9514" s="768"/>
      <c r="CI9514" s="850"/>
    </row>
    <row r="9515" spans="85:87" x14ac:dyDescent="0.25">
      <c r="CG9515" s="768"/>
      <c r="CH9515" s="768"/>
      <c r="CI9515" s="850"/>
    </row>
    <row r="9516" spans="85:87" x14ac:dyDescent="0.25">
      <c r="CG9516" s="768"/>
      <c r="CH9516" s="768"/>
      <c r="CI9516" s="850"/>
    </row>
    <row r="9517" spans="85:87" x14ac:dyDescent="0.25">
      <c r="CG9517" s="768"/>
      <c r="CH9517" s="768"/>
      <c r="CI9517" s="850"/>
    </row>
    <row r="9518" spans="85:87" x14ac:dyDescent="0.25">
      <c r="CG9518" s="768"/>
      <c r="CH9518" s="768"/>
      <c r="CI9518" s="850"/>
    </row>
    <row r="9519" spans="85:87" x14ac:dyDescent="0.25">
      <c r="CG9519" s="768"/>
      <c r="CH9519" s="768"/>
      <c r="CI9519" s="850"/>
    </row>
    <row r="9520" spans="85:87" x14ac:dyDescent="0.25">
      <c r="CG9520" s="768"/>
      <c r="CH9520" s="768"/>
      <c r="CI9520" s="850"/>
    </row>
    <row r="9521" spans="85:87" x14ac:dyDescent="0.25">
      <c r="CG9521" s="768"/>
      <c r="CH9521" s="768"/>
      <c r="CI9521" s="850"/>
    </row>
    <row r="9522" spans="85:87" x14ac:dyDescent="0.25">
      <c r="CG9522" s="768"/>
      <c r="CH9522" s="768"/>
      <c r="CI9522" s="850"/>
    </row>
    <row r="9523" spans="85:87" x14ac:dyDescent="0.25">
      <c r="CG9523" s="768"/>
      <c r="CH9523" s="768"/>
      <c r="CI9523" s="850"/>
    </row>
    <row r="9524" spans="85:87" x14ac:dyDescent="0.25">
      <c r="CG9524" s="768"/>
      <c r="CH9524" s="768"/>
      <c r="CI9524" s="850"/>
    </row>
    <row r="9525" spans="85:87" x14ac:dyDescent="0.25">
      <c r="CG9525" s="768"/>
      <c r="CH9525" s="768"/>
      <c r="CI9525" s="850"/>
    </row>
    <row r="9526" spans="85:87" x14ac:dyDescent="0.25">
      <c r="CG9526" s="768"/>
      <c r="CH9526" s="768"/>
      <c r="CI9526" s="850"/>
    </row>
    <row r="9527" spans="85:87" x14ac:dyDescent="0.25">
      <c r="CG9527" s="768"/>
      <c r="CH9527" s="768"/>
      <c r="CI9527" s="850"/>
    </row>
    <row r="9528" spans="85:87" x14ac:dyDescent="0.25">
      <c r="CG9528" s="768"/>
      <c r="CH9528" s="768"/>
      <c r="CI9528" s="850"/>
    </row>
    <row r="9529" spans="85:87" x14ac:dyDescent="0.25">
      <c r="CG9529" s="768"/>
      <c r="CH9529" s="768"/>
      <c r="CI9529" s="850"/>
    </row>
    <row r="9530" spans="85:87" x14ac:dyDescent="0.25">
      <c r="CG9530" s="768"/>
      <c r="CH9530" s="768"/>
      <c r="CI9530" s="850"/>
    </row>
    <row r="9531" spans="85:87" x14ac:dyDescent="0.25">
      <c r="CG9531" s="768"/>
      <c r="CH9531" s="768"/>
      <c r="CI9531" s="850"/>
    </row>
    <row r="9532" spans="85:87" x14ac:dyDescent="0.25">
      <c r="CG9532" s="768"/>
      <c r="CH9532" s="768"/>
      <c r="CI9532" s="850"/>
    </row>
    <row r="9533" spans="85:87" x14ac:dyDescent="0.25">
      <c r="CG9533" s="768"/>
      <c r="CH9533" s="768"/>
      <c r="CI9533" s="850"/>
    </row>
    <row r="9534" spans="85:87" x14ac:dyDescent="0.25">
      <c r="CG9534" s="768"/>
      <c r="CH9534" s="768"/>
      <c r="CI9534" s="850"/>
    </row>
    <row r="9535" spans="85:87" x14ac:dyDescent="0.25">
      <c r="CG9535" s="768"/>
      <c r="CH9535" s="768"/>
      <c r="CI9535" s="850"/>
    </row>
    <row r="9536" spans="85:87" x14ac:dyDescent="0.25">
      <c r="CG9536" s="768"/>
      <c r="CH9536" s="768"/>
      <c r="CI9536" s="850"/>
    </row>
    <row r="9537" spans="85:87" x14ac:dyDescent="0.25">
      <c r="CG9537" s="768"/>
      <c r="CH9537" s="768"/>
      <c r="CI9537" s="850"/>
    </row>
    <row r="9538" spans="85:87" x14ac:dyDescent="0.25">
      <c r="CG9538" s="768"/>
      <c r="CH9538" s="768"/>
      <c r="CI9538" s="850"/>
    </row>
    <row r="9539" spans="85:87" x14ac:dyDescent="0.25">
      <c r="CG9539" s="768"/>
      <c r="CH9539" s="768"/>
      <c r="CI9539" s="850"/>
    </row>
    <row r="9540" spans="85:87" x14ac:dyDescent="0.25">
      <c r="CG9540" s="768"/>
      <c r="CH9540" s="768"/>
      <c r="CI9540" s="850"/>
    </row>
    <row r="9541" spans="85:87" x14ac:dyDescent="0.25">
      <c r="CG9541" s="768"/>
      <c r="CH9541" s="768"/>
      <c r="CI9541" s="850"/>
    </row>
    <row r="9542" spans="85:87" x14ac:dyDescent="0.25">
      <c r="CG9542" s="768"/>
      <c r="CH9542" s="768"/>
      <c r="CI9542" s="850"/>
    </row>
    <row r="9543" spans="85:87" x14ac:dyDescent="0.25">
      <c r="CG9543" s="768"/>
      <c r="CH9543" s="768"/>
      <c r="CI9543" s="850"/>
    </row>
    <row r="9544" spans="85:87" x14ac:dyDescent="0.25">
      <c r="CG9544" s="768"/>
      <c r="CH9544" s="768"/>
      <c r="CI9544" s="850"/>
    </row>
    <row r="9545" spans="85:87" x14ac:dyDescent="0.25">
      <c r="CG9545" s="768"/>
      <c r="CH9545" s="768"/>
      <c r="CI9545" s="850"/>
    </row>
    <row r="9546" spans="85:87" x14ac:dyDescent="0.25">
      <c r="CG9546" s="768"/>
      <c r="CH9546" s="768"/>
      <c r="CI9546" s="850"/>
    </row>
    <row r="9547" spans="85:87" x14ac:dyDescent="0.25">
      <c r="CG9547" s="768"/>
      <c r="CH9547" s="768"/>
      <c r="CI9547" s="850"/>
    </row>
    <row r="9548" spans="85:87" x14ac:dyDescent="0.25">
      <c r="CG9548" s="768"/>
      <c r="CH9548" s="768"/>
      <c r="CI9548" s="850"/>
    </row>
    <row r="9549" spans="85:87" x14ac:dyDescent="0.25">
      <c r="CG9549" s="768"/>
      <c r="CH9549" s="768"/>
      <c r="CI9549" s="850"/>
    </row>
    <row r="9550" spans="85:87" x14ac:dyDescent="0.25">
      <c r="CG9550" s="768"/>
      <c r="CH9550" s="768"/>
      <c r="CI9550" s="850"/>
    </row>
    <row r="9551" spans="85:87" x14ac:dyDescent="0.25">
      <c r="CG9551" s="768"/>
      <c r="CH9551" s="768"/>
      <c r="CI9551" s="850"/>
    </row>
    <row r="9552" spans="85:87" x14ac:dyDescent="0.25">
      <c r="CG9552" s="768"/>
      <c r="CH9552" s="768"/>
      <c r="CI9552" s="850"/>
    </row>
    <row r="9553" spans="85:87" x14ac:dyDescent="0.25">
      <c r="CG9553" s="768"/>
      <c r="CH9553" s="768"/>
      <c r="CI9553" s="850"/>
    </row>
    <row r="9554" spans="85:87" x14ac:dyDescent="0.25">
      <c r="CG9554" s="768"/>
      <c r="CH9554" s="768"/>
      <c r="CI9554" s="850"/>
    </row>
    <row r="9555" spans="85:87" x14ac:dyDescent="0.25">
      <c r="CG9555" s="768"/>
      <c r="CH9555" s="768"/>
      <c r="CI9555" s="850"/>
    </row>
    <row r="9556" spans="85:87" x14ac:dyDescent="0.25">
      <c r="CG9556" s="768"/>
      <c r="CH9556" s="768"/>
      <c r="CI9556" s="850"/>
    </row>
    <row r="9557" spans="85:87" x14ac:dyDescent="0.25">
      <c r="CG9557" s="768"/>
      <c r="CH9557" s="768"/>
      <c r="CI9557" s="850"/>
    </row>
    <row r="9558" spans="85:87" x14ac:dyDescent="0.25">
      <c r="CG9558" s="768"/>
      <c r="CH9558" s="768"/>
      <c r="CI9558" s="850"/>
    </row>
    <row r="9559" spans="85:87" x14ac:dyDescent="0.25">
      <c r="CG9559" s="768"/>
      <c r="CH9559" s="768"/>
      <c r="CI9559" s="850"/>
    </row>
    <row r="9560" spans="85:87" x14ac:dyDescent="0.25">
      <c r="CG9560" s="768"/>
      <c r="CH9560" s="768"/>
      <c r="CI9560" s="850"/>
    </row>
    <row r="9561" spans="85:87" x14ac:dyDescent="0.25">
      <c r="CG9561" s="768"/>
      <c r="CH9561" s="768"/>
      <c r="CI9561" s="850"/>
    </row>
    <row r="9562" spans="85:87" x14ac:dyDescent="0.25">
      <c r="CG9562" s="768"/>
      <c r="CH9562" s="768"/>
      <c r="CI9562" s="850"/>
    </row>
    <row r="9563" spans="85:87" x14ac:dyDescent="0.25">
      <c r="CG9563" s="768"/>
      <c r="CH9563" s="768"/>
      <c r="CI9563" s="850"/>
    </row>
    <row r="9564" spans="85:87" x14ac:dyDescent="0.25">
      <c r="CG9564" s="768"/>
      <c r="CH9564" s="768"/>
      <c r="CI9564" s="850"/>
    </row>
    <row r="9565" spans="85:87" x14ac:dyDescent="0.25">
      <c r="CG9565" s="768"/>
      <c r="CH9565" s="768"/>
      <c r="CI9565" s="850"/>
    </row>
    <row r="9566" spans="85:87" x14ac:dyDescent="0.25">
      <c r="CG9566" s="768"/>
      <c r="CH9566" s="768"/>
      <c r="CI9566" s="850"/>
    </row>
    <row r="9567" spans="85:87" x14ac:dyDescent="0.25">
      <c r="CG9567" s="768"/>
      <c r="CH9567" s="768"/>
      <c r="CI9567" s="850"/>
    </row>
    <row r="9568" spans="85:87" x14ac:dyDescent="0.25">
      <c r="CG9568" s="768"/>
      <c r="CH9568" s="768"/>
      <c r="CI9568" s="850"/>
    </row>
    <row r="9569" spans="85:87" x14ac:dyDescent="0.25">
      <c r="CG9569" s="768"/>
      <c r="CH9569" s="768"/>
      <c r="CI9569" s="850"/>
    </row>
    <row r="9570" spans="85:87" x14ac:dyDescent="0.25">
      <c r="CG9570" s="768"/>
      <c r="CH9570" s="768"/>
      <c r="CI9570" s="850"/>
    </row>
    <row r="9571" spans="85:87" x14ac:dyDescent="0.25">
      <c r="CG9571" s="768"/>
      <c r="CH9571" s="768"/>
      <c r="CI9571" s="850"/>
    </row>
    <row r="9572" spans="85:87" x14ac:dyDescent="0.25">
      <c r="CG9572" s="768"/>
      <c r="CH9572" s="768"/>
      <c r="CI9572" s="850"/>
    </row>
    <row r="9573" spans="85:87" x14ac:dyDescent="0.25">
      <c r="CG9573" s="768"/>
      <c r="CH9573" s="768"/>
      <c r="CI9573" s="850"/>
    </row>
    <row r="9574" spans="85:87" x14ac:dyDescent="0.25">
      <c r="CG9574" s="768"/>
      <c r="CH9574" s="768"/>
      <c r="CI9574" s="850"/>
    </row>
    <row r="9575" spans="85:87" x14ac:dyDescent="0.25">
      <c r="CG9575" s="768"/>
      <c r="CH9575" s="768"/>
      <c r="CI9575" s="850"/>
    </row>
    <row r="9576" spans="85:87" x14ac:dyDescent="0.25">
      <c r="CG9576" s="768"/>
      <c r="CH9576" s="768"/>
      <c r="CI9576" s="850"/>
    </row>
    <row r="9577" spans="85:87" x14ac:dyDescent="0.25">
      <c r="CG9577" s="768"/>
      <c r="CH9577" s="768"/>
      <c r="CI9577" s="850"/>
    </row>
    <row r="9578" spans="85:87" x14ac:dyDescent="0.25">
      <c r="CG9578" s="768"/>
      <c r="CH9578" s="768"/>
      <c r="CI9578" s="850"/>
    </row>
    <row r="9579" spans="85:87" x14ac:dyDescent="0.25">
      <c r="CG9579" s="768"/>
      <c r="CH9579" s="768"/>
      <c r="CI9579" s="850"/>
    </row>
    <row r="9580" spans="85:87" x14ac:dyDescent="0.25">
      <c r="CG9580" s="768"/>
      <c r="CH9580" s="768"/>
      <c r="CI9580" s="850"/>
    </row>
    <row r="9581" spans="85:87" x14ac:dyDescent="0.25">
      <c r="CG9581" s="768"/>
      <c r="CH9581" s="768"/>
      <c r="CI9581" s="850"/>
    </row>
    <row r="9582" spans="85:87" x14ac:dyDescent="0.25">
      <c r="CG9582" s="768"/>
      <c r="CH9582" s="768"/>
      <c r="CI9582" s="850"/>
    </row>
    <row r="9583" spans="85:87" x14ac:dyDescent="0.25">
      <c r="CG9583" s="768"/>
      <c r="CH9583" s="768"/>
      <c r="CI9583" s="850"/>
    </row>
    <row r="9584" spans="85:87" x14ac:dyDescent="0.25">
      <c r="CG9584" s="768"/>
      <c r="CH9584" s="768"/>
      <c r="CI9584" s="850"/>
    </row>
    <row r="9585" spans="85:87" x14ac:dyDescent="0.25">
      <c r="CG9585" s="768"/>
      <c r="CH9585" s="768"/>
      <c r="CI9585" s="850"/>
    </row>
    <row r="9586" spans="85:87" x14ac:dyDescent="0.25">
      <c r="CG9586" s="768"/>
      <c r="CH9586" s="768"/>
      <c r="CI9586" s="850"/>
    </row>
    <row r="9587" spans="85:87" x14ac:dyDescent="0.25">
      <c r="CG9587" s="768"/>
      <c r="CH9587" s="768"/>
      <c r="CI9587" s="850"/>
    </row>
    <row r="9588" spans="85:87" x14ac:dyDescent="0.25">
      <c r="CG9588" s="768"/>
      <c r="CH9588" s="768"/>
      <c r="CI9588" s="850"/>
    </row>
    <row r="9589" spans="85:87" x14ac:dyDescent="0.25">
      <c r="CG9589" s="768"/>
      <c r="CH9589" s="768"/>
      <c r="CI9589" s="850"/>
    </row>
    <row r="9590" spans="85:87" x14ac:dyDescent="0.25">
      <c r="CG9590" s="768"/>
      <c r="CH9590" s="768"/>
      <c r="CI9590" s="850"/>
    </row>
    <row r="9591" spans="85:87" x14ac:dyDescent="0.25">
      <c r="CG9591" s="768"/>
      <c r="CH9591" s="768"/>
      <c r="CI9591" s="850"/>
    </row>
    <row r="9592" spans="85:87" x14ac:dyDescent="0.25">
      <c r="CG9592" s="768"/>
      <c r="CH9592" s="768"/>
      <c r="CI9592" s="850"/>
    </row>
    <row r="9593" spans="85:87" x14ac:dyDescent="0.25">
      <c r="CG9593" s="768"/>
      <c r="CH9593" s="768"/>
      <c r="CI9593" s="850"/>
    </row>
    <row r="9594" spans="85:87" x14ac:dyDescent="0.25">
      <c r="CG9594" s="768"/>
      <c r="CH9594" s="768"/>
      <c r="CI9594" s="850"/>
    </row>
    <row r="9595" spans="85:87" x14ac:dyDescent="0.25">
      <c r="CG9595" s="768"/>
      <c r="CH9595" s="768"/>
      <c r="CI9595" s="850"/>
    </row>
    <row r="9596" spans="85:87" x14ac:dyDescent="0.25">
      <c r="CG9596" s="768"/>
      <c r="CH9596" s="768"/>
      <c r="CI9596" s="850"/>
    </row>
    <row r="9597" spans="85:87" x14ac:dyDescent="0.25">
      <c r="CG9597" s="768"/>
      <c r="CH9597" s="768"/>
      <c r="CI9597" s="850"/>
    </row>
    <row r="9598" spans="85:87" x14ac:dyDescent="0.25">
      <c r="CG9598" s="768"/>
      <c r="CH9598" s="768"/>
      <c r="CI9598" s="850"/>
    </row>
    <row r="9599" spans="85:87" x14ac:dyDescent="0.25">
      <c r="CG9599" s="768"/>
      <c r="CH9599" s="768"/>
      <c r="CI9599" s="850"/>
    </row>
    <row r="9600" spans="85:87" x14ac:dyDescent="0.25">
      <c r="CG9600" s="768"/>
      <c r="CH9600" s="768"/>
      <c r="CI9600" s="850"/>
    </row>
    <row r="9601" spans="85:87" x14ac:dyDescent="0.25">
      <c r="CG9601" s="768"/>
      <c r="CH9601" s="768"/>
      <c r="CI9601" s="850"/>
    </row>
    <row r="9602" spans="85:87" x14ac:dyDescent="0.25">
      <c r="CG9602" s="768"/>
      <c r="CH9602" s="768"/>
      <c r="CI9602" s="850"/>
    </row>
    <row r="9603" spans="85:87" x14ac:dyDescent="0.25">
      <c r="CG9603" s="768"/>
      <c r="CH9603" s="768"/>
      <c r="CI9603" s="850"/>
    </row>
    <row r="9604" spans="85:87" x14ac:dyDescent="0.25">
      <c r="CG9604" s="768"/>
      <c r="CH9604" s="768"/>
      <c r="CI9604" s="850"/>
    </row>
    <row r="9605" spans="85:87" x14ac:dyDescent="0.25">
      <c r="CG9605" s="768"/>
      <c r="CH9605" s="768"/>
      <c r="CI9605" s="850"/>
    </row>
    <row r="9606" spans="85:87" x14ac:dyDescent="0.25">
      <c r="CG9606" s="768"/>
      <c r="CH9606" s="768"/>
      <c r="CI9606" s="850"/>
    </row>
    <row r="9607" spans="85:87" x14ac:dyDescent="0.25">
      <c r="CG9607" s="768"/>
      <c r="CH9607" s="768"/>
      <c r="CI9607" s="850"/>
    </row>
    <row r="9608" spans="85:87" x14ac:dyDescent="0.25">
      <c r="CG9608" s="768"/>
      <c r="CH9608" s="768"/>
      <c r="CI9608" s="850"/>
    </row>
    <row r="9609" spans="85:87" x14ac:dyDescent="0.25">
      <c r="CG9609" s="768"/>
      <c r="CH9609" s="768"/>
      <c r="CI9609" s="850"/>
    </row>
    <row r="9610" spans="85:87" x14ac:dyDescent="0.25">
      <c r="CG9610" s="768"/>
      <c r="CH9610" s="768"/>
      <c r="CI9610" s="850"/>
    </row>
    <row r="9611" spans="85:87" x14ac:dyDescent="0.25">
      <c r="CG9611" s="768"/>
      <c r="CH9611" s="768"/>
      <c r="CI9611" s="850"/>
    </row>
    <row r="9612" spans="85:87" x14ac:dyDescent="0.25">
      <c r="CG9612" s="768"/>
      <c r="CH9612" s="768"/>
      <c r="CI9612" s="850"/>
    </row>
    <row r="9613" spans="85:87" x14ac:dyDescent="0.25">
      <c r="CG9613" s="768"/>
      <c r="CH9613" s="768"/>
      <c r="CI9613" s="850"/>
    </row>
    <row r="9614" spans="85:87" x14ac:dyDescent="0.25">
      <c r="CG9614" s="768"/>
      <c r="CH9614" s="768"/>
      <c r="CI9614" s="850"/>
    </row>
    <row r="9615" spans="85:87" x14ac:dyDescent="0.25">
      <c r="CG9615" s="768"/>
      <c r="CH9615" s="768"/>
      <c r="CI9615" s="850"/>
    </row>
    <row r="9616" spans="85:87" x14ac:dyDescent="0.25">
      <c r="CG9616" s="768"/>
      <c r="CH9616" s="768"/>
      <c r="CI9616" s="850"/>
    </row>
    <row r="9617" spans="85:87" x14ac:dyDescent="0.25">
      <c r="CG9617" s="768"/>
      <c r="CH9617" s="768"/>
      <c r="CI9617" s="850"/>
    </row>
    <row r="9618" spans="85:87" x14ac:dyDescent="0.25">
      <c r="CG9618" s="768"/>
      <c r="CH9618" s="768"/>
      <c r="CI9618" s="850"/>
    </row>
    <row r="9619" spans="85:87" x14ac:dyDescent="0.25">
      <c r="CG9619" s="768"/>
      <c r="CH9619" s="768"/>
      <c r="CI9619" s="850"/>
    </row>
    <row r="9620" spans="85:87" x14ac:dyDescent="0.25">
      <c r="CG9620" s="768"/>
      <c r="CH9620" s="768"/>
      <c r="CI9620" s="850"/>
    </row>
    <row r="9621" spans="85:87" x14ac:dyDescent="0.25">
      <c r="CG9621" s="768"/>
      <c r="CH9621" s="768"/>
      <c r="CI9621" s="850"/>
    </row>
    <row r="9622" spans="85:87" x14ac:dyDescent="0.25">
      <c r="CG9622" s="768"/>
      <c r="CH9622" s="768"/>
      <c r="CI9622" s="850"/>
    </row>
    <row r="9623" spans="85:87" x14ac:dyDescent="0.25">
      <c r="CG9623" s="768"/>
      <c r="CH9623" s="768"/>
      <c r="CI9623" s="850"/>
    </row>
    <row r="9624" spans="85:87" x14ac:dyDescent="0.25">
      <c r="CG9624" s="768"/>
      <c r="CH9624" s="768"/>
      <c r="CI9624" s="850"/>
    </row>
    <row r="9625" spans="85:87" x14ac:dyDescent="0.25">
      <c r="CG9625" s="768"/>
      <c r="CH9625" s="768"/>
      <c r="CI9625" s="850"/>
    </row>
    <row r="9626" spans="85:87" x14ac:dyDescent="0.25">
      <c r="CG9626" s="768"/>
      <c r="CH9626" s="768"/>
      <c r="CI9626" s="850"/>
    </row>
    <row r="9627" spans="85:87" x14ac:dyDescent="0.25">
      <c r="CG9627" s="768"/>
      <c r="CH9627" s="768"/>
      <c r="CI9627" s="850"/>
    </row>
    <row r="9628" spans="85:87" x14ac:dyDescent="0.25">
      <c r="CG9628" s="768"/>
      <c r="CH9628" s="768"/>
      <c r="CI9628" s="850"/>
    </row>
    <row r="9629" spans="85:87" x14ac:dyDescent="0.25">
      <c r="CG9629" s="768"/>
      <c r="CH9629" s="768"/>
      <c r="CI9629" s="850"/>
    </row>
    <row r="9630" spans="85:87" x14ac:dyDescent="0.25">
      <c r="CG9630" s="768"/>
      <c r="CH9630" s="768"/>
      <c r="CI9630" s="850"/>
    </row>
    <row r="9631" spans="85:87" x14ac:dyDescent="0.25">
      <c r="CG9631" s="768"/>
      <c r="CH9631" s="768"/>
      <c r="CI9631" s="850"/>
    </row>
    <row r="9632" spans="85:87" x14ac:dyDescent="0.25">
      <c r="CG9632" s="768"/>
      <c r="CH9632" s="768"/>
      <c r="CI9632" s="850"/>
    </row>
    <row r="9633" spans="85:87" x14ac:dyDescent="0.25">
      <c r="CG9633" s="768"/>
      <c r="CH9633" s="768"/>
      <c r="CI9633" s="850"/>
    </row>
    <row r="9634" spans="85:87" x14ac:dyDescent="0.25">
      <c r="CG9634" s="768"/>
      <c r="CH9634" s="768"/>
      <c r="CI9634" s="850"/>
    </row>
    <row r="9635" spans="85:87" x14ac:dyDescent="0.25">
      <c r="CG9635" s="768"/>
      <c r="CH9635" s="768"/>
      <c r="CI9635" s="850"/>
    </row>
    <row r="9636" spans="85:87" x14ac:dyDescent="0.25">
      <c r="CG9636" s="768"/>
      <c r="CH9636" s="768"/>
      <c r="CI9636" s="850"/>
    </row>
    <row r="9637" spans="85:87" x14ac:dyDescent="0.25">
      <c r="CG9637" s="768"/>
      <c r="CH9637" s="768"/>
      <c r="CI9637" s="850"/>
    </row>
    <row r="9638" spans="85:87" x14ac:dyDescent="0.25">
      <c r="CG9638" s="768"/>
      <c r="CH9638" s="768"/>
      <c r="CI9638" s="850"/>
    </row>
    <row r="9639" spans="85:87" x14ac:dyDescent="0.25">
      <c r="CG9639" s="768"/>
      <c r="CH9639" s="768"/>
      <c r="CI9639" s="850"/>
    </row>
    <row r="9640" spans="85:87" x14ac:dyDescent="0.25">
      <c r="CG9640" s="768"/>
      <c r="CH9640" s="768"/>
      <c r="CI9640" s="850"/>
    </row>
    <row r="9641" spans="85:87" x14ac:dyDescent="0.25">
      <c r="CG9641" s="768"/>
      <c r="CH9641" s="768"/>
      <c r="CI9641" s="850"/>
    </row>
    <row r="9642" spans="85:87" x14ac:dyDescent="0.25">
      <c r="CG9642" s="768"/>
      <c r="CH9642" s="768"/>
      <c r="CI9642" s="850"/>
    </row>
    <row r="9643" spans="85:87" x14ac:dyDescent="0.25">
      <c r="CG9643" s="768"/>
      <c r="CH9643" s="768"/>
      <c r="CI9643" s="850"/>
    </row>
    <row r="9644" spans="85:87" x14ac:dyDescent="0.25">
      <c r="CG9644" s="768"/>
      <c r="CH9644" s="768"/>
      <c r="CI9644" s="850"/>
    </row>
    <row r="9645" spans="85:87" x14ac:dyDescent="0.25">
      <c r="CG9645" s="768"/>
      <c r="CH9645" s="768"/>
      <c r="CI9645" s="850"/>
    </row>
    <row r="9646" spans="85:87" x14ac:dyDescent="0.25">
      <c r="CG9646" s="768"/>
      <c r="CH9646" s="768"/>
      <c r="CI9646" s="850"/>
    </row>
    <row r="9647" spans="85:87" x14ac:dyDescent="0.25">
      <c r="CG9647" s="768"/>
      <c r="CH9647" s="768"/>
      <c r="CI9647" s="850"/>
    </row>
    <row r="9648" spans="85:87" x14ac:dyDescent="0.25">
      <c r="CG9648" s="768"/>
      <c r="CH9648" s="768"/>
      <c r="CI9648" s="850"/>
    </row>
    <row r="9649" spans="85:87" x14ac:dyDescent="0.25">
      <c r="CG9649" s="768"/>
      <c r="CH9649" s="768"/>
      <c r="CI9649" s="850"/>
    </row>
    <row r="9650" spans="85:87" x14ac:dyDescent="0.25">
      <c r="CG9650" s="768"/>
      <c r="CH9650" s="768"/>
      <c r="CI9650" s="850"/>
    </row>
    <row r="9651" spans="85:87" x14ac:dyDescent="0.25">
      <c r="CG9651" s="768"/>
      <c r="CH9651" s="768"/>
      <c r="CI9651" s="850"/>
    </row>
    <row r="9652" spans="85:87" x14ac:dyDescent="0.25">
      <c r="CG9652" s="768"/>
      <c r="CH9652" s="768"/>
      <c r="CI9652" s="850"/>
    </row>
    <row r="9653" spans="85:87" x14ac:dyDescent="0.25">
      <c r="CG9653" s="768"/>
      <c r="CH9653" s="768"/>
      <c r="CI9653" s="850"/>
    </row>
    <row r="9654" spans="85:87" x14ac:dyDescent="0.25">
      <c r="CG9654" s="768"/>
      <c r="CH9654" s="768"/>
      <c r="CI9654" s="850"/>
    </row>
    <row r="9655" spans="85:87" x14ac:dyDescent="0.25">
      <c r="CG9655" s="768"/>
      <c r="CH9655" s="768"/>
      <c r="CI9655" s="850"/>
    </row>
    <row r="9656" spans="85:87" x14ac:dyDescent="0.25">
      <c r="CG9656" s="768"/>
      <c r="CH9656" s="768"/>
      <c r="CI9656" s="850"/>
    </row>
    <row r="9657" spans="85:87" x14ac:dyDescent="0.25">
      <c r="CG9657" s="768"/>
      <c r="CH9657" s="768"/>
      <c r="CI9657" s="850"/>
    </row>
    <row r="9658" spans="85:87" x14ac:dyDescent="0.25">
      <c r="CG9658" s="768"/>
      <c r="CH9658" s="768"/>
      <c r="CI9658" s="850"/>
    </row>
    <row r="9659" spans="85:87" x14ac:dyDescent="0.25">
      <c r="CG9659" s="768"/>
      <c r="CH9659" s="768"/>
      <c r="CI9659" s="850"/>
    </row>
    <row r="9660" spans="85:87" x14ac:dyDescent="0.25">
      <c r="CG9660" s="768"/>
      <c r="CH9660" s="768"/>
      <c r="CI9660" s="850"/>
    </row>
    <row r="9661" spans="85:87" x14ac:dyDescent="0.25">
      <c r="CG9661" s="768"/>
      <c r="CH9661" s="768"/>
      <c r="CI9661" s="850"/>
    </row>
    <row r="9662" spans="85:87" x14ac:dyDescent="0.25">
      <c r="CG9662" s="768"/>
      <c r="CH9662" s="768"/>
      <c r="CI9662" s="850"/>
    </row>
    <row r="9663" spans="85:87" x14ac:dyDescent="0.25">
      <c r="CG9663" s="768"/>
      <c r="CH9663" s="768"/>
      <c r="CI9663" s="850"/>
    </row>
    <row r="9664" spans="85:87" x14ac:dyDescent="0.25">
      <c r="CG9664" s="768"/>
      <c r="CH9664" s="768"/>
      <c r="CI9664" s="850"/>
    </row>
    <row r="9665" spans="85:87" x14ac:dyDescent="0.25">
      <c r="CG9665" s="768"/>
      <c r="CH9665" s="768"/>
      <c r="CI9665" s="850"/>
    </row>
    <row r="9666" spans="85:87" x14ac:dyDescent="0.25">
      <c r="CG9666" s="768"/>
      <c r="CH9666" s="768"/>
      <c r="CI9666" s="850"/>
    </row>
    <row r="9667" spans="85:87" x14ac:dyDescent="0.25">
      <c r="CG9667" s="768"/>
      <c r="CH9667" s="768"/>
      <c r="CI9667" s="850"/>
    </row>
    <row r="9668" spans="85:87" x14ac:dyDescent="0.25">
      <c r="CG9668" s="768"/>
      <c r="CH9668" s="768"/>
      <c r="CI9668" s="850"/>
    </row>
    <row r="9669" spans="85:87" x14ac:dyDescent="0.25">
      <c r="CG9669" s="768"/>
      <c r="CH9669" s="768"/>
      <c r="CI9669" s="850"/>
    </row>
    <row r="9670" spans="85:87" x14ac:dyDescent="0.25">
      <c r="CG9670" s="768"/>
      <c r="CH9670" s="768"/>
      <c r="CI9670" s="850"/>
    </row>
    <row r="9671" spans="85:87" x14ac:dyDescent="0.25">
      <c r="CG9671" s="768"/>
      <c r="CH9671" s="768"/>
      <c r="CI9671" s="850"/>
    </row>
    <row r="9672" spans="85:87" x14ac:dyDescent="0.25">
      <c r="CG9672" s="768"/>
      <c r="CH9672" s="768"/>
      <c r="CI9672" s="850"/>
    </row>
    <row r="9673" spans="85:87" x14ac:dyDescent="0.25">
      <c r="CG9673" s="768"/>
      <c r="CH9673" s="768"/>
      <c r="CI9673" s="850"/>
    </row>
    <row r="9674" spans="85:87" x14ac:dyDescent="0.25">
      <c r="CG9674" s="768"/>
      <c r="CH9674" s="768"/>
      <c r="CI9674" s="850"/>
    </row>
    <row r="9675" spans="85:87" x14ac:dyDescent="0.25">
      <c r="CG9675" s="768"/>
      <c r="CH9675" s="768"/>
      <c r="CI9675" s="850"/>
    </row>
    <row r="9676" spans="85:87" x14ac:dyDescent="0.25">
      <c r="CG9676" s="768"/>
      <c r="CH9676" s="768"/>
      <c r="CI9676" s="850"/>
    </row>
    <row r="9677" spans="85:87" x14ac:dyDescent="0.25">
      <c r="CG9677" s="768"/>
      <c r="CH9677" s="768"/>
      <c r="CI9677" s="850"/>
    </row>
    <row r="9678" spans="85:87" x14ac:dyDescent="0.25">
      <c r="CG9678" s="768"/>
      <c r="CH9678" s="768"/>
      <c r="CI9678" s="850"/>
    </row>
    <row r="9679" spans="85:87" x14ac:dyDescent="0.25">
      <c r="CG9679" s="768"/>
      <c r="CH9679" s="768"/>
      <c r="CI9679" s="850"/>
    </row>
    <row r="9680" spans="85:87" x14ac:dyDescent="0.25">
      <c r="CG9680" s="768"/>
      <c r="CH9680" s="768"/>
      <c r="CI9680" s="850"/>
    </row>
    <row r="9681" spans="85:87" x14ac:dyDescent="0.25">
      <c r="CG9681" s="768"/>
      <c r="CH9681" s="768"/>
      <c r="CI9681" s="850"/>
    </row>
    <row r="9682" spans="85:87" x14ac:dyDescent="0.25">
      <c r="CG9682" s="768"/>
      <c r="CH9682" s="768"/>
      <c r="CI9682" s="850"/>
    </row>
    <row r="9683" spans="85:87" x14ac:dyDescent="0.25">
      <c r="CG9683" s="768"/>
      <c r="CH9683" s="768"/>
      <c r="CI9683" s="850"/>
    </row>
    <row r="9684" spans="85:87" x14ac:dyDescent="0.25">
      <c r="CG9684" s="768"/>
      <c r="CH9684" s="768"/>
      <c r="CI9684" s="850"/>
    </row>
    <row r="9685" spans="85:87" x14ac:dyDescent="0.25">
      <c r="CG9685" s="768"/>
      <c r="CH9685" s="768"/>
      <c r="CI9685" s="850"/>
    </row>
    <row r="9686" spans="85:87" x14ac:dyDescent="0.25">
      <c r="CG9686" s="768"/>
      <c r="CH9686" s="768"/>
      <c r="CI9686" s="850"/>
    </row>
    <row r="9687" spans="85:87" x14ac:dyDescent="0.25">
      <c r="CG9687" s="768"/>
      <c r="CH9687" s="768"/>
      <c r="CI9687" s="850"/>
    </row>
    <row r="9688" spans="85:87" x14ac:dyDescent="0.25">
      <c r="CG9688" s="768"/>
      <c r="CH9688" s="768"/>
      <c r="CI9688" s="850"/>
    </row>
    <row r="9689" spans="85:87" x14ac:dyDescent="0.25">
      <c r="CG9689" s="768"/>
      <c r="CH9689" s="768"/>
      <c r="CI9689" s="850"/>
    </row>
    <row r="9690" spans="85:87" x14ac:dyDescent="0.25">
      <c r="CG9690" s="768"/>
      <c r="CH9690" s="768"/>
      <c r="CI9690" s="850"/>
    </row>
    <row r="9691" spans="85:87" x14ac:dyDescent="0.25">
      <c r="CG9691" s="768"/>
      <c r="CH9691" s="768"/>
      <c r="CI9691" s="850"/>
    </row>
    <row r="9692" spans="85:87" x14ac:dyDescent="0.25">
      <c r="CG9692" s="768"/>
      <c r="CH9692" s="768"/>
      <c r="CI9692" s="850"/>
    </row>
    <row r="9693" spans="85:87" x14ac:dyDescent="0.25">
      <c r="CG9693" s="768"/>
      <c r="CH9693" s="768"/>
      <c r="CI9693" s="850"/>
    </row>
    <row r="9694" spans="85:87" x14ac:dyDescent="0.25">
      <c r="CG9694" s="768"/>
      <c r="CH9694" s="768"/>
      <c r="CI9694" s="850"/>
    </row>
    <row r="9695" spans="85:87" x14ac:dyDescent="0.25">
      <c r="CG9695" s="768"/>
      <c r="CH9695" s="768"/>
      <c r="CI9695" s="850"/>
    </row>
    <row r="9696" spans="85:87" x14ac:dyDescent="0.25">
      <c r="CG9696" s="768"/>
      <c r="CH9696" s="768"/>
      <c r="CI9696" s="850"/>
    </row>
    <row r="9697" spans="85:87" x14ac:dyDescent="0.25">
      <c r="CG9697" s="768"/>
      <c r="CH9697" s="768"/>
      <c r="CI9697" s="850"/>
    </row>
    <row r="9698" spans="85:87" x14ac:dyDescent="0.25">
      <c r="CG9698" s="768"/>
      <c r="CH9698" s="768"/>
      <c r="CI9698" s="850"/>
    </row>
    <row r="9699" spans="85:87" x14ac:dyDescent="0.25">
      <c r="CG9699" s="768"/>
      <c r="CH9699" s="768"/>
      <c r="CI9699" s="850"/>
    </row>
    <row r="9700" spans="85:87" x14ac:dyDescent="0.25">
      <c r="CG9700" s="768"/>
      <c r="CH9700" s="768"/>
      <c r="CI9700" s="850"/>
    </row>
    <row r="9701" spans="85:87" x14ac:dyDescent="0.25">
      <c r="CG9701" s="768"/>
      <c r="CH9701" s="768"/>
      <c r="CI9701" s="850"/>
    </row>
    <row r="9702" spans="85:87" x14ac:dyDescent="0.25">
      <c r="CG9702" s="768"/>
      <c r="CH9702" s="768"/>
      <c r="CI9702" s="850"/>
    </row>
    <row r="9703" spans="85:87" x14ac:dyDescent="0.25">
      <c r="CG9703" s="768"/>
      <c r="CH9703" s="768"/>
      <c r="CI9703" s="850"/>
    </row>
    <row r="9704" spans="85:87" x14ac:dyDescent="0.25">
      <c r="CG9704" s="768"/>
      <c r="CH9704" s="768"/>
      <c r="CI9704" s="850"/>
    </row>
    <row r="9705" spans="85:87" x14ac:dyDescent="0.25">
      <c r="CG9705" s="768"/>
      <c r="CH9705" s="768"/>
      <c r="CI9705" s="850"/>
    </row>
    <row r="9706" spans="85:87" x14ac:dyDescent="0.25">
      <c r="CG9706" s="768"/>
      <c r="CH9706" s="768"/>
      <c r="CI9706" s="850"/>
    </row>
    <row r="9707" spans="85:87" x14ac:dyDescent="0.25">
      <c r="CG9707" s="768"/>
      <c r="CH9707" s="768"/>
      <c r="CI9707" s="850"/>
    </row>
    <row r="9708" spans="85:87" x14ac:dyDescent="0.25">
      <c r="CG9708" s="768"/>
      <c r="CH9708" s="768"/>
      <c r="CI9708" s="850"/>
    </row>
    <row r="9709" spans="85:87" x14ac:dyDescent="0.25">
      <c r="CG9709" s="768"/>
      <c r="CH9709" s="768"/>
      <c r="CI9709" s="850"/>
    </row>
    <row r="9710" spans="85:87" x14ac:dyDescent="0.25">
      <c r="CG9710" s="768"/>
      <c r="CH9710" s="768"/>
      <c r="CI9710" s="850"/>
    </row>
    <row r="9711" spans="85:87" x14ac:dyDescent="0.25">
      <c r="CG9711" s="768"/>
      <c r="CH9711" s="768"/>
      <c r="CI9711" s="850"/>
    </row>
    <row r="9712" spans="85:87" x14ac:dyDescent="0.25">
      <c r="CG9712" s="768"/>
      <c r="CH9712" s="768"/>
      <c r="CI9712" s="850"/>
    </row>
    <row r="9713" spans="85:87" x14ac:dyDescent="0.25">
      <c r="CG9713" s="768"/>
      <c r="CH9713" s="768"/>
      <c r="CI9713" s="850"/>
    </row>
    <row r="9714" spans="85:87" x14ac:dyDescent="0.25">
      <c r="CG9714" s="768"/>
      <c r="CH9714" s="768"/>
      <c r="CI9714" s="850"/>
    </row>
    <row r="9715" spans="85:87" x14ac:dyDescent="0.25">
      <c r="CG9715" s="768"/>
      <c r="CH9715" s="768"/>
      <c r="CI9715" s="850"/>
    </row>
    <row r="9716" spans="85:87" x14ac:dyDescent="0.25">
      <c r="CG9716" s="768"/>
      <c r="CH9716" s="768"/>
      <c r="CI9716" s="850"/>
    </row>
    <row r="9717" spans="85:87" x14ac:dyDescent="0.25">
      <c r="CG9717" s="768"/>
      <c r="CH9717" s="768"/>
      <c r="CI9717" s="850"/>
    </row>
    <row r="9718" spans="85:87" x14ac:dyDescent="0.25">
      <c r="CG9718" s="768"/>
      <c r="CH9718" s="768"/>
      <c r="CI9718" s="850"/>
    </row>
    <row r="9719" spans="85:87" x14ac:dyDescent="0.25">
      <c r="CG9719" s="768"/>
      <c r="CH9719" s="768"/>
      <c r="CI9719" s="850"/>
    </row>
    <row r="9720" spans="85:87" x14ac:dyDescent="0.25">
      <c r="CG9720" s="768"/>
      <c r="CH9720" s="768"/>
      <c r="CI9720" s="850"/>
    </row>
    <row r="9721" spans="85:87" x14ac:dyDescent="0.25">
      <c r="CG9721" s="768"/>
      <c r="CH9721" s="768"/>
      <c r="CI9721" s="850"/>
    </row>
    <row r="9722" spans="85:87" x14ac:dyDescent="0.25">
      <c r="CG9722" s="768"/>
      <c r="CH9722" s="768"/>
      <c r="CI9722" s="850"/>
    </row>
    <row r="9723" spans="85:87" x14ac:dyDescent="0.25">
      <c r="CG9723" s="768"/>
      <c r="CH9723" s="768"/>
      <c r="CI9723" s="850"/>
    </row>
    <row r="9724" spans="85:87" x14ac:dyDescent="0.25">
      <c r="CG9724" s="768"/>
      <c r="CH9724" s="768"/>
      <c r="CI9724" s="850"/>
    </row>
    <row r="9725" spans="85:87" x14ac:dyDescent="0.25">
      <c r="CG9725" s="768"/>
      <c r="CH9725" s="768"/>
      <c r="CI9725" s="850"/>
    </row>
    <row r="9726" spans="85:87" x14ac:dyDescent="0.25">
      <c r="CG9726" s="768"/>
      <c r="CH9726" s="768"/>
      <c r="CI9726" s="850"/>
    </row>
    <row r="9727" spans="85:87" x14ac:dyDescent="0.25">
      <c r="CG9727" s="768"/>
      <c r="CH9727" s="768"/>
      <c r="CI9727" s="850"/>
    </row>
    <row r="9728" spans="85:87" x14ac:dyDescent="0.25">
      <c r="CG9728" s="768"/>
      <c r="CH9728" s="768"/>
      <c r="CI9728" s="850"/>
    </row>
    <row r="9729" spans="85:87" x14ac:dyDescent="0.25">
      <c r="CG9729" s="768"/>
      <c r="CH9729" s="768"/>
      <c r="CI9729" s="850"/>
    </row>
    <row r="9730" spans="85:87" x14ac:dyDescent="0.25">
      <c r="CG9730" s="768"/>
      <c r="CH9730" s="768"/>
      <c r="CI9730" s="850"/>
    </row>
    <row r="9731" spans="85:87" x14ac:dyDescent="0.25">
      <c r="CG9731" s="768"/>
      <c r="CH9731" s="768"/>
      <c r="CI9731" s="850"/>
    </row>
    <row r="9732" spans="85:87" x14ac:dyDescent="0.25">
      <c r="CG9732" s="768"/>
      <c r="CH9732" s="768"/>
      <c r="CI9732" s="850"/>
    </row>
    <row r="9733" spans="85:87" x14ac:dyDescent="0.25">
      <c r="CG9733" s="768"/>
      <c r="CH9733" s="768"/>
      <c r="CI9733" s="850"/>
    </row>
    <row r="9734" spans="85:87" x14ac:dyDescent="0.25">
      <c r="CG9734" s="768"/>
      <c r="CH9734" s="768"/>
      <c r="CI9734" s="850"/>
    </row>
    <row r="9735" spans="85:87" x14ac:dyDescent="0.25">
      <c r="CG9735" s="768"/>
      <c r="CH9735" s="768"/>
      <c r="CI9735" s="850"/>
    </row>
    <row r="9736" spans="85:87" x14ac:dyDescent="0.25">
      <c r="CG9736" s="768"/>
      <c r="CH9736" s="768"/>
      <c r="CI9736" s="850"/>
    </row>
    <row r="9737" spans="85:87" x14ac:dyDescent="0.25">
      <c r="CG9737" s="768"/>
      <c r="CH9737" s="768"/>
      <c r="CI9737" s="850"/>
    </row>
    <row r="9738" spans="85:87" x14ac:dyDescent="0.25">
      <c r="CG9738" s="768"/>
      <c r="CH9738" s="768"/>
      <c r="CI9738" s="850"/>
    </row>
    <row r="9739" spans="85:87" x14ac:dyDescent="0.25">
      <c r="CG9739" s="768"/>
      <c r="CH9739" s="768"/>
      <c r="CI9739" s="850"/>
    </row>
    <row r="9740" spans="85:87" x14ac:dyDescent="0.25">
      <c r="CG9740" s="768"/>
      <c r="CH9740" s="768"/>
      <c r="CI9740" s="850"/>
    </row>
    <row r="9741" spans="85:87" x14ac:dyDescent="0.25">
      <c r="CG9741" s="768"/>
      <c r="CH9741" s="768"/>
      <c r="CI9741" s="850"/>
    </row>
    <row r="9742" spans="85:87" x14ac:dyDescent="0.25">
      <c r="CG9742" s="768"/>
      <c r="CH9742" s="768"/>
      <c r="CI9742" s="850"/>
    </row>
    <row r="9743" spans="85:87" x14ac:dyDescent="0.25">
      <c r="CG9743" s="768"/>
      <c r="CH9743" s="768"/>
      <c r="CI9743" s="850"/>
    </row>
    <row r="9744" spans="85:87" x14ac:dyDescent="0.25">
      <c r="CG9744" s="768"/>
      <c r="CH9744" s="768"/>
      <c r="CI9744" s="850"/>
    </row>
    <row r="9745" spans="85:87" x14ac:dyDescent="0.25">
      <c r="CG9745" s="768"/>
      <c r="CH9745" s="768"/>
      <c r="CI9745" s="850"/>
    </row>
    <row r="9746" spans="85:87" x14ac:dyDescent="0.25">
      <c r="CG9746" s="768"/>
      <c r="CH9746" s="768"/>
      <c r="CI9746" s="850"/>
    </row>
    <row r="9747" spans="85:87" x14ac:dyDescent="0.25">
      <c r="CG9747" s="768"/>
      <c r="CH9747" s="768"/>
      <c r="CI9747" s="850"/>
    </row>
    <row r="9748" spans="85:87" x14ac:dyDescent="0.25">
      <c r="CG9748" s="768"/>
      <c r="CH9748" s="768"/>
      <c r="CI9748" s="850"/>
    </row>
    <row r="9749" spans="85:87" x14ac:dyDescent="0.25">
      <c r="CG9749" s="768"/>
      <c r="CH9749" s="768"/>
      <c r="CI9749" s="850"/>
    </row>
    <row r="9750" spans="85:87" x14ac:dyDescent="0.25">
      <c r="CG9750" s="768"/>
      <c r="CH9750" s="768"/>
      <c r="CI9750" s="850"/>
    </row>
    <row r="9751" spans="85:87" x14ac:dyDescent="0.25">
      <c r="CG9751" s="768"/>
      <c r="CH9751" s="768"/>
      <c r="CI9751" s="850"/>
    </row>
    <row r="9752" spans="85:87" x14ac:dyDescent="0.25">
      <c r="CG9752" s="768"/>
      <c r="CH9752" s="768"/>
      <c r="CI9752" s="850"/>
    </row>
    <row r="9753" spans="85:87" x14ac:dyDescent="0.25">
      <c r="CG9753" s="768"/>
      <c r="CH9753" s="768"/>
      <c r="CI9753" s="850"/>
    </row>
    <row r="9754" spans="85:87" x14ac:dyDescent="0.25">
      <c r="CG9754" s="768"/>
      <c r="CH9754" s="768"/>
      <c r="CI9754" s="850"/>
    </row>
    <row r="9755" spans="85:87" x14ac:dyDescent="0.25">
      <c r="CG9755" s="768"/>
      <c r="CH9755" s="768"/>
      <c r="CI9755" s="850"/>
    </row>
    <row r="9756" spans="85:87" x14ac:dyDescent="0.25">
      <c r="CG9756" s="768"/>
      <c r="CH9756" s="768"/>
      <c r="CI9756" s="850"/>
    </row>
    <row r="9757" spans="85:87" x14ac:dyDescent="0.25">
      <c r="CG9757" s="768"/>
      <c r="CH9757" s="768"/>
      <c r="CI9757" s="850"/>
    </row>
    <row r="9758" spans="85:87" x14ac:dyDescent="0.25">
      <c r="CG9758" s="768"/>
      <c r="CH9758" s="768"/>
      <c r="CI9758" s="850"/>
    </row>
    <row r="9759" spans="85:87" x14ac:dyDescent="0.25">
      <c r="CG9759" s="768"/>
      <c r="CH9759" s="768"/>
      <c r="CI9759" s="850"/>
    </row>
    <row r="9760" spans="85:87" x14ac:dyDescent="0.25">
      <c r="CG9760" s="768"/>
      <c r="CH9760" s="768"/>
      <c r="CI9760" s="850"/>
    </row>
    <row r="9761" spans="85:87" x14ac:dyDescent="0.25">
      <c r="CG9761" s="768"/>
      <c r="CH9761" s="768"/>
      <c r="CI9761" s="850"/>
    </row>
    <row r="9762" spans="85:87" x14ac:dyDescent="0.25">
      <c r="CG9762" s="768"/>
      <c r="CH9762" s="768"/>
      <c r="CI9762" s="850"/>
    </row>
    <row r="9763" spans="85:87" x14ac:dyDescent="0.25">
      <c r="CG9763" s="768"/>
      <c r="CH9763" s="768"/>
      <c r="CI9763" s="850"/>
    </row>
    <row r="9764" spans="85:87" x14ac:dyDescent="0.25">
      <c r="CG9764" s="768"/>
      <c r="CH9764" s="768"/>
      <c r="CI9764" s="850"/>
    </row>
    <row r="9765" spans="85:87" x14ac:dyDescent="0.25">
      <c r="CG9765" s="768"/>
      <c r="CH9765" s="768"/>
      <c r="CI9765" s="850"/>
    </row>
    <row r="9766" spans="85:87" x14ac:dyDescent="0.25">
      <c r="CG9766" s="768"/>
      <c r="CH9766" s="768"/>
      <c r="CI9766" s="850"/>
    </row>
    <row r="9767" spans="85:87" x14ac:dyDescent="0.25">
      <c r="CG9767" s="768"/>
      <c r="CH9767" s="768"/>
      <c r="CI9767" s="850"/>
    </row>
    <row r="9768" spans="85:87" x14ac:dyDescent="0.25">
      <c r="CG9768" s="768"/>
      <c r="CH9768" s="768"/>
      <c r="CI9768" s="850"/>
    </row>
    <row r="9769" spans="85:87" x14ac:dyDescent="0.25">
      <c r="CG9769" s="768"/>
      <c r="CH9769" s="768"/>
      <c r="CI9769" s="850"/>
    </row>
    <row r="9770" spans="85:87" x14ac:dyDescent="0.25">
      <c r="CG9770" s="768"/>
      <c r="CH9770" s="768"/>
      <c r="CI9770" s="850"/>
    </row>
    <row r="9771" spans="85:87" x14ac:dyDescent="0.25">
      <c r="CG9771" s="768"/>
      <c r="CH9771" s="768"/>
      <c r="CI9771" s="850"/>
    </row>
    <row r="9772" spans="85:87" x14ac:dyDescent="0.25">
      <c r="CG9772" s="768"/>
      <c r="CH9772" s="768"/>
      <c r="CI9772" s="850"/>
    </row>
    <row r="9773" spans="85:87" x14ac:dyDescent="0.25">
      <c r="CG9773" s="768"/>
      <c r="CH9773" s="768"/>
      <c r="CI9773" s="850"/>
    </row>
    <row r="9774" spans="85:87" x14ac:dyDescent="0.25">
      <c r="CG9774" s="768"/>
      <c r="CH9774" s="768"/>
      <c r="CI9774" s="850"/>
    </row>
    <row r="9775" spans="85:87" x14ac:dyDescent="0.25">
      <c r="CG9775" s="768"/>
      <c r="CH9775" s="768"/>
      <c r="CI9775" s="850"/>
    </row>
    <row r="9776" spans="85:87" x14ac:dyDescent="0.25">
      <c r="CG9776" s="768"/>
      <c r="CH9776" s="768"/>
      <c r="CI9776" s="850"/>
    </row>
    <row r="9777" spans="85:87" x14ac:dyDescent="0.25">
      <c r="CG9777" s="768"/>
      <c r="CH9777" s="768"/>
      <c r="CI9777" s="850"/>
    </row>
    <row r="9778" spans="85:87" x14ac:dyDescent="0.25">
      <c r="CG9778" s="768"/>
      <c r="CH9778" s="768"/>
      <c r="CI9778" s="850"/>
    </row>
    <row r="9779" spans="85:87" x14ac:dyDescent="0.25">
      <c r="CG9779" s="768"/>
      <c r="CH9779" s="768"/>
      <c r="CI9779" s="850"/>
    </row>
    <row r="9780" spans="85:87" x14ac:dyDescent="0.25">
      <c r="CG9780" s="768"/>
      <c r="CH9780" s="768"/>
      <c r="CI9780" s="850"/>
    </row>
    <row r="9781" spans="85:87" x14ac:dyDescent="0.25">
      <c r="CG9781" s="768"/>
      <c r="CH9781" s="768"/>
      <c r="CI9781" s="850"/>
    </row>
    <row r="9782" spans="85:87" x14ac:dyDescent="0.25">
      <c r="CG9782" s="768"/>
      <c r="CH9782" s="768"/>
      <c r="CI9782" s="850"/>
    </row>
    <row r="9783" spans="85:87" x14ac:dyDescent="0.25">
      <c r="CG9783" s="768"/>
      <c r="CH9783" s="768"/>
      <c r="CI9783" s="850"/>
    </row>
    <row r="9784" spans="85:87" x14ac:dyDescent="0.25">
      <c r="CG9784" s="768"/>
      <c r="CH9784" s="768"/>
      <c r="CI9784" s="850"/>
    </row>
    <row r="9785" spans="85:87" x14ac:dyDescent="0.25">
      <c r="CG9785" s="768"/>
      <c r="CH9785" s="768"/>
      <c r="CI9785" s="850"/>
    </row>
    <row r="9786" spans="85:87" x14ac:dyDescent="0.25">
      <c r="CG9786" s="768"/>
      <c r="CH9786" s="768"/>
      <c r="CI9786" s="850"/>
    </row>
    <row r="9787" spans="85:87" x14ac:dyDescent="0.25">
      <c r="CG9787" s="768"/>
      <c r="CH9787" s="768"/>
      <c r="CI9787" s="850"/>
    </row>
    <row r="9788" spans="85:87" x14ac:dyDescent="0.25">
      <c r="CG9788" s="768"/>
      <c r="CH9788" s="768"/>
      <c r="CI9788" s="850"/>
    </row>
    <row r="9789" spans="85:87" x14ac:dyDescent="0.25">
      <c r="CG9789" s="768"/>
      <c r="CH9789" s="768"/>
      <c r="CI9789" s="850"/>
    </row>
    <row r="9790" spans="85:87" x14ac:dyDescent="0.25">
      <c r="CG9790" s="768"/>
      <c r="CH9790" s="768"/>
      <c r="CI9790" s="850"/>
    </row>
    <row r="9791" spans="85:87" x14ac:dyDescent="0.25">
      <c r="CG9791" s="768"/>
      <c r="CH9791" s="768"/>
      <c r="CI9791" s="850"/>
    </row>
    <row r="9792" spans="85:87" x14ac:dyDescent="0.25">
      <c r="CG9792" s="768"/>
      <c r="CH9792" s="768"/>
      <c r="CI9792" s="850"/>
    </row>
    <row r="9793" spans="85:87" x14ac:dyDescent="0.25">
      <c r="CG9793" s="768"/>
      <c r="CH9793" s="768"/>
      <c r="CI9793" s="850"/>
    </row>
    <row r="9794" spans="85:87" x14ac:dyDescent="0.25">
      <c r="CG9794" s="768"/>
      <c r="CH9794" s="768"/>
      <c r="CI9794" s="850"/>
    </row>
    <row r="9795" spans="85:87" x14ac:dyDescent="0.25">
      <c r="CG9795" s="768"/>
      <c r="CH9795" s="768"/>
      <c r="CI9795" s="850"/>
    </row>
    <row r="9796" spans="85:87" x14ac:dyDescent="0.25">
      <c r="CG9796" s="768"/>
      <c r="CH9796" s="768"/>
      <c r="CI9796" s="850"/>
    </row>
    <row r="9797" spans="85:87" x14ac:dyDescent="0.25">
      <c r="CG9797" s="768"/>
      <c r="CH9797" s="768"/>
      <c r="CI9797" s="850"/>
    </row>
    <row r="9798" spans="85:87" x14ac:dyDescent="0.25">
      <c r="CG9798" s="768"/>
      <c r="CH9798" s="768"/>
      <c r="CI9798" s="850"/>
    </row>
    <row r="9799" spans="85:87" x14ac:dyDescent="0.25">
      <c r="CG9799" s="768"/>
      <c r="CH9799" s="768"/>
      <c r="CI9799" s="850"/>
    </row>
    <row r="9800" spans="85:87" x14ac:dyDescent="0.25">
      <c r="CG9800" s="768"/>
      <c r="CH9800" s="768"/>
      <c r="CI9800" s="850"/>
    </row>
    <row r="9801" spans="85:87" x14ac:dyDescent="0.25">
      <c r="CG9801" s="768"/>
      <c r="CH9801" s="768"/>
      <c r="CI9801" s="850"/>
    </row>
    <row r="9802" spans="85:87" x14ac:dyDescent="0.25">
      <c r="CG9802" s="768"/>
      <c r="CH9802" s="768"/>
      <c r="CI9802" s="850"/>
    </row>
    <row r="9803" spans="85:87" x14ac:dyDescent="0.25">
      <c r="CG9803" s="768"/>
      <c r="CH9803" s="768"/>
      <c r="CI9803" s="850"/>
    </row>
    <row r="9804" spans="85:87" x14ac:dyDescent="0.25">
      <c r="CG9804" s="768"/>
      <c r="CH9804" s="768"/>
      <c r="CI9804" s="850"/>
    </row>
    <row r="9805" spans="85:87" x14ac:dyDescent="0.25">
      <c r="CG9805" s="768"/>
      <c r="CH9805" s="768"/>
      <c r="CI9805" s="850"/>
    </row>
    <row r="9806" spans="85:87" x14ac:dyDescent="0.25">
      <c r="CG9806" s="768"/>
      <c r="CH9806" s="768"/>
      <c r="CI9806" s="850"/>
    </row>
    <row r="9807" spans="85:87" x14ac:dyDescent="0.25">
      <c r="CG9807" s="768"/>
      <c r="CH9807" s="768"/>
      <c r="CI9807" s="850"/>
    </row>
    <row r="9808" spans="85:87" x14ac:dyDescent="0.25">
      <c r="CG9808" s="768"/>
      <c r="CH9808" s="768"/>
      <c r="CI9808" s="850"/>
    </row>
    <row r="9809" spans="85:87" x14ac:dyDescent="0.25">
      <c r="CG9809" s="768"/>
      <c r="CH9809" s="768"/>
      <c r="CI9809" s="850"/>
    </row>
    <row r="9810" spans="85:87" x14ac:dyDescent="0.25">
      <c r="CG9810" s="768"/>
      <c r="CH9810" s="768"/>
      <c r="CI9810" s="850"/>
    </row>
    <row r="9811" spans="85:87" x14ac:dyDescent="0.25">
      <c r="CG9811" s="768"/>
      <c r="CH9811" s="768"/>
      <c r="CI9811" s="850"/>
    </row>
    <row r="9812" spans="85:87" x14ac:dyDescent="0.25">
      <c r="CG9812" s="768"/>
      <c r="CH9812" s="768"/>
      <c r="CI9812" s="850"/>
    </row>
    <row r="9813" spans="85:87" x14ac:dyDescent="0.25">
      <c r="CG9813" s="768"/>
      <c r="CH9813" s="768"/>
      <c r="CI9813" s="850"/>
    </row>
    <row r="9814" spans="85:87" x14ac:dyDescent="0.25">
      <c r="CG9814" s="768"/>
      <c r="CH9814" s="768"/>
      <c r="CI9814" s="850"/>
    </row>
    <row r="9815" spans="85:87" x14ac:dyDescent="0.25">
      <c r="CG9815" s="768"/>
      <c r="CH9815" s="768"/>
      <c r="CI9815" s="850"/>
    </row>
    <row r="9816" spans="85:87" x14ac:dyDescent="0.25">
      <c r="CG9816" s="768"/>
      <c r="CH9816" s="768"/>
      <c r="CI9816" s="850"/>
    </row>
    <row r="9817" spans="85:87" x14ac:dyDescent="0.25">
      <c r="CG9817" s="768"/>
      <c r="CH9817" s="768"/>
      <c r="CI9817" s="850"/>
    </row>
    <row r="9818" spans="85:87" x14ac:dyDescent="0.25">
      <c r="CG9818" s="768"/>
      <c r="CH9818" s="768"/>
      <c r="CI9818" s="850"/>
    </row>
    <row r="9819" spans="85:87" x14ac:dyDescent="0.25">
      <c r="CG9819" s="768"/>
      <c r="CH9819" s="768"/>
      <c r="CI9819" s="850"/>
    </row>
    <row r="9820" spans="85:87" x14ac:dyDescent="0.25">
      <c r="CG9820" s="768"/>
      <c r="CH9820" s="768"/>
      <c r="CI9820" s="850"/>
    </row>
    <row r="9821" spans="85:87" x14ac:dyDescent="0.25">
      <c r="CG9821" s="768"/>
      <c r="CH9821" s="768"/>
      <c r="CI9821" s="850"/>
    </row>
    <row r="9822" spans="85:87" x14ac:dyDescent="0.25">
      <c r="CG9822" s="768"/>
      <c r="CH9822" s="768"/>
      <c r="CI9822" s="850"/>
    </row>
    <row r="9823" spans="85:87" x14ac:dyDescent="0.25">
      <c r="CG9823" s="768"/>
      <c r="CH9823" s="768"/>
      <c r="CI9823" s="850"/>
    </row>
    <row r="9824" spans="85:87" x14ac:dyDescent="0.25">
      <c r="CG9824" s="768"/>
      <c r="CH9824" s="768"/>
      <c r="CI9824" s="850"/>
    </row>
    <row r="9825" spans="85:87" x14ac:dyDescent="0.25">
      <c r="CG9825" s="768"/>
      <c r="CH9825" s="768"/>
      <c r="CI9825" s="850"/>
    </row>
    <row r="9826" spans="85:87" x14ac:dyDescent="0.25">
      <c r="CG9826" s="768"/>
      <c r="CH9826" s="768"/>
      <c r="CI9826" s="850"/>
    </row>
    <row r="9827" spans="85:87" x14ac:dyDescent="0.25">
      <c r="CG9827" s="768"/>
      <c r="CH9827" s="768"/>
      <c r="CI9827" s="850"/>
    </row>
    <row r="9828" spans="85:87" x14ac:dyDescent="0.25">
      <c r="CG9828" s="768"/>
      <c r="CH9828" s="768"/>
      <c r="CI9828" s="850"/>
    </row>
    <row r="9829" spans="85:87" x14ac:dyDescent="0.25">
      <c r="CG9829" s="768"/>
      <c r="CH9829" s="768"/>
      <c r="CI9829" s="850"/>
    </row>
    <row r="9830" spans="85:87" x14ac:dyDescent="0.25">
      <c r="CG9830" s="768"/>
      <c r="CH9830" s="768"/>
      <c r="CI9830" s="850"/>
    </row>
    <row r="9831" spans="85:87" x14ac:dyDescent="0.25">
      <c r="CG9831" s="768"/>
      <c r="CH9831" s="768"/>
      <c r="CI9831" s="850"/>
    </row>
    <row r="9832" spans="85:87" x14ac:dyDescent="0.25">
      <c r="CG9832" s="768"/>
      <c r="CH9832" s="768"/>
      <c r="CI9832" s="850"/>
    </row>
    <row r="9833" spans="85:87" x14ac:dyDescent="0.25">
      <c r="CG9833" s="768"/>
      <c r="CH9833" s="768"/>
      <c r="CI9833" s="850"/>
    </row>
    <row r="9834" spans="85:87" x14ac:dyDescent="0.25">
      <c r="CG9834" s="768"/>
      <c r="CH9834" s="768"/>
      <c r="CI9834" s="850"/>
    </row>
    <row r="9835" spans="85:87" x14ac:dyDescent="0.25">
      <c r="CG9835" s="768"/>
      <c r="CH9835" s="768"/>
      <c r="CI9835" s="850"/>
    </row>
    <row r="9836" spans="85:87" x14ac:dyDescent="0.25">
      <c r="CG9836" s="768"/>
      <c r="CH9836" s="768"/>
      <c r="CI9836" s="850"/>
    </row>
    <row r="9837" spans="85:87" x14ac:dyDescent="0.25">
      <c r="CG9837" s="768"/>
      <c r="CH9837" s="768"/>
      <c r="CI9837" s="850"/>
    </row>
    <row r="9838" spans="85:87" x14ac:dyDescent="0.25">
      <c r="CG9838" s="768"/>
      <c r="CH9838" s="768"/>
      <c r="CI9838" s="850"/>
    </row>
    <row r="9839" spans="85:87" x14ac:dyDescent="0.25">
      <c r="CG9839" s="768"/>
      <c r="CH9839" s="768"/>
      <c r="CI9839" s="850"/>
    </row>
    <row r="9840" spans="85:87" x14ac:dyDescent="0.25">
      <c r="CG9840" s="768"/>
      <c r="CH9840" s="768"/>
      <c r="CI9840" s="850"/>
    </row>
    <row r="9841" spans="85:87" x14ac:dyDescent="0.25">
      <c r="CG9841" s="768"/>
      <c r="CH9841" s="768"/>
      <c r="CI9841" s="850"/>
    </row>
    <row r="9842" spans="85:87" x14ac:dyDescent="0.25">
      <c r="CG9842" s="768"/>
      <c r="CH9842" s="768"/>
      <c r="CI9842" s="850"/>
    </row>
    <row r="9843" spans="85:87" x14ac:dyDescent="0.25">
      <c r="CG9843" s="768"/>
      <c r="CH9843" s="768"/>
      <c r="CI9843" s="850"/>
    </row>
    <row r="9844" spans="85:87" x14ac:dyDescent="0.25">
      <c r="CG9844" s="768"/>
      <c r="CH9844" s="768"/>
      <c r="CI9844" s="850"/>
    </row>
    <row r="9845" spans="85:87" x14ac:dyDescent="0.25">
      <c r="CG9845" s="768"/>
      <c r="CH9845" s="768"/>
      <c r="CI9845" s="850"/>
    </row>
    <row r="9846" spans="85:87" x14ac:dyDescent="0.25">
      <c r="CG9846" s="768"/>
      <c r="CH9846" s="768"/>
      <c r="CI9846" s="850"/>
    </row>
    <row r="9847" spans="85:87" x14ac:dyDescent="0.25">
      <c r="CG9847" s="768"/>
      <c r="CH9847" s="768"/>
      <c r="CI9847" s="850"/>
    </row>
    <row r="9848" spans="85:87" x14ac:dyDescent="0.25">
      <c r="CG9848" s="768"/>
      <c r="CH9848" s="768"/>
      <c r="CI9848" s="850"/>
    </row>
    <row r="9849" spans="85:87" x14ac:dyDescent="0.25">
      <c r="CG9849" s="768"/>
      <c r="CH9849" s="768"/>
      <c r="CI9849" s="850"/>
    </row>
    <row r="9850" spans="85:87" x14ac:dyDescent="0.25">
      <c r="CG9850" s="768"/>
      <c r="CH9850" s="768"/>
      <c r="CI9850" s="850"/>
    </row>
    <row r="9851" spans="85:87" x14ac:dyDescent="0.25">
      <c r="CG9851" s="768"/>
      <c r="CH9851" s="768"/>
      <c r="CI9851" s="850"/>
    </row>
    <row r="9852" spans="85:87" x14ac:dyDescent="0.25">
      <c r="CG9852" s="768"/>
      <c r="CH9852" s="768"/>
      <c r="CI9852" s="850"/>
    </row>
    <row r="9853" spans="85:87" x14ac:dyDescent="0.25">
      <c r="CG9853" s="768"/>
      <c r="CH9853" s="768"/>
      <c r="CI9853" s="850"/>
    </row>
    <row r="9854" spans="85:87" x14ac:dyDescent="0.25">
      <c r="CG9854" s="768"/>
      <c r="CH9854" s="768"/>
      <c r="CI9854" s="850"/>
    </row>
    <row r="9855" spans="85:87" x14ac:dyDescent="0.25">
      <c r="CG9855" s="768"/>
      <c r="CH9855" s="768"/>
      <c r="CI9855" s="850"/>
    </row>
    <row r="9856" spans="85:87" x14ac:dyDescent="0.25">
      <c r="CG9856" s="768"/>
      <c r="CH9856" s="768"/>
      <c r="CI9856" s="850"/>
    </row>
    <row r="9857" spans="85:87" x14ac:dyDescent="0.25">
      <c r="CG9857" s="768"/>
      <c r="CH9857" s="768"/>
      <c r="CI9857" s="850"/>
    </row>
    <row r="9858" spans="85:87" x14ac:dyDescent="0.25">
      <c r="CG9858" s="768"/>
      <c r="CH9858" s="768"/>
      <c r="CI9858" s="850"/>
    </row>
    <row r="9859" spans="85:87" x14ac:dyDescent="0.25">
      <c r="CG9859" s="768"/>
      <c r="CH9859" s="768"/>
      <c r="CI9859" s="850"/>
    </row>
    <row r="9860" spans="85:87" x14ac:dyDescent="0.25">
      <c r="CG9860" s="768"/>
      <c r="CH9860" s="768"/>
      <c r="CI9860" s="850"/>
    </row>
    <row r="9861" spans="85:87" x14ac:dyDescent="0.25">
      <c r="CG9861" s="768"/>
      <c r="CH9861" s="768"/>
      <c r="CI9861" s="850"/>
    </row>
    <row r="9862" spans="85:87" x14ac:dyDescent="0.25">
      <c r="CG9862" s="768"/>
      <c r="CH9862" s="768"/>
      <c r="CI9862" s="850"/>
    </row>
    <row r="9863" spans="85:87" x14ac:dyDescent="0.25">
      <c r="CG9863" s="768"/>
      <c r="CH9863" s="768"/>
      <c r="CI9863" s="850"/>
    </row>
    <row r="9864" spans="85:87" x14ac:dyDescent="0.25">
      <c r="CG9864" s="768"/>
      <c r="CH9864" s="768"/>
      <c r="CI9864" s="850"/>
    </row>
    <row r="9865" spans="85:87" x14ac:dyDescent="0.25">
      <c r="CG9865" s="768"/>
      <c r="CH9865" s="768"/>
      <c r="CI9865" s="850"/>
    </row>
    <row r="9866" spans="85:87" x14ac:dyDescent="0.25">
      <c r="CG9866" s="768"/>
      <c r="CH9866" s="768"/>
      <c r="CI9866" s="850"/>
    </row>
    <row r="9867" spans="85:87" x14ac:dyDescent="0.25">
      <c r="CG9867" s="768"/>
      <c r="CH9867" s="768"/>
      <c r="CI9867" s="850"/>
    </row>
    <row r="9868" spans="85:87" x14ac:dyDescent="0.25">
      <c r="CG9868" s="768"/>
      <c r="CH9868" s="768"/>
      <c r="CI9868" s="850"/>
    </row>
    <row r="9869" spans="85:87" x14ac:dyDescent="0.25">
      <c r="CG9869" s="768"/>
      <c r="CH9869" s="768"/>
      <c r="CI9869" s="850"/>
    </row>
    <row r="9870" spans="85:87" x14ac:dyDescent="0.25">
      <c r="CG9870" s="768"/>
      <c r="CH9870" s="768"/>
      <c r="CI9870" s="850"/>
    </row>
    <row r="9871" spans="85:87" x14ac:dyDescent="0.25">
      <c r="CG9871" s="768"/>
      <c r="CH9871" s="768"/>
      <c r="CI9871" s="850"/>
    </row>
    <row r="9872" spans="85:87" x14ac:dyDescent="0.25">
      <c r="CG9872" s="768"/>
      <c r="CH9872" s="768"/>
      <c r="CI9872" s="850"/>
    </row>
    <row r="9873" spans="85:87" x14ac:dyDescent="0.25">
      <c r="CG9873" s="768"/>
      <c r="CH9873" s="768"/>
      <c r="CI9873" s="850"/>
    </row>
    <row r="9874" spans="85:87" x14ac:dyDescent="0.25">
      <c r="CG9874" s="768"/>
      <c r="CH9874" s="768"/>
      <c r="CI9874" s="850"/>
    </row>
    <row r="9875" spans="85:87" x14ac:dyDescent="0.25">
      <c r="CG9875" s="768"/>
      <c r="CH9875" s="768"/>
      <c r="CI9875" s="850"/>
    </row>
    <row r="9876" spans="85:87" x14ac:dyDescent="0.25">
      <c r="CG9876" s="768"/>
      <c r="CH9876" s="768"/>
      <c r="CI9876" s="850"/>
    </row>
    <row r="9877" spans="85:87" x14ac:dyDescent="0.25">
      <c r="CG9877" s="768"/>
      <c r="CH9877" s="768"/>
      <c r="CI9877" s="850"/>
    </row>
    <row r="9878" spans="85:87" x14ac:dyDescent="0.25">
      <c r="CG9878" s="768"/>
      <c r="CH9878" s="768"/>
      <c r="CI9878" s="850"/>
    </row>
    <row r="9879" spans="85:87" x14ac:dyDescent="0.25">
      <c r="CG9879" s="768"/>
      <c r="CH9879" s="768"/>
      <c r="CI9879" s="850"/>
    </row>
    <row r="9880" spans="85:87" x14ac:dyDescent="0.25">
      <c r="CG9880" s="768"/>
      <c r="CH9880" s="768"/>
      <c r="CI9880" s="850"/>
    </row>
    <row r="9881" spans="85:87" x14ac:dyDescent="0.25">
      <c r="CG9881" s="768"/>
      <c r="CH9881" s="768"/>
      <c r="CI9881" s="850"/>
    </row>
    <row r="9882" spans="85:87" x14ac:dyDescent="0.25">
      <c r="CG9882" s="768"/>
      <c r="CH9882" s="768"/>
      <c r="CI9882" s="850"/>
    </row>
    <row r="9883" spans="85:87" x14ac:dyDescent="0.25">
      <c r="CG9883" s="768"/>
      <c r="CH9883" s="768"/>
      <c r="CI9883" s="850"/>
    </row>
    <row r="9884" spans="85:87" x14ac:dyDescent="0.25">
      <c r="CG9884" s="768"/>
      <c r="CH9884" s="768"/>
      <c r="CI9884" s="850"/>
    </row>
    <row r="9885" spans="85:87" x14ac:dyDescent="0.25">
      <c r="CG9885" s="768"/>
      <c r="CH9885" s="768"/>
      <c r="CI9885" s="850"/>
    </row>
    <row r="9886" spans="85:87" x14ac:dyDescent="0.25">
      <c r="CG9886" s="768"/>
      <c r="CH9886" s="768"/>
      <c r="CI9886" s="850"/>
    </row>
    <row r="9887" spans="85:87" x14ac:dyDescent="0.25">
      <c r="CG9887" s="768"/>
      <c r="CH9887" s="768"/>
      <c r="CI9887" s="850"/>
    </row>
    <row r="9888" spans="85:87" x14ac:dyDescent="0.25">
      <c r="CG9888" s="768"/>
      <c r="CH9888" s="768"/>
      <c r="CI9888" s="850"/>
    </row>
    <row r="9889" spans="85:87" x14ac:dyDescent="0.25">
      <c r="CG9889" s="768"/>
      <c r="CH9889" s="768"/>
      <c r="CI9889" s="850"/>
    </row>
    <row r="9890" spans="85:87" x14ac:dyDescent="0.25">
      <c r="CG9890" s="768"/>
      <c r="CH9890" s="768"/>
      <c r="CI9890" s="850"/>
    </row>
    <row r="9891" spans="85:87" x14ac:dyDescent="0.25">
      <c r="CG9891" s="768"/>
      <c r="CH9891" s="768"/>
      <c r="CI9891" s="850"/>
    </row>
    <row r="9892" spans="85:87" x14ac:dyDescent="0.25">
      <c r="CG9892" s="768"/>
      <c r="CH9892" s="768"/>
      <c r="CI9892" s="850"/>
    </row>
    <row r="9893" spans="85:87" x14ac:dyDescent="0.25">
      <c r="CG9893" s="768"/>
      <c r="CH9893" s="768"/>
      <c r="CI9893" s="850"/>
    </row>
    <row r="9894" spans="85:87" x14ac:dyDescent="0.25">
      <c r="CG9894" s="768"/>
      <c r="CH9894" s="768"/>
      <c r="CI9894" s="850"/>
    </row>
    <row r="9895" spans="85:87" x14ac:dyDescent="0.25">
      <c r="CG9895" s="768"/>
      <c r="CH9895" s="768"/>
      <c r="CI9895" s="850"/>
    </row>
    <row r="9896" spans="85:87" x14ac:dyDescent="0.25">
      <c r="CG9896" s="768"/>
      <c r="CH9896" s="768"/>
      <c r="CI9896" s="850"/>
    </row>
    <row r="9897" spans="85:87" x14ac:dyDescent="0.25">
      <c r="CG9897" s="768"/>
      <c r="CH9897" s="768"/>
      <c r="CI9897" s="850"/>
    </row>
    <row r="9898" spans="85:87" x14ac:dyDescent="0.25">
      <c r="CG9898" s="768"/>
      <c r="CH9898" s="768"/>
      <c r="CI9898" s="850"/>
    </row>
    <row r="9899" spans="85:87" x14ac:dyDescent="0.25">
      <c r="CG9899" s="768"/>
      <c r="CH9899" s="768"/>
      <c r="CI9899" s="850"/>
    </row>
    <row r="9900" spans="85:87" x14ac:dyDescent="0.25">
      <c r="CG9900" s="768"/>
      <c r="CH9900" s="768"/>
      <c r="CI9900" s="850"/>
    </row>
    <row r="9901" spans="85:87" x14ac:dyDescent="0.25">
      <c r="CG9901" s="768"/>
      <c r="CH9901" s="768"/>
      <c r="CI9901" s="850"/>
    </row>
    <row r="9902" spans="85:87" x14ac:dyDescent="0.25">
      <c r="CG9902" s="768"/>
      <c r="CH9902" s="768"/>
      <c r="CI9902" s="850"/>
    </row>
    <row r="9903" spans="85:87" x14ac:dyDescent="0.25">
      <c r="CG9903" s="768"/>
      <c r="CH9903" s="768"/>
      <c r="CI9903" s="850"/>
    </row>
    <row r="9904" spans="85:87" x14ac:dyDescent="0.25">
      <c r="CG9904" s="768"/>
      <c r="CH9904" s="768"/>
      <c r="CI9904" s="850"/>
    </row>
    <row r="9905" spans="85:87" x14ac:dyDescent="0.25">
      <c r="CG9905" s="768"/>
      <c r="CH9905" s="768"/>
      <c r="CI9905" s="850"/>
    </row>
    <row r="9906" spans="85:87" x14ac:dyDescent="0.25">
      <c r="CG9906" s="768"/>
      <c r="CH9906" s="768"/>
      <c r="CI9906" s="850"/>
    </row>
    <row r="9907" spans="85:87" x14ac:dyDescent="0.25">
      <c r="CG9907" s="768"/>
      <c r="CH9907" s="768"/>
      <c r="CI9907" s="850"/>
    </row>
    <row r="9908" spans="85:87" x14ac:dyDescent="0.25">
      <c r="CG9908" s="768"/>
      <c r="CH9908" s="768"/>
      <c r="CI9908" s="850"/>
    </row>
    <row r="9909" spans="85:87" x14ac:dyDescent="0.25">
      <c r="CG9909" s="768"/>
      <c r="CH9909" s="768"/>
      <c r="CI9909" s="850"/>
    </row>
    <row r="9910" spans="85:87" x14ac:dyDescent="0.25">
      <c r="CG9910" s="768"/>
      <c r="CH9910" s="768"/>
      <c r="CI9910" s="850"/>
    </row>
    <row r="9911" spans="85:87" x14ac:dyDescent="0.25">
      <c r="CG9911" s="768"/>
      <c r="CH9911" s="768"/>
      <c r="CI9911" s="850"/>
    </row>
    <row r="9912" spans="85:87" x14ac:dyDescent="0.25">
      <c r="CG9912" s="768"/>
      <c r="CH9912" s="768"/>
      <c r="CI9912" s="850"/>
    </row>
    <row r="9913" spans="85:87" x14ac:dyDescent="0.25">
      <c r="CG9913" s="768"/>
      <c r="CH9913" s="768"/>
      <c r="CI9913" s="850"/>
    </row>
    <row r="9914" spans="85:87" x14ac:dyDescent="0.25">
      <c r="CG9914" s="768"/>
      <c r="CH9914" s="768"/>
      <c r="CI9914" s="850"/>
    </row>
    <row r="9915" spans="85:87" x14ac:dyDescent="0.25">
      <c r="CG9915" s="768"/>
      <c r="CH9915" s="768"/>
      <c r="CI9915" s="850"/>
    </row>
    <row r="9916" spans="85:87" x14ac:dyDescent="0.25">
      <c r="CG9916" s="768"/>
      <c r="CH9916" s="768"/>
      <c r="CI9916" s="850"/>
    </row>
    <row r="9917" spans="85:87" x14ac:dyDescent="0.25">
      <c r="CG9917" s="768"/>
      <c r="CH9917" s="768"/>
      <c r="CI9917" s="850"/>
    </row>
    <row r="9918" spans="85:87" x14ac:dyDescent="0.25">
      <c r="CG9918" s="768"/>
      <c r="CH9918" s="768"/>
      <c r="CI9918" s="850"/>
    </row>
    <row r="9919" spans="85:87" x14ac:dyDescent="0.25">
      <c r="CG9919" s="768"/>
      <c r="CH9919" s="768"/>
      <c r="CI9919" s="850"/>
    </row>
    <row r="9920" spans="85:87" x14ac:dyDescent="0.25">
      <c r="CG9920" s="768"/>
      <c r="CH9920" s="768"/>
      <c r="CI9920" s="850"/>
    </row>
    <row r="9921" spans="85:87" x14ac:dyDescent="0.25">
      <c r="CG9921" s="768"/>
      <c r="CH9921" s="768"/>
      <c r="CI9921" s="850"/>
    </row>
    <row r="9922" spans="85:87" x14ac:dyDescent="0.25">
      <c r="CG9922" s="768"/>
      <c r="CH9922" s="768"/>
      <c r="CI9922" s="850"/>
    </row>
    <row r="9923" spans="85:87" x14ac:dyDescent="0.25">
      <c r="CG9923" s="768"/>
      <c r="CH9923" s="768"/>
      <c r="CI9923" s="850"/>
    </row>
    <row r="9924" spans="85:87" x14ac:dyDescent="0.25">
      <c r="CG9924" s="768"/>
      <c r="CH9924" s="768"/>
      <c r="CI9924" s="850"/>
    </row>
    <row r="9925" spans="85:87" x14ac:dyDescent="0.25">
      <c r="CG9925" s="768"/>
      <c r="CH9925" s="768"/>
      <c r="CI9925" s="850"/>
    </row>
    <row r="9926" spans="85:87" x14ac:dyDescent="0.25">
      <c r="CG9926" s="768"/>
      <c r="CH9926" s="768"/>
      <c r="CI9926" s="850"/>
    </row>
    <row r="9927" spans="85:87" x14ac:dyDescent="0.25">
      <c r="CG9927" s="768"/>
      <c r="CH9927" s="768"/>
      <c r="CI9927" s="850"/>
    </row>
    <row r="9928" spans="85:87" x14ac:dyDescent="0.25">
      <c r="CG9928" s="768"/>
      <c r="CH9928" s="768"/>
      <c r="CI9928" s="850"/>
    </row>
    <row r="9929" spans="85:87" x14ac:dyDescent="0.25">
      <c r="CG9929" s="768"/>
      <c r="CH9929" s="768"/>
      <c r="CI9929" s="850"/>
    </row>
    <row r="9930" spans="85:87" x14ac:dyDescent="0.25">
      <c r="CG9930" s="768"/>
      <c r="CH9930" s="768"/>
      <c r="CI9930" s="850"/>
    </row>
    <row r="9931" spans="85:87" x14ac:dyDescent="0.25">
      <c r="CG9931" s="768"/>
      <c r="CH9931" s="768"/>
      <c r="CI9931" s="850"/>
    </row>
    <row r="9932" spans="85:87" x14ac:dyDescent="0.25">
      <c r="CG9932" s="768"/>
      <c r="CH9932" s="768"/>
      <c r="CI9932" s="850"/>
    </row>
    <row r="9933" spans="85:87" x14ac:dyDescent="0.25">
      <c r="CG9933" s="768"/>
      <c r="CH9933" s="768"/>
      <c r="CI9933" s="850"/>
    </row>
    <row r="9934" spans="85:87" x14ac:dyDescent="0.25">
      <c r="CG9934" s="768"/>
      <c r="CH9934" s="768"/>
      <c r="CI9934" s="850"/>
    </row>
    <row r="9935" spans="85:87" x14ac:dyDescent="0.25">
      <c r="CG9935" s="768"/>
      <c r="CH9935" s="768"/>
      <c r="CI9935" s="850"/>
    </row>
    <row r="9936" spans="85:87" x14ac:dyDescent="0.25">
      <c r="CG9936" s="768"/>
      <c r="CH9936" s="768"/>
      <c r="CI9936" s="850"/>
    </row>
    <row r="9937" spans="85:87" x14ac:dyDescent="0.25">
      <c r="CG9937" s="768"/>
      <c r="CH9937" s="768"/>
      <c r="CI9937" s="850"/>
    </row>
    <row r="9938" spans="85:87" x14ac:dyDescent="0.25">
      <c r="CG9938" s="768"/>
      <c r="CH9938" s="768"/>
      <c r="CI9938" s="850"/>
    </row>
    <row r="9939" spans="85:87" x14ac:dyDescent="0.25">
      <c r="CG9939" s="768"/>
      <c r="CH9939" s="768"/>
      <c r="CI9939" s="850"/>
    </row>
    <row r="9940" spans="85:87" x14ac:dyDescent="0.25">
      <c r="CG9940" s="768"/>
      <c r="CH9940" s="768"/>
      <c r="CI9940" s="850"/>
    </row>
    <row r="9941" spans="85:87" x14ac:dyDescent="0.25">
      <c r="CG9941" s="768"/>
      <c r="CH9941" s="768"/>
      <c r="CI9941" s="850"/>
    </row>
    <row r="9942" spans="85:87" x14ac:dyDescent="0.25">
      <c r="CG9942" s="768"/>
      <c r="CH9942" s="768"/>
      <c r="CI9942" s="850"/>
    </row>
    <row r="9943" spans="85:87" x14ac:dyDescent="0.25">
      <c r="CG9943" s="768"/>
      <c r="CH9943" s="768"/>
      <c r="CI9943" s="850"/>
    </row>
    <row r="9944" spans="85:87" x14ac:dyDescent="0.25">
      <c r="CG9944" s="768"/>
      <c r="CH9944" s="768"/>
      <c r="CI9944" s="850"/>
    </row>
    <row r="9945" spans="85:87" x14ac:dyDescent="0.25">
      <c r="CG9945" s="768"/>
      <c r="CH9945" s="768"/>
      <c r="CI9945" s="850"/>
    </row>
    <row r="9946" spans="85:87" x14ac:dyDescent="0.25">
      <c r="CG9946" s="768"/>
      <c r="CH9946" s="768"/>
      <c r="CI9946" s="850"/>
    </row>
    <row r="9947" spans="85:87" x14ac:dyDescent="0.25">
      <c r="CG9947" s="768"/>
      <c r="CH9947" s="768"/>
      <c r="CI9947" s="850"/>
    </row>
    <row r="9948" spans="85:87" x14ac:dyDescent="0.25">
      <c r="CG9948" s="768"/>
      <c r="CH9948" s="768"/>
      <c r="CI9948" s="850"/>
    </row>
    <row r="9949" spans="85:87" x14ac:dyDescent="0.25">
      <c r="CG9949" s="768"/>
      <c r="CH9949" s="768"/>
      <c r="CI9949" s="850"/>
    </row>
    <row r="9950" spans="85:87" x14ac:dyDescent="0.25">
      <c r="CG9950" s="768"/>
      <c r="CH9950" s="768"/>
      <c r="CI9950" s="850"/>
    </row>
    <row r="9951" spans="85:87" x14ac:dyDescent="0.25">
      <c r="CG9951" s="768"/>
      <c r="CH9951" s="768"/>
      <c r="CI9951" s="850"/>
    </row>
    <row r="9952" spans="85:87" x14ac:dyDescent="0.25">
      <c r="CG9952" s="768"/>
      <c r="CH9952" s="768"/>
      <c r="CI9952" s="850"/>
    </row>
    <row r="9953" spans="85:87" x14ac:dyDescent="0.25">
      <c r="CG9953" s="768"/>
      <c r="CH9953" s="768"/>
      <c r="CI9953" s="850"/>
    </row>
    <row r="9954" spans="85:87" x14ac:dyDescent="0.25">
      <c r="CG9954" s="768"/>
      <c r="CH9954" s="768"/>
      <c r="CI9954" s="850"/>
    </row>
    <row r="9955" spans="85:87" x14ac:dyDescent="0.25">
      <c r="CG9955" s="768"/>
      <c r="CH9955" s="768"/>
      <c r="CI9955" s="850"/>
    </row>
    <row r="9956" spans="85:87" x14ac:dyDescent="0.25">
      <c r="CG9956" s="768"/>
      <c r="CH9956" s="768"/>
      <c r="CI9956" s="850"/>
    </row>
    <row r="9957" spans="85:87" x14ac:dyDescent="0.25">
      <c r="CG9957" s="768"/>
      <c r="CH9957" s="768"/>
      <c r="CI9957" s="850"/>
    </row>
    <row r="9958" spans="85:87" x14ac:dyDescent="0.25">
      <c r="CG9958" s="768"/>
      <c r="CH9958" s="768"/>
      <c r="CI9958" s="850"/>
    </row>
    <row r="9959" spans="85:87" x14ac:dyDescent="0.25">
      <c r="CG9959" s="768"/>
      <c r="CH9959" s="768"/>
      <c r="CI9959" s="850"/>
    </row>
    <row r="9960" spans="85:87" x14ac:dyDescent="0.25">
      <c r="CG9960" s="768"/>
      <c r="CH9960" s="768"/>
      <c r="CI9960" s="850"/>
    </row>
    <row r="9961" spans="85:87" x14ac:dyDescent="0.25">
      <c r="CG9961" s="768"/>
      <c r="CH9961" s="768"/>
      <c r="CI9961" s="850"/>
    </row>
    <row r="9962" spans="85:87" x14ac:dyDescent="0.25">
      <c r="CG9962" s="768"/>
      <c r="CH9962" s="768"/>
      <c r="CI9962" s="850"/>
    </row>
    <row r="9963" spans="85:87" x14ac:dyDescent="0.25">
      <c r="CG9963" s="768"/>
      <c r="CH9963" s="768"/>
      <c r="CI9963" s="850"/>
    </row>
    <row r="9964" spans="85:87" x14ac:dyDescent="0.25">
      <c r="CG9964" s="768"/>
      <c r="CH9964" s="768"/>
      <c r="CI9964" s="850"/>
    </row>
    <row r="9965" spans="85:87" x14ac:dyDescent="0.25">
      <c r="CG9965" s="768"/>
      <c r="CH9965" s="768"/>
      <c r="CI9965" s="850"/>
    </row>
    <row r="9966" spans="85:87" x14ac:dyDescent="0.25">
      <c r="CG9966" s="768"/>
      <c r="CH9966" s="768"/>
      <c r="CI9966" s="850"/>
    </row>
    <row r="9967" spans="85:87" x14ac:dyDescent="0.25">
      <c r="CG9967" s="768"/>
      <c r="CH9967" s="768"/>
      <c r="CI9967" s="850"/>
    </row>
    <row r="9968" spans="85:87" x14ac:dyDescent="0.25">
      <c r="CG9968" s="768"/>
      <c r="CH9968" s="768"/>
      <c r="CI9968" s="850"/>
    </row>
    <row r="9969" spans="85:87" x14ac:dyDescent="0.25">
      <c r="CG9969" s="768"/>
      <c r="CH9969" s="768"/>
      <c r="CI9969" s="850"/>
    </row>
    <row r="9970" spans="85:87" x14ac:dyDescent="0.25">
      <c r="CG9970" s="768"/>
      <c r="CH9970" s="768"/>
      <c r="CI9970" s="850"/>
    </row>
    <row r="9971" spans="85:87" x14ac:dyDescent="0.25">
      <c r="CG9971" s="768"/>
      <c r="CH9971" s="768"/>
      <c r="CI9971" s="850"/>
    </row>
    <row r="9972" spans="85:87" x14ac:dyDescent="0.25">
      <c r="CG9972" s="768"/>
      <c r="CH9972" s="768"/>
      <c r="CI9972" s="850"/>
    </row>
    <row r="9973" spans="85:87" x14ac:dyDescent="0.25">
      <c r="CG9973" s="768"/>
      <c r="CH9973" s="768"/>
      <c r="CI9973" s="850"/>
    </row>
    <row r="9974" spans="85:87" x14ac:dyDescent="0.25">
      <c r="CG9974" s="768"/>
      <c r="CH9974" s="768"/>
      <c r="CI9974" s="850"/>
    </row>
    <row r="9975" spans="85:87" x14ac:dyDescent="0.25">
      <c r="CG9975" s="768"/>
      <c r="CH9975" s="768"/>
      <c r="CI9975" s="850"/>
    </row>
    <row r="9976" spans="85:87" x14ac:dyDescent="0.25">
      <c r="CG9976" s="768"/>
      <c r="CH9976" s="768"/>
      <c r="CI9976" s="850"/>
    </row>
    <row r="9977" spans="85:87" x14ac:dyDescent="0.25">
      <c r="CG9977" s="768"/>
      <c r="CH9977" s="768"/>
      <c r="CI9977" s="850"/>
    </row>
    <row r="9978" spans="85:87" x14ac:dyDescent="0.25">
      <c r="CG9978" s="768"/>
      <c r="CH9978" s="768"/>
      <c r="CI9978" s="850"/>
    </row>
    <row r="9979" spans="85:87" x14ac:dyDescent="0.25">
      <c r="CG9979" s="768"/>
      <c r="CH9979" s="768"/>
      <c r="CI9979" s="850"/>
    </row>
    <row r="9980" spans="85:87" x14ac:dyDescent="0.25">
      <c r="CG9980" s="768"/>
      <c r="CH9980" s="768"/>
      <c r="CI9980" s="850"/>
    </row>
    <row r="9981" spans="85:87" x14ac:dyDescent="0.25">
      <c r="CG9981" s="768"/>
      <c r="CH9981" s="768"/>
      <c r="CI9981" s="850"/>
    </row>
    <row r="9982" spans="85:87" x14ac:dyDescent="0.25">
      <c r="CG9982" s="768"/>
      <c r="CH9982" s="768"/>
      <c r="CI9982" s="850"/>
    </row>
    <row r="9983" spans="85:87" x14ac:dyDescent="0.25">
      <c r="CG9983" s="768"/>
      <c r="CH9983" s="768"/>
      <c r="CI9983" s="850"/>
    </row>
    <row r="9984" spans="85:87" x14ac:dyDescent="0.25">
      <c r="CG9984" s="768"/>
      <c r="CH9984" s="768"/>
      <c r="CI9984" s="850"/>
    </row>
    <row r="9985" spans="85:87" x14ac:dyDescent="0.25">
      <c r="CG9985" s="768"/>
      <c r="CH9985" s="768"/>
      <c r="CI9985" s="850"/>
    </row>
    <row r="9986" spans="85:87" x14ac:dyDescent="0.25">
      <c r="CG9986" s="768"/>
      <c r="CH9986" s="768"/>
      <c r="CI9986" s="850"/>
    </row>
    <row r="9987" spans="85:87" x14ac:dyDescent="0.25">
      <c r="CG9987" s="768"/>
      <c r="CH9987" s="768"/>
      <c r="CI9987" s="850"/>
    </row>
    <row r="9988" spans="85:87" x14ac:dyDescent="0.25">
      <c r="CG9988" s="768"/>
      <c r="CH9988" s="768"/>
      <c r="CI9988" s="850"/>
    </row>
    <row r="9989" spans="85:87" x14ac:dyDescent="0.25">
      <c r="CG9989" s="768"/>
      <c r="CH9989" s="768"/>
      <c r="CI9989" s="850"/>
    </row>
    <row r="9990" spans="85:87" x14ac:dyDescent="0.25">
      <c r="CG9990" s="768"/>
      <c r="CH9990" s="768"/>
      <c r="CI9990" s="850"/>
    </row>
    <row r="9991" spans="85:87" x14ac:dyDescent="0.25">
      <c r="CG9991" s="768"/>
      <c r="CH9991" s="768"/>
      <c r="CI9991" s="850"/>
    </row>
    <row r="9992" spans="85:87" x14ac:dyDescent="0.25">
      <c r="CG9992" s="768"/>
      <c r="CH9992" s="768"/>
      <c r="CI9992" s="850"/>
    </row>
    <row r="9993" spans="85:87" x14ac:dyDescent="0.25">
      <c r="CG9993" s="768"/>
      <c r="CH9993" s="768"/>
      <c r="CI9993" s="850"/>
    </row>
    <row r="9994" spans="85:87" x14ac:dyDescent="0.25">
      <c r="CG9994" s="768"/>
      <c r="CH9994" s="768"/>
      <c r="CI9994" s="850"/>
    </row>
    <row r="9995" spans="85:87" x14ac:dyDescent="0.25">
      <c r="CG9995" s="768"/>
      <c r="CH9995" s="768"/>
      <c r="CI9995" s="850"/>
    </row>
    <row r="9996" spans="85:87" x14ac:dyDescent="0.25">
      <c r="CG9996" s="768"/>
      <c r="CH9996" s="768"/>
      <c r="CI9996" s="850"/>
    </row>
    <row r="9997" spans="85:87" x14ac:dyDescent="0.25">
      <c r="CG9997" s="768"/>
      <c r="CH9997" s="768"/>
      <c r="CI9997" s="850"/>
    </row>
    <row r="9998" spans="85:87" x14ac:dyDescent="0.25">
      <c r="CG9998" s="768"/>
      <c r="CH9998" s="768"/>
      <c r="CI9998" s="850"/>
    </row>
    <row r="9999" spans="85:87" x14ac:dyDescent="0.25">
      <c r="CG9999" s="768"/>
      <c r="CH9999" s="768"/>
      <c r="CI9999" s="850"/>
    </row>
    <row r="10000" spans="85:87" x14ac:dyDescent="0.25">
      <c r="CG10000" s="768"/>
      <c r="CH10000" s="768"/>
      <c r="CI10000" s="850"/>
    </row>
    <row r="10001" spans="85:87" x14ac:dyDescent="0.25">
      <c r="CG10001" s="768"/>
      <c r="CH10001" s="768"/>
      <c r="CI10001" s="850"/>
    </row>
    <row r="10002" spans="85:87" x14ac:dyDescent="0.25">
      <c r="CG10002" s="768"/>
      <c r="CH10002" s="768"/>
      <c r="CI10002" s="850"/>
    </row>
    <row r="10003" spans="85:87" x14ac:dyDescent="0.25">
      <c r="CG10003" s="768"/>
      <c r="CH10003" s="768"/>
      <c r="CI10003" s="850"/>
    </row>
    <row r="10004" spans="85:87" x14ac:dyDescent="0.25">
      <c r="CG10004" s="768"/>
      <c r="CH10004" s="768"/>
      <c r="CI10004" s="850"/>
    </row>
    <row r="10005" spans="85:87" x14ac:dyDescent="0.25">
      <c r="CG10005" s="768"/>
      <c r="CH10005" s="768"/>
      <c r="CI10005" s="850"/>
    </row>
    <row r="10006" spans="85:87" x14ac:dyDescent="0.25">
      <c r="CG10006" s="768"/>
      <c r="CH10006" s="768"/>
      <c r="CI10006" s="850"/>
    </row>
    <row r="10007" spans="85:87" x14ac:dyDescent="0.25">
      <c r="CG10007" s="768"/>
      <c r="CH10007" s="768"/>
      <c r="CI10007" s="850"/>
    </row>
    <row r="10008" spans="85:87" x14ac:dyDescent="0.25">
      <c r="CG10008" s="768"/>
      <c r="CH10008" s="768"/>
      <c r="CI10008" s="850"/>
    </row>
    <row r="10009" spans="85:87" x14ac:dyDescent="0.25">
      <c r="CG10009" s="768"/>
      <c r="CH10009" s="768"/>
      <c r="CI10009" s="850"/>
    </row>
    <row r="10010" spans="85:87" x14ac:dyDescent="0.25">
      <c r="CG10010" s="768"/>
      <c r="CH10010" s="768"/>
      <c r="CI10010" s="850"/>
    </row>
    <row r="10011" spans="85:87" x14ac:dyDescent="0.25">
      <c r="CG10011" s="768"/>
      <c r="CH10011" s="768"/>
      <c r="CI10011" s="850"/>
    </row>
    <row r="10012" spans="85:87" x14ac:dyDescent="0.25">
      <c r="CG10012" s="768"/>
      <c r="CH10012" s="768"/>
      <c r="CI10012" s="850"/>
    </row>
    <row r="10013" spans="85:87" x14ac:dyDescent="0.25">
      <c r="CG10013" s="768"/>
      <c r="CH10013" s="768"/>
      <c r="CI10013" s="850"/>
    </row>
    <row r="10014" spans="85:87" x14ac:dyDescent="0.25">
      <c r="CG10014" s="768"/>
      <c r="CH10014" s="768"/>
      <c r="CI10014" s="850"/>
    </row>
    <row r="10015" spans="85:87" x14ac:dyDescent="0.25">
      <c r="CG10015" s="768"/>
      <c r="CH10015" s="768"/>
      <c r="CI10015" s="850"/>
    </row>
    <row r="10016" spans="85:87" x14ac:dyDescent="0.25">
      <c r="CG10016" s="768"/>
      <c r="CH10016" s="768"/>
      <c r="CI10016" s="850"/>
    </row>
    <row r="10017" spans="85:87" x14ac:dyDescent="0.25">
      <c r="CG10017" s="768"/>
      <c r="CH10017" s="768"/>
      <c r="CI10017" s="850"/>
    </row>
    <row r="10018" spans="85:87" x14ac:dyDescent="0.25">
      <c r="CG10018" s="768"/>
      <c r="CH10018" s="768"/>
      <c r="CI10018" s="850"/>
    </row>
    <row r="10019" spans="85:87" x14ac:dyDescent="0.25">
      <c r="CG10019" s="768"/>
      <c r="CH10019" s="768"/>
      <c r="CI10019" s="850"/>
    </row>
    <row r="10020" spans="85:87" x14ac:dyDescent="0.25">
      <c r="CG10020" s="768"/>
      <c r="CH10020" s="768"/>
      <c r="CI10020" s="850"/>
    </row>
    <row r="10021" spans="85:87" x14ac:dyDescent="0.25">
      <c r="CG10021" s="768"/>
      <c r="CH10021" s="768"/>
      <c r="CI10021" s="850"/>
    </row>
    <row r="10022" spans="85:87" x14ac:dyDescent="0.25">
      <c r="CG10022" s="768"/>
      <c r="CH10022" s="768"/>
      <c r="CI10022" s="850"/>
    </row>
    <row r="10023" spans="85:87" x14ac:dyDescent="0.25">
      <c r="CG10023" s="768"/>
      <c r="CH10023" s="768"/>
      <c r="CI10023" s="850"/>
    </row>
    <row r="10024" spans="85:87" x14ac:dyDescent="0.25">
      <c r="CG10024" s="768"/>
      <c r="CH10024" s="768"/>
      <c r="CI10024" s="850"/>
    </row>
    <row r="10025" spans="85:87" x14ac:dyDescent="0.25">
      <c r="CG10025" s="768"/>
      <c r="CH10025" s="768"/>
      <c r="CI10025" s="850"/>
    </row>
    <row r="10026" spans="85:87" x14ac:dyDescent="0.25">
      <c r="CG10026" s="768"/>
      <c r="CH10026" s="768"/>
      <c r="CI10026" s="850"/>
    </row>
    <row r="10027" spans="85:87" x14ac:dyDescent="0.25">
      <c r="CG10027" s="768"/>
      <c r="CH10027" s="768"/>
      <c r="CI10027" s="850"/>
    </row>
    <row r="10028" spans="85:87" x14ac:dyDescent="0.25">
      <c r="CG10028" s="768"/>
      <c r="CH10028" s="768"/>
      <c r="CI10028" s="850"/>
    </row>
    <row r="10029" spans="85:87" x14ac:dyDescent="0.25">
      <c r="CG10029" s="768"/>
      <c r="CH10029" s="768"/>
      <c r="CI10029" s="850"/>
    </row>
    <row r="10030" spans="85:87" x14ac:dyDescent="0.25">
      <c r="CG10030" s="768"/>
      <c r="CH10030" s="768"/>
      <c r="CI10030" s="850"/>
    </row>
    <row r="10031" spans="85:87" x14ac:dyDescent="0.25">
      <c r="CG10031" s="768"/>
      <c r="CH10031" s="768"/>
      <c r="CI10031" s="850"/>
    </row>
    <row r="10032" spans="85:87" x14ac:dyDescent="0.25">
      <c r="CG10032" s="768"/>
      <c r="CH10032" s="768"/>
      <c r="CI10032" s="850"/>
    </row>
    <row r="10033" spans="85:87" x14ac:dyDescent="0.25">
      <c r="CG10033" s="768"/>
      <c r="CH10033" s="768"/>
      <c r="CI10033" s="850"/>
    </row>
    <row r="10034" spans="85:87" x14ac:dyDescent="0.25">
      <c r="CG10034" s="768"/>
      <c r="CH10034" s="768"/>
      <c r="CI10034" s="850"/>
    </row>
    <row r="10035" spans="85:87" x14ac:dyDescent="0.25">
      <c r="CG10035" s="768"/>
      <c r="CH10035" s="768"/>
      <c r="CI10035" s="850"/>
    </row>
    <row r="10036" spans="85:87" x14ac:dyDescent="0.25">
      <c r="CG10036" s="768"/>
      <c r="CH10036" s="768"/>
      <c r="CI10036" s="850"/>
    </row>
    <row r="10037" spans="85:87" x14ac:dyDescent="0.25">
      <c r="CG10037" s="768"/>
      <c r="CH10037" s="768"/>
      <c r="CI10037" s="850"/>
    </row>
    <row r="10038" spans="85:87" x14ac:dyDescent="0.25">
      <c r="CG10038" s="768"/>
      <c r="CH10038" s="768"/>
      <c r="CI10038" s="850"/>
    </row>
    <row r="10039" spans="85:87" x14ac:dyDescent="0.25">
      <c r="CG10039" s="768"/>
      <c r="CH10039" s="768"/>
      <c r="CI10039" s="850"/>
    </row>
    <row r="10040" spans="85:87" x14ac:dyDescent="0.25">
      <c r="CG10040" s="768"/>
      <c r="CH10040" s="768"/>
      <c r="CI10040" s="850"/>
    </row>
    <row r="10041" spans="85:87" x14ac:dyDescent="0.25">
      <c r="CG10041" s="768"/>
      <c r="CH10041" s="768"/>
      <c r="CI10041" s="850"/>
    </row>
    <row r="10042" spans="85:87" x14ac:dyDescent="0.25">
      <c r="CG10042" s="768"/>
      <c r="CH10042" s="768"/>
      <c r="CI10042" s="850"/>
    </row>
    <row r="10043" spans="85:87" x14ac:dyDescent="0.25">
      <c r="CG10043" s="768"/>
      <c r="CH10043" s="768"/>
      <c r="CI10043" s="850"/>
    </row>
    <row r="10044" spans="85:87" x14ac:dyDescent="0.25">
      <c r="CG10044" s="768"/>
      <c r="CH10044" s="768"/>
      <c r="CI10044" s="850"/>
    </row>
    <row r="10045" spans="85:87" x14ac:dyDescent="0.25">
      <c r="CG10045" s="768"/>
      <c r="CH10045" s="768"/>
      <c r="CI10045" s="850"/>
    </row>
    <row r="10046" spans="85:87" x14ac:dyDescent="0.25">
      <c r="CG10046" s="768"/>
      <c r="CH10046" s="768"/>
      <c r="CI10046" s="850"/>
    </row>
    <row r="10047" spans="85:87" x14ac:dyDescent="0.25">
      <c r="CG10047" s="768"/>
      <c r="CH10047" s="768"/>
      <c r="CI10047" s="850"/>
    </row>
    <row r="10048" spans="85:87" x14ac:dyDescent="0.25">
      <c r="CG10048" s="768"/>
      <c r="CH10048" s="768"/>
      <c r="CI10048" s="850"/>
    </row>
    <row r="10049" spans="85:87" x14ac:dyDescent="0.25">
      <c r="CG10049" s="768"/>
      <c r="CH10049" s="768"/>
      <c r="CI10049" s="850"/>
    </row>
    <row r="10050" spans="85:87" x14ac:dyDescent="0.25">
      <c r="CG10050" s="768"/>
      <c r="CH10050" s="768"/>
      <c r="CI10050" s="850"/>
    </row>
    <row r="10051" spans="85:87" x14ac:dyDescent="0.25">
      <c r="CG10051" s="768"/>
      <c r="CH10051" s="768"/>
      <c r="CI10051" s="850"/>
    </row>
    <row r="10052" spans="85:87" x14ac:dyDescent="0.25">
      <c r="CG10052" s="768"/>
      <c r="CH10052" s="768"/>
      <c r="CI10052" s="850"/>
    </row>
    <row r="10053" spans="85:87" x14ac:dyDescent="0.25">
      <c r="CG10053" s="768"/>
      <c r="CH10053" s="768"/>
      <c r="CI10053" s="850"/>
    </row>
    <row r="10054" spans="85:87" x14ac:dyDescent="0.25">
      <c r="CG10054" s="768"/>
      <c r="CH10054" s="768"/>
      <c r="CI10054" s="850"/>
    </row>
    <row r="10055" spans="85:87" x14ac:dyDescent="0.25">
      <c r="CG10055" s="768"/>
      <c r="CH10055" s="768"/>
      <c r="CI10055" s="850"/>
    </row>
    <row r="10056" spans="85:87" x14ac:dyDescent="0.25">
      <c r="CG10056" s="768"/>
      <c r="CH10056" s="768"/>
      <c r="CI10056" s="850"/>
    </row>
    <row r="10057" spans="85:87" x14ac:dyDescent="0.25">
      <c r="CG10057" s="768"/>
      <c r="CH10057" s="768"/>
      <c r="CI10057" s="850"/>
    </row>
    <row r="10058" spans="85:87" x14ac:dyDescent="0.25">
      <c r="CG10058" s="768"/>
      <c r="CH10058" s="768"/>
      <c r="CI10058" s="850"/>
    </row>
    <row r="10059" spans="85:87" x14ac:dyDescent="0.25">
      <c r="CG10059" s="768"/>
      <c r="CH10059" s="768"/>
      <c r="CI10059" s="850"/>
    </row>
    <row r="10060" spans="85:87" x14ac:dyDescent="0.25">
      <c r="CG10060" s="768"/>
      <c r="CH10060" s="768"/>
      <c r="CI10060" s="850"/>
    </row>
    <row r="10061" spans="85:87" x14ac:dyDescent="0.25">
      <c r="CG10061" s="768"/>
      <c r="CH10061" s="768"/>
      <c r="CI10061" s="850"/>
    </row>
    <row r="10062" spans="85:87" x14ac:dyDescent="0.25">
      <c r="CG10062" s="768"/>
      <c r="CH10062" s="768"/>
      <c r="CI10062" s="850"/>
    </row>
    <row r="10063" spans="85:87" x14ac:dyDescent="0.25">
      <c r="CG10063" s="768"/>
      <c r="CH10063" s="768"/>
      <c r="CI10063" s="850"/>
    </row>
    <row r="10064" spans="85:87" x14ac:dyDescent="0.25">
      <c r="CG10064" s="768"/>
      <c r="CH10064" s="768"/>
      <c r="CI10064" s="850"/>
    </row>
    <row r="10065" spans="85:87" x14ac:dyDescent="0.25">
      <c r="CG10065" s="768"/>
      <c r="CH10065" s="768"/>
      <c r="CI10065" s="850"/>
    </row>
    <row r="10066" spans="85:87" x14ac:dyDescent="0.25">
      <c r="CG10066" s="768"/>
      <c r="CH10066" s="768"/>
      <c r="CI10066" s="850"/>
    </row>
    <row r="10067" spans="85:87" x14ac:dyDescent="0.25">
      <c r="CG10067" s="768"/>
      <c r="CH10067" s="768"/>
      <c r="CI10067" s="850"/>
    </row>
    <row r="10068" spans="85:87" x14ac:dyDescent="0.25">
      <c r="CG10068" s="768"/>
      <c r="CH10068" s="768"/>
      <c r="CI10068" s="850"/>
    </row>
    <row r="10069" spans="85:87" x14ac:dyDescent="0.25">
      <c r="CG10069" s="768"/>
      <c r="CH10069" s="768"/>
      <c r="CI10069" s="850"/>
    </row>
    <row r="10070" spans="85:87" x14ac:dyDescent="0.25">
      <c r="CG10070" s="768"/>
      <c r="CH10070" s="768"/>
      <c r="CI10070" s="850"/>
    </row>
    <row r="10071" spans="85:87" x14ac:dyDescent="0.25">
      <c r="CG10071" s="768"/>
      <c r="CH10071" s="768"/>
      <c r="CI10071" s="850"/>
    </row>
    <row r="10072" spans="85:87" x14ac:dyDescent="0.25">
      <c r="CG10072" s="768"/>
      <c r="CH10072" s="768"/>
      <c r="CI10072" s="850"/>
    </row>
    <row r="10073" spans="85:87" x14ac:dyDescent="0.25">
      <c r="CG10073" s="768"/>
      <c r="CH10073" s="768"/>
      <c r="CI10073" s="850"/>
    </row>
    <row r="10074" spans="85:87" x14ac:dyDescent="0.25">
      <c r="CG10074" s="768"/>
      <c r="CH10074" s="768"/>
      <c r="CI10074" s="850"/>
    </row>
    <row r="10075" spans="85:87" x14ac:dyDescent="0.25">
      <c r="CG10075" s="768"/>
      <c r="CH10075" s="768"/>
      <c r="CI10075" s="850"/>
    </row>
    <row r="10076" spans="85:87" x14ac:dyDescent="0.25">
      <c r="CG10076" s="768"/>
      <c r="CH10076" s="768"/>
      <c r="CI10076" s="850"/>
    </row>
    <row r="10077" spans="85:87" x14ac:dyDescent="0.25">
      <c r="CG10077" s="768"/>
      <c r="CH10077" s="768"/>
      <c r="CI10077" s="850"/>
    </row>
    <row r="10078" spans="85:87" x14ac:dyDescent="0.25">
      <c r="CG10078" s="768"/>
      <c r="CH10078" s="768"/>
      <c r="CI10078" s="850"/>
    </row>
    <row r="10079" spans="85:87" x14ac:dyDescent="0.25">
      <c r="CG10079" s="768"/>
      <c r="CH10079" s="768"/>
      <c r="CI10079" s="850"/>
    </row>
    <row r="10080" spans="85:87" x14ac:dyDescent="0.25">
      <c r="CG10080" s="768"/>
      <c r="CH10080" s="768"/>
      <c r="CI10080" s="850"/>
    </row>
    <row r="10081" spans="85:87" x14ac:dyDescent="0.25">
      <c r="CG10081" s="768"/>
      <c r="CH10081" s="768"/>
      <c r="CI10081" s="850"/>
    </row>
    <row r="10082" spans="85:87" x14ac:dyDescent="0.25">
      <c r="CG10082" s="768"/>
      <c r="CH10082" s="768"/>
      <c r="CI10082" s="850"/>
    </row>
    <row r="10083" spans="85:87" x14ac:dyDescent="0.25">
      <c r="CG10083" s="768"/>
      <c r="CH10083" s="768"/>
      <c r="CI10083" s="850"/>
    </row>
    <row r="10084" spans="85:87" x14ac:dyDescent="0.25">
      <c r="CG10084" s="768"/>
      <c r="CH10084" s="768"/>
      <c r="CI10084" s="850"/>
    </row>
    <row r="10085" spans="85:87" x14ac:dyDescent="0.25">
      <c r="CG10085" s="768"/>
      <c r="CH10085" s="768"/>
      <c r="CI10085" s="850"/>
    </row>
    <row r="10086" spans="85:87" x14ac:dyDescent="0.25">
      <c r="CG10086" s="768"/>
      <c r="CH10086" s="768"/>
      <c r="CI10086" s="850"/>
    </row>
    <row r="10087" spans="85:87" x14ac:dyDescent="0.25">
      <c r="CG10087" s="768"/>
      <c r="CH10087" s="768"/>
      <c r="CI10087" s="850"/>
    </row>
    <row r="10088" spans="85:87" x14ac:dyDescent="0.25">
      <c r="CG10088" s="768"/>
      <c r="CH10088" s="768"/>
      <c r="CI10088" s="850"/>
    </row>
    <row r="10089" spans="85:87" x14ac:dyDescent="0.25">
      <c r="CG10089" s="768"/>
      <c r="CH10089" s="768"/>
      <c r="CI10089" s="850"/>
    </row>
    <row r="10090" spans="85:87" x14ac:dyDescent="0.25">
      <c r="CG10090" s="768"/>
      <c r="CH10090" s="768"/>
      <c r="CI10090" s="850"/>
    </row>
    <row r="10091" spans="85:87" x14ac:dyDescent="0.25">
      <c r="CG10091" s="768"/>
      <c r="CH10091" s="768"/>
      <c r="CI10091" s="850"/>
    </row>
    <row r="10092" spans="85:87" x14ac:dyDescent="0.25">
      <c r="CG10092" s="768"/>
      <c r="CH10092" s="768"/>
      <c r="CI10092" s="850"/>
    </row>
    <row r="10093" spans="85:87" x14ac:dyDescent="0.25">
      <c r="CG10093" s="768"/>
      <c r="CH10093" s="768"/>
      <c r="CI10093" s="850"/>
    </row>
    <row r="10094" spans="85:87" x14ac:dyDescent="0.25">
      <c r="CG10094" s="768"/>
      <c r="CH10094" s="768"/>
      <c r="CI10094" s="850"/>
    </row>
    <row r="10095" spans="85:87" x14ac:dyDescent="0.25">
      <c r="CG10095" s="768"/>
      <c r="CH10095" s="768"/>
      <c r="CI10095" s="850"/>
    </row>
    <row r="10096" spans="85:87" x14ac:dyDescent="0.25">
      <c r="CG10096" s="768"/>
      <c r="CH10096" s="768"/>
      <c r="CI10096" s="850"/>
    </row>
    <row r="10097" spans="85:87" x14ac:dyDescent="0.25">
      <c r="CG10097" s="768"/>
      <c r="CH10097" s="768"/>
      <c r="CI10097" s="850"/>
    </row>
    <row r="10098" spans="85:87" x14ac:dyDescent="0.25">
      <c r="CG10098" s="768"/>
      <c r="CH10098" s="768"/>
      <c r="CI10098" s="850"/>
    </row>
    <row r="10099" spans="85:87" x14ac:dyDescent="0.25">
      <c r="CG10099" s="768"/>
      <c r="CH10099" s="768"/>
      <c r="CI10099" s="850"/>
    </row>
    <row r="10100" spans="85:87" x14ac:dyDescent="0.25">
      <c r="CG10100" s="768"/>
      <c r="CH10100" s="768"/>
      <c r="CI10100" s="850"/>
    </row>
    <row r="10101" spans="85:87" x14ac:dyDescent="0.25">
      <c r="CG10101" s="768"/>
      <c r="CH10101" s="768"/>
      <c r="CI10101" s="850"/>
    </row>
    <row r="10102" spans="85:87" x14ac:dyDescent="0.25">
      <c r="CG10102" s="768"/>
      <c r="CH10102" s="768"/>
      <c r="CI10102" s="850"/>
    </row>
    <row r="10103" spans="85:87" x14ac:dyDescent="0.25">
      <c r="CG10103" s="768"/>
      <c r="CH10103" s="768"/>
      <c r="CI10103" s="850"/>
    </row>
    <row r="10104" spans="85:87" x14ac:dyDescent="0.25">
      <c r="CG10104" s="768"/>
      <c r="CH10104" s="768"/>
      <c r="CI10104" s="850"/>
    </row>
    <row r="10105" spans="85:87" x14ac:dyDescent="0.25">
      <c r="CG10105" s="768"/>
      <c r="CH10105" s="768"/>
      <c r="CI10105" s="850"/>
    </row>
    <row r="10106" spans="85:87" x14ac:dyDescent="0.25">
      <c r="CG10106" s="768"/>
      <c r="CH10106" s="768"/>
      <c r="CI10106" s="850"/>
    </row>
    <row r="10107" spans="85:87" x14ac:dyDescent="0.25">
      <c r="CG10107" s="768"/>
      <c r="CH10107" s="768"/>
      <c r="CI10107" s="850"/>
    </row>
    <row r="10108" spans="85:87" x14ac:dyDescent="0.25">
      <c r="CG10108" s="768"/>
      <c r="CH10108" s="768"/>
      <c r="CI10108" s="850"/>
    </row>
    <row r="10109" spans="85:87" x14ac:dyDescent="0.25">
      <c r="CG10109" s="768"/>
      <c r="CH10109" s="768"/>
      <c r="CI10109" s="850"/>
    </row>
    <row r="10110" spans="85:87" x14ac:dyDescent="0.25">
      <c r="CG10110" s="768"/>
      <c r="CH10110" s="768"/>
      <c r="CI10110" s="850"/>
    </row>
    <row r="10111" spans="85:87" x14ac:dyDescent="0.25">
      <c r="CG10111" s="768"/>
      <c r="CH10111" s="768"/>
      <c r="CI10111" s="850"/>
    </row>
    <row r="10112" spans="85:87" x14ac:dyDescent="0.25">
      <c r="CG10112" s="768"/>
      <c r="CH10112" s="768"/>
      <c r="CI10112" s="850"/>
    </row>
    <row r="10113" spans="85:87" x14ac:dyDescent="0.25">
      <c r="CG10113" s="768"/>
      <c r="CH10113" s="768"/>
      <c r="CI10113" s="850"/>
    </row>
    <row r="10114" spans="85:87" x14ac:dyDescent="0.25">
      <c r="CG10114" s="768"/>
      <c r="CH10114" s="768"/>
      <c r="CI10114" s="850"/>
    </row>
    <row r="10115" spans="85:87" x14ac:dyDescent="0.25">
      <c r="CG10115" s="768"/>
      <c r="CH10115" s="768"/>
      <c r="CI10115" s="850"/>
    </row>
    <row r="10116" spans="85:87" x14ac:dyDescent="0.25">
      <c r="CG10116" s="768"/>
      <c r="CH10116" s="768"/>
      <c r="CI10116" s="850"/>
    </row>
    <row r="10117" spans="85:87" x14ac:dyDescent="0.25">
      <c r="CG10117" s="768"/>
      <c r="CH10117" s="768"/>
      <c r="CI10117" s="850"/>
    </row>
    <row r="10118" spans="85:87" x14ac:dyDescent="0.25">
      <c r="CG10118" s="768"/>
      <c r="CH10118" s="768"/>
      <c r="CI10118" s="850"/>
    </row>
    <row r="10119" spans="85:87" x14ac:dyDescent="0.25">
      <c r="CG10119" s="768"/>
      <c r="CH10119" s="768"/>
      <c r="CI10119" s="850"/>
    </row>
    <row r="10120" spans="85:87" x14ac:dyDescent="0.25">
      <c r="CG10120" s="768"/>
      <c r="CH10120" s="768"/>
      <c r="CI10120" s="850"/>
    </row>
    <row r="10121" spans="85:87" x14ac:dyDescent="0.25">
      <c r="CG10121" s="768"/>
      <c r="CH10121" s="768"/>
      <c r="CI10121" s="850"/>
    </row>
    <row r="10122" spans="85:87" x14ac:dyDescent="0.25">
      <c r="CG10122" s="768"/>
      <c r="CH10122" s="768"/>
      <c r="CI10122" s="850"/>
    </row>
    <row r="10123" spans="85:87" x14ac:dyDescent="0.25">
      <c r="CG10123" s="768"/>
      <c r="CH10123" s="768"/>
      <c r="CI10123" s="850"/>
    </row>
    <row r="10124" spans="85:87" x14ac:dyDescent="0.25">
      <c r="CG10124" s="768"/>
      <c r="CH10124" s="768"/>
      <c r="CI10124" s="850"/>
    </row>
    <row r="10125" spans="85:87" x14ac:dyDescent="0.25">
      <c r="CG10125" s="768"/>
      <c r="CH10125" s="768"/>
      <c r="CI10125" s="850"/>
    </row>
    <row r="10126" spans="85:87" x14ac:dyDescent="0.25">
      <c r="CG10126" s="768"/>
      <c r="CH10126" s="768"/>
      <c r="CI10126" s="850"/>
    </row>
    <row r="10127" spans="85:87" x14ac:dyDescent="0.25">
      <c r="CG10127" s="768"/>
      <c r="CH10127" s="768"/>
      <c r="CI10127" s="850"/>
    </row>
    <row r="10128" spans="85:87" x14ac:dyDescent="0.25">
      <c r="CG10128" s="768"/>
      <c r="CH10128" s="768"/>
      <c r="CI10128" s="850"/>
    </row>
    <row r="10129" spans="85:87" x14ac:dyDescent="0.25">
      <c r="CG10129" s="768"/>
      <c r="CH10129" s="768"/>
      <c r="CI10129" s="850"/>
    </row>
    <row r="10130" spans="85:87" x14ac:dyDescent="0.25">
      <c r="CG10130" s="768"/>
      <c r="CH10130" s="768"/>
      <c r="CI10130" s="850"/>
    </row>
    <row r="10131" spans="85:87" x14ac:dyDescent="0.25">
      <c r="CG10131" s="768"/>
      <c r="CH10131" s="768"/>
      <c r="CI10131" s="850"/>
    </row>
    <row r="10132" spans="85:87" x14ac:dyDescent="0.25">
      <c r="CG10132" s="768"/>
      <c r="CH10132" s="768"/>
      <c r="CI10132" s="850"/>
    </row>
    <row r="10133" spans="85:87" x14ac:dyDescent="0.25">
      <c r="CG10133" s="768"/>
      <c r="CH10133" s="768"/>
      <c r="CI10133" s="850"/>
    </row>
    <row r="10134" spans="85:87" x14ac:dyDescent="0.25">
      <c r="CG10134" s="768"/>
      <c r="CH10134" s="768"/>
      <c r="CI10134" s="850"/>
    </row>
    <row r="10135" spans="85:87" x14ac:dyDescent="0.25">
      <c r="CG10135" s="768"/>
      <c r="CH10135" s="768"/>
      <c r="CI10135" s="850"/>
    </row>
    <row r="10136" spans="85:87" x14ac:dyDescent="0.25">
      <c r="CG10136" s="768"/>
      <c r="CH10136" s="768"/>
      <c r="CI10136" s="850"/>
    </row>
    <row r="10137" spans="85:87" x14ac:dyDescent="0.25">
      <c r="CG10137" s="768"/>
      <c r="CH10137" s="768"/>
      <c r="CI10137" s="850"/>
    </row>
    <row r="10138" spans="85:87" x14ac:dyDescent="0.25">
      <c r="CG10138" s="768"/>
      <c r="CH10138" s="768"/>
      <c r="CI10138" s="850"/>
    </row>
    <row r="10139" spans="85:87" x14ac:dyDescent="0.25">
      <c r="CG10139" s="768"/>
      <c r="CH10139" s="768"/>
      <c r="CI10139" s="850"/>
    </row>
    <row r="10140" spans="85:87" x14ac:dyDescent="0.25">
      <c r="CG10140" s="768"/>
      <c r="CH10140" s="768"/>
      <c r="CI10140" s="850"/>
    </row>
    <row r="10141" spans="85:87" x14ac:dyDescent="0.25">
      <c r="CG10141" s="768"/>
      <c r="CH10141" s="768"/>
      <c r="CI10141" s="850"/>
    </row>
    <row r="10142" spans="85:87" x14ac:dyDescent="0.25">
      <c r="CG10142" s="768"/>
      <c r="CH10142" s="768"/>
      <c r="CI10142" s="850"/>
    </row>
    <row r="10143" spans="85:87" x14ac:dyDescent="0.25">
      <c r="CG10143" s="768"/>
      <c r="CH10143" s="768"/>
      <c r="CI10143" s="850"/>
    </row>
    <row r="10144" spans="85:87" x14ac:dyDescent="0.25">
      <c r="CG10144" s="768"/>
      <c r="CH10144" s="768"/>
      <c r="CI10144" s="850"/>
    </row>
    <row r="10145" spans="85:87" x14ac:dyDescent="0.25">
      <c r="CG10145" s="768"/>
      <c r="CH10145" s="768"/>
      <c r="CI10145" s="850"/>
    </row>
    <row r="10146" spans="85:87" x14ac:dyDescent="0.25">
      <c r="CG10146" s="768"/>
      <c r="CH10146" s="768"/>
      <c r="CI10146" s="850"/>
    </row>
    <row r="10147" spans="85:87" x14ac:dyDescent="0.25">
      <c r="CG10147" s="768"/>
      <c r="CH10147" s="768"/>
      <c r="CI10147" s="850"/>
    </row>
    <row r="10148" spans="85:87" x14ac:dyDescent="0.25">
      <c r="CG10148" s="768"/>
      <c r="CH10148" s="768"/>
      <c r="CI10148" s="850"/>
    </row>
    <row r="10149" spans="85:87" x14ac:dyDescent="0.25">
      <c r="CG10149" s="768"/>
      <c r="CH10149" s="768"/>
      <c r="CI10149" s="850"/>
    </row>
    <row r="10150" spans="85:87" x14ac:dyDescent="0.25">
      <c r="CG10150" s="768"/>
      <c r="CH10150" s="768"/>
      <c r="CI10150" s="850"/>
    </row>
    <row r="10151" spans="85:87" x14ac:dyDescent="0.25">
      <c r="CG10151" s="768"/>
      <c r="CH10151" s="768"/>
      <c r="CI10151" s="850"/>
    </row>
    <row r="10152" spans="85:87" x14ac:dyDescent="0.25">
      <c r="CG10152" s="768"/>
      <c r="CH10152" s="768"/>
      <c r="CI10152" s="850"/>
    </row>
    <row r="10153" spans="85:87" x14ac:dyDescent="0.25">
      <c r="CG10153" s="768"/>
      <c r="CH10153" s="768"/>
      <c r="CI10153" s="850"/>
    </row>
    <row r="10154" spans="85:87" x14ac:dyDescent="0.25">
      <c r="CG10154" s="768"/>
      <c r="CH10154" s="768"/>
      <c r="CI10154" s="850"/>
    </row>
    <row r="10155" spans="85:87" x14ac:dyDescent="0.25">
      <c r="CG10155" s="768"/>
      <c r="CH10155" s="768"/>
      <c r="CI10155" s="850"/>
    </row>
    <row r="10156" spans="85:87" x14ac:dyDescent="0.25">
      <c r="CG10156" s="768"/>
      <c r="CH10156" s="768"/>
      <c r="CI10156" s="850"/>
    </row>
    <row r="10157" spans="85:87" x14ac:dyDescent="0.25">
      <c r="CG10157" s="768"/>
      <c r="CH10157" s="768"/>
      <c r="CI10157" s="850"/>
    </row>
    <row r="10158" spans="85:87" x14ac:dyDescent="0.25">
      <c r="CG10158" s="768"/>
      <c r="CH10158" s="768"/>
      <c r="CI10158" s="850"/>
    </row>
    <row r="10159" spans="85:87" x14ac:dyDescent="0.25">
      <c r="CG10159" s="768"/>
      <c r="CH10159" s="768"/>
      <c r="CI10159" s="850"/>
    </row>
    <row r="10160" spans="85:87" x14ac:dyDescent="0.25">
      <c r="CG10160" s="768"/>
      <c r="CH10160" s="768"/>
      <c r="CI10160" s="850"/>
    </row>
    <row r="10161" spans="85:87" x14ac:dyDescent="0.25">
      <c r="CG10161" s="768"/>
      <c r="CH10161" s="768"/>
      <c r="CI10161" s="850"/>
    </row>
    <row r="10162" spans="85:87" x14ac:dyDescent="0.25">
      <c r="CG10162" s="768"/>
      <c r="CH10162" s="768"/>
      <c r="CI10162" s="850"/>
    </row>
    <row r="10163" spans="85:87" x14ac:dyDescent="0.25">
      <c r="CG10163" s="768"/>
      <c r="CH10163" s="768"/>
      <c r="CI10163" s="850"/>
    </row>
    <row r="10164" spans="85:87" x14ac:dyDescent="0.25">
      <c r="CG10164" s="768"/>
      <c r="CH10164" s="768"/>
      <c r="CI10164" s="850"/>
    </row>
    <row r="10165" spans="85:87" x14ac:dyDescent="0.25">
      <c r="CG10165" s="768"/>
      <c r="CH10165" s="768"/>
      <c r="CI10165" s="850"/>
    </row>
    <row r="10166" spans="85:87" x14ac:dyDescent="0.25">
      <c r="CG10166" s="768"/>
      <c r="CH10166" s="768"/>
      <c r="CI10166" s="850"/>
    </row>
    <row r="10167" spans="85:87" x14ac:dyDescent="0.25">
      <c r="CG10167" s="768"/>
      <c r="CH10167" s="768"/>
      <c r="CI10167" s="850"/>
    </row>
    <row r="10168" spans="85:87" x14ac:dyDescent="0.25">
      <c r="CG10168" s="768"/>
      <c r="CH10168" s="768"/>
      <c r="CI10168" s="850"/>
    </row>
    <row r="10169" spans="85:87" x14ac:dyDescent="0.25">
      <c r="CG10169" s="768"/>
      <c r="CH10169" s="768"/>
      <c r="CI10169" s="850"/>
    </row>
    <row r="10170" spans="85:87" x14ac:dyDescent="0.25">
      <c r="CG10170" s="768"/>
      <c r="CH10170" s="768"/>
      <c r="CI10170" s="850"/>
    </row>
    <row r="10171" spans="85:87" x14ac:dyDescent="0.25">
      <c r="CG10171" s="768"/>
      <c r="CH10171" s="768"/>
      <c r="CI10171" s="850"/>
    </row>
    <row r="10172" spans="85:87" x14ac:dyDescent="0.25">
      <c r="CG10172" s="768"/>
      <c r="CH10172" s="768"/>
      <c r="CI10172" s="850"/>
    </row>
    <row r="10173" spans="85:87" x14ac:dyDescent="0.25">
      <c r="CG10173" s="768"/>
      <c r="CH10173" s="768"/>
      <c r="CI10173" s="850"/>
    </row>
    <row r="10174" spans="85:87" x14ac:dyDescent="0.25">
      <c r="CG10174" s="768"/>
      <c r="CH10174" s="768"/>
      <c r="CI10174" s="850"/>
    </row>
    <row r="10175" spans="85:87" x14ac:dyDescent="0.25">
      <c r="CG10175" s="768"/>
      <c r="CH10175" s="768"/>
      <c r="CI10175" s="850"/>
    </row>
    <row r="10176" spans="85:87" x14ac:dyDescent="0.25">
      <c r="CG10176" s="768"/>
      <c r="CH10176" s="768"/>
      <c r="CI10176" s="850"/>
    </row>
    <row r="10177" spans="85:87" x14ac:dyDescent="0.25">
      <c r="CG10177" s="768"/>
      <c r="CH10177" s="768"/>
      <c r="CI10177" s="850"/>
    </row>
    <row r="10178" spans="85:87" x14ac:dyDescent="0.25">
      <c r="CG10178" s="768"/>
      <c r="CH10178" s="768"/>
      <c r="CI10178" s="850"/>
    </row>
    <row r="10179" spans="85:87" x14ac:dyDescent="0.25">
      <c r="CG10179" s="768"/>
      <c r="CH10179" s="768"/>
      <c r="CI10179" s="850"/>
    </row>
    <row r="10180" spans="85:87" x14ac:dyDescent="0.25">
      <c r="CG10180" s="768"/>
      <c r="CH10180" s="768"/>
      <c r="CI10180" s="850"/>
    </row>
    <row r="10181" spans="85:87" x14ac:dyDescent="0.25">
      <c r="CG10181" s="768"/>
      <c r="CH10181" s="768"/>
      <c r="CI10181" s="850"/>
    </row>
    <row r="10182" spans="85:87" x14ac:dyDescent="0.25">
      <c r="CG10182" s="768"/>
      <c r="CH10182" s="768"/>
      <c r="CI10182" s="850"/>
    </row>
    <row r="10183" spans="85:87" x14ac:dyDescent="0.25">
      <c r="CG10183" s="768"/>
      <c r="CH10183" s="768"/>
      <c r="CI10183" s="850"/>
    </row>
    <row r="10184" spans="85:87" x14ac:dyDescent="0.25">
      <c r="CG10184" s="768"/>
      <c r="CH10184" s="768"/>
      <c r="CI10184" s="850"/>
    </row>
    <row r="10185" spans="85:87" x14ac:dyDescent="0.25">
      <c r="CG10185" s="768"/>
      <c r="CH10185" s="768"/>
      <c r="CI10185" s="850"/>
    </row>
    <row r="10186" spans="85:87" x14ac:dyDescent="0.25">
      <c r="CG10186" s="768"/>
      <c r="CH10186" s="768"/>
      <c r="CI10186" s="850"/>
    </row>
    <row r="10187" spans="85:87" x14ac:dyDescent="0.25">
      <c r="CG10187" s="768"/>
      <c r="CH10187" s="768"/>
      <c r="CI10187" s="850"/>
    </row>
    <row r="10188" spans="85:87" x14ac:dyDescent="0.25">
      <c r="CG10188" s="768"/>
      <c r="CH10188" s="768"/>
      <c r="CI10188" s="850"/>
    </row>
    <row r="10189" spans="85:87" x14ac:dyDescent="0.25">
      <c r="CG10189" s="768"/>
      <c r="CH10189" s="768"/>
      <c r="CI10189" s="850"/>
    </row>
    <row r="10190" spans="85:87" x14ac:dyDescent="0.25">
      <c r="CG10190" s="768"/>
      <c r="CH10190" s="768"/>
      <c r="CI10190" s="850"/>
    </row>
    <row r="10191" spans="85:87" x14ac:dyDescent="0.25">
      <c r="CG10191" s="768"/>
      <c r="CH10191" s="768"/>
      <c r="CI10191" s="850"/>
    </row>
    <row r="10192" spans="85:87" x14ac:dyDescent="0.25">
      <c r="CG10192" s="768"/>
      <c r="CH10192" s="768"/>
      <c r="CI10192" s="850"/>
    </row>
    <row r="10193" spans="85:87" x14ac:dyDescent="0.25">
      <c r="CG10193" s="768"/>
      <c r="CH10193" s="768"/>
      <c r="CI10193" s="850"/>
    </row>
    <row r="10194" spans="85:87" x14ac:dyDescent="0.25">
      <c r="CG10194" s="768"/>
      <c r="CH10194" s="768"/>
      <c r="CI10194" s="850"/>
    </row>
    <row r="10195" spans="85:87" x14ac:dyDescent="0.25">
      <c r="CG10195" s="768"/>
      <c r="CH10195" s="768"/>
      <c r="CI10195" s="850"/>
    </row>
    <row r="10196" spans="85:87" x14ac:dyDescent="0.25">
      <c r="CG10196" s="768"/>
      <c r="CH10196" s="768"/>
      <c r="CI10196" s="850"/>
    </row>
    <row r="10197" spans="85:87" x14ac:dyDescent="0.25">
      <c r="CG10197" s="768"/>
      <c r="CH10197" s="768"/>
      <c r="CI10197" s="850"/>
    </row>
    <row r="10198" spans="85:87" x14ac:dyDescent="0.25">
      <c r="CG10198" s="768"/>
      <c r="CH10198" s="768"/>
      <c r="CI10198" s="850"/>
    </row>
    <row r="10199" spans="85:87" x14ac:dyDescent="0.25">
      <c r="CG10199" s="768"/>
      <c r="CH10199" s="768"/>
      <c r="CI10199" s="850"/>
    </row>
    <row r="10200" spans="85:87" x14ac:dyDescent="0.25">
      <c r="CG10200" s="768"/>
      <c r="CH10200" s="768"/>
      <c r="CI10200" s="850"/>
    </row>
    <row r="10201" spans="85:87" x14ac:dyDescent="0.25">
      <c r="CG10201" s="768"/>
      <c r="CH10201" s="768"/>
      <c r="CI10201" s="850"/>
    </row>
    <row r="10202" spans="85:87" x14ac:dyDescent="0.25">
      <c r="CG10202" s="768"/>
      <c r="CH10202" s="768"/>
      <c r="CI10202" s="850"/>
    </row>
    <row r="10203" spans="85:87" x14ac:dyDescent="0.25">
      <c r="CG10203" s="768"/>
      <c r="CH10203" s="768"/>
      <c r="CI10203" s="850"/>
    </row>
    <row r="10204" spans="85:87" x14ac:dyDescent="0.25">
      <c r="CG10204" s="768"/>
      <c r="CH10204" s="768"/>
      <c r="CI10204" s="850"/>
    </row>
    <row r="10205" spans="85:87" x14ac:dyDescent="0.25">
      <c r="CG10205" s="768"/>
      <c r="CH10205" s="768"/>
      <c r="CI10205" s="850"/>
    </row>
    <row r="10206" spans="85:87" x14ac:dyDescent="0.25">
      <c r="CG10206" s="768"/>
      <c r="CH10206" s="768"/>
      <c r="CI10206" s="850"/>
    </row>
    <row r="10207" spans="85:87" x14ac:dyDescent="0.25">
      <c r="CG10207" s="768"/>
      <c r="CH10207" s="768"/>
      <c r="CI10207" s="850"/>
    </row>
    <row r="10208" spans="85:87" x14ac:dyDescent="0.25">
      <c r="CG10208" s="768"/>
      <c r="CH10208" s="768"/>
      <c r="CI10208" s="850"/>
    </row>
    <row r="10209" spans="85:87" x14ac:dyDescent="0.25">
      <c r="CG10209" s="768"/>
      <c r="CH10209" s="768"/>
      <c r="CI10209" s="850"/>
    </row>
    <row r="10210" spans="85:87" x14ac:dyDescent="0.25">
      <c r="CG10210" s="768"/>
      <c r="CH10210" s="768"/>
      <c r="CI10210" s="850"/>
    </row>
    <row r="10211" spans="85:87" x14ac:dyDescent="0.25">
      <c r="CG10211" s="768"/>
      <c r="CH10211" s="768"/>
      <c r="CI10211" s="850"/>
    </row>
    <row r="10212" spans="85:87" x14ac:dyDescent="0.25">
      <c r="CG10212" s="768"/>
      <c r="CH10212" s="768"/>
      <c r="CI10212" s="850"/>
    </row>
    <row r="10213" spans="85:87" x14ac:dyDescent="0.25">
      <c r="CG10213" s="768"/>
      <c r="CH10213" s="768"/>
      <c r="CI10213" s="850"/>
    </row>
    <row r="10214" spans="85:87" x14ac:dyDescent="0.25">
      <c r="CG10214" s="768"/>
      <c r="CH10214" s="768"/>
      <c r="CI10214" s="850"/>
    </row>
    <row r="10215" spans="85:87" x14ac:dyDescent="0.25">
      <c r="CG10215" s="768"/>
      <c r="CH10215" s="768"/>
      <c r="CI10215" s="850"/>
    </row>
    <row r="10216" spans="85:87" x14ac:dyDescent="0.25">
      <c r="CG10216" s="768"/>
      <c r="CH10216" s="768"/>
      <c r="CI10216" s="850"/>
    </row>
    <row r="10217" spans="85:87" x14ac:dyDescent="0.25">
      <c r="CG10217" s="768"/>
      <c r="CH10217" s="768"/>
      <c r="CI10217" s="850"/>
    </row>
    <row r="10218" spans="85:87" x14ac:dyDescent="0.25">
      <c r="CG10218" s="768"/>
      <c r="CH10218" s="768"/>
      <c r="CI10218" s="850"/>
    </row>
    <row r="10219" spans="85:87" x14ac:dyDescent="0.25">
      <c r="CG10219" s="768"/>
      <c r="CH10219" s="768"/>
      <c r="CI10219" s="850"/>
    </row>
    <row r="10220" spans="85:87" x14ac:dyDescent="0.25">
      <c r="CG10220" s="768"/>
      <c r="CH10220" s="768"/>
      <c r="CI10220" s="850"/>
    </row>
    <row r="10221" spans="85:87" x14ac:dyDescent="0.25">
      <c r="CG10221" s="768"/>
      <c r="CH10221" s="768"/>
      <c r="CI10221" s="850"/>
    </row>
    <row r="10222" spans="85:87" x14ac:dyDescent="0.25">
      <c r="CG10222" s="768"/>
      <c r="CH10222" s="768"/>
      <c r="CI10222" s="850"/>
    </row>
    <row r="10223" spans="85:87" x14ac:dyDescent="0.25">
      <c r="CG10223" s="768"/>
      <c r="CH10223" s="768"/>
      <c r="CI10223" s="850"/>
    </row>
    <row r="10224" spans="85:87" x14ac:dyDescent="0.25">
      <c r="CG10224" s="768"/>
      <c r="CH10224" s="768"/>
      <c r="CI10224" s="850"/>
    </row>
    <row r="10225" spans="85:87" x14ac:dyDescent="0.25">
      <c r="CG10225" s="768"/>
      <c r="CH10225" s="768"/>
      <c r="CI10225" s="850"/>
    </row>
    <row r="10226" spans="85:87" x14ac:dyDescent="0.25">
      <c r="CG10226" s="768"/>
      <c r="CH10226" s="768"/>
      <c r="CI10226" s="850"/>
    </row>
    <row r="10227" spans="85:87" x14ac:dyDescent="0.25">
      <c r="CG10227" s="768"/>
      <c r="CH10227" s="768"/>
      <c r="CI10227" s="850"/>
    </row>
    <row r="10228" spans="85:87" x14ac:dyDescent="0.25">
      <c r="CG10228" s="768"/>
      <c r="CH10228" s="768"/>
      <c r="CI10228" s="850"/>
    </row>
    <row r="10229" spans="85:87" x14ac:dyDescent="0.25">
      <c r="CG10229" s="768"/>
      <c r="CH10229" s="768"/>
      <c r="CI10229" s="850"/>
    </row>
    <row r="10230" spans="85:87" x14ac:dyDescent="0.25">
      <c r="CG10230" s="768"/>
      <c r="CH10230" s="768"/>
      <c r="CI10230" s="850"/>
    </row>
    <row r="10231" spans="85:87" x14ac:dyDescent="0.25">
      <c r="CG10231" s="768"/>
      <c r="CH10231" s="768"/>
      <c r="CI10231" s="850"/>
    </row>
    <row r="10232" spans="85:87" x14ac:dyDescent="0.25">
      <c r="CG10232" s="768"/>
      <c r="CH10232" s="768"/>
      <c r="CI10232" s="850"/>
    </row>
    <row r="10233" spans="85:87" x14ac:dyDescent="0.25">
      <c r="CG10233" s="768"/>
      <c r="CH10233" s="768"/>
      <c r="CI10233" s="850"/>
    </row>
    <row r="10234" spans="85:87" x14ac:dyDescent="0.25">
      <c r="CG10234" s="768"/>
      <c r="CH10234" s="768"/>
      <c r="CI10234" s="850"/>
    </row>
    <row r="10235" spans="85:87" x14ac:dyDescent="0.25">
      <c r="CG10235" s="768"/>
      <c r="CH10235" s="768"/>
      <c r="CI10235" s="850"/>
    </row>
    <row r="10236" spans="85:87" x14ac:dyDescent="0.25">
      <c r="CG10236" s="768"/>
      <c r="CH10236" s="768"/>
      <c r="CI10236" s="850"/>
    </row>
    <row r="10237" spans="85:87" x14ac:dyDescent="0.25">
      <c r="CG10237" s="768"/>
      <c r="CH10237" s="768"/>
      <c r="CI10237" s="850"/>
    </row>
    <row r="10238" spans="85:87" x14ac:dyDescent="0.25">
      <c r="CG10238" s="768"/>
      <c r="CH10238" s="768"/>
      <c r="CI10238" s="850"/>
    </row>
    <row r="10239" spans="85:87" x14ac:dyDescent="0.25">
      <c r="CG10239" s="768"/>
      <c r="CH10239" s="768"/>
      <c r="CI10239" s="850"/>
    </row>
    <row r="10240" spans="85:87" x14ac:dyDescent="0.25">
      <c r="CG10240" s="768"/>
      <c r="CH10240" s="768"/>
      <c r="CI10240" s="850"/>
    </row>
    <row r="10241" spans="85:87" x14ac:dyDescent="0.25">
      <c r="CG10241" s="768"/>
      <c r="CH10241" s="768"/>
      <c r="CI10241" s="850"/>
    </row>
    <row r="10242" spans="85:87" x14ac:dyDescent="0.25">
      <c r="CG10242" s="768"/>
      <c r="CH10242" s="768"/>
      <c r="CI10242" s="850"/>
    </row>
    <row r="10243" spans="85:87" x14ac:dyDescent="0.25">
      <c r="CG10243" s="768"/>
      <c r="CH10243" s="768"/>
      <c r="CI10243" s="850"/>
    </row>
    <row r="10244" spans="85:87" x14ac:dyDescent="0.25">
      <c r="CG10244" s="768"/>
      <c r="CH10244" s="768"/>
      <c r="CI10244" s="850"/>
    </row>
    <row r="10245" spans="85:87" x14ac:dyDescent="0.25">
      <c r="CG10245" s="768"/>
      <c r="CH10245" s="768"/>
      <c r="CI10245" s="850"/>
    </row>
    <row r="10246" spans="85:87" x14ac:dyDescent="0.25">
      <c r="CG10246" s="768"/>
      <c r="CH10246" s="768"/>
      <c r="CI10246" s="850"/>
    </row>
    <row r="10247" spans="85:87" x14ac:dyDescent="0.25">
      <c r="CG10247" s="768"/>
      <c r="CH10247" s="768"/>
      <c r="CI10247" s="850"/>
    </row>
    <row r="10248" spans="85:87" x14ac:dyDescent="0.25">
      <c r="CG10248" s="768"/>
      <c r="CH10248" s="768"/>
      <c r="CI10248" s="850"/>
    </row>
    <row r="10249" spans="85:87" x14ac:dyDescent="0.25">
      <c r="CG10249" s="768"/>
      <c r="CH10249" s="768"/>
      <c r="CI10249" s="850"/>
    </row>
    <row r="10250" spans="85:87" x14ac:dyDescent="0.25">
      <c r="CG10250" s="768"/>
      <c r="CH10250" s="768"/>
      <c r="CI10250" s="850"/>
    </row>
    <row r="10251" spans="85:87" x14ac:dyDescent="0.25">
      <c r="CG10251" s="768"/>
      <c r="CH10251" s="768"/>
      <c r="CI10251" s="850"/>
    </row>
    <row r="10252" spans="85:87" x14ac:dyDescent="0.25">
      <c r="CG10252" s="768"/>
      <c r="CH10252" s="768"/>
      <c r="CI10252" s="850"/>
    </row>
    <row r="10253" spans="85:87" x14ac:dyDescent="0.25">
      <c r="CG10253" s="768"/>
      <c r="CH10253" s="768"/>
      <c r="CI10253" s="850"/>
    </row>
    <row r="10254" spans="85:87" x14ac:dyDescent="0.25">
      <c r="CG10254" s="768"/>
      <c r="CH10254" s="768"/>
      <c r="CI10254" s="850"/>
    </row>
    <row r="10255" spans="85:87" x14ac:dyDescent="0.25">
      <c r="CG10255" s="768"/>
      <c r="CH10255" s="768"/>
      <c r="CI10255" s="850"/>
    </row>
    <row r="10256" spans="85:87" x14ac:dyDescent="0.25">
      <c r="CG10256" s="768"/>
      <c r="CH10256" s="768"/>
      <c r="CI10256" s="850"/>
    </row>
    <row r="10257" spans="85:87" x14ac:dyDescent="0.25">
      <c r="CG10257" s="768"/>
      <c r="CH10257" s="768"/>
      <c r="CI10257" s="850"/>
    </row>
    <row r="10258" spans="85:87" x14ac:dyDescent="0.25">
      <c r="CG10258" s="768"/>
      <c r="CH10258" s="768"/>
      <c r="CI10258" s="850"/>
    </row>
    <row r="10259" spans="85:87" x14ac:dyDescent="0.25">
      <c r="CG10259" s="768"/>
      <c r="CH10259" s="768"/>
      <c r="CI10259" s="850"/>
    </row>
    <row r="10260" spans="85:87" x14ac:dyDescent="0.25">
      <c r="CG10260" s="768"/>
      <c r="CH10260" s="768"/>
      <c r="CI10260" s="850"/>
    </row>
    <row r="10261" spans="85:87" x14ac:dyDescent="0.25">
      <c r="CG10261" s="768"/>
      <c r="CH10261" s="768"/>
      <c r="CI10261" s="850"/>
    </row>
    <row r="10262" spans="85:87" x14ac:dyDescent="0.25">
      <c r="CG10262" s="768"/>
      <c r="CH10262" s="768"/>
      <c r="CI10262" s="850"/>
    </row>
    <row r="10263" spans="85:87" x14ac:dyDescent="0.25">
      <c r="CG10263" s="768"/>
      <c r="CH10263" s="768"/>
      <c r="CI10263" s="850"/>
    </row>
    <row r="10264" spans="85:87" x14ac:dyDescent="0.25">
      <c r="CG10264" s="768"/>
      <c r="CH10264" s="768"/>
      <c r="CI10264" s="850"/>
    </row>
    <row r="10265" spans="85:87" x14ac:dyDescent="0.25">
      <c r="CG10265" s="768"/>
      <c r="CH10265" s="768"/>
      <c r="CI10265" s="850"/>
    </row>
    <row r="10266" spans="85:87" x14ac:dyDescent="0.25">
      <c r="CG10266" s="768"/>
      <c r="CH10266" s="768"/>
      <c r="CI10266" s="850"/>
    </row>
    <row r="10267" spans="85:87" x14ac:dyDescent="0.25">
      <c r="CG10267" s="768"/>
      <c r="CH10267" s="768"/>
      <c r="CI10267" s="850"/>
    </row>
    <row r="10268" spans="85:87" x14ac:dyDescent="0.25">
      <c r="CG10268" s="768"/>
      <c r="CH10268" s="768"/>
      <c r="CI10268" s="850"/>
    </row>
    <row r="10269" spans="85:87" x14ac:dyDescent="0.25">
      <c r="CG10269" s="768"/>
      <c r="CH10269" s="768"/>
      <c r="CI10269" s="850"/>
    </row>
    <row r="10270" spans="85:87" x14ac:dyDescent="0.25">
      <c r="CG10270" s="768"/>
      <c r="CH10270" s="768"/>
      <c r="CI10270" s="850"/>
    </row>
    <row r="10271" spans="85:87" x14ac:dyDescent="0.25">
      <c r="CG10271" s="768"/>
      <c r="CH10271" s="768"/>
      <c r="CI10271" s="850"/>
    </row>
    <row r="10272" spans="85:87" x14ac:dyDescent="0.25">
      <c r="CG10272" s="768"/>
      <c r="CH10272" s="768"/>
      <c r="CI10272" s="850"/>
    </row>
    <row r="10273" spans="85:87" x14ac:dyDescent="0.25">
      <c r="CG10273" s="768"/>
      <c r="CH10273" s="768"/>
      <c r="CI10273" s="850"/>
    </row>
    <row r="10274" spans="85:87" x14ac:dyDescent="0.25">
      <c r="CG10274" s="768"/>
      <c r="CH10274" s="768"/>
      <c r="CI10274" s="850"/>
    </row>
    <row r="10275" spans="85:87" x14ac:dyDescent="0.25">
      <c r="CG10275" s="768"/>
      <c r="CH10275" s="768"/>
      <c r="CI10275" s="850"/>
    </row>
    <row r="10276" spans="85:87" x14ac:dyDescent="0.25">
      <c r="CG10276" s="768"/>
      <c r="CH10276" s="768"/>
      <c r="CI10276" s="850"/>
    </row>
    <row r="10277" spans="85:87" x14ac:dyDescent="0.25">
      <c r="CG10277" s="768"/>
      <c r="CH10277" s="768"/>
      <c r="CI10277" s="850"/>
    </row>
    <row r="10278" spans="85:87" x14ac:dyDescent="0.25">
      <c r="CG10278" s="768"/>
      <c r="CH10278" s="768"/>
      <c r="CI10278" s="850"/>
    </row>
    <row r="10279" spans="85:87" x14ac:dyDescent="0.25">
      <c r="CG10279" s="768"/>
      <c r="CH10279" s="768"/>
      <c r="CI10279" s="850"/>
    </row>
    <row r="10280" spans="85:87" x14ac:dyDescent="0.25">
      <c r="CG10280" s="768"/>
      <c r="CH10280" s="768"/>
      <c r="CI10280" s="850"/>
    </row>
    <row r="10281" spans="85:87" x14ac:dyDescent="0.25">
      <c r="CG10281" s="768"/>
      <c r="CH10281" s="768"/>
      <c r="CI10281" s="850"/>
    </row>
    <row r="10282" spans="85:87" x14ac:dyDescent="0.25">
      <c r="CG10282" s="768"/>
      <c r="CH10282" s="768"/>
      <c r="CI10282" s="850"/>
    </row>
    <row r="10283" spans="85:87" x14ac:dyDescent="0.25">
      <c r="CG10283" s="768"/>
      <c r="CH10283" s="768"/>
      <c r="CI10283" s="850"/>
    </row>
    <row r="10284" spans="85:87" x14ac:dyDescent="0.25">
      <c r="CG10284" s="768"/>
      <c r="CH10284" s="768"/>
      <c r="CI10284" s="850"/>
    </row>
    <row r="10285" spans="85:87" x14ac:dyDescent="0.25">
      <c r="CG10285" s="768"/>
      <c r="CH10285" s="768"/>
      <c r="CI10285" s="850"/>
    </row>
    <row r="10286" spans="85:87" x14ac:dyDescent="0.25">
      <c r="CG10286" s="768"/>
      <c r="CH10286" s="768"/>
      <c r="CI10286" s="850"/>
    </row>
    <row r="10287" spans="85:87" x14ac:dyDescent="0.25">
      <c r="CG10287" s="768"/>
      <c r="CH10287" s="768"/>
      <c r="CI10287" s="850"/>
    </row>
    <row r="10288" spans="85:87" x14ac:dyDescent="0.25">
      <c r="CG10288" s="768"/>
      <c r="CH10288" s="768"/>
      <c r="CI10288" s="850"/>
    </row>
    <row r="10289" spans="85:87" x14ac:dyDescent="0.25">
      <c r="CG10289" s="768"/>
      <c r="CH10289" s="768"/>
      <c r="CI10289" s="850"/>
    </row>
    <row r="10290" spans="85:87" x14ac:dyDescent="0.25">
      <c r="CG10290" s="768"/>
      <c r="CH10290" s="768"/>
      <c r="CI10290" s="850"/>
    </row>
    <row r="10291" spans="85:87" x14ac:dyDescent="0.25">
      <c r="CG10291" s="768"/>
      <c r="CH10291" s="768"/>
      <c r="CI10291" s="850"/>
    </row>
    <row r="10292" spans="85:87" x14ac:dyDescent="0.25">
      <c r="CG10292" s="768"/>
      <c r="CH10292" s="768"/>
      <c r="CI10292" s="850"/>
    </row>
    <row r="10293" spans="85:87" x14ac:dyDescent="0.25">
      <c r="CG10293" s="768"/>
      <c r="CH10293" s="768"/>
      <c r="CI10293" s="850"/>
    </row>
    <row r="10294" spans="85:87" x14ac:dyDescent="0.25">
      <c r="CG10294" s="768"/>
      <c r="CH10294" s="768"/>
      <c r="CI10294" s="850"/>
    </row>
    <row r="10295" spans="85:87" x14ac:dyDescent="0.25">
      <c r="CG10295" s="768"/>
      <c r="CH10295" s="768"/>
      <c r="CI10295" s="850"/>
    </row>
    <row r="10296" spans="85:87" x14ac:dyDescent="0.25">
      <c r="CG10296" s="768"/>
      <c r="CH10296" s="768"/>
      <c r="CI10296" s="850"/>
    </row>
    <row r="10297" spans="85:87" x14ac:dyDescent="0.25">
      <c r="CG10297" s="768"/>
      <c r="CH10297" s="768"/>
      <c r="CI10297" s="850"/>
    </row>
    <row r="10298" spans="85:87" x14ac:dyDescent="0.25">
      <c r="CG10298" s="768"/>
      <c r="CH10298" s="768"/>
      <c r="CI10298" s="850"/>
    </row>
    <row r="10299" spans="85:87" x14ac:dyDescent="0.25">
      <c r="CG10299" s="768"/>
      <c r="CH10299" s="768"/>
      <c r="CI10299" s="850"/>
    </row>
    <row r="10300" spans="85:87" x14ac:dyDescent="0.25">
      <c r="CG10300" s="768"/>
      <c r="CH10300" s="768"/>
      <c r="CI10300" s="850"/>
    </row>
    <row r="10301" spans="85:87" x14ac:dyDescent="0.25">
      <c r="CG10301" s="768"/>
      <c r="CH10301" s="768"/>
      <c r="CI10301" s="850"/>
    </row>
    <row r="10302" spans="85:87" x14ac:dyDescent="0.25">
      <c r="CG10302" s="768"/>
      <c r="CH10302" s="768"/>
      <c r="CI10302" s="850"/>
    </row>
    <row r="10303" spans="85:87" x14ac:dyDescent="0.25">
      <c r="CG10303" s="768"/>
      <c r="CH10303" s="768"/>
      <c r="CI10303" s="850"/>
    </row>
    <row r="10304" spans="85:87" x14ac:dyDescent="0.25">
      <c r="CG10304" s="768"/>
      <c r="CH10304" s="768"/>
      <c r="CI10304" s="850"/>
    </row>
    <row r="10305" spans="85:87" x14ac:dyDescent="0.25">
      <c r="CG10305" s="768"/>
      <c r="CH10305" s="768"/>
      <c r="CI10305" s="850"/>
    </row>
    <row r="10306" spans="85:87" x14ac:dyDescent="0.25">
      <c r="CG10306" s="768"/>
      <c r="CH10306" s="768"/>
      <c r="CI10306" s="850"/>
    </row>
    <row r="10307" spans="85:87" x14ac:dyDescent="0.25">
      <c r="CG10307" s="768"/>
      <c r="CH10307" s="768"/>
      <c r="CI10307" s="850"/>
    </row>
    <row r="10308" spans="85:87" x14ac:dyDescent="0.25">
      <c r="CG10308" s="768"/>
      <c r="CH10308" s="768"/>
      <c r="CI10308" s="850"/>
    </row>
    <row r="10309" spans="85:87" x14ac:dyDescent="0.25">
      <c r="CG10309" s="768"/>
      <c r="CH10309" s="768"/>
      <c r="CI10309" s="850"/>
    </row>
    <row r="10310" spans="85:87" x14ac:dyDescent="0.25">
      <c r="CG10310" s="768"/>
      <c r="CH10310" s="768"/>
      <c r="CI10310" s="850"/>
    </row>
    <row r="10311" spans="85:87" x14ac:dyDescent="0.25">
      <c r="CG10311" s="768"/>
      <c r="CH10311" s="768"/>
      <c r="CI10311" s="850"/>
    </row>
    <row r="10312" spans="85:87" x14ac:dyDescent="0.25">
      <c r="CG10312" s="768"/>
      <c r="CH10312" s="768"/>
      <c r="CI10312" s="850"/>
    </row>
    <row r="10313" spans="85:87" x14ac:dyDescent="0.25">
      <c r="CG10313" s="768"/>
      <c r="CH10313" s="768"/>
      <c r="CI10313" s="850"/>
    </row>
    <row r="10314" spans="85:87" x14ac:dyDescent="0.25">
      <c r="CG10314" s="768"/>
      <c r="CH10314" s="768"/>
      <c r="CI10314" s="850"/>
    </row>
    <row r="10315" spans="85:87" x14ac:dyDescent="0.25">
      <c r="CG10315" s="768"/>
      <c r="CH10315" s="768"/>
      <c r="CI10315" s="850"/>
    </row>
    <row r="10316" spans="85:87" x14ac:dyDescent="0.25">
      <c r="CG10316" s="768"/>
      <c r="CH10316" s="768"/>
      <c r="CI10316" s="850"/>
    </row>
    <row r="10317" spans="85:87" x14ac:dyDescent="0.25">
      <c r="CG10317" s="768"/>
      <c r="CH10317" s="768"/>
      <c r="CI10317" s="850"/>
    </row>
    <row r="10318" spans="85:87" x14ac:dyDescent="0.25">
      <c r="CG10318" s="768"/>
      <c r="CH10318" s="768"/>
      <c r="CI10318" s="850"/>
    </row>
    <row r="10319" spans="85:87" x14ac:dyDescent="0.25">
      <c r="CG10319" s="768"/>
      <c r="CH10319" s="768"/>
      <c r="CI10319" s="850"/>
    </row>
    <row r="10320" spans="85:87" x14ac:dyDescent="0.25">
      <c r="CG10320" s="768"/>
      <c r="CH10320" s="768"/>
      <c r="CI10320" s="850"/>
    </row>
    <row r="10321" spans="85:87" x14ac:dyDescent="0.25">
      <c r="CG10321" s="768"/>
      <c r="CH10321" s="768"/>
      <c r="CI10321" s="850"/>
    </row>
    <row r="10322" spans="85:87" x14ac:dyDescent="0.25">
      <c r="CG10322" s="768"/>
      <c r="CH10322" s="768"/>
      <c r="CI10322" s="850"/>
    </row>
    <row r="10323" spans="85:87" x14ac:dyDescent="0.25">
      <c r="CG10323" s="768"/>
      <c r="CH10323" s="768"/>
      <c r="CI10323" s="850"/>
    </row>
    <row r="10324" spans="85:87" x14ac:dyDescent="0.25">
      <c r="CG10324" s="768"/>
      <c r="CH10324" s="768"/>
      <c r="CI10324" s="850"/>
    </row>
    <row r="10325" spans="85:87" x14ac:dyDescent="0.25">
      <c r="CG10325" s="768"/>
      <c r="CH10325" s="768"/>
      <c r="CI10325" s="850"/>
    </row>
    <row r="10326" spans="85:87" x14ac:dyDescent="0.25">
      <c r="CG10326" s="768"/>
      <c r="CH10326" s="768"/>
      <c r="CI10326" s="850"/>
    </row>
    <row r="10327" spans="85:87" x14ac:dyDescent="0.25">
      <c r="CG10327" s="768"/>
      <c r="CH10327" s="768"/>
      <c r="CI10327" s="850"/>
    </row>
    <row r="10328" spans="85:87" x14ac:dyDescent="0.25">
      <c r="CG10328" s="768"/>
      <c r="CH10328" s="768"/>
      <c r="CI10328" s="850"/>
    </row>
    <row r="10329" spans="85:87" x14ac:dyDescent="0.25">
      <c r="CG10329" s="768"/>
      <c r="CH10329" s="768"/>
      <c r="CI10329" s="850"/>
    </row>
    <row r="10330" spans="85:87" x14ac:dyDescent="0.25">
      <c r="CG10330" s="768"/>
      <c r="CH10330" s="768"/>
      <c r="CI10330" s="850"/>
    </row>
    <row r="10331" spans="85:87" x14ac:dyDescent="0.25">
      <c r="CG10331" s="768"/>
      <c r="CH10331" s="768"/>
      <c r="CI10331" s="850"/>
    </row>
    <row r="10332" spans="85:87" x14ac:dyDescent="0.25">
      <c r="CG10332" s="768"/>
      <c r="CH10332" s="768"/>
      <c r="CI10332" s="850"/>
    </row>
    <row r="10333" spans="85:87" x14ac:dyDescent="0.25">
      <c r="CG10333" s="768"/>
      <c r="CH10333" s="768"/>
      <c r="CI10333" s="850"/>
    </row>
    <row r="10334" spans="85:87" x14ac:dyDescent="0.25">
      <c r="CG10334" s="768"/>
      <c r="CH10334" s="768"/>
      <c r="CI10334" s="850"/>
    </row>
    <row r="10335" spans="85:87" x14ac:dyDescent="0.25">
      <c r="CG10335" s="768"/>
      <c r="CH10335" s="768"/>
      <c r="CI10335" s="850"/>
    </row>
    <row r="10336" spans="85:87" x14ac:dyDescent="0.25">
      <c r="CG10336" s="768"/>
      <c r="CH10336" s="768"/>
      <c r="CI10336" s="850"/>
    </row>
    <row r="10337" spans="85:87" x14ac:dyDescent="0.25">
      <c r="CG10337" s="768"/>
      <c r="CH10337" s="768"/>
      <c r="CI10337" s="850"/>
    </row>
    <row r="10338" spans="85:87" x14ac:dyDescent="0.25">
      <c r="CG10338" s="768"/>
      <c r="CH10338" s="768"/>
      <c r="CI10338" s="850"/>
    </row>
    <row r="10339" spans="85:87" x14ac:dyDescent="0.25">
      <c r="CG10339" s="768"/>
      <c r="CH10339" s="768"/>
      <c r="CI10339" s="850"/>
    </row>
    <row r="10340" spans="85:87" x14ac:dyDescent="0.25">
      <c r="CG10340" s="768"/>
      <c r="CH10340" s="768"/>
      <c r="CI10340" s="850"/>
    </row>
    <row r="10341" spans="85:87" x14ac:dyDescent="0.25">
      <c r="CG10341" s="768"/>
      <c r="CH10341" s="768"/>
      <c r="CI10341" s="850"/>
    </row>
    <row r="10342" spans="85:87" x14ac:dyDescent="0.25">
      <c r="CG10342" s="768"/>
      <c r="CH10342" s="768"/>
      <c r="CI10342" s="850"/>
    </row>
    <row r="10343" spans="85:87" x14ac:dyDescent="0.25">
      <c r="CG10343" s="768"/>
      <c r="CH10343" s="768"/>
      <c r="CI10343" s="850"/>
    </row>
    <row r="10344" spans="85:87" x14ac:dyDescent="0.25">
      <c r="CG10344" s="768"/>
      <c r="CH10344" s="768"/>
      <c r="CI10344" s="850"/>
    </row>
    <row r="10345" spans="85:87" x14ac:dyDescent="0.25">
      <c r="CG10345" s="768"/>
      <c r="CH10345" s="768"/>
      <c r="CI10345" s="850"/>
    </row>
    <row r="10346" spans="85:87" x14ac:dyDescent="0.25">
      <c r="CG10346" s="768"/>
      <c r="CH10346" s="768"/>
      <c r="CI10346" s="850"/>
    </row>
    <row r="10347" spans="85:87" x14ac:dyDescent="0.25">
      <c r="CG10347" s="768"/>
      <c r="CH10347" s="768"/>
      <c r="CI10347" s="850"/>
    </row>
    <row r="10348" spans="85:87" x14ac:dyDescent="0.25">
      <c r="CG10348" s="768"/>
      <c r="CH10348" s="768"/>
      <c r="CI10348" s="850"/>
    </row>
    <row r="10349" spans="85:87" x14ac:dyDescent="0.25">
      <c r="CG10349" s="768"/>
      <c r="CH10349" s="768"/>
      <c r="CI10349" s="850"/>
    </row>
    <row r="10350" spans="85:87" x14ac:dyDescent="0.25">
      <c r="CG10350" s="768"/>
      <c r="CH10350" s="768"/>
      <c r="CI10350" s="850"/>
    </row>
    <row r="10351" spans="85:87" x14ac:dyDescent="0.25">
      <c r="CG10351" s="768"/>
      <c r="CH10351" s="768"/>
      <c r="CI10351" s="850"/>
    </row>
    <row r="10352" spans="85:87" x14ac:dyDescent="0.25">
      <c r="CG10352" s="768"/>
      <c r="CH10352" s="768"/>
      <c r="CI10352" s="850"/>
    </row>
    <row r="10353" spans="85:87" x14ac:dyDescent="0.25">
      <c r="CG10353" s="768"/>
      <c r="CH10353" s="768"/>
      <c r="CI10353" s="850"/>
    </row>
    <row r="10354" spans="85:87" x14ac:dyDescent="0.25">
      <c r="CG10354" s="768"/>
      <c r="CH10354" s="768"/>
      <c r="CI10354" s="850"/>
    </row>
    <row r="10355" spans="85:87" x14ac:dyDescent="0.25">
      <c r="CG10355" s="768"/>
      <c r="CH10355" s="768"/>
      <c r="CI10355" s="850"/>
    </row>
    <row r="10356" spans="85:87" x14ac:dyDescent="0.25">
      <c r="CG10356" s="768"/>
      <c r="CH10356" s="768"/>
      <c r="CI10356" s="850"/>
    </row>
    <row r="10357" spans="85:87" x14ac:dyDescent="0.25">
      <c r="CG10357" s="768"/>
      <c r="CH10357" s="768"/>
      <c r="CI10357" s="850"/>
    </row>
    <row r="10358" spans="85:87" x14ac:dyDescent="0.25">
      <c r="CG10358" s="768"/>
      <c r="CH10358" s="768"/>
      <c r="CI10358" s="850"/>
    </row>
    <row r="10359" spans="85:87" x14ac:dyDescent="0.25">
      <c r="CG10359" s="768"/>
      <c r="CH10359" s="768"/>
      <c r="CI10359" s="850"/>
    </row>
    <row r="10360" spans="85:87" x14ac:dyDescent="0.25">
      <c r="CG10360" s="768"/>
      <c r="CH10360" s="768"/>
      <c r="CI10360" s="850"/>
    </row>
    <row r="10361" spans="85:87" x14ac:dyDescent="0.25">
      <c r="CG10361" s="768"/>
      <c r="CH10361" s="768"/>
      <c r="CI10361" s="850"/>
    </row>
    <row r="10362" spans="85:87" x14ac:dyDescent="0.25">
      <c r="CG10362" s="768"/>
      <c r="CH10362" s="768"/>
      <c r="CI10362" s="850"/>
    </row>
    <row r="10363" spans="85:87" x14ac:dyDescent="0.25">
      <c r="CG10363" s="768"/>
      <c r="CH10363" s="768"/>
      <c r="CI10363" s="850"/>
    </row>
    <row r="10364" spans="85:87" x14ac:dyDescent="0.25">
      <c r="CG10364" s="768"/>
      <c r="CH10364" s="768"/>
      <c r="CI10364" s="850"/>
    </row>
    <row r="10365" spans="85:87" x14ac:dyDescent="0.25">
      <c r="CG10365" s="768"/>
      <c r="CH10365" s="768"/>
      <c r="CI10365" s="850"/>
    </row>
    <row r="10366" spans="85:87" x14ac:dyDescent="0.25">
      <c r="CG10366" s="768"/>
      <c r="CH10366" s="768"/>
      <c r="CI10366" s="850"/>
    </row>
    <row r="10367" spans="85:87" x14ac:dyDescent="0.25">
      <c r="CG10367" s="768"/>
      <c r="CH10367" s="768"/>
      <c r="CI10367" s="850"/>
    </row>
    <row r="10368" spans="85:87" x14ac:dyDescent="0.25">
      <c r="CG10368" s="768"/>
      <c r="CH10368" s="768"/>
      <c r="CI10368" s="850"/>
    </row>
    <row r="10369" spans="85:87" x14ac:dyDescent="0.25">
      <c r="CG10369" s="768"/>
      <c r="CH10369" s="768"/>
      <c r="CI10369" s="850"/>
    </row>
    <row r="10370" spans="85:87" x14ac:dyDescent="0.25">
      <c r="CG10370" s="768"/>
      <c r="CH10370" s="768"/>
      <c r="CI10370" s="850"/>
    </row>
    <row r="10371" spans="85:87" x14ac:dyDescent="0.25">
      <c r="CG10371" s="768"/>
      <c r="CH10371" s="768"/>
      <c r="CI10371" s="850"/>
    </row>
    <row r="10372" spans="85:87" x14ac:dyDescent="0.25">
      <c r="CG10372" s="768"/>
      <c r="CH10372" s="768"/>
      <c r="CI10372" s="850"/>
    </row>
    <row r="10373" spans="85:87" x14ac:dyDescent="0.25">
      <c r="CG10373" s="768"/>
      <c r="CH10373" s="768"/>
      <c r="CI10373" s="850"/>
    </row>
    <row r="10374" spans="85:87" x14ac:dyDescent="0.25">
      <c r="CG10374" s="768"/>
      <c r="CH10374" s="768"/>
      <c r="CI10374" s="850"/>
    </row>
    <row r="10375" spans="85:87" x14ac:dyDescent="0.25">
      <c r="CG10375" s="768"/>
      <c r="CH10375" s="768"/>
      <c r="CI10375" s="850"/>
    </row>
    <row r="10376" spans="85:87" x14ac:dyDescent="0.25">
      <c r="CG10376" s="768"/>
      <c r="CH10376" s="768"/>
      <c r="CI10376" s="850"/>
    </row>
    <row r="10377" spans="85:87" x14ac:dyDescent="0.25">
      <c r="CG10377" s="768"/>
      <c r="CH10377" s="768"/>
      <c r="CI10377" s="850"/>
    </row>
    <row r="10378" spans="85:87" x14ac:dyDescent="0.25">
      <c r="CG10378" s="768"/>
      <c r="CH10378" s="768"/>
      <c r="CI10378" s="850"/>
    </row>
    <row r="10379" spans="85:87" x14ac:dyDescent="0.25">
      <c r="CG10379" s="768"/>
      <c r="CH10379" s="768"/>
      <c r="CI10379" s="850"/>
    </row>
    <row r="10380" spans="85:87" x14ac:dyDescent="0.25">
      <c r="CG10380" s="768"/>
      <c r="CH10380" s="768"/>
      <c r="CI10380" s="850"/>
    </row>
    <row r="10381" spans="85:87" x14ac:dyDescent="0.25">
      <c r="CG10381" s="768"/>
      <c r="CH10381" s="768"/>
      <c r="CI10381" s="850"/>
    </row>
    <row r="10382" spans="85:87" x14ac:dyDescent="0.25">
      <c r="CG10382" s="768"/>
      <c r="CH10382" s="768"/>
      <c r="CI10382" s="850"/>
    </row>
    <row r="10383" spans="85:87" x14ac:dyDescent="0.25">
      <c r="CG10383" s="768"/>
      <c r="CH10383" s="768"/>
      <c r="CI10383" s="850"/>
    </row>
    <row r="10384" spans="85:87" x14ac:dyDescent="0.25">
      <c r="CG10384" s="768"/>
      <c r="CH10384" s="768"/>
      <c r="CI10384" s="850"/>
    </row>
    <row r="10385" spans="85:87" x14ac:dyDescent="0.25">
      <c r="CG10385" s="768"/>
      <c r="CH10385" s="768"/>
      <c r="CI10385" s="850"/>
    </row>
    <row r="10386" spans="85:87" x14ac:dyDescent="0.25">
      <c r="CG10386" s="768"/>
      <c r="CH10386" s="768"/>
      <c r="CI10386" s="850"/>
    </row>
    <row r="10387" spans="85:87" x14ac:dyDescent="0.25">
      <c r="CG10387" s="768"/>
      <c r="CH10387" s="768"/>
      <c r="CI10387" s="850"/>
    </row>
    <row r="10388" spans="85:87" x14ac:dyDescent="0.25">
      <c r="CG10388" s="768"/>
      <c r="CH10388" s="768"/>
      <c r="CI10388" s="850"/>
    </row>
    <row r="10389" spans="85:87" x14ac:dyDescent="0.25">
      <c r="CG10389" s="768"/>
      <c r="CH10389" s="768"/>
      <c r="CI10389" s="850"/>
    </row>
    <row r="10390" spans="85:87" x14ac:dyDescent="0.25">
      <c r="CG10390" s="768"/>
      <c r="CH10390" s="768"/>
      <c r="CI10390" s="850"/>
    </row>
    <row r="10391" spans="85:87" x14ac:dyDescent="0.25">
      <c r="CG10391" s="768"/>
      <c r="CH10391" s="768"/>
      <c r="CI10391" s="850"/>
    </row>
    <row r="10392" spans="85:87" x14ac:dyDescent="0.25">
      <c r="CG10392" s="768"/>
      <c r="CH10392" s="768"/>
      <c r="CI10392" s="850"/>
    </row>
    <row r="10393" spans="85:87" x14ac:dyDescent="0.25">
      <c r="CG10393" s="768"/>
      <c r="CH10393" s="768"/>
      <c r="CI10393" s="850"/>
    </row>
    <row r="10394" spans="85:87" x14ac:dyDescent="0.25">
      <c r="CG10394" s="768"/>
      <c r="CH10394" s="768"/>
      <c r="CI10394" s="850"/>
    </row>
    <row r="10395" spans="85:87" x14ac:dyDescent="0.25">
      <c r="CG10395" s="768"/>
      <c r="CH10395" s="768"/>
      <c r="CI10395" s="850"/>
    </row>
    <row r="10396" spans="85:87" x14ac:dyDescent="0.25">
      <c r="CG10396" s="768"/>
      <c r="CH10396" s="768"/>
      <c r="CI10396" s="850"/>
    </row>
    <row r="10397" spans="85:87" x14ac:dyDescent="0.25">
      <c r="CG10397" s="768"/>
      <c r="CH10397" s="768"/>
      <c r="CI10397" s="850"/>
    </row>
    <row r="10398" spans="85:87" x14ac:dyDescent="0.25">
      <c r="CG10398" s="768"/>
      <c r="CH10398" s="768"/>
      <c r="CI10398" s="850"/>
    </row>
    <row r="10399" spans="85:87" x14ac:dyDescent="0.25">
      <c r="CG10399" s="768"/>
      <c r="CH10399" s="768"/>
      <c r="CI10399" s="850"/>
    </row>
    <row r="10400" spans="85:87" x14ac:dyDescent="0.25">
      <c r="CG10400" s="768"/>
      <c r="CH10400" s="768"/>
      <c r="CI10400" s="850"/>
    </row>
    <row r="10401" spans="85:87" x14ac:dyDescent="0.25">
      <c r="CG10401" s="768"/>
      <c r="CH10401" s="768"/>
      <c r="CI10401" s="850"/>
    </row>
    <row r="10402" spans="85:87" x14ac:dyDescent="0.25">
      <c r="CG10402" s="768"/>
      <c r="CH10402" s="768"/>
      <c r="CI10402" s="850"/>
    </row>
    <row r="10403" spans="85:87" x14ac:dyDescent="0.25">
      <c r="CG10403" s="768"/>
      <c r="CH10403" s="768"/>
      <c r="CI10403" s="850"/>
    </row>
    <row r="10404" spans="85:87" x14ac:dyDescent="0.25">
      <c r="CG10404" s="768"/>
      <c r="CH10404" s="768"/>
      <c r="CI10404" s="850"/>
    </row>
    <row r="10405" spans="85:87" x14ac:dyDescent="0.25">
      <c r="CG10405" s="768"/>
      <c r="CH10405" s="768"/>
      <c r="CI10405" s="850"/>
    </row>
    <row r="10406" spans="85:87" x14ac:dyDescent="0.25">
      <c r="CG10406" s="768"/>
      <c r="CH10406" s="768"/>
      <c r="CI10406" s="850"/>
    </row>
    <row r="10407" spans="85:87" x14ac:dyDescent="0.25">
      <c r="CG10407" s="768"/>
      <c r="CH10407" s="768"/>
      <c r="CI10407" s="850"/>
    </row>
    <row r="10408" spans="85:87" x14ac:dyDescent="0.25">
      <c r="CG10408" s="768"/>
      <c r="CH10408" s="768"/>
      <c r="CI10408" s="850"/>
    </row>
    <row r="10409" spans="85:87" x14ac:dyDescent="0.25">
      <c r="CG10409" s="768"/>
      <c r="CH10409" s="768"/>
      <c r="CI10409" s="850"/>
    </row>
    <row r="10410" spans="85:87" x14ac:dyDescent="0.25">
      <c r="CG10410" s="768"/>
      <c r="CH10410" s="768"/>
      <c r="CI10410" s="850"/>
    </row>
    <row r="10411" spans="85:87" x14ac:dyDescent="0.25">
      <c r="CG10411" s="768"/>
      <c r="CH10411" s="768"/>
      <c r="CI10411" s="850"/>
    </row>
    <row r="10412" spans="85:87" x14ac:dyDescent="0.25">
      <c r="CG10412" s="768"/>
      <c r="CH10412" s="768"/>
      <c r="CI10412" s="850"/>
    </row>
    <row r="10413" spans="85:87" x14ac:dyDescent="0.25">
      <c r="CG10413" s="768"/>
      <c r="CH10413" s="768"/>
      <c r="CI10413" s="850"/>
    </row>
    <row r="10414" spans="85:87" x14ac:dyDescent="0.25">
      <c r="CG10414" s="768"/>
      <c r="CH10414" s="768"/>
      <c r="CI10414" s="850"/>
    </row>
    <row r="10415" spans="85:87" x14ac:dyDescent="0.25">
      <c r="CG10415" s="768"/>
      <c r="CH10415" s="768"/>
      <c r="CI10415" s="850"/>
    </row>
    <row r="10416" spans="85:87" x14ac:dyDescent="0.25">
      <c r="CG10416" s="768"/>
      <c r="CH10416" s="768"/>
      <c r="CI10416" s="850"/>
    </row>
    <row r="10417" spans="85:87" x14ac:dyDescent="0.25">
      <c r="CG10417" s="768"/>
      <c r="CH10417" s="768"/>
      <c r="CI10417" s="850"/>
    </row>
    <row r="10418" spans="85:87" x14ac:dyDescent="0.25">
      <c r="CG10418" s="768"/>
      <c r="CH10418" s="768"/>
      <c r="CI10418" s="850"/>
    </row>
    <row r="10419" spans="85:87" x14ac:dyDescent="0.25">
      <c r="CG10419" s="768"/>
      <c r="CH10419" s="768"/>
      <c r="CI10419" s="850"/>
    </row>
    <row r="10420" spans="85:87" x14ac:dyDescent="0.25">
      <c r="CG10420" s="768"/>
      <c r="CH10420" s="768"/>
      <c r="CI10420" s="850"/>
    </row>
    <row r="10421" spans="85:87" x14ac:dyDescent="0.25">
      <c r="CG10421" s="768"/>
      <c r="CH10421" s="768"/>
      <c r="CI10421" s="850"/>
    </row>
    <row r="10422" spans="85:87" x14ac:dyDescent="0.25">
      <c r="CG10422" s="768"/>
      <c r="CH10422" s="768"/>
      <c r="CI10422" s="850"/>
    </row>
    <row r="10423" spans="85:87" x14ac:dyDescent="0.25">
      <c r="CG10423" s="768"/>
      <c r="CH10423" s="768"/>
      <c r="CI10423" s="850"/>
    </row>
    <row r="10424" spans="85:87" x14ac:dyDescent="0.25">
      <c r="CG10424" s="768"/>
      <c r="CH10424" s="768"/>
      <c r="CI10424" s="850"/>
    </row>
    <row r="10425" spans="85:87" x14ac:dyDescent="0.25">
      <c r="CG10425" s="768"/>
      <c r="CH10425" s="768"/>
      <c r="CI10425" s="850"/>
    </row>
    <row r="10426" spans="85:87" x14ac:dyDescent="0.25">
      <c r="CG10426" s="768"/>
      <c r="CH10426" s="768"/>
      <c r="CI10426" s="850"/>
    </row>
    <row r="10427" spans="85:87" x14ac:dyDescent="0.25">
      <c r="CG10427" s="768"/>
      <c r="CH10427" s="768"/>
      <c r="CI10427" s="850"/>
    </row>
    <row r="10428" spans="85:87" x14ac:dyDescent="0.25">
      <c r="CG10428" s="768"/>
      <c r="CH10428" s="768"/>
      <c r="CI10428" s="850"/>
    </row>
    <row r="10429" spans="85:87" x14ac:dyDescent="0.25">
      <c r="CG10429" s="768"/>
      <c r="CH10429" s="768"/>
      <c r="CI10429" s="850"/>
    </row>
    <row r="10430" spans="85:87" x14ac:dyDescent="0.25">
      <c r="CG10430" s="768"/>
      <c r="CH10430" s="768"/>
      <c r="CI10430" s="850"/>
    </row>
    <row r="10431" spans="85:87" x14ac:dyDescent="0.25">
      <c r="CG10431" s="768"/>
      <c r="CH10431" s="768"/>
      <c r="CI10431" s="850"/>
    </row>
    <row r="10432" spans="85:87" x14ac:dyDescent="0.25">
      <c r="CG10432" s="768"/>
      <c r="CH10432" s="768"/>
      <c r="CI10432" s="850"/>
    </row>
    <row r="10433" spans="85:87" x14ac:dyDescent="0.25">
      <c r="CG10433" s="768"/>
      <c r="CH10433" s="768"/>
      <c r="CI10433" s="850"/>
    </row>
    <row r="10434" spans="85:87" x14ac:dyDescent="0.25">
      <c r="CG10434" s="768"/>
      <c r="CH10434" s="768"/>
      <c r="CI10434" s="850"/>
    </row>
    <row r="10435" spans="85:87" x14ac:dyDescent="0.25">
      <c r="CG10435" s="768"/>
      <c r="CH10435" s="768"/>
      <c r="CI10435" s="850"/>
    </row>
    <row r="10436" spans="85:87" x14ac:dyDescent="0.25">
      <c r="CG10436" s="768"/>
      <c r="CH10436" s="768"/>
      <c r="CI10436" s="850"/>
    </row>
    <row r="10437" spans="85:87" x14ac:dyDescent="0.25">
      <c r="CG10437" s="768"/>
      <c r="CH10437" s="768"/>
      <c r="CI10437" s="850"/>
    </row>
    <row r="10438" spans="85:87" x14ac:dyDescent="0.25">
      <c r="CG10438" s="768"/>
      <c r="CH10438" s="768"/>
      <c r="CI10438" s="850"/>
    </row>
    <row r="10439" spans="85:87" x14ac:dyDescent="0.25">
      <c r="CG10439" s="768"/>
      <c r="CH10439" s="768"/>
      <c r="CI10439" s="850"/>
    </row>
    <row r="10440" spans="85:87" x14ac:dyDescent="0.25">
      <c r="CG10440" s="768"/>
      <c r="CH10440" s="768"/>
      <c r="CI10440" s="850"/>
    </row>
    <row r="10441" spans="85:87" x14ac:dyDescent="0.25">
      <c r="CG10441" s="768"/>
      <c r="CH10441" s="768"/>
      <c r="CI10441" s="850"/>
    </row>
    <row r="10442" spans="85:87" x14ac:dyDescent="0.25">
      <c r="CG10442" s="768"/>
      <c r="CH10442" s="768"/>
      <c r="CI10442" s="850"/>
    </row>
    <row r="10443" spans="85:87" x14ac:dyDescent="0.25">
      <c r="CG10443" s="768"/>
      <c r="CH10443" s="768"/>
      <c r="CI10443" s="850"/>
    </row>
    <row r="10444" spans="85:87" x14ac:dyDescent="0.25">
      <c r="CG10444" s="768"/>
      <c r="CH10444" s="768"/>
      <c r="CI10444" s="850"/>
    </row>
    <row r="10445" spans="85:87" x14ac:dyDescent="0.25">
      <c r="CG10445" s="768"/>
      <c r="CH10445" s="768"/>
      <c r="CI10445" s="850"/>
    </row>
    <row r="10446" spans="85:87" x14ac:dyDescent="0.25">
      <c r="CG10446" s="768"/>
      <c r="CH10446" s="768"/>
      <c r="CI10446" s="850"/>
    </row>
    <row r="10447" spans="85:87" x14ac:dyDescent="0.25">
      <c r="CG10447" s="768"/>
      <c r="CH10447" s="768"/>
      <c r="CI10447" s="850"/>
    </row>
    <row r="10448" spans="85:87" x14ac:dyDescent="0.25">
      <c r="CG10448" s="768"/>
      <c r="CH10448" s="768"/>
      <c r="CI10448" s="850"/>
    </row>
    <row r="10449" spans="85:87" x14ac:dyDescent="0.25">
      <c r="CG10449" s="768"/>
      <c r="CH10449" s="768"/>
      <c r="CI10449" s="850"/>
    </row>
    <row r="10450" spans="85:87" x14ac:dyDescent="0.25">
      <c r="CG10450" s="768"/>
      <c r="CH10450" s="768"/>
      <c r="CI10450" s="850"/>
    </row>
    <row r="10451" spans="85:87" x14ac:dyDescent="0.25">
      <c r="CG10451" s="768"/>
      <c r="CH10451" s="768"/>
      <c r="CI10451" s="850"/>
    </row>
    <row r="10452" spans="85:87" x14ac:dyDescent="0.25">
      <c r="CG10452" s="768"/>
      <c r="CH10452" s="768"/>
      <c r="CI10452" s="850"/>
    </row>
    <row r="10453" spans="85:87" x14ac:dyDescent="0.25">
      <c r="CG10453" s="768"/>
      <c r="CH10453" s="768"/>
      <c r="CI10453" s="850"/>
    </row>
    <row r="10454" spans="85:87" x14ac:dyDescent="0.25">
      <c r="CG10454" s="768"/>
      <c r="CH10454" s="768"/>
      <c r="CI10454" s="850"/>
    </row>
    <row r="10455" spans="85:87" x14ac:dyDescent="0.25">
      <c r="CG10455" s="768"/>
      <c r="CH10455" s="768"/>
      <c r="CI10455" s="850"/>
    </row>
    <row r="10456" spans="85:87" x14ac:dyDescent="0.25">
      <c r="CG10456" s="768"/>
      <c r="CH10456" s="768"/>
      <c r="CI10456" s="850"/>
    </row>
    <row r="10457" spans="85:87" x14ac:dyDescent="0.25">
      <c r="CG10457" s="768"/>
      <c r="CH10457" s="768"/>
      <c r="CI10457" s="850"/>
    </row>
    <row r="10458" spans="85:87" x14ac:dyDescent="0.25">
      <c r="CG10458" s="768"/>
      <c r="CH10458" s="768"/>
      <c r="CI10458" s="850"/>
    </row>
    <row r="10459" spans="85:87" x14ac:dyDescent="0.25">
      <c r="CG10459" s="768"/>
      <c r="CH10459" s="768"/>
      <c r="CI10459" s="850"/>
    </row>
    <row r="10460" spans="85:87" x14ac:dyDescent="0.25">
      <c r="CG10460" s="768"/>
      <c r="CH10460" s="768"/>
      <c r="CI10460" s="850"/>
    </row>
    <row r="10461" spans="85:87" x14ac:dyDescent="0.25">
      <c r="CG10461" s="768"/>
      <c r="CH10461" s="768"/>
      <c r="CI10461" s="850"/>
    </row>
    <row r="10462" spans="85:87" x14ac:dyDescent="0.25">
      <c r="CG10462" s="768"/>
      <c r="CH10462" s="768"/>
      <c r="CI10462" s="850"/>
    </row>
    <row r="10463" spans="85:87" x14ac:dyDescent="0.25">
      <c r="CG10463" s="768"/>
      <c r="CH10463" s="768"/>
      <c r="CI10463" s="850"/>
    </row>
    <row r="10464" spans="85:87" x14ac:dyDescent="0.25">
      <c r="CG10464" s="768"/>
      <c r="CH10464" s="768"/>
      <c r="CI10464" s="850"/>
    </row>
    <row r="10465" spans="85:87" x14ac:dyDescent="0.25">
      <c r="CG10465" s="768"/>
      <c r="CH10465" s="768"/>
      <c r="CI10465" s="850"/>
    </row>
    <row r="10466" spans="85:87" x14ac:dyDescent="0.25">
      <c r="CG10466" s="768"/>
      <c r="CH10466" s="768"/>
      <c r="CI10466" s="850"/>
    </row>
    <row r="10467" spans="85:87" x14ac:dyDescent="0.25">
      <c r="CG10467" s="768"/>
      <c r="CH10467" s="768"/>
      <c r="CI10467" s="850"/>
    </row>
    <row r="10468" spans="85:87" x14ac:dyDescent="0.25">
      <c r="CG10468" s="768"/>
      <c r="CH10468" s="768"/>
      <c r="CI10468" s="850"/>
    </row>
    <row r="10469" spans="85:87" x14ac:dyDescent="0.25">
      <c r="CG10469" s="768"/>
      <c r="CH10469" s="768"/>
      <c r="CI10469" s="850"/>
    </row>
    <row r="10470" spans="85:87" x14ac:dyDescent="0.25">
      <c r="CG10470" s="768"/>
      <c r="CH10470" s="768"/>
      <c r="CI10470" s="850"/>
    </row>
    <row r="10471" spans="85:87" x14ac:dyDescent="0.25">
      <c r="CG10471" s="768"/>
      <c r="CH10471" s="768"/>
      <c r="CI10471" s="850"/>
    </row>
    <row r="10472" spans="85:87" x14ac:dyDescent="0.25">
      <c r="CG10472" s="768"/>
      <c r="CH10472" s="768"/>
      <c r="CI10472" s="850"/>
    </row>
    <row r="10473" spans="85:87" x14ac:dyDescent="0.25">
      <c r="CG10473" s="768"/>
      <c r="CH10473" s="768"/>
      <c r="CI10473" s="850"/>
    </row>
    <row r="10474" spans="85:87" x14ac:dyDescent="0.25">
      <c r="CG10474" s="768"/>
      <c r="CH10474" s="768"/>
      <c r="CI10474" s="850"/>
    </row>
    <row r="10475" spans="85:87" x14ac:dyDescent="0.25">
      <c r="CG10475" s="768"/>
      <c r="CH10475" s="768"/>
      <c r="CI10475" s="850"/>
    </row>
    <row r="10476" spans="85:87" x14ac:dyDescent="0.25">
      <c r="CG10476" s="768"/>
      <c r="CH10476" s="768"/>
      <c r="CI10476" s="850"/>
    </row>
    <row r="10477" spans="85:87" x14ac:dyDescent="0.25">
      <c r="CG10477" s="768"/>
      <c r="CH10477" s="768"/>
      <c r="CI10477" s="850"/>
    </row>
    <row r="10478" spans="85:87" x14ac:dyDescent="0.25">
      <c r="CG10478" s="768"/>
      <c r="CH10478" s="768"/>
      <c r="CI10478" s="850"/>
    </row>
    <row r="10479" spans="85:87" x14ac:dyDescent="0.25">
      <c r="CG10479" s="768"/>
      <c r="CH10479" s="768"/>
      <c r="CI10479" s="850"/>
    </row>
    <row r="10480" spans="85:87" x14ac:dyDescent="0.25">
      <c r="CG10480" s="768"/>
      <c r="CH10480" s="768"/>
      <c r="CI10480" s="850"/>
    </row>
    <row r="10481" spans="85:87" x14ac:dyDescent="0.25">
      <c r="CG10481" s="768"/>
      <c r="CH10481" s="768"/>
      <c r="CI10481" s="850"/>
    </row>
    <row r="10482" spans="85:87" x14ac:dyDescent="0.25">
      <c r="CG10482" s="768"/>
      <c r="CH10482" s="768"/>
      <c r="CI10482" s="850"/>
    </row>
    <row r="10483" spans="85:87" x14ac:dyDescent="0.25">
      <c r="CG10483" s="768"/>
      <c r="CH10483" s="768"/>
      <c r="CI10483" s="850"/>
    </row>
    <row r="10484" spans="85:87" x14ac:dyDescent="0.25">
      <c r="CG10484" s="768"/>
      <c r="CH10484" s="768"/>
      <c r="CI10484" s="850"/>
    </row>
    <row r="10485" spans="85:87" x14ac:dyDescent="0.25">
      <c r="CG10485" s="768"/>
      <c r="CH10485" s="768"/>
      <c r="CI10485" s="850"/>
    </row>
    <row r="10486" spans="85:87" x14ac:dyDescent="0.25">
      <c r="CG10486" s="768"/>
      <c r="CH10486" s="768"/>
      <c r="CI10486" s="850"/>
    </row>
    <row r="10487" spans="85:87" x14ac:dyDescent="0.25">
      <c r="CG10487" s="768"/>
      <c r="CH10487" s="768"/>
      <c r="CI10487" s="850"/>
    </row>
    <row r="10488" spans="85:87" x14ac:dyDescent="0.25">
      <c r="CG10488" s="768"/>
      <c r="CH10488" s="768"/>
      <c r="CI10488" s="850"/>
    </row>
    <row r="10489" spans="85:87" x14ac:dyDescent="0.25">
      <c r="CG10489" s="768"/>
      <c r="CH10489" s="768"/>
      <c r="CI10489" s="850"/>
    </row>
    <row r="10490" spans="85:87" x14ac:dyDescent="0.25">
      <c r="CG10490" s="768"/>
      <c r="CH10490" s="768"/>
      <c r="CI10490" s="850"/>
    </row>
    <row r="10491" spans="85:87" x14ac:dyDescent="0.25">
      <c r="CG10491" s="768"/>
      <c r="CH10491" s="768"/>
      <c r="CI10491" s="850"/>
    </row>
    <row r="10492" spans="85:87" x14ac:dyDescent="0.25">
      <c r="CG10492" s="768"/>
      <c r="CH10492" s="768"/>
      <c r="CI10492" s="850"/>
    </row>
    <row r="10493" spans="85:87" x14ac:dyDescent="0.25">
      <c r="CG10493" s="768"/>
      <c r="CH10493" s="768"/>
      <c r="CI10493" s="850"/>
    </row>
    <row r="10494" spans="85:87" x14ac:dyDescent="0.25">
      <c r="CG10494" s="768"/>
      <c r="CH10494" s="768"/>
      <c r="CI10494" s="850"/>
    </row>
    <row r="10495" spans="85:87" x14ac:dyDescent="0.25">
      <c r="CG10495" s="768"/>
      <c r="CH10495" s="768"/>
      <c r="CI10495" s="850"/>
    </row>
    <row r="10496" spans="85:87" x14ac:dyDescent="0.25">
      <c r="CG10496" s="768"/>
      <c r="CH10496" s="768"/>
      <c r="CI10496" s="850"/>
    </row>
    <row r="10497" spans="85:87" x14ac:dyDescent="0.25">
      <c r="CG10497" s="768"/>
      <c r="CH10497" s="768"/>
      <c r="CI10497" s="850"/>
    </row>
    <row r="10498" spans="85:87" x14ac:dyDescent="0.25">
      <c r="CG10498" s="768"/>
      <c r="CH10498" s="768"/>
      <c r="CI10498" s="850"/>
    </row>
    <row r="10499" spans="85:87" x14ac:dyDescent="0.25">
      <c r="CG10499" s="768"/>
      <c r="CH10499" s="768"/>
      <c r="CI10499" s="850"/>
    </row>
    <row r="10500" spans="85:87" x14ac:dyDescent="0.25">
      <c r="CG10500" s="768"/>
      <c r="CH10500" s="768"/>
      <c r="CI10500" s="850"/>
    </row>
    <row r="10501" spans="85:87" x14ac:dyDescent="0.25">
      <c r="CG10501" s="768"/>
      <c r="CH10501" s="768"/>
      <c r="CI10501" s="850"/>
    </row>
    <row r="10502" spans="85:87" x14ac:dyDescent="0.25">
      <c r="CG10502" s="768"/>
      <c r="CH10502" s="768"/>
      <c r="CI10502" s="850"/>
    </row>
    <row r="10503" spans="85:87" x14ac:dyDescent="0.25">
      <c r="CG10503" s="768"/>
      <c r="CH10503" s="768"/>
      <c r="CI10503" s="850"/>
    </row>
    <row r="10504" spans="85:87" x14ac:dyDescent="0.25">
      <c r="CG10504" s="768"/>
      <c r="CH10504" s="768"/>
      <c r="CI10504" s="850"/>
    </row>
    <row r="10505" spans="85:87" x14ac:dyDescent="0.25">
      <c r="CG10505" s="768"/>
      <c r="CH10505" s="768"/>
      <c r="CI10505" s="850"/>
    </row>
    <row r="10506" spans="85:87" x14ac:dyDescent="0.25">
      <c r="CG10506" s="768"/>
      <c r="CH10506" s="768"/>
      <c r="CI10506" s="850"/>
    </row>
    <row r="10507" spans="85:87" x14ac:dyDescent="0.25">
      <c r="CG10507" s="768"/>
      <c r="CH10507" s="768"/>
      <c r="CI10507" s="850"/>
    </row>
    <row r="10508" spans="85:87" x14ac:dyDescent="0.25">
      <c r="CG10508" s="768"/>
      <c r="CH10508" s="768"/>
      <c r="CI10508" s="850"/>
    </row>
    <row r="10509" spans="85:87" x14ac:dyDescent="0.25">
      <c r="CG10509" s="768"/>
      <c r="CH10509" s="768"/>
      <c r="CI10509" s="850"/>
    </row>
    <row r="10510" spans="85:87" x14ac:dyDescent="0.25">
      <c r="CG10510" s="768"/>
      <c r="CH10510" s="768"/>
      <c r="CI10510" s="850"/>
    </row>
    <row r="10511" spans="85:87" x14ac:dyDescent="0.25">
      <c r="CG10511" s="768"/>
      <c r="CH10511" s="768"/>
      <c r="CI10511" s="850"/>
    </row>
    <row r="10512" spans="85:87" x14ac:dyDescent="0.25">
      <c r="CG10512" s="768"/>
      <c r="CH10512" s="768"/>
      <c r="CI10512" s="850"/>
    </row>
    <row r="10513" spans="85:87" x14ac:dyDescent="0.25">
      <c r="CG10513" s="768"/>
      <c r="CH10513" s="768"/>
      <c r="CI10513" s="850"/>
    </row>
    <row r="10514" spans="85:87" x14ac:dyDescent="0.25">
      <c r="CG10514" s="768"/>
      <c r="CH10514" s="768"/>
      <c r="CI10514" s="850"/>
    </row>
    <row r="10515" spans="85:87" x14ac:dyDescent="0.25">
      <c r="CG10515" s="768"/>
      <c r="CH10515" s="768"/>
      <c r="CI10515" s="850"/>
    </row>
    <row r="10516" spans="85:87" x14ac:dyDescent="0.25">
      <c r="CG10516" s="768"/>
      <c r="CH10516" s="768"/>
      <c r="CI10516" s="850"/>
    </row>
    <row r="10517" spans="85:87" x14ac:dyDescent="0.25">
      <c r="CG10517" s="768"/>
      <c r="CH10517" s="768"/>
      <c r="CI10517" s="850"/>
    </row>
    <row r="10518" spans="85:87" x14ac:dyDescent="0.25">
      <c r="CG10518" s="768"/>
      <c r="CH10518" s="768"/>
      <c r="CI10518" s="850"/>
    </row>
    <row r="10519" spans="85:87" x14ac:dyDescent="0.25">
      <c r="CG10519" s="768"/>
      <c r="CH10519" s="768"/>
      <c r="CI10519" s="850"/>
    </row>
    <row r="10520" spans="85:87" x14ac:dyDescent="0.25">
      <c r="CG10520" s="768"/>
      <c r="CH10520" s="768"/>
      <c r="CI10520" s="850"/>
    </row>
    <row r="10521" spans="85:87" x14ac:dyDescent="0.25">
      <c r="CG10521" s="768"/>
      <c r="CH10521" s="768"/>
      <c r="CI10521" s="850"/>
    </row>
    <row r="10522" spans="85:87" x14ac:dyDescent="0.25">
      <c r="CG10522" s="768"/>
      <c r="CH10522" s="768"/>
      <c r="CI10522" s="850"/>
    </row>
    <row r="10523" spans="85:87" x14ac:dyDescent="0.25">
      <c r="CG10523" s="768"/>
      <c r="CH10523" s="768"/>
      <c r="CI10523" s="850"/>
    </row>
    <row r="10524" spans="85:87" x14ac:dyDescent="0.25">
      <c r="CG10524" s="768"/>
      <c r="CH10524" s="768"/>
      <c r="CI10524" s="850"/>
    </row>
    <row r="10525" spans="85:87" x14ac:dyDescent="0.25">
      <c r="CG10525" s="768"/>
      <c r="CH10525" s="768"/>
      <c r="CI10525" s="850"/>
    </row>
    <row r="10526" spans="85:87" x14ac:dyDescent="0.25">
      <c r="CG10526" s="768"/>
      <c r="CH10526" s="768"/>
      <c r="CI10526" s="850"/>
    </row>
    <row r="10527" spans="85:87" x14ac:dyDescent="0.25">
      <c r="CG10527" s="768"/>
      <c r="CH10527" s="768"/>
      <c r="CI10527" s="850"/>
    </row>
    <row r="10528" spans="85:87" x14ac:dyDescent="0.25">
      <c r="CG10528" s="768"/>
      <c r="CH10528" s="768"/>
      <c r="CI10528" s="850"/>
    </row>
    <row r="10529" spans="85:87" x14ac:dyDescent="0.25">
      <c r="CG10529" s="768"/>
      <c r="CH10529" s="768"/>
      <c r="CI10529" s="850"/>
    </row>
    <row r="10530" spans="85:87" x14ac:dyDescent="0.25">
      <c r="CG10530" s="768"/>
      <c r="CH10530" s="768"/>
      <c r="CI10530" s="850"/>
    </row>
    <row r="10531" spans="85:87" x14ac:dyDescent="0.25">
      <c r="CG10531" s="768"/>
      <c r="CH10531" s="768"/>
      <c r="CI10531" s="850"/>
    </row>
    <row r="10532" spans="85:87" x14ac:dyDescent="0.25">
      <c r="CG10532" s="768"/>
      <c r="CH10532" s="768"/>
      <c r="CI10532" s="850"/>
    </row>
    <row r="10533" spans="85:87" x14ac:dyDescent="0.25">
      <c r="CG10533" s="768"/>
      <c r="CH10533" s="768"/>
      <c r="CI10533" s="850"/>
    </row>
    <row r="10534" spans="85:87" x14ac:dyDescent="0.25">
      <c r="CG10534" s="768"/>
      <c r="CH10534" s="768"/>
      <c r="CI10534" s="850"/>
    </row>
    <row r="10535" spans="85:87" x14ac:dyDescent="0.25">
      <c r="CG10535" s="768"/>
      <c r="CH10535" s="768"/>
      <c r="CI10535" s="850"/>
    </row>
    <row r="10536" spans="85:87" x14ac:dyDescent="0.25">
      <c r="CG10536" s="768"/>
      <c r="CH10536" s="768"/>
      <c r="CI10536" s="850"/>
    </row>
    <row r="10537" spans="85:87" x14ac:dyDescent="0.25">
      <c r="CG10537" s="768"/>
      <c r="CH10537" s="768"/>
      <c r="CI10537" s="850"/>
    </row>
    <row r="10538" spans="85:87" x14ac:dyDescent="0.25">
      <c r="CG10538" s="768"/>
      <c r="CH10538" s="768"/>
      <c r="CI10538" s="850"/>
    </row>
    <row r="10539" spans="85:87" x14ac:dyDescent="0.25">
      <c r="CG10539" s="768"/>
      <c r="CH10539" s="768"/>
      <c r="CI10539" s="850"/>
    </row>
    <row r="10540" spans="85:87" x14ac:dyDescent="0.25">
      <c r="CG10540" s="768"/>
      <c r="CH10540" s="768"/>
      <c r="CI10540" s="850"/>
    </row>
    <row r="10541" spans="85:87" x14ac:dyDescent="0.25">
      <c r="CG10541" s="768"/>
      <c r="CH10541" s="768"/>
      <c r="CI10541" s="850"/>
    </row>
    <row r="10542" spans="85:87" x14ac:dyDescent="0.25">
      <c r="CG10542" s="768"/>
      <c r="CH10542" s="768"/>
      <c r="CI10542" s="850"/>
    </row>
    <row r="10543" spans="85:87" x14ac:dyDescent="0.25">
      <c r="CG10543" s="768"/>
      <c r="CH10543" s="768"/>
      <c r="CI10543" s="850"/>
    </row>
    <row r="10544" spans="85:87" x14ac:dyDescent="0.25">
      <c r="CG10544" s="768"/>
      <c r="CH10544" s="768"/>
      <c r="CI10544" s="850"/>
    </row>
    <row r="10545" spans="85:87" x14ac:dyDescent="0.25">
      <c r="CG10545" s="768"/>
      <c r="CH10545" s="768"/>
      <c r="CI10545" s="850"/>
    </row>
    <row r="10546" spans="85:87" x14ac:dyDescent="0.25">
      <c r="CG10546" s="768"/>
      <c r="CH10546" s="768"/>
      <c r="CI10546" s="850"/>
    </row>
    <row r="10547" spans="85:87" x14ac:dyDescent="0.25">
      <c r="CG10547" s="768"/>
      <c r="CH10547" s="768"/>
      <c r="CI10547" s="850"/>
    </row>
    <row r="10548" spans="85:87" x14ac:dyDescent="0.25">
      <c r="CG10548" s="768"/>
      <c r="CH10548" s="768"/>
      <c r="CI10548" s="850"/>
    </row>
    <row r="10549" spans="85:87" x14ac:dyDescent="0.25">
      <c r="CG10549" s="768"/>
      <c r="CH10549" s="768"/>
      <c r="CI10549" s="850"/>
    </row>
    <row r="10550" spans="85:87" x14ac:dyDescent="0.25">
      <c r="CG10550" s="768"/>
      <c r="CH10550" s="768"/>
      <c r="CI10550" s="850"/>
    </row>
    <row r="10551" spans="85:87" x14ac:dyDescent="0.25">
      <c r="CG10551" s="768"/>
      <c r="CH10551" s="768"/>
      <c r="CI10551" s="850"/>
    </row>
    <row r="10552" spans="85:87" x14ac:dyDescent="0.25">
      <c r="CG10552" s="768"/>
      <c r="CH10552" s="768"/>
      <c r="CI10552" s="850"/>
    </row>
    <row r="10553" spans="85:87" x14ac:dyDescent="0.25">
      <c r="CG10553" s="768"/>
      <c r="CH10553" s="768"/>
      <c r="CI10553" s="850"/>
    </row>
    <row r="10554" spans="85:87" x14ac:dyDescent="0.25">
      <c r="CG10554" s="768"/>
      <c r="CH10554" s="768"/>
      <c r="CI10554" s="850"/>
    </row>
    <row r="10555" spans="85:87" x14ac:dyDescent="0.25">
      <c r="CG10555" s="768"/>
      <c r="CH10555" s="768"/>
      <c r="CI10555" s="850"/>
    </row>
    <row r="10556" spans="85:87" x14ac:dyDescent="0.25">
      <c r="CG10556" s="768"/>
      <c r="CH10556" s="768"/>
      <c r="CI10556" s="850"/>
    </row>
    <row r="10557" spans="85:87" x14ac:dyDescent="0.25">
      <c r="CG10557" s="768"/>
      <c r="CH10557" s="768"/>
      <c r="CI10557" s="850"/>
    </row>
    <row r="10558" spans="85:87" x14ac:dyDescent="0.25">
      <c r="CG10558" s="768"/>
      <c r="CH10558" s="768"/>
      <c r="CI10558" s="850"/>
    </row>
    <row r="10559" spans="85:87" x14ac:dyDescent="0.25">
      <c r="CG10559" s="768"/>
      <c r="CH10559" s="768"/>
      <c r="CI10559" s="850"/>
    </row>
    <row r="10560" spans="85:87" x14ac:dyDescent="0.25">
      <c r="CG10560" s="768"/>
      <c r="CH10560" s="768"/>
      <c r="CI10560" s="850"/>
    </row>
    <row r="10561" spans="85:87" x14ac:dyDescent="0.25">
      <c r="CG10561" s="768"/>
      <c r="CH10561" s="768"/>
      <c r="CI10561" s="850"/>
    </row>
    <row r="10562" spans="85:87" x14ac:dyDescent="0.25">
      <c r="CG10562" s="768"/>
      <c r="CH10562" s="768"/>
      <c r="CI10562" s="850"/>
    </row>
    <row r="10563" spans="85:87" x14ac:dyDescent="0.25">
      <c r="CG10563" s="768"/>
      <c r="CH10563" s="768"/>
      <c r="CI10563" s="850"/>
    </row>
    <row r="10564" spans="85:87" x14ac:dyDescent="0.25">
      <c r="CG10564" s="768"/>
      <c r="CH10564" s="768"/>
      <c r="CI10564" s="850"/>
    </row>
    <row r="10565" spans="85:87" x14ac:dyDescent="0.25">
      <c r="CG10565" s="768"/>
      <c r="CH10565" s="768"/>
      <c r="CI10565" s="850"/>
    </row>
    <row r="10566" spans="85:87" x14ac:dyDescent="0.25">
      <c r="CG10566" s="768"/>
      <c r="CH10566" s="768"/>
      <c r="CI10566" s="850"/>
    </row>
    <row r="10567" spans="85:87" x14ac:dyDescent="0.25">
      <c r="CG10567" s="768"/>
      <c r="CH10567" s="768"/>
      <c r="CI10567" s="850"/>
    </row>
    <row r="10568" spans="85:87" x14ac:dyDescent="0.25">
      <c r="CG10568" s="768"/>
      <c r="CH10568" s="768"/>
      <c r="CI10568" s="850"/>
    </row>
    <row r="10569" spans="85:87" x14ac:dyDescent="0.25">
      <c r="CG10569" s="768"/>
      <c r="CH10569" s="768"/>
      <c r="CI10569" s="850"/>
    </row>
    <row r="10570" spans="85:87" x14ac:dyDescent="0.25">
      <c r="CG10570" s="768"/>
      <c r="CH10570" s="768"/>
      <c r="CI10570" s="850"/>
    </row>
    <row r="10571" spans="85:87" x14ac:dyDescent="0.25">
      <c r="CG10571" s="768"/>
      <c r="CH10571" s="768"/>
      <c r="CI10571" s="850"/>
    </row>
    <row r="10572" spans="85:87" x14ac:dyDescent="0.25">
      <c r="CG10572" s="768"/>
      <c r="CH10572" s="768"/>
      <c r="CI10572" s="850"/>
    </row>
    <row r="10573" spans="85:87" x14ac:dyDescent="0.25">
      <c r="CG10573" s="768"/>
      <c r="CH10573" s="768"/>
      <c r="CI10573" s="850"/>
    </row>
    <row r="10574" spans="85:87" x14ac:dyDescent="0.25">
      <c r="CG10574" s="768"/>
      <c r="CH10574" s="768"/>
      <c r="CI10574" s="850"/>
    </row>
    <row r="10575" spans="85:87" x14ac:dyDescent="0.25">
      <c r="CG10575" s="768"/>
      <c r="CH10575" s="768"/>
      <c r="CI10575" s="850"/>
    </row>
    <row r="10576" spans="85:87" x14ac:dyDescent="0.25">
      <c r="CG10576" s="768"/>
      <c r="CH10576" s="768"/>
      <c r="CI10576" s="850"/>
    </row>
    <row r="10577" spans="85:87" x14ac:dyDescent="0.25">
      <c r="CG10577" s="768"/>
      <c r="CH10577" s="768"/>
      <c r="CI10577" s="850"/>
    </row>
    <row r="10578" spans="85:87" x14ac:dyDescent="0.25">
      <c r="CG10578" s="768"/>
      <c r="CH10578" s="768"/>
      <c r="CI10578" s="850"/>
    </row>
    <row r="10579" spans="85:87" x14ac:dyDescent="0.25">
      <c r="CG10579" s="768"/>
      <c r="CH10579" s="768"/>
      <c r="CI10579" s="850"/>
    </row>
    <row r="10580" spans="85:87" x14ac:dyDescent="0.25">
      <c r="CG10580" s="768"/>
      <c r="CH10580" s="768"/>
      <c r="CI10580" s="850"/>
    </row>
    <row r="10581" spans="85:87" x14ac:dyDescent="0.25">
      <c r="CG10581" s="768"/>
      <c r="CH10581" s="768"/>
      <c r="CI10581" s="850"/>
    </row>
    <row r="10582" spans="85:87" x14ac:dyDescent="0.25">
      <c r="CG10582" s="768"/>
      <c r="CH10582" s="768"/>
      <c r="CI10582" s="850"/>
    </row>
    <row r="10583" spans="85:87" x14ac:dyDescent="0.25">
      <c r="CG10583" s="768"/>
      <c r="CH10583" s="768"/>
      <c r="CI10583" s="850"/>
    </row>
    <row r="10584" spans="85:87" x14ac:dyDescent="0.25">
      <c r="CG10584" s="768"/>
      <c r="CH10584" s="768"/>
      <c r="CI10584" s="850"/>
    </row>
    <row r="10585" spans="85:87" x14ac:dyDescent="0.25">
      <c r="CG10585" s="768"/>
      <c r="CH10585" s="768"/>
      <c r="CI10585" s="850"/>
    </row>
    <row r="10586" spans="85:87" x14ac:dyDescent="0.25">
      <c r="CG10586" s="768"/>
      <c r="CH10586" s="768"/>
      <c r="CI10586" s="850"/>
    </row>
    <row r="10587" spans="85:87" x14ac:dyDescent="0.25">
      <c r="CG10587" s="768"/>
      <c r="CH10587" s="768"/>
      <c r="CI10587" s="850"/>
    </row>
    <row r="10588" spans="85:87" x14ac:dyDescent="0.25">
      <c r="CG10588" s="768"/>
      <c r="CH10588" s="768"/>
      <c r="CI10588" s="850"/>
    </row>
    <row r="10589" spans="85:87" x14ac:dyDescent="0.25">
      <c r="CG10589" s="768"/>
      <c r="CH10589" s="768"/>
      <c r="CI10589" s="850"/>
    </row>
    <row r="10590" spans="85:87" x14ac:dyDescent="0.25">
      <c r="CG10590" s="768"/>
      <c r="CH10590" s="768"/>
      <c r="CI10590" s="850"/>
    </row>
    <row r="10591" spans="85:87" x14ac:dyDescent="0.25">
      <c r="CG10591" s="768"/>
      <c r="CH10591" s="768"/>
      <c r="CI10591" s="850"/>
    </row>
    <row r="10592" spans="85:87" x14ac:dyDescent="0.25">
      <c r="CG10592" s="768"/>
      <c r="CH10592" s="768"/>
      <c r="CI10592" s="850"/>
    </row>
    <row r="10593" spans="85:87" x14ac:dyDescent="0.25">
      <c r="CG10593" s="768"/>
      <c r="CH10593" s="768"/>
      <c r="CI10593" s="850"/>
    </row>
    <row r="10594" spans="85:87" x14ac:dyDescent="0.25">
      <c r="CG10594" s="768"/>
      <c r="CH10594" s="768"/>
      <c r="CI10594" s="850"/>
    </row>
    <row r="10595" spans="85:87" x14ac:dyDescent="0.25">
      <c r="CG10595" s="768"/>
      <c r="CH10595" s="768"/>
      <c r="CI10595" s="850"/>
    </row>
    <row r="10596" spans="85:87" x14ac:dyDescent="0.25">
      <c r="CG10596" s="768"/>
      <c r="CH10596" s="768"/>
      <c r="CI10596" s="850"/>
    </row>
    <row r="10597" spans="85:87" x14ac:dyDescent="0.25">
      <c r="CG10597" s="768"/>
      <c r="CH10597" s="768"/>
      <c r="CI10597" s="850"/>
    </row>
    <row r="10598" spans="85:87" x14ac:dyDescent="0.25">
      <c r="CG10598" s="768"/>
      <c r="CH10598" s="768"/>
      <c r="CI10598" s="850"/>
    </row>
    <row r="10599" spans="85:87" x14ac:dyDescent="0.25">
      <c r="CG10599" s="768"/>
      <c r="CH10599" s="768"/>
      <c r="CI10599" s="850"/>
    </row>
    <row r="10600" spans="85:87" x14ac:dyDescent="0.25">
      <c r="CG10600" s="768"/>
      <c r="CH10600" s="768"/>
      <c r="CI10600" s="850"/>
    </row>
    <row r="10601" spans="85:87" x14ac:dyDescent="0.25">
      <c r="CG10601" s="768"/>
      <c r="CH10601" s="768"/>
      <c r="CI10601" s="850"/>
    </row>
    <row r="10602" spans="85:87" x14ac:dyDescent="0.25">
      <c r="CG10602" s="768"/>
      <c r="CH10602" s="768"/>
      <c r="CI10602" s="850"/>
    </row>
    <row r="10603" spans="85:87" x14ac:dyDescent="0.25">
      <c r="CG10603" s="768"/>
      <c r="CH10603" s="768"/>
      <c r="CI10603" s="850"/>
    </row>
    <row r="10604" spans="85:87" x14ac:dyDescent="0.25">
      <c r="CG10604" s="768"/>
      <c r="CH10604" s="768"/>
      <c r="CI10604" s="850"/>
    </row>
    <row r="10605" spans="85:87" x14ac:dyDescent="0.25">
      <c r="CG10605" s="768"/>
      <c r="CH10605" s="768"/>
      <c r="CI10605" s="850"/>
    </row>
    <row r="10606" spans="85:87" x14ac:dyDescent="0.25">
      <c r="CG10606" s="768"/>
      <c r="CH10606" s="768"/>
      <c r="CI10606" s="850"/>
    </row>
    <row r="10607" spans="85:87" x14ac:dyDescent="0.25">
      <c r="CG10607" s="768"/>
      <c r="CH10607" s="768"/>
      <c r="CI10607" s="850"/>
    </row>
    <row r="10608" spans="85:87" x14ac:dyDescent="0.25">
      <c r="CG10608" s="768"/>
      <c r="CH10608" s="768"/>
      <c r="CI10608" s="850"/>
    </row>
    <row r="10609" spans="85:87" x14ac:dyDescent="0.25">
      <c r="CG10609" s="768"/>
      <c r="CH10609" s="768"/>
      <c r="CI10609" s="850"/>
    </row>
    <row r="10610" spans="85:87" x14ac:dyDescent="0.25">
      <c r="CG10610" s="768"/>
      <c r="CH10610" s="768"/>
      <c r="CI10610" s="850"/>
    </row>
    <row r="10611" spans="85:87" x14ac:dyDescent="0.25">
      <c r="CG10611" s="768"/>
      <c r="CH10611" s="768"/>
      <c r="CI10611" s="850"/>
    </row>
    <row r="10612" spans="85:87" x14ac:dyDescent="0.25">
      <c r="CG10612" s="768"/>
      <c r="CH10612" s="768"/>
      <c r="CI10612" s="850"/>
    </row>
    <row r="10613" spans="85:87" x14ac:dyDescent="0.25">
      <c r="CG10613" s="768"/>
      <c r="CH10613" s="768"/>
      <c r="CI10613" s="850"/>
    </row>
    <row r="10614" spans="85:87" x14ac:dyDescent="0.25">
      <c r="CG10614" s="768"/>
      <c r="CH10614" s="768"/>
      <c r="CI10614" s="850"/>
    </row>
    <row r="10615" spans="85:87" x14ac:dyDescent="0.25">
      <c r="CG10615" s="768"/>
      <c r="CH10615" s="768"/>
      <c r="CI10615" s="850"/>
    </row>
    <row r="10616" spans="85:87" x14ac:dyDescent="0.25">
      <c r="CG10616" s="768"/>
      <c r="CH10616" s="768"/>
      <c r="CI10616" s="850"/>
    </row>
    <row r="10617" spans="85:87" x14ac:dyDescent="0.25">
      <c r="CG10617" s="768"/>
      <c r="CH10617" s="768"/>
      <c r="CI10617" s="850"/>
    </row>
    <row r="10618" spans="85:87" x14ac:dyDescent="0.25">
      <c r="CG10618" s="768"/>
      <c r="CH10618" s="768"/>
      <c r="CI10618" s="850"/>
    </row>
    <row r="10619" spans="85:87" x14ac:dyDescent="0.25">
      <c r="CG10619" s="768"/>
      <c r="CH10619" s="768"/>
      <c r="CI10619" s="850"/>
    </row>
    <row r="10620" spans="85:87" x14ac:dyDescent="0.25">
      <c r="CG10620" s="768"/>
      <c r="CH10620" s="768"/>
      <c r="CI10620" s="850"/>
    </row>
    <row r="10621" spans="85:87" x14ac:dyDescent="0.25">
      <c r="CG10621" s="768"/>
      <c r="CH10621" s="768"/>
      <c r="CI10621" s="850"/>
    </row>
    <row r="10622" spans="85:87" x14ac:dyDescent="0.25">
      <c r="CG10622" s="768"/>
      <c r="CH10622" s="768"/>
      <c r="CI10622" s="850"/>
    </row>
    <row r="10623" spans="85:87" x14ac:dyDescent="0.25">
      <c r="CG10623" s="768"/>
      <c r="CH10623" s="768"/>
      <c r="CI10623" s="850"/>
    </row>
    <row r="10624" spans="85:87" x14ac:dyDescent="0.25">
      <c r="CG10624" s="768"/>
      <c r="CH10624" s="768"/>
      <c r="CI10624" s="850"/>
    </row>
    <row r="10625" spans="85:87" x14ac:dyDescent="0.25">
      <c r="CG10625" s="768"/>
      <c r="CH10625" s="768"/>
      <c r="CI10625" s="850"/>
    </row>
    <row r="10626" spans="85:87" x14ac:dyDescent="0.25">
      <c r="CG10626" s="768"/>
      <c r="CH10626" s="768"/>
      <c r="CI10626" s="850"/>
    </row>
    <row r="10627" spans="85:87" x14ac:dyDescent="0.25">
      <c r="CG10627" s="768"/>
      <c r="CH10627" s="768"/>
      <c r="CI10627" s="850"/>
    </row>
    <row r="10628" spans="85:87" x14ac:dyDescent="0.25">
      <c r="CG10628" s="768"/>
      <c r="CH10628" s="768"/>
      <c r="CI10628" s="850"/>
    </row>
    <row r="10629" spans="85:87" x14ac:dyDescent="0.25">
      <c r="CG10629" s="768"/>
      <c r="CH10629" s="768"/>
      <c r="CI10629" s="850"/>
    </row>
    <row r="10630" spans="85:87" x14ac:dyDescent="0.25">
      <c r="CG10630" s="768"/>
      <c r="CH10630" s="768"/>
      <c r="CI10630" s="850"/>
    </row>
    <row r="10631" spans="85:87" x14ac:dyDescent="0.25">
      <c r="CG10631" s="768"/>
      <c r="CH10631" s="768"/>
      <c r="CI10631" s="850"/>
    </row>
    <row r="10632" spans="85:87" x14ac:dyDescent="0.25">
      <c r="CG10632" s="768"/>
      <c r="CH10632" s="768"/>
      <c r="CI10632" s="850"/>
    </row>
    <row r="10633" spans="85:87" x14ac:dyDescent="0.25">
      <c r="CG10633" s="768"/>
      <c r="CH10633" s="768"/>
      <c r="CI10633" s="850"/>
    </row>
    <row r="10634" spans="85:87" x14ac:dyDescent="0.25">
      <c r="CG10634" s="768"/>
      <c r="CH10634" s="768"/>
      <c r="CI10634" s="850"/>
    </row>
    <row r="10635" spans="85:87" x14ac:dyDescent="0.25">
      <c r="CG10635" s="768"/>
      <c r="CH10635" s="768"/>
      <c r="CI10635" s="850"/>
    </row>
    <row r="10636" spans="85:87" x14ac:dyDescent="0.25">
      <c r="CG10636" s="768"/>
      <c r="CH10636" s="768"/>
      <c r="CI10636" s="850"/>
    </row>
    <row r="10637" spans="85:87" x14ac:dyDescent="0.25">
      <c r="CG10637" s="768"/>
      <c r="CH10637" s="768"/>
      <c r="CI10637" s="850"/>
    </row>
    <row r="10638" spans="85:87" x14ac:dyDescent="0.25">
      <c r="CG10638" s="768"/>
      <c r="CH10638" s="768"/>
      <c r="CI10638" s="850"/>
    </row>
    <row r="10639" spans="85:87" x14ac:dyDescent="0.25">
      <c r="CG10639" s="768"/>
      <c r="CH10639" s="768"/>
      <c r="CI10639" s="850"/>
    </row>
    <row r="10640" spans="85:87" x14ac:dyDescent="0.25">
      <c r="CG10640" s="768"/>
      <c r="CH10640" s="768"/>
      <c r="CI10640" s="850"/>
    </row>
    <row r="10641" spans="85:87" x14ac:dyDescent="0.25">
      <c r="CG10641" s="768"/>
      <c r="CH10641" s="768"/>
      <c r="CI10641" s="850"/>
    </row>
    <row r="10642" spans="85:87" x14ac:dyDescent="0.25">
      <c r="CG10642" s="768"/>
      <c r="CH10642" s="768"/>
      <c r="CI10642" s="850"/>
    </row>
    <row r="10643" spans="85:87" x14ac:dyDescent="0.25">
      <c r="CG10643" s="768"/>
      <c r="CH10643" s="768"/>
      <c r="CI10643" s="850"/>
    </row>
    <row r="10644" spans="85:87" x14ac:dyDescent="0.25">
      <c r="CG10644" s="768"/>
      <c r="CH10644" s="768"/>
      <c r="CI10644" s="850"/>
    </row>
    <row r="10645" spans="85:87" x14ac:dyDescent="0.25">
      <c r="CG10645" s="768"/>
      <c r="CH10645" s="768"/>
      <c r="CI10645" s="850"/>
    </row>
    <row r="10646" spans="85:87" x14ac:dyDescent="0.25">
      <c r="CG10646" s="768"/>
      <c r="CH10646" s="768"/>
      <c r="CI10646" s="850"/>
    </row>
    <row r="10647" spans="85:87" x14ac:dyDescent="0.25">
      <c r="CG10647" s="768"/>
      <c r="CH10647" s="768"/>
      <c r="CI10647" s="850"/>
    </row>
    <row r="10648" spans="85:87" x14ac:dyDescent="0.25">
      <c r="CG10648" s="768"/>
      <c r="CH10648" s="768"/>
      <c r="CI10648" s="850"/>
    </row>
    <row r="10649" spans="85:87" x14ac:dyDescent="0.25">
      <c r="CG10649" s="768"/>
      <c r="CH10649" s="768"/>
      <c r="CI10649" s="850"/>
    </row>
    <row r="10650" spans="85:87" x14ac:dyDescent="0.25">
      <c r="CG10650" s="768"/>
      <c r="CH10650" s="768"/>
      <c r="CI10650" s="850"/>
    </row>
    <row r="10651" spans="85:87" x14ac:dyDescent="0.25">
      <c r="CG10651" s="768"/>
      <c r="CH10651" s="768"/>
      <c r="CI10651" s="850"/>
    </row>
    <row r="10652" spans="85:87" x14ac:dyDescent="0.25">
      <c r="CG10652" s="768"/>
      <c r="CH10652" s="768"/>
      <c r="CI10652" s="850"/>
    </row>
    <row r="10653" spans="85:87" x14ac:dyDescent="0.25">
      <c r="CG10653" s="768"/>
      <c r="CH10653" s="768"/>
      <c r="CI10653" s="850"/>
    </row>
    <row r="10654" spans="85:87" x14ac:dyDescent="0.25">
      <c r="CG10654" s="768"/>
      <c r="CH10654" s="768"/>
      <c r="CI10654" s="850"/>
    </row>
    <row r="10655" spans="85:87" x14ac:dyDescent="0.25">
      <c r="CG10655" s="768"/>
      <c r="CH10655" s="768"/>
      <c r="CI10655" s="850"/>
    </row>
    <row r="10656" spans="85:87" x14ac:dyDescent="0.25">
      <c r="CG10656" s="768"/>
      <c r="CH10656" s="768"/>
      <c r="CI10656" s="850"/>
    </row>
    <row r="10657" spans="85:87" x14ac:dyDescent="0.25">
      <c r="CG10657" s="768"/>
      <c r="CH10657" s="768"/>
      <c r="CI10657" s="850"/>
    </row>
    <row r="10658" spans="85:87" x14ac:dyDescent="0.25">
      <c r="CG10658" s="768"/>
      <c r="CH10658" s="768"/>
      <c r="CI10658" s="850"/>
    </row>
    <row r="10659" spans="85:87" x14ac:dyDescent="0.25">
      <c r="CG10659" s="768"/>
      <c r="CH10659" s="768"/>
      <c r="CI10659" s="850"/>
    </row>
    <row r="10660" spans="85:87" x14ac:dyDescent="0.25">
      <c r="CG10660" s="768"/>
      <c r="CH10660" s="768"/>
      <c r="CI10660" s="850"/>
    </row>
    <row r="10661" spans="85:87" x14ac:dyDescent="0.25">
      <c r="CG10661" s="768"/>
      <c r="CH10661" s="768"/>
      <c r="CI10661" s="850"/>
    </row>
    <row r="10662" spans="85:87" x14ac:dyDescent="0.25">
      <c r="CG10662" s="768"/>
      <c r="CH10662" s="768"/>
      <c r="CI10662" s="850"/>
    </row>
    <row r="10663" spans="85:87" x14ac:dyDescent="0.25">
      <c r="CG10663" s="768"/>
      <c r="CH10663" s="768"/>
      <c r="CI10663" s="850"/>
    </row>
    <row r="10664" spans="85:87" x14ac:dyDescent="0.25">
      <c r="CG10664" s="768"/>
      <c r="CH10664" s="768"/>
      <c r="CI10664" s="850"/>
    </row>
    <row r="10665" spans="85:87" x14ac:dyDescent="0.25">
      <c r="CG10665" s="768"/>
      <c r="CH10665" s="768"/>
      <c r="CI10665" s="850"/>
    </row>
    <row r="10666" spans="85:87" x14ac:dyDescent="0.25">
      <c r="CG10666" s="768"/>
      <c r="CH10666" s="768"/>
      <c r="CI10666" s="850"/>
    </row>
    <row r="10667" spans="85:87" x14ac:dyDescent="0.25">
      <c r="CG10667" s="768"/>
      <c r="CH10667" s="768"/>
      <c r="CI10667" s="850"/>
    </row>
    <row r="10668" spans="85:87" x14ac:dyDescent="0.25">
      <c r="CG10668" s="768"/>
      <c r="CH10668" s="768"/>
      <c r="CI10668" s="850"/>
    </row>
    <row r="10669" spans="85:87" x14ac:dyDescent="0.25">
      <c r="CG10669" s="768"/>
      <c r="CH10669" s="768"/>
      <c r="CI10669" s="850"/>
    </row>
    <row r="10670" spans="85:87" x14ac:dyDescent="0.25">
      <c r="CG10670" s="768"/>
      <c r="CH10670" s="768"/>
      <c r="CI10670" s="850"/>
    </row>
    <row r="10671" spans="85:87" x14ac:dyDescent="0.25">
      <c r="CG10671" s="768"/>
      <c r="CH10671" s="768"/>
      <c r="CI10671" s="850"/>
    </row>
    <row r="10672" spans="85:87" x14ac:dyDescent="0.25">
      <c r="CG10672" s="768"/>
      <c r="CH10672" s="768"/>
      <c r="CI10672" s="850"/>
    </row>
    <row r="10673" spans="85:87" x14ac:dyDescent="0.25">
      <c r="CG10673" s="768"/>
      <c r="CH10673" s="768"/>
      <c r="CI10673" s="850"/>
    </row>
    <row r="10674" spans="85:87" x14ac:dyDescent="0.25">
      <c r="CG10674" s="768"/>
      <c r="CH10674" s="768"/>
      <c r="CI10674" s="850"/>
    </row>
    <row r="10675" spans="85:87" x14ac:dyDescent="0.25">
      <c r="CG10675" s="768"/>
      <c r="CH10675" s="768"/>
      <c r="CI10675" s="850"/>
    </row>
    <row r="10676" spans="85:87" x14ac:dyDescent="0.25">
      <c r="CG10676" s="768"/>
      <c r="CH10676" s="768"/>
      <c r="CI10676" s="850"/>
    </row>
    <row r="10677" spans="85:87" x14ac:dyDescent="0.25">
      <c r="CG10677" s="768"/>
      <c r="CH10677" s="768"/>
      <c r="CI10677" s="850"/>
    </row>
    <row r="10678" spans="85:87" x14ac:dyDescent="0.25">
      <c r="CG10678" s="768"/>
      <c r="CH10678" s="768"/>
      <c r="CI10678" s="850"/>
    </row>
    <row r="10679" spans="85:87" x14ac:dyDescent="0.25">
      <c r="CG10679" s="768"/>
      <c r="CH10679" s="768"/>
      <c r="CI10679" s="850"/>
    </row>
    <row r="10680" spans="85:87" x14ac:dyDescent="0.25">
      <c r="CG10680" s="768"/>
      <c r="CH10680" s="768"/>
      <c r="CI10680" s="850"/>
    </row>
    <row r="10681" spans="85:87" x14ac:dyDescent="0.25">
      <c r="CG10681" s="768"/>
      <c r="CH10681" s="768"/>
      <c r="CI10681" s="850"/>
    </row>
    <row r="10682" spans="85:87" x14ac:dyDescent="0.25">
      <c r="CG10682" s="768"/>
      <c r="CH10682" s="768"/>
      <c r="CI10682" s="850"/>
    </row>
    <row r="10683" spans="85:87" x14ac:dyDescent="0.25">
      <c r="CG10683" s="768"/>
      <c r="CH10683" s="768"/>
      <c r="CI10683" s="850"/>
    </row>
    <row r="10684" spans="85:87" x14ac:dyDescent="0.25">
      <c r="CG10684" s="768"/>
      <c r="CH10684" s="768"/>
      <c r="CI10684" s="850"/>
    </row>
    <row r="10685" spans="85:87" x14ac:dyDescent="0.25">
      <c r="CG10685" s="768"/>
      <c r="CH10685" s="768"/>
      <c r="CI10685" s="850"/>
    </row>
    <row r="10686" spans="85:87" x14ac:dyDescent="0.25">
      <c r="CG10686" s="768"/>
      <c r="CH10686" s="768"/>
      <c r="CI10686" s="850"/>
    </row>
    <row r="10687" spans="85:87" x14ac:dyDescent="0.25">
      <c r="CG10687" s="768"/>
      <c r="CH10687" s="768"/>
      <c r="CI10687" s="850"/>
    </row>
    <row r="10688" spans="85:87" x14ac:dyDescent="0.25">
      <c r="CG10688" s="768"/>
      <c r="CH10688" s="768"/>
      <c r="CI10688" s="850"/>
    </row>
    <row r="10689" spans="85:87" x14ac:dyDescent="0.25">
      <c r="CG10689" s="768"/>
      <c r="CH10689" s="768"/>
      <c r="CI10689" s="850"/>
    </row>
    <row r="10690" spans="85:87" x14ac:dyDescent="0.25">
      <c r="CG10690" s="768"/>
      <c r="CH10690" s="768"/>
      <c r="CI10690" s="850"/>
    </row>
    <row r="10691" spans="85:87" x14ac:dyDescent="0.25">
      <c r="CG10691" s="768"/>
      <c r="CH10691" s="768"/>
      <c r="CI10691" s="850"/>
    </row>
    <row r="10692" spans="85:87" x14ac:dyDescent="0.25">
      <c r="CG10692" s="768"/>
      <c r="CH10692" s="768"/>
      <c r="CI10692" s="850"/>
    </row>
    <row r="10693" spans="85:87" x14ac:dyDescent="0.25">
      <c r="CG10693" s="768"/>
      <c r="CH10693" s="768"/>
      <c r="CI10693" s="850"/>
    </row>
    <row r="10694" spans="85:87" x14ac:dyDescent="0.25">
      <c r="CG10694" s="768"/>
      <c r="CH10694" s="768"/>
      <c r="CI10694" s="850"/>
    </row>
    <row r="10695" spans="85:87" x14ac:dyDescent="0.25">
      <c r="CG10695" s="768"/>
      <c r="CH10695" s="768"/>
      <c r="CI10695" s="850"/>
    </row>
    <row r="10696" spans="85:87" x14ac:dyDescent="0.25">
      <c r="CG10696" s="768"/>
      <c r="CH10696" s="768"/>
      <c r="CI10696" s="850"/>
    </row>
    <row r="10697" spans="85:87" x14ac:dyDescent="0.25">
      <c r="CG10697" s="768"/>
      <c r="CH10697" s="768"/>
      <c r="CI10697" s="850"/>
    </row>
    <row r="10698" spans="85:87" x14ac:dyDescent="0.25">
      <c r="CG10698" s="768"/>
      <c r="CH10698" s="768"/>
      <c r="CI10698" s="850"/>
    </row>
    <row r="10699" spans="85:87" x14ac:dyDescent="0.25">
      <c r="CG10699" s="768"/>
      <c r="CH10699" s="768"/>
      <c r="CI10699" s="850"/>
    </row>
    <row r="10700" spans="85:87" x14ac:dyDescent="0.25">
      <c r="CG10700" s="768"/>
      <c r="CH10700" s="768"/>
      <c r="CI10700" s="850"/>
    </row>
    <row r="10701" spans="85:87" x14ac:dyDescent="0.25">
      <c r="CG10701" s="768"/>
      <c r="CH10701" s="768"/>
      <c r="CI10701" s="850"/>
    </row>
    <row r="10702" spans="85:87" x14ac:dyDescent="0.25">
      <c r="CG10702" s="768"/>
      <c r="CH10702" s="768"/>
      <c r="CI10702" s="850"/>
    </row>
    <row r="10703" spans="85:87" x14ac:dyDescent="0.25">
      <c r="CG10703" s="768"/>
      <c r="CH10703" s="768"/>
      <c r="CI10703" s="850"/>
    </row>
    <row r="10704" spans="85:87" x14ac:dyDescent="0.25">
      <c r="CG10704" s="768"/>
      <c r="CH10704" s="768"/>
      <c r="CI10704" s="850"/>
    </row>
    <row r="10705" spans="85:87" x14ac:dyDescent="0.25">
      <c r="CG10705" s="768"/>
      <c r="CH10705" s="768"/>
      <c r="CI10705" s="850"/>
    </row>
    <row r="10706" spans="85:87" x14ac:dyDescent="0.25">
      <c r="CG10706" s="768"/>
      <c r="CH10706" s="768"/>
      <c r="CI10706" s="850"/>
    </row>
    <row r="10707" spans="85:87" x14ac:dyDescent="0.25">
      <c r="CG10707" s="768"/>
      <c r="CH10707" s="768"/>
      <c r="CI10707" s="850"/>
    </row>
    <row r="10708" spans="85:87" x14ac:dyDescent="0.25">
      <c r="CG10708" s="768"/>
      <c r="CH10708" s="768"/>
      <c r="CI10708" s="850"/>
    </row>
    <row r="10709" spans="85:87" x14ac:dyDescent="0.25">
      <c r="CG10709" s="768"/>
      <c r="CH10709" s="768"/>
      <c r="CI10709" s="850"/>
    </row>
    <row r="10710" spans="85:87" x14ac:dyDescent="0.25">
      <c r="CG10710" s="768"/>
      <c r="CH10710" s="768"/>
      <c r="CI10710" s="850"/>
    </row>
    <row r="10711" spans="85:87" x14ac:dyDescent="0.25">
      <c r="CG10711" s="768"/>
      <c r="CH10711" s="768"/>
      <c r="CI10711" s="850"/>
    </row>
    <row r="10712" spans="85:87" x14ac:dyDescent="0.25">
      <c r="CG10712" s="768"/>
      <c r="CH10712" s="768"/>
      <c r="CI10712" s="850"/>
    </row>
    <row r="10713" spans="85:87" x14ac:dyDescent="0.25">
      <c r="CG10713" s="768"/>
      <c r="CH10713" s="768"/>
      <c r="CI10713" s="850"/>
    </row>
    <row r="10714" spans="85:87" x14ac:dyDescent="0.25">
      <c r="CG10714" s="768"/>
      <c r="CH10714" s="768"/>
      <c r="CI10714" s="850"/>
    </row>
    <row r="10715" spans="85:87" x14ac:dyDescent="0.25">
      <c r="CG10715" s="768"/>
      <c r="CH10715" s="768"/>
      <c r="CI10715" s="850"/>
    </row>
    <row r="10716" spans="85:87" x14ac:dyDescent="0.25">
      <c r="CG10716" s="768"/>
      <c r="CH10716" s="768"/>
      <c r="CI10716" s="850"/>
    </row>
    <row r="10717" spans="85:87" x14ac:dyDescent="0.25">
      <c r="CG10717" s="768"/>
      <c r="CH10717" s="768"/>
      <c r="CI10717" s="850"/>
    </row>
    <row r="10718" spans="85:87" x14ac:dyDescent="0.25">
      <c r="CG10718" s="768"/>
      <c r="CH10718" s="768"/>
      <c r="CI10718" s="850"/>
    </row>
    <row r="10719" spans="85:87" x14ac:dyDescent="0.25">
      <c r="CG10719" s="768"/>
      <c r="CH10719" s="768"/>
      <c r="CI10719" s="850"/>
    </row>
    <row r="10720" spans="85:87" x14ac:dyDescent="0.25">
      <c r="CG10720" s="768"/>
      <c r="CH10720" s="768"/>
      <c r="CI10720" s="850"/>
    </row>
    <row r="10721" spans="85:87" x14ac:dyDescent="0.25">
      <c r="CG10721" s="768"/>
      <c r="CH10721" s="768"/>
      <c r="CI10721" s="850"/>
    </row>
    <row r="10722" spans="85:87" x14ac:dyDescent="0.25">
      <c r="CG10722" s="768"/>
      <c r="CH10722" s="768"/>
      <c r="CI10722" s="850"/>
    </row>
    <row r="10723" spans="85:87" x14ac:dyDescent="0.25">
      <c r="CG10723" s="768"/>
      <c r="CH10723" s="768"/>
      <c r="CI10723" s="850"/>
    </row>
    <row r="10724" spans="85:87" x14ac:dyDescent="0.25">
      <c r="CG10724" s="768"/>
      <c r="CH10724" s="768"/>
      <c r="CI10724" s="850"/>
    </row>
    <row r="10725" spans="85:87" x14ac:dyDescent="0.25">
      <c r="CG10725" s="768"/>
      <c r="CH10725" s="768"/>
      <c r="CI10725" s="850"/>
    </row>
    <row r="10726" spans="85:87" x14ac:dyDescent="0.25">
      <c r="CG10726" s="768"/>
      <c r="CH10726" s="768"/>
      <c r="CI10726" s="850"/>
    </row>
    <row r="10727" spans="85:87" x14ac:dyDescent="0.25">
      <c r="CG10727" s="768"/>
      <c r="CH10727" s="768"/>
      <c r="CI10727" s="850"/>
    </row>
    <row r="10728" spans="85:87" x14ac:dyDescent="0.25">
      <c r="CG10728" s="768"/>
      <c r="CH10728" s="768"/>
      <c r="CI10728" s="850"/>
    </row>
    <row r="10729" spans="85:87" x14ac:dyDescent="0.25">
      <c r="CG10729" s="768"/>
      <c r="CH10729" s="768"/>
      <c r="CI10729" s="850"/>
    </row>
    <row r="10730" spans="85:87" x14ac:dyDescent="0.25">
      <c r="CG10730" s="768"/>
      <c r="CH10730" s="768"/>
      <c r="CI10730" s="850"/>
    </row>
    <row r="10731" spans="85:87" x14ac:dyDescent="0.25">
      <c r="CG10731" s="768"/>
      <c r="CH10731" s="768"/>
      <c r="CI10731" s="850"/>
    </row>
    <row r="10732" spans="85:87" x14ac:dyDescent="0.25">
      <c r="CG10732" s="768"/>
      <c r="CH10732" s="768"/>
      <c r="CI10732" s="850"/>
    </row>
    <row r="10733" spans="85:87" x14ac:dyDescent="0.25">
      <c r="CG10733" s="768"/>
      <c r="CH10733" s="768"/>
      <c r="CI10733" s="850"/>
    </row>
    <row r="10734" spans="85:87" x14ac:dyDescent="0.25">
      <c r="CG10734" s="768"/>
      <c r="CH10734" s="768"/>
      <c r="CI10734" s="850"/>
    </row>
    <row r="10735" spans="85:87" x14ac:dyDescent="0.25">
      <c r="CG10735" s="768"/>
      <c r="CH10735" s="768"/>
      <c r="CI10735" s="850"/>
    </row>
    <row r="10736" spans="85:87" x14ac:dyDescent="0.25">
      <c r="CG10736" s="768"/>
      <c r="CH10736" s="768"/>
      <c r="CI10736" s="850"/>
    </row>
    <row r="10737" spans="85:87" x14ac:dyDescent="0.25">
      <c r="CG10737" s="768"/>
      <c r="CH10737" s="768"/>
      <c r="CI10737" s="850"/>
    </row>
    <row r="10738" spans="85:87" x14ac:dyDescent="0.25">
      <c r="CG10738" s="768"/>
      <c r="CH10738" s="768"/>
      <c r="CI10738" s="850"/>
    </row>
    <row r="10739" spans="85:87" x14ac:dyDescent="0.25">
      <c r="CG10739" s="768"/>
      <c r="CH10739" s="768"/>
      <c r="CI10739" s="850"/>
    </row>
    <row r="10740" spans="85:87" x14ac:dyDescent="0.25">
      <c r="CG10740" s="768"/>
      <c r="CH10740" s="768"/>
      <c r="CI10740" s="850"/>
    </row>
    <row r="10741" spans="85:87" x14ac:dyDescent="0.25">
      <c r="CG10741" s="768"/>
      <c r="CH10741" s="768"/>
      <c r="CI10741" s="850"/>
    </row>
    <row r="10742" spans="85:87" x14ac:dyDescent="0.25">
      <c r="CG10742" s="768"/>
      <c r="CH10742" s="768"/>
      <c r="CI10742" s="850"/>
    </row>
    <row r="10743" spans="85:87" x14ac:dyDescent="0.25">
      <c r="CG10743" s="768"/>
      <c r="CH10743" s="768"/>
      <c r="CI10743" s="850"/>
    </row>
    <row r="10744" spans="85:87" x14ac:dyDescent="0.25">
      <c r="CG10744" s="768"/>
      <c r="CH10744" s="768"/>
      <c r="CI10744" s="850"/>
    </row>
    <row r="10745" spans="85:87" x14ac:dyDescent="0.25">
      <c r="CG10745" s="768"/>
      <c r="CH10745" s="768"/>
      <c r="CI10745" s="850"/>
    </row>
    <row r="10746" spans="85:87" x14ac:dyDescent="0.25">
      <c r="CG10746" s="768"/>
      <c r="CH10746" s="768"/>
      <c r="CI10746" s="850"/>
    </row>
    <row r="10747" spans="85:87" x14ac:dyDescent="0.25">
      <c r="CG10747" s="768"/>
      <c r="CH10747" s="768"/>
      <c r="CI10747" s="850"/>
    </row>
    <row r="10748" spans="85:87" x14ac:dyDescent="0.25">
      <c r="CG10748" s="768"/>
      <c r="CH10748" s="768"/>
      <c r="CI10748" s="850"/>
    </row>
    <row r="10749" spans="85:87" x14ac:dyDescent="0.25">
      <c r="CG10749" s="768"/>
      <c r="CH10749" s="768"/>
      <c r="CI10749" s="850"/>
    </row>
    <row r="10750" spans="85:87" x14ac:dyDescent="0.25">
      <c r="CG10750" s="768"/>
      <c r="CH10750" s="768"/>
      <c r="CI10750" s="850"/>
    </row>
    <row r="10751" spans="85:87" x14ac:dyDescent="0.25">
      <c r="CG10751" s="768"/>
      <c r="CH10751" s="768"/>
      <c r="CI10751" s="850"/>
    </row>
    <row r="10752" spans="85:87" x14ac:dyDescent="0.25">
      <c r="CG10752" s="768"/>
      <c r="CH10752" s="768"/>
      <c r="CI10752" s="850"/>
    </row>
    <row r="10753" spans="85:87" x14ac:dyDescent="0.25">
      <c r="CG10753" s="768"/>
      <c r="CH10753" s="768"/>
      <c r="CI10753" s="850"/>
    </row>
    <row r="10754" spans="85:87" x14ac:dyDescent="0.25">
      <c r="CG10754" s="768"/>
      <c r="CH10754" s="768"/>
      <c r="CI10754" s="850"/>
    </row>
    <row r="10755" spans="85:87" x14ac:dyDescent="0.25">
      <c r="CG10755" s="768"/>
      <c r="CH10755" s="768"/>
      <c r="CI10755" s="850"/>
    </row>
    <row r="10756" spans="85:87" x14ac:dyDescent="0.25">
      <c r="CG10756" s="768"/>
      <c r="CH10756" s="768"/>
      <c r="CI10756" s="850"/>
    </row>
    <row r="10757" spans="85:87" x14ac:dyDescent="0.25">
      <c r="CG10757" s="768"/>
      <c r="CH10757" s="768"/>
      <c r="CI10757" s="850"/>
    </row>
    <row r="10758" spans="85:87" x14ac:dyDescent="0.25">
      <c r="CG10758" s="768"/>
      <c r="CH10758" s="768"/>
      <c r="CI10758" s="850"/>
    </row>
    <row r="10759" spans="85:87" x14ac:dyDescent="0.25">
      <c r="CG10759" s="768"/>
      <c r="CH10759" s="768"/>
      <c r="CI10759" s="850"/>
    </row>
    <row r="10760" spans="85:87" x14ac:dyDescent="0.25">
      <c r="CG10760" s="768"/>
      <c r="CH10760" s="768"/>
      <c r="CI10760" s="850"/>
    </row>
    <row r="10761" spans="85:87" x14ac:dyDescent="0.25">
      <c r="CG10761" s="768"/>
      <c r="CH10761" s="768"/>
      <c r="CI10761" s="850"/>
    </row>
    <row r="10762" spans="85:87" x14ac:dyDescent="0.25">
      <c r="CG10762" s="768"/>
      <c r="CH10762" s="768"/>
      <c r="CI10762" s="850"/>
    </row>
    <row r="10763" spans="85:87" x14ac:dyDescent="0.25">
      <c r="CG10763" s="768"/>
      <c r="CH10763" s="768"/>
      <c r="CI10763" s="850"/>
    </row>
    <row r="10764" spans="85:87" x14ac:dyDescent="0.25">
      <c r="CG10764" s="768"/>
      <c r="CH10764" s="768"/>
      <c r="CI10764" s="850"/>
    </row>
    <row r="10765" spans="85:87" x14ac:dyDescent="0.25">
      <c r="CG10765" s="768"/>
      <c r="CH10765" s="768"/>
      <c r="CI10765" s="850"/>
    </row>
    <row r="10766" spans="85:87" x14ac:dyDescent="0.25">
      <c r="CG10766" s="768"/>
      <c r="CH10766" s="768"/>
      <c r="CI10766" s="850"/>
    </row>
    <row r="10767" spans="85:87" x14ac:dyDescent="0.25">
      <c r="CG10767" s="768"/>
      <c r="CH10767" s="768"/>
      <c r="CI10767" s="850"/>
    </row>
    <row r="10768" spans="85:87" x14ac:dyDescent="0.25">
      <c r="CG10768" s="768"/>
      <c r="CH10768" s="768"/>
      <c r="CI10768" s="850"/>
    </row>
    <row r="10769" spans="85:87" x14ac:dyDescent="0.25">
      <c r="CG10769" s="768"/>
      <c r="CH10769" s="768"/>
      <c r="CI10769" s="850"/>
    </row>
    <row r="10770" spans="85:87" x14ac:dyDescent="0.25">
      <c r="CG10770" s="768"/>
      <c r="CH10770" s="768"/>
      <c r="CI10770" s="850"/>
    </row>
    <row r="10771" spans="85:87" x14ac:dyDescent="0.25">
      <c r="CG10771" s="768"/>
      <c r="CH10771" s="768"/>
      <c r="CI10771" s="850"/>
    </row>
    <row r="10772" spans="85:87" x14ac:dyDescent="0.25">
      <c r="CG10772" s="768"/>
      <c r="CH10772" s="768"/>
      <c r="CI10772" s="850"/>
    </row>
    <row r="10773" spans="85:87" x14ac:dyDescent="0.25">
      <c r="CG10773" s="768"/>
      <c r="CH10773" s="768"/>
      <c r="CI10773" s="850"/>
    </row>
    <row r="10774" spans="85:87" x14ac:dyDescent="0.25">
      <c r="CG10774" s="768"/>
      <c r="CH10774" s="768"/>
      <c r="CI10774" s="850"/>
    </row>
    <row r="10775" spans="85:87" x14ac:dyDescent="0.25">
      <c r="CG10775" s="768"/>
      <c r="CH10775" s="768"/>
      <c r="CI10775" s="850"/>
    </row>
    <row r="10776" spans="85:87" x14ac:dyDescent="0.25">
      <c r="CG10776" s="768"/>
      <c r="CH10776" s="768"/>
      <c r="CI10776" s="850"/>
    </row>
    <row r="10777" spans="85:87" x14ac:dyDescent="0.25">
      <c r="CG10777" s="768"/>
      <c r="CH10777" s="768"/>
      <c r="CI10777" s="850"/>
    </row>
    <row r="10778" spans="85:87" x14ac:dyDescent="0.25">
      <c r="CG10778" s="768"/>
      <c r="CH10778" s="768"/>
      <c r="CI10778" s="850"/>
    </row>
    <row r="10779" spans="85:87" x14ac:dyDescent="0.25">
      <c r="CG10779" s="768"/>
      <c r="CH10779" s="768"/>
      <c r="CI10779" s="850"/>
    </row>
    <row r="10780" spans="85:87" x14ac:dyDescent="0.25">
      <c r="CG10780" s="768"/>
      <c r="CH10780" s="768"/>
      <c r="CI10780" s="850"/>
    </row>
    <row r="10781" spans="85:87" x14ac:dyDescent="0.25">
      <c r="CG10781" s="768"/>
      <c r="CH10781" s="768"/>
      <c r="CI10781" s="850"/>
    </row>
    <row r="10782" spans="85:87" x14ac:dyDescent="0.25">
      <c r="CG10782" s="768"/>
      <c r="CH10782" s="768"/>
      <c r="CI10782" s="850"/>
    </row>
    <row r="10783" spans="85:87" x14ac:dyDescent="0.25">
      <c r="CG10783" s="768"/>
      <c r="CH10783" s="768"/>
      <c r="CI10783" s="850"/>
    </row>
    <row r="10784" spans="85:87" x14ac:dyDescent="0.25">
      <c r="CG10784" s="768"/>
      <c r="CH10784" s="768"/>
      <c r="CI10784" s="850"/>
    </row>
    <row r="10785" spans="85:87" x14ac:dyDescent="0.25">
      <c r="CG10785" s="768"/>
      <c r="CH10785" s="768"/>
      <c r="CI10785" s="850"/>
    </row>
    <row r="10786" spans="85:87" x14ac:dyDescent="0.25">
      <c r="CG10786" s="768"/>
      <c r="CH10786" s="768"/>
      <c r="CI10786" s="850"/>
    </row>
    <row r="10787" spans="85:87" x14ac:dyDescent="0.25">
      <c r="CG10787" s="768"/>
      <c r="CH10787" s="768"/>
      <c r="CI10787" s="850"/>
    </row>
    <row r="10788" spans="85:87" x14ac:dyDescent="0.25">
      <c r="CG10788" s="768"/>
      <c r="CH10788" s="768"/>
      <c r="CI10788" s="850"/>
    </row>
    <row r="10789" spans="85:87" x14ac:dyDescent="0.25">
      <c r="CG10789" s="768"/>
      <c r="CH10789" s="768"/>
      <c r="CI10789" s="850"/>
    </row>
    <row r="10790" spans="85:87" x14ac:dyDescent="0.25">
      <c r="CG10790" s="768"/>
      <c r="CH10790" s="768"/>
      <c r="CI10790" s="850"/>
    </row>
    <row r="10791" spans="85:87" x14ac:dyDescent="0.25">
      <c r="CG10791" s="768"/>
      <c r="CH10791" s="768"/>
      <c r="CI10791" s="850"/>
    </row>
    <row r="10792" spans="85:87" x14ac:dyDescent="0.25">
      <c r="CG10792" s="768"/>
      <c r="CH10792" s="768"/>
      <c r="CI10792" s="850"/>
    </row>
    <row r="10793" spans="85:87" x14ac:dyDescent="0.25">
      <c r="CG10793" s="768"/>
      <c r="CH10793" s="768"/>
      <c r="CI10793" s="850"/>
    </row>
    <row r="10794" spans="85:87" x14ac:dyDescent="0.25">
      <c r="CG10794" s="768"/>
      <c r="CH10794" s="768"/>
      <c r="CI10794" s="850"/>
    </row>
    <row r="10795" spans="85:87" x14ac:dyDescent="0.25">
      <c r="CG10795" s="768"/>
      <c r="CH10795" s="768"/>
      <c r="CI10795" s="850"/>
    </row>
    <row r="10796" spans="85:87" x14ac:dyDescent="0.25">
      <c r="CG10796" s="768"/>
      <c r="CH10796" s="768"/>
      <c r="CI10796" s="850"/>
    </row>
    <row r="10797" spans="85:87" x14ac:dyDescent="0.25">
      <c r="CG10797" s="768"/>
      <c r="CH10797" s="768"/>
      <c r="CI10797" s="850"/>
    </row>
    <row r="10798" spans="85:87" x14ac:dyDescent="0.25">
      <c r="CG10798" s="768"/>
      <c r="CH10798" s="768"/>
      <c r="CI10798" s="850"/>
    </row>
    <row r="10799" spans="85:87" x14ac:dyDescent="0.25">
      <c r="CG10799" s="768"/>
      <c r="CH10799" s="768"/>
      <c r="CI10799" s="850"/>
    </row>
    <row r="10800" spans="85:87" x14ac:dyDescent="0.25">
      <c r="CG10800" s="768"/>
      <c r="CH10800" s="768"/>
      <c r="CI10800" s="850"/>
    </row>
    <row r="10801" spans="85:87" x14ac:dyDescent="0.25">
      <c r="CG10801" s="768"/>
      <c r="CH10801" s="768"/>
      <c r="CI10801" s="850"/>
    </row>
    <row r="10802" spans="85:87" x14ac:dyDescent="0.25">
      <c r="CG10802" s="768"/>
      <c r="CH10802" s="768"/>
      <c r="CI10802" s="850"/>
    </row>
    <row r="10803" spans="85:87" x14ac:dyDescent="0.25">
      <c r="CG10803" s="768"/>
      <c r="CH10803" s="768"/>
      <c r="CI10803" s="850"/>
    </row>
    <row r="10804" spans="85:87" x14ac:dyDescent="0.25">
      <c r="CG10804" s="768"/>
      <c r="CH10804" s="768"/>
      <c r="CI10804" s="850"/>
    </row>
    <row r="10805" spans="85:87" x14ac:dyDescent="0.25">
      <c r="CG10805" s="768"/>
      <c r="CH10805" s="768"/>
      <c r="CI10805" s="850"/>
    </row>
    <row r="10806" spans="85:87" x14ac:dyDescent="0.25">
      <c r="CG10806" s="768"/>
      <c r="CH10806" s="768"/>
      <c r="CI10806" s="850"/>
    </row>
    <row r="10807" spans="85:87" x14ac:dyDescent="0.25">
      <c r="CG10807" s="768"/>
      <c r="CH10807" s="768"/>
      <c r="CI10807" s="850"/>
    </row>
    <row r="10808" spans="85:87" x14ac:dyDescent="0.25">
      <c r="CG10808" s="768"/>
      <c r="CH10808" s="768"/>
      <c r="CI10808" s="850"/>
    </row>
    <row r="10809" spans="85:87" x14ac:dyDescent="0.25">
      <c r="CG10809" s="768"/>
      <c r="CH10809" s="768"/>
      <c r="CI10809" s="850"/>
    </row>
    <row r="10810" spans="85:87" x14ac:dyDescent="0.25">
      <c r="CG10810" s="768"/>
      <c r="CH10810" s="768"/>
      <c r="CI10810" s="850"/>
    </row>
    <row r="10811" spans="85:87" x14ac:dyDescent="0.25">
      <c r="CG10811" s="768"/>
      <c r="CH10811" s="768"/>
      <c r="CI10811" s="850"/>
    </row>
    <row r="10812" spans="85:87" x14ac:dyDescent="0.25">
      <c r="CG10812" s="768"/>
      <c r="CH10812" s="768"/>
      <c r="CI10812" s="850"/>
    </row>
    <row r="10813" spans="85:87" x14ac:dyDescent="0.25">
      <c r="CG10813" s="768"/>
      <c r="CH10813" s="768"/>
      <c r="CI10813" s="850"/>
    </row>
    <row r="10814" spans="85:87" x14ac:dyDescent="0.25">
      <c r="CG10814" s="768"/>
      <c r="CH10814" s="768"/>
      <c r="CI10814" s="850"/>
    </row>
    <row r="10815" spans="85:87" x14ac:dyDescent="0.25">
      <c r="CG10815" s="768"/>
      <c r="CH10815" s="768"/>
      <c r="CI10815" s="850"/>
    </row>
    <row r="10816" spans="85:87" x14ac:dyDescent="0.25">
      <c r="CG10816" s="768"/>
      <c r="CH10816" s="768"/>
      <c r="CI10816" s="850"/>
    </row>
    <row r="10817" spans="85:87" x14ac:dyDescent="0.25">
      <c r="CG10817" s="768"/>
      <c r="CH10817" s="768"/>
      <c r="CI10817" s="850"/>
    </row>
    <row r="10818" spans="85:87" x14ac:dyDescent="0.25">
      <c r="CG10818" s="768"/>
      <c r="CH10818" s="768"/>
      <c r="CI10818" s="850"/>
    </row>
    <row r="10819" spans="85:87" x14ac:dyDescent="0.25">
      <c r="CG10819" s="768"/>
      <c r="CH10819" s="768"/>
      <c r="CI10819" s="850"/>
    </row>
    <row r="10820" spans="85:87" x14ac:dyDescent="0.25">
      <c r="CG10820" s="768"/>
      <c r="CH10820" s="768"/>
      <c r="CI10820" s="850"/>
    </row>
    <row r="10821" spans="85:87" x14ac:dyDescent="0.25">
      <c r="CG10821" s="768"/>
      <c r="CH10821" s="768"/>
      <c r="CI10821" s="850"/>
    </row>
    <row r="10822" spans="85:87" x14ac:dyDescent="0.25">
      <c r="CG10822" s="768"/>
      <c r="CH10822" s="768"/>
      <c r="CI10822" s="850"/>
    </row>
    <row r="10823" spans="85:87" x14ac:dyDescent="0.25">
      <c r="CG10823" s="768"/>
      <c r="CH10823" s="768"/>
      <c r="CI10823" s="850"/>
    </row>
    <row r="10824" spans="85:87" x14ac:dyDescent="0.25">
      <c r="CG10824" s="768"/>
      <c r="CH10824" s="768"/>
      <c r="CI10824" s="850"/>
    </row>
    <row r="10825" spans="85:87" x14ac:dyDescent="0.25">
      <c r="CG10825" s="768"/>
      <c r="CH10825" s="768"/>
      <c r="CI10825" s="850"/>
    </row>
    <row r="10826" spans="85:87" x14ac:dyDescent="0.25">
      <c r="CG10826" s="768"/>
      <c r="CH10826" s="768"/>
      <c r="CI10826" s="850"/>
    </row>
    <row r="10827" spans="85:87" x14ac:dyDescent="0.25">
      <c r="CG10827" s="768"/>
      <c r="CH10827" s="768"/>
      <c r="CI10827" s="850"/>
    </row>
    <row r="10828" spans="85:87" x14ac:dyDescent="0.25">
      <c r="CG10828" s="768"/>
      <c r="CH10828" s="768"/>
      <c r="CI10828" s="850"/>
    </row>
    <row r="10829" spans="85:87" x14ac:dyDescent="0.25">
      <c r="CG10829" s="768"/>
      <c r="CH10829" s="768"/>
      <c r="CI10829" s="850"/>
    </row>
    <row r="10830" spans="85:87" x14ac:dyDescent="0.25">
      <c r="CG10830" s="768"/>
      <c r="CH10830" s="768"/>
      <c r="CI10830" s="850"/>
    </row>
    <row r="10831" spans="85:87" x14ac:dyDescent="0.25">
      <c r="CG10831" s="768"/>
      <c r="CH10831" s="768"/>
      <c r="CI10831" s="850"/>
    </row>
    <row r="10832" spans="85:87" x14ac:dyDescent="0.25">
      <c r="CG10832" s="768"/>
      <c r="CH10832" s="768"/>
      <c r="CI10832" s="850"/>
    </row>
    <row r="10833" spans="85:87" x14ac:dyDescent="0.25">
      <c r="CG10833" s="768"/>
      <c r="CH10833" s="768"/>
      <c r="CI10833" s="850"/>
    </row>
    <row r="10834" spans="85:87" x14ac:dyDescent="0.25">
      <c r="CG10834" s="768"/>
      <c r="CH10834" s="768"/>
      <c r="CI10834" s="850"/>
    </row>
    <row r="10835" spans="85:87" x14ac:dyDescent="0.25">
      <c r="CG10835" s="768"/>
      <c r="CH10835" s="768"/>
      <c r="CI10835" s="850"/>
    </row>
    <row r="10836" spans="85:87" x14ac:dyDescent="0.25">
      <c r="CG10836" s="768"/>
      <c r="CH10836" s="768"/>
      <c r="CI10836" s="850"/>
    </row>
    <row r="10837" spans="85:87" x14ac:dyDescent="0.25">
      <c r="CG10837" s="768"/>
      <c r="CH10837" s="768"/>
      <c r="CI10837" s="850"/>
    </row>
    <row r="10838" spans="85:87" x14ac:dyDescent="0.25">
      <c r="CG10838" s="768"/>
      <c r="CH10838" s="768"/>
      <c r="CI10838" s="850"/>
    </row>
    <row r="10839" spans="85:87" x14ac:dyDescent="0.25">
      <c r="CG10839" s="768"/>
      <c r="CH10839" s="768"/>
      <c r="CI10839" s="850"/>
    </row>
    <row r="10840" spans="85:87" x14ac:dyDescent="0.25">
      <c r="CG10840" s="768"/>
      <c r="CH10840" s="768"/>
      <c r="CI10840" s="850"/>
    </row>
    <row r="10841" spans="85:87" x14ac:dyDescent="0.25">
      <c r="CG10841" s="768"/>
      <c r="CH10841" s="768"/>
      <c r="CI10841" s="850"/>
    </row>
    <row r="10842" spans="85:87" x14ac:dyDescent="0.25">
      <c r="CG10842" s="768"/>
      <c r="CH10842" s="768"/>
      <c r="CI10842" s="850"/>
    </row>
    <row r="10843" spans="85:87" x14ac:dyDescent="0.25">
      <c r="CG10843" s="768"/>
      <c r="CH10843" s="768"/>
      <c r="CI10843" s="850"/>
    </row>
    <row r="10844" spans="85:87" x14ac:dyDescent="0.25">
      <c r="CG10844" s="768"/>
      <c r="CH10844" s="768"/>
      <c r="CI10844" s="850"/>
    </row>
    <row r="10845" spans="85:87" x14ac:dyDescent="0.25">
      <c r="CG10845" s="768"/>
      <c r="CH10845" s="768"/>
      <c r="CI10845" s="850"/>
    </row>
    <row r="10846" spans="85:87" x14ac:dyDescent="0.25">
      <c r="CG10846" s="768"/>
      <c r="CH10846" s="768"/>
      <c r="CI10846" s="850"/>
    </row>
    <row r="10847" spans="85:87" x14ac:dyDescent="0.25">
      <c r="CG10847" s="768"/>
      <c r="CH10847" s="768"/>
      <c r="CI10847" s="850"/>
    </row>
    <row r="10848" spans="85:87" x14ac:dyDescent="0.25">
      <c r="CG10848" s="768"/>
      <c r="CH10848" s="768"/>
      <c r="CI10848" s="850"/>
    </row>
    <row r="10849" spans="85:87" x14ac:dyDescent="0.25">
      <c r="CG10849" s="768"/>
      <c r="CH10849" s="768"/>
      <c r="CI10849" s="850"/>
    </row>
    <row r="10850" spans="85:87" x14ac:dyDescent="0.25">
      <c r="CG10850" s="768"/>
      <c r="CH10850" s="768"/>
      <c r="CI10850" s="850"/>
    </row>
    <row r="10851" spans="85:87" x14ac:dyDescent="0.25">
      <c r="CG10851" s="768"/>
      <c r="CH10851" s="768"/>
      <c r="CI10851" s="850"/>
    </row>
    <row r="10852" spans="85:87" x14ac:dyDescent="0.25">
      <c r="CG10852" s="768"/>
      <c r="CH10852" s="768"/>
      <c r="CI10852" s="850"/>
    </row>
    <row r="10853" spans="85:87" x14ac:dyDescent="0.25">
      <c r="CG10853" s="768"/>
      <c r="CH10853" s="768"/>
      <c r="CI10853" s="850"/>
    </row>
    <row r="10854" spans="85:87" x14ac:dyDescent="0.25">
      <c r="CG10854" s="768"/>
      <c r="CH10854" s="768"/>
      <c r="CI10854" s="850"/>
    </row>
    <row r="10855" spans="85:87" x14ac:dyDescent="0.25">
      <c r="CG10855" s="768"/>
      <c r="CH10855" s="768"/>
      <c r="CI10855" s="850"/>
    </row>
    <row r="10856" spans="85:87" x14ac:dyDescent="0.25">
      <c r="CG10856" s="768"/>
      <c r="CH10856" s="768"/>
      <c r="CI10856" s="850"/>
    </row>
    <row r="10857" spans="85:87" x14ac:dyDescent="0.25">
      <c r="CG10857" s="768"/>
      <c r="CH10857" s="768"/>
      <c r="CI10857" s="850"/>
    </row>
    <row r="10858" spans="85:87" x14ac:dyDescent="0.25">
      <c r="CG10858" s="768"/>
      <c r="CH10858" s="768"/>
      <c r="CI10858" s="850"/>
    </row>
    <row r="10859" spans="85:87" x14ac:dyDescent="0.25">
      <c r="CG10859" s="768"/>
      <c r="CH10859" s="768"/>
      <c r="CI10859" s="850"/>
    </row>
    <row r="10860" spans="85:87" x14ac:dyDescent="0.25">
      <c r="CG10860" s="768"/>
      <c r="CH10860" s="768"/>
      <c r="CI10860" s="850"/>
    </row>
    <row r="10861" spans="85:87" x14ac:dyDescent="0.25">
      <c r="CG10861" s="768"/>
      <c r="CH10861" s="768"/>
      <c r="CI10861" s="850"/>
    </row>
    <row r="10862" spans="85:87" x14ac:dyDescent="0.25">
      <c r="CG10862" s="768"/>
      <c r="CH10862" s="768"/>
      <c r="CI10862" s="850"/>
    </row>
    <row r="10863" spans="85:87" x14ac:dyDescent="0.25">
      <c r="CG10863" s="768"/>
      <c r="CH10863" s="768"/>
      <c r="CI10863" s="850"/>
    </row>
    <row r="10864" spans="85:87" x14ac:dyDescent="0.25">
      <c r="CG10864" s="768"/>
      <c r="CH10864" s="768"/>
      <c r="CI10864" s="850"/>
    </row>
    <row r="10865" spans="85:87" x14ac:dyDescent="0.25">
      <c r="CG10865" s="768"/>
      <c r="CH10865" s="768"/>
      <c r="CI10865" s="850"/>
    </row>
    <row r="10866" spans="85:87" x14ac:dyDescent="0.25">
      <c r="CG10866" s="768"/>
      <c r="CH10866" s="768"/>
      <c r="CI10866" s="850"/>
    </row>
    <row r="10867" spans="85:87" x14ac:dyDescent="0.25">
      <c r="CG10867" s="768"/>
      <c r="CH10867" s="768"/>
      <c r="CI10867" s="850"/>
    </row>
    <row r="10868" spans="85:87" x14ac:dyDescent="0.25">
      <c r="CG10868" s="768"/>
      <c r="CH10868" s="768"/>
      <c r="CI10868" s="850"/>
    </row>
    <row r="10869" spans="85:87" x14ac:dyDescent="0.25">
      <c r="CG10869" s="768"/>
      <c r="CH10869" s="768"/>
      <c r="CI10869" s="850"/>
    </row>
    <row r="10870" spans="85:87" x14ac:dyDescent="0.25">
      <c r="CG10870" s="768"/>
      <c r="CH10870" s="768"/>
      <c r="CI10870" s="850"/>
    </row>
    <row r="10871" spans="85:87" x14ac:dyDescent="0.25">
      <c r="CG10871" s="768"/>
      <c r="CH10871" s="768"/>
      <c r="CI10871" s="850"/>
    </row>
    <row r="10872" spans="85:87" x14ac:dyDescent="0.25">
      <c r="CG10872" s="768"/>
      <c r="CH10872" s="768"/>
      <c r="CI10872" s="850"/>
    </row>
    <row r="10873" spans="85:87" x14ac:dyDescent="0.25">
      <c r="CG10873" s="768"/>
      <c r="CH10873" s="768"/>
      <c r="CI10873" s="850"/>
    </row>
    <row r="10874" spans="85:87" x14ac:dyDescent="0.25">
      <c r="CG10874" s="768"/>
      <c r="CH10874" s="768"/>
      <c r="CI10874" s="850"/>
    </row>
    <row r="10875" spans="85:87" x14ac:dyDescent="0.25">
      <c r="CG10875" s="768"/>
      <c r="CH10875" s="768"/>
      <c r="CI10875" s="850"/>
    </row>
    <row r="10876" spans="85:87" x14ac:dyDescent="0.25">
      <c r="CG10876" s="768"/>
      <c r="CH10876" s="768"/>
      <c r="CI10876" s="850"/>
    </row>
    <row r="10877" spans="85:87" x14ac:dyDescent="0.25">
      <c r="CG10877" s="768"/>
      <c r="CH10877" s="768"/>
      <c r="CI10877" s="850"/>
    </row>
    <row r="10878" spans="85:87" x14ac:dyDescent="0.25">
      <c r="CG10878" s="768"/>
      <c r="CH10878" s="768"/>
      <c r="CI10878" s="850"/>
    </row>
    <row r="10879" spans="85:87" x14ac:dyDescent="0.25">
      <c r="CG10879" s="768"/>
      <c r="CH10879" s="768"/>
      <c r="CI10879" s="850"/>
    </row>
    <row r="10880" spans="85:87" x14ac:dyDescent="0.25">
      <c r="CG10880" s="768"/>
      <c r="CH10880" s="768"/>
      <c r="CI10880" s="850"/>
    </row>
    <row r="10881" spans="85:87" x14ac:dyDescent="0.25">
      <c r="CG10881" s="768"/>
      <c r="CH10881" s="768"/>
      <c r="CI10881" s="850"/>
    </row>
    <row r="10882" spans="85:87" x14ac:dyDescent="0.25">
      <c r="CG10882" s="768"/>
      <c r="CH10882" s="768"/>
      <c r="CI10882" s="850"/>
    </row>
    <row r="10883" spans="85:87" x14ac:dyDescent="0.25">
      <c r="CG10883" s="768"/>
      <c r="CH10883" s="768"/>
      <c r="CI10883" s="850"/>
    </row>
    <row r="10884" spans="85:87" x14ac:dyDescent="0.25">
      <c r="CG10884" s="768"/>
      <c r="CH10884" s="768"/>
      <c r="CI10884" s="850"/>
    </row>
    <row r="10885" spans="85:87" x14ac:dyDescent="0.25">
      <c r="CG10885" s="768"/>
      <c r="CH10885" s="768"/>
      <c r="CI10885" s="850"/>
    </row>
    <row r="10886" spans="85:87" x14ac:dyDescent="0.25">
      <c r="CG10886" s="768"/>
      <c r="CH10886" s="768"/>
      <c r="CI10886" s="850"/>
    </row>
    <row r="10887" spans="85:87" x14ac:dyDescent="0.25">
      <c r="CG10887" s="768"/>
      <c r="CH10887" s="768"/>
      <c r="CI10887" s="850"/>
    </row>
    <row r="10888" spans="85:87" x14ac:dyDescent="0.25">
      <c r="CG10888" s="768"/>
      <c r="CH10888" s="768"/>
      <c r="CI10888" s="850"/>
    </row>
    <row r="10889" spans="85:87" x14ac:dyDescent="0.25">
      <c r="CG10889" s="768"/>
      <c r="CH10889" s="768"/>
      <c r="CI10889" s="850"/>
    </row>
    <row r="10890" spans="85:87" x14ac:dyDescent="0.25">
      <c r="CG10890" s="768"/>
      <c r="CH10890" s="768"/>
      <c r="CI10890" s="850"/>
    </row>
    <row r="10891" spans="85:87" x14ac:dyDescent="0.25">
      <c r="CG10891" s="768"/>
      <c r="CH10891" s="768"/>
      <c r="CI10891" s="850"/>
    </row>
    <row r="10892" spans="85:87" x14ac:dyDescent="0.25">
      <c r="CG10892" s="768"/>
      <c r="CH10892" s="768"/>
      <c r="CI10892" s="850"/>
    </row>
    <row r="10893" spans="85:87" x14ac:dyDescent="0.25">
      <c r="CG10893" s="768"/>
      <c r="CH10893" s="768"/>
      <c r="CI10893" s="850"/>
    </row>
    <row r="10894" spans="85:87" x14ac:dyDescent="0.25">
      <c r="CG10894" s="768"/>
      <c r="CH10894" s="768"/>
      <c r="CI10894" s="850"/>
    </row>
    <row r="10895" spans="85:87" x14ac:dyDescent="0.25">
      <c r="CG10895" s="768"/>
      <c r="CH10895" s="768"/>
      <c r="CI10895" s="850"/>
    </row>
    <row r="10896" spans="85:87" x14ac:dyDescent="0.25">
      <c r="CG10896" s="768"/>
      <c r="CH10896" s="768"/>
      <c r="CI10896" s="850"/>
    </row>
    <row r="10897" spans="85:87" x14ac:dyDescent="0.25">
      <c r="CG10897" s="768"/>
      <c r="CH10897" s="768"/>
      <c r="CI10897" s="850"/>
    </row>
    <row r="10898" spans="85:87" x14ac:dyDescent="0.25">
      <c r="CG10898" s="768"/>
      <c r="CH10898" s="768"/>
      <c r="CI10898" s="850"/>
    </row>
    <row r="10899" spans="85:87" x14ac:dyDescent="0.25">
      <c r="CG10899" s="768"/>
      <c r="CH10899" s="768"/>
      <c r="CI10899" s="850"/>
    </row>
    <row r="10900" spans="85:87" x14ac:dyDescent="0.25">
      <c r="CG10900" s="768"/>
      <c r="CH10900" s="768"/>
      <c r="CI10900" s="850"/>
    </row>
    <row r="10901" spans="85:87" x14ac:dyDescent="0.25">
      <c r="CG10901" s="768"/>
      <c r="CH10901" s="768"/>
      <c r="CI10901" s="850"/>
    </row>
    <row r="10902" spans="85:87" x14ac:dyDescent="0.25">
      <c r="CG10902" s="768"/>
      <c r="CH10902" s="768"/>
      <c r="CI10902" s="850"/>
    </row>
    <row r="10903" spans="85:87" x14ac:dyDescent="0.25">
      <c r="CG10903" s="768"/>
      <c r="CH10903" s="768"/>
      <c r="CI10903" s="850"/>
    </row>
    <row r="10904" spans="85:87" x14ac:dyDescent="0.25">
      <c r="CG10904" s="768"/>
      <c r="CH10904" s="768"/>
      <c r="CI10904" s="850"/>
    </row>
    <row r="10905" spans="85:87" x14ac:dyDescent="0.25">
      <c r="CG10905" s="768"/>
      <c r="CH10905" s="768"/>
      <c r="CI10905" s="850"/>
    </row>
    <row r="10906" spans="85:87" x14ac:dyDescent="0.25">
      <c r="CG10906" s="768"/>
      <c r="CH10906" s="768"/>
      <c r="CI10906" s="850"/>
    </row>
    <row r="10907" spans="85:87" x14ac:dyDescent="0.25">
      <c r="CG10907" s="768"/>
      <c r="CH10907" s="768"/>
      <c r="CI10907" s="850"/>
    </row>
    <row r="10908" spans="85:87" x14ac:dyDescent="0.25">
      <c r="CG10908" s="768"/>
      <c r="CH10908" s="768"/>
      <c r="CI10908" s="850"/>
    </row>
    <row r="10909" spans="85:87" x14ac:dyDescent="0.25">
      <c r="CG10909" s="768"/>
      <c r="CH10909" s="768"/>
      <c r="CI10909" s="850"/>
    </row>
    <row r="10910" spans="85:87" x14ac:dyDescent="0.25">
      <c r="CG10910" s="768"/>
      <c r="CH10910" s="768"/>
      <c r="CI10910" s="850"/>
    </row>
    <row r="10911" spans="85:87" x14ac:dyDescent="0.25">
      <c r="CG10911" s="768"/>
      <c r="CH10911" s="768"/>
      <c r="CI10911" s="850"/>
    </row>
    <row r="10912" spans="85:87" x14ac:dyDescent="0.25">
      <c r="CG10912" s="768"/>
      <c r="CH10912" s="768"/>
      <c r="CI10912" s="850"/>
    </row>
    <row r="10913" spans="85:87" x14ac:dyDescent="0.25">
      <c r="CG10913" s="768"/>
      <c r="CH10913" s="768"/>
      <c r="CI10913" s="850"/>
    </row>
    <row r="10914" spans="85:87" x14ac:dyDescent="0.25">
      <c r="CG10914" s="768"/>
      <c r="CH10914" s="768"/>
      <c r="CI10914" s="850"/>
    </row>
    <row r="10915" spans="85:87" x14ac:dyDescent="0.25">
      <c r="CG10915" s="768"/>
      <c r="CH10915" s="768"/>
      <c r="CI10915" s="850"/>
    </row>
    <row r="10916" spans="85:87" x14ac:dyDescent="0.25">
      <c r="CG10916" s="768"/>
      <c r="CH10916" s="768"/>
      <c r="CI10916" s="850"/>
    </row>
    <row r="10917" spans="85:87" x14ac:dyDescent="0.25">
      <c r="CG10917" s="768"/>
      <c r="CH10917" s="768"/>
      <c r="CI10917" s="850"/>
    </row>
    <row r="10918" spans="85:87" x14ac:dyDescent="0.25">
      <c r="CG10918" s="768"/>
      <c r="CH10918" s="768"/>
      <c r="CI10918" s="850"/>
    </row>
    <row r="10919" spans="85:87" x14ac:dyDescent="0.25">
      <c r="CG10919" s="768"/>
      <c r="CH10919" s="768"/>
      <c r="CI10919" s="850"/>
    </row>
    <row r="10920" spans="85:87" x14ac:dyDescent="0.25">
      <c r="CG10920" s="768"/>
      <c r="CH10920" s="768"/>
      <c r="CI10920" s="850"/>
    </row>
    <row r="10921" spans="85:87" x14ac:dyDescent="0.25">
      <c r="CG10921" s="768"/>
      <c r="CH10921" s="768"/>
      <c r="CI10921" s="850"/>
    </row>
    <row r="10922" spans="85:87" x14ac:dyDescent="0.25">
      <c r="CG10922" s="768"/>
      <c r="CH10922" s="768"/>
      <c r="CI10922" s="850"/>
    </row>
    <row r="10923" spans="85:87" x14ac:dyDescent="0.25">
      <c r="CG10923" s="768"/>
      <c r="CH10923" s="768"/>
      <c r="CI10923" s="850"/>
    </row>
    <row r="10924" spans="85:87" x14ac:dyDescent="0.25">
      <c r="CG10924" s="768"/>
      <c r="CH10924" s="768"/>
      <c r="CI10924" s="850"/>
    </row>
    <row r="10925" spans="85:87" x14ac:dyDescent="0.25">
      <c r="CG10925" s="768"/>
      <c r="CH10925" s="768"/>
      <c r="CI10925" s="850"/>
    </row>
    <row r="10926" spans="85:87" x14ac:dyDescent="0.25">
      <c r="CG10926" s="768"/>
      <c r="CH10926" s="768"/>
      <c r="CI10926" s="850"/>
    </row>
    <row r="10927" spans="85:87" x14ac:dyDescent="0.25">
      <c r="CG10927" s="768"/>
      <c r="CH10927" s="768"/>
      <c r="CI10927" s="850"/>
    </row>
    <row r="10928" spans="85:87" x14ac:dyDescent="0.25">
      <c r="CG10928" s="768"/>
      <c r="CH10928" s="768"/>
      <c r="CI10928" s="850"/>
    </row>
    <row r="10929" spans="85:87" x14ac:dyDescent="0.25">
      <c r="CG10929" s="768"/>
      <c r="CH10929" s="768"/>
      <c r="CI10929" s="850"/>
    </row>
    <row r="10930" spans="85:87" x14ac:dyDescent="0.25">
      <c r="CG10930" s="768"/>
      <c r="CH10930" s="768"/>
      <c r="CI10930" s="850"/>
    </row>
    <row r="10931" spans="85:87" x14ac:dyDescent="0.25">
      <c r="CG10931" s="768"/>
      <c r="CH10931" s="768"/>
      <c r="CI10931" s="850"/>
    </row>
    <row r="10932" spans="85:87" x14ac:dyDescent="0.25">
      <c r="CG10932" s="768"/>
      <c r="CH10932" s="768"/>
      <c r="CI10932" s="850"/>
    </row>
    <row r="10933" spans="85:87" x14ac:dyDescent="0.25">
      <c r="CG10933" s="768"/>
      <c r="CH10933" s="768"/>
      <c r="CI10933" s="850"/>
    </row>
    <row r="10934" spans="85:87" x14ac:dyDescent="0.25">
      <c r="CG10934" s="768"/>
      <c r="CH10934" s="768"/>
      <c r="CI10934" s="850"/>
    </row>
    <row r="10935" spans="85:87" x14ac:dyDescent="0.25">
      <c r="CG10935" s="768"/>
      <c r="CH10935" s="768"/>
      <c r="CI10935" s="850"/>
    </row>
    <row r="10936" spans="85:87" x14ac:dyDescent="0.25">
      <c r="CG10936" s="768"/>
      <c r="CH10936" s="768"/>
      <c r="CI10936" s="850"/>
    </row>
    <row r="10937" spans="85:87" x14ac:dyDescent="0.25">
      <c r="CG10937" s="768"/>
      <c r="CH10937" s="768"/>
      <c r="CI10937" s="850"/>
    </row>
    <row r="10938" spans="85:87" x14ac:dyDescent="0.25">
      <c r="CG10938" s="768"/>
      <c r="CH10938" s="768"/>
      <c r="CI10938" s="850"/>
    </row>
    <row r="10939" spans="85:87" x14ac:dyDescent="0.25">
      <c r="CG10939" s="768"/>
      <c r="CH10939" s="768"/>
      <c r="CI10939" s="850"/>
    </row>
    <row r="10940" spans="85:87" x14ac:dyDescent="0.25">
      <c r="CG10940" s="768"/>
      <c r="CH10940" s="768"/>
      <c r="CI10940" s="850"/>
    </row>
    <row r="10941" spans="85:87" x14ac:dyDescent="0.25">
      <c r="CG10941" s="768"/>
      <c r="CH10941" s="768"/>
      <c r="CI10941" s="850"/>
    </row>
    <row r="10942" spans="85:87" x14ac:dyDescent="0.25">
      <c r="CG10942" s="768"/>
      <c r="CH10942" s="768"/>
      <c r="CI10942" s="850"/>
    </row>
    <row r="10943" spans="85:87" x14ac:dyDescent="0.25">
      <c r="CG10943" s="768"/>
      <c r="CH10943" s="768"/>
      <c r="CI10943" s="850"/>
    </row>
    <row r="10944" spans="85:87" x14ac:dyDescent="0.25">
      <c r="CG10944" s="768"/>
      <c r="CH10944" s="768"/>
      <c r="CI10944" s="850"/>
    </row>
    <row r="10945" spans="85:87" x14ac:dyDescent="0.25">
      <c r="CG10945" s="768"/>
      <c r="CH10945" s="768"/>
      <c r="CI10945" s="850"/>
    </row>
    <row r="10946" spans="85:87" x14ac:dyDescent="0.25">
      <c r="CG10946" s="768"/>
      <c r="CH10946" s="768"/>
      <c r="CI10946" s="850"/>
    </row>
    <row r="10947" spans="85:87" x14ac:dyDescent="0.25">
      <c r="CG10947" s="768"/>
      <c r="CH10947" s="768"/>
      <c r="CI10947" s="850"/>
    </row>
    <row r="10948" spans="85:87" x14ac:dyDescent="0.25">
      <c r="CG10948" s="768"/>
      <c r="CH10948" s="768"/>
      <c r="CI10948" s="850"/>
    </row>
    <row r="10949" spans="85:87" x14ac:dyDescent="0.25">
      <c r="CG10949" s="768"/>
      <c r="CH10949" s="768"/>
      <c r="CI10949" s="850"/>
    </row>
    <row r="10950" spans="85:87" x14ac:dyDescent="0.25">
      <c r="CG10950" s="768"/>
      <c r="CH10950" s="768"/>
      <c r="CI10950" s="850"/>
    </row>
    <row r="10951" spans="85:87" x14ac:dyDescent="0.25">
      <c r="CG10951" s="768"/>
      <c r="CH10951" s="768"/>
      <c r="CI10951" s="850"/>
    </row>
    <row r="10952" spans="85:87" x14ac:dyDescent="0.25">
      <c r="CG10952" s="768"/>
      <c r="CH10952" s="768"/>
      <c r="CI10952" s="850"/>
    </row>
    <row r="10953" spans="85:87" x14ac:dyDescent="0.25">
      <c r="CG10953" s="768"/>
      <c r="CH10953" s="768"/>
      <c r="CI10953" s="850"/>
    </row>
    <row r="10954" spans="85:87" x14ac:dyDescent="0.25">
      <c r="CG10954" s="768"/>
      <c r="CH10954" s="768"/>
      <c r="CI10954" s="850"/>
    </row>
    <row r="10955" spans="85:87" x14ac:dyDescent="0.25">
      <c r="CG10955" s="768"/>
      <c r="CH10955" s="768"/>
      <c r="CI10955" s="850"/>
    </row>
    <row r="10956" spans="85:87" x14ac:dyDescent="0.25">
      <c r="CG10956" s="768"/>
      <c r="CH10956" s="768"/>
      <c r="CI10956" s="850"/>
    </row>
    <row r="10957" spans="85:87" x14ac:dyDescent="0.25">
      <c r="CG10957" s="768"/>
      <c r="CH10957" s="768"/>
      <c r="CI10957" s="850"/>
    </row>
    <row r="10958" spans="85:87" x14ac:dyDescent="0.25">
      <c r="CG10958" s="768"/>
      <c r="CH10958" s="768"/>
      <c r="CI10958" s="850"/>
    </row>
    <row r="10959" spans="85:87" x14ac:dyDescent="0.25">
      <c r="CG10959" s="768"/>
      <c r="CH10959" s="768"/>
      <c r="CI10959" s="850"/>
    </row>
    <row r="10960" spans="85:87" x14ac:dyDescent="0.25">
      <c r="CG10960" s="768"/>
      <c r="CH10960" s="768"/>
      <c r="CI10960" s="850"/>
    </row>
    <row r="10961" spans="85:87" x14ac:dyDescent="0.25">
      <c r="CG10961" s="768"/>
      <c r="CH10961" s="768"/>
      <c r="CI10961" s="850"/>
    </row>
    <row r="10962" spans="85:87" x14ac:dyDescent="0.25">
      <c r="CG10962" s="768"/>
      <c r="CH10962" s="768"/>
      <c r="CI10962" s="850"/>
    </row>
    <row r="10963" spans="85:87" x14ac:dyDescent="0.25">
      <c r="CG10963" s="768"/>
      <c r="CH10963" s="768"/>
      <c r="CI10963" s="850"/>
    </row>
    <row r="10964" spans="85:87" x14ac:dyDescent="0.25">
      <c r="CG10964" s="768"/>
      <c r="CH10964" s="768"/>
      <c r="CI10964" s="850"/>
    </row>
    <row r="10965" spans="85:87" x14ac:dyDescent="0.25">
      <c r="CG10965" s="768"/>
      <c r="CH10965" s="768"/>
      <c r="CI10965" s="850"/>
    </row>
    <row r="10966" spans="85:87" x14ac:dyDescent="0.25">
      <c r="CG10966" s="768"/>
      <c r="CH10966" s="768"/>
      <c r="CI10966" s="850"/>
    </row>
    <row r="10967" spans="85:87" x14ac:dyDescent="0.25">
      <c r="CG10967" s="768"/>
      <c r="CH10967" s="768"/>
      <c r="CI10967" s="850"/>
    </row>
    <row r="10968" spans="85:87" x14ac:dyDescent="0.25">
      <c r="CG10968" s="768"/>
      <c r="CH10968" s="768"/>
      <c r="CI10968" s="850"/>
    </row>
    <row r="10969" spans="85:87" x14ac:dyDescent="0.25">
      <c r="CG10969" s="768"/>
      <c r="CH10969" s="768"/>
      <c r="CI10969" s="850"/>
    </row>
    <row r="10970" spans="85:87" x14ac:dyDescent="0.25">
      <c r="CG10970" s="768"/>
      <c r="CH10970" s="768"/>
      <c r="CI10970" s="850"/>
    </row>
    <row r="10971" spans="85:87" x14ac:dyDescent="0.25">
      <c r="CG10971" s="768"/>
      <c r="CH10971" s="768"/>
      <c r="CI10971" s="850"/>
    </row>
    <row r="10972" spans="85:87" x14ac:dyDescent="0.25">
      <c r="CG10972" s="768"/>
      <c r="CH10972" s="768"/>
      <c r="CI10972" s="850"/>
    </row>
    <row r="10973" spans="85:87" x14ac:dyDescent="0.25">
      <c r="CG10973" s="768"/>
      <c r="CH10973" s="768"/>
      <c r="CI10973" s="850"/>
    </row>
    <row r="10974" spans="85:87" x14ac:dyDescent="0.25">
      <c r="CG10974" s="768"/>
      <c r="CH10974" s="768"/>
      <c r="CI10974" s="850"/>
    </row>
    <row r="10975" spans="85:87" x14ac:dyDescent="0.25">
      <c r="CG10975" s="768"/>
      <c r="CH10975" s="768"/>
      <c r="CI10975" s="850"/>
    </row>
    <row r="10976" spans="85:87" x14ac:dyDescent="0.25">
      <c r="CG10976" s="768"/>
      <c r="CH10976" s="768"/>
      <c r="CI10976" s="850"/>
    </row>
    <row r="10977" spans="85:87" x14ac:dyDescent="0.25">
      <c r="CG10977" s="768"/>
      <c r="CH10977" s="768"/>
      <c r="CI10977" s="850"/>
    </row>
    <row r="10978" spans="85:87" x14ac:dyDescent="0.25">
      <c r="CG10978" s="768"/>
      <c r="CH10978" s="768"/>
      <c r="CI10978" s="850"/>
    </row>
    <row r="10979" spans="85:87" x14ac:dyDescent="0.25">
      <c r="CG10979" s="768"/>
      <c r="CH10979" s="768"/>
      <c r="CI10979" s="850"/>
    </row>
    <row r="10980" spans="85:87" x14ac:dyDescent="0.25">
      <c r="CG10980" s="768"/>
      <c r="CH10980" s="768"/>
      <c r="CI10980" s="850"/>
    </row>
    <row r="10981" spans="85:87" x14ac:dyDescent="0.25">
      <c r="CG10981" s="768"/>
      <c r="CH10981" s="768"/>
      <c r="CI10981" s="850"/>
    </row>
    <row r="10982" spans="85:87" x14ac:dyDescent="0.25">
      <c r="CG10982" s="768"/>
      <c r="CH10982" s="768"/>
      <c r="CI10982" s="850"/>
    </row>
    <row r="10983" spans="85:87" x14ac:dyDescent="0.25">
      <c r="CG10983" s="768"/>
      <c r="CH10983" s="768"/>
      <c r="CI10983" s="850"/>
    </row>
    <row r="10984" spans="85:87" x14ac:dyDescent="0.25">
      <c r="CG10984" s="768"/>
      <c r="CH10984" s="768"/>
      <c r="CI10984" s="850"/>
    </row>
    <row r="10985" spans="85:87" x14ac:dyDescent="0.25">
      <c r="CG10985" s="768"/>
      <c r="CH10985" s="768"/>
      <c r="CI10985" s="850"/>
    </row>
    <row r="10986" spans="85:87" x14ac:dyDescent="0.25">
      <c r="CG10986" s="768"/>
      <c r="CH10986" s="768"/>
      <c r="CI10986" s="850"/>
    </row>
    <row r="10987" spans="85:87" x14ac:dyDescent="0.25">
      <c r="CG10987" s="768"/>
      <c r="CH10987" s="768"/>
      <c r="CI10987" s="850"/>
    </row>
    <row r="10988" spans="85:87" x14ac:dyDescent="0.25">
      <c r="CG10988" s="768"/>
      <c r="CH10988" s="768"/>
      <c r="CI10988" s="850"/>
    </row>
    <row r="10989" spans="85:87" x14ac:dyDescent="0.25">
      <c r="CG10989" s="768"/>
      <c r="CH10989" s="768"/>
      <c r="CI10989" s="850"/>
    </row>
    <row r="10990" spans="85:87" x14ac:dyDescent="0.25">
      <c r="CG10990" s="768"/>
      <c r="CH10990" s="768"/>
      <c r="CI10990" s="850"/>
    </row>
    <row r="10991" spans="85:87" x14ac:dyDescent="0.25">
      <c r="CG10991" s="768"/>
      <c r="CH10991" s="768"/>
      <c r="CI10991" s="850"/>
    </row>
    <row r="10992" spans="85:87" x14ac:dyDescent="0.25">
      <c r="CG10992" s="768"/>
      <c r="CH10992" s="768"/>
      <c r="CI10992" s="850"/>
    </row>
    <row r="10993" spans="85:87" x14ac:dyDescent="0.25">
      <c r="CG10993" s="768"/>
      <c r="CH10993" s="768"/>
      <c r="CI10993" s="850"/>
    </row>
    <row r="10994" spans="85:87" x14ac:dyDescent="0.25">
      <c r="CG10994" s="768"/>
      <c r="CH10994" s="768"/>
      <c r="CI10994" s="850"/>
    </row>
    <row r="10995" spans="85:87" x14ac:dyDescent="0.25">
      <c r="CG10995" s="768"/>
      <c r="CH10995" s="768"/>
      <c r="CI10995" s="850"/>
    </row>
    <row r="10996" spans="85:87" x14ac:dyDescent="0.25">
      <c r="CG10996" s="768"/>
      <c r="CH10996" s="768"/>
      <c r="CI10996" s="850"/>
    </row>
    <row r="10997" spans="85:87" x14ac:dyDescent="0.25">
      <c r="CG10997" s="768"/>
      <c r="CH10997" s="768"/>
      <c r="CI10997" s="850"/>
    </row>
    <row r="10998" spans="85:87" x14ac:dyDescent="0.25">
      <c r="CG10998" s="768"/>
      <c r="CH10998" s="768"/>
      <c r="CI10998" s="850"/>
    </row>
    <row r="10999" spans="85:87" x14ac:dyDescent="0.25">
      <c r="CG10999" s="768"/>
      <c r="CH10999" s="768"/>
      <c r="CI10999" s="850"/>
    </row>
    <row r="11000" spans="85:87" x14ac:dyDescent="0.25">
      <c r="CG11000" s="768"/>
      <c r="CH11000" s="768"/>
      <c r="CI11000" s="850"/>
    </row>
    <row r="11001" spans="85:87" x14ac:dyDescent="0.25">
      <c r="CG11001" s="768"/>
      <c r="CH11001" s="768"/>
      <c r="CI11001" s="850"/>
    </row>
    <row r="11002" spans="85:87" x14ac:dyDescent="0.25">
      <c r="CG11002" s="768"/>
      <c r="CH11002" s="768"/>
      <c r="CI11002" s="850"/>
    </row>
    <row r="11003" spans="85:87" x14ac:dyDescent="0.25">
      <c r="CG11003" s="768"/>
      <c r="CH11003" s="768"/>
      <c r="CI11003" s="850"/>
    </row>
    <row r="11004" spans="85:87" x14ac:dyDescent="0.25">
      <c r="CG11004" s="768"/>
      <c r="CH11004" s="768"/>
      <c r="CI11004" s="850"/>
    </row>
    <row r="11005" spans="85:87" x14ac:dyDescent="0.25">
      <c r="CG11005" s="768"/>
      <c r="CH11005" s="768"/>
      <c r="CI11005" s="850"/>
    </row>
    <row r="11006" spans="85:87" x14ac:dyDescent="0.25">
      <c r="CG11006" s="768"/>
      <c r="CH11006" s="768"/>
      <c r="CI11006" s="850"/>
    </row>
    <row r="11007" spans="85:87" x14ac:dyDescent="0.25">
      <c r="CG11007" s="768"/>
      <c r="CH11007" s="768"/>
      <c r="CI11007" s="850"/>
    </row>
    <row r="11008" spans="85:87" x14ac:dyDescent="0.25">
      <c r="CG11008" s="768"/>
      <c r="CH11008" s="768"/>
      <c r="CI11008" s="850"/>
    </row>
    <row r="11009" spans="85:87" x14ac:dyDescent="0.25">
      <c r="CG11009" s="768"/>
      <c r="CH11009" s="768"/>
      <c r="CI11009" s="850"/>
    </row>
    <row r="11010" spans="85:87" x14ac:dyDescent="0.25">
      <c r="CG11010" s="768"/>
      <c r="CH11010" s="768"/>
      <c r="CI11010" s="850"/>
    </row>
    <row r="11011" spans="85:87" x14ac:dyDescent="0.25">
      <c r="CG11011" s="768"/>
      <c r="CH11011" s="768"/>
      <c r="CI11011" s="850"/>
    </row>
    <row r="11012" spans="85:87" x14ac:dyDescent="0.25">
      <c r="CG11012" s="768"/>
      <c r="CH11012" s="768"/>
      <c r="CI11012" s="850"/>
    </row>
    <row r="11013" spans="85:87" x14ac:dyDescent="0.25">
      <c r="CG11013" s="768"/>
      <c r="CH11013" s="768"/>
      <c r="CI11013" s="850"/>
    </row>
    <row r="11014" spans="85:87" x14ac:dyDescent="0.25">
      <c r="CG11014" s="768"/>
      <c r="CH11014" s="768"/>
      <c r="CI11014" s="850"/>
    </row>
    <row r="11015" spans="85:87" x14ac:dyDescent="0.25">
      <c r="CG11015" s="768"/>
      <c r="CH11015" s="768"/>
      <c r="CI11015" s="850"/>
    </row>
    <row r="11016" spans="85:87" x14ac:dyDescent="0.25">
      <c r="CG11016" s="768"/>
      <c r="CH11016" s="768"/>
      <c r="CI11016" s="850"/>
    </row>
    <row r="11017" spans="85:87" x14ac:dyDescent="0.25">
      <c r="CG11017" s="768"/>
      <c r="CH11017" s="768"/>
      <c r="CI11017" s="850"/>
    </row>
    <row r="11018" spans="85:87" x14ac:dyDescent="0.25">
      <c r="CG11018" s="768"/>
      <c r="CH11018" s="768"/>
      <c r="CI11018" s="850"/>
    </row>
    <row r="11019" spans="85:87" x14ac:dyDescent="0.25">
      <c r="CG11019" s="768"/>
      <c r="CH11019" s="768"/>
      <c r="CI11019" s="850"/>
    </row>
    <row r="11020" spans="85:87" x14ac:dyDescent="0.25">
      <c r="CG11020" s="768"/>
      <c r="CH11020" s="768"/>
      <c r="CI11020" s="850"/>
    </row>
    <row r="11021" spans="85:87" x14ac:dyDescent="0.25">
      <c r="CG11021" s="768"/>
      <c r="CH11021" s="768"/>
      <c r="CI11021" s="850"/>
    </row>
    <row r="11022" spans="85:87" x14ac:dyDescent="0.25">
      <c r="CG11022" s="768"/>
      <c r="CH11022" s="768"/>
      <c r="CI11022" s="850"/>
    </row>
    <row r="11023" spans="85:87" x14ac:dyDescent="0.25">
      <c r="CG11023" s="768"/>
      <c r="CH11023" s="768"/>
      <c r="CI11023" s="850"/>
    </row>
    <row r="11024" spans="85:87" x14ac:dyDescent="0.25">
      <c r="CG11024" s="768"/>
      <c r="CH11024" s="768"/>
      <c r="CI11024" s="850"/>
    </row>
    <row r="11025" spans="85:87" x14ac:dyDescent="0.25">
      <c r="CG11025" s="768"/>
      <c r="CH11025" s="768"/>
      <c r="CI11025" s="850"/>
    </row>
    <row r="11026" spans="85:87" x14ac:dyDescent="0.25">
      <c r="CG11026" s="768"/>
      <c r="CH11026" s="768"/>
      <c r="CI11026" s="850"/>
    </row>
    <row r="11027" spans="85:87" x14ac:dyDescent="0.25">
      <c r="CG11027" s="768"/>
      <c r="CH11027" s="768"/>
      <c r="CI11027" s="850"/>
    </row>
    <row r="11028" spans="85:87" x14ac:dyDescent="0.25">
      <c r="CG11028" s="768"/>
      <c r="CH11028" s="768"/>
      <c r="CI11028" s="850"/>
    </row>
    <row r="11029" spans="85:87" x14ac:dyDescent="0.25">
      <c r="CG11029" s="768"/>
      <c r="CH11029" s="768"/>
      <c r="CI11029" s="850"/>
    </row>
    <row r="11030" spans="85:87" x14ac:dyDescent="0.25">
      <c r="CG11030" s="768"/>
      <c r="CH11030" s="768"/>
      <c r="CI11030" s="850"/>
    </row>
    <row r="11031" spans="85:87" x14ac:dyDescent="0.25">
      <c r="CG11031" s="768"/>
      <c r="CH11031" s="768"/>
      <c r="CI11031" s="850"/>
    </row>
    <row r="11032" spans="85:87" x14ac:dyDescent="0.25">
      <c r="CG11032" s="768"/>
      <c r="CH11032" s="768"/>
      <c r="CI11032" s="850"/>
    </row>
    <row r="11033" spans="85:87" x14ac:dyDescent="0.25">
      <c r="CG11033" s="768"/>
      <c r="CH11033" s="768"/>
      <c r="CI11033" s="850"/>
    </row>
    <row r="11034" spans="85:87" x14ac:dyDescent="0.25">
      <c r="CG11034" s="768"/>
      <c r="CH11034" s="768"/>
      <c r="CI11034" s="850"/>
    </row>
    <row r="11035" spans="85:87" x14ac:dyDescent="0.25">
      <c r="CG11035" s="768"/>
      <c r="CH11035" s="768"/>
      <c r="CI11035" s="850"/>
    </row>
    <row r="11036" spans="85:87" x14ac:dyDescent="0.25">
      <c r="CG11036" s="768"/>
      <c r="CH11036" s="768"/>
      <c r="CI11036" s="850"/>
    </row>
    <row r="11037" spans="85:87" x14ac:dyDescent="0.25">
      <c r="CG11037" s="768"/>
      <c r="CH11037" s="768"/>
      <c r="CI11037" s="850"/>
    </row>
    <row r="11038" spans="85:87" x14ac:dyDescent="0.25">
      <c r="CG11038" s="768"/>
      <c r="CH11038" s="768"/>
      <c r="CI11038" s="850"/>
    </row>
    <row r="11039" spans="85:87" x14ac:dyDescent="0.25">
      <c r="CG11039" s="768"/>
      <c r="CH11039" s="768"/>
      <c r="CI11039" s="850"/>
    </row>
    <row r="11040" spans="85:87" x14ac:dyDescent="0.25">
      <c r="CG11040" s="768"/>
      <c r="CH11040" s="768"/>
      <c r="CI11040" s="850"/>
    </row>
    <row r="11041" spans="85:87" x14ac:dyDescent="0.25">
      <c r="CG11041" s="768"/>
      <c r="CH11041" s="768"/>
      <c r="CI11041" s="850"/>
    </row>
    <row r="11042" spans="85:87" x14ac:dyDescent="0.25">
      <c r="CG11042" s="768"/>
      <c r="CH11042" s="768"/>
      <c r="CI11042" s="850"/>
    </row>
    <row r="11043" spans="85:87" x14ac:dyDescent="0.25">
      <c r="CG11043" s="768"/>
      <c r="CH11043" s="768"/>
      <c r="CI11043" s="850"/>
    </row>
    <row r="11044" spans="85:87" x14ac:dyDescent="0.25">
      <c r="CG11044" s="768"/>
      <c r="CH11044" s="768"/>
      <c r="CI11044" s="850"/>
    </row>
    <row r="11045" spans="85:87" x14ac:dyDescent="0.25">
      <c r="CG11045" s="768"/>
      <c r="CH11045" s="768"/>
      <c r="CI11045" s="850"/>
    </row>
    <row r="11046" spans="85:87" x14ac:dyDescent="0.25">
      <c r="CG11046" s="768"/>
      <c r="CH11046" s="768"/>
      <c r="CI11046" s="850"/>
    </row>
    <row r="11047" spans="85:87" x14ac:dyDescent="0.25">
      <c r="CG11047" s="768"/>
      <c r="CH11047" s="768"/>
      <c r="CI11047" s="850"/>
    </row>
    <row r="11048" spans="85:87" x14ac:dyDescent="0.25">
      <c r="CG11048" s="768"/>
      <c r="CH11048" s="768"/>
      <c r="CI11048" s="850"/>
    </row>
    <row r="11049" spans="85:87" x14ac:dyDescent="0.25">
      <c r="CG11049" s="768"/>
      <c r="CH11049" s="768"/>
      <c r="CI11049" s="850"/>
    </row>
    <row r="11050" spans="85:87" x14ac:dyDescent="0.25">
      <c r="CG11050" s="768"/>
      <c r="CH11050" s="768"/>
      <c r="CI11050" s="850"/>
    </row>
    <row r="11051" spans="85:87" x14ac:dyDescent="0.25">
      <c r="CG11051" s="768"/>
      <c r="CH11051" s="768"/>
      <c r="CI11051" s="850"/>
    </row>
    <row r="11052" spans="85:87" x14ac:dyDescent="0.25">
      <c r="CG11052" s="768"/>
      <c r="CH11052" s="768"/>
      <c r="CI11052" s="850"/>
    </row>
    <row r="11053" spans="85:87" x14ac:dyDescent="0.25">
      <c r="CG11053" s="768"/>
      <c r="CH11053" s="768"/>
      <c r="CI11053" s="850"/>
    </row>
    <row r="11054" spans="85:87" x14ac:dyDescent="0.25">
      <c r="CG11054" s="768"/>
      <c r="CH11054" s="768"/>
      <c r="CI11054" s="850"/>
    </row>
    <row r="11055" spans="85:87" x14ac:dyDescent="0.25">
      <c r="CG11055" s="768"/>
      <c r="CH11055" s="768"/>
      <c r="CI11055" s="850"/>
    </row>
    <row r="11056" spans="85:87" x14ac:dyDescent="0.25">
      <c r="CG11056" s="768"/>
      <c r="CH11056" s="768"/>
      <c r="CI11056" s="850"/>
    </row>
    <row r="11057" spans="85:87" x14ac:dyDescent="0.25">
      <c r="CG11057" s="768"/>
      <c r="CH11057" s="768"/>
      <c r="CI11057" s="850"/>
    </row>
    <row r="11058" spans="85:87" x14ac:dyDescent="0.25">
      <c r="CG11058" s="768"/>
      <c r="CH11058" s="768"/>
      <c r="CI11058" s="850"/>
    </row>
    <row r="11059" spans="85:87" x14ac:dyDescent="0.25">
      <c r="CG11059" s="768"/>
      <c r="CH11059" s="768"/>
      <c r="CI11059" s="850"/>
    </row>
    <row r="11060" spans="85:87" x14ac:dyDescent="0.25">
      <c r="CG11060" s="768"/>
      <c r="CH11060" s="768"/>
      <c r="CI11060" s="850"/>
    </row>
    <row r="11061" spans="85:87" x14ac:dyDescent="0.25">
      <c r="CG11061" s="768"/>
      <c r="CH11061" s="768"/>
      <c r="CI11061" s="850"/>
    </row>
    <row r="11062" spans="85:87" x14ac:dyDescent="0.25">
      <c r="CG11062" s="768"/>
      <c r="CH11062" s="768"/>
      <c r="CI11062" s="850"/>
    </row>
    <row r="11063" spans="85:87" x14ac:dyDescent="0.25">
      <c r="CG11063" s="768"/>
      <c r="CH11063" s="768"/>
      <c r="CI11063" s="850"/>
    </row>
    <row r="11064" spans="85:87" x14ac:dyDescent="0.25">
      <c r="CG11064" s="768"/>
      <c r="CH11064" s="768"/>
      <c r="CI11064" s="850"/>
    </row>
    <row r="11065" spans="85:87" x14ac:dyDescent="0.25">
      <c r="CG11065" s="768"/>
      <c r="CH11065" s="768"/>
      <c r="CI11065" s="850"/>
    </row>
    <row r="11066" spans="85:87" x14ac:dyDescent="0.25">
      <c r="CG11066" s="768"/>
      <c r="CH11066" s="768"/>
      <c r="CI11066" s="850"/>
    </row>
    <row r="11067" spans="85:87" x14ac:dyDescent="0.25">
      <c r="CG11067" s="768"/>
      <c r="CH11067" s="768"/>
      <c r="CI11067" s="850"/>
    </row>
    <row r="11068" spans="85:87" x14ac:dyDescent="0.25">
      <c r="CG11068" s="768"/>
      <c r="CH11068" s="768"/>
      <c r="CI11068" s="850"/>
    </row>
    <row r="11069" spans="85:87" x14ac:dyDescent="0.25">
      <c r="CG11069" s="768"/>
      <c r="CH11069" s="768"/>
      <c r="CI11069" s="850"/>
    </row>
    <row r="11070" spans="85:87" x14ac:dyDescent="0.25">
      <c r="CG11070" s="768"/>
      <c r="CH11070" s="768"/>
      <c r="CI11070" s="850"/>
    </row>
    <row r="11071" spans="85:87" x14ac:dyDescent="0.25">
      <c r="CG11071" s="768"/>
      <c r="CH11071" s="768"/>
      <c r="CI11071" s="850"/>
    </row>
    <row r="11072" spans="85:87" x14ac:dyDescent="0.25">
      <c r="CG11072" s="768"/>
      <c r="CH11072" s="768"/>
      <c r="CI11072" s="850"/>
    </row>
    <row r="11073" spans="85:87" x14ac:dyDescent="0.25">
      <c r="CG11073" s="768"/>
      <c r="CH11073" s="768"/>
      <c r="CI11073" s="850"/>
    </row>
    <row r="11074" spans="85:87" x14ac:dyDescent="0.25">
      <c r="CG11074" s="768"/>
      <c r="CH11074" s="768"/>
      <c r="CI11074" s="850"/>
    </row>
    <row r="11075" spans="85:87" x14ac:dyDescent="0.25">
      <c r="CG11075" s="768"/>
      <c r="CH11075" s="768"/>
      <c r="CI11075" s="850"/>
    </row>
    <row r="11076" spans="85:87" x14ac:dyDescent="0.25">
      <c r="CG11076" s="768"/>
      <c r="CH11076" s="768"/>
      <c r="CI11076" s="850"/>
    </row>
    <row r="11077" spans="85:87" x14ac:dyDescent="0.25">
      <c r="CG11077" s="768"/>
      <c r="CH11077" s="768"/>
      <c r="CI11077" s="850"/>
    </row>
    <row r="11078" spans="85:87" x14ac:dyDescent="0.25">
      <c r="CG11078" s="768"/>
      <c r="CH11078" s="768"/>
      <c r="CI11078" s="850"/>
    </row>
    <row r="11079" spans="85:87" x14ac:dyDescent="0.25">
      <c r="CG11079" s="768"/>
      <c r="CH11079" s="768"/>
      <c r="CI11079" s="850"/>
    </row>
    <row r="11080" spans="85:87" x14ac:dyDescent="0.25">
      <c r="CG11080" s="768"/>
      <c r="CH11080" s="768"/>
      <c r="CI11080" s="850"/>
    </row>
    <row r="11081" spans="85:87" x14ac:dyDescent="0.25">
      <c r="CG11081" s="768"/>
      <c r="CH11081" s="768"/>
      <c r="CI11081" s="850"/>
    </row>
    <row r="11082" spans="85:87" x14ac:dyDescent="0.25">
      <c r="CG11082" s="768"/>
      <c r="CH11082" s="768"/>
      <c r="CI11082" s="850"/>
    </row>
    <row r="11083" spans="85:87" x14ac:dyDescent="0.25">
      <c r="CG11083" s="768"/>
      <c r="CH11083" s="768"/>
      <c r="CI11083" s="850"/>
    </row>
    <row r="11084" spans="85:87" x14ac:dyDescent="0.25">
      <c r="CG11084" s="768"/>
      <c r="CH11084" s="768"/>
      <c r="CI11084" s="850"/>
    </row>
    <row r="11085" spans="85:87" x14ac:dyDescent="0.25">
      <c r="CG11085" s="768"/>
      <c r="CH11085" s="768"/>
      <c r="CI11085" s="850"/>
    </row>
    <row r="11086" spans="85:87" x14ac:dyDescent="0.25">
      <c r="CG11086" s="768"/>
      <c r="CH11086" s="768"/>
      <c r="CI11086" s="850"/>
    </row>
    <row r="11087" spans="85:87" x14ac:dyDescent="0.25">
      <c r="CG11087" s="768"/>
      <c r="CH11087" s="768"/>
      <c r="CI11087" s="850"/>
    </row>
    <row r="11088" spans="85:87" x14ac:dyDescent="0.25">
      <c r="CG11088" s="768"/>
      <c r="CH11088" s="768"/>
      <c r="CI11088" s="850"/>
    </row>
    <row r="11089" spans="85:87" x14ac:dyDescent="0.25">
      <c r="CG11089" s="768"/>
      <c r="CH11089" s="768"/>
      <c r="CI11089" s="850"/>
    </row>
    <row r="11090" spans="85:87" x14ac:dyDescent="0.25">
      <c r="CG11090" s="768"/>
      <c r="CH11090" s="768"/>
      <c r="CI11090" s="850"/>
    </row>
    <row r="11091" spans="85:87" x14ac:dyDescent="0.25">
      <c r="CG11091" s="768"/>
      <c r="CH11091" s="768"/>
      <c r="CI11091" s="850"/>
    </row>
    <row r="11092" spans="85:87" x14ac:dyDescent="0.25">
      <c r="CG11092" s="768"/>
      <c r="CH11092" s="768"/>
      <c r="CI11092" s="850"/>
    </row>
    <row r="11093" spans="85:87" x14ac:dyDescent="0.25">
      <c r="CG11093" s="768"/>
      <c r="CH11093" s="768"/>
      <c r="CI11093" s="850"/>
    </row>
    <row r="11094" spans="85:87" x14ac:dyDescent="0.25">
      <c r="CG11094" s="768"/>
      <c r="CH11094" s="768"/>
      <c r="CI11094" s="850"/>
    </row>
    <row r="11095" spans="85:87" x14ac:dyDescent="0.25">
      <c r="CG11095" s="768"/>
      <c r="CH11095" s="768"/>
      <c r="CI11095" s="850"/>
    </row>
    <row r="11096" spans="85:87" x14ac:dyDescent="0.25">
      <c r="CG11096" s="768"/>
      <c r="CH11096" s="768"/>
      <c r="CI11096" s="850"/>
    </row>
    <row r="11097" spans="85:87" x14ac:dyDescent="0.25">
      <c r="CG11097" s="768"/>
      <c r="CH11097" s="768"/>
      <c r="CI11097" s="850"/>
    </row>
    <row r="11098" spans="85:87" x14ac:dyDescent="0.25">
      <c r="CG11098" s="768"/>
      <c r="CH11098" s="768"/>
      <c r="CI11098" s="850"/>
    </row>
    <row r="11099" spans="85:87" x14ac:dyDescent="0.25">
      <c r="CG11099" s="768"/>
      <c r="CH11099" s="768"/>
      <c r="CI11099" s="850"/>
    </row>
    <row r="11100" spans="85:87" x14ac:dyDescent="0.25">
      <c r="CG11100" s="768"/>
      <c r="CH11100" s="768"/>
      <c r="CI11100" s="850"/>
    </row>
    <row r="11101" spans="85:87" x14ac:dyDescent="0.25">
      <c r="CG11101" s="768"/>
      <c r="CH11101" s="768"/>
      <c r="CI11101" s="850"/>
    </row>
    <row r="11102" spans="85:87" x14ac:dyDescent="0.25">
      <c r="CG11102" s="768"/>
      <c r="CH11102" s="768"/>
      <c r="CI11102" s="850"/>
    </row>
    <row r="11103" spans="85:87" x14ac:dyDescent="0.25">
      <c r="CG11103" s="768"/>
      <c r="CH11103" s="768"/>
      <c r="CI11103" s="850"/>
    </row>
    <row r="11104" spans="85:87" x14ac:dyDescent="0.25">
      <c r="CG11104" s="768"/>
      <c r="CH11104" s="768"/>
      <c r="CI11104" s="850"/>
    </row>
    <row r="11105" spans="85:87" x14ac:dyDescent="0.25">
      <c r="CG11105" s="768"/>
      <c r="CH11105" s="768"/>
      <c r="CI11105" s="850"/>
    </row>
    <row r="11106" spans="85:87" x14ac:dyDescent="0.25">
      <c r="CG11106" s="768"/>
      <c r="CH11106" s="768"/>
      <c r="CI11106" s="850"/>
    </row>
    <row r="11107" spans="85:87" x14ac:dyDescent="0.25">
      <c r="CG11107" s="768"/>
      <c r="CH11107" s="768"/>
      <c r="CI11107" s="850"/>
    </row>
    <row r="11108" spans="85:87" x14ac:dyDescent="0.25">
      <c r="CG11108" s="768"/>
      <c r="CH11108" s="768"/>
      <c r="CI11108" s="850"/>
    </row>
    <row r="11109" spans="85:87" x14ac:dyDescent="0.25">
      <c r="CG11109" s="768"/>
      <c r="CH11109" s="768"/>
      <c r="CI11109" s="850"/>
    </row>
    <row r="11110" spans="85:87" x14ac:dyDescent="0.25">
      <c r="CG11110" s="768"/>
      <c r="CH11110" s="768"/>
      <c r="CI11110" s="850"/>
    </row>
    <row r="11111" spans="85:87" x14ac:dyDescent="0.25">
      <c r="CG11111" s="768"/>
      <c r="CH11111" s="768"/>
      <c r="CI11111" s="850"/>
    </row>
    <row r="11112" spans="85:87" x14ac:dyDescent="0.25">
      <c r="CG11112" s="768"/>
      <c r="CH11112" s="768"/>
      <c r="CI11112" s="850"/>
    </row>
    <row r="11113" spans="85:87" x14ac:dyDescent="0.25">
      <c r="CG11113" s="768"/>
      <c r="CH11113" s="768"/>
      <c r="CI11113" s="850"/>
    </row>
    <row r="11114" spans="85:87" x14ac:dyDescent="0.25">
      <c r="CG11114" s="768"/>
      <c r="CH11114" s="768"/>
      <c r="CI11114" s="850"/>
    </row>
    <row r="11115" spans="85:87" x14ac:dyDescent="0.25">
      <c r="CG11115" s="768"/>
      <c r="CH11115" s="768"/>
      <c r="CI11115" s="850"/>
    </row>
    <row r="11116" spans="85:87" x14ac:dyDescent="0.25">
      <c r="CG11116" s="768"/>
      <c r="CH11116" s="768"/>
      <c r="CI11116" s="850"/>
    </row>
    <row r="11117" spans="85:87" x14ac:dyDescent="0.25">
      <c r="CG11117" s="768"/>
      <c r="CH11117" s="768"/>
      <c r="CI11117" s="850"/>
    </row>
    <row r="11118" spans="85:87" x14ac:dyDescent="0.25">
      <c r="CG11118" s="768"/>
      <c r="CH11118" s="768"/>
      <c r="CI11118" s="850"/>
    </row>
    <row r="11119" spans="85:87" x14ac:dyDescent="0.25">
      <c r="CG11119" s="768"/>
      <c r="CH11119" s="768"/>
      <c r="CI11119" s="850"/>
    </row>
    <row r="11120" spans="85:87" x14ac:dyDescent="0.25">
      <c r="CG11120" s="768"/>
      <c r="CH11120" s="768"/>
      <c r="CI11120" s="850"/>
    </row>
    <row r="11121" spans="85:87" x14ac:dyDescent="0.25">
      <c r="CG11121" s="768"/>
      <c r="CH11121" s="768"/>
      <c r="CI11121" s="850"/>
    </row>
    <row r="11122" spans="85:87" x14ac:dyDescent="0.25">
      <c r="CG11122" s="768"/>
      <c r="CH11122" s="768"/>
      <c r="CI11122" s="850"/>
    </row>
    <row r="11123" spans="85:87" x14ac:dyDescent="0.25">
      <c r="CG11123" s="768"/>
      <c r="CH11123" s="768"/>
      <c r="CI11123" s="850"/>
    </row>
    <row r="11124" spans="85:87" x14ac:dyDescent="0.25">
      <c r="CG11124" s="768"/>
      <c r="CH11124" s="768"/>
      <c r="CI11124" s="850"/>
    </row>
    <row r="11125" spans="85:87" x14ac:dyDescent="0.25">
      <c r="CG11125" s="768"/>
      <c r="CH11125" s="768"/>
      <c r="CI11125" s="850"/>
    </row>
    <row r="11126" spans="85:87" x14ac:dyDescent="0.25">
      <c r="CG11126" s="768"/>
      <c r="CH11126" s="768"/>
      <c r="CI11126" s="850"/>
    </row>
    <row r="11127" spans="85:87" x14ac:dyDescent="0.25">
      <c r="CG11127" s="768"/>
      <c r="CH11127" s="768"/>
      <c r="CI11127" s="850"/>
    </row>
    <row r="11128" spans="85:87" x14ac:dyDescent="0.25">
      <c r="CG11128" s="768"/>
      <c r="CH11128" s="768"/>
      <c r="CI11128" s="850"/>
    </row>
    <row r="11129" spans="85:87" x14ac:dyDescent="0.25">
      <c r="CG11129" s="768"/>
      <c r="CH11129" s="768"/>
      <c r="CI11129" s="850"/>
    </row>
    <row r="11130" spans="85:87" x14ac:dyDescent="0.25">
      <c r="CG11130" s="768"/>
      <c r="CH11130" s="768"/>
      <c r="CI11130" s="850"/>
    </row>
    <row r="11131" spans="85:87" x14ac:dyDescent="0.25">
      <c r="CG11131" s="768"/>
      <c r="CH11131" s="768"/>
      <c r="CI11131" s="850"/>
    </row>
    <row r="11132" spans="85:87" x14ac:dyDescent="0.25">
      <c r="CG11132" s="768"/>
      <c r="CH11132" s="768"/>
      <c r="CI11132" s="850"/>
    </row>
    <row r="11133" spans="85:87" x14ac:dyDescent="0.25">
      <c r="CG11133" s="768"/>
      <c r="CH11133" s="768"/>
      <c r="CI11133" s="850"/>
    </row>
    <row r="11134" spans="85:87" x14ac:dyDescent="0.25">
      <c r="CG11134" s="768"/>
      <c r="CH11134" s="768"/>
      <c r="CI11134" s="850"/>
    </row>
    <row r="11135" spans="85:87" x14ac:dyDescent="0.25">
      <c r="CG11135" s="768"/>
      <c r="CH11135" s="768"/>
      <c r="CI11135" s="850"/>
    </row>
    <row r="11136" spans="85:87" x14ac:dyDescent="0.25">
      <c r="CG11136" s="768"/>
      <c r="CH11136" s="768"/>
      <c r="CI11136" s="850"/>
    </row>
    <row r="11137" spans="85:87" x14ac:dyDescent="0.25">
      <c r="CG11137" s="768"/>
      <c r="CH11137" s="768"/>
      <c r="CI11137" s="850"/>
    </row>
    <row r="11138" spans="85:87" x14ac:dyDescent="0.25">
      <c r="CG11138" s="768"/>
      <c r="CH11138" s="768"/>
      <c r="CI11138" s="850"/>
    </row>
    <row r="11139" spans="85:87" x14ac:dyDescent="0.25">
      <c r="CG11139" s="768"/>
      <c r="CH11139" s="768"/>
      <c r="CI11139" s="850"/>
    </row>
    <row r="11140" spans="85:87" x14ac:dyDescent="0.25">
      <c r="CG11140" s="768"/>
      <c r="CH11140" s="768"/>
      <c r="CI11140" s="850"/>
    </row>
    <row r="11141" spans="85:87" x14ac:dyDescent="0.25">
      <c r="CG11141" s="768"/>
      <c r="CH11141" s="768"/>
      <c r="CI11141" s="850"/>
    </row>
    <row r="11142" spans="85:87" x14ac:dyDescent="0.25">
      <c r="CG11142" s="768"/>
      <c r="CH11142" s="768"/>
      <c r="CI11142" s="850"/>
    </row>
    <row r="11143" spans="85:87" x14ac:dyDescent="0.25">
      <c r="CG11143" s="768"/>
      <c r="CH11143" s="768"/>
      <c r="CI11143" s="850"/>
    </row>
    <row r="11144" spans="85:87" x14ac:dyDescent="0.25">
      <c r="CG11144" s="768"/>
      <c r="CH11144" s="768"/>
      <c r="CI11144" s="850"/>
    </row>
    <row r="11145" spans="85:87" x14ac:dyDescent="0.25">
      <c r="CG11145" s="768"/>
      <c r="CH11145" s="768"/>
      <c r="CI11145" s="850"/>
    </row>
    <row r="11146" spans="85:87" x14ac:dyDescent="0.25">
      <c r="CG11146" s="768"/>
      <c r="CH11146" s="768"/>
      <c r="CI11146" s="850"/>
    </row>
    <row r="11147" spans="85:87" x14ac:dyDescent="0.25">
      <c r="CG11147" s="768"/>
      <c r="CH11147" s="768"/>
      <c r="CI11147" s="850"/>
    </row>
    <row r="11148" spans="85:87" x14ac:dyDescent="0.25">
      <c r="CG11148" s="768"/>
      <c r="CH11148" s="768"/>
      <c r="CI11148" s="850"/>
    </row>
    <row r="11149" spans="85:87" x14ac:dyDescent="0.25">
      <c r="CG11149" s="768"/>
      <c r="CH11149" s="768"/>
      <c r="CI11149" s="850"/>
    </row>
    <row r="11150" spans="85:87" x14ac:dyDescent="0.25">
      <c r="CG11150" s="768"/>
      <c r="CH11150" s="768"/>
      <c r="CI11150" s="850"/>
    </row>
    <row r="11151" spans="85:87" x14ac:dyDescent="0.25">
      <c r="CG11151" s="768"/>
      <c r="CH11151" s="768"/>
      <c r="CI11151" s="850"/>
    </row>
    <row r="11152" spans="85:87" x14ac:dyDescent="0.25">
      <c r="CG11152" s="768"/>
      <c r="CH11152" s="768"/>
      <c r="CI11152" s="850"/>
    </row>
    <row r="11153" spans="85:87" x14ac:dyDescent="0.25">
      <c r="CG11153" s="768"/>
      <c r="CH11153" s="768"/>
      <c r="CI11153" s="850"/>
    </row>
    <row r="11154" spans="85:87" x14ac:dyDescent="0.25">
      <c r="CG11154" s="768"/>
      <c r="CH11154" s="768"/>
      <c r="CI11154" s="850"/>
    </row>
    <row r="11155" spans="85:87" x14ac:dyDescent="0.25">
      <c r="CG11155" s="768"/>
      <c r="CH11155" s="768"/>
      <c r="CI11155" s="850"/>
    </row>
    <row r="11156" spans="85:87" x14ac:dyDescent="0.25">
      <c r="CG11156" s="768"/>
      <c r="CH11156" s="768"/>
      <c r="CI11156" s="850"/>
    </row>
    <row r="11157" spans="85:87" x14ac:dyDescent="0.25">
      <c r="CG11157" s="768"/>
      <c r="CH11157" s="768"/>
      <c r="CI11157" s="850"/>
    </row>
    <row r="11158" spans="85:87" x14ac:dyDescent="0.25">
      <c r="CG11158" s="768"/>
      <c r="CH11158" s="768"/>
      <c r="CI11158" s="850"/>
    </row>
    <row r="11159" spans="85:87" x14ac:dyDescent="0.25">
      <c r="CG11159" s="768"/>
      <c r="CH11159" s="768"/>
      <c r="CI11159" s="850"/>
    </row>
    <row r="11160" spans="85:87" x14ac:dyDescent="0.25">
      <c r="CG11160" s="768"/>
      <c r="CH11160" s="768"/>
      <c r="CI11160" s="850"/>
    </row>
    <row r="11161" spans="85:87" x14ac:dyDescent="0.25">
      <c r="CG11161" s="768"/>
      <c r="CH11161" s="768"/>
      <c r="CI11161" s="850"/>
    </row>
    <row r="11162" spans="85:87" x14ac:dyDescent="0.25">
      <c r="CG11162" s="768"/>
      <c r="CH11162" s="768"/>
      <c r="CI11162" s="850"/>
    </row>
    <row r="11163" spans="85:87" x14ac:dyDescent="0.25">
      <c r="CG11163" s="768"/>
      <c r="CH11163" s="768"/>
      <c r="CI11163" s="850"/>
    </row>
    <row r="11164" spans="85:87" x14ac:dyDescent="0.25">
      <c r="CG11164" s="768"/>
      <c r="CH11164" s="768"/>
      <c r="CI11164" s="850"/>
    </row>
    <row r="11165" spans="85:87" x14ac:dyDescent="0.25">
      <c r="CG11165" s="768"/>
      <c r="CH11165" s="768"/>
      <c r="CI11165" s="850"/>
    </row>
    <row r="11166" spans="85:87" x14ac:dyDescent="0.25">
      <c r="CG11166" s="768"/>
      <c r="CH11166" s="768"/>
      <c r="CI11166" s="850"/>
    </row>
    <row r="11167" spans="85:87" x14ac:dyDescent="0.25">
      <c r="CG11167" s="768"/>
      <c r="CH11167" s="768"/>
      <c r="CI11167" s="850"/>
    </row>
    <row r="11168" spans="85:87" x14ac:dyDescent="0.25">
      <c r="CG11168" s="768"/>
      <c r="CH11168" s="768"/>
      <c r="CI11168" s="850"/>
    </row>
    <row r="11169" spans="85:87" x14ac:dyDescent="0.25">
      <c r="CG11169" s="768"/>
      <c r="CH11169" s="768"/>
      <c r="CI11169" s="850"/>
    </row>
    <row r="11170" spans="85:87" x14ac:dyDescent="0.25">
      <c r="CG11170" s="768"/>
      <c r="CH11170" s="768"/>
      <c r="CI11170" s="850"/>
    </row>
    <row r="11171" spans="85:87" x14ac:dyDescent="0.25">
      <c r="CG11171" s="768"/>
      <c r="CH11171" s="768"/>
      <c r="CI11171" s="850"/>
    </row>
    <row r="11172" spans="85:87" x14ac:dyDescent="0.25">
      <c r="CG11172" s="768"/>
      <c r="CH11172" s="768"/>
      <c r="CI11172" s="850"/>
    </row>
    <row r="11173" spans="85:87" x14ac:dyDescent="0.25">
      <c r="CG11173" s="768"/>
      <c r="CH11173" s="768"/>
      <c r="CI11173" s="850"/>
    </row>
    <row r="11174" spans="85:87" x14ac:dyDescent="0.25">
      <c r="CG11174" s="768"/>
      <c r="CH11174" s="768"/>
      <c r="CI11174" s="850"/>
    </row>
    <row r="11175" spans="85:87" x14ac:dyDescent="0.25">
      <c r="CG11175" s="768"/>
      <c r="CH11175" s="768"/>
      <c r="CI11175" s="850"/>
    </row>
    <row r="11176" spans="85:87" x14ac:dyDescent="0.25">
      <c r="CG11176" s="768"/>
      <c r="CH11176" s="768"/>
      <c r="CI11176" s="850"/>
    </row>
    <row r="11177" spans="85:87" x14ac:dyDescent="0.25">
      <c r="CG11177" s="768"/>
      <c r="CH11177" s="768"/>
      <c r="CI11177" s="850"/>
    </row>
    <row r="11178" spans="85:87" x14ac:dyDescent="0.25">
      <c r="CG11178" s="768"/>
      <c r="CH11178" s="768"/>
      <c r="CI11178" s="850"/>
    </row>
    <row r="11179" spans="85:87" x14ac:dyDescent="0.25">
      <c r="CG11179" s="768"/>
      <c r="CH11179" s="768"/>
      <c r="CI11179" s="850"/>
    </row>
    <row r="11180" spans="85:87" x14ac:dyDescent="0.25">
      <c r="CG11180" s="768"/>
      <c r="CH11180" s="768"/>
      <c r="CI11180" s="850"/>
    </row>
    <row r="11181" spans="85:87" x14ac:dyDescent="0.25">
      <c r="CG11181" s="768"/>
      <c r="CH11181" s="768"/>
      <c r="CI11181" s="850"/>
    </row>
    <row r="11182" spans="85:87" x14ac:dyDescent="0.25">
      <c r="CG11182" s="768"/>
      <c r="CH11182" s="768"/>
      <c r="CI11182" s="850"/>
    </row>
    <row r="11183" spans="85:87" x14ac:dyDescent="0.25">
      <c r="CG11183" s="768"/>
      <c r="CH11183" s="768"/>
      <c r="CI11183" s="850"/>
    </row>
    <row r="11184" spans="85:87" x14ac:dyDescent="0.25">
      <c r="CG11184" s="768"/>
      <c r="CH11184" s="768"/>
      <c r="CI11184" s="850"/>
    </row>
    <row r="11185" spans="85:87" x14ac:dyDescent="0.25">
      <c r="CG11185" s="768"/>
      <c r="CH11185" s="768"/>
      <c r="CI11185" s="850"/>
    </row>
    <row r="11186" spans="85:87" x14ac:dyDescent="0.25">
      <c r="CG11186" s="768"/>
      <c r="CH11186" s="768"/>
      <c r="CI11186" s="850"/>
    </row>
    <row r="11187" spans="85:87" x14ac:dyDescent="0.25">
      <c r="CG11187" s="768"/>
      <c r="CH11187" s="768"/>
      <c r="CI11187" s="850"/>
    </row>
    <row r="11188" spans="85:87" x14ac:dyDescent="0.25">
      <c r="CG11188" s="768"/>
      <c r="CH11188" s="768"/>
      <c r="CI11188" s="850"/>
    </row>
    <row r="11189" spans="85:87" x14ac:dyDescent="0.25">
      <c r="CG11189" s="768"/>
      <c r="CH11189" s="768"/>
      <c r="CI11189" s="850"/>
    </row>
    <row r="11190" spans="85:87" x14ac:dyDescent="0.25">
      <c r="CG11190" s="768"/>
      <c r="CH11190" s="768"/>
      <c r="CI11190" s="850"/>
    </row>
    <row r="11191" spans="85:87" x14ac:dyDescent="0.25">
      <c r="CG11191" s="768"/>
      <c r="CH11191" s="768"/>
      <c r="CI11191" s="850"/>
    </row>
    <row r="11192" spans="85:87" x14ac:dyDescent="0.25">
      <c r="CG11192" s="768"/>
      <c r="CH11192" s="768"/>
      <c r="CI11192" s="850"/>
    </row>
    <row r="11193" spans="85:87" x14ac:dyDescent="0.25">
      <c r="CG11193" s="768"/>
      <c r="CH11193" s="768"/>
      <c r="CI11193" s="850"/>
    </row>
    <row r="11194" spans="85:87" x14ac:dyDescent="0.25">
      <c r="CG11194" s="768"/>
      <c r="CH11194" s="768"/>
      <c r="CI11194" s="850"/>
    </row>
    <row r="11195" spans="85:87" x14ac:dyDescent="0.25">
      <c r="CG11195" s="768"/>
      <c r="CH11195" s="768"/>
      <c r="CI11195" s="850"/>
    </row>
    <row r="11196" spans="85:87" x14ac:dyDescent="0.25">
      <c r="CG11196" s="768"/>
      <c r="CH11196" s="768"/>
      <c r="CI11196" s="850"/>
    </row>
    <row r="11197" spans="85:87" x14ac:dyDescent="0.25">
      <c r="CG11197" s="768"/>
      <c r="CH11197" s="768"/>
      <c r="CI11197" s="850"/>
    </row>
    <row r="11198" spans="85:87" x14ac:dyDescent="0.25">
      <c r="CG11198" s="768"/>
      <c r="CH11198" s="768"/>
      <c r="CI11198" s="850"/>
    </row>
    <row r="11199" spans="85:87" x14ac:dyDescent="0.25">
      <c r="CG11199" s="768"/>
      <c r="CH11199" s="768"/>
      <c r="CI11199" s="850"/>
    </row>
    <row r="11200" spans="85:87" x14ac:dyDescent="0.25">
      <c r="CG11200" s="768"/>
      <c r="CH11200" s="768"/>
      <c r="CI11200" s="850"/>
    </row>
    <row r="11201" spans="85:87" x14ac:dyDescent="0.25">
      <c r="CG11201" s="768"/>
      <c r="CH11201" s="768"/>
      <c r="CI11201" s="850"/>
    </row>
    <row r="11202" spans="85:87" x14ac:dyDescent="0.25">
      <c r="CG11202" s="768"/>
      <c r="CH11202" s="768"/>
      <c r="CI11202" s="850"/>
    </row>
    <row r="11203" spans="85:87" x14ac:dyDescent="0.25">
      <c r="CG11203" s="768"/>
      <c r="CH11203" s="768"/>
      <c r="CI11203" s="850"/>
    </row>
    <row r="11204" spans="85:87" x14ac:dyDescent="0.25">
      <c r="CG11204" s="768"/>
      <c r="CH11204" s="768"/>
      <c r="CI11204" s="850"/>
    </row>
    <row r="11205" spans="85:87" x14ac:dyDescent="0.25">
      <c r="CG11205" s="768"/>
      <c r="CH11205" s="768"/>
      <c r="CI11205" s="850"/>
    </row>
    <row r="11206" spans="85:87" x14ac:dyDescent="0.25">
      <c r="CG11206" s="768"/>
      <c r="CH11206" s="768"/>
      <c r="CI11206" s="850"/>
    </row>
    <row r="11207" spans="85:87" x14ac:dyDescent="0.25">
      <c r="CG11207" s="768"/>
      <c r="CH11207" s="768"/>
      <c r="CI11207" s="850"/>
    </row>
    <row r="11208" spans="85:87" x14ac:dyDescent="0.25">
      <c r="CG11208" s="768"/>
      <c r="CH11208" s="768"/>
      <c r="CI11208" s="850"/>
    </row>
    <row r="11209" spans="85:87" x14ac:dyDescent="0.25">
      <c r="CG11209" s="768"/>
      <c r="CH11209" s="768"/>
      <c r="CI11209" s="850"/>
    </row>
    <row r="11210" spans="85:87" x14ac:dyDescent="0.25">
      <c r="CG11210" s="768"/>
      <c r="CH11210" s="768"/>
      <c r="CI11210" s="850"/>
    </row>
    <row r="11211" spans="85:87" x14ac:dyDescent="0.25">
      <c r="CG11211" s="768"/>
      <c r="CH11211" s="768"/>
      <c r="CI11211" s="850"/>
    </row>
    <row r="11212" spans="85:87" x14ac:dyDescent="0.25">
      <c r="CG11212" s="768"/>
      <c r="CH11212" s="768"/>
      <c r="CI11212" s="850"/>
    </row>
    <row r="11213" spans="85:87" x14ac:dyDescent="0.25">
      <c r="CG11213" s="768"/>
      <c r="CH11213" s="768"/>
      <c r="CI11213" s="850"/>
    </row>
    <row r="11214" spans="85:87" x14ac:dyDescent="0.25">
      <c r="CG11214" s="768"/>
      <c r="CH11214" s="768"/>
      <c r="CI11214" s="850"/>
    </row>
    <row r="11215" spans="85:87" x14ac:dyDescent="0.25">
      <c r="CG11215" s="768"/>
      <c r="CH11215" s="768"/>
      <c r="CI11215" s="850"/>
    </row>
    <row r="11216" spans="85:87" x14ac:dyDescent="0.25">
      <c r="CG11216" s="768"/>
      <c r="CH11216" s="768"/>
      <c r="CI11216" s="850"/>
    </row>
    <row r="11217" spans="85:87" x14ac:dyDescent="0.25">
      <c r="CG11217" s="768"/>
      <c r="CH11217" s="768"/>
      <c r="CI11217" s="850"/>
    </row>
    <row r="11218" spans="85:87" x14ac:dyDescent="0.25">
      <c r="CG11218" s="768"/>
      <c r="CH11218" s="768"/>
      <c r="CI11218" s="850"/>
    </row>
    <row r="11219" spans="85:87" x14ac:dyDescent="0.25">
      <c r="CG11219" s="768"/>
      <c r="CH11219" s="768"/>
      <c r="CI11219" s="850"/>
    </row>
    <row r="11220" spans="85:87" x14ac:dyDescent="0.25">
      <c r="CG11220" s="768"/>
      <c r="CH11220" s="768"/>
      <c r="CI11220" s="850"/>
    </row>
    <row r="11221" spans="85:87" x14ac:dyDescent="0.25">
      <c r="CG11221" s="768"/>
      <c r="CH11221" s="768"/>
      <c r="CI11221" s="850"/>
    </row>
    <row r="11222" spans="85:87" x14ac:dyDescent="0.25">
      <c r="CG11222" s="768"/>
      <c r="CH11222" s="768"/>
      <c r="CI11222" s="850"/>
    </row>
    <row r="11223" spans="85:87" x14ac:dyDescent="0.25">
      <c r="CG11223" s="768"/>
      <c r="CH11223" s="768"/>
      <c r="CI11223" s="850"/>
    </row>
    <row r="11224" spans="85:87" x14ac:dyDescent="0.25">
      <c r="CG11224" s="768"/>
      <c r="CH11224" s="768"/>
      <c r="CI11224" s="850"/>
    </row>
    <row r="11225" spans="85:87" x14ac:dyDescent="0.25">
      <c r="CG11225" s="768"/>
      <c r="CH11225" s="768"/>
      <c r="CI11225" s="850"/>
    </row>
    <row r="11226" spans="85:87" x14ac:dyDescent="0.25">
      <c r="CG11226" s="768"/>
      <c r="CH11226" s="768"/>
      <c r="CI11226" s="850"/>
    </row>
    <row r="11227" spans="85:87" x14ac:dyDescent="0.25">
      <c r="CG11227" s="768"/>
      <c r="CH11227" s="768"/>
      <c r="CI11227" s="850"/>
    </row>
    <row r="11228" spans="85:87" x14ac:dyDescent="0.25">
      <c r="CG11228" s="768"/>
      <c r="CH11228" s="768"/>
      <c r="CI11228" s="850"/>
    </row>
    <row r="11229" spans="85:87" x14ac:dyDescent="0.25">
      <c r="CG11229" s="768"/>
      <c r="CH11229" s="768"/>
      <c r="CI11229" s="850"/>
    </row>
    <row r="11230" spans="85:87" x14ac:dyDescent="0.25">
      <c r="CG11230" s="768"/>
      <c r="CH11230" s="768"/>
      <c r="CI11230" s="850"/>
    </row>
    <row r="11231" spans="85:87" x14ac:dyDescent="0.25">
      <c r="CG11231" s="768"/>
      <c r="CH11231" s="768"/>
      <c r="CI11231" s="850"/>
    </row>
    <row r="11232" spans="85:87" x14ac:dyDescent="0.25">
      <c r="CG11232" s="768"/>
      <c r="CH11232" s="768"/>
      <c r="CI11232" s="850"/>
    </row>
    <row r="11233" spans="85:87" x14ac:dyDescent="0.25">
      <c r="CG11233" s="768"/>
      <c r="CH11233" s="768"/>
      <c r="CI11233" s="850"/>
    </row>
    <row r="11234" spans="85:87" x14ac:dyDescent="0.25">
      <c r="CG11234" s="768"/>
      <c r="CH11234" s="768"/>
      <c r="CI11234" s="850"/>
    </row>
    <row r="11235" spans="85:87" x14ac:dyDescent="0.25">
      <c r="CG11235" s="768"/>
      <c r="CH11235" s="768"/>
      <c r="CI11235" s="850"/>
    </row>
    <row r="11236" spans="85:87" x14ac:dyDescent="0.25">
      <c r="CG11236" s="768"/>
      <c r="CH11236" s="768"/>
      <c r="CI11236" s="850"/>
    </row>
    <row r="11237" spans="85:87" x14ac:dyDescent="0.25">
      <c r="CG11237" s="768"/>
      <c r="CH11237" s="768"/>
      <c r="CI11237" s="850"/>
    </row>
    <row r="11238" spans="85:87" x14ac:dyDescent="0.25">
      <c r="CG11238" s="768"/>
      <c r="CH11238" s="768"/>
      <c r="CI11238" s="850"/>
    </row>
    <row r="11239" spans="85:87" x14ac:dyDescent="0.25">
      <c r="CG11239" s="768"/>
      <c r="CH11239" s="768"/>
      <c r="CI11239" s="850"/>
    </row>
    <row r="11240" spans="85:87" x14ac:dyDescent="0.25">
      <c r="CG11240" s="768"/>
      <c r="CH11240" s="768"/>
      <c r="CI11240" s="850"/>
    </row>
    <row r="11241" spans="85:87" x14ac:dyDescent="0.25">
      <c r="CG11241" s="768"/>
      <c r="CH11241" s="768"/>
      <c r="CI11241" s="850"/>
    </row>
    <row r="11242" spans="85:87" x14ac:dyDescent="0.25">
      <c r="CG11242" s="768"/>
      <c r="CH11242" s="768"/>
      <c r="CI11242" s="850"/>
    </row>
    <row r="11243" spans="85:87" x14ac:dyDescent="0.25">
      <c r="CG11243" s="768"/>
      <c r="CH11243" s="768"/>
      <c r="CI11243" s="850"/>
    </row>
    <row r="11244" spans="85:87" x14ac:dyDescent="0.25">
      <c r="CG11244" s="768"/>
      <c r="CH11244" s="768"/>
      <c r="CI11244" s="850"/>
    </row>
    <row r="11245" spans="85:87" x14ac:dyDescent="0.25">
      <c r="CG11245" s="768"/>
      <c r="CH11245" s="768"/>
      <c r="CI11245" s="850"/>
    </row>
    <row r="11246" spans="85:87" x14ac:dyDescent="0.25">
      <c r="CG11246" s="768"/>
      <c r="CH11246" s="768"/>
      <c r="CI11246" s="850"/>
    </row>
    <row r="11247" spans="85:87" x14ac:dyDescent="0.25">
      <c r="CG11247" s="768"/>
      <c r="CH11247" s="768"/>
      <c r="CI11247" s="850"/>
    </row>
    <row r="11248" spans="85:87" x14ac:dyDescent="0.25">
      <c r="CG11248" s="768"/>
      <c r="CH11248" s="768"/>
      <c r="CI11248" s="850"/>
    </row>
    <row r="11249" spans="85:87" x14ac:dyDescent="0.25">
      <c r="CG11249" s="768"/>
      <c r="CH11249" s="768"/>
      <c r="CI11249" s="850"/>
    </row>
    <row r="11250" spans="85:87" x14ac:dyDescent="0.25">
      <c r="CG11250" s="768"/>
      <c r="CH11250" s="768"/>
      <c r="CI11250" s="850"/>
    </row>
    <row r="11251" spans="85:87" x14ac:dyDescent="0.25">
      <c r="CG11251" s="768"/>
      <c r="CH11251" s="768"/>
      <c r="CI11251" s="850"/>
    </row>
    <row r="11252" spans="85:87" x14ac:dyDescent="0.25">
      <c r="CG11252" s="768"/>
      <c r="CH11252" s="768"/>
      <c r="CI11252" s="850"/>
    </row>
    <row r="11253" spans="85:87" x14ac:dyDescent="0.25">
      <c r="CG11253" s="768"/>
      <c r="CH11253" s="768"/>
      <c r="CI11253" s="850"/>
    </row>
    <row r="11254" spans="85:87" x14ac:dyDescent="0.25">
      <c r="CG11254" s="768"/>
      <c r="CH11254" s="768"/>
      <c r="CI11254" s="850"/>
    </row>
    <row r="11255" spans="85:87" x14ac:dyDescent="0.25">
      <c r="CG11255" s="768"/>
      <c r="CH11255" s="768"/>
      <c r="CI11255" s="850"/>
    </row>
    <row r="11256" spans="85:87" x14ac:dyDescent="0.25">
      <c r="CG11256" s="768"/>
      <c r="CH11256" s="768"/>
      <c r="CI11256" s="850"/>
    </row>
    <row r="11257" spans="85:87" x14ac:dyDescent="0.25">
      <c r="CG11257" s="768"/>
      <c r="CH11257" s="768"/>
      <c r="CI11257" s="850"/>
    </row>
    <row r="11258" spans="85:87" x14ac:dyDescent="0.25">
      <c r="CG11258" s="768"/>
      <c r="CH11258" s="768"/>
      <c r="CI11258" s="850"/>
    </row>
    <row r="11259" spans="85:87" x14ac:dyDescent="0.25">
      <c r="CG11259" s="768"/>
      <c r="CH11259" s="768"/>
      <c r="CI11259" s="850"/>
    </row>
    <row r="11260" spans="85:87" x14ac:dyDescent="0.25">
      <c r="CG11260" s="768"/>
      <c r="CH11260" s="768"/>
      <c r="CI11260" s="850"/>
    </row>
    <row r="11261" spans="85:87" x14ac:dyDescent="0.25">
      <c r="CG11261" s="768"/>
      <c r="CH11261" s="768"/>
      <c r="CI11261" s="850"/>
    </row>
    <row r="11262" spans="85:87" x14ac:dyDescent="0.25">
      <c r="CG11262" s="768"/>
      <c r="CH11262" s="768"/>
      <c r="CI11262" s="850"/>
    </row>
    <row r="11263" spans="85:87" x14ac:dyDescent="0.25">
      <c r="CG11263" s="768"/>
      <c r="CH11263" s="768"/>
      <c r="CI11263" s="850"/>
    </row>
    <row r="11264" spans="85:87" x14ac:dyDescent="0.25">
      <c r="CG11264" s="768"/>
      <c r="CH11264" s="768"/>
      <c r="CI11264" s="850"/>
    </row>
    <row r="11265" spans="85:87" x14ac:dyDescent="0.25">
      <c r="CG11265" s="768"/>
      <c r="CH11265" s="768"/>
      <c r="CI11265" s="850"/>
    </row>
    <row r="11266" spans="85:87" x14ac:dyDescent="0.25">
      <c r="CG11266" s="768"/>
      <c r="CH11266" s="768"/>
      <c r="CI11266" s="850"/>
    </row>
    <row r="11267" spans="85:87" x14ac:dyDescent="0.25">
      <c r="CG11267" s="768"/>
      <c r="CH11267" s="768"/>
      <c r="CI11267" s="850"/>
    </row>
    <row r="11268" spans="85:87" x14ac:dyDescent="0.25">
      <c r="CG11268" s="768"/>
      <c r="CH11268" s="768"/>
      <c r="CI11268" s="850"/>
    </row>
    <row r="11269" spans="85:87" x14ac:dyDescent="0.25">
      <c r="CG11269" s="768"/>
      <c r="CH11269" s="768"/>
      <c r="CI11269" s="850"/>
    </row>
    <row r="11270" spans="85:87" x14ac:dyDescent="0.25">
      <c r="CG11270" s="768"/>
      <c r="CH11270" s="768"/>
      <c r="CI11270" s="850"/>
    </row>
    <row r="11271" spans="85:87" x14ac:dyDescent="0.25">
      <c r="CG11271" s="768"/>
      <c r="CH11271" s="768"/>
      <c r="CI11271" s="850"/>
    </row>
    <row r="11272" spans="85:87" x14ac:dyDescent="0.25">
      <c r="CG11272" s="768"/>
      <c r="CH11272" s="768"/>
      <c r="CI11272" s="850"/>
    </row>
    <row r="11273" spans="85:87" x14ac:dyDescent="0.25">
      <c r="CG11273" s="768"/>
      <c r="CH11273" s="768"/>
      <c r="CI11273" s="850"/>
    </row>
    <row r="11274" spans="85:87" x14ac:dyDescent="0.25">
      <c r="CG11274" s="768"/>
      <c r="CH11274" s="768"/>
      <c r="CI11274" s="850"/>
    </row>
    <row r="11275" spans="85:87" x14ac:dyDescent="0.25">
      <c r="CG11275" s="768"/>
      <c r="CH11275" s="768"/>
      <c r="CI11275" s="850"/>
    </row>
    <row r="11276" spans="85:87" x14ac:dyDescent="0.25">
      <c r="CG11276" s="768"/>
      <c r="CH11276" s="768"/>
      <c r="CI11276" s="850"/>
    </row>
    <row r="11277" spans="85:87" x14ac:dyDescent="0.25">
      <c r="CG11277" s="768"/>
      <c r="CH11277" s="768"/>
      <c r="CI11277" s="850"/>
    </row>
    <row r="11278" spans="85:87" x14ac:dyDescent="0.25">
      <c r="CG11278" s="768"/>
      <c r="CH11278" s="768"/>
      <c r="CI11278" s="850"/>
    </row>
    <row r="11279" spans="85:87" x14ac:dyDescent="0.25">
      <c r="CG11279" s="768"/>
      <c r="CH11279" s="768"/>
      <c r="CI11279" s="850"/>
    </row>
    <row r="11280" spans="85:87" x14ac:dyDescent="0.25">
      <c r="CG11280" s="768"/>
      <c r="CH11280" s="768"/>
      <c r="CI11280" s="850"/>
    </row>
    <row r="11281" spans="85:87" x14ac:dyDescent="0.25">
      <c r="CG11281" s="768"/>
      <c r="CH11281" s="768"/>
      <c r="CI11281" s="850"/>
    </row>
    <row r="11282" spans="85:87" x14ac:dyDescent="0.25">
      <c r="CG11282" s="768"/>
      <c r="CH11282" s="768"/>
      <c r="CI11282" s="850"/>
    </row>
    <row r="11283" spans="85:87" x14ac:dyDescent="0.25">
      <c r="CG11283" s="768"/>
      <c r="CH11283" s="768"/>
      <c r="CI11283" s="850"/>
    </row>
    <row r="11284" spans="85:87" x14ac:dyDescent="0.25">
      <c r="CG11284" s="768"/>
      <c r="CH11284" s="768"/>
      <c r="CI11284" s="850"/>
    </row>
    <row r="11285" spans="85:87" x14ac:dyDescent="0.25">
      <c r="CG11285" s="768"/>
      <c r="CH11285" s="768"/>
      <c r="CI11285" s="850"/>
    </row>
    <row r="11286" spans="85:87" x14ac:dyDescent="0.25">
      <c r="CG11286" s="768"/>
      <c r="CH11286" s="768"/>
      <c r="CI11286" s="850"/>
    </row>
    <row r="11287" spans="85:87" x14ac:dyDescent="0.25">
      <c r="CG11287" s="768"/>
      <c r="CH11287" s="768"/>
      <c r="CI11287" s="850"/>
    </row>
    <row r="11288" spans="85:87" x14ac:dyDescent="0.25">
      <c r="CG11288" s="768"/>
      <c r="CH11288" s="768"/>
      <c r="CI11288" s="850"/>
    </row>
    <row r="11289" spans="85:87" x14ac:dyDescent="0.25">
      <c r="CG11289" s="768"/>
      <c r="CH11289" s="768"/>
      <c r="CI11289" s="850"/>
    </row>
    <row r="11290" spans="85:87" x14ac:dyDescent="0.25">
      <c r="CG11290" s="768"/>
      <c r="CH11290" s="768"/>
      <c r="CI11290" s="850"/>
    </row>
    <row r="11291" spans="85:87" x14ac:dyDescent="0.25">
      <c r="CG11291" s="768"/>
      <c r="CH11291" s="768"/>
      <c r="CI11291" s="850"/>
    </row>
    <row r="11292" spans="85:87" x14ac:dyDescent="0.25">
      <c r="CG11292" s="768"/>
      <c r="CH11292" s="768"/>
      <c r="CI11292" s="850"/>
    </row>
    <row r="11293" spans="85:87" x14ac:dyDescent="0.25">
      <c r="CG11293" s="768"/>
      <c r="CH11293" s="768"/>
      <c r="CI11293" s="850"/>
    </row>
    <row r="11294" spans="85:87" x14ac:dyDescent="0.25">
      <c r="CG11294" s="768"/>
      <c r="CH11294" s="768"/>
      <c r="CI11294" s="850"/>
    </row>
    <row r="11295" spans="85:87" x14ac:dyDescent="0.25">
      <c r="CG11295" s="768"/>
      <c r="CH11295" s="768"/>
      <c r="CI11295" s="850"/>
    </row>
    <row r="11296" spans="85:87" x14ac:dyDescent="0.25">
      <c r="CG11296" s="768"/>
      <c r="CH11296" s="768"/>
      <c r="CI11296" s="850"/>
    </row>
    <row r="11297" spans="85:87" x14ac:dyDescent="0.25">
      <c r="CG11297" s="768"/>
      <c r="CH11297" s="768"/>
      <c r="CI11297" s="850"/>
    </row>
    <row r="11298" spans="85:87" x14ac:dyDescent="0.25">
      <c r="CG11298" s="768"/>
      <c r="CH11298" s="768"/>
      <c r="CI11298" s="850"/>
    </row>
    <row r="11299" spans="85:87" x14ac:dyDescent="0.25">
      <c r="CG11299" s="768"/>
      <c r="CH11299" s="768"/>
      <c r="CI11299" s="850"/>
    </row>
    <row r="11300" spans="85:87" x14ac:dyDescent="0.25">
      <c r="CG11300" s="768"/>
      <c r="CH11300" s="768"/>
      <c r="CI11300" s="850"/>
    </row>
    <row r="11301" spans="85:87" x14ac:dyDescent="0.25">
      <c r="CG11301" s="768"/>
      <c r="CH11301" s="768"/>
      <c r="CI11301" s="850"/>
    </row>
    <row r="11302" spans="85:87" x14ac:dyDescent="0.25">
      <c r="CG11302" s="768"/>
      <c r="CH11302" s="768"/>
      <c r="CI11302" s="850"/>
    </row>
    <row r="11303" spans="85:87" x14ac:dyDescent="0.25">
      <c r="CG11303" s="768"/>
      <c r="CH11303" s="768"/>
      <c r="CI11303" s="850"/>
    </row>
    <row r="11304" spans="85:87" x14ac:dyDescent="0.25">
      <c r="CG11304" s="768"/>
      <c r="CH11304" s="768"/>
      <c r="CI11304" s="850"/>
    </row>
    <row r="11305" spans="85:87" x14ac:dyDescent="0.25">
      <c r="CG11305" s="768"/>
      <c r="CH11305" s="768"/>
      <c r="CI11305" s="850"/>
    </row>
    <row r="11306" spans="85:87" x14ac:dyDescent="0.25">
      <c r="CG11306" s="768"/>
      <c r="CH11306" s="768"/>
      <c r="CI11306" s="850"/>
    </row>
    <row r="11307" spans="85:87" x14ac:dyDescent="0.25">
      <c r="CG11307" s="768"/>
      <c r="CH11307" s="768"/>
      <c r="CI11307" s="850"/>
    </row>
    <row r="11308" spans="85:87" x14ac:dyDescent="0.25">
      <c r="CG11308" s="768"/>
      <c r="CH11308" s="768"/>
      <c r="CI11308" s="850"/>
    </row>
    <row r="11309" spans="85:87" x14ac:dyDescent="0.25">
      <c r="CG11309" s="768"/>
      <c r="CH11309" s="768"/>
      <c r="CI11309" s="850"/>
    </row>
    <row r="11310" spans="85:87" x14ac:dyDescent="0.25">
      <c r="CG11310" s="768"/>
      <c r="CH11310" s="768"/>
      <c r="CI11310" s="850"/>
    </row>
    <row r="11311" spans="85:87" x14ac:dyDescent="0.25">
      <c r="CG11311" s="768"/>
      <c r="CH11311" s="768"/>
      <c r="CI11311" s="850"/>
    </row>
    <row r="11312" spans="85:87" x14ac:dyDescent="0.25">
      <c r="CG11312" s="768"/>
      <c r="CH11312" s="768"/>
      <c r="CI11312" s="850"/>
    </row>
    <row r="11313" spans="85:87" x14ac:dyDescent="0.25">
      <c r="CG11313" s="768"/>
      <c r="CH11313" s="768"/>
      <c r="CI11313" s="850"/>
    </row>
    <row r="11314" spans="85:87" x14ac:dyDescent="0.25">
      <c r="CG11314" s="768"/>
      <c r="CH11314" s="768"/>
      <c r="CI11314" s="850"/>
    </row>
    <row r="11315" spans="85:87" x14ac:dyDescent="0.25">
      <c r="CG11315" s="768"/>
      <c r="CH11315" s="768"/>
      <c r="CI11315" s="850"/>
    </row>
    <row r="11316" spans="85:87" x14ac:dyDescent="0.25">
      <c r="CG11316" s="768"/>
      <c r="CH11316" s="768"/>
      <c r="CI11316" s="850"/>
    </row>
    <row r="11317" spans="85:87" x14ac:dyDescent="0.25">
      <c r="CG11317" s="768"/>
      <c r="CH11317" s="768"/>
      <c r="CI11317" s="850"/>
    </row>
    <row r="11318" spans="85:87" x14ac:dyDescent="0.25">
      <c r="CG11318" s="768"/>
      <c r="CH11318" s="768"/>
      <c r="CI11318" s="850"/>
    </row>
    <row r="11319" spans="85:87" x14ac:dyDescent="0.25">
      <c r="CG11319" s="768"/>
      <c r="CH11319" s="768"/>
      <c r="CI11319" s="850"/>
    </row>
    <row r="11320" spans="85:87" x14ac:dyDescent="0.25">
      <c r="CG11320" s="768"/>
      <c r="CH11320" s="768"/>
      <c r="CI11320" s="850"/>
    </row>
    <row r="11321" spans="85:87" x14ac:dyDescent="0.25">
      <c r="CG11321" s="768"/>
      <c r="CH11321" s="768"/>
      <c r="CI11321" s="850"/>
    </row>
    <row r="11322" spans="85:87" x14ac:dyDescent="0.25">
      <c r="CG11322" s="768"/>
      <c r="CH11322" s="768"/>
      <c r="CI11322" s="850"/>
    </row>
    <row r="11323" spans="85:87" x14ac:dyDescent="0.25">
      <c r="CG11323" s="768"/>
      <c r="CH11323" s="768"/>
      <c r="CI11323" s="850"/>
    </row>
    <row r="11324" spans="85:87" x14ac:dyDescent="0.25">
      <c r="CG11324" s="768"/>
      <c r="CH11324" s="768"/>
      <c r="CI11324" s="850"/>
    </row>
    <row r="11325" spans="85:87" x14ac:dyDescent="0.25">
      <c r="CG11325" s="768"/>
      <c r="CH11325" s="768"/>
      <c r="CI11325" s="850"/>
    </row>
    <row r="11326" spans="85:87" x14ac:dyDescent="0.25">
      <c r="CG11326" s="768"/>
      <c r="CH11326" s="768"/>
      <c r="CI11326" s="850"/>
    </row>
    <row r="11327" spans="85:87" x14ac:dyDescent="0.25">
      <c r="CG11327" s="768"/>
      <c r="CH11327" s="768"/>
      <c r="CI11327" s="850"/>
    </row>
    <row r="11328" spans="85:87" x14ac:dyDescent="0.25">
      <c r="CG11328" s="768"/>
      <c r="CH11328" s="768"/>
      <c r="CI11328" s="850"/>
    </row>
    <row r="11329" spans="85:87" x14ac:dyDescent="0.25">
      <c r="CG11329" s="768"/>
      <c r="CH11329" s="768"/>
      <c r="CI11329" s="850"/>
    </row>
    <row r="11330" spans="85:87" x14ac:dyDescent="0.25">
      <c r="CG11330" s="768"/>
      <c r="CH11330" s="768"/>
      <c r="CI11330" s="850"/>
    </row>
    <row r="11331" spans="85:87" x14ac:dyDescent="0.25">
      <c r="CG11331" s="768"/>
      <c r="CH11331" s="768"/>
      <c r="CI11331" s="850"/>
    </row>
    <row r="11332" spans="85:87" x14ac:dyDescent="0.25">
      <c r="CG11332" s="768"/>
      <c r="CH11332" s="768"/>
      <c r="CI11332" s="850"/>
    </row>
    <row r="11333" spans="85:87" x14ac:dyDescent="0.25">
      <c r="CG11333" s="768"/>
      <c r="CH11333" s="768"/>
      <c r="CI11333" s="850"/>
    </row>
    <row r="11334" spans="85:87" x14ac:dyDescent="0.25">
      <c r="CG11334" s="768"/>
      <c r="CH11334" s="768"/>
      <c r="CI11334" s="850"/>
    </row>
    <row r="11335" spans="85:87" x14ac:dyDescent="0.25">
      <c r="CG11335" s="768"/>
      <c r="CH11335" s="768"/>
      <c r="CI11335" s="850"/>
    </row>
    <row r="11336" spans="85:87" x14ac:dyDescent="0.25">
      <c r="CG11336" s="768"/>
      <c r="CH11336" s="768"/>
      <c r="CI11336" s="850"/>
    </row>
    <row r="11337" spans="85:87" x14ac:dyDescent="0.25">
      <c r="CG11337" s="768"/>
      <c r="CH11337" s="768"/>
      <c r="CI11337" s="850"/>
    </row>
    <row r="11338" spans="85:87" x14ac:dyDescent="0.25">
      <c r="CG11338" s="768"/>
      <c r="CH11338" s="768"/>
      <c r="CI11338" s="850"/>
    </row>
    <row r="11339" spans="85:87" x14ac:dyDescent="0.25">
      <c r="CG11339" s="768"/>
      <c r="CH11339" s="768"/>
      <c r="CI11339" s="850"/>
    </row>
    <row r="11340" spans="85:87" x14ac:dyDescent="0.25">
      <c r="CG11340" s="768"/>
      <c r="CH11340" s="768"/>
      <c r="CI11340" s="850"/>
    </row>
    <row r="11341" spans="85:87" x14ac:dyDescent="0.25">
      <c r="CG11341" s="768"/>
      <c r="CH11341" s="768"/>
      <c r="CI11341" s="850"/>
    </row>
    <row r="11342" spans="85:87" x14ac:dyDescent="0.25">
      <c r="CG11342" s="768"/>
      <c r="CH11342" s="768"/>
      <c r="CI11342" s="850"/>
    </row>
    <row r="11343" spans="85:87" x14ac:dyDescent="0.25">
      <c r="CG11343" s="768"/>
      <c r="CH11343" s="768"/>
      <c r="CI11343" s="850"/>
    </row>
    <row r="11344" spans="85:87" x14ac:dyDescent="0.25">
      <c r="CG11344" s="768"/>
      <c r="CH11344" s="768"/>
      <c r="CI11344" s="850"/>
    </row>
    <row r="11345" spans="85:87" x14ac:dyDescent="0.25">
      <c r="CG11345" s="768"/>
      <c r="CH11345" s="768"/>
      <c r="CI11345" s="850"/>
    </row>
    <row r="11346" spans="85:87" x14ac:dyDescent="0.25">
      <c r="CG11346" s="768"/>
      <c r="CH11346" s="768"/>
      <c r="CI11346" s="850"/>
    </row>
    <row r="11347" spans="85:87" x14ac:dyDescent="0.25">
      <c r="CG11347" s="768"/>
      <c r="CH11347" s="768"/>
      <c r="CI11347" s="850"/>
    </row>
    <row r="11348" spans="85:87" x14ac:dyDescent="0.25">
      <c r="CG11348" s="768"/>
      <c r="CH11348" s="768"/>
      <c r="CI11348" s="850"/>
    </row>
    <row r="11349" spans="85:87" x14ac:dyDescent="0.25">
      <c r="CG11349" s="768"/>
      <c r="CH11349" s="768"/>
      <c r="CI11349" s="850"/>
    </row>
    <row r="11350" spans="85:87" x14ac:dyDescent="0.25">
      <c r="CG11350" s="768"/>
      <c r="CH11350" s="768"/>
      <c r="CI11350" s="850"/>
    </row>
    <row r="11351" spans="85:87" x14ac:dyDescent="0.25">
      <c r="CG11351" s="768"/>
      <c r="CH11351" s="768"/>
      <c r="CI11351" s="850"/>
    </row>
    <row r="11352" spans="85:87" x14ac:dyDescent="0.25">
      <c r="CG11352" s="768"/>
      <c r="CH11352" s="768"/>
      <c r="CI11352" s="850"/>
    </row>
    <row r="11353" spans="85:87" x14ac:dyDescent="0.25">
      <c r="CG11353" s="768"/>
      <c r="CH11353" s="768"/>
      <c r="CI11353" s="850"/>
    </row>
    <row r="11354" spans="85:87" x14ac:dyDescent="0.25">
      <c r="CG11354" s="768"/>
      <c r="CH11354" s="768"/>
      <c r="CI11354" s="850"/>
    </row>
    <row r="11355" spans="85:87" x14ac:dyDescent="0.25">
      <c r="CG11355" s="768"/>
      <c r="CH11355" s="768"/>
      <c r="CI11355" s="850"/>
    </row>
    <row r="11356" spans="85:87" x14ac:dyDescent="0.25">
      <c r="CG11356" s="768"/>
      <c r="CH11356" s="768"/>
      <c r="CI11356" s="850"/>
    </row>
    <row r="11357" spans="85:87" x14ac:dyDescent="0.25">
      <c r="CG11357" s="768"/>
      <c r="CH11357" s="768"/>
      <c r="CI11357" s="850"/>
    </row>
    <row r="11358" spans="85:87" x14ac:dyDescent="0.25">
      <c r="CG11358" s="768"/>
      <c r="CH11358" s="768"/>
      <c r="CI11358" s="850"/>
    </row>
    <row r="11359" spans="85:87" x14ac:dyDescent="0.25">
      <c r="CG11359" s="768"/>
      <c r="CH11359" s="768"/>
      <c r="CI11359" s="850"/>
    </row>
    <row r="11360" spans="85:87" x14ac:dyDescent="0.25">
      <c r="CG11360" s="768"/>
      <c r="CH11360" s="768"/>
      <c r="CI11360" s="850"/>
    </row>
    <row r="11361" spans="85:87" x14ac:dyDescent="0.25">
      <c r="CG11361" s="768"/>
      <c r="CH11361" s="768"/>
      <c r="CI11361" s="850"/>
    </row>
    <row r="11362" spans="85:87" x14ac:dyDescent="0.25">
      <c r="CG11362" s="768"/>
      <c r="CH11362" s="768"/>
      <c r="CI11362" s="850"/>
    </row>
    <row r="11363" spans="85:87" x14ac:dyDescent="0.25">
      <c r="CG11363" s="768"/>
      <c r="CH11363" s="768"/>
      <c r="CI11363" s="850"/>
    </row>
    <row r="11364" spans="85:87" x14ac:dyDescent="0.25">
      <c r="CG11364" s="768"/>
      <c r="CH11364" s="768"/>
      <c r="CI11364" s="850"/>
    </row>
    <row r="11365" spans="85:87" x14ac:dyDescent="0.25">
      <c r="CG11365" s="768"/>
      <c r="CH11365" s="768"/>
      <c r="CI11365" s="850"/>
    </row>
    <row r="11366" spans="85:87" x14ac:dyDescent="0.25">
      <c r="CG11366" s="768"/>
      <c r="CH11366" s="768"/>
      <c r="CI11366" s="850"/>
    </row>
    <row r="11367" spans="85:87" x14ac:dyDescent="0.25">
      <c r="CG11367" s="768"/>
      <c r="CH11367" s="768"/>
      <c r="CI11367" s="850"/>
    </row>
    <row r="11368" spans="85:87" x14ac:dyDescent="0.25">
      <c r="CG11368" s="768"/>
      <c r="CH11368" s="768"/>
      <c r="CI11368" s="850"/>
    </row>
    <row r="11369" spans="85:87" x14ac:dyDescent="0.25">
      <c r="CG11369" s="768"/>
      <c r="CH11369" s="768"/>
      <c r="CI11369" s="850"/>
    </row>
    <row r="11370" spans="85:87" x14ac:dyDescent="0.25">
      <c r="CG11370" s="768"/>
      <c r="CH11370" s="768"/>
      <c r="CI11370" s="850"/>
    </row>
    <row r="11371" spans="85:87" x14ac:dyDescent="0.25">
      <c r="CG11371" s="768"/>
      <c r="CH11371" s="768"/>
      <c r="CI11371" s="850"/>
    </row>
    <row r="11372" spans="85:87" x14ac:dyDescent="0.25">
      <c r="CG11372" s="768"/>
      <c r="CH11372" s="768"/>
      <c r="CI11372" s="850"/>
    </row>
    <row r="11373" spans="85:87" x14ac:dyDescent="0.25">
      <c r="CG11373" s="768"/>
      <c r="CH11373" s="768"/>
      <c r="CI11373" s="850"/>
    </row>
    <row r="11374" spans="85:87" x14ac:dyDescent="0.25">
      <c r="CG11374" s="768"/>
      <c r="CH11374" s="768"/>
      <c r="CI11374" s="850"/>
    </row>
    <row r="11375" spans="85:87" x14ac:dyDescent="0.25">
      <c r="CG11375" s="768"/>
      <c r="CH11375" s="768"/>
      <c r="CI11375" s="850"/>
    </row>
    <row r="11376" spans="85:87" x14ac:dyDescent="0.25">
      <c r="CG11376" s="768"/>
      <c r="CH11376" s="768"/>
      <c r="CI11376" s="850"/>
    </row>
    <row r="11377" spans="85:87" x14ac:dyDescent="0.25">
      <c r="CG11377" s="768"/>
      <c r="CH11377" s="768"/>
      <c r="CI11377" s="850"/>
    </row>
    <row r="11378" spans="85:87" x14ac:dyDescent="0.25">
      <c r="CG11378" s="768"/>
      <c r="CH11378" s="768"/>
      <c r="CI11378" s="850"/>
    </row>
    <row r="11379" spans="85:87" x14ac:dyDescent="0.25">
      <c r="CG11379" s="768"/>
      <c r="CH11379" s="768"/>
      <c r="CI11379" s="850"/>
    </row>
    <row r="11380" spans="85:87" x14ac:dyDescent="0.25">
      <c r="CG11380" s="768"/>
      <c r="CH11380" s="768"/>
      <c r="CI11380" s="850"/>
    </row>
    <row r="11381" spans="85:87" x14ac:dyDescent="0.25">
      <c r="CG11381" s="768"/>
      <c r="CH11381" s="768"/>
      <c r="CI11381" s="850"/>
    </row>
    <row r="11382" spans="85:87" x14ac:dyDescent="0.25">
      <c r="CG11382" s="768"/>
      <c r="CH11382" s="768"/>
      <c r="CI11382" s="850"/>
    </row>
    <row r="11383" spans="85:87" x14ac:dyDescent="0.25">
      <c r="CG11383" s="768"/>
      <c r="CH11383" s="768"/>
      <c r="CI11383" s="850"/>
    </row>
    <row r="11384" spans="85:87" x14ac:dyDescent="0.25">
      <c r="CG11384" s="768"/>
      <c r="CH11384" s="768"/>
      <c r="CI11384" s="850"/>
    </row>
    <row r="11385" spans="85:87" x14ac:dyDescent="0.25">
      <c r="CG11385" s="768"/>
      <c r="CH11385" s="768"/>
      <c r="CI11385" s="850"/>
    </row>
    <row r="11386" spans="85:87" x14ac:dyDescent="0.25">
      <c r="CG11386" s="768"/>
      <c r="CH11386" s="768"/>
      <c r="CI11386" s="850"/>
    </row>
    <row r="11387" spans="85:87" x14ac:dyDescent="0.25">
      <c r="CG11387" s="768"/>
      <c r="CH11387" s="768"/>
      <c r="CI11387" s="850"/>
    </row>
    <row r="11388" spans="85:87" x14ac:dyDescent="0.25">
      <c r="CG11388" s="768"/>
      <c r="CH11388" s="768"/>
      <c r="CI11388" s="850"/>
    </row>
    <row r="11389" spans="85:87" x14ac:dyDescent="0.25">
      <c r="CG11389" s="768"/>
      <c r="CH11389" s="768"/>
      <c r="CI11389" s="850"/>
    </row>
    <row r="11390" spans="85:87" x14ac:dyDescent="0.25">
      <c r="CG11390" s="768"/>
      <c r="CH11390" s="768"/>
      <c r="CI11390" s="850"/>
    </row>
    <row r="11391" spans="85:87" x14ac:dyDescent="0.25">
      <c r="CG11391" s="768"/>
      <c r="CH11391" s="768"/>
      <c r="CI11391" s="850"/>
    </row>
    <row r="11392" spans="85:87" x14ac:dyDescent="0.25">
      <c r="CG11392" s="768"/>
      <c r="CH11392" s="768"/>
      <c r="CI11392" s="850"/>
    </row>
    <row r="11393" spans="85:87" x14ac:dyDescent="0.25">
      <c r="CG11393" s="768"/>
      <c r="CH11393" s="768"/>
      <c r="CI11393" s="850"/>
    </row>
    <row r="11394" spans="85:87" x14ac:dyDescent="0.25">
      <c r="CG11394" s="768"/>
      <c r="CH11394" s="768"/>
      <c r="CI11394" s="850"/>
    </row>
    <row r="11395" spans="85:87" x14ac:dyDescent="0.25">
      <c r="CG11395" s="768"/>
      <c r="CH11395" s="768"/>
      <c r="CI11395" s="850"/>
    </row>
    <row r="11396" spans="85:87" x14ac:dyDescent="0.25">
      <c r="CG11396" s="768"/>
      <c r="CH11396" s="768"/>
      <c r="CI11396" s="850"/>
    </row>
    <row r="11397" spans="85:87" x14ac:dyDescent="0.25">
      <c r="CG11397" s="768"/>
      <c r="CH11397" s="768"/>
      <c r="CI11397" s="850"/>
    </row>
    <row r="11398" spans="85:87" x14ac:dyDescent="0.25">
      <c r="CG11398" s="768"/>
      <c r="CH11398" s="768"/>
      <c r="CI11398" s="850"/>
    </row>
    <row r="11399" spans="85:87" x14ac:dyDescent="0.25">
      <c r="CG11399" s="768"/>
      <c r="CH11399" s="768"/>
      <c r="CI11399" s="850"/>
    </row>
    <row r="11400" spans="85:87" x14ac:dyDescent="0.25">
      <c r="CG11400" s="768"/>
      <c r="CH11400" s="768"/>
      <c r="CI11400" s="850"/>
    </row>
    <row r="11401" spans="85:87" x14ac:dyDescent="0.25">
      <c r="CG11401" s="768"/>
      <c r="CH11401" s="768"/>
      <c r="CI11401" s="850"/>
    </row>
    <row r="11402" spans="85:87" x14ac:dyDescent="0.25">
      <c r="CG11402" s="768"/>
      <c r="CH11402" s="768"/>
      <c r="CI11402" s="850"/>
    </row>
    <row r="11403" spans="85:87" x14ac:dyDescent="0.25">
      <c r="CG11403" s="768"/>
      <c r="CH11403" s="768"/>
      <c r="CI11403" s="850"/>
    </row>
    <row r="11404" spans="85:87" x14ac:dyDescent="0.25">
      <c r="CG11404" s="768"/>
      <c r="CH11404" s="768"/>
      <c r="CI11404" s="850"/>
    </row>
    <row r="11405" spans="85:87" x14ac:dyDescent="0.25">
      <c r="CG11405" s="768"/>
      <c r="CH11405" s="768"/>
      <c r="CI11405" s="850"/>
    </row>
    <row r="11406" spans="85:87" x14ac:dyDescent="0.25">
      <c r="CG11406" s="768"/>
      <c r="CH11406" s="768"/>
      <c r="CI11406" s="850"/>
    </row>
    <row r="11407" spans="85:87" x14ac:dyDescent="0.25">
      <c r="CG11407" s="768"/>
      <c r="CH11407" s="768"/>
      <c r="CI11407" s="850"/>
    </row>
    <row r="11408" spans="85:87" x14ac:dyDescent="0.25">
      <c r="CG11408" s="768"/>
      <c r="CH11408" s="768"/>
      <c r="CI11408" s="850"/>
    </row>
    <row r="11409" spans="85:87" x14ac:dyDescent="0.25">
      <c r="CG11409" s="768"/>
      <c r="CH11409" s="768"/>
      <c r="CI11409" s="850"/>
    </row>
    <row r="11410" spans="85:87" x14ac:dyDescent="0.25">
      <c r="CG11410" s="768"/>
      <c r="CH11410" s="768"/>
      <c r="CI11410" s="850"/>
    </row>
    <row r="11411" spans="85:87" x14ac:dyDescent="0.25">
      <c r="CG11411" s="768"/>
      <c r="CH11411" s="768"/>
      <c r="CI11411" s="850"/>
    </row>
    <row r="11412" spans="85:87" x14ac:dyDescent="0.25">
      <c r="CG11412" s="768"/>
      <c r="CH11412" s="768"/>
      <c r="CI11412" s="850"/>
    </row>
    <row r="11413" spans="85:87" x14ac:dyDescent="0.25">
      <c r="CG11413" s="768"/>
      <c r="CH11413" s="768"/>
      <c r="CI11413" s="850"/>
    </row>
    <row r="11414" spans="85:87" x14ac:dyDescent="0.25">
      <c r="CG11414" s="768"/>
      <c r="CH11414" s="768"/>
      <c r="CI11414" s="850"/>
    </row>
    <row r="11415" spans="85:87" x14ac:dyDescent="0.25">
      <c r="CG11415" s="768"/>
      <c r="CH11415" s="768"/>
      <c r="CI11415" s="850"/>
    </row>
    <row r="11416" spans="85:87" x14ac:dyDescent="0.25">
      <c r="CG11416" s="768"/>
      <c r="CH11416" s="768"/>
      <c r="CI11416" s="850"/>
    </row>
    <row r="11417" spans="85:87" x14ac:dyDescent="0.25">
      <c r="CG11417" s="768"/>
      <c r="CH11417" s="768"/>
      <c r="CI11417" s="850"/>
    </row>
    <row r="11418" spans="85:87" x14ac:dyDescent="0.25">
      <c r="CG11418" s="768"/>
      <c r="CH11418" s="768"/>
      <c r="CI11418" s="850"/>
    </row>
    <row r="11419" spans="85:87" x14ac:dyDescent="0.25">
      <c r="CG11419" s="768"/>
      <c r="CH11419" s="768"/>
      <c r="CI11419" s="850"/>
    </row>
    <row r="11420" spans="85:87" x14ac:dyDescent="0.25">
      <c r="CG11420" s="768"/>
      <c r="CH11420" s="768"/>
      <c r="CI11420" s="850"/>
    </row>
    <row r="11421" spans="85:87" x14ac:dyDescent="0.25">
      <c r="CG11421" s="768"/>
      <c r="CH11421" s="768"/>
      <c r="CI11421" s="850"/>
    </row>
    <row r="11422" spans="85:87" x14ac:dyDescent="0.25">
      <c r="CG11422" s="768"/>
      <c r="CH11422" s="768"/>
      <c r="CI11422" s="850"/>
    </row>
    <row r="11423" spans="85:87" x14ac:dyDescent="0.25">
      <c r="CG11423" s="768"/>
      <c r="CH11423" s="768"/>
      <c r="CI11423" s="850"/>
    </row>
    <row r="11424" spans="85:87" x14ac:dyDescent="0.25">
      <c r="CG11424" s="768"/>
      <c r="CH11424" s="768"/>
      <c r="CI11424" s="850"/>
    </row>
    <row r="11425" spans="85:87" x14ac:dyDescent="0.25">
      <c r="CG11425" s="768"/>
      <c r="CH11425" s="768"/>
      <c r="CI11425" s="850"/>
    </row>
    <row r="11426" spans="85:87" x14ac:dyDescent="0.25">
      <c r="CG11426" s="768"/>
      <c r="CH11426" s="768"/>
      <c r="CI11426" s="850"/>
    </row>
    <row r="11427" spans="85:87" x14ac:dyDescent="0.25">
      <c r="CG11427" s="768"/>
      <c r="CH11427" s="768"/>
      <c r="CI11427" s="850"/>
    </row>
    <row r="11428" spans="85:87" x14ac:dyDescent="0.25">
      <c r="CG11428" s="768"/>
      <c r="CH11428" s="768"/>
      <c r="CI11428" s="850"/>
    </row>
    <row r="11429" spans="85:87" x14ac:dyDescent="0.25">
      <c r="CG11429" s="768"/>
      <c r="CH11429" s="768"/>
      <c r="CI11429" s="850"/>
    </row>
    <row r="11430" spans="85:87" x14ac:dyDescent="0.25">
      <c r="CG11430" s="768"/>
      <c r="CH11430" s="768"/>
      <c r="CI11430" s="850"/>
    </row>
    <row r="11431" spans="85:87" x14ac:dyDescent="0.25">
      <c r="CG11431" s="768"/>
      <c r="CH11431" s="768"/>
      <c r="CI11431" s="850"/>
    </row>
    <row r="11432" spans="85:87" x14ac:dyDescent="0.25">
      <c r="CG11432" s="768"/>
      <c r="CH11432" s="768"/>
      <c r="CI11432" s="850"/>
    </row>
    <row r="11433" spans="85:87" x14ac:dyDescent="0.25">
      <c r="CG11433" s="768"/>
      <c r="CH11433" s="768"/>
      <c r="CI11433" s="850"/>
    </row>
    <row r="11434" spans="85:87" x14ac:dyDescent="0.25">
      <c r="CG11434" s="768"/>
      <c r="CH11434" s="768"/>
      <c r="CI11434" s="850"/>
    </row>
    <row r="11435" spans="85:87" x14ac:dyDescent="0.25">
      <c r="CG11435" s="768"/>
      <c r="CH11435" s="768"/>
      <c r="CI11435" s="850"/>
    </row>
    <row r="11436" spans="85:87" x14ac:dyDescent="0.25">
      <c r="CG11436" s="768"/>
      <c r="CH11436" s="768"/>
      <c r="CI11436" s="850"/>
    </row>
    <row r="11437" spans="85:87" x14ac:dyDescent="0.25">
      <c r="CG11437" s="768"/>
      <c r="CH11437" s="768"/>
      <c r="CI11437" s="850"/>
    </row>
    <row r="11438" spans="85:87" x14ac:dyDescent="0.25">
      <c r="CG11438" s="768"/>
      <c r="CH11438" s="768"/>
      <c r="CI11438" s="850"/>
    </row>
    <row r="11439" spans="85:87" x14ac:dyDescent="0.25">
      <c r="CG11439" s="768"/>
      <c r="CH11439" s="768"/>
      <c r="CI11439" s="850"/>
    </row>
    <row r="11440" spans="85:87" x14ac:dyDescent="0.25">
      <c r="CG11440" s="768"/>
      <c r="CH11440" s="768"/>
      <c r="CI11440" s="850"/>
    </row>
    <row r="11441" spans="85:87" x14ac:dyDescent="0.25">
      <c r="CG11441" s="768"/>
      <c r="CH11441" s="768"/>
      <c r="CI11441" s="850"/>
    </row>
    <row r="11442" spans="85:87" x14ac:dyDescent="0.25">
      <c r="CG11442" s="768"/>
      <c r="CH11442" s="768"/>
      <c r="CI11442" s="850"/>
    </row>
    <row r="11443" spans="85:87" x14ac:dyDescent="0.25">
      <c r="CG11443" s="768"/>
      <c r="CH11443" s="768"/>
      <c r="CI11443" s="850"/>
    </row>
    <row r="11444" spans="85:87" x14ac:dyDescent="0.25">
      <c r="CG11444" s="768"/>
      <c r="CH11444" s="768"/>
      <c r="CI11444" s="850"/>
    </row>
    <row r="11445" spans="85:87" x14ac:dyDescent="0.25">
      <c r="CG11445" s="768"/>
      <c r="CH11445" s="768"/>
      <c r="CI11445" s="850"/>
    </row>
    <row r="11446" spans="85:87" x14ac:dyDescent="0.25">
      <c r="CG11446" s="768"/>
      <c r="CH11446" s="768"/>
      <c r="CI11446" s="850"/>
    </row>
    <row r="11447" spans="85:87" x14ac:dyDescent="0.25">
      <c r="CG11447" s="768"/>
      <c r="CH11447" s="768"/>
      <c r="CI11447" s="850"/>
    </row>
    <row r="11448" spans="85:87" x14ac:dyDescent="0.25">
      <c r="CG11448" s="768"/>
      <c r="CH11448" s="768"/>
      <c r="CI11448" s="850"/>
    </row>
    <row r="11449" spans="85:87" x14ac:dyDescent="0.25">
      <c r="CG11449" s="768"/>
      <c r="CH11449" s="768"/>
      <c r="CI11449" s="850"/>
    </row>
    <row r="11450" spans="85:87" x14ac:dyDescent="0.25">
      <c r="CG11450" s="768"/>
      <c r="CH11450" s="768"/>
      <c r="CI11450" s="850"/>
    </row>
    <row r="11451" spans="85:87" x14ac:dyDescent="0.25">
      <c r="CG11451" s="768"/>
      <c r="CH11451" s="768"/>
      <c r="CI11451" s="850"/>
    </row>
    <row r="11452" spans="85:87" x14ac:dyDescent="0.25">
      <c r="CG11452" s="768"/>
      <c r="CH11452" s="768"/>
      <c r="CI11452" s="850"/>
    </row>
    <row r="11453" spans="85:87" x14ac:dyDescent="0.25">
      <c r="CG11453" s="768"/>
      <c r="CH11453" s="768"/>
      <c r="CI11453" s="850"/>
    </row>
    <row r="11454" spans="85:87" x14ac:dyDescent="0.25">
      <c r="CG11454" s="768"/>
      <c r="CH11454" s="768"/>
      <c r="CI11454" s="850"/>
    </row>
    <row r="11455" spans="85:87" x14ac:dyDescent="0.25">
      <c r="CG11455" s="768"/>
      <c r="CH11455" s="768"/>
      <c r="CI11455" s="850"/>
    </row>
    <row r="11456" spans="85:87" x14ac:dyDescent="0.25">
      <c r="CG11456" s="768"/>
      <c r="CH11456" s="768"/>
      <c r="CI11456" s="850"/>
    </row>
    <row r="11457" spans="85:87" x14ac:dyDescent="0.25">
      <c r="CG11457" s="768"/>
      <c r="CH11457" s="768"/>
      <c r="CI11457" s="850"/>
    </row>
    <row r="11458" spans="85:87" x14ac:dyDescent="0.25">
      <c r="CG11458" s="768"/>
      <c r="CH11458" s="768"/>
      <c r="CI11458" s="850"/>
    </row>
    <row r="11459" spans="85:87" x14ac:dyDescent="0.25">
      <c r="CG11459" s="768"/>
      <c r="CH11459" s="768"/>
      <c r="CI11459" s="850"/>
    </row>
    <row r="11460" spans="85:87" x14ac:dyDescent="0.25">
      <c r="CG11460" s="768"/>
      <c r="CH11460" s="768"/>
      <c r="CI11460" s="850"/>
    </row>
    <row r="11461" spans="85:87" x14ac:dyDescent="0.25">
      <c r="CG11461" s="768"/>
      <c r="CH11461" s="768"/>
      <c r="CI11461" s="850"/>
    </row>
    <row r="11462" spans="85:87" x14ac:dyDescent="0.25">
      <c r="CG11462" s="768"/>
      <c r="CH11462" s="768"/>
      <c r="CI11462" s="850"/>
    </row>
    <row r="11463" spans="85:87" x14ac:dyDescent="0.25">
      <c r="CG11463" s="768"/>
      <c r="CH11463" s="768"/>
      <c r="CI11463" s="850"/>
    </row>
    <row r="11464" spans="85:87" x14ac:dyDescent="0.25">
      <c r="CG11464" s="768"/>
      <c r="CH11464" s="768"/>
      <c r="CI11464" s="850"/>
    </row>
    <row r="11465" spans="85:87" x14ac:dyDescent="0.25">
      <c r="CG11465" s="768"/>
      <c r="CH11465" s="768"/>
      <c r="CI11465" s="850"/>
    </row>
    <row r="11466" spans="85:87" x14ac:dyDescent="0.25">
      <c r="CG11466" s="768"/>
      <c r="CH11466" s="768"/>
      <c r="CI11466" s="850"/>
    </row>
    <row r="11467" spans="85:87" x14ac:dyDescent="0.25">
      <c r="CG11467" s="768"/>
      <c r="CH11467" s="768"/>
      <c r="CI11467" s="850"/>
    </row>
    <row r="11468" spans="85:87" x14ac:dyDescent="0.25">
      <c r="CG11468" s="768"/>
      <c r="CH11468" s="768"/>
      <c r="CI11468" s="850"/>
    </row>
    <row r="11469" spans="85:87" x14ac:dyDescent="0.25">
      <c r="CG11469" s="768"/>
      <c r="CH11469" s="768"/>
      <c r="CI11469" s="850"/>
    </row>
    <row r="11470" spans="85:87" x14ac:dyDescent="0.25">
      <c r="CG11470" s="768"/>
      <c r="CH11470" s="768"/>
      <c r="CI11470" s="850"/>
    </row>
    <row r="11471" spans="85:87" x14ac:dyDescent="0.25">
      <c r="CG11471" s="768"/>
      <c r="CH11471" s="768"/>
      <c r="CI11471" s="850"/>
    </row>
    <row r="11472" spans="85:87" x14ac:dyDescent="0.25">
      <c r="CG11472" s="768"/>
      <c r="CH11472" s="768"/>
      <c r="CI11472" s="850"/>
    </row>
    <row r="11473" spans="85:87" x14ac:dyDescent="0.25">
      <c r="CG11473" s="768"/>
      <c r="CH11473" s="768"/>
      <c r="CI11473" s="850"/>
    </row>
    <row r="11474" spans="85:87" x14ac:dyDescent="0.25">
      <c r="CG11474" s="768"/>
      <c r="CH11474" s="768"/>
      <c r="CI11474" s="850"/>
    </row>
    <row r="11475" spans="85:87" x14ac:dyDescent="0.25">
      <c r="CG11475" s="768"/>
      <c r="CH11475" s="768"/>
      <c r="CI11475" s="850"/>
    </row>
    <row r="11476" spans="85:87" x14ac:dyDescent="0.25">
      <c r="CG11476" s="768"/>
      <c r="CH11476" s="768"/>
      <c r="CI11476" s="850"/>
    </row>
    <row r="11477" spans="85:87" x14ac:dyDescent="0.25">
      <c r="CG11477" s="768"/>
      <c r="CH11477" s="768"/>
      <c r="CI11477" s="850"/>
    </row>
    <row r="11478" spans="85:87" x14ac:dyDescent="0.25">
      <c r="CG11478" s="768"/>
      <c r="CH11478" s="768"/>
      <c r="CI11478" s="850"/>
    </row>
    <row r="11479" spans="85:87" x14ac:dyDescent="0.25">
      <c r="CG11479" s="768"/>
      <c r="CH11479" s="768"/>
      <c r="CI11479" s="850"/>
    </row>
    <row r="11480" spans="85:87" x14ac:dyDescent="0.25">
      <c r="CG11480" s="768"/>
      <c r="CH11480" s="768"/>
      <c r="CI11480" s="850"/>
    </row>
    <row r="11481" spans="85:87" x14ac:dyDescent="0.25">
      <c r="CG11481" s="768"/>
      <c r="CH11481" s="768"/>
      <c r="CI11481" s="850"/>
    </row>
    <row r="11482" spans="85:87" x14ac:dyDescent="0.25">
      <c r="CG11482" s="768"/>
      <c r="CH11482" s="768"/>
      <c r="CI11482" s="850"/>
    </row>
    <row r="11483" spans="85:87" x14ac:dyDescent="0.25">
      <c r="CG11483" s="768"/>
      <c r="CH11483" s="768"/>
      <c r="CI11483" s="850"/>
    </row>
    <row r="11484" spans="85:87" x14ac:dyDescent="0.25">
      <c r="CG11484" s="768"/>
      <c r="CH11484" s="768"/>
      <c r="CI11484" s="850"/>
    </row>
    <row r="11485" spans="85:87" x14ac:dyDescent="0.25">
      <c r="CG11485" s="768"/>
      <c r="CH11485" s="768"/>
      <c r="CI11485" s="850"/>
    </row>
    <row r="11486" spans="85:87" x14ac:dyDescent="0.25">
      <c r="CG11486" s="768"/>
      <c r="CH11486" s="768"/>
      <c r="CI11486" s="850"/>
    </row>
    <row r="11487" spans="85:87" x14ac:dyDescent="0.25">
      <c r="CG11487" s="768"/>
      <c r="CH11487" s="768"/>
      <c r="CI11487" s="850"/>
    </row>
    <row r="11488" spans="85:87" x14ac:dyDescent="0.25">
      <c r="CG11488" s="768"/>
      <c r="CH11488" s="768"/>
      <c r="CI11488" s="850"/>
    </row>
    <row r="11489" spans="85:87" x14ac:dyDescent="0.25">
      <c r="CG11489" s="768"/>
      <c r="CH11489" s="768"/>
      <c r="CI11489" s="850"/>
    </row>
    <row r="11490" spans="85:87" x14ac:dyDescent="0.25">
      <c r="CG11490" s="768"/>
      <c r="CH11490" s="768"/>
      <c r="CI11490" s="850"/>
    </row>
    <row r="11491" spans="85:87" x14ac:dyDescent="0.25">
      <c r="CG11491" s="768"/>
      <c r="CH11491" s="768"/>
      <c r="CI11491" s="850"/>
    </row>
    <row r="11492" spans="85:87" x14ac:dyDescent="0.25">
      <c r="CG11492" s="768"/>
      <c r="CH11492" s="768"/>
      <c r="CI11492" s="850"/>
    </row>
    <row r="11493" spans="85:87" x14ac:dyDescent="0.25">
      <c r="CG11493" s="768"/>
      <c r="CH11493" s="768"/>
      <c r="CI11493" s="850"/>
    </row>
    <row r="11494" spans="85:87" x14ac:dyDescent="0.25">
      <c r="CG11494" s="768"/>
      <c r="CH11494" s="768"/>
      <c r="CI11494" s="850"/>
    </row>
    <row r="11495" spans="85:87" x14ac:dyDescent="0.25">
      <c r="CG11495" s="768"/>
      <c r="CH11495" s="768"/>
      <c r="CI11495" s="850"/>
    </row>
    <row r="11496" spans="85:87" x14ac:dyDescent="0.25">
      <c r="CG11496" s="768"/>
      <c r="CH11496" s="768"/>
      <c r="CI11496" s="850"/>
    </row>
    <row r="11497" spans="85:87" x14ac:dyDescent="0.25">
      <c r="CG11497" s="768"/>
      <c r="CH11497" s="768"/>
      <c r="CI11497" s="850"/>
    </row>
    <row r="11498" spans="85:87" x14ac:dyDescent="0.25">
      <c r="CG11498" s="768"/>
      <c r="CH11498" s="768"/>
      <c r="CI11498" s="850"/>
    </row>
    <row r="11499" spans="85:87" x14ac:dyDescent="0.25">
      <c r="CG11499" s="768"/>
      <c r="CH11499" s="768"/>
      <c r="CI11499" s="850"/>
    </row>
    <row r="11500" spans="85:87" x14ac:dyDescent="0.25">
      <c r="CG11500" s="768"/>
      <c r="CH11500" s="768"/>
      <c r="CI11500" s="850"/>
    </row>
    <row r="11501" spans="85:87" x14ac:dyDescent="0.25">
      <c r="CG11501" s="768"/>
      <c r="CH11501" s="768"/>
      <c r="CI11501" s="850"/>
    </row>
    <row r="11502" spans="85:87" x14ac:dyDescent="0.25">
      <c r="CG11502" s="768"/>
      <c r="CH11502" s="768"/>
      <c r="CI11502" s="850"/>
    </row>
    <row r="11503" spans="85:87" x14ac:dyDescent="0.25">
      <c r="CG11503" s="768"/>
      <c r="CH11503" s="768"/>
      <c r="CI11503" s="850"/>
    </row>
    <row r="11504" spans="85:87" x14ac:dyDescent="0.25">
      <c r="CG11504" s="768"/>
      <c r="CH11504" s="768"/>
      <c r="CI11504" s="850"/>
    </row>
    <row r="11505" spans="85:87" x14ac:dyDescent="0.25">
      <c r="CG11505" s="768"/>
      <c r="CH11505" s="768"/>
      <c r="CI11505" s="850"/>
    </row>
    <row r="11506" spans="85:87" x14ac:dyDescent="0.25">
      <c r="CG11506" s="768"/>
      <c r="CH11506" s="768"/>
      <c r="CI11506" s="850"/>
    </row>
    <row r="11507" spans="85:87" x14ac:dyDescent="0.25">
      <c r="CG11507" s="768"/>
      <c r="CH11507" s="768"/>
      <c r="CI11507" s="850"/>
    </row>
    <row r="11508" spans="85:87" x14ac:dyDescent="0.25">
      <c r="CG11508" s="768"/>
      <c r="CH11508" s="768"/>
      <c r="CI11508" s="850"/>
    </row>
    <row r="11509" spans="85:87" x14ac:dyDescent="0.25">
      <c r="CG11509" s="768"/>
      <c r="CH11509" s="768"/>
      <c r="CI11509" s="850"/>
    </row>
    <row r="11510" spans="85:87" x14ac:dyDescent="0.25">
      <c r="CG11510" s="768"/>
      <c r="CH11510" s="768"/>
      <c r="CI11510" s="850"/>
    </row>
    <row r="11511" spans="85:87" x14ac:dyDescent="0.25">
      <c r="CG11511" s="768"/>
      <c r="CH11511" s="768"/>
      <c r="CI11511" s="850"/>
    </row>
    <row r="11512" spans="85:87" x14ac:dyDescent="0.25">
      <c r="CG11512" s="768"/>
      <c r="CH11512" s="768"/>
      <c r="CI11512" s="850"/>
    </row>
    <row r="11513" spans="85:87" x14ac:dyDescent="0.25">
      <c r="CG11513" s="768"/>
      <c r="CH11513" s="768"/>
      <c r="CI11513" s="850"/>
    </row>
    <row r="11514" spans="85:87" x14ac:dyDescent="0.25">
      <c r="CG11514" s="768"/>
      <c r="CH11514" s="768"/>
      <c r="CI11514" s="850"/>
    </row>
    <row r="11515" spans="85:87" x14ac:dyDescent="0.25">
      <c r="CG11515" s="768"/>
      <c r="CH11515" s="768"/>
      <c r="CI11515" s="850"/>
    </row>
    <row r="11516" spans="85:87" x14ac:dyDescent="0.25">
      <c r="CG11516" s="768"/>
      <c r="CH11516" s="768"/>
      <c r="CI11516" s="850"/>
    </row>
    <row r="11517" spans="85:87" x14ac:dyDescent="0.25">
      <c r="CG11517" s="768"/>
      <c r="CH11517" s="768"/>
      <c r="CI11517" s="850"/>
    </row>
    <row r="11518" spans="85:87" x14ac:dyDescent="0.25">
      <c r="CG11518" s="768"/>
      <c r="CH11518" s="768"/>
      <c r="CI11518" s="850"/>
    </row>
    <row r="11519" spans="85:87" x14ac:dyDescent="0.25">
      <c r="CG11519" s="768"/>
      <c r="CH11519" s="768"/>
      <c r="CI11519" s="850"/>
    </row>
    <row r="11520" spans="85:87" x14ac:dyDescent="0.25">
      <c r="CG11520" s="768"/>
      <c r="CH11520" s="768"/>
      <c r="CI11520" s="850"/>
    </row>
    <row r="11521" spans="85:87" x14ac:dyDescent="0.25">
      <c r="CG11521" s="768"/>
      <c r="CH11521" s="768"/>
      <c r="CI11521" s="850"/>
    </row>
    <row r="11522" spans="85:87" x14ac:dyDescent="0.25">
      <c r="CG11522" s="768"/>
      <c r="CH11522" s="768"/>
      <c r="CI11522" s="850"/>
    </row>
    <row r="11523" spans="85:87" x14ac:dyDescent="0.25">
      <c r="CG11523" s="768"/>
      <c r="CH11523" s="768"/>
      <c r="CI11523" s="850"/>
    </row>
    <row r="11524" spans="85:87" x14ac:dyDescent="0.25">
      <c r="CG11524" s="768"/>
      <c r="CH11524" s="768"/>
      <c r="CI11524" s="850"/>
    </row>
    <row r="11525" spans="85:87" x14ac:dyDescent="0.25">
      <c r="CG11525" s="768"/>
      <c r="CH11525" s="768"/>
      <c r="CI11525" s="850"/>
    </row>
    <row r="11526" spans="85:87" x14ac:dyDescent="0.25">
      <c r="CG11526" s="768"/>
      <c r="CH11526" s="768"/>
      <c r="CI11526" s="850"/>
    </row>
    <row r="11527" spans="85:87" x14ac:dyDescent="0.25">
      <c r="CG11527" s="768"/>
      <c r="CH11527" s="768"/>
      <c r="CI11527" s="850"/>
    </row>
    <row r="11528" spans="85:87" x14ac:dyDescent="0.25">
      <c r="CG11528" s="768"/>
      <c r="CH11528" s="768"/>
      <c r="CI11528" s="850"/>
    </row>
    <row r="11529" spans="85:87" x14ac:dyDescent="0.25">
      <c r="CG11529" s="768"/>
      <c r="CH11529" s="768"/>
      <c r="CI11529" s="850"/>
    </row>
    <row r="11530" spans="85:87" x14ac:dyDescent="0.25">
      <c r="CG11530" s="768"/>
      <c r="CH11530" s="768"/>
      <c r="CI11530" s="850"/>
    </row>
    <row r="11531" spans="85:87" x14ac:dyDescent="0.25">
      <c r="CG11531" s="768"/>
      <c r="CH11531" s="768"/>
      <c r="CI11531" s="850"/>
    </row>
    <row r="11532" spans="85:87" x14ac:dyDescent="0.25">
      <c r="CG11532" s="768"/>
      <c r="CH11532" s="768"/>
      <c r="CI11532" s="850"/>
    </row>
    <row r="11533" spans="85:87" x14ac:dyDescent="0.25">
      <c r="CG11533" s="768"/>
      <c r="CH11533" s="768"/>
      <c r="CI11533" s="850"/>
    </row>
    <row r="11534" spans="85:87" x14ac:dyDescent="0.25">
      <c r="CG11534" s="768"/>
      <c r="CH11534" s="768"/>
      <c r="CI11534" s="850"/>
    </row>
    <row r="11535" spans="85:87" x14ac:dyDescent="0.25">
      <c r="CG11535" s="768"/>
      <c r="CH11535" s="768"/>
      <c r="CI11535" s="850"/>
    </row>
    <row r="11536" spans="85:87" x14ac:dyDescent="0.25">
      <c r="CG11536" s="768"/>
      <c r="CH11536" s="768"/>
      <c r="CI11536" s="850"/>
    </row>
    <row r="11537" spans="85:87" x14ac:dyDescent="0.25">
      <c r="CG11537" s="768"/>
      <c r="CH11537" s="768"/>
      <c r="CI11537" s="850"/>
    </row>
    <row r="11538" spans="85:87" x14ac:dyDescent="0.25">
      <c r="CG11538" s="768"/>
      <c r="CH11538" s="768"/>
      <c r="CI11538" s="850"/>
    </row>
    <row r="11539" spans="85:87" x14ac:dyDescent="0.25">
      <c r="CG11539" s="768"/>
      <c r="CH11539" s="768"/>
      <c r="CI11539" s="850"/>
    </row>
    <row r="11540" spans="85:87" x14ac:dyDescent="0.25">
      <c r="CG11540" s="768"/>
      <c r="CH11540" s="768"/>
      <c r="CI11540" s="850"/>
    </row>
    <row r="11541" spans="85:87" x14ac:dyDescent="0.25">
      <c r="CG11541" s="768"/>
      <c r="CH11541" s="768"/>
      <c r="CI11541" s="850"/>
    </row>
    <row r="11542" spans="85:87" x14ac:dyDescent="0.25">
      <c r="CG11542" s="768"/>
      <c r="CH11542" s="768"/>
      <c r="CI11542" s="850"/>
    </row>
    <row r="11543" spans="85:87" x14ac:dyDescent="0.25">
      <c r="CG11543" s="768"/>
      <c r="CH11543" s="768"/>
      <c r="CI11543" s="850"/>
    </row>
    <row r="11544" spans="85:87" x14ac:dyDescent="0.25">
      <c r="CG11544" s="768"/>
      <c r="CH11544" s="768"/>
      <c r="CI11544" s="850"/>
    </row>
    <row r="11545" spans="85:87" x14ac:dyDescent="0.25">
      <c r="CG11545" s="768"/>
      <c r="CH11545" s="768"/>
      <c r="CI11545" s="850"/>
    </row>
    <row r="11546" spans="85:87" x14ac:dyDescent="0.25">
      <c r="CG11546" s="768"/>
      <c r="CH11546" s="768"/>
      <c r="CI11546" s="850"/>
    </row>
    <row r="11547" spans="85:87" x14ac:dyDescent="0.25">
      <c r="CG11547" s="768"/>
      <c r="CH11547" s="768"/>
      <c r="CI11547" s="850"/>
    </row>
    <row r="11548" spans="85:87" x14ac:dyDescent="0.25">
      <c r="CG11548" s="768"/>
      <c r="CH11548" s="768"/>
      <c r="CI11548" s="850"/>
    </row>
    <row r="11549" spans="85:87" x14ac:dyDescent="0.25">
      <c r="CG11549" s="768"/>
      <c r="CH11549" s="768"/>
      <c r="CI11549" s="850"/>
    </row>
    <row r="11550" spans="85:87" x14ac:dyDescent="0.25">
      <c r="CG11550" s="768"/>
      <c r="CH11550" s="768"/>
      <c r="CI11550" s="850"/>
    </row>
    <row r="11551" spans="85:87" x14ac:dyDescent="0.25">
      <c r="CG11551" s="768"/>
      <c r="CH11551" s="768"/>
      <c r="CI11551" s="850"/>
    </row>
    <row r="11552" spans="85:87" x14ac:dyDescent="0.25">
      <c r="CG11552" s="768"/>
      <c r="CH11552" s="768"/>
      <c r="CI11552" s="850"/>
    </row>
    <row r="11553" spans="85:87" x14ac:dyDescent="0.25">
      <c r="CG11553" s="768"/>
      <c r="CH11553" s="768"/>
      <c r="CI11553" s="850"/>
    </row>
    <row r="11554" spans="85:87" x14ac:dyDescent="0.25">
      <c r="CG11554" s="768"/>
      <c r="CH11554" s="768"/>
      <c r="CI11554" s="850"/>
    </row>
    <row r="11555" spans="85:87" x14ac:dyDescent="0.25">
      <c r="CG11555" s="768"/>
      <c r="CH11555" s="768"/>
      <c r="CI11555" s="850"/>
    </row>
    <row r="11556" spans="85:87" x14ac:dyDescent="0.25">
      <c r="CG11556" s="768"/>
      <c r="CH11556" s="768"/>
      <c r="CI11556" s="850"/>
    </row>
    <row r="11557" spans="85:87" x14ac:dyDescent="0.25">
      <c r="CG11557" s="768"/>
      <c r="CH11557" s="768"/>
      <c r="CI11557" s="850"/>
    </row>
    <row r="11558" spans="85:87" x14ac:dyDescent="0.25">
      <c r="CG11558" s="768"/>
      <c r="CH11558" s="768"/>
      <c r="CI11558" s="850"/>
    </row>
    <row r="11559" spans="85:87" x14ac:dyDescent="0.25">
      <c r="CG11559" s="768"/>
      <c r="CH11559" s="768"/>
      <c r="CI11559" s="850"/>
    </row>
    <row r="11560" spans="85:87" x14ac:dyDescent="0.25">
      <c r="CG11560" s="768"/>
      <c r="CH11560" s="768"/>
      <c r="CI11560" s="850"/>
    </row>
    <row r="11561" spans="85:87" x14ac:dyDescent="0.25">
      <c r="CG11561" s="768"/>
      <c r="CH11561" s="768"/>
      <c r="CI11561" s="850"/>
    </row>
    <row r="11562" spans="85:87" x14ac:dyDescent="0.25">
      <c r="CG11562" s="768"/>
      <c r="CH11562" s="768"/>
      <c r="CI11562" s="850"/>
    </row>
    <row r="11563" spans="85:87" x14ac:dyDescent="0.25">
      <c r="CG11563" s="768"/>
      <c r="CH11563" s="768"/>
      <c r="CI11563" s="850"/>
    </row>
    <row r="11564" spans="85:87" x14ac:dyDescent="0.25">
      <c r="CG11564" s="768"/>
      <c r="CH11564" s="768"/>
      <c r="CI11564" s="850"/>
    </row>
    <row r="11565" spans="85:87" x14ac:dyDescent="0.25">
      <c r="CG11565" s="768"/>
      <c r="CH11565" s="768"/>
      <c r="CI11565" s="850"/>
    </row>
    <row r="11566" spans="85:87" x14ac:dyDescent="0.25">
      <c r="CG11566" s="768"/>
      <c r="CH11566" s="768"/>
      <c r="CI11566" s="850"/>
    </row>
    <row r="11567" spans="85:87" x14ac:dyDescent="0.25">
      <c r="CG11567" s="768"/>
      <c r="CH11567" s="768"/>
      <c r="CI11567" s="850"/>
    </row>
    <row r="11568" spans="85:87" x14ac:dyDescent="0.25">
      <c r="CG11568" s="768"/>
      <c r="CH11568" s="768"/>
      <c r="CI11568" s="850"/>
    </row>
    <row r="11569" spans="85:87" x14ac:dyDescent="0.25">
      <c r="CG11569" s="768"/>
      <c r="CH11569" s="768"/>
      <c r="CI11569" s="850"/>
    </row>
    <row r="11570" spans="85:87" x14ac:dyDescent="0.25">
      <c r="CG11570" s="768"/>
      <c r="CH11570" s="768"/>
      <c r="CI11570" s="850"/>
    </row>
    <row r="11571" spans="85:87" x14ac:dyDescent="0.25">
      <c r="CG11571" s="768"/>
      <c r="CH11571" s="768"/>
      <c r="CI11571" s="850"/>
    </row>
    <row r="11572" spans="85:87" x14ac:dyDescent="0.25">
      <c r="CG11572" s="768"/>
      <c r="CH11572" s="768"/>
      <c r="CI11572" s="850"/>
    </row>
    <row r="11573" spans="85:87" x14ac:dyDescent="0.25">
      <c r="CG11573" s="768"/>
      <c r="CH11573" s="768"/>
      <c r="CI11573" s="850"/>
    </row>
    <row r="11574" spans="85:87" x14ac:dyDescent="0.25">
      <c r="CG11574" s="768"/>
      <c r="CH11574" s="768"/>
      <c r="CI11574" s="850"/>
    </row>
    <row r="11575" spans="85:87" x14ac:dyDescent="0.25">
      <c r="CG11575" s="768"/>
      <c r="CH11575" s="768"/>
      <c r="CI11575" s="850"/>
    </row>
    <row r="11576" spans="85:87" x14ac:dyDescent="0.25">
      <c r="CG11576" s="768"/>
      <c r="CH11576" s="768"/>
      <c r="CI11576" s="850"/>
    </row>
    <row r="11577" spans="85:87" x14ac:dyDescent="0.25">
      <c r="CG11577" s="768"/>
      <c r="CH11577" s="768"/>
      <c r="CI11577" s="850"/>
    </row>
    <row r="11578" spans="85:87" x14ac:dyDescent="0.25">
      <c r="CG11578" s="768"/>
      <c r="CH11578" s="768"/>
      <c r="CI11578" s="850"/>
    </row>
    <row r="11579" spans="85:87" x14ac:dyDescent="0.25">
      <c r="CG11579" s="768"/>
      <c r="CH11579" s="768"/>
      <c r="CI11579" s="850"/>
    </row>
    <row r="11580" spans="85:87" x14ac:dyDescent="0.25">
      <c r="CG11580" s="768"/>
      <c r="CH11580" s="768"/>
      <c r="CI11580" s="850"/>
    </row>
    <row r="11581" spans="85:87" x14ac:dyDescent="0.25">
      <c r="CG11581" s="768"/>
      <c r="CH11581" s="768"/>
      <c r="CI11581" s="850"/>
    </row>
    <row r="11582" spans="85:87" x14ac:dyDescent="0.25">
      <c r="CG11582" s="768"/>
      <c r="CH11582" s="768"/>
      <c r="CI11582" s="850"/>
    </row>
    <row r="11583" spans="85:87" x14ac:dyDescent="0.25">
      <c r="CG11583" s="768"/>
      <c r="CH11583" s="768"/>
      <c r="CI11583" s="850"/>
    </row>
    <row r="11584" spans="85:87" x14ac:dyDescent="0.25">
      <c r="CG11584" s="768"/>
      <c r="CH11584" s="768"/>
      <c r="CI11584" s="850"/>
    </row>
    <row r="11585" spans="85:87" x14ac:dyDescent="0.25">
      <c r="CG11585" s="768"/>
      <c r="CH11585" s="768"/>
      <c r="CI11585" s="850"/>
    </row>
    <row r="11586" spans="85:87" x14ac:dyDescent="0.25">
      <c r="CG11586" s="768"/>
      <c r="CH11586" s="768"/>
      <c r="CI11586" s="850"/>
    </row>
    <row r="11587" spans="85:87" x14ac:dyDescent="0.25">
      <c r="CG11587" s="768"/>
      <c r="CH11587" s="768"/>
      <c r="CI11587" s="850"/>
    </row>
    <row r="11588" spans="85:87" x14ac:dyDescent="0.25">
      <c r="CG11588" s="768"/>
      <c r="CH11588" s="768"/>
      <c r="CI11588" s="850"/>
    </row>
    <row r="11589" spans="85:87" x14ac:dyDescent="0.25">
      <c r="CG11589" s="768"/>
      <c r="CH11589" s="768"/>
      <c r="CI11589" s="850"/>
    </row>
    <row r="11590" spans="85:87" x14ac:dyDescent="0.25">
      <c r="CG11590" s="768"/>
      <c r="CH11590" s="768"/>
      <c r="CI11590" s="850"/>
    </row>
    <row r="11591" spans="85:87" x14ac:dyDescent="0.25">
      <c r="CG11591" s="768"/>
      <c r="CH11591" s="768"/>
      <c r="CI11591" s="850"/>
    </row>
    <row r="11592" spans="85:87" x14ac:dyDescent="0.25">
      <c r="CG11592" s="768"/>
      <c r="CH11592" s="768"/>
      <c r="CI11592" s="850"/>
    </row>
    <row r="11593" spans="85:87" x14ac:dyDescent="0.25">
      <c r="CG11593" s="768"/>
      <c r="CH11593" s="768"/>
      <c r="CI11593" s="850"/>
    </row>
    <row r="11594" spans="85:87" x14ac:dyDescent="0.25">
      <c r="CG11594" s="768"/>
      <c r="CH11594" s="768"/>
      <c r="CI11594" s="850"/>
    </row>
    <row r="11595" spans="85:87" x14ac:dyDescent="0.25">
      <c r="CG11595" s="768"/>
      <c r="CH11595" s="768"/>
      <c r="CI11595" s="850"/>
    </row>
    <row r="11596" spans="85:87" x14ac:dyDescent="0.25">
      <c r="CG11596" s="768"/>
      <c r="CH11596" s="768"/>
      <c r="CI11596" s="850"/>
    </row>
    <row r="11597" spans="85:87" x14ac:dyDescent="0.25">
      <c r="CG11597" s="768"/>
      <c r="CH11597" s="768"/>
      <c r="CI11597" s="850"/>
    </row>
    <row r="11598" spans="85:87" x14ac:dyDescent="0.25">
      <c r="CG11598" s="768"/>
      <c r="CH11598" s="768"/>
      <c r="CI11598" s="850"/>
    </row>
    <row r="11599" spans="85:87" x14ac:dyDescent="0.25">
      <c r="CG11599" s="768"/>
      <c r="CH11599" s="768"/>
      <c r="CI11599" s="850"/>
    </row>
    <row r="11600" spans="85:87" x14ac:dyDescent="0.25">
      <c r="CG11600" s="768"/>
      <c r="CH11600" s="768"/>
      <c r="CI11600" s="850"/>
    </row>
    <row r="11601" spans="85:87" x14ac:dyDescent="0.25">
      <c r="CG11601" s="768"/>
      <c r="CH11601" s="768"/>
      <c r="CI11601" s="850"/>
    </row>
    <row r="11602" spans="85:87" x14ac:dyDescent="0.25">
      <c r="CG11602" s="768"/>
      <c r="CH11602" s="768"/>
      <c r="CI11602" s="850"/>
    </row>
    <row r="11603" spans="85:87" x14ac:dyDescent="0.25">
      <c r="CG11603" s="768"/>
      <c r="CH11603" s="768"/>
      <c r="CI11603" s="850"/>
    </row>
    <row r="11604" spans="85:87" x14ac:dyDescent="0.25">
      <c r="CG11604" s="768"/>
      <c r="CH11604" s="768"/>
      <c r="CI11604" s="850"/>
    </row>
    <row r="11605" spans="85:87" x14ac:dyDescent="0.25">
      <c r="CG11605" s="768"/>
      <c r="CH11605" s="768"/>
      <c r="CI11605" s="850"/>
    </row>
    <row r="11606" spans="85:87" x14ac:dyDescent="0.25">
      <c r="CG11606" s="768"/>
      <c r="CH11606" s="768"/>
      <c r="CI11606" s="850"/>
    </row>
    <row r="11607" spans="85:87" x14ac:dyDescent="0.25">
      <c r="CG11607" s="768"/>
      <c r="CH11607" s="768"/>
      <c r="CI11607" s="850"/>
    </row>
    <row r="11608" spans="85:87" x14ac:dyDescent="0.25">
      <c r="CG11608" s="768"/>
      <c r="CH11608" s="768"/>
      <c r="CI11608" s="850"/>
    </row>
    <row r="11609" spans="85:87" x14ac:dyDescent="0.25">
      <c r="CG11609" s="768"/>
      <c r="CH11609" s="768"/>
      <c r="CI11609" s="850"/>
    </row>
    <row r="11610" spans="85:87" x14ac:dyDescent="0.25">
      <c r="CG11610" s="768"/>
      <c r="CH11610" s="768"/>
      <c r="CI11610" s="850"/>
    </row>
    <row r="11611" spans="85:87" x14ac:dyDescent="0.25">
      <c r="CG11611" s="768"/>
      <c r="CH11611" s="768"/>
      <c r="CI11611" s="850"/>
    </row>
    <row r="11612" spans="85:87" x14ac:dyDescent="0.25">
      <c r="CG11612" s="768"/>
      <c r="CH11612" s="768"/>
      <c r="CI11612" s="850"/>
    </row>
    <row r="11613" spans="85:87" x14ac:dyDescent="0.25">
      <c r="CG11613" s="768"/>
      <c r="CH11613" s="768"/>
      <c r="CI11613" s="850"/>
    </row>
    <row r="11614" spans="85:87" x14ac:dyDescent="0.25">
      <c r="CG11614" s="768"/>
      <c r="CH11614" s="768"/>
      <c r="CI11614" s="850"/>
    </row>
    <row r="11615" spans="85:87" x14ac:dyDescent="0.25">
      <c r="CG11615" s="768"/>
      <c r="CH11615" s="768"/>
      <c r="CI11615" s="850"/>
    </row>
    <row r="11616" spans="85:87" x14ac:dyDescent="0.25">
      <c r="CG11616" s="768"/>
      <c r="CH11616" s="768"/>
      <c r="CI11616" s="850"/>
    </row>
    <row r="11617" spans="85:87" x14ac:dyDescent="0.25">
      <c r="CG11617" s="768"/>
      <c r="CH11617" s="768"/>
      <c r="CI11617" s="850"/>
    </row>
    <row r="11618" spans="85:87" x14ac:dyDescent="0.25">
      <c r="CG11618" s="768"/>
      <c r="CH11618" s="768"/>
      <c r="CI11618" s="850"/>
    </row>
    <row r="11619" spans="85:87" x14ac:dyDescent="0.25">
      <c r="CG11619" s="768"/>
      <c r="CH11619" s="768"/>
      <c r="CI11619" s="850"/>
    </row>
    <row r="11620" spans="85:87" x14ac:dyDescent="0.25">
      <c r="CG11620" s="768"/>
      <c r="CH11620" s="768"/>
      <c r="CI11620" s="850"/>
    </row>
    <row r="11621" spans="85:87" x14ac:dyDescent="0.25">
      <c r="CG11621" s="768"/>
      <c r="CH11621" s="768"/>
      <c r="CI11621" s="850"/>
    </row>
    <row r="11622" spans="85:87" x14ac:dyDescent="0.25">
      <c r="CG11622" s="768"/>
      <c r="CH11622" s="768"/>
      <c r="CI11622" s="850"/>
    </row>
    <row r="11623" spans="85:87" x14ac:dyDescent="0.25">
      <c r="CG11623" s="768"/>
      <c r="CH11623" s="768"/>
      <c r="CI11623" s="850"/>
    </row>
    <row r="11624" spans="85:87" x14ac:dyDescent="0.25">
      <c r="CG11624" s="768"/>
      <c r="CH11624" s="768"/>
      <c r="CI11624" s="850"/>
    </row>
    <row r="11625" spans="85:87" x14ac:dyDescent="0.25">
      <c r="CG11625" s="768"/>
      <c r="CH11625" s="768"/>
      <c r="CI11625" s="850"/>
    </row>
    <row r="11626" spans="85:87" x14ac:dyDescent="0.25">
      <c r="CG11626" s="768"/>
      <c r="CH11626" s="768"/>
      <c r="CI11626" s="850"/>
    </row>
    <row r="11627" spans="85:87" x14ac:dyDescent="0.25">
      <c r="CG11627" s="768"/>
      <c r="CH11627" s="768"/>
      <c r="CI11627" s="850"/>
    </row>
    <row r="11628" spans="85:87" x14ac:dyDescent="0.25">
      <c r="CG11628" s="768"/>
      <c r="CH11628" s="768"/>
      <c r="CI11628" s="850"/>
    </row>
    <row r="11629" spans="85:87" x14ac:dyDescent="0.25">
      <c r="CG11629" s="768"/>
      <c r="CH11629" s="768"/>
      <c r="CI11629" s="850"/>
    </row>
    <row r="11630" spans="85:87" x14ac:dyDescent="0.25">
      <c r="CG11630" s="768"/>
      <c r="CH11630" s="768"/>
      <c r="CI11630" s="850"/>
    </row>
    <row r="11631" spans="85:87" x14ac:dyDescent="0.25">
      <c r="CG11631" s="768"/>
      <c r="CH11631" s="768"/>
      <c r="CI11631" s="850"/>
    </row>
    <row r="11632" spans="85:87" x14ac:dyDescent="0.25">
      <c r="CG11632" s="768"/>
      <c r="CH11632" s="768"/>
      <c r="CI11632" s="850"/>
    </row>
    <row r="11633" spans="85:87" x14ac:dyDescent="0.25">
      <c r="CG11633" s="768"/>
      <c r="CH11633" s="768"/>
      <c r="CI11633" s="850"/>
    </row>
    <row r="11634" spans="85:87" x14ac:dyDescent="0.25">
      <c r="CG11634" s="768"/>
      <c r="CH11634" s="768"/>
      <c r="CI11634" s="850"/>
    </row>
    <row r="11635" spans="85:87" x14ac:dyDescent="0.25">
      <c r="CG11635" s="768"/>
      <c r="CH11635" s="768"/>
      <c r="CI11635" s="850"/>
    </row>
    <row r="11636" spans="85:87" x14ac:dyDescent="0.25">
      <c r="CG11636" s="768"/>
      <c r="CH11636" s="768"/>
      <c r="CI11636" s="850"/>
    </row>
    <row r="11637" spans="85:87" x14ac:dyDescent="0.25">
      <c r="CG11637" s="768"/>
      <c r="CH11637" s="768"/>
      <c r="CI11637" s="850"/>
    </row>
    <row r="11638" spans="85:87" x14ac:dyDescent="0.25">
      <c r="CG11638" s="768"/>
      <c r="CH11638" s="768"/>
      <c r="CI11638" s="850"/>
    </row>
    <row r="11639" spans="85:87" x14ac:dyDescent="0.25">
      <c r="CG11639" s="768"/>
      <c r="CH11639" s="768"/>
      <c r="CI11639" s="850"/>
    </row>
    <row r="11640" spans="85:87" x14ac:dyDescent="0.25">
      <c r="CG11640" s="768"/>
      <c r="CH11640" s="768"/>
      <c r="CI11640" s="850"/>
    </row>
    <row r="11641" spans="85:87" x14ac:dyDescent="0.25">
      <c r="CG11641" s="768"/>
      <c r="CH11641" s="768"/>
      <c r="CI11641" s="850"/>
    </row>
    <row r="11642" spans="85:87" x14ac:dyDescent="0.25">
      <c r="CG11642" s="768"/>
      <c r="CH11642" s="768"/>
      <c r="CI11642" s="850"/>
    </row>
    <row r="11643" spans="85:87" x14ac:dyDescent="0.25">
      <c r="CG11643" s="768"/>
      <c r="CH11643" s="768"/>
      <c r="CI11643" s="850"/>
    </row>
    <row r="11644" spans="85:87" x14ac:dyDescent="0.25">
      <c r="CG11644" s="768"/>
      <c r="CH11644" s="768"/>
      <c r="CI11644" s="850"/>
    </row>
    <row r="11645" spans="85:87" x14ac:dyDescent="0.25">
      <c r="CG11645" s="768"/>
      <c r="CH11645" s="768"/>
      <c r="CI11645" s="850"/>
    </row>
    <row r="11646" spans="85:87" x14ac:dyDescent="0.25">
      <c r="CG11646" s="768"/>
      <c r="CH11646" s="768"/>
      <c r="CI11646" s="850"/>
    </row>
    <row r="11647" spans="85:87" x14ac:dyDescent="0.25">
      <c r="CG11647" s="768"/>
      <c r="CH11647" s="768"/>
      <c r="CI11647" s="850"/>
    </row>
    <row r="11648" spans="85:87" x14ac:dyDescent="0.25">
      <c r="CG11648" s="768"/>
      <c r="CH11648" s="768"/>
      <c r="CI11648" s="850"/>
    </row>
    <row r="11649" spans="85:87" x14ac:dyDescent="0.25">
      <c r="CG11649" s="768"/>
      <c r="CH11649" s="768"/>
      <c r="CI11649" s="850"/>
    </row>
    <row r="11650" spans="85:87" x14ac:dyDescent="0.25">
      <c r="CG11650" s="768"/>
      <c r="CH11650" s="768"/>
      <c r="CI11650" s="850"/>
    </row>
    <row r="11651" spans="85:87" x14ac:dyDescent="0.25">
      <c r="CG11651" s="768"/>
      <c r="CH11651" s="768"/>
      <c r="CI11651" s="850"/>
    </row>
    <row r="11652" spans="85:87" x14ac:dyDescent="0.25">
      <c r="CG11652" s="768"/>
      <c r="CH11652" s="768"/>
      <c r="CI11652" s="850"/>
    </row>
    <row r="11653" spans="85:87" x14ac:dyDescent="0.25">
      <c r="CG11653" s="768"/>
      <c r="CH11653" s="768"/>
      <c r="CI11653" s="850"/>
    </row>
    <row r="11654" spans="85:87" x14ac:dyDescent="0.25">
      <c r="CG11654" s="768"/>
      <c r="CH11654" s="768"/>
      <c r="CI11654" s="850"/>
    </row>
    <row r="11655" spans="85:87" x14ac:dyDescent="0.25">
      <c r="CG11655" s="768"/>
      <c r="CH11655" s="768"/>
      <c r="CI11655" s="850"/>
    </row>
    <row r="11656" spans="85:87" x14ac:dyDescent="0.25">
      <c r="CG11656" s="768"/>
      <c r="CH11656" s="768"/>
      <c r="CI11656" s="850"/>
    </row>
    <row r="11657" spans="85:87" x14ac:dyDescent="0.25">
      <c r="CG11657" s="768"/>
      <c r="CH11657" s="768"/>
      <c r="CI11657" s="850"/>
    </row>
    <row r="11658" spans="85:87" x14ac:dyDescent="0.25">
      <c r="CG11658" s="768"/>
      <c r="CH11658" s="768"/>
      <c r="CI11658" s="850"/>
    </row>
    <row r="11659" spans="85:87" x14ac:dyDescent="0.25">
      <c r="CG11659" s="768"/>
      <c r="CH11659" s="768"/>
      <c r="CI11659" s="850"/>
    </row>
    <row r="11660" spans="85:87" x14ac:dyDescent="0.25">
      <c r="CG11660" s="768"/>
      <c r="CH11660" s="768"/>
      <c r="CI11660" s="850"/>
    </row>
    <row r="11661" spans="85:87" x14ac:dyDescent="0.25">
      <c r="CG11661" s="768"/>
      <c r="CH11661" s="768"/>
      <c r="CI11661" s="850"/>
    </row>
    <row r="11662" spans="85:87" x14ac:dyDescent="0.25">
      <c r="CG11662" s="768"/>
      <c r="CH11662" s="768"/>
      <c r="CI11662" s="850"/>
    </row>
    <row r="11663" spans="85:87" x14ac:dyDescent="0.25">
      <c r="CG11663" s="768"/>
      <c r="CH11663" s="768"/>
      <c r="CI11663" s="850"/>
    </row>
    <row r="11664" spans="85:87" x14ac:dyDescent="0.25">
      <c r="CG11664" s="768"/>
      <c r="CH11664" s="768"/>
      <c r="CI11664" s="850"/>
    </row>
    <row r="11665" spans="85:87" x14ac:dyDescent="0.25">
      <c r="CG11665" s="768"/>
      <c r="CH11665" s="768"/>
      <c r="CI11665" s="850"/>
    </row>
    <row r="11666" spans="85:87" x14ac:dyDescent="0.25">
      <c r="CG11666" s="768"/>
      <c r="CH11666" s="768"/>
      <c r="CI11666" s="850"/>
    </row>
    <row r="11667" spans="85:87" x14ac:dyDescent="0.25">
      <c r="CG11667" s="768"/>
      <c r="CH11667" s="768"/>
      <c r="CI11667" s="850"/>
    </row>
    <row r="11668" spans="85:87" x14ac:dyDescent="0.25">
      <c r="CG11668" s="768"/>
      <c r="CH11668" s="768"/>
      <c r="CI11668" s="850"/>
    </row>
    <row r="11669" spans="85:87" x14ac:dyDescent="0.25">
      <c r="CG11669" s="768"/>
      <c r="CH11669" s="768"/>
      <c r="CI11669" s="850"/>
    </row>
    <row r="11670" spans="85:87" x14ac:dyDescent="0.25">
      <c r="CG11670" s="768"/>
      <c r="CH11670" s="768"/>
      <c r="CI11670" s="850"/>
    </row>
    <row r="11671" spans="85:87" x14ac:dyDescent="0.25">
      <c r="CG11671" s="768"/>
      <c r="CH11671" s="768"/>
      <c r="CI11671" s="850"/>
    </row>
    <row r="11672" spans="85:87" x14ac:dyDescent="0.25">
      <c r="CG11672" s="768"/>
      <c r="CH11672" s="768"/>
      <c r="CI11672" s="850"/>
    </row>
    <row r="11673" spans="85:87" x14ac:dyDescent="0.25">
      <c r="CG11673" s="768"/>
      <c r="CH11673" s="768"/>
      <c r="CI11673" s="850"/>
    </row>
    <row r="11674" spans="85:87" x14ac:dyDescent="0.25">
      <c r="CG11674" s="768"/>
      <c r="CH11674" s="768"/>
      <c r="CI11674" s="850"/>
    </row>
    <row r="11675" spans="85:87" x14ac:dyDescent="0.25">
      <c r="CG11675" s="768"/>
      <c r="CH11675" s="768"/>
      <c r="CI11675" s="850"/>
    </row>
    <row r="11676" spans="85:87" x14ac:dyDescent="0.25">
      <c r="CG11676" s="768"/>
      <c r="CH11676" s="768"/>
      <c r="CI11676" s="850"/>
    </row>
    <row r="11677" spans="85:87" x14ac:dyDescent="0.25">
      <c r="CG11677" s="768"/>
      <c r="CH11677" s="768"/>
      <c r="CI11677" s="850"/>
    </row>
    <row r="11678" spans="85:87" x14ac:dyDescent="0.25">
      <c r="CG11678" s="768"/>
      <c r="CH11678" s="768"/>
      <c r="CI11678" s="850"/>
    </row>
    <row r="11679" spans="85:87" x14ac:dyDescent="0.25">
      <c r="CG11679" s="768"/>
      <c r="CH11679" s="768"/>
      <c r="CI11679" s="850"/>
    </row>
    <row r="11680" spans="85:87" x14ac:dyDescent="0.25">
      <c r="CG11680" s="768"/>
      <c r="CH11680" s="768"/>
      <c r="CI11680" s="850"/>
    </row>
    <row r="11681" spans="85:87" x14ac:dyDescent="0.25">
      <c r="CG11681" s="768"/>
      <c r="CH11681" s="768"/>
      <c r="CI11681" s="850"/>
    </row>
    <row r="11682" spans="85:87" x14ac:dyDescent="0.25">
      <c r="CG11682" s="768"/>
      <c r="CH11682" s="768"/>
      <c r="CI11682" s="850"/>
    </row>
    <row r="11683" spans="85:87" x14ac:dyDescent="0.25">
      <c r="CG11683" s="768"/>
      <c r="CH11683" s="768"/>
      <c r="CI11683" s="850"/>
    </row>
    <row r="11684" spans="85:87" x14ac:dyDescent="0.25">
      <c r="CG11684" s="768"/>
      <c r="CH11684" s="768"/>
      <c r="CI11684" s="850"/>
    </row>
    <row r="11685" spans="85:87" x14ac:dyDescent="0.25">
      <c r="CG11685" s="768"/>
      <c r="CH11685" s="768"/>
      <c r="CI11685" s="850"/>
    </row>
    <row r="11686" spans="85:87" x14ac:dyDescent="0.25">
      <c r="CG11686" s="768"/>
      <c r="CH11686" s="768"/>
      <c r="CI11686" s="850"/>
    </row>
    <row r="11687" spans="85:87" x14ac:dyDescent="0.25">
      <c r="CG11687" s="768"/>
      <c r="CH11687" s="768"/>
      <c r="CI11687" s="850"/>
    </row>
    <row r="11688" spans="85:87" x14ac:dyDescent="0.25">
      <c r="CG11688" s="768"/>
      <c r="CH11688" s="768"/>
      <c r="CI11688" s="850"/>
    </row>
    <row r="11689" spans="85:87" x14ac:dyDescent="0.25">
      <c r="CG11689" s="768"/>
      <c r="CH11689" s="768"/>
      <c r="CI11689" s="850"/>
    </row>
    <row r="11690" spans="85:87" x14ac:dyDescent="0.25">
      <c r="CG11690" s="768"/>
      <c r="CH11690" s="768"/>
      <c r="CI11690" s="850"/>
    </row>
    <row r="11691" spans="85:87" x14ac:dyDescent="0.25">
      <c r="CG11691" s="768"/>
      <c r="CH11691" s="768"/>
      <c r="CI11691" s="850"/>
    </row>
    <row r="11692" spans="85:87" x14ac:dyDescent="0.25">
      <c r="CG11692" s="768"/>
      <c r="CH11692" s="768"/>
      <c r="CI11692" s="850"/>
    </row>
    <row r="11693" spans="85:87" x14ac:dyDescent="0.25">
      <c r="CG11693" s="768"/>
      <c r="CH11693" s="768"/>
      <c r="CI11693" s="850"/>
    </row>
    <row r="11694" spans="85:87" x14ac:dyDescent="0.25">
      <c r="CG11694" s="768"/>
      <c r="CH11694" s="768"/>
      <c r="CI11694" s="850"/>
    </row>
    <row r="11695" spans="85:87" x14ac:dyDescent="0.25">
      <c r="CG11695" s="768"/>
      <c r="CH11695" s="768"/>
      <c r="CI11695" s="850"/>
    </row>
    <row r="11696" spans="85:87" x14ac:dyDescent="0.25">
      <c r="CG11696" s="768"/>
      <c r="CH11696" s="768"/>
      <c r="CI11696" s="850"/>
    </row>
    <row r="11697" spans="85:87" x14ac:dyDescent="0.25">
      <c r="CG11697" s="768"/>
      <c r="CH11697" s="768"/>
      <c r="CI11697" s="850"/>
    </row>
    <row r="11698" spans="85:87" x14ac:dyDescent="0.25">
      <c r="CG11698" s="768"/>
      <c r="CH11698" s="768"/>
      <c r="CI11698" s="850"/>
    </row>
    <row r="11699" spans="85:87" x14ac:dyDescent="0.25">
      <c r="CG11699" s="768"/>
      <c r="CH11699" s="768"/>
      <c r="CI11699" s="850"/>
    </row>
    <row r="11700" spans="85:87" x14ac:dyDescent="0.25">
      <c r="CG11700" s="768"/>
      <c r="CH11700" s="768"/>
      <c r="CI11700" s="850"/>
    </row>
    <row r="11701" spans="85:87" x14ac:dyDescent="0.25">
      <c r="CG11701" s="768"/>
      <c r="CH11701" s="768"/>
      <c r="CI11701" s="850"/>
    </row>
    <row r="11702" spans="85:87" x14ac:dyDescent="0.25">
      <c r="CG11702" s="768"/>
      <c r="CH11702" s="768"/>
      <c r="CI11702" s="850"/>
    </row>
    <row r="11703" spans="85:87" x14ac:dyDescent="0.25">
      <c r="CG11703" s="768"/>
      <c r="CH11703" s="768"/>
      <c r="CI11703" s="850"/>
    </row>
    <row r="11704" spans="85:87" x14ac:dyDescent="0.25">
      <c r="CG11704" s="768"/>
      <c r="CH11704" s="768"/>
      <c r="CI11704" s="850"/>
    </row>
    <row r="11705" spans="85:87" x14ac:dyDescent="0.25">
      <c r="CG11705" s="768"/>
      <c r="CH11705" s="768"/>
      <c r="CI11705" s="850"/>
    </row>
    <row r="11706" spans="85:87" x14ac:dyDescent="0.25">
      <c r="CG11706" s="768"/>
      <c r="CH11706" s="768"/>
      <c r="CI11706" s="850"/>
    </row>
    <row r="11707" spans="85:87" x14ac:dyDescent="0.25">
      <c r="CG11707" s="768"/>
      <c r="CH11707" s="768"/>
      <c r="CI11707" s="850"/>
    </row>
    <row r="11708" spans="85:87" x14ac:dyDescent="0.25">
      <c r="CG11708" s="768"/>
      <c r="CH11708" s="768"/>
      <c r="CI11708" s="850"/>
    </row>
    <row r="11709" spans="85:87" x14ac:dyDescent="0.25">
      <c r="CG11709" s="768"/>
      <c r="CH11709" s="768"/>
      <c r="CI11709" s="850"/>
    </row>
    <row r="11710" spans="85:87" x14ac:dyDescent="0.25">
      <c r="CG11710" s="768"/>
      <c r="CH11710" s="768"/>
      <c r="CI11710" s="850"/>
    </row>
    <row r="11711" spans="85:87" x14ac:dyDescent="0.25">
      <c r="CG11711" s="768"/>
      <c r="CH11711" s="768"/>
      <c r="CI11711" s="850"/>
    </row>
    <row r="11712" spans="85:87" x14ac:dyDescent="0.25">
      <c r="CG11712" s="768"/>
      <c r="CH11712" s="768"/>
      <c r="CI11712" s="850"/>
    </row>
    <row r="11713" spans="85:87" x14ac:dyDescent="0.25">
      <c r="CG11713" s="768"/>
      <c r="CH11713" s="768"/>
      <c r="CI11713" s="850"/>
    </row>
    <row r="11714" spans="85:87" x14ac:dyDescent="0.25">
      <c r="CG11714" s="768"/>
      <c r="CH11714" s="768"/>
      <c r="CI11714" s="850"/>
    </row>
    <row r="11715" spans="85:87" x14ac:dyDescent="0.25">
      <c r="CG11715" s="768"/>
      <c r="CH11715" s="768"/>
      <c r="CI11715" s="850"/>
    </row>
    <row r="11716" spans="85:87" x14ac:dyDescent="0.25">
      <c r="CG11716" s="768"/>
      <c r="CH11716" s="768"/>
      <c r="CI11716" s="850"/>
    </row>
    <row r="11717" spans="85:87" x14ac:dyDescent="0.25">
      <c r="CG11717" s="768"/>
      <c r="CH11717" s="768"/>
      <c r="CI11717" s="850"/>
    </row>
    <row r="11718" spans="85:87" x14ac:dyDescent="0.25">
      <c r="CG11718" s="768"/>
      <c r="CH11718" s="768"/>
      <c r="CI11718" s="850"/>
    </row>
    <row r="11719" spans="85:87" x14ac:dyDescent="0.25">
      <c r="CG11719" s="768"/>
      <c r="CH11719" s="768"/>
      <c r="CI11719" s="850"/>
    </row>
    <row r="11720" spans="85:87" x14ac:dyDescent="0.25">
      <c r="CG11720" s="768"/>
      <c r="CH11720" s="768"/>
      <c r="CI11720" s="850"/>
    </row>
    <row r="11721" spans="85:87" x14ac:dyDescent="0.25">
      <c r="CG11721" s="768"/>
      <c r="CH11721" s="768"/>
      <c r="CI11721" s="850"/>
    </row>
    <row r="11722" spans="85:87" x14ac:dyDescent="0.25">
      <c r="CG11722" s="768"/>
      <c r="CH11722" s="768"/>
      <c r="CI11722" s="850"/>
    </row>
    <row r="11723" spans="85:87" x14ac:dyDescent="0.25">
      <c r="CG11723" s="768"/>
      <c r="CH11723" s="768"/>
      <c r="CI11723" s="850"/>
    </row>
    <row r="11724" spans="85:87" x14ac:dyDescent="0.25">
      <c r="CG11724" s="768"/>
      <c r="CH11724" s="768"/>
      <c r="CI11724" s="850"/>
    </row>
    <row r="11725" spans="85:87" x14ac:dyDescent="0.25">
      <c r="CG11725" s="768"/>
      <c r="CH11725" s="768"/>
      <c r="CI11725" s="850"/>
    </row>
    <row r="11726" spans="85:87" x14ac:dyDescent="0.25">
      <c r="CG11726" s="768"/>
      <c r="CH11726" s="768"/>
      <c r="CI11726" s="850"/>
    </row>
    <row r="11727" spans="85:87" x14ac:dyDescent="0.25">
      <c r="CG11727" s="768"/>
      <c r="CH11727" s="768"/>
      <c r="CI11727" s="850"/>
    </row>
    <row r="11728" spans="85:87" x14ac:dyDescent="0.25">
      <c r="CG11728" s="768"/>
      <c r="CH11728" s="768"/>
      <c r="CI11728" s="850"/>
    </row>
    <row r="11729" spans="85:87" x14ac:dyDescent="0.25">
      <c r="CG11729" s="768"/>
      <c r="CH11729" s="768"/>
      <c r="CI11729" s="850"/>
    </row>
    <row r="11730" spans="85:87" x14ac:dyDescent="0.25">
      <c r="CG11730" s="768"/>
      <c r="CH11730" s="768"/>
      <c r="CI11730" s="850"/>
    </row>
    <row r="11731" spans="85:87" x14ac:dyDescent="0.25">
      <c r="CG11731" s="768"/>
      <c r="CH11731" s="768"/>
      <c r="CI11731" s="850"/>
    </row>
    <row r="11732" spans="85:87" x14ac:dyDescent="0.25">
      <c r="CG11732" s="768"/>
      <c r="CH11732" s="768"/>
      <c r="CI11732" s="850"/>
    </row>
    <row r="11733" spans="85:87" x14ac:dyDescent="0.25">
      <c r="CG11733" s="768"/>
      <c r="CH11733" s="768"/>
      <c r="CI11733" s="850"/>
    </row>
    <row r="11734" spans="85:87" x14ac:dyDescent="0.25">
      <c r="CG11734" s="768"/>
      <c r="CH11734" s="768"/>
      <c r="CI11734" s="850"/>
    </row>
    <row r="11735" spans="85:87" x14ac:dyDescent="0.25">
      <c r="CG11735" s="768"/>
      <c r="CH11735" s="768"/>
      <c r="CI11735" s="850"/>
    </row>
    <row r="11736" spans="85:87" x14ac:dyDescent="0.25">
      <c r="CG11736" s="768"/>
      <c r="CH11736" s="768"/>
      <c r="CI11736" s="850"/>
    </row>
    <row r="11737" spans="85:87" x14ac:dyDescent="0.25">
      <c r="CG11737" s="768"/>
      <c r="CH11737" s="768"/>
      <c r="CI11737" s="850"/>
    </row>
    <row r="11738" spans="85:87" x14ac:dyDescent="0.25">
      <c r="CG11738" s="768"/>
      <c r="CH11738" s="768"/>
      <c r="CI11738" s="850"/>
    </row>
    <row r="11739" spans="85:87" x14ac:dyDescent="0.25">
      <c r="CG11739" s="768"/>
      <c r="CH11739" s="768"/>
      <c r="CI11739" s="850"/>
    </row>
    <row r="11740" spans="85:87" x14ac:dyDescent="0.25">
      <c r="CG11740" s="768"/>
      <c r="CH11740" s="768"/>
      <c r="CI11740" s="850"/>
    </row>
    <row r="11741" spans="85:87" x14ac:dyDescent="0.25">
      <c r="CG11741" s="768"/>
      <c r="CH11741" s="768"/>
      <c r="CI11741" s="850"/>
    </row>
    <row r="11742" spans="85:87" x14ac:dyDescent="0.25">
      <c r="CG11742" s="768"/>
      <c r="CH11742" s="768"/>
      <c r="CI11742" s="850"/>
    </row>
    <row r="11743" spans="85:87" x14ac:dyDescent="0.25">
      <c r="CG11743" s="768"/>
      <c r="CH11743" s="768"/>
      <c r="CI11743" s="850"/>
    </row>
    <row r="11744" spans="85:87" x14ac:dyDescent="0.25">
      <c r="CG11744" s="768"/>
      <c r="CH11744" s="768"/>
      <c r="CI11744" s="850"/>
    </row>
    <row r="11745" spans="85:87" x14ac:dyDescent="0.25">
      <c r="CG11745" s="768"/>
      <c r="CH11745" s="768"/>
      <c r="CI11745" s="850"/>
    </row>
    <row r="11746" spans="85:87" x14ac:dyDescent="0.25">
      <c r="CG11746" s="768"/>
      <c r="CH11746" s="768"/>
      <c r="CI11746" s="850"/>
    </row>
    <row r="11747" spans="85:87" x14ac:dyDescent="0.25">
      <c r="CG11747" s="768"/>
      <c r="CH11747" s="768"/>
      <c r="CI11747" s="850"/>
    </row>
    <row r="11748" spans="85:87" x14ac:dyDescent="0.25">
      <c r="CG11748" s="768"/>
      <c r="CH11748" s="768"/>
      <c r="CI11748" s="850"/>
    </row>
    <row r="11749" spans="85:87" x14ac:dyDescent="0.25">
      <c r="CG11749" s="768"/>
      <c r="CH11749" s="768"/>
      <c r="CI11749" s="850"/>
    </row>
    <row r="11750" spans="85:87" x14ac:dyDescent="0.25">
      <c r="CG11750" s="768"/>
      <c r="CH11750" s="768"/>
      <c r="CI11750" s="850"/>
    </row>
    <row r="11751" spans="85:87" x14ac:dyDescent="0.25">
      <c r="CG11751" s="768"/>
      <c r="CH11751" s="768"/>
      <c r="CI11751" s="850"/>
    </row>
    <row r="11752" spans="85:87" x14ac:dyDescent="0.25">
      <c r="CG11752" s="768"/>
      <c r="CH11752" s="768"/>
      <c r="CI11752" s="850"/>
    </row>
    <row r="11753" spans="85:87" x14ac:dyDescent="0.25">
      <c r="CG11753" s="768"/>
      <c r="CH11753" s="768"/>
      <c r="CI11753" s="850"/>
    </row>
    <row r="11754" spans="85:87" x14ac:dyDescent="0.25">
      <c r="CG11754" s="768"/>
      <c r="CH11754" s="768"/>
      <c r="CI11754" s="850"/>
    </row>
    <row r="11755" spans="85:87" x14ac:dyDescent="0.25">
      <c r="CG11755" s="768"/>
      <c r="CH11755" s="768"/>
      <c r="CI11755" s="850"/>
    </row>
    <row r="11756" spans="85:87" x14ac:dyDescent="0.25">
      <c r="CG11756" s="768"/>
      <c r="CH11756" s="768"/>
      <c r="CI11756" s="850"/>
    </row>
    <row r="11757" spans="85:87" x14ac:dyDescent="0.25">
      <c r="CG11757" s="768"/>
      <c r="CH11757" s="768"/>
      <c r="CI11757" s="850"/>
    </row>
    <row r="11758" spans="85:87" x14ac:dyDescent="0.25">
      <c r="CG11758" s="768"/>
      <c r="CH11758" s="768"/>
      <c r="CI11758" s="850"/>
    </row>
    <row r="11759" spans="85:87" x14ac:dyDescent="0.25">
      <c r="CG11759" s="768"/>
      <c r="CH11759" s="768"/>
      <c r="CI11759" s="850"/>
    </row>
    <row r="11760" spans="85:87" x14ac:dyDescent="0.25">
      <c r="CG11760" s="768"/>
      <c r="CH11760" s="768"/>
      <c r="CI11760" s="850"/>
    </row>
    <row r="11761" spans="85:87" x14ac:dyDescent="0.25">
      <c r="CG11761" s="768"/>
      <c r="CH11761" s="768"/>
      <c r="CI11761" s="850"/>
    </row>
    <row r="11762" spans="85:87" x14ac:dyDescent="0.25">
      <c r="CG11762" s="768"/>
      <c r="CH11762" s="768"/>
      <c r="CI11762" s="850"/>
    </row>
    <row r="11763" spans="85:87" x14ac:dyDescent="0.25">
      <c r="CG11763" s="768"/>
      <c r="CH11763" s="768"/>
      <c r="CI11763" s="850"/>
    </row>
    <row r="11764" spans="85:87" x14ac:dyDescent="0.25">
      <c r="CG11764" s="768"/>
      <c r="CH11764" s="768"/>
      <c r="CI11764" s="850"/>
    </row>
    <row r="11765" spans="85:87" x14ac:dyDescent="0.25">
      <c r="CG11765" s="768"/>
      <c r="CH11765" s="768"/>
      <c r="CI11765" s="850"/>
    </row>
    <row r="11766" spans="85:87" x14ac:dyDescent="0.25">
      <c r="CG11766" s="768"/>
      <c r="CH11766" s="768"/>
      <c r="CI11766" s="850"/>
    </row>
    <row r="11767" spans="85:87" x14ac:dyDescent="0.25">
      <c r="CG11767" s="768"/>
      <c r="CH11767" s="768"/>
      <c r="CI11767" s="850"/>
    </row>
    <row r="11768" spans="85:87" x14ac:dyDescent="0.25">
      <c r="CG11768" s="768"/>
      <c r="CH11768" s="768"/>
      <c r="CI11768" s="850"/>
    </row>
    <row r="11769" spans="85:87" x14ac:dyDescent="0.25">
      <c r="CG11769" s="768"/>
      <c r="CH11769" s="768"/>
      <c r="CI11769" s="850"/>
    </row>
    <row r="11770" spans="85:87" x14ac:dyDescent="0.25">
      <c r="CG11770" s="768"/>
      <c r="CH11770" s="768"/>
      <c r="CI11770" s="850"/>
    </row>
    <row r="11771" spans="85:87" x14ac:dyDescent="0.25">
      <c r="CG11771" s="768"/>
      <c r="CH11771" s="768"/>
      <c r="CI11771" s="850"/>
    </row>
    <row r="11772" spans="85:87" x14ac:dyDescent="0.25">
      <c r="CG11772" s="768"/>
      <c r="CH11772" s="768"/>
      <c r="CI11772" s="850"/>
    </row>
    <row r="11773" spans="85:87" x14ac:dyDescent="0.25">
      <c r="CG11773" s="768"/>
      <c r="CH11773" s="768"/>
      <c r="CI11773" s="850"/>
    </row>
    <row r="11774" spans="85:87" x14ac:dyDescent="0.25">
      <c r="CG11774" s="768"/>
      <c r="CH11774" s="768"/>
      <c r="CI11774" s="850"/>
    </row>
    <row r="11775" spans="85:87" x14ac:dyDescent="0.25">
      <c r="CG11775" s="768"/>
      <c r="CH11775" s="768"/>
      <c r="CI11775" s="850"/>
    </row>
    <row r="11776" spans="85:87" x14ac:dyDescent="0.25">
      <c r="CG11776" s="768"/>
      <c r="CH11776" s="768"/>
      <c r="CI11776" s="850"/>
    </row>
    <row r="11777" spans="85:87" x14ac:dyDescent="0.25">
      <c r="CG11777" s="768"/>
      <c r="CH11777" s="768"/>
      <c r="CI11777" s="850"/>
    </row>
    <row r="11778" spans="85:87" x14ac:dyDescent="0.25">
      <c r="CG11778" s="768"/>
      <c r="CH11778" s="768"/>
      <c r="CI11778" s="850"/>
    </row>
    <row r="11779" spans="85:87" x14ac:dyDescent="0.25">
      <c r="CG11779" s="768"/>
      <c r="CH11779" s="768"/>
      <c r="CI11779" s="850"/>
    </row>
    <row r="11780" spans="85:87" x14ac:dyDescent="0.25">
      <c r="CG11780" s="768"/>
      <c r="CH11780" s="768"/>
      <c r="CI11780" s="850"/>
    </row>
    <row r="11781" spans="85:87" x14ac:dyDescent="0.25">
      <c r="CG11781" s="768"/>
      <c r="CH11781" s="768"/>
      <c r="CI11781" s="850"/>
    </row>
    <row r="11782" spans="85:87" x14ac:dyDescent="0.25">
      <c r="CG11782" s="768"/>
      <c r="CH11782" s="768"/>
      <c r="CI11782" s="850"/>
    </row>
    <row r="11783" spans="85:87" x14ac:dyDescent="0.25">
      <c r="CG11783" s="768"/>
      <c r="CH11783" s="768"/>
      <c r="CI11783" s="850"/>
    </row>
    <row r="11784" spans="85:87" x14ac:dyDescent="0.25">
      <c r="CG11784" s="768"/>
      <c r="CH11784" s="768"/>
      <c r="CI11784" s="850"/>
    </row>
    <row r="11785" spans="85:87" x14ac:dyDescent="0.25">
      <c r="CG11785" s="768"/>
      <c r="CH11785" s="768"/>
      <c r="CI11785" s="850"/>
    </row>
    <row r="11786" spans="85:87" x14ac:dyDescent="0.25">
      <c r="CG11786" s="768"/>
      <c r="CH11786" s="768"/>
      <c r="CI11786" s="850"/>
    </row>
    <row r="11787" spans="85:87" x14ac:dyDescent="0.25">
      <c r="CG11787" s="768"/>
      <c r="CH11787" s="768"/>
      <c r="CI11787" s="850"/>
    </row>
    <row r="11788" spans="85:87" x14ac:dyDescent="0.25">
      <c r="CG11788" s="768"/>
      <c r="CH11788" s="768"/>
      <c r="CI11788" s="850"/>
    </row>
    <row r="11789" spans="85:87" x14ac:dyDescent="0.25">
      <c r="CG11789" s="768"/>
      <c r="CH11789" s="768"/>
      <c r="CI11789" s="850"/>
    </row>
    <row r="11790" spans="85:87" x14ac:dyDescent="0.25">
      <c r="CG11790" s="768"/>
      <c r="CH11790" s="768"/>
      <c r="CI11790" s="850"/>
    </row>
    <row r="11791" spans="85:87" x14ac:dyDescent="0.25">
      <c r="CG11791" s="768"/>
      <c r="CH11791" s="768"/>
      <c r="CI11791" s="850"/>
    </row>
    <row r="11792" spans="85:87" x14ac:dyDescent="0.25">
      <c r="CG11792" s="768"/>
      <c r="CH11792" s="768"/>
      <c r="CI11792" s="850"/>
    </row>
    <row r="11793" spans="85:87" x14ac:dyDescent="0.25">
      <c r="CG11793" s="768"/>
      <c r="CH11793" s="768"/>
      <c r="CI11793" s="850"/>
    </row>
    <row r="11794" spans="85:87" x14ac:dyDescent="0.25">
      <c r="CG11794" s="768"/>
      <c r="CH11794" s="768"/>
      <c r="CI11794" s="850"/>
    </row>
    <row r="11795" spans="85:87" x14ac:dyDescent="0.25">
      <c r="CG11795" s="768"/>
      <c r="CH11795" s="768"/>
      <c r="CI11795" s="850"/>
    </row>
    <row r="11796" spans="85:87" x14ac:dyDescent="0.25">
      <c r="CG11796" s="768"/>
      <c r="CH11796" s="768"/>
      <c r="CI11796" s="850"/>
    </row>
    <row r="11797" spans="85:87" x14ac:dyDescent="0.25">
      <c r="CG11797" s="768"/>
      <c r="CH11797" s="768"/>
      <c r="CI11797" s="850"/>
    </row>
    <row r="11798" spans="85:87" x14ac:dyDescent="0.25">
      <c r="CG11798" s="768"/>
      <c r="CH11798" s="768"/>
      <c r="CI11798" s="850"/>
    </row>
    <row r="11799" spans="85:87" x14ac:dyDescent="0.25">
      <c r="CG11799" s="768"/>
      <c r="CH11799" s="768"/>
      <c r="CI11799" s="850"/>
    </row>
    <row r="11800" spans="85:87" x14ac:dyDescent="0.25">
      <c r="CG11800" s="768"/>
      <c r="CH11800" s="768"/>
      <c r="CI11800" s="850"/>
    </row>
    <row r="11801" spans="85:87" x14ac:dyDescent="0.25">
      <c r="CG11801" s="768"/>
      <c r="CH11801" s="768"/>
      <c r="CI11801" s="850"/>
    </row>
    <row r="11802" spans="85:87" x14ac:dyDescent="0.25">
      <c r="CG11802" s="768"/>
      <c r="CH11802" s="768"/>
      <c r="CI11802" s="850"/>
    </row>
    <row r="11803" spans="85:87" x14ac:dyDescent="0.25">
      <c r="CG11803" s="768"/>
      <c r="CH11803" s="768"/>
      <c r="CI11803" s="850"/>
    </row>
    <row r="11804" spans="85:87" x14ac:dyDescent="0.25">
      <c r="CG11804" s="768"/>
      <c r="CH11804" s="768"/>
      <c r="CI11804" s="850"/>
    </row>
    <row r="11805" spans="85:87" x14ac:dyDescent="0.25">
      <c r="CG11805" s="768"/>
      <c r="CH11805" s="768"/>
      <c r="CI11805" s="850"/>
    </row>
    <row r="11806" spans="85:87" x14ac:dyDescent="0.25">
      <c r="CG11806" s="768"/>
      <c r="CH11806" s="768"/>
      <c r="CI11806" s="850"/>
    </row>
    <row r="11807" spans="85:87" x14ac:dyDescent="0.25">
      <c r="CG11807" s="768"/>
      <c r="CH11807" s="768"/>
      <c r="CI11807" s="850"/>
    </row>
    <row r="11808" spans="85:87" x14ac:dyDescent="0.25">
      <c r="CG11808" s="768"/>
      <c r="CH11808" s="768"/>
      <c r="CI11808" s="850"/>
    </row>
    <row r="11809" spans="85:87" x14ac:dyDescent="0.25">
      <c r="CG11809" s="768"/>
      <c r="CH11809" s="768"/>
      <c r="CI11809" s="850"/>
    </row>
    <row r="11810" spans="85:87" x14ac:dyDescent="0.25">
      <c r="CG11810" s="768"/>
      <c r="CH11810" s="768"/>
      <c r="CI11810" s="850"/>
    </row>
    <row r="11811" spans="85:87" x14ac:dyDescent="0.25">
      <c r="CG11811" s="768"/>
      <c r="CH11811" s="768"/>
      <c r="CI11811" s="850"/>
    </row>
    <row r="11812" spans="85:87" x14ac:dyDescent="0.25">
      <c r="CG11812" s="768"/>
      <c r="CH11812" s="768"/>
      <c r="CI11812" s="850"/>
    </row>
    <row r="11813" spans="85:87" x14ac:dyDescent="0.25">
      <c r="CG11813" s="768"/>
      <c r="CH11813" s="768"/>
      <c r="CI11813" s="850"/>
    </row>
    <row r="11814" spans="85:87" x14ac:dyDescent="0.25">
      <c r="CG11814" s="768"/>
      <c r="CH11814" s="768"/>
      <c r="CI11814" s="850"/>
    </row>
    <row r="11815" spans="85:87" x14ac:dyDescent="0.25">
      <c r="CG11815" s="768"/>
      <c r="CH11815" s="768"/>
      <c r="CI11815" s="850"/>
    </row>
    <row r="11816" spans="85:87" x14ac:dyDescent="0.25">
      <c r="CG11816" s="768"/>
      <c r="CH11816" s="768"/>
      <c r="CI11816" s="850"/>
    </row>
    <row r="11817" spans="85:87" x14ac:dyDescent="0.25">
      <c r="CG11817" s="768"/>
      <c r="CH11817" s="768"/>
      <c r="CI11817" s="850"/>
    </row>
    <row r="11818" spans="85:87" x14ac:dyDescent="0.25">
      <c r="CG11818" s="768"/>
      <c r="CH11818" s="768"/>
      <c r="CI11818" s="850"/>
    </row>
    <row r="11819" spans="85:87" x14ac:dyDescent="0.25">
      <c r="CG11819" s="768"/>
      <c r="CH11819" s="768"/>
      <c r="CI11819" s="850"/>
    </row>
    <row r="11820" spans="85:87" x14ac:dyDescent="0.25">
      <c r="CG11820" s="768"/>
      <c r="CH11820" s="768"/>
      <c r="CI11820" s="850"/>
    </row>
    <row r="11821" spans="85:87" x14ac:dyDescent="0.25">
      <c r="CG11821" s="768"/>
      <c r="CH11821" s="768"/>
      <c r="CI11821" s="850"/>
    </row>
    <row r="11822" spans="85:87" x14ac:dyDescent="0.25">
      <c r="CG11822" s="768"/>
      <c r="CH11822" s="768"/>
      <c r="CI11822" s="850"/>
    </row>
    <row r="11823" spans="85:87" x14ac:dyDescent="0.25">
      <c r="CG11823" s="768"/>
      <c r="CH11823" s="768"/>
      <c r="CI11823" s="850"/>
    </row>
    <row r="11824" spans="85:87" x14ac:dyDescent="0.25">
      <c r="CG11824" s="768"/>
      <c r="CH11824" s="768"/>
      <c r="CI11824" s="850"/>
    </row>
    <row r="11825" spans="85:87" x14ac:dyDescent="0.25">
      <c r="CG11825" s="768"/>
      <c r="CH11825" s="768"/>
      <c r="CI11825" s="850"/>
    </row>
    <row r="11826" spans="85:87" x14ac:dyDescent="0.25">
      <c r="CG11826" s="768"/>
      <c r="CH11826" s="768"/>
      <c r="CI11826" s="850"/>
    </row>
    <row r="11827" spans="85:87" x14ac:dyDescent="0.25">
      <c r="CG11827" s="768"/>
      <c r="CH11827" s="768"/>
      <c r="CI11827" s="850"/>
    </row>
    <row r="11828" spans="85:87" x14ac:dyDescent="0.25">
      <c r="CG11828" s="768"/>
      <c r="CH11828" s="768"/>
      <c r="CI11828" s="850"/>
    </row>
    <row r="11829" spans="85:87" x14ac:dyDescent="0.25">
      <c r="CG11829" s="768"/>
      <c r="CH11829" s="768"/>
      <c r="CI11829" s="850"/>
    </row>
    <row r="11830" spans="85:87" x14ac:dyDescent="0.25">
      <c r="CG11830" s="768"/>
      <c r="CH11830" s="768"/>
      <c r="CI11830" s="850"/>
    </row>
    <row r="11831" spans="85:87" x14ac:dyDescent="0.25">
      <c r="CG11831" s="768"/>
      <c r="CH11831" s="768"/>
      <c r="CI11831" s="850"/>
    </row>
    <row r="11832" spans="85:87" x14ac:dyDescent="0.25">
      <c r="CG11832" s="768"/>
      <c r="CH11832" s="768"/>
      <c r="CI11832" s="850"/>
    </row>
    <row r="11833" spans="85:87" x14ac:dyDescent="0.25">
      <c r="CG11833" s="768"/>
      <c r="CH11833" s="768"/>
      <c r="CI11833" s="850"/>
    </row>
    <row r="11834" spans="85:87" x14ac:dyDescent="0.25">
      <c r="CG11834" s="768"/>
      <c r="CH11834" s="768"/>
      <c r="CI11834" s="850"/>
    </row>
    <row r="11835" spans="85:87" x14ac:dyDescent="0.25">
      <c r="CG11835" s="768"/>
      <c r="CH11835" s="768"/>
      <c r="CI11835" s="850"/>
    </row>
    <row r="11836" spans="85:87" x14ac:dyDescent="0.25">
      <c r="CG11836" s="768"/>
      <c r="CH11836" s="768"/>
      <c r="CI11836" s="850"/>
    </row>
    <row r="11837" spans="85:87" x14ac:dyDescent="0.25">
      <c r="CG11837" s="768"/>
      <c r="CH11837" s="768"/>
      <c r="CI11837" s="850"/>
    </row>
    <row r="11838" spans="85:87" x14ac:dyDescent="0.25">
      <c r="CG11838" s="768"/>
      <c r="CH11838" s="768"/>
      <c r="CI11838" s="850"/>
    </row>
    <row r="11839" spans="85:87" x14ac:dyDescent="0.25">
      <c r="CG11839" s="768"/>
      <c r="CH11839" s="768"/>
      <c r="CI11839" s="850"/>
    </row>
    <row r="11840" spans="85:87" x14ac:dyDescent="0.25">
      <c r="CG11840" s="768"/>
      <c r="CH11840" s="768"/>
      <c r="CI11840" s="850"/>
    </row>
    <row r="11841" spans="85:87" x14ac:dyDescent="0.25">
      <c r="CG11841" s="768"/>
      <c r="CH11841" s="768"/>
      <c r="CI11841" s="850"/>
    </row>
    <row r="11842" spans="85:87" x14ac:dyDescent="0.25">
      <c r="CG11842" s="768"/>
      <c r="CH11842" s="768"/>
      <c r="CI11842" s="850"/>
    </row>
    <row r="11843" spans="85:87" x14ac:dyDescent="0.25">
      <c r="CG11843" s="768"/>
      <c r="CH11843" s="768"/>
      <c r="CI11843" s="850"/>
    </row>
    <row r="11844" spans="85:87" x14ac:dyDescent="0.25">
      <c r="CG11844" s="768"/>
      <c r="CH11844" s="768"/>
      <c r="CI11844" s="850"/>
    </row>
    <row r="11845" spans="85:87" x14ac:dyDescent="0.25">
      <c r="CG11845" s="768"/>
      <c r="CH11845" s="768"/>
      <c r="CI11845" s="850"/>
    </row>
    <row r="11846" spans="85:87" x14ac:dyDescent="0.25">
      <c r="CG11846" s="768"/>
      <c r="CH11846" s="768"/>
      <c r="CI11846" s="850"/>
    </row>
    <row r="11847" spans="85:87" x14ac:dyDescent="0.25">
      <c r="CG11847" s="768"/>
      <c r="CH11847" s="768"/>
      <c r="CI11847" s="850"/>
    </row>
    <row r="11848" spans="85:87" x14ac:dyDescent="0.25">
      <c r="CG11848" s="768"/>
      <c r="CH11848" s="768"/>
      <c r="CI11848" s="850"/>
    </row>
    <row r="11849" spans="85:87" x14ac:dyDescent="0.25">
      <c r="CG11849" s="768"/>
      <c r="CH11849" s="768"/>
      <c r="CI11849" s="850"/>
    </row>
    <row r="11850" spans="85:87" x14ac:dyDescent="0.25">
      <c r="CG11850" s="768"/>
      <c r="CH11850" s="768"/>
      <c r="CI11850" s="850"/>
    </row>
    <row r="11851" spans="85:87" x14ac:dyDescent="0.25">
      <c r="CG11851" s="768"/>
      <c r="CH11851" s="768"/>
      <c r="CI11851" s="850"/>
    </row>
    <row r="11852" spans="85:87" x14ac:dyDescent="0.25">
      <c r="CG11852" s="768"/>
      <c r="CH11852" s="768"/>
      <c r="CI11852" s="850"/>
    </row>
    <row r="11853" spans="85:87" x14ac:dyDescent="0.25">
      <c r="CG11853" s="768"/>
      <c r="CH11853" s="768"/>
      <c r="CI11853" s="850"/>
    </row>
    <row r="11854" spans="85:87" x14ac:dyDescent="0.25">
      <c r="CG11854" s="768"/>
      <c r="CH11854" s="768"/>
      <c r="CI11854" s="850"/>
    </row>
    <row r="11855" spans="85:87" x14ac:dyDescent="0.25">
      <c r="CG11855" s="768"/>
      <c r="CH11855" s="768"/>
      <c r="CI11855" s="850"/>
    </row>
    <row r="11856" spans="85:87" x14ac:dyDescent="0.25">
      <c r="CG11856" s="768"/>
      <c r="CH11856" s="768"/>
      <c r="CI11856" s="850"/>
    </row>
    <row r="11857" spans="85:87" x14ac:dyDescent="0.25">
      <c r="CG11857" s="768"/>
      <c r="CH11857" s="768"/>
      <c r="CI11857" s="850"/>
    </row>
    <row r="11858" spans="85:87" x14ac:dyDescent="0.25">
      <c r="CG11858" s="768"/>
      <c r="CH11858" s="768"/>
      <c r="CI11858" s="850"/>
    </row>
    <row r="11859" spans="85:87" x14ac:dyDescent="0.25">
      <c r="CG11859" s="768"/>
      <c r="CH11859" s="768"/>
      <c r="CI11859" s="850"/>
    </row>
    <row r="11860" spans="85:87" x14ac:dyDescent="0.25">
      <c r="CG11860" s="768"/>
      <c r="CH11860" s="768"/>
      <c r="CI11860" s="850"/>
    </row>
    <row r="11861" spans="85:87" x14ac:dyDescent="0.25">
      <c r="CG11861" s="768"/>
      <c r="CH11861" s="768"/>
      <c r="CI11861" s="850"/>
    </row>
    <row r="11862" spans="85:87" x14ac:dyDescent="0.25">
      <c r="CG11862" s="768"/>
      <c r="CH11862" s="768"/>
      <c r="CI11862" s="850"/>
    </row>
    <row r="11863" spans="85:87" x14ac:dyDescent="0.25">
      <c r="CG11863" s="768"/>
      <c r="CH11863" s="768"/>
      <c r="CI11863" s="850"/>
    </row>
    <row r="11864" spans="85:87" x14ac:dyDescent="0.25">
      <c r="CG11864" s="768"/>
      <c r="CH11864" s="768"/>
      <c r="CI11864" s="850"/>
    </row>
    <row r="11865" spans="85:87" x14ac:dyDescent="0.25">
      <c r="CG11865" s="768"/>
      <c r="CH11865" s="768"/>
      <c r="CI11865" s="850"/>
    </row>
    <row r="11866" spans="85:87" x14ac:dyDescent="0.25">
      <c r="CG11866" s="768"/>
      <c r="CH11866" s="768"/>
      <c r="CI11866" s="850"/>
    </row>
    <row r="11867" spans="85:87" x14ac:dyDescent="0.25">
      <c r="CG11867" s="768"/>
      <c r="CH11867" s="768"/>
      <c r="CI11867" s="850"/>
    </row>
    <row r="11868" spans="85:87" x14ac:dyDescent="0.25">
      <c r="CG11868" s="768"/>
      <c r="CH11868" s="768"/>
      <c r="CI11868" s="850"/>
    </row>
    <row r="11869" spans="85:87" x14ac:dyDescent="0.25">
      <c r="CG11869" s="768"/>
      <c r="CH11869" s="768"/>
      <c r="CI11869" s="850"/>
    </row>
    <row r="11870" spans="85:87" x14ac:dyDescent="0.25">
      <c r="CG11870" s="768"/>
      <c r="CH11870" s="768"/>
      <c r="CI11870" s="850"/>
    </row>
    <row r="11871" spans="85:87" x14ac:dyDescent="0.25">
      <c r="CG11871" s="768"/>
      <c r="CH11871" s="768"/>
      <c r="CI11871" s="850"/>
    </row>
    <row r="11872" spans="85:87" x14ac:dyDescent="0.25">
      <c r="CG11872" s="768"/>
      <c r="CH11872" s="768"/>
      <c r="CI11872" s="850"/>
    </row>
    <row r="11873" spans="85:87" x14ac:dyDescent="0.25">
      <c r="CG11873" s="768"/>
      <c r="CH11873" s="768"/>
      <c r="CI11873" s="850"/>
    </row>
    <row r="11874" spans="85:87" x14ac:dyDescent="0.25">
      <c r="CG11874" s="768"/>
      <c r="CH11874" s="768"/>
      <c r="CI11874" s="850"/>
    </row>
    <row r="11875" spans="85:87" x14ac:dyDescent="0.25">
      <c r="CG11875" s="768"/>
      <c r="CH11875" s="768"/>
      <c r="CI11875" s="850"/>
    </row>
    <row r="11876" spans="85:87" x14ac:dyDescent="0.25">
      <c r="CG11876" s="768"/>
      <c r="CH11876" s="768"/>
      <c r="CI11876" s="850"/>
    </row>
    <row r="11877" spans="85:87" x14ac:dyDescent="0.25">
      <c r="CG11877" s="768"/>
      <c r="CH11877" s="768"/>
      <c r="CI11877" s="850"/>
    </row>
    <row r="11878" spans="85:87" x14ac:dyDescent="0.25">
      <c r="CG11878" s="768"/>
      <c r="CH11878" s="768"/>
      <c r="CI11878" s="850"/>
    </row>
    <row r="11879" spans="85:87" x14ac:dyDescent="0.25">
      <c r="CG11879" s="768"/>
      <c r="CH11879" s="768"/>
      <c r="CI11879" s="850"/>
    </row>
    <row r="11880" spans="85:87" x14ac:dyDescent="0.25">
      <c r="CG11880" s="768"/>
      <c r="CH11880" s="768"/>
      <c r="CI11880" s="850"/>
    </row>
    <row r="11881" spans="85:87" x14ac:dyDescent="0.25">
      <c r="CG11881" s="768"/>
      <c r="CH11881" s="768"/>
      <c r="CI11881" s="850"/>
    </row>
    <row r="11882" spans="85:87" x14ac:dyDescent="0.25">
      <c r="CG11882" s="768"/>
      <c r="CH11882" s="768"/>
      <c r="CI11882" s="850"/>
    </row>
    <row r="11883" spans="85:87" x14ac:dyDescent="0.25">
      <c r="CG11883" s="768"/>
      <c r="CH11883" s="768"/>
      <c r="CI11883" s="850"/>
    </row>
    <row r="11884" spans="85:87" x14ac:dyDescent="0.25">
      <c r="CG11884" s="768"/>
      <c r="CH11884" s="768"/>
      <c r="CI11884" s="850"/>
    </row>
    <row r="11885" spans="85:87" x14ac:dyDescent="0.25">
      <c r="CG11885" s="768"/>
      <c r="CH11885" s="768"/>
      <c r="CI11885" s="850"/>
    </row>
    <row r="11886" spans="85:87" x14ac:dyDescent="0.25">
      <c r="CG11886" s="768"/>
      <c r="CH11886" s="768"/>
      <c r="CI11886" s="850"/>
    </row>
    <row r="11887" spans="85:87" x14ac:dyDescent="0.25">
      <c r="CG11887" s="768"/>
      <c r="CH11887" s="768"/>
      <c r="CI11887" s="850"/>
    </row>
    <row r="11888" spans="85:87" x14ac:dyDescent="0.25">
      <c r="CG11888" s="768"/>
      <c r="CH11888" s="768"/>
      <c r="CI11888" s="850"/>
    </row>
    <row r="11889" spans="85:87" x14ac:dyDescent="0.25">
      <c r="CG11889" s="768"/>
      <c r="CH11889" s="768"/>
      <c r="CI11889" s="850"/>
    </row>
    <row r="11890" spans="85:87" x14ac:dyDescent="0.25">
      <c r="CG11890" s="768"/>
      <c r="CH11890" s="768"/>
      <c r="CI11890" s="850"/>
    </row>
    <row r="11891" spans="85:87" x14ac:dyDescent="0.25">
      <c r="CG11891" s="768"/>
      <c r="CH11891" s="768"/>
      <c r="CI11891" s="850"/>
    </row>
    <row r="11892" spans="85:87" x14ac:dyDescent="0.25">
      <c r="CG11892" s="768"/>
      <c r="CH11892" s="768"/>
      <c r="CI11892" s="850"/>
    </row>
    <row r="11893" spans="85:87" x14ac:dyDescent="0.25">
      <c r="CG11893" s="768"/>
      <c r="CH11893" s="768"/>
      <c r="CI11893" s="850"/>
    </row>
    <row r="11894" spans="85:87" x14ac:dyDescent="0.25">
      <c r="CG11894" s="768"/>
      <c r="CH11894" s="768"/>
      <c r="CI11894" s="850"/>
    </row>
    <row r="11895" spans="85:87" x14ac:dyDescent="0.25">
      <c r="CG11895" s="768"/>
      <c r="CH11895" s="768"/>
      <c r="CI11895" s="850"/>
    </row>
    <row r="11896" spans="85:87" x14ac:dyDescent="0.25">
      <c r="CG11896" s="768"/>
      <c r="CH11896" s="768"/>
      <c r="CI11896" s="850"/>
    </row>
    <row r="11897" spans="85:87" x14ac:dyDescent="0.25">
      <c r="CG11897" s="768"/>
      <c r="CH11897" s="768"/>
      <c r="CI11897" s="850"/>
    </row>
    <row r="11898" spans="85:87" x14ac:dyDescent="0.25">
      <c r="CG11898" s="768"/>
      <c r="CH11898" s="768"/>
      <c r="CI11898" s="850"/>
    </row>
    <row r="11899" spans="85:87" x14ac:dyDescent="0.25">
      <c r="CG11899" s="768"/>
      <c r="CH11899" s="768"/>
      <c r="CI11899" s="850"/>
    </row>
    <row r="11900" spans="85:87" x14ac:dyDescent="0.25">
      <c r="CG11900" s="768"/>
      <c r="CH11900" s="768"/>
      <c r="CI11900" s="850"/>
    </row>
    <row r="11901" spans="85:87" x14ac:dyDescent="0.25">
      <c r="CG11901" s="768"/>
      <c r="CH11901" s="768"/>
      <c r="CI11901" s="850"/>
    </row>
    <row r="11902" spans="85:87" x14ac:dyDescent="0.25">
      <c r="CG11902" s="768"/>
      <c r="CH11902" s="768"/>
      <c r="CI11902" s="850"/>
    </row>
    <row r="11903" spans="85:87" x14ac:dyDescent="0.25">
      <c r="CG11903" s="768"/>
      <c r="CH11903" s="768"/>
      <c r="CI11903" s="850"/>
    </row>
    <row r="11904" spans="85:87" x14ac:dyDescent="0.25">
      <c r="CG11904" s="768"/>
      <c r="CH11904" s="768"/>
      <c r="CI11904" s="850"/>
    </row>
    <row r="11905" spans="85:87" x14ac:dyDescent="0.25">
      <c r="CG11905" s="768"/>
      <c r="CH11905" s="768"/>
      <c r="CI11905" s="850"/>
    </row>
    <row r="11906" spans="85:87" x14ac:dyDescent="0.25">
      <c r="CG11906" s="768"/>
      <c r="CH11906" s="768"/>
      <c r="CI11906" s="850"/>
    </row>
    <row r="11907" spans="85:87" x14ac:dyDescent="0.25">
      <c r="CG11907" s="768"/>
      <c r="CH11907" s="768"/>
      <c r="CI11907" s="850"/>
    </row>
    <row r="11908" spans="85:87" x14ac:dyDescent="0.25">
      <c r="CG11908" s="768"/>
      <c r="CH11908" s="768"/>
      <c r="CI11908" s="850"/>
    </row>
    <row r="11909" spans="85:87" x14ac:dyDescent="0.25">
      <c r="CG11909" s="768"/>
      <c r="CH11909" s="768"/>
      <c r="CI11909" s="850"/>
    </row>
    <row r="11910" spans="85:87" x14ac:dyDescent="0.25">
      <c r="CG11910" s="768"/>
      <c r="CH11910" s="768"/>
      <c r="CI11910" s="850"/>
    </row>
    <row r="11911" spans="85:87" x14ac:dyDescent="0.25">
      <c r="CG11911" s="768"/>
      <c r="CH11911" s="768"/>
      <c r="CI11911" s="850"/>
    </row>
    <row r="11912" spans="85:87" x14ac:dyDescent="0.25">
      <c r="CG11912" s="768"/>
      <c r="CH11912" s="768"/>
      <c r="CI11912" s="850"/>
    </row>
    <row r="11913" spans="85:87" x14ac:dyDescent="0.25">
      <c r="CG11913" s="768"/>
      <c r="CH11913" s="768"/>
      <c r="CI11913" s="850"/>
    </row>
    <row r="11914" spans="85:87" x14ac:dyDescent="0.25">
      <c r="CG11914" s="768"/>
      <c r="CH11914" s="768"/>
      <c r="CI11914" s="850"/>
    </row>
    <row r="11915" spans="85:87" x14ac:dyDescent="0.25">
      <c r="CG11915" s="768"/>
      <c r="CH11915" s="768"/>
      <c r="CI11915" s="850"/>
    </row>
    <row r="11916" spans="85:87" x14ac:dyDescent="0.25">
      <c r="CG11916" s="768"/>
      <c r="CH11916" s="768"/>
      <c r="CI11916" s="850"/>
    </row>
    <row r="11917" spans="85:87" x14ac:dyDescent="0.25">
      <c r="CG11917" s="768"/>
      <c r="CH11917" s="768"/>
      <c r="CI11917" s="850"/>
    </row>
    <row r="11918" spans="85:87" x14ac:dyDescent="0.25">
      <c r="CG11918" s="768"/>
      <c r="CH11918" s="768"/>
      <c r="CI11918" s="850"/>
    </row>
    <row r="11919" spans="85:87" x14ac:dyDescent="0.25">
      <c r="CG11919" s="768"/>
      <c r="CH11919" s="768"/>
      <c r="CI11919" s="850"/>
    </row>
    <row r="11920" spans="85:87" x14ac:dyDescent="0.25">
      <c r="CG11920" s="768"/>
      <c r="CH11920" s="768"/>
      <c r="CI11920" s="850"/>
    </row>
    <row r="11921" spans="85:87" x14ac:dyDescent="0.25">
      <c r="CG11921" s="768"/>
      <c r="CH11921" s="768"/>
      <c r="CI11921" s="850"/>
    </row>
    <row r="11922" spans="85:87" x14ac:dyDescent="0.25">
      <c r="CG11922" s="768"/>
      <c r="CH11922" s="768"/>
      <c r="CI11922" s="850"/>
    </row>
    <row r="11923" spans="85:87" x14ac:dyDescent="0.25">
      <c r="CG11923" s="768"/>
      <c r="CH11923" s="768"/>
      <c r="CI11923" s="850"/>
    </row>
    <row r="11924" spans="85:87" x14ac:dyDescent="0.25">
      <c r="CG11924" s="768"/>
      <c r="CH11924" s="768"/>
      <c r="CI11924" s="850"/>
    </row>
    <row r="11925" spans="85:87" x14ac:dyDescent="0.25">
      <c r="CG11925" s="768"/>
      <c r="CH11925" s="768"/>
      <c r="CI11925" s="850"/>
    </row>
    <row r="11926" spans="85:87" x14ac:dyDescent="0.25">
      <c r="CG11926" s="768"/>
      <c r="CH11926" s="768"/>
      <c r="CI11926" s="850"/>
    </row>
    <row r="11927" spans="85:87" x14ac:dyDescent="0.25">
      <c r="CG11927" s="768"/>
      <c r="CH11927" s="768"/>
      <c r="CI11927" s="850"/>
    </row>
    <row r="11928" spans="85:87" x14ac:dyDescent="0.25">
      <c r="CG11928" s="768"/>
      <c r="CH11928" s="768"/>
      <c r="CI11928" s="850"/>
    </row>
    <row r="11929" spans="85:87" x14ac:dyDescent="0.25">
      <c r="CG11929" s="768"/>
      <c r="CH11929" s="768"/>
      <c r="CI11929" s="850"/>
    </row>
    <row r="11930" spans="85:87" x14ac:dyDescent="0.25">
      <c r="CG11930" s="768"/>
      <c r="CH11930" s="768"/>
      <c r="CI11930" s="850"/>
    </row>
    <row r="11931" spans="85:87" x14ac:dyDescent="0.25">
      <c r="CG11931" s="768"/>
      <c r="CH11931" s="768"/>
      <c r="CI11931" s="850"/>
    </row>
    <row r="11932" spans="85:87" x14ac:dyDescent="0.25">
      <c r="CG11932" s="768"/>
      <c r="CH11932" s="768"/>
      <c r="CI11932" s="850"/>
    </row>
    <row r="11933" spans="85:87" x14ac:dyDescent="0.25">
      <c r="CG11933" s="768"/>
      <c r="CH11933" s="768"/>
      <c r="CI11933" s="850"/>
    </row>
    <row r="11934" spans="85:87" x14ac:dyDescent="0.25">
      <c r="CG11934" s="768"/>
      <c r="CH11934" s="768"/>
      <c r="CI11934" s="850"/>
    </row>
    <row r="11935" spans="85:87" x14ac:dyDescent="0.25">
      <c r="CG11935" s="768"/>
      <c r="CH11935" s="768"/>
      <c r="CI11935" s="850"/>
    </row>
    <row r="11936" spans="85:87" x14ac:dyDescent="0.25">
      <c r="CG11936" s="768"/>
      <c r="CH11936" s="768"/>
      <c r="CI11936" s="850"/>
    </row>
    <row r="11937" spans="85:87" x14ac:dyDescent="0.25">
      <c r="CG11937" s="768"/>
      <c r="CH11937" s="768"/>
      <c r="CI11937" s="850"/>
    </row>
    <row r="11938" spans="85:87" x14ac:dyDescent="0.25">
      <c r="CG11938" s="768"/>
      <c r="CH11938" s="768"/>
      <c r="CI11938" s="850"/>
    </row>
    <row r="11939" spans="85:87" x14ac:dyDescent="0.25">
      <c r="CG11939" s="768"/>
      <c r="CH11939" s="768"/>
      <c r="CI11939" s="850"/>
    </row>
    <row r="11940" spans="85:87" x14ac:dyDescent="0.25">
      <c r="CG11940" s="768"/>
      <c r="CH11940" s="768"/>
      <c r="CI11940" s="850"/>
    </row>
    <row r="11941" spans="85:87" x14ac:dyDescent="0.25">
      <c r="CG11941" s="768"/>
      <c r="CH11941" s="768"/>
      <c r="CI11941" s="850"/>
    </row>
    <row r="11942" spans="85:87" x14ac:dyDescent="0.25">
      <c r="CG11942" s="768"/>
      <c r="CH11942" s="768"/>
      <c r="CI11942" s="850"/>
    </row>
    <row r="11943" spans="85:87" x14ac:dyDescent="0.25">
      <c r="CG11943" s="768"/>
      <c r="CH11943" s="768"/>
      <c r="CI11943" s="850"/>
    </row>
    <row r="11944" spans="85:87" x14ac:dyDescent="0.25">
      <c r="CG11944" s="768"/>
      <c r="CH11944" s="768"/>
      <c r="CI11944" s="850"/>
    </row>
    <row r="11945" spans="85:87" x14ac:dyDescent="0.25">
      <c r="CG11945" s="768"/>
      <c r="CH11945" s="768"/>
      <c r="CI11945" s="850"/>
    </row>
    <row r="11946" spans="85:87" x14ac:dyDescent="0.25">
      <c r="CG11946" s="768"/>
      <c r="CH11946" s="768"/>
      <c r="CI11946" s="850"/>
    </row>
    <row r="11947" spans="85:87" x14ac:dyDescent="0.25">
      <c r="CG11947" s="768"/>
      <c r="CH11947" s="768"/>
      <c r="CI11947" s="850"/>
    </row>
    <row r="11948" spans="85:87" x14ac:dyDescent="0.25">
      <c r="CG11948" s="768"/>
      <c r="CH11948" s="768"/>
      <c r="CI11948" s="850"/>
    </row>
    <row r="11949" spans="85:87" x14ac:dyDescent="0.25">
      <c r="CG11949" s="768"/>
      <c r="CH11949" s="768"/>
      <c r="CI11949" s="850"/>
    </row>
    <row r="11950" spans="85:87" x14ac:dyDescent="0.25">
      <c r="CG11950" s="768"/>
      <c r="CH11950" s="768"/>
      <c r="CI11950" s="850"/>
    </row>
    <row r="11951" spans="85:87" x14ac:dyDescent="0.25">
      <c r="CG11951" s="768"/>
      <c r="CH11951" s="768"/>
      <c r="CI11951" s="850"/>
    </row>
    <row r="11952" spans="85:87" x14ac:dyDescent="0.25">
      <c r="CG11952" s="768"/>
      <c r="CH11952" s="768"/>
      <c r="CI11952" s="850"/>
    </row>
    <row r="11953" spans="85:87" x14ac:dyDescent="0.25">
      <c r="CG11953" s="768"/>
      <c r="CH11953" s="768"/>
      <c r="CI11953" s="850"/>
    </row>
    <row r="11954" spans="85:87" x14ac:dyDescent="0.25">
      <c r="CG11954" s="768"/>
      <c r="CH11954" s="768"/>
      <c r="CI11954" s="850"/>
    </row>
    <row r="11955" spans="85:87" x14ac:dyDescent="0.25">
      <c r="CG11955" s="768"/>
      <c r="CH11955" s="768"/>
      <c r="CI11955" s="850"/>
    </row>
    <row r="11956" spans="85:87" x14ac:dyDescent="0.25">
      <c r="CG11956" s="768"/>
      <c r="CH11956" s="768"/>
      <c r="CI11956" s="850"/>
    </row>
    <row r="11957" spans="85:87" x14ac:dyDescent="0.25">
      <c r="CG11957" s="768"/>
      <c r="CH11957" s="768"/>
      <c r="CI11957" s="850"/>
    </row>
    <row r="11958" spans="85:87" x14ac:dyDescent="0.25">
      <c r="CG11958" s="768"/>
      <c r="CH11958" s="768"/>
      <c r="CI11958" s="850"/>
    </row>
    <row r="11959" spans="85:87" x14ac:dyDescent="0.25">
      <c r="CG11959" s="768"/>
      <c r="CH11959" s="768"/>
      <c r="CI11959" s="850"/>
    </row>
    <row r="11960" spans="85:87" x14ac:dyDescent="0.25">
      <c r="CG11960" s="768"/>
      <c r="CH11960" s="768"/>
      <c r="CI11960" s="850"/>
    </row>
    <row r="11961" spans="85:87" x14ac:dyDescent="0.25">
      <c r="CG11961" s="768"/>
      <c r="CH11961" s="768"/>
      <c r="CI11961" s="850"/>
    </row>
    <row r="11962" spans="85:87" x14ac:dyDescent="0.25">
      <c r="CG11962" s="768"/>
      <c r="CH11962" s="768"/>
      <c r="CI11962" s="850"/>
    </row>
    <row r="11963" spans="85:87" x14ac:dyDescent="0.25">
      <c r="CG11963" s="768"/>
      <c r="CH11963" s="768"/>
      <c r="CI11963" s="850"/>
    </row>
    <row r="11964" spans="85:87" x14ac:dyDescent="0.25">
      <c r="CG11964" s="768"/>
      <c r="CH11964" s="768"/>
      <c r="CI11964" s="850"/>
    </row>
    <row r="11965" spans="85:87" x14ac:dyDescent="0.25">
      <c r="CG11965" s="768"/>
      <c r="CH11965" s="768"/>
      <c r="CI11965" s="850"/>
    </row>
    <row r="11966" spans="85:87" x14ac:dyDescent="0.25">
      <c r="CG11966" s="768"/>
      <c r="CH11966" s="768"/>
      <c r="CI11966" s="850"/>
    </row>
    <row r="11967" spans="85:87" x14ac:dyDescent="0.25">
      <c r="CG11967" s="768"/>
      <c r="CH11967" s="768"/>
      <c r="CI11967" s="850"/>
    </row>
    <row r="11968" spans="85:87" x14ac:dyDescent="0.25">
      <c r="CG11968" s="768"/>
      <c r="CH11968" s="768"/>
      <c r="CI11968" s="850"/>
    </row>
    <row r="11969" spans="85:87" x14ac:dyDescent="0.25">
      <c r="CG11969" s="768"/>
      <c r="CH11969" s="768"/>
      <c r="CI11969" s="850"/>
    </row>
    <row r="11970" spans="85:87" x14ac:dyDescent="0.25">
      <c r="CG11970" s="768"/>
      <c r="CH11970" s="768"/>
      <c r="CI11970" s="850"/>
    </row>
    <row r="11971" spans="85:87" x14ac:dyDescent="0.25">
      <c r="CG11971" s="768"/>
      <c r="CH11971" s="768"/>
      <c r="CI11971" s="850"/>
    </row>
    <row r="11972" spans="85:87" x14ac:dyDescent="0.25">
      <c r="CG11972" s="768"/>
      <c r="CH11972" s="768"/>
      <c r="CI11972" s="850"/>
    </row>
    <row r="11973" spans="85:87" x14ac:dyDescent="0.25">
      <c r="CG11973" s="768"/>
      <c r="CH11973" s="768"/>
      <c r="CI11973" s="850"/>
    </row>
    <row r="11974" spans="85:87" x14ac:dyDescent="0.25">
      <c r="CG11974" s="768"/>
      <c r="CH11974" s="768"/>
      <c r="CI11974" s="850"/>
    </row>
    <row r="11975" spans="85:87" x14ac:dyDescent="0.25">
      <c r="CG11975" s="768"/>
      <c r="CH11975" s="768"/>
      <c r="CI11975" s="850"/>
    </row>
    <row r="11976" spans="85:87" x14ac:dyDescent="0.25">
      <c r="CG11976" s="768"/>
      <c r="CH11976" s="768"/>
      <c r="CI11976" s="850"/>
    </row>
    <row r="11977" spans="85:87" x14ac:dyDescent="0.25">
      <c r="CG11977" s="768"/>
      <c r="CH11977" s="768"/>
      <c r="CI11977" s="850"/>
    </row>
    <row r="11978" spans="85:87" x14ac:dyDescent="0.25">
      <c r="CG11978" s="768"/>
      <c r="CH11978" s="768"/>
      <c r="CI11978" s="850"/>
    </row>
    <row r="11979" spans="85:87" x14ac:dyDescent="0.25">
      <c r="CG11979" s="768"/>
      <c r="CH11979" s="768"/>
      <c r="CI11979" s="850"/>
    </row>
    <row r="11980" spans="85:87" x14ac:dyDescent="0.25">
      <c r="CG11980" s="768"/>
      <c r="CH11980" s="768"/>
      <c r="CI11980" s="850"/>
    </row>
    <row r="11981" spans="85:87" x14ac:dyDescent="0.25">
      <c r="CG11981" s="768"/>
      <c r="CH11981" s="768"/>
      <c r="CI11981" s="850"/>
    </row>
    <row r="11982" spans="85:87" x14ac:dyDescent="0.25">
      <c r="CG11982" s="768"/>
      <c r="CH11982" s="768"/>
      <c r="CI11982" s="850"/>
    </row>
    <row r="11983" spans="85:87" x14ac:dyDescent="0.25">
      <c r="CG11983" s="768"/>
      <c r="CH11983" s="768"/>
      <c r="CI11983" s="850"/>
    </row>
    <row r="11984" spans="85:87" x14ac:dyDescent="0.25">
      <c r="CG11984" s="768"/>
      <c r="CH11984" s="768"/>
      <c r="CI11984" s="850"/>
    </row>
    <row r="11985" spans="85:87" x14ac:dyDescent="0.25">
      <c r="CG11985" s="768"/>
      <c r="CH11985" s="768"/>
      <c r="CI11985" s="850"/>
    </row>
    <row r="11986" spans="85:87" x14ac:dyDescent="0.25">
      <c r="CG11986" s="768"/>
      <c r="CH11986" s="768"/>
      <c r="CI11986" s="850"/>
    </row>
    <row r="11987" spans="85:87" x14ac:dyDescent="0.25">
      <c r="CG11987" s="768"/>
      <c r="CH11987" s="768"/>
      <c r="CI11987" s="850"/>
    </row>
    <row r="11988" spans="85:87" x14ac:dyDescent="0.25">
      <c r="CG11988" s="768"/>
      <c r="CH11988" s="768"/>
      <c r="CI11988" s="850"/>
    </row>
    <row r="11989" spans="85:87" x14ac:dyDescent="0.25">
      <c r="CG11989" s="768"/>
      <c r="CH11989" s="768"/>
      <c r="CI11989" s="850"/>
    </row>
    <row r="11990" spans="85:87" x14ac:dyDescent="0.25">
      <c r="CG11990" s="768"/>
      <c r="CH11990" s="768"/>
      <c r="CI11990" s="850"/>
    </row>
    <row r="11991" spans="85:87" x14ac:dyDescent="0.25">
      <c r="CG11991" s="768"/>
      <c r="CH11991" s="768"/>
      <c r="CI11991" s="850"/>
    </row>
    <row r="11992" spans="85:87" x14ac:dyDescent="0.25">
      <c r="CG11992" s="768"/>
      <c r="CH11992" s="768"/>
      <c r="CI11992" s="850"/>
    </row>
    <row r="11993" spans="85:87" x14ac:dyDescent="0.25">
      <c r="CG11993" s="768"/>
      <c r="CH11993" s="768"/>
      <c r="CI11993" s="850"/>
    </row>
    <row r="11994" spans="85:87" x14ac:dyDescent="0.25">
      <c r="CG11994" s="768"/>
      <c r="CH11994" s="768"/>
      <c r="CI11994" s="850"/>
    </row>
    <row r="11995" spans="85:87" x14ac:dyDescent="0.25">
      <c r="CG11995" s="768"/>
      <c r="CH11995" s="768"/>
      <c r="CI11995" s="850"/>
    </row>
    <row r="11996" spans="85:87" x14ac:dyDescent="0.25">
      <c r="CG11996" s="768"/>
      <c r="CH11996" s="768"/>
      <c r="CI11996" s="850"/>
    </row>
    <row r="11997" spans="85:87" x14ac:dyDescent="0.25">
      <c r="CG11997" s="768"/>
      <c r="CH11997" s="768"/>
      <c r="CI11997" s="850"/>
    </row>
    <row r="11998" spans="85:87" x14ac:dyDescent="0.25">
      <c r="CG11998" s="768"/>
      <c r="CH11998" s="768"/>
      <c r="CI11998" s="850"/>
    </row>
    <row r="11999" spans="85:87" x14ac:dyDescent="0.25">
      <c r="CG11999" s="768"/>
      <c r="CH11999" s="768"/>
      <c r="CI11999" s="850"/>
    </row>
    <row r="12000" spans="85:87" x14ac:dyDescent="0.25">
      <c r="CG12000" s="768"/>
      <c r="CH12000" s="768"/>
      <c r="CI12000" s="850"/>
    </row>
    <row r="12001" spans="85:87" x14ac:dyDescent="0.25">
      <c r="CG12001" s="768"/>
      <c r="CH12001" s="768"/>
      <c r="CI12001" s="850"/>
    </row>
    <row r="12002" spans="85:87" x14ac:dyDescent="0.25">
      <c r="CG12002" s="768"/>
      <c r="CH12002" s="768"/>
      <c r="CI12002" s="850"/>
    </row>
    <row r="12003" spans="85:87" x14ac:dyDescent="0.25">
      <c r="CG12003" s="768"/>
      <c r="CH12003" s="768"/>
      <c r="CI12003" s="850"/>
    </row>
    <row r="12004" spans="85:87" x14ac:dyDescent="0.25">
      <c r="CG12004" s="768"/>
      <c r="CH12004" s="768"/>
      <c r="CI12004" s="850"/>
    </row>
    <row r="12005" spans="85:87" x14ac:dyDescent="0.25">
      <c r="CG12005" s="768"/>
      <c r="CH12005" s="768"/>
      <c r="CI12005" s="850"/>
    </row>
    <row r="12006" spans="85:87" x14ac:dyDescent="0.25">
      <c r="CG12006" s="768"/>
      <c r="CH12006" s="768"/>
      <c r="CI12006" s="850"/>
    </row>
    <row r="12007" spans="85:87" x14ac:dyDescent="0.25">
      <c r="CG12007" s="768"/>
      <c r="CH12007" s="768"/>
      <c r="CI12007" s="850"/>
    </row>
    <row r="12008" spans="85:87" x14ac:dyDescent="0.25">
      <c r="CG12008" s="768"/>
      <c r="CH12008" s="768"/>
      <c r="CI12008" s="850"/>
    </row>
    <row r="12009" spans="85:87" x14ac:dyDescent="0.25">
      <c r="CG12009" s="768"/>
      <c r="CH12009" s="768"/>
      <c r="CI12009" s="850"/>
    </row>
    <row r="12010" spans="85:87" x14ac:dyDescent="0.25">
      <c r="CG12010" s="768"/>
      <c r="CH12010" s="768"/>
      <c r="CI12010" s="850"/>
    </row>
    <row r="12011" spans="85:87" x14ac:dyDescent="0.25">
      <c r="CG12011" s="768"/>
      <c r="CH12011" s="768"/>
      <c r="CI12011" s="850"/>
    </row>
    <row r="12012" spans="85:87" x14ac:dyDescent="0.25">
      <c r="CG12012" s="768"/>
      <c r="CH12012" s="768"/>
      <c r="CI12012" s="850"/>
    </row>
    <row r="12013" spans="85:87" x14ac:dyDescent="0.25">
      <c r="CG12013" s="768"/>
      <c r="CH12013" s="768"/>
      <c r="CI12013" s="850"/>
    </row>
    <row r="12014" spans="85:87" x14ac:dyDescent="0.25">
      <c r="CG12014" s="768"/>
      <c r="CH12014" s="768"/>
      <c r="CI12014" s="850"/>
    </row>
    <row r="12015" spans="85:87" x14ac:dyDescent="0.25">
      <c r="CG12015" s="768"/>
      <c r="CH12015" s="768"/>
      <c r="CI12015" s="850"/>
    </row>
    <row r="12016" spans="85:87" x14ac:dyDescent="0.25">
      <c r="CG12016" s="768"/>
      <c r="CH12016" s="768"/>
      <c r="CI12016" s="850"/>
    </row>
    <row r="12017" spans="85:87" x14ac:dyDescent="0.25">
      <c r="CG12017" s="768"/>
      <c r="CH12017" s="768"/>
      <c r="CI12017" s="850"/>
    </row>
    <row r="12018" spans="85:87" x14ac:dyDescent="0.25">
      <c r="CG12018" s="768"/>
      <c r="CH12018" s="768"/>
      <c r="CI12018" s="850"/>
    </row>
    <row r="12019" spans="85:87" x14ac:dyDescent="0.25">
      <c r="CG12019" s="768"/>
      <c r="CH12019" s="768"/>
      <c r="CI12019" s="850"/>
    </row>
    <row r="12020" spans="85:87" x14ac:dyDescent="0.25">
      <c r="CG12020" s="768"/>
      <c r="CH12020" s="768"/>
      <c r="CI12020" s="850"/>
    </row>
    <row r="12021" spans="85:87" x14ac:dyDescent="0.25">
      <c r="CG12021" s="768"/>
      <c r="CH12021" s="768"/>
      <c r="CI12021" s="850"/>
    </row>
    <row r="12022" spans="85:87" x14ac:dyDescent="0.25">
      <c r="CG12022" s="768"/>
      <c r="CH12022" s="768"/>
      <c r="CI12022" s="850"/>
    </row>
    <row r="12023" spans="85:87" x14ac:dyDescent="0.25">
      <c r="CG12023" s="768"/>
      <c r="CH12023" s="768"/>
      <c r="CI12023" s="850"/>
    </row>
    <row r="12024" spans="85:87" x14ac:dyDescent="0.25">
      <c r="CG12024" s="768"/>
      <c r="CH12024" s="768"/>
      <c r="CI12024" s="850"/>
    </row>
    <row r="12025" spans="85:87" x14ac:dyDescent="0.25">
      <c r="CG12025" s="768"/>
      <c r="CH12025" s="768"/>
      <c r="CI12025" s="850"/>
    </row>
    <row r="12026" spans="85:87" x14ac:dyDescent="0.25">
      <c r="CG12026" s="768"/>
      <c r="CH12026" s="768"/>
      <c r="CI12026" s="850"/>
    </row>
    <row r="12027" spans="85:87" x14ac:dyDescent="0.25">
      <c r="CG12027" s="768"/>
      <c r="CH12027" s="768"/>
      <c r="CI12027" s="850"/>
    </row>
    <row r="12028" spans="85:87" x14ac:dyDescent="0.25">
      <c r="CG12028" s="768"/>
      <c r="CH12028" s="768"/>
      <c r="CI12028" s="850"/>
    </row>
    <row r="12029" spans="85:87" x14ac:dyDescent="0.25">
      <c r="CG12029" s="768"/>
      <c r="CH12029" s="768"/>
      <c r="CI12029" s="850"/>
    </row>
    <row r="12030" spans="85:87" x14ac:dyDescent="0.25">
      <c r="CG12030" s="768"/>
      <c r="CH12030" s="768"/>
      <c r="CI12030" s="850"/>
    </row>
    <row r="12031" spans="85:87" x14ac:dyDescent="0.25">
      <c r="CG12031" s="768"/>
      <c r="CH12031" s="768"/>
      <c r="CI12031" s="850"/>
    </row>
    <row r="12032" spans="85:87" x14ac:dyDescent="0.25">
      <c r="CG12032" s="768"/>
      <c r="CH12032" s="768"/>
      <c r="CI12032" s="850"/>
    </row>
    <row r="12033" spans="85:87" x14ac:dyDescent="0.25">
      <c r="CG12033" s="768"/>
      <c r="CH12033" s="768"/>
      <c r="CI12033" s="850"/>
    </row>
    <row r="12034" spans="85:87" x14ac:dyDescent="0.25">
      <c r="CG12034" s="768"/>
      <c r="CH12034" s="768"/>
      <c r="CI12034" s="850"/>
    </row>
    <row r="12035" spans="85:87" x14ac:dyDescent="0.25">
      <c r="CG12035" s="768"/>
      <c r="CH12035" s="768"/>
      <c r="CI12035" s="850"/>
    </row>
    <row r="12036" spans="85:87" x14ac:dyDescent="0.25">
      <c r="CG12036" s="768"/>
      <c r="CH12036" s="768"/>
      <c r="CI12036" s="850"/>
    </row>
    <row r="12037" spans="85:87" x14ac:dyDescent="0.25">
      <c r="CG12037" s="768"/>
      <c r="CH12037" s="768"/>
      <c r="CI12037" s="850"/>
    </row>
    <row r="12038" spans="85:87" x14ac:dyDescent="0.25">
      <c r="CG12038" s="768"/>
      <c r="CH12038" s="768"/>
      <c r="CI12038" s="850"/>
    </row>
    <row r="12039" spans="85:87" x14ac:dyDescent="0.25">
      <c r="CG12039" s="768"/>
      <c r="CH12039" s="768"/>
      <c r="CI12039" s="850"/>
    </row>
    <row r="12040" spans="85:87" x14ac:dyDescent="0.25">
      <c r="CG12040" s="768"/>
      <c r="CH12040" s="768"/>
      <c r="CI12040" s="850"/>
    </row>
    <row r="12041" spans="85:87" x14ac:dyDescent="0.25">
      <c r="CG12041" s="768"/>
      <c r="CH12041" s="768"/>
      <c r="CI12041" s="850"/>
    </row>
    <row r="12042" spans="85:87" x14ac:dyDescent="0.25">
      <c r="CG12042" s="768"/>
      <c r="CH12042" s="768"/>
      <c r="CI12042" s="850"/>
    </row>
    <row r="12043" spans="85:87" x14ac:dyDescent="0.25">
      <c r="CG12043" s="768"/>
      <c r="CH12043" s="768"/>
      <c r="CI12043" s="850"/>
    </row>
    <row r="12044" spans="85:87" x14ac:dyDescent="0.25">
      <c r="CG12044" s="768"/>
      <c r="CH12044" s="768"/>
      <c r="CI12044" s="850"/>
    </row>
    <row r="12045" spans="85:87" x14ac:dyDescent="0.25">
      <c r="CG12045" s="768"/>
      <c r="CH12045" s="768"/>
      <c r="CI12045" s="850"/>
    </row>
    <row r="12046" spans="85:87" x14ac:dyDescent="0.25">
      <c r="CG12046" s="768"/>
      <c r="CH12046" s="768"/>
      <c r="CI12046" s="850"/>
    </row>
    <row r="12047" spans="85:87" x14ac:dyDescent="0.25">
      <c r="CG12047" s="768"/>
      <c r="CH12047" s="768"/>
      <c r="CI12047" s="850"/>
    </row>
    <row r="12048" spans="85:87" x14ac:dyDescent="0.25">
      <c r="CG12048" s="768"/>
      <c r="CH12048" s="768"/>
      <c r="CI12048" s="850"/>
    </row>
    <row r="12049" spans="85:87" x14ac:dyDescent="0.25">
      <c r="CG12049" s="768"/>
      <c r="CH12049" s="768"/>
      <c r="CI12049" s="850"/>
    </row>
    <row r="12050" spans="85:87" x14ac:dyDescent="0.25">
      <c r="CG12050" s="768"/>
      <c r="CH12050" s="768"/>
      <c r="CI12050" s="850"/>
    </row>
    <row r="12051" spans="85:87" x14ac:dyDescent="0.25">
      <c r="CG12051" s="768"/>
      <c r="CH12051" s="768"/>
      <c r="CI12051" s="850"/>
    </row>
    <row r="12052" spans="85:87" x14ac:dyDescent="0.25">
      <c r="CG12052" s="768"/>
      <c r="CH12052" s="768"/>
      <c r="CI12052" s="850"/>
    </row>
    <row r="12053" spans="85:87" x14ac:dyDescent="0.25">
      <c r="CG12053" s="768"/>
      <c r="CH12053" s="768"/>
      <c r="CI12053" s="850"/>
    </row>
    <row r="12054" spans="85:87" x14ac:dyDescent="0.25">
      <c r="CG12054" s="768"/>
      <c r="CH12054" s="768"/>
      <c r="CI12054" s="850"/>
    </row>
    <row r="12055" spans="85:87" x14ac:dyDescent="0.25">
      <c r="CG12055" s="768"/>
      <c r="CH12055" s="768"/>
      <c r="CI12055" s="850"/>
    </row>
    <row r="12056" spans="85:87" x14ac:dyDescent="0.25">
      <c r="CG12056" s="768"/>
      <c r="CH12056" s="768"/>
      <c r="CI12056" s="850"/>
    </row>
    <row r="12057" spans="85:87" x14ac:dyDescent="0.25">
      <c r="CG12057" s="768"/>
      <c r="CH12057" s="768"/>
      <c r="CI12057" s="850"/>
    </row>
    <row r="12058" spans="85:87" x14ac:dyDescent="0.25">
      <c r="CG12058" s="768"/>
      <c r="CH12058" s="768"/>
      <c r="CI12058" s="850"/>
    </row>
    <row r="12059" spans="85:87" x14ac:dyDescent="0.25">
      <c r="CG12059" s="768"/>
      <c r="CH12059" s="768"/>
      <c r="CI12059" s="850"/>
    </row>
    <row r="12060" spans="85:87" x14ac:dyDescent="0.25">
      <c r="CG12060" s="768"/>
      <c r="CH12060" s="768"/>
      <c r="CI12060" s="850"/>
    </row>
    <row r="12061" spans="85:87" x14ac:dyDescent="0.25">
      <c r="CG12061" s="768"/>
      <c r="CH12061" s="768"/>
      <c r="CI12061" s="850"/>
    </row>
    <row r="12062" spans="85:87" x14ac:dyDescent="0.25">
      <c r="CG12062" s="768"/>
      <c r="CH12062" s="768"/>
      <c r="CI12062" s="850"/>
    </row>
    <row r="12063" spans="85:87" x14ac:dyDescent="0.25">
      <c r="CG12063" s="768"/>
      <c r="CH12063" s="768"/>
      <c r="CI12063" s="850"/>
    </row>
    <row r="12064" spans="85:87" x14ac:dyDescent="0.25">
      <c r="CG12064" s="768"/>
      <c r="CH12064" s="768"/>
      <c r="CI12064" s="850"/>
    </row>
    <row r="12065" spans="85:87" x14ac:dyDescent="0.25">
      <c r="CG12065" s="768"/>
      <c r="CH12065" s="768"/>
      <c r="CI12065" s="850"/>
    </row>
    <row r="12066" spans="85:87" x14ac:dyDescent="0.25">
      <c r="CG12066" s="768"/>
      <c r="CH12066" s="768"/>
      <c r="CI12066" s="850"/>
    </row>
    <row r="12067" spans="85:87" x14ac:dyDescent="0.25">
      <c r="CG12067" s="768"/>
      <c r="CH12067" s="768"/>
      <c r="CI12067" s="850"/>
    </row>
    <row r="12068" spans="85:87" x14ac:dyDescent="0.25">
      <c r="CG12068" s="768"/>
      <c r="CH12068" s="768"/>
      <c r="CI12068" s="850"/>
    </row>
    <row r="12069" spans="85:87" x14ac:dyDescent="0.25">
      <c r="CG12069" s="768"/>
      <c r="CH12069" s="768"/>
      <c r="CI12069" s="850"/>
    </row>
    <row r="12070" spans="85:87" x14ac:dyDescent="0.25">
      <c r="CG12070" s="768"/>
      <c r="CH12070" s="768"/>
      <c r="CI12070" s="850"/>
    </row>
    <row r="12071" spans="85:87" x14ac:dyDescent="0.25">
      <c r="CG12071" s="768"/>
      <c r="CH12071" s="768"/>
      <c r="CI12071" s="850"/>
    </row>
    <row r="12072" spans="85:87" x14ac:dyDescent="0.25">
      <c r="CG12072" s="768"/>
      <c r="CH12072" s="768"/>
      <c r="CI12072" s="850"/>
    </row>
    <row r="12073" spans="85:87" x14ac:dyDescent="0.25">
      <c r="CG12073" s="768"/>
      <c r="CH12073" s="768"/>
      <c r="CI12073" s="850"/>
    </row>
    <row r="12074" spans="85:87" x14ac:dyDescent="0.25">
      <c r="CG12074" s="768"/>
      <c r="CH12074" s="768"/>
      <c r="CI12074" s="850"/>
    </row>
    <row r="12075" spans="85:87" x14ac:dyDescent="0.25">
      <c r="CG12075" s="768"/>
      <c r="CH12075" s="768"/>
      <c r="CI12075" s="850"/>
    </row>
    <row r="12076" spans="85:87" x14ac:dyDescent="0.25">
      <c r="CG12076" s="768"/>
      <c r="CH12076" s="768"/>
      <c r="CI12076" s="850"/>
    </row>
    <row r="12077" spans="85:87" x14ac:dyDescent="0.25">
      <c r="CG12077" s="768"/>
      <c r="CH12077" s="768"/>
      <c r="CI12077" s="850"/>
    </row>
    <row r="12078" spans="85:87" x14ac:dyDescent="0.25">
      <c r="CG12078" s="768"/>
      <c r="CH12078" s="768"/>
      <c r="CI12078" s="850"/>
    </row>
    <row r="12079" spans="85:87" x14ac:dyDescent="0.25">
      <c r="CG12079" s="768"/>
      <c r="CH12079" s="768"/>
      <c r="CI12079" s="850"/>
    </row>
    <row r="12080" spans="85:87" x14ac:dyDescent="0.25">
      <c r="CG12080" s="768"/>
      <c r="CH12080" s="768"/>
      <c r="CI12080" s="850"/>
    </row>
    <row r="12081" spans="85:87" x14ac:dyDescent="0.25">
      <c r="CG12081" s="768"/>
      <c r="CH12081" s="768"/>
      <c r="CI12081" s="850"/>
    </row>
    <row r="12082" spans="85:87" x14ac:dyDescent="0.25">
      <c r="CG12082" s="768"/>
      <c r="CH12082" s="768"/>
      <c r="CI12082" s="850"/>
    </row>
    <row r="12083" spans="85:87" x14ac:dyDescent="0.25">
      <c r="CG12083" s="768"/>
      <c r="CH12083" s="768"/>
      <c r="CI12083" s="850"/>
    </row>
    <row r="12084" spans="85:87" x14ac:dyDescent="0.25">
      <c r="CG12084" s="768"/>
      <c r="CH12084" s="768"/>
      <c r="CI12084" s="850"/>
    </row>
    <row r="12085" spans="85:87" x14ac:dyDescent="0.25">
      <c r="CG12085" s="768"/>
      <c r="CH12085" s="768"/>
      <c r="CI12085" s="850"/>
    </row>
    <row r="12086" spans="85:87" x14ac:dyDescent="0.25">
      <c r="CG12086" s="768"/>
      <c r="CH12086" s="768"/>
      <c r="CI12086" s="850"/>
    </row>
    <row r="12087" spans="85:87" x14ac:dyDescent="0.25">
      <c r="CG12087" s="768"/>
      <c r="CH12087" s="768"/>
      <c r="CI12087" s="850"/>
    </row>
    <row r="12088" spans="85:87" x14ac:dyDescent="0.25">
      <c r="CG12088" s="768"/>
      <c r="CH12088" s="768"/>
      <c r="CI12088" s="850"/>
    </row>
    <row r="12089" spans="85:87" x14ac:dyDescent="0.25">
      <c r="CG12089" s="768"/>
      <c r="CH12089" s="768"/>
      <c r="CI12089" s="850"/>
    </row>
    <row r="12090" spans="85:87" x14ac:dyDescent="0.25">
      <c r="CG12090" s="768"/>
      <c r="CH12090" s="768"/>
      <c r="CI12090" s="850"/>
    </row>
    <row r="12091" spans="85:87" x14ac:dyDescent="0.25">
      <c r="CG12091" s="768"/>
      <c r="CH12091" s="768"/>
      <c r="CI12091" s="850"/>
    </row>
    <row r="12092" spans="85:87" x14ac:dyDescent="0.25">
      <c r="CG12092" s="768"/>
      <c r="CH12092" s="768"/>
      <c r="CI12092" s="850"/>
    </row>
    <row r="12093" spans="85:87" x14ac:dyDescent="0.25">
      <c r="CG12093" s="768"/>
      <c r="CH12093" s="768"/>
      <c r="CI12093" s="850"/>
    </row>
    <row r="12094" spans="85:87" x14ac:dyDescent="0.25">
      <c r="CG12094" s="768"/>
      <c r="CH12094" s="768"/>
      <c r="CI12094" s="850"/>
    </row>
    <row r="12095" spans="85:87" x14ac:dyDescent="0.25">
      <c r="CG12095" s="768"/>
      <c r="CH12095" s="768"/>
      <c r="CI12095" s="850"/>
    </row>
    <row r="12096" spans="85:87" x14ac:dyDescent="0.25">
      <c r="CG12096" s="768"/>
      <c r="CH12096" s="768"/>
      <c r="CI12096" s="850"/>
    </row>
    <row r="12097" spans="85:87" x14ac:dyDescent="0.25">
      <c r="CG12097" s="768"/>
      <c r="CH12097" s="768"/>
      <c r="CI12097" s="850"/>
    </row>
    <row r="12098" spans="85:87" x14ac:dyDescent="0.25">
      <c r="CG12098" s="768"/>
      <c r="CH12098" s="768"/>
      <c r="CI12098" s="850"/>
    </row>
    <row r="12099" spans="85:87" x14ac:dyDescent="0.25">
      <c r="CG12099" s="768"/>
      <c r="CH12099" s="768"/>
      <c r="CI12099" s="850"/>
    </row>
    <row r="12100" spans="85:87" x14ac:dyDescent="0.25">
      <c r="CG12100" s="768"/>
      <c r="CH12100" s="768"/>
      <c r="CI12100" s="850"/>
    </row>
    <row r="12101" spans="85:87" x14ac:dyDescent="0.25">
      <c r="CG12101" s="768"/>
      <c r="CH12101" s="768"/>
      <c r="CI12101" s="850"/>
    </row>
    <row r="12102" spans="85:87" x14ac:dyDescent="0.25">
      <c r="CG12102" s="768"/>
      <c r="CH12102" s="768"/>
      <c r="CI12102" s="850"/>
    </row>
    <row r="12103" spans="85:87" x14ac:dyDescent="0.25">
      <c r="CG12103" s="768"/>
      <c r="CH12103" s="768"/>
      <c r="CI12103" s="850"/>
    </row>
    <row r="12104" spans="85:87" x14ac:dyDescent="0.25">
      <c r="CG12104" s="768"/>
      <c r="CH12104" s="768"/>
      <c r="CI12104" s="850"/>
    </row>
    <row r="12105" spans="85:87" x14ac:dyDescent="0.25">
      <c r="CG12105" s="768"/>
      <c r="CH12105" s="768"/>
      <c r="CI12105" s="850"/>
    </row>
    <row r="12106" spans="85:87" x14ac:dyDescent="0.25">
      <c r="CG12106" s="768"/>
      <c r="CH12106" s="768"/>
      <c r="CI12106" s="850"/>
    </row>
    <row r="12107" spans="85:87" x14ac:dyDescent="0.25">
      <c r="CG12107" s="768"/>
      <c r="CH12107" s="768"/>
      <c r="CI12107" s="850"/>
    </row>
    <row r="12108" spans="85:87" x14ac:dyDescent="0.25">
      <c r="CG12108" s="768"/>
      <c r="CH12108" s="768"/>
      <c r="CI12108" s="850"/>
    </row>
    <row r="12109" spans="85:87" x14ac:dyDescent="0.25">
      <c r="CG12109" s="768"/>
      <c r="CH12109" s="768"/>
      <c r="CI12109" s="850"/>
    </row>
    <row r="12110" spans="85:87" x14ac:dyDescent="0.25">
      <c r="CG12110" s="768"/>
      <c r="CH12110" s="768"/>
      <c r="CI12110" s="850"/>
    </row>
    <row r="12111" spans="85:87" x14ac:dyDescent="0.25">
      <c r="CG12111" s="768"/>
      <c r="CH12111" s="768"/>
      <c r="CI12111" s="850"/>
    </row>
    <row r="12112" spans="85:87" x14ac:dyDescent="0.25">
      <c r="CG12112" s="768"/>
      <c r="CH12112" s="768"/>
      <c r="CI12112" s="850"/>
    </row>
    <row r="12113" spans="85:87" x14ac:dyDescent="0.25">
      <c r="CG12113" s="768"/>
      <c r="CH12113" s="768"/>
      <c r="CI12113" s="850"/>
    </row>
    <row r="12114" spans="85:87" x14ac:dyDescent="0.25">
      <c r="CG12114" s="768"/>
      <c r="CH12114" s="768"/>
      <c r="CI12114" s="850"/>
    </row>
    <row r="12115" spans="85:87" x14ac:dyDescent="0.25">
      <c r="CG12115" s="768"/>
      <c r="CH12115" s="768"/>
      <c r="CI12115" s="850"/>
    </row>
    <row r="12116" spans="85:87" x14ac:dyDescent="0.25">
      <c r="CG12116" s="768"/>
      <c r="CH12116" s="768"/>
      <c r="CI12116" s="850"/>
    </row>
    <row r="12117" spans="85:87" x14ac:dyDescent="0.25">
      <c r="CG12117" s="768"/>
      <c r="CH12117" s="768"/>
      <c r="CI12117" s="850"/>
    </row>
    <row r="12118" spans="85:87" x14ac:dyDescent="0.25">
      <c r="CG12118" s="768"/>
      <c r="CH12118" s="768"/>
      <c r="CI12118" s="850"/>
    </row>
    <row r="12119" spans="85:87" x14ac:dyDescent="0.25">
      <c r="CG12119" s="768"/>
      <c r="CH12119" s="768"/>
      <c r="CI12119" s="850"/>
    </row>
    <row r="12120" spans="85:87" x14ac:dyDescent="0.25">
      <c r="CG12120" s="768"/>
      <c r="CH12120" s="768"/>
      <c r="CI12120" s="850"/>
    </row>
    <row r="12121" spans="85:87" x14ac:dyDescent="0.25">
      <c r="CG12121" s="768"/>
      <c r="CH12121" s="768"/>
      <c r="CI12121" s="850"/>
    </row>
    <row r="12122" spans="85:87" x14ac:dyDescent="0.25">
      <c r="CG12122" s="768"/>
      <c r="CH12122" s="768"/>
      <c r="CI12122" s="850"/>
    </row>
    <row r="12123" spans="85:87" x14ac:dyDescent="0.25">
      <c r="CG12123" s="768"/>
      <c r="CH12123" s="768"/>
      <c r="CI12123" s="850"/>
    </row>
    <row r="12124" spans="85:87" x14ac:dyDescent="0.25">
      <c r="CG12124" s="768"/>
      <c r="CH12124" s="768"/>
      <c r="CI12124" s="850"/>
    </row>
    <row r="12125" spans="85:87" x14ac:dyDescent="0.25">
      <c r="CG12125" s="768"/>
      <c r="CH12125" s="768"/>
      <c r="CI12125" s="850"/>
    </row>
    <row r="12126" spans="85:87" x14ac:dyDescent="0.25">
      <c r="CG12126" s="768"/>
      <c r="CH12126" s="768"/>
      <c r="CI12126" s="850"/>
    </row>
    <row r="12127" spans="85:87" x14ac:dyDescent="0.25">
      <c r="CG12127" s="768"/>
      <c r="CH12127" s="768"/>
      <c r="CI12127" s="850"/>
    </row>
    <row r="12128" spans="85:87" x14ac:dyDescent="0.25">
      <c r="CG12128" s="768"/>
      <c r="CH12128" s="768"/>
      <c r="CI12128" s="850"/>
    </row>
    <row r="12129" spans="85:87" x14ac:dyDescent="0.25">
      <c r="CG12129" s="768"/>
      <c r="CH12129" s="768"/>
      <c r="CI12129" s="850"/>
    </row>
    <row r="12130" spans="85:87" x14ac:dyDescent="0.25">
      <c r="CG12130" s="768"/>
      <c r="CH12130" s="768"/>
      <c r="CI12130" s="850"/>
    </row>
    <row r="12131" spans="85:87" x14ac:dyDescent="0.25">
      <c r="CG12131" s="768"/>
      <c r="CH12131" s="768"/>
      <c r="CI12131" s="850"/>
    </row>
    <row r="12132" spans="85:87" x14ac:dyDescent="0.25">
      <c r="CG12132" s="768"/>
      <c r="CH12132" s="768"/>
      <c r="CI12132" s="850"/>
    </row>
    <row r="12133" spans="85:87" x14ac:dyDescent="0.25">
      <c r="CG12133" s="768"/>
      <c r="CH12133" s="768"/>
      <c r="CI12133" s="850"/>
    </row>
    <row r="12134" spans="85:87" x14ac:dyDescent="0.25">
      <c r="CG12134" s="768"/>
      <c r="CH12134" s="768"/>
      <c r="CI12134" s="850"/>
    </row>
    <row r="12135" spans="85:87" x14ac:dyDescent="0.25">
      <c r="CG12135" s="768"/>
      <c r="CH12135" s="768"/>
      <c r="CI12135" s="850"/>
    </row>
    <row r="12136" spans="85:87" x14ac:dyDescent="0.25">
      <c r="CG12136" s="768"/>
      <c r="CH12136" s="768"/>
      <c r="CI12136" s="850"/>
    </row>
    <row r="12137" spans="85:87" x14ac:dyDescent="0.25">
      <c r="CG12137" s="768"/>
      <c r="CH12137" s="768"/>
      <c r="CI12137" s="850"/>
    </row>
    <row r="12138" spans="85:87" x14ac:dyDescent="0.25">
      <c r="CG12138" s="768"/>
      <c r="CH12138" s="768"/>
      <c r="CI12138" s="850"/>
    </row>
    <row r="12139" spans="85:87" x14ac:dyDescent="0.25">
      <c r="CG12139" s="768"/>
      <c r="CH12139" s="768"/>
      <c r="CI12139" s="850"/>
    </row>
    <row r="12140" spans="85:87" x14ac:dyDescent="0.25">
      <c r="CG12140" s="768"/>
      <c r="CH12140" s="768"/>
      <c r="CI12140" s="850"/>
    </row>
    <row r="12141" spans="85:87" x14ac:dyDescent="0.25">
      <c r="CG12141" s="768"/>
      <c r="CH12141" s="768"/>
      <c r="CI12141" s="850"/>
    </row>
    <row r="12142" spans="85:87" x14ac:dyDescent="0.25">
      <c r="CG12142" s="768"/>
      <c r="CH12142" s="768"/>
      <c r="CI12142" s="850"/>
    </row>
    <row r="12143" spans="85:87" x14ac:dyDescent="0.25">
      <c r="CG12143" s="768"/>
      <c r="CH12143" s="768"/>
      <c r="CI12143" s="850"/>
    </row>
    <row r="12144" spans="85:87" x14ac:dyDescent="0.25">
      <c r="CG12144" s="768"/>
      <c r="CH12144" s="768"/>
      <c r="CI12144" s="850"/>
    </row>
    <row r="12145" spans="85:87" x14ac:dyDescent="0.25">
      <c r="CG12145" s="768"/>
      <c r="CH12145" s="768"/>
      <c r="CI12145" s="850"/>
    </row>
    <row r="12146" spans="85:87" x14ac:dyDescent="0.25">
      <c r="CG12146" s="768"/>
      <c r="CH12146" s="768"/>
      <c r="CI12146" s="850"/>
    </row>
    <row r="12147" spans="85:87" x14ac:dyDescent="0.25">
      <c r="CG12147" s="768"/>
      <c r="CH12147" s="768"/>
      <c r="CI12147" s="850"/>
    </row>
    <row r="12148" spans="85:87" x14ac:dyDescent="0.25">
      <c r="CG12148" s="768"/>
      <c r="CH12148" s="768"/>
      <c r="CI12148" s="850"/>
    </row>
    <row r="12149" spans="85:87" x14ac:dyDescent="0.25">
      <c r="CG12149" s="768"/>
      <c r="CH12149" s="768"/>
      <c r="CI12149" s="850"/>
    </row>
    <row r="12150" spans="85:87" x14ac:dyDescent="0.25">
      <c r="CG12150" s="768"/>
      <c r="CH12150" s="768"/>
      <c r="CI12150" s="850"/>
    </row>
    <row r="12151" spans="85:87" x14ac:dyDescent="0.25">
      <c r="CG12151" s="768"/>
      <c r="CH12151" s="768"/>
      <c r="CI12151" s="850"/>
    </row>
    <row r="12152" spans="85:87" x14ac:dyDescent="0.25">
      <c r="CG12152" s="768"/>
      <c r="CH12152" s="768"/>
      <c r="CI12152" s="850"/>
    </row>
    <row r="12153" spans="85:87" x14ac:dyDescent="0.25">
      <c r="CG12153" s="768"/>
      <c r="CH12153" s="768"/>
      <c r="CI12153" s="850"/>
    </row>
    <row r="12154" spans="85:87" x14ac:dyDescent="0.25">
      <c r="CG12154" s="768"/>
      <c r="CH12154" s="768"/>
      <c r="CI12154" s="850"/>
    </row>
    <row r="12155" spans="85:87" x14ac:dyDescent="0.25">
      <c r="CG12155" s="768"/>
      <c r="CH12155" s="768"/>
      <c r="CI12155" s="850"/>
    </row>
    <row r="12156" spans="85:87" x14ac:dyDescent="0.25">
      <c r="CG12156" s="768"/>
      <c r="CH12156" s="768"/>
      <c r="CI12156" s="850"/>
    </row>
    <row r="12157" spans="85:87" x14ac:dyDescent="0.25">
      <c r="CG12157" s="768"/>
      <c r="CH12157" s="768"/>
      <c r="CI12157" s="850"/>
    </row>
    <row r="12158" spans="85:87" x14ac:dyDescent="0.25">
      <c r="CG12158" s="768"/>
      <c r="CH12158" s="768"/>
      <c r="CI12158" s="850"/>
    </row>
    <row r="12159" spans="85:87" x14ac:dyDescent="0.25">
      <c r="CG12159" s="768"/>
      <c r="CH12159" s="768"/>
      <c r="CI12159" s="850"/>
    </row>
    <row r="12160" spans="85:87" x14ac:dyDescent="0.25">
      <c r="CG12160" s="768"/>
      <c r="CH12160" s="768"/>
      <c r="CI12160" s="850"/>
    </row>
    <row r="12161" spans="85:87" x14ac:dyDescent="0.25">
      <c r="CG12161" s="768"/>
      <c r="CH12161" s="768"/>
      <c r="CI12161" s="850"/>
    </row>
    <row r="12162" spans="85:87" x14ac:dyDescent="0.25">
      <c r="CG12162" s="768"/>
      <c r="CH12162" s="768"/>
      <c r="CI12162" s="850"/>
    </row>
    <row r="12163" spans="85:87" x14ac:dyDescent="0.25">
      <c r="CG12163" s="768"/>
      <c r="CH12163" s="768"/>
      <c r="CI12163" s="850"/>
    </row>
    <row r="12164" spans="85:87" x14ac:dyDescent="0.25">
      <c r="CG12164" s="768"/>
      <c r="CH12164" s="768"/>
      <c r="CI12164" s="850"/>
    </row>
    <row r="12165" spans="85:87" x14ac:dyDescent="0.25">
      <c r="CG12165" s="768"/>
      <c r="CH12165" s="768"/>
      <c r="CI12165" s="850"/>
    </row>
    <row r="12166" spans="85:87" x14ac:dyDescent="0.25">
      <c r="CG12166" s="768"/>
      <c r="CH12166" s="768"/>
      <c r="CI12166" s="850"/>
    </row>
    <row r="12167" spans="85:87" x14ac:dyDescent="0.25">
      <c r="CG12167" s="768"/>
      <c r="CH12167" s="768"/>
      <c r="CI12167" s="850"/>
    </row>
    <row r="12168" spans="85:87" x14ac:dyDescent="0.25">
      <c r="CG12168" s="768"/>
      <c r="CH12168" s="768"/>
      <c r="CI12168" s="850"/>
    </row>
    <row r="12169" spans="85:87" x14ac:dyDescent="0.25">
      <c r="CG12169" s="768"/>
      <c r="CH12169" s="768"/>
      <c r="CI12169" s="850"/>
    </row>
    <row r="12170" spans="85:87" x14ac:dyDescent="0.25">
      <c r="CG12170" s="768"/>
      <c r="CH12170" s="768"/>
      <c r="CI12170" s="850"/>
    </row>
    <row r="12171" spans="85:87" x14ac:dyDescent="0.25">
      <c r="CG12171" s="768"/>
      <c r="CH12171" s="768"/>
      <c r="CI12171" s="850"/>
    </row>
    <row r="12172" spans="85:87" x14ac:dyDescent="0.25">
      <c r="CG12172" s="768"/>
      <c r="CH12172" s="768"/>
      <c r="CI12172" s="850"/>
    </row>
    <row r="12173" spans="85:87" x14ac:dyDescent="0.25">
      <c r="CG12173" s="768"/>
      <c r="CH12173" s="768"/>
      <c r="CI12173" s="850"/>
    </row>
    <row r="12174" spans="85:87" x14ac:dyDescent="0.25">
      <c r="CG12174" s="768"/>
      <c r="CH12174" s="768"/>
      <c r="CI12174" s="850"/>
    </row>
    <row r="12175" spans="85:87" x14ac:dyDescent="0.25">
      <c r="CG12175" s="768"/>
      <c r="CH12175" s="768"/>
      <c r="CI12175" s="850"/>
    </row>
    <row r="12176" spans="85:87" x14ac:dyDescent="0.25">
      <c r="CG12176" s="768"/>
      <c r="CH12176" s="768"/>
      <c r="CI12176" s="850"/>
    </row>
    <row r="12177" spans="85:87" x14ac:dyDescent="0.25">
      <c r="CG12177" s="768"/>
      <c r="CH12177" s="768"/>
      <c r="CI12177" s="850"/>
    </row>
    <row r="12178" spans="85:87" x14ac:dyDescent="0.25">
      <c r="CG12178" s="768"/>
      <c r="CH12178" s="768"/>
      <c r="CI12178" s="850"/>
    </row>
    <row r="12179" spans="85:87" x14ac:dyDescent="0.25">
      <c r="CG12179" s="768"/>
      <c r="CH12179" s="768"/>
      <c r="CI12179" s="850"/>
    </row>
    <row r="12180" spans="85:87" x14ac:dyDescent="0.25">
      <c r="CG12180" s="768"/>
      <c r="CH12180" s="768"/>
      <c r="CI12180" s="850"/>
    </row>
    <row r="12181" spans="85:87" x14ac:dyDescent="0.25">
      <c r="CG12181" s="768"/>
      <c r="CH12181" s="768"/>
      <c r="CI12181" s="850"/>
    </row>
    <row r="12182" spans="85:87" x14ac:dyDescent="0.25">
      <c r="CG12182" s="768"/>
      <c r="CH12182" s="768"/>
      <c r="CI12182" s="850"/>
    </row>
    <row r="12183" spans="85:87" x14ac:dyDescent="0.25">
      <c r="CG12183" s="768"/>
      <c r="CH12183" s="768"/>
      <c r="CI12183" s="850"/>
    </row>
    <row r="12184" spans="85:87" x14ac:dyDescent="0.25">
      <c r="CG12184" s="768"/>
      <c r="CH12184" s="768"/>
      <c r="CI12184" s="850"/>
    </row>
    <row r="12185" spans="85:87" x14ac:dyDescent="0.25">
      <c r="CG12185" s="768"/>
      <c r="CH12185" s="768"/>
      <c r="CI12185" s="850"/>
    </row>
    <row r="12186" spans="85:87" x14ac:dyDescent="0.25">
      <c r="CG12186" s="768"/>
      <c r="CH12186" s="768"/>
      <c r="CI12186" s="850"/>
    </row>
    <row r="12187" spans="85:87" x14ac:dyDescent="0.25">
      <c r="CG12187" s="768"/>
      <c r="CH12187" s="768"/>
      <c r="CI12187" s="850"/>
    </row>
    <row r="12188" spans="85:87" x14ac:dyDescent="0.25">
      <c r="CG12188" s="768"/>
      <c r="CH12188" s="768"/>
      <c r="CI12188" s="850"/>
    </row>
    <row r="12189" spans="85:87" x14ac:dyDescent="0.25">
      <c r="CG12189" s="768"/>
      <c r="CH12189" s="768"/>
      <c r="CI12189" s="850"/>
    </row>
    <row r="12190" spans="85:87" x14ac:dyDescent="0.25">
      <c r="CG12190" s="768"/>
      <c r="CH12190" s="768"/>
      <c r="CI12190" s="850"/>
    </row>
    <row r="12191" spans="85:87" x14ac:dyDescent="0.25">
      <c r="CG12191" s="768"/>
      <c r="CH12191" s="768"/>
      <c r="CI12191" s="850"/>
    </row>
    <row r="12192" spans="85:87" x14ac:dyDescent="0.25">
      <c r="CG12192" s="768"/>
      <c r="CH12192" s="768"/>
      <c r="CI12192" s="850"/>
    </row>
    <row r="12193" spans="85:87" x14ac:dyDescent="0.25">
      <c r="CG12193" s="768"/>
      <c r="CH12193" s="768"/>
      <c r="CI12193" s="850"/>
    </row>
    <row r="12194" spans="85:87" x14ac:dyDescent="0.25">
      <c r="CG12194" s="768"/>
      <c r="CH12194" s="768"/>
      <c r="CI12194" s="850"/>
    </row>
    <row r="12195" spans="85:87" x14ac:dyDescent="0.25">
      <c r="CG12195" s="768"/>
      <c r="CH12195" s="768"/>
      <c r="CI12195" s="850"/>
    </row>
    <row r="12196" spans="85:87" x14ac:dyDescent="0.25">
      <c r="CG12196" s="768"/>
      <c r="CH12196" s="768"/>
      <c r="CI12196" s="850"/>
    </row>
    <row r="12197" spans="85:87" x14ac:dyDescent="0.25">
      <c r="CG12197" s="768"/>
      <c r="CH12197" s="768"/>
      <c r="CI12197" s="850"/>
    </row>
    <row r="12198" spans="85:87" x14ac:dyDescent="0.25">
      <c r="CG12198" s="768"/>
      <c r="CH12198" s="768"/>
      <c r="CI12198" s="850"/>
    </row>
    <row r="12199" spans="85:87" x14ac:dyDescent="0.25">
      <c r="CG12199" s="768"/>
      <c r="CH12199" s="768"/>
      <c r="CI12199" s="850"/>
    </row>
    <row r="12200" spans="85:87" x14ac:dyDescent="0.25">
      <c r="CG12200" s="768"/>
      <c r="CH12200" s="768"/>
      <c r="CI12200" s="850"/>
    </row>
    <row r="12201" spans="85:87" x14ac:dyDescent="0.25">
      <c r="CG12201" s="768"/>
      <c r="CH12201" s="768"/>
      <c r="CI12201" s="850"/>
    </row>
    <row r="12202" spans="85:87" x14ac:dyDescent="0.25">
      <c r="CG12202" s="768"/>
      <c r="CH12202" s="768"/>
      <c r="CI12202" s="850"/>
    </row>
    <row r="12203" spans="85:87" x14ac:dyDescent="0.25">
      <c r="CG12203" s="768"/>
      <c r="CH12203" s="768"/>
      <c r="CI12203" s="850"/>
    </row>
    <row r="12204" spans="85:87" x14ac:dyDescent="0.25">
      <c r="CG12204" s="768"/>
      <c r="CH12204" s="768"/>
      <c r="CI12204" s="850"/>
    </row>
    <row r="12205" spans="85:87" x14ac:dyDescent="0.25">
      <c r="CG12205" s="768"/>
      <c r="CH12205" s="768"/>
      <c r="CI12205" s="850"/>
    </row>
    <row r="12206" spans="85:87" x14ac:dyDescent="0.25">
      <c r="CG12206" s="768"/>
      <c r="CH12206" s="768"/>
      <c r="CI12206" s="850"/>
    </row>
    <row r="12207" spans="85:87" x14ac:dyDescent="0.25">
      <c r="CG12207" s="768"/>
      <c r="CH12207" s="768"/>
      <c r="CI12207" s="850"/>
    </row>
    <row r="12208" spans="85:87" x14ac:dyDescent="0.25">
      <c r="CG12208" s="768"/>
      <c r="CH12208" s="768"/>
      <c r="CI12208" s="850"/>
    </row>
    <row r="12209" spans="85:87" x14ac:dyDescent="0.25">
      <c r="CG12209" s="768"/>
      <c r="CH12209" s="768"/>
      <c r="CI12209" s="850"/>
    </row>
    <row r="12210" spans="85:87" x14ac:dyDescent="0.25">
      <c r="CG12210" s="768"/>
      <c r="CH12210" s="768"/>
      <c r="CI12210" s="850"/>
    </row>
    <row r="12211" spans="85:87" x14ac:dyDescent="0.25">
      <c r="CG12211" s="768"/>
      <c r="CH12211" s="768"/>
      <c r="CI12211" s="850"/>
    </row>
    <row r="12212" spans="85:87" x14ac:dyDescent="0.25">
      <c r="CG12212" s="768"/>
      <c r="CH12212" s="768"/>
      <c r="CI12212" s="850"/>
    </row>
    <row r="12213" spans="85:87" x14ac:dyDescent="0.25">
      <c r="CG12213" s="768"/>
      <c r="CH12213" s="768"/>
      <c r="CI12213" s="850"/>
    </row>
    <row r="12214" spans="85:87" x14ac:dyDescent="0.25">
      <c r="CG12214" s="768"/>
      <c r="CH12214" s="768"/>
      <c r="CI12214" s="850"/>
    </row>
    <row r="12215" spans="85:87" x14ac:dyDescent="0.25">
      <c r="CG12215" s="768"/>
      <c r="CH12215" s="768"/>
      <c r="CI12215" s="850"/>
    </row>
    <row r="12216" spans="85:87" x14ac:dyDescent="0.25">
      <c r="CG12216" s="768"/>
      <c r="CH12216" s="768"/>
      <c r="CI12216" s="850"/>
    </row>
    <row r="12217" spans="85:87" x14ac:dyDescent="0.25">
      <c r="CG12217" s="768"/>
      <c r="CH12217" s="768"/>
      <c r="CI12217" s="850"/>
    </row>
    <row r="12218" spans="85:87" x14ac:dyDescent="0.25">
      <c r="CG12218" s="768"/>
      <c r="CH12218" s="768"/>
      <c r="CI12218" s="850"/>
    </row>
    <row r="12219" spans="85:87" x14ac:dyDescent="0.25">
      <c r="CG12219" s="768"/>
      <c r="CH12219" s="768"/>
      <c r="CI12219" s="850"/>
    </row>
    <row r="12220" spans="85:87" x14ac:dyDescent="0.25">
      <c r="CG12220" s="768"/>
      <c r="CH12220" s="768"/>
      <c r="CI12220" s="850"/>
    </row>
    <row r="12221" spans="85:87" x14ac:dyDescent="0.25">
      <c r="CG12221" s="768"/>
      <c r="CH12221" s="768"/>
      <c r="CI12221" s="850"/>
    </row>
    <row r="12222" spans="85:87" x14ac:dyDescent="0.25">
      <c r="CG12222" s="768"/>
      <c r="CH12222" s="768"/>
      <c r="CI12222" s="850"/>
    </row>
    <row r="12223" spans="85:87" x14ac:dyDescent="0.25">
      <c r="CG12223" s="768"/>
      <c r="CH12223" s="768"/>
      <c r="CI12223" s="850"/>
    </row>
    <row r="12224" spans="85:87" x14ac:dyDescent="0.25">
      <c r="CG12224" s="768"/>
      <c r="CH12224" s="768"/>
      <c r="CI12224" s="850"/>
    </row>
    <row r="12225" spans="85:87" x14ac:dyDescent="0.25">
      <c r="CG12225" s="768"/>
      <c r="CH12225" s="768"/>
      <c r="CI12225" s="850"/>
    </row>
    <row r="12226" spans="85:87" x14ac:dyDescent="0.25">
      <c r="CG12226" s="768"/>
      <c r="CH12226" s="768"/>
      <c r="CI12226" s="850"/>
    </row>
    <row r="12227" spans="85:87" x14ac:dyDescent="0.25">
      <c r="CG12227" s="768"/>
      <c r="CH12227" s="768"/>
      <c r="CI12227" s="850"/>
    </row>
    <row r="12228" spans="85:87" x14ac:dyDescent="0.25">
      <c r="CG12228" s="768"/>
      <c r="CH12228" s="768"/>
      <c r="CI12228" s="850"/>
    </row>
    <row r="12229" spans="85:87" x14ac:dyDescent="0.25">
      <c r="CG12229" s="768"/>
      <c r="CH12229" s="768"/>
      <c r="CI12229" s="850"/>
    </row>
    <row r="12230" spans="85:87" x14ac:dyDescent="0.25">
      <c r="CG12230" s="768"/>
      <c r="CH12230" s="768"/>
      <c r="CI12230" s="850"/>
    </row>
    <row r="12231" spans="85:87" x14ac:dyDescent="0.25">
      <c r="CG12231" s="768"/>
      <c r="CH12231" s="768"/>
      <c r="CI12231" s="850"/>
    </row>
    <row r="12232" spans="85:87" x14ac:dyDescent="0.25">
      <c r="CG12232" s="768"/>
      <c r="CH12232" s="768"/>
      <c r="CI12232" s="850"/>
    </row>
    <row r="12233" spans="85:87" x14ac:dyDescent="0.25">
      <c r="CG12233" s="768"/>
      <c r="CH12233" s="768"/>
      <c r="CI12233" s="850"/>
    </row>
    <row r="12234" spans="85:87" x14ac:dyDescent="0.25">
      <c r="CG12234" s="768"/>
      <c r="CH12234" s="768"/>
      <c r="CI12234" s="850"/>
    </row>
    <row r="12235" spans="85:87" x14ac:dyDescent="0.25">
      <c r="CG12235" s="768"/>
      <c r="CH12235" s="768"/>
      <c r="CI12235" s="850"/>
    </row>
    <row r="12236" spans="85:87" x14ac:dyDescent="0.25">
      <c r="CG12236" s="768"/>
      <c r="CH12236" s="768"/>
      <c r="CI12236" s="850"/>
    </row>
    <row r="12237" spans="85:87" x14ac:dyDescent="0.25">
      <c r="CG12237" s="768"/>
      <c r="CH12237" s="768"/>
      <c r="CI12237" s="850"/>
    </row>
    <row r="12238" spans="85:87" x14ac:dyDescent="0.25">
      <c r="CG12238" s="768"/>
      <c r="CH12238" s="768"/>
      <c r="CI12238" s="850"/>
    </row>
    <row r="12239" spans="85:87" x14ac:dyDescent="0.25">
      <c r="CG12239" s="768"/>
      <c r="CH12239" s="768"/>
      <c r="CI12239" s="850"/>
    </row>
    <row r="12240" spans="85:87" x14ac:dyDescent="0.25">
      <c r="CG12240" s="768"/>
      <c r="CH12240" s="768"/>
      <c r="CI12240" s="850"/>
    </row>
    <row r="12241" spans="85:87" x14ac:dyDescent="0.25">
      <c r="CG12241" s="768"/>
      <c r="CH12241" s="768"/>
      <c r="CI12241" s="850"/>
    </row>
    <row r="12242" spans="85:87" x14ac:dyDescent="0.25">
      <c r="CG12242" s="768"/>
      <c r="CH12242" s="768"/>
      <c r="CI12242" s="850"/>
    </row>
    <row r="12243" spans="85:87" x14ac:dyDescent="0.25">
      <c r="CG12243" s="768"/>
      <c r="CH12243" s="768"/>
      <c r="CI12243" s="850"/>
    </row>
    <row r="12244" spans="85:87" x14ac:dyDescent="0.25">
      <c r="CG12244" s="768"/>
      <c r="CH12244" s="768"/>
      <c r="CI12244" s="850"/>
    </row>
    <row r="12245" spans="85:87" x14ac:dyDescent="0.25">
      <c r="CG12245" s="768"/>
      <c r="CH12245" s="768"/>
      <c r="CI12245" s="850"/>
    </row>
    <row r="12246" spans="85:87" x14ac:dyDescent="0.25">
      <c r="CG12246" s="768"/>
      <c r="CH12246" s="768"/>
      <c r="CI12246" s="850"/>
    </row>
    <row r="12247" spans="85:87" x14ac:dyDescent="0.25">
      <c r="CG12247" s="768"/>
      <c r="CH12247" s="768"/>
      <c r="CI12247" s="850"/>
    </row>
    <row r="12248" spans="85:87" x14ac:dyDescent="0.25">
      <c r="CG12248" s="768"/>
      <c r="CH12248" s="768"/>
      <c r="CI12248" s="850"/>
    </row>
    <row r="12249" spans="85:87" x14ac:dyDescent="0.25">
      <c r="CG12249" s="768"/>
      <c r="CH12249" s="768"/>
      <c r="CI12249" s="850"/>
    </row>
    <row r="12250" spans="85:87" x14ac:dyDescent="0.25">
      <c r="CG12250" s="768"/>
      <c r="CH12250" s="768"/>
      <c r="CI12250" s="850"/>
    </row>
    <row r="12251" spans="85:87" x14ac:dyDescent="0.25">
      <c r="CG12251" s="768"/>
      <c r="CH12251" s="768"/>
      <c r="CI12251" s="850"/>
    </row>
    <row r="12252" spans="85:87" x14ac:dyDescent="0.25">
      <c r="CG12252" s="768"/>
      <c r="CH12252" s="768"/>
      <c r="CI12252" s="850"/>
    </row>
    <row r="12253" spans="85:87" x14ac:dyDescent="0.25">
      <c r="CG12253" s="768"/>
      <c r="CH12253" s="768"/>
      <c r="CI12253" s="850"/>
    </row>
    <row r="12254" spans="85:87" x14ac:dyDescent="0.25">
      <c r="CG12254" s="768"/>
      <c r="CH12254" s="768"/>
      <c r="CI12254" s="850"/>
    </row>
    <row r="12255" spans="85:87" x14ac:dyDescent="0.25">
      <c r="CG12255" s="768"/>
      <c r="CH12255" s="768"/>
      <c r="CI12255" s="850"/>
    </row>
    <row r="12256" spans="85:87" x14ac:dyDescent="0.25">
      <c r="CG12256" s="768"/>
      <c r="CH12256" s="768"/>
      <c r="CI12256" s="850"/>
    </row>
    <row r="12257" spans="85:87" x14ac:dyDescent="0.25">
      <c r="CG12257" s="768"/>
      <c r="CH12257" s="768"/>
      <c r="CI12257" s="850"/>
    </row>
    <row r="12258" spans="85:87" x14ac:dyDescent="0.25">
      <c r="CG12258" s="768"/>
      <c r="CH12258" s="768"/>
      <c r="CI12258" s="850"/>
    </row>
    <row r="12259" spans="85:87" x14ac:dyDescent="0.25">
      <c r="CG12259" s="768"/>
      <c r="CH12259" s="768"/>
      <c r="CI12259" s="850"/>
    </row>
    <row r="12260" spans="85:87" x14ac:dyDescent="0.25">
      <c r="CG12260" s="768"/>
      <c r="CH12260" s="768"/>
      <c r="CI12260" s="850"/>
    </row>
    <row r="12261" spans="85:87" x14ac:dyDescent="0.25">
      <c r="CG12261" s="768"/>
      <c r="CH12261" s="768"/>
      <c r="CI12261" s="850"/>
    </row>
    <row r="12262" spans="85:87" x14ac:dyDescent="0.25">
      <c r="CG12262" s="768"/>
      <c r="CH12262" s="768"/>
      <c r="CI12262" s="850"/>
    </row>
    <row r="12263" spans="85:87" x14ac:dyDescent="0.25">
      <c r="CG12263" s="768"/>
      <c r="CH12263" s="768"/>
      <c r="CI12263" s="850"/>
    </row>
    <row r="12264" spans="85:87" x14ac:dyDescent="0.25">
      <c r="CG12264" s="768"/>
      <c r="CH12264" s="768"/>
      <c r="CI12264" s="850"/>
    </row>
    <row r="12265" spans="85:87" x14ac:dyDescent="0.25">
      <c r="CG12265" s="768"/>
      <c r="CH12265" s="768"/>
      <c r="CI12265" s="850"/>
    </row>
    <row r="12266" spans="85:87" x14ac:dyDescent="0.25">
      <c r="CG12266" s="768"/>
      <c r="CH12266" s="768"/>
      <c r="CI12266" s="850"/>
    </row>
    <row r="12267" spans="85:87" x14ac:dyDescent="0.25">
      <c r="CG12267" s="768"/>
      <c r="CH12267" s="768"/>
      <c r="CI12267" s="850"/>
    </row>
    <row r="12268" spans="85:87" x14ac:dyDescent="0.25">
      <c r="CG12268" s="768"/>
      <c r="CH12268" s="768"/>
      <c r="CI12268" s="850"/>
    </row>
    <row r="12269" spans="85:87" x14ac:dyDescent="0.25">
      <c r="CG12269" s="768"/>
      <c r="CH12269" s="768"/>
      <c r="CI12269" s="850"/>
    </row>
    <row r="12270" spans="85:87" x14ac:dyDescent="0.25">
      <c r="CG12270" s="768"/>
      <c r="CH12270" s="768"/>
      <c r="CI12270" s="850"/>
    </row>
    <row r="12271" spans="85:87" x14ac:dyDescent="0.25">
      <c r="CG12271" s="768"/>
      <c r="CH12271" s="768"/>
      <c r="CI12271" s="850"/>
    </row>
    <row r="12272" spans="85:87" x14ac:dyDescent="0.25">
      <c r="CG12272" s="768"/>
      <c r="CH12272" s="768"/>
      <c r="CI12272" s="850"/>
    </row>
    <row r="12273" spans="85:87" x14ac:dyDescent="0.25">
      <c r="CG12273" s="768"/>
      <c r="CH12273" s="768"/>
      <c r="CI12273" s="850"/>
    </row>
    <row r="12274" spans="85:87" x14ac:dyDescent="0.25">
      <c r="CG12274" s="768"/>
      <c r="CH12274" s="768"/>
      <c r="CI12274" s="850"/>
    </row>
    <row r="12275" spans="85:87" x14ac:dyDescent="0.25">
      <c r="CG12275" s="768"/>
      <c r="CH12275" s="768"/>
      <c r="CI12275" s="850"/>
    </row>
    <row r="12276" spans="85:87" x14ac:dyDescent="0.25">
      <c r="CG12276" s="768"/>
      <c r="CH12276" s="768"/>
      <c r="CI12276" s="850"/>
    </row>
    <row r="12277" spans="85:87" x14ac:dyDescent="0.25">
      <c r="CG12277" s="768"/>
      <c r="CH12277" s="768"/>
      <c r="CI12277" s="850"/>
    </row>
    <row r="12278" spans="85:87" x14ac:dyDescent="0.25">
      <c r="CG12278" s="768"/>
      <c r="CH12278" s="768"/>
      <c r="CI12278" s="850"/>
    </row>
    <row r="12279" spans="85:87" x14ac:dyDescent="0.25">
      <c r="CG12279" s="768"/>
      <c r="CH12279" s="768"/>
      <c r="CI12279" s="850"/>
    </row>
    <row r="12280" spans="85:87" x14ac:dyDescent="0.25">
      <c r="CG12280" s="768"/>
      <c r="CH12280" s="768"/>
      <c r="CI12280" s="850"/>
    </row>
    <row r="12281" spans="85:87" x14ac:dyDescent="0.25">
      <c r="CG12281" s="768"/>
      <c r="CH12281" s="768"/>
      <c r="CI12281" s="850"/>
    </row>
    <row r="12282" spans="85:87" x14ac:dyDescent="0.25">
      <c r="CG12282" s="768"/>
      <c r="CH12282" s="768"/>
      <c r="CI12282" s="850"/>
    </row>
    <row r="12283" spans="85:87" x14ac:dyDescent="0.25">
      <c r="CG12283" s="768"/>
      <c r="CH12283" s="768"/>
      <c r="CI12283" s="850"/>
    </row>
    <row r="12284" spans="85:87" x14ac:dyDescent="0.25">
      <c r="CG12284" s="768"/>
      <c r="CH12284" s="768"/>
      <c r="CI12284" s="850"/>
    </row>
    <row r="12285" spans="85:87" x14ac:dyDescent="0.25">
      <c r="CG12285" s="768"/>
      <c r="CH12285" s="768"/>
      <c r="CI12285" s="850"/>
    </row>
    <row r="12286" spans="85:87" x14ac:dyDescent="0.25">
      <c r="CG12286" s="768"/>
      <c r="CH12286" s="768"/>
      <c r="CI12286" s="850"/>
    </row>
    <row r="12287" spans="85:87" x14ac:dyDescent="0.25">
      <c r="CG12287" s="768"/>
      <c r="CH12287" s="768"/>
      <c r="CI12287" s="850"/>
    </row>
    <row r="12288" spans="85:87" x14ac:dyDescent="0.25">
      <c r="CG12288" s="768"/>
      <c r="CH12288" s="768"/>
      <c r="CI12288" s="850"/>
    </row>
    <row r="12289" spans="85:87" x14ac:dyDescent="0.25">
      <c r="CG12289" s="768"/>
      <c r="CH12289" s="768"/>
      <c r="CI12289" s="850"/>
    </row>
    <row r="12290" spans="85:87" x14ac:dyDescent="0.25">
      <c r="CG12290" s="768"/>
      <c r="CH12290" s="768"/>
      <c r="CI12290" s="850"/>
    </row>
    <row r="12291" spans="85:87" x14ac:dyDescent="0.25">
      <c r="CG12291" s="768"/>
      <c r="CH12291" s="768"/>
      <c r="CI12291" s="850"/>
    </row>
    <row r="12292" spans="85:87" x14ac:dyDescent="0.25">
      <c r="CG12292" s="768"/>
      <c r="CH12292" s="768"/>
      <c r="CI12292" s="850"/>
    </row>
    <row r="12293" spans="85:87" x14ac:dyDescent="0.25">
      <c r="CG12293" s="768"/>
      <c r="CH12293" s="768"/>
      <c r="CI12293" s="850"/>
    </row>
    <row r="12294" spans="85:87" x14ac:dyDescent="0.25">
      <c r="CG12294" s="768"/>
      <c r="CH12294" s="768"/>
      <c r="CI12294" s="850"/>
    </row>
    <row r="12295" spans="85:87" x14ac:dyDescent="0.25">
      <c r="CG12295" s="768"/>
      <c r="CH12295" s="768"/>
      <c r="CI12295" s="850"/>
    </row>
    <row r="12296" spans="85:87" x14ac:dyDescent="0.25">
      <c r="CG12296" s="768"/>
      <c r="CH12296" s="768"/>
      <c r="CI12296" s="850"/>
    </row>
    <row r="12297" spans="85:87" x14ac:dyDescent="0.25">
      <c r="CG12297" s="768"/>
      <c r="CH12297" s="768"/>
      <c r="CI12297" s="850"/>
    </row>
    <row r="12298" spans="85:87" x14ac:dyDescent="0.25">
      <c r="CG12298" s="768"/>
      <c r="CH12298" s="768"/>
      <c r="CI12298" s="850"/>
    </row>
    <row r="12299" spans="85:87" x14ac:dyDescent="0.25">
      <c r="CG12299" s="768"/>
      <c r="CH12299" s="768"/>
      <c r="CI12299" s="850"/>
    </row>
    <row r="12300" spans="85:87" x14ac:dyDescent="0.25">
      <c r="CG12300" s="768"/>
      <c r="CH12300" s="768"/>
      <c r="CI12300" s="850"/>
    </row>
    <row r="12301" spans="85:87" x14ac:dyDescent="0.25">
      <c r="CG12301" s="768"/>
      <c r="CH12301" s="768"/>
      <c r="CI12301" s="850"/>
    </row>
    <row r="12302" spans="85:87" x14ac:dyDescent="0.25">
      <c r="CG12302" s="768"/>
      <c r="CH12302" s="768"/>
      <c r="CI12302" s="850"/>
    </row>
    <row r="12303" spans="85:87" x14ac:dyDescent="0.25">
      <c r="CG12303" s="768"/>
      <c r="CH12303" s="768"/>
      <c r="CI12303" s="850"/>
    </row>
    <row r="12304" spans="85:87" x14ac:dyDescent="0.25">
      <c r="CG12304" s="768"/>
      <c r="CH12304" s="768"/>
      <c r="CI12304" s="850"/>
    </row>
    <row r="12305" spans="85:87" x14ac:dyDescent="0.25">
      <c r="CG12305" s="768"/>
      <c r="CH12305" s="768"/>
      <c r="CI12305" s="850"/>
    </row>
    <row r="12306" spans="85:87" x14ac:dyDescent="0.25">
      <c r="CG12306" s="768"/>
      <c r="CH12306" s="768"/>
      <c r="CI12306" s="850"/>
    </row>
    <row r="12307" spans="85:87" x14ac:dyDescent="0.25">
      <c r="CG12307" s="768"/>
      <c r="CH12307" s="768"/>
      <c r="CI12307" s="850"/>
    </row>
    <row r="12308" spans="85:87" x14ac:dyDescent="0.25">
      <c r="CG12308" s="768"/>
      <c r="CH12308" s="768"/>
      <c r="CI12308" s="850"/>
    </row>
    <row r="12309" spans="85:87" x14ac:dyDescent="0.25">
      <c r="CG12309" s="768"/>
      <c r="CH12309" s="768"/>
      <c r="CI12309" s="850"/>
    </row>
    <row r="12310" spans="85:87" x14ac:dyDescent="0.25">
      <c r="CG12310" s="768"/>
      <c r="CH12310" s="768"/>
      <c r="CI12310" s="850"/>
    </row>
    <row r="12311" spans="85:87" x14ac:dyDescent="0.25">
      <c r="CG12311" s="768"/>
      <c r="CH12311" s="768"/>
      <c r="CI12311" s="850"/>
    </row>
    <row r="12312" spans="85:87" x14ac:dyDescent="0.25">
      <c r="CG12312" s="768"/>
      <c r="CH12312" s="768"/>
      <c r="CI12312" s="850"/>
    </row>
    <row r="12313" spans="85:87" x14ac:dyDescent="0.25">
      <c r="CG12313" s="768"/>
      <c r="CH12313" s="768"/>
      <c r="CI12313" s="850"/>
    </row>
    <row r="12314" spans="85:87" x14ac:dyDescent="0.25">
      <c r="CG12314" s="768"/>
      <c r="CH12314" s="768"/>
      <c r="CI12314" s="850"/>
    </row>
    <row r="12315" spans="85:87" x14ac:dyDescent="0.25">
      <c r="CG12315" s="768"/>
      <c r="CH12315" s="768"/>
      <c r="CI12315" s="850"/>
    </row>
    <row r="12316" spans="85:87" x14ac:dyDescent="0.25">
      <c r="CG12316" s="768"/>
      <c r="CH12316" s="768"/>
      <c r="CI12316" s="850"/>
    </row>
    <row r="12317" spans="85:87" x14ac:dyDescent="0.25">
      <c r="CG12317" s="768"/>
      <c r="CH12317" s="768"/>
      <c r="CI12317" s="850"/>
    </row>
    <row r="12318" spans="85:87" x14ac:dyDescent="0.25">
      <c r="CG12318" s="768"/>
      <c r="CH12318" s="768"/>
      <c r="CI12318" s="850"/>
    </row>
    <row r="12319" spans="85:87" x14ac:dyDescent="0.25">
      <c r="CG12319" s="768"/>
      <c r="CH12319" s="768"/>
      <c r="CI12319" s="850"/>
    </row>
    <row r="12320" spans="85:87" x14ac:dyDescent="0.25">
      <c r="CG12320" s="768"/>
      <c r="CH12320" s="768"/>
      <c r="CI12320" s="850"/>
    </row>
    <row r="12321" spans="85:87" x14ac:dyDescent="0.25">
      <c r="CG12321" s="768"/>
      <c r="CH12321" s="768"/>
      <c r="CI12321" s="850"/>
    </row>
    <row r="12322" spans="85:87" x14ac:dyDescent="0.25">
      <c r="CG12322" s="768"/>
      <c r="CH12322" s="768"/>
      <c r="CI12322" s="850"/>
    </row>
    <row r="12323" spans="85:87" x14ac:dyDescent="0.25">
      <c r="CG12323" s="768"/>
      <c r="CH12323" s="768"/>
      <c r="CI12323" s="850"/>
    </row>
    <row r="12324" spans="85:87" x14ac:dyDescent="0.25">
      <c r="CG12324" s="768"/>
      <c r="CH12324" s="768"/>
      <c r="CI12324" s="850"/>
    </row>
    <row r="12325" spans="85:87" x14ac:dyDescent="0.25">
      <c r="CG12325" s="768"/>
      <c r="CH12325" s="768"/>
      <c r="CI12325" s="850"/>
    </row>
    <row r="12326" spans="85:87" x14ac:dyDescent="0.25">
      <c r="CG12326" s="768"/>
      <c r="CH12326" s="768"/>
      <c r="CI12326" s="850"/>
    </row>
    <row r="12327" spans="85:87" x14ac:dyDescent="0.25">
      <c r="CG12327" s="768"/>
      <c r="CH12327" s="768"/>
      <c r="CI12327" s="850"/>
    </row>
    <row r="12328" spans="85:87" x14ac:dyDescent="0.25">
      <c r="CG12328" s="768"/>
      <c r="CH12328" s="768"/>
      <c r="CI12328" s="850"/>
    </row>
    <row r="12329" spans="85:87" x14ac:dyDescent="0.25">
      <c r="CG12329" s="768"/>
      <c r="CH12329" s="768"/>
      <c r="CI12329" s="850"/>
    </row>
    <row r="12330" spans="85:87" x14ac:dyDescent="0.25">
      <c r="CG12330" s="768"/>
      <c r="CH12330" s="768"/>
      <c r="CI12330" s="850"/>
    </row>
    <row r="12331" spans="85:87" x14ac:dyDescent="0.25">
      <c r="CG12331" s="768"/>
      <c r="CH12331" s="768"/>
      <c r="CI12331" s="850"/>
    </row>
    <row r="12332" spans="85:87" x14ac:dyDescent="0.25">
      <c r="CG12332" s="768"/>
      <c r="CH12332" s="768"/>
      <c r="CI12332" s="850"/>
    </row>
    <row r="12333" spans="85:87" x14ac:dyDescent="0.25">
      <c r="CG12333" s="768"/>
      <c r="CH12333" s="768"/>
      <c r="CI12333" s="850"/>
    </row>
    <row r="12334" spans="85:87" x14ac:dyDescent="0.25">
      <c r="CG12334" s="768"/>
      <c r="CH12334" s="768"/>
      <c r="CI12334" s="850"/>
    </row>
    <row r="12335" spans="85:87" x14ac:dyDescent="0.25">
      <c r="CG12335" s="768"/>
      <c r="CH12335" s="768"/>
      <c r="CI12335" s="850"/>
    </row>
    <row r="12336" spans="85:87" x14ac:dyDescent="0.25">
      <c r="CG12336" s="768"/>
      <c r="CH12336" s="768"/>
      <c r="CI12336" s="850"/>
    </row>
    <row r="12337" spans="85:87" x14ac:dyDescent="0.25">
      <c r="CG12337" s="768"/>
      <c r="CH12337" s="768"/>
      <c r="CI12337" s="850"/>
    </row>
    <row r="12338" spans="85:87" x14ac:dyDescent="0.25">
      <c r="CG12338" s="768"/>
      <c r="CH12338" s="768"/>
      <c r="CI12338" s="850"/>
    </row>
    <row r="12339" spans="85:87" x14ac:dyDescent="0.25">
      <c r="CG12339" s="768"/>
      <c r="CH12339" s="768"/>
      <c r="CI12339" s="850"/>
    </row>
    <row r="12340" spans="85:87" x14ac:dyDescent="0.25">
      <c r="CG12340" s="768"/>
      <c r="CH12340" s="768"/>
      <c r="CI12340" s="850"/>
    </row>
    <row r="12341" spans="85:87" x14ac:dyDescent="0.25">
      <c r="CG12341" s="768"/>
      <c r="CH12341" s="768"/>
      <c r="CI12341" s="850"/>
    </row>
    <row r="12342" spans="85:87" x14ac:dyDescent="0.25">
      <c r="CG12342" s="768"/>
      <c r="CH12342" s="768"/>
      <c r="CI12342" s="850"/>
    </row>
    <row r="12343" spans="85:87" x14ac:dyDescent="0.25">
      <c r="CG12343" s="768"/>
      <c r="CH12343" s="768"/>
      <c r="CI12343" s="850"/>
    </row>
    <row r="12344" spans="85:87" x14ac:dyDescent="0.25">
      <c r="CG12344" s="768"/>
      <c r="CH12344" s="768"/>
      <c r="CI12344" s="850"/>
    </row>
    <row r="12345" spans="85:87" x14ac:dyDescent="0.25">
      <c r="CG12345" s="768"/>
      <c r="CH12345" s="768"/>
      <c r="CI12345" s="850"/>
    </row>
    <row r="12346" spans="85:87" x14ac:dyDescent="0.25">
      <c r="CG12346" s="768"/>
      <c r="CH12346" s="768"/>
      <c r="CI12346" s="850"/>
    </row>
    <row r="12347" spans="85:87" x14ac:dyDescent="0.25">
      <c r="CG12347" s="768"/>
      <c r="CH12347" s="768"/>
      <c r="CI12347" s="850"/>
    </row>
    <row r="12348" spans="85:87" x14ac:dyDescent="0.25">
      <c r="CG12348" s="768"/>
      <c r="CH12348" s="768"/>
      <c r="CI12348" s="850"/>
    </row>
    <row r="12349" spans="85:87" x14ac:dyDescent="0.25">
      <c r="CG12349" s="768"/>
      <c r="CH12349" s="768"/>
      <c r="CI12349" s="850"/>
    </row>
    <row r="12350" spans="85:87" x14ac:dyDescent="0.25">
      <c r="CG12350" s="768"/>
      <c r="CH12350" s="768"/>
      <c r="CI12350" s="850"/>
    </row>
    <row r="12351" spans="85:87" x14ac:dyDescent="0.25">
      <c r="CG12351" s="768"/>
      <c r="CH12351" s="768"/>
      <c r="CI12351" s="850"/>
    </row>
    <row r="12352" spans="85:87" x14ac:dyDescent="0.25">
      <c r="CG12352" s="768"/>
      <c r="CH12352" s="768"/>
      <c r="CI12352" s="850"/>
    </row>
    <row r="12353" spans="85:87" x14ac:dyDescent="0.25">
      <c r="CG12353" s="768"/>
      <c r="CH12353" s="768"/>
      <c r="CI12353" s="850"/>
    </row>
    <row r="12354" spans="85:87" x14ac:dyDescent="0.25">
      <c r="CG12354" s="768"/>
      <c r="CH12354" s="768"/>
      <c r="CI12354" s="850"/>
    </row>
    <row r="12355" spans="85:87" x14ac:dyDescent="0.25">
      <c r="CG12355" s="768"/>
      <c r="CH12355" s="768"/>
      <c r="CI12355" s="850"/>
    </row>
    <row r="12356" spans="85:87" x14ac:dyDescent="0.25">
      <c r="CG12356" s="768"/>
      <c r="CH12356" s="768"/>
      <c r="CI12356" s="850"/>
    </row>
    <row r="12357" spans="85:87" x14ac:dyDescent="0.25">
      <c r="CG12357" s="768"/>
      <c r="CH12357" s="768"/>
      <c r="CI12357" s="850"/>
    </row>
    <row r="12358" spans="85:87" x14ac:dyDescent="0.25">
      <c r="CG12358" s="768"/>
      <c r="CH12358" s="768"/>
      <c r="CI12358" s="850"/>
    </row>
    <row r="12359" spans="85:87" x14ac:dyDescent="0.25">
      <c r="CG12359" s="768"/>
      <c r="CH12359" s="768"/>
      <c r="CI12359" s="850"/>
    </row>
    <row r="12360" spans="85:87" x14ac:dyDescent="0.25">
      <c r="CG12360" s="768"/>
      <c r="CH12360" s="768"/>
      <c r="CI12360" s="850"/>
    </row>
    <row r="12361" spans="85:87" x14ac:dyDescent="0.25">
      <c r="CG12361" s="768"/>
      <c r="CH12361" s="768"/>
      <c r="CI12361" s="850"/>
    </row>
    <row r="12362" spans="85:87" x14ac:dyDescent="0.25">
      <c r="CG12362" s="768"/>
      <c r="CH12362" s="768"/>
      <c r="CI12362" s="850"/>
    </row>
    <row r="12363" spans="85:87" x14ac:dyDescent="0.25">
      <c r="CG12363" s="768"/>
      <c r="CH12363" s="768"/>
      <c r="CI12363" s="850"/>
    </row>
    <row r="12364" spans="85:87" x14ac:dyDescent="0.25">
      <c r="CG12364" s="768"/>
      <c r="CH12364" s="768"/>
      <c r="CI12364" s="850"/>
    </row>
    <row r="12365" spans="85:87" x14ac:dyDescent="0.25">
      <c r="CG12365" s="768"/>
      <c r="CH12365" s="768"/>
      <c r="CI12365" s="850"/>
    </row>
    <row r="12366" spans="85:87" x14ac:dyDescent="0.25">
      <c r="CG12366" s="768"/>
      <c r="CH12366" s="768"/>
      <c r="CI12366" s="850"/>
    </row>
    <row r="12367" spans="85:87" x14ac:dyDescent="0.25">
      <c r="CG12367" s="768"/>
      <c r="CH12367" s="768"/>
      <c r="CI12367" s="850"/>
    </row>
    <row r="12368" spans="85:87" x14ac:dyDescent="0.25">
      <c r="CG12368" s="768"/>
      <c r="CH12368" s="768"/>
      <c r="CI12368" s="850"/>
    </row>
    <row r="12369" spans="85:87" x14ac:dyDescent="0.25">
      <c r="CG12369" s="768"/>
      <c r="CH12369" s="768"/>
      <c r="CI12369" s="850"/>
    </row>
    <row r="12370" spans="85:87" x14ac:dyDescent="0.25">
      <c r="CG12370" s="768"/>
      <c r="CH12370" s="768"/>
      <c r="CI12370" s="850"/>
    </row>
    <row r="12371" spans="85:87" x14ac:dyDescent="0.25">
      <c r="CG12371" s="768"/>
      <c r="CH12371" s="768"/>
      <c r="CI12371" s="850"/>
    </row>
    <row r="12372" spans="85:87" x14ac:dyDescent="0.25">
      <c r="CG12372" s="768"/>
      <c r="CH12372" s="768"/>
      <c r="CI12372" s="850"/>
    </row>
    <row r="12373" spans="85:87" x14ac:dyDescent="0.25">
      <c r="CG12373" s="768"/>
      <c r="CH12373" s="768"/>
      <c r="CI12373" s="850"/>
    </row>
    <row r="12374" spans="85:87" x14ac:dyDescent="0.25">
      <c r="CG12374" s="768"/>
      <c r="CH12374" s="768"/>
      <c r="CI12374" s="850"/>
    </row>
    <row r="12375" spans="85:87" x14ac:dyDescent="0.25">
      <c r="CG12375" s="768"/>
      <c r="CH12375" s="768"/>
      <c r="CI12375" s="850"/>
    </row>
    <row r="12376" spans="85:87" x14ac:dyDescent="0.25">
      <c r="CG12376" s="768"/>
      <c r="CH12376" s="768"/>
      <c r="CI12376" s="850"/>
    </row>
    <row r="12377" spans="85:87" x14ac:dyDescent="0.25">
      <c r="CG12377" s="768"/>
      <c r="CH12377" s="768"/>
      <c r="CI12377" s="850"/>
    </row>
    <row r="12378" spans="85:87" x14ac:dyDescent="0.25">
      <c r="CG12378" s="768"/>
      <c r="CH12378" s="768"/>
      <c r="CI12378" s="850"/>
    </row>
    <row r="12379" spans="85:87" x14ac:dyDescent="0.25">
      <c r="CG12379" s="768"/>
      <c r="CH12379" s="768"/>
      <c r="CI12379" s="850"/>
    </row>
    <row r="12380" spans="85:87" x14ac:dyDescent="0.25">
      <c r="CG12380" s="768"/>
      <c r="CH12380" s="768"/>
      <c r="CI12380" s="850"/>
    </row>
    <row r="12381" spans="85:87" x14ac:dyDescent="0.25">
      <c r="CG12381" s="768"/>
      <c r="CH12381" s="768"/>
      <c r="CI12381" s="850"/>
    </row>
    <row r="12382" spans="85:87" x14ac:dyDescent="0.25">
      <c r="CG12382" s="768"/>
      <c r="CH12382" s="768"/>
      <c r="CI12382" s="850"/>
    </row>
    <row r="12383" spans="85:87" x14ac:dyDescent="0.25">
      <c r="CG12383" s="768"/>
      <c r="CH12383" s="768"/>
      <c r="CI12383" s="850"/>
    </row>
    <row r="12384" spans="85:87" x14ac:dyDescent="0.25">
      <c r="CG12384" s="768"/>
      <c r="CH12384" s="768"/>
      <c r="CI12384" s="850"/>
    </row>
    <row r="12385" spans="85:87" x14ac:dyDescent="0.25">
      <c r="CG12385" s="768"/>
      <c r="CH12385" s="768"/>
      <c r="CI12385" s="850"/>
    </row>
    <row r="12386" spans="85:87" x14ac:dyDescent="0.25">
      <c r="CG12386" s="768"/>
      <c r="CH12386" s="768"/>
      <c r="CI12386" s="850"/>
    </row>
    <row r="12387" spans="85:87" x14ac:dyDescent="0.25">
      <c r="CG12387" s="768"/>
      <c r="CH12387" s="768"/>
      <c r="CI12387" s="850"/>
    </row>
    <row r="12388" spans="85:87" x14ac:dyDescent="0.25">
      <c r="CG12388" s="768"/>
      <c r="CH12388" s="768"/>
      <c r="CI12388" s="850"/>
    </row>
    <row r="12389" spans="85:87" x14ac:dyDescent="0.25">
      <c r="CG12389" s="768"/>
      <c r="CH12389" s="768"/>
      <c r="CI12389" s="850"/>
    </row>
    <row r="12390" spans="85:87" x14ac:dyDescent="0.25">
      <c r="CG12390" s="768"/>
      <c r="CH12390" s="768"/>
      <c r="CI12390" s="850"/>
    </row>
    <row r="12391" spans="85:87" x14ac:dyDescent="0.25">
      <c r="CG12391" s="768"/>
      <c r="CH12391" s="768"/>
      <c r="CI12391" s="850"/>
    </row>
    <row r="12392" spans="85:87" x14ac:dyDescent="0.25">
      <c r="CG12392" s="768"/>
      <c r="CH12392" s="768"/>
      <c r="CI12392" s="850"/>
    </row>
    <row r="12393" spans="85:87" x14ac:dyDescent="0.25">
      <c r="CG12393" s="768"/>
      <c r="CH12393" s="768"/>
      <c r="CI12393" s="850"/>
    </row>
    <row r="12394" spans="85:87" x14ac:dyDescent="0.25">
      <c r="CG12394" s="768"/>
      <c r="CH12394" s="768"/>
      <c r="CI12394" s="850"/>
    </row>
    <row r="12395" spans="85:87" x14ac:dyDescent="0.25">
      <c r="CG12395" s="768"/>
      <c r="CH12395" s="768"/>
      <c r="CI12395" s="850"/>
    </row>
    <row r="12396" spans="85:87" x14ac:dyDescent="0.25">
      <c r="CG12396" s="768"/>
      <c r="CH12396" s="768"/>
      <c r="CI12396" s="850"/>
    </row>
    <row r="12397" spans="85:87" x14ac:dyDescent="0.25">
      <c r="CG12397" s="768"/>
      <c r="CH12397" s="768"/>
      <c r="CI12397" s="850"/>
    </row>
    <row r="12398" spans="85:87" x14ac:dyDescent="0.25">
      <c r="CG12398" s="768"/>
      <c r="CH12398" s="768"/>
      <c r="CI12398" s="850"/>
    </row>
    <row r="12399" spans="85:87" x14ac:dyDescent="0.25">
      <c r="CG12399" s="768"/>
      <c r="CH12399" s="768"/>
      <c r="CI12399" s="850"/>
    </row>
    <row r="12400" spans="85:87" x14ac:dyDescent="0.25">
      <c r="CG12400" s="768"/>
      <c r="CH12400" s="768"/>
      <c r="CI12400" s="850"/>
    </row>
    <row r="12401" spans="85:87" x14ac:dyDescent="0.25">
      <c r="CG12401" s="768"/>
      <c r="CH12401" s="768"/>
      <c r="CI12401" s="850"/>
    </row>
    <row r="12402" spans="85:87" x14ac:dyDescent="0.25">
      <c r="CG12402" s="768"/>
      <c r="CH12402" s="768"/>
      <c r="CI12402" s="850"/>
    </row>
    <row r="12403" spans="85:87" x14ac:dyDescent="0.25">
      <c r="CG12403" s="768"/>
      <c r="CH12403" s="768"/>
      <c r="CI12403" s="850"/>
    </row>
    <row r="12404" spans="85:87" x14ac:dyDescent="0.25">
      <c r="CG12404" s="768"/>
      <c r="CH12404" s="768"/>
      <c r="CI12404" s="850"/>
    </row>
    <row r="12405" spans="85:87" x14ac:dyDescent="0.25">
      <c r="CG12405" s="768"/>
      <c r="CH12405" s="768"/>
      <c r="CI12405" s="850"/>
    </row>
    <row r="12406" spans="85:87" x14ac:dyDescent="0.25">
      <c r="CG12406" s="768"/>
      <c r="CH12406" s="768"/>
      <c r="CI12406" s="850"/>
    </row>
    <row r="12407" spans="85:87" x14ac:dyDescent="0.25">
      <c r="CG12407" s="768"/>
      <c r="CH12407" s="768"/>
      <c r="CI12407" s="850"/>
    </row>
    <row r="12408" spans="85:87" x14ac:dyDescent="0.25">
      <c r="CG12408" s="768"/>
      <c r="CH12408" s="768"/>
      <c r="CI12408" s="850"/>
    </row>
    <row r="12409" spans="85:87" x14ac:dyDescent="0.25">
      <c r="CG12409" s="768"/>
      <c r="CH12409" s="768"/>
      <c r="CI12409" s="850"/>
    </row>
    <row r="12410" spans="85:87" x14ac:dyDescent="0.25">
      <c r="CG12410" s="768"/>
      <c r="CH12410" s="768"/>
      <c r="CI12410" s="850"/>
    </row>
    <row r="12411" spans="85:87" x14ac:dyDescent="0.25">
      <c r="CG12411" s="768"/>
      <c r="CH12411" s="768"/>
      <c r="CI12411" s="850"/>
    </row>
    <row r="12412" spans="85:87" x14ac:dyDescent="0.25">
      <c r="CG12412" s="768"/>
      <c r="CH12412" s="768"/>
      <c r="CI12412" s="850"/>
    </row>
    <row r="12413" spans="85:87" x14ac:dyDescent="0.25">
      <c r="CG12413" s="768"/>
      <c r="CH12413" s="768"/>
      <c r="CI12413" s="850"/>
    </row>
    <row r="12414" spans="85:87" x14ac:dyDescent="0.25">
      <c r="CG12414" s="768"/>
      <c r="CH12414" s="768"/>
      <c r="CI12414" s="850"/>
    </row>
    <row r="12415" spans="85:87" x14ac:dyDescent="0.25">
      <c r="CG12415" s="768"/>
      <c r="CH12415" s="768"/>
      <c r="CI12415" s="850"/>
    </row>
    <row r="12416" spans="85:87" x14ac:dyDescent="0.25">
      <c r="CG12416" s="768"/>
      <c r="CH12416" s="768"/>
      <c r="CI12416" s="850"/>
    </row>
    <row r="12417" spans="85:87" x14ac:dyDescent="0.25">
      <c r="CG12417" s="768"/>
      <c r="CH12417" s="768"/>
      <c r="CI12417" s="850"/>
    </row>
    <row r="12418" spans="85:87" x14ac:dyDescent="0.25">
      <c r="CG12418" s="768"/>
      <c r="CH12418" s="768"/>
      <c r="CI12418" s="850"/>
    </row>
    <row r="12419" spans="85:87" x14ac:dyDescent="0.25">
      <c r="CG12419" s="768"/>
      <c r="CH12419" s="768"/>
      <c r="CI12419" s="850"/>
    </row>
    <row r="12420" spans="85:87" x14ac:dyDescent="0.25">
      <c r="CG12420" s="768"/>
      <c r="CH12420" s="768"/>
      <c r="CI12420" s="850"/>
    </row>
    <row r="12421" spans="85:87" x14ac:dyDescent="0.25">
      <c r="CG12421" s="768"/>
      <c r="CH12421" s="768"/>
      <c r="CI12421" s="850"/>
    </row>
    <row r="12422" spans="85:87" x14ac:dyDescent="0.25">
      <c r="CG12422" s="768"/>
      <c r="CH12422" s="768"/>
      <c r="CI12422" s="850"/>
    </row>
    <row r="12423" spans="85:87" x14ac:dyDescent="0.25">
      <c r="CG12423" s="768"/>
      <c r="CH12423" s="768"/>
      <c r="CI12423" s="850"/>
    </row>
    <row r="12424" spans="85:87" x14ac:dyDescent="0.25">
      <c r="CG12424" s="768"/>
      <c r="CH12424" s="768"/>
      <c r="CI12424" s="850"/>
    </row>
    <row r="12425" spans="85:87" x14ac:dyDescent="0.25">
      <c r="CG12425" s="768"/>
      <c r="CH12425" s="768"/>
      <c r="CI12425" s="850"/>
    </row>
    <row r="12426" spans="85:87" x14ac:dyDescent="0.25">
      <c r="CG12426" s="768"/>
      <c r="CH12426" s="768"/>
      <c r="CI12426" s="850"/>
    </row>
    <row r="12427" spans="85:87" x14ac:dyDescent="0.25">
      <c r="CG12427" s="768"/>
      <c r="CH12427" s="768"/>
      <c r="CI12427" s="850"/>
    </row>
    <row r="12428" spans="85:87" x14ac:dyDescent="0.25">
      <c r="CG12428" s="768"/>
      <c r="CH12428" s="768"/>
      <c r="CI12428" s="850"/>
    </row>
    <row r="12429" spans="85:87" x14ac:dyDescent="0.25">
      <c r="CG12429" s="768"/>
      <c r="CH12429" s="768"/>
      <c r="CI12429" s="850"/>
    </row>
    <row r="12430" spans="85:87" x14ac:dyDescent="0.25">
      <c r="CG12430" s="768"/>
      <c r="CH12430" s="768"/>
      <c r="CI12430" s="850"/>
    </row>
    <row r="12431" spans="85:87" x14ac:dyDescent="0.25">
      <c r="CG12431" s="768"/>
      <c r="CH12431" s="768"/>
      <c r="CI12431" s="850"/>
    </row>
    <row r="12432" spans="85:87" x14ac:dyDescent="0.25">
      <c r="CG12432" s="768"/>
      <c r="CH12432" s="768"/>
      <c r="CI12432" s="850"/>
    </row>
    <row r="12433" spans="85:87" x14ac:dyDescent="0.25">
      <c r="CG12433" s="768"/>
      <c r="CH12433" s="768"/>
      <c r="CI12433" s="850"/>
    </row>
    <row r="12434" spans="85:87" x14ac:dyDescent="0.25">
      <c r="CG12434" s="768"/>
      <c r="CH12434" s="768"/>
      <c r="CI12434" s="850"/>
    </row>
    <row r="12435" spans="85:87" x14ac:dyDescent="0.25">
      <c r="CG12435" s="768"/>
      <c r="CH12435" s="768"/>
      <c r="CI12435" s="850"/>
    </row>
    <row r="12436" spans="85:87" x14ac:dyDescent="0.25">
      <c r="CG12436" s="768"/>
      <c r="CH12436" s="768"/>
      <c r="CI12436" s="850"/>
    </row>
    <row r="12437" spans="85:87" x14ac:dyDescent="0.25">
      <c r="CG12437" s="768"/>
      <c r="CH12437" s="768"/>
      <c r="CI12437" s="850"/>
    </row>
    <row r="12438" spans="85:87" x14ac:dyDescent="0.25">
      <c r="CG12438" s="768"/>
      <c r="CH12438" s="768"/>
      <c r="CI12438" s="850"/>
    </row>
    <row r="12439" spans="85:87" x14ac:dyDescent="0.25">
      <c r="CG12439" s="768"/>
      <c r="CH12439" s="768"/>
      <c r="CI12439" s="850"/>
    </row>
    <row r="12440" spans="85:87" x14ac:dyDescent="0.25">
      <c r="CG12440" s="768"/>
      <c r="CH12440" s="768"/>
      <c r="CI12440" s="850"/>
    </row>
    <row r="12441" spans="85:87" x14ac:dyDescent="0.25">
      <c r="CG12441" s="768"/>
      <c r="CH12441" s="768"/>
      <c r="CI12441" s="850"/>
    </row>
    <row r="12442" spans="85:87" x14ac:dyDescent="0.25">
      <c r="CG12442" s="768"/>
      <c r="CH12442" s="768"/>
      <c r="CI12442" s="850"/>
    </row>
    <row r="12443" spans="85:87" x14ac:dyDescent="0.25">
      <c r="CG12443" s="768"/>
      <c r="CH12443" s="768"/>
      <c r="CI12443" s="850"/>
    </row>
    <row r="12444" spans="85:87" x14ac:dyDescent="0.25">
      <c r="CG12444" s="768"/>
      <c r="CH12444" s="768"/>
      <c r="CI12444" s="850"/>
    </row>
    <row r="12445" spans="85:87" x14ac:dyDescent="0.25">
      <c r="CG12445" s="768"/>
      <c r="CH12445" s="768"/>
      <c r="CI12445" s="850"/>
    </row>
    <row r="12446" spans="85:87" x14ac:dyDescent="0.25">
      <c r="CG12446" s="768"/>
      <c r="CH12446" s="768"/>
      <c r="CI12446" s="850"/>
    </row>
    <row r="12447" spans="85:87" x14ac:dyDescent="0.25">
      <c r="CG12447" s="768"/>
      <c r="CH12447" s="768"/>
      <c r="CI12447" s="850"/>
    </row>
    <row r="12448" spans="85:87" x14ac:dyDescent="0.25">
      <c r="CG12448" s="768"/>
      <c r="CH12448" s="768"/>
      <c r="CI12448" s="850"/>
    </row>
    <row r="12449" spans="85:87" x14ac:dyDescent="0.25">
      <c r="CG12449" s="768"/>
      <c r="CH12449" s="768"/>
      <c r="CI12449" s="850"/>
    </row>
    <row r="12450" spans="85:87" x14ac:dyDescent="0.25">
      <c r="CG12450" s="768"/>
      <c r="CH12450" s="768"/>
      <c r="CI12450" s="850"/>
    </row>
    <row r="12451" spans="85:87" x14ac:dyDescent="0.25">
      <c r="CG12451" s="768"/>
      <c r="CH12451" s="768"/>
      <c r="CI12451" s="850"/>
    </row>
    <row r="12452" spans="85:87" x14ac:dyDescent="0.25">
      <c r="CG12452" s="768"/>
      <c r="CH12452" s="768"/>
      <c r="CI12452" s="850"/>
    </row>
    <row r="12453" spans="85:87" x14ac:dyDescent="0.25">
      <c r="CG12453" s="768"/>
      <c r="CH12453" s="768"/>
      <c r="CI12453" s="850"/>
    </row>
    <row r="12454" spans="85:87" x14ac:dyDescent="0.25">
      <c r="CG12454" s="768"/>
      <c r="CH12454" s="768"/>
      <c r="CI12454" s="850"/>
    </row>
    <row r="12455" spans="85:87" x14ac:dyDescent="0.25">
      <c r="CG12455" s="768"/>
      <c r="CH12455" s="768"/>
      <c r="CI12455" s="850"/>
    </row>
    <row r="12456" spans="85:87" x14ac:dyDescent="0.25">
      <c r="CG12456" s="768"/>
      <c r="CH12456" s="768"/>
      <c r="CI12456" s="850"/>
    </row>
    <row r="12457" spans="85:87" x14ac:dyDescent="0.25">
      <c r="CG12457" s="768"/>
      <c r="CH12457" s="768"/>
      <c r="CI12457" s="850"/>
    </row>
    <row r="12458" spans="85:87" x14ac:dyDescent="0.25">
      <c r="CG12458" s="768"/>
      <c r="CH12458" s="768"/>
      <c r="CI12458" s="850"/>
    </row>
    <row r="12459" spans="85:87" x14ac:dyDescent="0.25">
      <c r="CG12459" s="768"/>
      <c r="CH12459" s="768"/>
      <c r="CI12459" s="850"/>
    </row>
    <row r="12460" spans="85:87" x14ac:dyDescent="0.25">
      <c r="CG12460" s="768"/>
      <c r="CH12460" s="768"/>
      <c r="CI12460" s="850"/>
    </row>
    <row r="12461" spans="85:87" x14ac:dyDescent="0.25">
      <c r="CG12461" s="768"/>
      <c r="CH12461" s="768"/>
      <c r="CI12461" s="850"/>
    </row>
    <row r="12462" spans="85:87" x14ac:dyDescent="0.25">
      <c r="CG12462" s="768"/>
      <c r="CH12462" s="768"/>
      <c r="CI12462" s="850"/>
    </row>
    <row r="12463" spans="85:87" x14ac:dyDescent="0.25">
      <c r="CG12463" s="768"/>
      <c r="CH12463" s="768"/>
      <c r="CI12463" s="850"/>
    </row>
    <row r="12464" spans="85:87" x14ac:dyDescent="0.25">
      <c r="CG12464" s="768"/>
      <c r="CH12464" s="768"/>
      <c r="CI12464" s="850"/>
    </row>
    <row r="12465" spans="85:87" x14ac:dyDescent="0.25">
      <c r="CG12465" s="768"/>
      <c r="CH12465" s="768"/>
      <c r="CI12465" s="850"/>
    </row>
    <row r="12466" spans="85:87" x14ac:dyDescent="0.25">
      <c r="CG12466" s="768"/>
      <c r="CH12466" s="768"/>
      <c r="CI12466" s="850"/>
    </row>
    <row r="12467" spans="85:87" x14ac:dyDescent="0.25">
      <c r="CG12467" s="768"/>
      <c r="CH12467" s="768"/>
      <c r="CI12467" s="850"/>
    </row>
    <row r="12468" spans="85:87" x14ac:dyDescent="0.25">
      <c r="CG12468" s="768"/>
      <c r="CH12468" s="768"/>
      <c r="CI12468" s="850"/>
    </row>
    <row r="12469" spans="85:87" x14ac:dyDescent="0.25">
      <c r="CG12469" s="768"/>
      <c r="CH12469" s="768"/>
      <c r="CI12469" s="850"/>
    </row>
    <row r="12470" spans="85:87" x14ac:dyDescent="0.25">
      <c r="CG12470" s="768"/>
      <c r="CH12470" s="768"/>
      <c r="CI12470" s="850"/>
    </row>
    <row r="12471" spans="85:87" x14ac:dyDescent="0.25">
      <c r="CG12471" s="768"/>
      <c r="CH12471" s="768"/>
      <c r="CI12471" s="850"/>
    </row>
    <row r="12472" spans="85:87" x14ac:dyDescent="0.25">
      <c r="CG12472" s="768"/>
      <c r="CH12472" s="768"/>
      <c r="CI12472" s="850"/>
    </row>
    <row r="12473" spans="85:87" x14ac:dyDescent="0.25">
      <c r="CG12473" s="768"/>
      <c r="CH12473" s="768"/>
      <c r="CI12473" s="850"/>
    </row>
    <row r="12474" spans="85:87" x14ac:dyDescent="0.25">
      <c r="CG12474" s="768"/>
      <c r="CH12474" s="768"/>
      <c r="CI12474" s="850"/>
    </row>
    <row r="12475" spans="85:87" x14ac:dyDescent="0.25">
      <c r="CG12475" s="768"/>
      <c r="CH12475" s="768"/>
      <c r="CI12475" s="850"/>
    </row>
    <row r="12476" spans="85:87" x14ac:dyDescent="0.25">
      <c r="CG12476" s="768"/>
      <c r="CH12476" s="768"/>
      <c r="CI12476" s="850"/>
    </row>
    <row r="12477" spans="85:87" x14ac:dyDescent="0.25">
      <c r="CG12477" s="768"/>
      <c r="CH12477" s="768"/>
      <c r="CI12477" s="850"/>
    </row>
    <row r="12478" spans="85:87" x14ac:dyDescent="0.25">
      <c r="CG12478" s="768"/>
      <c r="CH12478" s="768"/>
      <c r="CI12478" s="850"/>
    </row>
    <row r="12479" spans="85:87" x14ac:dyDescent="0.25">
      <c r="CG12479" s="768"/>
      <c r="CH12479" s="768"/>
      <c r="CI12479" s="850"/>
    </row>
    <row r="12480" spans="85:87" x14ac:dyDescent="0.25">
      <c r="CG12480" s="768"/>
      <c r="CH12480" s="768"/>
      <c r="CI12480" s="850"/>
    </row>
    <row r="12481" spans="85:87" x14ac:dyDescent="0.25">
      <c r="CG12481" s="768"/>
      <c r="CH12481" s="768"/>
      <c r="CI12481" s="850"/>
    </row>
    <row r="12482" spans="85:87" x14ac:dyDescent="0.25">
      <c r="CG12482" s="768"/>
      <c r="CH12482" s="768"/>
      <c r="CI12482" s="850"/>
    </row>
    <row r="12483" spans="85:87" x14ac:dyDescent="0.25">
      <c r="CG12483" s="768"/>
      <c r="CH12483" s="768"/>
      <c r="CI12483" s="850"/>
    </row>
    <row r="12484" spans="85:87" x14ac:dyDescent="0.25">
      <c r="CG12484" s="768"/>
      <c r="CH12484" s="768"/>
      <c r="CI12484" s="850"/>
    </row>
    <row r="12485" spans="85:87" x14ac:dyDescent="0.25">
      <c r="CG12485" s="768"/>
      <c r="CH12485" s="768"/>
      <c r="CI12485" s="850"/>
    </row>
    <row r="12486" spans="85:87" x14ac:dyDescent="0.25">
      <c r="CG12486" s="768"/>
      <c r="CH12486" s="768"/>
      <c r="CI12486" s="850"/>
    </row>
    <row r="12487" spans="85:87" x14ac:dyDescent="0.25">
      <c r="CG12487" s="768"/>
      <c r="CH12487" s="768"/>
      <c r="CI12487" s="850"/>
    </row>
    <row r="12488" spans="85:87" x14ac:dyDescent="0.25">
      <c r="CG12488" s="768"/>
      <c r="CH12488" s="768"/>
      <c r="CI12488" s="850"/>
    </row>
    <row r="12489" spans="85:87" x14ac:dyDescent="0.25">
      <c r="CG12489" s="768"/>
      <c r="CH12489" s="768"/>
      <c r="CI12489" s="850"/>
    </row>
    <row r="12490" spans="85:87" x14ac:dyDescent="0.25">
      <c r="CG12490" s="768"/>
      <c r="CH12490" s="768"/>
      <c r="CI12490" s="850"/>
    </row>
    <row r="12491" spans="85:87" x14ac:dyDescent="0.25">
      <c r="CG12491" s="768"/>
      <c r="CH12491" s="768"/>
      <c r="CI12491" s="850"/>
    </row>
    <row r="12492" spans="85:87" x14ac:dyDescent="0.25">
      <c r="CG12492" s="768"/>
      <c r="CH12492" s="768"/>
      <c r="CI12492" s="850"/>
    </row>
    <row r="12493" spans="85:87" x14ac:dyDescent="0.25">
      <c r="CG12493" s="768"/>
      <c r="CH12493" s="768"/>
      <c r="CI12493" s="850"/>
    </row>
    <row r="12494" spans="85:87" x14ac:dyDescent="0.25">
      <c r="CG12494" s="768"/>
      <c r="CH12494" s="768"/>
      <c r="CI12494" s="850"/>
    </row>
    <row r="12495" spans="85:87" x14ac:dyDescent="0.25">
      <c r="CG12495" s="768"/>
      <c r="CH12495" s="768"/>
      <c r="CI12495" s="850"/>
    </row>
    <row r="12496" spans="85:87" x14ac:dyDescent="0.25">
      <c r="CG12496" s="768"/>
      <c r="CH12496" s="768"/>
      <c r="CI12496" s="850"/>
    </row>
    <row r="12497" spans="85:87" x14ac:dyDescent="0.25">
      <c r="CG12497" s="768"/>
      <c r="CH12497" s="768"/>
      <c r="CI12497" s="850"/>
    </row>
    <row r="12498" spans="85:87" x14ac:dyDescent="0.25">
      <c r="CG12498" s="768"/>
      <c r="CH12498" s="768"/>
      <c r="CI12498" s="850"/>
    </row>
    <row r="12499" spans="85:87" x14ac:dyDescent="0.25">
      <c r="CG12499" s="768"/>
      <c r="CH12499" s="768"/>
      <c r="CI12499" s="850"/>
    </row>
    <row r="12500" spans="85:87" x14ac:dyDescent="0.25">
      <c r="CG12500" s="768"/>
      <c r="CH12500" s="768"/>
      <c r="CI12500" s="850"/>
    </row>
    <row r="12501" spans="85:87" x14ac:dyDescent="0.25">
      <c r="CG12501" s="768"/>
      <c r="CH12501" s="768"/>
      <c r="CI12501" s="850"/>
    </row>
    <row r="12502" spans="85:87" x14ac:dyDescent="0.25">
      <c r="CG12502" s="768"/>
      <c r="CH12502" s="768"/>
      <c r="CI12502" s="850"/>
    </row>
    <row r="12503" spans="85:87" x14ac:dyDescent="0.25">
      <c r="CG12503" s="768"/>
      <c r="CH12503" s="768"/>
      <c r="CI12503" s="850"/>
    </row>
    <row r="12504" spans="85:87" x14ac:dyDescent="0.25">
      <c r="CG12504" s="768"/>
      <c r="CH12504" s="768"/>
      <c r="CI12504" s="850"/>
    </row>
    <row r="12505" spans="85:87" x14ac:dyDescent="0.25">
      <c r="CG12505" s="768"/>
      <c r="CH12505" s="768"/>
      <c r="CI12505" s="850"/>
    </row>
    <row r="12506" spans="85:87" x14ac:dyDescent="0.25">
      <c r="CG12506" s="768"/>
      <c r="CH12506" s="768"/>
      <c r="CI12506" s="850"/>
    </row>
    <row r="12507" spans="85:87" x14ac:dyDescent="0.25">
      <c r="CG12507" s="768"/>
      <c r="CH12507" s="768"/>
      <c r="CI12507" s="850"/>
    </row>
    <row r="12508" spans="85:87" x14ac:dyDescent="0.25">
      <c r="CG12508" s="768"/>
      <c r="CH12508" s="768"/>
      <c r="CI12508" s="850"/>
    </row>
    <row r="12509" spans="85:87" x14ac:dyDescent="0.25">
      <c r="CG12509" s="768"/>
      <c r="CH12509" s="768"/>
      <c r="CI12509" s="850"/>
    </row>
    <row r="12510" spans="85:87" x14ac:dyDescent="0.25">
      <c r="CG12510" s="768"/>
      <c r="CH12510" s="768"/>
      <c r="CI12510" s="850"/>
    </row>
    <row r="12511" spans="85:87" x14ac:dyDescent="0.25">
      <c r="CG12511" s="768"/>
      <c r="CH12511" s="768"/>
      <c r="CI12511" s="850"/>
    </row>
    <row r="12512" spans="85:87" x14ac:dyDescent="0.25">
      <c r="CG12512" s="768"/>
      <c r="CH12512" s="768"/>
      <c r="CI12512" s="850"/>
    </row>
    <row r="12513" spans="85:87" x14ac:dyDescent="0.25">
      <c r="CG12513" s="768"/>
      <c r="CH12513" s="768"/>
      <c r="CI12513" s="850"/>
    </row>
    <row r="12514" spans="85:87" x14ac:dyDescent="0.25">
      <c r="CG12514" s="768"/>
      <c r="CH12514" s="768"/>
      <c r="CI12514" s="850"/>
    </row>
    <row r="12515" spans="85:87" x14ac:dyDescent="0.25">
      <c r="CG12515" s="768"/>
      <c r="CH12515" s="768"/>
      <c r="CI12515" s="850"/>
    </row>
    <row r="12516" spans="85:87" x14ac:dyDescent="0.25">
      <c r="CG12516" s="768"/>
      <c r="CH12516" s="768"/>
      <c r="CI12516" s="850"/>
    </row>
    <row r="12517" spans="85:87" x14ac:dyDescent="0.25">
      <c r="CG12517" s="768"/>
      <c r="CH12517" s="768"/>
      <c r="CI12517" s="850"/>
    </row>
    <row r="12518" spans="85:87" x14ac:dyDescent="0.25">
      <c r="CG12518" s="768"/>
      <c r="CH12518" s="768"/>
      <c r="CI12518" s="850"/>
    </row>
    <row r="12519" spans="85:87" x14ac:dyDescent="0.25">
      <c r="CG12519" s="768"/>
      <c r="CH12519" s="768"/>
      <c r="CI12519" s="850"/>
    </row>
    <row r="12520" spans="85:87" x14ac:dyDescent="0.25">
      <c r="CG12520" s="768"/>
      <c r="CH12520" s="768"/>
      <c r="CI12520" s="850"/>
    </row>
    <row r="12521" spans="85:87" x14ac:dyDescent="0.25">
      <c r="CG12521" s="768"/>
      <c r="CH12521" s="768"/>
      <c r="CI12521" s="850"/>
    </row>
    <row r="12522" spans="85:87" x14ac:dyDescent="0.25">
      <c r="CG12522" s="768"/>
      <c r="CH12522" s="768"/>
      <c r="CI12522" s="850"/>
    </row>
    <row r="12523" spans="85:87" x14ac:dyDescent="0.25">
      <c r="CG12523" s="768"/>
      <c r="CH12523" s="768"/>
      <c r="CI12523" s="850"/>
    </row>
    <row r="12524" spans="85:87" x14ac:dyDescent="0.25">
      <c r="CG12524" s="768"/>
      <c r="CH12524" s="768"/>
      <c r="CI12524" s="850"/>
    </row>
    <row r="12525" spans="85:87" x14ac:dyDescent="0.25">
      <c r="CG12525" s="768"/>
      <c r="CH12525" s="768"/>
      <c r="CI12525" s="850"/>
    </row>
    <row r="12526" spans="85:87" x14ac:dyDescent="0.25">
      <c r="CG12526" s="768"/>
      <c r="CH12526" s="768"/>
      <c r="CI12526" s="850"/>
    </row>
    <row r="12527" spans="85:87" x14ac:dyDescent="0.25">
      <c r="CG12527" s="768"/>
      <c r="CH12527" s="768"/>
      <c r="CI12527" s="850"/>
    </row>
    <row r="12528" spans="85:87" x14ac:dyDescent="0.25">
      <c r="CG12528" s="768"/>
      <c r="CH12528" s="768"/>
      <c r="CI12528" s="850"/>
    </row>
    <row r="12529" spans="85:87" x14ac:dyDescent="0.25">
      <c r="CG12529" s="768"/>
      <c r="CH12529" s="768"/>
      <c r="CI12529" s="850"/>
    </row>
    <row r="12530" spans="85:87" x14ac:dyDescent="0.25">
      <c r="CG12530" s="768"/>
      <c r="CH12530" s="768"/>
      <c r="CI12530" s="850"/>
    </row>
    <row r="12531" spans="85:87" x14ac:dyDescent="0.25">
      <c r="CG12531" s="768"/>
      <c r="CH12531" s="768"/>
      <c r="CI12531" s="850"/>
    </row>
    <row r="12532" spans="85:87" x14ac:dyDescent="0.25">
      <c r="CG12532" s="768"/>
      <c r="CH12532" s="768"/>
      <c r="CI12532" s="850"/>
    </row>
    <row r="12533" spans="85:87" x14ac:dyDescent="0.25">
      <c r="CG12533" s="768"/>
      <c r="CH12533" s="768"/>
      <c r="CI12533" s="850"/>
    </row>
    <row r="12534" spans="85:87" x14ac:dyDescent="0.25">
      <c r="CG12534" s="768"/>
      <c r="CH12534" s="768"/>
      <c r="CI12534" s="850"/>
    </row>
    <row r="12535" spans="85:87" x14ac:dyDescent="0.25">
      <c r="CG12535" s="768"/>
      <c r="CH12535" s="768"/>
      <c r="CI12535" s="850"/>
    </row>
    <row r="12536" spans="85:87" x14ac:dyDescent="0.25">
      <c r="CG12536" s="768"/>
      <c r="CH12536" s="768"/>
      <c r="CI12536" s="850"/>
    </row>
    <row r="12537" spans="85:87" x14ac:dyDescent="0.25">
      <c r="CG12537" s="768"/>
      <c r="CH12537" s="768"/>
      <c r="CI12537" s="850"/>
    </row>
    <row r="12538" spans="85:87" x14ac:dyDescent="0.25">
      <c r="CG12538" s="768"/>
      <c r="CH12538" s="768"/>
      <c r="CI12538" s="850"/>
    </row>
    <row r="12539" spans="85:87" x14ac:dyDescent="0.25">
      <c r="CG12539" s="768"/>
      <c r="CH12539" s="768"/>
      <c r="CI12539" s="850"/>
    </row>
    <row r="12540" spans="85:87" x14ac:dyDescent="0.25">
      <c r="CG12540" s="768"/>
      <c r="CH12540" s="768"/>
      <c r="CI12540" s="850"/>
    </row>
    <row r="12541" spans="85:87" x14ac:dyDescent="0.25">
      <c r="CG12541" s="768"/>
      <c r="CH12541" s="768"/>
      <c r="CI12541" s="850"/>
    </row>
    <row r="12542" spans="85:87" x14ac:dyDescent="0.25">
      <c r="CG12542" s="768"/>
      <c r="CH12542" s="768"/>
      <c r="CI12542" s="850"/>
    </row>
    <row r="12543" spans="85:87" x14ac:dyDescent="0.25">
      <c r="CG12543" s="768"/>
      <c r="CH12543" s="768"/>
      <c r="CI12543" s="850"/>
    </row>
    <row r="12544" spans="85:87" x14ac:dyDescent="0.25">
      <c r="CG12544" s="768"/>
      <c r="CH12544" s="768"/>
      <c r="CI12544" s="850"/>
    </row>
    <row r="12545" spans="85:87" x14ac:dyDescent="0.25">
      <c r="CG12545" s="768"/>
      <c r="CH12545" s="768"/>
      <c r="CI12545" s="850"/>
    </row>
    <row r="12546" spans="85:87" x14ac:dyDescent="0.25">
      <c r="CG12546" s="768"/>
      <c r="CH12546" s="768"/>
      <c r="CI12546" s="850"/>
    </row>
    <row r="12547" spans="85:87" x14ac:dyDescent="0.25">
      <c r="CG12547" s="768"/>
      <c r="CH12547" s="768"/>
      <c r="CI12547" s="850"/>
    </row>
    <row r="12548" spans="85:87" x14ac:dyDescent="0.25">
      <c r="CG12548" s="768"/>
      <c r="CH12548" s="768"/>
      <c r="CI12548" s="850"/>
    </row>
    <row r="12549" spans="85:87" x14ac:dyDescent="0.25">
      <c r="CG12549" s="768"/>
      <c r="CH12549" s="768"/>
      <c r="CI12549" s="850"/>
    </row>
    <row r="12550" spans="85:87" x14ac:dyDescent="0.25">
      <c r="CG12550" s="768"/>
      <c r="CH12550" s="768"/>
      <c r="CI12550" s="850"/>
    </row>
    <row r="12551" spans="85:87" x14ac:dyDescent="0.25">
      <c r="CG12551" s="768"/>
      <c r="CH12551" s="768"/>
      <c r="CI12551" s="850"/>
    </row>
    <row r="12552" spans="85:87" x14ac:dyDescent="0.25">
      <c r="CG12552" s="768"/>
      <c r="CH12552" s="768"/>
      <c r="CI12552" s="850"/>
    </row>
    <row r="12553" spans="85:87" x14ac:dyDescent="0.25">
      <c r="CG12553" s="768"/>
      <c r="CH12553" s="768"/>
      <c r="CI12553" s="850"/>
    </row>
    <row r="12554" spans="85:87" x14ac:dyDescent="0.25">
      <c r="CG12554" s="768"/>
      <c r="CH12554" s="768"/>
      <c r="CI12554" s="850"/>
    </row>
    <row r="12555" spans="85:87" x14ac:dyDescent="0.25">
      <c r="CG12555" s="768"/>
      <c r="CH12555" s="768"/>
      <c r="CI12555" s="850"/>
    </row>
    <row r="12556" spans="85:87" x14ac:dyDescent="0.25">
      <c r="CG12556" s="768"/>
      <c r="CH12556" s="768"/>
      <c r="CI12556" s="850"/>
    </row>
    <row r="12557" spans="85:87" x14ac:dyDescent="0.25">
      <c r="CG12557" s="768"/>
      <c r="CH12557" s="768"/>
      <c r="CI12557" s="850"/>
    </row>
    <row r="12558" spans="85:87" x14ac:dyDescent="0.25">
      <c r="CG12558" s="768"/>
      <c r="CH12558" s="768"/>
      <c r="CI12558" s="850"/>
    </row>
    <row r="12559" spans="85:87" x14ac:dyDescent="0.25">
      <c r="CG12559" s="768"/>
      <c r="CH12559" s="768"/>
      <c r="CI12559" s="850"/>
    </row>
    <row r="12560" spans="85:87" x14ac:dyDescent="0.25">
      <c r="CG12560" s="768"/>
      <c r="CH12560" s="768"/>
      <c r="CI12560" s="850"/>
    </row>
    <row r="12561" spans="85:87" x14ac:dyDescent="0.25">
      <c r="CG12561" s="768"/>
      <c r="CH12561" s="768"/>
      <c r="CI12561" s="850"/>
    </row>
    <row r="12562" spans="85:87" x14ac:dyDescent="0.25">
      <c r="CG12562" s="768"/>
      <c r="CH12562" s="768"/>
      <c r="CI12562" s="850"/>
    </row>
    <row r="12563" spans="85:87" x14ac:dyDescent="0.25">
      <c r="CG12563" s="768"/>
      <c r="CH12563" s="768"/>
      <c r="CI12563" s="850"/>
    </row>
    <row r="12564" spans="85:87" x14ac:dyDescent="0.25">
      <c r="CG12564" s="768"/>
      <c r="CH12564" s="768"/>
      <c r="CI12564" s="850"/>
    </row>
    <row r="12565" spans="85:87" x14ac:dyDescent="0.25">
      <c r="CG12565" s="768"/>
      <c r="CH12565" s="768"/>
      <c r="CI12565" s="850"/>
    </row>
    <row r="12566" spans="85:87" x14ac:dyDescent="0.25">
      <c r="CG12566" s="768"/>
      <c r="CH12566" s="768"/>
      <c r="CI12566" s="850"/>
    </row>
    <row r="12567" spans="85:87" x14ac:dyDescent="0.25">
      <c r="CG12567" s="768"/>
      <c r="CH12567" s="768"/>
      <c r="CI12567" s="850"/>
    </row>
    <row r="12568" spans="85:87" x14ac:dyDescent="0.25">
      <c r="CG12568" s="768"/>
      <c r="CH12568" s="768"/>
      <c r="CI12568" s="850"/>
    </row>
    <row r="12569" spans="85:87" x14ac:dyDescent="0.25">
      <c r="CG12569" s="768"/>
      <c r="CH12569" s="768"/>
      <c r="CI12569" s="850"/>
    </row>
    <row r="12570" spans="85:87" x14ac:dyDescent="0.25">
      <c r="CG12570" s="768"/>
      <c r="CH12570" s="768"/>
      <c r="CI12570" s="850"/>
    </row>
    <row r="12571" spans="85:87" x14ac:dyDescent="0.25">
      <c r="CG12571" s="768"/>
      <c r="CH12571" s="768"/>
      <c r="CI12571" s="850"/>
    </row>
    <row r="12572" spans="85:87" x14ac:dyDescent="0.25">
      <c r="CG12572" s="768"/>
      <c r="CH12572" s="768"/>
      <c r="CI12572" s="850"/>
    </row>
    <row r="12573" spans="85:87" x14ac:dyDescent="0.25">
      <c r="CG12573" s="768"/>
      <c r="CH12573" s="768"/>
      <c r="CI12573" s="850"/>
    </row>
    <row r="12574" spans="85:87" x14ac:dyDescent="0.25">
      <c r="CG12574" s="768"/>
      <c r="CH12574" s="768"/>
      <c r="CI12574" s="850"/>
    </row>
    <row r="12575" spans="85:87" x14ac:dyDescent="0.25">
      <c r="CG12575" s="768"/>
      <c r="CH12575" s="768"/>
      <c r="CI12575" s="850"/>
    </row>
    <row r="12576" spans="85:87" x14ac:dyDescent="0.25">
      <c r="CG12576" s="768"/>
      <c r="CH12576" s="768"/>
      <c r="CI12576" s="850"/>
    </row>
    <row r="12577" spans="85:87" x14ac:dyDescent="0.25">
      <c r="CG12577" s="768"/>
      <c r="CH12577" s="768"/>
      <c r="CI12577" s="850"/>
    </row>
    <row r="12578" spans="85:87" x14ac:dyDescent="0.25">
      <c r="CG12578" s="768"/>
      <c r="CH12578" s="768"/>
      <c r="CI12578" s="850"/>
    </row>
    <row r="12579" spans="85:87" x14ac:dyDescent="0.25">
      <c r="CG12579" s="768"/>
      <c r="CH12579" s="768"/>
      <c r="CI12579" s="850"/>
    </row>
    <row r="12580" spans="85:87" x14ac:dyDescent="0.25">
      <c r="CG12580" s="768"/>
      <c r="CH12580" s="768"/>
      <c r="CI12580" s="850"/>
    </row>
    <row r="12581" spans="85:87" x14ac:dyDescent="0.25">
      <c r="CG12581" s="768"/>
      <c r="CH12581" s="768"/>
      <c r="CI12581" s="850"/>
    </row>
    <row r="12582" spans="85:87" x14ac:dyDescent="0.25">
      <c r="CG12582" s="768"/>
      <c r="CH12582" s="768"/>
      <c r="CI12582" s="850"/>
    </row>
    <row r="12583" spans="85:87" x14ac:dyDescent="0.25">
      <c r="CG12583" s="768"/>
      <c r="CH12583" s="768"/>
      <c r="CI12583" s="850"/>
    </row>
    <row r="12584" spans="85:87" x14ac:dyDescent="0.25">
      <c r="CG12584" s="768"/>
      <c r="CH12584" s="768"/>
      <c r="CI12584" s="850"/>
    </row>
    <row r="12585" spans="85:87" x14ac:dyDescent="0.25">
      <c r="CG12585" s="768"/>
      <c r="CH12585" s="768"/>
      <c r="CI12585" s="850"/>
    </row>
    <row r="12586" spans="85:87" x14ac:dyDescent="0.25">
      <c r="CG12586" s="768"/>
      <c r="CH12586" s="768"/>
      <c r="CI12586" s="850"/>
    </row>
    <row r="12587" spans="85:87" x14ac:dyDescent="0.25">
      <c r="CG12587" s="768"/>
      <c r="CH12587" s="768"/>
      <c r="CI12587" s="850"/>
    </row>
    <row r="12588" spans="85:87" x14ac:dyDescent="0.25">
      <c r="CG12588" s="768"/>
      <c r="CH12588" s="768"/>
      <c r="CI12588" s="850"/>
    </row>
    <row r="12589" spans="85:87" x14ac:dyDescent="0.25">
      <c r="CG12589" s="768"/>
      <c r="CH12589" s="768"/>
      <c r="CI12589" s="850"/>
    </row>
    <row r="12590" spans="85:87" x14ac:dyDescent="0.25">
      <c r="CG12590" s="768"/>
      <c r="CH12590" s="768"/>
      <c r="CI12590" s="850"/>
    </row>
    <row r="12591" spans="85:87" x14ac:dyDescent="0.25">
      <c r="CG12591" s="768"/>
      <c r="CH12591" s="768"/>
      <c r="CI12591" s="850"/>
    </row>
    <row r="12592" spans="85:87" x14ac:dyDescent="0.25">
      <c r="CG12592" s="768"/>
      <c r="CH12592" s="768"/>
      <c r="CI12592" s="850"/>
    </row>
    <row r="12593" spans="85:87" x14ac:dyDescent="0.25">
      <c r="CG12593" s="768"/>
      <c r="CH12593" s="768"/>
      <c r="CI12593" s="850"/>
    </row>
    <row r="12594" spans="85:87" x14ac:dyDescent="0.25">
      <c r="CG12594" s="768"/>
      <c r="CH12594" s="768"/>
      <c r="CI12594" s="850"/>
    </row>
    <row r="12595" spans="85:87" x14ac:dyDescent="0.25">
      <c r="CG12595" s="768"/>
      <c r="CH12595" s="768"/>
      <c r="CI12595" s="850"/>
    </row>
    <row r="12596" spans="85:87" x14ac:dyDescent="0.25">
      <c r="CG12596" s="768"/>
      <c r="CH12596" s="768"/>
      <c r="CI12596" s="850"/>
    </row>
    <row r="12597" spans="85:87" x14ac:dyDescent="0.25">
      <c r="CG12597" s="768"/>
      <c r="CH12597" s="768"/>
      <c r="CI12597" s="850"/>
    </row>
    <row r="12598" spans="85:87" x14ac:dyDescent="0.25">
      <c r="CG12598" s="768"/>
      <c r="CH12598" s="768"/>
      <c r="CI12598" s="850"/>
    </row>
    <row r="12599" spans="85:87" x14ac:dyDescent="0.25">
      <c r="CG12599" s="768"/>
      <c r="CH12599" s="768"/>
      <c r="CI12599" s="850"/>
    </row>
    <row r="12600" spans="85:87" x14ac:dyDescent="0.25">
      <c r="CG12600" s="768"/>
      <c r="CH12600" s="768"/>
      <c r="CI12600" s="850"/>
    </row>
    <row r="12601" spans="85:87" x14ac:dyDescent="0.25">
      <c r="CG12601" s="768"/>
      <c r="CH12601" s="768"/>
      <c r="CI12601" s="850"/>
    </row>
    <row r="12602" spans="85:87" x14ac:dyDescent="0.25">
      <c r="CG12602" s="768"/>
      <c r="CH12602" s="768"/>
      <c r="CI12602" s="850"/>
    </row>
    <row r="12603" spans="85:87" x14ac:dyDescent="0.25">
      <c r="CG12603" s="768"/>
      <c r="CH12603" s="768"/>
      <c r="CI12603" s="850"/>
    </row>
    <row r="12604" spans="85:87" x14ac:dyDescent="0.25">
      <c r="CG12604" s="768"/>
      <c r="CH12604" s="768"/>
      <c r="CI12604" s="850"/>
    </row>
    <row r="12605" spans="85:87" x14ac:dyDescent="0.25">
      <c r="CG12605" s="768"/>
      <c r="CH12605" s="768"/>
      <c r="CI12605" s="850"/>
    </row>
    <row r="12606" spans="85:87" x14ac:dyDescent="0.25">
      <c r="CG12606" s="768"/>
      <c r="CH12606" s="768"/>
      <c r="CI12606" s="850"/>
    </row>
    <row r="12607" spans="85:87" x14ac:dyDescent="0.25">
      <c r="CG12607" s="768"/>
      <c r="CH12607" s="768"/>
      <c r="CI12607" s="850"/>
    </row>
    <row r="12608" spans="85:87" x14ac:dyDescent="0.25">
      <c r="CG12608" s="768"/>
      <c r="CH12608" s="768"/>
      <c r="CI12608" s="850"/>
    </row>
    <row r="12609" spans="85:87" x14ac:dyDescent="0.25">
      <c r="CG12609" s="768"/>
      <c r="CH12609" s="768"/>
      <c r="CI12609" s="850"/>
    </row>
    <row r="12610" spans="85:87" x14ac:dyDescent="0.25">
      <c r="CG12610" s="768"/>
      <c r="CH12610" s="768"/>
      <c r="CI12610" s="850"/>
    </row>
    <row r="12611" spans="85:87" x14ac:dyDescent="0.25">
      <c r="CG12611" s="768"/>
      <c r="CH12611" s="768"/>
      <c r="CI12611" s="850"/>
    </row>
    <row r="12612" spans="85:87" x14ac:dyDescent="0.25">
      <c r="CG12612" s="768"/>
      <c r="CH12612" s="768"/>
      <c r="CI12612" s="850"/>
    </row>
    <row r="12613" spans="85:87" x14ac:dyDescent="0.25">
      <c r="CG12613" s="768"/>
      <c r="CH12613" s="768"/>
      <c r="CI12613" s="850"/>
    </row>
    <row r="12614" spans="85:87" x14ac:dyDescent="0.25">
      <c r="CG12614" s="768"/>
      <c r="CH12614" s="768"/>
      <c r="CI12614" s="850"/>
    </row>
    <row r="12615" spans="85:87" x14ac:dyDescent="0.25">
      <c r="CG12615" s="768"/>
      <c r="CH12615" s="768"/>
      <c r="CI12615" s="850"/>
    </row>
    <row r="12616" spans="85:87" x14ac:dyDescent="0.25">
      <c r="CG12616" s="768"/>
      <c r="CH12616" s="768"/>
      <c r="CI12616" s="850"/>
    </row>
    <row r="12617" spans="85:87" x14ac:dyDescent="0.25">
      <c r="CG12617" s="768"/>
      <c r="CH12617" s="768"/>
      <c r="CI12617" s="850"/>
    </row>
    <row r="12618" spans="85:87" x14ac:dyDescent="0.25">
      <c r="CG12618" s="768"/>
      <c r="CH12618" s="768"/>
      <c r="CI12618" s="850"/>
    </row>
    <row r="12619" spans="85:87" x14ac:dyDescent="0.25">
      <c r="CG12619" s="768"/>
      <c r="CH12619" s="768"/>
      <c r="CI12619" s="850"/>
    </row>
    <row r="12620" spans="85:87" x14ac:dyDescent="0.25">
      <c r="CG12620" s="768"/>
      <c r="CH12620" s="768"/>
      <c r="CI12620" s="850"/>
    </row>
    <row r="12621" spans="85:87" x14ac:dyDescent="0.25">
      <c r="CG12621" s="768"/>
      <c r="CH12621" s="768"/>
      <c r="CI12621" s="850"/>
    </row>
    <row r="12622" spans="85:87" x14ac:dyDescent="0.25">
      <c r="CG12622" s="768"/>
      <c r="CH12622" s="768"/>
      <c r="CI12622" s="850"/>
    </row>
    <row r="12623" spans="85:87" x14ac:dyDescent="0.25">
      <c r="CG12623" s="768"/>
      <c r="CH12623" s="768"/>
      <c r="CI12623" s="850"/>
    </row>
    <row r="12624" spans="85:87" x14ac:dyDescent="0.25">
      <c r="CG12624" s="768"/>
      <c r="CH12624" s="768"/>
      <c r="CI12624" s="850"/>
    </row>
    <row r="12625" spans="85:87" x14ac:dyDescent="0.25">
      <c r="CG12625" s="768"/>
      <c r="CH12625" s="768"/>
      <c r="CI12625" s="850"/>
    </row>
    <row r="12626" spans="85:87" x14ac:dyDescent="0.25">
      <c r="CG12626" s="768"/>
      <c r="CH12626" s="768"/>
      <c r="CI12626" s="850"/>
    </row>
    <row r="12627" spans="85:87" x14ac:dyDescent="0.25">
      <c r="CG12627" s="768"/>
      <c r="CH12627" s="768"/>
      <c r="CI12627" s="850"/>
    </row>
    <row r="12628" spans="85:87" x14ac:dyDescent="0.25">
      <c r="CG12628" s="768"/>
      <c r="CH12628" s="768"/>
      <c r="CI12628" s="850"/>
    </row>
    <row r="12629" spans="85:87" x14ac:dyDescent="0.25">
      <c r="CG12629" s="768"/>
      <c r="CH12629" s="768"/>
      <c r="CI12629" s="850"/>
    </row>
    <row r="12630" spans="85:87" x14ac:dyDescent="0.25">
      <c r="CG12630" s="768"/>
      <c r="CH12630" s="768"/>
      <c r="CI12630" s="850"/>
    </row>
    <row r="12631" spans="85:87" x14ac:dyDescent="0.25">
      <c r="CG12631" s="768"/>
      <c r="CH12631" s="768"/>
      <c r="CI12631" s="850"/>
    </row>
    <row r="12632" spans="85:87" x14ac:dyDescent="0.25">
      <c r="CG12632" s="768"/>
      <c r="CH12632" s="768"/>
      <c r="CI12632" s="850"/>
    </row>
    <row r="12633" spans="85:87" x14ac:dyDescent="0.25">
      <c r="CG12633" s="768"/>
      <c r="CH12633" s="768"/>
      <c r="CI12633" s="850"/>
    </row>
    <row r="12634" spans="85:87" x14ac:dyDescent="0.25">
      <c r="CG12634" s="768"/>
      <c r="CH12634" s="768"/>
      <c r="CI12634" s="850"/>
    </row>
    <row r="12635" spans="85:87" x14ac:dyDescent="0.25">
      <c r="CG12635" s="768"/>
      <c r="CH12635" s="768"/>
      <c r="CI12635" s="850"/>
    </row>
    <row r="12636" spans="85:87" x14ac:dyDescent="0.25">
      <c r="CG12636" s="768"/>
      <c r="CH12636" s="768"/>
      <c r="CI12636" s="850"/>
    </row>
    <row r="12637" spans="85:87" x14ac:dyDescent="0.25">
      <c r="CG12637" s="768"/>
      <c r="CH12637" s="768"/>
      <c r="CI12637" s="850"/>
    </row>
    <row r="12638" spans="85:87" x14ac:dyDescent="0.25">
      <c r="CG12638" s="768"/>
      <c r="CH12638" s="768"/>
      <c r="CI12638" s="850"/>
    </row>
    <row r="12639" spans="85:87" x14ac:dyDescent="0.25">
      <c r="CG12639" s="768"/>
      <c r="CH12639" s="768"/>
      <c r="CI12639" s="850"/>
    </row>
    <row r="12640" spans="85:87" x14ac:dyDescent="0.25">
      <c r="CG12640" s="768"/>
      <c r="CH12640" s="768"/>
      <c r="CI12640" s="850"/>
    </row>
    <row r="12641" spans="85:87" x14ac:dyDescent="0.25">
      <c r="CG12641" s="768"/>
      <c r="CH12641" s="768"/>
      <c r="CI12641" s="850"/>
    </row>
    <row r="12642" spans="85:87" x14ac:dyDescent="0.25">
      <c r="CG12642" s="768"/>
      <c r="CH12642" s="768"/>
      <c r="CI12642" s="850"/>
    </row>
    <row r="12643" spans="85:87" x14ac:dyDescent="0.25">
      <c r="CG12643" s="768"/>
      <c r="CH12643" s="768"/>
      <c r="CI12643" s="850"/>
    </row>
    <row r="12644" spans="85:87" x14ac:dyDescent="0.25">
      <c r="CG12644" s="768"/>
      <c r="CH12644" s="768"/>
      <c r="CI12644" s="850"/>
    </row>
    <row r="12645" spans="85:87" x14ac:dyDescent="0.25">
      <c r="CG12645" s="768"/>
      <c r="CH12645" s="768"/>
      <c r="CI12645" s="850"/>
    </row>
    <row r="12646" spans="85:87" x14ac:dyDescent="0.25">
      <c r="CG12646" s="768"/>
      <c r="CH12646" s="768"/>
      <c r="CI12646" s="850"/>
    </row>
    <row r="12647" spans="85:87" x14ac:dyDescent="0.25">
      <c r="CG12647" s="768"/>
      <c r="CH12647" s="768"/>
      <c r="CI12647" s="850"/>
    </row>
    <row r="12648" spans="85:87" x14ac:dyDescent="0.25">
      <c r="CG12648" s="768"/>
      <c r="CH12648" s="768"/>
      <c r="CI12648" s="850"/>
    </row>
    <row r="12649" spans="85:87" x14ac:dyDescent="0.25">
      <c r="CG12649" s="768"/>
      <c r="CH12649" s="768"/>
      <c r="CI12649" s="850"/>
    </row>
    <row r="12650" spans="85:87" x14ac:dyDescent="0.25">
      <c r="CG12650" s="768"/>
      <c r="CH12650" s="768"/>
      <c r="CI12650" s="850"/>
    </row>
    <row r="12651" spans="85:87" x14ac:dyDescent="0.25">
      <c r="CG12651" s="768"/>
      <c r="CH12651" s="768"/>
      <c r="CI12651" s="850"/>
    </row>
    <row r="12652" spans="85:87" x14ac:dyDescent="0.25">
      <c r="CG12652" s="768"/>
      <c r="CH12652" s="768"/>
      <c r="CI12652" s="850"/>
    </row>
    <row r="12653" spans="85:87" x14ac:dyDescent="0.25">
      <c r="CG12653" s="768"/>
      <c r="CH12653" s="768"/>
      <c r="CI12653" s="850"/>
    </row>
    <row r="12654" spans="85:87" x14ac:dyDescent="0.25">
      <c r="CG12654" s="768"/>
      <c r="CH12654" s="768"/>
      <c r="CI12654" s="850"/>
    </row>
    <row r="12655" spans="85:87" x14ac:dyDescent="0.25">
      <c r="CG12655" s="768"/>
      <c r="CH12655" s="768"/>
      <c r="CI12655" s="850"/>
    </row>
    <row r="12656" spans="85:87" x14ac:dyDescent="0.25">
      <c r="CG12656" s="768"/>
      <c r="CH12656" s="768"/>
      <c r="CI12656" s="850"/>
    </row>
    <row r="12657" spans="85:87" x14ac:dyDescent="0.25">
      <c r="CG12657" s="768"/>
      <c r="CH12657" s="768"/>
      <c r="CI12657" s="850"/>
    </row>
    <row r="12658" spans="85:87" x14ac:dyDescent="0.25">
      <c r="CG12658" s="768"/>
      <c r="CH12658" s="768"/>
      <c r="CI12658" s="850"/>
    </row>
    <row r="12659" spans="85:87" x14ac:dyDescent="0.25">
      <c r="CG12659" s="768"/>
      <c r="CH12659" s="768"/>
      <c r="CI12659" s="850"/>
    </row>
    <row r="12660" spans="85:87" x14ac:dyDescent="0.25">
      <c r="CG12660" s="768"/>
      <c r="CH12660" s="768"/>
      <c r="CI12660" s="850"/>
    </row>
    <row r="12661" spans="85:87" x14ac:dyDescent="0.25">
      <c r="CG12661" s="768"/>
      <c r="CH12661" s="768"/>
      <c r="CI12661" s="850"/>
    </row>
    <row r="12662" spans="85:87" x14ac:dyDescent="0.25">
      <c r="CG12662" s="768"/>
      <c r="CH12662" s="768"/>
      <c r="CI12662" s="850"/>
    </row>
    <row r="12663" spans="85:87" x14ac:dyDescent="0.25">
      <c r="CG12663" s="768"/>
      <c r="CH12663" s="768"/>
      <c r="CI12663" s="850"/>
    </row>
    <row r="12664" spans="85:87" x14ac:dyDescent="0.25">
      <c r="CG12664" s="768"/>
      <c r="CH12664" s="768"/>
      <c r="CI12664" s="850"/>
    </row>
    <row r="12665" spans="85:87" x14ac:dyDescent="0.25">
      <c r="CG12665" s="768"/>
      <c r="CH12665" s="768"/>
      <c r="CI12665" s="850"/>
    </row>
    <row r="12666" spans="85:87" x14ac:dyDescent="0.25">
      <c r="CG12666" s="768"/>
      <c r="CH12666" s="768"/>
      <c r="CI12666" s="850"/>
    </row>
    <row r="12667" spans="85:87" x14ac:dyDescent="0.25">
      <c r="CG12667" s="768"/>
      <c r="CH12667" s="768"/>
      <c r="CI12667" s="850"/>
    </row>
    <row r="12668" spans="85:87" x14ac:dyDescent="0.25">
      <c r="CG12668" s="768"/>
      <c r="CH12668" s="768"/>
      <c r="CI12668" s="850"/>
    </row>
    <row r="12669" spans="85:87" x14ac:dyDescent="0.25">
      <c r="CG12669" s="768"/>
      <c r="CH12669" s="768"/>
      <c r="CI12669" s="850"/>
    </row>
    <row r="12670" spans="85:87" x14ac:dyDescent="0.25">
      <c r="CG12670" s="768"/>
      <c r="CH12670" s="768"/>
      <c r="CI12670" s="850"/>
    </row>
    <row r="12671" spans="85:87" x14ac:dyDescent="0.25">
      <c r="CG12671" s="768"/>
      <c r="CH12671" s="768"/>
      <c r="CI12671" s="850"/>
    </row>
    <row r="12672" spans="85:87" x14ac:dyDescent="0.25">
      <c r="CG12672" s="768"/>
      <c r="CH12672" s="768"/>
      <c r="CI12672" s="850"/>
    </row>
    <row r="12673" spans="85:87" x14ac:dyDescent="0.25">
      <c r="CG12673" s="768"/>
      <c r="CH12673" s="768"/>
      <c r="CI12673" s="850"/>
    </row>
    <row r="12674" spans="85:87" x14ac:dyDescent="0.25">
      <c r="CG12674" s="768"/>
      <c r="CH12674" s="768"/>
      <c r="CI12674" s="850"/>
    </row>
    <row r="12675" spans="85:87" x14ac:dyDescent="0.25">
      <c r="CG12675" s="768"/>
      <c r="CH12675" s="768"/>
      <c r="CI12675" s="850"/>
    </row>
    <row r="12676" spans="85:87" x14ac:dyDescent="0.25">
      <c r="CG12676" s="768"/>
      <c r="CH12676" s="768"/>
      <c r="CI12676" s="850"/>
    </row>
    <row r="12677" spans="85:87" x14ac:dyDescent="0.25">
      <c r="CG12677" s="768"/>
      <c r="CH12677" s="768"/>
      <c r="CI12677" s="850"/>
    </row>
    <row r="12678" spans="85:87" x14ac:dyDescent="0.25">
      <c r="CG12678" s="768"/>
      <c r="CH12678" s="768"/>
      <c r="CI12678" s="850"/>
    </row>
    <row r="12679" spans="85:87" x14ac:dyDescent="0.25">
      <c r="CG12679" s="768"/>
      <c r="CH12679" s="768"/>
      <c r="CI12679" s="850"/>
    </row>
    <row r="12680" spans="85:87" x14ac:dyDescent="0.25">
      <c r="CG12680" s="768"/>
      <c r="CH12680" s="768"/>
      <c r="CI12680" s="850"/>
    </row>
    <row r="12681" spans="85:87" x14ac:dyDescent="0.25">
      <c r="CG12681" s="768"/>
      <c r="CH12681" s="768"/>
      <c r="CI12681" s="850"/>
    </row>
    <row r="12682" spans="85:87" x14ac:dyDescent="0.25">
      <c r="CG12682" s="768"/>
      <c r="CH12682" s="768"/>
      <c r="CI12682" s="850"/>
    </row>
    <row r="12683" spans="85:87" x14ac:dyDescent="0.25">
      <c r="CG12683" s="768"/>
      <c r="CH12683" s="768"/>
      <c r="CI12683" s="850"/>
    </row>
    <row r="12684" spans="85:87" x14ac:dyDescent="0.25">
      <c r="CG12684" s="768"/>
      <c r="CH12684" s="768"/>
      <c r="CI12684" s="850"/>
    </row>
    <row r="12685" spans="85:87" x14ac:dyDescent="0.25">
      <c r="CG12685" s="768"/>
      <c r="CH12685" s="768"/>
      <c r="CI12685" s="850"/>
    </row>
    <row r="12686" spans="85:87" x14ac:dyDescent="0.25">
      <c r="CG12686" s="768"/>
      <c r="CH12686" s="768"/>
      <c r="CI12686" s="850"/>
    </row>
    <row r="12687" spans="85:87" x14ac:dyDescent="0.25">
      <c r="CG12687" s="768"/>
      <c r="CH12687" s="768"/>
      <c r="CI12687" s="850"/>
    </row>
    <row r="12688" spans="85:87" x14ac:dyDescent="0.25">
      <c r="CG12688" s="768"/>
      <c r="CH12688" s="768"/>
      <c r="CI12688" s="850"/>
    </row>
    <row r="12689" spans="85:87" x14ac:dyDescent="0.25">
      <c r="CG12689" s="768"/>
      <c r="CH12689" s="768"/>
      <c r="CI12689" s="850"/>
    </row>
    <row r="12690" spans="85:87" x14ac:dyDescent="0.25">
      <c r="CG12690" s="768"/>
      <c r="CH12690" s="768"/>
      <c r="CI12690" s="850"/>
    </row>
    <row r="12691" spans="85:87" x14ac:dyDescent="0.25">
      <c r="CG12691" s="768"/>
      <c r="CH12691" s="768"/>
      <c r="CI12691" s="850"/>
    </row>
    <row r="12692" spans="85:87" x14ac:dyDescent="0.25">
      <c r="CG12692" s="768"/>
      <c r="CH12692" s="768"/>
      <c r="CI12692" s="850"/>
    </row>
    <row r="12693" spans="85:87" x14ac:dyDescent="0.25">
      <c r="CG12693" s="768"/>
      <c r="CH12693" s="768"/>
      <c r="CI12693" s="850"/>
    </row>
    <row r="12694" spans="85:87" x14ac:dyDescent="0.25">
      <c r="CG12694" s="768"/>
      <c r="CH12694" s="768"/>
      <c r="CI12694" s="850"/>
    </row>
    <row r="12695" spans="85:87" x14ac:dyDescent="0.25">
      <c r="CG12695" s="768"/>
      <c r="CH12695" s="768"/>
      <c r="CI12695" s="850"/>
    </row>
    <row r="12696" spans="85:87" x14ac:dyDescent="0.25">
      <c r="CG12696" s="768"/>
      <c r="CH12696" s="768"/>
      <c r="CI12696" s="850"/>
    </row>
    <row r="12697" spans="85:87" x14ac:dyDescent="0.25">
      <c r="CG12697" s="768"/>
      <c r="CH12697" s="768"/>
      <c r="CI12697" s="850"/>
    </row>
    <row r="12698" spans="85:87" x14ac:dyDescent="0.25">
      <c r="CG12698" s="768"/>
      <c r="CH12698" s="768"/>
      <c r="CI12698" s="850"/>
    </row>
    <row r="12699" spans="85:87" x14ac:dyDescent="0.25">
      <c r="CG12699" s="768"/>
      <c r="CH12699" s="768"/>
      <c r="CI12699" s="850"/>
    </row>
    <row r="12700" spans="85:87" x14ac:dyDescent="0.25">
      <c r="CG12700" s="768"/>
      <c r="CH12700" s="768"/>
      <c r="CI12700" s="850"/>
    </row>
    <row r="12701" spans="85:87" x14ac:dyDescent="0.25">
      <c r="CG12701" s="768"/>
      <c r="CH12701" s="768"/>
      <c r="CI12701" s="850"/>
    </row>
    <row r="12702" spans="85:87" x14ac:dyDescent="0.25">
      <c r="CG12702" s="768"/>
      <c r="CH12702" s="768"/>
      <c r="CI12702" s="850"/>
    </row>
    <row r="12703" spans="85:87" x14ac:dyDescent="0.25">
      <c r="CG12703" s="768"/>
      <c r="CH12703" s="768"/>
      <c r="CI12703" s="850"/>
    </row>
    <row r="12704" spans="85:87" x14ac:dyDescent="0.25">
      <c r="CG12704" s="768"/>
      <c r="CH12704" s="768"/>
      <c r="CI12704" s="850"/>
    </row>
    <row r="12705" spans="85:87" x14ac:dyDescent="0.25">
      <c r="CG12705" s="768"/>
      <c r="CH12705" s="768"/>
      <c r="CI12705" s="850"/>
    </row>
    <row r="12706" spans="85:87" x14ac:dyDescent="0.25">
      <c r="CG12706" s="768"/>
      <c r="CH12706" s="768"/>
      <c r="CI12706" s="850"/>
    </row>
    <row r="12707" spans="85:87" x14ac:dyDescent="0.25">
      <c r="CG12707" s="768"/>
      <c r="CH12707" s="768"/>
      <c r="CI12707" s="850"/>
    </row>
    <row r="12708" spans="85:87" x14ac:dyDescent="0.25">
      <c r="CG12708" s="768"/>
      <c r="CH12708" s="768"/>
      <c r="CI12708" s="850"/>
    </row>
    <row r="12709" spans="85:87" x14ac:dyDescent="0.25">
      <c r="CG12709" s="768"/>
      <c r="CH12709" s="768"/>
      <c r="CI12709" s="850"/>
    </row>
    <row r="12710" spans="85:87" x14ac:dyDescent="0.25">
      <c r="CG12710" s="768"/>
      <c r="CH12710" s="768"/>
      <c r="CI12710" s="850"/>
    </row>
    <row r="12711" spans="85:87" x14ac:dyDescent="0.25">
      <c r="CG12711" s="768"/>
      <c r="CH12711" s="768"/>
      <c r="CI12711" s="850"/>
    </row>
    <row r="12712" spans="85:87" x14ac:dyDescent="0.25">
      <c r="CG12712" s="768"/>
      <c r="CH12712" s="768"/>
      <c r="CI12712" s="850"/>
    </row>
    <row r="12713" spans="85:87" x14ac:dyDescent="0.25">
      <c r="CG12713" s="768"/>
      <c r="CH12713" s="768"/>
      <c r="CI12713" s="850"/>
    </row>
    <row r="12714" spans="85:87" x14ac:dyDescent="0.25">
      <c r="CG12714" s="768"/>
      <c r="CH12714" s="768"/>
      <c r="CI12714" s="850"/>
    </row>
    <row r="12715" spans="85:87" x14ac:dyDescent="0.25">
      <c r="CG12715" s="768"/>
      <c r="CH12715" s="768"/>
      <c r="CI12715" s="850"/>
    </row>
    <row r="12716" spans="85:87" x14ac:dyDescent="0.25">
      <c r="CG12716" s="768"/>
      <c r="CH12716" s="768"/>
      <c r="CI12716" s="850"/>
    </row>
    <row r="12717" spans="85:87" x14ac:dyDescent="0.25">
      <c r="CG12717" s="768"/>
      <c r="CH12717" s="768"/>
      <c r="CI12717" s="850"/>
    </row>
    <row r="12718" spans="85:87" x14ac:dyDescent="0.25">
      <c r="CG12718" s="768"/>
      <c r="CH12718" s="768"/>
      <c r="CI12718" s="850"/>
    </row>
    <row r="12719" spans="85:87" x14ac:dyDescent="0.25">
      <c r="CG12719" s="768"/>
      <c r="CH12719" s="768"/>
      <c r="CI12719" s="850"/>
    </row>
    <row r="12720" spans="85:87" x14ac:dyDescent="0.25">
      <c r="CG12720" s="768"/>
      <c r="CH12720" s="768"/>
      <c r="CI12720" s="850"/>
    </row>
    <row r="12721" spans="85:87" x14ac:dyDescent="0.25">
      <c r="CG12721" s="768"/>
      <c r="CH12721" s="768"/>
      <c r="CI12721" s="850"/>
    </row>
    <row r="12722" spans="85:87" x14ac:dyDescent="0.25">
      <c r="CG12722" s="768"/>
      <c r="CH12722" s="768"/>
      <c r="CI12722" s="850"/>
    </row>
    <row r="12723" spans="85:87" x14ac:dyDescent="0.25">
      <c r="CG12723" s="768"/>
      <c r="CH12723" s="768"/>
      <c r="CI12723" s="850"/>
    </row>
    <row r="12724" spans="85:87" x14ac:dyDescent="0.25">
      <c r="CG12724" s="768"/>
      <c r="CH12724" s="768"/>
      <c r="CI12724" s="850"/>
    </row>
    <row r="12725" spans="85:87" x14ac:dyDescent="0.25">
      <c r="CG12725" s="768"/>
      <c r="CH12725" s="768"/>
      <c r="CI12725" s="850"/>
    </row>
    <row r="12726" spans="85:87" x14ac:dyDescent="0.25">
      <c r="CG12726" s="768"/>
      <c r="CH12726" s="768"/>
      <c r="CI12726" s="850"/>
    </row>
    <row r="12727" spans="85:87" x14ac:dyDescent="0.25">
      <c r="CG12727" s="768"/>
      <c r="CH12727" s="768"/>
      <c r="CI12727" s="850"/>
    </row>
    <row r="12728" spans="85:87" x14ac:dyDescent="0.25">
      <c r="CG12728" s="768"/>
      <c r="CH12728" s="768"/>
      <c r="CI12728" s="850"/>
    </row>
    <row r="12729" spans="85:87" x14ac:dyDescent="0.25">
      <c r="CG12729" s="768"/>
      <c r="CH12729" s="768"/>
      <c r="CI12729" s="850"/>
    </row>
    <row r="12730" spans="85:87" x14ac:dyDescent="0.25">
      <c r="CG12730" s="768"/>
      <c r="CH12730" s="768"/>
      <c r="CI12730" s="850"/>
    </row>
    <row r="12731" spans="85:87" x14ac:dyDescent="0.25">
      <c r="CG12731" s="768"/>
      <c r="CH12731" s="768"/>
      <c r="CI12731" s="850"/>
    </row>
    <row r="12732" spans="85:87" x14ac:dyDescent="0.25">
      <c r="CG12732" s="768"/>
      <c r="CH12732" s="768"/>
      <c r="CI12732" s="850"/>
    </row>
    <row r="12733" spans="85:87" x14ac:dyDescent="0.25">
      <c r="CG12733" s="768"/>
      <c r="CH12733" s="768"/>
      <c r="CI12733" s="850"/>
    </row>
    <row r="12734" spans="85:87" x14ac:dyDescent="0.25">
      <c r="CG12734" s="768"/>
      <c r="CH12734" s="768"/>
      <c r="CI12734" s="850"/>
    </row>
    <row r="12735" spans="85:87" x14ac:dyDescent="0.25">
      <c r="CG12735" s="768"/>
      <c r="CH12735" s="768"/>
      <c r="CI12735" s="850"/>
    </row>
    <row r="12736" spans="85:87" x14ac:dyDescent="0.25">
      <c r="CG12736" s="768"/>
      <c r="CH12736" s="768"/>
      <c r="CI12736" s="850"/>
    </row>
    <row r="12737" spans="85:87" x14ac:dyDescent="0.25">
      <c r="CG12737" s="768"/>
      <c r="CH12737" s="768"/>
      <c r="CI12737" s="850"/>
    </row>
    <row r="12738" spans="85:87" x14ac:dyDescent="0.25">
      <c r="CG12738" s="768"/>
      <c r="CH12738" s="768"/>
      <c r="CI12738" s="850"/>
    </row>
    <row r="12739" spans="85:87" x14ac:dyDescent="0.25">
      <c r="CG12739" s="768"/>
      <c r="CH12739" s="768"/>
      <c r="CI12739" s="850"/>
    </row>
    <row r="12740" spans="85:87" x14ac:dyDescent="0.25">
      <c r="CG12740" s="768"/>
      <c r="CH12740" s="768"/>
      <c r="CI12740" s="850"/>
    </row>
    <row r="12741" spans="85:87" x14ac:dyDescent="0.25">
      <c r="CG12741" s="768"/>
      <c r="CH12741" s="768"/>
      <c r="CI12741" s="850"/>
    </row>
    <row r="12742" spans="85:87" x14ac:dyDescent="0.25">
      <c r="CG12742" s="768"/>
      <c r="CH12742" s="768"/>
      <c r="CI12742" s="850"/>
    </row>
    <row r="12743" spans="85:87" x14ac:dyDescent="0.25">
      <c r="CG12743" s="768"/>
      <c r="CH12743" s="768"/>
      <c r="CI12743" s="850"/>
    </row>
    <row r="12744" spans="85:87" x14ac:dyDescent="0.25">
      <c r="CG12744" s="768"/>
      <c r="CH12744" s="768"/>
      <c r="CI12744" s="850"/>
    </row>
    <row r="12745" spans="85:87" x14ac:dyDescent="0.25">
      <c r="CG12745" s="768"/>
      <c r="CH12745" s="768"/>
      <c r="CI12745" s="850"/>
    </row>
    <row r="12746" spans="85:87" x14ac:dyDescent="0.25">
      <c r="CG12746" s="768"/>
      <c r="CH12746" s="768"/>
      <c r="CI12746" s="850"/>
    </row>
    <row r="12747" spans="85:87" x14ac:dyDescent="0.25">
      <c r="CG12747" s="768"/>
      <c r="CH12747" s="768"/>
      <c r="CI12747" s="850"/>
    </row>
    <row r="12748" spans="85:87" x14ac:dyDescent="0.25">
      <c r="CG12748" s="768"/>
      <c r="CH12748" s="768"/>
      <c r="CI12748" s="850"/>
    </row>
    <row r="12749" spans="85:87" x14ac:dyDescent="0.25">
      <c r="CG12749" s="768"/>
      <c r="CH12749" s="768"/>
      <c r="CI12749" s="850"/>
    </row>
    <row r="12750" spans="85:87" x14ac:dyDescent="0.25">
      <c r="CG12750" s="768"/>
      <c r="CH12750" s="768"/>
      <c r="CI12750" s="850"/>
    </row>
    <row r="12751" spans="85:87" x14ac:dyDescent="0.25">
      <c r="CG12751" s="768"/>
      <c r="CH12751" s="768"/>
      <c r="CI12751" s="850"/>
    </row>
    <row r="12752" spans="85:87" x14ac:dyDescent="0.25">
      <c r="CG12752" s="768"/>
      <c r="CH12752" s="768"/>
      <c r="CI12752" s="850"/>
    </row>
    <row r="12753" spans="85:87" x14ac:dyDescent="0.25">
      <c r="CG12753" s="768"/>
      <c r="CH12753" s="768"/>
      <c r="CI12753" s="850"/>
    </row>
    <row r="12754" spans="85:87" x14ac:dyDescent="0.25">
      <c r="CG12754" s="768"/>
      <c r="CH12754" s="768"/>
      <c r="CI12754" s="850"/>
    </row>
    <row r="12755" spans="85:87" x14ac:dyDescent="0.25">
      <c r="CG12755" s="768"/>
      <c r="CH12755" s="768"/>
      <c r="CI12755" s="850"/>
    </row>
    <row r="12756" spans="85:87" x14ac:dyDescent="0.25">
      <c r="CG12756" s="768"/>
      <c r="CH12756" s="768"/>
      <c r="CI12756" s="850"/>
    </row>
    <row r="12757" spans="85:87" x14ac:dyDescent="0.25">
      <c r="CG12757" s="768"/>
      <c r="CH12757" s="768"/>
      <c r="CI12757" s="850"/>
    </row>
    <row r="12758" spans="85:87" x14ac:dyDescent="0.25">
      <c r="CG12758" s="768"/>
      <c r="CH12758" s="768"/>
      <c r="CI12758" s="850"/>
    </row>
    <row r="12759" spans="85:87" x14ac:dyDescent="0.25">
      <c r="CG12759" s="768"/>
      <c r="CH12759" s="768"/>
      <c r="CI12759" s="850"/>
    </row>
    <row r="12760" spans="85:87" x14ac:dyDescent="0.25">
      <c r="CG12760" s="768"/>
      <c r="CH12760" s="768"/>
      <c r="CI12760" s="850"/>
    </row>
    <row r="12761" spans="85:87" x14ac:dyDescent="0.25">
      <c r="CG12761" s="768"/>
      <c r="CH12761" s="768"/>
      <c r="CI12761" s="850"/>
    </row>
    <row r="12762" spans="85:87" x14ac:dyDescent="0.25">
      <c r="CG12762" s="768"/>
      <c r="CH12762" s="768"/>
      <c r="CI12762" s="850"/>
    </row>
    <row r="12763" spans="85:87" x14ac:dyDescent="0.25">
      <c r="CG12763" s="768"/>
      <c r="CH12763" s="768"/>
      <c r="CI12763" s="850"/>
    </row>
    <row r="12764" spans="85:87" x14ac:dyDescent="0.25">
      <c r="CG12764" s="768"/>
      <c r="CH12764" s="768"/>
      <c r="CI12764" s="850"/>
    </row>
    <row r="12765" spans="85:87" x14ac:dyDescent="0.25">
      <c r="CG12765" s="768"/>
      <c r="CH12765" s="768"/>
      <c r="CI12765" s="850"/>
    </row>
    <row r="12766" spans="85:87" x14ac:dyDescent="0.25">
      <c r="CG12766" s="768"/>
      <c r="CH12766" s="768"/>
      <c r="CI12766" s="850"/>
    </row>
    <row r="12767" spans="85:87" x14ac:dyDescent="0.25">
      <c r="CG12767" s="768"/>
      <c r="CH12767" s="768"/>
      <c r="CI12767" s="850"/>
    </row>
    <row r="12768" spans="85:87" x14ac:dyDescent="0.25">
      <c r="CG12768" s="768"/>
      <c r="CH12768" s="768"/>
      <c r="CI12768" s="850"/>
    </row>
    <row r="12769" spans="85:87" x14ac:dyDescent="0.25">
      <c r="CG12769" s="768"/>
      <c r="CH12769" s="768"/>
      <c r="CI12769" s="850"/>
    </row>
    <row r="12770" spans="85:87" x14ac:dyDescent="0.25">
      <c r="CG12770" s="768"/>
      <c r="CH12770" s="768"/>
      <c r="CI12770" s="850"/>
    </row>
    <row r="12771" spans="85:87" x14ac:dyDescent="0.25">
      <c r="CG12771" s="768"/>
      <c r="CH12771" s="768"/>
      <c r="CI12771" s="850"/>
    </row>
    <row r="12772" spans="85:87" x14ac:dyDescent="0.25">
      <c r="CG12772" s="768"/>
      <c r="CH12772" s="768"/>
      <c r="CI12772" s="850"/>
    </row>
    <row r="12773" spans="85:87" x14ac:dyDescent="0.25">
      <c r="CG12773" s="768"/>
      <c r="CH12773" s="768"/>
      <c r="CI12773" s="850"/>
    </row>
    <row r="12774" spans="85:87" x14ac:dyDescent="0.25">
      <c r="CG12774" s="768"/>
      <c r="CH12774" s="768"/>
      <c r="CI12774" s="850"/>
    </row>
    <row r="12775" spans="85:87" x14ac:dyDescent="0.25">
      <c r="CG12775" s="768"/>
      <c r="CH12775" s="768"/>
      <c r="CI12775" s="850"/>
    </row>
    <row r="12776" spans="85:87" x14ac:dyDescent="0.25">
      <c r="CG12776" s="768"/>
      <c r="CH12776" s="768"/>
      <c r="CI12776" s="850"/>
    </row>
    <row r="12777" spans="85:87" x14ac:dyDescent="0.25">
      <c r="CG12777" s="768"/>
      <c r="CH12777" s="768"/>
      <c r="CI12777" s="850"/>
    </row>
    <row r="12778" spans="85:87" x14ac:dyDescent="0.25">
      <c r="CG12778" s="768"/>
      <c r="CH12778" s="768"/>
      <c r="CI12778" s="850"/>
    </row>
    <row r="12779" spans="85:87" x14ac:dyDescent="0.25">
      <c r="CG12779" s="768"/>
      <c r="CH12779" s="768"/>
      <c r="CI12779" s="850"/>
    </row>
    <row r="12780" spans="85:87" x14ac:dyDescent="0.25">
      <c r="CG12780" s="768"/>
      <c r="CH12780" s="768"/>
      <c r="CI12780" s="850"/>
    </row>
    <row r="12781" spans="85:87" x14ac:dyDescent="0.25">
      <c r="CG12781" s="768"/>
      <c r="CH12781" s="768"/>
      <c r="CI12781" s="850"/>
    </row>
    <row r="12782" spans="85:87" x14ac:dyDescent="0.25">
      <c r="CG12782" s="768"/>
      <c r="CH12782" s="768"/>
      <c r="CI12782" s="850"/>
    </row>
    <row r="12783" spans="85:87" x14ac:dyDescent="0.25">
      <c r="CG12783" s="768"/>
      <c r="CH12783" s="768"/>
      <c r="CI12783" s="850"/>
    </row>
    <row r="12784" spans="85:87" x14ac:dyDescent="0.25">
      <c r="CG12784" s="768"/>
      <c r="CH12784" s="768"/>
      <c r="CI12784" s="850"/>
    </row>
    <row r="12785" spans="85:87" x14ac:dyDescent="0.25">
      <c r="CG12785" s="768"/>
      <c r="CH12785" s="768"/>
      <c r="CI12785" s="850"/>
    </row>
    <row r="12786" spans="85:87" x14ac:dyDescent="0.25">
      <c r="CG12786" s="768"/>
      <c r="CH12786" s="768"/>
      <c r="CI12786" s="850"/>
    </row>
    <row r="12787" spans="85:87" x14ac:dyDescent="0.25">
      <c r="CG12787" s="768"/>
      <c r="CH12787" s="768"/>
      <c r="CI12787" s="850"/>
    </row>
    <row r="12788" spans="85:87" x14ac:dyDescent="0.25">
      <c r="CG12788" s="768"/>
      <c r="CH12788" s="768"/>
      <c r="CI12788" s="850"/>
    </row>
    <row r="12789" spans="85:87" x14ac:dyDescent="0.25">
      <c r="CG12789" s="768"/>
      <c r="CH12789" s="768"/>
      <c r="CI12789" s="850"/>
    </row>
    <row r="12790" spans="85:87" x14ac:dyDescent="0.25">
      <c r="CG12790" s="768"/>
      <c r="CH12790" s="768"/>
      <c r="CI12790" s="850"/>
    </row>
    <row r="12791" spans="85:87" x14ac:dyDescent="0.25">
      <c r="CG12791" s="768"/>
      <c r="CH12791" s="768"/>
      <c r="CI12791" s="850"/>
    </row>
    <row r="12792" spans="85:87" x14ac:dyDescent="0.25">
      <c r="CG12792" s="768"/>
      <c r="CH12792" s="768"/>
      <c r="CI12792" s="850"/>
    </row>
    <row r="12793" spans="85:87" x14ac:dyDescent="0.25">
      <c r="CG12793" s="768"/>
      <c r="CH12793" s="768"/>
      <c r="CI12793" s="850"/>
    </row>
    <row r="12794" spans="85:87" x14ac:dyDescent="0.25">
      <c r="CG12794" s="768"/>
      <c r="CH12794" s="768"/>
      <c r="CI12794" s="850"/>
    </row>
    <row r="12795" spans="85:87" x14ac:dyDescent="0.25">
      <c r="CG12795" s="768"/>
      <c r="CH12795" s="768"/>
      <c r="CI12795" s="850"/>
    </row>
    <row r="12796" spans="85:87" x14ac:dyDescent="0.25">
      <c r="CG12796" s="768"/>
      <c r="CH12796" s="768"/>
      <c r="CI12796" s="850"/>
    </row>
    <row r="12797" spans="85:87" x14ac:dyDescent="0.25">
      <c r="CG12797" s="768"/>
      <c r="CH12797" s="768"/>
      <c r="CI12797" s="850"/>
    </row>
    <row r="12798" spans="85:87" x14ac:dyDescent="0.25">
      <c r="CG12798" s="768"/>
      <c r="CH12798" s="768"/>
      <c r="CI12798" s="850"/>
    </row>
    <row r="12799" spans="85:87" x14ac:dyDescent="0.25">
      <c r="CG12799" s="768"/>
      <c r="CH12799" s="768"/>
      <c r="CI12799" s="850"/>
    </row>
    <row r="12800" spans="85:87" x14ac:dyDescent="0.25">
      <c r="CG12800" s="768"/>
      <c r="CH12800" s="768"/>
      <c r="CI12800" s="850"/>
    </row>
    <row r="12801" spans="85:87" x14ac:dyDescent="0.25">
      <c r="CG12801" s="768"/>
      <c r="CH12801" s="768"/>
      <c r="CI12801" s="850"/>
    </row>
    <row r="12802" spans="85:87" x14ac:dyDescent="0.25">
      <c r="CG12802" s="768"/>
      <c r="CH12802" s="768"/>
      <c r="CI12802" s="850"/>
    </row>
    <row r="12803" spans="85:87" x14ac:dyDescent="0.25">
      <c r="CG12803" s="768"/>
      <c r="CH12803" s="768"/>
      <c r="CI12803" s="850"/>
    </row>
    <row r="12804" spans="85:87" x14ac:dyDescent="0.25">
      <c r="CG12804" s="768"/>
      <c r="CH12804" s="768"/>
      <c r="CI12804" s="850"/>
    </row>
    <row r="12805" spans="85:87" x14ac:dyDescent="0.25">
      <c r="CG12805" s="768"/>
      <c r="CH12805" s="768"/>
      <c r="CI12805" s="850"/>
    </row>
    <row r="12806" spans="85:87" x14ac:dyDescent="0.25">
      <c r="CG12806" s="768"/>
      <c r="CH12806" s="768"/>
      <c r="CI12806" s="850"/>
    </row>
    <row r="12807" spans="85:87" x14ac:dyDescent="0.25">
      <c r="CG12807" s="768"/>
      <c r="CH12807" s="768"/>
      <c r="CI12807" s="850"/>
    </row>
    <row r="12808" spans="85:87" x14ac:dyDescent="0.25">
      <c r="CG12808" s="768"/>
      <c r="CH12808" s="768"/>
      <c r="CI12808" s="850"/>
    </row>
    <row r="12809" spans="85:87" x14ac:dyDescent="0.25">
      <c r="CG12809" s="768"/>
      <c r="CH12809" s="768"/>
      <c r="CI12809" s="850"/>
    </row>
    <row r="12810" spans="85:87" x14ac:dyDescent="0.25">
      <c r="CG12810" s="768"/>
      <c r="CH12810" s="768"/>
      <c r="CI12810" s="850"/>
    </row>
    <row r="12811" spans="85:87" x14ac:dyDescent="0.25">
      <c r="CG12811" s="768"/>
      <c r="CH12811" s="768"/>
      <c r="CI12811" s="850"/>
    </row>
    <row r="12812" spans="85:87" x14ac:dyDescent="0.25">
      <c r="CG12812" s="768"/>
      <c r="CH12812" s="768"/>
      <c r="CI12812" s="850"/>
    </row>
    <row r="12813" spans="85:87" x14ac:dyDescent="0.25">
      <c r="CG12813" s="768"/>
      <c r="CH12813" s="768"/>
      <c r="CI12813" s="850"/>
    </row>
    <row r="12814" spans="85:87" x14ac:dyDescent="0.25">
      <c r="CG12814" s="768"/>
      <c r="CH12814" s="768"/>
      <c r="CI12814" s="850"/>
    </row>
    <row r="12815" spans="85:87" x14ac:dyDescent="0.25">
      <c r="CG12815" s="768"/>
      <c r="CH12815" s="768"/>
      <c r="CI12815" s="850"/>
    </row>
    <row r="12816" spans="85:87" x14ac:dyDescent="0.25">
      <c r="CG12816" s="768"/>
      <c r="CH12816" s="768"/>
      <c r="CI12816" s="850"/>
    </row>
    <row r="12817" spans="85:87" x14ac:dyDescent="0.25">
      <c r="CG12817" s="768"/>
      <c r="CH12817" s="768"/>
      <c r="CI12817" s="850"/>
    </row>
    <row r="12818" spans="85:87" x14ac:dyDescent="0.25">
      <c r="CG12818" s="768"/>
      <c r="CH12818" s="768"/>
      <c r="CI12818" s="850"/>
    </row>
    <row r="12819" spans="85:87" x14ac:dyDescent="0.25">
      <c r="CG12819" s="768"/>
      <c r="CH12819" s="768"/>
      <c r="CI12819" s="850"/>
    </row>
    <row r="12820" spans="85:87" x14ac:dyDescent="0.25">
      <c r="CG12820" s="768"/>
      <c r="CH12820" s="768"/>
      <c r="CI12820" s="850"/>
    </row>
    <row r="12821" spans="85:87" x14ac:dyDescent="0.25">
      <c r="CG12821" s="768"/>
      <c r="CH12821" s="768"/>
      <c r="CI12821" s="850"/>
    </row>
    <row r="12822" spans="85:87" x14ac:dyDescent="0.25">
      <c r="CG12822" s="768"/>
      <c r="CH12822" s="768"/>
      <c r="CI12822" s="850"/>
    </row>
    <row r="12823" spans="85:87" x14ac:dyDescent="0.25">
      <c r="CG12823" s="768"/>
      <c r="CH12823" s="768"/>
      <c r="CI12823" s="850"/>
    </row>
    <row r="12824" spans="85:87" x14ac:dyDescent="0.25">
      <c r="CG12824" s="768"/>
      <c r="CH12824" s="768"/>
      <c r="CI12824" s="850"/>
    </row>
    <row r="12825" spans="85:87" x14ac:dyDescent="0.25">
      <c r="CG12825" s="768"/>
      <c r="CH12825" s="768"/>
      <c r="CI12825" s="850"/>
    </row>
    <row r="12826" spans="85:87" x14ac:dyDescent="0.25">
      <c r="CG12826" s="768"/>
      <c r="CH12826" s="768"/>
      <c r="CI12826" s="850"/>
    </row>
    <row r="12827" spans="85:87" x14ac:dyDescent="0.25">
      <c r="CG12827" s="768"/>
      <c r="CH12827" s="768"/>
      <c r="CI12827" s="850"/>
    </row>
    <row r="12828" spans="85:87" x14ac:dyDescent="0.25">
      <c r="CG12828" s="768"/>
      <c r="CH12828" s="768"/>
      <c r="CI12828" s="850"/>
    </row>
    <row r="12829" spans="85:87" x14ac:dyDescent="0.25">
      <c r="CG12829" s="768"/>
      <c r="CH12829" s="768"/>
      <c r="CI12829" s="850"/>
    </row>
    <row r="12830" spans="85:87" x14ac:dyDescent="0.25">
      <c r="CG12830" s="768"/>
      <c r="CH12830" s="768"/>
      <c r="CI12830" s="850"/>
    </row>
    <row r="12831" spans="85:87" x14ac:dyDescent="0.25">
      <c r="CG12831" s="768"/>
      <c r="CH12831" s="768"/>
      <c r="CI12831" s="850"/>
    </row>
    <row r="12832" spans="85:87" x14ac:dyDescent="0.25">
      <c r="CG12832" s="768"/>
      <c r="CH12832" s="768"/>
      <c r="CI12832" s="850"/>
    </row>
    <row r="12833" spans="85:87" x14ac:dyDescent="0.25">
      <c r="CG12833" s="768"/>
      <c r="CH12833" s="768"/>
      <c r="CI12833" s="850"/>
    </row>
    <row r="12834" spans="85:87" x14ac:dyDescent="0.25">
      <c r="CG12834" s="768"/>
      <c r="CH12834" s="768"/>
      <c r="CI12834" s="850"/>
    </row>
    <row r="12835" spans="85:87" x14ac:dyDescent="0.25">
      <c r="CG12835" s="768"/>
      <c r="CH12835" s="768"/>
      <c r="CI12835" s="850"/>
    </row>
    <row r="12836" spans="85:87" x14ac:dyDescent="0.25">
      <c r="CG12836" s="768"/>
      <c r="CH12836" s="768"/>
      <c r="CI12836" s="850"/>
    </row>
    <row r="12837" spans="85:87" x14ac:dyDescent="0.25">
      <c r="CG12837" s="768"/>
      <c r="CH12837" s="768"/>
      <c r="CI12837" s="850"/>
    </row>
    <row r="12838" spans="85:87" x14ac:dyDescent="0.25">
      <c r="CG12838" s="768"/>
      <c r="CH12838" s="768"/>
      <c r="CI12838" s="850"/>
    </row>
    <row r="12839" spans="85:87" x14ac:dyDescent="0.25">
      <c r="CG12839" s="768"/>
      <c r="CH12839" s="768"/>
      <c r="CI12839" s="850"/>
    </row>
    <row r="12840" spans="85:87" x14ac:dyDescent="0.25">
      <c r="CG12840" s="768"/>
      <c r="CH12840" s="768"/>
      <c r="CI12840" s="850"/>
    </row>
    <row r="12841" spans="85:87" x14ac:dyDescent="0.25">
      <c r="CG12841" s="768"/>
      <c r="CH12841" s="768"/>
      <c r="CI12841" s="850"/>
    </row>
    <row r="12842" spans="85:87" x14ac:dyDescent="0.25">
      <c r="CG12842" s="768"/>
      <c r="CH12842" s="768"/>
      <c r="CI12842" s="850"/>
    </row>
    <row r="12843" spans="85:87" x14ac:dyDescent="0.25">
      <c r="CG12843" s="768"/>
      <c r="CH12843" s="768"/>
      <c r="CI12843" s="850"/>
    </row>
    <row r="12844" spans="85:87" x14ac:dyDescent="0.25">
      <c r="CG12844" s="768"/>
      <c r="CH12844" s="768"/>
      <c r="CI12844" s="850"/>
    </row>
    <row r="12845" spans="85:87" x14ac:dyDescent="0.25">
      <c r="CG12845" s="768"/>
      <c r="CH12845" s="768"/>
      <c r="CI12845" s="850"/>
    </row>
    <row r="12846" spans="85:87" x14ac:dyDescent="0.25">
      <c r="CG12846" s="768"/>
      <c r="CH12846" s="768"/>
      <c r="CI12846" s="850"/>
    </row>
    <row r="12847" spans="85:87" x14ac:dyDescent="0.25">
      <c r="CG12847" s="768"/>
      <c r="CH12847" s="768"/>
      <c r="CI12847" s="850"/>
    </row>
    <row r="12848" spans="85:87" x14ac:dyDescent="0.25">
      <c r="CG12848" s="768"/>
      <c r="CH12848" s="768"/>
      <c r="CI12848" s="850"/>
    </row>
    <row r="12849" spans="85:87" x14ac:dyDescent="0.25">
      <c r="CG12849" s="768"/>
      <c r="CH12849" s="768"/>
      <c r="CI12849" s="850"/>
    </row>
    <row r="12850" spans="85:87" x14ac:dyDescent="0.25">
      <c r="CG12850" s="768"/>
      <c r="CH12850" s="768"/>
      <c r="CI12850" s="850"/>
    </row>
    <row r="12851" spans="85:87" x14ac:dyDescent="0.25">
      <c r="CG12851" s="768"/>
      <c r="CH12851" s="768"/>
      <c r="CI12851" s="850"/>
    </row>
    <row r="12852" spans="85:87" x14ac:dyDescent="0.25">
      <c r="CG12852" s="768"/>
      <c r="CH12852" s="768"/>
      <c r="CI12852" s="850"/>
    </row>
    <row r="12853" spans="85:87" x14ac:dyDescent="0.25">
      <c r="CG12853" s="768"/>
      <c r="CH12853" s="768"/>
      <c r="CI12853" s="850"/>
    </row>
    <row r="12854" spans="85:87" x14ac:dyDescent="0.25">
      <c r="CG12854" s="768"/>
      <c r="CH12854" s="768"/>
      <c r="CI12854" s="850"/>
    </row>
    <row r="12855" spans="85:87" x14ac:dyDescent="0.25">
      <c r="CG12855" s="768"/>
      <c r="CH12855" s="768"/>
      <c r="CI12855" s="850"/>
    </row>
    <row r="12856" spans="85:87" x14ac:dyDescent="0.25">
      <c r="CG12856" s="768"/>
      <c r="CH12856" s="768"/>
      <c r="CI12856" s="850"/>
    </row>
    <row r="12857" spans="85:87" x14ac:dyDescent="0.25">
      <c r="CG12857" s="768"/>
      <c r="CH12857" s="768"/>
      <c r="CI12857" s="850"/>
    </row>
    <row r="12858" spans="85:87" x14ac:dyDescent="0.25">
      <c r="CG12858" s="768"/>
      <c r="CH12858" s="768"/>
      <c r="CI12858" s="850"/>
    </row>
    <row r="12859" spans="85:87" x14ac:dyDescent="0.25">
      <c r="CG12859" s="768"/>
      <c r="CH12859" s="768"/>
      <c r="CI12859" s="850"/>
    </row>
    <row r="12860" spans="85:87" x14ac:dyDescent="0.25">
      <c r="CG12860" s="768"/>
      <c r="CH12860" s="768"/>
      <c r="CI12860" s="850"/>
    </row>
    <row r="12861" spans="85:87" x14ac:dyDescent="0.25">
      <c r="CG12861" s="768"/>
      <c r="CH12861" s="768"/>
      <c r="CI12861" s="850"/>
    </row>
    <row r="12862" spans="85:87" x14ac:dyDescent="0.25">
      <c r="CG12862" s="768"/>
      <c r="CH12862" s="768"/>
      <c r="CI12862" s="850"/>
    </row>
    <row r="12863" spans="85:87" x14ac:dyDescent="0.25">
      <c r="CG12863" s="768"/>
      <c r="CH12863" s="768"/>
      <c r="CI12863" s="850"/>
    </row>
    <row r="12864" spans="85:87" x14ac:dyDescent="0.25">
      <c r="CG12864" s="768"/>
      <c r="CH12864" s="768"/>
      <c r="CI12864" s="850"/>
    </row>
    <row r="12865" spans="85:87" x14ac:dyDescent="0.25">
      <c r="CG12865" s="768"/>
      <c r="CH12865" s="768"/>
      <c r="CI12865" s="850"/>
    </row>
    <row r="12866" spans="85:87" x14ac:dyDescent="0.25">
      <c r="CG12866" s="768"/>
      <c r="CH12866" s="768"/>
      <c r="CI12866" s="850"/>
    </row>
    <row r="12867" spans="85:87" x14ac:dyDescent="0.25">
      <c r="CG12867" s="768"/>
      <c r="CH12867" s="768"/>
      <c r="CI12867" s="850"/>
    </row>
    <row r="12868" spans="85:87" x14ac:dyDescent="0.25">
      <c r="CG12868" s="768"/>
      <c r="CH12868" s="768"/>
      <c r="CI12868" s="850"/>
    </row>
    <row r="12869" spans="85:87" x14ac:dyDescent="0.25">
      <c r="CG12869" s="768"/>
      <c r="CH12869" s="768"/>
      <c r="CI12869" s="850"/>
    </row>
    <row r="12870" spans="85:87" x14ac:dyDescent="0.25">
      <c r="CG12870" s="768"/>
      <c r="CH12870" s="768"/>
      <c r="CI12870" s="850"/>
    </row>
    <row r="12871" spans="85:87" x14ac:dyDescent="0.25">
      <c r="CG12871" s="768"/>
      <c r="CH12871" s="768"/>
      <c r="CI12871" s="850"/>
    </row>
    <row r="12872" spans="85:87" x14ac:dyDescent="0.25">
      <c r="CG12872" s="768"/>
      <c r="CH12872" s="768"/>
      <c r="CI12872" s="850"/>
    </row>
    <row r="12873" spans="85:87" x14ac:dyDescent="0.25">
      <c r="CG12873" s="768"/>
      <c r="CH12873" s="768"/>
      <c r="CI12873" s="850"/>
    </row>
    <row r="12874" spans="85:87" x14ac:dyDescent="0.25">
      <c r="CG12874" s="768"/>
      <c r="CH12874" s="768"/>
      <c r="CI12874" s="850"/>
    </row>
    <row r="12875" spans="85:87" x14ac:dyDescent="0.25">
      <c r="CG12875" s="768"/>
      <c r="CH12875" s="768"/>
      <c r="CI12875" s="850"/>
    </row>
    <row r="12876" spans="85:87" x14ac:dyDescent="0.25">
      <c r="CG12876" s="768"/>
      <c r="CH12876" s="768"/>
      <c r="CI12876" s="850"/>
    </row>
    <row r="12877" spans="85:87" x14ac:dyDescent="0.25">
      <c r="CG12877" s="768"/>
      <c r="CH12877" s="768"/>
      <c r="CI12877" s="850"/>
    </row>
    <row r="12878" spans="85:87" x14ac:dyDescent="0.25">
      <c r="CG12878" s="768"/>
      <c r="CH12878" s="768"/>
      <c r="CI12878" s="850"/>
    </row>
    <row r="12879" spans="85:87" x14ac:dyDescent="0.25">
      <c r="CG12879" s="768"/>
      <c r="CH12879" s="768"/>
      <c r="CI12879" s="850"/>
    </row>
    <row r="12880" spans="85:87" x14ac:dyDescent="0.25">
      <c r="CG12880" s="768"/>
      <c r="CH12880" s="768"/>
      <c r="CI12880" s="850"/>
    </row>
    <row r="12881" spans="85:87" x14ac:dyDescent="0.25">
      <c r="CG12881" s="768"/>
      <c r="CH12881" s="768"/>
      <c r="CI12881" s="850"/>
    </row>
    <row r="12882" spans="85:87" x14ac:dyDescent="0.25">
      <c r="CG12882" s="768"/>
      <c r="CH12882" s="768"/>
      <c r="CI12882" s="850"/>
    </row>
    <row r="12883" spans="85:87" x14ac:dyDescent="0.25">
      <c r="CG12883" s="768"/>
      <c r="CH12883" s="768"/>
      <c r="CI12883" s="850"/>
    </row>
    <row r="12884" spans="85:87" x14ac:dyDescent="0.25">
      <c r="CG12884" s="768"/>
      <c r="CH12884" s="768"/>
      <c r="CI12884" s="850"/>
    </row>
    <row r="12885" spans="85:87" x14ac:dyDescent="0.25">
      <c r="CG12885" s="768"/>
      <c r="CH12885" s="768"/>
      <c r="CI12885" s="850"/>
    </row>
    <row r="12886" spans="85:87" x14ac:dyDescent="0.25">
      <c r="CG12886" s="768"/>
      <c r="CH12886" s="768"/>
      <c r="CI12886" s="850"/>
    </row>
    <row r="12887" spans="85:87" x14ac:dyDescent="0.25">
      <c r="CG12887" s="768"/>
      <c r="CH12887" s="768"/>
      <c r="CI12887" s="850"/>
    </row>
    <row r="12888" spans="85:87" x14ac:dyDescent="0.25">
      <c r="CG12888" s="768"/>
      <c r="CH12888" s="768"/>
      <c r="CI12888" s="850"/>
    </row>
    <row r="12889" spans="85:87" x14ac:dyDescent="0.25">
      <c r="CG12889" s="768"/>
      <c r="CH12889" s="768"/>
      <c r="CI12889" s="850"/>
    </row>
    <row r="12890" spans="85:87" x14ac:dyDescent="0.25">
      <c r="CG12890" s="768"/>
      <c r="CH12890" s="768"/>
      <c r="CI12890" s="850"/>
    </row>
    <row r="12891" spans="85:87" x14ac:dyDescent="0.25">
      <c r="CG12891" s="768"/>
      <c r="CH12891" s="768"/>
      <c r="CI12891" s="850"/>
    </row>
    <row r="12892" spans="85:87" x14ac:dyDescent="0.25">
      <c r="CG12892" s="768"/>
      <c r="CH12892" s="768"/>
      <c r="CI12892" s="850"/>
    </row>
    <row r="12893" spans="85:87" x14ac:dyDescent="0.25">
      <c r="CG12893" s="768"/>
      <c r="CH12893" s="768"/>
      <c r="CI12893" s="850"/>
    </row>
    <row r="12894" spans="85:87" x14ac:dyDescent="0.25">
      <c r="CG12894" s="768"/>
      <c r="CH12894" s="768"/>
      <c r="CI12894" s="850"/>
    </row>
    <row r="12895" spans="85:87" x14ac:dyDescent="0.25">
      <c r="CG12895" s="768"/>
      <c r="CH12895" s="768"/>
      <c r="CI12895" s="850"/>
    </row>
    <row r="12896" spans="85:87" x14ac:dyDescent="0.25">
      <c r="CG12896" s="768"/>
      <c r="CH12896" s="768"/>
      <c r="CI12896" s="850"/>
    </row>
    <row r="12897" spans="85:87" x14ac:dyDescent="0.25">
      <c r="CG12897" s="768"/>
      <c r="CH12897" s="768"/>
      <c r="CI12897" s="850"/>
    </row>
    <row r="12898" spans="85:87" x14ac:dyDescent="0.25">
      <c r="CG12898" s="768"/>
      <c r="CH12898" s="768"/>
      <c r="CI12898" s="850"/>
    </row>
    <row r="12899" spans="85:87" x14ac:dyDescent="0.25">
      <c r="CG12899" s="768"/>
      <c r="CH12899" s="768"/>
      <c r="CI12899" s="850"/>
    </row>
    <row r="12900" spans="85:87" x14ac:dyDescent="0.25">
      <c r="CG12900" s="768"/>
      <c r="CH12900" s="768"/>
      <c r="CI12900" s="850"/>
    </row>
    <row r="12901" spans="85:87" x14ac:dyDescent="0.25">
      <c r="CG12901" s="768"/>
      <c r="CH12901" s="768"/>
      <c r="CI12901" s="850"/>
    </row>
    <row r="12902" spans="85:87" x14ac:dyDescent="0.25">
      <c r="CG12902" s="768"/>
      <c r="CH12902" s="768"/>
      <c r="CI12902" s="850"/>
    </row>
    <row r="12903" spans="85:87" x14ac:dyDescent="0.25">
      <c r="CG12903" s="768"/>
      <c r="CH12903" s="768"/>
      <c r="CI12903" s="850"/>
    </row>
    <row r="12904" spans="85:87" x14ac:dyDescent="0.25">
      <c r="CG12904" s="768"/>
      <c r="CH12904" s="768"/>
      <c r="CI12904" s="850"/>
    </row>
    <row r="12905" spans="85:87" x14ac:dyDescent="0.25">
      <c r="CG12905" s="768"/>
      <c r="CH12905" s="768"/>
      <c r="CI12905" s="850"/>
    </row>
    <row r="12906" spans="85:87" x14ac:dyDescent="0.25">
      <c r="CG12906" s="768"/>
      <c r="CH12906" s="768"/>
      <c r="CI12906" s="850"/>
    </row>
    <row r="12907" spans="85:87" x14ac:dyDescent="0.25">
      <c r="CG12907" s="768"/>
      <c r="CH12907" s="768"/>
      <c r="CI12907" s="850"/>
    </row>
    <row r="12908" spans="85:87" x14ac:dyDescent="0.25">
      <c r="CG12908" s="768"/>
      <c r="CH12908" s="768"/>
      <c r="CI12908" s="850"/>
    </row>
    <row r="12909" spans="85:87" x14ac:dyDescent="0.25">
      <c r="CG12909" s="768"/>
      <c r="CH12909" s="768"/>
      <c r="CI12909" s="850"/>
    </row>
    <row r="12910" spans="85:87" x14ac:dyDescent="0.25">
      <c r="CG12910" s="768"/>
      <c r="CH12910" s="768"/>
      <c r="CI12910" s="850"/>
    </row>
    <row r="12911" spans="85:87" x14ac:dyDescent="0.25">
      <c r="CG12911" s="768"/>
      <c r="CH12911" s="768"/>
      <c r="CI12911" s="850"/>
    </row>
    <row r="12912" spans="85:87" x14ac:dyDescent="0.25">
      <c r="CG12912" s="768"/>
      <c r="CH12912" s="768"/>
      <c r="CI12912" s="850"/>
    </row>
    <row r="12913" spans="85:87" x14ac:dyDescent="0.25">
      <c r="CG12913" s="768"/>
      <c r="CH12913" s="768"/>
      <c r="CI12913" s="850"/>
    </row>
    <row r="12914" spans="85:87" x14ac:dyDescent="0.25">
      <c r="CG12914" s="768"/>
      <c r="CH12914" s="768"/>
      <c r="CI12914" s="850"/>
    </row>
    <row r="12915" spans="85:87" x14ac:dyDescent="0.25">
      <c r="CG12915" s="768"/>
      <c r="CH12915" s="768"/>
      <c r="CI12915" s="850"/>
    </row>
    <row r="12916" spans="85:87" x14ac:dyDescent="0.25">
      <c r="CG12916" s="768"/>
      <c r="CH12916" s="768"/>
      <c r="CI12916" s="850"/>
    </row>
    <row r="12917" spans="85:87" x14ac:dyDescent="0.25">
      <c r="CG12917" s="768"/>
      <c r="CH12917" s="768"/>
      <c r="CI12917" s="850"/>
    </row>
    <row r="12918" spans="85:87" x14ac:dyDescent="0.25">
      <c r="CG12918" s="768"/>
      <c r="CH12918" s="768"/>
      <c r="CI12918" s="850"/>
    </row>
    <row r="12919" spans="85:87" x14ac:dyDescent="0.25">
      <c r="CG12919" s="768"/>
      <c r="CH12919" s="768"/>
      <c r="CI12919" s="850"/>
    </row>
    <row r="12920" spans="85:87" x14ac:dyDescent="0.25">
      <c r="CG12920" s="768"/>
      <c r="CH12920" s="768"/>
      <c r="CI12920" s="850"/>
    </row>
    <row r="12921" spans="85:87" x14ac:dyDescent="0.25">
      <c r="CG12921" s="768"/>
      <c r="CH12921" s="768"/>
      <c r="CI12921" s="850"/>
    </row>
    <row r="12922" spans="85:87" x14ac:dyDescent="0.25">
      <c r="CG12922" s="768"/>
      <c r="CH12922" s="768"/>
      <c r="CI12922" s="850"/>
    </row>
    <row r="12923" spans="85:87" x14ac:dyDescent="0.25">
      <c r="CG12923" s="768"/>
      <c r="CH12923" s="768"/>
      <c r="CI12923" s="850"/>
    </row>
    <row r="12924" spans="85:87" x14ac:dyDescent="0.25">
      <c r="CG12924" s="768"/>
      <c r="CH12924" s="768"/>
      <c r="CI12924" s="850"/>
    </row>
    <row r="12925" spans="85:87" x14ac:dyDescent="0.25">
      <c r="CG12925" s="768"/>
      <c r="CH12925" s="768"/>
      <c r="CI12925" s="850"/>
    </row>
    <row r="12926" spans="85:87" x14ac:dyDescent="0.25">
      <c r="CG12926" s="768"/>
      <c r="CH12926" s="768"/>
      <c r="CI12926" s="850"/>
    </row>
    <row r="12927" spans="85:87" x14ac:dyDescent="0.25">
      <c r="CG12927" s="768"/>
      <c r="CH12927" s="768"/>
      <c r="CI12927" s="850"/>
    </row>
    <row r="12928" spans="85:87" x14ac:dyDescent="0.25">
      <c r="CG12928" s="768"/>
      <c r="CH12928" s="768"/>
      <c r="CI12928" s="850"/>
    </row>
    <row r="12929" spans="85:87" x14ac:dyDescent="0.25">
      <c r="CG12929" s="768"/>
      <c r="CH12929" s="768"/>
      <c r="CI12929" s="850"/>
    </row>
    <row r="12930" spans="85:87" x14ac:dyDescent="0.25">
      <c r="CG12930" s="768"/>
      <c r="CH12930" s="768"/>
      <c r="CI12930" s="850"/>
    </row>
    <row r="12931" spans="85:87" x14ac:dyDescent="0.25">
      <c r="CG12931" s="768"/>
      <c r="CH12931" s="768"/>
      <c r="CI12931" s="850"/>
    </row>
    <row r="12932" spans="85:87" x14ac:dyDescent="0.25">
      <c r="CG12932" s="768"/>
      <c r="CH12932" s="768"/>
      <c r="CI12932" s="850"/>
    </row>
    <row r="12933" spans="85:87" x14ac:dyDescent="0.25">
      <c r="CG12933" s="768"/>
      <c r="CH12933" s="768"/>
      <c r="CI12933" s="850"/>
    </row>
    <row r="12934" spans="85:87" x14ac:dyDescent="0.25">
      <c r="CG12934" s="768"/>
      <c r="CH12934" s="768"/>
      <c r="CI12934" s="850"/>
    </row>
    <row r="12935" spans="85:87" x14ac:dyDescent="0.25">
      <c r="CG12935" s="768"/>
      <c r="CH12935" s="768"/>
      <c r="CI12935" s="850"/>
    </row>
    <row r="12936" spans="85:87" x14ac:dyDescent="0.25">
      <c r="CG12936" s="768"/>
      <c r="CH12936" s="768"/>
      <c r="CI12936" s="850"/>
    </row>
    <row r="12937" spans="85:87" x14ac:dyDescent="0.25">
      <c r="CG12937" s="768"/>
      <c r="CH12937" s="768"/>
      <c r="CI12937" s="850"/>
    </row>
    <row r="12938" spans="85:87" x14ac:dyDescent="0.25">
      <c r="CG12938" s="768"/>
      <c r="CH12938" s="768"/>
      <c r="CI12938" s="850"/>
    </row>
    <row r="12939" spans="85:87" x14ac:dyDescent="0.25">
      <c r="CG12939" s="768"/>
      <c r="CH12939" s="768"/>
      <c r="CI12939" s="850"/>
    </row>
    <row r="12940" spans="85:87" x14ac:dyDescent="0.25">
      <c r="CG12940" s="768"/>
      <c r="CH12940" s="768"/>
      <c r="CI12940" s="850"/>
    </row>
    <row r="12941" spans="85:87" x14ac:dyDescent="0.25">
      <c r="CG12941" s="768"/>
      <c r="CH12941" s="768"/>
      <c r="CI12941" s="850"/>
    </row>
    <row r="12942" spans="85:87" x14ac:dyDescent="0.25">
      <c r="CG12942" s="768"/>
      <c r="CH12942" s="768"/>
      <c r="CI12942" s="850"/>
    </row>
    <row r="12943" spans="85:87" x14ac:dyDescent="0.25">
      <c r="CG12943" s="768"/>
      <c r="CH12943" s="768"/>
      <c r="CI12943" s="850"/>
    </row>
    <row r="12944" spans="85:87" x14ac:dyDescent="0.25">
      <c r="CG12944" s="768"/>
      <c r="CH12944" s="768"/>
      <c r="CI12944" s="850"/>
    </row>
    <row r="12945" spans="85:87" x14ac:dyDescent="0.25">
      <c r="CG12945" s="768"/>
      <c r="CH12945" s="768"/>
      <c r="CI12945" s="850"/>
    </row>
    <row r="12946" spans="85:87" x14ac:dyDescent="0.25">
      <c r="CG12946" s="768"/>
      <c r="CH12946" s="768"/>
      <c r="CI12946" s="850"/>
    </row>
    <row r="12947" spans="85:87" x14ac:dyDescent="0.25">
      <c r="CG12947" s="768"/>
      <c r="CH12947" s="768"/>
      <c r="CI12947" s="850"/>
    </row>
    <row r="12948" spans="85:87" x14ac:dyDescent="0.25">
      <c r="CG12948" s="768"/>
      <c r="CH12948" s="768"/>
      <c r="CI12948" s="850"/>
    </row>
    <row r="12949" spans="85:87" x14ac:dyDescent="0.25">
      <c r="CG12949" s="768"/>
      <c r="CH12949" s="768"/>
      <c r="CI12949" s="850"/>
    </row>
    <row r="12950" spans="85:87" x14ac:dyDescent="0.25">
      <c r="CG12950" s="768"/>
      <c r="CH12950" s="768"/>
      <c r="CI12950" s="850"/>
    </row>
    <row r="12951" spans="85:87" x14ac:dyDescent="0.25">
      <c r="CG12951" s="768"/>
      <c r="CH12951" s="768"/>
      <c r="CI12951" s="850"/>
    </row>
    <row r="12952" spans="85:87" x14ac:dyDescent="0.25">
      <c r="CG12952" s="768"/>
      <c r="CH12952" s="768"/>
      <c r="CI12952" s="850"/>
    </row>
    <row r="12953" spans="85:87" x14ac:dyDescent="0.25">
      <c r="CG12953" s="768"/>
      <c r="CH12953" s="768"/>
      <c r="CI12953" s="850"/>
    </row>
    <row r="12954" spans="85:87" x14ac:dyDescent="0.25">
      <c r="CG12954" s="768"/>
      <c r="CH12954" s="768"/>
      <c r="CI12954" s="850"/>
    </row>
    <row r="12955" spans="85:87" x14ac:dyDescent="0.25">
      <c r="CG12955" s="768"/>
      <c r="CH12955" s="768"/>
      <c r="CI12955" s="850"/>
    </row>
    <row r="12956" spans="85:87" x14ac:dyDescent="0.25">
      <c r="CG12956" s="768"/>
      <c r="CH12956" s="768"/>
      <c r="CI12956" s="850"/>
    </row>
    <row r="12957" spans="85:87" x14ac:dyDescent="0.25">
      <c r="CG12957" s="768"/>
      <c r="CH12957" s="768"/>
      <c r="CI12957" s="850"/>
    </row>
    <row r="12958" spans="85:87" x14ac:dyDescent="0.25">
      <c r="CG12958" s="768"/>
      <c r="CH12958" s="768"/>
      <c r="CI12958" s="850"/>
    </row>
    <row r="12959" spans="85:87" x14ac:dyDescent="0.25">
      <c r="CG12959" s="768"/>
      <c r="CH12959" s="768"/>
      <c r="CI12959" s="850"/>
    </row>
    <row r="12960" spans="85:87" x14ac:dyDescent="0.25">
      <c r="CG12960" s="768"/>
      <c r="CH12960" s="768"/>
      <c r="CI12960" s="850"/>
    </row>
    <row r="12961" spans="85:87" x14ac:dyDescent="0.25">
      <c r="CG12961" s="768"/>
      <c r="CH12961" s="768"/>
      <c r="CI12961" s="850"/>
    </row>
    <row r="12962" spans="85:87" x14ac:dyDescent="0.25">
      <c r="CG12962" s="768"/>
      <c r="CH12962" s="768"/>
      <c r="CI12962" s="850"/>
    </row>
    <row r="12963" spans="85:87" x14ac:dyDescent="0.25">
      <c r="CG12963" s="768"/>
      <c r="CH12963" s="768"/>
      <c r="CI12963" s="850"/>
    </row>
    <row r="12964" spans="85:87" x14ac:dyDescent="0.25">
      <c r="CG12964" s="768"/>
      <c r="CH12964" s="768"/>
      <c r="CI12964" s="850"/>
    </row>
    <row r="12965" spans="85:87" x14ac:dyDescent="0.25">
      <c r="CG12965" s="768"/>
      <c r="CH12965" s="768"/>
      <c r="CI12965" s="850"/>
    </row>
    <row r="12966" spans="85:87" x14ac:dyDescent="0.25">
      <c r="CG12966" s="768"/>
      <c r="CH12966" s="768"/>
      <c r="CI12966" s="850"/>
    </row>
    <row r="12967" spans="85:87" x14ac:dyDescent="0.25">
      <c r="CG12967" s="768"/>
      <c r="CH12967" s="768"/>
      <c r="CI12967" s="850"/>
    </row>
    <row r="12968" spans="85:87" x14ac:dyDescent="0.25">
      <c r="CG12968" s="768"/>
      <c r="CH12968" s="768"/>
      <c r="CI12968" s="850"/>
    </row>
    <row r="12969" spans="85:87" x14ac:dyDescent="0.25">
      <c r="CG12969" s="768"/>
      <c r="CH12969" s="768"/>
      <c r="CI12969" s="850"/>
    </row>
    <row r="12970" spans="85:87" x14ac:dyDescent="0.25">
      <c r="CG12970" s="768"/>
      <c r="CH12970" s="768"/>
      <c r="CI12970" s="850"/>
    </row>
    <row r="12971" spans="85:87" x14ac:dyDescent="0.25">
      <c r="CG12971" s="768"/>
      <c r="CH12971" s="768"/>
      <c r="CI12971" s="850"/>
    </row>
    <row r="12972" spans="85:87" x14ac:dyDescent="0.25">
      <c r="CG12972" s="768"/>
      <c r="CH12972" s="768"/>
      <c r="CI12972" s="850"/>
    </row>
    <row r="12973" spans="85:87" x14ac:dyDescent="0.25">
      <c r="CG12973" s="768"/>
      <c r="CH12973" s="768"/>
      <c r="CI12973" s="850"/>
    </row>
    <row r="12974" spans="85:87" x14ac:dyDescent="0.25">
      <c r="CG12974" s="768"/>
      <c r="CH12974" s="768"/>
      <c r="CI12974" s="850"/>
    </row>
    <row r="12975" spans="85:87" x14ac:dyDescent="0.25">
      <c r="CG12975" s="768"/>
      <c r="CH12975" s="768"/>
      <c r="CI12975" s="850"/>
    </row>
    <row r="12976" spans="85:87" x14ac:dyDescent="0.25">
      <c r="CG12976" s="768"/>
      <c r="CH12976" s="768"/>
      <c r="CI12976" s="850"/>
    </row>
    <row r="12977" spans="85:87" x14ac:dyDescent="0.25">
      <c r="CG12977" s="768"/>
      <c r="CH12977" s="768"/>
      <c r="CI12977" s="850"/>
    </row>
    <row r="12978" spans="85:87" x14ac:dyDescent="0.25">
      <c r="CG12978" s="768"/>
      <c r="CH12978" s="768"/>
      <c r="CI12978" s="850"/>
    </row>
    <row r="12979" spans="85:87" x14ac:dyDescent="0.25">
      <c r="CG12979" s="768"/>
      <c r="CH12979" s="768"/>
      <c r="CI12979" s="850"/>
    </row>
    <row r="12980" spans="85:87" x14ac:dyDescent="0.25">
      <c r="CG12980" s="768"/>
      <c r="CH12980" s="768"/>
      <c r="CI12980" s="850"/>
    </row>
    <row r="12981" spans="85:87" x14ac:dyDescent="0.25">
      <c r="CG12981" s="768"/>
      <c r="CH12981" s="768"/>
      <c r="CI12981" s="850"/>
    </row>
    <row r="12982" spans="85:87" x14ac:dyDescent="0.25">
      <c r="CG12982" s="768"/>
      <c r="CH12982" s="768"/>
      <c r="CI12982" s="850"/>
    </row>
    <row r="12983" spans="85:87" x14ac:dyDescent="0.25">
      <c r="CG12983" s="768"/>
      <c r="CH12983" s="768"/>
      <c r="CI12983" s="850"/>
    </row>
    <row r="12984" spans="85:87" x14ac:dyDescent="0.25">
      <c r="CG12984" s="768"/>
      <c r="CH12984" s="768"/>
      <c r="CI12984" s="850"/>
    </row>
    <row r="12985" spans="85:87" x14ac:dyDescent="0.25">
      <c r="CG12985" s="768"/>
      <c r="CH12985" s="768"/>
      <c r="CI12985" s="850"/>
    </row>
    <row r="12986" spans="85:87" x14ac:dyDescent="0.25">
      <c r="CG12986" s="768"/>
      <c r="CH12986" s="768"/>
      <c r="CI12986" s="850"/>
    </row>
    <row r="12987" spans="85:87" x14ac:dyDescent="0.25">
      <c r="CG12987" s="768"/>
      <c r="CH12987" s="768"/>
      <c r="CI12987" s="850"/>
    </row>
    <row r="12988" spans="85:87" x14ac:dyDescent="0.25">
      <c r="CG12988" s="768"/>
      <c r="CH12988" s="768"/>
      <c r="CI12988" s="850"/>
    </row>
    <row r="12989" spans="85:87" x14ac:dyDescent="0.25">
      <c r="CG12989" s="768"/>
      <c r="CH12989" s="768"/>
      <c r="CI12989" s="850"/>
    </row>
    <row r="12990" spans="85:87" x14ac:dyDescent="0.25">
      <c r="CG12990" s="768"/>
      <c r="CH12990" s="768"/>
      <c r="CI12990" s="850"/>
    </row>
    <row r="12991" spans="85:87" x14ac:dyDescent="0.25">
      <c r="CG12991" s="768"/>
      <c r="CH12991" s="768"/>
      <c r="CI12991" s="850"/>
    </row>
    <row r="12992" spans="85:87" x14ac:dyDescent="0.25">
      <c r="CG12992" s="768"/>
      <c r="CH12992" s="768"/>
      <c r="CI12992" s="850"/>
    </row>
    <row r="12993" spans="85:87" x14ac:dyDescent="0.25">
      <c r="CG12993" s="768"/>
      <c r="CH12993" s="768"/>
      <c r="CI12993" s="850"/>
    </row>
    <row r="12994" spans="85:87" x14ac:dyDescent="0.25">
      <c r="CG12994" s="768"/>
      <c r="CH12994" s="768"/>
      <c r="CI12994" s="850"/>
    </row>
    <row r="12995" spans="85:87" x14ac:dyDescent="0.25">
      <c r="CG12995" s="768"/>
      <c r="CH12995" s="768"/>
      <c r="CI12995" s="850"/>
    </row>
    <row r="12996" spans="85:87" x14ac:dyDescent="0.25">
      <c r="CG12996" s="768"/>
      <c r="CH12996" s="768"/>
      <c r="CI12996" s="850"/>
    </row>
    <row r="12997" spans="85:87" x14ac:dyDescent="0.25">
      <c r="CG12997" s="768"/>
      <c r="CH12997" s="768"/>
      <c r="CI12997" s="850"/>
    </row>
    <row r="12998" spans="85:87" x14ac:dyDescent="0.25">
      <c r="CG12998" s="768"/>
      <c r="CH12998" s="768"/>
      <c r="CI12998" s="850"/>
    </row>
    <row r="12999" spans="85:87" x14ac:dyDescent="0.25">
      <c r="CG12999" s="768"/>
      <c r="CH12999" s="768"/>
      <c r="CI12999" s="850"/>
    </row>
    <row r="13000" spans="85:87" x14ac:dyDescent="0.25">
      <c r="CG13000" s="768"/>
      <c r="CH13000" s="768"/>
      <c r="CI13000" s="850"/>
    </row>
    <row r="13001" spans="85:87" x14ac:dyDescent="0.25">
      <c r="CG13001" s="768"/>
      <c r="CH13001" s="768"/>
      <c r="CI13001" s="850"/>
    </row>
    <row r="13002" spans="85:87" x14ac:dyDescent="0.25">
      <c r="CG13002" s="768"/>
      <c r="CH13002" s="768"/>
      <c r="CI13002" s="850"/>
    </row>
    <row r="13003" spans="85:87" x14ac:dyDescent="0.25">
      <c r="CG13003" s="768"/>
      <c r="CH13003" s="768"/>
      <c r="CI13003" s="850"/>
    </row>
    <row r="13004" spans="85:87" x14ac:dyDescent="0.25">
      <c r="CG13004" s="768"/>
      <c r="CH13004" s="768"/>
      <c r="CI13004" s="850"/>
    </row>
    <row r="13005" spans="85:87" x14ac:dyDescent="0.25">
      <c r="CG13005" s="768"/>
      <c r="CH13005" s="768"/>
      <c r="CI13005" s="850"/>
    </row>
    <row r="13006" spans="85:87" x14ac:dyDescent="0.25">
      <c r="CG13006" s="768"/>
      <c r="CH13006" s="768"/>
      <c r="CI13006" s="850"/>
    </row>
    <row r="13007" spans="85:87" x14ac:dyDescent="0.25">
      <c r="CG13007" s="768"/>
      <c r="CH13007" s="768"/>
      <c r="CI13007" s="850"/>
    </row>
    <row r="13008" spans="85:87" x14ac:dyDescent="0.25">
      <c r="CG13008" s="768"/>
      <c r="CH13008" s="768"/>
      <c r="CI13008" s="850"/>
    </row>
    <row r="13009" spans="85:87" x14ac:dyDescent="0.25">
      <c r="CG13009" s="768"/>
      <c r="CH13009" s="768"/>
      <c r="CI13009" s="850"/>
    </row>
    <row r="13010" spans="85:87" x14ac:dyDescent="0.25">
      <c r="CG13010" s="768"/>
      <c r="CH13010" s="768"/>
      <c r="CI13010" s="850"/>
    </row>
    <row r="13011" spans="85:87" x14ac:dyDescent="0.25">
      <c r="CG13011" s="768"/>
      <c r="CH13011" s="768"/>
      <c r="CI13011" s="850"/>
    </row>
    <row r="13012" spans="85:87" x14ac:dyDescent="0.25">
      <c r="CG13012" s="768"/>
      <c r="CH13012" s="768"/>
      <c r="CI13012" s="850"/>
    </row>
    <row r="13013" spans="85:87" x14ac:dyDescent="0.25">
      <c r="CG13013" s="768"/>
      <c r="CH13013" s="768"/>
      <c r="CI13013" s="850"/>
    </row>
    <row r="13014" spans="85:87" x14ac:dyDescent="0.25">
      <c r="CG13014" s="768"/>
      <c r="CH13014" s="768"/>
      <c r="CI13014" s="850"/>
    </row>
    <row r="13015" spans="85:87" x14ac:dyDescent="0.25">
      <c r="CG13015" s="768"/>
      <c r="CH13015" s="768"/>
      <c r="CI13015" s="850"/>
    </row>
    <row r="13016" spans="85:87" x14ac:dyDescent="0.25">
      <c r="CG13016" s="768"/>
      <c r="CH13016" s="768"/>
      <c r="CI13016" s="850"/>
    </row>
    <row r="13017" spans="85:87" x14ac:dyDescent="0.25">
      <c r="CG13017" s="768"/>
      <c r="CH13017" s="768"/>
      <c r="CI13017" s="850"/>
    </row>
    <row r="13018" spans="85:87" x14ac:dyDescent="0.25">
      <c r="CG13018" s="768"/>
      <c r="CH13018" s="768"/>
      <c r="CI13018" s="850"/>
    </row>
    <row r="13019" spans="85:87" x14ac:dyDescent="0.25">
      <c r="CG13019" s="768"/>
      <c r="CH13019" s="768"/>
      <c r="CI13019" s="850"/>
    </row>
    <row r="13020" spans="85:87" x14ac:dyDescent="0.25">
      <c r="CG13020" s="768"/>
      <c r="CH13020" s="768"/>
      <c r="CI13020" s="850"/>
    </row>
    <row r="13021" spans="85:87" x14ac:dyDescent="0.25">
      <c r="CG13021" s="768"/>
      <c r="CH13021" s="768"/>
      <c r="CI13021" s="850"/>
    </row>
    <row r="13022" spans="85:87" x14ac:dyDescent="0.25">
      <c r="CG13022" s="768"/>
      <c r="CH13022" s="768"/>
      <c r="CI13022" s="850"/>
    </row>
    <row r="13023" spans="85:87" x14ac:dyDescent="0.25">
      <c r="CG13023" s="768"/>
      <c r="CH13023" s="768"/>
      <c r="CI13023" s="850"/>
    </row>
    <row r="13024" spans="85:87" x14ac:dyDescent="0.25">
      <c r="CG13024" s="768"/>
      <c r="CH13024" s="768"/>
      <c r="CI13024" s="850"/>
    </row>
    <row r="13025" spans="85:87" x14ac:dyDescent="0.25">
      <c r="CG13025" s="768"/>
      <c r="CH13025" s="768"/>
      <c r="CI13025" s="850"/>
    </row>
    <row r="13026" spans="85:87" x14ac:dyDescent="0.25">
      <c r="CG13026" s="768"/>
      <c r="CH13026" s="768"/>
      <c r="CI13026" s="850"/>
    </row>
    <row r="13027" spans="85:87" x14ac:dyDescent="0.25">
      <c r="CG13027" s="768"/>
      <c r="CH13027" s="768"/>
      <c r="CI13027" s="850"/>
    </row>
    <row r="13028" spans="85:87" x14ac:dyDescent="0.25">
      <c r="CG13028" s="768"/>
      <c r="CH13028" s="768"/>
      <c r="CI13028" s="850"/>
    </row>
    <row r="13029" spans="85:87" x14ac:dyDescent="0.25">
      <c r="CG13029" s="768"/>
      <c r="CH13029" s="768"/>
      <c r="CI13029" s="850"/>
    </row>
    <row r="13030" spans="85:87" x14ac:dyDescent="0.25">
      <c r="CG13030" s="768"/>
      <c r="CH13030" s="768"/>
      <c r="CI13030" s="850"/>
    </row>
    <row r="13031" spans="85:87" x14ac:dyDescent="0.25">
      <c r="CG13031" s="768"/>
      <c r="CH13031" s="768"/>
      <c r="CI13031" s="850"/>
    </row>
    <row r="13032" spans="85:87" x14ac:dyDescent="0.25">
      <c r="CG13032" s="768"/>
      <c r="CH13032" s="768"/>
      <c r="CI13032" s="850"/>
    </row>
    <row r="13033" spans="85:87" x14ac:dyDescent="0.25">
      <c r="CG13033" s="768"/>
      <c r="CH13033" s="768"/>
      <c r="CI13033" s="850"/>
    </row>
    <row r="13034" spans="85:87" x14ac:dyDescent="0.25">
      <c r="CG13034" s="768"/>
      <c r="CH13034" s="768"/>
      <c r="CI13034" s="850"/>
    </row>
    <row r="13035" spans="85:87" x14ac:dyDescent="0.25">
      <c r="CG13035" s="768"/>
      <c r="CH13035" s="768"/>
      <c r="CI13035" s="850"/>
    </row>
    <row r="13036" spans="85:87" x14ac:dyDescent="0.25">
      <c r="CG13036" s="768"/>
      <c r="CH13036" s="768"/>
      <c r="CI13036" s="850"/>
    </row>
    <row r="13037" spans="85:87" x14ac:dyDescent="0.25">
      <c r="CG13037" s="768"/>
      <c r="CH13037" s="768"/>
      <c r="CI13037" s="850"/>
    </row>
    <row r="13038" spans="85:87" x14ac:dyDescent="0.25">
      <c r="CG13038" s="768"/>
      <c r="CH13038" s="768"/>
      <c r="CI13038" s="850"/>
    </row>
    <row r="13039" spans="85:87" x14ac:dyDescent="0.25">
      <c r="CG13039" s="768"/>
      <c r="CH13039" s="768"/>
      <c r="CI13039" s="850"/>
    </row>
    <row r="13040" spans="85:87" x14ac:dyDescent="0.25">
      <c r="CG13040" s="768"/>
      <c r="CH13040" s="768"/>
      <c r="CI13040" s="850"/>
    </row>
    <row r="13041" spans="85:87" x14ac:dyDescent="0.25">
      <c r="CG13041" s="768"/>
      <c r="CH13041" s="768"/>
      <c r="CI13041" s="850"/>
    </row>
    <row r="13042" spans="85:87" x14ac:dyDescent="0.25">
      <c r="CG13042" s="768"/>
      <c r="CH13042" s="768"/>
      <c r="CI13042" s="850"/>
    </row>
    <row r="13043" spans="85:87" x14ac:dyDescent="0.25">
      <c r="CG13043" s="768"/>
      <c r="CH13043" s="768"/>
      <c r="CI13043" s="850"/>
    </row>
    <row r="13044" spans="85:87" x14ac:dyDescent="0.25">
      <c r="CG13044" s="768"/>
      <c r="CH13044" s="768"/>
      <c r="CI13044" s="850"/>
    </row>
    <row r="13045" spans="85:87" x14ac:dyDescent="0.25">
      <c r="CG13045" s="768"/>
      <c r="CH13045" s="768"/>
      <c r="CI13045" s="850"/>
    </row>
    <row r="13046" spans="85:87" x14ac:dyDescent="0.25">
      <c r="CG13046" s="768"/>
      <c r="CH13046" s="768"/>
      <c r="CI13046" s="850"/>
    </row>
    <row r="13047" spans="85:87" x14ac:dyDescent="0.25">
      <c r="CG13047" s="768"/>
      <c r="CH13047" s="768"/>
      <c r="CI13047" s="850"/>
    </row>
    <row r="13048" spans="85:87" x14ac:dyDescent="0.25">
      <c r="CG13048" s="768"/>
      <c r="CH13048" s="768"/>
      <c r="CI13048" s="850"/>
    </row>
    <row r="13049" spans="85:87" x14ac:dyDescent="0.25">
      <c r="CG13049" s="768"/>
      <c r="CH13049" s="768"/>
      <c r="CI13049" s="850"/>
    </row>
    <row r="13050" spans="85:87" x14ac:dyDescent="0.25">
      <c r="CG13050" s="768"/>
      <c r="CH13050" s="768"/>
      <c r="CI13050" s="850"/>
    </row>
    <row r="13051" spans="85:87" x14ac:dyDescent="0.25">
      <c r="CG13051" s="768"/>
      <c r="CH13051" s="768"/>
      <c r="CI13051" s="850"/>
    </row>
    <row r="13052" spans="85:87" x14ac:dyDescent="0.25">
      <c r="CG13052" s="768"/>
      <c r="CH13052" s="768"/>
      <c r="CI13052" s="850"/>
    </row>
    <row r="13053" spans="85:87" x14ac:dyDescent="0.25">
      <c r="CG13053" s="768"/>
      <c r="CH13053" s="768"/>
      <c r="CI13053" s="850"/>
    </row>
    <row r="13054" spans="85:87" x14ac:dyDescent="0.25">
      <c r="CG13054" s="768"/>
      <c r="CH13054" s="768"/>
      <c r="CI13054" s="850"/>
    </row>
    <row r="13055" spans="85:87" x14ac:dyDescent="0.25">
      <c r="CG13055" s="768"/>
      <c r="CH13055" s="768"/>
      <c r="CI13055" s="850"/>
    </row>
    <row r="13056" spans="85:87" x14ac:dyDescent="0.25">
      <c r="CG13056" s="768"/>
      <c r="CH13056" s="768"/>
      <c r="CI13056" s="850"/>
    </row>
    <row r="13057" spans="85:87" x14ac:dyDescent="0.25">
      <c r="CG13057" s="768"/>
      <c r="CH13057" s="768"/>
      <c r="CI13057" s="850"/>
    </row>
    <row r="13058" spans="85:87" x14ac:dyDescent="0.25">
      <c r="CG13058" s="768"/>
      <c r="CH13058" s="768"/>
      <c r="CI13058" s="850"/>
    </row>
    <row r="13059" spans="85:87" x14ac:dyDescent="0.25">
      <c r="CG13059" s="768"/>
      <c r="CH13059" s="768"/>
      <c r="CI13059" s="850"/>
    </row>
    <row r="13060" spans="85:87" x14ac:dyDescent="0.25">
      <c r="CG13060" s="768"/>
      <c r="CH13060" s="768"/>
      <c r="CI13060" s="850"/>
    </row>
    <row r="13061" spans="85:87" x14ac:dyDescent="0.25">
      <c r="CG13061" s="768"/>
      <c r="CH13061" s="768"/>
      <c r="CI13061" s="850"/>
    </row>
    <row r="13062" spans="85:87" x14ac:dyDescent="0.25">
      <c r="CG13062" s="768"/>
      <c r="CH13062" s="768"/>
      <c r="CI13062" s="850"/>
    </row>
    <row r="13063" spans="85:87" x14ac:dyDescent="0.25">
      <c r="CG13063" s="768"/>
      <c r="CH13063" s="768"/>
      <c r="CI13063" s="850"/>
    </row>
    <row r="13064" spans="85:87" x14ac:dyDescent="0.25">
      <c r="CG13064" s="768"/>
      <c r="CH13064" s="768"/>
      <c r="CI13064" s="850"/>
    </row>
    <row r="13065" spans="85:87" x14ac:dyDescent="0.25">
      <c r="CG13065" s="768"/>
      <c r="CH13065" s="768"/>
      <c r="CI13065" s="850"/>
    </row>
    <row r="13066" spans="85:87" x14ac:dyDescent="0.25">
      <c r="CG13066" s="768"/>
      <c r="CH13066" s="768"/>
      <c r="CI13066" s="850"/>
    </row>
    <row r="13067" spans="85:87" x14ac:dyDescent="0.25">
      <c r="CG13067" s="768"/>
      <c r="CH13067" s="768"/>
      <c r="CI13067" s="850"/>
    </row>
    <row r="13068" spans="85:87" x14ac:dyDescent="0.25">
      <c r="CG13068" s="768"/>
      <c r="CH13068" s="768"/>
      <c r="CI13068" s="850"/>
    </row>
    <row r="13069" spans="85:87" x14ac:dyDescent="0.25">
      <c r="CG13069" s="768"/>
      <c r="CH13069" s="768"/>
      <c r="CI13069" s="850"/>
    </row>
    <row r="13070" spans="85:87" x14ac:dyDescent="0.25">
      <c r="CG13070" s="768"/>
      <c r="CH13070" s="768"/>
      <c r="CI13070" s="850"/>
    </row>
    <row r="13071" spans="85:87" x14ac:dyDescent="0.25">
      <c r="CG13071" s="768"/>
      <c r="CH13071" s="768"/>
      <c r="CI13071" s="850"/>
    </row>
    <row r="13072" spans="85:87" x14ac:dyDescent="0.25">
      <c r="CG13072" s="768"/>
      <c r="CH13072" s="768"/>
      <c r="CI13072" s="850"/>
    </row>
    <row r="13073" spans="85:87" x14ac:dyDescent="0.25">
      <c r="CG13073" s="768"/>
      <c r="CH13073" s="768"/>
      <c r="CI13073" s="850"/>
    </row>
    <row r="13074" spans="85:87" x14ac:dyDescent="0.25">
      <c r="CG13074" s="768"/>
      <c r="CH13074" s="768"/>
      <c r="CI13074" s="850"/>
    </row>
    <row r="13075" spans="85:87" x14ac:dyDescent="0.25">
      <c r="CG13075" s="768"/>
      <c r="CH13075" s="768"/>
      <c r="CI13075" s="850"/>
    </row>
    <row r="13076" spans="85:87" x14ac:dyDescent="0.25">
      <c r="CG13076" s="768"/>
      <c r="CH13076" s="768"/>
      <c r="CI13076" s="850"/>
    </row>
    <row r="13077" spans="85:87" x14ac:dyDescent="0.25">
      <c r="CG13077" s="768"/>
      <c r="CH13077" s="768"/>
      <c r="CI13077" s="850"/>
    </row>
    <row r="13078" spans="85:87" x14ac:dyDescent="0.25">
      <c r="CG13078" s="768"/>
      <c r="CH13078" s="768"/>
      <c r="CI13078" s="850"/>
    </row>
    <row r="13079" spans="85:87" x14ac:dyDescent="0.25">
      <c r="CG13079" s="768"/>
      <c r="CH13079" s="768"/>
      <c r="CI13079" s="850"/>
    </row>
    <row r="13080" spans="85:87" x14ac:dyDescent="0.25">
      <c r="CG13080" s="768"/>
      <c r="CH13080" s="768"/>
      <c r="CI13080" s="850"/>
    </row>
    <row r="13081" spans="85:87" x14ac:dyDescent="0.25">
      <c r="CG13081" s="768"/>
      <c r="CH13081" s="768"/>
      <c r="CI13081" s="850"/>
    </row>
    <row r="13082" spans="85:87" x14ac:dyDescent="0.25">
      <c r="CG13082" s="768"/>
      <c r="CH13082" s="768"/>
      <c r="CI13082" s="850"/>
    </row>
    <row r="13083" spans="85:87" x14ac:dyDescent="0.25">
      <c r="CG13083" s="768"/>
      <c r="CH13083" s="768"/>
      <c r="CI13083" s="850"/>
    </row>
    <row r="13084" spans="85:87" x14ac:dyDescent="0.25">
      <c r="CG13084" s="768"/>
      <c r="CH13084" s="768"/>
      <c r="CI13084" s="850"/>
    </row>
    <row r="13085" spans="85:87" x14ac:dyDescent="0.25">
      <c r="CG13085" s="768"/>
      <c r="CH13085" s="768"/>
      <c r="CI13085" s="850"/>
    </row>
    <row r="13086" spans="85:87" x14ac:dyDescent="0.25">
      <c r="CG13086" s="768"/>
      <c r="CH13086" s="768"/>
      <c r="CI13086" s="850"/>
    </row>
    <row r="13087" spans="85:87" x14ac:dyDescent="0.25">
      <c r="CG13087" s="768"/>
      <c r="CH13087" s="768"/>
      <c r="CI13087" s="850"/>
    </row>
    <row r="13088" spans="85:87" x14ac:dyDescent="0.25">
      <c r="CG13088" s="768"/>
      <c r="CH13088" s="768"/>
      <c r="CI13088" s="850"/>
    </row>
    <row r="13089" spans="85:87" x14ac:dyDescent="0.25">
      <c r="CG13089" s="768"/>
      <c r="CH13089" s="768"/>
      <c r="CI13089" s="850"/>
    </row>
    <row r="13090" spans="85:87" x14ac:dyDescent="0.25">
      <c r="CG13090" s="768"/>
      <c r="CH13090" s="768"/>
      <c r="CI13090" s="850"/>
    </row>
    <row r="13091" spans="85:87" x14ac:dyDescent="0.25">
      <c r="CG13091" s="768"/>
      <c r="CH13091" s="768"/>
      <c r="CI13091" s="850"/>
    </row>
    <row r="13092" spans="85:87" x14ac:dyDescent="0.25">
      <c r="CG13092" s="768"/>
      <c r="CH13092" s="768"/>
      <c r="CI13092" s="850"/>
    </row>
    <row r="13093" spans="85:87" x14ac:dyDescent="0.25">
      <c r="CG13093" s="768"/>
      <c r="CH13093" s="768"/>
      <c r="CI13093" s="850"/>
    </row>
    <row r="13094" spans="85:87" x14ac:dyDescent="0.25">
      <c r="CG13094" s="768"/>
      <c r="CH13094" s="768"/>
      <c r="CI13094" s="850"/>
    </row>
    <row r="13095" spans="85:87" x14ac:dyDescent="0.25">
      <c r="CG13095" s="768"/>
      <c r="CH13095" s="768"/>
      <c r="CI13095" s="850"/>
    </row>
    <row r="13096" spans="85:87" x14ac:dyDescent="0.25">
      <c r="CG13096" s="768"/>
      <c r="CH13096" s="768"/>
      <c r="CI13096" s="850"/>
    </row>
    <row r="13097" spans="85:87" x14ac:dyDescent="0.25">
      <c r="CG13097" s="768"/>
      <c r="CH13097" s="768"/>
      <c r="CI13097" s="850"/>
    </row>
    <row r="13098" spans="85:87" x14ac:dyDescent="0.25">
      <c r="CG13098" s="768"/>
      <c r="CH13098" s="768"/>
      <c r="CI13098" s="850"/>
    </row>
    <row r="13099" spans="85:87" x14ac:dyDescent="0.25">
      <c r="CG13099" s="768"/>
      <c r="CH13099" s="768"/>
      <c r="CI13099" s="850"/>
    </row>
    <row r="13100" spans="85:87" x14ac:dyDescent="0.25">
      <c r="CG13100" s="768"/>
      <c r="CH13100" s="768"/>
      <c r="CI13100" s="850"/>
    </row>
    <row r="13101" spans="85:87" x14ac:dyDescent="0.25">
      <c r="CG13101" s="768"/>
      <c r="CH13101" s="768"/>
      <c r="CI13101" s="850"/>
    </row>
    <row r="13102" spans="85:87" x14ac:dyDescent="0.25">
      <c r="CG13102" s="768"/>
      <c r="CH13102" s="768"/>
      <c r="CI13102" s="850"/>
    </row>
    <row r="13103" spans="85:87" x14ac:dyDescent="0.25">
      <c r="CG13103" s="768"/>
      <c r="CH13103" s="768"/>
      <c r="CI13103" s="850"/>
    </row>
    <row r="13104" spans="85:87" x14ac:dyDescent="0.25">
      <c r="CG13104" s="768"/>
      <c r="CH13104" s="768"/>
      <c r="CI13104" s="850"/>
    </row>
    <row r="13105" spans="85:87" x14ac:dyDescent="0.25">
      <c r="CG13105" s="768"/>
      <c r="CH13105" s="768"/>
      <c r="CI13105" s="850"/>
    </row>
    <row r="13106" spans="85:87" x14ac:dyDescent="0.25">
      <c r="CG13106" s="768"/>
      <c r="CH13106" s="768"/>
      <c r="CI13106" s="850"/>
    </row>
    <row r="13107" spans="85:87" x14ac:dyDescent="0.25">
      <c r="CG13107" s="768"/>
      <c r="CH13107" s="768"/>
      <c r="CI13107" s="850"/>
    </row>
    <row r="13108" spans="85:87" x14ac:dyDescent="0.25">
      <c r="CG13108" s="768"/>
      <c r="CH13108" s="768"/>
      <c r="CI13108" s="850"/>
    </row>
    <row r="13109" spans="85:87" x14ac:dyDescent="0.25">
      <c r="CG13109" s="768"/>
      <c r="CH13109" s="768"/>
      <c r="CI13109" s="850"/>
    </row>
    <row r="13110" spans="85:87" x14ac:dyDescent="0.25">
      <c r="CG13110" s="768"/>
      <c r="CH13110" s="768"/>
      <c r="CI13110" s="850"/>
    </row>
    <row r="13111" spans="85:87" x14ac:dyDescent="0.25">
      <c r="CG13111" s="768"/>
      <c r="CH13111" s="768"/>
      <c r="CI13111" s="850"/>
    </row>
    <row r="13112" spans="85:87" x14ac:dyDescent="0.25">
      <c r="CG13112" s="768"/>
      <c r="CH13112" s="768"/>
      <c r="CI13112" s="850"/>
    </row>
    <row r="13113" spans="85:87" x14ac:dyDescent="0.25">
      <c r="CG13113" s="768"/>
      <c r="CH13113" s="768"/>
      <c r="CI13113" s="850"/>
    </row>
    <row r="13114" spans="85:87" x14ac:dyDescent="0.25">
      <c r="CG13114" s="768"/>
      <c r="CH13114" s="768"/>
      <c r="CI13114" s="850"/>
    </row>
    <row r="13115" spans="85:87" x14ac:dyDescent="0.25">
      <c r="CG13115" s="768"/>
      <c r="CH13115" s="768"/>
      <c r="CI13115" s="850"/>
    </row>
    <row r="13116" spans="85:87" x14ac:dyDescent="0.25">
      <c r="CG13116" s="768"/>
      <c r="CH13116" s="768"/>
      <c r="CI13116" s="850"/>
    </row>
    <row r="13117" spans="85:87" x14ac:dyDescent="0.25">
      <c r="CG13117" s="768"/>
      <c r="CH13117" s="768"/>
      <c r="CI13117" s="850"/>
    </row>
    <row r="13118" spans="85:87" x14ac:dyDescent="0.25">
      <c r="CG13118" s="768"/>
      <c r="CH13118" s="768"/>
      <c r="CI13118" s="850"/>
    </row>
    <row r="13119" spans="85:87" x14ac:dyDescent="0.25">
      <c r="CG13119" s="768"/>
      <c r="CH13119" s="768"/>
      <c r="CI13119" s="850"/>
    </row>
    <row r="13120" spans="85:87" x14ac:dyDescent="0.25">
      <c r="CG13120" s="768"/>
      <c r="CH13120" s="768"/>
      <c r="CI13120" s="850"/>
    </row>
    <row r="13121" spans="85:87" x14ac:dyDescent="0.25">
      <c r="CG13121" s="768"/>
      <c r="CH13121" s="768"/>
      <c r="CI13121" s="850"/>
    </row>
    <row r="13122" spans="85:87" x14ac:dyDescent="0.25">
      <c r="CG13122" s="768"/>
      <c r="CH13122" s="768"/>
      <c r="CI13122" s="850"/>
    </row>
    <row r="13123" spans="85:87" x14ac:dyDescent="0.25">
      <c r="CG13123" s="768"/>
      <c r="CH13123" s="768"/>
      <c r="CI13123" s="850"/>
    </row>
    <row r="13124" spans="85:87" x14ac:dyDescent="0.25">
      <c r="CG13124" s="768"/>
      <c r="CH13124" s="768"/>
      <c r="CI13124" s="850"/>
    </row>
    <row r="13125" spans="85:87" x14ac:dyDescent="0.25">
      <c r="CG13125" s="768"/>
      <c r="CH13125" s="768"/>
      <c r="CI13125" s="850"/>
    </row>
    <row r="13126" spans="85:87" x14ac:dyDescent="0.25">
      <c r="CG13126" s="768"/>
      <c r="CH13126" s="768"/>
      <c r="CI13126" s="850"/>
    </row>
    <row r="13127" spans="85:87" x14ac:dyDescent="0.25">
      <c r="CG13127" s="768"/>
      <c r="CH13127" s="768"/>
      <c r="CI13127" s="850"/>
    </row>
    <row r="13128" spans="85:87" x14ac:dyDescent="0.25">
      <c r="CG13128" s="768"/>
      <c r="CH13128" s="768"/>
      <c r="CI13128" s="850"/>
    </row>
    <row r="13129" spans="85:87" x14ac:dyDescent="0.25">
      <c r="CG13129" s="768"/>
      <c r="CH13129" s="768"/>
      <c r="CI13129" s="850"/>
    </row>
    <row r="13130" spans="85:87" x14ac:dyDescent="0.25">
      <c r="CG13130" s="768"/>
      <c r="CH13130" s="768"/>
      <c r="CI13130" s="850"/>
    </row>
    <row r="13131" spans="85:87" x14ac:dyDescent="0.25">
      <c r="CG13131" s="768"/>
      <c r="CH13131" s="768"/>
      <c r="CI13131" s="850"/>
    </row>
    <row r="13132" spans="85:87" x14ac:dyDescent="0.25">
      <c r="CG13132" s="768"/>
      <c r="CH13132" s="768"/>
      <c r="CI13132" s="850"/>
    </row>
    <row r="13133" spans="85:87" x14ac:dyDescent="0.25">
      <c r="CG13133" s="768"/>
      <c r="CH13133" s="768"/>
      <c r="CI13133" s="850"/>
    </row>
    <row r="13134" spans="85:87" x14ac:dyDescent="0.25">
      <c r="CG13134" s="768"/>
      <c r="CH13134" s="768"/>
      <c r="CI13134" s="850"/>
    </row>
    <row r="13135" spans="85:87" x14ac:dyDescent="0.25">
      <c r="CG13135" s="768"/>
      <c r="CH13135" s="768"/>
      <c r="CI13135" s="850"/>
    </row>
    <row r="13136" spans="85:87" x14ac:dyDescent="0.25">
      <c r="CG13136" s="768"/>
      <c r="CH13136" s="768"/>
      <c r="CI13136" s="850"/>
    </row>
    <row r="13137" spans="85:87" x14ac:dyDescent="0.25">
      <c r="CG13137" s="768"/>
      <c r="CH13137" s="768"/>
      <c r="CI13137" s="850"/>
    </row>
    <row r="13138" spans="85:87" x14ac:dyDescent="0.25">
      <c r="CG13138" s="768"/>
      <c r="CH13138" s="768"/>
      <c r="CI13138" s="850"/>
    </row>
    <row r="13139" spans="85:87" x14ac:dyDescent="0.25">
      <c r="CG13139" s="768"/>
      <c r="CH13139" s="768"/>
      <c r="CI13139" s="850"/>
    </row>
    <row r="13140" spans="85:87" x14ac:dyDescent="0.25">
      <c r="CG13140" s="768"/>
      <c r="CH13140" s="768"/>
      <c r="CI13140" s="850"/>
    </row>
    <row r="13141" spans="85:87" x14ac:dyDescent="0.25">
      <c r="CG13141" s="768"/>
      <c r="CH13141" s="768"/>
      <c r="CI13141" s="850"/>
    </row>
    <row r="13142" spans="85:87" x14ac:dyDescent="0.25">
      <c r="CG13142" s="768"/>
      <c r="CH13142" s="768"/>
      <c r="CI13142" s="850"/>
    </row>
    <row r="13143" spans="85:87" x14ac:dyDescent="0.25">
      <c r="CG13143" s="768"/>
      <c r="CH13143" s="768"/>
      <c r="CI13143" s="850"/>
    </row>
    <row r="13144" spans="85:87" x14ac:dyDescent="0.25">
      <c r="CG13144" s="768"/>
      <c r="CH13144" s="768"/>
      <c r="CI13144" s="850"/>
    </row>
    <row r="13145" spans="85:87" x14ac:dyDescent="0.25">
      <c r="CG13145" s="768"/>
      <c r="CH13145" s="768"/>
      <c r="CI13145" s="850"/>
    </row>
    <row r="13146" spans="85:87" x14ac:dyDescent="0.25">
      <c r="CG13146" s="768"/>
      <c r="CH13146" s="768"/>
      <c r="CI13146" s="850"/>
    </row>
    <row r="13147" spans="85:87" x14ac:dyDescent="0.25">
      <c r="CG13147" s="768"/>
      <c r="CH13147" s="768"/>
      <c r="CI13147" s="850"/>
    </row>
    <row r="13148" spans="85:87" x14ac:dyDescent="0.25">
      <c r="CG13148" s="768"/>
      <c r="CH13148" s="768"/>
      <c r="CI13148" s="850"/>
    </row>
    <row r="13149" spans="85:87" x14ac:dyDescent="0.25">
      <c r="CG13149" s="768"/>
      <c r="CH13149" s="768"/>
      <c r="CI13149" s="850"/>
    </row>
    <row r="13150" spans="85:87" x14ac:dyDescent="0.25">
      <c r="CG13150" s="768"/>
      <c r="CH13150" s="768"/>
      <c r="CI13150" s="850"/>
    </row>
    <row r="13151" spans="85:87" x14ac:dyDescent="0.25">
      <c r="CG13151" s="768"/>
      <c r="CH13151" s="768"/>
      <c r="CI13151" s="850"/>
    </row>
    <row r="13152" spans="85:87" x14ac:dyDescent="0.25">
      <c r="CG13152" s="768"/>
      <c r="CH13152" s="768"/>
      <c r="CI13152" s="850"/>
    </row>
    <row r="13153" spans="85:87" x14ac:dyDescent="0.25">
      <c r="CG13153" s="768"/>
      <c r="CH13153" s="768"/>
      <c r="CI13153" s="850"/>
    </row>
    <row r="13154" spans="85:87" x14ac:dyDescent="0.25">
      <c r="CG13154" s="768"/>
      <c r="CH13154" s="768"/>
      <c r="CI13154" s="850"/>
    </row>
    <row r="13155" spans="85:87" x14ac:dyDescent="0.25">
      <c r="CG13155" s="768"/>
      <c r="CH13155" s="768"/>
      <c r="CI13155" s="850"/>
    </row>
    <row r="13156" spans="85:87" x14ac:dyDescent="0.25">
      <c r="CG13156" s="768"/>
      <c r="CH13156" s="768"/>
      <c r="CI13156" s="850"/>
    </row>
    <row r="13157" spans="85:87" x14ac:dyDescent="0.25">
      <c r="CG13157" s="768"/>
      <c r="CH13157" s="768"/>
      <c r="CI13157" s="850"/>
    </row>
    <row r="13158" spans="85:87" x14ac:dyDescent="0.25">
      <c r="CG13158" s="768"/>
      <c r="CH13158" s="768"/>
      <c r="CI13158" s="850"/>
    </row>
    <row r="13159" spans="85:87" x14ac:dyDescent="0.25">
      <c r="CG13159" s="768"/>
      <c r="CH13159" s="768"/>
      <c r="CI13159" s="850"/>
    </row>
    <row r="13160" spans="85:87" x14ac:dyDescent="0.25">
      <c r="CG13160" s="768"/>
      <c r="CH13160" s="768"/>
      <c r="CI13160" s="850"/>
    </row>
    <row r="13161" spans="85:87" x14ac:dyDescent="0.25">
      <c r="CG13161" s="768"/>
      <c r="CH13161" s="768"/>
      <c r="CI13161" s="850"/>
    </row>
    <row r="13162" spans="85:87" x14ac:dyDescent="0.25">
      <c r="CG13162" s="768"/>
      <c r="CH13162" s="768"/>
      <c r="CI13162" s="850"/>
    </row>
    <row r="13163" spans="85:87" x14ac:dyDescent="0.25">
      <c r="CG13163" s="768"/>
      <c r="CH13163" s="768"/>
      <c r="CI13163" s="850"/>
    </row>
    <row r="13164" spans="85:87" x14ac:dyDescent="0.25">
      <c r="CG13164" s="768"/>
      <c r="CH13164" s="768"/>
      <c r="CI13164" s="850"/>
    </row>
    <row r="13165" spans="85:87" x14ac:dyDescent="0.25">
      <c r="CG13165" s="768"/>
      <c r="CH13165" s="768"/>
      <c r="CI13165" s="850"/>
    </row>
    <row r="13166" spans="85:87" x14ac:dyDescent="0.25">
      <c r="CG13166" s="768"/>
      <c r="CH13166" s="768"/>
      <c r="CI13166" s="850"/>
    </row>
    <row r="13167" spans="85:87" x14ac:dyDescent="0.25">
      <c r="CG13167" s="768"/>
      <c r="CH13167" s="768"/>
      <c r="CI13167" s="850"/>
    </row>
    <row r="13168" spans="85:87" x14ac:dyDescent="0.25">
      <c r="CG13168" s="768"/>
      <c r="CH13168" s="768"/>
      <c r="CI13168" s="850"/>
    </row>
    <row r="13169" spans="85:87" x14ac:dyDescent="0.25">
      <c r="CG13169" s="768"/>
      <c r="CH13169" s="768"/>
      <c r="CI13169" s="850"/>
    </row>
    <row r="13170" spans="85:87" x14ac:dyDescent="0.25">
      <c r="CG13170" s="768"/>
      <c r="CH13170" s="768"/>
      <c r="CI13170" s="850"/>
    </row>
    <row r="13171" spans="85:87" x14ac:dyDescent="0.25">
      <c r="CG13171" s="768"/>
      <c r="CH13171" s="768"/>
      <c r="CI13171" s="850"/>
    </row>
    <row r="13172" spans="85:87" x14ac:dyDescent="0.25">
      <c r="CG13172" s="768"/>
      <c r="CH13172" s="768"/>
      <c r="CI13172" s="850"/>
    </row>
    <row r="13173" spans="85:87" x14ac:dyDescent="0.25">
      <c r="CG13173" s="768"/>
      <c r="CH13173" s="768"/>
      <c r="CI13173" s="850"/>
    </row>
    <row r="13174" spans="85:87" x14ac:dyDescent="0.25">
      <c r="CG13174" s="768"/>
      <c r="CH13174" s="768"/>
      <c r="CI13174" s="850"/>
    </row>
    <row r="13175" spans="85:87" x14ac:dyDescent="0.25">
      <c r="CG13175" s="768"/>
      <c r="CH13175" s="768"/>
      <c r="CI13175" s="850"/>
    </row>
    <row r="13176" spans="85:87" x14ac:dyDescent="0.25">
      <c r="CG13176" s="768"/>
      <c r="CH13176" s="768"/>
      <c r="CI13176" s="850"/>
    </row>
    <row r="13177" spans="85:87" x14ac:dyDescent="0.25">
      <c r="CG13177" s="768"/>
      <c r="CH13177" s="768"/>
      <c r="CI13177" s="850"/>
    </row>
    <row r="13178" spans="85:87" x14ac:dyDescent="0.25">
      <c r="CG13178" s="768"/>
      <c r="CH13178" s="768"/>
      <c r="CI13178" s="850"/>
    </row>
    <row r="13179" spans="85:87" x14ac:dyDescent="0.25">
      <c r="CG13179" s="768"/>
      <c r="CH13179" s="768"/>
      <c r="CI13179" s="850"/>
    </row>
    <row r="13180" spans="85:87" x14ac:dyDescent="0.25">
      <c r="CG13180" s="768"/>
      <c r="CH13180" s="768"/>
      <c r="CI13180" s="850"/>
    </row>
    <row r="13181" spans="85:87" x14ac:dyDescent="0.25">
      <c r="CG13181" s="768"/>
      <c r="CH13181" s="768"/>
      <c r="CI13181" s="850"/>
    </row>
    <row r="13182" spans="85:87" x14ac:dyDescent="0.25">
      <c r="CG13182" s="768"/>
      <c r="CH13182" s="768"/>
      <c r="CI13182" s="850"/>
    </row>
    <row r="13183" spans="85:87" x14ac:dyDescent="0.25">
      <c r="CG13183" s="768"/>
      <c r="CH13183" s="768"/>
      <c r="CI13183" s="850"/>
    </row>
    <row r="13184" spans="85:87" x14ac:dyDescent="0.25">
      <c r="CG13184" s="768"/>
      <c r="CH13184" s="768"/>
      <c r="CI13184" s="850"/>
    </row>
    <row r="13185" spans="85:87" x14ac:dyDescent="0.25">
      <c r="CG13185" s="768"/>
      <c r="CH13185" s="768"/>
      <c r="CI13185" s="850"/>
    </row>
    <row r="13186" spans="85:87" x14ac:dyDescent="0.25">
      <c r="CG13186" s="768"/>
      <c r="CH13186" s="768"/>
      <c r="CI13186" s="850"/>
    </row>
    <row r="13187" spans="85:87" x14ac:dyDescent="0.25">
      <c r="CG13187" s="768"/>
      <c r="CH13187" s="768"/>
      <c r="CI13187" s="850"/>
    </row>
    <row r="13188" spans="85:87" x14ac:dyDescent="0.25">
      <c r="CG13188" s="768"/>
      <c r="CH13188" s="768"/>
      <c r="CI13188" s="850"/>
    </row>
    <row r="13189" spans="85:87" x14ac:dyDescent="0.25">
      <c r="CG13189" s="768"/>
      <c r="CH13189" s="768"/>
      <c r="CI13189" s="850"/>
    </row>
    <row r="13190" spans="85:87" x14ac:dyDescent="0.25">
      <c r="CG13190" s="768"/>
      <c r="CH13190" s="768"/>
      <c r="CI13190" s="850"/>
    </row>
    <row r="13191" spans="85:87" x14ac:dyDescent="0.25">
      <c r="CG13191" s="768"/>
      <c r="CH13191" s="768"/>
      <c r="CI13191" s="850"/>
    </row>
    <row r="13192" spans="85:87" x14ac:dyDescent="0.25">
      <c r="CG13192" s="768"/>
      <c r="CH13192" s="768"/>
      <c r="CI13192" s="850"/>
    </row>
    <row r="13193" spans="85:87" x14ac:dyDescent="0.25">
      <c r="CG13193" s="768"/>
      <c r="CH13193" s="768"/>
      <c r="CI13193" s="850"/>
    </row>
    <row r="13194" spans="85:87" x14ac:dyDescent="0.25">
      <c r="CG13194" s="768"/>
      <c r="CH13194" s="768"/>
      <c r="CI13194" s="850"/>
    </row>
    <row r="13195" spans="85:87" x14ac:dyDescent="0.25">
      <c r="CG13195" s="768"/>
      <c r="CH13195" s="768"/>
      <c r="CI13195" s="850"/>
    </row>
    <row r="13196" spans="85:87" x14ac:dyDescent="0.25">
      <c r="CG13196" s="768"/>
      <c r="CH13196" s="768"/>
      <c r="CI13196" s="850"/>
    </row>
    <row r="13197" spans="85:87" x14ac:dyDescent="0.25">
      <c r="CG13197" s="768"/>
      <c r="CH13197" s="768"/>
      <c r="CI13197" s="850"/>
    </row>
    <row r="13198" spans="85:87" x14ac:dyDescent="0.25">
      <c r="CG13198" s="768"/>
      <c r="CH13198" s="768"/>
      <c r="CI13198" s="850"/>
    </row>
    <row r="13199" spans="85:87" x14ac:dyDescent="0.25">
      <c r="CG13199" s="768"/>
      <c r="CH13199" s="768"/>
      <c r="CI13199" s="850"/>
    </row>
    <row r="13200" spans="85:87" x14ac:dyDescent="0.25">
      <c r="CG13200" s="768"/>
      <c r="CH13200" s="768"/>
      <c r="CI13200" s="850"/>
    </row>
    <row r="13201" spans="85:87" x14ac:dyDescent="0.25">
      <c r="CG13201" s="768"/>
      <c r="CH13201" s="768"/>
      <c r="CI13201" s="850"/>
    </row>
    <row r="13202" spans="85:87" x14ac:dyDescent="0.25">
      <c r="CG13202" s="768"/>
      <c r="CH13202" s="768"/>
      <c r="CI13202" s="850"/>
    </row>
    <row r="13203" spans="85:87" x14ac:dyDescent="0.25">
      <c r="CG13203" s="768"/>
      <c r="CH13203" s="768"/>
      <c r="CI13203" s="850"/>
    </row>
    <row r="13204" spans="85:87" x14ac:dyDescent="0.25">
      <c r="CG13204" s="768"/>
      <c r="CH13204" s="768"/>
      <c r="CI13204" s="850"/>
    </row>
    <row r="13205" spans="85:87" x14ac:dyDescent="0.25">
      <c r="CG13205" s="768"/>
      <c r="CH13205" s="768"/>
      <c r="CI13205" s="850"/>
    </row>
    <row r="13206" spans="85:87" x14ac:dyDescent="0.25">
      <c r="CG13206" s="768"/>
      <c r="CH13206" s="768"/>
      <c r="CI13206" s="850"/>
    </row>
    <row r="13207" spans="85:87" x14ac:dyDescent="0.25">
      <c r="CG13207" s="768"/>
      <c r="CH13207" s="768"/>
      <c r="CI13207" s="850"/>
    </row>
    <row r="13208" spans="85:87" x14ac:dyDescent="0.25">
      <c r="CG13208" s="768"/>
      <c r="CH13208" s="768"/>
      <c r="CI13208" s="850"/>
    </row>
    <row r="13209" spans="85:87" x14ac:dyDescent="0.25">
      <c r="CG13209" s="768"/>
      <c r="CH13209" s="768"/>
      <c r="CI13209" s="850"/>
    </row>
    <row r="13210" spans="85:87" x14ac:dyDescent="0.25">
      <c r="CG13210" s="768"/>
      <c r="CH13210" s="768"/>
      <c r="CI13210" s="850"/>
    </row>
    <row r="13211" spans="85:87" x14ac:dyDescent="0.25">
      <c r="CG13211" s="768"/>
      <c r="CH13211" s="768"/>
      <c r="CI13211" s="850"/>
    </row>
    <row r="13212" spans="85:87" x14ac:dyDescent="0.25">
      <c r="CG13212" s="768"/>
      <c r="CH13212" s="768"/>
      <c r="CI13212" s="850"/>
    </row>
    <row r="13213" spans="85:87" x14ac:dyDescent="0.25">
      <c r="CG13213" s="768"/>
      <c r="CH13213" s="768"/>
      <c r="CI13213" s="850"/>
    </row>
    <row r="13214" spans="85:87" x14ac:dyDescent="0.25">
      <c r="CG13214" s="768"/>
      <c r="CH13214" s="768"/>
      <c r="CI13214" s="850"/>
    </row>
    <row r="13215" spans="85:87" x14ac:dyDescent="0.25">
      <c r="CG13215" s="768"/>
      <c r="CH13215" s="768"/>
      <c r="CI13215" s="850"/>
    </row>
    <row r="13216" spans="85:87" x14ac:dyDescent="0.25">
      <c r="CG13216" s="768"/>
      <c r="CH13216" s="768"/>
      <c r="CI13216" s="850"/>
    </row>
    <row r="13217" spans="85:87" x14ac:dyDescent="0.25">
      <c r="CG13217" s="768"/>
      <c r="CH13217" s="768"/>
      <c r="CI13217" s="850"/>
    </row>
    <row r="13218" spans="85:87" x14ac:dyDescent="0.25">
      <c r="CG13218" s="768"/>
      <c r="CH13218" s="768"/>
      <c r="CI13218" s="850"/>
    </row>
    <row r="13219" spans="85:87" x14ac:dyDescent="0.25">
      <c r="CG13219" s="768"/>
      <c r="CH13219" s="768"/>
      <c r="CI13219" s="850"/>
    </row>
    <row r="13220" spans="85:87" x14ac:dyDescent="0.25">
      <c r="CG13220" s="768"/>
      <c r="CH13220" s="768"/>
      <c r="CI13220" s="850"/>
    </row>
    <row r="13221" spans="85:87" x14ac:dyDescent="0.25">
      <c r="CG13221" s="768"/>
      <c r="CH13221" s="768"/>
      <c r="CI13221" s="850"/>
    </row>
    <row r="13222" spans="85:87" x14ac:dyDescent="0.25">
      <c r="CG13222" s="768"/>
      <c r="CH13222" s="768"/>
      <c r="CI13222" s="850"/>
    </row>
    <row r="13223" spans="85:87" x14ac:dyDescent="0.25">
      <c r="CG13223" s="768"/>
      <c r="CH13223" s="768"/>
      <c r="CI13223" s="850"/>
    </row>
    <row r="13224" spans="85:87" x14ac:dyDescent="0.25">
      <c r="CG13224" s="768"/>
      <c r="CH13224" s="768"/>
      <c r="CI13224" s="850"/>
    </row>
    <row r="13225" spans="85:87" x14ac:dyDescent="0.25">
      <c r="CG13225" s="768"/>
      <c r="CH13225" s="768"/>
      <c r="CI13225" s="850"/>
    </row>
    <row r="13226" spans="85:87" x14ac:dyDescent="0.25">
      <c r="CG13226" s="768"/>
      <c r="CH13226" s="768"/>
      <c r="CI13226" s="850"/>
    </row>
    <row r="13227" spans="85:87" x14ac:dyDescent="0.25">
      <c r="CG13227" s="768"/>
      <c r="CH13227" s="768"/>
      <c r="CI13227" s="850"/>
    </row>
    <row r="13228" spans="85:87" x14ac:dyDescent="0.25">
      <c r="CG13228" s="768"/>
      <c r="CH13228" s="768"/>
      <c r="CI13228" s="850"/>
    </row>
    <row r="13229" spans="85:87" x14ac:dyDescent="0.25">
      <c r="CG13229" s="768"/>
      <c r="CH13229" s="768"/>
      <c r="CI13229" s="850"/>
    </row>
    <row r="13230" spans="85:87" x14ac:dyDescent="0.25">
      <c r="CG13230" s="768"/>
      <c r="CH13230" s="768"/>
      <c r="CI13230" s="850"/>
    </row>
    <row r="13231" spans="85:87" x14ac:dyDescent="0.25">
      <c r="CG13231" s="768"/>
      <c r="CH13231" s="768"/>
      <c r="CI13231" s="850"/>
    </row>
    <row r="13232" spans="85:87" x14ac:dyDescent="0.25">
      <c r="CG13232" s="768"/>
      <c r="CH13232" s="768"/>
      <c r="CI13232" s="850"/>
    </row>
    <row r="13233" spans="85:87" x14ac:dyDescent="0.25">
      <c r="CG13233" s="768"/>
      <c r="CH13233" s="768"/>
      <c r="CI13233" s="850"/>
    </row>
    <row r="13234" spans="85:87" x14ac:dyDescent="0.25">
      <c r="CG13234" s="768"/>
      <c r="CH13234" s="768"/>
      <c r="CI13234" s="850"/>
    </row>
    <row r="13235" spans="85:87" x14ac:dyDescent="0.25">
      <c r="CG13235" s="768"/>
      <c r="CH13235" s="768"/>
      <c r="CI13235" s="850"/>
    </row>
    <row r="13236" spans="85:87" x14ac:dyDescent="0.25">
      <c r="CG13236" s="768"/>
      <c r="CH13236" s="768"/>
      <c r="CI13236" s="850"/>
    </row>
    <row r="13237" spans="85:87" x14ac:dyDescent="0.25">
      <c r="CG13237" s="768"/>
      <c r="CH13237" s="768"/>
      <c r="CI13237" s="850"/>
    </row>
    <row r="13238" spans="85:87" x14ac:dyDescent="0.25">
      <c r="CG13238" s="768"/>
      <c r="CH13238" s="768"/>
      <c r="CI13238" s="850"/>
    </row>
    <row r="13239" spans="85:87" x14ac:dyDescent="0.25">
      <c r="CG13239" s="768"/>
      <c r="CH13239" s="768"/>
      <c r="CI13239" s="850"/>
    </row>
    <row r="13240" spans="85:87" x14ac:dyDescent="0.25">
      <c r="CG13240" s="768"/>
      <c r="CH13240" s="768"/>
      <c r="CI13240" s="850"/>
    </row>
    <row r="13241" spans="85:87" x14ac:dyDescent="0.25">
      <c r="CG13241" s="768"/>
      <c r="CH13241" s="768"/>
      <c r="CI13241" s="850"/>
    </row>
    <row r="13242" spans="85:87" x14ac:dyDescent="0.25">
      <c r="CG13242" s="768"/>
      <c r="CH13242" s="768"/>
      <c r="CI13242" s="850"/>
    </row>
    <row r="13243" spans="85:87" x14ac:dyDescent="0.25">
      <c r="CG13243" s="768"/>
      <c r="CH13243" s="768"/>
      <c r="CI13243" s="850"/>
    </row>
    <row r="13244" spans="85:87" x14ac:dyDescent="0.25">
      <c r="CG13244" s="768"/>
      <c r="CH13244" s="768"/>
      <c r="CI13244" s="850"/>
    </row>
    <row r="13245" spans="85:87" x14ac:dyDescent="0.25">
      <c r="CG13245" s="768"/>
      <c r="CH13245" s="768"/>
      <c r="CI13245" s="850"/>
    </row>
    <row r="13246" spans="85:87" x14ac:dyDescent="0.25">
      <c r="CG13246" s="768"/>
      <c r="CH13246" s="768"/>
      <c r="CI13246" s="850"/>
    </row>
    <row r="13247" spans="85:87" x14ac:dyDescent="0.25">
      <c r="CG13247" s="768"/>
      <c r="CH13247" s="768"/>
      <c r="CI13247" s="850"/>
    </row>
    <row r="13248" spans="85:87" x14ac:dyDescent="0.25">
      <c r="CG13248" s="768"/>
      <c r="CH13248" s="768"/>
      <c r="CI13248" s="850"/>
    </row>
    <row r="13249" spans="85:87" x14ac:dyDescent="0.25">
      <c r="CG13249" s="768"/>
      <c r="CH13249" s="768"/>
      <c r="CI13249" s="850"/>
    </row>
    <row r="13250" spans="85:87" x14ac:dyDescent="0.25">
      <c r="CG13250" s="768"/>
      <c r="CH13250" s="768"/>
      <c r="CI13250" s="850"/>
    </row>
    <row r="13251" spans="85:87" x14ac:dyDescent="0.25">
      <c r="CG13251" s="768"/>
      <c r="CH13251" s="768"/>
      <c r="CI13251" s="850"/>
    </row>
    <row r="13252" spans="85:87" x14ac:dyDescent="0.25">
      <c r="CG13252" s="768"/>
      <c r="CH13252" s="768"/>
      <c r="CI13252" s="850"/>
    </row>
    <row r="13253" spans="85:87" x14ac:dyDescent="0.25">
      <c r="CG13253" s="768"/>
      <c r="CH13253" s="768"/>
      <c r="CI13253" s="850"/>
    </row>
    <row r="13254" spans="85:87" x14ac:dyDescent="0.25">
      <c r="CG13254" s="768"/>
      <c r="CH13254" s="768"/>
      <c r="CI13254" s="850"/>
    </row>
    <row r="13255" spans="85:87" x14ac:dyDescent="0.25">
      <c r="CG13255" s="768"/>
      <c r="CH13255" s="768"/>
      <c r="CI13255" s="850"/>
    </row>
    <row r="13256" spans="85:87" x14ac:dyDescent="0.25">
      <c r="CG13256" s="768"/>
      <c r="CH13256" s="768"/>
      <c r="CI13256" s="850"/>
    </row>
    <row r="13257" spans="85:87" x14ac:dyDescent="0.25">
      <c r="CG13257" s="768"/>
      <c r="CH13257" s="768"/>
      <c r="CI13257" s="850"/>
    </row>
    <row r="13258" spans="85:87" x14ac:dyDescent="0.25">
      <c r="CG13258" s="768"/>
      <c r="CH13258" s="768"/>
      <c r="CI13258" s="850"/>
    </row>
    <row r="13259" spans="85:87" x14ac:dyDescent="0.25">
      <c r="CG13259" s="768"/>
      <c r="CH13259" s="768"/>
      <c r="CI13259" s="850"/>
    </row>
    <row r="13260" spans="85:87" x14ac:dyDescent="0.25">
      <c r="CG13260" s="768"/>
      <c r="CH13260" s="768"/>
      <c r="CI13260" s="850"/>
    </row>
    <row r="13261" spans="85:87" x14ac:dyDescent="0.25">
      <c r="CG13261" s="768"/>
      <c r="CH13261" s="768"/>
      <c r="CI13261" s="850"/>
    </row>
    <row r="13262" spans="85:87" x14ac:dyDescent="0.25">
      <c r="CG13262" s="768"/>
      <c r="CH13262" s="768"/>
      <c r="CI13262" s="850"/>
    </row>
    <row r="13263" spans="85:87" x14ac:dyDescent="0.25">
      <c r="CG13263" s="768"/>
      <c r="CH13263" s="768"/>
      <c r="CI13263" s="850"/>
    </row>
    <row r="13264" spans="85:87" x14ac:dyDescent="0.25">
      <c r="CG13264" s="768"/>
      <c r="CH13264" s="768"/>
      <c r="CI13264" s="850"/>
    </row>
    <row r="13265" spans="85:87" x14ac:dyDescent="0.25">
      <c r="CG13265" s="768"/>
      <c r="CH13265" s="768"/>
      <c r="CI13265" s="850"/>
    </row>
    <row r="13266" spans="85:87" x14ac:dyDescent="0.25">
      <c r="CG13266" s="768"/>
      <c r="CH13266" s="768"/>
      <c r="CI13266" s="850"/>
    </row>
    <row r="13267" spans="85:87" x14ac:dyDescent="0.25">
      <c r="CG13267" s="768"/>
      <c r="CH13267" s="768"/>
      <c r="CI13267" s="850"/>
    </row>
    <row r="13268" spans="85:87" x14ac:dyDescent="0.25">
      <c r="CG13268" s="768"/>
      <c r="CH13268" s="768"/>
      <c r="CI13268" s="850"/>
    </row>
    <row r="13269" spans="85:87" x14ac:dyDescent="0.25">
      <c r="CG13269" s="768"/>
      <c r="CH13269" s="768"/>
      <c r="CI13269" s="850"/>
    </row>
    <row r="13270" spans="85:87" x14ac:dyDescent="0.25">
      <c r="CG13270" s="768"/>
      <c r="CH13270" s="768"/>
      <c r="CI13270" s="850"/>
    </row>
    <row r="13271" spans="85:87" x14ac:dyDescent="0.25">
      <c r="CG13271" s="768"/>
      <c r="CH13271" s="768"/>
      <c r="CI13271" s="850"/>
    </row>
    <row r="13272" spans="85:87" x14ac:dyDescent="0.25">
      <c r="CG13272" s="768"/>
      <c r="CH13272" s="768"/>
      <c r="CI13272" s="850"/>
    </row>
    <row r="13273" spans="85:87" x14ac:dyDescent="0.25">
      <c r="CG13273" s="768"/>
      <c r="CH13273" s="768"/>
      <c r="CI13273" s="850"/>
    </row>
    <row r="13274" spans="85:87" x14ac:dyDescent="0.25">
      <c r="CG13274" s="768"/>
      <c r="CH13274" s="768"/>
      <c r="CI13274" s="850"/>
    </row>
    <row r="13275" spans="85:87" x14ac:dyDescent="0.25">
      <c r="CG13275" s="768"/>
      <c r="CH13275" s="768"/>
      <c r="CI13275" s="850"/>
    </row>
    <row r="13276" spans="85:87" x14ac:dyDescent="0.25">
      <c r="CG13276" s="768"/>
      <c r="CH13276" s="768"/>
      <c r="CI13276" s="850"/>
    </row>
    <row r="13277" spans="85:87" x14ac:dyDescent="0.25">
      <c r="CG13277" s="768"/>
      <c r="CH13277" s="768"/>
      <c r="CI13277" s="850"/>
    </row>
    <row r="13278" spans="85:87" x14ac:dyDescent="0.25">
      <c r="CG13278" s="768"/>
      <c r="CH13278" s="768"/>
      <c r="CI13278" s="850"/>
    </row>
    <row r="13279" spans="85:87" x14ac:dyDescent="0.25">
      <c r="CG13279" s="768"/>
      <c r="CH13279" s="768"/>
      <c r="CI13279" s="850"/>
    </row>
    <row r="13280" spans="85:87" x14ac:dyDescent="0.25">
      <c r="CG13280" s="768"/>
      <c r="CH13280" s="768"/>
      <c r="CI13280" s="850"/>
    </row>
    <row r="13281" spans="85:87" x14ac:dyDescent="0.25">
      <c r="CG13281" s="768"/>
      <c r="CH13281" s="768"/>
      <c r="CI13281" s="850"/>
    </row>
    <row r="13282" spans="85:87" x14ac:dyDescent="0.25">
      <c r="CG13282" s="768"/>
      <c r="CH13282" s="768"/>
      <c r="CI13282" s="850"/>
    </row>
    <row r="13283" spans="85:87" x14ac:dyDescent="0.25">
      <c r="CG13283" s="768"/>
      <c r="CH13283" s="768"/>
      <c r="CI13283" s="850"/>
    </row>
    <row r="13284" spans="85:87" x14ac:dyDescent="0.25">
      <c r="CG13284" s="768"/>
      <c r="CH13284" s="768"/>
      <c r="CI13284" s="850"/>
    </row>
    <row r="13285" spans="85:87" x14ac:dyDescent="0.25">
      <c r="CG13285" s="768"/>
      <c r="CH13285" s="768"/>
      <c r="CI13285" s="850"/>
    </row>
    <row r="13286" spans="85:87" x14ac:dyDescent="0.25">
      <c r="CG13286" s="768"/>
      <c r="CH13286" s="768"/>
      <c r="CI13286" s="850"/>
    </row>
    <row r="13287" spans="85:87" x14ac:dyDescent="0.25">
      <c r="CG13287" s="768"/>
      <c r="CH13287" s="768"/>
      <c r="CI13287" s="850"/>
    </row>
    <row r="13288" spans="85:87" x14ac:dyDescent="0.25">
      <c r="CG13288" s="768"/>
      <c r="CH13288" s="768"/>
      <c r="CI13288" s="850"/>
    </row>
    <row r="13289" spans="85:87" x14ac:dyDescent="0.25">
      <c r="CG13289" s="768"/>
      <c r="CH13289" s="768"/>
      <c r="CI13289" s="850"/>
    </row>
    <row r="13290" spans="85:87" x14ac:dyDescent="0.25">
      <c r="CG13290" s="768"/>
      <c r="CH13290" s="768"/>
      <c r="CI13290" s="850"/>
    </row>
    <row r="13291" spans="85:87" x14ac:dyDescent="0.25">
      <c r="CG13291" s="768"/>
      <c r="CH13291" s="768"/>
      <c r="CI13291" s="850"/>
    </row>
    <row r="13292" spans="85:87" x14ac:dyDescent="0.25">
      <c r="CG13292" s="768"/>
      <c r="CH13292" s="768"/>
      <c r="CI13292" s="850"/>
    </row>
    <row r="13293" spans="85:87" x14ac:dyDescent="0.25">
      <c r="CG13293" s="768"/>
      <c r="CH13293" s="768"/>
      <c r="CI13293" s="850"/>
    </row>
    <row r="13294" spans="85:87" x14ac:dyDescent="0.25">
      <c r="CG13294" s="768"/>
      <c r="CH13294" s="768"/>
      <c r="CI13294" s="850"/>
    </row>
    <row r="13295" spans="85:87" x14ac:dyDescent="0.25">
      <c r="CG13295" s="768"/>
      <c r="CH13295" s="768"/>
      <c r="CI13295" s="850"/>
    </row>
    <row r="13296" spans="85:87" x14ac:dyDescent="0.25">
      <c r="CG13296" s="768"/>
      <c r="CH13296" s="768"/>
      <c r="CI13296" s="850"/>
    </row>
    <row r="13297" spans="85:87" x14ac:dyDescent="0.25">
      <c r="CG13297" s="768"/>
      <c r="CH13297" s="768"/>
      <c r="CI13297" s="850"/>
    </row>
    <row r="13298" spans="85:87" x14ac:dyDescent="0.25">
      <c r="CG13298" s="768"/>
      <c r="CH13298" s="768"/>
      <c r="CI13298" s="850"/>
    </row>
    <row r="13299" spans="85:87" x14ac:dyDescent="0.25">
      <c r="CG13299" s="768"/>
      <c r="CH13299" s="768"/>
      <c r="CI13299" s="850"/>
    </row>
    <row r="13300" spans="85:87" x14ac:dyDescent="0.25">
      <c r="CG13300" s="768"/>
      <c r="CH13300" s="768"/>
      <c r="CI13300" s="850"/>
    </row>
    <row r="13301" spans="85:87" x14ac:dyDescent="0.25">
      <c r="CG13301" s="768"/>
      <c r="CH13301" s="768"/>
      <c r="CI13301" s="850"/>
    </row>
    <row r="13302" spans="85:87" x14ac:dyDescent="0.25">
      <c r="CG13302" s="768"/>
      <c r="CH13302" s="768"/>
      <c r="CI13302" s="850"/>
    </row>
    <row r="13303" spans="85:87" x14ac:dyDescent="0.25">
      <c r="CG13303" s="768"/>
      <c r="CH13303" s="768"/>
      <c r="CI13303" s="850"/>
    </row>
    <row r="13304" spans="85:87" x14ac:dyDescent="0.25">
      <c r="CG13304" s="768"/>
      <c r="CH13304" s="768"/>
      <c r="CI13304" s="850"/>
    </row>
    <row r="13305" spans="85:87" x14ac:dyDescent="0.25">
      <c r="CG13305" s="768"/>
      <c r="CH13305" s="768"/>
      <c r="CI13305" s="850"/>
    </row>
    <row r="13306" spans="85:87" x14ac:dyDescent="0.25">
      <c r="CG13306" s="768"/>
      <c r="CH13306" s="768"/>
      <c r="CI13306" s="850"/>
    </row>
    <row r="13307" spans="85:87" x14ac:dyDescent="0.25">
      <c r="CG13307" s="768"/>
      <c r="CH13307" s="768"/>
      <c r="CI13307" s="850"/>
    </row>
    <row r="13308" spans="85:87" x14ac:dyDescent="0.25">
      <c r="CG13308" s="768"/>
      <c r="CH13308" s="768"/>
      <c r="CI13308" s="850"/>
    </row>
    <row r="13309" spans="85:87" x14ac:dyDescent="0.25">
      <c r="CG13309" s="768"/>
      <c r="CH13309" s="768"/>
      <c r="CI13309" s="850"/>
    </row>
    <row r="13310" spans="85:87" x14ac:dyDescent="0.25">
      <c r="CG13310" s="768"/>
      <c r="CH13310" s="768"/>
      <c r="CI13310" s="850"/>
    </row>
    <row r="13311" spans="85:87" x14ac:dyDescent="0.25">
      <c r="CG13311" s="768"/>
      <c r="CH13311" s="768"/>
      <c r="CI13311" s="850"/>
    </row>
    <row r="13312" spans="85:87" x14ac:dyDescent="0.25">
      <c r="CG13312" s="768"/>
      <c r="CH13312" s="768"/>
      <c r="CI13312" s="850"/>
    </row>
    <row r="13313" spans="85:87" x14ac:dyDescent="0.25">
      <c r="CG13313" s="768"/>
      <c r="CH13313" s="768"/>
      <c r="CI13313" s="850"/>
    </row>
    <row r="13314" spans="85:87" x14ac:dyDescent="0.25">
      <c r="CG13314" s="768"/>
      <c r="CH13314" s="768"/>
      <c r="CI13314" s="850"/>
    </row>
    <row r="13315" spans="85:87" x14ac:dyDescent="0.25">
      <c r="CG13315" s="768"/>
      <c r="CH13315" s="768"/>
      <c r="CI13315" s="850"/>
    </row>
    <row r="13316" spans="85:87" x14ac:dyDescent="0.25">
      <c r="CG13316" s="768"/>
      <c r="CH13316" s="768"/>
      <c r="CI13316" s="850"/>
    </row>
    <row r="13317" spans="85:87" x14ac:dyDescent="0.25">
      <c r="CG13317" s="768"/>
      <c r="CH13317" s="768"/>
      <c r="CI13317" s="850"/>
    </row>
    <row r="13318" spans="85:87" x14ac:dyDescent="0.25">
      <c r="CG13318" s="768"/>
      <c r="CH13318" s="768"/>
      <c r="CI13318" s="850"/>
    </row>
    <row r="13319" spans="85:87" x14ac:dyDescent="0.25">
      <c r="CG13319" s="768"/>
      <c r="CH13319" s="768"/>
      <c r="CI13319" s="850"/>
    </row>
    <row r="13320" spans="85:87" x14ac:dyDescent="0.25">
      <c r="CG13320" s="768"/>
      <c r="CH13320" s="768"/>
      <c r="CI13320" s="850"/>
    </row>
    <row r="13321" spans="85:87" x14ac:dyDescent="0.25">
      <c r="CG13321" s="768"/>
      <c r="CH13321" s="768"/>
      <c r="CI13321" s="850"/>
    </row>
    <row r="13322" spans="85:87" x14ac:dyDescent="0.25">
      <c r="CG13322" s="768"/>
      <c r="CH13322" s="768"/>
      <c r="CI13322" s="850"/>
    </row>
    <row r="13323" spans="85:87" x14ac:dyDescent="0.25">
      <c r="CG13323" s="768"/>
      <c r="CH13323" s="768"/>
      <c r="CI13323" s="850"/>
    </row>
    <row r="13324" spans="85:87" x14ac:dyDescent="0.25">
      <c r="CG13324" s="768"/>
      <c r="CH13324" s="768"/>
      <c r="CI13324" s="850"/>
    </row>
    <row r="13325" spans="85:87" x14ac:dyDescent="0.25">
      <c r="CG13325" s="768"/>
      <c r="CH13325" s="768"/>
      <c r="CI13325" s="850"/>
    </row>
    <row r="13326" spans="85:87" x14ac:dyDescent="0.25">
      <c r="CG13326" s="768"/>
      <c r="CH13326" s="768"/>
      <c r="CI13326" s="850"/>
    </row>
    <row r="13327" spans="85:87" x14ac:dyDescent="0.25">
      <c r="CG13327" s="768"/>
      <c r="CH13327" s="768"/>
      <c r="CI13327" s="850"/>
    </row>
    <row r="13328" spans="85:87" x14ac:dyDescent="0.25">
      <c r="CG13328" s="768"/>
      <c r="CH13328" s="768"/>
      <c r="CI13328" s="850"/>
    </row>
    <row r="13329" spans="85:87" x14ac:dyDescent="0.25">
      <c r="CG13329" s="768"/>
      <c r="CH13329" s="768"/>
      <c r="CI13329" s="850"/>
    </row>
    <row r="13330" spans="85:87" x14ac:dyDescent="0.25">
      <c r="CG13330" s="768"/>
      <c r="CH13330" s="768"/>
      <c r="CI13330" s="850"/>
    </row>
    <row r="13331" spans="85:87" x14ac:dyDescent="0.25">
      <c r="CG13331" s="768"/>
      <c r="CH13331" s="768"/>
      <c r="CI13331" s="850"/>
    </row>
    <row r="13332" spans="85:87" x14ac:dyDescent="0.25">
      <c r="CG13332" s="768"/>
      <c r="CH13332" s="768"/>
      <c r="CI13332" s="850"/>
    </row>
    <row r="13333" spans="85:87" x14ac:dyDescent="0.25">
      <c r="CG13333" s="768"/>
      <c r="CH13333" s="768"/>
      <c r="CI13333" s="850"/>
    </row>
    <row r="13334" spans="85:87" x14ac:dyDescent="0.25">
      <c r="CG13334" s="768"/>
      <c r="CH13334" s="768"/>
      <c r="CI13334" s="850"/>
    </row>
    <row r="13335" spans="85:87" x14ac:dyDescent="0.25">
      <c r="CG13335" s="768"/>
      <c r="CH13335" s="768"/>
      <c r="CI13335" s="850"/>
    </row>
    <row r="13336" spans="85:87" x14ac:dyDescent="0.25">
      <c r="CG13336" s="768"/>
      <c r="CH13336" s="768"/>
      <c r="CI13336" s="850"/>
    </row>
    <row r="13337" spans="85:87" x14ac:dyDescent="0.25">
      <c r="CG13337" s="768"/>
      <c r="CH13337" s="768"/>
      <c r="CI13337" s="850"/>
    </row>
    <row r="13338" spans="85:87" x14ac:dyDescent="0.25">
      <c r="CG13338" s="768"/>
      <c r="CH13338" s="768"/>
      <c r="CI13338" s="850"/>
    </row>
    <row r="13339" spans="85:87" x14ac:dyDescent="0.25">
      <c r="CG13339" s="768"/>
      <c r="CH13339" s="768"/>
      <c r="CI13339" s="850"/>
    </row>
    <row r="13340" spans="85:87" x14ac:dyDescent="0.25">
      <c r="CG13340" s="768"/>
      <c r="CH13340" s="768"/>
      <c r="CI13340" s="850"/>
    </row>
    <row r="13341" spans="85:87" x14ac:dyDescent="0.25">
      <c r="CG13341" s="768"/>
      <c r="CH13341" s="768"/>
      <c r="CI13341" s="850"/>
    </row>
    <row r="13342" spans="85:87" x14ac:dyDescent="0.25">
      <c r="CG13342" s="768"/>
      <c r="CH13342" s="768"/>
      <c r="CI13342" s="850"/>
    </row>
    <row r="13343" spans="85:87" x14ac:dyDescent="0.25">
      <c r="CG13343" s="768"/>
      <c r="CH13343" s="768"/>
      <c r="CI13343" s="850"/>
    </row>
    <row r="13344" spans="85:87" x14ac:dyDescent="0.25">
      <c r="CG13344" s="768"/>
      <c r="CH13344" s="768"/>
      <c r="CI13344" s="850"/>
    </row>
    <row r="13345" spans="85:87" x14ac:dyDescent="0.25">
      <c r="CG13345" s="768"/>
      <c r="CH13345" s="768"/>
      <c r="CI13345" s="850"/>
    </row>
    <row r="13346" spans="85:87" x14ac:dyDescent="0.25">
      <c r="CG13346" s="768"/>
      <c r="CH13346" s="768"/>
      <c r="CI13346" s="850"/>
    </row>
    <row r="13347" spans="85:87" x14ac:dyDescent="0.25">
      <c r="CG13347" s="768"/>
      <c r="CH13347" s="768"/>
      <c r="CI13347" s="850"/>
    </row>
    <row r="13348" spans="85:87" x14ac:dyDescent="0.25">
      <c r="CG13348" s="768"/>
      <c r="CH13348" s="768"/>
      <c r="CI13348" s="850"/>
    </row>
    <row r="13349" spans="85:87" x14ac:dyDescent="0.25">
      <c r="CG13349" s="768"/>
      <c r="CH13349" s="768"/>
      <c r="CI13349" s="850"/>
    </row>
    <row r="13350" spans="85:87" x14ac:dyDescent="0.25">
      <c r="CG13350" s="768"/>
      <c r="CH13350" s="768"/>
      <c r="CI13350" s="850"/>
    </row>
    <row r="13351" spans="85:87" x14ac:dyDescent="0.25">
      <c r="CG13351" s="768"/>
      <c r="CH13351" s="768"/>
      <c r="CI13351" s="850"/>
    </row>
    <row r="13352" spans="85:87" x14ac:dyDescent="0.25">
      <c r="CG13352" s="768"/>
      <c r="CH13352" s="768"/>
      <c r="CI13352" s="850"/>
    </row>
    <row r="13353" spans="85:87" x14ac:dyDescent="0.25">
      <c r="CG13353" s="768"/>
      <c r="CH13353" s="768"/>
      <c r="CI13353" s="850"/>
    </row>
    <row r="13354" spans="85:87" x14ac:dyDescent="0.25">
      <c r="CG13354" s="768"/>
      <c r="CH13354" s="768"/>
      <c r="CI13354" s="850"/>
    </row>
    <row r="13355" spans="85:87" x14ac:dyDescent="0.25">
      <c r="CG13355" s="768"/>
      <c r="CH13355" s="768"/>
      <c r="CI13355" s="850"/>
    </row>
    <row r="13356" spans="85:87" x14ac:dyDescent="0.25">
      <c r="CG13356" s="768"/>
      <c r="CH13356" s="768"/>
      <c r="CI13356" s="850"/>
    </row>
    <row r="13357" spans="85:87" x14ac:dyDescent="0.25">
      <c r="CG13357" s="768"/>
      <c r="CH13357" s="768"/>
      <c r="CI13357" s="850"/>
    </row>
    <row r="13358" spans="85:87" x14ac:dyDescent="0.25">
      <c r="CG13358" s="768"/>
      <c r="CH13358" s="768"/>
      <c r="CI13358" s="850"/>
    </row>
    <row r="13359" spans="85:87" x14ac:dyDescent="0.25">
      <c r="CG13359" s="768"/>
      <c r="CH13359" s="768"/>
      <c r="CI13359" s="850"/>
    </row>
    <row r="13360" spans="85:87" x14ac:dyDescent="0.25">
      <c r="CG13360" s="768"/>
      <c r="CH13360" s="768"/>
      <c r="CI13360" s="850"/>
    </row>
    <row r="13361" spans="85:87" x14ac:dyDescent="0.25">
      <c r="CG13361" s="768"/>
      <c r="CH13361" s="768"/>
      <c r="CI13361" s="850"/>
    </row>
    <row r="13362" spans="85:87" x14ac:dyDescent="0.25">
      <c r="CG13362" s="768"/>
      <c r="CH13362" s="768"/>
      <c r="CI13362" s="850"/>
    </row>
    <row r="13363" spans="85:87" x14ac:dyDescent="0.25">
      <c r="CG13363" s="768"/>
      <c r="CH13363" s="768"/>
      <c r="CI13363" s="850"/>
    </row>
    <row r="13364" spans="85:87" x14ac:dyDescent="0.25">
      <c r="CG13364" s="768"/>
      <c r="CH13364" s="768"/>
      <c r="CI13364" s="850"/>
    </row>
    <row r="13365" spans="85:87" x14ac:dyDescent="0.25">
      <c r="CG13365" s="768"/>
      <c r="CH13365" s="768"/>
      <c r="CI13365" s="850"/>
    </row>
    <row r="13366" spans="85:87" x14ac:dyDescent="0.25">
      <c r="CG13366" s="768"/>
      <c r="CH13366" s="768"/>
      <c r="CI13366" s="850"/>
    </row>
    <row r="13367" spans="85:87" x14ac:dyDescent="0.25">
      <c r="CG13367" s="768"/>
      <c r="CH13367" s="768"/>
      <c r="CI13367" s="850"/>
    </row>
    <row r="13368" spans="85:87" x14ac:dyDescent="0.25">
      <c r="CG13368" s="768"/>
      <c r="CH13368" s="768"/>
      <c r="CI13368" s="850"/>
    </row>
    <row r="13369" spans="85:87" x14ac:dyDescent="0.25">
      <c r="CG13369" s="768"/>
      <c r="CH13369" s="768"/>
      <c r="CI13369" s="850"/>
    </row>
    <row r="13370" spans="85:87" x14ac:dyDescent="0.25">
      <c r="CG13370" s="768"/>
      <c r="CH13370" s="768"/>
      <c r="CI13370" s="850"/>
    </row>
    <row r="13371" spans="85:87" x14ac:dyDescent="0.25">
      <c r="CG13371" s="768"/>
      <c r="CH13371" s="768"/>
      <c r="CI13371" s="850"/>
    </row>
    <row r="13372" spans="85:87" x14ac:dyDescent="0.25">
      <c r="CG13372" s="768"/>
      <c r="CH13372" s="768"/>
      <c r="CI13372" s="850"/>
    </row>
    <row r="13373" spans="85:87" x14ac:dyDescent="0.25">
      <c r="CG13373" s="768"/>
      <c r="CH13373" s="768"/>
      <c r="CI13373" s="850"/>
    </row>
    <row r="13374" spans="85:87" x14ac:dyDescent="0.25">
      <c r="CG13374" s="768"/>
      <c r="CH13374" s="768"/>
      <c r="CI13374" s="850"/>
    </row>
    <row r="13375" spans="85:87" x14ac:dyDescent="0.25">
      <c r="CG13375" s="768"/>
      <c r="CH13375" s="768"/>
      <c r="CI13375" s="850"/>
    </row>
    <row r="13376" spans="85:87" x14ac:dyDescent="0.25">
      <c r="CG13376" s="768"/>
      <c r="CH13376" s="768"/>
      <c r="CI13376" s="850"/>
    </row>
    <row r="13377" spans="85:87" x14ac:dyDescent="0.25">
      <c r="CG13377" s="768"/>
      <c r="CH13377" s="768"/>
      <c r="CI13377" s="850"/>
    </row>
    <row r="13378" spans="85:87" x14ac:dyDescent="0.25">
      <c r="CG13378" s="768"/>
      <c r="CH13378" s="768"/>
      <c r="CI13378" s="850"/>
    </row>
    <row r="13379" spans="85:87" x14ac:dyDescent="0.25">
      <c r="CG13379" s="768"/>
      <c r="CH13379" s="768"/>
      <c r="CI13379" s="850"/>
    </row>
    <row r="13380" spans="85:87" x14ac:dyDescent="0.25">
      <c r="CG13380" s="768"/>
      <c r="CH13380" s="768"/>
      <c r="CI13380" s="850"/>
    </row>
    <row r="13381" spans="85:87" x14ac:dyDescent="0.25">
      <c r="CG13381" s="768"/>
      <c r="CH13381" s="768"/>
      <c r="CI13381" s="850"/>
    </row>
    <row r="13382" spans="85:87" x14ac:dyDescent="0.25">
      <c r="CG13382" s="768"/>
      <c r="CH13382" s="768"/>
      <c r="CI13382" s="850"/>
    </row>
    <row r="13383" spans="85:87" x14ac:dyDescent="0.25">
      <c r="CG13383" s="768"/>
      <c r="CH13383" s="768"/>
      <c r="CI13383" s="850"/>
    </row>
    <row r="13384" spans="85:87" x14ac:dyDescent="0.25">
      <c r="CG13384" s="768"/>
      <c r="CH13384" s="768"/>
      <c r="CI13384" s="850"/>
    </row>
    <row r="13385" spans="85:87" x14ac:dyDescent="0.25">
      <c r="CG13385" s="768"/>
      <c r="CH13385" s="768"/>
      <c r="CI13385" s="850"/>
    </row>
    <row r="13386" spans="85:87" x14ac:dyDescent="0.25">
      <c r="CG13386" s="768"/>
      <c r="CH13386" s="768"/>
      <c r="CI13386" s="850"/>
    </row>
    <row r="13387" spans="85:87" x14ac:dyDescent="0.25">
      <c r="CG13387" s="768"/>
      <c r="CH13387" s="768"/>
      <c r="CI13387" s="850"/>
    </row>
    <row r="13388" spans="85:87" x14ac:dyDescent="0.25">
      <c r="CG13388" s="768"/>
      <c r="CH13388" s="768"/>
      <c r="CI13388" s="850"/>
    </row>
    <row r="13389" spans="85:87" x14ac:dyDescent="0.25">
      <c r="CG13389" s="768"/>
      <c r="CH13389" s="768"/>
      <c r="CI13389" s="850"/>
    </row>
    <row r="13390" spans="85:87" x14ac:dyDescent="0.25">
      <c r="CG13390" s="768"/>
      <c r="CH13390" s="768"/>
      <c r="CI13390" s="850"/>
    </row>
    <row r="13391" spans="85:87" x14ac:dyDescent="0.25">
      <c r="CG13391" s="768"/>
      <c r="CH13391" s="768"/>
      <c r="CI13391" s="850"/>
    </row>
    <row r="13392" spans="85:87" x14ac:dyDescent="0.25">
      <c r="CG13392" s="768"/>
      <c r="CH13392" s="768"/>
      <c r="CI13392" s="850"/>
    </row>
    <row r="13393" spans="85:87" x14ac:dyDescent="0.25">
      <c r="CG13393" s="768"/>
      <c r="CH13393" s="768"/>
      <c r="CI13393" s="850"/>
    </row>
    <row r="13394" spans="85:87" x14ac:dyDescent="0.25">
      <c r="CG13394" s="768"/>
      <c r="CH13394" s="768"/>
      <c r="CI13394" s="850"/>
    </row>
    <row r="13395" spans="85:87" x14ac:dyDescent="0.25">
      <c r="CG13395" s="768"/>
      <c r="CH13395" s="768"/>
      <c r="CI13395" s="850"/>
    </row>
    <row r="13396" spans="85:87" x14ac:dyDescent="0.25">
      <c r="CG13396" s="768"/>
      <c r="CH13396" s="768"/>
      <c r="CI13396" s="850"/>
    </row>
    <row r="13397" spans="85:87" x14ac:dyDescent="0.25">
      <c r="CG13397" s="768"/>
      <c r="CH13397" s="768"/>
      <c r="CI13397" s="850"/>
    </row>
    <row r="13398" spans="85:87" x14ac:dyDescent="0.25">
      <c r="CG13398" s="768"/>
      <c r="CH13398" s="768"/>
      <c r="CI13398" s="850"/>
    </row>
    <row r="13399" spans="85:87" x14ac:dyDescent="0.25">
      <c r="CG13399" s="768"/>
      <c r="CH13399" s="768"/>
      <c r="CI13399" s="850"/>
    </row>
    <row r="13400" spans="85:87" x14ac:dyDescent="0.25">
      <c r="CG13400" s="768"/>
      <c r="CH13400" s="768"/>
      <c r="CI13400" s="850"/>
    </row>
    <row r="13401" spans="85:87" x14ac:dyDescent="0.25">
      <c r="CG13401" s="768"/>
      <c r="CH13401" s="768"/>
      <c r="CI13401" s="850"/>
    </row>
    <row r="13402" spans="85:87" x14ac:dyDescent="0.25">
      <c r="CG13402" s="768"/>
      <c r="CH13402" s="768"/>
      <c r="CI13402" s="850"/>
    </row>
    <row r="13403" spans="85:87" x14ac:dyDescent="0.25">
      <c r="CG13403" s="768"/>
      <c r="CH13403" s="768"/>
      <c r="CI13403" s="850"/>
    </row>
    <row r="13404" spans="85:87" x14ac:dyDescent="0.25">
      <c r="CG13404" s="768"/>
      <c r="CH13404" s="768"/>
      <c r="CI13404" s="850"/>
    </row>
    <row r="13405" spans="85:87" x14ac:dyDescent="0.25">
      <c r="CG13405" s="768"/>
      <c r="CH13405" s="768"/>
      <c r="CI13405" s="850"/>
    </row>
    <row r="13406" spans="85:87" x14ac:dyDescent="0.25">
      <c r="CG13406" s="768"/>
      <c r="CH13406" s="768"/>
      <c r="CI13406" s="850"/>
    </row>
    <row r="13407" spans="85:87" x14ac:dyDescent="0.25">
      <c r="CG13407" s="768"/>
      <c r="CH13407" s="768"/>
      <c r="CI13407" s="850"/>
    </row>
    <row r="13408" spans="85:87" x14ac:dyDescent="0.25">
      <c r="CG13408" s="768"/>
      <c r="CH13408" s="768"/>
      <c r="CI13408" s="850"/>
    </row>
    <row r="13409" spans="85:87" x14ac:dyDescent="0.25">
      <c r="CG13409" s="768"/>
      <c r="CH13409" s="768"/>
      <c r="CI13409" s="850"/>
    </row>
    <row r="13410" spans="85:87" x14ac:dyDescent="0.25">
      <c r="CG13410" s="768"/>
      <c r="CH13410" s="768"/>
      <c r="CI13410" s="850"/>
    </row>
    <row r="13411" spans="85:87" x14ac:dyDescent="0.25">
      <c r="CG13411" s="768"/>
      <c r="CH13411" s="768"/>
      <c r="CI13411" s="850"/>
    </row>
    <row r="13412" spans="85:87" x14ac:dyDescent="0.25">
      <c r="CG13412" s="768"/>
      <c r="CH13412" s="768"/>
      <c r="CI13412" s="850"/>
    </row>
    <row r="13413" spans="85:87" x14ac:dyDescent="0.25">
      <c r="CG13413" s="768"/>
      <c r="CH13413" s="768"/>
      <c r="CI13413" s="850"/>
    </row>
    <row r="13414" spans="85:87" x14ac:dyDescent="0.25">
      <c r="CG13414" s="768"/>
      <c r="CH13414" s="768"/>
      <c r="CI13414" s="850"/>
    </row>
    <row r="13415" spans="85:87" x14ac:dyDescent="0.25">
      <c r="CG13415" s="768"/>
      <c r="CH13415" s="768"/>
      <c r="CI13415" s="850"/>
    </row>
    <row r="13416" spans="85:87" x14ac:dyDescent="0.25">
      <c r="CG13416" s="768"/>
      <c r="CH13416" s="768"/>
      <c r="CI13416" s="850"/>
    </row>
    <row r="13417" spans="85:87" x14ac:dyDescent="0.25">
      <c r="CG13417" s="768"/>
      <c r="CH13417" s="768"/>
      <c r="CI13417" s="850"/>
    </row>
    <row r="13418" spans="85:87" x14ac:dyDescent="0.25">
      <c r="CG13418" s="768"/>
      <c r="CH13418" s="768"/>
      <c r="CI13418" s="850"/>
    </row>
    <row r="13419" spans="85:87" x14ac:dyDescent="0.25">
      <c r="CG13419" s="768"/>
      <c r="CH13419" s="768"/>
      <c r="CI13419" s="850"/>
    </row>
    <row r="13420" spans="85:87" x14ac:dyDescent="0.25">
      <c r="CG13420" s="768"/>
      <c r="CH13420" s="768"/>
      <c r="CI13420" s="850"/>
    </row>
    <row r="13421" spans="85:87" x14ac:dyDescent="0.25">
      <c r="CG13421" s="768"/>
      <c r="CH13421" s="768"/>
      <c r="CI13421" s="850"/>
    </row>
    <row r="13422" spans="85:87" x14ac:dyDescent="0.25">
      <c r="CG13422" s="768"/>
      <c r="CH13422" s="768"/>
      <c r="CI13422" s="850"/>
    </row>
    <row r="13423" spans="85:87" x14ac:dyDescent="0.25">
      <c r="CG13423" s="768"/>
      <c r="CH13423" s="768"/>
      <c r="CI13423" s="850"/>
    </row>
    <row r="13424" spans="85:87" x14ac:dyDescent="0.25">
      <c r="CG13424" s="768"/>
      <c r="CH13424" s="768"/>
      <c r="CI13424" s="850"/>
    </row>
    <row r="13425" spans="85:87" x14ac:dyDescent="0.25">
      <c r="CG13425" s="768"/>
      <c r="CH13425" s="768"/>
      <c r="CI13425" s="850"/>
    </row>
    <row r="13426" spans="85:87" x14ac:dyDescent="0.25">
      <c r="CG13426" s="768"/>
      <c r="CH13426" s="768"/>
      <c r="CI13426" s="850"/>
    </row>
    <row r="13427" spans="85:87" x14ac:dyDescent="0.25">
      <c r="CG13427" s="768"/>
      <c r="CH13427" s="768"/>
      <c r="CI13427" s="850"/>
    </row>
    <row r="13428" spans="85:87" x14ac:dyDescent="0.25">
      <c r="CG13428" s="768"/>
      <c r="CH13428" s="768"/>
      <c r="CI13428" s="850"/>
    </row>
    <row r="13429" spans="85:87" x14ac:dyDescent="0.25">
      <c r="CG13429" s="768"/>
      <c r="CH13429" s="768"/>
      <c r="CI13429" s="850"/>
    </row>
    <row r="13430" spans="85:87" x14ac:dyDescent="0.25">
      <c r="CG13430" s="768"/>
      <c r="CH13430" s="768"/>
      <c r="CI13430" s="850"/>
    </row>
    <row r="13431" spans="85:87" x14ac:dyDescent="0.25">
      <c r="CG13431" s="768"/>
      <c r="CH13431" s="768"/>
      <c r="CI13431" s="850"/>
    </row>
    <row r="13432" spans="85:87" x14ac:dyDescent="0.25">
      <c r="CG13432" s="768"/>
      <c r="CH13432" s="768"/>
      <c r="CI13432" s="850"/>
    </row>
    <row r="13433" spans="85:87" x14ac:dyDescent="0.25">
      <c r="CG13433" s="768"/>
      <c r="CH13433" s="768"/>
      <c r="CI13433" s="850"/>
    </row>
    <row r="13434" spans="85:87" x14ac:dyDescent="0.25">
      <c r="CG13434" s="768"/>
      <c r="CH13434" s="768"/>
      <c r="CI13434" s="850"/>
    </row>
    <row r="13435" spans="85:87" x14ac:dyDescent="0.25">
      <c r="CG13435" s="768"/>
      <c r="CH13435" s="768"/>
      <c r="CI13435" s="850"/>
    </row>
    <row r="13436" spans="85:87" x14ac:dyDescent="0.25">
      <c r="CG13436" s="768"/>
      <c r="CH13436" s="768"/>
      <c r="CI13436" s="850"/>
    </row>
    <row r="13437" spans="85:87" x14ac:dyDescent="0.25">
      <c r="CG13437" s="768"/>
      <c r="CH13437" s="768"/>
      <c r="CI13437" s="850"/>
    </row>
    <row r="13438" spans="85:87" x14ac:dyDescent="0.25">
      <c r="CG13438" s="768"/>
      <c r="CH13438" s="768"/>
      <c r="CI13438" s="850"/>
    </row>
    <row r="13439" spans="85:87" x14ac:dyDescent="0.25">
      <c r="CG13439" s="768"/>
      <c r="CH13439" s="768"/>
      <c r="CI13439" s="850"/>
    </row>
    <row r="13440" spans="85:87" x14ac:dyDescent="0.25">
      <c r="CG13440" s="768"/>
      <c r="CH13440" s="768"/>
      <c r="CI13440" s="850"/>
    </row>
    <row r="13441" spans="85:87" x14ac:dyDescent="0.25">
      <c r="CG13441" s="768"/>
      <c r="CH13441" s="768"/>
      <c r="CI13441" s="850"/>
    </row>
    <row r="13442" spans="85:87" x14ac:dyDescent="0.25">
      <c r="CG13442" s="768"/>
      <c r="CH13442" s="768"/>
      <c r="CI13442" s="850"/>
    </row>
    <row r="13443" spans="85:87" x14ac:dyDescent="0.25">
      <c r="CG13443" s="768"/>
      <c r="CH13443" s="768"/>
      <c r="CI13443" s="850"/>
    </row>
    <row r="13444" spans="85:87" x14ac:dyDescent="0.25">
      <c r="CG13444" s="768"/>
      <c r="CH13444" s="768"/>
      <c r="CI13444" s="850"/>
    </row>
    <row r="13445" spans="85:87" x14ac:dyDescent="0.25">
      <c r="CG13445" s="768"/>
      <c r="CH13445" s="768"/>
      <c r="CI13445" s="850"/>
    </row>
    <row r="13446" spans="85:87" x14ac:dyDescent="0.25">
      <c r="CG13446" s="768"/>
      <c r="CH13446" s="768"/>
      <c r="CI13446" s="850"/>
    </row>
    <row r="13447" spans="85:87" x14ac:dyDescent="0.25">
      <c r="CG13447" s="768"/>
      <c r="CH13447" s="768"/>
      <c r="CI13447" s="850"/>
    </row>
    <row r="13448" spans="85:87" x14ac:dyDescent="0.25">
      <c r="CG13448" s="768"/>
      <c r="CH13448" s="768"/>
      <c r="CI13448" s="850"/>
    </row>
    <row r="13449" spans="85:87" x14ac:dyDescent="0.25">
      <c r="CG13449" s="768"/>
      <c r="CH13449" s="768"/>
      <c r="CI13449" s="850"/>
    </row>
    <row r="13450" spans="85:87" x14ac:dyDescent="0.25">
      <c r="CG13450" s="768"/>
      <c r="CH13450" s="768"/>
      <c r="CI13450" s="850"/>
    </row>
    <row r="13451" spans="85:87" x14ac:dyDescent="0.25">
      <c r="CG13451" s="768"/>
      <c r="CH13451" s="768"/>
      <c r="CI13451" s="850"/>
    </row>
    <row r="13452" spans="85:87" x14ac:dyDescent="0.25">
      <c r="CG13452" s="768"/>
      <c r="CH13452" s="768"/>
      <c r="CI13452" s="850"/>
    </row>
    <row r="13453" spans="85:87" x14ac:dyDescent="0.25">
      <c r="CG13453" s="768"/>
      <c r="CH13453" s="768"/>
      <c r="CI13453" s="850"/>
    </row>
    <row r="13454" spans="85:87" x14ac:dyDescent="0.25">
      <c r="CG13454" s="768"/>
      <c r="CH13454" s="768"/>
      <c r="CI13454" s="850"/>
    </row>
    <row r="13455" spans="85:87" x14ac:dyDescent="0.25">
      <c r="CG13455" s="768"/>
      <c r="CH13455" s="768"/>
      <c r="CI13455" s="850"/>
    </row>
    <row r="13456" spans="85:87" x14ac:dyDescent="0.25">
      <c r="CG13456" s="768"/>
      <c r="CH13456" s="768"/>
      <c r="CI13456" s="850"/>
    </row>
    <row r="13457" spans="85:87" x14ac:dyDescent="0.25">
      <c r="CG13457" s="768"/>
      <c r="CH13457" s="768"/>
      <c r="CI13457" s="850"/>
    </row>
    <row r="13458" spans="85:87" x14ac:dyDescent="0.25">
      <c r="CG13458" s="768"/>
      <c r="CH13458" s="768"/>
      <c r="CI13458" s="850"/>
    </row>
    <row r="13459" spans="85:87" x14ac:dyDescent="0.25">
      <c r="CG13459" s="768"/>
      <c r="CH13459" s="768"/>
      <c r="CI13459" s="850"/>
    </row>
    <row r="13460" spans="85:87" x14ac:dyDescent="0.25">
      <c r="CG13460" s="768"/>
      <c r="CH13460" s="768"/>
      <c r="CI13460" s="850"/>
    </row>
    <row r="13461" spans="85:87" x14ac:dyDescent="0.25">
      <c r="CG13461" s="768"/>
      <c r="CH13461" s="768"/>
      <c r="CI13461" s="850"/>
    </row>
    <row r="13462" spans="85:87" x14ac:dyDescent="0.25">
      <c r="CG13462" s="768"/>
      <c r="CH13462" s="768"/>
      <c r="CI13462" s="850"/>
    </row>
    <row r="13463" spans="85:87" x14ac:dyDescent="0.25">
      <c r="CG13463" s="768"/>
      <c r="CH13463" s="768"/>
      <c r="CI13463" s="850"/>
    </row>
    <row r="13464" spans="85:87" x14ac:dyDescent="0.25">
      <c r="CG13464" s="768"/>
      <c r="CH13464" s="768"/>
      <c r="CI13464" s="850"/>
    </row>
    <row r="13465" spans="85:87" x14ac:dyDescent="0.25">
      <c r="CG13465" s="768"/>
      <c r="CH13465" s="768"/>
      <c r="CI13465" s="850"/>
    </row>
    <row r="13466" spans="85:87" x14ac:dyDescent="0.25">
      <c r="CG13466" s="768"/>
      <c r="CH13466" s="768"/>
      <c r="CI13466" s="850"/>
    </row>
    <row r="13467" spans="85:87" x14ac:dyDescent="0.25">
      <c r="CG13467" s="768"/>
      <c r="CH13467" s="768"/>
      <c r="CI13467" s="850"/>
    </row>
    <row r="13468" spans="85:87" x14ac:dyDescent="0.25">
      <c r="CG13468" s="768"/>
      <c r="CH13468" s="768"/>
      <c r="CI13468" s="850"/>
    </row>
    <row r="13469" spans="85:87" x14ac:dyDescent="0.25">
      <c r="CG13469" s="768"/>
      <c r="CH13469" s="768"/>
      <c r="CI13469" s="850"/>
    </row>
    <row r="13470" spans="85:87" x14ac:dyDescent="0.25">
      <c r="CG13470" s="768"/>
      <c r="CH13470" s="768"/>
      <c r="CI13470" s="850"/>
    </row>
    <row r="13471" spans="85:87" x14ac:dyDescent="0.25">
      <c r="CG13471" s="768"/>
      <c r="CH13471" s="768"/>
      <c r="CI13471" s="850"/>
    </row>
    <row r="13472" spans="85:87" x14ac:dyDescent="0.25">
      <c r="CG13472" s="768"/>
      <c r="CH13472" s="768"/>
      <c r="CI13472" s="850"/>
    </row>
    <row r="13473" spans="85:87" x14ac:dyDescent="0.25">
      <c r="CG13473" s="768"/>
      <c r="CH13473" s="768"/>
      <c r="CI13473" s="850"/>
    </row>
    <row r="13474" spans="85:87" x14ac:dyDescent="0.25">
      <c r="CG13474" s="768"/>
      <c r="CH13474" s="768"/>
      <c r="CI13474" s="850"/>
    </row>
    <row r="13475" spans="85:87" x14ac:dyDescent="0.25">
      <c r="CG13475" s="768"/>
      <c r="CH13475" s="768"/>
      <c r="CI13475" s="850"/>
    </row>
    <row r="13476" spans="85:87" x14ac:dyDescent="0.25">
      <c r="CG13476" s="768"/>
      <c r="CH13476" s="768"/>
      <c r="CI13476" s="850"/>
    </row>
    <row r="13477" spans="85:87" x14ac:dyDescent="0.25">
      <c r="CG13477" s="768"/>
      <c r="CH13477" s="768"/>
      <c r="CI13477" s="850"/>
    </row>
    <row r="13478" spans="85:87" x14ac:dyDescent="0.25">
      <c r="CG13478" s="768"/>
      <c r="CH13478" s="768"/>
      <c r="CI13478" s="850"/>
    </row>
    <row r="13479" spans="85:87" x14ac:dyDescent="0.25">
      <c r="CG13479" s="768"/>
      <c r="CH13479" s="768"/>
      <c r="CI13479" s="850"/>
    </row>
    <row r="13480" spans="85:87" x14ac:dyDescent="0.25">
      <c r="CG13480" s="768"/>
      <c r="CH13480" s="768"/>
      <c r="CI13480" s="850"/>
    </row>
    <row r="13481" spans="85:87" x14ac:dyDescent="0.25">
      <c r="CG13481" s="768"/>
      <c r="CH13481" s="768"/>
      <c r="CI13481" s="850"/>
    </row>
    <row r="13482" spans="85:87" x14ac:dyDescent="0.25">
      <c r="CG13482" s="768"/>
      <c r="CH13482" s="768"/>
      <c r="CI13482" s="850"/>
    </row>
    <row r="13483" spans="85:87" x14ac:dyDescent="0.25">
      <c r="CG13483" s="768"/>
      <c r="CH13483" s="768"/>
      <c r="CI13483" s="850"/>
    </row>
    <row r="13484" spans="85:87" x14ac:dyDescent="0.25">
      <c r="CG13484" s="768"/>
      <c r="CH13484" s="768"/>
      <c r="CI13484" s="850"/>
    </row>
    <row r="13485" spans="85:87" x14ac:dyDescent="0.25">
      <c r="CG13485" s="768"/>
      <c r="CH13485" s="768"/>
      <c r="CI13485" s="850"/>
    </row>
    <row r="13486" spans="85:87" x14ac:dyDescent="0.25">
      <c r="CG13486" s="768"/>
      <c r="CH13486" s="768"/>
      <c r="CI13486" s="850"/>
    </row>
    <row r="13487" spans="85:87" x14ac:dyDescent="0.25">
      <c r="CG13487" s="768"/>
      <c r="CH13487" s="768"/>
      <c r="CI13487" s="850"/>
    </row>
    <row r="13488" spans="85:87" x14ac:dyDescent="0.25">
      <c r="CG13488" s="768"/>
      <c r="CH13488" s="768"/>
      <c r="CI13488" s="850"/>
    </row>
    <row r="13489" spans="85:87" x14ac:dyDescent="0.25">
      <c r="CG13489" s="768"/>
      <c r="CH13489" s="768"/>
      <c r="CI13489" s="850"/>
    </row>
    <row r="13490" spans="85:87" x14ac:dyDescent="0.25">
      <c r="CG13490" s="768"/>
      <c r="CH13490" s="768"/>
      <c r="CI13490" s="850"/>
    </row>
    <row r="13491" spans="85:87" x14ac:dyDescent="0.25">
      <c r="CG13491" s="768"/>
      <c r="CH13491" s="768"/>
      <c r="CI13491" s="850"/>
    </row>
    <row r="13492" spans="85:87" x14ac:dyDescent="0.25">
      <c r="CG13492" s="768"/>
      <c r="CH13492" s="768"/>
      <c r="CI13492" s="850"/>
    </row>
    <row r="13493" spans="85:87" x14ac:dyDescent="0.25">
      <c r="CG13493" s="768"/>
      <c r="CH13493" s="768"/>
      <c r="CI13493" s="850"/>
    </row>
    <row r="13494" spans="85:87" x14ac:dyDescent="0.25">
      <c r="CG13494" s="768"/>
      <c r="CH13494" s="768"/>
      <c r="CI13494" s="850"/>
    </row>
    <row r="13495" spans="85:87" x14ac:dyDescent="0.25">
      <c r="CG13495" s="768"/>
      <c r="CH13495" s="768"/>
      <c r="CI13495" s="850"/>
    </row>
    <row r="13496" spans="85:87" x14ac:dyDescent="0.25">
      <c r="CG13496" s="768"/>
      <c r="CH13496" s="768"/>
      <c r="CI13496" s="850"/>
    </row>
    <row r="13497" spans="85:87" x14ac:dyDescent="0.25">
      <c r="CG13497" s="768"/>
      <c r="CH13497" s="768"/>
      <c r="CI13497" s="850"/>
    </row>
    <row r="13498" spans="85:87" x14ac:dyDescent="0.25">
      <c r="CG13498" s="768"/>
      <c r="CH13498" s="768"/>
      <c r="CI13498" s="850"/>
    </row>
    <row r="13499" spans="85:87" x14ac:dyDescent="0.25">
      <c r="CG13499" s="768"/>
      <c r="CH13499" s="768"/>
      <c r="CI13499" s="850"/>
    </row>
    <row r="13500" spans="85:87" x14ac:dyDescent="0.25">
      <c r="CG13500" s="768"/>
      <c r="CH13500" s="768"/>
      <c r="CI13500" s="850"/>
    </row>
    <row r="13501" spans="85:87" x14ac:dyDescent="0.25">
      <c r="CG13501" s="768"/>
      <c r="CH13501" s="768"/>
      <c r="CI13501" s="850"/>
    </row>
    <row r="13502" spans="85:87" x14ac:dyDescent="0.25">
      <c r="CG13502" s="768"/>
      <c r="CH13502" s="768"/>
      <c r="CI13502" s="850"/>
    </row>
    <row r="13503" spans="85:87" x14ac:dyDescent="0.25">
      <c r="CG13503" s="768"/>
      <c r="CH13503" s="768"/>
      <c r="CI13503" s="850"/>
    </row>
    <row r="13504" spans="85:87" x14ac:dyDescent="0.25">
      <c r="CG13504" s="768"/>
      <c r="CH13504" s="768"/>
      <c r="CI13504" s="850"/>
    </row>
    <row r="13505" spans="85:87" x14ac:dyDescent="0.25">
      <c r="CG13505" s="768"/>
      <c r="CH13505" s="768"/>
      <c r="CI13505" s="850"/>
    </row>
    <row r="13506" spans="85:87" x14ac:dyDescent="0.25">
      <c r="CG13506" s="768"/>
      <c r="CH13506" s="768"/>
      <c r="CI13506" s="850"/>
    </row>
    <row r="13507" spans="85:87" x14ac:dyDescent="0.25">
      <c r="CG13507" s="768"/>
      <c r="CH13507" s="768"/>
      <c r="CI13507" s="850"/>
    </row>
    <row r="13508" spans="85:87" x14ac:dyDescent="0.25">
      <c r="CG13508" s="768"/>
      <c r="CH13508" s="768"/>
      <c r="CI13508" s="850"/>
    </row>
    <row r="13509" spans="85:87" x14ac:dyDescent="0.25">
      <c r="CG13509" s="768"/>
      <c r="CH13509" s="768"/>
      <c r="CI13509" s="850"/>
    </row>
    <row r="13510" spans="85:87" x14ac:dyDescent="0.25">
      <c r="CG13510" s="768"/>
      <c r="CH13510" s="768"/>
      <c r="CI13510" s="850"/>
    </row>
    <row r="13511" spans="85:87" x14ac:dyDescent="0.25">
      <c r="CG13511" s="768"/>
      <c r="CH13511" s="768"/>
      <c r="CI13511" s="850"/>
    </row>
    <row r="13512" spans="85:87" x14ac:dyDescent="0.25">
      <c r="CG13512" s="768"/>
      <c r="CH13512" s="768"/>
      <c r="CI13512" s="850"/>
    </row>
    <row r="13513" spans="85:87" x14ac:dyDescent="0.25">
      <c r="CG13513" s="768"/>
      <c r="CH13513" s="768"/>
      <c r="CI13513" s="850"/>
    </row>
    <row r="13514" spans="85:87" x14ac:dyDescent="0.25">
      <c r="CG13514" s="768"/>
      <c r="CH13514" s="768"/>
      <c r="CI13514" s="850"/>
    </row>
    <row r="13515" spans="85:87" x14ac:dyDescent="0.25">
      <c r="CG13515" s="768"/>
      <c r="CH13515" s="768"/>
      <c r="CI13515" s="850"/>
    </row>
    <row r="13516" spans="85:87" x14ac:dyDescent="0.25">
      <c r="CG13516" s="768"/>
      <c r="CH13516" s="768"/>
      <c r="CI13516" s="850"/>
    </row>
    <row r="13517" spans="85:87" x14ac:dyDescent="0.25">
      <c r="CG13517" s="768"/>
      <c r="CH13517" s="768"/>
      <c r="CI13517" s="850"/>
    </row>
    <row r="13518" spans="85:87" x14ac:dyDescent="0.25">
      <c r="CG13518" s="768"/>
      <c r="CH13518" s="768"/>
      <c r="CI13518" s="850"/>
    </row>
    <row r="13519" spans="85:87" x14ac:dyDescent="0.25">
      <c r="CG13519" s="768"/>
      <c r="CH13519" s="768"/>
      <c r="CI13519" s="850"/>
    </row>
    <row r="13520" spans="85:87" x14ac:dyDescent="0.25">
      <c r="CG13520" s="768"/>
      <c r="CH13520" s="768"/>
      <c r="CI13520" s="850"/>
    </row>
    <row r="13521" spans="85:87" x14ac:dyDescent="0.25">
      <c r="CG13521" s="768"/>
      <c r="CH13521" s="768"/>
      <c r="CI13521" s="850"/>
    </row>
    <row r="13522" spans="85:87" x14ac:dyDescent="0.25">
      <c r="CG13522" s="768"/>
      <c r="CH13522" s="768"/>
      <c r="CI13522" s="850"/>
    </row>
    <row r="13523" spans="85:87" x14ac:dyDescent="0.25">
      <c r="CG13523" s="768"/>
      <c r="CH13523" s="768"/>
      <c r="CI13523" s="850"/>
    </row>
    <row r="13524" spans="85:87" x14ac:dyDescent="0.25">
      <c r="CG13524" s="768"/>
      <c r="CH13524" s="768"/>
      <c r="CI13524" s="850"/>
    </row>
    <row r="13525" spans="85:87" x14ac:dyDescent="0.25">
      <c r="CG13525" s="768"/>
      <c r="CH13525" s="768"/>
      <c r="CI13525" s="850"/>
    </row>
    <row r="13526" spans="85:87" x14ac:dyDescent="0.25">
      <c r="CG13526" s="768"/>
      <c r="CH13526" s="768"/>
      <c r="CI13526" s="850"/>
    </row>
    <row r="13527" spans="85:87" x14ac:dyDescent="0.25">
      <c r="CG13527" s="768"/>
      <c r="CH13527" s="768"/>
      <c r="CI13527" s="850"/>
    </row>
    <row r="13528" spans="85:87" x14ac:dyDescent="0.25">
      <c r="CG13528" s="768"/>
      <c r="CH13528" s="768"/>
      <c r="CI13528" s="850"/>
    </row>
    <row r="13529" spans="85:87" x14ac:dyDescent="0.25">
      <c r="CG13529" s="768"/>
      <c r="CH13529" s="768"/>
      <c r="CI13529" s="850"/>
    </row>
    <row r="13530" spans="85:87" x14ac:dyDescent="0.25">
      <c r="CG13530" s="768"/>
      <c r="CH13530" s="768"/>
      <c r="CI13530" s="850"/>
    </row>
    <row r="13531" spans="85:87" x14ac:dyDescent="0.25">
      <c r="CG13531" s="768"/>
      <c r="CH13531" s="768"/>
      <c r="CI13531" s="850"/>
    </row>
    <row r="13532" spans="85:87" x14ac:dyDescent="0.25">
      <c r="CG13532" s="768"/>
      <c r="CH13532" s="768"/>
      <c r="CI13532" s="850"/>
    </row>
    <row r="13533" spans="85:87" x14ac:dyDescent="0.25">
      <c r="CG13533" s="768"/>
      <c r="CH13533" s="768"/>
      <c r="CI13533" s="850"/>
    </row>
    <row r="13534" spans="85:87" x14ac:dyDescent="0.25">
      <c r="CG13534" s="768"/>
      <c r="CH13534" s="768"/>
      <c r="CI13534" s="850"/>
    </row>
    <row r="13535" spans="85:87" x14ac:dyDescent="0.25">
      <c r="CG13535" s="768"/>
      <c r="CH13535" s="768"/>
      <c r="CI13535" s="850"/>
    </row>
    <row r="13536" spans="85:87" x14ac:dyDescent="0.25">
      <c r="CG13536" s="768"/>
      <c r="CH13536" s="768"/>
      <c r="CI13536" s="850"/>
    </row>
    <row r="13537" spans="85:87" x14ac:dyDescent="0.25">
      <c r="CG13537" s="768"/>
      <c r="CH13537" s="768"/>
      <c r="CI13537" s="850"/>
    </row>
    <row r="13538" spans="85:87" x14ac:dyDescent="0.25">
      <c r="CG13538" s="768"/>
      <c r="CH13538" s="768"/>
      <c r="CI13538" s="850"/>
    </row>
    <row r="13539" spans="85:87" x14ac:dyDescent="0.25">
      <c r="CG13539" s="768"/>
      <c r="CH13539" s="768"/>
      <c r="CI13539" s="850"/>
    </row>
    <row r="13540" spans="85:87" x14ac:dyDescent="0.25">
      <c r="CG13540" s="768"/>
      <c r="CH13540" s="768"/>
      <c r="CI13540" s="850"/>
    </row>
    <row r="13541" spans="85:87" x14ac:dyDescent="0.25">
      <c r="CG13541" s="768"/>
      <c r="CH13541" s="768"/>
      <c r="CI13541" s="850"/>
    </row>
    <row r="13542" spans="85:87" x14ac:dyDescent="0.25">
      <c r="CG13542" s="768"/>
      <c r="CH13542" s="768"/>
      <c r="CI13542" s="850"/>
    </row>
    <row r="13543" spans="85:87" x14ac:dyDescent="0.25">
      <c r="CG13543" s="768"/>
      <c r="CH13543" s="768"/>
      <c r="CI13543" s="850"/>
    </row>
    <row r="13544" spans="85:87" x14ac:dyDescent="0.25">
      <c r="CG13544" s="768"/>
      <c r="CH13544" s="768"/>
      <c r="CI13544" s="850"/>
    </row>
    <row r="13545" spans="85:87" x14ac:dyDescent="0.25">
      <c r="CG13545" s="768"/>
      <c r="CH13545" s="768"/>
      <c r="CI13545" s="850"/>
    </row>
    <row r="13546" spans="85:87" x14ac:dyDescent="0.25">
      <c r="CG13546" s="768"/>
      <c r="CH13546" s="768"/>
      <c r="CI13546" s="850"/>
    </row>
    <row r="13547" spans="85:87" x14ac:dyDescent="0.25">
      <c r="CG13547" s="768"/>
      <c r="CH13547" s="768"/>
      <c r="CI13547" s="850"/>
    </row>
    <row r="13548" spans="85:87" x14ac:dyDescent="0.25">
      <c r="CG13548" s="768"/>
      <c r="CH13548" s="768"/>
      <c r="CI13548" s="850"/>
    </row>
    <row r="13549" spans="85:87" x14ac:dyDescent="0.25">
      <c r="CG13549" s="768"/>
      <c r="CH13549" s="768"/>
      <c r="CI13549" s="850"/>
    </row>
    <row r="13550" spans="85:87" x14ac:dyDescent="0.25">
      <c r="CG13550" s="768"/>
      <c r="CH13550" s="768"/>
      <c r="CI13550" s="850"/>
    </row>
    <row r="13551" spans="85:87" x14ac:dyDescent="0.25">
      <c r="CG13551" s="768"/>
      <c r="CH13551" s="768"/>
      <c r="CI13551" s="850"/>
    </row>
    <row r="13552" spans="85:87" x14ac:dyDescent="0.25">
      <c r="CG13552" s="768"/>
      <c r="CH13552" s="768"/>
      <c r="CI13552" s="850"/>
    </row>
    <row r="13553" spans="85:87" x14ac:dyDescent="0.25">
      <c r="CG13553" s="768"/>
      <c r="CH13553" s="768"/>
      <c r="CI13553" s="850"/>
    </row>
    <row r="13554" spans="85:87" x14ac:dyDescent="0.25">
      <c r="CG13554" s="768"/>
      <c r="CH13554" s="768"/>
      <c r="CI13554" s="850"/>
    </row>
    <row r="13555" spans="85:87" x14ac:dyDescent="0.25">
      <c r="CG13555" s="768"/>
      <c r="CH13555" s="768"/>
      <c r="CI13555" s="850"/>
    </row>
    <row r="13556" spans="85:87" x14ac:dyDescent="0.25">
      <c r="CG13556" s="768"/>
      <c r="CH13556" s="768"/>
      <c r="CI13556" s="850"/>
    </row>
    <row r="13557" spans="85:87" x14ac:dyDescent="0.25">
      <c r="CG13557" s="768"/>
      <c r="CH13557" s="768"/>
      <c r="CI13557" s="850"/>
    </row>
    <row r="13558" spans="85:87" x14ac:dyDescent="0.25">
      <c r="CG13558" s="768"/>
      <c r="CH13558" s="768"/>
      <c r="CI13558" s="850"/>
    </row>
    <row r="13559" spans="85:87" x14ac:dyDescent="0.25">
      <c r="CG13559" s="768"/>
      <c r="CH13559" s="768"/>
      <c r="CI13559" s="850"/>
    </row>
    <row r="13560" spans="85:87" x14ac:dyDescent="0.25">
      <c r="CG13560" s="768"/>
      <c r="CH13560" s="768"/>
      <c r="CI13560" s="850"/>
    </row>
    <row r="13561" spans="85:87" x14ac:dyDescent="0.25">
      <c r="CG13561" s="768"/>
      <c r="CH13561" s="768"/>
      <c r="CI13561" s="850"/>
    </row>
    <row r="13562" spans="85:87" x14ac:dyDescent="0.25">
      <c r="CG13562" s="768"/>
      <c r="CH13562" s="768"/>
      <c r="CI13562" s="850"/>
    </row>
    <row r="13563" spans="85:87" x14ac:dyDescent="0.25">
      <c r="CG13563" s="768"/>
      <c r="CH13563" s="768"/>
      <c r="CI13563" s="850"/>
    </row>
    <row r="13564" spans="85:87" x14ac:dyDescent="0.25">
      <c r="CG13564" s="768"/>
      <c r="CH13564" s="768"/>
      <c r="CI13564" s="850"/>
    </row>
    <row r="13565" spans="85:87" x14ac:dyDescent="0.25">
      <c r="CG13565" s="768"/>
      <c r="CH13565" s="768"/>
      <c r="CI13565" s="850"/>
    </row>
    <row r="13566" spans="85:87" x14ac:dyDescent="0.25">
      <c r="CG13566" s="768"/>
      <c r="CH13566" s="768"/>
      <c r="CI13566" s="850"/>
    </row>
    <row r="13567" spans="85:87" x14ac:dyDescent="0.25">
      <c r="CG13567" s="768"/>
      <c r="CH13567" s="768"/>
      <c r="CI13567" s="850"/>
    </row>
    <row r="13568" spans="85:87" x14ac:dyDescent="0.25">
      <c r="CG13568" s="768"/>
      <c r="CH13568" s="768"/>
      <c r="CI13568" s="850"/>
    </row>
    <row r="13569" spans="85:87" x14ac:dyDescent="0.25">
      <c r="CG13569" s="768"/>
      <c r="CH13569" s="768"/>
      <c r="CI13569" s="850"/>
    </row>
    <row r="13570" spans="85:87" x14ac:dyDescent="0.25">
      <c r="CG13570" s="768"/>
      <c r="CH13570" s="768"/>
      <c r="CI13570" s="850"/>
    </row>
    <row r="13571" spans="85:87" x14ac:dyDescent="0.25">
      <c r="CG13571" s="768"/>
      <c r="CH13571" s="768"/>
      <c r="CI13571" s="850"/>
    </row>
    <row r="13572" spans="85:87" x14ac:dyDescent="0.25">
      <c r="CG13572" s="768"/>
      <c r="CH13572" s="768"/>
      <c r="CI13572" s="850"/>
    </row>
    <row r="13573" spans="85:87" x14ac:dyDescent="0.25">
      <c r="CG13573" s="768"/>
      <c r="CH13573" s="768"/>
      <c r="CI13573" s="850"/>
    </row>
    <row r="13574" spans="85:87" x14ac:dyDescent="0.25">
      <c r="CG13574" s="768"/>
      <c r="CH13574" s="768"/>
      <c r="CI13574" s="850"/>
    </row>
    <row r="13575" spans="85:87" x14ac:dyDescent="0.25">
      <c r="CG13575" s="768"/>
      <c r="CH13575" s="768"/>
      <c r="CI13575" s="850"/>
    </row>
    <row r="13576" spans="85:87" x14ac:dyDescent="0.25">
      <c r="CG13576" s="768"/>
      <c r="CH13576" s="768"/>
      <c r="CI13576" s="850"/>
    </row>
    <row r="13577" spans="85:87" x14ac:dyDescent="0.25">
      <c r="CG13577" s="768"/>
      <c r="CH13577" s="768"/>
      <c r="CI13577" s="850"/>
    </row>
    <row r="13578" spans="85:87" x14ac:dyDescent="0.25">
      <c r="CG13578" s="768"/>
      <c r="CH13578" s="768"/>
      <c r="CI13578" s="850"/>
    </row>
    <row r="13579" spans="85:87" x14ac:dyDescent="0.25">
      <c r="CG13579" s="768"/>
      <c r="CH13579" s="768"/>
      <c r="CI13579" s="850"/>
    </row>
    <row r="13580" spans="85:87" x14ac:dyDescent="0.25">
      <c r="CG13580" s="768"/>
      <c r="CH13580" s="768"/>
      <c r="CI13580" s="850"/>
    </row>
    <row r="13581" spans="85:87" x14ac:dyDescent="0.25">
      <c r="CG13581" s="768"/>
      <c r="CH13581" s="768"/>
      <c r="CI13581" s="850"/>
    </row>
    <row r="13582" spans="85:87" x14ac:dyDescent="0.25">
      <c r="CG13582" s="768"/>
      <c r="CH13582" s="768"/>
      <c r="CI13582" s="850"/>
    </row>
    <row r="13583" spans="85:87" x14ac:dyDescent="0.25">
      <c r="CG13583" s="768"/>
      <c r="CH13583" s="768"/>
      <c r="CI13583" s="850"/>
    </row>
    <row r="13584" spans="85:87" x14ac:dyDescent="0.25">
      <c r="CG13584" s="768"/>
      <c r="CH13584" s="768"/>
      <c r="CI13584" s="850"/>
    </row>
    <row r="13585" spans="85:87" x14ac:dyDescent="0.25">
      <c r="CG13585" s="768"/>
      <c r="CH13585" s="768"/>
      <c r="CI13585" s="850"/>
    </row>
    <row r="13586" spans="85:87" x14ac:dyDescent="0.25">
      <c r="CG13586" s="768"/>
      <c r="CH13586" s="768"/>
      <c r="CI13586" s="850"/>
    </row>
    <row r="13587" spans="85:87" x14ac:dyDescent="0.25">
      <c r="CG13587" s="768"/>
      <c r="CH13587" s="768"/>
      <c r="CI13587" s="850"/>
    </row>
    <row r="13588" spans="85:87" x14ac:dyDescent="0.25">
      <c r="CG13588" s="768"/>
      <c r="CH13588" s="768"/>
      <c r="CI13588" s="850"/>
    </row>
    <row r="13589" spans="85:87" x14ac:dyDescent="0.25">
      <c r="CG13589" s="768"/>
      <c r="CH13589" s="768"/>
      <c r="CI13589" s="850"/>
    </row>
    <row r="13590" spans="85:87" x14ac:dyDescent="0.25">
      <c r="CG13590" s="768"/>
      <c r="CH13590" s="768"/>
      <c r="CI13590" s="850"/>
    </row>
    <row r="13591" spans="85:87" x14ac:dyDescent="0.25">
      <c r="CG13591" s="768"/>
      <c r="CH13591" s="768"/>
      <c r="CI13591" s="850"/>
    </row>
    <row r="13592" spans="85:87" x14ac:dyDescent="0.25">
      <c r="CG13592" s="768"/>
      <c r="CH13592" s="768"/>
      <c r="CI13592" s="850"/>
    </row>
    <row r="13593" spans="85:87" x14ac:dyDescent="0.25">
      <c r="CG13593" s="768"/>
      <c r="CH13593" s="768"/>
      <c r="CI13593" s="850"/>
    </row>
    <row r="13594" spans="85:87" x14ac:dyDescent="0.25">
      <c r="CG13594" s="768"/>
      <c r="CH13594" s="768"/>
      <c r="CI13594" s="850"/>
    </row>
    <row r="13595" spans="85:87" x14ac:dyDescent="0.25">
      <c r="CG13595" s="768"/>
      <c r="CH13595" s="768"/>
      <c r="CI13595" s="850"/>
    </row>
    <row r="13596" spans="85:87" x14ac:dyDescent="0.25">
      <c r="CG13596" s="768"/>
      <c r="CH13596" s="768"/>
      <c r="CI13596" s="850"/>
    </row>
    <row r="13597" spans="85:87" x14ac:dyDescent="0.25">
      <c r="CG13597" s="768"/>
      <c r="CH13597" s="768"/>
      <c r="CI13597" s="850"/>
    </row>
    <row r="13598" spans="85:87" x14ac:dyDescent="0.25">
      <c r="CG13598" s="768"/>
      <c r="CH13598" s="768"/>
      <c r="CI13598" s="850"/>
    </row>
    <row r="13599" spans="85:87" x14ac:dyDescent="0.25">
      <c r="CG13599" s="768"/>
      <c r="CH13599" s="768"/>
      <c r="CI13599" s="850"/>
    </row>
    <row r="13600" spans="85:87" x14ac:dyDescent="0.25">
      <c r="CG13600" s="768"/>
      <c r="CH13600" s="768"/>
      <c r="CI13600" s="850"/>
    </row>
    <row r="13601" spans="85:87" x14ac:dyDescent="0.25">
      <c r="CG13601" s="768"/>
      <c r="CH13601" s="768"/>
      <c r="CI13601" s="850"/>
    </row>
    <row r="13602" spans="85:87" x14ac:dyDescent="0.25">
      <c r="CG13602" s="768"/>
      <c r="CH13602" s="768"/>
      <c r="CI13602" s="850"/>
    </row>
    <row r="13603" spans="85:87" x14ac:dyDescent="0.25">
      <c r="CG13603" s="768"/>
      <c r="CH13603" s="768"/>
      <c r="CI13603" s="850"/>
    </row>
    <row r="13604" spans="85:87" x14ac:dyDescent="0.25">
      <c r="CG13604" s="768"/>
      <c r="CH13604" s="768"/>
      <c r="CI13604" s="850"/>
    </row>
    <row r="13605" spans="85:87" x14ac:dyDescent="0.25">
      <c r="CG13605" s="768"/>
      <c r="CH13605" s="768"/>
      <c r="CI13605" s="850"/>
    </row>
    <row r="13606" spans="85:87" x14ac:dyDescent="0.25">
      <c r="CG13606" s="768"/>
      <c r="CH13606" s="768"/>
      <c r="CI13606" s="850"/>
    </row>
    <row r="13607" spans="85:87" x14ac:dyDescent="0.25">
      <c r="CG13607" s="768"/>
      <c r="CH13607" s="768"/>
      <c r="CI13607" s="850"/>
    </row>
    <row r="13608" spans="85:87" x14ac:dyDescent="0.25">
      <c r="CG13608" s="768"/>
      <c r="CH13608" s="768"/>
      <c r="CI13608" s="850"/>
    </row>
    <row r="13609" spans="85:87" x14ac:dyDescent="0.25">
      <c r="CG13609" s="768"/>
      <c r="CH13609" s="768"/>
      <c r="CI13609" s="850"/>
    </row>
    <row r="13610" spans="85:87" x14ac:dyDescent="0.25">
      <c r="CG13610" s="768"/>
      <c r="CH13610" s="768"/>
      <c r="CI13610" s="850"/>
    </row>
    <row r="13611" spans="85:87" x14ac:dyDescent="0.25">
      <c r="CG13611" s="768"/>
      <c r="CH13611" s="768"/>
      <c r="CI13611" s="850"/>
    </row>
    <row r="13612" spans="85:87" x14ac:dyDescent="0.25">
      <c r="CG13612" s="768"/>
      <c r="CH13612" s="768"/>
      <c r="CI13612" s="850"/>
    </row>
    <row r="13613" spans="85:87" x14ac:dyDescent="0.25">
      <c r="CG13613" s="768"/>
      <c r="CH13613" s="768"/>
      <c r="CI13613" s="850"/>
    </row>
    <row r="13614" spans="85:87" x14ac:dyDescent="0.25">
      <c r="CG13614" s="768"/>
      <c r="CH13614" s="768"/>
      <c r="CI13614" s="850"/>
    </row>
    <row r="13615" spans="85:87" x14ac:dyDescent="0.25">
      <c r="CG13615" s="768"/>
      <c r="CH13615" s="768"/>
      <c r="CI13615" s="850"/>
    </row>
    <row r="13616" spans="85:87" x14ac:dyDescent="0.25">
      <c r="CG13616" s="768"/>
      <c r="CH13616" s="768"/>
      <c r="CI13616" s="850"/>
    </row>
    <row r="13617" spans="85:87" x14ac:dyDescent="0.25">
      <c r="CG13617" s="768"/>
      <c r="CH13617" s="768"/>
      <c r="CI13617" s="850"/>
    </row>
    <row r="13618" spans="85:87" x14ac:dyDescent="0.25">
      <c r="CG13618" s="768"/>
      <c r="CH13618" s="768"/>
      <c r="CI13618" s="850"/>
    </row>
    <row r="13619" spans="85:87" x14ac:dyDescent="0.25">
      <c r="CG13619" s="768"/>
      <c r="CH13619" s="768"/>
      <c r="CI13619" s="850"/>
    </row>
    <row r="13620" spans="85:87" x14ac:dyDescent="0.25">
      <c r="CG13620" s="768"/>
      <c r="CH13620" s="768"/>
      <c r="CI13620" s="850"/>
    </row>
    <row r="13621" spans="85:87" x14ac:dyDescent="0.25">
      <c r="CG13621" s="768"/>
      <c r="CH13621" s="768"/>
      <c r="CI13621" s="850"/>
    </row>
    <row r="13622" spans="85:87" x14ac:dyDescent="0.25">
      <c r="CG13622" s="768"/>
      <c r="CH13622" s="768"/>
      <c r="CI13622" s="850"/>
    </row>
    <row r="13623" spans="85:87" x14ac:dyDescent="0.25">
      <c r="CG13623" s="768"/>
      <c r="CH13623" s="768"/>
      <c r="CI13623" s="850"/>
    </row>
    <row r="13624" spans="85:87" x14ac:dyDescent="0.25">
      <c r="CG13624" s="768"/>
      <c r="CH13624" s="768"/>
      <c r="CI13624" s="850"/>
    </row>
    <row r="13625" spans="85:87" x14ac:dyDescent="0.25">
      <c r="CG13625" s="768"/>
      <c r="CH13625" s="768"/>
      <c r="CI13625" s="850"/>
    </row>
    <row r="13626" spans="85:87" x14ac:dyDescent="0.25">
      <c r="CG13626" s="768"/>
      <c r="CH13626" s="768"/>
      <c r="CI13626" s="850"/>
    </row>
    <row r="13627" spans="85:87" x14ac:dyDescent="0.25">
      <c r="CG13627" s="768"/>
      <c r="CH13627" s="768"/>
      <c r="CI13627" s="850"/>
    </row>
    <row r="13628" spans="85:87" x14ac:dyDescent="0.25">
      <c r="CG13628" s="768"/>
      <c r="CH13628" s="768"/>
      <c r="CI13628" s="850"/>
    </row>
    <row r="13629" spans="85:87" x14ac:dyDescent="0.25">
      <c r="CG13629" s="768"/>
      <c r="CH13629" s="768"/>
      <c r="CI13629" s="850"/>
    </row>
    <row r="13630" spans="85:87" x14ac:dyDescent="0.25">
      <c r="CG13630" s="768"/>
      <c r="CH13630" s="768"/>
      <c r="CI13630" s="850"/>
    </row>
    <row r="13631" spans="85:87" x14ac:dyDescent="0.25">
      <c r="CG13631" s="768"/>
      <c r="CH13631" s="768"/>
      <c r="CI13631" s="850"/>
    </row>
    <row r="13632" spans="85:87" x14ac:dyDescent="0.25">
      <c r="CG13632" s="768"/>
      <c r="CH13632" s="768"/>
      <c r="CI13632" s="850"/>
    </row>
    <row r="13633" spans="85:87" x14ac:dyDescent="0.25">
      <c r="CG13633" s="768"/>
      <c r="CH13633" s="768"/>
      <c r="CI13633" s="850"/>
    </row>
    <row r="13634" spans="85:87" x14ac:dyDescent="0.25">
      <c r="CG13634" s="768"/>
      <c r="CH13634" s="768"/>
      <c r="CI13634" s="850"/>
    </row>
    <row r="13635" spans="85:87" x14ac:dyDescent="0.25">
      <c r="CG13635" s="768"/>
      <c r="CH13635" s="768"/>
      <c r="CI13635" s="850"/>
    </row>
    <row r="13636" spans="85:87" x14ac:dyDescent="0.25">
      <c r="CG13636" s="768"/>
      <c r="CH13636" s="768"/>
      <c r="CI13636" s="850"/>
    </row>
    <row r="13637" spans="85:87" x14ac:dyDescent="0.25">
      <c r="CG13637" s="768"/>
      <c r="CH13637" s="768"/>
      <c r="CI13637" s="850"/>
    </row>
    <row r="13638" spans="85:87" x14ac:dyDescent="0.25">
      <c r="CG13638" s="768"/>
      <c r="CH13638" s="768"/>
      <c r="CI13638" s="850"/>
    </row>
    <row r="13639" spans="85:87" x14ac:dyDescent="0.25">
      <c r="CG13639" s="768"/>
      <c r="CH13639" s="768"/>
      <c r="CI13639" s="850"/>
    </row>
    <row r="13640" spans="85:87" x14ac:dyDescent="0.25">
      <c r="CG13640" s="768"/>
      <c r="CH13640" s="768"/>
      <c r="CI13640" s="850"/>
    </row>
    <row r="13641" spans="85:87" x14ac:dyDescent="0.25">
      <c r="CG13641" s="768"/>
      <c r="CH13641" s="768"/>
      <c r="CI13641" s="850"/>
    </row>
    <row r="13642" spans="85:87" x14ac:dyDescent="0.25">
      <c r="CG13642" s="768"/>
      <c r="CH13642" s="768"/>
      <c r="CI13642" s="850"/>
    </row>
    <row r="13643" spans="85:87" x14ac:dyDescent="0.25">
      <c r="CG13643" s="768"/>
      <c r="CH13643" s="768"/>
      <c r="CI13643" s="850"/>
    </row>
    <row r="13644" spans="85:87" x14ac:dyDescent="0.25">
      <c r="CG13644" s="768"/>
      <c r="CH13644" s="768"/>
      <c r="CI13644" s="850"/>
    </row>
    <row r="13645" spans="85:87" x14ac:dyDescent="0.25">
      <c r="CG13645" s="768"/>
      <c r="CH13645" s="768"/>
      <c r="CI13645" s="850"/>
    </row>
    <row r="13646" spans="85:87" x14ac:dyDescent="0.25">
      <c r="CG13646" s="768"/>
      <c r="CH13646" s="768"/>
      <c r="CI13646" s="850"/>
    </row>
    <row r="13647" spans="85:87" x14ac:dyDescent="0.25">
      <c r="CG13647" s="768"/>
      <c r="CH13647" s="768"/>
      <c r="CI13647" s="850"/>
    </row>
    <row r="13648" spans="85:87" x14ac:dyDescent="0.25">
      <c r="CG13648" s="768"/>
      <c r="CH13648" s="768"/>
      <c r="CI13648" s="850"/>
    </row>
    <row r="13649" spans="85:87" x14ac:dyDescent="0.25">
      <c r="CG13649" s="768"/>
      <c r="CH13649" s="768"/>
      <c r="CI13649" s="850"/>
    </row>
    <row r="13650" spans="85:87" x14ac:dyDescent="0.25">
      <c r="CG13650" s="768"/>
      <c r="CH13650" s="768"/>
      <c r="CI13650" s="850"/>
    </row>
    <row r="13651" spans="85:87" x14ac:dyDescent="0.25">
      <c r="CG13651" s="768"/>
      <c r="CH13651" s="768"/>
      <c r="CI13651" s="850"/>
    </row>
    <row r="13652" spans="85:87" x14ac:dyDescent="0.25">
      <c r="CG13652" s="768"/>
      <c r="CH13652" s="768"/>
      <c r="CI13652" s="850"/>
    </row>
    <row r="13653" spans="85:87" x14ac:dyDescent="0.25">
      <c r="CG13653" s="768"/>
      <c r="CH13653" s="768"/>
      <c r="CI13653" s="850"/>
    </row>
    <row r="13654" spans="85:87" x14ac:dyDescent="0.25">
      <c r="CG13654" s="768"/>
      <c r="CH13654" s="768"/>
      <c r="CI13654" s="850"/>
    </row>
    <row r="13655" spans="85:87" x14ac:dyDescent="0.25">
      <c r="CG13655" s="768"/>
      <c r="CH13655" s="768"/>
      <c r="CI13655" s="850"/>
    </row>
    <row r="13656" spans="85:87" x14ac:dyDescent="0.25">
      <c r="CG13656" s="768"/>
      <c r="CH13656" s="768"/>
      <c r="CI13656" s="850"/>
    </row>
    <row r="13657" spans="85:87" x14ac:dyDescent="0.25">
      <c r="CG13657" s="768"/>
      <c r="CH13657" s="768"/>
      <c r="CI13657" s="850"/>
    </row>
    <row r="13658" spans="85:87" x14ac:dyDescent="0.25">
      <c r="CG13658" s="768"/>
      <c r="CH13658" s="768"/>
      <c r="CI13658" s="850"/>
    </row>
    <row r="13659" spans="85:87" x14ac:dyDescent="0.25">
      <c r="CG13659" s="768"/>
      <c r="CH13659" s="768"/>
      <c r="CI13659" s="850"/>
    </row>
    <row r="13660" spans="85:87" x14ac:dyDescent="0.25">
      <c r="CG13660" s="768"/>
      <c r="CH13660" s="768"/>
      <c r="CI13660" s="850"/>
    </row>
    <row r="13661" spans="85:87" x14ac:dyDescent="0.25">
      <c r="CG13661" s="768"/>
      <c r="CH13661" s="768"/>
      <c r="CI13661" s="850"/>
    </row>
    <row r="13662" spans="85:87" x14ac:dyDescent="0.25">
      <c r="CG13662" s="768"/>
      <c r="CH13662" s="768"/>
      <c r="CI13662" s="850"/>
    </row>
    <row r="13663" spans="85:87" x14ac:dyDescent="0.25">
      <c r="CG13663" s="768"/>
      <c r="CH13663" s="768"/>
      <c r="CI13663" s="850"/>
    </row>
    <row r="13664" spans="85:87" x14ac:dyDescent="0.25">
      <c r="CG13664" s="768"/>
      <c r="CH13664" s="768"/>
      <c r="CI13664" s="850"/>
    </row>
    <row r="13665" spans="85:87" x14ac:dyDescent="0.25">
      <c r="CG13665" s="768"/>
      <c r="CH13665" s="768"/>
      <c r="CI13665" s="850"/>
    </row>
    <row r="13666" spans="85:87" x14ac:dyDescent="0.25">
      <c r="CG13666" s="768"/>
      <c r="CH13666" s="768"/>
      <c r="CI13666" s="850"/>
    </row>
    <row r="13667" spans="85:87" x14ac:dyDescent="0.25">
      <c r="CG13667" s="768"/>
      <c r="CH13667" s="768"/>
      <c r="CI13667" s="850"/>
    </row>
    <row r="13668" spans="85:87" x14ac:dyDescent="0.25">
      <c r="CG13668" s="768"/>
      <c r="CH13668" s="768"/>
      <c r="CI13668" s="850"/>
    </row>
    <row r="13669" spans="85:87" x14ac:dyDescent="0.25">
      <c r="CG13669" s="768"/>
      <c r="CH13669" s="768"/>
      <c r="CI13669" s="850"/>
    </row>
    <row r="13670" spans="85:87" x14ac:dyDescent="0.25">
      <c r="CG13670" s="768"/>
      <c r="CH13670" s="768"/>
      <c r="CI13670" s="850"/>
    </row>
    <row r="13671" spans="85:87" x14ac:dyDescent="0.25">
      <c r="CG13671" s="768"/>
      <c r="CH13671" s="768"/>
      <c r="CI13671" s="850"/>
    </row>
    <row r="13672" spans="85:87" x14ac:dyDescent="0.25">
      <c r="CG13672" s="768"/>
      <c r="CH13672" s="768"/>
      <c r="CI13672" s="850"/>
    </row>
    <row r="13673" spans="85:87" x14ac:dyDescent="0.25">
      <c r="CG13673" s="768"/>
      <c r="CH13673" s="768"/>
      <c r="CI13673" s="850"/>
    </row>
    <row r="13674" spans="85:87" x14ac:dyDescent="0.25">
      <c r="CG13674" s="768"/>
      <c r="CH13674" s="768"/>
      <c r="CI13674" s="850"/>
    </row>
    <row r="13675" spans="85:87" x14ac:dyDescent="0.25">
      <c r="CG13675" s="768"/>
      <c r="CH13675" s="768"/>
      <c r="CI13675" s="850"/>
    </row>
    <row r="13676" spans="85:87" x14ac:dyDescent="0.25">
      <c r="CG13676" s="768"/>
      <c r="CH13676" s="768"/>
      <c r="CI13676" s="850"/>
    </row>
    <row r="13677" spans="85:87" x14ac:dyDescent="0.25">
      <c r="CG13677" s="768"/>
      <c r="CH13677" s="768"/>
      <c r="CI13677" s="850"/>
    </row>
    <row r="13678" spans="85:87" x14ac:dyDescent="0.25">
      <c r="CG13678" s="768"/>
      <c r="CH13678" s="768"/>
      <c r="CI13678" s="850"/>
    </row>
    <row r="13679" spans="85:87" x14ac:dyDescent="0.25">
      <c r="CG13679" s="768"/>
      <c r="CH13679" s="768"/>
      <c r="CI13679" s="850"/>
    </row>
    <row r="13680" spans="85:87" x14ac:dyDescent="0.25">
      <c r="CG13680" s="768"/>
      <c r="CH13680" s="768"/>
      <c r="CI13680" s="850"/>
    </row>
    <row r="13681" spans="85:87" x14ac:dyDescent="0.25">
      <c r="CG13681" s="768"/>
      <c r="CH13681" s="768"/>
      <c r="CI13681" s="850"/>
    </row>
    <row r="13682" spans="85:87" x14ac:dyDescent="0.25">
      <c r="CG13682" s="768"/>
      <c r="CH13682" s="768"/>
      <c r="CI13682" s="850"/>
    </row>
    <row r="13683" spans="85:87" x14ac:dyDescent="0.25">
      <c r="CG13683" s="768"/>
      <c r="CH13683" s="768"/>
      <c r="CI13683" s="850"/>
    </row>
    <row r="13684" spans="85:87" x14ac:dyDescent="0.25">
      <c r="CG13684" s="768"/>
      <c r="CH13684" s="768"/>
      <c r="CI13684" s="850"/>
    </row>
    <row r="13685" spans="85:87" x14ac:dyDescent="0.25">
      <c r="CG13685" s="768"/>
      <c r="CH13685" s="768"/>
      <c r="CI13685" s="850"/>
    </row>
    <row r="13686" spans="85:87" x14ac:dyDescent="0.25">
      <c r="CG13686" s="768"/>
      <c r="CH13686" s="768"/>
      <c r="CI13686" s="850"/>
    </row>
    <row r="13687" spans="85:87" x14ac:dyDescent="0.25">
      <c r="CG13687" s="768"/>
      <c r="CH13687" s="768"/>
      <c r="CI13687" s="850"/>
    </row>
    <row r="13688" spans="85:87" x14ac:dyDescent="0.25">
      <c r="CG13688" s="768"/>
      <c r="CH13688" s="768"/>
      <c r="CI13688" s="850"/>
    </row>
    <row r="13689" spans="85:87" x14ac:dyDescent="0.25">
      <c r="CG13689" s="768"/>
      <c r="CH13689" s="768"/>
      <c r="CI13689" s="850"/>
    </row>
    <row r="13690" spans="85:87" x14ac:dyDescent="0.25">
      <c r="CG13690" s="768"/>
      <c r="CH13690" s="768"/>
      <c r="CI13690" s="850"/>
    </row>
    <row r="13691" spans="85:87" x14ac:dyDescent="0.25">
      <c r="CG13691" s="768"/>
      <c r="CH13691" s="768"/>
      <c r="CI13691" s="850"/>
    </row>
    <row r="13692" spans="85:87" x14ac:dyDescent="0.25">
      <c r="CG13692" s="768"/>
      <c r="CH13692" s="768"/>
      <c r="CI13692" s="850"/>
    </row>
    <row r="13693" spans="85:87" x14ac:dyDescent="0.25">
      <c r="CG13693" s="768"/>
      <c r="CH13693" s="768"/>
      <c r="CI13693" s="850"/>
    </row>
    <row r="13694" spans="85:87" x14ac:dyDescent="0.25">
      <c r="CG13694" s="768"/>
      <c r="CH13694" s="768"/>
      <c r="CI13694" s="850"/>
    </row>
    <row r="13695" spans="85:87" x14ac:dyDescent="0.25">
      <c r="CG13695" s="768"/>
      <c r="CH13695" s="768"/>
      <c r="CI13695" s="850"/>
    </row>
    <row r="13696" spans="85:87" x14ac:dyDescent="0.25">
      <c r="CG13696" s="768"/>
      <c r="CH13696" s="768"/>
      <c r="CI13696" s="850"/>
    </row>
    <row r="13697" spans="85:87" x14ac:dyDescent="0.25">
      <c r="CG13697" s="768"/>
      <c r="CH13697" s="768"/>
      <c r="CI13697" s="850"/>
    </row>
    <row r="13698" spans="85:87" x14ac:dyDescent="0.25">
      <c r="CG13698" s="768"/>
      <c r="CH13698" s="768"/>
      <c r="CI13698" s="850"/>
    </row>
    <row r="13699" spans="85:87" x14ac:dyDescent="0.25">
      <c r="CG13699" s="768"/>
      <c r="CH13699" s="768"/>
      <c r="CI13699" s="850"/>
    </row>
    <row r="13700" spans="85:87" x14ac:dyDescent="0.25">
      <c r="CG13700" s="768"/>
      <c r="CH13700" s="768"/>
      <c r="CI13700" s="850"/>
    </row>
    <row r="13701" spans="85:87" x14ac:dyDescent="0.25">
      <c r="CG13701" s="768"/>
      <c r="CH13701" s="768"/>
      <c r="CI13701" s="850"/>
    </row>
    <row r="13702" spans="85:87" x14ac:dyDescent="0.25">
      <c r="CG13702" s="768"/>
      <c r="CH13702" s="768"/>
      <c r="CI13702" s="850"/>
    </row>
    <row r="13703" spans="85:87" x14ac:dyDescent="0.25">
      <c r="CG13703" s="768"/>
      <c r="CH13703" s="768"/>
      <c r="CI13703" s="850"/>
    </row>
    <row r="13704" spans="85:87" x14ac:dyDescent="0.25">
      <c r="CG13704" s="768"/>
      <c r="CH13704" s="768"/>
      <c r="CI13704" s="850"/>
    </row>
    <row r="13705" spans="85:87" x14ac:dyDescent="0.25">
      <c r="CG13705" s="768"/>
      <c r="CH13705" s="768"/>
      <c r="CI13705" s="850"/>
    </row>
    <row r="13706" spans="85:87" x14ac:dyDescent="0.25">
      <c r="CG13706" s="768"/>
      <c r="CH13706" s="768"/>
      <c r="CI13706" s="850"/>
    </row>
    <row r="13707" spans="85:87" x14ac:dyDescent="0.25">
      <c r="CG13707" s="768"/>
      <c r="CH13707" s="768"/>
      <c r="CI13707" s="850"/>
    </row>
    <row r="13708" spans="85:87" x14ac:dyDescent="0.25">
      <c r="CG13708" s="768"/>
      <c r="CH13708" s="768"/>
      <c r="CI13708" s="850"/>
    </row>
    <row r="13709" spans="85:87" x14ac:dyDescent="0.25">
      <c r="CG13709" s="768"/>
      <c r="CH13709" s="768"/>
      <c r="CI13709" s="850"/>
    </row>
    <row r="13710" spans="85:87" x14ac:dyDescent="0.25">
      <c r="CG13710" s="768"/>
      <c r="CH13710" s="768"/>
      <c r="CI13710" s="850"/>
    </row>
    <row r="13711" spans="85:87" x14ac:dyDescent="0.25">
      <c r="CG13711" s="768"/>
      <c r="CH13711" s="768"/>
      <c r="CI13711" s="850"/>
    </row>
    <row r="13712" spans="85:87" x14ac:dyDescent="0.25">
      <c r="CG13712" s="768"/>
      <c r="CH13712" s="768"/>
      <c r="CI13712" s="850"/>
    </row>
    <row r="13713" spans="85:87" x14ac:dyDescent="0.25">
      <c r="CG13713" s="768"/>
      <c r="CH13713" s="768"/>
      <c r="CI13713" s="850"/>
    </row>
    <row r="13714" spans="85:87" x14ac:dyDescent="0.25">
      <c r="CG13714" s="768"/>
      <c r="CH13714" s="768"/>
      <c r="CI13714" s="850"/>
    </row>
    <row r="13715" spans="85:87" x14ac:dyDescent="0.25">
      <c r="CG13715" s="768"/>
      <c r="CH13715" s="768"/>
      <c r="CI13715" s="850"/>
    </row>
    <row r="13716" spans="85:87" x14ac:dyDescent="0.25">
      <c r="CG13716" s="768"/>
      <c r="CH13716" s="768"/>
      <c r="CI13716" s="850"/>
    </row>
    <row r="13717" spans="85:87" x14ac:dyDescent="0.25">
      <c r="CG13717" s="768"/>
      <c r="CH13717" s="768"/>
      <c r="CI13717" s="850"/>
    </row>
    <row r="13718" spans="85:87" x14ac:dyDescent="0.25">
      <c r="CG13718" s="768"/>
      <c r="CH13718" s="768"/>
      <c r="CI13718" s="850"/>
    </row>
    <row r="13719" spans="85:87" x14ac:dyDescent="0.25">
      <c r="CG13719" s="768"/>
      <c r="CH13719" s="768"/>
      <c r="CI13719" s="850"/>
    </row>
    <row r="13720" spans="85:87" x14ac:dyDescent="0.25">
      <c r="CG13720" s="768"/>
      <c r="CH13720" s="768"/>
      <c r="CI13720" s="850"/>
    </row>
    <row r="13721" spans="85:87" x14ac:dyDescent="0.25">
      <c r="CG13721" s="768"/>
      <c r="CH13721" s="768"/>
      <c r="CI13721" s="850"/>
    </row>
    <row r="13722" spans="85:87" x14ac:dyDescent="0.25">
      <c r="CG13722" s="768"/>
      <c r="CH13722" s="768"/>
      <c r="CI13722" s="850"/>
    </row>
    <row r="13723" spans="85:87" x14ac:dyDescent="0.25">
      <c r="CG13723" s="768"/>
      <c r="CH13723" s="768"/>
      <c r="CI13723" s="850"/>
    </row>
    <row r="13724" spans="85:87" x14ac:dyDescent="0.25">
      <c r="CG13724" s="768"/>
      <c r="CH13724" s="768"/>
      <c r="CI13724" s="850"/>
    </row>
    <row r="13725" spans="85:87" x14ac:dyDescent="0.25">
      <c r="CG13725" s="768"/>
      <c r="CH13725" s="768"/>
      <c r="CI13725" s="850"/>
    </row>
    <row r="13726" spans="85:87" x14ac:dyDescent="0.25">
      <c r="CG13726" s="768"/>
      <c r="CH13726" s="768"/>
      <c r="CI13726" s="850"/>
    </row>
    <row r="13727" spans="85:87" x14ac:dyDescent="0.25">
      <c r="CG13727" s="768"/>
      <c r="CH13727" s="768"/>
      <c r="CI13727" s="850"/>
    </row>
    <row r="13728" spans="85:87" x14ac:dyDescent="0.25">
      <c r="CG13728" s="768"/>
      <c r="CH13728" s="768"/>
      <c r="CI13728" s="850"/>
    </row>
    <row r="13729" spans="85:87" x14ac:dyDescent="0.25">
      <c r="CG13729" s="768"/>
      <c r="CH13729" s="768"/>
      <c r="CI13729" s="850"/>
    </row>
    <row r="13730" spans="85:87" x14ac:dyDescent="0.25">
      <c r="CG13730" s="768"/>
      <c r="CH13730" s="768"/>
      <c r="CI13730" s="850"/>
    </row>
    <row r="13731" spans="85:87" x14ac:dyDescent="0.25">
      <c r="CG13731" s="768"/>
      <c r="CH13731" s="768"/>
      <c r="CI13731" s="850"/>
    </row>
    <row r="13732" spans="85:87" x14ac:dyDescent="0.25">
      <c r="CG13732" s="768"/>
      <c r="CH13732" s="768"/>
      <c r="CI13732" s="850"/>
    </row>
    <row r="13733" spans="85:87" x14ac:dyDescent="0.25">
      <c r="CG13733" s="768"/>
      <c r="CH13733" s="768"/>
      <c r="CI13733" s="850"/>
    </row>
    <row r="13734" spans="85:87" x14ac:dyDescent="0.25">
      <c r="CG13734" s="768"/>
      <c r="CH13734" s="768"/>
      <c r="CI13734" s="850"/>
    </row>
    <row r="13735" spans="85:87" x14ac:dyDescent="0.25">
      <c r="CG13735" s="768"/>
      <c r="CH13735" s="768"/>
      <c r="CI13735" s="850"/>
    </row>
    <row r="13736" spans="85:87" x14ac:dyDescent="0.25">
      <c r="CG13736" s="768"/>
      <c r="CH13736" s="768"/>
      <c r="CI13736" s="850"/>
    </row>
    <row r="13737" spans="85:87" x14ac:dyDescent="0.25">
      <c r="CG13737" s="768"/>
      <c r="CH13737" s="768"/>
      <c r="CI13737" s="850"/>
    </row>
    <row r="13738" spans="85:87" x14ac:dyDescent="0.25">
      <c r="CG13738" s="768"/>
      <c r="CH13738" s="768"/>
      <c r="CI13738" s="850"/>
    </row>
    <row r="13739" spans="85:87" x14ac:dyDescent="0.25">
      <c r="CG13739" s="768"/>
      <c r="CH13739" s="768"/>
      <c r="CI13739" s="850"/>
    </row>
    <row r="13740" spans="85:87" x14ac:dyDescent="0.25">
      <c r="CG13740" s="768"/>
      <c r="CH13740" s="768"/>
      <c r="CI13740" s="850"/>
    </row>
    <row r="13741" spans="85:87" x14ac:dyDescent="0.25">
      <c r="CG13741" s="768"/>
      <c r="CH13741" s="768"/>
      <c r="CI13741" s="850"/>
    </row>
    <row r="13742" spans="85:87" x14ac:dyDescent="0.25">
      <c r="CG13742" s="768"/>
      <c r="CH13742" s="768"/>
      <c r="CI13742" s="850"/>
    </row>
    <row r="13743" spans="85:87" x14ac:dyDescent="0.25">
      <c r="CG13743" s="768"/>
      <c r="CH13743" s="768"/>
      <c r="CI13743" s="850"/>
    </row>
    <row r="13744" spans="85:87" x14ac:dyDescent="0.25">
      <c r="CG13744" s="768"/>
      <c r="CH13744" s="768"/>
      <c r="CI13744" s="850"/>
    </row>
    <row r="13745" spans="85:87" x14ac:dyDescent="0.25">
      <c r="CG13745" s="768"/>
      <c r="CH13745" s="768"/>
      <c r="CI13745" s="850"/>
    </row>
    <row r="13746" spans="85:87" x14ac:dyDescent="0.25">
      <c r="CG13746" s="768"/>
      <c r="CH13746" s="768"/>
      <c r="CI13746" s="850"/>
    </row>
    <row r="13747" spans="85:87" x14ac:dyDescent="0.25">
      <c r="CG13747" s="768"/>
      <c r="CH13747" s="768"/>
      <c r="CI13747" s="850"/>
    </row>
    <row r="13748" spans="85:87" x14ac:dyDescent="0.25">
      <c r="CG13748" s="768"/>
      <c r="CH13748" s="768"/>
      <c r="CI13748" s="850"/>
    </row>
    <row r="13749" spans="85:87" x14ac:dyDescent="0.25">
      <c r="CG13749" s="768"/>
      <c r="CH13749" s="768"/>
      <c r="CI13749" s="850"/>
    </row>
    <row r="13750" spans="85:87" x14ac:dyDescent="0.25">
      <c r="CG13750" s="768"/>
      <c r="CH13750" s="768"/>
      <c r="CI13750" s="850"/>
    </row>
    <row r="13751" spans="85:87" x14ac:dyDescent="0.25">
      <c r="CG13751" s="768"/>
      <c r="CH13751" s="768"/>
      <c r="CI13751" s="850"/>
    </row>
    <row r="13752" spans="85:87" x14ac:dyDescent="0.25">
      <c r="CG13752" s="768"/>
      <c r="CH13752" s="768"/>
      <c r="CI13752" s="850"/>
    </row>
    <row r="13753" spans="85:87" x14ac:dyDescent="0.25">
      <c r="CG13753" s="768"/>
      <c r="CH13753" s="768"/>
      <c r="CI13753" s="850"/>
    </row>
    <row r="13754" spans="85:87" x14ac:dyDescent="0.25">
      <c r="CG13754" s="768"/>
      <c r="CH13754" s="768"/>
      <c r="CI13754" s="850"/>
    </row>
    <row r="13755" spans="85:87" x14ac:dyDescent="0.25">
      <c r="CG13755" s="768"/>
      <c r="CH13755" s="768"/>
      <c r="CI13755" s="850"/>
    </row>
    <row r="13756" spans="85:87" x14ac:dyDescent="0.25">
      <c r="CG13756" s="768"/>
      <c r="CH13756" s="768"/>
      <c r="CI13756" s="850"/>
    </row>
    <row r="13757" spans="85:87" x14ac:dyDescent="0.25">
      <c r="CG13757" s="768"/>
      <c r="CH13757" s="768"/>
      <c r="CI13757" s="850"/>
    </row>
    <row r="13758" spans="85:87" x14ac:dyDescent="0.25">
      <c r="CG13758" s="768"/>
      <c r="CH13758" s="768"/>
      <c r="CI13758" s="850"/>
    </row>
    <row r="13759" spans="85:87" x14ac:dyDescent="0.25">
      <c r="CG13759" s="768"/>
      <c r="CH13759" s="768"/>
      <c r="CI13759" s="850"/>
    </row>
    <row r="13760" spans="85:87" x14ac:dyDescent="0.25">
      <c r="CG13760" s="768"/>
      <c r="CH13760" s="768"/>
      <c r="CI13760" s="850"/>
    </row>
    <row r="13761" spans="85:87" x14ac:dyDescent="0.25">
      <c r="CG13761" s="768"/>
      <c r="CH13761" s="768"/>
      <c r="CI13761" s="850"/>
    </row>
    <row r="13762" spans="85:87" x14ac:dyDescent="0.25">
      <c r="CG13762" s="768"/>
      <c r="CH13762" s="768"/>
      <c r="CI13762" s="850"/>
    </row>
    <row r="13763" spans="85:87" x14ac:dyDescent="0.25">
      <c r="CG13763" s="768"/>
      <c r="CH13763" s="768"/>
      <c r="CI13763" s="850"/>
    </row>
    <row r="13764" spans="85:87" x14ac:dyDescent="0.25">
      <c r="CG13764" s="768"/>
      <c r="CH13764" s="768"/>
      <c r="CI13764" s="850"/>
    </row>
    <row r="13765" spans="85:87" x14ac:dyDescent="0.25">
      <c r="CG13765" s="768"/>
      <c r="CH13765" s="768"/>
      <c r="CI13765" s="850"/>
    </row>
    <row r="13766" spans="85:87" x14ac:dyDescent="0.25">
      <c r="CG13766" s="768"/>
      <c r="CH13766" s="768"/>
      <c r="CI13766" s="850"/>
    </row>
    <row r="13767" spans="85:87" x14ac:dyDescent="0.25">
      <c r="CG13767" s="768"/>
      <c r="CH13767" s="768"/>
      <c r="CI13767" s="850"/>
    </row>
    <row r="13768" spans="85:87" x14ac:dyDescent="0.25">
      <c r="CG13768" s="768"/>
      <c r="CH13768" s="768"/>
      <c r="CI13768" s="850"/>
    </row>
    <row r="13769" spans="85:87" x14ac:dyDescent="0.25">
      <c r="CG13769" s="768"/>
      <c r="CH13769" s="768"/>
      <c r="CI13769" s="850"/>
    </row>
    <row r="13770" spans="85:87" x14ac:dyDescent="0.25">
      <c r="CG13770" s="768"/>
      <c r="CH13770" s="768"/>
      <c r="CI13770" s="850"/>
    </row>
    <row r="13771" spans="85:87" x14ac:dyDescent="0.25">
      <c r="CG13771" s="768"/>
      <c r="CH13771" s="768"/>
      <c r="CI13771" s="850"/>
    </row>
    <row r="13772" spans="85:87" x14ac:dyDescent="0.25">
      <c r="CG13772" s="768"/>
      <c r="CH13772" s="768"/>
      <c r="CI13772" s="850"/>
    </row>
    <row r="13773" spans="85:87" x14ac:dyDescent="0.25">
      <c r="CG13773" s="768"/>
      <c r="CH13773" s="768"/>
      <c r="CI13773" s="850"/>
    </row>
    <row r="13774" spans="85:87" x14ac:dyDescent="0.25">
      <c r="CG13774" s="768"/>
      <c r="CH13774" s="768"/>
      <c r="CI13774" s="850"/>
    </row>
    <row r="13775" spans="85:87" x14ac:dyDescent="0.25">
      <c r="CG13775" s="768"/>
      <c r="CH13775" s="768"/>
      <c r="CI13775" s="850"/>
    </row>
    <row r="13776" spans="85:87" x14ac:dyDescent="0.25">
      <c r="CG13776" s="768"/>
      <c r="CH13776" s="768"/>
      <c r="CI13776" s="850"/>
    </row>
    <row r="13777" spans="85:87" x14ac:dyDescent="0.25">
      <c r="CG13777" s="768"/>
      <c r="CH13777" s="768"/>
      <c r="CI13777" s="850"/>
    </row>
    <row r="13778" spans="85:87" x14ac:dyDescent="0.25">
      <c r="CG13778" s="768"/>
      <c r="CH13778" s="768"/>
      <c r="CI13778" s="850"/>
    </row>
    <row r="13779" spans="85:87" x14ac:dyDescent="0.25">
      <c r="CG13779" s="768"/>
      <c r="CH13779" s="768"/>
      <c r="CI13779" s="850"/>
    </row>
    <row r="13780" spans="85:87" x14ac:dyDescent="0.25">
      <c r="CG13780" s="768"/>
      <c r="CH13780" s="768"/>
      <c r="CI13780" s="850"/>
    </row>
    <row r="13781" spans="85:87" x14ac:dyDescent="0.25">
      <c r="CG13781" s="768"/>
      <c r="CH13781" s="768"/>
      <c r="CI13781" s="850"/>
    </row>
    <row r="13782" spans="85:87" x14ac:dyDescent="0.25">
      <c r="CG13782" s="768"/>
      <c r="CH13782" s="768"/>
      <c r="CI13782" s="850"/>
    </row>
    <row r="13783" spans="85:87" x14ac:dyDescent="0.25">
      <c r="CG13783" s="768"/>
      <c r="CH13783" s="768"/>
      <c r="CI13783" s="850"/>
    </row>
    <row r="13784" spans="85:87" x14ac:dyDescent="0.25">
      <c r="CG13784" s="768"/>
      <c r="CH13784" s="768"/>
      <c r="CI13784" s="850"/>
    </row>
    <row r="13785" spans="85:87" x14ac:dyDescent="0.25">
      <c r="CG13785" s="768"/>
      <c r="CH13785" s="768"/>
      <c r="CI13785" s="850"/>
    </row>
    <row r="13786" spans="85:87" x14ac:dyDescent="0.25">
      <c r="CG13786" s="768"/>
      <c r="CH13786" s="768"/>
      <c r="CI13786" s="850"/>
    </row>
    <row r="13787" spans="85:87" x14ac:dyDescent="0.25">
      <c r="CG13787" s="768"/>
      <c r="CH13787" s="768"/>
      <c r="CI13787" s="850"/>
    </row>
    <row r="13788" spans="85:87" x14ac:dyDescent="0.25">
      <c r="CG13788" s="768"/>
      <c r="CH13788" s="768"/>
      <c r="CI13788" s="850"/>
    </row>
    <row r="13789" spans="85:87" x14ac:dyDescent="0.25">
      <c r="CG13789" s="768"/>
      <c r="CH13789" s="768"/>
      <c r="CI13789" s="850"/>
    </row>
    <row r="13790" spans="85:87" x14ac:dyDescent="0.25">
      <c r="CG13790" s="768"/>
      <c r="CH13790" s="768"/>
      <c r="CI13790" s="850"/>
    </row>
    <row r="13791" spans="85:87" x14ac:dyDescent="0.25">
      <c r="CG13791" s="768"/>
      <c r="CH13791" s="768"/>
      <c r="CI13791" s="850"/>
    </row>
    <row r="13792" spans="85:87" x14ac:dyDescent="0.25">
      <c r="CG13792" s="768"/>
      <c r="CH13792" s="768"/>
      <c r="CI13792" s="850"/>
    </row>
    <row r="13793" spans="85:87" x14ac:dyDescent="0.25">
      <c r="CG13793" s="768"/>
      <c r="CH13793" s="768"/>
      <c r="CI13793" s="850"/>
    </row>
    <row r="13794" spans="85:87" x14ac:dyDescent="0.25">
      <c r="CG13794" s="768"/>
      <c r="CH13794" s="768"/>
      <c r="CI13794" s="850"/>
    </row>
    <row r="13795" spans="85:87" x14ac:dyDescent="0.25">
      <c r="CG13795" s="768"/>
      <c r="CH13795" s="768"/>
      <c r="CI13795" s="850"/>
    </row>
    <row r="13796" spans="85:87" x14ac:dyDescent="0.25">
      <c r="CG13796" s="768"/>
      <c r="CH13796" s="768"/>
      <c r="CI13796" s="850"/>
    </row>
    <row r="13797" spans="85:87" x14ac:dyDescent="0.25">
      <c r="CG13797" s="768"/>
      <c r="CH13797" s="768"/>
      <c r="CI13797" s="850"/>
    </row>
    <row r="13798" spans="85:87" x14ac:dyDescent="0.25">
      <c r="CG13798" s="768"/>
      <c r="CH13798" s="768"/>
      <c r="CI13798" s="850"/>
    </row>
    <row r="13799" spans="85:87" x14ac:dyDescent="0.25">
      <c r="CG13799" s="768"/>
      <c r="CH13799" s="768"/>
      <c r="CI13799" s="850"/>
    </row>
    <row r="13800" spans="85:87" x14ac:dyDescent="0.25">
      <c r="CG13800" s="768"/>
      <c r="CH13800" s="768"/>
      <c r="CI13800" s="850"/>
    </row>
    <row r="13801" spans="85:87" x14ac:dyDescent="0.25">
      <c r="CG13801" s="768"/>
      <c r="CH13801" s="768"/>
      <c r="CI13801" s="850"/>
    </row>
    <row r="13802" spans="85:87" x14ac:dyDescent="0.25">
      <c r="CG13802" s="768"/>
      <c r="CH13802" s="768"/>
      <c r="CI13802" s="850"/>
    </row>
    <row r="13803" spans="85:87" x14ac:dyDescent="0.25">
      <c r="CG13803" s="768"/>
      <c r="CH13803" s="768"/>
      <c r="CI13803" s="850"/>
    </row>
    <row r="13804" spans="85:87" x14ac:dyDescent="0.25">
      <c r="CG13804" s="768"/>
      <c r="CH13804" s="768"/>
      <c r="CI13804" s="850"/>
    </row>
    <row r="13805" spans="85:87" x14ac:dyDescent="0.25">
      <c r="CG13805" s="768"/>
      <c r="CH13805" s="768"/>
      <c r="CI13805" s="850"/>
    </row>
    <row r="13806" spans="85:87" x14ac:dyDescent="0.25">
      <c r="CG13806" s="768"/>
      <c r="CH13806" s="768"/>
      <c r="CI13806" s="850"/>
    </row>
    <row r="13807" spans="85:87" x14ac:dyDescent="0.25">
      <c r="CG13807" s="768"/>
      <c r="CH13807" s="768"/>
      <c r="CI13807" s="850"/>
    </row>
    <row r="13808" spans="85:87" x14ac:dyDescent="0.25">
      <c r="CG13808" s="768"/>
      <c r="CH13808" s="768"/>
      <c r="CI13808" s="850"/>
    </row>
    <row r="13809" spans="85:87" x14ac:dyDescent="0.25">
      <c r="CG13809" s="768"/>
      <c r="CH13809" s="768"/>
      <c r="CI13809" s="850"/>
    </row>
    <row r="13810" spans="85:87" x14ac:dyDescent="0.25">
      <c r="CG13810" s="768"/>
      <c r="CH13810" s="768"/>
      <c r="CI13810" s="850"/>
    </row>
    <row r="13811" spans="85:87" x14ac:dyDescent="0.25">
      <c r="CG13811" s="768"/>
      <c r="CH13811" s="768"/>
      <c r="CI13811" s="850"/>
    </row>
    <row r="13812" spans="85:87" x14ac:dyDescent="0.25">
      <c r="CG13812" s="768"/>
      <c r="CH13812" s="768"/>
      <c r="CI13812" s="850"/>
    </row>
    <row r="13813" spans="85:87" x14ac:dyDescent="0.25">
      <c r="CG13813" s="768"/>
      <c r="CH13813" s="768"/>
      <c r="CI13813" s="850"/>
    </row>
    <row r="13814" spans="85:87" x14ac:dyDescent="0.25">
      <c r="CG13814" s="768"/>
      <c r="CH13814" s="768"/>
      <c r="CI13814" s="850"/>
    </row>
    <row r="13815" spans="85:87" x14ac:dyDescent="0.25">
      <c r="CG13815" s="768"/>
      <c r="CH13815" s="768"/>
      <c r="CI13815" s="850"/>
    </row>
    <row r="13816" spans="85:87" x14ac:dyDescent="0.25">
      <c r="CG13816" s="768"/>
      <c r="CH13816" s="768"/>
      <c r="CI13816" s="850"/>
    </row>
    <row r="13817" spans="85:87" x14ac:dyDescent="0.25">
      <c r="CG13817" s="768"/>
      <c r="CH13817" s="768"/>
      <c r="CI13817" s="850"/>
    </row>
    <row r="13818" spans="85:87" x14ac:dyDescent="0.25">
      <c r="CG13818" s="768"/>
      <c r="CH13818" s="768"/>
      <c r="CI13818" s="850"/>
    </row>
    <row r="13819" spans="85:87" x14ac:dyDescent="0.25">
      <c r="CG13819" s="768"/>
      <c r="CH13819" s="768"/>
      <c r="CI13819" s="850"/>
    </row>
    <row r="13820" spans="85:87" x14ac:dyDescent="0.25">
      <c r="CG13820" s="768"/>
      <c r="CH13820" s="768"/>
      <c r="CI13820" s="850"/>
    </row>
    <row r="13821" spans="85:87" x14ac:dyDescent="0.25">
      <c r="CG13821" s="768"/>
      <c r="CH13821" s="768"/>
      <c r="CI13821" s="850"/>
    </row>
    <row r="13822" spans="85:87" x14ac:dyDescent="0.25">
      <c r="CG13822" s="768"/>
      <c r="CH13822" s="768"/>
      <c r="CI13822" s="850"/>
    </row>
    <row r="13823" spans="85:87" x14ac:dyDescent="0.25">
      <c r="CG13823" s="768"/>
      <c r="CH13823" s="768"/>
      <c r="CI13823" s="850"/>
    </row>
    <row r="13824" spans="85:87" x14ac:dyDescent="0.25">
      <c r="CG13824" s="768"/>
      <c r="CH13824" s="768"/>
      <c r="CI13824" s="850"/>
    </row>
    <row r="13825" spans="85:87" x14ac:dyDescent="0.25">
      <c r="CG13825" s="768"/>
      <c r="CH13825" s="768"/>
      <c r="CI13825" s="850"/>
    </row>
    <row r="13826" spans="85:87" x14ac:dyDescent="0.25">
      <c r="CG13826" s="768"/>
      <c r="CH13826" s="768"/>
      <c r="CI13826" s="850"/>
    </row>
    <row r="13827" spans="85:87" x14ac:dyDescent="0.25">
      <c r="CG13827" s="768"/>
      <c r="CH13827" s="768"/>
      <c r="CI13827" s="850"/>
    </row>
    <row r="13828" spans="85:87" x14ac:dyDescent="0.25">
      <c r="CG13828" s="768"/>
      <c r="CH13828" s="768"/>
      <c r="CI13828" s="850"/>
    </row>
    <row r="13829" spans="85:87" x14ac:dyDescent="0.25">
      <c r="CG13829" s="768"/>
      <c r="CH13829" s="768"/>
      <c r="CI13829" s="850"/>
    </row>
    <row r="13830" spans="85:87" x14ac:dyDescent="0.25">
      <c r="CG13830" s="768"/>
      <c r="CH13830" s="768"/>
      <c r="CI13830" s="850"/>
    </row>
    <row r="13831" spans="85:87" x14ac:dyDescent="0.25">
      <c r="CG13831" s="768"/>
      <c r="CH13831" s="768"/>
      <c r="CI13831" s="850"/>
    </row>
    <row r="13832" spans="85:87" x14ac:dyDescent="0.25">
      <c r="CG13832" s="768"/>
      <c r="CH13832" s="768"/>
      <c r="CI13832" s="850"/>
    </row>
    <row r="13833" spans="85:87" x14ac:dyDescent="0.25">
      <c r="CG13833" s="768"/>
      <c r="CH13833" s="768"/>
      <c r="CI13833" s="850"/>
    </row>
    <row r="13834" spans="85:87" x14ac:dyDescent="0.25">
      <c r="CG13834" s="768"/>
      <c r="CH13834" s="768"/>
      <c r="CI13834" s="850"/>
    </row>
    <row r="13835" spans="85:87" x14ac:dyDescent="0.25">
      <c r="CG13835" s="768"/>
      <c r="CH13835" s="768"/>
      <c r="CI13835" s="850"/>
    </row>
    <row r="13836" spans="85:87" x14ac:dyDescent="0.25">
      <c r="CG13836" s="768"/>
      <c r="CH13836" s="768"/>
      <c r="CI13836" s="850"/>
    </row>
    <row r="13837" spans="85:87" x14ac:dyDescent="0.25">
      <c r="CG13837" s="768"/>
      <c r="CH13837" s="768"/>
      <c r="CI13837" s="850"/>
    </row>
    <row r="13838" spans="85:87" x14ac:dyDescent="0.25">
      <c r="CG13838" s="768"/>
      <c r="CH13838" s="768"/>
      <c r="CI13838" s="850"/>
    </row>
    <row r="13839" spans="85:87" x14ac:dyDescent="0.25">
      <c r="CG13839" s="768"/>
      <c r="CH13839" s="768"/>
      <c r="CI13839" s="850"/>
    </row>
    <row r="13840" spans="85:87" x14ac:dyDescent="0.25">
      <c r="CG13840" s="768"/>
      <c r="CH13840" s="768"/>
      <c r="CI13840" s="850"/>
    </row>
    <row r="13841" spans="85:87" x14ac:dyDescent="0.25">
      <c r="CG13841" s="768"/>
      <c r="CH13841" s="768"/>
      <c r="CI13841" s="850"/>
    </row>
    <row r="13842" spans="85:87" x14ac:dyDescent="0.25">
      <c r="CG13842" s="768"/>
      <c r="CH13842" s="768"/>
      <c r="CI13842" s="850"/>
    </row>
    <row r="13843" spans="85:87" x14ac:dyDescent="0.25">
      <c r="CG13843" s="768"/>
      <c r="CH13843" s="768"/>
      <c r="CI13843" s="850"/>
    </row>
    <row r="13844" spans="85:87" x14ac:dyDescent="0.25">
      <c r="CG13844" s="768"/>
      <c r="CH13844" s="768"/>
      <c r="CI13844" s="850"/>
    </row>
    <row r="13845" spans="85:87" x14ac:dyDescent="0.25">
      <c r="CG13845" s="768"/>
      <c r="CH13845" s="768"/>
      <c r="CI13845" s="850"/>
    </row>
    <row r="13846" spans="85:87" x14ac:dyDescent="0.25">
      <c r="CG13846" s="768"/>
      <c r="CH13846" s="768"/>
      <c r="CI13846" s="850"/>
    </row>
    <row r="13847" spans="85:87" x14ac:dyDescent="0.25">
      <c r="CG13847" s="768"/>
      <c r="CH13847" s="768"/>
      <c r="CI13847" s="850"/>
    </row>
    <row r="13848" spans="85:87" x14ac:dyDescent="0.25">
      <c r="CG13848" s="768"/>
      <c r="CH13848" s="768"/>
      <c r="CI13848" s="850"/>
    </row>
    <row r="13849" spans="85:87" x14ac:dyDescent="0.25">
      <c r="CG13849" s="768"/>
      <c r="CH13849" s="768"/>
      <c r="CI13849" s="850"/>
    </row>
    <row r="13850" spans="85:87" x14ac:dyDescent="0.25">
      <c r="CG13850" s="768"/>
      <c r="CH13850" s="768"/>
      <c r="CI13850" s="850"/>
    </row>
    <row r="13851" spans="85:87" x14ac:dyDescent="0.25">
      <c r="CG13851" s="768"/>
      <c r="CH13851" s="768"/>
      <c r="CI13851" s="850"/>
    </row>
    <row r="13852" spans="85:87" x14ac:dyDescent="0.25">
      <c r="CG13852" s="768"/>
      <c r="CH13852" s="768"/>
      <c r="CI13852" s="850"/>
    </row>
    <row r="13853" spans="85:87" x14ac:dyDescent="0.25">
      <c r="CG13853" s="768"/>
      <c r="CH13853" s="768"/>
      <c r="CI13853" s="850"/>
    </row>
    <row r="13854" spans="85:87" x14ac:dyDescent="0.25">
      <c r="CG13854" s="768"/>
      <c r="CH13854" s="768"/>
      <c r="CI13854" s="850"/>
    </row>
    <row r="13855" spans="85:87" x14ac:dyDescent="0.25">
      <c r="CG13855" s="768"/>
      <c r="CH13855" s="768"/>
      <c r="CI13855" s="850"/>
    </row>
    <row r="13856" spans="85:87" x14ac:dyDescent="0.25">
      <c r="CG13856" s="768"/>
      <c r="CH13856" s="768"/>
      <c r="CI13856" s="850"/>
    </row>
    <row r="13857" spans="85:87" x14ac:dyDescent="0.25">
      <c r="CG13857" s="768"/>
      <c r="CH13857" s="768"/>
      <c r="CI13857" s="850"/>
    </row>
    <row r="13858" spans="85:87" x14ac:dyDescent="0.25">
      <c r="CG13858" s="768"/>
      <c r="CH13858" s="768"/>
      <c r="CI13858" s="850"/>
    </row>
    <row r="13859" spans="85:87" x14ac:dyDescent="0.25">
      <c r="CG13859" s="768"/>
      <c r="CH13859" s="768"/>
      <c r="CI13859" s="850"/>
    </row>
    <row r="13860" spans="85:87" x14ac:dyDescent="0.25">
      <c r="CG13860" s="768"/>
      <c r="CH13860" s="768"/>
      <c r="CI13860" s="850"/>
    </row>
    <row r="13861" spans="85:87" x14ac:dyDescent="0.25">
      <c r="CG13861" s="768"/>
      <c r="CH13861" s="768"/>
      <c r="CI13861" s="850"/>
    </row>
    <row r="13862" spans="85:87" x14ac:dyDescent="0.25">
      <c r="CG13862" s="768"/>
      <c r="CH13862" s="768"/>
      <c r="CI13862" s="850"/>
    </row>
    <row r="13863" spans="85:87" x14ac:dyDescent="0.25">
      <c r="CG13863" s="768"/>
      <c r="CH13863" s="768"/>
      <c r="CI13863" s="850"/>
    </row>
    <row r="13864" spans="85:87" x14ac:dyDescent="0.25">
      <c r="CG13864" s="768"/>
      <c r="CH13864" s="768"/>
      <c r="CI13864" s="850"/>
    </row>
    <row r="13865" spans="85:87" x14ac:dyDescent="0.25">
      <c r="CG13865" s="768"/>
      <c r="CH13865" s="768"/>
      <c r="CI13865" s="850"/>
    </row>
    <row r="13866" spans="85:87" x14ac:dyDescent="0.25">
      <c r="CG13866" s="768"/>
      <c r="CH13866" s="768"/>
      <c r="CI13866" s="850"/>
    </row>
    <row r="13867" spans="85:87" x14ac:dyDescent="0.25">
      <c r="CG13867" s="768"/>
      <c r="CH13867" s="768"/>
      <c r="CI13867" s="850"/>
    </row>
    <row r="13868" spans="85:87" x14ac:dyDescent="0.25">
      <c r="CG13868" s="768"/>
      <c r="CH13868" s="768"/>
      <c r="CI13868" s="850"/>
    </row>
    <row r="13869" spans="85:87" x14ac:dyDescent="0.25">
      <c r="CG13869" s="768"/>
      <c r="CH13869" s="768"/>
      <c r="CI13869" s="850"/>
    </row>
    <row r="13870" spans="85:87" x14ac:dyDescent="0.25">
      <c r="CG13870" s="768"/>
      <c r="CH13870" s="768"/>
      <c r="CI13870" s="850"/>
    </row>
    <row r="13871" spans="85:87" x14ac:dyDescent="0.25">
      <c r="CG13871" s="768"/>
      <c r="CH13871" s="768"/>
      <c r="CI13871" s="850"/>
    </row>
    <row r="13872" spans="85:87" x14ac:dyDescent="0.25">
      <c r="CG13872" s="768"/>
      <c r="CH13872" s="768"/>
      <c r="CI13872" s="850"/>
    </row>
    <row r="13873" spans="85:87" x14ac:dyDescent="0.25">
      <c r="CG13873" s="768"/>
      <c r="CH13873" s="768"/>
      <c r="CI13873" s="850"/>
    </row>
    <row r="13874" spans="85:87" x14ac:dyDescent="0.25">
      <c r="CG13874" s="768"/>
      <c r="CH13874" s="768"/>
      <c r="CI13874" s="850"/>
    </row>
    <row r="13875" spans="85:87" x14ac:dyDescent="0.25">
      <c r="CG13875" s="768"/>
      <c r="CH13875" s="768"/>
      <c r="CI13875" s="850"/>
    </row>
    <row r="13876" spans="85:87" x14ac:dyDescent="0.25">
      <c r="CG13876" s="768"/>
      <c r="CH13876" s="768"/>
      <c r="CI13876" s="850"/>
    </row>
    <row r="13877" spans="85:87" x14ac:dyDescent="0.25">
      <c r="CG13877" s="768"/>
      <c r="CH13877" s="768"/>
      <c r="CI13877" s="850"/>
    </row>
    <row r="13878" spans="85:87" x14ac:dyDescent="0.25">
      <c r="CG13878" s="768"/>
      <c r="CH13878" s="768"/>
      <c r="CI13878" s="850"/>
    </row>
    <row r="13879" spans="85:87" x14ac:dyDescent="0.25">
      <c r="CG13879" s="768"/>
      <c r="CH13879" s="768"/>
      <c r="CI13879" s="850"/>
    </row>
    <row r="13880" spans="85:87" x14ac:dyDescent="0.25">
      <c r="CG13880" s="768"/>
      <c r="CH13880" s="768"/>
      <c r="CI13880" s="850"/>
    </row>
    <row r="13881" spans="85:87" x14ac:dyDescent="0.25">
      <c r="CG13881" s="768"/>
      <c r="CH13881" s="768"/>
      <c r="CI13881" s="850"/>
    </row>
    <row r="13882" spans="85:87" x14ac:dyDescent="0.25">
      <c r="CG13882" s="768"/>
      <c r="CH13882" s="768"/>
      <c r="CI13882" s="850"/>
    </row>
    <row r="13883" spans="85:87" x14ac:dyDescent="0.25">
      <c r="CG13883" s="768"/>
      <c r="CH13883" s="768"/>
      <c r="CI13883" s="850"/>
    </row>
    <row r="13884" spans="85:87" x14ac:dyDescent="0.25">
      <c r="CG13884" s="768"/>
      <c r="CH13884" s="768"/>
      <c r="CI13884" s="850"/>
    </row>
    <row r="13885" spans="85:87" x14ac:dyDescent="0.25">
      <c r="CG13885" s="768"/>
      <c r="CH13885" s="768"/>
      <c r="CI13885" s="850"/>
    </row>
    <row r="13886" spans="85:87" x14ac:dyDescent="0.25">
      <c r="CG13886" s="768"/>
      <c r="CH13886" s="768"/>
      <c r="CI13886" s="850"/>
    </row>
    <row r="13887" spans="85:87" x14ac:dyDescent="0.25">
      <c r="CG13887" s="768"/>
      <c r="CH13887" s="768"/>
      <c r="CI13887" s="850"/>
    </row>
    <row r="13888" spans="85:87" x14ac:dyDescent="0.25">
      <c r="CG13888" s="768"/>
      <c r="CH13888" s="768"/>
      <c r="CI13888" s="850"/>
    </row>
    <row r="13889" spans="85:87" x14ac:dyDescent="0.25">
      <c r="CG13889" s="768"/>
      <c r="CH13889" s="768"/>
      <c r="CI13889" s="850"/>
    </row>
    <row r="13890" spans="85:87" x14ac:dyDescent="0.25">
      <c r="CG13890" s="768"/>
      <c r="CH13890" s="768"/>
      <c r="CI13890" s="850"/>
    </row>
    <row r="13891" spans="85:87" x14ac:dyDescent="0.25">
      <c r="CG13891" s="768"/>
      <c r="CH13891" s="768"/>
      <c r="CI13891" s="850"/>
    </row>
    <row r="13892" spans="85:87" x14ac:dyDescent="0.25">
      <c r="CG13892" s="768"/>
      <c r="CH13892" s="768"/>
      <c r="CI13892" s="850"/>
    </row>
    <row r="13893" spans="85:87" x14ac:dyDescent="0.25">
      <c r="CG13893" s="768"/>
      <c r="CH13893" s="768"/>
      <c r="CI13893" s="850"/>
    </row>
    <row r="13894" spans="85:87" x14ac:dyDescent="0.25">
      <c r="CG13894" s="768"/>
      <c r="CH13894" s="768"/>
      <c r="CI13894" s="850"/>
    </row>
    <row r="13895" spans="85:87" x14ac:dyDescent="0.25">
      <c r="CG13895" s="768"/>
      <c r="CH13895" s="768"/>
      <c r="CI13895" s="850"/>
    </row>
    <row r="13896" spans="85:87" x14ac:dyDescent="0.25">
      <c r="CG13896" s="768"/>
      <c r="CH13896" s="768"/>
      <c r="CI13896" s="850"/>
    </row>
    <row r="13897" spans="85:87" x14ac:dyDescent="0.25">
      <c r="CG13897" s="768"/>
      <c r="CH13897" s="768"/>
      <c r="CI13897" s="850"/>
    </row>
    <row r="13898" spans="85:87" x14ac:dyDescent="0.25">
      <c r="CG13898" s="768"/>
      <c r="CH13898" s="768"/>
      <c r="CI13898" s="850"/>
    </row>
    <row r="13899" spans="85:87" x14ac:dyDescent="0.25">
      <c r="CG13899" s="768"/>
      <c r="CH13899" s="768"/>
      <c r="CI13899" s="850"/>
    </row>
    <row r="13900" spans="85:87" x14ac:dyDescent="0.25">
      <c r="CG13900" s="768"/>
      <c r="CH13900" s="768"/>
      <c r="CI13900" s="850"/>
    </row>
    <row r="13901" spans="85:87" x14ac:dyDescent="0.25">
      <c r="CG13901" s="768"/>
      <c r="CH13901" s="768"/>
      <c r="CI13901" s="850"/>
    </row>
    <row r="13902" spans="85:87" x14ac:dyDescent="0.25">
      <c r="CG13902" s="768"/>
      <c r="CH13902" s="768"/>
      <c r="CI13902" s="850"/>
    </row>
    <row r="13903" spans="85:87" x14ac:dyDescent="0.25">
      <c r="CG13903" s="768"/>
      <c r="CH13903" s="768"/>
      <c r="CI13903" s="850"/>
    </row>
    <row r="13904" spans="85:87" x14ac:dyDescent="0.25">
      <c r="CG13904" s="768"/>
      <c r="CH13904" s="768"/>
      <c r="CI13904" s="850"/>
    </row>
    <row r="13905" spans="85:87" x14ac:dyDescent="0.25">
      <c r="CG13905" s="768"/>
      <c r="CH13905" s="768"/>
      <c r="CI13905" s="850"/>
    </row>
    <row r="13906" spans="85:87" x14ac:dyDescent="0.25">
      <c r="CG13906" s="768"/>
      <c r="CH13906" s="768"/>
      <c r="CI13906" s="850"/>
    </row>
    <row r="13907" spans="85:87" x14ac:dyDescent="0.25">
      <c r="CG13907" s="768"/>
      <c r="CH13907" s="768"/>
      <c r="CI13907" s="850"/>
    </row>
    <row r="13908" spans="85:87" x14ac:dyDescent="0.25">
      <c r="CG13908" s="768"/>
      <c r="CH13908" s="768"/>
      <c r="CI13908" s="850"/>
    </row>
    <row r="13909" spans="85:87" x14ac:dyDescent="0.25">
      <c r="CG13909" s="768"/>
      <c r="CH13909" s="768"/>
      <c r="CI13909" s="850"/>
    </row>
    <row r="13910" spans="85:87" x14ac:dyDescent="0.25">
      <c r="CG13910" s="768"/>
      <c r="CH13910" s="768"/>
      <c r="CI13910" s="850"/>
    </row>
    <row r="13911" spans="85:87" x14ac:dyDescent="0.25">
      <c r="CG13911" s="768"/>
      <c r="CH13911" s="768"/>
      <c r="CI13911" s="850"/>
    </row>
    <row r="13912" spans="85:87" x14ac:dyDescent="0.25">
      <c r="CG13912" s="768"/>
      <c r="CH13912" s="768"/>
      <c r="CI13912" s="850"/>
    </row>
    <row r="13913" spans="85:87" x14ac:dyDescent="0.25">
      <c r="CG13913" s="768"/>
      <c r="CH13913" s="768"/>
      <c r="CI13913" s="850"/>
    </row>
    <row r="13914" spans="85:87" x14ac:dyDescent="0.25">
      <c r="CG13914" s="768"/>
      <c r="CH13914" s="768"/>
      <c r="CI13914" s="850"/>
    </row>
    <row r="13915" spans="85:87" x14ac:dyDescent="0.25">
      <c r="CG13915" s="768"/>
      <c r="CH13915" s="768"/>
      <c r="CI13915" s="850"/>
    </row>
    <row r="13916" spans="85:87" x14ac:dyDescent="0.25">
      <c r="CG13916" s="768"/>
      <c r="CH13916" s="768"/>
      <c r="CI13916" s="850"/>
    </row>
    <row r="13917" spans="85:87" x14ac:dyDescent="0.25">
      <c r="CG13917" s="768"/>
      <c r="CH13917" s="768"/>
      <c r="CI13917" s="850"/>
    </row>
    <row r="13918" spans="85:87" x14ac:dyDescent="0.25">
      <c r="CG13918" s="768"/>
      <c r="CH13918" s="768"/>
      <c r="CI13918" s="850"/>
    </row>
    <row r="13919" spans="85:87" x14ac:dyDescent="0.25">
      <c r="CG13919" s="768"/>
      <c r="CH13919" s="768"/>
      <c r="CI13919" s="850"/>
    </row>
    <row r="13920" spans="85:87" x14ac:dyDescent="0.25">
      <c r="CG13920" s="768"/>
      <c r="CH13920" s="768"/>
      <c r="CI13920" s="850"/>
    </row>
    <row r="13921" spans="85:87" x14ac:dyDescent="0.25">
      <c r="CG13921" s="768"/>
      <c r="CH13921" s="768"/>
      <c r="CI13921" s="850"/>
    </row>
    <row r="13922" spans="85:87" x14ac:dyDescent="0.25">
      <c r="CG13922" s="768"/>
      <c r="CH13922" s="768"/>
      <c r="CI13922" s="850"/>
    </row>
    <row r="13923" spans="85:87" x14ac:dyDescent="0.25">
      <c r="CG13923" s="768"/>
      <c r="CH13923" s="768"/>
      <c r="CI13923" s="850"/>
    </row>
    <row r="13924" spans="85:87" x14ac:dyDescent="0.25">
      <c r="CG13924" s="768"/>
      <c r="CH13924" s="768"/>
      <c r="CI13924" s="850"/>
    </row>
    <row r="13925" spans="85:87" x14ac:dyDescent="0.25">
      <c r="CG13925" s="768"/>
      <c r="CH13925" s="768"/>
      <c r="CI13925" s="850"/>
    </row>
    <row r="13926" spans="85:87" x14ac:dyDescent="0.25">
      <c r="CG13926" s="768"/>
      <c r="CH13926" s="768"/>
      <c r="CI13926" s="850"/>
    </row>
    <row r="13927" spans="85:87" x14ac:dyDescent="0.25">
      <c r="CG13927" s="768"/>
      <c r="CH13927" s="768"/>
      <c r="CI13927" s="850"/>
    </row>
    <row r="13928" spans="85:87" x14ac:dyDescent="0.25">
      <c r="CG13928" s="768"/>
      <c r="CH13928" s="768"/>
      <c r="CI13928" s="850"/>
    </row>
    <row r="13929" spans="85:87" x14ac:dyDescent="0.25">
      <c r="CG13929" s="768"/>
      <c r="CH13929" s="768"/>
      <c r="CI13929" s="850"/>
    </row>
    <row r="13930" spans="85:87" x14ac:dyDescent="0.25">
      <c r="CG13930" s="768"/>
      <c r="CH13930" s="768"/>
      <c r="CI13930" s="850"/>
    </row>
    <row r="13931" spans="85:87" x14ac:dyDescent="0.25">
      <c r="CG13931" s="768"/>
      <c r="CH13931" s="768"/>
      <c r="CI13931" s="850"/>
    </row>
    <row r="13932" spans="85:87" x14ac:dyDescent="0.25">
      <c r="CG13932" s="768"/>
      <c r="CH13932" s="768"/>
      <c r="CI13932" s="850"/>
    </row>
    <row r="13933" spans="85:87" x14ac:dyDescent="0.25">
      <c r="CG13933" s="768"/>
      <c r="CH13933" s="768"/>
      <c r="CI13933" s="850"/>
    </row>
    <row r="13934" spans="85:87" x14ac:dyDescent="0.25">
      <c r="CG13934" s="768"/>
      <c r="CH13934" s="768"/>
      <c r="CI13934" s="850"/>
    </row>
    <row r="13935" spans="85:87" x14ac:dyDescent="0.25">
      <c r="CG13935" s="768"/>
      <c r="CH13935" s="768"/>
      <c r="CI13935" s="850"/>
    </row>
    <row r="13936" spans="85:87" x14ac:dyDescent="0.25">
      <c r="CG13936" s="768"/>
      <c r="CH13936" s="768"/>
      <c r="CI13936" s="850"/>
    </row>
    <row r="13937" spans="85:87" x14ac:dyDescent="0.25">
      <c r="CG13937" s="768"/>
      <c r="CH13937" s="768"/>
      <c r="CI13937" s="850"/>
    </row>
    <row r="13938" spans="85:87" x14ac:dyDescent="0.25">
      <c r="CG13938" s="768"/>
      <c r="CH13938" s="768"/>
      <c r="CI13938" s="850"/>
    </row>
    <row r="13939" spans="85:87" x14ac:dyDescent="0.25">
      <c r="CG13939" s="768"/>
      <c r="CH13939" s="768"/>
      <c r="CI13939" s="850"/>
    </row>
    <row r="13940" spans="85:87" x14ac:dyDescent="0.25">
      <c r="CG13940" s="768"/>
      <c r="CH13940" s="768"/>
      <c r="CI13940" s="850"/>
    </row>
    <row r="13941" spans="85:87" x14ac:dyDescent="0.25">
      <c r="CG13941" s="768"/>
      <c r="CH13941" s="768"/>
      <c r="CI13941" s="850"/>
    </row>
    <row r="13942" spans="85:87" x14ac:dyDescent="0.25">
      <c r="CG13942" s="768"/>
      <c r="CH13942" s="768"/>
      <c r="CI13942" s="850"/>
    </row>
    <row r="13943" spans="85:87" x14ac:dyDescent="0.25">
      <c r="CG13943" s="768"/>
      <c r="CH13943" s="768"/>
      <c r="CI13943" s="850"/>
    </row>
    <row r="13944" spans="85:87" x14ac:dyDescent="0.25">
      <c r="CG13944" s="768"/>
      <c r="CH13944" s="768"/>
      <c r="CI13944" s="850"/>
    </row>
    <row r="13945" spans="85:87" x14ac:dyDescent="0.25">
      <c r="CG13945" s="768"/>
      <c r="CH13945" s="768"/>
      <c r="CI13945" s="850"/>
    </row>
    <row r="13946" spans="85:87" x14ac:dyDescent="0.25">
      <c r="CG13946" s="768"/>
      <c r="CH13946" s="768"/>
      <c r="CI13946" s="850"/>
    </row>
    <row r="13947" spans="85:87" x14ac:dyDescent="0.25">
      <c r="CG13947" s="768"/>
      <c r="CH13947" s="768"/>
      <c r="CI13947" s="850"/>
    </row>
    <row r="13948" spans="85:87" x14ac:dyDescent="0.25">
      <c r="CG13948" s="768"/>
      <c r="CH13948" s="768"/>
      <c r="CI13948" s="850"/>
    </row>
    <row r="13949" spans="85:87" x14ac:dyDescent="0.25">
      <c r="CG13949" s="768"/>
      <c r="CH13949" s="768"/>
      <c r="CI13949" s="850"/>
    </row>
    <row r="13950" spans="85:87" x14ac:dyDescent="0.25">
      <c r="CG13950" s="768"/>
      <c r="CH13950" s="768"/>
      <c r="CI13950" s="850"/>
    </row>
    <row r="13951" spans="85:87" x14ac:dyDescent="0.25">
      <c r="CG13951" s="768"/>
      <c r="CH13951" s="768"/>
      <c r="CI13951" s="850"/>
    </row>
    <row r="13952" spans="85:87" x14ac:dyDescent="0.25">
      <c r="CG13952" s="768"/>
      <c r="CH13952" s="768"/>
      <c r="CI13952" s="850"/>
    </row>
    <row r="13953" spans="85:87" x14ac:dyDescent="0.25">
      <c r="CG13953" s="768"/>
      <c r="CH13953" s="768"/>
      <c r="CI13953" s="850"/>
    </row>
    <row r="13954" spans="85:87" x14ac:dyDescent="0.25">
      <c r="CG13954" s="768"/>
      <c r="CH13954" s="768"/>
      <c r="CI13954" s="850"/>
    </row>
    <row r="13955" spans="85:87" x14ac:dyDescent="0.25">
      <c r="CG13955" s="768"/>
      <c r="CH13955" s="768"/>
      <c r="CI13955" s="850"/>
    </row>
    <row r="13956" spans="85:87" x14ac:dyDescent="0.25">
      <c r="CG13956" s="768"/>
      <c r="CH13956" s="768"/>
      <c r="CI13956" s="850"/>
    </row>
    <row r="13957" spans="85:87" x14ac:dyDescent="0.25">
      <c r="CG13957" s="768"/>
      <c r="CH13957" s="768"/>
      <c r="CI13957" s="850"/>
    </row>
    <row r="13958" spans="85:87" x14ac:dyDescent="0.25">
      <c r="CG13958" s="768"/>
      <c r="CH13958" s="768"/>
      <c r="CI13958" s="850"/>
    </row>
    <row r="13959" spans="85:87" x14ac:dyDescent="0.25">
      <c r="CG13959" s="768"/>
      <c r="CH13959" s="768"/>
      <c r="CI13959" s="850"/>
    </row>
    <row r="13960" spans="85:87" x14ac:dyDescent="0.25">
      <c r="CG13960" s="768"/>
      <c r="CH13960" s="768"/>
      <c r="CI13960" s="850"/>
    </row>
    <row r="13961" spans="85:87" x14ac:dyDescent="0.25">
      <c r="CG13961" s="768"/>
      <c r="CH13961" s="768"/>
      <c r="CI13961" s="850"/>
    </row>
    <row r="13962" spans="85:87" x14ac:dyDescent="0.25">
      <c r="CG13962" s="768"/>
      <c r="CH13962" s="768"/>
      <c r="CI13962" s="850"/>
    </row>
    <row r="13963" spans="85:87" x14ac:dyDescent="0.25">
      <c r="CG13963" s="768"/>
      <c r="CH13963" s="768"/>
      <c r="CI13963" s="850"/>
    </row>
    <row r="13964" spans="85:87" x14ac:dyDescent="0.25">
      <c r="CG13964" s="768"/>
      <c r="CH13964" s="768"/>
      <c r="CI13964" s="850"/>
    </row>
    <row r="13965" spans="85:87" x14ac:dyDescent="0.25">
      <c r="CG13965" s="768"/>
      <c r="CH13965" s="768"/>
      <c r="CI13965" s="850"/>
    </row>
    <row r="13966" spans="85:87" x14ac:dyDescent="0.25">
      <c r="CG13966" s="768"/>
      <c r="CH13966" s="768"/>
      <c r="CI13966" s="850"/>
    </row>
    <row r="13967" spans="85:87" x14ac:dyDescent="0.25">
      <c r="CG13967" s="768"/>
      <c r="CH13967" s="768"/>
      <c r="CI13967" s="850"/>
    </row>
    <row r="13968" spans="85:87" x14ac:dyDescent="0.25">
      <c r="CG13968" s="768"/>
      <c r="CH13968" s="768"/>
      <c r="CI13968" s="850"/>
    </row>
    <row r="13969" spans="85:87" x14ac:dyDescent="0.25">
      <c r="CG13969" s="768"/>
      <c r="CH13969" s="768"/>
      <c r="CI13969" s="850"/>
    </row>
    <row r="13970" spans="85:87" x14ac:dyDescent="0.25">
      <c r="CG13970" s="768"/>
      <c r="CH13970" s="768"/>
      <c r="CI13970" s="850"/>
    </row>
    <row r="13971" spans="85:87" x14ac:dyDescent="0.25">
      <c r="CG13971" s="768"/>
      <c r="CH13971" s="768"/>
      <c r="CI13971" s="850"/>
    </row>
    <row r="13972" spans="85:87" x14ac:dyDescent="0.25">
      <c r="CG13972" s="768"/>
      <c r="CH13972" s="768"/>
      <c r="CI13972" s="850"/>
    </row>
    <row r="13973" spans="85:87" x14ac:dyDescent="0.25">
      <c r="CG13973" s="768"/>
      <c r="CH13973" s="768"/>
      <c r="CI13973" s="850"/>
    </row>
    <row r="13974" spans="85:87" x14ac:dyDescent="0.25">
      <c r="CG13974" s="768"/>
      <c r="CH13974" s="768"/>
      <c r="CI13974" s="850"/>
    </row>
    <row r="13975" spans="85:87" x14ac:dyDescent="0.25">
      <c r="CG13975" s="768"/>
      <c r="CH13975" s="768"/>
      <c r="CI13975" s="850"/>
    </row>
    <row r="13976" spans="85:87" x14ac:dyDescent="0.25">
      <c r="CG13976" s="768"/>
      <c r="CH13976" s="768"/>
      <c r="CI13976" s="850"/>
    </row>
    <row r="13977" spans="85:87" x14ac:dyDescent="0.25">
      <c r="CG13977" s="768"/>
      <c r="CH13977" s="768"/>
      <c r="CI13977" s="850"/>
    </row>
    <row r="13978" spans="85:87" x14ac:dyDescent="0.25">
      <c r="CG13978" s="768"/>
      <c r="CH13978" s="768"/>
      <c r="CI13978" s="850"/>
    </row>
    <row r="13979" spans="85:87" x14ac:dyDescent="0.25">
      <c r="CG13979" s="768"/>
      <c r="CH13979" s="768"/>
      <c r="CI13979" s="850"/>
    </row>
    <row r="13980" spans="85:87" x14ac:dyDescent="0.25">
      <c r="CG13980" s="768"/>
      <c r="CH13980" s="768"/>
      <c r="CI13980" s="850"/>
    </row>
    <row r="13981" spans="85:87" x14ac:dyDescent="0.25">
      <c r="CG13981" s="768"/>
      <c r="CH13981" s="768"/>
      <c r="CI13981" s="850"/>
    </row>
    <row r="13982" spans="85:87" x14ac:dyDescent="0.25">
      <c r="CG13982" s="768"/>
      <c r="CH13982" s="768"/>
      <c r="CI13982" s="850"/>
    </row>
    <row r="13983" spans="85:87" x14ac:dyDescent="0.25">
      <c r="CG13983" s="768"/>
      <c r="CH13983" s="768"/>
      <c r="CI13983" s="850"/>
    </row>
    <row r="13984" spans="85:87" x14ac:dyDescent="0.25">
      <c r="CG13984" s="768"/>
      <c r="CH13984" s="768"/>
      <c r="CI13984" s="850"/>
    </row>
    <row r="13985" spans="85:87" x14ac:dyDescent="0.25">
      <c r="CG13985" s="768"/>
      <c r="CH13985" s="768"/>
      <c r="CI13985" s="850"/>
    </row>
    <row r="13986" spans="85:87" x14ac:dyDescent="0.25">
      <c r="CG13986" s="768"/>
      <c r="CH13986" s="768"/>
      <c r="CI13986" s="850"/>
    </row>
    <row r="13987" spans="85:87" x14ac:dyDescent="0.25">
      <c r="CG13987" s="768"/>
      <c r="CH13987" s="768"/>
      <c r="CI13987" s="850"/>
    </row>
    <row r="13988" spans="85:87" x14ac:dyDescent="0.25">
      <c r="CG13988" s="768"/>
      <c r="CH13988" s="768"/>
      <c r="CI13988" s="850"/>
    </row>
    <row r="13989" spans="85:87" x14ac:dyDescent="0.25">
      <c r="CG13989" s="768"/>
      <c r="CH13989" s="768"/>
      <c r="CI13989" s="850"/>
    </row>
    <row r="13990" spans="85:87" x14ac:dyDescent="0.25">
      <c r="CG13990" s="768"/>
      <c r="CH13990" s="768"/>
      <c r="CI13990" s="850"/>
    </row>
    <row r="13991" spans="85:87" x14ac:dyDescent="0.25">
      <c r="CG13991" s="768"/>
      <c r="CH13991" s="768"/>
      <c r="CI13991" s="850"/>
    </row>
    <row r="13992" spans="85:87" x14ac:dyDescent="0.25">
      <c r="CG13992" s="768"/>
      <c r="CH13992" s="768"/>
      <c r="CI13992" s="850"/>
    </row>
    <row r="13993" spans="85:87" x14ac:dyDescent="0.25">
      <c r="CG13993" s="768"/>
      <c r="CH13993" s="768"/>
      <c r="CI13993" s="850"/>
    </row>
    <row r="13994" spans="85:87" x14ac:dyDescent="0.25">
      <c r="CG13994" s="768"/>
      <c r="CH13994" s="768"/>
      <c r="CI13994" s="850"/>
    </row>
    <row r="13995" spans="85:87" x14ac:dyDescent="0.25">
      <c r="CG13995" s="768"/>
      <c r="CH13995" s="768"/>
      <c r="CI13995" s="850"/>
    </row>
    <row r="13996" spans="85:87" x14ac:dyDescent="0.25">
      <c r="CG13996" s="768"/>
      <c r="CH13996" s="768"/>
      <c r="CI13996" s="850"/>
    </row>
    <row r="13997" spans="85:87" x14ac:dyDescent="0.25">
      <c r="CG13997" s="768"/>
      <c r="CH13997" s="768"/>
      <c r="CI13997" s="850"/>
    </row>
    <row r="13998" spans="85:87" x14ac:dyDescent="0.25">
      <c r="CG13998" s="768"/>
      <c r="CH13998" s="768"/>
      <c r="CI13998" s="850"/>
    </row>
    <row r="13999" spans="85:87" x14ac:dyDescent="0.25">
      <c r="CG13999" s="768"/>
      <c r="CH13999" s="768"/>
      <c r="CI13999" s="850"/>
    </row>
    <row r="14000" spans="85:87" x14ac:dyDescent="0.25">
      <c r="CG14000" s="768"/>
      <c r="CH14000" s="768"/>
      <c r="CI14000" s="850"/>
    </row>
    <row r="14001" spans="85:87" x14ac:dyDescent="0.25">
      <c r="CG14001" s="768"/>
      <c r="CH14001" s="768"/>
      <c r="CI14001" s="850"/>
    </row>
    <row r="14002" spans="85:87" x14ac:dyDescent="0.25">
      <c r="CG14002" s="768"/>
      <c r="CH14002" s="768"/>
      <c r="CI14002" s="850"/>
    </row>
    <row r="14003" spans="85:87" x14ac:dyDescent="0.25">
      <c r="CG14003" s="768"/>
      <c r="CH14003" s="768"/>
      <c r="CI14003" s="850"/>
    </row>
    <row r="14004" spans="85:87" x14ac:dyDescent="0.25">
      <c r="CG14004" s="768"/>
      <c r="CH14004" s="768"/>
      <c r="CI14004" s="850"/>
    </row>
    <row r="14005" spans="85:87" x14ac:dyDescent="0.25">
      <c r="CG14005" s="768"/>
      <c r="CH14005" s="768"/>
      <c r="CI14005" s="850"/>
    </row>
    <row r="14006" spans="85:87" x14ac:dyDescent="0.25">
      <c r="CG14006" s="768"/>
      <c r="CH14006" s="768"/>
      <c r="CI14006" s="850"/>
    </row>
    <row r="14007" spans="85:87" x14ac:dyDescent="0.25">
      <c r="CG14007" s="768"/>
      <c r="CH14007" s="768"/>
      <c r="CI14007" s="850"/>
    </row>
    <row r="14008" spans="85:87" x14ac:dyDescent="0.25">
      <c r="CG14008" s="768"/>
      <c r="CH14008" s="768"/>
      <c r="CI14008" s="850"/>
    </row>
    <row r="14009" spans="85:87" x14ac:dyDescent="0.25">
      <c r="CG14009" s="768"/>
      <c r="CH14009" s="768"/>
      <c r="CI14009" s="850"/>
    </row>
    <row r="14010" spans="85:87" x14ac:dyDescent="0.25">
      <c r="CG14010" s="768"/>
      <c r="CH14010" s="768"/>
      <c r="CI14010" s="850"/>
    </row>
    <row r="14011" spans="85:87" x14ac:dyDescent="0.25">
      <c r="CG14011" s="768"/>
      <c r="CH14011" s="768"/>
      <c r="CI14011" s="850"/>
    </row>
    <row r="14012" spans="85:87" x14ac:dyDescent="0.25">
      <c r="CG14012" s="768"/>
      <c r="CH14012" s="768"/>
      <c r="CI14012" s="850"/>
    </row>
    <row r="14013" spans="85:87" x14ac:dyDescent="0.25">
      <c r="CG14013" s="768"/>
      <c r="CH14013" s="768"/>
      <c r="CI14013" s="850"/>
    </row>
    <row r="14014" spans="85:87" x14ac:dyDescent="0.25">
      <c r="CG14014" s="768"/>
      <c r="CH14014" s="768"/>
      <c r="CI14014" s="850"/>
    </row>
    <row r="14015" spans="85:87" x14ac:dyDescent="0.25">
      <c r="CG14015" s="768"/>
      <c r="CH14015" s="768"/>
      <c r="CI14015" s="850"/>
    </row>
    <row r="14016" spans="85:87" x14ac:dyDescent="0.25">
      <c r="CG14016" s="768"/>
      <c r="CH14016" s="768"/>
      <c r="CI14016" s="850"/>
    </row>
    <row r="14017" spans="85:87" x14ac:dyDescent="0.25">
      <c r="CG14017" s="768"/>
      <c r="CH14017" s="768"/>
      <c r="CI14017" s="850"/>
    </row>
    <row r="14018" spans="85:87" x14ac:dyDescent="0.25">
      <c r="CG14018" s="768"/>
      <c r="CH14018" s="768"/>
      <c r="CI14018" s="850"/>
    </row>
    <row r="14019" spans="85:87" x14ac:dyDescent="0.25">
      <c r="CG14019" s="768"/>
      <c r="CH14019" s="768"/>
      <c r="CI14019" s="850"/>
    </row>
    <row r="14020" spans="85:87" x14ac:dyDescent="0.25">
      <c r="CG14020" s="768"/>
      <c r="CH14020" s="768"/>
      <c r="CI14020" s="850"/>
    </row>
    <row r="14021" spans="85:87" x14ac:dyDescent="0.25">
      <c r="CG14021" s="768"/>
      <c r="CH14021" s="768"/>
      <c r="CI14021" s="850"/>
    </row>
    <row r="14022" spans="85:87" x14ac:dyDescent="0.25">
      <c r="CG14022" s="768"/>
      <c r="CH14022" s="768"/>
      <c r="CI14022" s="850"/>
    </row>
    <row r="14023" spans="85:87" x14ac:dyDescent="0.25">
      <c r="CG14023" s="768"/>
      <c r="CH14023" s="768"/>
      <c r="CI14023" s="850"/>
    </row>
    <row r="14024" spans="85:87" x14ac:dyDescent="0.25">
      <c r="CG14024" s="768"/>
      <c r="CH14024" s="768"/>
      <c r="CI14024" s="850"/>
    </row>
    <row r="14025" spans="85:87" x14ac:dyDescent="0.25">
      <c r="CG14025" s="768"/>
      <c r="CH14025" s="768"/>
      <c r="CI14025" s="850"/>
    </row>
    <row r="14026" spans="85:87" x14ac:dyDescent="0.25">
      <c r="CG14026" s="768"/>
      <c r="CH14026" s="768"/>
      <c r="CI14026" s="850"/>
    </row>
    <row r="14027" spans="85:87" x14ac:dyDescent="0.25">
      <c r="CG14027" s="768"/>
      <c r="CH14027" s="768"/>
      <c r="CI14027" s="850"/>
    </row>
    <row r="14028" spans="85:87" x14ac:dyDescent="0.25">
      <c r="CG14028" s="768"/>
      <c r="CH14028" s="768"/>
      <c r="CI14028" s="850"/>
    </row>
    <row r="14029" spans="85:87" x14ac:dyDescent="0.25">
      <c r="CG14029" s="768"/>
      <c r="CH14029" s="768"/>
      <c r="CI14029" s="850"/>
    </row>
    <row r="14030" spans="85:87" x14ac:dyDescent="0.25">
      <c r="CG14030" s="768"/>
      <c r="CH14030" s="768"/>
      <c r="CI14030" s="850"/>
    </row>
    <row r="14031" spans="85:87" x14ac:dyDescent="0.25">
      <c r="CG14031" s="768"/>
      <c r="CH14031" s="768"/>
      <c r="CI14031" s="850"/>
    </row>
    <row r="14032" spans="85:87" x14ac:dyDescent="0.25">
      <c r="CG14032" s="768"/>
      <c r="CH14032" s="768"/>
      <c r="CI14032" s="850"/>
    </row>
    <row r="14033" spans="85:87" x14ac:dyDescent="0.25">
      <c r="CG14033" s="768"/>
      <c r="CH14033" s="768"/>
      <c r="CI14033" s="850"/>
    </row>
    <row r="14034" spans="85:87" x14ac:dyDescent="0.25">
      <c r="CG14034" s="768"/>
      <c r="CH14034" s="768"/>
      <c r="CI14034" s="850"/>
    </row>
    <row r="14035" spans="85:87" x14ac:dyDescent="0.25">
      <c r="CG14035" s="768"/>
      <c r="CH14035" s="768"/>
      <c r="CI14035" s="850"/>
    </row>
    <row r="14036" spans="85:87" x14ac:dyDescent="0.25">
      <c r="CG14036" s="768"/>
      <c r="CH14036" s="768"/>
      <c r="CI14036" s="850"/>
    </row>
    <row r="14037" spans="85:87" x14ac:dyDescent="0.25">
      <c r="CG14037" s="768"/>
      <c r="CH14037" s="768"/>
      <c r="CI14037" s="850"/>
    </row>
    <row r="14038" spans="85:87" x14ac:dyDescent="0.25">
      <c r="CG14038" s="768"/>
      <c r="CH14038" s="768"/>
      <c r="CI14038" s="850"/>
    </row>
    <row r="14039" spans="85:87" x14ac:dyDescent="0.25">
      <c r="CG14039" s="768"/>
      <c r="CH14039" s="768"/>
      <c r="CI14039" s="850"/>
    </row>
    <row r="14040" spans="85:87" x14ac:dyDescent="0.25">
      <c r="CG14040" s="768"/>
      <c r="CH14040" s="768"/>
      <c r="CI14040" s="850"/>
    </row>
    <row r="14041" spans="85:87" x14ac:dyDescent="0.25">
      <c r="CG14041" s="768"/>
      <c r="CH14041" s="768"/>
      <c r="CI14041" s="850"/>
    </row>
    <row r="14042" spans="85:87" x14ac:dyDescent="0.25">
      <c r="CG14042" s="768"/>
      <c r="CH14042" s="768"/>
      <c r="CI14042" s="850"/>
    </row>
    <row r="14043" spans="85:87" x14ac:dyDescent="0.25">
      <c r="CG14043" s="768"/>
      <c r="CH14043" s="768"/>
      <c r="CI14043" s="850"/>
    </row>
    <row r="14044" spans="85:87" x14ac:dyDescent="0.25">
      <c r="CG14044" s="768"/>
      <c r="CH14044" s="768"/>
      <c r="CI14044" s="850"/>
    </row>
    <row r="14045" spans="85:87" x14ac:dyDescent="0.25">
      <c r="CG14045" s="768"/>
      <c r="CH14045" s="768"/>
      <c r="CI14045" s="850"/>
    </row>
    <row r="14046" spans="85:87" x14ac:dyDescent="0.25">
      <c r="CG14046" s="768"/>
      <c r="CH14046" s="768"/>
      <c r="CI14046" s="850"/>
    </row>
    <row r="14047" spans="85:87" x14ac:dyDescent="0.25">
      <c r="CG14047" s="768"/>
      <c r="CH14047" s="768"/>
      <c r="CI14047" s="850"/>
    </row>
    <row r="14048" spans="85:87" x14ac:dyDescent="0.25">
      <c r="CG14048" s="768"/>
      <c r="CH14048" s="768"/>
      <c r="CI14048" s="850"/>
    </row>
    <row r="14049" spans="85:87" x14ac:dyDescent="0.25">
      <c r="CG14049" s="768"/>
      <c r="CH14049" s="768"/>
      <c r="CI14049" s="850"/>
    </row>
    <row r="14050" spans="85:87" x14ac:dyDescent="0.25">
      <c r="CG14050" s="768"/>
      <c r="CH14050" s="768"/>
      <c r="CI14050" s="850"/>
    </row>
    <row r="14051" spans="85:87" x14ac:dyDescent="0.25">
      <c r="CG14051" s="768"/>
      <c r="CH14051" s="768"/>
      <c r="CI14051" s="850"/>
    </row>
    <row r="14052" spans="85:87" x14ac:dyDescent="0.25">
      <c r="CG14052" s="768"/>
      <c r="CH14052" s="768"/>
      <c r="CI14052" s="850"/>
    </row>
    <row r="14053" spans="85:87" x14ac:dyDescent="0.25">
      <c r="CG14053" s="768"/>
      <c r="CH14053" s="768"/>
      <c r="CI14053" s="850"/>
    </row>
    <row r="14054" spans="85:87" x14ac:dyDescent="0.25">
      <c r="CG14054" s="768"/>
      <c r="CH14054" s="768"/>
      <c r="CI14054" s="850"/>
    </row>
    <row r="14055" spans="85:87" x14ac:dyDescent="0.25">
      <c r="CG14055" s="768"/>
      <c r="CH14055" s="768"/>
      <c r="CI14055" s="850"/>
    </row>
    <row r="14056" spans="85:87" x14ac:dyDescent="0.25">
      <c r="CG14056" s="768"/>
      <c r="CH14056" s="768"/>
      <c r="CI14056" s="850"/>
    </row>
    <row r="14057" spans="85:87" x14ac:dyDescent="0.25">
      <c r="CG14057" s="768"/>
      <c r="CH14057" s="768"/>
      <c r="CI14057" s="850"/>
    </row>
    <row r="14058" spans="85:87" x14ac:dyDescent="0.25">
      <c r="CG14058" s="768"/>
      <c r="CH14058" s="768"/>
      <c r="CI14058" s="850"/>
    </row>
    <row r="14059" spans="85:87" x14ac:dyDescent="0.25">
      <c r="CG14059" s="768"/>
      <c r="CH14059" s="768"/>
      <c r="CI14059" s="850"/>
    </row>
    <row r="14060" spans="85:87" x14ac:dyDescent="0.25">
      <c r="CG14060" s="768"/>
      <c r="CH14060" s="768"/>
      <c r="CI14060" s="850"/>
    </row>
    <row r="14061" spans="85:87" x14ac:dyDescent="0.25">
      <c r="CG14061" s="768"/>
      <c r="CH14061" s="768"/>
      <c r="CI14061" s="850"/>
    </row>
    <row r="14062" spans="85:87" x14ac:dyDescent="0.25">
      <c r="CG14062" s="768"/>
      <c r="CH14062" s="768"/>
      <c r="CI14062" s="850"/>
    </row>
    <row r="14063" spans="85:87" x14ac:dyDescent="0.25">
      <c r="CG14063" s="768"/>
      <c r="CH14063" s="768"/>
      <c r="CI14063" s="850"/>
    </row>
    <row r="14064" spans="85:87" x14ac:dyDescent="0.25">
      <c r="CG14064" s="768"/>
      <c r="CH14064" s="768"/>
      <c r="CI14064" s="850"/>
    </row>
    <row r="14065" spans="85:87" x14ac:dyDescent="0.25">
      <c r="CG14065" s="768"/>
      <c r="CH14065" s="768"/>
      <c r="CI14065" s="850"/>
    </row>
    <row r="14066" spans="85:87" x14ac:dyDescent="0.25">
      <c r="CG14066" s="768"/>
      <c r="CH14066" s="768"/>
      <c r="CI14066" s="850"/>
    </row>
    <row r="14067" spans="85:87" x14ac:dyDescent="0.25">
      <c r="CG14067" s="768"/>
      <c r="CH14067" s="768"/>
      <c r="CI14067" s="850"/>
    </row>
    <row r="14068" spans="85:87" x14ac:dyDescent="0.25">
      <c r="CG14068" s="768"/>
      <c r="CH14068" s="768"/>
      <c r="CI14068" s="850"/>
    </row>
    <row r="14069" spans="85:87" x14ac:dyDescent="0.25">
      <c r="CG14069" s="768"/>
      <c r="CH14069" s="768"/>
      <c r="CI14069" s="850"/>
    </row>
    <row r="14070" spans="85:87" x14ac:dyDescent="0.25">
      <c r="CG14070" s="768"/>
      <c r="CH14070" s="768"/>
      <c r="CI14070" s="850"/>
    </row>
    <row r="14071" spans="85:87" x14ac:dyDescent="0.25">
      <c r="CG14071" s="768"/>
      <c r="CH14071" s="768"/>
      <c r="CI14071" s="850"/>
    </row>
    <row r="14072" spans="85:87" x14ac:dyDescent="0.25">
      <c r="CG14072" s="768"/>
      <c r="CH14072" s="768"/>
      <c r="CI14072" s="850"/>
    </row>
    <row r="14073" spans="85:87" x14ac:dyDescent="0.25">
      <c r="CG14073" s="768"/>
      <c r="CH14073" s="768"/>
      <c r="CI14073" s="850"/>
    </row>
    <row r="14074" spans="85:87" x14ac:dyDescent="0.25">
      <c r="CG14074" s="768"/>
      <c r="CH14074" s="768"/>
      <c r="CI14074" s="850"/>
    </row>
    <row r="14075" spans="85:87" x14ac:dyDescent="0.25">
      <c r="CG14075" s="768"/>
      <c r="CH14075" s="768"/>
      <c r="CI14075" s="850"/>
    </row>
    <row r="14076" spans="85:87" x14ac:dyDescent="0.25">
      <c r="CG14076" s="768"/>
      <c r="CH14076" s="768"/>
      <c r="CI14076" s="850"/>
    </row>
    <row r="14077" spans="85:87" x14ac:dyDescent="0.25">
      <c r="CG14077" s="768"/>
      <c r="CH14077" s="768"/>
      <c r="CI14077" s="850"/>
    </row>
    <row r="14078" spans="85:87" x14ac:dyDescent="0.25">
      <c r="CG14078" s="768"/>
      <c r="CH14078" s="768"/>
      <c r="CI14078" s="850"/>
    </row>
    <row r="14079" spans="85:87" x14ac:dyDescent="0.25">
      <c r="CG14079" s="768"/>
      <c r="CH14079" s="768"/>
      <c r="CI14079" s="850"/>
    </row>
    <row r="14080" spans="85:87" x14ac:dyDescent="0.25">
      <c r="CG14080" s="768"/>
      <c r="CH14080" s="768"/>
      <c r="CI14080" s="850"/>
    </row>
    <row r="14081" spans="85:87" x14ac:dyDescent="0.25">
      <c r="CG14081" s="768"/>
      <c r="CH14081" s="768"/>
      <c r="CI14081" s="850"/>
    </row>
    <row r="14082" spans="85:87" x14ac:dyDescent="0.25">
      <c r="CG14082" s="768"/>
      <c r="CH14082" s="768"/>
      <c r="CI14082" s="850"/>
    </row>
    <row r="14083" spans="85:87" x14ac:dyDescent="0.25">
      <c r="CG14083" s="768"/>
      <c r="CH14083" s="768"/>
      <c r="CI14083" s="850"/>
    </row>
    <row r="14084" spans="85:87" x14ac:dyDescent="0.25">
      <c r="CG14084" s="768"/>
      <c r="CH14084" s="768"/>
      <c r="CI14084" s="850"/>
    </row>
    <row r="14085" spans="85:87" x14ac:dyDescent="0.25">
      <c r="CG14085" s="768"/>
      <c r="CH14085" s="768"/>
      <c r="CI14085" s="850"/>
    </row>
    <row r="14086" spans="85:87" x14ac:dyDescent="0.25">
      <c r="CG14086" s="768"/>
      <c r="CH14086" s="768"/>
      <c r="CI14086" s="850"/>
    </row>
    <row r="14087" spans="85:87" x14ac:dyDescent="0.25">
      <c r="CG14087" s="768"/>
      <c r="CH14087" s="768"/>
      <c r="CI14087" s="850"/>
    </row>
    <row r="14088" spans="85:87" x14ac:dyDescent="0.25">
      <c r="CG14088" s="768"/>
      <c r="CH14088" s="768"/>
      <c r="CI14088" s="850"/>
    </row>
    <row r="14089" spans="85:87" x14ac:dyDescent="0.25">
      <c r="CG14089" s="768"/>
      <c r="CH14089" s="768"/>
      <c r="CI14089" s="850"/>
    </row>
    <row r="14090" spans="85:87" x14ac:dyDescent="0.25">
      <c r="CG14090" s="768"/>
      <c r="CH14090" s="768"/>
      <c r="CI14090" s="850"/>
    </row>
    <row r="14091" spans="85:87" x14ac:dyDescent="0.25">
      <c r="CG14091" s="768"/>
      <c r="CH14091" s="768"/>
      <c r="CI14091" s="850"/>
    </row>
    <row r="14092" spans="85:87" x14ac:dyDescent="0.25">
      <c r="CG14092" s="768"/>
      <c r="CH14092" s="768"/>
      <c r="CI14092" s="850"/>
    </row>
    <row r="14093" spans="85:87" x14ac:dyDescent="0.25">
      <c r="CG14093" s="768"/>
      <c r="CH14093" s="768"/>
      <c r="CI14093" s="850"/>
    </row>
    <row r="14094" spans="85:87" x14ac:dyDescent="0.25">
      <c r="CG14094" s="768"/>
      <c r="CH14094" s="768"/>
      <c r="CI14094" s="850"/>
    </row>
    <row r="14095" spans="85:87" x14ac:dyDescent="0.25">
      <c r="CG14095" s="768"/>
      <c r="CH14095" s="768"/>
      <c r="CI14095" s="850"/>
    </row>
    <row r="14096" spans="85:87" x14ac:dyDescent="0.25">
      <c r="CG14096" s="768"/>
      <c r="CH14096" s="768"/>
      <c r="CI14096" s="850"/>
    </row>
    <row r="14097" spans="85:87" x14ac:dyDescent="0.25">
      <c r="CG14097" s="768"/>
      <c r="CH14097" s="768"/>
      <c r="CI14097" s="850"/>
    </row>
    <row r="14098" spans="85:87" x14ac:dyDescent="0.25">
      <c r="CG14098" s="768"/>
      <c r="CH14098" s="768"/>
      <c r="CI14098" s="850"/>
    </row>
    <row r="14099" spans="85:87" x14ac:dyDescent="0.25">
      <c r="CG14099" s="768"/>
      <c r="CH14099" s="768"/>
      <c r="CI14099" s="850"/>
    </row>
    <row r="14100" spans="85:87" x14ac:dyDescent="0.25">
      <c r="CG14100" s="768"/>
      <c r="CH14100" s="768"/>
      <c r="CI14100" s="850"/>
    </row>
    <row r="14101" spans="85:87" x14ac:dyDescent="0.25">
      <c r="CG14101" s="768"/>
      <c r="CH14101" s="768"/>
      <c r="CI14101" s="850"/>
    </row>
    <row r="14102" spans="85:87" x14ac:dyDescent="0.25">
      <c r="CG14102" s="768"/>
      <c r="CH14102" s="768"/>
      <c r="CI14102" s="850"/>
    </row>
    <row r="14103" spans="85:87" x14ac:dyDescent="0.25">
      <c r="CG14103" s="768"/>
      <c r="CH14103" s="768"/>
      <c r="CI14103" s="850"/>
    </row>
    <row r="14104" spans="85:87" x14ac:dyDescent="0.25">
      <c r="CG14104" s="768"/>
      <c r="CH14104" s="768"/>
      <c r="CI14104" s="850"/>
    </row>
    <row r="14105" spans="85:87" x14ac:dyDescent="0.25">
      <c r="CG14105" s="768"/>
      <c r="CH14105" s="768"/>
      <c r="CI14105" s="850"/>
    </row>
    <row r="14106" spans="85:87" x14ac:dyDescent="0.25">
      <c r="CG14106" s="768"/>
      <c r="CH14106" s="768"/>
      <c r="CI14106" s="850"/>
    </row>
    <row r="14107" spans="85:87" x14ac:dyDescent="0.25">
      <c r="CG14107" s="768"/>
      <c r="CH14107" s="768"/>
      <c r="CI14107" s="850"/>
    </row>
    <row r="14108" spans="85:87" x14ac:dyDescent="0.25">
      <c r="CG14108" s="768"/>
      <c r="CH14108" s="768"/>
      <c r="CI14108" s="850"/>
    </row>
    <row r="14109" spans="85:87" x14ac:dyDescent="0.25">
      <c r="CG14109" s="768"/>
      <c r="CH14109" s="768"/>
      <c r="CI14109" s="850"/>
    </row>
    <row r="14110" spans="85:87" x14ac:dyDescent="0.25">
      <c r="CG14110" s="768"/>
      <c r="CH14110" s="768"/>
      <c r="CI14110" s="850"/>
    </row>
    <row r="14111" spans="85:87" x14ac:dyDescent="0.25">
      <c r="CG14111" s="768"/>
      <c r="CH14111" s="768"/>
      <c r="CI14111" s="850"/>
    </row>
    <row r="14112" spans="85:87" x14ac:dyDescent="0.25">
      <c r="CG14112" s="768"/>
      <c r="CH14112" s="768"/>
      <c r="CI14112" s="850"/>
    </row>
    <row r="14113" spans="85:87" x14ac:dyDescent="0.25">
      <c r="CG14113" s="768"/>
      <c r="CH14113" s="768"/>
      <c r="CI14113" s="850"/>
    </row>
    <row r="14114" spans="85:87" x14ac:dyDescent="0.25">
      <c r="CG14114" s="768"/>
      <c r="CH14114" s="768"/>
      <c r="CI14114" s="850"/>
    </row>
    <row r="14115" spans="85:87" x14ac:dyDescent="0.25">
      <c r="CG14115" s="768"/>
      <c r="CH14115" s="768"/>
      <c r="CI14115" s="850"/>
    </row>
    <row r="14116" spans="85:87" x14ac:dyDescent="0.25">
      <c r="CG14116" s="768"/>
      <c r="CH14116" s="768"/>
      <c r="CI14116" s="850"/>
    </row>
    <row r="14117" spans="85:87" x14ac:dyDescent="0.25">
      <c r="CG14117" s="768"/>
      <c r="CH14117" s="768"/>
      <c r="CI14117" s="850"/>
    </row>
    <row r="14118" spans="85:87" x14ac:dyDescent="0.25">
      <c r="CG14118" s="768"/>
      <c r="CH14118" s="768"/>
      <c r="CI14118" s="850"/>
    </row>
    <row r="14119" spans="85:87" x14ac:dyDescent="0.25">
      <c r="CG14119" s="768"/>
      <c r="CH14119" s="768"/>
      <c r="CI14119" s="850"/>
    </row>
    <row r="14120" spans="85:87" x14ac:dyDescent="0.25">
      <c r="CG14120" s="768"/>
      <c r="CH14120" s="768"/>
      <c r="CI14120" s="850"/>
    </row>
    <row r="14121" spans="85:87" x14ac:dyDescent="0.25">
      <c r="CG14121" s="768"/>
      <c r="CH14121" s="768"/>
      <c r="CI14121" s="850"/>
    </row>
    <row r="14122" spans="85:87" x14ac:dyDescent="0.25">
      <c r="CG14122" s="768"/>
      <c r="CH14122" s="768"/>
      <c r="CI14122" s="850"/>
    </row>
    <row r="14123" spans="85:87" x14ac:dyDescent="0.25">
      <c r="CG14123" s="768"/>
      <c r="CH14123" s="768"/>
      <c r="CI14123" s="850"/>
    </row>
    <row r="14124" spans="85:87" x14ac:dyDescent="0.25">
      <c r="CG14124" s="768"/>
      <c r="CH14124" s="768"/>
      <c r="CI14124" s="850"/>
    </row>
    <row r="14125" spans="85:87" x14ac:dyDescent="0.25">
      <c r="CG14125" s="768"/>
      <c r="CH14125" s="768"/>
      <c r="CI14125" s="850"/>
    </row>
    <row r="14126" spans="85:87" x14ac:dyDescent="0.25">
      <c r="CG14126" s="768"/>
      <c r="CH14126" s="768"/>
      <c r="CI14126" s="850"/>
    </row>
    <row r="14127" spans="85:87" x14ac:dyDescent="0.25">
      <c r="CG14127" s="768"/>
      <c r="CH14127" s="768"/>
      <c r="CI14127" s="850"/>
    </row>
    <row r="14128" spans="85:87" x14ac:dyDescent="0.25">
      <c r="CG14128" s="768"/>
      <c r="CH14128" s="768"/>
      <c r="CI14128" s="850"/>
    </row>
    <row r="14129" spans="85:87" x14ac:dyDescent="0.25">
      <c r="CG14129" s="768"/>
      <c r="CH14129" s="768"/>
      <c r="CI14129" s="850"/>
    </row>
    <row r="14130" spans="85:87" x14ac:dyDescent="0.25">
      <c r="CG14130" s="768"/>
      <c r="CH14130" s="768"/>
      <c r="CI14130" s="850"/>
    </row>
    <row r="14131" spans="85:87" x14ac:dyDescent="0.25">
      <c r="CG14131" s="768"/>
      <c r="CH14131" s="768"/>
      <c r="CI14131" s="850"/>
    </row>
    <row r="14132" spans="85:87" x14ac:dyDescent="0.25">
      <c r="CG14132" s="768"/>
      <c r="CH14132" s="768"/>
      <c r="CI14132" s="850"/>
    </row>
    <row r="14133" spans="85:87" x14ac:dyDescent="0.25">
      <c r="CG14133" s="768"/>
      <c r="CH14133" s="768"/>
      <c r="CI14133" s="850"/>
    </row>
    <row r="14134" spans="85:87" x14ac:dyDescent="0.25">
      <c r="CG14134" s="768"/>
      <c r="CH14134" s="768"/>
      <c r="CI14134" s="850"/>
    </row>
    <row r="14135" spans="85:87" x14ac:dyDescent="0.25">
      <c r="CG14135" s="768"/>
      <c r="CH14135" s="768"/>
      <c r="CI14135" s="850"/>
    </row>
    <row r="14136" spans="85:87" x14ac:dyDescent="0.25">
      <c r="CG14136" s="768"/>
      <c r="CH14136" s="768"/>
      <c r="CI14136" s="850"/>
    </row>
    <row r="14137" spans="85:87" x14ac:dyDescent="0.25">
      <c r="CG14137" s="768"/>
      <c r="CH14137" s="768"/>
      <c r="CI14137" s="850"/>
    </row>
    <row r="14138" spans="85:87" x14ac:dyDescent="0.25">
      <c r="CG14138" s="768"/>
      <c r="CH14138" s="768"/>
      <c r="CI14138" s="850"/>
    </row>
    <row r="14139" spans="85:87" x14ac:dyDescent="0.25">
      <c r="CG14139" s="768"/>
      <c r="CH14139" s="768"/>
      <c r="CI14139" s="850"/>
    </row>
    <row r="14140" spans="85:87" x14ac:dyDescent="0.25">
      <c r="CG14140" s="768"/>
      <c r="CH14140" s="768"/>
      <c r="CI14140" s="850"/>
    </row>
    <row r="14141" spans="85:87" x14ac:dyDescent="0.25">
      <c r="CG14141" s="768"/>
      <c r="CH14141" s="768"/>
      <c r="CI14141" s="850"/>
    </row>
    <row r="14142" spans="85:87" x14ac:dyDescent="0.25">
      <c r="CG14142" s="768"/>
      <c r="CH14142" s="768"/>
      <c r="CI14142" s="850"/>
    </row>
    <row r="14143" spans="85:87" x14ac:dyDescent="0.25">
      <c r="CG14143" s="768"/>
      <c r="CH14143" s="768"/>
      <c r="CI14143" s="850"/>
    </row>
    <row r="14144" spans="85:87" x14ac:dyDescent="0.25">
      <c r="CG14144" s="768"/>
      <c r="CH14144" s="768"/>
      <c r="CI14144" s="850"/>
    </row>
    <row r="14145" spans="85:87" x14ac:dyDescent="0.25">
      <c r="CG14145" s="768"/>
      <c r="CH14145" s="768"/>
      <c r="CI14145" s="850"/>
    </row>
    <row r="14146" spans="85:87" x14ac:dyDescent="0.25">
      <c r="CG14146" s="768"/>
      <c r="CH14146" s="768"/>
      <c r="CI14146" s="850"/>
    </row>
    <row r="14147" spans="85:87" x14ac:dyDescent="0.25">
      <c r="CG14147" s="768"/>
      <c r="CH14147" s="768"/>
      <c r="CI14147" s="850"/>
    </row>
    <row r="14148" spans="85:87" x14ac:dyDescent="0.25">
      <c r="CG14148" s="768"/>
      <c r="CH14148" s="768"/>
      <c r="CI14148" s="850"/>
    </row>
    <row r="14149" spans="85:87" x14ac:dyDescent="0.25">
      <c r="CG14149" s="768"/>
      <c r="CH14149" s="768"/>
      <c r="CI14149" s="850"/>
    </row>
    <row r="14150" spans="85:87" x14ac:dyDescent="0.25">
      <c r="CG14150" s="768"/>
      <c r="CH14150" s="768"/>
      <c r="CI14150" s="850"/>
    </row>
    <row r="14151" spans="85:87" x14ac:dyDescent="0.25">
      <c r="CG14151" s="768"/>
      <c r="CH14151" s="768"/>
      <c r="CI14151" s="850"/>
    </row>
    <row r="14152" spans="85:87" x14ac:dyDescent="0.25">
      <c r="CG14152" s="768"/>
      <c r="CH14152" s="768"/>
      <c r="CI14152" s="850"/>
    </row>
    <row r="14153" spans="85:87" x14ac:dyDescent="0.25">
      <c r="CG14153" s="768"/>
      <c r="CH14153" s="768"/>
      <c r="CI14153" s="850"/>
    </row>
    <row r="14154" spans="85:87" x14ac:dyDescent="0.25">
      <c r="CG14154" s="768"/>
      <c r="CH14154" s="768"/>
      <c r="CI14154" s="850"/>
    </row>
    <row r="14155" spans="85:87" x14ac:dyDescent="0.25">
      <c r="CG14155" s="768"/>
      <c r="CH14155" s="768"/>
      <c r="CI14155" s="850"/>
    </row>
    <row r="14156" spans="85:87" x14ac:dyDescent="0.25">
      <c r="CG14156" s="768"/>
      <c r="CH14156" s="768"/>
      <c r="CI14156" s="850"/>
    </row>
    <row r="14157" spans="85:87" x14ac:dyDescent="0.25">
      <c r="CG14157" s="768"/>
      <c r="CH14157" s="768"/>
      <c r="CI14157" s="850"/>
    </row>
    <row r="14158" spans="85:87" x14ac:dyDescent="0.25">
      <c r="CG14158" s="768"/>
      <c r="CH14158" s="768"/>
      <c r="CI14158" s="850"/>
    </row>
    <row r="14159" spans="85:87" x14ac:dyDescent="0.25">
      <c r="CG14159" s="768"/>
      <c r="CH14159" s="768"/>
      <c r="CI14159" s="850"/>
    </row>
    <row r="14160" spans="85:87" x14ac:dyDescent="0.25">
      <c r="CG14160" s="768"/>
      <c r="CH14160" s="768"/>
      <c r="CI14160" s="850"/>
    </row>
    <row r="14161" spans="85:87" x14ac:dyDescent="0.25">
      <c r="CG14161" s="768"/>
      <c r="CH14161" s="768"/>
      <c r="CI14161" s="850"/>
    </row>
    <row r="14162" spans="85:87" x14ac:dyDescent="0.25">
      <c r="CG14162" s="768"/>
      <c r="CH14162" s="768"/>
      <c r="CI14162" s="850"/>
    </row>
    <row r="14163" spans="85:87" x14ac:dyDescent="0.25">
      <c r="CG14163" s="768"/>
      <c r="CH14163" s="768"/>
      <c r="CI14163" s="850"/>
    </row>
    <row r="14164" spans="85:87" x14ac:dyDescent="0.25">
      <c r="CG14164" s="768"/>
      <c r="CH14164" s="768"/>
      <c r="CI14164" s="850"/>
    </row>
    <row r="14165" spans="85:87" x14ac:dyDescent="0.25">
      <c r="CG14165" s="768"/>
      <c r="CH14165" s="768"/>
      <c r="CI14165" s="850"/>
    </row>
    <row r="14166" spans="85:87" x14ac:dyDescent="0.25">
      <c r="CG14166" s="768"/>
      <c r="CH14166" s="768"/>
      <c r="CI14166" s="850"/>
    </row>
    <row r="14167" spans="85:87" x14ac:dyDescent="0.25">
      <c r="CG14167" s="768"/>
      <c r="CH14167" s="768"/>
      <c r="CI14167" s="850"/>
    </row>
    <row r="14168" spans="85:87" x14ac:dyDescent="0.25">
      <c r="CG14168" s="768"/>
      <c r="CH14168" s="768"/>
      <c r="CI14168" s="850"/>
    </row>
    <row r="14169" spans="85:87" x14ac:dyDescent="0.25">
      <c r="CG14169" s="768"/>
      <c r="CH14169" s="768"/>
      <c r="CI14169" s="850"/>
    </row>
    <row r="14170" spans="85:87" x14ac:dyDescent="0.25">
      <c r="CG14170" s="768"/>
      <c r="CH14170" s="768"/>
      <c r="CI14170" s="850"/>
    </row>
    <row r="14171" spans="85:87" x14ac:dyDescent="0.25">
      <c r="CG14171" s="768"/>
      <c r="CH14171" s="768"/>
      <c r="CI14171" s="850"/>
    </row>
    <row r="14172" spans="85:87" x14ac:dyDescent="0.25">
      <c r="CG14172" s="768"/>
      <c r="CH14172" s="768"/>
      <c r="CI14172" s="850"/>
    </row>
    <row r="14173" spans="85:87" x14ac:dyDescent="0.25">
      <c r="CG14173" s="768"/>
      <c r="CH14173" s="768"/>
      <c r="CI14173" s="850"/>
    </row>
    <row r="14174" spans="85:87" x14ac:dyDescent="0.25">
      <c r="CG14174" s="768"/>
      <c r="CH14174" s="768"/>
      <c r="CI14174" s="850"/>
    </row>
    <row r="14175" spans="85:87" x14ac:dyDescent="0.25">
      <c r="CG14175" s="768"/>
      <c r="CH14175" s="768"/>
      <c r="CI14175" s="850"/>
    </row>
    <row r="14176" spans="85:87" x14ac:dyDescent="0.25">
      <c r="CG14176" s="768"/>
      <c r="CH14176" s="768"/>
      <c r="CI14176" s="850"/>
    </row>
    <row r="14177" spans="85:87" x14ac:dyDescent="0.25">
      <c r="CG14177" s="768"/>
      <c r="CH14177" s="768"/>
      <c r="CI14177" s="850"/>
    </row>
    <row r="14178" spans="85:87" x14ac:dyDescent="0.25">
      <c r="CG14178" s="768"/>
      <c r="CH14178" s="768"/>
      <c r="CI14178" s="850"/>
    </row>
    <row r="14179" spans="85:87" x14ac:dyDescent="0.25">
      <c r="CG14179" s="768"/>
      <c r="CH14179" s="768"/>
      <c r="CI14179" s="850"/>
    </row>
    <row r="14180" spans="85:87" x14ac:dyDescent="0.25">
      <c r="CG14180" s="768"/>
      <c r="CH14180" s="768"/>
      <c r="CI14180" s="850"/>
    </row>
    <row r="14181" spans="85:87" x14ac:dyDescent="0.25">
      <c r="CG14181" s="768"/>
      <c r="CH14181" s="768"/>
      <c r="CI14181" s="850"/>
    </row>
    <row r="14182" spans="85:87" x14ac:dyDescent="0.25">
      <c r="CG14182" s="768"/>
      <c r="CH14182" s="768"/>
      <c r="CI14182" s="850"/>
    </row>
    <row r="14183" spans="85:87" x14ac:dyDescent="0.25">
      <c r="CG14183" s="768"/>
      <c r="CH14183" s="768"/>
      <c r="CI14183" s="850"/>
    </row>
    <row r="14184" spans="85:87" x14ac:dyDescent="0.25">
      <c r="CG14184" s="768"/>
      <c r="CH14184" s="768"/>
      <c r="CI14184" s="850"/>
    </row>
    <row r="14185" spans="85:87" x14ac:dyDescent="0.25">
      <c r="CG14185" s="768"/>
      <c r="CH14185" s="768"/>
      <c r="CI14185" s="850"/>
    </row>
    <row r="14186" spans="85:87" x14ac:dyDescent="0.25">
      <c r="CG14186" s="768"/>
      <c r="CH14186" s="768"/>
      <c r="CI14186" s="850"/>
    </row>
    <row r="14187" spans="85:87" x14ac:dyDescent="0.25">
      <c r="CG14187" s="768"/>
      <c r="CH14187" s="768"/>
      <c r="CI14187" s="850"/>
    </row>
    <row r="14188" spans="85:87" x14ac:dyDescent="0.25">
      <c r="CG14188" s="768"/>
      <c r="CH14188" s="768"/>
      <c r="CI14188" s="850"/>
    </row>
    <row r="14189" spans="85:87" x14ac:dyDescent="0.25">
      <c r="CG14189" s="768"/>
      <c r="CH14189" s="768"/>
      <c r="CI14189" s="850"/>
    </row>
    <row r="14190" spans="85:87" x14ac:dyDescent="0.25">
      <c r="CG14190" s="768"/>
      <c r="CH14190" s="768"/>
      <c r="CI14190" s="850"/>
    </row>
    <row r="14191" spans="85:87" x14ac:dyDescent="0.25">
      <c r="CG14191" s="768"/>
      <c r="CH14191" s="768"/>
      <c r="CI14191" s="850"/>
    </row>
    <row r="14192" spans="85:87" x14ac:dyDescent="0.25">
      <c r="CG14192" s="768"/>
      <c r="CH14192" s="768"/>
      <c r="CI14192" s="850"/>
    </row>
    <row r="14193" spans="85:87" x14ac:dyDescent="0.25">
      <c r="CG14193" s="768"/>
      <c r="CH14193" s="768"/>
      <c r="CI14193" s="850"/>
    </row>
    <row r="14194" spans="85:87" x14ac:dyDescent="0.25">
      <c r="CG14194" s="768"/>
      <c r="CH14194" s="768"/>
      <c r="CI14194" s="850"/>
    </row>
    <row r="14195" spans="85:87" x14ac:dyDescent="0.25">
      <c r="CG14195" s="768"/>
      <c r="CH14195" s="768"/>
      <c r="CI14195" s="850"/>
    </row>
    <row r="14196" spans="85:87" x14ac:dyDescent="0.25">
      <c r="CG14196" s="768"/>
      <c r="CH14196" s="768"/>
      <c r="CI14196" s="850"/>
    </row>
    <row r="14197" spans="85:87" x14ac:dyDescent="0.25">
      <c r="CG14197" s="768"/>
      <c r="CH14197" s="768"/>
      <c r="CI14197" s="850"/>
    </row>
    <row r="14198" spans="85:87" x14ac:dyDescent="0.25">
      <c r="CG14198" s="768"/>
      <c r="CH14198" s="768"/>
      <c r="CI14198" s="850"/>
    </row>
    <row r="14199" spans="85:87" x14ac:dyDescent="0.25">
      <c r="CG14199" s="768"/>
      <c r="CH14199" s="768"/>
      <c r="CI14199" s="850"/>
    </row>
    <row r="14200" spans="85:87" x14ac:dyDescent="0.25">
      <c r="CG14200" s="768"/>
      <c r="CH14200" s="768"/>
      <c r="CI14200" s="850"/>
    </row>
    <row r="14201" spans="85:87" x14ac:dyDescent="0.25">
      <c r="CG14201" s="768"/>
      <c r="CH14201" s="768"/>
      <c r="CI14201" s="850"/>
    </row>
    <row r="14202" spans="85:87" x14ac:dyDescent="0.25">
      <c r="CG14202" s="768"/>
      <c r="CH14202" s="768"/>
      <c r="CI14202" s="850"/>
    </row>
    <row r="14203" spans="85:87" x14ac:dyDescent="0.25">
      <c r="CG14203" s="768"/>
      <c r="CH14203" s="768"/>
      <c r="CI14203" s="850"/>
    </row>
    <row r="14204" spans="85:87" x14ac:dyDescent="0.25">
      <c r="CG14204" s="768"/>
      <c r="CH14204" s="768"/>
      <c r="CI14204" s="850"/>
    </row>
    <row r="14205" spans="85:87" x14ac:dyDescent="0.25">
      <c r="CG14205" s="768"/>
      <c r="CH14205" s="768"/>
      <c r="CI14205" s="850"/>
    </row>
    <row r="14206" spans="85:87" x14ac:dyDescent="0.25">
      <c r="CG14206" s="768"/>
      <c r="CH14206" s="768"/>
      <c r="CI14206" s="850"/>
    </row>
    <row r="14207" spans="85:87" x14ac:dyDescent="0.25">
      <c r="CG14207" s="768"/>
      <c r="CH14207" s="768"/>
      <c r="CI14207" s="850"/>
    </row>
    <row r="14208" spans="85:87" x14ac:dyDescent="0.25">
      <c r="CG14208" s="768"/>
      <c r="CH14208" s="768"/>
      <c r="CI14208" s="850"/>
    </row>
    <row r="14209" spans="85:87" x14ac:dyDescent="0.25">
      <c r="CG14209" s="768"/>
      <c r="CH14209" s="768"/>
      <c r="CI14209" s="850"/>
    </row>
    <row r="14210" spans="85:87" x14ac:dyDescent="0.25">
      <c r="CG14210" s="768"/>
      <c r="CH14210" s="768"/>
      <c r="CI14210" s="850"/>
    </row>
    <row r="14211" spans="85:87" x14ac:dyDescent="0.25">
      <c r="CG14211" s="768"/>
      <c r="CH14211" s="768"/>
      <c r="CI14211" s="850"/>
    </row>
    <row r="14212" spans="85:87" x14ac:dyDescent="0.25">
      <c r="CG14212" s="768"/>
      <c r="CH14212" s="768"/>
      <c r="CI14212" s="850"/>
    </row>
    <row r="14213" spans="85:87" x14ac:dyDescent="0.25">
      <c r="CG14213" s="768"/>
      <c r="CH14213" s="768"/>
      <c r="CI14213" s="850"/>
    </row>
    <row r="14214" spans="85:87" x14ac:dyDescent="0.25">
      <c r="CG14214" s="768"/>
      <c r="CH14214" s="768"/>
      <c r="CI14214" s="850"/>
    </row>
    <row r="14215" spans="85:87" x14ac:dyDescent="0.25">
      <c r="CG14215" s="768"/>
      <c r="CH14215" s="768"/>
      <c r="CI14215" s="850"/>
    </row>
    <row r="14216" spans="85:87" x14ac:dyDescent="0.25">
      <c r="CG14216" s="768"/>
      <c r="CH14216" s="768"/>
      <c r="CI14216" s="850"/>
    </row>
    <row r="14217" spans="85:87" x14ac:dyDescent="0.25">
      <c r="CG14217" s="768"/>
      <c r="CH14217" s="768"/>
      <c r="CI14217" s="850"/>
    </row>
    <row r="14218" spans="85:87" x14ac:dyDescent="0.25">
      <c r="CG14218" s="768"/>
      <c r="CH14218" s="768"/>
      <c r="CI14218" s="850"/>
    </row>
    <row r="14219" spans="85:87" x14ac:dyDescent="0.25">
      <c r="CG14219" s="768"/>
      <c r="CH14219" s="768"/>
      <c r="CI14219" s="850"/>
    </row>
    <row r="14220" spans="85:87" x14ac:dyDescent="0.25">
      <c r="CG14220" s="768"/>
      <c r="CH14220" s="768"/>
      <c r="CI14220" s="850"/>
    </row>
    <row r="14221" spans="85:87" x14ac:dyDescent="0.25">
      <c r="CG14221" s="768"/>
      <c r="CH14221" s="768"/>
      <c r="CI14221" s="850"/>
    </row>
    <row r="14222" spans="85:87" x14ac:dyDescent="0.25">
      <c r="CG14222" s="768"/>
      <c r="CH14222" s="768"/>
      <c r="CI14222" s="850"/>
    </row>
    <row r="14223" spans="85:87" x14ac:dyDescent="0.25">
      <c r="CG14223" s="768"/>
      <c r="CH14223" s="768"/>
      <c r="CI14223" s="850"/>
    </row>
    <row r="14224" spans="85:87" x14ac:dyDescent="0.25">
      <c r="CG14224" s="768"/>
      <c r="CH14224" s="768"/>
      <c r="CI14224" s="850"/>
    </row>
    <row r="14225" spans="85:87" x14ac:dyDescent="0.25">
      <c r="CG14225" s="768"/>
      <c r="CH14225" s="768"/>
      <c r="CI14225" s="850"/>
    </row>
    <row r="14226" spans="85:87" x14ac:dyDescent="0.25">
      <c r="CG14226" s="768"/>
      <c r="CH14226" s="768"/>
      <c r="CI14226" s="850"/>
    </row>
    <row r="14227" spans="85:87" x14ac:dyDescent="0.25">
      <c r="CG14227" s="768"/>
      <c r="CH14227" s="768"/>
      <c r="CI14227" s="850"/>
    </row>
    <row r="14228" spans="85:87" x14ac:dyDescent="0.25">
      <c r="CG14228" s="768"/>
      <c r="CH14228" s="768"/>
      <c r="CI14228" s="850"/>
    </row>
    <row r="14229" spans="85:87" x14ac:dyDescent="0.25">
      <c r="CG14229" s="768"/>
      <c r="CH14229" s="768"/>
      <c r="CI14229" s="850"/>
    </row>
    <row r="14230" spans="85:87" x14ac:dyDescent="0.25">
      <c r="CG14230" s="768"/>
      <c r="CH14230" s="768"/>
      <c r="CI14230" s="850"/>
    </row>
    <row r="14231" spans="85:87" x14ac:dyDescent="0.25">
      <c r="CG14231" s="768"/>
      <c r="CH14231" s="768"/>
      <c r="CI14231" s="850"/>
    </row>
    <row r="14232" spans="85:87" x14ac:dyDescent="0.25">
      <c r="CG14232" s="768"/>
      <c r="CH14232" s="768"/>
      <c r="CI14232" s="850"/>
    </row>
    <row r="14233" spans="85:87" x14ac:dyDescent="0.25">
      <c r="CG14233" s="768"/>
      <c r="CH14233" s="768"/>
      <c r="CI14233" s="850"/>
    </row>
    <row r="14234" spans="85:87" x14ac:dyDescent="0.25">
      <c r="CG14234" s="768"/>
      <c r="CH14234" s="768"/>
      <c r="CI14234" s="850"/>
    </row>
    <row r="14235" spans="85:87" x14ac:dyDescent="0.25">
      <c r="CG14235" s="768"/>
      <c r="CH14235" s="768"/>
      <c r="CI14235" s="850"/>
    </row>
    <row r="14236" spans="85:87" x14ac:dyDescent="0.25">
      <c r="CG14236" s="768"/>
      <c r="CH14236" s="768"/>
      <c r="CI14236" s="850"/>
    </row>
    <row r="14237" spans="85:87" x14ac:dyDescent="0.25">
      <c r="CG14237" s="768"/>
      <c r="CH14237" s="768"/>
      <c r="CI14237" s="850"/>
    </row>
    <row r="14238" spans="85:87" x14ac:dyDescent="0.25">
      <c r="CG14238" s="768"/>
      <c r="CH14238" s="768"/>
      <c r="CI14238" s="850"/>
    </row>
    <row r="14239" spans="85:87" x14ac:dyDescent="0.25">
      <c r="CG14239" s="768"/>
      <c r="CH14239" s="768"/>
      <c r="CI14239" s="850"/>
    </row>
    <row r="14240" spans="85:87" x14ac:dyDescent="0.25">
      <c r="CG14240" s="768"/>
      <c r="CH14240" s="768"/>
      <c r="CI14240" s="850"/>
    </row>
    <row r="14241" spans="85:87" x14ac:dyDescent="0.25">
      <c r="CG14241" s="768"/>
      <c r="CH14241" s="768"/>
      <c r="CI14241" s="850"/>
    </row>
    <row r="14242" spans="85:87" x14ac:dyDescent="0.25">
      <c r="CG14242" s="768"/>
      <c r="CH14242" s="768"/>
      <c r="CI14242" s="850"/>
    </row>
    <row r="14243" spans="85:87" x14ac:dyDescent="0.25">
      <c r="CG14243" s="768"/>
      <c r="CH14243" s="768"/>
      <c r="CI14243" s="850"/>
    </row>
    <row r="14244" spans="85:87" x14ac:dyDescent="0.25">
      <c r="CG14244" s="768"/>
      <c r="CH14244" s="768"/>
      <c r="CI14244" s="850"/>
    </row>
    <row r="14245" spans="85:87" x14ac:dyDescent="0.25">
      <c r="CG14245" s="768"/>
      <c r="CH14245" s="768"/>
      <c r="CI14245" s="850"/>
    </row>
    <row r="14246" spans="85:87" x14ac:dyDescent="0.25">
      <c r="CG14246" s="768"/>
      <c r="CH14246" s="768"/>
      <c r="CI14246" s="850"/>
    </row>
    <row r="14247" spans="85:87" x14ac:dyDescent="0.25">
      <c r="CG14247" s="768"/>
      <c r="CH14247" s="768"/>
      <c r="CI14247" s="850"/>
    </row>
    <row r="14248" spans="85:87" x14ac:dyDescent="0.25">
      <c r="CG14248" s="768"/>
      <c r="CH14248" s="768"/>
      <c r="CI14248" s="850"/>
    </row>
    <row r="14249" spans="85:87" x14ac:dyDescent="0.25">
      <c r="CG14249" s="768"/>
      <c r="CH14249" s="768"/>
      <c r="CI14249" s="850"/>
    </row>
    <row r="14250" spans="85:87" x14ac:dyDescent="0.25">
      <c r="CG14250" s="768"/>
      <c r="CH14250" s="768"/>
      <c r="CI14250" s="850"/>
    </row>
    <row r="14251" spans="85:87" x14ac:dyDescent="0.25">
      <c r="CG14251" s="768"/>
      <c r="CH14251" s="768"/>
      <c r="CI14251" s="850"/>
    </row>
    <row r="14252" spans="85:87" x14ac:dyDescent="0.25">
      <c r="CG14252" s="768"/>
      <c r="CH14252" s="768"/>
      <c r="CI14252" s="850"/>
    </row>
    <row r="14253" spans="85:87" x14ac:dyDescent="0.25">
      <c r="CG14253" s="768"/>
      <c r="CH14253" s="768"/>
      <c r="CI14253" s="850"/>
    </row>
    <row r="14254" spans="85:87" x14ac:dyDescent="0.25">
      <c r="CG14254" s="768"/>
      <c r="CH14254" s="768"/>
      <c r="CI14254" s="850"/>
    </row>
    <row r="14255" spans="85:87" x14ac:dyDescent="0.25">
      <c r="CG14255" s="768"/>
      <c r="CH14255" s="768"/>
      <c r="CI14255" s="850"/>
    </row>
    <row r="14256" spans="85:87" x14ac:dyDescent="0.25">
      <c r="CG14256" s="768"/>
      <c r="CH14256" s="768"/>
      <c r="CI14256" s="850"/>
    </row>
    <row r="14257" spans="85:87" x14ac:dyDescent="0.25">
      <c r="CG14257" s="768"/>
      <c r="CH14257" s="768"/>
      <c r="CI14257" s="850"/>
    </row>
    <row r="14258" spans="85:87" x14ac:dyDescent="0.25">
      <c r="CG14258" s="768"/>
      <c r="CH14258" s="768"/>
      <c r="CI14258" s="850"/>
    </row>
    <row r="14259" spans="85:87" x14ac:dyDescent="0.25">
      <c r="CG14259" s="768"/>
      <c r="CH14259" s="768"/>
      <c r="CI14259" s="850"/>
    </row>
    <row r="14260" spans="85:87" x14ac:dyDescent="0.25">
      <c r="CG14260" s="768"/>
      <c r="CH14260" s="768"/>
      <c r="CI14260" s="850"/>
    </row>
    <row r="14261" spans="85:87" x14ac:dyDescent="0.25">
      <c r="CG14261" s="768"/>
      <c r="CH14261" s="768"/>
      <c r="CI14261" s="850"/>
    </row>
    <row r="14262" spans="85:87" x14ac:dyDescent="0.25">
      <c r="CG14262" s="768"/>
      <c r="CH14262" s="768"/>
      <c r="CI14262" s="850"/>
    </row>
    <row r="14263" spans="85:87" x14ac:dyDescent="0.25">
      <c r="CG14263" s="768"/>
      <c r="CH14263" s="768"/>
      <c r="CI14263" s="850"/>
    </row>
    <row r="14264" spans="85:87" x14ac:dyDescent="0.25">
      <c r="CG14264" s="768"/>
      <c r="CH14264" s="768"/>
      <c r="CI14264" s="850"/>
    </row>
    <row r="14265" spans="85:87" x14ac:dyDescent="0.25">
      <c r="CG14265" s="768"/>
      <c r="CH14265" s="768"/>
      <c r="CI14265" s="850"/>
    </row>
    <row r="14266" spans="85:87" x14ac:dyDescent="0.25">
      <c r="CG14266" s="768"/>
      <c r="CH14266" s="768"/>
      <c r="CI14266" s="850"/>
    </row>
    <row r="14267" spans="85:87" x14ac:dyDescent="0.25">
      <c r="CG14267" s="768"/>
      <c r="CH14267" s="768"/>
      <c r="CI14267" s="850"/>
    </row>
    <row r="14268" spans="85:87" x14ac:dyDescent="0.25">
      <c r="CG14268" s="768"/>
      <c r="CH14268" s="768"/>
      <c r="CI14268" s="850"/>
    </row>
    <row r="14269" spans="85:87" x14ac:dyDescent="0.25">
      <c r="CG14269" s="768"/>
      <c r="CH14269" s="768"/>
      <c r="CI14269" s="850"/>
    </row>
    <row r="14270" spans="85:87" x14ac:dyDescent="0.25">
      <c r="CG14270" s="768"/>
      <c r="CH14270" s="768"/>
      <c r="CI14270" s="850"/>
    </row>
    <row r="14271" spans="85:87" x14ac:dyDescent="0.25">
      <c r="CG14271" s="768"/>
      <c r="CH14271" s="768"/>
      <c r="CI14271" s="850"/>
    </row>
    <row r="14272" spans="85:87" x14ac:dyDescent="0.25">
      <c r="CG14272" s="768"/>
      <c r="CH14272" s="768"/>
      <c r="CI14272" s="850"/>
    </row>
    <row r="14273" spans="85:87" x14ac:dyDescent="0.25">
      <c r="CG14273" s="768"/>
      <c r="CH14273" s="768"/>
      <c r="CI14273" s="850"/>
    </row>
    <row r="14274" spans="85:87" x14ac:dyDescent="0.25">
      <c r="CG14274" s="768"/>
      <c r="CH14274" s="768"/>
      <c r="CI14274" s="850"/>
    </row>
    <row r="14275" spans="85:87" x14ac:dyDescent="0.25">
      <c r="CG14275" s="768"/>
      <c r="CH14275" s="768"/>
      <c r="CI14275" s="850"/>
    </row>
    <row r="14276" spans="85:87" x14ac:dyDescent="0.25">
      <c r="CG14276" s="768"/>
      <c r="CH14276" s="768"/>
      <c r="CI14276" s="850"/>
    </row>
    <row r="14277" spans="85:87" x14ac:dyDescent="0.25">
      <c r="CG14277" s="768"/>
      <c r="CH14277" s="768"/>
      <c r="CI14277" s="850"/>
    </row>
    <row r="14278" spans="85:87" x14ac:dyDescent="0.25">
      <c r="CG14278" s="768"/>
      <c r="CH14278" s="768"/>
      <c r="CI14278" s="850"/>
    </row>
    <row r="14279" spans="85:87" x14ac:dyDescent="0.25">
      <c r="CG14279" s="768"/>
      <c r="CH14279" s="768"/>
      <c r="CI14279" s="850"/>
    </row>
    <row r="14280" spans="85:87" x14ac:dyDescent="0.25">
      <c r="CG14280" s="768"/>
      <c r="CH14280" s="768"/>
      <c r="CI14280" s="850"/>
    </row>
    <row r="14281" spans="85:87" x14ac:dyDescent="0.25">
      <c r="CG14281" s="768"/>
      <c r="CH14281" s="768"/>
      <c r="CI14281" s="850"/>
    </row>
    <row r="14282" spans="85:87" x14ac:dyDescent="0.25">
      <c r="CG14282" s="768"/>
      <c r="CH14282" s="768"/>
      <c r="CI14282" s="850"/>
    </row>
    <row r="14283" spans="85:87" x14ac:dyDescent="0.25">
      <c r="CG14283" s="768"/>
      <c r="CH14283" s="768"/>
      <c r="CI14283" s="850"/>
    </row>
    <row r="14284" spans="85:87" x14ac:dyDescent="0.25">
      <c r="CG14284" s="768"/>
      <c r="CH14284" s="768"/>
      <c r="CI14284" s="850"/>
    </row>
    <row r="14285" spans="85:87" x14ac:dyDescent="0.25">
      <c r="CG14285" s="768"/>
      <c r="CH14285" s="768"/>
      <c r="CI14285" s="850"/>
    </row>
    <row r="14286" spans="85:87" x14ac:dyDescent="0.25">
      <c r="CG14286" s="768"/>
      <c r="CH14286" s="768"/>
      <c r="CI14286" s="850"/>
    </row>
    <row r="14287" spans="85:87" x14ac:dyDescent="0.25">
      <c r="CG14287" s="768"/>
      <c r="CH14287" s="768"/>
      <c r="CI14287" s="850"/>
    </row>
    <row r="14288" spans="85:87" x14ac:dyDescent="0.25">
      <c r="CG14288" s="768"/>
      <c r="CH14288" s="768"/>
      <c r="CI14288" s="850"/>
    </row>
    <row r="14289" spans="85:87" x14ac:dyDescent="0.25">
      <c r="CG14289" s="768"/>
      <c r="CH14289" s="768"/>
      <c r="CI14289" s="850"/>
    </row>
    <row r="14290" spans="85:87" x14ac:dyDescent="0.25">
      <c r="CG14290" s="768"/>
      <c r="CH14290" s="768"/>
      <c r="CI14290" s="850"/>
    </row>
    <row r="14291" spans="85:87" x14ac:dyDescent="0.25">
      <c r="CG14291" s="768"/>
      <c r="CH14291" s="768"/>
      <c r="CI14291" s="850"/>
    </row>
    <row r="14292" spans="85:87" x14ac:dyDescent="0.25">
      <c r="CG14292" s="768"/>
      <c r="CH14292" s="768"/>
      <c r="CI14292" s="850"/>
    </row>
    <row r="14293" spans="85:87" x14ac:dyDescent="0.25">
      <c r="CG14293" s="768"/>
      <c r="CH14293" s="768"/>
      <c r="CI14293" s="850"/>
    </row>
    <row r="14294" spans="85:87" x14ac:dyDescent="0.25">
      <c r="CG14294" s="768"/>
      <c r="CH14294" s="768"/>
      <c r="CI14294" s="850"/>
    </row>
    <row r="14295" spans="85:87" x14ac:dyDescent="0.25">
      <c r="CG14295" s="768"/>
      <c r="CH14295" s="768"/>
      <c r="CI14295" s="850"/>
    </row>
    <row r="14296" spans="85:87" x14ac:dyDescent="0.25">
      <c r="CG14296" s="768"/>
      <c r="CH14296" s="768"/>
      <c r="CI14296" s="850"/>
    </row>
    <row r="14297" spans="85:87" x14ac:dyDescent="0.25">
      <c r="CG14297" s="768"/>
      <c r="CH14297" s="768"/>
      <c r="CI14297" s="850"/>
    </row>
    <row r="14298" spans="85:87" x14ac:dyDescent="0.25">
      <c r="CG14298" s="768"/>
      <c r="CH14298" s="768"/>
      <c r="CI14298" s="850"/>
    </row>
    <row r="14299" spans="85:87" x14ac:dyDescent="0.25">
      <c r="CG14299" s="768"/>
      <c r="CH14299" s="768"/>
      <c r="CI14299" s="850"/>
    </row>
    <row r="14300" spans="85:87" x14ac:dyDescent="0.25">
      <c r="CG14300" s="768"/>
      <c r="CH14300" s="768"/>
      <c r="CI14300" s="850"/>
    </row>
    <row r="14301" spans="85:87" x14ac:dyDescent="0.25">
      <c r="CG14301" s="768"/>
      <c r="CH14301" s="768"/>
      <c r="CI14301" s="850"/>
    </row>
    <row r="14302" spans="85:87" x14ac:dyDescent="0.25">
      <c r="CG14302" s="768"/>
      <c r="CH14302" s="768"/>
      <c r="CI14302" s="850"/>
    </row>
    <row r="14303" spans="85:87" x14ac:dyDescent="0.25">
      <c r="CG14303" s="768"/>
      <c r="CH14303" s="768"/>
      <c r="CI14303" s="850"/>
    </row>
    <row r="14304" spans="85:87" x14ac:dyDescent="0.25">
      <c r="CG14304" s="768"/>
      <c r="CH14304" s="768"/>
      <c r="CI14304" s="850"/>
    </row>
    <row r="14305" spans="85:87" x14ac:dyDescent="0.25">
      <c r="CG14305" s="768"/>
      <c r="CH14305" s="768"/>
      <c r="CI14305" s="850"/>
    </row>
    <row r="14306" spans="85:87" x14ac:dyDescent="0.25">
      <c r="CG14306" s="768"/>
      <c r="CH14306" s="768"/>
      <c r="CI14306" s="850"/>
    </row>
    <row r="14307" spans="85:87" x14ac:dyDescent="0.25">
      <c r="CG14307" s="768"/>
      <c r="CH14307" s="768"/>
      <c r="CI14307" s="850"/>
    </row>
    <row r="14308" spans="85:87" x14ac:dyDescent="0.25">
      <c r="CG14308" s="768"/>
      <c r="CH14308" s="768"/>
      <c r="CI14308" s="850"/>
    </row>
    <row r="14309" spans="85:87" x14ac:dyDescent="0.25">
      <c r="CG14309" s="768"/>
      <c r="CH14309" s="768"/>
      <c r="CI14309" s="850"/>
    </row>
    <row r="14310" spans="85:87" x14ac:dyDescent="0.25">
      <c r="CG14310" s="768"/>
      <c r="CH14310" s="768"/>
      <c r="CI14310" s="850"/>
    </row>
    <row r="14311" spans="85:87" x14ac:dyDescent="0.25">
      <c r="CG14311" s="768"/>
      <c r="CH14311" s="768"/>
      <c r="CI14311" s="850"/>
    </row>
    <row r="14312" spans="85:87" x14ac:dyDescent="0.25">
      <c r="CG14312" s="768"/>
      <c r="CH14312" s="768"/>
      <c r="CI14312" s="850"/>
    </row>
    <row r="14313" spans="85:87" x14ac:dyDescent="0.25">
      <c r="CG14313" s="768"/>
      <c r="CH14313" s="768"/>
      <c r="CI14313" s="850"/>
    </row>
    <row r="14314" spans="85:87" x14ac:dyDescent="0.25">
      <c r="CG14314" s="768"/>
      <c r="CH14314" s="768"/>
      <c r="CI14314" s="850"/>
    </row>
    <row r="14315" spans="85:87" x14ac:dyDescent="0.25">
      <c r="CG14315" s="768"/>
      <c r="CH14315" s="768"/>
      <c r="CI14315" s="850"/>
    </row>
    <row r="14316" spans="85:87" x14ac:dyDescent="0.25">
      <c r="CG14316" s="768"/>
      <c r="CH14316" s="768"/>
      <c r="CI14316" s="850"/>
    </row>
    <row r="14317" spans="85:87" x14ac:dyDescent="0.25">
      <c r="CG14317" s="768"/>
      <c r="CH14317" s="768"/>
      <c r="CI14317" s="850"/>
    </row>
    <row r="14318" spans="85:87" x14ac:dyDescent="0.25">
      <c r="CG14318" s="768"/>
      <c r="CH14318" s="768"/>
      <c r="CI14318" s="850"/>
    </row>
    <row r="14319" spans="85:87" x14ac:dyDescent="0.25">
      <c r="CG14319" s="768"/>
      <c r="CH14319" s="768"/>
      <c r="CI14319" s="850"/>
    </row>
    <row r="14320" spans="85:87" x14ac:dyDescent="0.25">
      <c r="CG14320" s="768"/>
      <c r="CH14320" s="768"/>
      <c r="CI14320" s="850"/>
    </row>
    <row r="14321" spans="85:87" x14ac:dyDescent="0.25">
      <c r="CG14321" s="768"/>
      <c r="CH14321" s="768"/>
      <c r="CI14321" s="850"/>
    </row>
    <row r="14322" spans="85:87" x14ac:dyDescent="0.25">
      <c r="CG14322" s="768"/>
      <c r="CH14322" s="768"/>
      <c r="CI14322" s="850"/>
    </row>
    <row r="14323" spans="85:87" x14ac:dyDescent="0.25">
      <c r="CG14323" s="768"/>
      <c r="CH14323" s="768"/>
      <c r="CI14323" s="850"/>
    </row>
    <row r="14324" spans="85:87" x14ac:dyDescent="0.25">
      <c r="CG14324" s="768"/>
      <c r="CH14324" s="768"/>
      <c r="CI14324" s="850"/>
    </row>
    <row r="14325" spans="85:87" x14ac:dyDescent="0.25">
      <c r="CG14325" s="768"/>
      <c r="CH14325" s="768"/>
      <c r="CI14325" s="850"/>
    </row>
    <row r="14326" spans="85:87" x14ac:dyDescent="0.25">
      <c r="CG14326" s="768"/>
      <c r="CH14326" s="768"/>
      <c r="CI14326" s="850"/>
    </row>
    <row r="14327" spans="85:87" x14ac:dyDescent="0.25">
      <c r="CG14327" s="768"/>
      <c r="CH14327" s="768"/>
      <c r="CI14327" s="850"/>
    </row>
    <row r="14328" spans="85:87" x14ac:dyDescent="0.25">
      <c r="CG14328" s="768"/>
      <c r="CH14328" s="768"/>
      <c r="CI14328" s="850"/>
    </row>
    <row r="14329" spans="85:87" x14ac:dyDescent="0.25">
      <c r="CG14329" s="768"/>
      <c r="CH14329" s="768"/>
      <c r="CI14329" s="850"/>
    </row>
    <row r="14330" spans="85:87" x14ac:dyDescent="0.25">
      <c r="CG14330" s="768"/>
      <c r="CH14330" s="768"/>
      <c r="CI14330" s="850"/>
    </row>
    <row r="14331" spans="85:87" x14ac:dyDescent="0.25">
      <c r="CG14331" s="768"/>
      <c r="CH14331" s="768"/>
      <c r="CI14331" s="850"/>
    </row>
    <row r="14332" spans="85:87" x14ac:dyDescent="0.25">
      <c r="CG14332" s="768"/>
      <c r="CH14332" s="768"/>
      <c r="CI14332" s="850"/>
    </row>
    <row r="14333" spans="85:87" x14ac:dyDescent="0.25">
      <c r="CG14333" s="768"/>
      <c r="CH14333" s="768"/>
      <c r="CI14333" s="850"/>
    </row>
    <row r="14334" spans="85:87" x14ac:dyDescent="0.25">
      <c r="CG14334" s="768"/>
      <c r="CH14334" s="768"/>
      <c r="CI14334" s="850"/>
    </row>
    <row r="14335" spans="85:87" x14ac:dyDescent="0.25">
      <c r="CG14335" s="768"/>
      <c r="CH14335" s="768"/>
      <c r="CI14335" s="850"/>
    </row>
    <row r="14336" spans="85:87" x14ac:dyDescent="0.25">
      <c r="CG14336" s="768"/>
      <c r="CH14336" s="768"/>
      <c r="CI14336" s="850"/>
    </row>
    <row r="14337" spans="85:87" x14ac:dyDescent="0.25">
      <c r="CG14337" s="768"/>
      <c r="CH14337" s="768"/>
      <c r="CI14337" s="850"/>
    </row>
    <row r="14338" spans="85:87" x14ac:dyDescent="0.25">
      <c r="CG14338" s="768"/>
      <c r="CH14338" s="768"/>
      <c r="CI14338" s="850"/>
    </row>
    <row r="14339" spans="85:87" x14ac:dyDescent="0.25">
      <c r="CG14339" s="768"/>
      <c r="CH14339" s="768"/>
      <c r="CI14339" s="850"/>
    </row>
    <row r="14340" spans="85:87" x14ac:dyDescent="0.25">
      <c r="CG14340" s="768"/>
      <c r="CH14340" s="768"/>
      <c r="CI14340" s="850"/>
    </row>
    <row r="14341" spans="85:87" x14ac:dyDescent="0.25">
      <c r="CG14341" s="768"/>
      <c r="CH14341" s="768"/>
      <c r="CI14341" s="850"/>
    </row>
    <row r="14342" spans="85:87" x14ac:dyDescent="0.25">
      <c r="CG14342" s="768"/>
      <c r="CH14342" s="768"/>
      <c r="CI14342" s="850"/>
    </row>
    <row r="14343" spans="85:87" x14ac:dyDescent="0.25">
      <c r="CG14343" s="768"/>
      <c r="CH14343" s="768"/>
      <c r="CI14343" s="850"/>
    </row>
    <row r="14344" spans="85:87" x14ac:dyDescent="0.25">
      <c r="CG14344" s="768"/>
      <c r="CH14344" s="768"/>
      <c r="CI14344" s="850"/>
    </row>
    <row r="14345" spans="85:87" x14ac:dyDescent="0.25">
      <c r="CG14345" s="768"/>
      <c r="CH14345" s="768"/>
      <c r="CI14345" s="850"/>
    </row>
    <row r="14346" spans="85:87" x14ac:dyDescent="0.25">
      <c r="CG14346" s="768"/>
      <c r="CH14346" s="768"/>
      <c r="CI14346" s="850"/>
    </row>
    <row r="14347" spans="85:87" x14ac:dyDescent="0.25">
      <c r="CG14347" s="768"/>
      <c r="CH14347" s="768"/>
      <c r="CI14347" s="850"/>
    </row>
    <row r="14348" spans="85:87" x14ac:dyDescent="0.25">
      <c r="CG14348" s="768"/>
      <c r="CH14348" s="768"/>
      <c r="CI14348" s="850"/>
    </row>
    <row r="14349" spans="85:87" x14ac:dyDescent="0.25">
      <c r="CG14349" s="768"/>
      <c r="CH14349" s="768"/>
      <c r="CI14349" s="850"/>
    </row>
    <row r="14350" spans="85:87" x14ac:dyDescent="0.25">
      <c r="CG14350" s="768"/>
      <c r="CH14350" s="768"/>
      <c r="CI14350" s="850"/>
    </row>
    <row r="14351" spans="85:87" x14ac:dyDescent="0.25">
      <c r="CG14351" s="768"/>
      <c r="CH14351" s="768"/>
      <c r="CI14351" s="850"/>
    </row>
    <row r="14352" spans="85:87" x14ac:dyDescent="0.25">
      <c r="CG14352" s="768"/>
      <c r="CH14352" s="768"/>
      <c r="CI14352" s="850"/>
    </row>
    <row r="14353" spans="85:87" x14ac:dyDescent="0.25">
      <c r="CG14353" s="768"/>
      <c r="CH14353" s="768"/>
      <c r="CI14353" s="850"/>
    </row>
    <row r="14354" spans="85:87" x14ac:dyDescent="0.25">
      <c r="CG14354" s="768"/>
      <c r="CH14354" s="768"/>
      <c r="CI14354" s="850"/>
    </row>
    <row r="14355" spans="85:87" x14ac:dyDescent="0.25">
      <c r="CG14355" s="768"/>
      <c r="CH14355" s="768"/>
      <c r="CI14355" s="850"/>
    </row>
    <row r="14356" spans="85:87" x14ac:dyDescent="0.25">
      <c r="CG14356" s="768"/>
      <c r="CH14356" s="768"/>
      <c r="CI14356" s="850"/>
    </row>
    <row r="14357" spans="85:87" x14ac:dyDescent="0.25">
      <c r="CG14357" s="768"/>
      <c r="CH14357" s="768"/>
      <c r="CI14357" s="850"/>
    </row>
    <row r="14358" spans="85:87" x14ac:dyDescent="0.25">
      <c r="CG14358" s="768"/>
      <c r="CH14358" s="768"/>
      <c r="CI14358" s="850"/>
    </row>
    <row r="14359" spans="85:87" x14ac:dyDescent="0.25">
      <c r="CG14359" s="768"/>
      <c r="CH14359" s="768"/>
      <c r="CI14359" s="850"/>
    </row>
    <row r="14360" spans="85:87" x14ac:dyDescent="0.25">
      <c r="CG14360" s="768"/>
      <c r="CH14360" s="768"/>
      <c r="CI14360" s="850"/>
    </row>
    <row r="14361" spans="85:87" x14ac:dyDescent="0.25">
      <c r="CG14361" s="768"/>
      <c r="CH14361" s="768"/>
      <c r="CI14361" s="850"/>
    </row>
    <row r="14362" spans="85:87" x14ac:dyDescent="0.25">
      <c r="CG14362" s="768"/>
      <c r="CH14362" s="768"/>
      <c r="CI14362" s="850"/>
    </row>
    <row r="14363" spans="85:87" x14ac:dyDescent="0.25">
      <c r="CG14363" s="768"/>
      <c r="CH14363" s="768"/>
      <c r="CI14363" s="850"/>
    </row>
    <row r="14364" spans="85:87" x14ac:dyDescent="0.25">
      <c r="CG14364" s="768"/>
      <c r="CH14364" s="768"/>
      <c r="CI14364" s="850"/>
    </row>
    <row r="14365" spans="85:87" x14ac:dyDescent="0.25">
      <c r="CG14365" s="768"/>
      <c r="CH14365" s="768"/>
      <c r="CI14365" s="850"/>
    </row>
    <row r="14366" spans="85:87" x14ac:dyDescent="0.25">
      <c r="CG14366" s="768"/>
      <c r="CH14366" s="768"/>
      <c r="CI14366" s="850"/>
    </row>
    <row r="14367" spans="85:87" x14ac:dyDescent="0.25">
      <c r="CG14367" s="768"/>
      <c r="CH14367" s="768"/>
      <c r="CI14367" s="850"/>
    </row>
    <row r="14368" spans="85:87" x14ac:dyDescent="0.25">
      <c r="CG14368" s="768"/>
      <c r="CH14368" s="768"/>
      <c r="CI14368" s="850"/>
    </row>
    <row r="14369" spans="85:87" x14ac:dyDescent="0.25">
      <c r="CG14369" s="768"/>
      <c r="CH14369" s="768"/>
      <c r="CI14369" s="850"/>
    </row>
    <row r="14370" spans="85:87" x14ac:dyDescent="0.25">
      <c r="CG14370" s="768"/>
      <c r="CH14370" s="768"/>
      <c r="CI14370" s="850"/>
    </row>
    <row r="14371" spans="85:87" x14ac:dyDescent="0.25">
      <c r="CG14371" s="768"/>
      <c r="CH14371" s="768"/>
      <c r="CI14371" s="850"/>
    </row>
    <row r="14372" spans="85:87" x14ac:dyDescent="0.25">
      <c r="CG14372" s="768"/>
      <c r="CH14372" s="768"/>
      <c r="CI14372" s="850"/>
    </row>
    <row r="14373" spans="85:87" x14ac:dyDescent="0.25">
      <c r="CG14373" s="768"/>
      <c r="CH14373" s="768"/>
      <c r="CI14373" s="850"/>
    </row>
    <row r="14374" spans="85:87" x14ac:dyDescent="0.25">
      <c r="CG14374" s="768"/>
      <c r="CH14374" s="768"/>
      <c r="CI14374" s="850"/>
    </row>
    <row r="14375" spans="85:87" x14ac:dyDescent="0.25">
      <c r="CG14375" s="768"/>
      <c r="CH14375" s="768"/>
      <c r="CI14375" s="850"/>
    </row>
    <row r="14376" spans="85:87" x14ac:dyDescent="0.25">
      <c r="CG14376" s="768"/>
      <c r="CH14376" s="768"/>
      <c r="CI14376" s="850"/>
    </row>
    <row r="14377" spans="85:87" x14ac:dyDescent="0.25">
      <c r="CG14377" s="768"/>
      <c r="CH14377" s="768"/>
      <c r="CI14377" s="850"/>
    </row>
    <row r="14378" spans="85:87" x14ac:dyDescent="0.25">
      <c r="CG14378" s="768"/>
      <c r="CH14378" s="768"/>
      <c r="CI14378" s="850"/>
    </row>
    <row r="14379" spans="85:87" x14ac:dyDescent="0.25">
      <c r="CG14379" s="768"/>
      <c r="CH14379" s="768"/>
      <c r="CI14379" s="850"/>
    </row>
    <row r="14380" spans="85:87" x14ac:dyDescent="0.25">
      <c r="CG14380" s="768"/>
      <c r="CH14380" s="768"/>
      <c r="CI14380" s="850"/>
    </row>
    <row r="14381" spans="85:87" x14ac:dyDescent="0.25">
      <c r="CG14381" s="768"/>
      <c r="CH14381" s="768"/>
      <c r="CI14381" s="850"/>
    </row>
    <row r="14382" spans="85:87" x14ac:dyDescent="0.25">
      <c r="CG14382" s="768"/>
      <c r="CH14382" s="768"/>
      <c r="CI14382" s="850"/>
    </row>
    <row r="14383" spans="85:87" x14ac:dyDescent="0.25">
      <c r="CG14383" s="768"/>
      <c r="CH14383" s="768"/>
      <c r="CI14383" s="850"/>
    </row>
    <row r="14384" spans="85:87" x14ac:dyDescent="0.25">
      <c r="CG14384" s="768"/>
      <c r="CH14384" s="768"/>
      <c r="CI14384" s="850"/>
    </row>
    <row r="14385" spans="85:87" x14ac:dyDescent="0.25">
      <c r="CG14385" s="768"/>
      <c r="CH14385" s="768"/>
      <c r="CI14385" s="850"/>
    </row>
    <row r="14386" spans="85:87" x14ac:dyDescent="0.25">
      <c r="CG14386" s="768"/>
      <c r="CH14386" s="768"/>
      <c r="CI14386" s="850"/>
    </row>
    <row r="14387" spans="85:87" x14ac:dyDescent="0.25">
      <c r="CG14387" s="768"/>
      <c r="CH14387" s="768"/>
      <c r="CI14387" s="850"/>
    </row>
    <row r="14388" spans="85:87" x14ac:dyDescent="0.25">
      <c r="CG14388" s="768"/>
      <c r="CH14388" s="768"/>
      <c r="CI14388" s="850"/>
    </row>
    <row r="14389" spans="85:87" x14ac:dyDescent="0.25">
      <c r="CG14389" s="768"/>
      <c r="CH14389" s="768"/>
      <c r="CI14389" s="850"/>
    </row>
    <row r="14390" spans="85:87" x14ac:dyDescent="0.25">
      <c r="CG14390" s="768"/>
      <c r="CH14390" s="768"/>
      <c r="CI14390" s="850"/>
    </row>
    <row r="14391" spans="85:87" x14ac:dyDescent="0.25">
      <c r="CG14391" s="768"/>
      <c r="CH14391" s="768"/>
      <c r="CI14391" s="850"/>
    </row>
    <row r="14392" spans="85:87" x14ac:dyDescent="0.25">
      <c r="CG14392" s="768"/>
      <c r="CH14392" s="768"/>
      <c r="CI14392" s="850"/>
    </row>
    <row r="14393" spans="85:87" x14ac:dyDescent="0.25">
      <c r="CG14393" s="768"/>
      <c r="CH14393" s="768"/>
      <c r="CI14393" s="850"/>
    </row>
    <row r="14394" spans="85:87" x14ac:dyDescent="0.25">
      <c r="CG14394" s="768"/>
      <c r="CH14394" s="768"/>
      <c r="CI14394" s="850"/>
    </row>
    <row r="14395" spans="85:87" x14ac:dyDescent="0.25">
      <c r="CG14395" s="768"/>
      <c r="CH14395" s="768"/>
      <c r="CI14395" s="850"/>
    </row>
    <row r="14396" spans="85:87" x14ac:dyDescent="0.25">
      <c r="CG14396" s="768"/>
      <c r="CH14396" s="768"/>
      <c r="CI14396" s="850"/>
    </row>
    <row r="14397" spans="85:87" x14ac:dyDescent="0.25">
      <c r="CG14397" s="768"/>
      <c r="CH14397" s="768"/>
      <c r="CI14397" s="850"/>
    </row>
    <row r="14398" spans="85:87" x14ac:dyDescent="0.25">
      <c r="CG14398" s="768"/>
      <c r="CH14398" s="768"/>
      <c r="CI14398" s="850"/>
    </row>
    <row r="14399" spans="85:87" x14ac:dyDescent="0.25">
      <c r="CG14399" s="768"/>
      <c r="CH14399" s="768"/>
      <c r="CI14399" s="850"/>
    </row>
    <row r="14400" spans="85:87" x14ac:dyDescent="0.25">
      <c r="CG14400" s="768"/>
      <c r="CH14400" s="768"/>
      <c r="CI14400" s="850"/>
    </row>
    <row r="14401" spans="85:87" x14ac:dyDescent="0.25">
      <c r="CG14401" s="768"/>
      <c r="CH14401" s="768"/>
      <c r="CI14401" s="850"/>
    </row>
    <row r="14402" spans="85:87" x14ac:dyDescent="0.25">
      <c r="CG14402" s="768"/>
      <c r="CH14402" s="768"/>
      <c r="CI14402" s="850"/>
    </row>
    <row r="14403" spans="85:87" x14ac:dyDescent="0.25">
      <c r="CG14403" s="768"/>
      <c r="CH14403" s="768"/>
      <c r="CI14403" s="850"/>
    </row>
    <row r="14404" spans="85:87" x14ac:dyDescent="0.25">
      <c r="CG14404" s="768"/>
      <c r="CH14404" s="768"/>
      <c r="CI14404" s="850"/>
    </row>
    <row r="14405" spans="85:87" x14ac:dyDescent="0.25">
      <c r="CG14405" s="768"/>
      <c r="CH14405" s="768"/>
      <c r="CI14405" s="850"/>
    </row>
    <row r="14406" spans="85:87" x14ac:dyDescent="0.25">
      <c r="CG14406" s="768"/>
      <c r="CH14406" s="768"/>
      <c r="CI14406" s="850"/>
    </row>
    <row r="14407" spans="85:87" x14ac:dyDescent="0.25">
      <c r="CG14407" s="768"/>
      <c r="CH14407" s="768"/>
      <c r="CI14407" s="850"/>
    </row>
    <row r="14408" spans="85:87" x14ac:dyDescent="0.25">
      <c r="CG14408" s="768"/>
      <c r="CH14408" s="768"/>
      <c r="CI14408" s="850"/>
    </row>
    <row r="14409" spans="85:87" x14ac:dyDescent="0.25">
      <c r="CG14409" s="768"/>
      <c r="CH14409" s="768"/>
      <c r="CI14409" s="850"/>
    </row>
    <row r="14410" spans="85:87" x14ac:dyDescent="0.25">
      <c r="CG14410" s="768"/>
      <c r="CH14410" s="768"/>
      <c r="CI14410" s="850"/>
    </row>
    <row r="14411" spans="85:87" x14ac:dyDescent="0.25">
      <c r="CG14411" s="768"/>
      <c r="CH14411" s="768"/>
      <c r="CI14411" s="850"/>
    </row>
    <row r="14412" spans="85:87" x14ac:dyDescent="0.25">
      <c r="CG14412" s="768"/>
      <c r="CH14412" s="768"/>
      <c r="CI14412" s="850"/>
    </row>
    <row r="14413" spans="85:87" x14ac:dyDescent="0.25">
      <c r="CG14413" s="768"/>
      <c r="CH14413" s="768"/>
      <c r="CI14413" s="850"/>
    </row>
    <row r="14414" spans="85:87" x14ac:dyDescent="0.25">
      <c r="CG14414" s="768"/>
      <c r="CH14414" s="768"/>
      <c r="CI14414" s="850"/>
    </row>
    <row r="14415" spans="85:87" x14ac:dyDescent="0.25">
      <c r="CG14415" s="768"/>
      <c r="CH14415" s="768"/>
      <c r="CI14415" s="850"/>
    </row>
    <row r="14416" spans="85:87" x14ac:dyDescent="0.25">
      <c r="CG14416" s="768"/>
      <c r="CH14416" s="768"/>
      <c r="CI14416" s="850"/>
    </row>
    <row r="14417" spans="85:87" x14ac:dyDescent="0.25">
      <c r="CG14417" s="768"/>
      <c r="CH14417" s="768"/>
      <c r="CI14417" s="850"/>
    </row>
    <row r="14418" spans="85:87" x14ac:dyDescent="0.25">
      <c r="CG14418" s="768"/>
      <c r="CH14418" s="768"/>
      <c r="CI14418" s="850"/>
    </row>
    <row r="14419" spans="85:87" x14ac:dyDescent="0.25">
      <c r="CG14419" s="768"/>
      <c r="CH14419" s="768"/>
      <c r="CI14419" s="850"/>
    </row>
    <row r="14420" spans="85:87" x14ac:dyDescent="0.25">
      <c r="CG14420" s="768"/>
      <c r="CH14420" s="768"/>
      <c r="CI14420" s="850"/>
    </row>
    <row r="14421" spans="85:87" x14ac:dyDescent="0.25">
      <c r="CG14421" s="768"/>
      <c r="CH14421" s="768"/>
      <c r="CI14421" s="850"/>
    </row>
    <row r="14422" spans="85:87" x14ac:dyDescent="0.25">
      <c r="CG14422" s="768"/>
      <c r="CH14422" s="768"/>
      <c r="CI14422" s="850"/>
    </row>
    <row r="14423" spans="85:87" x14ac:dyDescent="0.25">
      <c r="CG14423" s="768"/>
      <c r="CH14423" s="768"/>
      <c r="CI14423" s="850"/>
    </row>
    <row r="14424" spans="85:87" x14ac:dyDescent="0.25">
      <c r="CG14424" s="768"/>
      <c r="CH14424" s="768"/>
      <c r="CI14424" s="850"/>
    </row>
    <row r="14425" spans="85:87" x14ac:dyDescent="0.25">
      <c r="CG14425" s="768"/>
      <c r="CH14425" s="768"/>
      <c r="CI14425" s="850"/>
    </row>
    <row r="14426" spans="85:87" x14ac:dyDescent="0.25">
      <c r="CG14426" s="768"/>
      <c r="CH14426" s="768"/>
      <c r="CI14426" s="850"/>
    </row>
    <row r="14427" spans="85:87" x14ac:dyDescent="0.25">
      <c r="CG14427" s="768"/>
      <c r="CH14427" s="768"/>
      <c r="CI14427" s="850"/>
    </row>
    <row r="14428" spans="85:87" x14ac:dyDescent="0.25">
      <c r="CG14428" s="768"/>
      <c r="CH14428" s="768"/>
      <c r="CI14428" s="850"/>
    </row>
    <row r="14429" spans="85:87" x14ac:dyDescent="0.25">
      <c r="CG14429" s="768"/>
      <c r="CH14429" s="768"/>
      <c r="CI14429" s="850"/>
    </row>
    <row r="14430" spans="85:87" x14ac:dyDescent="0.25">
      <c r="CG14430" s="768"/>
      <c r="CH14430" s="768"/>
      <c r="CI14430" s="850"/>
    </row>
    <row r="14431" spans="85:87" x14ac:dyDescent="0.25">
      <c r="CG14431" s="768"/>
      <c r="CH14431" s="768"/>
      <c r="CI14431" s="850"/>
    </row>
    <row r="14432" spans="85:87" x14ac:dyDescent="0.25">
      <c r="CG14432" s="768"/>
      <c r="CH14432" s="768"/>
      <c r="CI14432" s="850"/>
    </row>
    <row r="14433" spans="85:87" x14ac:dyDescent="0.25">
      <c r="CG14433" s="768"/>
      <c r="CH14433" s="768"/>
      <c r="CI14433" s="850"/>
    </row>
    <row r="14434" spans="85:87" x14ac:dyDescent="0.25">
      <c r="CG14434" s="768"/>
      <c r="CH14434" s="768"/>
      <c r="CI14434" s="850"/>
    </row>
    <row r="14435" spans="85:87" x14ac:dyDescent="0.25">
      <c r="CG14435" s="768"/>
      <c r="CH14435" s="768"/>
      <c r="CI14435" s="850"/>
    </row>
    <row r="14436" spans="85:87" x14ac:dyDescent="0.25">
      <c r="CG14436" s="768"/>
      <c r="CH14436" s="768"/>
      <c r="CI14436" s="850"/>
    </row>
    <row r="14437" spans="85:87" x14ac:dyDescent="0.25">
      <c r="CG14437" s="768"/>
      <c r="CH14437" s="768"/>
      <c r="CI14437" s="850"/>
    </row>
    <row r="14438" spans="85:87" x14ac:dyDescent="0.25">
      <c r="CG14438" s="768"/>
      <c r="CH14438" s="768"/>
      <c r="CI14438" s="850"/>
    </row>
    <row r="14439" spans="85:87" x14ac:dyDescent="0.25">
      <c r="CG14439" s="768"/>
      <c r="CH14439" s="768"/>
      <c r="CI14439" s="850"/>
    </row>
    <row r="14440" spans="85:87" x14ac:dyDescent="0.25">
      <c r="CG14440" s="768"/>
      <c r="CH14440" s="768"/>
      <c r="CI14440" s="850"/>
    </row>
    <row r="14441" spans="85:87" x14ac:dyDescent="0.25">
      <c r="CG14441" s="768"/>
      <c r="CH14441" s="768"/>
      <c r="CI14441" s="850"/>
    </row>
    <row r="14442" spans="85:87" x14ac:dyDescent="0.25">
      <c r="CG14442" s="768"/>
      <c r="CH14442" s="768"/>
      <c r="CI14442" s="850"/>
    </row>
    <row r="14443" spans="85:87" x14ac:dyDescent="0.25">
      <c r="CG14443" s="768"/>
      <c r="CH14443" s="768"/>
      <c r="CI14443" s="850"/>
    </row>
    <row r="14444" spans="85:87" x14ac:dyDescent="0.25">
      <c r="CG14444" s="768"/>
      <c r="CH14444" s="768"/>
      <c r="CI14444" s="850"/>
    </row>
    <row r="14445" spans="85:87" x14ac:dyDescent="0.25">
      <c r="CG14445" s="768"/>
      <c r="CH14445" s="768"/>
      <c r="CI14445" s="850"/>
    </row>
    <row r="14446" spans="85:87" x14ac:dyDescent="0.25">
      <c r="CG14446" s="768"/>
      <c r="CH14446" s="768"/>
      <c r="CI14446" s="850"/>
    </row>
    <row r="14447" spans="85:87" x14ac:dyDescent="0.25">
      <c r="CG14447" s="768"/>
      <c r="CH14447" s="768"/>
      <c r="CI14447" s="850"/>
    </row>
    <row r="14448" spans="85:87" x14ac:dyDescent="0.25">
      <c r="CG14448" s="768"/>
      <c r="CH14448" s="768"/>
      <c r="CI14448" s="850"/>
    </row>
    <row r="14449" spans="85:87" x14ac:dyDescent="0.25">
      <c r="CG14449" s="768"/>
      <c r="CH14449" s="768"/>
      <c r="CI14449" s="850"/>
    </row>
    <row r="14450" spans="85:87" x14ac:dyDescent="0.25">
      <c r="CG14450" s="768"/>
      <c r="CH14450" s="768"/>
      <c r="CI14450" s="850"/>
    </row>
    <row r="14451" spans="85:87" x14ac:dyDescent="0.25">
      <c r="CG14451" s="768"/>
      <c r="CH14451" s="768"/>
      <c r="CI14451" s="850"/>
    </row>
    <row r="14452" spans="85:87" x14ac:dyDescent="0.25">
      <c r="CG14452" s="768"/>
      <c r="CH14452" s="768"/>
      <c r="CI14452" s="850"/>
    </row>
    <row r="14453" spans="85:87" x14ac:dyDescent="0.25">
      <c r="CG14453" s="768"/>
      <c r="CH14453" s="768"/>
      <c r="CI14453" s="850"/>
    </row>
    <row r="14454" spans="85:87" x14ac:dyDescent="0.25">
      <c r="CG14454" s="768"/>
      <c r="CH14454" s="768"/>
      <c r="CI14454" s="850"/>
    </row>
    <row r="14455" spans="85:87" x14ac:dyDescent="0.25">
      <c r="CG14455" s="768"/>
      <c r="CH14455" s="768"/>
      <c r="CI14455" s="850"/>
    </row>
    <row r="14456" spans="85:87" x14ac:dyDescent="0.25">
      <c r="CG14456" s="768"/>
      <c r="CH14456" s="768"/>
      <c r="CI14456" s="850"/>
    </row>
    <row r="14457" spans="85:87" x14ac:dyDescent="0.25">
      <c r="CG14457" s="768"/>
      <c r="CH14457" s="768"/>
      <c r="CI14457" s="850"/>
    </row>
    <row r="14458" spans="85:87" x14ac:dyDescent="0.25">
      <c r="CG14458" s="768"/>
      <c r="CH14458" s="768"/>
      <c r="CI14458" s="850"/>
    </row>
    <row r="14459" spans="85:87" x14ac:dyDescent="0.25">
      <c r="CG14459" s="768"/>
      <c r="CH14459" s="768"/>
      <c r="CI14459" s="850"/>
    </row>
    <row r="14460" spans="85:87" x14ac:dyDescent="0.25">
      <c r="CG14460" s="768"/>
      <c r="CH14460" s="768"/>
      <c r="CI14460" s="850"/>
    </row>
    <row r="14461" spans="85:87" x14ac:dyDescent="0.25">
      <c r="CG14461" s="768"/>
      <c r="CH14461" s="768"/>
      <c r="CI14461" s="850"/>
    </row>
    <row r="14462" spans="85:87" x14ac:dyDescent="0.25">
      <c r="CG14462" s="768"/>
      <c r="CH14462" s="768"/>
      <c r="CI14462" s="850"/>
    </row>
    <row r="14463" spans="85:87" x14ac:dyDescent="0.25">
      <c r="CG14463" s="768"/>
      <c r="CH14463" s="768"/>
      <c r="CI14463" s="850"/>
    </row>
    <row r="14464" spans="85:87" x14ac:dyDescent="0.25">
      <c r="CG14464" s="768"/>
      <c r="CH14464" s="768"/>
      <c r="CI14464" s="850"/>
    </row>
    <row r="14465" spans="85:87" x14ac:dyDescent="0.25">
      <c r="CG14465" s="768"/>
      <c r="CH14465" s="768"/>
      <c r="CI14465" s="850"/>
    </row>
    <row r="14466" spans="85:87" x14ac:dyDescent="0.25">
      <c r="CG14466" s="768"/>
      <c r="CH14466" s="768"/>
      <c r="CI14466" s="850"/>
    </row>
    <row r="14467" spans="85:87" x14ac:dyDescent="0.25">
      <c r="CG14467" s="768"/>
      <c r="CH14467" s="768"/>
      <c r="CI14467" s="850"/>
    </row>
    <row r="14468" spans="85:87" x14ac:dyDescent="0.25">
      <c r="CG14468" s="768"/>
      <c r="CH14468" s="768"/>
      <c r="CI14468" s="850"/>
    </row>
    <row r="14469" spans="85:87" x14ac:dyDescent="0.25">
      <c r="CG14469" s="768"/>
      <c r="CH14469" s="768"/>
      <c r="CI14469" s="850"/>
    </row>
    <row r="14470" spans="85:87" x14ac:dyDescent="0.25">
      <c r="CG14470" s="768"/>
      <c r="CH14470" s="768"/>
      <c r="CI14470" s="850"/>
    </row>
    <row r="14471" spans="85:87" x14ac:dyDescent="0.25">
      <c r="CG14471" s="768"/>
      <c r="CH14471" s="768"/>
      <c r="CI14471" s="850"/>
    </row>
    <row r="14472" spans="85:87" x14ac:dyDescent="0.25">
      <c r="CG14472" s="768"/>
      <c r="CH14472" s="768"/>
      <c r="CI14472" s="850"/>
    </row>
    <row r="14473" spans="85:87" x14ac:dyDescent="0.25">
      <c r="CG14473" s="768"/>
      <c r="CH14473" s="768"/>
      <c r="CI14473" s="850"/>
    </row>
    <row r="14474" spans="85:87" x14ac:dyDescent="0.25">
      <c r="CG14474" s="768"/>
      <c r="CH14474" s="768"/>
      <c r="CI14474" s="850"/>
    </row>
    <row r="14475" spans="85:87" x14ac:dyDescent="0.25">
      <c r="CG14475" s="768"/>
      <c r="CH14475" s="768"/>
      <c r="CI14475" s="850"/>
    </row>
    <row r="14476" spans="85:87" x14ac:dyDescent="0.25">
      <c r="CG14476" s="768"/>
      <c r="CH14476" s="768"/>
      <c r="CI14476" s="850"/>
    </row>
    <row r="14477" spans="85:87" x14ac:dyDescent="0.25">
      <c r="CG14477" s="768"/>
      <c r="CH14477" s="768"/>
      <c r="CI14477" s="850"/>
    </row>
    <row r="14478" spans="85:87" x14ac:dyDescent="0.25">
      <c r="CG14478" s="768"/>
      <c r="CH14478" s="768"/>
      <c r="CI14478" s="850"/>
    </row>
    <row r="14479" spans="85:87" x14ac:dyDescent="0.25">
      <c r="CG14479" s="768"/>
      <c r="CH14479" s="768"/>
      <c r="CI14479" s="850"/>
    </row>
    <row r="14480" spans="85:87" x14ac:dyDescent="0.25">
      <c r="CG14480" s="768"/>
      <c r="CH14480" s="768"/>
      <c r="CI14480" s="850"/>
    </row>
    <row r="14481" spans="85:87" x14ac:dyDescent="0.25">
      <c r="CG14481" s="768"/>
      <c r="CH14481" s="768"/>
      <c r="CI14481" s="850"/>
    </row>
    <row r="14482" spans="85:87" x14ac:dyDescent="0.25">
      <c r="CG14482" s="768"/>
      <c r="CH14482" s="768"/>
      <c r="CI14482" s="850"/>
    </row>
    <row r="14483" spans="85:87" x14ac:dyDescent="0.25">
      <c r="CG14483" s="768"/>
      <c r="CH14483" s="768"/>
      <c r="CI14483" s="850"/>
    </row>
    <row r="14484" spans="85:87" x14ac:dyDescent="0.25">
      <c r="CG14484" s="768"/>
      <c r="CH14484" s="768"/>
      <c r="CI14484" s="850"/>
    </row>
    <row r="14485" spans="85:87" x14ac:dyDescent="0.25">
      <c r="CG14485" s="768"/>
      <c r="CH14485" s="768"/>
      <c r="CI14485" s="850"/>
    </row>
    <row r="14486" spans="85:87" x14ac:dyDescent="0.25">
      <c r="CG14486" s="768"/>
      <c r="CH14486" s="768"/>
      <c r="CI14486" s="850"/>
    </row>
    <row r="14487" spans="85:87" x14ac:dyDescent="0.25">
      <c r="CG14487" s="768"/>
      <c r="CH14487" s="768"/>
      <c r="CI14487" s="850"/>
    </row>
    <row r="14488" spans="85:87" x14ac:dyDescent="0.25">
      <c r="CG14488" s="768"/>
      <c r="CH14488" s="768"/>
      <c r="CI14488" s="850"/>
    </row>
    <row r="14489" spans="85:87" x14ac:dyDescent="0.25">
      <c r="CG14489" s="768"/>
      <c r="CH14489" s="768"/>
      <c r="CI14489" s="850"/>
    </row>
    <row r="14490" spans="85:87" x14ac:dyDescent="0.25">
      <c r="CG14490" s="768"/>
      <c r="CH14490" s="768"/>
      <c r="CI14490" s="850"/>
    </row>
    <row r="14491" spans="85:87" x14ac:dyDescent="0.25">
      <c r="CG14491" s="768"/>
      <c r="CH14491" s="768"/>
      <c r="CI14491" s="850"/>
    </row>
    <row r="14492" spans="85:87" x14ac:dyDescent="0.25">
      <c r="CG14492" s="768"/>
      <c r="CH14492" s="768"/>
      <c r="CI14492" s="850"/>
    </row>
    <row r="14493" spans="85:87" x14ac:dyDescent="0.25">
      <c r="CG14493" s="768"/>
      <c r="CH14493" s="768"/>
      <c r="CI14493" s="850"/>
    </row>
    <row r="14494" spans="85:87" x14ac:dyDescent="0.25">
      <c r="CG14494" s="768"/>
      <c r="CH14494" s="768"/>
      <c r="CI14494" s="850"/>
    </row>
    <row r="14495" spans="85:87" x14ac:dyDescent="0.25">
      <c r="CG14495" s="768"/>
      <c r="CH14495" s="768"/>
      <c r="CI14495" s="850"/>
    </row>
    <row r="14496" spans="85:87" x14ac:dyDescent="0.25">
      <c r="CG14496" s="768"/>
      <c r="CH14496" s="768"/>
      <c r="CI14496" s="850"/>
    </row>
    <row r="14497" spans="85:87" x14ac:dyDescent="0.25">
      <c r="CG14497" s="768"/>
      <c r="CH14497" s="768"/>
      <c r="CI14497" s="850"/>
    </row>
    <row r="14498" spans="85:87" x14ac:dyDescent="0.25">
      <c r="CG14498" s="768"/>
      <c r="CH14498" s="768"/>
      <c r="CI14498" s="850"/>
    </row>
    <row r="14499" spans="85:87" x14ac:dyDescent="0.25">
      <c r="CG14499" s="768"/>
      <c r="CH14499" s="768"/>
      <c r="CI14499" s="850"/>
    </row>
    <row r="14500" spans="85:87" x14ac:dyDescent="0.25">
      <c r="CG14500" s="768"/>
      <c r="CH14500" s="768"/>
      <c r="CI14500" s="850"/>
    </row>
    <row r="14501" spans="85:87" x14ac:dyDescent="0.25">
      <c r="CG14501" s="768"/>
      <c r="CH14501" s="768"/>
      <c r="CI14501" s="850"/>
    </row>
    <row r="14502" spans="85:87" x14ac:dyDescent="0.25">
      <c r="CG14502" s="768"/>
      <c r="CH14502" s="768"/>
      <c r="CI14502" s="850"/>
    </row>
    <row r="14503" spans="85:87" x14ac:dyDescent="0.25">
      <c r="CG14503" s="768"/>
      <c r="CH14503" s="768"/>
      <c r="CI14503" s="850"/>
    </row>
    <row r="14504" spans="85:87" x14ac:dyDescent="0.25">
      <c r="CG14504" s="768"/>
      <c r="CH14504" s="768"/>
      <c r="CI14504" s="850"/>
    </row>
    <row r="14505" spans="85:87" x14ac:dyDescent="0.25">
      <c r="CG14505" s="768"/>
      <c r="CH14505" s="768"/>
      <c r="CI14505" s="850"/>
    </row>
    <row r="14506" spans="85:87" x14ac:dyDescent="0.25">
      <c r="CG14506" s="768"/>
      <c r="CH14506" s="768"/>
      <c r="CI14506" s="850"/>
    </row>
    <row r="14507" spans="85:87" x14ac:dyDescent="0.25">
      <c r="CG14507" s="768"/>
      <c r="CH14507" s="768"/>
      <c r="CI14507" s="850"/>
    </row>
    <row r="14508" spans="85:87" x14ac:dyDescent="0.25">
      <c r="CG14508" s="768"/>
      <c r="CH14508" s="768"/>
      <c r="CI14508" s="850"/>
    </row>
    <row r="14509" spans="85:87" x14ac:dyDescent="0.25">
      <c r="CG14509" s="768"/>
      <c r="CH14509" s="768"/>
      <c r="CI14509" s="850"/>
    </row>
    <row r="14510" spans="85:87" x14ac:dyDescent="0.25">
      <c r="CG14510" s="768"/>
      <c r="CH14510" s="768"/>
      <c r="CI14510" s="850"/>
    </row>
    <row r="14511" spans="85:87" x14ac:dyDescent="0.25">
      <c r="CG14511" s="768"/>
      <c r="CH14511" s="768"/>
      <c r="CI14511" s="850"/>
    </row>
    <row r="14512" spans="85:87" x14ac:dyDescent="0.25">
      <c r="CG14512" s="768"/>
      <c r="CH14512" s="768"/>
      <c r="CI14512" s="850"/>
    </row>
    <row r="14513" spans="85:87" x14ac:dyDescent="0.25">
      <c r="CG14513" s="768"/>
      <c r="CH14513" s="768"/>
      <c r="CI14513" s="850"/>
    </row>
    <row r="14514" spans="85:87" x14ac:dyDescent="0.25">
      <c r="CG14514" s="768"/>
      <c r="CH14514" s="768"/>
      <c r="CI14514" s="850"/>
    </row>
    <row r="14515" spans="85:87" x14ac:dyDescent="0.25">
      <c r="CG14515" s="768"/>
      <c r="CH14515" s="768"/>
      <c r="CI14515" s="850"/>
    </row>
    <row r="14516" spans="85:87" x14ac:dyDescent="0.25">
      <c r="CG14516" s="768"/>
      <c r="CH14516" s="768"/>
      <c r="CI14516" s="850"/>
    </row>
    <row r="14517" spans="85:87" x14ac:dyDescent="0.25">
      <c r="CG14517" s="768"/>
      <c r="CH14517" s="768"/>
      <c r="CI14517" s="850"/>
    </row>
    <row r="14518" spans="85:87" x14ac:dyDescent="0.25">
      <c r="CG14518" s="768"/>
      <c r="CH14518" s="768"/>
      <c r="CI14518" s="850"/>
    </row>
    <row r="14519" spans="85:87" x14ac:dyDescent="0.25">
      <c r="CG14519" s="768"/>
      <c r="CH14519" s="768"/>
      <c r="CI14519" s="850"/>
    </row>
    <row r="14520" spans="85:87" x14ac:dyDescent="0.25">
      <c r="CG14520" s="768"/>
      <c r="CH14520" s="768"/>
      <c r="CI14520" s="850"/>
    </row>
    <row r="14521" spans="85:87" x14ac:dyDescent="0.25">
      <c r="CG14521" s="768"/>
      <c r="CH14521" s="768"/>
      <c r="CI14521" s="850"/>
    </row>
    <row r="14522" spans="85:87" x14ac:dyDescent="0.25">
      <c r="CG14522" s="768"/>
      <c r="CH14522" s="768"/>
      <c r="CI14522" s="850"/>
    </row>
    <row r="14523" spans="85:87" x14ac:dyDescent="0.25">
      <c r="CG14523" s="768"/>
      <c r="CH14523" s="768"/>
      <c r="CI14523" s="850"/>
    </row>
    <row r="14524" spans="85:87" x14ac:dyDescent="0.25">
      <c r="CG14524" s="768"/>
      <c r="CH14524" s="768"/>
      <c r="CI14524" s="850"/>
    </row>
    <row r="14525" spans="85:87" x14ac:dyDescent="0.25">
      <c r="CG14525" s="768"/>
      <c r="CH14525" s="768"/>
      <c r="CI14525" s="850"/>
    </row>
    <row r="14526" spans="85:87" x14ac:dyDescent="0.25">
      <c r="CG14526" s="768"/>
      <c r="CH14526" s="768"/>
      <c r="CI14526" s="850"/>
    </row>
    <row r="14527" spans="85:87" x14ac:dyDescent="0.25">
      <c r="CG14527" s="768"/>
      <c r="CH14527" s="768"/>
      <c r="CI14527" s="850"/>
    </row>
    <row r="14528" spans="85:87" x14ac:dyDescent="0.25">
      <c r="CG14528" s="768"/>
      <c r="CH14528" s="768"/>
      <c r="CI14528" s="850"/>
    </row>
    <row r="14529" spans="85:87" x14ac:dyDescent="0.25">
      <c r="CG14529" s="768"/>
      <c r="CH14529" s="768"/>
      <c r="CI14529" s="850"/>
    </row>
    <row r="14530" spans="85:87" x14ac:dyDescent="0.25">
      <c r="CG14530" s="768"/>
      <c r="CH14530" s="768"/>
      <c r="CI14530" s="850"/>
    </row>
    <row r="14531" spans="85:87" x14ac:dyDescent="0.25">
      <c r="CG14531" s="768"/>
      <c r="CH14531" s="768"/>
      <c r="CI14531" s="850"/>
    </row>
    <row r="14532" spans="85:87" x14ac:dyDescent="0.25">
      <c r="CG14532" s="768"/>
      <c r="CH14532" s="768"/>
      <c r="CI14532" s="850"/>
    </row>
    <row r="14533" spans="85:87" x14ac:dyDescent="0.25">
      <c r="CG14533" s="768"/>
      <c r="CH14533" s="768"/>
      <c r="CI14533" s="850"/>
    </row>
    <row r="14534" spans="85:87" x14ac:dyDescent="0.25">
      <c r="CG14534" s="768"/>
      <c r="CH14534" s="768"/>
      <c r="CI14534" s="850"/>
    </row>
    <row r="14535" spans="85:87" x14ac:dyDescent="0.25">
      <c r="CG14535" s="768"/>
      <c r="CH14535" s="768"/>
      <c r="CI14535" s="850"/>
    </row>
    <row r="14536" spans="85:87" x14ac:dyDescent="0.25">
      <c r="CG14536" s="768"/>
      <c r="CH14536" s="768"/>
      <c r="CI14536" s="850"/>
    </row>
    <row r="14537" spans="85:87" x14ac:dyDescent="0.25">
      <c r="CG14537" s="768"/>
      <c r="CH14537" s="768"/>
      <c r="CI14537" s="850"/>
    </row>
    <row r="14538" spans="85:87" x14ac:dyDescent="0.25">
      <c r="CG14538" s="768"/>
      <c r="CH14538" s="768"/>
      <c r="CI14538" s="850"/>
    </row>
    <row r="14539" spans="85:87" x14ac:dyDescent="0.25">
      <c r="CG14539" s="768"/>
      <c r="CH14539" s="768"/>
      <c r="CI14539" s="850"/>
    </row>
    <row r="14540" spans="85:87" x14ac:dyDescent="0.25">
      <c r="CG14540" s="768"/>
      <c r="CH14540" s="768"/>
      <c r="CI14540" s="850"/>
    </row>
    <row r="14541" spans="85:87" x14ac:dyDescent="0.25">
      <c r="CG14541" s="768"/>
      <c r="CH14541" s="768"/>
      <c r="CI14541" s="850"/>
    </row>
    <row r="14542" spans="85:87" x14ac:dyDescent="0.25">
      <c r="CG14542" s="768"/>
      <c r="CH14542" s="768"/>
      <c r="CI14542" s="850"/>
    </row>
    <row r="14543" spans="85:87" x14ac:dyDescent="0.25">
      <c r="CG14543" s="768"/>
      <c r="CH14543" s="768"/>
      <c r="CI14543" s="850"/>
    </row>
    <row r="14544" spans="85:87" x14ac:dyDescent="0.25">
      <c r="CG14544" s="768"/>
      <c r="CH14544" s="768"/>
      <c r="CI14544" s="850"/>
    </row>
    <row r="14545" spans="85:87" x14ac:dyDescent="0.25">
      <c r="CG14545" s="768"/>
      <c r="CH14545" s="768"/>
      <c r="CI14545" s="850"/>
    </row>
    <row r="14546" spans="85:87" x14ac:dyDescent="0.25">
      <c r="CG14546" s="768"/>
      <c r="CH14546" s="768"/>
      <c r="CI14546" s="850"/>
    </row>
    <row r="14547" spans="85:87" x14ac:dyDescent="0.25">
      <c r="CG14547" s="768"/>
      <c r="CH14547" s="768"/>
      <c r="CI14547" s="850"/>
    </row>
    <row r="14548" spans="85:87" x14ac:dyDescent="0.25">
      <c r="CG14548" s="768"/>
      <c r="CH14548" s="768"/>
      <c r="CI14548" s="850"/>
    </row>
    <row r="14549" spans="85:87" x14ac:dyDescent="0.25">
      <c r="CG14549" s="768"/>
      <c r="CH14549" s="768"/>
      <c r="CI14549" s="850"/>
    </row>
    <row r="14550" spans="85:87" x14ac:dyDescent="0.25">
      <c r="CG14550" s="768"/>
      <c r="CH14550" s="768"/>
      <c r="CI14550" s="850"/>
    </row>
    <row r="14551" spans="85:87" x14ac:dyDescent="0.25">
      <c r="CG14551" s="768"/>
      <c r="CH14551" s="768"/>
      <c r="CI14551" s="850"/>
    </row>
    <row r="14552" spans="85:87" x14ac:dyDescent="0.25">
      <c r="CG14552" s="768"/>
      <c r="CH14552" s="768"/>
      <c r="CI14552" s="850"/>
    </row>
    <row r="14553" spans="85:87" x14ac:dyDescent="0.25">
      <c r="CG14553" s="768"/>
      <c r="CH14553" s="768"/>
      <c r="CI14553" s="850"/>
    </row>
    <row r="14554" spans="85:87" x14ac:dyDescent="0.25">
      <c r="CG14554" s="768"/>
      <c r="CH14554" s="768"/>
      <c r="CI14554" s="850"/>
    </row>
    <row r="14555" spans="85:87" x14ac:dyDescent="0.25">
      <c r="CG14555" s="768"/>
      <c r="CH14555" s="768"/>
      <c r="CI14555" s="850"/>
    </row>
    <row r="14556" spans="85:87" x14ac:dyDescent="0.25">
      <c r="CG14556" s="768"/>
      <c r="CH14556" s="768"/>
      <c r="CI14556" s="850"/>
    </row>
    <row r="14557" spans="85:87" x14ac:dyDescent="0.25">
      <c r="CG14557" s="768"/>
      <c r="CH14557" s="768"/>
      <c r="CI14557" s="850"/>
    </row>
    <row r="14558" spans="85:87" x14ac:dyDescent="0.25">
      <c r="CG14558" s="768"/>
      <c r="CH14558" s="768"/>
      <c r="CI14558" s="850"/>
    </row>
    <row r="14559" spans="85:87" x14ac:dyDescent="0.25">
      <c r="CG14559" s="768"/>
      <c r="CH14559" s="768"/>
      <c r="CI14559" s="850"/>
    </row>
    <row r="14560" spans="85:87" x14ac:dyDescent="0.25">
      <c r="CG14560" s="768"/>
      <c r="CH14560" s="768"/>
      <c r="CI14560" s="850"/>
    </row>
    <row r="14561" spans="85:87" x14ac:dyDescent="0.25">
      <c r="CG14561" s="768"/>
      <c r="CH14561" s="768"/>
      <c r="CI14561" s="850"/>
    </row>
    <row r="14562" spans="85:87" x14ac:dyDescent="0.25">
      <c r="CG14562" s="768"/>
      <c r="CH14562" s="768"/>
      <c r="CI14562" s="850"/>
    </row>
    <row r="14563" spans="85:87" x14ac:dyDescent="0.25">
      <c r="CG14563" s="768"/>
      <c r="CH14563" s="768"/>
      <c r="CI14563" s="850"/>
    </row>
    <row r="14564" spans="85:87" x14ac:dyDescent="0.25">
      <c r="CG14564" s="768"/>
      <c r="CH14564" s="768"/>
      <c r="CI14564" s="850"/>
    </row>
    <row r="14565" spans="85:87" x14ac:dyDescent="0.25">
      <c r="CG14565" s="768"/>
      <c r="CH14565" s="768"/>
      <c r="CI14565" s="850"/>
    </row>
    <row r="14566" spans="85:87" x14ac:dyDescent="0.25">
      <c r="CG14566" s="768"/>
      <c r="CH14566" s="768"/>
      <c r="CI14566" s="850"/>
    </row>
    <row r="14567" spans="85:87" x14ac:dyDescent="0.25">
      <c r="CG14567" s="768"/>
      <c r="CH14567" s="768"/>
      <c r="CI14567" s="850"/>
    </row>
    <row r="14568" spans="85:87" x14ac:dyDescent="0.25">
      <c r="CG14568" s="768"/>
      <c r="CH14568" s="768"/>
      <c r="CI14568" s="850"/>
    </row>
    <row r="14569" spans="85:87" x14ac:dyDescent="0.25">
      <c r="CG14569" s="768"/>
      <c r="CH14569" s="768"/>
      <c r="CI14569" s="850"/>
    </row>
    <row r="14570" spans="85:87" x14ac:dyDescent="0.25">
      <c r="CG14570" s="768"/>
      <c r="CH14570" s="768"/>
      <c r="CI14570" s="850"/>
    </row>
    <row r="14571" spans="85:87" x14ac:dyDescent="0.25">
      <c r="CG14571" s="768"/>
      <c r="CH14571" s="768"/>
      <c r="CI14571" s="850"/>
    </row>
    <row r="14572" spans="85:87" x14ac:dyDescent="0.25">
      <c r="CG14572" s="768"/>
      <c r="CH14572" s="768"/>
      <c r="CI14572" s="850"/>
    </row>
    <row r="14573" spans="85:87" x14ac:dyDescent="0.25">
      <c r="CG14573" s="768"/>
      <c r="CH14573" s="768"/>
      <c r="CI14573" s="850"/>
    </row>
    <row r="14574" spans="85:87" x14ac:dyDescent="0.25">
      <c r="CG14574" s="768"/>
      <c r="CH14574" s="768"/>
      <c r="CI14574" s="850"/>
    </row>
    <row r="14575" spans="85:87" x14ac:dyDescent="0.25">
      <c r="CG14575" s="768"/>
      <c r="CH14575" s="768"/>
      <c r="CI14575" s="850"/>
    </row>
    <row r="14576" spans="85:87" x14ac:dyDescent="0.25">
      <c r="CG14576" s="768"/>
      <c r="CH14576" s="768"/>
      <c r="CI14576" s="850"/>
    </row>
    <row r="14577" spans="85:87" x14ac:dyDescent="0.25">
      <c r="CG14577" s="768"/>
      <c r="CH14577" s="768"/>
      <c r="CI14577" s="850"/>
    </row>
    <row r="14578" spans="85:87" x14ac:dyDescent="0.25">
      <c r="CG14578" s="768"/>
      <c r="CH14578" s="768"/>
      <c r="CI14578" s="850"/>
    </row>
    <row r="14579" spans="85:87" x14ac:dyDescent="0.25">
      <c r="CG14579" s="768"/>
      <c r="CH14579" s="768"/>
      <c r="CI14579" s="850"/>
    </row>
    <row r="14580" spans="85:87" x14ac:dyDescent="0.25">
      <c r="CG14580" s="768"/>
      <c r="CH14580" s="768"/>
      <c r="CI14580" s="850"/>
    </row>
    <row r="14581" spans="85:87" x14ac:dyDescent="0.25">
      <c r="CG14581" s="768"/>
      <c r="CH14581" s="768"/>
      <c r="CI14581" s="850"/>
    </row>
    <row r="14582" spans="85:87" x14ac:dyDescent="0.25">
      <c r="CG14582" s="768"/>
      <c r="CH14582" s="768"/>
      <c r="CI14582" s="850"/>
    </row>
    <row r="14583" spans="85:87" x14ac:dyDescent="0.25">
      <c r="CG14583" s="768"/>
      <c r="CH14583" s="768"/>
      <c r="CI14583" s="850"/>
    </row>
    <row r="14584" spans="85:87" x14ac:dyDescent="0.25">
      <c r="CG14584" s="768"/>
      <c r="CH14584" s="768"/>
      <c r="CI14584" s="850"/>
    </row>
    <row r="14585" spans="85:87" x14ac:dyDescent="0.25">
      <c r="CG14585" s="768"/>
      <c r="CH14585" s="768"/>
      <c r="CI14585" s="850"/>
    </row>
    <row r="14586" spans="85:87" x14ac:dyDescent="0.25">
      <c r="CG14586" s="768"/>
      <c r="CH14586" s="768"/>
      <c r="CI14586" s="850"/>
    </row>
    <row r="14587" spans="85:87" x14ac:dyDescent="0.25">
      <c r="CG14587" s="768"/>
      <c r="CH14587" s="768"/>
      <c r="CI14587" s="850"/>
    </row>
    <row r="14588" spans="85:87" x14ac:dyDescent="0.25">
      <c r="CG14588" s="768"/>
      <c r="CH14588" s="768"/>
      <c r="CI14588" s="850"/>
    </row>
    <row r="14589" spans="85:87" x14ac:dyDescent="0.25">
      <c r="CG14589" s="768"/>
      <c r="CH14589" s="768"/>
      <c r="CI14589" s="850"/>
    </row>
    <row r="14590" spans="85:87" x14ac:dyDescent="0.25">
      <c r="CG14590" s="768"/>
      <c r="CH14590" s="768"/>
      <c r="CI14590" s="850"/>
    </row>
    <row r="14591" spans="85:87" x14ac:dyDescent="0.25">
      <c r="CG14591" s="768"/>
      <c r="CH14591" s="768"/>
      <c r="CI14591" s="850"/>
    </row>
    <row r="14592" spans="85:87" x14ac:dyDescent="0.25">
      <c r="CG14592" s="768"/>
      <c r="CH14592" s="768"/>
      <c r="CI14592" s="850"/>
    </row>
    <row r="14593" spans="85:87" x14ac:dyDescent="0.25">
      <c r="CG14593" s="768"/>
      <c r="CH14593" s="768"/>
      <c r="CI14593" s="850"/>
    </row>
    <row r="14594" spans="85:87" x14ac:dyDescent="0.25">
      <c r="CG14594" s="768"/>
      <c r="CH14594" s="768"/>
      <c r="CI14594" s="850"/>
    </row>
    <row r="14595" spans="85:87" x14ac:dyDescent="0.25">
      <c r="CG14595" s="768"/>
      <c r="CH14595" s="768"/>
      <c r="CI14595" s="850"/>
    </row>
    <row r="14596" spans="85:87" x14ac:dyDescent="0.25">
      <c r="CG14596" s="768"/>
      <c r="CH14596" s="768"/>
      <c r="CI14596" s="850"/>
    </row>
    <row r="14597" spans="85:87" x14ac:dyDescent="0.25">
      <c r="CG14597" s="768"/>
      <c r="CH14597" s="768"/>
      <c r="CI14597" s="850"/>
    </row>
    <row r="14598" spans="85:87" x14ac:dyDescent="0.25">
      <c r="CG14598" s="768"/>
      <c r="CH14598" s="768"/>
      <c r="CI14598" s="850"/>
    </row>
    <row r="14599" spans="85:87" x14ac:dyDescent="0.25">
      <c r="CG14599" s="768"/>
      <c r="CH14599" s="768"/>
      <c r="CI14599" s="850"/>
    </row>
    <row r="14600" spans="85:87" x14ac:dyDescent="0.25">
      <c r="CG14600" s="768"/>
      <c r="CH14600" s="768"/>
      <c r="CI14600" s="850"/>
    </row>
    <row r="14601" spans="85:87" x14ac:dyDescent="0.25">
      <c r="CG14601" s="768"/>
      <c r="CH14601" s="768"/>
      <c r="CI14601" s="850"/>
    </row>
    <row r="14602" spans="85:87" x14ac:dyDescent="0.25">
      <c r="CG14602" s="768"/>
      <c r="CH14602" s="768"/>
      <c r="CI14602" s="850"/>
    </row>
    <row r="14603" spans="85:87" x14ac:dyDescent="0.25">
      <c r="CG14603" s="768"/>
      <c r="CH14603" s="768"/>
      <c r="CI14603" s="850"/>
    </row>
    <row r="14604" spans="85:87" x14ac:dyDescent="0.25">
      <c r="CG14604" s="768"/>
      <c r="CH14604" s="768"/>
      <c r="CI14604" s="850"/>
    </row>
    <row r="14605" spans="85:87" x14ac:dyDescent="0.25">
      <c r="CG14605" s="768"/>
      <c r="CH14605" s="768"/>
      <c r="CI14605" s="850"/>
    </row>
    <row r="14606" spans="85:87" x14ac:dyDescent="0.25">
      <c r="CG14606" s="768"/>
      <c r="CH14606" s="768"/>
      <c r="CI14606" s="850"/>
    </row>
    <row r="14607" spans="85:87" x14ac:dyDescent="0.25">
      <c r="CG14607" s="768"/>
      <c r="CH14607" s="768"/>
      <c r="CI14607" s="850"/>
    </row>
    <row r="14608" spans="85:87" x14ac:dyDescent="0.25">
      <c r="CG14608" s="768"/>
      <c r="CH14608" s="768"/>
      <c r="CI14608" s="850"/>
    </row>
    <row r="14609" spans="85:87" x14ac:dyDescent="0.25">
      <c r="CG14609" s="768"/>
      <c r="CH14609" s="768"/>
      <c r="CI14609" s="850"/>
    </row>
    <row r="14610" spans="85:87" x14ac:dyDescent="0.25">
      <c r="CG14610" s="768"/>
      <c r="CH14610" s="768"/>
      <c r="CI14610" s="850"/>
    </row>
    <row r="14611" spans="85:87" x14ac:dyDescent="0.25">
      <c r="CG14611" s="768"/>
      <c r="CH14611" s="768"/>
      <c r="CI14611" s="850"/>
    </row>
    <row r="14612" spans="85:87" x14ac:dyDescent="0.25">
      <c r="CG14612" s="768"/>
      <c r="CH14612" s="768"/>
      <c r="CI14612" s="850"/>
    </row>
    <row r="14613" spans="85:87" x14ac:dyDescent="0.25">
      <c r="CG14613" s="768"/>
      <c r="CH14613" s="768"/>
      <c r="CI14613" s="850"/>
    </row>
    <row r="14614" spans="85:87" x14ac:dyDescent="0.25">
      <c r="CG14614" s="768"/>
      <c r="CH14614" s="768"/>
      <c r="CI14614" s="850"/>
    </row>
    <row r="14615" spans="85:87" x14ac:dyDescent="0.25">
      <c r="CG14615" s="768"/>
      <c r="CH14615" s="768"/>
      <c r="CI14615" s="850"/>
    </row>
    <row r="14616" spans="85:87" x14ac:dyDescent="0.25">
      <c r="CG14616" s="768"/>
      <c r="CH14616" s="768"/>
      <c r="CI14616" s="850"/>
    </row>
    <row r="14617" spans="85:87" x14ac:dyDescent="0.25">
      <c r="CG14617" s="768"/>
      <c r="CH14617" s="768"/>
      <c r="CI14617" s="850"/>
    </row>
    <row r="14618" spans="85:87" x14ac:dyDescent="0.25">
      <c r="CG14618" s="768"/>
      <c r="CH14618" s="768"/>
      <c r="CI14618" s="850"/>
    </row>
    <row r="14619" spans="85:87" x14ac:dyDescent="0.25">
      <c r="CG14619" s="768"/>
      <c r="CH14619" s="768"/>
      <c r="CI14619" s="850"/>
    </row>
    <row r="14620" spans="85:87" x14ac:dyDescent="0.25">
      <c r="CG14620" s="768"/>
      <c r="CH14620" s="768"/>
      <c r="CI14620" s="850"/>
    </row>
    <row r="14621" spans="85:87" x14ac:dyDescent="0.25">
      <c r="CG14621" s="768"/>
      <c r="CH14621" s="768"/>
      <c r="CI14621" s="850"/>
    </row>
    <row r="14622" spans="85:87" x14ac:dyDescent="0.25">
      <c r="CG14622" s="768"/>
      <c r="CH14622" s="768"/>
      <c r="CI14622" s="850"/>
    </row>
    <row r="14623" spans="85:87" x14ac:dyDescent="0.25">
      <c r="CG14623" s="768"/>
      <c r="CH14623" s="768"/>
      <c r="CI14623" s="850"/>
    </row>
    <row r="14624" spans="85:87" x14ac:dyDescent="0.25">
      <c r="CG14624" s="768"/>
      <c r="CH14624" s="768"/>
      <c r="CI14624" s="850"/>
    </row>
    <row r="14625" spans="85:87" x14ac:dyDescent="0.25">
      <c r="CG14625" s="768"/>
      <c r="CH14625" s="768"/>
      <c r="CI14625" s="850"/>
    </row>
    <row r="14626" spans="85:87" x14ac:dyDescent="0.25">
      <c r="CG14626" s="768"/>
      <c r="CH14626" s="768"/>
      <c r="CI14626" s="850"/>
    </row>
    <row r="14627" spans="85:87" x14ac:dyDescent="0.25">
      <c r="CG14627" s="768"/>
      <c r="CH14627" s="768"/>
      <c r="CI14627" s="850"/>
    </row>
    <row r="14628" spans="85:87" x14ac:dyDescent="0.25">
      <c r="CG14628" s="768"/>
      <c r="CH14628" s="768"/>
      <c r="CI14628" s="850"/>
    </row>
    <row r="14629" spans="85:87" x14ac:dyDescent="0.25">
      <c r="CG14629" s="768"/>
      <c r="CH14629" s="768"/>
      <c r="CI14629" s="850"/>
    </row>
    <row r="14630" spans="85:87" x14ac:dyDescent="0.25">
      <c r="CG14630" s="768"/>
      <c r="CH14630" s="768"/>
      <c r="CI14630" s="850"/>
    </row>
    <row r="14631" spans="85:87" x14ac:dyDescent="0.25">
      <c r="CG14631" s="768"/>
      <c r="CH14631" s="768"/>
      <c r="CI14631" s="850"/>
    </row>
    <row r="14632" spans="85:87" x14ac:dyDescent="0.25">
      <c r="CG14632" s="768"/>
      <c r="CH14632" s="768"/>
      <c r="CI14632" s="850"/>
    </row>
    <row r="14633" spans="85:87" x14ac:dyDescent="0.25">
      <c r="CG14633" s="768"/>
      <c r="CH14633" s="768"/>
      <c r="CI14633" s="850"/>
    </row>
    <row r="14634" spans="85:87" x14ac:dyDescent="0.25">
      <c r="CG14634" s="768"/>
      <c r="CH14634" s="768"/>
      <c r="CI14634" s="850"/>
    </row>
    <row r="14635" spans="85:87" x14ac:dyDescent="0.25">
      <c r="CG14635" s="768"/>
      <c r="CH14635" s="768"/>
      <c r="CI14635" s="850"/>
    </row>
    <row r="14636" spans="85:87" x14ac:dyDescent="0.25">
      <c r="CG14636" s="768"/>
      <c r="CH14636" s="768"/>
      <c r="CI14636" s="850"/>
    </row>
    <row r="14637" spans="85:87" x14ac:dyDescent="0.25">
      <c r="CG14637" s="768"/>
      <c r="CH14637" s="768"/>
      <c r="CI14637" s="850"/>
    </row>
    <row r="14638" spans="85:87" x14ac:dyDescent="0.25">
      <c r="CG14638" s="768"/>
      <c r="CH14638" s="768"/>
      <c r="CI14638" s="850"/>
    </row>
    <row r="14639" spans="85:87" x14ac:dyDescent="0.25">
      <c r="CG14639" s="768"/>
      <c r="CH14639" s="768"/>
      <c r="CI14639" s="850"/>
    </row>
    <row r="14640" spans="85:87" x14ac:dyDescent="0.25">
      <c r="CG14640" s="768"/>
      <c r="CH14640" s="768"/>
      <c r="CI14640" s="850"/>
    </row>
    <row r="14641" spans="85:87" x14ac:dyDescent="0.25">
      <c r="CG14641" s="768"/>
      <c r="CH14641" s="768"/>
      <c r="CI14641" s="850"/>
    </row>
    <row r="14642" spans="85:87" x14ac:dyDescent="0.25">
      <c r="CG14642" s="768"/>
      <c r="CH14642" s="768"/>
      <c r="CI14642" s="850"/>
    </row>
    <row r="14643" spans="85:87" x14ac:dyDescent="0.25">
      <c r="CG14643" s="768"/>
      <c r="CH14643" s="768"/>
      <c r="CI14643" s="850"/>
    </row>
    <row r="14644" spans="85:87" x14ac:dyDescent="0.25">
      <c r="CG14644" s="768"/>
      <c r="CH14644" s="768"/>
      <c r="CI14644" s="850"/>
    </row>
    <row r="14645" spans="85:87" x14ac:dyDescent="0.25">
      <c r="CG14645" s="768"/>
      <c r="CH14645" s="768"/>
      <c r="CI14645" s="850"/>
    </row>
    <row r="14646" spans="85:87" x14ac:dyDescent="0.25">
      <c r="CG14646" s="768"/>
      <c r="CH14646" s="768"/>
      <c r="CI14646" s="850"/>
    </row>
    <row r="14647" spans="85:87" x14ac:dyDescent="0.25">
      <c r="CG14647" s="768"/>
      <c r="CH14647" s="768"/>
      <c r="CI14647" s="850"/>
    </row>
    <row r="14648" spans="85:87" x14ac:dyDescent="0.25">
      <c r="CG14648" s="768"/>
      <c r="CH14648" s="768"/>
      <c r="CI14648" s="850"/>
    </row>
    <row r="14649" spans="85:87" x14ac:dyDescent="0.25">
      <c r="CG14649" s="768"/>
      <c r="CH14649" s="768"/>
      <c r="CI14649" s="850"/>
    </row>
    <row r="14650" spans="85:87" x14ac:dyDescent="0.25">
      <c r="CG14650" s="768"/>
      <c r="CH14650" s="768"/>
      <c r="CI14650" s="850"/>
    </row>
    <row r="14651" spans="85:87" x14ac:dyDescent="0.25">
      <c r="CG14651" s="768"/>
      <c r="CH14651" s="768"/>
      <c r="CI14651" s="850"/>
    </row>
    <row r="14652" spans="85:87" x14ac:dyDescent="0.25">
      <c r="CG14652" s="768"/>
      <c r="CH14652" s="768"/>
      <c r="CI14652" s="850"/>
    </row>
    <row r="14653" spans="85:87" x14ac:dyDescent="0.25">
      <c r="CG14653" s="768"/>
      <c r="CH14653" s="768"/>
      <c r="CI14653" s="850"/>
    </row>
    <row r="14654" spans="85:87" x14ac:dyDescent="0.25">
      <c r="CG14654" s="768"/>
      <c r="CH14654" s="768"/>
      <c r="CI14654" s="850"/>
    </row>
    <row r="14655" spans="85:87" x14ac:dyDescent="0.25">
      <c r="CG14655" s="768"/>
      <c r="CH14655" s="768"/>
      <c r="CI14655" s="850"/>
    </row>
    <row r="14656" spans="85:87" x14ac:dyDescent="0.25">
      <c r="CG14656" s="768"/>
      <c r="CH14656" s="768"/>
      <c r="CI14656" s="850"/>
    </row>
    <row r="14657" spans="85:87" x14ac:dyDescent="0.25">
      <c r="CG14657" s="768"/>
      <c r="CH14657" s="768"/>
      <c r="CI14657" s="850"/>
    </row>
    <row r="14658" spans="85:87" x14ac:dyDescent="0.25">
      <c r="CG14658" s="768"/>
      <c r="CH14658" s="768"/>
      <c r="CI14658" s="850"/>
    </row>
    <row r="14659" spans="85:87" x14ac:dyDescent="0.25">
      <c r="CG14659" s="768"/>
      <c r="CH14659" s="768"/>
      <c r="CI14659" s="850"/>
    </row>
    <row r="14660" spans="85:87" x14ac:dyDescent="0.25">
      <c r="CG14660" s="768"/>
      <c r="CH14660" s="768"/>
      <c r="CI14660" s="850"/>
    </row>
    <row r="14661" spans="85:87" x14ac:dyDescent="0.25">
      <c r="CG14661" s="768"/>
      <c r="CH14661" s="768"/>
      <c r="CI14661" s="850"/>
    </row>
    <row r="14662" spans="85:87" x14ac:dyDescent="0.25">
      <c r="CG14662" s="768"/>
      <c r="CH14662" s="768"/>
      <c r="CI14662" s="850"/>
    </row>
    <row r="14663" spans="85:87" x14ac:dyDescent="0.25">
      <c r="CG14663" s="768"/>
      <c r="CH14663" s="768"/>
      <c r="CI14663" s="850"/>
    </row>
    <row r="14664" spans="85:87" x14ac:dyDescent="0.25">
      <c r="CG14664" s="768"/>
      <c r="CH14664" s="768"/>
      <c r="CI14664" s="850"/>
    </row>
    <row r="14665" spans="85:87" x14ac:dyDescent="0.25">
      <c r="CG14665" s="768"/>
      <c r="CH14665" s="768"/>
      <c r="CI14665" s="850"/>
    </row>
    <row r="14666" spans="85:87" x14ac:dyDescent="0.25">
      <c r="CG14666" s="768"/>
      <c r="CH14666" s="768"/>
      <c r="CI14666" s="850"/>
    </row>
    <row r="14667" spans="85:87" x14ac:dyDescent="0.25">
      <c r="CG14667" s="768"/>
      <c r="CH14667" s="768"/>
      <c r="CI14667" s="850"/>
    </row>
    <row r="14668" spans="85:87" x14ac:dyDescent="0.25">
      <c r="CG14668" s="768"/>
      <c r="CH14668" s="768"/>
      <c r="CI14668" s="850"/>
    </row>
    <row r="14669" spans="85:87" x14ac:dyDescent="0.25">
      <c r="CG14669" s="768"/>
      <c r="CH14669" s="768"/>
      <c r="CI14669" s="850"/>
    </row>
    <row r="14670" spans="85:87" x14ac:dyDescent="0.25">
      <c r="CG14670" s="768"/>
      <c r="CH14670" s="768"/>
      <c r="CI14670" s="850"/>
    </row>
    <row r="14671" spans="85:87" x14ac:dyDescent="0.25">
      <c r="CG14671" s="768"/>
      <c r="CH14671" s="768"/>
      <c r="CI14671" s="850"/>
    </row>
    <row r="14672" spans="85:87" x14ac:dyDescent="0.25">
      <c r="CG14672" s="768"/>
      <c r="CH14672" s="768"/>
      <c r="CI14672" s="850"/>
    </row>
    <row r="14673" spans="85:87" x14ac:dyDescent="0.25">
      <c r="CG14673" s="768"/>
      <c r="CH14673" s="768"/>
      <c r="CI14673" s="850"/>
    </row>
    <row r="14674" spans="85:87" x14ac:dyDescent="0.25">
      <c r="CG14674" s="768"/>
      <c r="CH14674" s="768"/>
      <c r="CI14674" s="850"/>
    </row>
    <row r="14675" spans="85:87" x14ac:dyDescent="0.25">
      <c r="CG14675" s="768"/>
      <c r="CH14675" s="768"/>
      <c r="CI14675" s="850"/>
    </row>
    <row r="14676" spans="85:87" x14ac:dyDescent="0.25">
      <c r="CG14676" s="768"/>
      <c r="CH14676" s="768"/>
      <c r="CI14676" s="850"/>
    </row>
    <row r="14677" spans="85:87" x14ac:dyDescent="0.25">
      <c r="CG14677" s="768"/>
      <c r="CH14677" s="768"/>
      <c r="CI14677" s="850"/>
    </row>
    <row r="14678" spans="85:87" x14ac:dyDescent="0.25">
      <c r="CG14678" s="768"/>
      <c r="CH14678" s="768"/>
      <c r="CI14678" s="850"/>
    </row>
    <row r="14679" spans="85:87" x14ac:dyDescent="0.25">
      <c r="CG14679" s="768"/>
      <c r="CH14679" s="768"/>
      <c r="CI14679" s="850"/>
    </row>
    <row r="14680" spans="85:87" x14ac:dyDescent="0.25">
      <c r="CG14680" s="768"/>
      <c r="CH14680" s="768"/>
      <c r="CI14680" s="850"/>
    </row>
    <row r="14681" spans="85:87" x14ac:dyDescent="0.25">
      <c r="CG14681" s="768"/>
      <c r="CH14681" s="768"/>
      <c r="CI14681" s="850"/>
    </row>
    <row r="14682" spans="85:87" x14ac:dyDescent="0.25">
      <c r="CG14682" s="768"/>
      <c r="CH14682" s="768"/>
      <c r="CI14682" s="850"/>
    </row>
    <row r="14683" spans="85:87" x14ac:dyDescent="0.25">
      <c r="CG14683" s="768"/>
      <c r="CH14683" s="768"/>
      <c r="CI14683" s="850"/>
    </row>
    <row r="14684" spans="85:87" x14ac:dyDescent="0.25">
      <c r="CG14684" s="768"/>
      <c r="CH14684" s="768"/>
      <c r="CI14684" s="850"/>
    </row>
    <row r="14685" spans="85:87" x14ac:dyDescent="0.25">
      <c r="CG14685" s="768"/>
      <c r="CH14685" s="768"/>
      <c r="CI14685" s="850"/>
    </row>
    <row r="14686" spans="85:87" x14ac:dyDescent="0.25">
      <c r="CG14686" s="768"/>
      <c r="CH14686" s="768"/>
      <c r="CI14686" s="850"/>
    </row>
    <row r="14687" spans="85:87" x14ac:dyDescent="0.25">
      <c r="CG14687" s="768"/>
      <c r="CH14687" s="768"/>
      <c r="CI14687" s="850"/>
    </row>
    <row r="14688" spans="85:87" x14ac:dyDescent="0.25">
      <c r="CG14688" s="768"/>
      <c r="CH14688" s="768"/>
      <c r="CI14688" s="850"/>
    </row>
    <row r="14689" spans="85:87" x14ac:dyDescent="0.25">
      <c r="CG14689" s="768"/>
      <c r="CH14689" s="768"/>
      <c r="CI14689" s="850"/>
    </row>
    <row r="14690" spans="85:87" x14ac:dyDescent="0.25">
      <c r="CG14690" s="768"/>
      <c r="CH14690" s="768"/>
      <c r="CI14690" s="850"/>
    </row>
    <row r="14691" spans="85:87" x14ac:dyDescent="0.25">
      <c r="CG14691" s="768"/>
      <c r="CH14691" s="768"/>
      <c r="CI14691" s="850"/>
    </row>
    <row r="14692" spans="85:87" x14ac:dyDescent="0.25">
      <c r="CG14692" s="768"/>
      <c r="CH14692" s="768"/>
      <c r="CI14692" s="850"/>
    </row>
    <row r="14693" spans="85:87" x14ac:dyDescent="0.25">
      <c r="CG14693" s="768"/>
      <c r="CH14693" s="768"/>
      <c r="CI14693" s="850"/>
    </row>
    <row r="14694" spans="85:87" x14ac:dyDescent="0.25">
      <c r="CG14694" s="768"/>
      <c r="CH14694" s="768"/>
      <c r="CI14694" s="850"/>
    </row>
    <row r="14695" spans="85:87" x14ac:dyDescent="0.25">
      <c r="CG14695" s="768"/>
      <c r="CH14695" s="768"/>
      <c r="CI14695" s="850"/>
    </row>
    <row r="14696" spans="85:87" x14ac:dyDescent="0.25">
      <c r="CG14696" s="768"/>
      <c r="CH14696" s="768"/>
      <c r="CI14696" s="850"/>
    </row>
    <row r="14697" spans="85:87" x14ac:dyDescent="0.25">
      <c r="CG14697" s="768"/>
      <c r="CH14697" s="768"/>
      <c r="CI14697" s="850"/>
    </row>
    <row r="14698" spans="85:87" x14ac:dyDescent="0.25">
      <c r="CG14698" s="768"/>
      <c r="CH14698" s="768"/>
      <c r="CI14698" s="850"/>
    </row>
    <row r="14699" spans="85:87" x14ac:dyDescent="0.25">
      <c r="CG14699" s="768"/>
      <c r="CH14699" s="768"/>
      <c r="CI14699" s="850"/>
    </row>
    <row r="14700" spans="85:87" x14ac:dyDescent="0.25">
      <c r="CG14700" s="768"/>
      <c r="CH14700" s="768"/>
      <c r="CI14700" s="850"/>
    </row>
    <row r="14701" spans="85:87" x14ac:dyDescent="0.25">
      <c r="CG14701" s="768"/>
      <c r="CH14701" s="768"/>
      <c r="CI14701" s="850"/>
    </row>
    <row r="14702" spans="85:87" x14ac:dyDescent="0.25">
      <c r="CG14702" s="768"/>
      <c r="CH14702" s="768"/>
      <c r="CI14702" s="850"/>
    </row>
    <row r="14703" spans="85:87" x14ac:dyDescent="0.25">
      <c r="CG14703" s="768"/>
      <c r="CH14703" s="768"/>
      <c r="CI14703" s="850"/>
    </row>
    <row r="14704" spans="85:87" x14ac:dyDescent="0.25">
      <c r="CG14704" s="768"/>
      <c r="CH14704" s="768"/>
      <c r="CI14704" s="850"/>
    </row>
    <row r="14705" spans="85:87" x14ac:dyDescent="0.25">
      <c r="CG14705" s="768"/>
      <c r="CH14705" s="768"/>
      <c r="CI14705" s="850"/>
    </row>
    <row r="14706" spans="85:87" x14ac:dyDescent="0.25">
      <c r="CG14706" s="768"/>
      <c r="CH14706" s="768"/>
      <c r="CI14706" s="850"/>
    </row>
    <row r="14707" spans="85:87" x14ac:dyDescent="0.25">
      <c r="CG14707" s="768"/>
      <c r="CH14707" s="768"/>
      <c r="CI14707" s="850"/>
    </row>
    <row r="14708" spans="85:87" x14ac:dyDescent="0.25">
      <c r="CG14708" s="768"/>
      <c r="CH14708" s="768"/>
      <c r="CI14708" s="850"/>
    </row>
    <row r="14709" spans="85:87" x14ac:dyDescent="0.25">
      <c r="CG14709" s="768"/>
      <c r="CH14709" s="768"/>
      <c r="CI14709" s="850"/>
    </row>
    <row r="14710" spans="85:87" x14ac:dyDescent="0.25">
      <c r="CG14710" s="768"/>
      <c r="CH14710" s="768"/>
      <c r="CI14710" s="850"/>
    </row>
    <row r="14711" spans="85:87" x14ac:dyDescent="0.25">
      <c r="CG14711" s="768"/>
      <c r="CH14711" s="768"/>
      <c r="CI14711" s="850"/>
    </row>
    <row r="14712" spans="85:87" x14ac:dyDescent="0.25">
      <c r="CG14712" s="768"/>
      <c r="CH14712" s="768"/>
      <c r="CI14712" s="850"/>
    </row>
    <row r="14713" spans="85:87" x14ac:dyDescent="0.25">
      <c r="CG14713" s="768"/>
      <c r="CH14713" s="768"/>
      <c r="CI14713" s="850"/>
    </row>
    <row r="14714" spans="85:87" x14ac:dyDescent="0.25">
      <c r="CG14714" s="768"/>
      <c r="CH14714" s="768"/>
      <c r="CI14714" s="850"/>
    </row>
    <row r="14715" spans="85:87" x14ac:dyDescent="0.25">
      <c r="CG14715" s="768"/>
      <c r="CH14715" s="768"/>
      <c r="CI14715" s="850"/>
    </row>
    <row r="14716" spans="85:87" x14ac:dyDescent="0.25">
      <c r="CG14716" s="768"/>
      <c r="CH14716" s="768"/>
      <c r="CI14716" s="850"/>
    </row>
    <row r="14717" spans="85:87" x14ac:dyDescent="0.25">
      <c r="CG14717" s="768"/>
      <c r="CH14717" s="768"/>
      <c r="CI14717" s="850"/>
    </row>
    <row r="14718" spans="85:87" x14ac:dyDescent="0.25">
      <c r="CG14718" s="768"/>
      <c r="CH14718" s="768"/>
      <c r="CI14718" s="850"/>
    </row>
    <row r="14719" spans="85:87" x14ac:dyDescent="0.25">
      <c r="CG14719" s="768"/>
      <c r="CH14719" s="768"/>
      <c r="CI14719" s="850"/>
    </row>
    <row r="14720" spans="85:87" x14ac:dyDescent="0.25">
      <c r="CG14720" s="768"/>
      <c r="CH14720" s="768"/>
      <c r="CI14720" s="850"/>
    </row>
    <row r="14721" spans="85:87" x14ac:dyDescent="0.25">
      <c r="CG14721" s="768"/>
      <c r="CH14721" s="768"/>
      <c r="CI14721" s="850"/>
    </row>
    <row r="14722" spans="85:87" x14ac:dyDescent="0.25">
      <c r="CG14722" s="768"/>
      <c r="CH14722" s="768"/>
      <c r="CI14722" s="850"/>
    </row>
    <row r="14723" spans="85:87" x14ac:dyDescent="0.25">
      <c r="CG14723" s="768"/>
      <c r="CH14723" s="768"/>
      <c r="CI14723" s="850"/>
    </row>
    <row r="14724" spans="85:87" x14ac:dyDescent="0.25">
      <c r="CG14724" s="768"/>
      <c r="CH14724" s="768"/>
      <c r="CI14724" s="850"/>
    </row>
    <row r="14725" spans="85:87" x14ac:dyDescent="0.25">
      <c r="CG14725" s="768"/>
      <c r="CH14725" s="768"/>
      <c r="CI14725" s="850"/>
    </row>
    <row r="14726" spans="85:87" x14ac:dyDescent="0.25">
      <c r="CG14726" s="768"/>
      <c r="CH14726" s="768"/>
      <c r="CI14726" s="850"/>
    </row>
    <row r="14727" spans="85:87" x14ac:dyDescent="0.25">
      <c r="CG14727" s="768"/>
      <c r="CH14727" s="768"/>
      <c r="CI14727" s="850"/>
    </row>
    <row r="14728" spans="85:87" x14ac:dyDescent="0.25">
      <c r="CG14728" s="768"/>
      <c r="CH14728" s="768"/>
      <c r="CI14728" s="850"/>
    </row>
    <row r="14729" spans="85:87" x14ac:dyDescent="0.25">
      <c r="CG14729" s="768"/>
      <c r="CH14729" s="768"/>
      <c r="CI14729" s="850"/>
    </row>
    <row r="14730" spans="85:87" x14ac:dyDescent="0.25">
      <c r="CG14730" s="768"/>
      <c r="CH14730" s="768"/>
      <c r="CI14730" s="850"/>
    </row>
    <row r="14731" spans="85:87" x14ac:dyDescent="0.25">
      <c r="CG14731" s="768"/>
      <c r="CH14731" s="768"/>
      <c r="CI14731" s="850"/>
    </row>
    <row r="14732" spans="85:87" x14ac:dyDescent="0.25">
      <c r="CG14732" s="768"/>
      <c r="CH14732" s="768"/>
      <c r="CI14732" s="850"/>
    </row>
    <row r="14733" spans="85:87" x14ac:dyDescent="0.25">
      <c r="CG14733" s="768"/>
      <c r="CH14733" s="768"/>
      <c r="CI14733" s="850"/>
    </row>
    <row r="14734" spans="85:87" x14ac:dyDescent="0.25">
      <c r="CG14734" s="768"/>
      <c r="CH14734" s="768"/>
      <c r="CI14734" s="850"/>
    </row>
    <row r="14735" spans="85:87" x14ac:dyDescent="0.25">
      <c r="CG14735" s="768"/>
      <c r="CH14735" s="768"/>
      <c r="CI14735" s="850"/>
    </row>
    <row r="14736" spans="85:87" x14ac:dyDescent="0.25">
      <c r="CG14736" s="768"/>
      <c r="CH14736" s="768"/>
      <c r="CI14736" s="850"/>
    </row>
    <row r="14737" spans="85:87" x14ac:dyDescent="0.25">
      <c r="CG14737" s="768"/>
      <c r="CH14737" s="768"/>
      <c r="CI14737" s="850"/>
    </row>
    <row r="14738" spans="85:87" x14ac:dyDescent="0.25">
      <c r="CG14738" s="768"/>
      <c r="CH14738" s="768"/>
      <c r="CI14738" s="850"/>
    </row>
    <row r="14739" spans="85:87" x14ac:dyDescent="0.25">
      <c r="CG14739" s="768"/>
      <c r="CH14739" s="768"/>
      <c r="CI14739" s="850"/>
    </row>
    <row r="14740" spans="85:87" x14ac:dyDescent="0.25">
      <c r="CG14740" s="768"/>
      <c r="CH14740" s="768"/>
      <c r="CI14740" s="850"/>
    </row>
    <row r="14741" spans="85:87" x14ac:dyDescent="0.25">
      <c r="CG14741" s="768"/>
      <c r="CH14741" s="768"/>
      <c r="CI14741" s="850"/>
    </row>
    <row r="14742" spans="85:87" x14ac:dyDescent="0.25">
      <c r="CG14742" s="768"/>
      <c r="CH14742" s="768"/>
      <c r="CI14742" s="850"/>
    </row>
    <row r="14743" spans="85:87" x14ac:dyDescent="0.25">
      <c r="CG14743" s="768"/>
      <c r="CH14743" s="768"/>
      <c r="CI14743" s="850"/>
    </row>
    <row r="14744" spans="85:87" x14ac:dyDescent="0.25">
      <c r="CG14744" s="768"/>
      <c r="CH14744" s="768"/>
      <c r="CI14744" s="850"/>
    </row>
    <row r="14745" spans="85:87" x14ac:dyDescent="0.25">
      <c r="CG14745" s="768"/>
      <c r="CH14745" s="768"/>
      <c r="CI14745" s="850"/>
    </row>
    <row r="14746" spans="85:87" x14ac:dyDescent="0.25">
      <c r="CG14746" s="768"/>
      <c r="CH14746" s="768"/>
      <c r="CI14746" s="850"/>
    </row>
    <row r="14747" spans="85:87" x14ac:dyDescent="0.25">
      <c r="CG14747" s="768"/>
      <c r="CH14747" s="768"/>
      <c r="CI14747" s="850"/>
    </row>
    <row r="14748" spans="85:87" x14ac:dyDescent="0.25">
      <c r="CG14748" s="768"/>
      <c r="CH14748" s="768"/>
      <c r="CI14748" s="850"/>
    </row>
    <row r="14749" spans="85:87" x14ac:dyDescent="0.25">
      <c r="CG14749" s="768"/>
      <c r="CH14749" s="768"/>
      <c r="CI14749" s="850"/>
    </row>
    <row r="14750" spans="85:87" x14ac:dyDescent="0.25">
      <c r="CG14750" s="768"/>
      <c r="CH14750" s="768"/>
      <c r="CI14750" s="850"/>
    </row>
    <row r="14751" spans="85:87" x14ac:dyDescent="0.25">
      <c r="CG14751" s="768"/>
      <c r="CH14751" s="768"/>
      <c r="CI14751" s="850"/>
    </row>
    <row r="14752" spans="85:87" x14ac:dyDescent="0.25">
      <c r="CG14752" s="768"/>
      <c r="CH14752" s="768"/>
      <c r="CI14752" s="850"/>
    </row>
    <row r="14753" spans="85:87" x14ac:dyDescent="0.25">
      <c r="CG14753" s="768"/>
      <c r="CH14753" s="768"/>
      <c r="CI14753" s="850"/>
    </row>
    <row r="14754" spans="85:87" x14ac:dyDescent="0.25">
      <c r="CG14754" s="768"/>
      <c r="CH14754" s="768"/>
      <c r="CI14754" s="850"/>
    </row>
    <row r="14755" spans="85:87" x14ac:dyDescent="0.25">
      <c r="CG14755" s="768"/>
      <c r="CH14755" s="768"/>
      <c r="CI14755" s="850"/>
    </row>
    <row r="14756" spans="85:87" x14ac:dyDescent="0.25">
      <c r="CG14756" s="768"/>
      <c r="CH14756" s="768"/>
      <c r="CI14756" s="850"/>
    </row>
    <row r="14757" spans="85:87" x14ac:dyDescent="0.25">
      <c r="CG14757" s="768"/>
      <c r="CH14757" s="768"/>
      <c r="CI14757" s="850"/>
    </row>
    <row r="14758" spans="85:87" x14ac:dyDescent="0.25">
      <c r="CG14758" s="768"/>
      <c r="CH14758" s="768"/>
      <c r="CI14758" s="850"/>
    </row>
    <row r="14759" spans="85:87" x14ac:dyDescent="0.25">
      <c r="CG14759" s="768"/>
      <c r="CH14759" s="768"/>
      <c r="CI14759" s="850"/>
    </row>
    <row r="14760" spans="85:87" x14ac:dyDescent="0.25">
      <c r="CG14760" s="768"/>
      <c r="CH14760" s="768"/>
      <c r="CI14760" s="850"/>
    </row>
    <row r="14761" spans="85:87" x14ac:dyDescent="0.25">
      <c r="CG14761" s="768"/>
      <c r="CH14761" s="768"/>
      <c r="CI14761" s="850"/>
    </row>
    <row r="14762" spans="85:87" x14ac:dyDescent="0.25">
      <c r="CG14762" s="768"/>
      <c r="CH14762" s="768"/>
      <c r="CI14762" s="850"/>
    </row>
    <row r="14763" spans="85:87" x14ac:dyDescent="0.25">
      <c r="CG14763" s="768"/>
      <c r="CH14763" s="768"/>
      <c r="CI14763" s="850"/>
    </row>
    <row r="14764" spans="85:87" x14ac:dyDescent="0.25">
      <c r="CG14764" s="768"/>
      <c r="CH14764" s="768"/>
      <c r="CI14764" s="850"/>
    </row>
    <row r="14765" spans="85:87" x14ac:dyDescent="0.25">
      <c r="CG14765" s="768"/>
      <c r="CH14765" s="768"/>
      <c r="CI14765" s="850"/>
    </row>
    <row r="14766" spans="85:87" x14ac:dyDescent="0.25">
      <c r="CG14766" s="768"/>
      <c r="CH14766" s="768"/>
      <c r="CI14766" s="850"/>
    </row>
    <row r="14767" spans="85:87" x14ac:dyDescent="0.25">
      <c r="CG14767" s="768"/>
      <c r="CH14767" s="768"/>
      <c r="CI14767" s="850"/>
    </row>
    <row r="14768" spans="85:87" x14ac:dyDescent="0.25">
      <c r="CG14768" s="768"/>
      <c r="CH14768" s="768"/>
      <c r="CI14768" s="850"/>
    </row>
    <row r="14769" spans="85:87" x14ac:dyDescent="0.25">
      <c r="CG14769" s="768"/>
      <c r="CH14769" s="768"/>
      <c r="CI14769" s="850"/>
    </row>
    <row r="14770" spans="85:87" x14ac:dyDescent="0.25">
      <c r="CG14770" s="768"/>
      <c r="CH14770" s="768"/>
      <c r="CI14770" s="850"/>
    </row>
    <row r="14771" spans="85:87" x14ac:dyDescent="0.25">
      <c r="CG14771" s="768"/>
      <c r="CH14771" s="768"/>
      <c r="CI14771" s="850"/>
    </row>
    <row r="14772" spans="85:87" x14ac:dyDescent="0.25">
      <c r="CG14772" s="768"/>
      <c r="CH14772" s="768"/>
      <c r="CI14772" s="850"/>
    </row>
    <row r="14773" spans="85:87" x14ac:dyDescent="0.25">
      <c r="CG14773" s="768"/>
      <c r="CH14773" s="768"/>
      <c r="CI14773" s="850"/>
    </row>
    <row r="14774" spans="85:87" x14ac:dyDescent="0.25">
      <c r="CG14774" s="768"/>
      <c r="CH14774" s="768"/>
      <c r="CI14774" s="850"/>
    </row>
    <row r="14775" spans="85:87" x14ac:dyDescent="0.25">
      <c r="CG14775" s="768"/>
      <c r="CH14775" s="768"/>
      <c r="CI14775" s="850"/>
    </row>
    <row r="14776" spans="85:87" x14ac:dyDescent="0.25">
      <c r="CG14776" s="768"/>
      <c r="CH14776" s="768"/>
      <c r="CI14776" s="850"/>
    </row>
    <row r="14777" spans="85:87" x14ac:dyDescent="0.25">
      <c r="CG14777" s="768"/>
      <c r="CH14777" s="768"/>
      <c r="CI14777" s="850"/>
    </row>
    <row r="14778" spans="85:87" x14ac:dyDescent="0.25">
      <c r="CG14778" s="768"/>
      <c r="CH14778" s="768"/>
      <c r="CI14778" s="850"/>
    </row>
    <row r="14779" spans="85:87" x14ac:dyDescent="0.25">
      <c r="CG14779" s="768"/>
      <c r="CH14779" s="768"/>
      <c r="CI14779" s="850"/>
    </row>
    <row r="14780" spans="85:87" x14ac:dyDescent="0.25">
      <c r="CG14780" s="768"/>
      <c r="CH14780" s="768"/>
      <c r="CI14780" s="850"/>
    </row>
    <row r="14781" spans="85:87" x14ac:dyDescent="0.25">
      <c r="CG14781" s="768"/>
      <c r="CH14781" s="768"/>
      <c r="CI14781" s="850"/>
    </row>
    <row r="14782" spans="85:87" x14ac:dyDescent="0.25">
      <c r="CG14782" s="768"/>
      <c r="CH14782" s="768"/>
      <c r="CI14782" s="850"/>
    </row>
    <row r="14783" spans="85:87" x14ac:dyDescent="0.25">
      <c r="CG14783" s="768"/>
      <c r="CH14783" s="768"/>
      <c r="CI14783" s="850"/>
    </row>
    <row r="14784" spans="85:87" x14ac:dyDescent="0.25">
      <c r="CG14784" s="768"/>
      <c r="CH14784" s="768"/>
      <c r="CI14784" s="850"/>
    </row>
    <row r="14785" spans="85:87" x14ac:dyDescent="0.25">
      <c r="CG14785" s="768"/>
      <c r="CH14785" s="768"/>
      <c r="CI14785" s="850"/>
    </row>
    <row r="14786" spans="85:87" x14ac:dyDescent="0.25">
      <c r="CG14786" s="768"/>
      <c r="CH14786" s="768"/>
      <c r="CI14786" s="850"/>
    </row>
    <row r="14787" spans="85:87" x14ac:dyDescent="0.25">
      <c r="CG14787" s="768"/>
      <c r="CH14787" s="768"/>
      <c r="CI14787" s="850"/>
    </row>
    <row r="14788" spans="85:87" x14ac:dyDescent="0.25">
      <c r="CG14788" s="768"/>
      <c r="CH14788" s="768"/>
      <c r="CI14788" s="850"/>
    </row>
    <row r="14789" spans="85:87" x14ac:dyDescent="0.25">
      <c r="CG14789" s="768"/>
      <c r="CH14789" s="768"/>
      <c r="CI14789" s="850"/>
    </row>
    <row r="14790" spans="85:87" x14ac:dyDescent="0.25">
      <c r="CG14790" s="768"/>
      <c r="CH14790" s="768"/>
      <c r="CI14790" s="850"/>
    </row>
    <row r="14791" spans="85:87" x14ac:dyDescent="0.25">
      <c r="CG14791" s="768"/>
      <c r="CH14791" s="768"/>
      <c r="CI14791" s="850"/>
    </row>
    <row r="14792" spans="85:87" x14ac:dyDescent="0.25">
      <c r="CG14792" s="768"/>
      <c r="CH14792" s="768"/>
      <c r="CI14792" s="850"/>
    </row>
    <row r="14793" spans="85:87" x14ac:dyDescent="0.25">
      <c r="CG14793" s="768"/>
      <c r="CH14793" s="768"/>
      <c r="CI14793" s="850"/>
    </row>
    <row r="14794" spans="85:87" x14ac:dyDescent="0.25">
      <c r="CG14794" s="768"/>
      <c r="CH14794" s="768"/>
      <c r="CI14794" s="850"/>
    </row>
    <row r="14795" spans="85:87" x14ac:dyDescent="0.25">
      <c r="CG14795" s="768"/>
      <c r="CH14795" s="768"/>
      <c r="CI14795" s="850"/>
    </row>
    <row r="14796" spans="85:87" x14ac:dyDescent="0.25">
      <c r="CG14796" s="768"/>
      <c r="CH14796" s="768"/>
      <c r="CI14796" s="850"/>
    </row>
    <row r="14797" spans="85:87" x14ac:dyDescent="0.25">
      <c r="CG14797" s="768"/>
      <c r="CH14797" s="768"/>
      <c r="CI14797" s="850"/>
    </row>
    <row r="14798" spans="85:87" x14ac:dyDescent="0.25">
      <c r="CG14798" s="768"/>
      <c r="CH14798" s="768"/>
      <c r="CI14798" s="850"/>
    </row>
    <row r="14799" spans="85:87" x14ac:dyDescent="0.25">
      <c r="CG14799" s="768"/>
      <c r="CH14799" s="768"/>
      <c r="CI14799" s="850"/>
    </row>
    <row r="14800" spans="85:87" x14ac:dyDescent="0.25">
      <c r="CG14800" s="768"/>
      <c r="CH14800" s="768"/>
      <c r="CI14800" s="850"/>
    </row>
    <row r="14801" spans="85:87" x14ac:dyDescent="0.25">
      <c r="CG14801" s="768"/>
      <c r="CH14801" s="768"/>
      <c r="CI14801" s="850"/>
    </row>
    <row r="14802" spans="85:87" x14ac:dyDescent="0.25">
      <c r="CG14802" s="768"/>
      <c r="CH14802" s="768"/>
      <c r="CI14802" s="850"/>
    </row>
    <row r="14803" spans="85:87" x14ac:dyDescent="0.25">
      <c r="CG14803" s="768"/>
      <c r="CH14803" s="768"/>
      <c r="CI14803" s="850"/>
    </row>
    <row r="14804" spans="85:87" x14ac:dyDescent="0.25">
      <c r="CG14804" s="768"/>
      <c r="CH14804" s="768"/>
      <c r="CI14804" s="850"/>
    </row>
    <row r="14805" spans="85:87" x14ac:dyDescent="0.25">
      <c r="CG14805" s="768"/>
      <c r="CH14805" s="768"/>
      <c r="CI14805" s="850"/>
    </row>
    <row r="14806" spans="85:87" x14ac:dyDescent="0.25">
      <c r="CG14806" s="768"/>
      <c r="CH14806" s="768"/>
      <c r="CI14806" s="850"/>
    </row>
    <row r="14807" spans="85:87" x14ac:dyDescent="0.25">
      <c r="CG14807" s="768"/>
      <c r="CH14807" s="768"/>
      <c r="CI14807" s="850"/>
    </row>
    <row r="14808" spans="85:87" x14ac:dyDescent="0.25">
      <c r="CG14808" s="768"/>
      <c r="CH14808" s="768"/>
      <c r="CI14808" s="850"/>
    </row>
    <row r="14809" spans="85:87" x14ac:dyDescent="0.25">
      <c r="CG14809" s="768"/>
      <c r="CH14809" s="768"/>
      <c r="CI14809" s="850"/>
    </row>
    <row r="14810" spans="85:87" x14ac:dyDescent="0.25">
      <c r="CG14810" s="768"/>
      <c r="CH14810" s="768"/>
      <c r="CI14810" s="850"/>
    </row>
    <row r="14811" spans="85:87" x14ac:dyDescent="0.25">
      <c r="CG14811" s="768"/>
      <c r="CH14811" s="768"/>
      <c r="CI14811" s="850"/>
    </row>
    <row r="14812" spans="85:87" x14ac:dyDescent="0.25">
      <c r="CG14812" s="768"/>
      <c r="CH14812" s="768"/>
      <c r="CI14812" s="850"/>
    </row>
    <row r="14813" spans="85:87" x14ac:dyDescent="0.25">
      <c r="CG14813" s="768"/>
      <c r="CH14813" s="768"/>
      <c r="CI14813" s="850"/>
    </row>
    <row r="14814" spans="85:87" x14ac:dyDescent="0.25">
      <c r="CG14814" s="768"/>
      <c r="CH14814" s="768"/>
      <c r="CI14814" s="850"/>
    </row>
    <row r="14815" spans="85:87" x14ac:dyDescent="0.25">
      <c r="CG14815" s="768"/>
      <c r="CH14815" s="768"/>
      <c r="CI14815" s="850"/>
    </row>
    <row r="14816" spans="85:87" x14ac:dyDescent="0.25">
      <c r="CG14816" s="768"/>
      <c r="CH14816" s="768"/>
      <c r="CI14816" s="850"/>
    </row>
    <row r="14817" spans="85:87" x14ac:dyDescent="0.25">
      <c r="CG14817" s="768"/>
      <c r="CH14817" s="768"/>
      <c r="CI14817" s="850"/>
    </row>
    <row r="14818" spans="85:87" x14ac:dyDescent="0.25">
      <c r="CG14818" s="768"/>
      <c r="CH14818" s="768"/>
      <c r="CI14818" s="850"/>
    </row>
    <row r="14819" spans="85:87" x14ac:dyDescent="0.25">
      <c r="CG14819" s="768"/>
      <c r="CH14819" s="768"/>
      <c r="CI14819" s="850"/>
    </row>
    <row r="14820" spans="85:87" x14ac:dyDescent="0.25">
      <c r="CG14820" s="768"/>
      <c r="CH14820" s="768"/>
      <c r="CI14820" s="850"/>
    </row>
    <row r="14821" spans="85:87" x14ac:dyDescent="0.25">
      <c r="CG14821" s="768"/>
      <c r="CH14821" s="768"/>
      <c r="CI14821" s="850"/>
    </row>
    <row r="14822" spans="85:87" x14ac:dyDescent="0.25">
      <c r="CG14822" s="768"/>
      <c r="CH14822" s="768"/>
      <c r="CI14822" s="850"/>
    </row>
    <row r="14823" spans="85:87" x14ac:dyDescent="0.25">
      <c r="CG14823" s="768"/>
      <c r="CH14823" s="768"/>
      <c r="CI14823" s="850"/>
    </row>
    <row r="14824" spans="85:87" x14ac:dyDescent="0.25">
      <c r="CG14824" s="768"/>
      <c r="CH14824" s="768"/>
      <c r="CI14824" s="850"/>
    </row>
    <row r="14825" spans="85:87" x14ac:dyDescent="0.25">
      <c r="CG14825" s="768"/>
      <c r="CH14825" s="768"/>
      <c r="CI14825" s="850"/>
    </row>
    <row r="14826" spans="85:87" x14ac:dyDescent="0.25">
      <c r="CG14826" s="768"/>
      <c r="CH14826" s="768"/>
      <c r="CI14826" s="850"/>
    </row>
    <row r="14827" spans="85:87" x14ac:dyDescent="0.25">
      <c r="CG14827" s="768"/>
      <c r="CH14827" s="768"/>
      <c r="CI14827" s="850"/>
    </row>
    <row r="14828" spans="85:87" x14ac:dyDescent="0.25">
      <c r="CG14828" s="768"/>
      <c r="CH14828" s="768"/>
      <c r="CI14828" s="850"/>
    </row>
    <row r="14829" spans="85:87" x14ac:dyDescent="0.25">
      <c r="CG14829" s="768"/>
      <c r="CH14829" s="768"/>
      <c r="CI14829" s="850"/>
    </row>
    <row r="14830" spans="85:87" x14ac:dyDescent="0.25">
      <c r="CG14830" s="768"/>
      <c r="CH14830" s="768"/>
      <c r="CI14830" s="850"/>
    </row>
    <row r="14831" spans="85:87" x14ac:dyDescent="0.25">
      <c r="CG14831" s="768"/>
      <c r="CH14831" s="768"/>
      <c r="CI14831" s="850"/>
    </row>
    <row r="14832" spans="85:87" x14ac:dyDescent="0.25">
      <c r="CG14832" s="768"/>
      <c r="CH14832" s="768"/>
      <c r="CI14832" s="850"/>
    </row>
    <row r="14833" spans="85:87" x14ac:dyDescent="0.25">
      <c r="CG14833" s="768"/>
      <c r="CH14833" s="768"/>
      <c r="CI14833" s="850"/>
    </row>
    <row r="14834" spans="85:87" x14ac:dyDescent="0.25">
      <c r="CG14834" s="768"/>
      <c r="CH14834" s="768"/>
      <c r="CI14834" s="850"/>
    </row>
    <row r="14835" spans="85:87" x14ac:dyDescent="0.25">
      <c r="CG14835" s="768"/>
      <c r="CH14835" s="768"/>
      <c r="CI14835" s="850"/>
    </row>
    <row r="14836" spans="85:87" x14ac:dyDescent="0.25">
      <c r="CG14836" s="768"/>
      <c r="CH14836" s="768"/>
      <c r="CI14836" s="850"/>
    </row>
    <row r="14837" spans="85:87" x14ac:dyDescent="0.25">
      <c r="CG14837" s="768"/>
      <c r="CH14837" s="768"/>
      <c r="CI14837" s="850"/>
    </row>
    <row r="14838" spans="85:87" x14ac:dyDescent="0.25">
      <c r="CG14838" s="768"/>
      <c r="CH14838" s="768"/>
      <c r="CI14838" s="850"/>
    </row>
    <row r="14839" spans="85:87" x14ac:dyDescent="0.25">
      <c r="CG14839" s="768"/>
      <c r="CH14839" s="768"/>
      <c r="CI14839" s="850"/>
    </row>
    <row r="14840" spans="85:87" x14ac:dyDescent="0.25">
      <c r="CG14840" s="768"/>
      <c r="CH14840" s="768"/>
      <c r="CI14840" s="850"/>
    </row>
    <row r="14841" spans="85:87" x14ac:dyDescent="0.25">
      <c r="CG14841" s="768"/>
      <c r="CH14841" s="768"/>
      <c r="CI14841" s="850"/>
    </row>
    <row r="14842" spans="85:87" x14ac:dyDescent="0.25">
      <c r="CG14842" s="768"/>
      <c r="CH14842" s="768"/>
      <c r="CI14842" s="850"/>
    </row>
    <row r="14843" spans="85:87" x14ac:dyDescent="0.25">
      <c r="CG14843" s="768"/>
      <c r="CH14843" s="768"/>
      <c r="CI14843" s="850"/>
    </row>
    <row r="14844" spans="85:87" x14ac:dyDescent="0.25">
      <c r="CG14844" s="768"/>
      <c r="CH14844" s="768"/>
      <c r="CI14844" s="850"/>
    </row>
    <row r="14845" spans="85:87" x14ac:dyDescent="0.25">
      <c r="CG14845" s="768"/>
      <c r="CH14845" s="768"/>
      <c r="CI14845" s="850"/>
    </row>
    <row r="14846" spans="85:87" x14ac:dyDescent="0.25">
      <c r="CG14846" s="768"/>
      <c r="CH14846" s="768"/>
      <c r="CI14846" s="850"/>
    </row>
    <row r="14847" spans="85:87" x14ac:dyDescent="0.25">
      <c r="CG14847" s="768"/>
      <c r="CH14847" s="768"/>
      <c r="CI14847" s="850"/>
    </row>
    <row r="14848" spans="85:87" x14ac:dyDescent="0.25">
      <c r="CG14848" s="768"/>
      <c r="CH14848" s="768"/>
      <c r="CI14848" s="850"/>
    </row>
    <row r="14849" spans="85:87" x14ac:dyDescent="0.25">
      <c r="CG14849" s="768"/>
      <c r="CH14849" s="768"/>
      <c r="CI14849" s="850"/>
    </row>
    <row r="14850" spans="85:87" x14ac:dyDescent="0.25">
      <c r="CG14850" s="768"/>
      <c r="CH14850" s="768"/>
      <c r="CI14850" s="850"/>
    </row>
    <row r="14851" spans="85:87" x14ac:dyDescent="0.25">
      <c r="CG14851" s="768"/>
      <c r="CH14851" s="768"/>
      <c r="CI14851" s="850"/>
    </row>
    <row r="14852" spans="85:87" x14ac:dyDescent="0.25">
      <c r="CG14852" s="768"/>
      <c r="CH14852" s="768"/>
      <c r="CI14852" s="850"/>
    </row>
    <row r="14853" spans="85:87" x14ac:dyDescent="0.25">
      <c r="CG14853" s="768"/>
      <c r="CH14853" s="768"/>
      <c r="CI14853" s="850"/>
    </row>
    <row r="14854" spans="85:87" x14ac:dyDescent="0.25">
      <c r="CG14854" s="768"/>
      <c r="CH14854" s="768"/>
      <c r="CI14854" s="850"/>
    </row>
    <row r="14855" spans="85:87" x14ac:dyDescent="0.25">
      <c r="CG14855" s="768"/>
      <c r="CH14855" s="768"/>
      <c r="CI14855" s="850"/>
    </row>
    <row r="14856" spans="85:87" x14ac:dyDescent="0.25">
      <c r="CG14856" s="768"/>
      <c r="CH14856" s="768"/>
      <c r="CI14856" s="850"/>
    </row>
    <row r="14857" spans="85:87" x14ac:dyDescent="0.25">
      <c r="CG14857" s="768"/>
      <c r="CH14857" s="768"/>
      <c r="CI14857" s="850"/>
    </row>
    <row r="14858" spans="85:87" x14ac:dyDescent="0.25">
      <c r="CG14858" s="768"/>
      <c r="CH14858" s="768"/>
      <c r="CI14858" s="850"/>
    </row>
    <row r="14859" spans="85:87" x14ac:dyDescent="0.25">
      <c r="CG14859" s="768"/>
      <c r="CH14859" s="768"/>
      <c r="CI14859" s="850"/>
    </row>
    <row r="14860" spans="85:87" x14ac:dyDescent="0.25">
      <c r="CG14860" s="768"/>
      <c r="CH14860" s="768"/>
      <c r="CI14860" s="850"/>
    </row>
    <row r="14861" spans="85:87" x14ac:dyDescent="0.25">
      <c r="CG14861" s="768"/>
      <c r="CH14861" s="768"/>
      <c r="CI14861" s="850"/>
    </row>
    <row r="14862" spans="85:87" x14ac:dyDescent="0.25">
      <c r="CG14862" s="768"/>
      <c r="CH14862" s="768"/>
      <c r="CI14862" s="850"/>
    </row>
    <row r="14863" spans="85:87" x14ac:dyDescent="0.25">
      <c r="CG14863" s="768"/>
      <c r="CH14863" s="768"/>
      <c r="CI14863" s="850"/>
    </row>
    <row r="14864" spans="85:87" x14ac:dyDescent="0.25">
      <c r="CG14864" s="768"/>
      <c r="CH14864" s="768"/>
      <c r="CI14864" s="850"/>
    </row>
    <row r="14865" spans="85:87" x14ac:dyDescent="0.25">
      <c r="CG14865" s="768"/>
      <c r="CH14865" s="768"/>
      <c r="CI14865" s="850"/>
    </row>
    <row r="14866" spans="85:87" x14ac:dyDescent="0.25">
      <c r="CG14866" s="768"/>
      <c r="CH14866" s="768"/>
      <c r="CI14866" s="850"/>
    </row>
    <row r="14867" spans="85:87" x14ac:dyDescent="0.25">
      <c r="CG14867" s="768"/>
      <c r="CH14867" s="768"/>
      <c r="CI14867" s="850"/>
    </row>
    <row r="14868" spans="85:87" x14ac:dyDescent="0.25">
      <c r="CG14868" s="768"/>
      <c r="CH14868" s="768"/>
      <c r="CI14868" s="850"/>
    </row>
    <row r="14869" spans="85:87" x14ac:dyDescent="0.25">
      <c r="CG14869" s="768"/>
      <c r="CH14869" s="768"/>
      <c r="CI14869" s="850"/>
    </row>
    <row r="14870" spans="85:87" x14ac:dyDescent="0.25">
      <c r="CG14870" s="768"/>
      <c r="CH14870" s="768"/>
      <c r="CI14870" s="850"/>
    </row>
    <row r="14871" spans="85:87" x14ac:dyDescent="0.25">
      <c r="CG14871" s="768"/>
      <c r="CH14871" s="768"/>
      <c r="CI14871" s="850"/>
    </row>
    <row r="14872" spans="85:87" x14ac:dyDescent="0.25">
      <c r="CG14872" s="768"/>
      <c r="CH14872" s="768"/>
      <c r="CI14872" s="850"/>
    </row>
    <row r="14873" spans="85:87" x14ac:dyDescent="0.25">
      <c r="CG14873" s="768"/>
      <c r="CH14873" s="768"/>
      <c r="CI14873" s="850"/>
    </row>
    <row r="14874" spans="85:87" x14ac:dyDescent="0.25">
      <c r="CG14874" s="768"/>
      <c r="CH14874" s="768"/>
      <c r="CI14874" s="850"/>
    </row>
    <row r="14875" spans="85:87" x14ac:dyDescent="0.25">
      <c r="CG14875" s="768"/>
      <c r="CH14875" s="768"/>
      <c r="CI14875" s="850"/>
    </row>
    <row r="14876" spans="85:87" x14ac:dyDescent="0.25">
      <c r="CG14876" s="768"/>
      <c r="CH14876" s="768"/>
      <c r="CI14876" s="850"/>
    </row>
    <row r="14877" spans="85:87" x14ac:dyDescent="0.25">
      <c r="CG14877" s="768"/>
      <c r="CH14877" s="768"/>
      <c r="CI14877" s="850"/>
    </row>
    <row r="14878" spans="85:87" x14ac:dyDescent="0.25">
      <c r="CG14878" s="768"/>
      <c r="CH14878" s="768"/>
      <c r="CI14878" s="850"/>
    </row>
    <row r="14879" spans="85:87" x14ac:dyDescent="0.25">
      <c r="CG14879" s="768"/>
      <c r="CH14879" s="768"/>
      <c r="CI14879" s="850"/>
    </row>
    <row r="14880" spans="85:87" x14ac:dyDescent="0.25">
      <c r="CG14880" s="768"/>
      <c r="CH14880" s="768"/>
      <c r="CI14880" s="850"/>
    </row>
    <row r="14881" spans="85:87" x14ac:dyDescent="0.25">
      <c r="CG14881" s="768"/>
      <c r="CH14881" s="768"/>
      <c r="CI14881" s="850"/>
    </row>
    <row r="14882" spans="85:87" x14ac:dyDescent="0.25">
      <c r="CG14882" s="768"/>
      <c r="CH14882" s="768"/>
      <c r="CI14882" s="850"/>
    </row>
    <row r="14883" spans="85:87" x14ac:dyDescent="0.25">
      <c r="CG14883" s="768"/>
      <c r="CH14883" s="768"/>
      <c r="CI14883" s="850"/>
    </row>
    <row r="14884" spans="85:87" x14ac:dyDescent="0.25">
      <c r="CG14884" s="768"/>
      <c r="CH14884" s="768"/>
      <c r="CI14884" s="850"/>
    </row>
    <row r="14885" spans="85:87" x14ac:dyDescent="0.25">
      <c r="CG14885" s="768"/>
      <c r="CH14885" s="768"/>
      <c r="CI14885" s="850"/>
    </row>
    <row r="14886" spans="85:87" x14ac:dyDescent="0.25">
      <c r="CG14886" s="768"/>
      <c r="CH14886" s="768"/>
      <c r="CI14886" s="850"/>
    </row>
    <row r="14887" spans="85:87" x14ac:dyDescent="0.25">
      <c r="CG14887" s="768"/>
      <c r="CH14887" s="768"/>
      <c r="CI14887" s="850"/>
    </row>
    <row r="14888" spans="85:87" x14ac:dyDescent="0.25">
      <c r="CG14888" s="768"/>
      <c r="CH14888" s="768"/>
      <c r="CI14888" s="850"/>
    </row>
    <row r="14889" spans="85:87" x14ac:dyDescent="0.25">
      <c r="CG14889" s="768"/>
      <c r="CH14889" s="768"/>
      <c r="CI14889" s="850"/>
    </row>
    <row r="14890" spans="85:87" x14ac:dyDescent="0.25">
      <c r="CG14890" s="768"/>
      <c r="CH14890" s="768"/>
      <c r="CI14890" s="850"/>
    </row>
    <row r="14891" spans="85:87" x14ac:dyDescent="0.25">
      <c r="CG14891" s="768"/>
      <c r="CH14891" s="768"/>
      <c r="CI14891" s="850"/>
    </row>
    <row r="14892" spans="85:87" x14ac:dyDescent="0.25">
      <c r="CG14892" s="768"/>
      <c r="CH14892" s="768"/>
      <c r="CI14892" s="850"/>
    </row>
    <row r="14893" spans="85:87" x14ac:dyDescent="0.25">
      <c r="CG14893" s="768"/>
      <c r="CH14893" s="768"/>
      <c r="CI14893" s="850"/>
    </row>
    <row r="14894" spans="85:87" x14ac:dyDescent="0.25">
      <c r="CG14894" s="768"/>
      <c r="CH14894" s="768"/>
      <c r="CI14894" s="850"/>
    </row>
    <row r="14895" spans="85:87" x14ac:dyDescent="0.25">
      <c r="CG14895" s="768"/>
      <c r="CH14895" s="768"/>
      <c r="CI14895" s="850"/>
    </row>
    <row r="14896" spans="85:87" x14ac:dyDescent="0.25">
      <c r="CG14896" s="768"/>
      <c r="CH14896" s="768"/>
      <c r="CI14896" s="850"/>
    </row>
    <row r="14897" spans="85:87" x14ac:dyDescent="0.25">
      <c r="CG14897" s="768"/>
      <c r="CH14897" s="768"/>
      <c r="CI14897" s="850"/>
    </row>
    <row r="14898" spans="85:87" x14ac:dyDescent="0.25">
      <c r="CG14898" s="768"/>
      <c r="CH14898" s="768"/>
      <c r="CI14898" s="850"/>
    </row>
    <row r="14899" spans="85:87" x14ac:dyDescent="0.25">
      <c r="CG14899" s="768"/>
      <c r="CH14899" s="768"/>
      <c r="CI14899" s="850"/>
    </row>
    <row r="14900" spans="85:87" x14ac:dyDescent="0.25">
      <c r="CG14900" s="768"/>
      <c r="CH14900" s="768"/>
      <c r="CI14900" s="850"/>
    </row>
    <row r="14901" spans="85:87" x14ac:dyDescent="0.25">
      <c r="CG14901" s="768"/>
      <c r="CH14901" s="768"/>
      <c r="CI14901" s="850"/>
    </row>
    <row r="14902" spans="85:87" x14ac:dyDescent="0.25">
      <c r="CG14902" s="768"/>
      <c r="CH14902" s="768"/>
      <c r="CI14902" s="850"/>
    </row>
    <row r="14903" spans="85:87" x14ac:dyDescent="0.25">
      <c r="CG14903" s="768"/>
      <c r="CH14903" s="768"/>
      <c r="CI14903" s="850"/>
    </row>
    <row r="14904" spans="85:87" x14ac:dyDescent="0.25">
      <c r="CG14904" s="768"/>
      <c r="CH14904" s="768"/>
      <c r="CI14904" s="850"/>
    </row>
    <row r="14905" spans="85:87" x14ac:dyDescent="0.25">
      <c r="CG14905" s="768"/>
      <c r="CH14905" s="768"/>
      <c r="CI14905" s="850"/>
    </row>
    <row r="14906" spans="85:87" x14ac:dyDescent="0.25">
      <c r="CG14906" s="768"/>
      <c r="CH14906" s="768"/>
      <c r="CI14906" s="850"/>
    </row>
    <row r="14907" spans="85:87" x14ac:dyDescent="0.25">
      <c r="CG14907" s="768"/>
      <c r="CH14907" s="768"/>
      <c r="CI14907" s="850"/>
    </row>
    <row r="14908" spans="85:87" x14ac:dyDescent="0.25">
      <c r="CG14908" s="768"/>
      <c r="CH14908" s="768"/>
      <c r="CI14908" s="850"/>
    </row>
    <row r="14909" spans="85:87" x14ac:dyDescent="0.25">
      <c r="CG14909" s="768"/>
      <c r="CH14909" s="768"/>
      <c r="CI14909" s="850"/>
    </row>
    <row r="14910" spans="85:87" x14ac:dyDescent="0.25">
      <c r="CG14910" s="768"/>
      <c r="CH14910" s="768"/>
      <c r="CI14910" s="850"/>
    </row>
    <row r="14911" spans="85:87" x14ac:dyDescent="0.25">
      <c r="CG14911" s="768"/>
      <c r="CH14911" s="768"/>
      <c r="CI14911" s="850"/>
    </row>
    <row r="14912" spans="85:87" x14ac:dyDescent="0.25">
      <c r="CG14912" s="768"/>
      <c r="CH14912" s="768"/>
      <c r="CI14912" s="850"/>
    </row>
    <row r="14913" spans="85:87" x14ac:dyDescent="0.25">
      <c r="CG14913" s="768"/>
      <c r="CH14913" s="768"/>
      <c r="CI14913" s="850"/>
    </row>
    <row r="14914" spans="85:87" x14ac:dyDescent="0.25">
      <c r="CG14914" s="768"/>
      <c r="CH14914" s="768"/>
      <c r="CI14914" s="850"/>
    </row>
    <row r="14915" spans="85:87" x14ac:dyDescent="0.25">
      <c r="CG14915" s="768"/>
      <c r="CH14915" s="768"/>
      <c r="CI14915" s="850"/>
    </row>
    <row r="14916" spans="85:87" x14ac:dyDescent="0.25">
      <c r="CG14916" s="768"/>
      <c r="CH14916" s="768"/>
      <c r="CI14916" s="850"/>
    </row>
    <row r="14917" spans="85:87" x14ac:dyDescent="0.25">
      <c r="CG14917" s="768"/>
      <c r="CH14917" s="768"/>
      <c r="CI14917" s="850"/>
    </row>
    <row r="14918" spans="85:87" x14ac:dyDescent="0.25">
      <c r="CG14918" s="768"/>
      <c r="CH14918" s="768"/>
      <c r="CI14918" s="850"/>
    </row>
    <row r="14919" spans="85:87" x14ac:dyDescent="0.25">
      <c r="CG14919" s="768"/>
      <c r="CH14919" s="768"/>
      <c r="CI14919" s="850"/>
    </row>
    <row r="14920" spans="85:87" x14ac:dyDescent="0.25">
      <c r="CG14920" s="768"/>
      <c r="CH14920" s="768"/>
      <c r="CI14920" s="850"/>
    </row>
    <row r="14921" spans="85:87" x14ac:dyDescent="0.25">
      <c r="CG14921" s="768"/>
      <c r="CH14921" s="768"/>
      <c r="CI14921" s="850"/>
    </row>
    <row r="14922" spans="85:87" x14ac:dyDescent="0.25">
      <c r="CG14922" s="768"/>
      <c r="CH14922" s="768"/>
      <c r="CI14922" s="850"/>
    </row>
    <row r="14923" spans="85:87" x14ac:dyDescent="0.25">
      <c r="CG14923" s="768"/>
      <c r="CH14923" s="768"/>
      <c r="CI14923" s="850"/>
    </row>
    <row r="14924" spans="85:87" x14ac:dyDescent="0.25">
      <c r="CG14924" s="768"/>
      <c r="CH14924" s="768"/>
      <c r="CI14924" s="850"/>
    </row>
    <row r="14925" spans="85:87" x14ac:dyDescent="0.25">
      <c r="CG14925" s="768"/>
      <c r="CH14925" s="768"/>
      <c r="CI14925" s="850"/>
    </row>
    <row r="14926" spans="85:87" x14ac:dyDescent="0.25">
      <c r="CG14926" s="768"/>
      <c r="CH14926" s="768"/>
      <c r="CI14926" s="850"/>
    </row>
    <row r="14927" spans="85:87" x14ac:dyDescent="0.25">
      <c r="CG14927" s="768"/>
      <c r="CH14927" s="768"/>
      <c r="CI14927" s="850"/>
    </row>
    <row r="14928" spans="85:87" x14ac:dyDescent="0.25">
      <c r="CG14928" s="768"/>
      <c r="CH14928" s="768"/>
      <c r="CI14928" s="850"/>
    </row>
    <row r="14929" spans="85:87" x14ac:dyDescent="0.25">
      <c r="CG14929" s="768"/>
      <c r="CH14929" s="768"/>
      <c r="CI14929" s="850"/>
    </row>
    <row r="14930" spans="85:87" x14ac:dyDescent="0.25">
      <c r="CG14930" s="768"/>
      <c r="CH14930" s="768"/>
      <c r="CI14930" s="850"/>
    </row>
    <row r="14931" spans="85:87" x14ac:dyDescent="0.25">
      <c r="CG14931" s="768"/>
      <c r="CH14931" s="768"/>
      <c r="CI14931" s="850"/>
    </row>
    <row r="14932" spans="85:87" x14ac:dyDescent="0.25">
      <c r="CG14932" s="768"/>
      <c r="CH14932" s="768"/>
      <c r="CI14932" s="850"/>
    </row>
    <row r="14933" spans="85:87" x14ac:dyDescent="0.25">
      <c r="CG14933" s="768"/>
      <c r="CH14933" s="768"/>
      <c r="CI14933" s="850"/>
    </row>
    <row r="14934" spans="85:87" x14ac:dyDescent="0.25">
      <c r="CG14934" s="768"/>
      <c r="CH14934" s="768"/>
      <c r="CI14934" s="850"/>
    </row>
    <row r="14935" spans="85:87" x14ac:dyDescent="0.25">
      <c r="CG14935" s="768"/>
      <c r="CH14935" s="768"/>
      <c r="CI14935" s="850"/>
    </row>
    <row r="14936" spans="85:87" x14ac:dyDescent="0.25">
      <c r="CG14936" s="768"/>
      <c r="CH14936" s="768"/>
      <c r="CI14936" s="850"/>
    </row>
    <row r="14937" spans="85:87" x14ac:dyDescent="0.25">
      <c r="CG14937" s="768"/>
      <c r="CH14937" s="768"/>
      <c r="CI14937" s="850"/>
    </row>
    <row r="14938" spans="85:87" x14ac:dyDescent="0.25">
      <c r="CG14938" s="768"/>
      <c r="CH14938" s="768"/>
      <c r="CI14938" s="850"/>
    </row>
    <row r="14939" spans="85:87" x14ac:dyDescent="0.25">
      <c r="CG14939" s="768"/>
      <c r="CH14939" s="768"/>
      <c r="CI14939" s="850"/>
    </row>
    <row r="14940" spans="85:87" x14ac:dyDescent="0.25">
      <c r="CG14940" s="768"/>
      <c r="CH14940" s="768"/>
      <c r="CI14940" s="850"/>
    </row>
    <row r="14941" spans="85:87" x14ac:dyDescent="0.25">
      <c r="CG14941" s="768"/>
      <c r="CH14941" s="768"/>
      <c r="CI14941" s="850"/>
    </row>
    <row r="14942" spans="85:87" x14ac:dyDescent="0.25">
      <c r="CG14942" s="768"/>
      <c r="CH14942" s="768"/>
      <c r="CI14942" s="850"/>
    </row>
    <row r="14943" spans="85:87" x14ac:dyDescent="0.25">
      <c r="CG14943" s="768"/>
      <c r="CH14943" s="768"/>
      <c r="CI14943" s="850"/>
    </row>
    <row r="14944" spans="85:87" x14ac:dyDescent="0.25">
      <c r="CG14944" s="768"/>
      <c r="CH14944" s="768"/>
      <c r="CI14944" s="850"/>
    </row>
    <row r="14945" spans="85:87" x14ac:dyDescent="0.25">
      <c r="CG14945" s="768"/>
      <c r="CH14945" s="768"/>
      <c r="CI14945" s="850"/>
    </row>
    <row r="14946" spans="85:87" x14ac:dyDescent="0.25">
      <c r="CG14946" s="768"/>
      <c r="CH14946" s="768"/>
      <c r="CI14946" s="850"/>
    </row>
    <row r="14947" spans="85:87" x14ac:dyDescent="0.25">
      <c r="CG14947" s="768"/>
      <c r="CH14947" s="768"/>
      <c r="CI14947" s="850"/>
    </row>
    <row r="14948" spans="85:87" x14ac:dyDescent="0.25">
      <c r="CG14948" s="768"/>
      <c r="CH14948" s="768"/>
      <c r="CI14948" s="850"/>
    </row>
    <row r="14949" spans="85:87" x14ac:dyDescent="0.25">
      <c r="CG14949" s="768"/>
      <c r="CH14949" s="768"/>
      <c r="CI14949" s="850"/>
    </row>
    <row r="14950" spans="85:87" x14ac:dyDescent="0.25">
      <c r="CG14950" s="768"/>
      <c r="CH14950" s="768"/>
      <c r="CI14950" s="850"/>
    </row>
    <row r="14951" spans="85:87" x14ac:dyDescent="0.25">
      <c r="CG14951" s="768"/>
      <c r="CH14951" s="768"/>
      <c r="CI14951" s="850"/>
    </row>
    <row r="14952" spans="85:87" x14ac:dyDescent="0.25">
      <c r="CG14952" s="768"/>
      <c r="CH14952" s="768"/>
      <c r="CI14952" s="850"/>
    </row>
    <row r="14953" spans="85:87" x14ac:dyDescent="0.25">
      <c r="CG14953" s="768"/>
      <c r="CH14953" s="768"/>
      <c r="CI14953" s="850"/>
    </row>
    <row r="14954" spans="85:87" x14ac:dyDescent="0.25">
      <c r="CG14954" s="768"/>
      <c r="CH14954" s="768"/>
      <c r="CI14954" s="850"/>
    </row>
    <row r="14955" spans="85:87" x14ac:dyDescent="0.25">
      <c r="CG14955" s="768"/>
      <c r="CH14955" s="768"/>
      <c r="CI14955" s="850"/>
    </row>
    <row r="14956" spans="85:87" x14ac:dyDescent="0.25">
      <c r="CG14956" s="768"/>
      <c r="CH14956" s="768"/>
      <c r="CI14956" s="850"/>
    </row>
    <row r="14957" spans="85:87" x14ac:dyDescent="0.25">
      <c r="CG14957" s="768"/>
      <c r="CH14957" s="768"/>
      <c r="CI14957" s="850"/>
    </row>
    <row r="14958" spans="85:87" x14ac:dyDescent="0.25">
      <c r="CG14958" s="768"/>
      <c r="CH14958" s="768"/>
      <c r="CI14958" s="850"/>
    </row>
    <row r="14959" spans="85:87" x14ac:dyDescent="0.25">
      <c r="CG14959" s="768"/>
      <c r="CH14959" s="768"/>
      <c r="CI14959" s="850"/>
    </row>
    <row r="14960" spans="85:87" x14ac:dyDescent="0.25">
      <c r="CG14960" s="768"/>
      <c r="CH14960" s="768"/>
      <c r="CI14960" s="850"/>
    </row>
    <row r="14961" spans="85:87" x14ac:dyDescent="0.25">
      <c r="CG14961" s="768"/>
      <c r="CH14961" s="768"/>
      <c r="CI14961" s="850"/>
    </row>
    <row r="14962" spans="85:87" x14ac:dyDescent="0.25">
      <c r="CG14962" s="768"/>
      <c r="CH14962" s="768"/>
      <c r="CI14962" s="850"/>
    </row>
    <row r="14963" spans="85:87" x14ac:dyDescent="0.25">
      <c r="CG14963" s="768"/>
      <c r="CH14963" s="768"/>
      <c r="CI14963" s="850"/>
    </row>
    <row r="14964" spans="85:87" x14ac:dyDescent="0.25">
      <c r="CG14964" s="768"/>
      <c r="CH14964" s="768"/>
      <c r="CI14964" s="850"/>
    </row>
    <row r="14965" spans="85:87" x14ac:dyDescent="0.25">
      <c r="CG14965" s="768"/>
      <c r="CH14965" s="768"/>
      <c r="CI14965" s="850"/>
    </row>
    <row r="14966" spans="85:87" x14ac:dyDescent="0.25">
      <c r="CG14966" s="768"/>
      <c r="CH14966" s="768"/>
      <c r="CI14966" s="850"/>
    </row>
    <row r="14967" spans="85:87" x14ac:dyDescent="0.25">
      <c r="CG14967" s="768"/>
      <c r="CH14967" s="768"/>
      <c r="CI14967" s="850"/>
    </row>
    <row r="14968" spans="85:87" x14ac:dyDescent="0.25">
      <c r="CG14968" s="768"/>
      <c r="CH14968" s="768"/>
      <c r="CI14968" s="850"/>
    </row>
    <row r="14969" spans="85:87" x14ac:dyDescent="0.25">
      <c r="CG14969" s="768"/>
      <c r="CH14969" s="768"/>
      <c r="CI14969" s="850"/>
    </row>
    <row r="14970" spans="85:87" x14ac:dyDescent="0.25">
      <c r="CG14970" s="768"/>
      <c r="CH14970" s="768"/>
      <c r="CI14970" s="850"/>
    </row>
    <row r="14971" spans="85:87" x14ac:dyDescent="0.25">
      <c r="CG14971" s="768"/>
      <c r="CH14971" s="768"/>
      <c r="CI14971" s="850"/>
    </row>
    <row r="14972" spans="85:87" x14ac:dyDescent="0.25">
      <c r="CG14972" s="768"/>
      <c r="CH14972" s="768"/>
      <c r="CI14972" s="850"/>
    </row>
    <row r="14973" spans="85:87" x14ac:dyDescent="0.25">
      <c r="CG14973" s="768"/>
      <c r="CH14973" s="768"/>
      <c r="CI14973" s="850"/>
    </row>
    <row r="14974" spans="85:87" x14ac:dyDescent="0.25">
      <c r="CG14974" s="768"/>
      <c r="CH14974" s="768"/>
      <c r="CI14974" s="850"/>
    </row>
    <row r="14975" spans="85:87" x14ac:dyDescent="0.25">
      <c r="CG14975" s="768"/>
      <c r="CH14975" s="768"/>
      <c r="CI14975" s="850"/>
    </row>
    <row r="14976" spans="85:87" x14ac:dyDescent="0.25">
      <c r="CG14976" s="768"/>
      <c r="CH14976" s="768"/>
      <c r="CI14976" s="850"/>
    </row>
    <row r="14977" spans="85:87" x14ac:dyDescent="0.25">
      <c r="CG14977" s="768"/>
      <c r="CH14977" s="768"/>
      <c r="CI14977" s="850"/>
    </row>
    <row r="14978" spans="85:87" x14ac:dyDescent="0.25">
      <c r="CG14978" s="768"/>
      <c r="CH14978" s="768"/>
      <c r="CI14978" s="850"/>
    </row>
    <row r="14979" spans="85:87" x14ac:dyDescent="0.25">
      <c r="CG14979" s="768"/>
      <c r="CH14979" s="768"/>
      <c r="CI14979" s="850"/>
    </row>
    <row r="14980" spans="85:87" x14ac:dyDescent="0.25">
      <c r="CG14980" s="768"/>
      <c r="CH14980" s="768"/>
      <c r="CI14980" s="850"/>
    </row>
    <row r="14981" spans="85:87" x14ac:dyDescent="0.25">
      <c r="CG14981" s="768"/>
      <c r="CH14981" s="768"/>
      <c r="CI14981" s="850"/>
    </row>
    <row r="14982" spans="85:87" x14ac:dyDescent="0.25">
      <c r="CG14982" s="768"/>
      <c r="CH14982" s="768"/>
      <c r="CI14982" s="850"/>
    </row>
    <row r="14983" spans="85:87" x14ac:dyDescent="0.25">
      <c r="CG14983" s="768"/>
      <c r="CH14983" s="768"/>
      <c r="CI14983" s="850"/>
    </row>
    <row r="14984" spans="85:87" x14ac:dyDescent="0.25">
      <c r="CG14984" s="768"/>
      <c r="CH14984" s="768"/>
      <c r="CI14984" s="850"/>
    </row>
    <row r="14985" spans="85:87" x14ac:dyDescent="0.25">
      <c r="CG14985" s="768"/>
      <c r="CH14985" s="768"/>
      <c r="CI14985" s="850"/>
    </row>
    <row r="14986" spans="85:87" x14ac:dyDescent="0.25">
      <c r="CG14986" s="768"/>
      <c r="CH14986" s="768"/>
      <c r="CI14986" s="850"/>
    </row>
    <row r="14987" spans="85:87" x14ac:dyDescent="0.25">
      <c r="CG14987" s="768"/>
      <c r="CH14987" s="768"/>
      <c r="CI14987" s="850"/>
    </row>
    <row r="14988" spans="85:87" x14ac:dyDescent="0.25">
      <c r="CG14988" s="768"/>
      <c r="CH14988" s="768"/>
      <c r="CI14988" s="850"/>
    </row>
    <row r="14989" spans="85:87" x14ac:dyDescent="0.25">
      <c r="CG14989" s="768"/>
      <c r="CH14989" s="768"/>
      <c r="CI14989" s="850"/>
    </row>
    <row r="14990" spans="85:87" x14ac:dyDescent="0.25">
      <c r="CG14990" s="768"/>
      <c r="CH14990" s="768"/>
      <c r="CI14990" s="850"/>
    </row>
    <row r="14991" spans="85:87" x14ac:dyDescent="0.25">
      <c r="CG14991" s="768"/>
      <c r="CH14991" s="768"/>
      <c r="CI14991" s="850"/>
    </row>
    <row r="14992" spans="85:87" x14ac:dyDescent="0.25">
      <c r="CG14992" s="768"/>
      <c r="CH14992" s="768"/>
      <c r="CI14992" s="850"/>
    </row>
    <row r="14993" spans="85:87" x14ac:dyDescent="0.25">
      <c r="CG14993" s="768"/>
      <c r="CH14993" s="768"/>
      <c r="CI14993" s="850"/>
    </row>
    <row r="14994" spans="85:87" x14ac:dyDescent="0.25">
      <c r="CG14994" s="768"/>
      <c r="CH14994" s="768"/>
      <c r="CI14994" s="850"/>
    </row>
    <row r="14995" spans="85:87" x14ac:dyDescent="0.25">
      <c r="CG14995" s="768"/>
      <c r="CH14995" s="768"/>
      <c r="CI14995" s="850"/>
    </row>
    <row r="14996" spans="85:87" x14ac:dyDescent="0.25">
      <c r="CG14996" s="768"/>
      <c r="CH14996" s="768"/>
      <c r="CI14996" s="850"/>
    </row>
    <row r="14997" spans="85:87" x14ac:dyDescent="0.25">
      <c r="CG14997" s="768"/>
      <c r="CH14997" s="768"/>
      <c r="CI14997" s="850"/>
    </row>
    <row r="14998" spans="85:87" x14ac:dyDescent="0.25">
      <c r="CG14998" s="768"/>
      <c r="CH14998" s="768"/>
      <c r="CI14998" s="850"/>
    </row>
    <row r="14999" spans="85:87" x14ac:dyDescent="0.25">
      <c r="CG14999" s="768"/>
      <c r="CH14999" s="768"/>
      <c r="CI14999" s="850"/>
    </row>
    <row r="15000" spans="85:87" x14ac:dyDescent="0.25">
      <c r="CG15000" s="768"/>
      <c r="CH15000" s="768"/>
      <c r="CI15000" s="850"/>
    </row>
    <row r="15001" spans="85:87" x14ac:dyDescent="0.25">
      <c r="CG15001" s="768"/>
      <c r="CH15001" s="768"/>
      <c r="CI15001" s="850"/>
    </row>
    <row r="15002" spans="85:87" x14ac:dyDescent="0.25">
      <c r="CG15002" s="768"/>
      <c r="CH15002" s="768"/>
      <c r="CI15002" s="850"/>
    </row>
    <row r="15003" spans="85:87" x14ac:dyDescent="0.25">
      <c r="CG15003" s="768"/>
      <c r="CH15003" s="768"/>
      <c r="CI15003" s="850"/>
    </row>
    <row r="15004" spans="85:87" x14ac:dyDescent="0.25">
      <c r="CG15004" s="768"/>
      <c r="CH15004" s="768"/>
      <c r="CI15004" s="850"/>
    </row>
    <row r="15005" spans="85:87" x14ac:dyDescent="0.25">
      <c r="CG15005" s="768"/>
      <c r="CH15005" s="768"/>
      <c r="CI15005" s="850"/>
    </row>
    <row r="15006" spans="85:87" x14ac:dyDescent="0.25">
      <c r="CG15006" s="768"/>
      <c r="CH15006" s="768"/>
      <c r="CI15006" s="850"/>
    </row>
    <row r="15007" spans="85:87" x14ac:dyDescent="0.25">
      <c r="CG15007" s="768"/>
      <c r="CH15007" s="768"/>
      <c r="CI15007" s="850"/>
    </row>
    <row r="15008" spans="85:87" x14ac:dyDescent="0.25">
      <c r="CG15008" s="768"/>
      <c r="CH15008" s="768"/>
      <c r="CI15008" s="850"/>
    </row>
    <row r="15009" spans="85:87" x14ac:dyDescent="0.25">
      <c r="CG15009" s="768"/>
      <c r="CH15009" s="768"/>
      <c r="CI15009" s="850"/>
    </row>
    <row r="15010" spans="85:87" x14ac:dyDescent="0.25">
      <c r="CG15010" s="768"/>
      <c r="CH15010" s="768"/>
      <c r="CI15010" s="850"/>
    </row>
    <row r="15011" spans="85:87" x14ac:dyDescent="0.25">
      <c r="CG15011" s="768"/>
      <c r="CH15011" s="768"/>
      <c r="CI15011" s="850"/>
    </row>
    <row r="15012" spans="85:87" x14ac:dyDescent="0.25">
      <c r="CG15012" s="768"/>
      <c r="CH15012" s="768"/>
      <c r="CI15012" s="850"/>
    </row>
    <row r="15013" spans="85:87" x14ac:dyDescent="0.25">
      <c r="CG15013" s="768"/>
      <c r="CH15013" s="768"/>
      <c r="CI15013" s="850"/>
    </row>
    <row r="15014" spans="85:87" x14ac:dyDescent="0.25">
      <c r="CG15014" s="768"/>
      <c r="CH15014" s="768"/>
      <c r="CI15014" s="850"/>
    </row>
    <row r="15015" spans="85:87" x14ac:dyDescent="0.25">
      <c r="CG15015" s="768"/>
      <c r="CH15015" s="768"/>
      <c r="CI15015" s="850"/>
    </row>
    <row r="15016" spans="85:87" x14ac:dyDescent="0.25">
      <c r="CG15016" s="768"/>
      <c r="CH15016" s="768"/>
      <c r="CI15016" s="850"/>
    </row>
    <row r="15017" spans="85:87" x14ac:dyDescent="0.25">
      <c r="CG15017" s="768"/>
      <c r="CH15017" s="768"/>
      <c r="CI15017" s="850"/>
    </row>
    <row r="15018" spans="85:87" x14ac:dyDescent="0.25">
      <c r="CG15018" s="768"/>
      <c r="CH15018" s="768"/>
      <c r="CI15018" s="850"/>
    </row>
    <row r="15019" spans="85:87" x14ac:dyDescent="0.25">
      <c r="CG15019" s="768"/>
      <c r="CH15019" s="768"/>
      <c r="CI15019" s="850"/>
    </row>
    <row r="15020" spans="85:87" x14ac:dyDescent="0.25">
      <c r="CG15020" s="768"/>
      <c r="CH15020" s="768"/>
      <c r="CI15020" s="850"/>
    </row>
    <row r="15021" spans="85:87" x14ac:dyDescent="0.25">
      <c r="CG15021" s="768"/>
      <c r="CH15021" s="768"/>
      <c r="CI15021" s="850"/>
    </row>
    <row r="15022" spans="85:87" x14ac:dyDescent="0.25">
      <c r="CG15022" s="768"/>
      <c r="CH15022" s="768"/>
      <c r="CI15022" s="850"/>
    </row>
    <row r="15023" spans="85:87" x14ac:dyDescent="0.25">
      <c r="CG15023" s="768"/>
      <c r="CH15023" s="768"/>
      <c r="CI15023" s="850"/>
    </row>
    <row r="15024" spans="85:87" x14ac:dyDescent="0.25">
      <c r="CG15024" s="768"/>
      <c r="CH15024" s="768"/>
      <c r="CI15024" s="850"/>
    </row>
    <row r="15025" spans="85:87" x14ac:dyDescent="0.25">
      <c r="CG15025" s="768"/>
      <c r="CH15025" s="768"/>
      <c r="CI15025" s="850"/>
    </row>
    <row r="15026" spans="85:87" x14ac:dyDescent="0.25">
      <c r="CG15026" s="768"/>
      <c r="CH15026" s="768"/>
      <c r="CI15026" s="850"/>
    </row>
    <row r="15027" spans="85:87" x14ac:dyDescent="0.25">
      <c r="CG15027" s="768"/>
      <c r="CH15027" s="768"/>
      <c r="CI15027" s="850"/>
    </row>
    <row r="15028" spans="85:87" x14ac:dyDescent="0.25">
      <c r="CG15028" s="768"/>
      <c r="CH15028" s="768"/>
      <c r="CI15028" s="850"/>
    </row>
    <row r="15029" spans="85:87" x14ac:dyDescent="0.25">
      <c r="CG15029" s="768"/>
      <c r="CH15029" s="768"/>
      <c r="CI15029" s="850"/>
    </row>
    <row r="15030" spans="85:87" x14ac:dyDescent="0.25">
      <c r="CG15030" s="768"/>
      <c r="CH15030" s="768"/>
      <c r="CI15030" s="850"/>
    </row>
    <row r="15031" spans="85:87" x14ac:dyDescent="0.25">
      <c r="CG15031" s="768"/>
      <c r="CH15031" s="768"/>
      <c r="CI15031" s="850"/>
    </row>
    <row r="15032" spans="85:87" x14ac:dyDescent="0.25">
      <c r="CG15032" s="768"/>
      <c r="CH15032" s="768"/>
      <c r="CI15032" s="850"/>
    </row>
    <row r="15033" spans="85:87" x14ac:dyDescent="0.25">
      <c r="CG15033" s="768"/>
      <c r="CH15033" s="768"/>
      <c r="CI15033" s="850"/>
    </row>
    <row r="15034" spans="85:87" x14ac:dyDescent="0.25">
      <c r="CG15034" s="768"/>
      <c r="CH15034" s="768"/>
      <c r="CI15034" s="850"/>
    </row>
    <row r="15035" spans="85:87" x14ac:dyDescent="0.25">
      <c r="CG15035" s="768"/>
      <c r="CH15035" s="768"/>
      <c r="CI15035" s="850"/>
    </row>
    <row r="15036" spans="85:87" x14ac:dyDescent="0.25">
      <c r="CG15036" s="768"/>
      <c r="CH15036" s="768"/>
      <c r="CI15036" s="850"/>
    </row>
    <row r="15037" spans="85:87" x14ac:dyDescent="0.25">
      <c r="CG15037" s="768"/>
      <c r="CH15037" s="768"/>
      <c r="CI15037" s="850"/>
    </row>
    <row r="15038" spans="85:87" x14ac:dyDescent="0.25">
      <c r="CG15038" s="768"/>
      <c r="CH15038" s="768"/>
      <c r="CI15038" s="850"/>
    </row>
    <row r="15039" spans="85:87" x14ac:dyDescent="0.25">
      <c r="CG15039" s="768"/>
      <c r="CH15039" s="768"/>
      <c r="CI15039" s="850"/>
    </row>
    <row r="15040" spans="85:87" x14ac:dyDescent="0.25">
      <c r="CG15040" s="768"/>
      <c r="CH15040" s="768"/>
      <c r="CI15040" s="850"/>
    </row>
    <row r="15041" spans="85:87" x14ac:dyDescent="0.25">
      <c r="CG15041" s="768"/>
      <c r="CH15041" s="768"/>
      <c r="CI15041" s="850"/>
    </row>
    <row r="15042" spans="85:87" x14ac:dyDescent="0.25">
      <c r="CG15042" s="768"/>
      <c r="CH15042" s="768"/>
      <c r="CI15042" s="850"/>
    </row>
    <row r="15043" spans="85:87" x14ac:dyDescent="0.25">
      <c r="CG15043" s="768"/>
      <c r="CH15043" s="768"/>
      <c r="CI15043" s="850"/>
    </row>
    <row r="15044" spans="85:87" x14ac:dyDescent="0.25">
      <c r="CG15044" s="768"/>
      <c r="CH15044" s="768"/>
      <c r="CI15044" s="850"/>
    </row>
    <row r="15045" spans="85:87" x14ac:dyDescent="0.25">
      <c r="CG15045" s="768"/>
      <c r="CH15045" s="768"/>
      <c r="CI15045" s="850"/>
    </row>
    <row r="15046" spans="85:87" x14ac:dyDescent="0.25">
      <c r="CG15046" s="768"/>
      <c r="CH15046" s="768"/>
      <c r="CI15046" s="850"/>
    </row>
    <row r="15047" spans="85:87" x14ac:dyDescent="0.25">
      <c r="CG15047" s="768"/>
      <c r="CH15047" s="768"/>
      <c r="CI15047" s="850"/>
    </row>
    <row r="15048" spans="85:87" x14ac:dyDescent="0.25">
      <c r="CG15048" s="768"/>
      <c r="CH15048" s="768"/>
      <c r="CI15048" s="850"/>
    </row>
    <row r="15049" spans="85:87" x14ac:dyDescent="0.25">
      <c r="CG15049" s="768"/>
      <c r="CH15049" s="768"/>
      <c r="CI15049" s="850"/>
    </row>
    <row r="15050" spans="85:87" x14ac:dyDescent="0.25">
      <c r="CG15050" s="768"/>
      <c r="CH15050" s="768"/>
      <c r="CI15050" s="850"/>
    </row>
    <row r="15051" spans="85:87" x14ac:dyDescent="0.25">
      <c r="CG15051" s="768"/>
      <c r="CH15051" s="768"/>
      <c r="CI15051" s="850"/>
    </row>
    <row r="15052" spans="85:87" x14ac:dyDescent="0.25">
      <c r="CG15052" s="768"/>
      <c r="CH15052" s="768"/>
      <c r="CI15052" s="850"/>
    </row>
    <row r="15053" spans="85:87" x14ac:dyDescent="0.25">
      <c r="CG15053" s="768"/>
      <c r="CH15053" s="768"/>
      <c r="CI15053" s="850"/>
    </row>
    <row r="15054" spans="85:87" x14ac:dyDescent="0.25">
      <c r="CG15054" s="768"/>
      <c r="CH15054" s="768"/>
      <c r="CI15054" s="850"/>
    </row>
    <row r="15055" spans="85:87" x14ac:dyDescent="0.25">
      <c r="CG15055" s="768"/>
      <c r="CH15055" s="768"/>
      <c r="CI15055" s="850"/>
    </row>
    <row r="15056" spans="85:87" x14ac:dyDescent="0.25">
      <c r="CG15056" s="768"/>
      <c r="CH15056" s="768"/>
      <c r="CI15056" s="850"/>
    </row>
    <row r="15057" spans="85:87" x14ac:dyDescent="0.25">
      <c r="CG15057" s="768"/>
      <c r="CH15057" s="768"/>
      <c r="CI15057" s="850"/>
    </row>
    <row r="15058" spans="85:87" x14ac:dyDescent="0.25">
      <c r="CG15058" s="768"/>
      <c r="CH15058" s="768"/>
      <c r="CI15058" s="850"/>
    </row>
    <row r="15059" spans="85:87" x14ac:dyDescent="0.25">
      <c r="CG15059" s="768"/>
      <c r="CH15059" s="768"/>
      <c r="CI15059" s="850"/>
    </row>
    <row r="15060" spans="85:87" x14ac:dyDescent="0.25">
      <c r="CG15060" s="768"/>
      <c r="CH15060" s="768"/>
      <c r="CI15060" s="850"/>
    </row>
    <row r="15061" spans="85:87" x14ac:dyDescent="0.25">
      <c r="CG15061" s="768"/>
      <c r="CH15061" s="768"/>
      <c r="CI15061" s="850"/>
    </row>
    <row r="15062" spans="85:87" x14ac:dyDescent="0.25">
      <c r="CG15062" s="768"/>
      <c r="CH15062" s="768"/>
      <c r="CI15062" s="850"/>
    </row>
    <row r="15063" spans="85:87" x14ac:dyDescent="0.25">
      <c r="CG15063" s="768"/>
      <c r="CH15063" s="768"/>
      <c r="CI15063" s="850"/>
    </row>
    <row r="15064" spans="85:87" x14ac:dyDescent="0.25">
      <c r="CG15064" s="768"/>
      <c r="CH15064" s="768"/>
      <c r="CI15064" s="850"/>
    </row>
    <row r="15065" spans="85:87" x14ac:dyDescent="0.25">
      <c r="CG15065" s="768"/>
      <c r="CH15065" s="768"/>
      <c r="CI15065" s="850"/>
    </row>
    <row r="15066" spans="85:87" x14ac:dyDescent="0.25">
      <c r="CG15066" s="768"/>
      <c r="CH15066" s="768"/>
      <c r="CI15066" s="850"/>
    </row>
    <row r="15067" spans="85:87" x14ac:dyDescent="0.25">
      <c r="CG15067" s="768"/>
      <c r="CH15067" s="768"/>
      <c r="CI15067" s="850"/>
    </row>
    <row r="15068" spans="85:87" x14ac:dyDescent="0.25">
      <c r="CG15068" s="768"/>
      <c r="CH15068" s="768"/>
      <c r="CI15068" s="850"/>
    </row>
    <row r="15069" spans="85:87" x14ac:dyDescent="0.25">
      <c r="CG15069" s="768"/>
      <c r="CH15069" s="768"/>
      <c r="CI15069" s="850"/>
    </row>
    <row r="15070" spans="85:87" x14ac:dyDescent="0.25">
      <c r="CG15070" s="768"/>
      <c r="CH15070" s="768"/>
      <c r="CI15070" s="850"/>
    </row>
    <row r="15071" spans="85:87" x14ac:dyDescent="0.25">
      <c r="CG15071" s="768"/>
      <c r="CH15071" s="768"/>
      <c r="CI15071" s="850"/>
    </row>
    <row r="15072" spans="85:87" x14ac:dyDescent="0.25">
      <c r="CG15072" s="768"/>
      <c r="CH15072" s="768"/>
      <c r="CI15072" s="850"/>
    </row>
    <row r="15073" spans="85:87" x14ac:dyDescent="0.25">
      <c r="CG15073" s="768"/>
      <c r="CH15073" s="768"/>
      <c r="CI15073" s="850"/>
    </row>
    <row r="15074" spans="85:87" x14ac:dyDescent="0.25">
      <c r="CG15074" s="768"/>
      <c r="CH15074" s="768"/>
      <c r="CI15074" s="850"/>
    </row>
    <row r="15075" spans="85:87" x14ac:dyDescent="0.25">
      <c r="CG15075" s="768"/>
      <c r="CH15075" s="768"/>
      <c r="CI15075" s="850"/>
    </row>
    <row r="15076" spans="85:87" x14ac:dyDescent="0.25">
      <c r="CG15076" s="768"/>
      <c r="CH15076" s="768"/>
      <c r="CI15076" s="850"/>
    </row>
    <row r="15077" spans="85:87" x14ac:dyDescent="0.25">
      <c r="CG15077" s="768"/>
      <c r="CH15077" s="768"/>
      <c r="CI15077" s="850"/>
    </row>
    <row r="15078" spans="85:87" x14ac:dyDescent="0.25">
      <c r="CG15078" s="768"/>
      <c r="CH15078" s="768"/>
      <c r="CI15078" s="850"/>
    </row>
    <row r="15079" spans="85:87" x14ac:dyDescent="0.25">
      <c r="CG15079" s="768"/>
      <c r="CH15079" s="768"/>
      <c r="CI15079" s="850"/>
    </row>
    <row r="15080" spans="85:87" x14ac:dyDescent="0.25">
      <c r="CG15080" s="768"/>
      <c r="CH15080" s="768"/>
      <c r="CI15080" s="850"/>
    </row>
    <row r="15081" spans="85:87" x14ac:dyDescent="0.25">
      <c r="CG15081" s="768"/>
      <c r="CH15081" s="768"/>
      <c r="CI15081" s="850"/>
    </row>
    <row r="15082" spans="85:87" x14ac:dyDescent="0.25">
      <c r="CG15082" s="768"/>
      <c r="CH15082" s="768"/>
      <c r="CI15082" s="850"/>
    </row>
    <row r="15083" spans="85:87" x14ac:dyDescent="0.25">
      <c r="CG15083" s="768"/>
      <c r="CH15083" s="768"/>
      <c r="CI15083" s="850"/>
    </row>
    <row r="15084" spans="85:87" x14ac:dyDescent="0.25">
      <c r="CG15084" s="768"/>
      <c r="CH15084" s="768"/>
      <c r="CI15084" s="850"/>
    </row>
    <row r="15085" spans="85:87" x14ac:dyDescent="0.25">
      <c r="CG15085" s="768"/>
      <c r="CH15085" s="768"/>
      <c r="CI15085" s="850"/>
    </row>
    <row r="15086" spans="85:87" x14ac:dyDescent="0.25">
      <c r="CG15086" s="768"/>
      <c r="CH15086" s="768"/>
      <c r="CI15086" s="850"/>
    </row>
    <row r="15087" spans="85:87" x14ac:dyDescent="0.25">
      <c r="CG15087" s="768"/>
      <c r="CH15087" s="768"/>
      <c r="CI15087" s="850"/>
    </row>
    <row r="15088" spans="85:87" x14ac:dyDescent="0.25">
      <c r="CG15088" s="768"/>
      <c r="CH15088" s="768"/>
      <c r="CI15088" s="850"/>
    </row>
    <row r="15089" spans="85:87" x14ac:dyDescent="0.25">
      <c r="CG15089" s="768"/>
      <c r="CH15089" s="768"/>
      <c r="CI15089" s="850"/>
    </row>
    <row r="15090" spans="85:87" x14ac:dyDescent="0.25">
      <c r="CG15090" s="768"/>
      <c r="CH15090" s="768"/>
      <c r="CI15090" s="850"/>
    </row>
    <row r="15091" spans="85:87" x14ac:dyDescent="0.25">
      <c r="CG15091" s="768"/>
      <c r="CH15091" s="768"/>
      <c r="CI15091" s="850"/>
    </row>
    <row r="15092" spans="85:87" x14ac:dyDescent="0.25">
      <c r="CG15092" s="768"/>
      <c r="CH15092" s="768"/>
      <c r="CI15092" s="850"/>
    </row>
    <row r="15093" spans="85:87" x14ac:dyDescent="0.25">
      <c r="CG15093" s="768"/>
      <c r="CH15093" s="768"/>
      <c r="CI15093" s="850"/>
    </row>
    <row r="15094" spans="85:87" x14ac:dyDescent="0.25">
      <c r="CG15094" s="768"/>
      <c r="CH15094" s="768"/>
      <c r="CI15094" s="850"/>
    </row>
    <row r="15095" spans="85:87" x14ac:dyDescent="0.25">
      <c r="CG15095" s="768"/>
      <c r="CH15095" s="768"/>
      <c r="CI15095" s="850"/>
    </row>
    <row r="15096" spans="85:87" x14ac:dyDescent="0.25">
      <c r="CG15096" s="768"/>
      <c r="CH15096" s="768"/>
      <c r="CI15096" s="850"/>
    </row>
    <row r="15097" spans="85:87" x14ac:dyDescent="0.25">
      <c r="CG15097" s="768"/>
      <c r="CH15097" s="768"/>
      <c r="CI15097" s="850"/>
    </row>
    <row r="15098" spans="85:87" x14ac:dyDescent="0.25">
      <c r="CG15098" s="768"/>
      <c r="CH15098" s="768"/>
      <c r="CI15098" s="850"/>
    </row>
    <row r="15099" spans="85:87" x14ac:dyDescent="0.25">
      <c r="CG15099" s="768"/>
      <c r="CH15099" s="768"/>
      <c r="CI15099" s="850"/>
    </row>
    <row r="15100" spans="85:87" x14ac:dyDescent="0.25">
      <c r="CG15100" s="768"/>
      <c r="CH15100" s="768"/>
      <c r="CI15100" s="850"/>
    </row>
    <row r="15101" spans="85:87" x14ac:dyDescent="0.25">
      <c r="CG15101" s="768"/>
      <c r="CH15101" s="768"/>
      <c r="CI15101" s="850"/>
    </row>
    <row r="15102" spans="85:87" x14ac:dyDescent="0.25">
      <c r="CG15102" s="768"/>
      <c r="CH15102" s="768"/>
      <c r="CI15102" s="850"/>
    </row>
    <row r="15103" spans="85:87" x14ac:dyDescent="0.25">
      <c r="CG15103" s="768"/>
      <c r="CH15103" s="768"/>
      <c r="CI15103" s="850"/>
    </row>
    <row r="15104" spans="85:87" x14ac:dyDescent="0.25">
      <c r="CG15104" s="768"/>
      <c r="CH15104" s="768"/>
      <c r="CI15104" s="850"/>
    </row>
    <row r="15105" spans="85:87" x14ac:dyDescent="0.25">
      <c r="CG15105" s="768"/>
      <c r="CH15105" s="768"/>
      <c r="CI15105" s="850"/>
    </row>
    <row r="15106" spans="85:87" x14ac:dyDescent="0.25">
      <c r="CG15106" s="768"/>
      <c r="CH15106" s="768"/>
      <c r="CI15106" s="850"/>
    </row>
    <row r="15107" spans="85:87" x14ac:dyDescent="0.25">
      <c r="CG15107" s="768"/>
      <c r="CH15107" s="768"/>
      <c r="CI15107" s="850"/>
    </row>
    <row r="15108" spans="85:87" x14ac:dyDescent="0.25">
      <c r="CG15108" s="768"/>
      <c r="CH15108" s="768"/>
      <c r="CI15108" s="850"/>
    </row>
    <row r="15109" spans="85:87" x14ac:dyDescent="0.25">
      <c r="CG15109" s="768"/>
      <c r="CH15109" s="768"/>
      <c r="CI15109" s="850"/>
    </row>
    <row r="15110" spans="85:87" x14ac:dyDescent="0.25">
      <c r="CG15110" s="768"/>
      <c r="CH15110" s="768"/>
      <c r="CI15110" s="850"/>
    </row>
    <row r="15111" spans="85:87" x14ac:dyDescent="0.25">
      <c r="CG15111" s="768"/>
      <c r="CH15111" s="768"/>
      <c r="CI15111" s="850"/>
    </row>
    <row r="15112" spans="85:87" x14ac:dyDescent="0.25">
      <c r="CG15112" s="768"/>
      <c r="CH15112" s="768"/>
      <c r="CI15112" s="850"/>
    </row>
    <row r="15113" spans="85:87" x14ac:dyDescent="0.25">
      <c r="CG15113" s="768"/>
      <c r="CH15113" s="768"/>
      <c r="CI15113" s="850"/>
    </row>
    <row r="15114" spans="85:87" x14ac:dyDescent="0.25">
      <c r="CG15114" s="768"/>
      <c r="CH15114" s="768"/>
      <c r="CI15114" s="850"/>
    </row>
    <row r="15115" spans="85:87" x14ac:dyDescent="0.25">
      <c r="CG15115" s="768"/>
      <c r="CH15115" s="768"/>
      <c r="CI15115" s="850"/>
    </row>
    <row r="15116" spans="85:87" x14ac:dyDescent="0.25">
      <c r="CG15116" s="768"/>
      <c r="CH15116" s="768"/>
      <c r="CI15116" s="850"/>
    </row>
    <row r="15117" spans="85:87" x14ac:dyDescent="0.25">
      <c r="CG15117" s="768"/>
      <c r="CH15117" s="768"/>
      <c r="CI15117" s="850"/>
    </row>
    <row r="15118" spans="85:87" x14ac:dyDescent="0.25">
      <c r="CG15118" s="768"/>
      <c r="CH15118" s="768"/>
      <c r="CI15118" s="850"/>
    </row>
    <row r="15119" spans="85:87" x14ac:dyDescent="0.25">
      <c r="CG15119" s="768"/>
      <c r="CH15119" s="768"/>
      <c r="CI15119" s="850"/>
    </row>
    <row r="15120" spans="85:87" x14ac:dyDescent="0.25">
      <c r="CG15120" s="768"/>
      <c r="CH15120" s="768"/>
      <c r="CI15120" s="850"/>
    </row>
    <row r="15121" spans="85:87" x14ac:dyDescent="0.25">
      <c r="CG15121" s="768"/>
      <c r="CH15121" s="768"/>
      <c r="CI15121" s="850"/>
    </row>
    <row r="15122" spans="85:87" x14ac:dyDescent="0.25">
      <c r="CG15122" s="768"/>
      <c r="CH15122" s="768"/>
      <c r="CI15122" s="850"/>
    </row>
    <row r="15123" spans="85:87" x14ac:dyDescent="0.25">
      <c r="CG15123" s="768"/>
      <c r="CH15123" s="768"/>
      <c r="CI15123" s="850"/>
    </row>
    <row r="15124" spans="85:87" x14ac:dyDescent="0.25">
      <c r="CG15124" s="768"/>
      <c r="CH15124" s="768"/>
      <c r="CI15124" s="850"/>
    </row>
    <row r="15125" spans="85:87" x14ac:dyDescent="0.25">
      <c r="CG15125" s="768"/>
      <c r="CH15125" s="768"/>
      <c r="CI15125" s="850"/>
    </row>
    <row r="15126" spans="85:87" x14ac:dyDescent="0.25">
      <c r="CG15126" s="768"/>
      <c r="CH15126" s="768"/>
      <c r="CI15126" s="850"/>
    </row>
    <row r="15127" spans="85:87" x14ac:dyDescent="0.25">
      <c r="CG15127" s="768"/>
      <c r="CH15127" s="768"/>
      <c r="CI15127" s="850"/>
    </row>
    <row r="15128" spans="85:87" x14ac:dyDescent="0.25">
      <c r="CG15128" s="768"/>
      <c r="CH15128" s="768"/>
      <c r="CI15128" s="850"/>
    </row>
    <row r="15129" spans="85:87" x14ac:dyDescent="0.25">
      <c r="CG15129" s="768"/>
      <c r="CH15129" s="768"/>
      <c r="CI15129" s="850"/>
    </row>
    <row r="15130" spans="85:87" x14ac:dyDescent="0.25">
      <c r="CG15130" s="768"/>
      <c r="CH15130" s="768"/>
      <c r="CI15130" s="850"/>
    </row>
    <row r="15131" spans="85:87" x14ac:dyDescent="0.25">
      <c r="CG15131" s="768"/>
      <c r="CH15131" s="768"/>
      <c r="CI15131" s="850"/>
    </row>
    <row r="15132" spans="85:87" x14ac:dyDescent="0.25">
      <c r="CG15132" s="768"/>
      <c r="CH15132" s="768"/>
      <c r="CI15132" s="850"/>
    </row>
    <row r="15133" spans="85:87" x14ac:dyDescent="0.25">
      <c r="CG15133" s="768"/>
      <c r="CH15133" s="768"/>
      <c r="CI15133" s="850"/>
    </row>
    <row r="15134" spans="85:87" x14ac:dyDescent="0.25">
      <c r="CG15134" s="768"/>
      <c r="CH15134" s="768"/>
      <c r="CI15134" s="850"/>
    </row>
    <row r="15135" spans="85:87" x14ac:dyDescent="0.25">
      <c r="CG15135" s="768"/>
      <c r="CH15135" s="768"/>
      <c r="CI15135" s="850"/>
    </row>
    <row r="15136" spans="85:87" x14ac:dyDescent="0.25">
      <c r="CG15136" s="768"/>
      <c r="CH15136" s="768"/>
      <c r="CI15136" s="850"/>
    </row>
    <row r="15137" spans="85:87" x14ac:dyDescent="0.25">
      <c r="CG15137" s="768"/>
      <c r="CH15137" s="768"/>
      <c r="CI15137" s="850"/>
    </row>
    <row r="15138" spans="85:87" x14ac:dyDescent="0.25">
      <c r="CG15138" s="768"/>
      <c r="CH15138" s="768"/>
      <c r="CI15138" s="850"/>
    </row>
    <row r="15139" spans="85:87" x14ac:dyDescent="0.25">
      <c r="CG15139" s="768"/>
      <c r="CH15139" s="768"/>
      <c r="CI15139" s="850"/>
    </row>
    <row r="15140" spans="85:87" x14ac:dyDescent="0.25">
      <c r="CG15140" s="768"/>
      <c r="CH15140" s="768"/>
      <c r="CI15140" s="850"/>
    </row>
    <row r="15141" spans="85:87" x14ac:dyDescent="0.25">
      <c r="CG15141" s="768"/>
      <c r="CH15141" s="768"/>
      <c r="CI15141" s="850"/>
    </row>
    <row r="15142" spans="85:87" x14ac:dyDescent="0.25">
      <c r="CG15142" s="768"/>
      <c r="CH15142" s="768"/>
      <c r="CI15142" s="850"/>
    </row>
    <row r="15143" spans="85:87" x14ac:dyDescent="0.25">
      <c r="CG15143" s="768"/>
      <c r="CH15143" s="768"/>
      <c r="CI15143" s="850"/>
    </row>
    <row r="15144" spans="85:87" x14ac:dyDescent="0.25">
      <c r="CG15144" s="768"/>
      <c r="CH15144" s="768"/>
      <c r="CI15144" s="850"/>
    </row>
    <row r="15145" spans="85:87" x14ac:dyDescent="0.25">
      <c r="CG15145" s="768"/>
      <c r="CH15145" s="768"/>
      <c r="CI15145" s="850"/>
    </row>
    <row r="15146" spans="85:87" x14ac:dyDescent="0.25">
      <c r="CG15146" s="768"/>
      <c r="CH15146" s="768"/>
      <c r="CI15146" s="850"/>
    </row>
    <row r="15147" spans="85:87" x14ac:dyDescent="0.25">
      <c r="CG15147" s="768"/>
      <c r="CH15147" s="768"/>
      <c r="CI15147" s="850"/>
    </row>
    <row r="15148" spans="85:87" x14ac:dyDescent="0.25">
      <c r="CG15148" s="768"/>
      <c r="CH15148" s="768"/>
      <c r="CI15148" s="850"/>
    </row>
    <row r="15149" spans="85:87" x14ac:dyDescent="0.25">
      <c r="CG15149" s="768"/>
      <c r="CH15149" s="768"/>
      <c r="CI15149" s="850"/>
    </row>
    <row r="15150" spans="85:87" x14ac:dyDescent="0.25">
      <c r="CG15150" s="768"/>
      <c r="CH15150" s="768"/>
      <c r="CI15150" s="850"/>
    </row>
    <row r="15151" spans="85:87" x14ac:dyDescent="0.25">
      <c r="CG15151" s="768"/>
      <c r="CH15151" s="768"/>
      <c r="CI15151" s="850"/>
    </row>
    <row r="15152" spans="85:87" x14ac:dyDescent="0.25">
      <c r="CG15152" s="768"/>
      <c r="CH15152" s="768"/>
      <c r="CI15152" s="850"/>
    </row>
    <row r="15153" spans="85:87" x14ac:dyDescent="0.25">
      <c r="CG15153" s="768"/>
      <c r="CH15153" s="768"/>
      <c r="CI15153" s="850"/>
    </row>
    <row r="15154" spans="85:87" x14ac:dyDescent="0.25">
      <c r="CG15154" s="768"/>
      <c r="CH15154" s="768"/>
      <c r="CI15154" s="850"/>
    </row>
    <row r="15155" spans="85:87" x14ac:dyDescent="0.25">
      <c r="CG15155" s="768"/>
      <c r="CH15155" s="768"/>
      <c r="CI15155" s="850"/>
    </row>
    <row r="15156" spans="85:87" x14ac:dyDescent="0.25">
      <c r="CG15156" s="768"/>
      <c r="CH15156" s="768"/>
      <c r="CI15156" s="850"/>
    </row>
    <row r="15157" spans="85:87" x14ac:dyDescent="0.25">
      <c r="CG15157" s="768"/>
      <c r="CH15157" s="768"/>
      <c r="CI15157" s="850"/>
    </row>
    <row r="15158" spans="85:87" x14ac:dyDescent="0.25">
      <c r="CG15158" s="768"/>
      <c r="CH15158" s="768"/>
      <c r="CI15158" s="850"/>
    </row>
    <row r="15159" spans="85:87" x14ac:dyDescent="0.25">
      <c r="CG15159" s="768"/>
      <c r="CH15159" s="768"/>
      <c r="CI15159" s="850"/>
    </row>
    <row r="15160" spans="85:87" x14ac:dyDescent="0.25">
      <c r="CG15160" s="768"/>
      <c r="CH15160" s="768"/>
      <c r="CI15160" s="850"/>
    </row>
    <row r="15161" spans="85:87" x14ac:dyDescent="0.25">
      <c r="CG15161" s="768"/>
      <c r="CH15161" s="768"/>
      <c r="CI15161" s="850"/>
    </row>
    <row r="15162" spans="85:87" x14ac:dyDescent="0.25">
      <c r="CG15162" s="768"/>
      <c r="CH15162" s="768"/>
      <c r="CI15162" s="850"/>
    </row>
    <row r="15163" spans="85:87" x14ac:dyDescent="0.25">
      <c r="CG15163" s="768"/>
      <c r="CH15163" s="768"/>
      <c r="CI15163" s="850"/>
    </row>
    <row r="15164" spans="85:87" x14ac:dyDescent="0.25">
      <c r="CG15164" s="768"/>
      <c r="CH15164" s="768"/>
      <c r="CI15164" s="850"/>
    </row>
    <row r="15165" spans="85:87" x14ac:dyDescent="0.25">
      <c r="CG15165" s="768"/>
      <c r="CH15165" s="768"/>
      <c r="CI15165" s="850"/>
    </row>
    <row r="15166" spans="85:87" x14ac:dyDescent="0.25">
      <c r="CG15166" s="768"/>
      <c r="CH15166" s="768"/>
      <c r="CI15166" s="850"/>
    </row>
    <row r="15167" spans="85:87" x14ac:dyDescent="0.25">
      <c r="CG15167" s="768"/>
      <c r="CH15167" s="768"/>
      <c r="CI15167" s="850"/>
    </row>
    <row r="15168" spans="85:87" x14ac:dyDescent="0.25">
      <c r="CG15168" s="768"/>
      <c r="CH15168" s="768"/>
      <c r="CI15168" s="850"/>
    </row>
    <row r="15169" spans="85:87" x14ac:dyDescent="0.25">
      <c r="CG15169" s="768"/>
      <c r="CH15169" s="768"/>
      <c r="CI15169" s="850"/>
    </row>
    <row r="15170" spans="85:87" x14ac:dyDescent="0.25">
      <c r="CG15170" s="768"/>
      <c r="CH15170" s="768"/>
      <c r="CI15170" s="850"/>
    </row>
    <row r="15171" spans="85:87" x14ac:dyDescent="0.25">
      <c r="CG15171" s="768"/>
      <c r="CH15171" s="768"/>
      <c r="CI15171" s="850"/>
    </row>
    <row r="15172" spans="85:87" x14ac:dyDescent="0.25">
      <c r="CG15172" s="768"/>
      <c r="CH15172" s="768"/>
      <c r="CI15172" s="850"/>
    </row>
    <row r="15173" spans="85:87" x14ac:dyDescent="0.25">
      <c r="CG15173" s="768"/>
      <c r="CH15173" s="768"/>
      <c r="CI15173" s="850"/>
    </row>
    <row r="15174" spans="85:87" x14ac:dyDescent="0.25">
      <c r="CG15174" s="768"/>
      <c r="CH15174" s="768"/>
      <c r="CI15174" s="850"/>
    </row>
    <row r="15175" spans="85:87" x14ac:dyDescent="0.25">
      <c r="CG15175" s="768"/>
      <c r="CH15175" s="768"/>
      <c r="CI15175" s="850"/>
    </row>
    <row r="15176" spans="85:87" x14ac:dyDescent="0.25">
      <c r="CG15176" s="768"/>
      <c r="CH15176" s="768"/>
      <c r="CI15176" s="850"/>
    </row>
    <row r="15177" spans="85:87" x14ac:dyDescent="0.25">
      <c r="CG15177" s="768"/>
      <c r="CH15177" s="768"/>
      <c r="CI15177" s="850"/>
    </row>
    <row r="15178" spans="85:87" x14ac:dyDescent="0.25">
      <c r="CG15178" s="768"/>
      <c r="CH15178" s="768"/>
      <c r="CI15178" s="850"/>
    </row>
    <row r="15179" spans="85:87" x14ac:dyDescent="0.25">
      <c r="CG15179" s="768"/>
      <c r="CH15179" s="768"/>
      <c r="CI15179" s="850"/>
    </row>
    <row r="15180" spans="85:87" x14ac:dyDescent="0.25">
      <c r="CG15180" s="768"/>
      <c r="CH15180" s="768"/>
      <c r="CI15180" s="850"/>
    </row>
    <row r="15181" spans="85:87" x14ac:dyDescent="0.25">
      <c r="CG15181" s="768"/>
      <c r="CH15181" s="768"/>
      <c r="CI15181" s="850"/>
    </row>
    <row r="15182" spans="85:87" x14ac:dyDescent="0.25">
      <c r="CG15182" s="768"/>
      <c r="CH15182" s="768"/>
      <c r="CI15182" s="850"/>
    </row>
    <row r="15183" spans="85:87" x14ac:dyDescent="0.25">
      <c r="CG15183" s="768"/>
      <c r="CH15183" s="768"/>
      <c r="CI15183" s="850"/>
    </row>
    <row r="15184" spans="85:87" x14ac:dyDescent="0.25">
      <c r="CG15184" s="768"/>
      <c r="CH15184" s="768"/>
      <c r="CI15184" s="850"/>
    </row>
    <row r="15185" spans="85:87" x14ac:dyDescent="0.25">
      <c r="CG15185" s="768"/>
      <c r="CH15185" s="768"/>
      <c r="CI15185" s="850"/>
    </row>
    <row r="15186" spans="85:87" x14ac:dyDescent="0.25">
      <c r="CG15186" s="768"/>
      <c r="CH15186" s="768"/>
      <c r="CI15186" s="850"/>
    </row>
    <row r="15187" spans="85:87" x14ac:dyDescent="0.25">
      <c r="CG15187" s="768"/>
      <c r="CH15187" s="768"/>
      <c r="CI15187" s="850"/>
    </row>
    <row r="15188" spans="85:87" x14ac:dyDescent="0.25">
      <c r="CG15188" s="768"/>
      <c r="CH15188" s="768"/>
      <c r="CI15188" s="850"/>
    </row>
    <row r="15189" spans="85:87" x14ac:dyDescent="0.25">
      <c r="CG15189" s="768"/>
      <c r="CH15189" s="768"/>
      <c r="CI15189" s="850"/>
    </row>
    <row r="15190" spans="85:87" x14ac:dyDescent="0.25">
      <c r="CG15190" s="768"/>
      <c r="CH15190" s="768"/>
      <c r="CI15190" s="850"/>
    </row>
    <row r="15191" spans="85:87" x14ac:dyDescent="0.25">
      <c r="CG15191" s="768"/>
      <c r="CH15191" s="768"/>
      <c r="CI15191" s="850"/>
    </row>
    <row r="15192" spans="85:87" x14ac:dyDescent="0.25">
      <c r="CG15192" s="768"/>
      <c r="CH15192" s="768"/>
      <c r="CI15192" s="850"/>
    </row>
    <row r="15193" spans="85:87" x14ac:dyDescent="0.25">
      <c r="CG15193" s="768"/>
      <c r="CH15193" s="768"/>
      <c r="CI15193" s="850"/>
    </row>
    <row r="15194" spans="85:87" x14ac:dyDescent="0.25">
      <c r="CG15194" s="768"/>
      <c r="CH15194" s="768"/>
      <c r="CI15194" s="850"/>
    </row>
    <row r="15195" spans="85:87" x14ac:dyDescent="0.25">
      <c r="CG15195" s="768"/>
      <c r="CH15195" s="768"/>
      <c r="CI15195" s="850"/>
    </row>
    <row r="15196" spans="85:87" x14ac:dyDescent="0.25">
      <c r="CG15196" s="768"/>
      <c r="CH15196" s="768"/>
      <c r="CI15196" s="850"/>
    </row>
    <row r="15197" spans="85:87" x14ac:dyDescent="0.25">
      <c r="CG15197" s="768"/>
      <c r="CH15197" s="768"/>
      <c r="CI15197" s="850"/>
    </row>
    <row r="15198" spans="85:87" x14ac:dyDescent="0.25">
      <c r="CG15198" s="768"/>
      <c r="CH15198" s="768"/>
      <c r="CI15198" s="850"/>
    </row>
    <row r="15199" spans="85:87" x14ac:dyDescent="0.25">
      <c r="CG15199" s="768"/>
      <c r="CH15199" s="768"/>
      <c r="CI15199" s="850"/>
    </row>
    <row r="15200" spans="85:87" x14ac:dyDescent="0.25">
      <c r="CG15200" s="768"/>
      <c r="CH15200" s="768"/>
      <c r="CI15200" s="850"/>
    </row>
    <row r="15201" spans="85:87" x14ac:dyDescent="0.25">
      <c r="CG15201" s="768"/>
      <c r="CH15201" s="768"/>
      <c r="CI15201" s="850"/>
    </row>
    <row r="15202" spans="85:87" x14ac:dyDescent="0.25">
      <c r="CG15202" s="768"/>
      <c r="CH15202" s="768"/>
      <c r="CI15202" s="850"/>
    </row>
    <row r="15203" spans="85:87" x14ac:dyDescent="0.25">
      <c r="CG15203" s="768"/>
      <c r="CH15203" s="768"/>
      <c r="CI15203" s="850"/>
    </row>
    <row r="15204" spans="85:87" x14ac:dyDescent="0.25">
      <c r="CG15204" s="768"/>
      <c r="CH15204" s="768"/>
      <c r="CI15204" s="850"/>
    </row>
    <row r="15205" spans="85:87" x14ac:dyDescent="0.25">
      <c r="CG15205" s="768"/>
      <c r="CH15205" s="768"/>
      <c r="CI15205" s="850"/>
    </row>
    <row r="15206" spans="85:87" x14ac:dyDescent="0.25">
      <c r="CG15206" s="768"/>
      <c r="CH15206" s="768"/>
      <c r="CI15206" s="850"/>
    </row>
    <row r="15207" spans="85:87" x14ac:dyDescent="0.25">
      <c r="CG15207" s="768"/>
      <c r="CH15207" s="768"/>
      <c r="CI15207" s="850"/>
    </row>
    <row r="15208" spans="85:87" x14ac:dyDescent="0.25">
      <c r="CG15208" s="768"/>
      <c r="CH15208" s="768"/>
      <c r="CI15208" s="850"/>
    </row>
    <row r="15209" spans="85:87" x14ac:dyDescent="0.25">
      <c r="CG15209" s="768"/>
      <c r="CH15209" s="768"/>
      <c r="CI15209" s="850"/>
    </row>
    <row r="15210" spans="85:87" x14ac:dyDescent="0.25">
      <c r="CG15210" s="768"/>
      <c r="CH15210" s="768"/>
      <c r="CI15210" s="850"/>
    </row>
    <row r="15211" spans="85:87" x14ac:dyDescent="0.25">
      <c r="CG15211" s="768"/>
      <c r="CH15211" s="768"/>
      <c r="CI15211" s="850"/>
    </row>
    <row r="15212" spans="85:87" x14ac:dyDescent="0.25">
      <c r="CG15212" s="768"/>
      <c r="CH15212" s="768"/>
      <c r="CI15212" s="850"/>
    </row>
    <row r="15213" spans="85:87" x14ac:dyDescent="0.25">
      <c r="CG15213" s="768"/>
      <c r="CH15213" s="768"/>
      <c r="CI15213" s="850"/>
    </row>
    <row r="15214" spans="85:87" x14ac:dyDescent="0.25">
      <c r="CG15214" s="768"/>
      <c r="CH15214" s="768"/>
      <c r="CI15214" s="850"/>
    </row>
    <row r="15215" spans="85:87" x14ac:dyDescent="0.25">
      <c r="CG15215" s="768"/>
      <c r="CH15215" s="768"/>
      <c r="CI15215" s="850"/>
    </row>
    <row r="15216" spans="85:87" x14ac:dyDescent="0.25">
      <c r="CG15216" s="768"/>
      <c r="CH15216" s="768"/>
      <c r="CI15216" s="850"/>
    </row>
    <row r="15217" spans="85:87" x14ac:dyDescent="0.25">
      <c r="CG15217" s="768"/>
      <c r="CH15217" s="768"/>
      <c r="CI15217" s="850"/>
    </row>
    <row r="15218" spans="85:87" x14ac:dyDescent="0.25">
      <c r="CG15218" s="768"/>
      <c r="CH15218" s="768"/>
      <c r="CI15218" s="850"/>
    </row>
    <row r="15219" spans="85:87" x14ac:dyDescent="0.25">
      <c r="CG15219" s="768"/>
      <c r="CH15219" s="768"/>
      <c r="CI15219" s="850"/>
    </row>
    <row r="15220" spans="85:87" x14ac:dyDescent="0.25">
      <c r="CG15220" s="768"/>
      <c r="CH15220" s="768"/>
      <c r="CI15220" s="850"/>
    </row>
    <row r="15221" spans="85:87" x14ac:dyDescent="0.25">
      <c r="CG15221" s="768"/>
      <c r="CH15221" s="768"/>
      <c r="CI15221" s="850"/>
    </row>
    <row r="15222" spans="85:87" x14ac:dyDescent="0.25">
      <c r="CG15222" s="768"/>
      <c r="CH15222" s="768"/>
      <c r="CI15222" s="850"/>
    </row>
    <row r="15223" spans="85:87" x14ac:dyDescent="0.25">
      <c r="CG15223" s="768"/>
      <c r="CH15223" s="768"/>
      <c r="CI15223" s="850"/>
    </row>
    <row r="15224" spans="85:87" x14ac:dyDescent="0.25">
      <c r="CG15224" s="768"/>
      <c r="CH15224" s="768"/>
      <c r="CI15224" s="850"/>
    </row>
    <row r="15225" spans="85:87" x14ac:dyDescent="0.25">
      <c r="CG15225" s="768"/>
      <c r="CH15225" s="768"/>
      <c r="CI15225" s="850"/>
    </row>
    <row r="15226" spans="85:87" x14ac:dyDescent="0.25">
      <c r="CG15226" s="768"/>
      <c r="CH15226" s="768"/>
      <c r="CI15226" s="850"/>
    </row>
    <row r="15227" spans="85:87" x14ac:dyDescent="0.25">
      <c r="CG15227" s="768"/>
      <c r="CH15227" s="768"/>
      <c r="CI15227" s="850"/>
    </row>
    <row r="15228" spans="85:87" x14ac:dyDescent="0.25">
      <c r="CG15228" s="768"/>
      <c r="CH15228" s="768"/>
      <c r="CI15228" s="850"/>
    </row>
    <row r="15229" spans="85:87" x14ac:dyDescent="0.25">
      <c r="CG15229" s="768"/>
      <c r="CH15229" s="768"/>
      <c r="CI15229" s="850"/>
    </row>
    <row r="15230" spans="85:87" x14ac:dyDescent="0.25">
      <c r="CG15230" s="768"/>
      <c r="CH15230" s="768"/>
      <c r="CI15230" s="850"/>
    </row>
    <row r="15231" spans="85:87" x14ac:dyDescent="0.25">
      <c r="CG15231" s="768"/>
      <c r="CH15231" s="768"/>
      <c r="CI15231" s="850"/>
    </row>
    <row r="15232" spans="85:87" x14ac:dyDescent="0.25">
      <c r="CG15232" s="768"/>
      <c r="CH15232" s="768"/>
      <c r="CI15232" s="850"/>
    </row>
    <row r="15233" spans="85:87" x14ac:dyDescent="0.25">
      <c r="CG15233" s="768"/>
      <c r="CH15233" s="768"/>
      <c r="CI15233" s="850"/>
    </row>
    <row r="15234" spans="85:87" x14ac:dyDescent="0.25">
      <c r="CG15234" s="768"/>
      <c r="CH15234" s="768"/>
      <c r="CI15234" s="850"/>
    </row>
    <row r="15235" spans="85:87" x14ac:dyDescent="0.25">
      <c r="CG15235" s="768"/>
      <c r="CH15235" s="768"/>
      <c r="CI15235" s="850"/>
    </row>
    <row r="15236" spans="85:87" x14ac:dyDescent="0.25">
      <c r="CG15236" s="768"/>
      <c r="CH15236" s="768"/>
      <c r="CI15236" s="850"/>
    </row>
    <row r="15237" spans="85:87" x14ac:dyDescent="0.25">
      <c r="CG15237" s="768"/>
      <c r="CH15237" s="768"/>
      <c r="CI15237" s="850"/>
    </row>
    <row r="15238" spans="85:87" x14ac:dyDescent="0.25">
      <c r="CG15238" s="768"/>
      <c r="CH15238" s="768"/>
      <c r="CI15238" s="850"/>
    </row>
    <row r="15239" spans="85:87" x14ac:dyDescent="0.25">
      <c r="CG15239" s="768"/>
      <c r="CH15239" s="768"/>
      <c r="CI15239" s="850"/>
    </row>
    <row r="15240" spans="85:87" x14ac:dyDescent="0.25">
      <c r="CG15240" s="768"/>
      <c r="CH15240" s="768"/>
      <c r="CI15240" s="850"/>
    </row>
    <row r="15241" spans="85:87" x14ac:dyDescent="0.25">
      <c r="CG15241" s="768"/>
      <c r="CH15241" s="768"/>
      <c r="CI15241" s="850"/>
    </row>
    <row r="15242" spans="85:87" x14ac:dyDescent="0.25">
      <c r="CG15242" s="768"/>
      <c r="CH15242" s="768"/>
      <c r="CI15242" s="850"/>
    </row>
    <row r="15243" spans="85:87" x14ac:dyDescent="0.25">
      <c r="CG15243" s="768"/>
      <c r="CH15243" s="768"/>
      <c r="CI15243" s="850"/>
    </row>
    <row r="15244" spans="85:87" x14ac:dyDescent="0.25">
      <c r="CG15244" s="768"/>
      <c r="CH15244" s="768"/>
      <c r="CI15244" s="850"/>
    </row>
    <row r="15245" spans="85:87" x14ac:dyDescent="0.25">
      <c r="CG15245" s="768"/>
      <c r="CH15245" s="768"/>
      <c r="CI15245" s="850"/>
    </row>
    <row r="15246" spans="85:87" x14ac:dyDescent="0.25">
      <c r="CG15246" s="768"/>
      <c r="CH15246" s="768"/>
      <c r="CI15246" s="850"/>
    </row>
    <row r="15247" spans="85:87" x14ac:dyDescent="0.25">
      <c r="CG15247" s="768"/>
      <c r="CH15247" s="768"/>
      <c r="CI15247" s="850"/>
    </row>
    <row r="15248" spans="85:87" x14ac:dyDescent="0.25">
      <c r="CG15248" s="768"/>
      <c r="CH15248" s="768"/>
      <c r="CI15248" s="850"/>
    </row>
    <row r="15249" spans="85:87" x14ac:dyDescent="0.25">
      <c r="CG15249" s="768"/>
      <c r="CH15249" s="768"/>
      <c r="CI15249" s="850"/>
    </row>
    <row r="15250" spans="85:87" x14ac:dyDescent="0.25">
      <c r="CG15250" s="768"/>
      <c r="CH15250" s="768"/>
      <c r="CI15250" s="850"/>
    </row>
    <row r="15251" spans="85:87" x14ac:dyDescent="0.25">
      <c r="CG15251" s="768"/>
      <c r="CH15251" s="768"/>
      <c r="CI15251" s="850"/>
    </row>
    <row r="15252" spans="85:87" x14ac:dyDescent="0.25">
      <c r="CG15252" s="768"/>
      <c r="CH15252" s="768"/>
      <c r="CI15252" s="850"/>
    </row>
    <row r="15253" spans="85:87" x14ac:dyDescent="0.25">
      <c r="CG15253" s="768"/>
      <c r="CH15253" s="768"/>
      <c r="CI15253" s="850"/>
    </row>
    <row r="15254" spans="85:87" x14ac:dyDescent="0.25">
      <c r="CG15254" s="768"/>
      <c r="CH15254" s="768"/>
      <c r="CI15254" s="850"/>
    </row>
    <row r="15255" spans="85:87" x14ac:dyDescent="0.25">
      <c r="CG15255" s="768"/>
      <c r="CH15255" s="768"/>
      <c r="CI15255" s="850"/>
    </row>
    <row r="15256" spans="85:87" x14ac:dyDescent="0.25">
      <c r="CG15256" s="768"/>
      <c r="CH15256" s="768"/>
      <c r="CI15256" s="850"/>
    </row>
    <row r="15257" spans="85:87" x14ac:dyDescent="0.25">
      <c r="CG15257" s="768"/>
      <c r="CH15257" s="768"/>
      <c r="CI15257" s="850"/>
    </row>
    <row r="15258" spans="85:87" x14ac:dyDescent="0.25">
      <c r="CG15258" s="768"/>
      <c r="CH15258" s="768"/>
      <c r="CI15258" s="850"/>
    </row>
    <row r="15259" spans="85:87" x14ac:dyDescent="0.25">
      <c r="CG15259" s="768"/>
      <c r="CH15259" s="768"/>
      <c r="CI15259" s="850"/>
    </row>
    <row r="15260" spans="85:87" x14ac:dyDescent="0.25">
      <c r="CG15260" s="768"/>
      <c r="CH15260" s="768"/>
      <c r="CI15260" s="850"/>
    </row>
    <row r="15261" spans="85:87" x14ac:dyDescent="0.25">
      <c r="CG15261" s="768"/>
      <c r="CH15261" s="768"/>
      <c r="CI15261" s="850"/>
    </row>
    <row r="15262" spans="85:87" x14ac:dyDescent="0.25">
      <c r="CG15262" s="768"/>
      <c r="CH15262" s="768"/>
      <c r="CI15262" s="850"/>
    </row>
    <row r="15263" spans="85:87" x14ac:dyDescent="0.25">
      <c r="CG15263" s="768"/>
      <c r="CH15263" s="768"/>
      <c r="CI15263" s="850"/>
    </row>
    <row r="15264" spans="85:87" x14ac:dyDescent="0.25">
      <c r="CG15264" s="768"/>
      <c r="CH15264" s="768"/>
      <c r="CI15264" s="850"/>
    </row>
    <row r="15265" spans="85:87" x14ac:dyDescent="0.25">
      <c r="CG15265" s="768"/>
      <c r="CH15265" s="768"/>
      <c r="CI15265" s="850"/>
    </row>
    <row r="15266" spans="85:87" x14ac:dyDescent="0.25">
      <c r="CG15266" s="768"/>
      <c r="CH15266" s="768"/>
      <c r="CI15266" s="850"/>
    </row>
    <row r="15267" spans="85:87" x14ac:dyDescent="0.25">
      <c r="CG15267" s="768"/>
      <c r="CH15267" s="768"/>
      <c r="CI15267" s="850"/>
    </row>
    <row r="15268" spans="85:87" x14ac:dyDescent="0.25">
      <c r="CG15268" s="768"/>
      <c r="CH15268" s="768"/>
      <c r="CI15268" s="850"/>
    </row>
    <row r="15269" spans="85:87" x14ac:dyDescent="0.25">
      <c r="CG15269" s="768"/>
      <c r="CH15269" s="768"/>
      <c r="CI15269" s="850"/>
    </row>
    <row r="15270" spans="85:87" x14ac:dyDescent="0.25">
      <c r="CG15270" s="768"/>
      <c r="CH15270" s="768"/>
      <c r="CI15270" s="850"/>
    </row>
    <row r="15271" spans="85:87" x14ac:dyDescent="0.25">
      <c r="CG15271" s="768"/>
      <c r="CH15271" s="768"/>
      <c r="CI15271" s="850"/>
    </row>
    <row r="15272" spans="85:87" x14ac:dyDescent="0.25">
      <c r="CG15272" s="768"/>
      <c r="CH15272" s="768"/>
      <c r="CI15272" s="850"/>
    </row>
    <row r="15273" spans="85:87" x14ac:dyDescent="0.25">
      <c r="CG15273" s="768"/>
      <c r="CH15273" s="768"/>
      <c r="CI15273" s="850"/>
    </row>
    <row r="15274" spans="85:87" x14ac:dyDescent="0.25">
      <c r="CG15274" s="768"/>
      <c r="CH15274" s="768"/>
      <c r="CI15274" s="850"/>
    </row>
    <row r="15275" spans="85:87" x14ac:dyDescent="0.25">
      <c r="CG15275" s="768"/>
      <c r="CH15275" s="768"/>
      <c r="CI15275" s="850"/>
    </row>
    <row r="15276" spans="85:87" x14ac:dyDescent="0.25">
      <c r="CG15276" s="768"/>
      <c r="CH15276" s="768"/>
      <c r="CI15276" s="850"/>
    </row>
    <row r="15277" spans="85:87" x14ac:dyDescent="0.25">
      <c r="CG15277" s="768"/>
      <c r="CH15277" s="768"/>
      <c r="CI15277" s="850"/>
    </row>
    <row r="15278" spans="85:87" x14ac:dyDescent="0.25">
      <c r="CG15278" s="768"/>
      <c r="CH15278" s="768"/>
      <c r="CI15278" s="850"/>
    </row>
    <row r="15279" spans="85:87" x14ac:dyDescent="0.25">
      <c r="CG15279" s="768"/>
      <c r="CH15279" s="768"/>
      <c r="CI15279" s="850"/>
    </row>
    <row r="15280" spans="85:87" x14ac:dyDescent="0.25">
      <c r="CG15280" s="768"/>
      <c r="CH15280" s="768"/>
      <c r="CI15280" s="850"/>
    </row>
    <row r="15281" spans="85:87" x14ac:dyDescent="0.25">
      <c r="CG15281" s="768"/>
      <c r="CH15281" s="768"/>
      <c r="CI15281" s="850"/>
    </row>
    <row r="15282" spans="85:87" x14ac:dyDescent="0.25">
      <c r="CG15282" s="768"/>
      <c r="CH15282" s="768"/>
      <c r="CI15282" s="850"/>
    </row>
    <row r="15283" spans="85:87" x14ac:dyDescent="0.25">
      <c r="CG15283" s="768"/>
      <c r="CH15283" s="768"/>
      <c r="CI15283" s="850"/>
    </row>
    <row r="15284" spans="85:87" x14ac:dyDescent="0.25">
      <c r="CG15284" s="768"/>
      <c r="CH15284" s="768"/>
      <c r="CI15284" s="850"/>
    </row>
    <row r="15285" spans="85:87" x14ac:dyDescent="0.25">
      <c r="CG15285" s="768"/>
      <c r="CH15285" s="768"/>
      <c r="CI15285" s="850"/>
    </row>
    <row r="15286" spans="85:87" x14ac:dyDescent="0.25">
      <c r="CG15286" s="768"/>
      <c r="CH15286" s="768"/>
      <c r="CI15286" s="850"/>
    </row>
    <row r="15287" spans="85:87" x14ac:dyDescent="0.25">
      <c r="CG15287" s="768"/>
      <c r="CH15287" s="768"/>
      <c r="CI15287" s="850"/>
    </row>
    <row r="15288" spans="85:87" x14ac:dyDescent="0.25">
      <c r="CG15288" s="768"/>
      <c r="CH15288" s="768"/>
      <c r="CI15288" s="850"/>
    </row>
    <row r="15289" spans="85:87" x14ac:dyDescent="0.25">
      <c r="CG15289" s="768"/>
      <c r="CH15289" s="768"/>
      <c r="CI15289" s="850"/>
    </row>
    <row r="15290" spans="85:87" x14ac:dyDescent="0.25">
      <c r="CG15290" s="768"/>
      <c r="CH15290" s="768"/>
      <c r="CI15290" s="850"/>
    </row>
    <row r="15291" spans="85:87" x14ac:dyDescent="0.25">
      <c r="CG15291" s="768"/>
      <c r="CH15291" s="768"/>
      <c r="CI15291" s="850"/>
    </row>
    <row r="15292" spans="85:87" x14ac:dyDescent="0.25">
      <c r="CG15292" s="768"/>
      <c r="CH15292" s="768"/>
      <c r="CI15292" s="850"/>
    </row>
    <row r="15293" spans="85:87" x14ac:dyDescent="0.25">
      <c r="CG15293" s="768"/>
      <c r="CH15293" s="768"/>
      <c r="CI15293" s="850"/>
    </row>
    <row r="15294" spans="85:87" x14ac:dyDescent="0.25">
      <c r="CG15294" s="768"/>
      <c r="CH15294" s="768"/>
      <c r="CI15294" s="850"/>
    </row>
    <row r="15295" spans="85:87" x14ac:dyDescent="0.25">
      <c r="CG15295" s="768"/>
      <c r="CH15295" s="768"/>
      <c r="CI15295" s="850"/>
    </row>
    <row r="15296" spans="85:87" x14ac:dyDescent="0.25">
      <c r="CG15296" s="768"/>
      <c r="CH15296" s="768"/>
      <c r="CI15296" s="850"/>
    </row>
    <row r="15297" spans="85:87" x14ac:dyDescent="0.25">
      <c r="CG15297" s="768"/>
      <c r="CH15297" s="768"/>
      <c r="CI15297" s="850"/>
    </row>
    <row r="15298" spans="85:87" x14ac:dyDescent="0.25">
      <c r="CG15298" s="768"/>
      <c r="CH15298" s="768"/>
      <c r="CI15298" s="850"/>
    </row>
    <row r="15299" spans="85:87" x14ac:dyDescent="0.25">
      <c r="CG15299" s="768"/>
      <c r="CH15299" s="768"/>
      <c r="CI15299" s="850"/>
    </row>
    <row r="15300" spans="85:87" x14ac:dyDescent="0.25">
      <c r="CG15300" s="768"/>
      <c r="CH15300" s="768"/>
      <c r="CI15300" s="850"/>
    </row>
    <row r="15301" spans="85:87" x14ac:dyDescent="0.25">
      <c r="CG15301" s="768"/>
      <c r="CH15301" s="768"/>
      <c r="CI15301" s="850"/>
    </row>
    <row r="15302" spans="85:87" x14ac:dyDescent="0.25">
      <c r="CG15302" s="768"/>
      <c r="CH15302" s="768"/>
      <c r="CI15302" s="850"/>
    </row>
    <row r="15303" spans="85:87" x14ac:dyDescent="0.25">
      <c r="CG15303" s="768"/>
      <c r="CH15303" s="768"/>
      <c r="CI15303" s="850"/>
    </row>
    <row r="15304" spans="85:87" x14ac:dyDescent="0.25">
      <c r="CG15304" s="768"/>
      <c r="CH15304" s="768"/>
      <c r="CI15304" s="850"/>
    </row>
    <row r="15305" spans="85:87" x14ac:dyDescent="0.25">
      <c r="CG15305" s="768"/>
      <c r="CH15305" s="768"/>
      <c r="CI15305" s="850"/>
    </row>
    <row r="15306" spans="85:87" x14ac:dyDescent="0.25">
      <c r="CG15306" s="768"/>
      <c r="CH15306" s="768"/>
      <c r="CI15306" s="850"/>
    </row>
    <row r="15307" spans="85:87" x14ac:dyDescent="0.25">
      <c r="CG15307" s="768"/>
      <c r="CH15307" s="768"/>
      <c r="CI15307" s="850"/>
    </row>
    <row r="15308" spans="85:87" x14ac:dyDescent="0.25">
      <c r="CG15308" s="768"/>
      <c r="CH15308" s="768"/>
      <c r="CI15308" s="850"/>
    </row>
    <row r="15309" spans="85:87" x14ac:dyDescent="0.25">
      <c r="CG15309" s="768"/>
      <c r="CH15309" s="768"/>
      <c r="CI15309" s="850"/>
    </row>
    <row r="15310" spans="85:87" x14ac:dyDescent="0.25">
      <c r="CG15310" s="768"/>
      <c r="CH15310" s="768"/>
      <c r="CI15310" s="850"/>
    </row>
    <row r="15311" spans="85:87" x14ac:dyDescent="0.25">
      <c r="CG15311" s="768"/>
      <c r="CH15311" s="768"/>
      <c r="CI15311" s="850"/>
    </row>
    <row r="15312" spans="85:87" x14ac:dyDescent="0.25">
      <c r="CG15312" s="768"/>
      <c r="CH15312" s="768"/>
      <c r="CI15312" s="850"/>
    </row>
    <row r="15313" spans="85:87" x14ac:dyDescent="0.25">
      <c r="CG15313" s="768"/>
      <c r="CH15313" s="768"/>
      <c r="CI15313" s="850"/>
    </row>
    <row r="15314" spans="85:87" x14ac:dyDescent="0.25">
      <c r="CG15314" s="768"/>
      <c r="CH15314" s="768"/>
      <c r="CI15314" s="850"/>
    </row>
    <row r="15315" spans="85:87" x14ac:dyDescent="0.25">
      <c r="CG15315" s="768"/>
      <c r="CH15315" s="768"/>
      <c r="CI15315" s="850"/>
    </row>
    <row r="15316" spans="85:87" x14ac:dyDescent="0.25">
      <c r="CG15316" s="768"/>
      <c r="CH15316" s="768"/>
      <c r="CI15316" s="850"/>
    </row>
    <row r="15317" spans="85:87" x14ac:dyDescent="0.25">
      <c r="CG15317" s="768"/>
      <c r="CH15317" s="768"/>
      <c r="CI15317" s="850"/>
    </row>
    <row r="15318" spans="85:87" x14ac:dyDescent="0.25">
      <c r="CG15318" s="768"/>
      <c r="CH15318" s="768"/>
      <c r="CI15318" s="850"/>
    </row>
    <row r="15319" spans="85:87" x14ac:dyDescent="0.25">
      <c r="CG15319" s="768"/>
      <c r="CH15319" s="768"/>
      <c r="CI15319" s="850"/>
    </row>
    <row r="15320" spans="85:87" x14ac:dyDescent="0.25">
      <c r="CG15320" s="768"/>
      <c r="CH15320" s="768"/>
      <c r="CI15320" s="850"/>
    </row>
    <row r="15321" spans="85:87" x14ac:dyDescent="0.25">
      <c r="CG15321" s="768"/>
      <c r="CH15321" s="768"/>
      <c r="CI15321" s="850"/>
    </row>
    <row r="15322" spans="85:87" x14ac:dyDescent="0.25">
      <c r="CG15322" s="768"/>
      <c r="CH15322" s="768"/>
      <c r="CI15322" s="850"/>
    </row>
    <row r="15323" spans="85:87" x14ac:dyDescent="0.25">
      <c r="CG15323" s="768"/>
      <c r="CH15323" s="768"/>
      <c r="CI15323" s="850"/>
    </row>
    <row r="15324" spans="85:87" x14ac:dyDescent="0.25">
      <c r="CG15324" s="768"/>
      <c r="CH15324" s="768"/>
      <c r="CI15324" s="850"/>
    </row>
    <row r="15325" spans="85:87" x14ac:dyDescent="0.25">
      <c r="CG15325" s="768"/>
      <c r="CH15325" s="768"/>
      <c r="CI15325" s="850"/>
    </row>
    <row r="15326" spans="85:87" x14ac:dyDescent="0.25">
      <c r="CG15326" s="768"/>
      <c r="CH15326" s="768"/>
      <c r="CI15326" s="850"/>
    </row>
    <row r="15327" spans="85:87" x14ac:dyDescent="0.25">
      <c r="CG15327" s="768"/>
      <c r="CH15327" s="768"/>
      <c r="CI15327" s="850"/>
    </row>
    <row r="15328" spans="85:87" x14ac:dyDescent="0.25">
      <c r="CG15328" s="768"/>
      <c r="CH15328" s="768"/>
      <c r="CI15328" s="850"/>
    </row>
    <row r="15329" spans="85:87" x14ac:dyDescent="0.25">
      <c r="CG15329" s="768"/>
      <c r="CH15329" s="768"/>
      <c r="CI15329" s="850"/>
    </row>
    <row r="15330" spans="85:87" x14ac:dyDescent="0.25">
      <c r="CG15330" s="768"/>
      <c r="CH15330" s="768"/>
      <c r="CI15330" s="850"/>
    </row>
    <row r="15331" spans="85:87" x14ac:dyDescent="0.25">
      <c r="CG15331" s="768"/>
      <c r="CH15331" s="768"/>
      <c r="CI15331" s="850"/>
    </row>
    <row r="15332" spans="85:87" x14ac:dyDescent="0.25">
      <c r="CG15332" s="768"/>
      <c r="CH15332" s="768"/>
      <c r="CI15332" s="850"/>
    </row>
    <row r="15333" spans="85:87" x14ac:dyDescent="0.25">
      <c r="CG15333" s="768"/>
      <c r="CH15333" s="768"/>
      <c r="CI15333" s="850"/>
    </row>
    <row r="15334" spans="85:87" x14ac:dyDescent="0.25">
      <c r="CG15334" s="768"/>
      <c r="CH15334" s="768"/>
      <c r="CI15334" s="850"/>
    </row>
    <row r="15335" spans="85:87" x14ac:dyDescent="0.25">
      <c r="CG15335" s="768"/>
      <c r="CH15335" s="768"/>
      <c r="CI15335" s="850"/>
    </row>
    <row r="15336" spans="85:87" x14ac:dyDescent="0.25">
      <c r="CG15336" s="768"/>
      <c r="CH15336" s="768"/>
      <c r="CI15336" s="850"/>
    </row>
    <row r="15337" spans="85:87" x14ac:dyDescent="0.25">
      <c r="CG15337" s="768"/>
      <c r="CH15337" s="768"/>
      <c r="CI15337" s="850"/>
    </row>
    <row r="15338" spans="85:87" x14ac:dyDescent="0.25">
      <c r="CG15338" s="768"/>
      <c r="CH15338" s="768"/>
      <c r="CI15338" s="850"/>
    </row>
    <row r="15339" spans="85:87" x14ac:dyDescent="0.25">
      <c r="CG15339" s="768"/>
      <c r="CH15339" s="768"/>
      <c r="CI15339" s="850"/>
    </row>
    <row r="15340" spans="85:87" x14ac:dyDescent="0.25">
      <c r="CG15340" s="768"/>
      <c r="CH15340" s="768"/>
      <c r="CI15340" s="850"/>
    </row>
    <row r="15341" spans="85:87" x14ac:dyDescent="0.25">
      <c r="CG15341" s="768"/>
      <c r="CH15341" s="768"/>
      <c r="CI15341" s="850"/>
    </row>
    <row r="15342" spans="85:87" x14ac:dyDescent="0.25">
      <c r="CG15342" s="768"/>
      <c r="CH15342" s="768"/>
      <c r="CI15342" s="850"/>
    </row>
    <row r="15343" spans="85:87" x14ac:dyDescent="0.25">
      <c r="CG15343" s="768"/>
      <c r="CH15343" s="768"/>
      <c r="CI15343" s="850"/>
    </row>
    <row r="15344" spans="85:87" x14ac:dyDescent="0.25">
      <c r="CG15344" s="768"/>
      <c r="CH15344" s="768"/>
      <c r="CI15344" s="850"/>
    </row>
    <row r="15345" spans="85:87" x14ac:dyDescent="0.25">
      <c r="CG15345" s="768"/>
      <c r="CH15345" s="768"/>
      <c r="CI15345" s="850"/>
    </row>
    <row r="15346" spans="85:87" x14ac:dyDescent="0.25">
      <c r="CG15346" s="768"/>
      <c r="CH15346" s="768"/>
      <c r="CI15346" s="850"/>
    </row>
    <row r="15347" spans="85:87" x14ac:dyDescent="0.25">
      <c r="CG15347" s="768"/>
      <c r="CH15347" s="768"/>
      <c r="CI15347" s="850"/>
    </row>
    <row r="15348" spans="85:87" x14ac:dyDescent="0.25">
      <c r="CG15348" s="768"/>
      <c r="CH15348" s="768"/>
      <c r="CI15348" s="850"/>
    </row>
    <row r="15349" spans="85:87" x14ac:dyDescent="0.25">
      <c r="CG15349" s="768"/>
      <c r="CH15349" s="768"/>
      <c r="CI15349" s="850"/>
    </row>
    <row r="15350" spans="85:87" x14ac:dyDescent="0.25">
      <c r="CG15350" s="768"/>
      <c r="CH15350" s="768"/>
      <c r="CI15350" s="850"/>
    </row>
    <row r="15351" spans="85:87" x14ac:dyDescent="0.25">
      <c r="CG15351" s="768"/>
      <c r="CH15351" s="768"/>
      <c r="CI15351" s="850"/>
    </row>
    <row r="15352" spans="85:87" x14ac:dyDescent="0.25">
      <c r="CG15352" s="768"/>
      <c r="CH15352" s="768"/>
      <c r="CI15352" s="850"/>
    </row>
    <row r="15353" spans="85:87" x14ac:dyDescent="0.25">
      <c r="CG15353" s="768"/>
      <c r="CH15353" s="768"/>
      <c r="CI15353" s="850"/>
    </row>
    <row r="15354" spans="85:87" x14ac:dyDescent="0.25">
      <c r="CG15354" s="768"/>
      <c r="CH15354" s="768"/>
      <c r="CI15354" s="850"/>
    </row>
    <row r="15355" spans="85:87" x14ac:dyDescent="0.25">
      <c r="CG15355" s="768"/>
      <c r="CH15355" s="768"/>
      <c r="CI15355" s="850"/>
    </row>
    <row r="15356" spans="85:87" x14ac:dyDescent="0.25">
      <c r="CG15356" s="768"/>
      <c r="CH15356" s="768"/>
      <c r="CI15356" s="850"/>
    </row>
    <row r="15357" spans="85:87" x14ac:dyDescent="0.25">
      <c r="CG15357" s="768"/>
      <c r="CH15357" s="768"/>
      <c r="CI15357" s="850"/>
    </row>
    <row r="15358" spans="85:87" x14ac:dyDescent="0.25">
      <c r="CG15358" s="768"/>
      <c r="CH15358" s="768"/>
      <c r="CI15358" s="850"/>
    </row>
    <row r="15359" spans="85:87" x14ac:dyDescent="0.25">
      <c r="CG15359" s="768"/>
      <c r="CH15359" s="768"/>
      <c r="CI15359" s="850"/>
    </row>
    <row r="15360" spans="85:87" x14ac:dyDescent="0.25">
      <c r="CG15360" s="768"/>
      <c r="CH15360" s="768"/>
      <c r="CI15360" s="850"/>
    </row>
    <row r="15361" spans="85:87" x14ac:dyDescent="0.25">
      <c r="CG15361" s="768"/>
      <c r="CH15361" s="768"/>
      <c r="CI15361" s="850"/>
    </row>
    <row r="15362" spans="85:87" x14ac:dyDescent="0.25">
      <c r="CG15362" s="768"/>
      <c r="CH15362" s="768"/>
      <c r="CI15362" s="850"/>
    </row>
    <row r="15363" spans="85:87" x14ac:dyDescent="0.25">
      <c r="CG15363" s="768"/>
      <c r="CH15363" s="768"/>
      <c r="CI15363" s="850"/>
    </row>
    <row r="15364" spans="85:87" x14ac:dyDescent="0.25">
      <c r="CG15364" s="768"/>
      <c r="CH15364" s="768"/>
      <c r="CI15364" s="850"/>
    </row>
    <row r="15365" spans="85:87" x14ac:dyDescent="0.25">
      <c r="CG15365" s="768"/>
      <c r="CH15365" s="768"/>
      <c r="CI15365" s="850"/>
    </row>
    <row r="15366" spans="85:87" x14ac:dyDescent="0.25">
      <c r="CG15366" s="768"/>
      <c r="CH15366" s="768"/>
      <c r="CI15366" s="850"/>
    </row>
    <row r="15367" spans="85:87" x14ac:dyDescent="0.25">
      <c r="CG15367" s="768"/>
      <c r="CH15367" s="768"/>
      <c r="CI15367" s="850"/>
    </row>
    <row r="15368" spans="85:87" x14ac:dyDescent="0.25">
      <c r="CG15368" s="768"/>
      <c r="CH15368" s="768"/>
      <c r="CI15368" s="850"/>
    </row>
    <row r="15369" spans="85:87" x14ac:dyDescent="0.25">
      <c r="CG15369" s="768"/>
      <c r="CH15369" s="768"/>
      <c r="CI15369" s="850"/>
    </row>
    <row r="15370" spans="85:87" x14ac:dyDescent="0.25">
      <c r="CG15370" s="768"/>
      <c r="CH15370" s="768"/>
      <c r="CI15370" s="850"/>
    </row>
    <row r="15371" spans="85:87" x14ac:dyDescent="0.25">
      <c r="CG15371" s="768"/>
      <c r="CH15371" s="768"/>
      <c r="CI15371" s="850"/>
    </row>
    <row r="15372" spans="85:87" x14ac:dyDescent="0.25">
      <c r="CG15372" s="768"/>
      <c r="CH15372" s="768"/>
      <c r="CI15372" s="850"/>
    </row>
    <row r="15373" spans="85:87" x14ac:dyDescent="0.25">
      <c r="CG15373" s="768"/>
      <c r="CH15373" s="768"/>
      <c r="CI15373" s="850"/>
    </row>
    <row r="15374" spans="85:87" x14ac:dyDescent="0.25">
      <c r="CG15374" s="768"/>
      <c r="CH15374" s="768"/>
      <c r="CI15374" s="850"/>
    </row>
    <row r="15375" spans="85:87" x14ac:dyDescent="0.25">
      <c r="CG15375" s="768"/>
      <c r="CH15375" s="768"/>
      <c r="CI15375" s="850"/>
    </row>
    <row r="15376" spans="85:87" x14ac:dyDescent="0.25">
      <c r="CG15376" s="768"/>
      <c r="CH15376" s="768"/>
      <c r="CI15376" s="850"/>
    </row>
    <row r="15377" spans="85:87" x14ac:dyDescent="0.25">
      <c r="CG15377" s="768"/>
      <c r="CH15377" s="768"/>
      <c r="CI15377" s="850"/>
    </row>
    <row r="15378" spans="85:87" x14ac:dyDescent="0.25">
      <c r="CG15378" s="768"/>
      <c r="CH15378" s="768"/>
      <c r="CI15378" s="850"/>
    </row>
    <row r="15379" spans="85:87" x14ac:dyDescent="0.25">
      <c r="CG15379" s="768"/>
      <c r="CH15379" s="768"/>
      <c r="CI15379" s="850"/>
    </row>
    <row r="15380" spans="85:87" x14ac:dyDescent="0.25">
      <c r="CG15380" s="768"/>
      <c r="CH15380" s="768"/>
      <c r="CI15380" s="850"/>
    </row>
    <row r="15381" spans="85:87" x14ac:dyDescent="0.25">
      <c r="CG15381" s="768"/>
      <c r="CH15381" s="768"/>
      <c r="CI15381" s="850"/>
    </row>
    <row r="15382" spans="85:87" x14ac:dyDescent="0.25">
      <c r="CG15382" s="768"/>
      <c r="CH15382" s="768"/>
      <c r="CI15382" s="850"/>
    </row>
    <row r="15383" spans="85:87" x14ac:dyDescent="0.25">
      <c r="CG15383" s="768"/>
      <c r="CH15383" s="768"/>
      <c r="CI15383" s="850"/>
    </row>
    <row r="15384" spans="85:87" x14ac:dyDescent="0.25">
      <c r="CG15384" s="768"/>
      <c r="CH15384" s="768"/>
      <c r="CI15384" s="850"/>
    </row>
    <row r="15385" spans="85:87" x14ac:dyDescent="0.25">
      <c r="CG15385" s="768"/>
      <c r="CH15385" s="768"/>
      <c r="CI15385" s="850"/>
    </row>
    <row r="15386" spans="85:87" x14ac:dyDescent="0.25">
      <c r="CG15386" s="768"/>
      <c r="CH15386" s="768"/>
      <c r="CI15386" s="850"/>
    </row>
    <row r="15387" spans="85:87" x14ac:dyDescent="0.25">
      <c r="CG15387" s="768"/>
      <c r="CH15387" s="768"/>
      <c r="CI15387" s="850"/>
    </row>
    <row r="15388" spans="85:87" x14ac:dyDescent="0.25">
      <c r="CG15388" s="768"/>
      <c r="CH15388" s="768"/>
      <c r="CI15388" s="850"/>
    </row>
    <row r="15389" spans="85:87" x14ac:dyDescent="0.25">
      <c r="CG15389" s="768"/>
      <c r="CH15389" s="768"/>
      <c r="CI15389" s="850"/>
    </row>
    <row r="15390" spans="85:87" x14ac:dyDescent="0.25">
      <c r="CG15390" s="768"/>
      <c r="CH15390" s="768"/>
      <c r="CI15390" s="850"/>
    </row>
    <row r="15391" spans="85:87" x14ac:dyDescent="0.25">
      <c r="CG15391" s="768"/>
      <c r="CH15391" s="768"/>
      <c r="CI15391" s="850"/>
    </row>
    <row r="15392" spans="85:87" x14ac:dyDescent="0.25">
      <c r="CG15392" s="768"/>
      <c r="CH15392" s="768"/>
      <c r="CI15392" s="850"/>
    </row>
    <row r="15393" spans="85:87" x14ac:dyDescent="0.25">
      <c r="CG15393" s="768"/>
      <c r="CH15393" s="768"/>
      <c r="CI15393" s="850"/>
    </row>
    <row r="15394" spans="85:87" x14ac:dyDescent="0.25">
      <c r="CG15394" s="768"/>
      <c r="CH15394" s="768"/>
      <c r="CI15394" s="850"/>
    </row>
    <row r="15395" spans="85:87" x14ac:dyDescent="0.25">
      <c r="CG15395" s="768"/>
      <c r="CH15395" s="768"/>
      <c r="CI15395" s="850"/>
    </row>
    <row r="15396" spans="85:87" x14ac:dyDescent="0.25">
      <c r="CG15396" s="768"/>
      <c r="CH15396" s="768"/>
      <c r="CI15396" s="850"/>
    </row>
    <row r="15397" spans="85:87" x14ac:dyDescent="0.25">
      <c r="CG15397" s="768"/>
      <c r="CH15397" s="768"/>
      <c r="CI15397" s="850"/>
    </row>
    <row r="15398" spans="85:87" x14ac:dyDescent="0.25">
      <c r="CG15398" s="768"/>
      <c r="CH15398" s="768"/>
      <c r="CI15398" s="850"/>
    </row>
    <row r="15399" spans="85:87" x14ac:dyDescent="0.25">
      <c r="CG15399" s="768"/>
      <c r="CH15399" s="768"/>
      <c r="CI15399" s="850"/>
    </row>
    <row r="15400" spans="85:87" x14ac:dyDescent="0.25">
      <c r="CG15400" s="768"/>
      <c r="CH15400" s="768"/>
      <c r="CI15400" s="850"/>
    </row>
    <row r="15401" spans="85:87" x14ac:dyDescent="0.25">
      <c r="CG15401" s="768"/>
      <c r="CH15401" s="768"/>
      <c r="CI15401" s="850"/>
    </row>
    <row r="15402" spans="85:87" x14ac:dyDescent="0.25">
      <c r="CG15402" s="768"/>
      <c r="CH15402" s="768"/>
      <c r="CI15402" s="850"/>
    </row>
    <row r="15403" spans="85:87" x14ac:dyDescent="0.25">
      <c r="CG15403" s="768"/>
      <c r="CH15403" s="768"/>
      <c r="CI15403" s="850"/>
    </row>
    <row r="15404" spans="85:87" x14ac:dyDescent="0.25">
      <c r="CG15404" s="768"/>
      <c r="CH15404" s="768"/>
      <c r="CI15404" s="850"/>
    </row>
    <row r="15405" spans="85:87" x14ac:dyDescent="0.25">
      <c r="CG15405" s="768"/>
      <c r="CH15405" s="768"/>
      <c r="CI15405" s="850"/>
    </row>
    <row r="15406" spans="85:87" x14ac:dyDescent="0.25">
      <c r="CG15406" s="768"/>
      <c r="CH15406" s="768"/>
      <c r="CI15406" s="850"/>
    </row>
    <row r="15407" spans="85:87" x14ac:dyDescent="0.25">
      <c r="CG15407" s="768"/>
      <c r="CH15407" s="768"/>
      <c r="CI15407" s="850"/>
    </row>
    <row r="15408" spans="85:87" x14ac:dyDescent="0.25">
      <c r="CG15408" s="768"/>
      <c r="CH15408" s="768"/>
      <c r="CI15408" s="850"/>
    </row>
    <row r="15409" spans="85:87" x14ac:dyDescent="0.25">
      <c r="CG15409" s="768"/>
      <c r="CH15409" s="768"/>
      <c r="CI15409" s="850"/>
    </row>
    <row r="15410" spans="85:87" x14ac:dyDescent="0.25">
      <c r="CG15410" s="768"/>
      <c r="CH15410" s="768"/>
      <c r="CI15410" s="850"/>
    </row>
    <row r="15411" spans="85:87" x14ac:dyDescent="0.25">
      <c r="CG15411" s="768"/>
      <c r="CH15411" s="768"/>
      <c r="CI15411" s="850"/>
    </row>
    <row r="15412" spans="85:87" x14ac:dyDescent="0.25">
      <c r="CG15412" s="768"/>
      <c r="CH15412" s="768"/>
      <c r="CI15412" s="850"/>
    </row>
    <row r="15413" spans="85:87" x14ac:dyDescent="0.25">
      <c r="CG15413" s="768"/>
      <c r="CH15413" s="768"/>
      <c r="CI15413" s="850"/>
    </row>
    <row r="15414" spans="85:87" x14ac:dyDescent="0.25">
      <c r="CG15414" s="768"/>
      <c r="CH15414" s="768"/>
      <c r="CI15414" s="850"/>
    </row>
    <row r="15415" spans="85:87" x14ac:dyDescent="0.25">
      <c r="CG15415" s="768"/>
      <c r="CH15415" s="768"/>
      <c r="CI15415" s="850"/>
    </row>
    <row r="15416" spans="85:87" x14ac:dyDescent="0.25">
      <c r="CG15416" s="768"/>
      <c r="CH15416" s="768"/>
      <c r="CI15416" s="850"/>
    </row>
    <row r="15417" spans="85:87" x14ac:dyDescent="0.25">
      <c r="CG15417" s="768"/>
      <c r="CH15417" s="768"/>
      <c r="CI15417" s="850"/>
    </row>
    <row r="15418" spans="85:87" x14ac:dyDescent="0.25">
      <c r="CG15418" s="768"/>
      <c r="CH15418" s="768"/>
      <c r="CI15418" s="850"/>
    </row>
    <row r="15419" spans="85:87" x14ac:dyDescent="0.25">
      <c r="CG15419" s="768"/>
      <c r="CH15419" s="768"/>
      <c r="CI15419" s="850"/>
    </row>
    <row r="15420" spans="85:87" x14ac:dyDescent="0.25">
      <c r="CG15420" s="768"/>
      <c r="CH15420" s="768"/>
      <c r="CI15420" s="850"/>
    </row>
    <row r="15421" spans="85:87" x14ac:dyDescent="0.25">
      <c r="CG15421" s="768"/>
      <c r="CH15421" s="768"/>
      <c r="CI15421" s="850"/>
    </row>
    <row r="15422" spans="85:87" x14ac:dyDescent="0.25">
      <c r="CG15422" s="768"/>
      <c r="CH15422" s="768"/>
      <c r="CI15422" s="850"/>
    </row>
    <row r="15423" spans="85:87" x14ac:dyDescent="0.25">
      <c r="CG15423" s="768"/>
      <c r="CH15423" s="768"/>
      <c r="CI15423" s="850"/>
    </row>
    <row r="15424" spans="85:87" x14ac:dyDescent="0.25">
      <c r="CG15424" s="768"/>
      <c r="CH15424" s="768"/>
      <c r="CI15424" s="850"/>
    </row>
    <row r="15425" spans="85:87" x14ac:dyDescent="0.25">
      <c r="CG15425" s="768"/>
      <c r="CH15425" s="768"/>
      <c r="CI15425" s="850"/>
    </row>
    <row r="15426" spans="85:87" x14ac:dyDescent="0.25">
      <c r="CG15426" s="768"/>
      <c r="CH15426" s="768"/>
      <c r="CI15426" s="850"/>
    </row>
    <row r="15427" spans="85:87" x14ac:dyDescent="0.25">
      <c r="CG15427" s="768"/>
      <c r="CH15427" s="768"/>
      <c r="CI15427" s="850"/>
    </row>
    <row r="15428" spans="85:87" x14ac:dyDescent="0.25">
      <c r="CG15428" s="768"/>
      <c r="CH15428" s="768"/>
      <c r="CI15428" s="850"/>
    </row>
    <row r="15429" spans="85:87" x14ac:dyDescent="0.25">
      <c r="CG15429" s="768"/>
      <c r="CH15429" s="768"/>
      <c r="CI15429" s="850"/>
    </row>
    <row r="15430" spans="85:87" x14ac:dyDescent="0.25">
      <c r="CG15430" s="768"/>
      <c r="CH15430" s="768"/>
      <c r="CI15430" s="850"/>
    </row>
    <row r="15431" spans="85:87" x14ac:dyDescent="0.25">
      <c r="CG15431" s="768"/>
      <c r="CH15431" s="768"/>
      <c r="CI15431" s="850"/>
    </row>
    <row r="15432" spans="85:87" x14ac:dyDescent="0.25">
      <c r="CG15432" s="768"/>
      <c r="CH15432" s="768"/>
      <c r="CI15432" s="850"/>
    </row>
    <row r="15433" spans="85:87" x14ac:dyDescent="0.25">
      <c r="CG15433" s="768"/>
      <c r="CH15433" s="768"/>
      <c r="CI15433" s="850"/>
    </row>
    <row r="15434" spans="85:87" x14ac:dyDescent="0.25">
      <c r="CG15434" s="768"/>
      <c r="CH15434" s="768"/>
      <c r="CI15434" s="850"/>
    </row>
    <row r="15435" spans="85:87" x14ac:dyDescent="0.25">
      <c r="CG15435" s="768"/>
      <c r="CH15435" s="768"/>
      <c r="CI15435" s="850"/>
    </row>
    <row r="15436" spans="85:87" x14ac:dyDescent="0.25">
      <c r="CG15436" s="768"/>
      <c r="CH15436" s="768"/>
      <c r="CI15436" s="850"/>
    </row>
    <row r="15437" spans="85:87" x14ac:dyDescent="0.25">
      <c r="CG15437" s="768"/>
      <c r="CH15437" s="768"/>
      <c r="CI15437" s="850"/>
    </row>
    <row r="15438" spans="85:87" x14ac:dyDescent="0.25">
      <c r="CG15438" s="768"/>
      <c r="CH15438" s="768"/>
      <c r="CI15438" s="850"/>
    </row>
    <row r="15439" spans="85:87" x14ac:dyDescent="0.25">
      <c r="CG15439" s="768"/>
      <c r="CH15439" s="768"/>
      <c r="CI15439" s="850"/>
    </row>
    <row r="15440" spans="85:87" x14ac:dyDescent="0.25">
      <c r="CG15440" s="768"/>
      <c r="CH15440" s="768"/>
      <c r="CI15440" s="850"/>
    </row>
    <row r="15441" spans="85:87" x14ac:dyDescent="0.25">
      <c r="CG15441" s="768"/>
      <c r="CH15441" s="768"/>
      <c r="CI15441" s="850"/>
    </row>
    <row r="15442" spans="85:87" x14ac:dyDescent="0.25">
      <c r="CG15442" s="768"/>
      <c r="CH15442" s="768"/>
      <c r="CI15442" s="850"/>
    </row>
    <row r="15443" spans="85:87" x14ac:dyDescent="0.25">
      <c r="CG15443" s="768"/>
      <c r="CH15443" s="768"/>
      <c r="CI15443" s="850"/>
    </row>
    <row r="15444" spans="85:87" x14ac:dyDescent="0.25">
      <c r="CG15444" s="768"/>
      <c r="CH15444" s="768"/>
      <c r="CI15444" s="850"/>
    </row>
    <row r="15445" spans="85:87" x14ac:dyDescent="0.25">
      <c r="CG15445" s="768"/>
      <c r="CH15445" s="768"/>
      <c r="CI15445" s="850"/>
    </row>
    <row r="15446" spans="85:87" x14ac:dyDescent="0.25">
      <c r="CG15446" s="768"/>
      <c r="CH15446" s="768"/>
      <c r="CI15446" s="850"/>
    </row>
    <row r="15447" spans="85:87" x14ac:dyDescent="0.25">
      <c r="CG15447" s="768"/>
      <c r="CH15447" s="768"/>
      <c r="CI15447" s="850"/>
    </row>
    <row r="15448" spans="85:87" x14ac:dyDescent="0.25">
      <c r="CG15448" s="768"/>
      <c r="CH15448" s="768"/>
      <c r="CI15448" s="850"/>
    </row>
    <row r="15449" spans="85:87" x14ac:dyDescent="0.25">
      <c r="CG15449" s="768"/>
      <c r="CH15449" s="768"/>
      <c r="CI15449" s="850"/>
    </row>
    <row r="15450" spans="85:87" x14ac:dyDescent="0.25">
      <c r="CG15450" s="768"/>
      <c r="CH15450" s="768"/>
      <c r="CI15450" s="850"/>
    </row>
    <row r="15451" spans="85:87" x14ac:dyDescent="0.25">
      <c r="CG15451" s="768"/>
      <c r="CH15451" s="768"/>
      <c r="CI15451" s="850"/>
    </row>
    <row r="15452" spans="85:87" x14ac:dyDescent="0.25">
      <c r="CG15452" s="768"/>
      <c r="CH15452" s="768"/>
      <c r="CI15452" s="850"/>
    </row>
    <row r="15453" spans="85:87" x14ac:dyDescent="0.25">
      <c r="CG15453" s="768"/>
      <c r="CH15453" s="768"/>
      <c r="CI15453" s="850"/>
    </row>
    <row r="15454" spans="85:87" x14ac:dyDescent="0.25">
      <c r="CG15454" s="768"/>
      <c r="CH15454" s="768"/>
      <c r="CI15454" s="850"/>
    </row>
    <row r="15455" spans="85:87" x14ac:dyDescent="0.25">
      <c r="CG15455" s="768"/>
      <c r="CH15455" s="768"/>
      <c r="CI15455" s="850"/>
    </row>
    <row r="15456" spans="85:87" x14ac:dyDescent="0.25">
      <c r="CG15456" s="768"/>
      <c r="CH15456" s="768"/>
      <c r="CI15456" s="850"/>
    </row>
    <row r="15457" spans="85:87" x14ac:dyDescent="0.25">
      <c r="CG15457" s="768"/>
      <c r="CH15457" s="768"/>
      <c r="CI15457" s="850"/>
    </row>
    <row r="15458" spans="85:87" x14ac:dyDescent="0.25">
      <c r="CG15458" s="768"/>
      <c r="CH15458" s="768"/>
      <c r="CI15458" s="850"/>
    </row>
    <row r="15459" spans="85:87" x14ac:dyDescent="0.25">
      <c r="CG15459" s="768"/>
      <c r="CH15459" s="768"/>
      <c r="CI15459" s="850"/>
    </row>
    <row r="15460" spans="85:87" x14ac:dyDescent="0.25">
      <c r="CG15460" s="768"/>
      <c r="CH15460" s="768"/>
      <c r="CI15460" s="850"/>
    </row>
    <row r="15461" spans="85:87" x14ac:dyDescent="0.25">
      <c r="CG15461" s="768"/>
      <c r="CH15461" s="768"/>
      <c r="CI15461" s="850"/>
    </row>
    <row r="15462" spans="85:87" x14ac:dyDescent="0.25">
      <c r="CG15462" s="768"/>
      <c r="CH15462" s="768"/>
      <c r="CI15462" s="850"/>
    </row>
    <row r="15463" spans="85:87" x14ac:dyDescent="0.25">
      <c r="CG15463" s="768"/>
      <c r="CH15463" s="768"/>
      <c r="CI15463" s="850"/>
    </row>
    <row r="15464" spans="85:87" x14ac:dyDescent="0.25">
      <c r="CG15464" s="768"/>
      <c r="CH15464" s="768"/>
      <c r="CI15464" s="850"/>
    </row>
    <row r="15465" spans="85:87" x14ac:dyDescent="0.25">
      <c r="CG15465" s="768"/>
      <c r="CH15465" s="768"/>
      <c r="CI15465" s="850"/>
    </row>
    <row r="15466" spans="85:87" x14ac:dyDescent="0.25">
      <c r="CG15466" s="768"/>
      <c r="CH15466" s="768"/>
      <c r="CI15466" s="850"/>
    </row>
    <row r="15467" spans="85:87" x14ac:dyDescent="0.25">
      <c r="CG15467" s="768"/>
      <c r="CH15467" s="768"/>
      <c r="CI15467" s="850"/>
    </row>
    <row r="15468" spans="85:87" x14ac:dyDescent="0.25">
      <c r="CG15468" s="768"/>
      <c r="CH15468" s="768"/>
      <c r="CI15468" s="850"/>
    </row>
    <row r="15469" spans="85:87" x14ac:dyDescent="0.25">
      <c r="CG15469" s="768"/>
      <c r="CH15469" s="768"/>
      <c r="CI15469" s="850"/>
    </row>
    <row r="15470" spans="85:87" x14ac:dyDescent="0.25">
      <c r="CG15470" s="768"/>
      <c r="CH15470" s="768"/>
      <c r="CI15470" s="850"/>
    </row>
    <row r="15471" spans="85:87" x14ac:dyDescent="0.25">
      <c r="CG15471" s="768"/>
      <c r="CH15471" s="768"/>
      <c r="CI15471" s="850"/>
    </row>
    <row r="15472" spans="85:87" x14ac:dyDescent="0.25">
      <c r="CG15472" s="768"/>
      <c r="CH15472" s="768"/>
      <c r="CI15472" s="850"/>
    </row>
    <row r="15473" spans="85:87" x14ac:dyDescent="0.25">
      <c r="CG15473" s="768"/>
      <c r="CH15473" s="768"/>
      <c r="CI15473" s="850"/>
    </row>
    <row r="15474" spans="85:87" x14ac:dyDescent="0.25">
      <c r="CG15474" s="768"/>
      <c r="CH15474" s="768"/>
      <c r="CI15474" s="850"/>
    </row>
    <row r="15475" spans="85:87" x14ac:dyDescent="0.25">
      <c r="CG15475" s="768"/>
      <c r="CH15475" s="768"/>
      <c r="CI15475" s="850"/>
    </row>
    <row r="15476" spans="85:87" x14ac:dyDescent="0.25">
      <c r="CG15476" s="768"/>
      <c r="CH15476" s="768"/>
      <c r="CI15476" s="850"/>
    </row>
    <row r="15477" spans="85:87" x14ac:dyDescent="0.25">
      <c r="CG15477" s="768"/>
      <c r="CH15477" s="768"/>
      <c r="CI15477" s="850"/>
    </row>
    <row r="15478" spans="85:87" x14ac:dyDescent="0.25">
      <c r="CG15478" s="768"/>
      <c r="CH15478" s="768"/>
      <c r="CI15478" s="850"/>
    </row>
    <row r="15479" spans="85:87" x14ac:dyDescent="0.25">
      <c r="CG15479" s="768"/>
      <c r="CH15479" s="768"/>
      <c r="CI15479" s="850"/>
    </row>
    <row r="15480" spans="85:87" x14ac:dyDescent="0.25">
      <c r="CG15480" s="768"/>
      <c r="CH15480" s="768"/>
      <c r="CI15480" s="850"/>
    </row>
    <row r="15481" spans="85:87" x14ac:dyDescent="0.25">
      <c r="CG15481" s="768"/>
      <c r="CH15481" s="768"/>
      <c r="CI15481" s="850"/>
    </row>
    <row r="15482" spans="85:87" x14ac:dyDescent="0.25">
      <c r="CG15482" s="768"/>
      <c r="CH15482" s="768"/>
      <c r="CI15482" s="850"/>
    </row>
    <row r="15483" spans="85:87" x14ac:dyDescent="0.25">
      <c r="CG15483" s="768"/>
      <c r="CH15483" s="768"/>
      <c r="CI15483" s="850"/>
    </row>
    <row r="15484" spans="85:87" x14ac:dyDescent="0.25">
      <c r="CG15484" s="768"/>
      <c r="CH15484" s="768"/>
      <c r="CI15484" s="850"/>
    </row>
    <row r="15485" spans="85:87" x14ac:dyDescent="0.25">
      <c r="CG15485" s="768"/>
      <c r="CH15485" s="768"/>
      <c r="CI15485" s="850"/>
    </row>
    <row r="15486" spans="85:87" x14ac:dyDescent="0.25">
      <c r="CG15486" s="768"/>
      <c r="CH15486" s="768"/>
      <c r="CI15486" s="850"/>
    </row>
    <row r="15487" spans="85:87" x14ac:dyDescent="0.25">
      <c r="CG15487" s="768"/>
      <c r="CH15487" s="768"/>
      <c r="CI15487" s="850"/>
    </row>
    <row r="15488" spans="85:87" x14ac:dyDescent="0.25">
      <c r="CG15488" s="768"/>
      <c r="CH15488" s="768"/>
      <c r="CI15488" s="850"/>
    </row>
    <row r="15489" spans="85:87" x14ac:dyDescent="0.25">
      <c r="CG15489" s="768"/>
      <c r="CH15489" s="768"/>
      <c r="CI15489" s="850"/>
    </row>
    <row r="15490" spans="85:87" x14ac:dyDescent="0.25">
      <c r="CG15490" s="768"/>
      <c r="CH15490" s="768"/>
      <c r="CI15490" s="850"/>
    </row>
    <row r="15491" spans="85:87" x14ac:dyDescent="0.25">
      <c r="CG15491" s="768"/>
      <c r="CH15491" s="768"/>
      <c r="CI15491" s="850"/>
    </row>
    <row r="15492" spans="85:87" x14ac:dyDescent="0.25">
      <c r="CG15492" s="768"/>
      <c r="CH15492" s="768"/>
      <c r="CI15492" s="850"/>
    </row>
    <row r="15493" spans="85:87" x14ac:dyDescent="0.25">
      <c r="CG15493" s="768"/>
      <c r="CH15493" s="768"/>
      <c r="CI15493" s="850"/>
    </row>
    <row r="15494" spans="85:87" x14ac:dyDescent="0.25">
      <c r="CG15494" s="768"/>
      <c r="CH15494" s="768"/>
      <c r="CI15494" s="850"/>
    </row>
    <row r="15495" spans="85:87" x14ac:dyDescent="0.25">
      <c r="CG15495" s="768"/>
      <c r="CH15495" s="768"/>
      <c r="CI15495" s="850"/>
    </row>
    <row r="15496" spans="85:87" x14ac:dyDescent="0.25">
      <c r="CG15496" s="768"/>
      <c r="CH15496" s="768"/>
      <c r="CI15496" s="850"/>
    </row>
    <row r="15497" spans="85:87" x14ac:dyDescent="0.25">
      <c r="CG15497" s="768"/>
      <c r="CH15497" s="768"/>
      <c r="CI15497" s="850"/>
    </row>
    <row r="15498" spans="85:87" x14ac:dyDescent="0.25">
      <c r="CG15498" s="768"/>
      <c r="CH15498" s="768"/>
      <c r="CI15498" s="850"/>
    </row>
    <row r="15499" spans="85:87" x14ac:dyDescent="0.25">
      <c r="CG15499" s="768"/>
      <c r="CH15499" s="768"/>
      <c r="CI15499" s="850"/>
    </row>
    <row r="15500" spans="85:87" x14ac:dyDescent="0.25">
      <c r="CG15500" s="768"/>
      <c r="CH15500" s="768"/>
      <c r="CI15500" s="850"/>
    </row>
    <row r="15501" spans="85:87" x14ac:dyDescent="0.25">
      <c r="CG15501" s="768"/>
      <c r="CH15501" s="768"/>
      <c r="CI15501" s="850"/>
    </row>
    <row r="15502" spans="85:87" x14ac:dyDescent="0.25">
      <c r="CG15502" s="768"/>
      <c r="CH15502" s="768"/>
      <c r="CI15502" s="850"/>
    </row>
    <row r="15503" spans="85:87" x14ac:dyDescent="0.25">
      <c r="CG15503" s="768"/>
      <c r="CH15503" s="768"/>
      <c r="CI15503" s="850"/>
    </row>
    <row r="15504" spans="85:87" x14ac:dyDescent="0.25">
      <c r="CG15504" s="768"/>
      <c r="CH15504" s="768"/>
      <c r="CI15504" s="850"/>
    </row>
    <row r="15505" spans="85:87" x14ac:dyDescent="0.25">
      <c r="CG15505" s="768"/>
      <c r="CH15505" s="768"/>
      <c r="CI15505" s="850"/>
    </row>
    <row r="15506" spans="85:87" x14ac:dyDescent="0.25">
      <c r="CG15506" s="768"/>
      <c r="CH15506" s="768"/>
      <c r="CI15506" s="850"/>
    </row>
    <row r="15507" spans="85:87" x14ac:dyDescent="0.25">
      <c r="CG15507" s="768"/>
      <c r="CH15507" s="768"/>
      <c r="CI15507" s="850"/>
    </row>
    <row r="15508" spans="85:87" x14ac:dyDescent="0.25">
      <c r="CG15508" s="768"/>
      <c r="CH15508" s="768"/>
      <c r="CI15508" s="850"/>
    </row>
    <row r="15509" spans="85:87" x14ac:dyDescent="0.25">
      <c r="CG15509" s="768"/>
      <c r="CH15509" s="768"/>
      <c r="CI15509" s="850"/>
    </row>
    <row r="15510" spans="85:87" x14ac:dyDescent="0.25">
      <c r="CG15510" s="768"/>
      <c r="CH15510" s="768"/>
      <c r="CI15510" s="850"/>
    </row>
    <row r="15511" spans="85:87" x14ac:dyDescent="0.25">
      <c r="CG15511" s="768"/>
      <c r="CH15511" s="768"/>
      <c r="CI15511" s="850"/>
    </row>
    <row r="15512" spans="85:87" x14ac:dyDescent="0.25">
      <c r="CG15512" s="768"/>
      <c r="CH15512" s="768"/>
      <c r="CI15512" s="850"/>
    </row>
    <row r="15513" spans="85:87" x14ac:dyDescent="0.25">
      <c r="CG15513" s="768"/>
      <c r="CH15513" s="768"/>
      <c r="CI15513" s="850"/>
    </row>
    <row r="15514" spans="85:87" x14ac:dyDescent="0.25">
      <c r="CG15514" s="768"/>
      <c r="CH15514" s="768"/>
      <c r="CI15514" s="850"/>
    </row>
    <row r="15515" spans="85:87" x14ac:dyDescent="0.25">
      <c r="CG15515" s="768"/>
      <c r="CH15515" s="768"/>
      <c r="CI15515" s="850"/>
    </row>
    <row r="15516" spans="85:87" x14ac:dyDescent="0.25">
      <c r="CG15516" s="768"/>
      <c r="CH15516" s="768"/>
      <c r="CI15516" s="850"/>
    </row>
    <row r="15517" spans="85:87" x14ac:dyDescent="0.25">
      <c r="CG15517" s="768"/>
      <c r="CH15517" s="768"/>
      <c r="CI15517" s="850"/>
    </row>
    <row r="15518" spans="85:87" x14ac:dyDescent="0.25">
      <c r="CG15518" s="768"/>
      <c r="CH15518" s="768"/>
      <c r="CI15518" s="850"/>
    </row>
    <row r="15519" spans="85:87" x14ac:dyDescent="0.25">
      <c r="CG15519" s="768"/>
      <c r="CH15519" s="768"/>
      <c r="CI15519" s="850"/>
    </row>
    <row r="15520" spans="85:87" x14ac:dyDescent="0.25">
      <c r="CG15520" s="768"/>
      <c r="CH15520" s="768"/>
      <c r="CI15520" s="850"/>
    </row>
    <row r="15521" spans="85:87" x14ac:dyDescent="0.25">
      <c r="CG15521" s="768"/>
      <c r="CH15521" s="768"/>
      <c r="CI15521" s="850"/>
    </row>
    <row r="15522" spans="85:87" x14ac:dyDescent="0.25">
      <c r="CG15522" s="768"/>
      <c r="CH15522" s="768"/>
      <c r="CI15522" s="850"/>
    </row>
    <row r="15523" spans="85:87" x14ac:dyDescent="0.25">
      <c r="CG15523" s="768"/>
      <c r="CH15523" s="768"/>
      <c r="CI15523" s="850"/>
    </row>
    <row r="15524" spans="85:87" x14ac:dyDescent="0.25">
      <c r="CG15524" s="768"/>
      <c r="CH15524" s="768"/>
      <c r="CI15524" s="850"/>
    </row>
    <row r="15525" spans="85:87" x14ac:dyDescent="0.25">
      <c r="CG15525" s="768"/>
      <c r="CH15525" s="768"/>
      <c r="CI15525" s="850"/>
    </row>
    <row r="15526" spans="85:87" x14ac:dyDescent="0.25">
      <c r="CG15526" s="768"/>
      <c r="CH15526" s="768"/>
      <c r="CI15526" s="850"/>
    </row>
    <row r="15527" spans="85:87" x14ac:dyDescent="0.25">
      <c r="CG15527" s="768"/>
      <c r="CH15527" s="768"/>
      <c r="CI15527" s="850"/>
    </row>
    <row r="15528" spans="85:87" x14ac:dyDescent="0.25">
      <c r="CG15528" s="768"/>
      <c r="CH15528" s="768"/>
      <c r="CI15528" s="850"/>
    </row>
    <row r="15529" spans="85:87" x14ac:dyDescent="0.25">
      <c r="CG15529" s="768"/>
      <c r="CH15529" s="768"/>
      <c r="CI15529" s="850"/>
    </row>
    <row r="15530" spans="85:87" x14ac:dyDescent="0.25">
      <c r="CG15530" s="768"/>
      <c r="CH15530" s="768"/>
      <c r="CI15530" s="850"/>
    </row>
    <row r="15531" spans="85:87" x14ac:dyDescent="0.25">
      <c r="CG15531" s="768"/>
      <c r="CH15531" s="768"/>
      <c r="CI15531" s="850"/>
    </row>
    <row r="15532" spans="85:87" x14ac:dyDescent="0.25">
      <c r="CG15532" s="768"/>
      <c r="CH15532" s="768"/>
      <c r="CI15532" s="850"/>
    </row>
    <row r="15533" spans="85:87" x14ac:dyDescent="0.25">
      <c r="CG15533" s="768"/>
      <c r="CH15533" s="768"/>
      <c r="CI15533" s="850"/>
    </row>
    <row r="15534" spans="85:87" x14ac:dyDescent="0.25">
      <c r="CG15534" s="768"/>
      <c r="CH15534" s="768"/>
      <c r="CI15534" s="850"/>
    </row>
    <row r="15535" spans="85:87" x14ac:dyDescent="0.25">
      <c r="CG15535" s="768"/>
      <c r="CH15535" s="768"/>
      <c r="CI15535" s="850"/>
    </row>
    <row r="15536" spans="85:87" x14ac:dyDescent="0.25">
      <c r="CG15536" s="768"/>
      <c r="CH15536" s="768"/>
      <c r="CI15536" s="850"/>
    </row>
    <row r="15537" spans="85:87" x14ac:dyDescent="0.25">
      <c r="CG15537" s="768"/>
      <c r="CH15537" s="768"/>
      <c r="CI15537" s="850"/>
    </row>
    <row r="15538" spans="85:87" x14ac:dyDescent="0.25">
      <c r="CG15538" s="768"/>
      <c r="CH15538" s="768"/>
      <c r="CI15538" s="850"/>
    </row>
    <row r="15539" spans="85:87" x14ac:dyDescent="0.25">
      <c r="CG15539" s="768"/>
      <c r="CH15539" s="768"/>
      <c r="CI15539" s="850"/>
    </row>
    <row r="15540" spans="85:87" x14ac:dyDescent="0.25">
      <c r="CG15540" s="768"/>
      <c r="CH15540" s="768"/>
      <c r="CI15540" s="850"/>
    </row>
    <row r="15541" spans="85:87" x14ac:dyDescent="0.25">
      <c r="CG15541" s="768"/>
      <c r="CH15541" s="768"/>
      <c r="CI15541" s="850"/>
    </row>
    <row r="15542" spans="85:87" x14ac:dyDescent="0.25">
      <c r="CG15542" s="768"/>
      <c r="CH15542" s="768"/>
      <c r="CI15542" s="850"/>
    </row>
    <row r="15543" spans="85:87" x14ac:dyDescent="0.25">
      <c r="CG15543" s="768"/>
      <c r="CH15543" s="768"/>
      <c r="CI15543" s="850"/>
    </row>
    <row r="15544" spans="85:87" x14ac:dyDescent="0.25">
      <c r="CG15544" s="768"/>
      <c r="CH15544" s="768"/>
      <c r="CI15544" s="850"/>
    </row>
    <row r="15545" spans="85:87" x14ac:dyDescent="0.25">
      <c r="CG15545" s="768"/>
      <c r="CH15545" s="768"/>
      <c r="CI15545" s="850"/>
    </row>
    <row r="15546" spans="85:87" x14ac:dyDescent="0.25">
      <c r="CG15546" s="768"/>
      <c r="CH15546" s="768"/>
      <c r="CI15546" s="850"/>
    </row>
    <row r="15547" spans="85:87" x14ac:dyDescent="0.25">
      <c r="CG15547" s="768"/>
      <c r="CH15547" s="768"/>
      <c r="CI15547" s="850"/>
    </row>
    <row r="15548" spans="85:87" x14ac:dyDescent="0.25">
      <c r="CG15548" s="768"/>
      <c r="CH15548" s="768"/>
      <c r="CI15548" s="850"/>
    </row>
    <row r="15549" spans="85:87" x14ac:dyDescent="0.25">
      <c r="CG15549" s="768"/>
      <c r="CH15549" s="768"/>
      <c r="CI15549" s="850"/>
    </row>
    <row r="15550" spans="85:87" x14ac:dyDescent="0.25">
      <c r="CG15550" s="768"/>
      <c r="CH15550" s="768"/>
      <c r="CI15550" s="850"/>
    </row>
    <row r="15551" spans="85:87" x14ac:dyDescent="0.25">
      <c r="CG15551" s="768"/>
      <c r="CH15551" s="768"/>
      <c r="CI15551" s="850"/>
    </row>
    <row r="15552" spans="85:87" x14ac:dyDescent="0.25">
      <c r="CG15552" s="768"/>
      <c r="CH15552" s="768"/>
      <c r="CI15552" s="850"/>
    </row>
    <row r="15553" spans="85:87" x14ac:dyDescent="0.25">
      <c r="CG15553" s="768"/>
      <c r="CH15553" s="768"/>
      <c r="CI15553" s="850"/>
    </row>
    <row r="15554" spans="85:87" x14ac:dyDescent="0.25">
      <c r="CG15554" s="768"/>
      <c r="CH15554" s="768"/>
      <c r="CI15554" s="850"/>
    </row>
    <row r="15555" spans="85:87" x14ac:dyDescent="0.25">
      <c r="CG15555" s="768"/>
      <c r="CH15555" s="768"/>
      <c r="CI15555" s="850"/>
    </row>
    <row r="15556" spans="85:87" x14ac:dyDescent="0.25">
      <c r="CG15556" s="768"/>
      <c r="CH15556" s="768"/>
      <c r="CI15556" s="850"/>
    </row>
    <row r="15557" spans="85:87" x14ac:dyDescent="0.25">
      <c r="CG15557" s="768"/>
      <c r="CH15557" s="768"/>
      <c r="CI15557" s="850"/>
    </row>
    <row r="15558" spans="85:87" x14ac:dyDescent="0.25">
      <c r="CG15558" s="768"/>
      <c r="CH15558" s="768"/>
      <c r="CI15558" s="850"/>
    </row>
    <row r="15559" spans="85:87" x14ac:dyDescent="0.25">
      <c r="CG15559" s="768"/>
      <c r="CH15559" s="768"/>
      <c r="CI15559" s="850"/>
    </row>
    <row r="15560" spans="85:87" x14ac:dyDescent="0.25">
      <c r="CG15560" s="768"/>
      <c r="CH15560" s="768"/>
      <c r="CI15560" s="850"/>
    </row>
    <row r="15561" spans="85:87" x14ac:dyDescent="0.25">
      <c r="CG15561" s="768"/>
      <c r="CH15561" s="768"/>
      <c r="CI15561" s="850"/>
    </row>
    <row r="15562" spans="85:87" x14ac:dyDescent="0.25">
      <c r="CG15562" s="768"/>
      <c r="CH15562" s="768"/>
      <c r="CI15562" s="850"/>
    </row>
    <row r="15563" spans="85:87" x14ac:dyDescent="0.25">
      <c r="CG15563" s="768"/>
      <c r="CH15563" s="768"/>
      <c r="CI15563" s="850"/>
    </row>
    <row r="15564" spans="85:87" x14ac:dyDescent="0.25">
      <c r="CG15564" s="768"/>
      <c r="CH15564" s="768"/>
      <c r="CI15564" s="850"/>
    </row>
    <row r="15565" spans="85:87" x14ac:dyDescent="0.25">
      <c r="CG15565" s="768"/>
      <c r="CH15565" s="768"/>
      <c r="CI15565" s="850"/>
    </row>
    <row r="15566" spans="85:87" x14ac:dyDescent="0.25">
      <c r="CG15566" s="768"/>
      <c r="CH15566" s="768"/>
      <c r="CI15566" s="850"/>
    </row>
    <row r="15567" spans="85:87" x14ac:dyDescent="0.25">
      <c r="CG15567" s="768"/>
      <c r="CH15567" s="768"/>
      <c r="CI15567" s="850"/>
    </row>
    <row r="15568" spans="85:87" x14ac:dyDescent="0.25">
      <c r="CG15568" s="768"/>
      <c r="CH15568" s="768"/>
      <c r="CI15568" s="850"/>
    </row>
    <row r="15569" spans="85:87" x14ac:dyDescent="0.25">
      <c r="CG15569" s="768"/>
      <c r="CH15569" s="768"/>
      <c r="CI15569" s="850"/>
    </row>
    <row r="15570" spans="85:87" x14ac:dyDescent="0.25">
      <c r="CG15570" s="768"/>
      <c r="CH15570" s="768"/>
      <c r="CI15570" s="850"/>
    </row>
    <row r="15571" spans="85:87" x14ac:dyDescent="0.25">
      <c r="CG15571" s="768"/>
      <c r="CH15571" s="768"/>
      <c r="CI15571" s="850"/>
    </row>
    <row r="15572" spans="85:87" x14ac:dyDescent="0.25">
      <c r="CG15572" s="768"/>
      <c r="CH15572" s="768"/>
      <c r="CI15572" s="850"/>
    </row>
    <row r="15573" spans="85:87" x14ac:dyDescent="0.25">
      <c r="CG15573" s="768"/>
      <c r="CH15573" s="768"/>
      <c r="CI15573" s="850"/>
    </row>
    <row r="15574" spans="85:87" x14ac:dyDescent="0.25">
      <c r="CG15574" s="768"/>
      <c r="CH15574" s="768"/>
      <c r="CI15574" s="850"/>
    </row>
    <row r="15575" spans="85:87" x14ac:dyDescent="0.25">
      <c r="CG15575" s="768"/>
      <c r="CH15575" s="768"/>
      <c r="CI15575" s="850"/>
    </row>
    <row r="15576" spans="85:87" x14ac:dyDescent="0.25">
      <c r="CG15576" s="768"/>
      <c r="CH15576" s="768"/>
      <c r="CI15576" s="850"/>
    </row>
    <row r="15577" spans="85:87" x14ac:dyDescent="0.25">
      <c r="CG15577" s="768"/>
      <c r="CH15577" s="768"/>
      <c r="CI15577" s="850"/>
    </row>
    <row r="15578" spans="85:87" x14ac:dyDescent="0.25">
      <c r="CG15578" s="768"/>
      <c r="CH15578" s="768"/>
      <c r="CI15578" s="850"/>
    </row>
    <row r="15579" spans="85:87" x14ac:dyDescent="0.25">
      <c r="CG15579" s="768"/>
      <c r="CH15579" s="768"/>
      <c r="CI15579" s="850"/>
    </row>
    <row r="15580" spans="85:87" x14ac:dyDescent="0.25">
      <c r="CG15580" s="768"/>
      <c r="CH15580" s="768"/>
      <c r="CI15580" s="850"/>
    </row>
    <row r="15581" spans="85:87" x14ac:dyDescent="0.25">
      <c r="CG15581" s="768"/>
      <c r="CH15581" s="768"/>
      <c r="CI15581" s="850"/>
    </row>
    <row r="15582" spans="85:87" x14ac:dyDescent="0.25">
      <c r="CG15582" s="768"/>
      <c r="CH15582" s="768"/>
      <c r="CI15582" s="850"/>
    </row>
    <row r="15583" spans="85:87" x14ac:dyDescent="0.25">
      <c r="CG15583" s="768"/>
      <c r="CH15583" s="768"/>
      <c r="CI15583" s="850"/>
    </row>
    <row r="15584" spans="85:87" x14ac:dyDescent="0.25">
      <c r="CG15584" s="768"/>
      <c r="CH15584" s="768"/>
      <c r="CI15584" s="850"/>
    </row>
    <row r="15585" spans="85:87" x14ac:dyDescent="0.25">
      <c r="CG15585" s="768"/>
      <c r="CH15585" s="768"/>
      <c r="CI15585" s="850"/>
    </row>
    <row r="15586" spans="85:87" x14ac:dyDescent="0.25">
      <c r="CG15586" s="768"/>
      <c r="CH15586" s="768"/>
      <c r="CI15586" s="850"/>
    </row>
    <row r="15587" spans="85:87" x14ac:dyDescent="0.25">
      <c r="CG15587" s="768"/>
      <c r="CH15587" s="768"/>
      <c r="CI15587" s="850"/>
    </row>
    <row r="15588" spans="85:87" x14ac:dyDescent="0.25">
      <c r="CG15588" s="768"/>
      <c r="CH15588" s="768"/>
      <c r="CI15588" s="850"/>
    </row>
    <row r="15589" spans="85:87" x14ac:dyDescent="0.25">
      <c r="CG15589" s="768"/>
      <c r="CH15589" s="768"/>
      <c r="CI15589" s="850"/>
    </row>
    <row r="15590" spans="85:87" x14ac:dyDescent="0.25">
      <c r="CG15590" s="768"/>
      <c r="CH15590" s="768"/>
      <c r="CI15590" s="850"/>
    </row>
    <row r="15591" spans="85:87" x14ac:dyDescent="0.25">
      <c r="CG15591" s="768"/>
      <c r="CH15591" s="768"/>
      <c r="CI15591" s="850"/>
    </row>
    <row r="15592" spans="85:87" x14ac:dyDescent="0.25">
      <c r="CG15592" s="768"/>
      <c r="CH15592" s="768"/>
      <c r="CI15592" s="850"/>
    </row>
    <row r="15593" spans="85:87" x14ac:dyDescent="0.25">
      <c r="CG15593" s="768"/>
      <c r="CH15593" s="768"/>
      <c r="CI15593" s="850"/>
    </row>
    <row r="15594" spans="85:87" x14ac:dyDescent="0.25">
      <c r="CG15594" s="768"/>
      <c r="CH15594" s="768"/>
      <c r="CI15594" s="850"/>
    </row>
    <row r="15595" spans="85:87" x14ac:dyDescent="0.25">
      <c r="CG15595" s="768"/>
      <c r="CH15595" s="768"/>
      <c r="CI15595" s="850"/>
    </row>
    <row r="15596" spans="85:87" x14ac:dyDescent="0.25">
      <c r="CG15596" s="768"/>
      <c r="CH15596" s="768"/>
      <c r="CI15596" s="850"/>
    </row>
    <row r="15597" spans="85:87" x14ac:dyDescent="0.25">
      <c r="CG15597" s="768"/>
      <c r="CH15597" s="768"/>
      <c r="CI15597" s="850"/>
    </row>
    <row r="15598" spans="85:87" x14ac:dyDescent="0.25">
      <c r="CG15598" s="768"/>
      <c r="CH15598" s="768"/>
      <c r="CI15598" s="850"/>
    </row>
    <row r="15599" spans="85:87" x14ac:dyDescent="0.25">
      <c r="CG15599" s="768"/>
      <c r="CH15599" s="768"/>
      <c r="CI15599" s="850"/>
    </row>
    <row r="15600" spans="85:87" x14ac:dyDescent="0.25">
      <c r="CG15600" s="768"/>
      <c r="CH15600" s="768"/>
      <c r="CI15600" s="850"/>
    </row>
    <row r="15601" spans="85:87" x14ac:dyDescent="0.25">
      <c r="CG15601" s="768"/>
      <c r="CH15601" s="768"/>
      <c r="CI15601" s="850"/>
    </row>
    <row r="15602" spans="85:87" x14ac:dyDescent="0.25">
      <c r="CG15602" s="768"/>
      <c r="CH15602" s="768"/>
      <c r="CI15602" s="850"/>
    </row>
    <row r="15603" spans="85:87" x14ac:dyDescent="0.25">
      <c r="CG15603" s="768"/>
      <c r="CH15603" s="768"/>
      <c r="CI15603" s="850"/>
    </row>
    <row r="15604" spans="85:87" x14ac:dyDescent="0.25">
      <c r="CG15604" s="768"/>
      <c r="CH15604" s="768"/>
      <c r="CI15604" s="850"/>
    </row>
    <row r="15605" spans="85:87" x14ac:dyDescent="0.25">
      <c r="CG15605" s="768"/>
      <c r="CH15605" s="768"/>
      <c r="CI15605" s="850"/>
    </row>
    <row r="15606" spans="85:87" x14ac:dyDescent="0.25">
      <c r="CG15606" s="768"/>
      <c r="CH15606" s="768"/>
      <c r="CI15606" s="850"/>
    </row>
    <row r="15607" spans="85:87" x14ac:dyDescent="0.25">
      <c r="CG15607" s="768"/>
      <c r="CH15607" s="768"/>
      <c r="CI15607" s="850"/>
    </row>
    <row r="15608" spans="85:87" x14ac:dyDescent="0.25">
      <c r="CG15608" s="768"/>
      <c r="CH15608" s="768"/>
      <c r="CI15608" s="850"/>
    </row>
    <row r="15609" spans="85:87" x14ac:dyDescent="0.25">
      <c r="CG15609" s="768"/>
      <c r="CH15609" s="768"/>
      <c r="CI15609" s="850"/>
    </row>
    <row r="15610" spans="85:87" x14ac:dyDescent="0.25">
      <c r="CG15610" s="768"/>
      <c r="CH15610" s="768"/>
      <c r="CI15610" s="850"/>
    </row>
    <row r="15611" spans="85:87" x14ac:dyDescent="0.25">
      <c r="CG15611" s="768"/>
      <c r="CH15611" s="768"/>
      <c r="CI15611" s="850"/>
    </row>
    <row r="15612" spans="85:87" x14ac:dyDescent="0.25">
      <c r="CG15612" s="768"/>
      <c r="CH15612" s="768"/>
      <c r="CI15612" s="850"/>
    </row>
    <row r="15613" spans="85:87" x14ac:dyDescent="0.25">
      <c r="CG15613" s="768"/>
      <c r="CH15613" s="768"/>
      <c r="CI15613" s="850"/>
    </row>
    <row r="15614" spans="85:87" x14ac:dyDescent="0.25">
      <c r="CG15614" s="768"/>
      <c r="CH15614" s="768"/>
      <c r="CI15614" s="850"/>
    </row>
    <row r="15615" spans="85:87" x14ac:dyDescent="0.25">
      <c r="CG15615" s="768"/>
      <c r="CH15615" s="768"/>
      <c r="CI15615" s="850"/>
    </row>
    <row r="15616" spans="85:87" x14ac:dyDescent="0.25">
      <c r="CG15616" s="768"/>
      <c r="CH15616" s="768"/>
      <c r="CI15616" s="850"/>
    </row>
    <row r="15617" spans="85:87" x14ac:dyDescent="0.25">
      <c r="CG15617" s="768"/>
      <c r="CH15617" s="768"/>
      <c r="CI15617" s="850"/>
    </row>
    <row r="15618" spans="85:87" x14ac:dyDescent="0.25">
      <c r="CG15618" s="768"/>
      <c r="CH15618" s="768"/>
      <c r="CI15618" s="850"/>
    </row>
    <row r="15619" spans="85:87" x14ac:dyDescent="0.25">
      <c r="CG15619" s="768"/>
      <c r="CH15619" s="768"/>
      <c r="CI15619" s="850"/>
    </row>
    <row r="15620" spans="85:87" x14ac:dyDescent="0.25">
      <c r="CG15620" s="768"/>
      <c r="CH15620" s="768"/>
      <c r="CI15620" s="850"/>
    </row>
    <row r="15621" spans="85:87" x14ac:dyDescent="0.25">
      <c r="CG15621" s="768"/>
      <c r="CH15621" s="768"/>
      <c r="CI15621" s="850"/>
    </row>
    <row r="15622" spans="85:87" x14ac:dyDescent="0.25">
      <c r="CG15622" s="768"/>
      <c r="CH15622" s="768"/>
      <c r="CI15622" s="850"/>
    </row>
    <row r="15623" spans="85:87" x14ac:dyDescent="0.25">
      <c r="CG15623" s="768"/>
      <c r="CH15623" s="768"/>
      <c r="CI15623" s="850"/>
    </row>
    <row r="15624" spans="85:87" x14ac:dyDescent="0.25">
      <c r="CG15624" s="768"/>
      <c r="CH15624" s="768"/>
      <c r="CI15624" s="850"/>
    </row>
    <row r="15625" spans="85:87" x14ac:dyDescent="0.25">
      <c r="CG15625" s="768"/>
      <c r="CH15625" s="768"/>
      <c r="CI15625" s="850"/>
    </row>
    <row r="15626" spans="85:87" x14ac:dyDescent="0.25">
      <c r="CG15626" s="768"/>
      <c r="CH15626" s="768"/>
      <c r="CI15626" s="850"/>
    </row>
    <row r="15627" spans="85:87" x14ac:dyDescent="0.25">
      <c r="CG15627" s="768"/>
      <c r="CH15627" s="768"/>
      <c r="CI15627" s="850"/>
    </row>
    <row r="15628" spans="85:87" x14ac:dyDescent="0.25">
      <c r="CG15628" s="768"/>
      <c r="CH15628" s="768"/>
      <c r="CI15628" s="850"/>
    </row>
    <row r="15629" spans="85:87" x14ac:dyDescent="0.25">
      <c r="CG15629" s="768"/>
      <c r="CH15629" s="768"/>
      <c r="CI15629" s="850"/>
    </row>
    <row r="15630" spans="85:87" x14ac:dyDescent="0.25">
      <c r="CG15630" s="768"/>
      <c r="CH15630" s="768"/>
      <c r="CI15630" s="850"/>
    </row>
    <row r="15631" spans="85:87" x14ac:dyDescent="0.25">
      <c r="CG15631" s="768"/>
      <c r="CH15631" s="768"/>
      <c r="CI15631" s="850"/>
    </row>
    <row r="15632" spans="85:87" x14ac:dyDescent="0.25">
      <c r="CG15632" s="768"/>
      <c r="CH15632" s="768"/>
      <c r="CI15632" s="850"/>
    </row>
    <row r="15633" spans="85:87" x14ac:dyDescent="0.25">
      <c r="CG15633" s="768"/>
      <c r="CH15633" s="768"/>
      <c r="CI15633" s="850"/>
    </row>
    <row r="15634" spans="85:87" x14ac:dyDescent="0.25">
      <c r="CG15634" s="768"/>
      <c r="CH15634" s="768"/>
      <c r="CI15634" s="850"/>
    </row>
    <row r="15635" spans="85:87" x14ac:dyDescent="0.25">
      <c r="CG15635" s="768"/>
      <c r="CH15635" s="768"/>
      <c r="CI15635" s="850"/>
    </row>
    <row r="15636" spans="85:87" x14ac:dyDescent="0.25">
      <c r="CG15636" s="768"/>
      <c r="CH15636" s="768"/>
      <c r="CI15636" s="850"/>
    </row>
    <row r="15637" spans="85:87" x14ac:dyDescent="0.25">
      <c r="CG15637" s="768"/>
      <c r="CH15637" s="768"/>
      <c r="CI15637" s="850"/>
    </row>
    <row r="15638" spans="85:87" x14ac:dyDescent="0.25">
      <c r="CG15638" s="768"/>
      <c r="CH15638" s="768"/>
      <c r="CI15638" s="850"/>
    </row>
    <row r="15639" spans="85:87" x14ac:dyDescent="0.25">
      <c r="CG15639" s="768"/>
      <c r="CH15639" s="768"/>
      <c r="CI15639" s="850"/>
    </row>
    <row r="15640" spans="85:87" x14ac:dyDescent="0.25">
      <c r="CG15640" s="768"/>
      <c r="CH15640" s="768"/>
      <c r="CI15640" s="850"/>
    </row>
    <row r="15641" spans="85:87" x14ac:dyDescent="0.25">
      <c r="CG15641" s="768"/>
      <c r="CH15641" s="768"/>
      <c r="CI15641" s="850"/>
    </row>
    <row r="15642" spans="85:87" x14ac:dyDescent="0.25">
      <c r="CG15642" s="768"/>
      <c r="CH15642" s="768"/>
      <c r="CI15642" s="850"/>
    </row>
    <row r="15643" spans="85:87" x14ac:dyDescent="0.25">
      <c r="CG15643" s="768"/>
      <c r="CH15643" s="768"/>
      <c r="CI15643" s="850"/>
    </row>
    <row r="15644" spans="85:87" x14ac:dyDescent="0.25">
      <c r="CG15644" s="768"/>
      <c r="CH15644" s="768"/>
      <c r="CI15644" s="850"/>
    </row>
    <row r="15645" spans="85:87" x14ac:dyDescent="0.25">
      <c r="CG15645" s="768"/>
      <c r="CH15645" s="768"/>
      <c r="CI15645" s="850"/>
    </row>
    <row r="15646" spans="85:87" x14ac:dyDescent="0.25">
      <c r="CG15646" s="768"/>
      <c r="CH15646" s="768"/>
      <c r="CI15646" s="850"/>
    </row>
    <row r="15647" spans="85:87" x14ac:dyDescent="0.25">
      <c r="CG15647" s="768"/>
      <c r="CH15647" s="768"/>
      <c r="CI15647" s="850"/>
    </row>
    <row r="15648" spans="85:87" x14ac:dyDescent="0.25">
      <c r="CG15648" s="768"/>
      <c r="CH15648" s="768"/>
      <c r="CI15648" s="850"/>
    </row>
    <row r="15649" spans="85:87" x14ac:dyDescent="0.25">
      <c r="CG15649" s="768"/>
      <c r="CH15649" s="768"/>
      <c r="CI15649" s="850"/>
    </row>
    <row r="15650" spans="85:87" x14ac:dyDescent="0.25">
      <c r="CG15650" s="768"/>
      <c r="CH15650" s="768"/>
      <c r="CI15650" s="850"/>
    </row>
    <row r="15651" spans="85:87" x14ac:dyDescent="0.25">
      <c r="CG15651" s="768"/>
      <c r="CH15651" s="768"/>
      <c r="CI15651" s="850"/>
    </row>
    <row r="15652" spans="85:87" x14ac:dyDescent="0.25">
      <c r="CG15652" s="768"/>
      <c r="CH15652" s="768"/>
      <c r="CI15652" s="850"/>
    </row>
    <row r="15653" spans="85:87" x14ac:dyDescent="0.25">
      <c r="CG15653" s="768"/>
      <c r="CH15653" s="768"/>
      <c r="CI15653" s="850"/>
    </row>
    <row r="15654" spans="85:87" x14ac:dyDescent="0.25">
      <c r="CG15654" s="768"/>
      <c r="CH15654" s="768"/>
      <c r="CI15654" s="850"/>
    </row>
    <row r="15655" spans="85:87" x14ac:dyDescent="0.25">
      <c r="CG15655" s="768"/>
      <c r="CH15655" s="768"/>
      <c r="CI15655" s="850"/>
    </row>
    <row r="15656" spans="85:87" x14ac:dyDescent="0.25">
      <c r="CG15656" s="768"/>
      <c r="CH15656" s="768"/>
      <c r="CI15656" s="850"/>
    </row>
    <row r="15657" spans="85:87" x14ac:dyDescent="0.25">
      <c r="CG15657" s="768"/>
      <c r="CH15657" s="768"/>
      <c r="CI15657" s="850"/>
    </row>
    <row r="15658" spans="85:87" x14ac:dyDescent="0.25">
      <c r="CG15658" s="768"/>
      <c r="CH15658" s="768"/>
      <c r="CI15658" s="850"/>
    </row>
    <row r="15659" spans="85:87" x14ac:dyDescent="0.25">
      <c r="CG15659" s="768"/>
      <c r="CH15659" s="768"/>
      <c r="CI15659" s="850"/>
    </row>
    <row r="15660" spans="85:87" x14ac:dyDescent="0.25">
      <c r="CG15660" s="768"/>
      <c r="CH15660" s="768"/>
      <c r="CI15660" s="850"/>
    </row>
    <row r="15661" spans="85:87" x14ac:dyDescent="0.25">
      <c r="CG15661" s="768"/>
      <c r="CH15661" s="768"/>
      <c r="CI15661" s="850"/>
    </row>
    <row r="15662" spans="85:87" x14ac:dyDescent="0.25">
      <c r="CG15662" s="768"/>
      <c r="CH15662" s="768"/>
      <c r="CI15662" s="850"/>
    </row>
    <row r="15663" spans="85:87" x14ac:dyDescent="0.25">
      <c r="CG15663" s="768"/>
      <c r="CH15663" s="768"/>
      <c r="CI15663" s="850"/>
    </row>
    <row r="15664" spans="85:87" x14ac:dyDescent="0.25">
      <c r="CG15664" s="768"/>
      <c r="CH15664" s="768"/>
      <c r="CI15664" s="850"/>
    </row>
    <row r="15665" spans="85:87" x14ac:dyDescent="0.25">
      <c r="CG15665" s="768"/>
      <c r="CH15665" s="768"/>
      <c r="CI15665" s="850"/>
    </row>
    <row r="15666" spans="85:87" x14ac:dyDescent="0.25">
      <c r="CG15666" s="768"/>
      <c r="CH15666" s="768"/>
      <c r="CI15666" s="850"/>
    </row>
    <row r="15667" spans="85:87" x14ac:dyDescent="0.25">
      <c r="CG15667" s="768"/>
      <c r="CH15667" s="768"/>
      <c r="CI15667" s="850"/>
    </row>
    <row r="15668" spans="85:87" x14ac:dyDescent="0.25">
      <c r="CG15668" s="768"/>
      <c r="CH15668" s="768"/>
      <c r="CI15668" s="850"/>
    </row>
    <row r="15669" spans="85:87" x14ac:dyDescent="0.25">
      <c r="CG15669" s="768"/>
      <c r="CH15669" s="768"/>
      <c r="CI15669" s="850"/>
    </row>
    <row r="15670" spans="85:87" x14ac:dyDescent="0.25">
      <c r="CG15670" s="768"/>
      <c r="CH15670" s="768"/>
      <c r="CI15670" s="850"/>
    </row>
    <row r="15671" spans="85:87" x14ac:dyDescent="0.25">
      <c r="CG15671" s="768"/>
      <c r="CH15671" s="768"/>
      <c r="CI15671" s="850"/>
    </row>
    <row r="15672" spans="85:87" x14ac:dyDescent="0.25">
      <c r="CG15672" s="768"/>
      <c r="CH15672" s="768"/>
      <c r="CI15672" s="850"/>
    </row>
    <row r="15673" spans="85:87" x14ac:dyDescent="0.25">
      <c r="CG15673" s="768"/>
      <c r="CH15673" s="768"/>
      <c r="CI15673" s="850"/>
    </row>
    <row r="15674" spans="85:87" x14ac:dyDescent="0.25">
      <c r="CG15674" s="768"/>
      <c r="CH15674" s="768"/>
      <c r="CI15674" s="850"/>
    </row>
    <row r="15675" spans="85:87" x14ac:dyDescent="0.25">
      <c r="CG15675" s="768"/>
      <c r="CH15675" s="768"/>
      <c r="CI15675" s="850"/>
    </row>
    <row r="15676" spans="85:87" x14ac:dyDescent="0.25">
      <c r="CG15676" s="768"/>
      <c r="CH15676" s="768"/>
      <c r="CI15676" s="850"/>
    </row>
    <row r="15677" spans="85:87" x14ac:dyDescent="0.25">
      <c r="CG15677" s="768"/>
      <c r="CH15677" s="768"/>
      <c r="CI15677" s="850"/>
    </row>
    <row r="15678" spans="85:87" x14ac:dyDescent="0.25">
      <c r="CG15678" s="768"/>
      <c r="CH15678" s="768"/>
      <c r="CI15678" s="850"/>
    </row>
    <row r="15679" spans="85:87" x14ac:dyDescent="0.25">
      <c r="CG15679" s="768"/>
      <c r="CH15679" s="768"/>
      <c r="CI15679" s="850"/>
    </row>
    <row r="15680" spans="85:87" x14ac:dyDescent="0.25">
      <c r="CG15680" s="768"/>
      <c r="CH15680" s="768"/>
      <c r="CI15680" s="850"/>
    </row>
    <row r="15681" spans="85:87" x14ac:dyDescent="0.25">
      <c r="CG15681" s="768"/>
      <c r="CH15681" s="768"/>
      <c r="CI15681" s="850"/>
    </row>
    <row r="15682" spans="85:87" x14ac:dyDescent="0.25">
      <c r="CG15682" s="768"/>
      <c r="CH15682" s="768"/>
      <c r="CI15682" s="850"/>
    </row>
    <row r="15683" spans="85:87" x14ac:dyDescent="0.25">
      <c r="CG15683" s="768"/>
      <c r="CH15683" s="768"/>
      <c r="CI15683" s="850"/>
    </row>
    <row r="15684" spans="85:87" x14ac:dyDescent="0.25">
      <c r="CG15684" s="768"/>
      <c r="CH15684" s="768"/>
      <c r="CI15684" s="850"/>
    </row>
    <row r="15685" spans="85:87" x14ac:dyDescent="0.25">
      <c r="CG15685" s="768"/>
      <c r="CH15685" s="768"/>
      <c r="CI15685" s="850"/>
    </row>
    <row r="15686" spans="85:87" x14ac:dyDescent="0.25">
      <c r="CG15686" s="768"/>
      <c r="CH15686" s="768"/>
      <c r="CI15686" s="850"/>
    </row>
    <row r="15687" spans="85:87" x14ac:dyDescent="0.25">
      <c r="CG15687" s="768"/>
      <c r="CH15687" s="768"/>
      <c r="CI15687" s="850"/>
    </row>
    <row r="15688" spans="85:87" x14ac:dyDescent="0.25">
      <c r="CG15688" s="768"/>
      <c r="CH15688" s="768"/>
      <c r="CI15688" s="850"/>
    </row>
    <row r="15689" spans="85:87" x14ac:dyDescent="0.25">
      <c r="CG15689" s="768"/>
      <c r="CH15689" s="768"/>
      <c r="CI15689" s="850"/>
    </row>
    <row r="15690" spans="85:87" x14ac:dyDescent="0.25">
      <c r="CG15690" s="768"/>
      <c r="CH15690" s="768"/>
      <c r="CI15690" s="850"/>
    </row>
    <row r="15691" spans="85:87" x14ac:dyDescent="0.25">
      <c r="CG15691" s="768"/>
      <c r="CH15691" s="768"/>
      <c r="CI15691" s="850"/>
    </row>
    <row r="15692" spans="85:87" x14ac:dyDescent="0.25">
      <c r="CG15692" s="768"/>
      <c r="CH15692" s="768"/>
      <c r="CI15692" s="850"/>
    </row>
    <row r="15693" spans="85:87" x14ac:dyDescent="0.25">
      <c r="CG15693" s="768"/>
      <c r="CH15693" s="768"/>
      <c r="CI15693" s="850"/>
    </row>
    <row r="15694" spans="85:87" x14ac:dyDescent="0.25">
      <c r="CG15694" s="768"/>
      <c r="CH15694" s="768"/>
      <c r="CI15694" s="850"/>
    </row>
    <row r="15695" spans="85:87" x14ac:dyDescent="0.25">
      <c r="CG15695" s="768"/>
      <c r="CH15695" s="768"/>
      <c r="CI15695" s="850"/>
    </row>
    <row r="15696" spans="85:87" x14ac:dyDescent="0.25">
      <c r="CG15696" s="768"/>
      <c r="CH15696" s="768"/>
      <c r="CI15696" s="850"/>
    </row>
    <row r="15697" spans="85:87" x14ac:dyDescent="0.25">
      <c r="CG15697" s="768"/>
      <c r="CH15697" s="768"/>
      <c r="CI15697" s="850"/>
    </row>
    <row r="15698" spans="85:87" x14ac:dyDescent="0.25">
      <c r="CG15698" s="768"/>
      <c r="CH15698" s="768"/>
      <c r="CI15698" s="850"/>
    </row>
    <row r="15699" spans="85:87" x14ac:dyDescent="0.25">
      <c r="CG15699" s="768"/>
      <c r="CH15699" s="768"/>
      <c r="CI15699" s="850"/>
    </row>
    <row r="15700" spans="85:87" x14ac:dyDescent="0.25">
      <c r="CG15700" s="768"/>
      <c r="CH15700" s="768"/>
      <c r="CI15700" s="850"/>
    </row>
    <row r="15701" spans="85:87" x14ac:dyDescent="0.25">
      <c r="CG15701" s="768"/>
      <c r="CH15701" s="768"/>
      <c r="CI15701" s="850"/>
    </row>
    <row r="15702" spans="85:87" x14ac:dyDescent="0.25">
      <c r="CG15702" s="768"/>
      <c r="CH15702" s="768"/>
      <c r="CI15702" s="850"/>
    </row>
    <row r="15703" spans="85:87" x14ac:dyDescent="0.25">
      <c r="CG15703" s="768"/>
      <c r="CH15703" s="768"/>
      <c r="CI15703" s="850"/>
    </row>
    <row r="15704" spans="85:87" x14ac:dyDescent="0.25">
      <c r="CG15704" s="768"/>
      <c r="CH15704" s="768"/>
      <c r="CI15704" s="850"/>
    </row>
    <row r="15705" spans="85:87" x14ac:dyDescent="0.25">
      <c r="CG15705" s="768"/>
      <c r="CH15705" s="768"/>
      <c r="CI15705" s="850"/>
    </row>
    <row r="15706" spans="85:87" x14ac:dyDescent="0.25">
      <c r="CG15706" s="768"/>
      <c r="CH15706" s="768"/>
      <c r="CI15706" s="850"/>
    </row>
    <row r="15707" spans="85:87" x14ac:dyDescent="0.25">
      <c r="CG15707" s="768"/>
      <c r="CH15707" s="768"/>
      <c r="CI15707" s="850"/>
    </row>
    <row r="15708" spans="85:87" x14ac:dyDescent="0.25">
      <c r="CG15708" s="768"/>
      <c r="CH15708" s="768"/>
      <c r="CI15708" s="850"/>
    </row>
    <row r="15709" spans="85:87" x14ac:dyDescent="0.25">
      <c r="CG15709" s="768"/>
      <c r="CH15709" s="768"/>
      <c r="CI15709" s="850"/>
    </row>
    <row r="15710" spans="85:87" x14ac:dyDescent="0.25">
      <c r="CG15710" s="768"/>
      <c r="CH15710" s="768"/>
      <c r="CI15710" s="850"/>
    </row>
    <row r="15711" spans="85:87" x14ac:dyDescent="0.25">
      <c r="CG15711" s="768"/>
      <c r="CH15711" s="768"/>
      <c r="CI15711" s="850"/>
    </row>
    <row r="15712" spans="85:87" x14ac:dyDescent="0.25">
      <c r="CG15712" s="768"/>
      <c r="CH15712" s="768"/>
      <c r="CI15712" s="850"/>
    </row>
    <row r="15713" spans="85:87" x14ac:dyDescent="0.25">
      <c r="CG15713" s="768"/>
      <c r="CH15713" s="768"/>
      <c r="CI15713" s="850"/>
    </row>
    <row r="15714" spans="85:87" x14ac:dyDescent="0.25">
      <c r="CG15714" s="768"/>
      <c r="CH15714" s="768"/>
      <c r="CI15714" s="850"/>
    </row>
    <row r="15715" spans="85:87" x14ac:dyDescent="0.25">
      <c r="CG15715" s="768"/>
      <c r="CH15715" s="768"/>
      <c r="CI15715" s="850"/>
    </row>
    <row r="15716" spans="85:87" x14ac:dyDescent="0.25">
      <c r="CG15716" s="768"/>
      <c r="CH15716" s="768"/>
      <c r="CI15716" s="850"/>
    </row>
    <row r="15717" spans="85:87" x14ac:dyDescent="0.25">
      <c r="CG15717" s="768"/>
      <c r="CH15717" s="768"/>
      <c r="CI15717" s="850"/>
    </row>
    <row r="15718" spans="85:87" x14ac:dyDescent="0.25">
      <c r="CG15718" s="768"/>
      <c r="CH15718" s="768"/>
      <c r="CI15718" s="850"/>
    </row>
    <row r="15719" spans="85:87" x14ac:dyDescent="0.25">
      <c r="CG15719" s="768"/>
      <c r="CH15719" s="768"/>
      <c r="CI15719" s="850"/>
    </row>
    <row r="15720" spans="85:87" x14ac:dyDescent="0.25">
      <c r="CG15720" s="768"/>
      <c r="CH15720" s="768"/>
      <c r="CI15720" s="850"/>
    </row>
    <row r="15721" spans="85:87" x14ac:dyDescent="0.25">
      <c r="CG15721" s="768"/>
      <c r="CH15721" s="768"/>
      <c r="CI15721" s="850"/>
    </row>
    <row r="15722" spans="85:87" x14ac:dyDescent="0.25">
      <c r="CG15722" s="768"/>
      <c r="CH15722" s="768"/>
      <c r="CI15722" s="850"/>
    </row>
    <row r="15723" spans="85:87" x14ac:dyDescent="0.25">
      <c r="CG15723" s="768"/>
      <c r="CH15723" s="768"/>
      <c r="CI15723" s="850"/>
    </row>
    <row r="15724" spans="85:87" x14ac:dyDescent="0.25">
      <c r="CG15724" s="768"/>
      <c r="CH15724" s="768"/>
      <c r="CI15724" s="850"/>
    </row>
    <row r="15725" spans="85:87" x14ac:dyDescent="0.25">
      <c r="CG15725" s="768"/>
      <c r="CH15725" s="768"/>
      <c r="CI15725" s="850"/>
    </row>
    <row r="15726" spans="85:87" x14ac:dyDescent="0.25">
      <c r="CG15726" s="768"/>
      <c r="CH15726" s="768"/>
      <c r="CI15726" s="850"/>
    </row>
    <row r="15727" spans="85:87" x14ac:dyDescent="0.25">
      <c r="CG15727" s="768"/>
      <c r="CH15727" s="768"/>
      <c r="CI15727" s="850"/>
    </row>
    <row r="15728" spans="85:87" x14ac:dyDescent="0.25">
      <c r="CG15728" s="768"/>
      <c r="CH15728" s="768"/>
      <c r="CI15728" s="850"/>
    </row>
    <row r="15729" spans="85:87" x14ac:dyDescent="0.25">
      <c r="CG15729" s="768"/>
      <c r="CH15729" s="768"/>
      <c r="CI15729" s="850"/>
    </row>
    <row r="15730" spans="85:87" x14ac:dyDescent="0.25">
      <c r="CG15730" s="768"/>
      <c r="CH15730" s="768"/>
      <c r="CI15730" s="850"/>
    </row>
    <row r="15731" spans="85:87" x14ac:dyDescent="0.25">
      <c r="CG15731" s="768"/>
      <c r="CH15731" s="768"/>
      <c r="CI15731" s="850"/>
    </row>
    <row r="15732" spans="85:87" x14ac:dyDescent="0.25">
      <c r="CG15732" s="768"/>
      <c r="CH15732" s="768"/>
      <c r="CI15732" s="850"/>
    </row>
    <row r="15733" spans="85:87" x14ac:dyDescent="0.25">
      <c r="CG15733" s="768"/>
      <c r="CH15733" s="768"/>
      <c r="CI15733" s="850"/>
    </row>
    <row r="15734" spans="85:87" x14ac:dyDescent="0.25">
      <c r="CG15734" s="768"/>
      <c r="CH15734" s="768"/>
      <c r="CI15734" s="850"/>
    </row>
    <row r="15735" spans="85:87" x14ac:dyDescent="0.25">
      <c r="CG15735" s="768"/>
      <c r="CH15735" s="768"/>
      <c r="CI15735" s="850"/>
    </row>
    <row r="15736" spans="85:87" x14ac:dyDescent="0.25">
      <c r="CG15736" s="768"/>
      <c r="CH15736" s="768"/>
      <c r="CI15736" s="850"/>
    </row>
    <row r="15737" spans="85:87" x14ac:dyDescent="0.25">
      <c r="CG15737" s="768"/>
      <c r="CH15737" s="768"/>
      <c r="CI15737" s="850"/>
    </row>
    <row r="15738" spans="85:87" x14ac:dyDescent="0.25">
      <c r="CG15738" s="768"/>
      <c r="CH15738" s="768"/>
      <c r="CI15738" s="850"/>
    </row>
    <row r="15739" spans="85:87" x14ac:dyDescent="0.25">
      <c r="CG15739" s="768"/>
      <c r="CH15739" s="768"/>
      <c r="CI15739" s="850"/>
    </row>
    <row r="15740" spans="85:87" x14ac:dyDescent="0.25">
      <c r="CG15740" s="768"/>
      <c r="CH15740" s="768"/>
      <c r="CI15740" s="850"/>
    </row>
    <row r="15741" spans="85:87" x14ac:dyDescent="0.25">
      <c r="CG15741" s="768"/>
      <c r="CH15741" s="768"/>
      <c r="CI15741" s="850"/>
    </row>
    <row r="15742" spans="85:87" x14ac:dyDescent="0.25">
      <c r="CG15742" s="768"/>
      <c r="CH15742" s="768"/>
      <c r="CI15742" s="850"/>
    </row>
    <row r="15743" spans="85:87" x14ac:dyDescent="0.25">
      <c r="CG15743" s="768"/>
      <c r="CH15743" s="768"/>
      <c r="CI15743" s="850"/>
    </row>
    <row r="15744" spans="85:87" x14ac:dyDescent="0.25">
      <c r="CG15744" s="768"/>
      <c r="CH15744" s="768"/>
      <c r="CI15744" s="850"/>
    </row>
    <row r="15745" spans="85:87" x14ac:dyDescent="0.25">
      <c r="CG15745" s="768"/>
      <c r="CH15745" s="768"/>
      <c r="CI15745" s="850"/>
    </row>
    <row r="15746" spans="85:87" x14ac:dyDescent="0.25">
      <c r="CG15746" s="768"/>
      <c r="CH15746" s="768"/>
      <c r="CI15746" s="850"/>
    </row>
    <row r="15747" spans="85:87" x14ac:dyDescent="0.25">
      <c r="CG15747" s="768"/>
      <c r="CH15747" s="768"/>
      <c r="CI15747" s="850"/>
    </row>
    <row r="15748" spans="85:87" x14ac:dyDescent="0.25">
      <c r="CG15748" s="768"/>
      <c r="CH15748" s="768"/>
      <c r="CI15748" s="850"/>
    </row>
    <row r="15749" spans="85:87" x14ac:dyDescent="0.25">
      <c r="CG15749" s="768"/>
      <c r="CH15749" s="768"/>
      <c r="CI15749" s="850"/>
    </row>
    <row r="15750" spans="85:87" x14ac:dyDescent="0.25">
      <c r="CG15750" s="768"/>
      <c r="CH15750" s="768"/>
      <c r="CI15750" s="850"/>
    </row>
    <row r="15751" spans="85:87" x14ac:dyDescent="0.25">
      <c r="CG15751" s="768"/>
      <c r="CH15751" s="768"/>
      <c r="CI15751" s="850"/>
    </row>
    <row r="15752" spans="85:87" x14ac:dyDescent="0.25">
      <c r="CG15752" s="768"/>
      <c r="CH15752" s="768"/>
      <c r="CI15752" s="850"/>
    </row>
    <row r="15753" spans="85:87" x14ac:dyDescent="0.25">
      <c r="CG15753" s="768"/>
      <c r="CH15753" s="768"/>
      <c r="CI15753" s="850"/>
    </row>
    <row r="15754" spans="85:87" x14ac:dyDescent="0.25">
      <c r="CG15754" s="768"/>
      <c r="CH15754" s="768"/>
      <c r="CI15754" s="850"/>
    </row>
    <row r="15755" spans="85:87" x14ac:dyDescent="0.25">
      <c r="CG15755" s="768"/>
      <c r="CH15755" s="768"/>
      <c r="CI15755" s="850"/>
    </row>
    <row r="15756" spans="85:87" x14ac:dyDescent="0.25">
      <c r="CG15756" s="768"/>
      <c r="CH15756" s="768"/>
      <c r="CI15756" s="850"/>
    </row>
    <row r="15757" spans="85:87" x14ac:dyDescent="0.25">
      <c r="CG15757" s="768"/>
      <c r="CH15757" s="768"/>
      <c r="CI15757" s="850"/>
    </row>
    <row r="15758" spans="85:87" x14ac:dyDescent="0.25">
      <c r="CG15758" s="768"/>
      <c r="CH15758" s="768"/>
      <c r="CI15758" s="850"/>
    </row>
    <row r="15759" spans="85:87" x14ac:dyDescent="0.25">
      <c r="CG15759" s="768"/>
      <c r="CH15759" s="768"/>
      <c r="CI15759" s="850"/>
    </row>
    <row r="15760" spans="85:87" x14ac:dyDescent="0.25">
      <c r="CG15760" s="768"/>
      <c r="CH15760" s="768"/>
      <c r="CI15760" s="850"/>
    </row>
    <row r="15761" spans="85:87" x14ac:dyDescent="0.25">
      <c r="CG15761" s="768"/>
      <c r="CH15761" s="768"/>
      <c r="CI15761" s="850"/>
    </row>
    <row r="15762" spans="85:87" x14ac:dyDescent="0.25">
      <c r="CG15762" s="768"/>
      <c r="CH15762" s="768"/>
      <c r="CI15762" s="850"/>
    </row>
    <row r="15763" spans="85:87" x14ac:dyDescent="0.25">
      <c r="CG15763" s="768"/>
      <c r="CH15763" s="768"/>
      <c r="CI15763" s="850"/>
    </row>
    <row r="15764" spans="85:87" x14ac:dyDescent="0.25">
      <c r="CG15764" s="768"/>
      <c r="CH15764" s="768"/>
      <c r="CI15764" s="850"/>
    </row>
    <row r="15765" spans="85:87" x14ac:dyDescent="0.25">
      <c r="CG15765" s="768"/>
      <c r="CH15765" s="768"/>
      <c r="CI15765" s="850"/>
    </row>
    <row r="15766" spans="85:87" x14ac:dyDescent="0.25">
      <c r="CG15766" s="768"/>
      <c r="CH15766" s="768"/>
      <c r="CI15766" s="850"/>
    </row>
    <row r="15767" spans="85:87" x14ac:dyDescent="0.25">
      <c r="CG15767" s="768"/>
      <c r="CH15767" s="768"/>
      <c r="CI15767" s="850"/>
    </row>
    <row r="15768" spans="85:87" x14ac:dyDescent="0.25">
      <c r="CG15768" s="768"/>
      <c r="CH15768" s="768"/>
      <c r="CI15768" s="850"/>
    </row>
    <row r="15769" spans="85:87" x14ac:dyDescent="0.25">
      <c r="CG15769" s="768"/>
      <c r="CH15769" s="768"/>
      <c r="CI15769" s="850"/>
    </row>
    <row r="15770" spans="85:87" x14ac:dyDescent="0.25">
      <c r="CG15770" s="768"/>
      <c r="CH15770" s="768"/>
      <c r="CI15770" s="850"/>
    </row>
    <row r="15771" spans="85:87" x14ac:dyDescent="0.25">
      <c r="CG15771" s="768"/>
      <c r="CH15771" s="768"/>
      <c r="CI15771" s="850"/>
    </row>
    <row r="15772" spans="85:87" x14ac:dyDescent="0.25">
      <c r="CG15772" s="768"/>
      <c r="CH15772" s="768"/>
      <c r="CI15772" s="850"/>
    </row>
    <row r="15773" spans="85:87" x14ac:dyDescent="0.25">
      <c r="CG15773" s="768"/>
      <c r="CH15773" s="768"/>
      <c r="CI15773" s="850"/>
    </row>
    <row r="15774" spans="85:87" x14ac:dyDescent="0.25">
      <c r="CG15774" s="768"/>
      <c r="CH15774" s="768"/>
      <c r="CI15774" s="850"/>
    </row>
    <row r="15775" spans="85:87" x14ac:dyDescent="0.25">
      <c r="CG15775" s="768"/>
      <c r="CH15775" s="768"/>
      <c r="CI15775" s="850"/>
    </row>
    <row r="15776" spans="85:87" x14ac:dyDescent="0.25">
      <c r="CG15776" s="768"/>
      <c r="CH15776" s="768"/>
      <c r="CI15776" s="850"/>
    </row>
    <row r="15777" spans="85:87" x14ac:dyDescent="0.25">
      <c r="CG15777" s="768"/>
      <c r="CH15777" s="768"/>
      <c r="CI15777" s="850"/>
    </row>
    <row r="15778" spans="85:87" x14ac:dyDescent="0.25">
      <c r="CG15778" s="768"/>
      <c r="CH15778" s="768"/>
      <c r="CI15778" s="850"/>
    </row>
    <row r="15779" spans="85:87" x14ac:dyDescent="0.25">
      <c r="CG15779" s="768"/>
      <c r="CH15779" s="768"/>
      <c r="CI15779" s="850"/>
    </row>
    <row r="15780" spans="85:87" x14ac:dyDescent="0.25">
      <c r="CG15780" s="768"/>
      <c r="CH15780" s="768"/>
      <c r="CI15780" s="850"/>
    </row>
    <row r="15781" spans="85:87" x14ac:dyDescent="0.25">
      <c r="CG15781" s="768"/>
      <c r="CH15781" s="768"/>
      <c r="CI15781" s="850"/>
    </row>
    <row r="15782" spans="85:87" x14ac:dyDescent="0.25">
      <c r="CG15782" s="768"/>
      <c r="CH15782" s="768"/>
      <c r="CI15782" s="850"/>
    </row>
    <row r="15783" spans="85:87" x14ac:dyDescent="0.25">
      <c r="CG15783" s="768"/>
      <c r="CH15783" s="768"/>
      <c r="CI15783" s="850"/>
    </row>
    <row r="15784" spans="85:87" x14ac:dyDescent="0.25">
      <c r="CG15784" s="768"/>
      <c r="CH15784" s="768"/>
      <c r="CI15784" s="850"/>
    </row>
    <row r="15785" spans="85:87" x14ac:dyDescent="0.25">
      <c r="CG15785" s="768"/>
      <c r="CH15785" s="768"/>
      <c r="CI15785" s="850"/>
    </row>
    <row r="15786" spans="85:87" x14ac:dyDescent="0.25">
      <c r="CG15786" s="768"/>
      <c r="CH15786" s="768"/>
      <c r="CI15786" s="850"/>
    </row>
    <row r="15787" spans="85:87" x14ac:dyDescent="0.25">
      <c r="CG15787" s="768"/>
      <c r="CH15787" s="768"/>
      <c r="CI15787" s="850"/>
    </row>
    <row r="15788" spans="85:87" x14ac:dyDescent="0.25">
      <c r="CG15788" s="768"/>
      <c r="CH15788" s="768"/>
      <c r="CI15788" s="850"/>
    </row>
    <row r="15789" spans="85:87" x14ac:dyDescent="0.25">
      <c r="CG15789" s="768"/>
      <c r="CH15789" s="768"/>
      <c r="CI15789" s="850"/>
    </row>
    <row r="15790" spans="85:87" x14ac:dyDescent="0.25">
      <c r="CG15790" s="768"/>
      <c r="CH15790" s="768"/>
      <c r="CI15790" s="850"/>
    </row>
    <row r="15791" spans="85:87" x14ac:dyDescent="0.25">
      <c r="CG15791" s="768"/>
      <c r="CH15791" s="768"/>
      <c r="CI15791" s="850"/>
    </row>
    <row r="15792" spans="85:87" x14ac:dyDescent="0.25">
      <c r="CG15792" s="768"/>
      <c r="CH15792" s="768"/>
      <c r="CI15792" s="850"/>
    </row>
    <row r="15793" spans="85:87" x14ac:dyDescent="0.25">
      <c r="CG15793" s="768"/>
      <c r="CH15793" s="768"/>
      <c r="CI15793" s="850"/>
    </row>
    <row r="15794" spans="85:87" x14ac:dyDescent="0.25">
      <c r="CG15794" s="768"/>
      <c r="CH15794" s="768"/>
      <c r="CI15794" s="850"/>
    </row>
    <row r="15795" spans="85:87" x14ac:dyDescent="0.25">
      <c r="CG15795" s="768"/>
      <c r="CH15795" s="768"/>
      <c r="CI15795" s="850"/>
    </row>
    <row r="15796" spans="85:87" x14ac:dyDescent="0.25">
      <c r="CG15796" s="768"/>
      <c r="CH15796" s="768"/>
      <c r="CI15796" s="850"/>
    </row>
    <row r="15797" spans="85:87" x14ac:dyDescent="0.25">
      <c r="CG15797" s="768"/>
      <c r="CH15797" s="768"/>
      <c r="CI15797" s="850"/>
    </row>
    <row r="15798" spans="85:87" x14ac:dyDescent="0.25">
      <c r="CG15798" s="768"/>
      <c r="CH15798" s="768"/>
      <c r="CI15798" s="850"/>
    </row>
    <row r="15799" spans="85:87" x14ac:dyDescent="0.25">
      <c r="CG15799" s="768"/>
      <c r="CH15799" s="768"/>
      <c r="CI15799" s="850"/>
    </row>
    <row r="15800" spans="85:87" x14ac:dyDescent="0.25">
      <c r="CG15800" s="768"/>
      <c r="CH15800" s="768"/>
      <c r="CI15800" s="850"/>
    </row>
    <row r="15801" spans="85:87" x14ac:dyDescent="0.25">
      <c r="CG15801" s="768"/>
      <c r="CH15801" s="768"/>
      <c r="CI15801" s="850"/>
    </row>
    <row r="15802" spans="85:87" x14ac:dyDescent="0.25">
      <c r="CG15802" s="768"/>
      <c r="CH15802" s="768"/>
      <c r="CI15802" s="850"/>
    </row>
    <row r="15803" spans="85:87" x14ac:dyDescent="0.25">
      <c r="CG15803" s="768"/>
      <c r="CH15803" s="768"/>
      <c r="CI15803" s="850"/>
    </row>
    <row r="15804" spans="85:87" x14ac:dyDescent="0.25">
      <c r="CG15804" s="768"/>
      <c r="CH15804" s="768"/>
      <c r="CI15804" s="850"/>
    </row>
    <row r="15805" spans="85:87" x14ac:dyDescent="0.25">
      <c r="CG15805" s="768"/>
      <c r="CH15805" s="768"/>
      <c r="CI15805" s="850"/>
    </row>
    <row r="15806" spans="85:87" x14ac:dyDescent="0.25">
      <c r="CG15806" s="768"/>
      <c r="CH15806" s="768"/>
      <c r="CI15806" s="850"/>
    </row>
    <row r="15807" spans="85:87" x14ac:dyDescent="0.25">
      <c r="CG15807" s="768"/>
      <c r="CH15807" s="768"/>
      <c r="CI15807" s="850"/>
    </row>
    <row r="15808" spans="85:87" x14ac:dyDescent="0.25">
      <c r="CG15808" s="768"/>
      <c r="CH15808" s="768"/>
      <c r="CI15808" s="850"/>
    </row>
    <row r="15809" spans="85:87" x14ac:dyDescent="0.25">
      <c r="CG15809" s="768"/>
      <c r="CH15809" s="768"/>
      <c r="CI15809" s="850"/>
    </row>
    <row r="15810" spans="85:87" x14ac:dyDescent="0.25">
      <c r="CG15810" s="768"/>
      <c r="CH15810" s="768"/>
      <c r="CI15810" s="850"/>
    </row>
    <row r="15811" spans="85:87" x14ac:dyDescent="0.25">
      <c r="CG15811" s="768"/>
      <c r="CH15811" s="768"/>
      <c r="CI15811" s="850"/>
    </row>
    <row r="15812" spans="85:87" x14ac:dyDescent="0.25">
      <c r="CG15812" s="768"/>
      <c r="CH15812" s="768"/>
      <c r="CI15812" s="850"/>
    </row>
    <row r="15813" spans="85:87" x14ac:dyDescent="0.25">
      <c r="CG15813" s="768"/>
      <c r="CH15813" s="768"/>
      <c r="CI15813" s="850"/>
    </row>
    <row r="15814" spans="85:87" x14ac:dyDescent="0.25">
      <c r="CG15814" s="768"/>
      <c r="CH15814" s="768"/>
      <c r="CI15814" s="850"/>
    </row>
    <row r="15815" spans="85:87" x14ac:dyDescent="0.25">
      <c r="CG15815" s="768"/>
      <c r="CH15815" s="768"/>
      <c r="CI15815" s="850"/>
    </row>
    <row r="15816" spans="85:87" x14ac:dyDescent="0.25">
      <c r="CG15816" s="768"/>
      <c r="CH15816" s="768"/>
      <c r="CI15816" s="850"/>
    </row>
    <row r="15817" spans="85:87" x14ac:dyDescent="0.25">
      <c r="CG15817" s="768"/>
      <c r="CH15817" s="768"/>
      <c r="CI15817" s="850"/>
    </row>
    <row r="15818" spans="85:87" x14ac:dyDescent="0.25">
      <c r="CG15818" s="768"/>
      <c r="CH15818" s="768"/>
      <c r="CI15818" s="850"/>
    </row>
    <row r="15819" spans="85:87" x14ac:dyDescent="0.25">
      <c r="CG15819" s="768"/>
      <c r="CH15819" s="768"/>
      <c r="CI15819" s="850"/>
    </row>
    <row r="15820" spans="85:87" x14ac:dyDescent="0.25">
      <c r="CG15820" s="768"/>
      <c r="CH15820" s="768"/>
      <c r="CI15820" s="850"/>
    </row>
    <row r="15821" spans="85:87" x14ac:dyDescent="0.25">
      <c r="CG15821" s="768"/>
      <c r="CH15821" s="768"/>
      <c r="CI15821" s="850"/>
    </row>
    <row r="15822" spans="85:87" x14ac:dyDescent="0.25">
      <c r="CG15822" s="768"/>
      <c r="CH15822" s="768"/>
      <c r="CI15822" s="850"/>
    </row>
    <row r="15823" spans="85:87" x14ac:dyDescent="0.25">
      <c r="CG15823" s="768"/>
      <c r="CH15823" s="768"/>
      <c r="CI15823" s="850"/>
    </row>
    <row r="15824" spans="85:87" x14ac:dyDescent="0.25">
      <c r="CG15824" s="768"/>
      <c r="CH15824" s="768"/>
      <c r="CI15824" s="850"/>
    </row>
    <row r="15825" spans="85:87" x14ac:dyDescent="0.25">
      <c r="CG15825" s="768"/>
      <c r="CH15825" s="768"/>
      <c r="CI15825" s="850"/>
    </row>
    <row r="15826" spans="85:87" x14ac:dyDescent="0.25">
      <c r="CG15826" s="768"/>
      <c r="CH15826" s="768"/>
      <c r="CI15826" s="850"/>
    </row>
    <row r="15827" spans="85:87" x14ac:dyDescent="0.25">
      <c r="CG15827" s="768"/>
      <c r="CH15827" s="768"/>
      <c r="CI15827" s="850"/>
    </row>
    <row r="15828" spans="85:87" x14ac:dyDescent="0.25">
      <c r="CG15828" s="768"/>
      <c r="CH15828" s="768"/>
      <c r="CI15828" s="850"/>
    </row>
    <row r="15829" spans="85:87" x14ac:dyDescent="0.25">
      <c r="CG15829" s="768"/>
      <c r="CH15829" s="768"/>
      <c r="CI15829" s="850"/>
    </row>
    <row r="15830" spans="85:87" x14ac:dyDescent="0.25">
      <c r="CG15830" s="768"/>
      <c r="CH15830" s="768"/>
      <c r="CI15830" s="850"/>
    </row>
    <row r="15831" spans="85:87" x14ac:dyDescent="0.25">
      <c r="CG15831" s="768"/>
      <c r="CH15831" s="768"/>
      <c r="CI15831" s="850"/>
    </row>
    <row r="15832" spans="85:87" x14ac:dyDescent="0.25">
      <c r="CG15832" s="768"/>
      <c r="CH15832" s="768"/>
      <c r="CI15832" s="850"/>
    </row>
    <row r="15833" spans="85:87" x14ac:dyDescent="0.25">
      <c r="CG15833" s="768"/>
      <c r="CH15833" s="768"/>
      <c r="CI15833" s="850"/>
    </row>
    <row r="15834" spans="85:87" x14ac:dyDescent="0.25">
      <c r="CG15834" s="768"/>
      <c r="CH15834" s="768"/>
      <c r="CI15834" s="850"/>
    </row>
    <row r="15835" spans="85:87" x14ac:dyDescent="0.25">
      <c r="CG15835" s="768"/>
      <c r="CH15835" s="768"/>
      <c r="CI15835" s="850"/>
    </row>
    <row r="15836" spans="85:87" x14ac:dyDescent="0.25">
      <c r="CG15836" s="768"/>
      <c r="CH15836" s="768"/>
      <c r="CI15836" s="850"/>
    </row>
    <row r="15837" spans="85:87" x14ac:dyDescent="0.25">
      <c r="CG15837" s="768"/>
      <c r="CH15837" s="768"/>
      <c r="CI15837" s="850"/>
    </row>
    <row r="15838" spans="85:87" x14ac:dyDescent="0.25">
      <c r="CG15838" s="768"/>
      <c r="CH15838" s="768"/>
      <c r="CI15838" s="850"/>
    </row>
    <row r="15839" spans="85:87" x14ac:dyDescent="0.25">
      <c r="CG15839" s="768"/>
      <c r="CH15839" s="768"/>
      <c r="CI15839" s="850"/>
    </row>
    <row r="15840" spans="85:87" x14ac:dyDescent="0.25">
      <c r="CG15840" s="768"/>
      <c r="CH15840" s="768"/>
      <c r="CI15840" s="850"/>
    </row>
    <row r="15841" spans="85:87" x14ac:dyDescent="0.25">
      <c r="CG15841" s="768"/>
      <c r="CH15841" s="768"/>
      <c r="CI15841" s="850"/>
    </row>
    <row r="15842" spans="85:87" x14ac:dyDescent="0.25">
      <c r="CG15842" s="768"/>
      <c r="CH15842" s="768"/>
      <c r="CI15842" s="850"/>
    </row>
    <row r="15843" spans="85:87" x14ac:dyDescent="0.25">
      <c r="CG15843" s="768"/>
      <c r="CH15843" s="768"/>
      <c r="CI15843" s="850"/>
    </row>
    <row r="15844" spans="85:87" x14ac:dyDescent="0.25">
      <c r="CG15844" s="768"/>
      <c r="CH15844" s="768"/>
      <c r="CI15844" s="850"/>
    </row>
    <row r="15845" spans="85:87" x14ac:dyDescent="0.25">
      <c r="CG15845" s="768"/>
      <c r="CH15845" s="768"/>
      <c r="CI15845" s="850"/>
    </row>
    <row r="15846" spans="85:87" x14ac:dyDescent="0.25">
      <c r="CG15846" s="768"/>
      <c r="CH15846" s="768"/>
      <c r="CI15846" s="850"/>
    </row>
    <row r="15847" spans="85:87" x14ac:dyDescent="0.25">
      <c r="CG15847" s="768"/>
      <c r="CH15847" s="768"/>
      <c r="CI15847" s="850"/>
    </row>
    <row r="15848" spans="85:87" x14ac:dyDescent="0.25">
      <c r="CG15848" s="768"/>
      <c r="CH15848" s="768"/>
      <c r="CI15848" s="850"/>
    </row>
    <row r="15849" spans="85:87" x14ac:dyDescent="0.25">
      <c r="CG15849" s="768"/>
      <c r="CH15849" s="768"/>
      <c r="CI15849" s="850"/>
    </row>
    <row r="15850" spans="85:87" x14ac:dyDescent="0.25">
      <c r="CG15850" s="768"/>
      <c r="CH15850" s="768"/>
      <c r="CI15850" s="850"/>
    </row>
    <row r="15851" spans="85:87" x14ac:dyDescent="0.25">
      <c r="CG15851" s="768"/>
      <c r="CH15851" s="768"/>
      <c r="CI15851" s="850"/>
    </row>
    <row r="15852" spans="85:87" x14ac:dyDescent="0.25">
      <c r="CG15852" s="768"/>
      <c r="CH15852" s="768"/>
      <c r="CI15852" s="850"/>
    </row>
    <row r="15853" spans="85:87" x14ac:dyDescent="0.25">
      <c r="CG15853" s="768"/>
      <c r="CH15853" s="768"/>
      <c r="CI15853" s="850"/>
    </row>
    <row r="15854" spans="85:87" x14ac:dyDescent="0.25">
      <c r="CG15854" s="768"/>
      <c r="CH15854" s="768"/>
      <c r="CI15854" s="850"/>
    </row>
    <row r="15855" spans="85:87" x14ac:dyDescent="0.25">
      <c r="CG15855" s="768"/>
      <c r="CH15855" s="768"/>
      <c r="CI15855" s="850"/>
    </row>
    <row r="15856" spans="85:87" x14ac:dyDescent="0.25">
      <c r="CG15856" s="768"/>
      <c r="CH15856" s="768"/>
      <c r="CI15856" s="850"/>
    </row>
    <row r="15857" spans="85:87" x14ac:dyDescent="0.25">
      <c r="CG15857" s="768"/>
      <c r="CH15857" s="768"/>
      <c r="CI15857" s="850"/>
    </row>
    <row r="15858" spans="85:87" x14ac:dyDescent="0.25">
      <c r="CG15858" s="768"/>
      <c r="CH15858" s="768"/>
      <c r="CI15858" s="850"/>
    </row>
    <row r="15859" spans="85:87" x14ac:dyDescent="0.25">
      <c r="CG15859" s="768"/>
      <c r="CH15859" s="768"/>
      <c r="CI15859" s="850"/>
    </row>
    <row r="15860" spans="85:87" x14ac:dyDescent="0.25">
      <c r="CG15860" s="768"/>
      <c r="CH15860" s="768"/>
      <c r="CI15860" s="850"/>
    </row>
    <row r="15861" spans="85:87" x14ac:dyDescent="0.25">
      <c r="CG15861" s="768"/>
      <c r="CH15861" s="768"/>
      <c r="CI15861" s="850"/>
    </row>
    <row r="15862" spans="85:87" x14ac:dyDescent="0.25">
      <c r="CG15862" s="768"/>
      <c r="CH15862" s="768"/>
      <c r="CI15862" s="850"/>
    </row>
    <row r="15863" spans="85:87" x14ac:dyDescent="0.25">
      <c r="CG15863" s="768"/>
      <c r="CH15863" s="768"/>
      <c r="CI15863" s="850"/>
    </row>
    <row r="15864" spans="85:87" x14ac:dyDescent="0.25">
      <c r="CG15864" s="768"/>
      <c r="CH15864" s="768"/>
      <c r="CI15864" s="850"/>
    </row>
    <row r="15865" spans="85:87" x14ac:dyDescent="0.25">
      <c r="CG15865" s="768"/>
      <c r="CH15865" s="768"/>
      <c r="CI15865" s="850"/>
    </row>
    <row r="15866" spans="85:87" x14ac:dyDescent="0.25">
      <c r="CG15866" s="768"/>
      <c r="CH15866" s="768"/>
      <c r="CI15866" s="850"/>
    </row>
    <row r="15867" spans="85:87" x14ac:dyDescent="0.25">
      <c r="CG15867" s="768"/>
      <c r="CH15867" s="768"/>
      <c r="CI15867" s="850"/>
    </row>
    <row r="15868" spans="85:87" x14ac:dyDescent="0.25">
      <c r="CG15868" s="768"/>
      <c r="CH15868" s="768"/>
      <c r="CI15868" s="850"/>
    </row>
    <row r="15869" spans="85:87" x14ac:dyDescent="0.25">
      <c r="CG15869" s="768"/>
      <c r="CH15869" s="768"/>
      <c r="CI15869" s="850"/>
    </row>
    <row r="15870" spans="85:87" x14ac:dyDescent="0.25">
      <c r="CG15870" s="768"/>
      <c r="CH15870" s="768"/>
      <c r="CI15870" s="850"/>
    </row>
    <row r="15871" spans="85:87" x14ac:dyDescent="0.25">
      <c r="CG15871" s="768"/>
      <c r="CH15871" s="768"/>
      <c r="CI15871" s="850"/>
    </row>
    <row r="15872" spans="85:87" x14ac:dyDescent="0.25">
      <c r="CG15872" s="768"/>
      <c r="CH15872" s="768"/>
      <c r="CI15872" s="850"/>
    </row>
    <row r="15873" spans="85:87" x14ac:dyDescent="0.25">
      <c r="CG15873" s="768"/>
      <c r="CH15873" s="768"/>
      <c r="CI15873" s="850"/>
    </row>
    <row r="15874" spans="85:87" x14ac:dyDescent="0.25">
      <c r="CG15874" s="768"/>
      <c r="CH15874" s="768"/>
      <c r="CI15874" s="850"/>
    </row>
    <row r="15875" spans="85:87" x14ac:dyDescent="0.25">
      <c r="CG15875" s="768"/>
      <c r="CH15875" s="768"/>
      <c r="CI15875" s="850"/>
    </row>
    <row r="15876" spans="85:87" x14ac:dyDescent="0.25">
      <c r="CG15876" s="768"/>
      <c r="CH15876" s="768"/>
      <c r="CI15876" s="850"/>
    </row>
    <row r="15877" spans="85:87" x14ac:dyDescent="0.25">
      <c r="CG15877" s="768"/>
      <c r="CH15877" s="768"/>
      <c r="CI15877" s="850"/>
    </row>
    <row r="15878" spans="85:87" x14ac:dyDescent="0.25">
      <c r="CG15878" s="768"/>
      <c r="CH15878" s="768"/>
      <c r="CI15878" s="850"/>
    </row>
    <row r="15879" spans="85:87" x14ac:dyDescent="0.25">
      <c r="CG15879" s="768"/>
      <c r="CH15879" s="768"/>
      <c r="CI15879" s="850"/>
    </row>
    <row r="15880" spans="85:87" x14ac:dyDescent="0.25">
      <c r="CG15880" s="768"/>
      <c r="CH15880" s="768"/>
      <c r="CI15880" s="850"/>
    </row>
    <row r="15881" spans="85:87" x14ac:dyDescent="0.25">
      <c r="CG15881" s="768"/>
      <c r="CH15881" s="768"/>
      <c r="CI15881" s="850"/>
    </row>
    <row r="15882" spans="85:87" x14ac:dyDescent="0.25">
      <c r="CG15882" s="768"/>
      <c r="CH15882" s="768"/>
      <c r="CI15882" s="850"/>
    </row>
    <row r="15883" spans="85:87" x14ac:dyDescent="0.25">
      <c r="CG15883" s="768"/>
      <c r="CH15883" s="768"/>
      <c r="CI15883" s="850"/>
    </row>
    <row r="15884" spans="85:87" x14ac:dyDescent="0.25">
      <c r="CG15884" s="768"/>
      <c r="CH15884" s="768"/>
      <c r="CI15884" s="850"/>
    </row>
    <row r="15885" spans="85:87" x14ac:dyDescent="0.25">
      <c r="CG15885" s="768"/>
      <c r="CH15885" s="768"/>
      <c r="CI15885" s="850"/>
    </row>
    <row r="15886" spans="85:87" x14ac:dyDescent="0.25">
      <c r="CG15886" s="768"/>
      <c r="CH15886" s="768"/>
      <c r="CI15886" s="850"/>
    </row>
    <row r="15887" spans="85:87" x14ac:dyDescent="0.25">
      <c r="CG15887" s="768"/>
      <c r="CH15887" s="768"/>
      <c r="CI15887" s="850"/>
    </row>
    <row r="15888" spans="85:87" x14ac:dyDescent="0.25">
      <c r="CG15888" s="768"/>
      <c r="CH15888" s="768"/>
      <c r="CI15888" s="850"/>
    </row>
    <row r="15889" spans="85:87" x14ac:dyDescent="0.25">
      <c r="CG15889" s="768"/>
      <c r="CH15889" s="768"/>
      <c r="CI15889" s="850"/>
    </row>
    <row r="15890" spans="85:87" x14ac:dyDescent="0.25">
      <c r="CG15890" s="768"/>
      <c r="CH15890" s="768"/>
      <c r="CI15890" s="850"/>
    </row>
    <row r="15891" spans="85:87" x14ac:dyDescent="0.25">
      <c r="CG15891" s="768"/>
      <c r="CH15891" s="768"/>
      <c r="CI15891" s="850"/>
    </row>
    <row r="15892" spans="85:87" x14ac:dyDescent="0.25">
      <c r="CG15892" s="768"/>
      <c r="CH15892" s="768"/>
      <c r="CI15892" s="850"/>
    </row>
    <row r="15893" spans="85:87" x14ac:dyDescent="0.25">
      <c r="CG15893" s="768"/>
      <c r="CH15893" s="768"/>
      <c r="CI15893" s="850"/>
    </row>
    <row r="15894" spans="85:87" x14ac:dyDescent="0.25">
      <c r="CG15894" s="768"/>
      <c r="CH15894" s="768"/>
      <c r="CI15894" s="850"/>
    </row>
    <row r="15895" spans="85:87" x14ac:dyDescent="0.25">
      <c r="CG15895" s="768"/>
      <c r="CH15895" s="768"/>
      <c r="CI15895" s="850"/>
    </row>
    <row r="15896" spans="85:87" x14ac:dyDescent="0.25">
      <c r="CG15896" s="768"/>
      <c r="CH15896" s="768"/>
      <c r="CI15896" s="850"/>
    </row>
    <row r="15897" spans="85:87" x14ac:dyDescent="0.25">
      <c r="CG15897" s="768"/>
      <c r="CH15897" s="768"/>
      <c r="CI15897" s="850"/>
    </row>
    <row r="15898" spans="85:87" x14ac:dyDescent="0.25">
      <c r="CG15898" s="768"/>
      <c r="CH15898" s="768"/>
      <c r="CI15898" s="850"/>
    </row>
    <row r="15899" spans="85:87" x14ac:dyDescent="0.25">
      <c r="CG15899" s="768"/>
      <c r="CH15899" s="768"/>
      <c r="CI15899" s="850"/>
    </row>
    <row r="15900" spans="85:87" x14ac:dyDescent="0.25">
      <c r="CG15900" s="768"/>
      <c r="CH15900" s="768"/>
      <c r="CI15900" s="850"/>
    </row>
    <row r="15901" spans="85:87" x14ac:dyDescent="0.25">
      <c r="CG15901" s="768"/>
      <c r="CH15901" s="768"/>
      <c r="CI15901" s="850"/>
    </row>
    <row r="15902" spans="85:87" x14ac:dyDescent="0.25">
      <c r="CG15902" s="768"/>
      <c r="CH15902" s="768"/>
      <c r="CI15902" s="850"/>
    </row>
    <row r="15903" spans="85:87" x14ac:dyDescent="0.25">
      <c r="CG15903" s="768"/>
      <c r="CH15903" s="768"/>
      <c r="CI15903" s="850"/>
    </row>
    <row r="15904" spans="85:87" x14ac:dyDescent="0.25">
      <c r="CG15904" s="768"/>
      <c r="CH15904" s="768"/>
      <c r="CI15904" s="850"/>
    </row>
    <row r="15905" spans="85:87" x14ac:dyDescent="0.25">
      <c r="CG15905" s="768"/>
      <c r="CH15905" s="768"/>
      <c r="CI15905" s="850"/>
    </row>
    <row r="15906" spans="85:87" x14ac:dyDescent="0.25">
      <c r="CG15906" s="768"/>
      <c r="CH15906" s="768"/>
      <c r="CI15906" s="850"/>
    </row>
    <row r="15907" spans="85:87" x14ac:dyDescent="0.25">
      <c r="CG15907" s="768"/>
      <c r="CH15907" s="768"/>
      <c r="CI15907" s="850"/>
    </row>
    <row r="15908" spans="85:87" x14ac:dyDescent="0.25">
      <c r="CG15908" s="768"/>
      <c r="CH15908" s="768"/>
      <c r="CI15908" s="850"/>
    </row>
    <row r="15909" spans="85:87" x14ac:dyDescent="0.25">
      <c r="CG15909" s="768"/>
      <c r="CH15909" s="768"/>
      <c r="CI15909" s="850"/>
    </row>
    <row r="15910" spans="85:87" x14ac:dyDescent="0.25">
      <c r="CG15910" s="768"/>
      <c r="CH15910" s="768"/>
      <c r="CI15910" s="850"/>
    </row>
    <row r="15911" spans="85:87" x14ac:dyDescent="0.25">
      <c r="CG15911" s="768"/>
      <c r="CH15911" s="768"/>
      <c r="CI15911" s="850"/>
    </row>
    <row r="15912" spans="85:87" x14ac:dyDescent="0.25">
      <c r="CG15912" s="768"/>
      <c r="CH15912" s="768"/>
      <c r="CI15912" s="850"/>
    </row>
    <row r="15913" spans="85:87" x14ac:dyDescent="0.25">
      <c r="CG15913" s="768"/>
      <c r="CH15913" s="768"/>
      <c r="CI15913" s="850"/>
    </row>
    <row r="15914" spans="85:87" x14ac:dyDescent="0.25">
      <c r="CG15914" s="768"/>
      <c r="CH15914" s="768"/>
      <c r="CI15914" s="850"/>
    </row>
    <row r="15915" spans="85:87" x14ac:dyDescent="0.25">
      <c r="CG15915" s="768"/>
      <c r="CH15915" s="768"/>
      <c r="CI15915" s="850"/>
    </row>
    <row r="15916" spans="85:87" x14ac:dyDescent="0.25">
      <c r="CG15916" s="768"/>
      <c r="CH15916" s="768"/>
      <c r="CI15916" s="850"/>
    </row>
    <row r="15917" spans="85:87" x14ac:dyDescent="0.25">
      <c r="CG15917" s="768"/>
      <c r="CH15917" s="768"/>
      <c r="CI15917" s="850"/>
    </row>
    <row r="15918" spans="85:87" x14ac:dyDescent="0.25">
      <c r="CG15918" s="768"/>
      <c r="CH15918" s="768"/>
      <c r="CI15918" s="850"/>
    </row>
    <row r="15919" spans="85:87" x14ac:dyDescent="0.25">
      <c r="CG15919" s="768"/>
      <c r="CH15919" s="768"/>
      <c r="CI15919" s="850"/>
    </row>
    <row r="15920" spans="85:87" x14ac:dyDescent="0.25">
      <c r="CG15920" s="768"/>
      <c r="CH15920" s="768"/>
      <c r="CI15920" s="850"/>
    </row>
    <row r="15921" spans="85:87" x14ac:dyDescent="0.25">
      <c r="CG15921" s="768"/>
      <c r="CH15921" s="768"/>
      <c r="CI15921" s="850"/>
    </row>
    <row r="15922" spans="85:87" x14ac:dyDescent="0.25">
      <c r="CG15922" s="768"/>
      <c r="CH15922" s="768"/>
      <c r="CI15922" s="850"/>
    </row>
    <row r="15923" spans="85:87" x14ac:dyDescent="0.25">
      <c r="CG15923" s="768"/>
      <c r="CH15923" s="768"/>
      <c r="CI15923" s="850"/>
    </row>
    <row r="15924" spans="85:87" x14ac:dyDescent="0.25">
      <c r="CG15924" s="768"/>
      <c r="CH15924" s="768"/>
      <c r="CI15924" s="850"/>
    </row>
    <row r="15925" spans="85:87" x14ac:dyDescent="0.25">
      <c r="CG15925" s="768"/>
      <c r="CH15925" s="768"/>
      <c r="CI15925" s="850"/>
    </row>
    <row r="15926" spans="85:87" x14ac:dyDescent="0.25">
      <c r="CG15926" s="768"/>
      <c r="CH15926" s="768"/>
      <c r="CI15926" s="850"/>
    </row>
    <row r="15927" spans="85:87" x14ac:dyDescent="0.25">
      <c r="CG15927" s="768"/>
      <c r="CH15927" s="768"/>
      <c r="CI15927" s="850"/>
    </row>
    <row r="15928" spans="85:87" x14ac:dyDescent="0.25">
      <c r="CG15928" s="768"/>
      <c r="CH15928" s="768"/>
      <c r="CI15928" s="850"/>
    </row>
    <row r="15929" spans="85:87" x14ac:dyDescent="0.25">
      <c r="CG15929" s="768"/>
      <c r="CH15929" s="768"/>
      <c r="CI15929" s="850"/>
    </row>
    <row r="15930" spans="85:87" x14ac:dyDescent="0.25">
      <c r="CG15930" s="768"/>
      <c r="CH15930" s="768"/>
      <c r="CI15930" s="850"/>
    </row>
    <row r="15931" spans="85:87" x14ac:dyDescent="0.25">
      <c r="CG15931" s="768"/>
      <c r="CH15931" s="768"/>
      <c r="CI15931" s="850"/>
    </row>
    <row r="15932" spans="85:87" x14ac:dyDescent="0.25">
      <c r="CG15932" s="768"/>
      <c r="CH15932" s="768"/>
      <c r="CI15932" s="850"/>
    </row>
    <row r="15933" spans="85:87" x14ac:dyDescent="0.25">
      <c r="CG15933" s="768"/>
      <c r="CH15933" s="768"/>
      <c r="CI15933" s="850"/>
    </row>
    <row r="15934" spans="85:87" x14ac:dyDescent="0.25">
      <c r="CG15934" s="768"/>
      <c r="CH15934" s="768"/>
      <c r="CI15934" s="850"/>
    </row>
    <row r="15935" spans="85:87" x14ac:dyDescent="0.25">
      <c r="CG15935" s="768"/>
      <c r="CH15935" s="768"/>
      <c r="CI15935" s="850"/>
    </row>
    <row r="15936" spans="85:87" x14ac:dyDescent="0.25">
      <c r="CG15936" s="768"/>
      <c r="CH15936" s="768"/>
      <c r="CI15936" s="850"/>
    </row>
    <row r="15937" spans="85:87" x14ac:dyDescent="0.25">
      <c r="CG15937" s="768"/>
      <c r="CH15937" s="768"/>
      <c r="CI15937" s="850"/>
    </row>
    <row r="15938" spans="85:87" x14ac:dyDescent="0.25">
      <c r="CG15938" s="768"/>
      <c r="CH15938" s="768"/>
      <c r="CI15938" s="850"/>
    </row>
    <row r="15939" spans="85:87" x14ac:dyDescent="0.25">
      <c r="CG15939" s="768"/>
      <c r="CH15939" s="768"/>
      <c r="CI15939" s="850"/>
    </row>
    <row r="15940" spans="85:87" x14ac:dyDescent="0.25">
      <c r="CG15940" s="768"/>
      <c r="CH15940" s="768"/>
      <c r="CI15940" s="850"/>
    </row>
    <row r="15941" spans="85:87" x14ac:dyDescent="0.25">
      <c r="CG15941" s="768"/>
      <c r="CH15941" s="768"/>
      <c r="CI15941" s="850"/>
    </row>
    <row r="15942" spans="85:87" x14ac:dyDescent="0.25">
      <c r="CG15942" s="768"/>
      <c r="CH15942" s="768"/>
      <c r="CI15942" s="850"/>
    </row>
    <row r="15943" spans="85:87" x14ac:dyDescent="0.25">
      <c r="CG15943" s="768"/>
      <c r="CH15943" s="768"/>
      <c r="CI15943" s="850"/>
    </row>
    <row r="15944" spans="85:87" x14ac:dyDescent="0.25">
      <c r="CG15944" s="768"/>
      <c r="CH15944" s="768"/>
      <c r="CI15944" s="850"/>
    </row>
    <row r="15945" spans="85:87" x14ac:dyDescent="0.25">
      <c r="CG15945" s="768"/>
      <c r="CH15945" s="768"/>
      <c r="CI15945" s="850"/>
    </row>
    <row r="15946" spans="85:87" x14ac:dyDescent="0.25">
      <c r="CG15946" s="768"/>
      <c r="CH15946" s="768"/>
      <c r="CI15946" s="850"/>
    </row>
    <row r="15947" spans="85:87" x14ac:dyDescent="0.25">
      <c r="CG15947" s="768"/>
      <c r="CH15947" s="768"/>
      <c r="CI15947" s="850"/>
    </row>
    <row r="15948" spans="85:87" x14ac:dyDescent="0.25">
      <c r="CG15948" s="768"/>
      <c r="CH15948" s="768"/>
      <c r="CI15948" s="850"/>
    </row>
    <row r="15949" spans="85:87" x14ac:dyDescent="0.25">
      <c r="CG15949" s="768"/>
      <c r="CH15949" s="768"/>
      <c r="CI15949" s="850"/>
    </row>
    <row r="15950" spans="85:87" x14ac:dyDescent="0.25">
      <c r="CG15950" s="768"/>
      <c r="CH15950" s="768"/>
      <c r="CI15950" s="850"/>
    </row>
    <row r="15951" spans="85:87" x14ac:dyDescent="0.25">
      <c r="CG15951" s="768"/>
      <c r="CH15951" s="768"/>
      <c r="CI15951" s="850"/>
    </row>
    <row r="15952" spans="85:87" x14ac:dyDescent="0.25">
      <c r="CG15952" s="768"/>
      <c r="CH15952" s="768"/>
      <c r="CI15952" s="850"/>
    </row>
    <row r="15953" spans="85:87" x14ac:dyDescent="0.25">
      <c r="CG15953" s="768"/>
      <c r="CH15953" s="768"/>
      <c r="CI15953" s="850"/>
    </row>
    <row r="15954" spans="85:87" x14ac:dyDescent="0.25">
      <c r="CG15954" s="768"/>
      <c r="CH15954" s="768"/>
      <c r="CI15954" s="850"/>
    </row>
    <row r="15955" spans="85:87" x14ac:dyDescent="0.25">
      <c r="CG15955" s="768"/>
      <c r="CH15955" s="768"/>
      <c r="CI15955" s="850"/>
    </row>
    <row r="15956" spans="85:87" x14ac:dyDescent="0.25">
      <c r="CG15956" s="768"/>
      <c r="CH15956" s="768"/>
      <c r="CI15956" s="850"/>
    </row>
    <row r="15957" spans="85:87" x14ac:dyDescent="0.25">
      <c r="CG15957" s="768"/>
      <c r="CH15957" s="768"/>
      <c r="CI15957" s="850"/>
    </row>
    <row r="15958" spans="85:87" x14ac:dyDescent="0.25">
      <c r="CG15958" s="768"/>
      <c r="CH15958" s="768"/>
      <c r="CI15958" s="850"/>
    </row>
    <row r="15959" spans="85:87" x14ac:dyDescent="0.25">
      <c r="CG15959" s="768"/>
      <c r="CH15959" s="768"/>
      <c r="CI15959" s="850"/>
    </row>
    <row r="15960" spans="85:87" x14ac:dyDescent="0.25">
      <c r="CG15960" s="768"/>
      <c r="CH15960" s="768"/>
      <c r="CI15960" s="850"/>
    </row>
    <row r="15961" spans="85:87" x14ac:dyDescent="0.25">
      <c r="CG15961" s="768"/>
      <c r="CH15961" s="768"/>
      <c r="CI15961" s="850"/>
    </row>
    <row r="15962" spans="85:87" x14ac:dyDescent="0.25">
      <c r="CG15962" s="768"/>
      <c r="CH15962" s="768"/>
      <c r="CI15962" s="850"/>
    </row>
    <row r="15963" spans="85:87" x14ac:dyDescent="0.25">
      <c r="CG15963" s="768"/>
      <c r="CH15963" s="768"/>
      <c r="CI15963" s="850"/>
    </row>
    <row r="15964" spans="85:87" x14ac:dyDescent="0.25">
      <c r="CG15964" s="768"/>
      <c r="CH15964" s="768"/>
      <c r="CI15964" s="850"/>
    </row>
    <row r="15965" spans="85:87" x14ac:dyDescent="0.25">
      <c r="CG15965" s="768"/>
      <c r="CH15965" s="768"/>
      <c r="CI15965" s="850"/>
    </row>
    <row r="15966" spans="85:87" x14ac:dyDescent="0.25">
      <c r="CG15966" s="768"/>
      <c r="CH15966" s="768"/>
      <c r="CI15966" s="850"/>
    </row>
    <row r="15967" spans="85:87" x14ac:dyDescent="0.25">
      <c r="CG15967" s="768"/>
      <c r="CH15967" s="768"/>
      <c r="CI15967" s="850"/>
    </row>
    <row r="15968" spans="85:87" x14ac:dyDescent="0.25">
      <c r="CG15968" s="768"/>
      <c r="CH15968" s="768"/>
      <c r="CI15968" s="850"/>
    </row>
    <row r="15969" spans="85:87" x14ac:dyDescent="0.25">
      <c r="CG15969" s="768"/>
      <c r="CH15969" s="768"/>
      <c r="CI15969" s="850"/>
    </row>
    <row r="15970" spans="85:87" x14ac:dyDescent="0.25">
      <c r="CG15970" s="768"/>
      <c r="CH15970" s="768"/>
      <c r="CI15970" s="850"/>
    </row>
    <row r="15971" spans="85:87" x14ac:dyDescent="0.25">
      <c r="CG15971" s="768"/>
      <c r="CH15971" s="768"/>
      <c r="CI15971" s="850"/>
    </row>
    <row r="15972" spans="85:87" x14ac:dyDescent="0.25">
      <c r="CG15972" s="768"/>
      <c r="CH15972" s="768"/>
      <c r="CI15972" s="850"/>
    </row>
    <row r="15973" spans="85:87" x14ac:dyDescent="0.25">
      <c r="CG15973" s="768"/>
      <c r="CH15973" s="768"/>
      <c r="CI15973" s="850"/>
    </row>
    <row r="15974" spans="85:87" x14ac:dyDescent="0.25">
      <c r="CG15974" s="768"/>
      <c r="CH15974" s="768"/>
      <c r="CI15974" s="850"/>
    </row>
    <row r="15975" spans="85:87" x14ac:dyDescent="0.25">
      <c r="CG15975" s="768"/>
      <c r="CH15975" s="768"/>
      <c r="CI15975" s="850"/>
    </row>
    <row r="15976" spans="85:87" x14ac:dyDescent="0.25">
      <c r="CG15976" s="768"/>
      <c r="CH15976" s="768"/>
      <c r="CI15976" s="850"/>
    </row>
    <row r="15977" spans="85:87" x14ac:dyDescent="0.25">
      <c r="CG15977" s="768"/>
      <c r="CH15977" s="768"/>
      <c r="CI15977" s="850"/>
    </row>
    <row r="15978" spans="85:87" x14ac:dyDescent="0.25">
      <c r="CG15978" s="768"/>
      <c r="CH15978" s="768"/>
      <c r="CI15978" s="850"/>
    </row>
    <row r="15979" spans="85:87" x14ac:dyDescent="0.25">
      <c r="CG15979" s="768"/>
      <c r="CH15979" s="768"/>
      <c r="CI15979" s="850"/>
    </row>
    <row r="15980" spans="85:87" x14ac:dyDescent="0.25">
      <c r="CG15980" s="768"/>
      <c r="CH15980" s="768"/>
      <c r="CI15980" s="850"/>
    </row>
    <row r="15981" spans="85:87" x14ac:dyDescent="0.25">
      <c r="CG15981" s="768"/>
      <c r="CH15981" s="768"/>
      <c r="CI15981" s="850"/>
    </row>
    <row r="15982" spans="85:87" x14ac:dyDescent="0.25">
      <c r="CG15982" s="768"/>
      <c r="CH15982" s="768"/>
      <c r="CI15982" s="850"/>
    </row>
    <row r="15983" spans="85:87" x14ac:dyDescent="0.25">
      <c r="CG15983" s="768"/>
      <c r="CH15983" s="768"/>
      <c r="CI15983" s="850"/>
    </row>
    <row r="15984" spans="85:87" x14ac:dyDescent="0.25">
      <c r="CG15984" s="768"/>
      <c r="CH15984" s="768"/>
      <c r="CI15984" s="850"/>
    </row>
    <row r="15985" spans="85:87" x14ac:dyDescent="0.25">
      <c r="CG15985" s="768"/>
      <c r="CH15985" s="768"/>
      <c r="CI15985" s="850"/>
    </row>
    <row r="15986" spans="85:87" x14ac:dyDescent="0.25">
      <c r="CG15986" s="768"/>
      <c r="CH15986" s="768"/>
      <c r="CI15986" s="850"/>
    </row>
    <row r="15987" spans="85:87" x14ac:dyDescent="0.25">
      <c r="CG15987" s="768"/>
      <c r="CH15987" s="768"/>
      <c r="CI15987" s="850"/>
    </row>
    <row r="15988" spans="85:87" x14ac:dyDescent="0.25">
      <c r="CG15988" s="768"/>
      <c r="CH15988" s="768"/>
      <c r="CI15988" s="850"/>
    </row>
    <row r="15989" spans="85:87" x14ac:dyDescent="0.25">
      <c r="CG15989" s="768"/>
      <c r="CH15989" s="768"/>
      <c r="CI15989" s="850"/>
    </row>
    <row r="15990" spans="85:87" x14ac:dyDescent="0.25">
      <c r="CG15990" s="768"/>
      <c r="CH15990" s="768"/>
      <c r="CI15990" s="850"/>
    </row>
    <row r="15991" spans="85:87" x14ac:dyDescent="0.25">
      <c r="CG15991" s="768"/>
      <c r="CH15991" s="768"/>
      <c r="CI15991" s="850"/>
    </row>
    <row r="15992" spans="85:87" x14ac:dyDescent="0.25">
      <c r="CG15992" s="768"/>
      <c r="CH15992" s="768"/>
      <c r="CI15992" s="850"/>
    </row>
    <row r="15993" spans="85:87" x14ac:dyDescent="0.25">
      <c r="CG15993" s="768"/>
      <c r="CH15993" s="768"/>
      <c r="CI15993" s="850"/>
    </row>
    <row r="15994" spans="85:87" x14ac:dyDescent="0.25">
      <c r="CG15994" s="768"/>
      <c r="CH15994" s="768"/>
      <c r="CI15994" s="850"/>
    </row>
    <row r="15995" spans="85:87" x14ac:dyDescent="0.25">
      <c r="CG15995" s="768"/>
      <c r="CH15995" s="768"/>
      <c r="CI15995" s="850"/>
    </row>
    <row r="15996" spans="85:87" x14ac:dyDescent="0.25">
      <c r="CG15996" s="768"/>
      <c r="CH15996" s="768"/>
      <c r="CI15996" s="850"/>
    </row>
    <row r="15997" spans="85:87" x14ac:dyDescent="0.25">
      <c r="CG15997" s="768"/>
      <c r="CH15997" s="768"/>
      <c r="CI15997" s="850"/>
    </row>
    <row r="15998" spans="85:87" x14ac:dyDescent="0.25">
      <c r="CG15998" s="768"/>
      <c r="CH15998" s="768"/>
      <c r="CI15998" s="850"/>
    </row>
    <row r="15999" spans="85:87" x14ac:dyDescent="0.25">
      <c r="CG15999" s="768"/>
      <c r="CH15999" s="768"/>
      <c r="CI15999" s="850"/>
    </row>
    <row r="16000" spans="85:87" x14ac:dyDescent="0.25">
      <c r="CG16000" s="768"/>
      <c r="CH16000" s="768"/>
      <c r="CI16000" s="850"/>
    </row>
    <row r="16001" spans="85:87" x14ac:dyDescent="0.25">
      <c r="CG16001" s="768"/>
      <c r="CH16001" s="768"/>
      <c r="CI16001" s="850"/>
    </row>
    <row r="16002" spans="85:87" x14ac:dyDescent="0.25">
      <c r="CG16002" s="768"/>
      <c r="CH16002" s="768"/>
      <c r="CI16002" s="850"/>
    </row>
    <row r="16003" spans="85:87" x14ac:dyDescent="0.25">
      <c r="CG16003" s="768"/>
      <c r="CH16003" s="768"/>
      <c r="CI16003" s="850"/>
    </row>
    <row r="16004" spans="85:87" x14ac:dyDescent="0.25">
      <c r="CG16004" s="768"/>
      <c r="CH16004" s="768"/>
      <c r="CI16004" s="850"/>
    </row>
    <row r="16005" spans="85:87" x14ac:dyDescent="0.25">
      <c r="CG16005" s="768"/>
      <c r="CH16005" s="768"/>
      <c r="CI16005" s="850"/>
    </row>
    <row r="16006" spans="85:87" x14ac:dyDescent="0.25">
      <c r="CG16006" s="768"/>
      <c r="CH16006" s="768"/>
      <c r="CI16006" s="850"/>
    </row>
    <row r="16007" spans="85:87" x14ac:dyDescent="0.25">
      <c r="CG16007" s="768"/>
      <c r="CH16007" s="768"/>
      <c r="CI16007" s="850"/>
    </row>
    <row r="16008" spans="85:87" x14ac:dyDescent="0.25">
      <c r="CG16008" s="768"/>
      <c r="CH16008" s="768"/>
      <c r="CI16008" s="850"/>
    </row>
    <row r="16009" spans="85:87" x14ac:dyDescent="0.25">
      <c r="CG16009" s="768"/>
      <c r="CH16009" s="768"/>
      <c r="CI16009" s="850"/>
    </row>
    <row r="16010" spans="85:87" x14ac:dyDescent="0.25">
      <c r="CG16010" s="768"/>
      <c r="CH16010" s="768"/>
      <c r="CI16010" s="850"/>
    </row>
    <row r="16011" spans="85:87" x14ac:dyDescent="0.25">
      <c r="CG16011" s="768"/>
      <c r="CH16011" s="768"/>
      <c r="CI16011" s="850"/>
    </row>
    <row r="16012" spans="85:87" x14ac:dyDescent="0.25">
      <c r="CG16012" s="768"/>
      <c r="CH16012" s="768"/>
      <c r="CI16012" s="850"/>
    </row>
    <row r="16013" spans="85:87" x14ac:dyDescent="0.25">
      <c r="CG16013" s="768"/>
      <c r="CH16013" s="768"/>
      <c r="CI16013" s="850"/>
    </row>
    <row r="16014" spans="85:87" x14ac:dyDescent="0.25">
      <c r="CG16014" s="768"/>
      <c r="CH16014" s="768"/>
      <c r="CI16014" s="850"/>
    </row>
    <row r="16015" spans="85:87" x14ac:dyDescent="0.25">
      <c r="CG16015" s="768"/>
      <c r="CH16015" s="768"/>
      <c r="CI16015" s="850"/>
    </row>
    <row r="16016" spans="85:87" x14ac:dyDescent="0.25">
      <c r="CG16016" s="768"/>
      <c r="CH16016" s="768"/>
      <c r="CI16016" s="850"/>
    </row>
    <row r="16017" spans="85:87" x14ac:dyDescent="0.25">
      <c r="CG16017" s="768"/>
      <c r="CH16017" s="768"/>
      <c r="CI16017" s="850"/>
    </row>
    <row r="16018" spans="85:87" x14ac:dyDescent="0.25">
      <c r="CG16018" s="768"/>
      <c r="CH16018" s="768"/>
      <c r="CI16018" s="850"/>
    </row>
    <row r="16019" spans="85:87" x14ac:dyDescent="0.25">
      <c r="CG16019" s="768"/>
      <c r="CH16019" s="768"/>
      <c r="CI16019" s="850"/>
    </row>
    <row r="16020" spans="85:87" x14ac:dyDescent="0.25">
      <c r="CG16020" s="768"/>
      <c r="CH16020" s="768"/>
      <c r="CI16020" s="850"/>
    </row>
    <row r="16021" spans="85:87" x14ac:dyDescent="0.25">
      <c r="CG16021" s="768"/>
      <c r="CH16021" s="768"/>
      <c r="CI16021" s="850"/>
    </row>
    <row r="16022" spans="85:87" x14ac:dyDescent="0.25">
      <c r="CG16022" s="768"/>
      <c r="CH16022" s="768"/>
      <c r="CI16022" s="850"/>
    </row>
    <row r="16023" spans="85:87" x14ac:dyDescent="0.25">
      <c r="CG16023" s="768"/>
      <c r="CH16023" s="768"/>
      <c r="CI16023" s="850"/>
    </row>
    <row r="16024" spans="85:87" x14ac:dyDescent="0.25">
      <c r="CG16024" s="768"/>
      <c r="CH16024" s="768"/>
      <c r="CI16024" s="850"/>
    </row>
    <row r="16025" spans="85:87" x14ac:dyDescent="0.25">
      <c r="CG16025" s="768"/>
      <c r="CH16025" s="768"/>
      <c r="CI16025" s="850"/>
    </row>
    <row r="16026" spans="85:87" x14ac:dyDescent="0.25">
      <c r="CG16026" s="768"/>
      <c r="CH16026" s="768"/>
      <c r="CI16026" s="850"/>
    </row>
    <row r="16027" spans="85:87" x14ac:dyDescent="0.25">
      <c r="CG16027" s="768"/>
      <c r="CH16027" s="768"/>
      <c r="CI16027" s="850"/>
    </row>
    <row r="16028" spans="85:87" x14ac:dyDescent="0.25">
      <c r="CG16028" s="768"/>
      <c r="CH16028" s="768"/>
      <c r="CI16028" s="850"/>
    </row>
    <row r="16029" spans="85:87" x14ac:dyDescent="0.25">
      <c r="CG16029" s="768"/>
      <c r="CH16029" s="768"/>
      <c r="CI16029" s="850"/>
    </row>
    <row r="16030" spans="85:87" x14ac:dyDescent="0.25">
      <c r="CG16030" s="768"/>
      <c r="CH16030" s="768"/>
      <c r="CI16030" s="850"/>
    </row>
    <row r="16031" spans="85:87" x14ac:dyDescent="0.25">
      <c r="CG16031" s="768"/>
      <c r="CH16031" s="768"/>
      <c r="CI16031" s="850"/>
    </row>
    <row r="16032" spans="85:87" x14ac:dyDescent="0.25">
      <c r="CG16032" s="768"/>
      <c r="CH16032" s="768"/>
      <c r="CI16032" s="850"/>
    </row>
    <row r="16033" spans="85:87" x14ac:dyDescent="0.25">
      <c r="CG16033" s="768"/>
      <c r="CH16033" s="768"/>
      <c r="CI16033" s="850"/>
    </row>
    <row r="16034" spans="85:87" x14ac:dyDescent="0.25">
      <c r="CG16034" s="768"/>
      <c r="CH16034" s="768"/>
      <c r="CI16034" s="850"/>
    </row>
    <row r="16035" spans="85:87" x14ac:dyDescent="0.25">
      <c r="CG16035" s="768"/>
      <c r="CH16035" s="768"/>
      <c r="CI16035" s="850"/>
    </row>
    <row r="16036" spans="85:87" x14ac:dyDescent="0.25">
      <c r="CG16036" s="768"/>
      <c r="CH16036" s="768"/>
      <c r="CI16036" s="850"/>
    </row>
    <row r="16037" spans="85:87" x14ac:dyDescent="0.25">
      <c r="CG16037" s="768"/>
      <c r="CH16037" s="768"/>
      <c r="CI16037" s="850"/>
    </row>
    <row r="16038" spans="85:87" x14ac:dyDescent="0.25">
      <c r="CG16038" s="768"/>
      <c r="CH16038" s="768"/>
      <c r="CI16038" s="850"/>
    </row>
    <row r="16039" spans="85:87" x14ac:dyDescent="0.25">
      <c r="CG16039" s="768"/>
      <c r="CH16039" s="768"/>
      <c r="CI16039" s="850"/>
    </row>
    <row r="16040" spans="85:87" x14ac:dyDescent="0.25">
      <c r="CG16040" s="768"/>
      <c r="CH16040" s="768"/>
      <c r="CI16040" s="850"/>
    </row>
    <row r="16041" spans="85:87" x14ac:dyDescent="0.25">
      <c r="CG16041" s="768"/>
      <c r="CH16041" s="768"/>
      <c r="CI16041" s="850"/>
    </row>
    <row r="16042" spans="85:87" x14ac:dyDescent="0.25">
      <c r="CG16042" s="768"/>
      <c r="CH16042" s="768"/>
      <c r="CI16042" s="850"/>
    </row>
    <row r="16043" spans="85:87" x14ac:dyDescent="0.25">
      <c r="CG16043" s="768"/>
      <c r="CH16043" s="768"/>
      <c r="CI16043" s="850"/>
    </row>
    <row r="16044" spans="85:87" x14ac:dyDescent="0.25">
      <c r="CG16044" s="768"/>
      <c r="CH16044" s="768"/>
      <c r="CI16044" s="850"/>
    </row>
    <row r="16045" spans="85:87" x14ac:dyDescent="0.25">
      <c r="CG16045" s="768"/>
      <c r="CH16045" s="768"/>
      <c r="CI16045" s="850"/>
    </row>
    <row r="16046" spans="85:87" x14ac:dyDescent="0.25">
      <c r="CG16046" s="768"/>
      <c r="CH16046" s="768"/>
      <c r="CI16046" s="850"/>
    </row>
    <row r="16047" spans="85:87" x14ac:dyDescent="0.25">
      <c r="CG16047" s="768"/>
      <c r="CH16047" s="768"/>
      <c r="CI16047" s="850"/>
    </row>
    <row r="16048" spans="85:87" x14ac:dyDescent="0.25">
      <c r="CG16048" s="768"/>
      <c r="CH16048" s="768"/>
      <c r="CI16048" s="850"/>
    </row>
    <row r="16049" spans="85:87" x14ac:dyDescent="0.25">
      <c r="CG16049" s="768"/>
      <c r="CH16049" s="768"/>
      <c r="CI16049" s="850"/>
    </row>
    <row r="16050" spans="85:87" x14ac:dyDescent="0.25">
      <c r="CG16050" s="768"/>
      <c r="CH16050" s="768"/>
      <c r="CI16050" s="850"/>
    </row>
    <row r="16051" spans="85:87" x14ac:dyDescent="0.25">
      <c r="CG16051" s="768"/>
      <c r="CH16051" s="768"/>
      <c r="CI16051" s="850"/>
    </row>
    <row r="16052" spans="85:87" x14ac:dyDescent="0.25">
      <c r="CG16052" s="768"/>
      <c r="CH16052" s="768"/>
      <c r="CI16052" s="850"/>
    </row>
    <row r="16053" spans="85:87" x14ac:dyDescent="0.25">
      <c r="CG16053" s="768"/>
      <c r="CH16053" s="768"/>
      <c r="CI16053" s="850"/>
    </row>
    <row r="16054" spans="85:87" x14ac:dyDescent="0.25">
      <c r="CG16054" s="768"/>
      <c r="CH16054" s="768"/>
      <c r="CI16054" s="850"/>
    </row>
    <row r="16055" spans="85:87" x14ac:dyDescent="0.25">
      <c r="CG16055" s="768"/>
      <c r="CH16055" s="768"/>
      <c r="CI16055" s="850"/>
    </row>
    <row r="16056" spans="85:87" x14ac:dyDescent="0.25">
      <c r="CG16056" s="768"/>
      <c r="CH16056" s="768"/>
      <c r="CI16056" s="850"/>
    </row>
    <row r="16057" spans="85:87" x14ac:dyDescent="0.25">
      <c r="CG16057" s="768"/>
      <c r="CH16057" s="768"/>
      <c r="CI16057" s="850"/>
    </row>
    <row r="16058" spans="85:87" x14ac:dyDescent="0.25">
      <c r="CG16058" s="768"/>
      <c r="CH16058" s="768"/>
      <c r="CI16058" s="850"/>
    </row>
    <row r="16059" spans="85:87" x14ac:dyDescent="0.25">
      <c r="CG16059" s="768"/>
      <c r="CH16059" s="768"/>
      <c r="CI16059" s="850"/>
    </row>
    <row r="16060" spans="85:87" x14ac:dyDescent="0.25">
      <c r="CG16060" s="768"/>
      <c r="CH16060" s="768"/>
      <c r="CI16060" s="850"/>
    </row>
    <row r="16061" spans="85:87" x14ac:dyDescent="0.25">
      <c r="CG16061" s="768"/>
      <c r="CH16061" s="768"/>
      <c r="CI16061" s="850"/>
    </row>
    <row r="16062" spans="85:87" x14ac:dyDescent="0.25">
      <c r="CG16062" s="768"/>
      <c r="CH16062" s="768"/>
      <c r="CI16062" s="850"/>
    </row>
    <row r="16063" spans="85:87" x14ac:dyDescent="0.25">
      <c r="CG16063" s="768"/>
      <c r="CH16063" s="768"/>
      <c r="CI16063" s="850"/>
    </row>
    <row r="16064" spans="85:87" x14ac:dyDescent="0.25">
      <c r="CG16064" s="768"/>
      <c r="CH16064" s="768"/>
      <c r="CI16064" s="850"/>
    </row>
    <row r="16065" spans="85:87" x14ac:dyDescent="0.25">
      <c r="CG16065" s="768"/>
      <c r="CH16065" s="768"/>
      <c r="CI16065" s="850"/>
    </row>
    <row r="16066" spans="85:87" x14ac:dyDescent="0.25">
      <c r="CG16066" s="768"/>
      <c r="CH16066" s="768"/>
      <c r="CI16066" s="850"/>
    </row>
    <row r="16067" spans="85:87" x14ac:dyDescent="0.25">
      <c r="CG16067" s="768"/>
      <c r="CH16067" s="768"/>
      <c r="CI16067" s="850"/>
    </row>
    <row r="16068" spans="85:87" x14ac:dyDescent="0.25">
      <c r="CG16068" s="768"/>
      <c r="CH16068" s="768"/>
      <c r="CI16068" s="850"/>
    </row>
    <row r="16069" spans="85:87" x14ac:dyDescent="0.25">
      <c r="CG16069" s="768"/>
      <c r="CH16069" s="768"/>
      <c r="CI16069" s="850"/>
    </row>
    <row r="16070" spans="85:87" x14ac:dyDescent="0.25">
      <c r="CG16070" s="768"/>
      <c r="CH16070" s="768"/>
      <c r="CI16070" s="850"/>
    </row>
    <row r="16071" spans="85:87" x14ac:dyDescent="0.25">
      <c r="CG16071" s="768"/>
      <c r="CH16071" s="768"/>
      <c r="CI16071" s="850"/>
    </row>
    <row r="16072" spans="85:87" x14ac:dyDescent="0.25">
      <c r="CG16072" s="768"/>
      <c r="CH16072" s="768"/>
      <c r="CI16072" s="850"/>
    </row>
    <row r="16073" spans="85:87" x14ac:dyDescent="0.25">
      <c r="CG16073" s="768"/>
      <c r="CH16073" s="768"/>
      <c r="CI16073" s="850"/>
    </row>
    <row r="16074" spans="85:87" x14ac:dyDescent="0.25">
      <c r="CG16074" s="768"/>
      <c r="CH16074" s="768"/>
      <c r="CI16074" s="850"/>
    </row>
    <row r="16075" spans="85:87" x14ac:dyDescent="0.25">
      <c r="CG16075" s="768"/>
      <c r="CH16075" s="768"/>
      <c r="CI16075" s="850"/>
    </row>
    <row r="16076" spans="85:87" x14ac:dyDescent="0.25">
      <c r="CG16076" s="768"/>
      <c r="CH16076" s="768"/>
      <c r="CI16076" s="850"/>
    </row>
    <row r="16077" spans="85:87" x14ac:dyDescent="0.25">
      <c r="CG16077" s="768"/>
      <c r="CH16077" s="768"/>
      <c r="CI16077" s="850"/>
    </row>
    <row r="16078" spans="85:87" x14ac:dyDescent="0.25">
      <c r="CG16078" s="768"/>
      <c r="CH16078" s="768"/>
      <c r="CI16078" s="850"/>
    </row>
    <row r="16079" spans="85:87" x14ac:dyDescent="0.25">
      <c r="CG16079" s="768"/>
      <c r="CH16079" s="768"/>
      <c r="CI16079" s="850"/>
    </row>
    <row r="16080" spans="85:87" x14ac:dyDescent="0.25">
      <c r="CG16080" s="768"/>
      <c r="CH16080" s="768"/>
      <c r="CI16080" s="850"/>
    </row>
    <row r="16081" spans="85:87" x14ac:dyDescent="0.25">
      <c r="CG16081" s="768"/>
      <c r="CH16081" s="768"/>
      <c r="CI16081" s="850"/>
    </row>
    <row r="16082" spans="85:87" x14ac:dyDescent="0.25">
      <c r="CG16082" s="768"/>
      <c r="CH16082" s="768"/>
      <c r="CI16082" s="850"/>
    </row>
    <row r="16083" spans="85:87" x14ac:dyDescent="0.25">
      <c r="CG16083" s="768"/>
      <c r="CH16083" s="768"/>
      <c r="CI16083" s="850"/>
    </row>
    <row r="16084" spans="85:87" x14ac:dyDescent="0.25">
      <c r="CG16084" s="768"/>
      <c r="CH16084" s="768"/>
      <c r="CI16084" s="850"/>
    </row>
    <row r="16085" spans="85:87" x14ac:dyDescent="0.25">
      <c r="CG16085" s="768"/>
      <c r="CH16085" s="768"/>
      <c r="CI16085" s="850"/>
    </row>
    <row r="16086" spans="85:87" x14ac:dyDescent="0.25">
      <c r="CG16086" s="768"/>
      <c r="CH16086" s="768"/>
      <c r="CI16086" s="850"/>
    </row>
    <row r="16087" spans="85:87" x14ac:dyDescent="0.25">
      <c r="CG16087" s="768"/>
      <c r="CH16087" s="768"/>
      <c r="CI16087" s="850"/>
    </row>
    <row r="16088" spans="85:87" x14ac:dyDescent="0.25">
      <c r="CG16088" s="768"/>
      <c r="CH16088" s="768"/>
      <c r="CI16088" s="850"/>
    </row>
    <row r="16089" spans="85:87" x14ac:dyDescent="0.25">
      <c r="CG16089" s="768"/>
      <c r="CH16089" s="768"/>
      <c r="CI16089" s="850"/>
    </row>
    <row r="16090" spans="85:87" x14ac:dyDescent="0.25">
      <c r="CG16090" s="768"/>
      <c r="CH16090" s="768"/>
      <c r="CI16090" s="850"/>
    </row>
    <row r="16091" spans="85:87" x14ac:dyDescent="0.25">
      <c r="CG16091" s="768"/>
      <c r="CH16091" s="768"/>
      <c r="CI16091" s="850"/>
    </row>
    <row r="16092" spans="85:87" x14ac:dyDescent="0.25">
      <c r="CG16092" s="768"/>
      <c r="CH16092" s="768"/>
      <c r="CI16092" s="850"/>
    </row>
    <row r="16093" spans="85:87" x14ac:dyDescent="0.25">
      <c r="CG16093" s="768"/>
      <c r="CH16093" s="768"/>
      <c r="CI16093" s="850"/>
    </row>
    <row r="16094" spans="85:87" x14ac:dyDescent="0.25">
      <c r="CG16094" s="768"/>
      <c r="CH16094" s="768"/>
      <c r="CI16094" s="850"/>
    </row>
    <row r="16095" spans="85:87" x14ac:dyDescent="0.25">
      <c r="CG16095" s="768"/>
      <c r="CH16095" s="768"/>
      <c r="CI16095" s="850"/>
    </row>
    <row r="16096" spans="85:87" x14ac:dyDescent="0.25">
      <c r="CG16096" s="768"/>
      <c r="CH16096" s="768"/>
      <c r="CI16096" s="850"/>
    </row>
    <row r="16097" spans="85:87" x14ac:dyDescent="0.25">
      <c r="CG16097" s="768"/>
      <c r="CH16097" s="768"/>
      <c r="CI16097" s="850"/>
    </row>
    <row r="16098" spans="85:87" x14ac:dyDescent="0.25">
      <c r="CG16098" s="768"/>
      <c r="CH16098" s="768"/>
      <c r="CI16098" s="850"/>
    </row>
    <row r="16099" spans="85:87" x14ac:dyDescent="0.25">
      <c r="CG16099" s="768"/>
      <c r="CH16099" s="768"/>
      <c r="CI16099" s="850"/>
    </row>
    <row r="16100" spans="85:87" x14ac:dyDescent="0.25">
      <c r="CG16100" s="768"/>
      <c r="CH16100" s="768"/>
      <c r="CI16100" s="850"/>
    </row>
    <row r="16101" spans="85:87" x14ac:dyDescent="0.25">
      <c r="CG16101" s="768"/>
      <c r="CH16101" s="768"/>
      <c r="CI16101" s="850"/>
    </row>
    <row r="16102" spans="85:87" x14ac:dyDescent="0.25">
      <c r="CG16102" s="768"/>
      <c r="CH16102" s="768"/>
      <c r="CI16102" s="850"/>
    </row>
    <row r="16103" spans="85:87" x14ac:dyDescent="0.25">
      <c r="CG16103" s="768"/>
      <c r="CH16103" s="768"/>
      <c r="CI16103" s="850"/>
    </row>
    <row r="16104" spans="85:87" x14ac:dyDescent="0.25">
      <c r="CG16104" s="768"/>
      <c r="CH16104" s="768"/>
      <c r="CI16104" s="850"/>
    </row>
    <row r="16105" spans="85:87" x14ac:dyDescent="0.25">
      <c r="CG16105" s="768"/>
      <c r="CH16105" s="768"/>
      <c r="CI16105" s="850"/>
    </row>
    <row r="16106" spans="85:87" x14ac:dyDescent="0.25">
      <c r="CG16106" s="768"/>
      <c r="CH16106" s="768"/>
      <c r="CI16106" s="850"/>
    </row>
    <row r="16107" spans="85:87" x14ac:dyDescent="0.25">
      <c r="CG16107" s="768"/>
      <c r="CH16107" s="768"/>
      <c r="CI16107" s="850"/>
    </row>
    <row r="16108" spans="85:87" x14ac:dyDescent="0.25">
      <c r="CG16108" s="768"/>
      <c r="CH16108" s="768"/>
      <c r="CI16108" s="850"/>
    </row>
    <row r="16109" spans="85:87" x14ac:dyDescent="0.25">
      <c r="CG16109" s="768"/>
      <c r="CH16109" s="768"/>
      <c r="CI16109" s="850"/>
    </row>
    <row r="16110" spans="85:87" x14ac:dyDescent="0.25">
      <c r="CG16110" s="768"/>
      <c r="CH16110" s="768"/>
      <c r="CI16110" s="850"/>
    </row>
    <row r="16111" spans="85:87" x14ac:dyDescent="0.25">
      <c r="CG16111" s="768"/>
      <c r="CH16111" s="768"/>
      <c r="CI16111" s="850"/>
    </row>
    <row r="16112" spans="85:87" x14ac:dyDescent="0.25">
      <c r="CG16112" s="768"/>
      <c r="CH16112" s="768"/>
      <c r="CI16112" s="850"/>
    </row>
    <row r="16113" spans="85:87" x14ac:dyDescent="0.25">
      <c r="CG16113" s="768"/>
      <c r="CH16113" s="768"/>
      <c r="CI16113" s="850"/>
    </row>
    <row r="16114" spans="85:87" x14ac:dyDescent="0.25">
      <c r="CG16114" s="768"/>
      <c r="CH16114" s="768"/>
      <c r="CI16114" s="850"/>
    </row>
    <row r="16115" spans="85:87" x14ac:dyDescent="0.25">
      <c r="CG16115" s="768"/>
      <c r="CH16115" s="768"/>
      <c r="CI16115" s="850"/>
    </row>
    <row r="16116" spans="85:87" x14ac:dyDescent="0.25">
      <c r="CG16116" s="768"/>
      <c r="CH16116" s="768"/>
      <c r="CI16116" s="850"/>
    </row>
    <row r="16117" spans="85:87" x14ac:dyDescent="0.25">
      <c r="CG16117" s="768"/>
      <c r="CH16117" s="768"/>
      <c r="CI16117" s="850"/>
    </row>
    <row r="16118" spans="85:87" x14ac:dyDescent="0.25">
      <c r="CG16118" s="768"/>
      <c r="CH16118" s="768"/>
      <c r="CI16118" s="850"/>
    </row>
    <row r="16119" spans="85:87" x14ac:dyDescent="0.25">
      <c r="CG16119" s="768"/>
      <c r="CH16119" s="768"/>
      <c r="CI16119" s="850"/>
    </row>
    <row r="16120" spans="85:87" x14ac:dyDescent="0.25">
      <c r="CG16120" s="768"/>
      <c r="CH16120" s="768"/>
      <c r="CI16120" s="850"/>
    </row>
    <row r="16121" spans="85:87" x14ac:dyDescent="0.25">
      <c r="CG16121" s="768"/>
      <c r="CH16121" s="768"/>
      <c r="CI16121" s="850"/>
    </row>
    <row r="16122" spans="85:87" x14ac:dyDescent="0.25">
      <c r="CG16122" s="768"/>
      <c r="CH16122" s="768"/>
      <c r="CI16122" s="850"/>
    </row>
    <row r="16123" spans="85:87" x14ac:dyDescent="0.25">
      <c r="CG16123" s="768"/>
      <c r="CH16123" s="768"/>
      <c r="CI16123" s="850"/>
    </row>
    <row r="16124" spans="85:87" x14ac:dyDescent="0.25">
      <c r="CG16124" s="768"/>
      <c r="CH16124" s="768"/>
      <c r="CI16124" s="850"/>
    </row>
    <row r="16125" spans="85:87" x14ac:dyDescent="0.25">
      <c r="CG16125" s="768"/>
      <c r="CH16125" s="768"/>
      <c r="CI16125" s="850"/>
    </row>
    <row r="16126" spans="85:87" x14ac:dyDescent="0.25">
      <c r="CG16126" s="768"/>
      <c r="CH16126" s="768"/>
      <c r="CI16126" s="850"/>
    </row>
    <row r="16127" spans="85:87" x14ac:dyDescent="0.25">
      <c r="CG16127" s="768"/>
      <c r="CH16127" s="768"/>
      <c r="CI16127" s="850"/>
    </row>
    <row r="16128" spans="85:87" x14ac:dyDescent="0.25">
      <c r="CG16128" s="768"/>
      <c r="CH16128" s="768"/>
      <c r="CI16128" s="850"/>
    </row>
    <row r="16129" spans="85:87" x14ac:dyDescent="0.25">
      <c r="CG16129" s="768"/>
      <c r="CH16129" s="768"/>
      <c r="CI16129" s="850"/>
    </row>
    <row r="16130" spans="85:87" x14ac:dyDescent="0.25">
      <c r="CG16130" s="768"/>
      <c r="CH16130" s="768"/>
      <c r="CI16130" s="850"/>
    </row>
    <row r="16131" spans="85:87" x14ac:dyDescent="0.25">
      <c r="CG16131" s="768"/>
      <c r="CH16131" s="768"/>
      <c r="CI16131" s="850"/>
    </row>
    <row r="16132" spans="85:87" x14ac:dyDescent="0.25">
      <c r="CG16132" s="768"/>
      <c r="CH16132" s="768"/>
      <c r="CI16132" s="850"/>
    </row>
    <row r="16133" spans="85:87" x14ac:dyDescent="0.25">
      <c r="CG16133" s="768"/>
      <c r="CH16133" s="768"/>
      <c r="CI16133" s="850"/>
    </row>
    <row r="16134" spans="85:87" x14ac:dyDescent="0.25">
      <c r="CG16134" s="768"/>
      <c r="CH16134" s="768"/>
      <c r="CI16134" s="850"/>
    </row>
    <row r="16135" spans="85:87" x14ac:dyDescent="0.25">
      <c r="CG16135" s="768"/>
      <c r="CH16135" s="768"/>
      <c r="CI16135" s="850"/>
    </row>
    <row r="16136" spans="85:87" x14ac:dyDescent="0.25">
      <c r="CG16136" s="768"/>
      <c r="CH16136" s="768"/>
      <c r="CI16136" s="850"/>
    </row>
    <row r="16137" spans="85:87" x14ac:dyDescent="0.25">
      <c r="CG16137" s="768"/>
      <c r="CH16137" s="768"/>
      <c r="CI16137" s="850"/>
    </row>
    <row r="16138" spans="85:87" x14ac:dyDescent="0.25">
      <c r="CG16138" s="768"/>
      <c r="CH16138" s="768"/>
      <c r="CI16138" s="850"/>
    </row>
    <row r="16139" spans="85:87" x14ac:dyDescent="0.25">
      <c r="CG16139" s="768"/>
      <c r="CH16139" s="768"/>
      <c r="CI16139" s="850"/>
    </row>
    <row r="16140" spans="85:87" x14ac:dyDescent="0.25">
      <c r="CG16140" s="768"/>
      <c r="CH16140" s="768"/>
      <c r="CI16140" s="850"/>
    </row>
    <row r="16141" spans="85:87" x14ac:dyDescent="0.25">
      <c r="CG16141" s="768"/>
      <c r="CH16141" s="768"/>
      <c r="CI16141" s="850"/>
    </row>
    <row r="16142" spans="85:87" x14ac:dyDescent="0.25">
      <c r="CG16142" s="768"/>
      <c r="CH16142" s="768"/>
      <c r="CI16142" s="850"/>
    </row>
    <row r="16143" spans="85:87" x14ac:dyDescent="0.25">
      <c r="CG16143" s="768"/>
      <c r="CH16143" s="768"/>
      <c r="CI16143" s="850"/>
    </row>
    <row r="16144" spans="85:87" x14ac:dyDescent="0.25">
      <c r="CG16144" s="768"/>
      <c r="CH16144" s="768"/>
      <c r="CI16144" s="850"/>
    </row>
    <row r="16145" spans="85:87" x14ac:dyDescent="0.25">
      <c r="CG16145" s="768"/>
      <c r="CH16145" s="768"/>
      <c r="CI16145" s="850"/>
    </row>
    <row r="16146" spans="85:87" x14ac:dyDescent="0.25">
      <c r="CG16146" s="768"/>
      <c r="CH16146" s="768"/>
      <c r="CI16146" s="850"/>
    </row>
    <row r="16147" spans="85:87" x14ac:dyDescent="0.25">
      <c r="CG16147" s="768"/>
      <c r="CH16147" s="768"/>
      <c r="CI16147" s="850"/>
    </row>
    <row r="16148" spans="85:87" x14ac:dyDescent="0.25">
      <c r="CG16148" s="768"/>
      <c r="CH16148" s="768"/>
      <c r="CI16148" s="850"/>
    </row>
    <row r="16149" spans="85:87" x14ac:dyDescent="0.25">
      <c r="CG16149" s="768"/>
      <c r="CH16149" s="768"/>
      <c r="CI16149" s="850"/>
    </row>
    <row r="16150" spans="85:87" x14ac:dyDescent="0.25">
      <c r="CG16150" s="768"/>
      <c r="CH16150" s="768"/>
      <c r="CI16150" s="850"/>
    </row>
    <row r="16151" spans="85:87" x14ac:dyDescent="0.25">
      <c r="CG16151" s="768"/>
      <c r="CH16151" s="768"/>
      <c r="CI16151" s="850"/>
    </row>
    <row r="16152" spans="85:87" x14ac:dyDescent="0.25">
      <c r="CG16152" s="768"/>
      <c r="CH16152" s="768"/>
      <c r="CI16152" s="850"/>
    </row>
    <row r="16153" spans="85:87" x14ac:dyDescent="0.25">
      <c r="CG16153" s="768"/>
      <c r="CH16153" s="768"/>
      <c r="CI16153" s="850"/>
    </row>
    <row r="16154" spans="85:87" x14ac:dyDescent="0.25">
      <c r="CG16154" s="768"/>
      <c r="CH16154" s="768"/>
      <c r="CI16154" s="850"/>
    </row>
    <row r="16155" spans="85:87" x14ac:dyDescent="0.25">
      <c r="CG16155" s="768"/>
      <c r="CH16155" s="768"/>
      <c r="CI16155" s="850"/>
    </row>
    <row r="16156" spans="85:87" x14ac:dyDescent="0.25">
      <c r="CG16156" s="768"/>
      <c r="CH16156" s="768"/>
      <c r="CI16156" s="850"/>
    </row>
    <row r="16157" spans="85:87" x14ac:dyDescent="0.25">
      <c r="CG16157" s="768"/>
      <c r="CH16157" s="768"/>
      <c r="CI16157" s="850"/>
    </row>
    <row r="16158" spans="85:87" x14ac:dyDescent="0.25">
      <c r="CG16158" s="768"/>
      <c r="CH16158" s="768"/>
      <c r="CI16158" s="850"/>
    </row>
    <row r="16159" spans="85:87" x14ac:dyDescent="0.25">
      <c r="CG16159" s="768"/>
      <c r="CH16159" s="768"/>
      <c r="CI16159" s="850"/>
    </row>
    <row r="16160" spans="85:87" x14ac:dyDescent="0.25">
      <c r="CG16160" s="768"/>
      <c r="CH16160" s="768"/>
      <c r="CI16160" s="850"/>
    </row>
    <row r="16161" spans="85:87" x14ac:dyDescent="0.25">
      <c r="CG16161" s="768"/>
      <c r="CH16161" s="768"/>
      <c r="CI16161" s="850"/>
    </row>
    <row r="16162" spans="85:87" x14ac:dyDescent="0.25">
      <c r="CG16162" s="768"/>
      <c r="CH16162" s="768"/>
      <c r="CI16162" s="850"/>
    </row>
    <row r="16163" spans="85:87" x14ac:dyDescent="0.25">
      <c r="CG16163" s="768"/>
      <c r="CH16163" s="768"/>
      <c r="CI16163" s="850"/>
    </row>
    <row r="16164" spans="85:87" x14ac:dyDescent="0.25">
      <c r="CG16164" s="768"/>
      <c r="CH16164" s="768"/>
      <c r="CI16164" s="850"/>
    </row>
    <row r="16165" spans="85:87" x14ac:dyDescent="0.25">
      <c r="CG16165" s="768"/>
      <c r="CH16165" s="768"/>
      <c r="CI16165" s="850"/>
    </row>
    <row r="16166" spans="85:87" x14ac:dyDescent="0.25">
      <c r="CG16166" s="768"/>
      <c r="CH16166" s="768"/>
      <c r="CI16166" s="850"/>
    </row>
    <row r="16167" spans="85:87" x14ac:dyDescent="0.25">
      <c r="CG16167" s="768"/>
      <c r="CH16167" s="768"/>
      <c r="CI16167" s="850"/>
    </row>
    <row r="16168" spans="85:87" x14ac:dyDescent="0.25">
      <c r="CG16168" s="768"/>
      <c r="CH16168" s="768"/>
      <c r="CI16168" s="850"/>
    </row>
    <row r="16169" spans="85:87" x14ac:dyDescent="0.25">
      <c r="CG16169" s="768"/>
      <c r="CH16169" s="768"/>
      <c r="CI16169" s="850"/>
    </row>
    <row r="16170" spans="85:87" x14ac:dyDescent="0.25">
      <c r="CG16170" s="768"/>
      <c r="CH16170" s="768"/>
      <c r="CI16170" s="850"/>
    </row>
    <row r="16171" spans="85:87" x14ac:dyDescent="0.25">
      <c r="CG16171" s="768"/>
      <c r="CH16171" s="768"/>
      <c r="CI16171" s="850"/>
    </row>
    <row r="16172" spans="85:87" x14ac:dyDescent="0.25">
      <c r="CG16172" s="768"/>
      <c r="CH16172" s="768"/>
      <c r="CI16172" s="850"/>
    </row>
    <row r="16173" spans="85:87" x14ac:dyDescent="0.25">
      <c r="CG16173" s="768"/>
      <c r="CH16173" s="768"/>
      <c r="CI16173" s="850"/>
    </row>
    <row r="16174" spans="85:87" x14ac:dyDescent="0.25">
      <c r="CG16174" s="768"/>
      <c r="CH16174" s="768"/>
      <c r="CI16174" s="850"/>
    </row>
    <row r="16175" spans="85:87" x14ac:dyDescent="0.25">
      <c r="CG16175" s="768"/>
      <c r="CH16175" s="768"/>
      <c r="CI16175" s="850"/>
    </row>
    <row r="16176" spans="85:87" x14ac:dyDescent="0.25">
      <c r="CG16176" s="768"/>
      <c r="CH16176" s="768"/>
      <c r="CI16176" s="850"/>
    </row>
    <row r="16177" spans="85:87" x14ac:dyDescent="0.25">
      <c r="CG16177" s="768"/>
      <c r="CH16177" s="768"/>
      <c r="CI16177" s="850"/>
    </row>
    <row r="16178" spans="85:87" x14ac:dyDescent="0.25">
      <c r="CG16178" s="768"/>
      <c r="CH16178" s="768"/>
      <c r="CI16178" s="850"/>
    </row>
    <row r="16179" spans="85:87" x14ac:dyDescent="0.25">
      <c r="CG16179" s="768"/>
      <c r="CH16179" s="768"/>
      <c r="CI16179" s="850"/>
    </row>
    <row r="16180" spans="85:87" x14ac:dyDescent="0.25">
      <c r="CG16180" s="768"/>
      <c r="CH16180" s="768"/>
      <c r="CI16180" s="850"/>
    </row>
    <row r="16181" spans="85:87" x14ac:dyDescent="0.25">
      <c r="CG16181" s="768"/>
      <c r="CH16181" s="768"/>
      <c r="CI16181" s="850"/>
    </row>
    <row r="16182" spans="85:87" x14ac:dyDescent="0.25">
      <c r="CG16182" s="768"/>
      <c r="CH16182" s="768"/>
      <c r="CI16182" s="850"/>
    </row>
    <row r="16183" spans="85:87" x14ac:dyDescent="0.25">
      <c r="CG16183" s="768"/>
      <c r="CH16183" s="768"/>
      <c r="CI16183" s="850"/>
    </row>
    <row r="16184" spans="85:87" x14ac:dyDescent="0.25">
      <c r="CG16184" s="768"/>
      <c r="CH16184" s="768"/>
      <c r="CI16184" s="850"/>
    </row>
    <row r="16185" spans="85:87" x14ac:dyDescent="0.25">
      <c r="CG16185" s="768"/>
      <c r="CH16185" s="768"/>
      <c r="CI16185" s="850"/>
    </row>
    <row r="16186" spans="85:87" x14ac:dyDescent="0.25">
      <c r="CG16186" s="768"/>
      <c r="CH16186" s="768"/>
      <c r="CI16186" s="850"/>
    </row>
    <row r="16187" spans="85:87" x14ac:dyDescent="0.25">
      <c r="CG16187" s="768"/>
      <c r="CH16187" s="768"/>
      <c r="CI16187" s="850"/>
    </row>
    <row r="16188" spans="85:87" x14ac:dyDescent="0.25">
      <c r="CG16188" s="768"/>
      <c r="CH16188" s="768"/>
      <c r="CI16188" s="850"/>
    </row>
    <row r="16189" spans="85:87" x14ac:dyDescent="0.25">
      <c r="CG16189" s="768"/>
      <c r="CH16189" s="768"/>
      <c r="CI16189" s="850"/>
    </row>
    <row r="16190" spans="85:87" x14ac:dyDescent="0.25">
      <c r="CG16190" s="768"/>
      <c r="CH16190" s="768"/>
      <c r="CI16190" s="850"/>
    </row>
    <row r="16191" spans="85:87" x14ac:dyDescent="0.25">
      <c r="CG16191" s="768"/>
      <c r="CH16191" s="768"/>
      <c r="CI16191" s="850"/>
    </row>
    <row r="16192" spans="85:87" x14ac:dyDescent="0.25">
      <c r="CG16192" s="768"/>
      <c r="CH16192" s="768"/>
      <c r="CI16192" s="850"/>
    </row>
    <row r="16193" spans="85:87" x14ac:dyDescent="0.25">
      <c r="CG16193" s="768"/>
      <c r="CH16193" s="768"/>
      <c r="CI16193" s="850"/>
    </row>
    <row r="16194" spans="85:87" x14ac:dyDescent="0.25">
      <c r="CG16194" s="768"/>
      <c r="CH16194" s="768"/>
      <c r="CI16194" s="850"/>
    </row>
    <row r="16195" spans="85:87" x14ac:dyDescent="0.25">
      <c r="CG16195" s="768"/>
      <c r="CH16195" s="768"/>
      <c r="CI16195" s="850"/>
    </row>
    <row r="16196" spans="85:87" x14ac:dyDescent="0.25">
      <c r="CG16196" s="768"/>
      <c r="CH16196" s="768"/>
      <c r="CI16196" s="850"/>
    </row>
    <row r="16197" spans="85:87" x14ac:dyDescent="0.25">
      <c r="CG16197" s="768"/>
      <c r="CH16197" s="768"/>
      <c r="CI16197" s="850"/>
    </row>
    <row r="16198" spans="85:87" x14ac:dyDescent="0.25">
      <c r="CG16198" s="768"/>
      <c r="CH16198" s="768"/>
      <c r="CI16198" s="850"/>
    </row>
    <row r="16199" spans="85:87" x14ac:dyDescent="0.25">
      <c r="CG16199" s="768"/>
      <c r="CH16199" s="768"/>
      <c r="CI16199" s="850"/>
    </row>
    <row r="16200" spans="85:87" x14ac:dyDescent="0.25">
      <c r="CG16200" s="768"/>
      <c r="CH16200" s="768"/>
      <c r="CI16200" s="850"/>
    </row>
    <row r="16201" spans="85:87" x14ac:dyDescent="0.25">
      <c r="CG16201" s="768"/>
      <c r="CH16201" s="768"/>
      <c r="CI16201" s="850"/>
    </row>
    <row r="16202" spans="85:87" x14ac:dyDescent="0.25">
      <c r="CG16202" s="768"/>
      <c r="CH16202" s="768"/>
      <c r="CI16202" s="850"/>
    </row>
    <row r="16203" spans="85:87" x14ac:dyDescent="0.25">
      <c r="CG16203" s="768"/>
      <c r="CH16203" s="768"/>
      <c r="CI16203" s="850"/>
    </row>
    <row r="16204" spans="85:87" x14ac:dyDescent="0.25">
      <c r="CG16204" s="768"/>
      <c r="CH16204" s="768"/>
      <c r="CI16204" s="850"/>
    </row>
    <row r="16205" spans="85:87" x14ac:dyDescent="0.25">
      <c r="CG16205" s="768"/>
      <c r="CH16205" s="768"/>
      <c r="CI16205" s="850"/>
    </row>
    <row r="16206" spans="85:87" x14ac:dyDescent="0.25">
      <c r="CG16206" s="768"/>
      <c r="CH16206" s="768"/>
      <c r="CI16206" s="850"/>
    </row>
    <row r="16207" spans="85:87" x14ac:dyDescent="0.25">
      <c r="CG16207" s="768"/>
      <c r="CH16207" s="768"/>
      <c r="CI16207" s="850"/>
    </row>
    <row r="16208" spans="85:87" x14ac:dyDescent="0.25">
      <c r="CG16208" s="768"/>
      <c r="CH16208" s="768"/>
      <c r="CI16208" s="850"/>
    </row>
    <row r="16209" spans="85:87" x14ac:dyDescent="0.25">
      <c r="CG16209" s="768"/>
      <c r="CH16209" s="768"/>
      <c r="CI16209" s="850"/>
    </row>
    <row r="16210" spans="85:87" x14ac:dyDescent="0.25">
      <c r="CG16210" s="768"/>
      <c r="CH16210" s="768"/>
      <c r="CI16210" s="850"/>
    </row>
    <row r="16211" spans="85:87" x14ac:dyDescent="0.25">
      <c r="CG16211" s="768"/>
      <c r="CH16211" s="768"/>
      <c r="CI16211" s="850"/>
    </row>
    <row r="16212" spans="85:87" x14ac:dyDescent="0.25">
      <c r="CG16212" s="768"/>
      <c r="CH16212" s="768"/>
      <c r="CI16212" s="850"/>
    </row>
    <row r="16213" spans="85:87" x14ac:dyDescent="0.25">
      <c r="CG16213" s="768"/>
      <c r="CH16213" s="768"/>
      <c r="CI16213" s="850"/>
    </row>
    <row r="16214" spans="85:87" x14ac:dyDescent="0.25">
      <c r="CG16214" s="768"/>
      <c r="CH16214" s="768"/>
      <c r="CI16214" s="850"/>
    </row>
    <row r="16215" spans="85:87" x14ac:dyDescent="0.25">
      <c r="CG16215" s="768"/>
      <c r="CH16215" s="768"/>
      <c r="CI16215" s="850"/>
    </row>
    <row r="16216" spans="85:87" x14ac:dyDescent="0.25">
      <c r="CG16216" s="768"/>
      <c r="CH16216" s="768"/>
      <c r="CI16216" s="850"/>
    </row>
    <row r="16217" spans="85:87" x14ac:dyDescent="0.25">
      <c r="CG16217" s="768"/>
      <c r="CH16217" s="768"/>
      <c r="CI16217" s="850"/>
    </row>
    <row r="16218" spans="85:87" x14ac:dyDescent="0.25">
      <c r="CG16218" s="768"/>
      <c r="CH16218" s="768"/>
      <c r="CI16218" s="850"/>
    </row>
    <row r="16219" spans="85:87" x14ac:dyDescent="0.25">
      <c r="CG16219" s="768"/>
      <c r="CH16219" s="768"/>
      <c r="CI16219" s="850"/>
    </row>
    <row r="16220" spans="85:87" x14ac:dyDescent="0.25">
      <c r="CG16220" s="768"/>
      <c r="CH16220" s="768"/>
      <c r="CI16220" s="850"/>
    </row>
    <row r="16221" spans="85:87" x14ac:dyDescent="0.25">
      <c r="CG16221" s="768"/>
      <c r="CH16221" s="768"/>
      <c r="CI16221" s="850"/>
    </row>
    <row r="16222" spans="85:87" x14ac:dyDescent="0.25">
      <c r="CG16222" s="768"/>
      <c r="CH16222" s="768"/>
      <c r="CI16222" s="850"/>
    </row>
    <row r="16223" spans="85:87" x14ac:dyDescent="0.25">
      <c r="CG16223" s="768"/>
      <c r="CH16223" s="768"/>
      <c r="CI16223" s="850"/>
    </row>
    <row r="16224" spans="85:87" x14ac:dyDescent="0.25">
      <c r="CG16224" s="768"/>
      <c r="CH16224" s="768"/>
      <c r="CI16224" s="850"/>
    </row>
    <row r="16225" spans="85:87" x14ac:dyDescent="0.25">
      <c r="CG16225" s="768"/>
      <c r="CH16225" s="768"/>
      <c r="CI16225" s="850"/>
    </row>
    <row r="16226" spans="85:87" x14ac:dyDescent="0.25">
      <c r="CG16226" s="768"/>
      <c r="CH16226" s="768"/>
      <c r="CI16226" s="850"/>
    </row>
    <row r="16227" spans="85:87" x14ac:dyDescent="0.25">
      <c r="CG16227" s="768"/>
      <c r="CH16227" s="768"/>
      <c r="CI16227" s="850"/>
    </row>
    <row r="16228" spans="85:87" x14ac:dyDescent="0.25">
      <c r="CG16228" s="768"/>
      <c r="CH16228" s="768"/>
      <c r="CI16228" s="850"/>
    </row>
    <row r="16229" spans="85:87" x14ac:dyDescent="0.25">
      <c r="CG16229" s="768"/>
      <c r="CH16229" s="768"/>
      <c r="CI16229" s="850"/>
    </row>
    <row r="16230" spans="85:87" x14ac:dyDescent="0.25">
      <c r="CG16230" s="768"/>
      <c r="CH16230" s="768"/>
      <c r="CI16230" s="850"/>
    </row>
    <row r="16231" spans="85:87" x14ac:dyDescent="0.25">
      <c r="CG16231" s="768"/>
      <c r="CH16231" s="768"/>
      <c r="CI16231" s="850"/>
    </row>
    <row r="16232" spans="85:87" x14ac:dyDescent="0.25">
      <c r="CG16232" s="768"/>
      <c r="CH16232" s="768"/>
      <c r="CI16232" s="850"/>
    </row>
    <row r="16233" spans="85:87" x14ac:dyDescent="0.25">
      <c r="CG16233" s="768"/>
      <c r="CH16233" s="768"/>
      <c r="CI16233" s="850"/>
    </row>
    <row r="16234" spans="85:87" x14ac:dyDescent="0.25">
      <c r="CG16234" s="768"/>
      <c r="CH16234" s="768"/>
      <c r="CI16234" s="850"/>
    </row>
    <row r="16235" spans="85:87" x14ac:dyDescent="0.25">
      <c r="CG16235" s="768"/>
      <c r="CH16235" s="768"/>
      <c r="CI16235" s="850"/>
    </row>
    <row r="16236" spans="85:87" x14ac:dyDescent="0.25">
      <c r="CG16236" s="768"/>
      <c r="CH16236" s="768"/>
      <c r="CI16236" s="850"/>
    </row>
    <row r="16237" spans="85:87" x14ac:dyDescent="0.25">
      <c r="CG16237" s="768"/>
      <c r="CH16237" s="768"/>
      <c r="CI16237" s="850"/>
    </row>
    <row r="16238" spans="85:87" x14ac:dyDescent="0.25">
      <c r="CG16238" s="768"/>
      <c r="CH16238" s="768"/>
      <c r="CI16238" s="850"/>
    </row>
    <row r="16239" spans="85:87" x14ac:dyDescent="0.25">
      <c r="CG16239" s="768"/>
      <c r="CH16239" s="768"/>
      <c r="CI16239" s="850"/>
    </row>
    <row r="16240" spans="85:87" x14ac:dyDescent="0.25">
      <c r="CG16240" s="768"/>
      <c r="CH16240" s="768"/>
      <c r="CI16240" s="850"/>
    </row>
    <row r="16241" spans="85:87" x14ac:dyDescent="0.25">
      <c r="CG16241" s="768"/>
      <c r="CH16241" s="768"/>
      <c r="CI16241" s="850"/>
    </row>
    <row r="16242" spans="85:87" x14ac:dyDescent="0.25">
      <c r="CG16242" s="768"/>
      <c r="CH16242" s="768"/>
      <c r="CI16242" s="850"/>
    </row>
    <row r="16243" spans="85:87" x14ac:dyDescent="0.25">
      <c r="CG16243" s="768"/>
      <c r="CH16243" s="768"/>
      <c r="CI16243" s="850"/>
    </row>
    <row r="16244" spans="85:87" x14ac:dyDescent="0.25">
      <c r="CG16244" s="768"/>
      <c r="CH16244" s="768"/>
      <c r="CI16244" s="850"/>
    </row>
    <row r="16245" spans="85:87" x14ac:dyDescent="0.25">
      <c r="CG16245" s="768"/>
      <c r="CH16245" s="768"/>
      <c r="CI16245" s="850"/>
    </row>
    <row r="16246" spans="85:87" x14ac:dyDescent="0.25">
      <c r="CG16246" s="768"/>
      <c r="CH16246" s="768"/>
      <c r="CI16246" s="850"/>
    </row>
    <row r="16247" spans="85:87" x14ac:dyDescent="0.25">
      <c r="CG16247" s="768"/>
      <c r="CH16247" s="768"/>
      <c r="CI16247" s="850"/>
    </row>
    <row r="16248" spans="85:87" x14ac:dyDescent="0.25">
      <c r="CG16248" s="768"/>
      <c r="CH16248" s="768"/>
      <c r="CI16248" s="850"/>
    </row>
    <row r="16249" spans="85:87" x14ac:dyDescent="0.25">
      <c r="CG16249" s="768"/>
      <c r="CH16249" s="768"/>
      <c r="CI16249" s="850"/>
    </row>
    <row r="16250" spans="85:87" x14ac:dyDescent="0.25">
      <c r="CG16250" s="768"/>
      <c r="CH16250" s="768"/>
      <c r="CI16250" s="850"/>
    </row>
    <row r="16251" spans="85:87" x14ac:dyDescent="0.25">
      <c r="CG16251" s="768"/>
      <c r="CH16251" s="768"/>
      <c r="CI16251" s="850"/>
    </row>
    <row r="16252" spans="85:87" x14ac:dyDescent="0.25">
      <c r="CG16252" s="768"/>
      <c r="CH16252" s="768"/>
      <c r="CI16252" s="850"/>
    </row>
    <row r="16253" spans="85:87" x14ac:dyDescent="0.25">
      <c r="CG16253" s="768"/>
      <c r="CH16253" s="768"/>
      <c r="CI16253" s="850"/>
    </row>
    <row r="16254" spans="85:87" x14ac:dyDescent="0.25">
      <c r="CG16254" s="768"/>
      <c r="CH16254" s="768"/>
      <c r="CI16254" s="850"/>
    </row>
    <row r="16255" spans="85:87" x14ac:dyDescent="0.25">
      <c r="CG16255" s="768"/>
      <c r="CH16255" s="768"/>
      <c r="CI16255" s="850"/>
    </row>
    <row r="16256" spans="85:87" x14ac:dyDescent="0.25">
      <c r="CG16256" s="768"/>
      <c r="CH16256" s="768"/>
      <c r="CI16256" s="850"/>
    </row>
    <row r="16257" spans="85:87" x14ac:dyDescent="0.25">
      <c r="CG16257" s="768"/>
      <c r="CH16257" s="768"/>
      <c r="CI16257" s="850"/>
    </row>
    <row r="16258" spans="85:87" x14ac:dyDescent="0.25">
      <c r="CG16258" s="768"/>
      <c r="CH16258" s="768"/>
      <c r="CI16258" s="850"/>
    </row>
    <row r="16259" spans="85:87" x14ac:dyDescent="0.25">
      <c r="CG16259" s="768"/>
      <c r="CH16259" s="768"/>
      <c r="CI16259" s="850"/>
    </row>
    <row r="16260" spans="85:87" x14ac:dyDescent="0.25">
      <c r="CG16260" s="768"/>
      <c r="CH16260" s="768"/>
      <c r="CI16260" s="850"/>
    </row>
    <row r="16261" spans="85:87" x14ac:dyDescent="0.25">
      <c r="CG16261" s="768"/>
      <c r="CH16261" s="768"/>
      <c r="CI16261" s="850"/>
    </row>
    <row r="16262" spans="85:87" x14ac:dyDescent="0.25">
      <c r="CG16262" s="768"/>
      <c r="CH16262" s="768"/>
      <c r="CI16262" s="850"/>
    </row>
    <row r="16263" spans="85:87" x14ac:dyDescent="0.25">
      <c r="CG16263" s="768"/>
      <c r="CH16263" s="768"/>
      <c r="CI16263" s="850"/>
    </row>
    <row r="16264" spans="85:87" x14ac:dyDescent="0.25">
      <c r="CG16264" s="768"/>
      <c r="CH16264" s="768"/>
      <c r="CI16264" s="850"/>
    </row>
    <row r="16265" spans="85:87" x14ac:dyDescent="0.25">
      <c r="CG16265" s="768"/>
      <c r="CH16265" s="768"/>
      <c r="CI16265" s="850"/>
    </row>
    <row r="16266" spans="85:87" x14ac:dyDescent="0.25">
      <c r="CG16266" s="768"/>
      <c r="CH16266" s="768"/>
      <c r="CI16266" s="850"/>
    </row>
    <row r="16267" spans="85:87" x14ac:dyDescent="0.25">
      <c r="CG16267" s="768"/>
      <c r="CH16267" s="768"/>
      <c r="CI16267" s="850"/>
    </row>
    <row r="16268" spans="85:87" x14ac:dyDescent="0.25">
      <c r="CG16268" s="768"/>
      <c r="CH16268" s="768"/>
      <c r="CI16268" s="850"/>
    </row>
    <row r="16269" spans="85:87" x14ac:dyDescent="0.25">
      <c r="CG16269" s="768"/>
      <c r="CH16269" s="768"/>
      <c r="CI16269" s="850"/>
    </row>
    <row r="16270" spans="85:87" x14ac:dyDescent="0.25">
      <c r="CG16270" s="768"/>
      <c r="CH16270" s="768"/>
      <c r="CI16270" s="850"/>
    </row>
    <row r="16271" spans="85:87" x14ac:dyDescent="0.25">
      <c r="CG16271" s="768"/>
      <c r="CH16271" s="768"/>
      <c r="CI16271" s="850"/>
    </row>
    <row r="16272" spans="85:87" x14ac:dyDescent="0.25">
      <c r="CG16272" s="768"/>
      <c r="CH16272" s="768"/>
      <c r="CI16272" s="850"/>
    </row>
    <row r="16273" spans="85:87" x14ac:dyDescent="0.25">
      <c r="CG16273" s="768"/>
      <c r="CH16273" s="768"/>
      <c r="CI16273" s="850"/>
    </row>
    <row r="16274" spans="85:87" x14ac:dyDescent="0.25">
      <c r="CG16274" s="768"/>
      <c r="CH16274" s="768"/>
      <c r="CI16274" s="850"/>
    </row>
    <row r="16275" spans="85:87" x14ac:dyDescent="0.25">
      <c r="CG16275" s="768"/>
      <c r="CH16275" s="768"/>
      <c r="CI16275" s="850"/>
    </row>
    <row r="16276" spans="85:87" x14ac:dyDescent="0.25">
      <c r="CG16276" s="768"/>
      <c r="CH16276" s="768"/>
      <c r="CI16276" s="850"/>
    </row>
    <row r="16277" spans="85:87" x14ac:dyDescent="0.25">
      <c r="CG16277" s="768"/>
      <c r="CH16277" s="768"/>
      <c r="CI16277" s="850"/>
    </row>
    <row r="16278" spans="85:87" x14ac:dyDescent="0.25">
      <c r="CG16278" s="768"/>
      <c r="CH16278" s="768"/>
      <c r="CI16278" s="850"/>
    </row>
    <row r="16279" spans="85:87" x14ac:dyDescent="0.25">
      <c r="CG16279" s="768"/>
      <c r="CH16279" s="768"/>
      <c r="CI16279" s="850"/>
    </row>
    <row r="16280" spans="85:87" x14ac:dyDescent="0.25">
      <c r="CG16280" s="768"/>
      <c r="CH16280" s="768"/>
      <c r="CI16280" s="850"/>
    </row>
    <row r="16281" spans="85:87" x14ac:dyDescent="0.25">
      <c r="CG16281" s="768"/>
      <c r="CH16281" s="768"/>
      <c r="CI16281" s="850"/>
    </row>
    <row r="16282" spans="85:87" x14ac:dyDescent="0.25">
      <c r="CG16282" s="768"/>
      <c r="CH16282" s="768"/>
      <c r="CI16282" s="850"/>
    </row>
    <row r="16283" spans="85:87" x14ac:dyDescent="0.25">
      <c r="CG16283" s="768"/>
      <c r="CH16283" s="768"/>
      <c r="CI16283" s="850"/>
    </row>
    <row r="16284" spans="85:87" x14ac:dyDescent="0.25">
      <c r="CG16284" s="768"/>
      <c r="CH16284" s="768"/>
      <c r="CI16284" s="850"/>
    </row>
    <row r="16285" spans="85:87" x14ac:dyDescent="0.25">
      <c r="CG16285" s="768"/>
      <c r="CH16285" s="768"/>
      <c r="CI16285" s="850"/>
    </row>
    <row r="16286" spans="85:87" x14ac:dyDescent="0.25">
      <c r="CG16286" s="768"/>
      <c r="CH16286" s="768"/>
      <c r="CI16286" s="850"/>
    </row>
    <row r="16287" spans="85:87" x14ac:dyDescent="0.25">
      <c r="CG16287" s="768"/>
      <c r="CH16287" s="768"/>
      <c r="CI16287" s="850"/>
    </row>
    <row r="16288" spans="85:87" x14ac:dyDescent="0.25">
      <c r="CG16288" s="768"/>
      <c r="CH16288" s="768"/>
      <c r="CI16288" s="850"/>
    </row>
    <row r="16289" spans="85:87" x14ac:dyDescent="0.25">
      <c r="CG16289" s="768"/>
      <c r="CH16289" s="768"/>
      <c r="CI16289" s="850"/>
    </row>
    <row r="16290" spans="85:87" x14ac:dyDescent="0.25">
      <c r="CG16290" s="768"/>
      <c r="CH16290" s="768"/>
      <c r="CI16290" s="850"/>
    </row>
    <row r="16291" spans="85:87" x14ac:dyDescent="0.25">
      <c r="CG16291" s="768"/>
      <c r="CH16291" s="768"/>
      <c r="CI16291" s="850"/>
    </row>
    <row r="16292" spans="85:87" x14ac:dyDescent="0.25">
      <c r="CG16292" s="768"/>
      <c r="CH16292" s="768"/>
      <c r="CI16292" s="850"/>
    </row>
    <row r="16293" spans="85:87" x14ac:dyDescent="0.25">
      <c r="CG16293" s="768"/>
      <c r="CH16293" s="768"/>
      <c r="CI16293" s="850"/>
    </row>
    <row r="16294" spans="85:87" x14ac:dyDescent="0.25">
      <c r="CG16294" s="768"/>
      <c r="CH16294" s="768"/>
      <c r="CI16294" s="850"/>
    </row>
    <row r="16295" spans="85:87" x14ac:dyDescent="0.25">
      <c r="CG16295" s="768"/>
      <c r="CH16295" s="768"/>
      <c r="CI16295" s="850"/>
    </row>
    <row r="16296" spans="85:87" x14ac:dyDescent="0.25">
      <c r="CG16296" s="768"/>
      <c r="CH16296" s="768"/>
      <c r="CI16296" s="850"/>
    </row>
    <row r="16297" spans="85:87" x14ac:dyDescent="0.25">
      <c r="CG16297" s="768"/>
      <c r="CH16297" s="768"/>
      <c r="CI16297" s="850"/>
    </row>
    <row r="16298" spans="85:87" x14ac:dyDescent="0.25">
      <c r="CG16298" s="768"/>
      <c r="CH16298" s="768"/>
      <c r="CI16298" s="850"/>
    </row>
    <row r="16299" spans="85:87" x14ac:dyDescent="0.25">
      <c r="CG16299" s="768"/>
      <c r="CH16299" s="768"/>
      <c r="CI16299" s="850"/>
    </row>
    <row r="16300" spans="85:87" x14ac:dyDescent="0.25">
      <c r="CG16300" s="768"/>
      <c r="CH16300" s="768"/>
      <c r="CI16300" s="850"/>
    </row>
    <row r="16301" spans="85:87" x14ac:dyDescent="0.25">
      <c r="CG16301" s="768"/>
      <c r="CH16301" s="768"/>
      <c r="CI16301" s="850"/>
    </row>
    <row r="16302" spans="85:87" x14ac:dyDescent="0.25">
      <c r="CG16302" s="768"/>
      <c r="CH16302" s="768"/>
      <c r="CI16302" s="850"/>
    </row>
    <row r="16303" spans="85:87" x14ac:dyDescent="0.25">
      <c r="CG16303" s="768"/>
      <c r="CH16303" s="768"/>
      <c r="CI16303" s="850"/>
    </row>
    <row r="16304" spans="85:87" x14ac:dyDescent="0.25">
      <c r="CG16304" s="768"/>
      <c r="CH16304" s="768"/>
      <c r="CI16304" s="850"/>
    </row>
    <row r="16305" spans="85:87" x14ac:dyDescent="0.25">
      <c r="CG16305" s="768"/>
      <c r="CH16305" s="768"/>
      <c r="CI16305" s="850"/>
    </row>
    <row r="16306" spans="85:87" x14ac:dyDescent="0.25">
      <c r="CG16306" s="768"/>
      <c r="CH16306" s="768"/>
      <c r="CI16306" s="850"/>
    </row>
    <row r="16307" spans="85:87" x14ac:dyDescent="0.25">
      <c r="CG16307" s="768"/>
      <c r="CH16307" s="768"/>
      <c r="CI16307" s="850"/>
    </row>
    <row r="16308" spans="85:87" x14ac:dyDescent="0.25">
      <c r="CG16308" s="768"/>
      <c r="CH16308" s="768"/>
      <c r="CI16308" s="850"/>
    </row>
    <row r="16309" spans="85:87" x14ac:dyDescent="0.25">
      <c r="CG16309" s="768"/>
      <c r="CH16309" s="768"/>
      <c r="CI16309" s="850"/>
    </row>
    <row r="16310" spans="85:87" x14ac:dyDescent="0.25">
      <c r="CG16310" s="768"/>
      <c r="CH16310" s="768"/>
      <c r="CI16310" s="850"/>
    </row>
    <row r="16311" spans="85:87" x14ac:dyDescent="0.25">
      <c r="CG16311" s="768"/>
      <c r="CH16311" s="768"/>
      <c r="CI16311" s="850"/>
    </row>
    <row r="16312" spans="85:87" x14ac:dyDescent="0.25">
      <c r="CG16312" s="768"/>
      <c r="CH16312" s="768"/>
      <c r="CI16312" s="850"/>
    </row>
    <row r="16313" spans="85:87" x14ac:dyDescent="0.25">
      <c r="CG16313" s="768"/>
      <c r="CH16313" s="768"/>
      <c r="CI16313" s="850"/>
    </row>
    <row r="16314" spans="85:87" x14ac:dyDescent="0.25">
      <c r="CG16314" s="768"/>
      <c r="CH16314" s="768"/>
      <c r="CI16314" s="850"/>
    </row>
    <row r="16315" spans="85:87" x14ac:dyDescent="0.25">
      <c r="CG16315" s="768"/>
      <c r="CH16315" s="768"/>
      <c r="CI16315" s="850"/>
    </row>
    <row r="16316" spans="85:87" x14ac:dyDescent="0.25">
      <c r="CG16316" s="768"/>
      <c r="CH16316" s="768"/>
      <c r="CI16316" s="850"/>
    </row>
    <row r="16317" spans="85:87" x14ac:dyDescent="0.25">
      <c r="CG16317" s="768"/>
      <c r="CH16317" s="768"/>
      <c r="CI16317" s="850"/>
    </row>
    <row r="16318" spans="85:87" x14ac:dyDescent="0.25">
      <c r="CG16318" s="768"/>
      <c r="CH16318" s="768"/>
      <c r="CI16318" s="850"/>
    </row>
    <row r="16319" spans="85:87" x14ac:dyDescent="0.25">
      <c r="CG16319" s="768"/>
      <c r="CH16319" s="768"/>
      <c r="CI16319" s="850"/>
    </row>
    <row r="16320" spans="85:87" x14ac:dyDescent="0.25">
      <c r="CG16320" s="768"/>
      <c r="CH16320" s="768"/>
      <c r="CI16320" s="850"/>
    </row>
    <row r="16321" spans="85:87" x14ac:dyDescent="0.25">
      <c r="CG16321" s="768"/>
      <c r="CH16321" s="768"/>
      <c r="CI16321" s="850"/>
    </row>
    <row r="16322" spans="85:87" x14ac:dyDescent="0.25">
      <c r="CG16322" s="768"/>
      <c r="CH16322" s="768"/>
      <c r="CI16322" s="850"/>
    </row>
    <row r="16323" spans="85:87" x14ac:dyDescent="0.25">
      <c r="CG16323" s="768"/>
      <c r="CH16323" s="768"/>
      <c r="CI16323" s="850"/>
    </row>
    <row r="16324" spans="85:87" x14ac:dyDescent="0.25">
      <c r="CG16324" s="768"/>
      <c r="CH16324" s="768"/>
      <c r="CI16324" s="850"/>
    </row>
    <row r="16325" spans="85:87" x14ac:dyDescent="0.25">
      <c r="CG16325" s="768"/>
      <c r="CH16325" s="768"/>
      <c r="CI16325" s="850"/>
    </row>
    <row r="16326" spans="85:87" x14ac:dyDescent="0.25">
      <c r="CG16326" s="768"/>
      <c r="CH16326" s="768"/>
      <c r="CI16326" s="850"/>
    </row>
    <row r="16327" spans="85:87" x14ac:dyDescent="0.25">
      <c r="CG16327" s="768"/>
      <c r="CH16327" s="768"/>
      <c r="CI16327" s="850"/>
    </row>
    <row r="16328" spans="85:87" x14ac:dyDescent="0.25">
      <c r="CG16328" s="768"/>
      <c r="CH16328" s="768"/>
      <c r="CI16328" s="850"/>
    </row>
    <row r="16329" spans="85:87" x14ac:dyDescent="0.25">
      <c r="CG16329" s="768"/>
      <c r="CH16329" s="768"/>
      <c r="CI16329" s="850"/>
    </row>
    <row r="16330" spans="85:87" x14ac:dyDescent="0.25">
      <c r="CG16330" s="768"/>
      <c r="CH16330" s="768"/>
      <c r="CI16330" s="850"/>
    </row>
    <row r="16331" spans="85:87" x14ac:dyDescent="0.25">
      <c r="CG16331" s="768"/>
      <c r="CH16331" s="768"/>
      <c r="CI16331" s="850"/>
    </row>
    <row r="16332" spans="85:87" x14ac:dyDescent="0.25">
      <c r="CG16332" s="768"/>
      <c r="CH16332" s="768"/>
      <c r="CI16332" s="850"/>
    </row>
    <row r="16333" spans="85:87" x14ac:dyDescent="0.25">
      <c r="CG16333" s="768"/>
      <c r="CH16333" s="768"/>
      <c r="CI16333" s="850"/>
    </row>
    <row r="16334" spans="85:87" x14ac:dyDescent="0.25">
      <c r="CG16334" s="768"/>
      <c r="CH16334" s="768"/>
      <c r="CI16334" s="850"/>
    </row>
    <row r="16335" spans="85:87" x14ac:dyDescent="0.25">
      <c r="CG16335" s="768"/>
      <c r="CH16335" s="768"/>
      <c r="CI16335" s="850"/>
    </row>
    <row r="16336" spans="85:87" x14ac:dyDescent="0.25">
      <c r="CG16336" s="768"/>
      <c r="CH16336" s="768"/>
      <c r="CI16336" s="850"/>
    </row>
    <row r="16337" spans="85:87" x14ac:dyDescent="0.25">
      <c r="CG16337" s="768"/>
      <c r="CH16337" s="768"/>
      <c r="CI16337" s="850"/>
    </row>
    <row r="16338" spans="85:87" x14ac:dyDescent="0.25">
      <c r="CG16338" s="768"/>
      <c r="CH16338" s="768"/>
      <c r="CI16338" s="850"/>
    </row>
    <row r="16339" spans="85:87" x14ac:dyDescent="0.25">
      <c r="CG16339" s="768"/>
      <c r="CH16339" s="768"/>
      <c r="CI16339" s="850"/>
    </row>
    <row r="16340" spans="85:87" x14ac:dyDescent="0.25">
      <c r="CG16340" s="768"/>
      <c r="CH16340" s="768"/>
      <c r="CI16340" s="850"/>
    </row>
    <row r="16341" spans="85:87" x14ac:dyDescent="0.25">
      <c r="CG16341" s="768"/>
      <c r="CH16341" s="768"/>
      <c r="CI16341" s="850"/>
    </row>
    <row r="16342" spans="85:87" x14ac:dyDescent="0.25">
      <c r="CG16342" s="768"/>
      <c r="CH16342" s="768"/>
      <c r="CI16342" s="850"/>
    </row>
    <row r="16343" spans="85:87" x14ac:dyDescent="0.25">
      <c r="CG16343" s="768"/>
      <c r="CH16343" s="768"/>
      <c r="CI16343" s="850"/>
    </row>
    <row r="16344" spans="85:87" x14ac:dyDescent="0.25">
      <c r="CG16344" s="768"/>
      <c r="CH16344" s="768"/>
      <c r="CI16344" s="850"/>
    </row>
    <row r="16345" spans="85:87" x14ac:dyDescent="0.25">
      <c r="CG16345" s="768"/>
      <c r="CH16345" s="768"/>
      <c r="CI16345" s="850"/>
    </row>
    <row r="16346" spans="85:87" x14ac:dyDescent="0.25">
      <c r="CG16346" s="768"/>
      <c r="CH16346" s="768"/>
      <c r="CI16346" s="850"/>
    </row>
    <row r="16347" spans="85:87" x14ac:dyDescent="0.25">
      <c r="CG16347" s="768"/>
      <c r="CH16347" s="768"/>
      <c r="CI16347" s="850"/>
    </row>
    <row r="16348" spans="85:87" x14ac:dyDescent="0.25">
      <c r="CG16348" s="768"/>
      <c r="CH16348" s="768"/>
      <c r="CI16348" s="850"/>
    </row>
    <row r="16349" spans="85:87" x14ac:dyDescent="0.25">
      <c r="CG16349" s="768"/>
      <c r="CH16349" s="768"/>
      <c r="CI16349" s="850"/>
    </row>
    <row r="16350" spans="85:87" x14ac:dyDescent="0.25">
      <c r="CG16350" s="768"/>
      <c r="CH16350" s="768"/>
      <c r="CI16350" s="850"/>
    </row>
    <row r="16351" spans="85:87" x14ac:dyDescent="0.25">
      <c r="CG16351" s="768"/>
      <c r="CH16351" s="768"/>
      <c r="CI16351" s="850"/>
    </row>
    <row r="16352" spans="85:87" x14ac:dyDescent="0.25">
      <c r="CG16352" s="768"/>
      <c r="CH16352" s="768"/>
      <c r="CI16352" s="850"/>
    </row>
    <row r="16353" spans="85:87" x14ac:dyDescent="0.25">
      <c r="CG16353" s="768"/>
      <c r="CH16353" s="768"/>
      <c r="CI16353" s="850"/>
    </row>
    <row r="16354" spans="85:87" x14ac:dyDescent="0.25">
      <c r="CG16354" s="768"/>
      <c r="CH16354" s="768"/>
      <c r="CI16354" s="850"/>
    </row>
    <row r="16355" spans="85:87" x14ac:dyDescent="0.25">
      <c r="CG16355" s="768"/>
      <c r="CH16355" s="768"/>
      <c r="CI16355" s="850"/>
    </row>
    <row r="16356" spans="85:87" x14ac:dyDescent="0.25">
      <c r="CG16356" s="768"/>
      <c r="CH16356" s="768"/>
      <c r="CI16356" s="850"/>
    </row>
    <row r="16357" spans="85:87" x14ac:dyDescent="0.25">
      <c r="CG16357" s="768"/>
      <c r="CH16357" s="768"/>
      <c r="CI16357" s="850"/>
    </row>
    <row r="16358" spans="85:87" x14ac:dyDescent="0.25">
      <c r="CG16358" s="768"/>
      <c r="CH16358" s="768"/>
      <c r="CI16358" s="850"/>
    </row>
    <row r="16359" spans="85:87" x14ac:dyDescent="0.25">
      <c r="CG16359" s="768"/>
      <c r="CH16359" s="768"/>
      <c r="CI16359" s="850"/>
    </row>
    <row r="16360" spans="85:87" x14ac:dyDescent="0.25">
      <c r="CG16360" s="768"/>
      <c r="CH16360" s="768"/>
      <c r="CI16360" s="850"/>
    </row>
    <row r="16361" spans="85:87" x14ac:dyDescent="0.25">
      <c r="CG16361" s="768"/>
      <c r="CH16361" s="768"/>
      <c r="CI16361" s="850"/>
    </row>
    <row r="16362" spans="85:87" x14ac:dyDescent="0.25">
      <c r="CG16362" s="768"/>
      <c r="CH16362" s="768"/>
      <c r="CI16362" s="850"/>
    </row>
    <row r="16363" spans="85:87" x14ac:dyDescent="0.25">
      <c r="CG16363" s="768"/>
      <c r="CH16363" s="768"/>
      <c r="CI16363" s="850"/>
    </row>
    <row r="16364" spans="85:87" x14ac:dyDescent="0.25">
      <c r="CG16364" s="768"/>
      <c r="CH16364" s="768"/>
      <c r="CI16364" s="850"/>
    </row>
    <row r="16365" spans="85:87" x14ac:dyDescent="0.25">
      <c r="CG16365" s="768"/>
      <c r="CH16365" s="768"/>
      <c r="CI16365" s="850"/>
    </row>
    <row r="16366" spans="85:87" x14ac:dyDescent="0.25">
      <c r="CG16366" s="768"/>
      <c r="CH16366" s="768"/>
      <c r="CI16366" s="850"/>
    </row>
    <row r="16367" spans="85:87" x14ac:dyDescent="0.25">
      <c r="CG16367" s="768"/>
      <c r="CH16367" s="768"/>
      <c r="CI16367" s="850"/>
    </row>
    <row r="16368" spans="85:87" x14ac:dyDescent="0.25">
      <c r="CG16368" s="768"/>
      <c r="CH16368" s="768"/>
      <c r="CI16368" s="850"/>
    </row>
    <row r="16369" spans="85:87" x14ac:dyDescent="0.25">
      <c r="CG16369" s="768"/>
      <c r="CH16369" s="768"/>
      <c r="CI16369" s="850"/>
    </row>
    <row r="16370" spans="85:87" x14ac:dyDescent="0.25">
      <c r="CG16370" s="768"/>
      <c r="CH16370" s="768"/>
      <c r="CI16370" s="850"/>
    </row>
    <row r="16371" spans="85:87" x14ac:dyDescent="0.25">
      <c r="CG16371" s="768"/>
      <c r="CH16371" s="768"/>
      <c r="CI16371" s="850"/>
    </row>
    <row r="16372" spans="85:87" x14ac:dyDescent="0.25">
      <c r="CG16372" s="768"/>
      <c r="CH16372" s="768"/>
      <c r="CI16372" s="850"/>
    </row>
    <row r="16373" spans="85:87" x14ac:dyDescent="0.25">
      <c r="CG16373" s="768"/>
      <c r="CH16373" s="768"/>
      <c r="CI16373" s="850"/>
    </row>
    <row r="16374" spans="85:87" x14ac:dyDescent="0.25">
      <c r="CG16374" s="768"/>
      <c r="CH16374" s="768"/>
      <c r="CI16374" s="850"/>
    </row>
    <row r="16375" spans="85:87" x14ac:dyDescent="0.25">
      <c r="CG16375" s="768"/>
      <c r="CH16375" s="768"/>
      <c r="CI16375" s="850"/>
    </row>
    <row r="16376" spans="85:87" x14ac:dyDescent="0.25">
      <c r="CG16376" s="768"/>
      <c r="CH16376" s="768"/>
      <c r="CI16376" s="850"/>
    </row>
    <row r="16377" spans="85:87" x14ac:dyDescent="0.25">
      <c r="CG16377" s="768"/>
      <c r="CH16377" s="768"/>
      <c r="CI16377" s="850"/>
    </row>
    <row r="16378" spans="85:87" x14ac:dyDescent="0.25">
      <c r="CG16378" s="768"/>
      <c r="CH16378" s="768"/>
      <c r="CI16378" s="850"/>
    </row>
    <row r="16379" spans="85:87" x14ac:dyDescent="0.25">
      <c r="CG16379" s="768"/>
      <c r="CH16379" s="768"/>
      <c r="CI16379" s="850"/>
    </row>
    <row r="16380" spans="85:87" x14ac:dyDescent="0.25">
      <c r="CG16380" s="768"/>
      <c r="CH16380" s="768"/>
      <c r="CI16380" s="850"/>
    </row>
    <row r="16381" spans="85:87" x14ac:dyDescent="0.25">
      <c r="CG16381" s="768"/>
      <c r="CH16381" s="768"/>
      <c r="CI16381" s="850"/>
    </row>
    <row r="16382" spans="85:87" x14ac:dyDescent="0.25">
      <c r="CG16382" s="768"/>
      <c r="CH16382" s="768"/>
      <c r="CI16382" s="850"/>
    </row>
    <row r="16383" spans="85:87" x14ac:dyDescent="0.25">
      <c r="CG16383" s="768"/>
      <c r="CH16383" s="768"/>
      <c r="CI16383" s="850"/>
    </row>
    <row r="16384" spans="85:87" x14ac:dyDescent="0.25">
      <c r="CG16384" s="768"/>
      <c r="CH16384" s="768"/>
      <c r="CI16384" s="850"/>
    </row>
    <row r="16385" spans="85:87" x14ac:dyDescent="0.25">
      <c r="CG16385" s="768"/>
      <c r="CH16385" s="768"/>
      <c r="CI16385" s="850"/>
    </row>
    <row r="16386" spans="85:87" x14ac:dyDescent="0.25">
      <c r="CG16386" s="768"/>
      <c r="CH16386" s="768"/>
      <c r="CI16386" s="850"/>
    </row>
    <row r="16387" spans="85:87" x14ac:dyDescent="0.25">
      <c r="CG16387" s="768"/>
      <c r="CH16387" s="768"/>
      <c r="CI16387" s="850"/>
    </row>
    <row r="16388" spans="85:87" x14ac:dyDescent="0.25">
      <c r="CG16388" s="768"/>
      <c r="CH16388" s="768"/>
      <c r="CI16388" s="850"/>
    </row>
    <row r="16389" spans="85:87" x14ac:dyDescent="0.25">
      <c r="CG16389" s="768"/>
      <c r="CH16389" s="768"/>
      <c r="CI16389" s="850"/>
    </row>
    <row r="16390" spans="85:87" x14ac:dyDescent="0.25">
      <c r="CG16390" s="768"/>
      <c r="CH16390" s="768"/>
      <c r="CI16390" s="850"/>
    </row>
    <row r="16391" spans="85:87" x14ac:dyDescent="0.25">
      <c r="CG16391" s="768"/>
      <c r="CH16391" s="768"/>
      <c r="CI16391" s="850"/>
    </row>
    <row r="16392" spans="85:87" x14ac:dyDescent="0.25">
      <c r="CG16392" s="768"/>
      <c r="CH16392" s="768"/>
      <c r="CI16392" s="850"/>
    </row>
    <row r="16393" spans="85:87" x14ac:dyDescent="0.25">
      <c r="CG16393" s="768"/>
      <c r="CH16393" s="768"/>
      <c r="CI16393" s="850"/>
    </row>
    <row r="16394" spans="85:87" x14ac:dyDescent="0.25">
      <c r="CG16394" s="768"/>
      <c r="CH16394" s="768"/>
      <c r="CI16394" s="850"/>
    </row>
    <row r="16395" spans="85:87" x14ac:dyDescent="0.25">
      <c r="CG16395" s="768"/>
      <c r="CH16395" s="768"/>
      <c r="CI16395" s="850"/>
    </row>
    <row r="16396" spans="85:87" x14ac:dyDescent="0.25">
      <c r="CG16396" s="768"/>
      <c r="CH16396" s="768"/>
      <c r="CI16396" s="850"/>
    </row>
    <row r="16397" spans="85:87" x14ac:dyDescent="0.25">
      <c r="CG16397" s="768"/>
      <c r="CH16397" s="768"/>
      <c r="CI16397" s="850"/>
    </row>
    <row r="16398" spans="85:87" x14ac:dyDescent="0.25">
      <c r="CG16398" s="768"/>
      <c r="CH16398" s="768"/>
      <c r="CI16398" s="850"/>
    </row>
    <row r="16399" spans="85:87" x14ac:dyDescent="0.25">
      <c r="CG16399" s="768"/>
      <c r="CH16399" s="768"/>
      <c r="CI16399" s="850"/>
    </row>
    <row r="16400" spans="85:87" x14ac:dyDescent="0.25">
      <c r="CG16400" s="768"/>
      <c r="CH16400" s="768"/>
      <c r="CI16400" s="850"/>
    </row>
    <row r="16401" spans="85:87" x14ac:dyDescent="0.25">
      <c r="CG16401" s="768"/>
      <c r="CH16401" s="768"/>
      <c r="CI16401" s="850"/>
    </row>
    <row r="16402" spans="85:87" x14ac:dyDescent="0.25">
      <c r="CG16402" s="768"/>
      <c r="CH16402" s="768"/>
      <c r="CI16402" s="850"/>
    </row>
    <row r="16403" spans="85:87" x14ac:dyDescent="0.25">
      <c r="CG16403" s="768"/>
      <c r="CH16403" s="768"/>
      <c r="CI16403" s="850"/>
    </row>
    <row r="16404" spans="85:87" x14ac:dyDescent="0.25">
      <c r="CG16404" s="768"/>
      <c r="CH16404" s="768"/>
      <c r="CI16404" s="850"/>
    </row>
    <row r="16405" spans="85:87" x14ac:dyDescent="0.25">
      <c r="CG16405" s="768"/>
      <c r="CH16405" s="768"/>
      <c r="CI16405" s="850"/>
    </row>
    <row r="16406" spans="85:87" x14ac:dyDescent="0.25">
      <c r="CG16406" s="768"/>
      <c r="CH16406" s="768"/>
      <c r="CI16406" s="850"/>
    </row>
    <row r="16407" spans="85:87" x14ac:dyDescent="0.25">
      <c r="CG16407" s="768"/>
      <c r="CH16407" s="768"/>
      <c r="CI16407" s="850"/>
    </row>
    <row r="16408" spans="85:87" x14ac:dyDescent="0.25">
      <c r="CG16408" s="768"/>
      <c r="CH16408" s="768"/>
      <c r="CI16408" s="850"/>
    </row>
    <row r="16409" spans="85:87" x14ac:dyDescent="0.25">
      <c r="CG16409" s="768"/>
      <c r="CH16409" s="768"/>
      <c r="CI16409" s="850"/>
    </row>
    <row r="16410" spans="85:87" x14ac:dyDescent="0.25">
      <c r="CG16410" s="768"/>
      <c r="CH16410" s="768"/>
      <c r="CI16410" s="850"/>
    </row>
    <row r="16411" spans="85:87" x14ac:dyDescent="0.25">
      <c r="CG16411" s="768"/>
      <c r="CH16411" s="768"/>
      <c r="CI16411" s="850"/>
    </row>
    <row r="16412" spans="85:87" x14ac:dyDescent="0.25">
      <c r="CG16412" s="768"/>
      <c r="CH16412" s="768"/>
      <c r="CI16412" s="850"/>
    </row>
    <row r="16413" spans="85:87" x14ac:dyDescent="0.25">
      <c r="CG16413" s="768"/>
      <c r="CH16413" s="768"/>
      <c r="CI16413" s="850"/>
    </row>
    <row r="16414" spans="85:87" x14ac:dyDescent="0.25">
      <c r="CG16414" s="768"/>
      <c r="CH16414" s="768"/>
      <c r="CI16414" s="850"/>
    </row>
    <row r="16415" spans="85:87" x14ac:dyDescent="0.25">
      <c r="CG16415" s="768"/>
      <c r="CH16415" s="768"/>
      <c r="CI16415" s="850"/>
    </row>
    <row r="16416" spans="85:87" x14ac:dyDescent="0.25">
      <c r="CG16416" s="768"/>
      <c r="CH16416" s="768"/>
      <c r="CI16416" s="850"/>
    </row>
    <row r="16417" spans="85:87" x14ac:dyDescent="0.25">
      <c r="CG16417" s="768"/>
      <c r="CH16417" s="768"/>
      <c r="CI16417" s="850"/>
    </row>
    <row r="16418" spans="85:87" x14ac:dyDescent="0.25">
      <c r="CG16418" s="768"/>
      <c r="CH16418" s="768"/>
      <c r="CI16418" s="850"/>
    </row>
    <row r="16419" spans="85:87" x14ac:dyDescent="0.25">
      <c r="CG16419" s="768"/>
      <c r="CH16419" s="768"/>
      <c r="CI16419" s="850"/>
    </row>
    <row r="16420" spans="85:87" x14ac:dyDescent="0.25">
      <c r="CG16420" s="768"/>
      <c r="CH16420" s="768"/>
      <c r="CI16420" s="850"/>
    </row>
    <row r="16421" spans="85:87" x14ac:dyDescent="0.25">
      <c r="CG16421" s="768"/>
      <c r="CH16421" s="768"/>
      <c r="CI16421" s="850"/>
    </row>
    <row r="16422" spans="85:87" x14ac:dyDescent="0.25">
      <c r="CG16422" s="768"/>
      <c r="CH16422" s="768"/>
      <c r="CI16422" s="850"/>
    </row>
    <row r="16423" spans="85:87" x14ac:dyDescent="0.25">
      <c r="CG16423" s="768"/>
      <c r="CH16423" s="768"/>
      <c r="CI16423" s="850"/>
    </row>
    <row r="16424" spans="85:87" x14ac:dyDescent="0.25">
      <c r="CG16424" s="768"/>
      <c r="CH16424" s="768"/>
      <c r="CI16424" s="850"/>
    </row>
    <row r="16425" spans="85:87" x14ac:dyDescent="0.25">
      <c r="CG16425" s="768"/>
      <c r="CH16425" s="768"/>
      <c r="CI16425" s="850"/>
    </row>
    <row r="16426" spans="85:87" x14ac:dyDescent="0.25">
      <c r="CG16426" s="768"/>
      <c r="CH16426" s="768"/>
      <c r="CI16426" s="850"/>
    </row>
    <row r="16427" spans="85:87" x14ac:dyDescent="0.25">
      <c r="CG16427" s="768"/>
      <c r="CH16427" s="768"/>
      <c r="CI16427" s="850"/>
    </row>
    <row r="16428" spans="85:87" x14ac:dyDescent="0.25">
      <c r="CG16428" s="768"/>
      <c r="CH16428" s="768"/>
      <c r="CI16428" s="850"/>
    </row>
    <row r="16429" spans="85:87" x14ac:dyDescent="0.25">
      <c r="CG16429" s="768"/>
      <c r="CH16429" s="768"/>
      <c r="CI16429" s="850"/>
    </row>
    <row r="16430" spans="85:87" x14ac:dyDescent="0.25">
      <c r="CG16430" s="768"/>
      <c r="CH16430" s="768"/>
      <c r="CI16430" s="850"/>
    </row>
    <row r="16431" spans="85:87" x14ac:dyDescent="0.25">
      <c r="CG16431" s="768"/>
      <c r="CH16431" s="768"/>
      <c r="CI16431" s="850"/>
    </row>
    <row r="16432" spans="85:87" x14ac:dyDescent="0.25">
      <c r="CG16432" s="768"/>
      <c r="CH16432" s="768"/>
      <c r="CI16432" s="850"/>
    </row>
    <row r="16433" spans="85:87" x14ac:dyDescent="0.25">
      <c r="CG16433" s="768"/>
      <c r="CH16433" s="768"/>
      <c r="CI16433" s="850"/>
    </row>
    <row r="16434" spans="85:87" x14ac:dyDescent="0.25">
      <c r="CG16434" s="768"/>
      <c r="CH16434" s="768"/>
      <c r="CI16434" s="850"/>
    </row>
    <row r="16435" spans="85:87" x14ac:dyDescent="0.25">
      <c r="CG16435" s="768"/>
      <c r="CH16435" s="768"/>
      <c r="CI16435" s="850"/>
    </row>
    <row r="16436" spans="85:87" x14ac:dyDescent="0.25">
      <c r="CG16436" s="768"/>
      <c r="CH16436" s="768"/>
      <c r="CI16436" s="850"/>
    </row>
    <row r="16437" spans="85:87" x14ac:dyDescent="0.25">
      <c r="CG16437" s="768"/>
      <c r="CH16437" s="768"/>
      <c r="CI16437" s="850"/>
    </row>
    <row r="16438" spans="85:87" x14ac:dyDescent="0.25">
      <c r="CG16438" s="768"/>
      <c r="CH16438" s="768"/>
      <c r="CI16438" s="850"/>
    </row>
    <row r="16439" spans="85:87" x14ac:dyDescent="0.25">
      <c r="CG16439" s="768"/>
      <c r="CH16439" s="768"/>
      <c r="CI16439" s="850"/>
    </row>
    <row r="16440" spans="85:87" x14ac:dyDescent="0.25">
      <c r="CG16440" s="768"/>
      <c r="CH16440" s="768"/>
      <c r="CI16440" s="850"/>
    </row>
    <row r="16441" spans="85:87" x14ac:dyDescent="0.25">
      <c r="CG16441" s="768"/>
      <c r="CH16441" s="768"/>
      <c r="CI16441" s="850"/>
    </row>
    <row r="16442" spans="85:87" x14ac:dyDescent="0.25">
      <c r="CG16442" s="768"/>
      <c r="CH16442" s="768"/>
      <c r="CI16442" s="850"/>
    </row>
    <row r="16443" spans="85:87" x14ac:dyDescent="0.25">
      <c r="CG16443" s="768"/>
      <c r="CH16443" s="768"/>
      <c r="CI16443" s="850"/>
    </row>
    <row r="16444" spans="85:87" x14ac:dyDescent="0.25">
      <c r="CG16444" s="768"/>
      <c r="CH16444" s="768"/>
      <c r="CI16444" s="850"/>
    </row>
    <row r="16445" spans="85:87" x14ac:dyDescent="0.25">
      <c r="CG16445" s="768"/>
      <c r="CH16445" s="768"/>
      <c r="CI16445" s="850"/>
    </row>
    <row r="16446" spans="85:87" x14ac:dyDescent="0.25">
      <c r="CG16446" s="768"/>
      <c r="CH16446" s="768"/>
      <c r="CI16446" s="850"/>
    </row>
    <row r="16447" spans="85:87" x14ac:dyDescent="0.25">
      <c r="CG16447" s="768"/>
      <c r="CH16447" s="768"/>
      <c r="CI16447" s="850"/>
    </row>
    <row r="16448" spans="85:87" x14ac:dyDescent="0.25">
      <c r="CG16448" s="768"/>
      <c r="CH16448" s="768"/>
      <c r="CI16448" s="850"/>
    </row>
    <row r="16449" spans="85:87" x14ac:dyDescent="0.25">
      <c r="CG16449" s="768"/>
      <c r="CH16449" s="768"/>
      <c r="CI16449" s="850"/>
    </row>
    <row r="16450" spans="85:87" x14ac:dyDescent="0.25">
      <c r="CG16450" s="768"/>
      <c r="CH16450" s="768"/>
      <c r="CI16450" s="850"/>
    </row>
    <row r="16451" spans="85:87" x14ac:dyDescent="0.25">
      <c r="CG16451" s="768"/>
      <c r="CH16451" s="768"/>
      <c r="CI16451" s="850"/>
    </row>
    <row r="16452" spans="85:87" x14ac:dyDescent="0.25">
      <c r="CG16452" s="768"/>
      <c r="CH16452" s="768"/>
      <c r="CI16452" s="850"/>
    </row>
    <row r="16453" spans="85:87" x14ac:dyDescent="0.25">
      <c r="CG16453" s="768"/>
      <c r="CH16453" s="768"/>
      <c r="CI16453" s="850"/>
    </row>
    <row r="16454" spans="85:87" x14ac:dyDescent="0.25">
      <c r="CG16454" s="768"/>
      <c r="CH16454" s="768"/>
      <c r="CI16454" s="850"/>
    </row>
    <row r="16455" spans="85:87" x14ac:dyDescent="0.25">
      <c r="CG16455" s="768"/>
      <c r="CH16455" s="768"/>
      <c r="CI16455" s="850"/>
    </row>
    <row r="16456" spans="85:87" x14ac:dyDescent="0.25">
      <c r="CG16456" s="768"/>
      <c r="CH16456" s="768"/>
      <c r="CI16456" s="850"/>
    </row>
    <row r="16457" spans="85:87" x14ac:dyDescent="0.25">
      <c r="CG16457" s="768"/>
      <c r="CH16457" s="768"/>
      <c r="CI16457" s="850"/>
    </row>
    <row r="16458" spans="85:87" x14ac:dyDescent="0.25">
      <c r="CG16458" s="768"/>
      <c r="CH16458" s="768"/>
      <c r="CI16458" s="850"/>
    </row>
    <row r="16459" spans="85:87" x14ac:dyDescent="0.25">
      <c r="CG16459" s="768"/>
      <c r="CH16459" s="768"/>
      <c r="CI16459" s="850"/>
    </row>
    <row r="16460" spans="85:87" x14ac:dyDescent="0.25">
      <c r="CG16460" s="768"/>
      <c r="CH16460" s="768"/>
      <c r="CI16460" s="850"/>
    </row>
    <row r="16461" spans="85:87" x14ac:dyDescent="0.25">
      <c r="CG16461" s="768"/>
      <c r="CH16461" s="768"/>
      <c r="CI16461" s="850"/>
    </row>
    <row r="16462" spans="85:87" x14ac:dyDescent="0.25">
      <c r="CG16462" s="768"/>
      <c r="CH16462" s="768"/>
      <c r="CI16462" s="850"/>
    </row>
    <row r="16463" spans="85:87" x14ac:dyDescent="0.25">
      <c r="CG16463" s="768"/>
      <c r="CH16463" s="768"/>
      <c r="CI16463" s="850"/>
    </row>
    <row r="16464" spans="85:87" x14ac:dyDescent="0.25">
      <c r="CG16464" s="768"/>
      <c r="CH16464" s="768"/>
      <c r="CI16464" s="850"/>
    </row>
    <row r="16465" spans="85:87" x14ac:dyDescent="0.25">
      <c r="CG16465" s="768"/>
      <c r="CH16465" s="768"/>
      <c r="CI16465" s="850"/>
    </row>
    <row r="16466" spans="85:87" x14ac:dyDescent="0.25">
      <c r="CG16466" s="768"/>
      <c r="CH16466" s="768"/>
      <c r="CI16466" s="850"/>
    </row>
    <row r="16467" spans="85:87" x14ac:dyDescent="0.25">
      <c r="CG16467" s="768"/>
      <c r="CH16467" s="768"/>
      <c r="CI16467" s="850"/>
    </row>
    <row r="16468" spans="85:87" x14ac:dyDescent="0.25">
      <c r="CG16468" s="768"/>
      <c r="CH16468" s="768"/>
      <c r="CI16468" s="850"/>
    </row>
    <row r="16469" spans="85:87" x14ac:dyDescent="0.25">
      <c r="CG16469" s="768"/>
      <c r="CH16469" s="768"/>
      <c r="CI16469" s="850"/>
    </row>
    <row r="16470" spans="85:87" x14ac:dyDescent="0.25">
      <c r="CG16470" s="768"/>
      <c r="CH16470" s="768"/>
      <c r="CI16470" s="850"/>
    </row>
    <row r="16471" spans="85:87" x14ac:dyDescent="0.25">
      <c r="CG16471" s="768"/>
      <c r="CH16471" s="768"/>
      <c r="CI16471" s="850"/>
    </row>
    <row r="16472" spans="85:87" x14ac:dyDescent="0.25">
      <c r="CG16472" s="768"/>
      <c r="CH16472" s="768"/>
      <c r="CI16472" s="850"/>
    </row>
    <row r="16473" spans="85:87" x14ac:dyDescent="0.25">
      <c r="CG16473" s="768"/>
      <c r="CH16473" s="768"/>
      <c r="CI16473" s="850"/>
    </row>
    <row r="16474" spans="85:87" x14ac:dyDescent="0.25">
      <c r="CG16474" s="768"/>
      <c r="CH16474" s="768"/>
      <c r="CI16474" s="850"/>
    </row>
    <row r="16475" spans="85:87" x14ac:dyDescent="0.25">
      <c r="CG16475" s="768"/>
      <c r="CH16475" s="768"/>
      <c r="CI16475" s="850"/>
    </row>
    <row r="16476" spans="85:87" x14ac:dyDescent="0.25">
      <c r="CG16476" s="768"/>
      <c r="CH16476" s="768"/>
      <c r="CI16476" s="850"/>
    </row>
    <row r="16477" spans="85:87" x14ac:dyDescent="0.25">
      <c r="CG16477" s="768"/>
      <c r="CH16477" s="768"/>
      <c r="CI16477" s="850"/>
    </row>
    <row r="16478" spans="85:87" x14ac:dyDescent="0.25">
      <c r="CG16478" s="768"/>
      <c r="CH16478" s="768"/>
      <c r="CI16478" s="850"/>
    </row>
    <row r="16479" spans="85:87" x14ac:dyDescent="0.25">
      <c r="CG16479" s="768"/>
      <c r="CH16479" s="768"/>
      <c r="CI16479" s="850"/>
    </row>
    <row r="16480" spans="85:87" x14ac:dyDescent="0.25">
      <c r="CG16480" s="768"/>
      <c r="CH16480" s="768"/>
      <c r="CI16480" s="850"/>
    </row>
    <row r="16481" spans="85:87" x14ac:dyDescent="0.25">
      <c r="CG16481" s="768"/>
      <c r="CH16481" s="768"/>
      <c r="CI16481" s="850"/>
    </row>
    <row r="16482" spans="85:87" x14ac:dyDescent="0.25">
      <c r="CG16482" s="768"/>
      <c r="CH16482" s="768"/>
      <c r="CI16482" s="850"/>
    </row>
    <row r="16483" spans="85:87" x14ac:dyDescent="0.25">
      <c r="CG16483" s="768"/>
      <c r="CH16483" s="768"/>
      <c r="CI16483" s="850"/>
    </row>
    <row r="16484" spans="85:87" x14ac:dyDescent="0.25">
      <c r="CG16484" s="768"/>
      <c r="CH16484" s="768"/>
      <c r="CI16484" s="850"/>
    </row>
    <row r="16485" spans="85:87" x14ac:dyDescent="0.25">
      <c r="CG16485" s="768"/>
      <c r="CH16485" s="768"/>
      <c r="CI16485" s="850"/>
    </row>
    <row r="16486" spans="85:87" x14ac:dyDescent="0.25">
      <c r="CG16486" s="768"/>
      <c r="CH16486" s="768"/>
      <c r="CI16486" s="850"/>
    </row>
    <row r="16487" spans="85:87" x14ac:dyDescent="0.25">
      <c r="CG16487" s="768"/>
      <c r="CH16487" s="768"/>
      <c r="CI16487" s="850"/>
    </row>
    <row r="16488" spans="85:87" x14ac:dyDescent="0.25">
      <c r="CG16488" s="768"/>
      <c r="CH16488" s="768"/>
      <c r="CI16488" s="850"/>
    </row>
    <row r="16489" spans="85:87" x14ac:dyDescent="0.25">
      <c r="CG16489" s="768"/>
      <c r="CH16489" s="768"/>
      <c r="CI16489" s="850"/>
    </row>
    <row r="16490" spans="85:87" x14ac:dyDescent="0.25">
      <c r="CG16490" s="768"/>
      <c r="CH16490" s="768"/>
      <c r="CI16490" s="850"/>
    </row>
    <row r="16491" spans="85:87" x14ac:dyDescent="0.25">
      <c r="CG16491" s="768"/>
      <c r="CH16491" s="768"/>
      <c r="CI16491" s="850"/>
    </row>
    <row r="16492" spans="85:87" x14ac:dyDescent="0.25">
      <c r="CG16492" s="768"/>
      <c r="CH16492" s="768"/>
      <c r="CI16492" s="850"/>
    </row>
    <row r="16493" spans="85:87" x14ac:dyDescent="0.25">
      <c r="CG16493" s="768"/>
      <c r="CH16493" s="768"/>
      <c r="CI16493" s="850"/>
    </row>
    <row r="16494" spans="85:87" x14ac:dyDescent="0.25">
      <c r="CG16494" s="768"/>
      <c r="CH16494" s="768"/>
      <c r="CI16494" s="850"/>
    </row>
    <row r="16495" spans="85:87" x14ac:dyDescent="0.25">
      <c r="CG16495" s="768"/>
      <c r="CH16495" s="768"/>
      <c r="CI16495" s="850"/>
    </row>
    <row r="16496" spans="85:87" x14ac:dyDescent="0.25">
      <c r="CG16496" s="768"/>
      <c r="CH16496" s="768"/>
      <c r="CI16496" s="850"/>
    </row>
    <row r="16497" spans="85:87" x14ac:dyDescent="0.25">
      <c r="CG16497" s="768"/>
      <c r="CH16497" s="768"/>
      <c r="CI16497" s="850"/>
    </row>
    <row r="16498" spans="85:87" x14ac:dyDescent="0.25">
      <c r="CG16498" s="768"/>
      <c r="CH16498" s="768"/>
      <c r="CI16498" s="850"/>
    </row>
    <row r="16499" spans="85:87" x14ac:dyDescent="0.25">
      <c r="CG16499" s="768"/>
      <c r="CH16499" s="768"/>
      <c r="CI16499" s="850"/>
    </row>
    <row r="16500" spans="85:87" x14ac:dyDescent="0.25">
      <c r="CG16500" s="768"/>
      <c r="CH16500" s="768"/>
      <c r="CI16500" s="850"/>
    </row>
    <row r="16501" spans="85:87" x14ac:dyDescent="0.25">
      <c r="CG16501" s="768"/>
      <c r="CH16501" s="768"/>
      <c r="CI16501" s="850"/>
    </row>
    <row r="16502" spans="85:87" x14ac:dyDescent="0.25">
      <c r="CG16502" s="768"/>
      <c r="CH16502" s="768"/>
      <c r="CI16502" s="850"/>
    </row>
    <row r="16503" spans="85:87" x14ac:dyDescent="0.25">
      <c r="CG16503" s="768"/>
      <c r="CH16503" s="768"/>
      <c r="CI16503" s="850"/>
    </row>
    <row r="16504" spans="85:87" x14ac:dyDescent="0.25">
      <c r="CG16504" s="768"/>
      <c r="CH16504" s="768"/>
      <c r="CI16504" s="850"/>
    </row>
    <row r="16505" spans="85:87" x14ac:dyDescent="0.25">
      <c r="CG16505" s="768"/>
      <c r="CH16505" s="768"/>
      <c r="CI16505" s="850"/>
    </row>
    <row r="16506" spans="85:87" x14ac:dyDescent="0.25">
      <c r="CG16506" s="768"/>
      <c r="CH16506" s="768"/>
      <c r="CI16506" s="850"/>
    </row>
    <row r="16507" spans="85:87" x14ac:dyDescent="0.25">
      <c r="CG16507" s="768"/>
      <c r="CH16507" s="768"/>
      <c r="CI16507" s="850"/>
    </row>
    <row r="16508" spans="85:87" x14ac:dyDescent="0.25">
      <c r="CG16508" s="768"/>
      <c r="CH16508" s="768"/>
      <c r="CI16508" s="850"/>
    </row>
    <row r="16509" spans="85:87" x14ac:dyDescent="0.25">
      <c r="CG16509" s="768"/>
      <c r="CH16509" s="768"/>
      <c r="CI16509" s="850"/>
    </row>
    <row r="16510" spans="85:87" x14ac:dyDescent="0.25">
      <c r="CG16510" s="768"/>
      <c r="CH16510" s="768"/>
      <c r="CI16510" s="850"/>
    </row>
    <row r="16511" spans="85:87" x14ac:dyDescent="0.25">
      <c r="CG16511" s="768"/>
      <c r="CH16511" s="768"/>
      <c r="CI16511" s="850"/>
    </row>
    <row r="16512" spans="85:87" x14ac:dyDescent="0.25">
      <c r="CG16512" s="768"/>
      <c r="CH16512" s="768"/>
      <c r="CI16512" s="850"/>
    </row>
    <row r="16513" spans="85:87" x14ac:dyDescent="0.25">
      <c r="CG16513" s="768"/>
      <c r="CH16513" s="768"/>
      <c r="CI16513" s="850"/>
    </row>
    <row r="16514" spans="85:87" x14ac:dyDescent="0.25">
      <c r="CG16514" s="768"/>
      <c r="CH16514" s="768"/>
      <c r="CI16514" s="850"/>
    </row>
    <row r="16515" spans="85:87" x14ac:dyDescent="0.25">
      <c r="CG16515" s="768"/>
      <c r="CH16515" s="768"/>
      <c r="CI16515" s="850"/>
    </row>
    <row r="16516" spans="85:87" x14ac:dyDescent="0.25">
      <c r="CG16516" s="768"/>
      <c r="CH16516" s="768"/>
      <c r="CI16516" s="850"/>
    </row>
    <row r="16517" spans="85:87" x14ac:dyDescent="0.25">
      <c r="CG16517" s="768"/>
      <c r="CH16517" s="768"/>
      <c r="CI16517" s="850"/>
    </row>
    <row r="16518" spans="85:87" x14ac:dyDescent="0.25">
      <c r="CG16518" s="768"/>
      <c r="CH16518" s="768"/>
      <c r="CI16518" s="850"/>
    </row>
    <row r="16519" spans="85:87" x14ac:dyDescent="0.25">
      <c r="CG16519" s="768"/>
      <c r="CH16519" s="768"/>
      <c r="CI16519" s="850"/>
    </row>
    <row r="16520" spans="85:87" x14ac:dyDescent="0.25">
      <c r="CG16520" s="768"/>
      <c r="CH16520" s="768"/>
      <c r="CI16520" s="850"/>
    </row>
    <row r="16521" spans="85:87" x14ac:dyDescent="0.25">
      <c r="CG16521" s="768"/>
      <c r="CH16521" s="768"/>
      <c r="CI16521" s="850"/>
    </row>
    <row r="16522" spans="85:87" x14ac:dyDescent="0.25">
      <c r="CG16522" s="768"/>
      <c r="CH16522" s="768"/>
      <c r="CI16522" s="850"/>
    </row>
    <row r="16523" spans="85:87" x14ac:dyDescent="0.25">
      <c r="CG16523" s="768"/>
      <c r="CH16523" s="768"/>
      <c r="CI16523" s="850"/>
    </row>
    <row r="16524" spans="85:87" x14ac:dyDescent="0.25">
      <c r="CG16524" s="768"/>
      <c r="CH16524" s="768"/>
      <c r="CI16524" s="850"/>
    </row>
    <row r="16525" spans="85:87" x14ac:dyDescent="0.25">
      <c r="CG16525" s="768"/>
      <c r="CH16525" s="768"/>
      <c r="CI16525" s="850"/>
    </row>
    <row r="16526" spans="85:87" x14ac:dyDescent="0.25">
      <c r="CG16526" s="768"/>
      <c r="CH16526" s="768"/>
      <c r="CI16526" s="850"/>
    </row>
    <row r="16527" spans="85:87" x14ac:dyDescent="0.25">
      <c r="CG16527" s="768"/>
      <c r="CH16527" s="768"/>
      <c r="CI16527" s="850"/>
    </row>
    <row r="16528" spans="85:87" x14ac:dyDescent="0.25">
      <c r="CG16528" s="768"/>
      <c r="CH16528" s="768"/>
      <c r="CI16528" s="850"/>
    </row>
    <row r="16529" spans="85:87" x14ac:dyDescent="0.25">
      <c r="CG16529" s="768"/>
      <c r="CH16529" s="768"/>
      <c r="CI16529" s="850"/>
    </row>
    <row r="16530" spans="85:87" x14ac:dyDescent="0.25">
      <c r="CG16530" s="768"/>
      <c r="CH16530" s="768"/>
      <c r="CI16530" s="850"/>
    </row>
    <row r="16531" spans="85:87" x14ac:dyDescent="0.25">
      <c r="CG16531" s="768"/>
      <c r="CH16531" s="768"/>
      <c r="CI16531" s="850"/>
    </row>
    <row r="16532" spans="85:87" x14ac:dyDescent="0.25">
      <c r="CG16532" s="768"/>
      <c r="CH16532" s="768"/>
      <c r="CI16532" s="850"/>
    </row>
    <row r="16533" spans="85:87" x14ac:dyDescent="0.25">
      <c r="CG16533" s="768"/>
      <c r="CH16533" s="768"/>
      <c r="CI16533" s="850"/>
    </row>
    <row r="16534" spans="85:87" x14ac:dyDescent="0.25">
      <c r="CG16534" s="768"/>
      <c r="CH16534" s="768"/>
      <c r="CI16534" s="850"/>
    </row>
    <row r="16535" spans="85:87" x14ac:dyDescent="0.25">
      <c r="CG16535" s="768"/>
      <c r="CH16535" s="768"/>
      <c r="CI16535" s="850"/>
    </row>
    <row r="16536" spans="85:87" x14ac:dyDescent="0.25">
      <c r="CG16536" s="768"/>
      <c r="CH16536" s="768"/>
      <c r="CI16536" s="850"/>
    </row>
    <row r="16537" spans="85:87" x14ac:dyDescent="0.25">
      <c r="CG16537" s="768"/>
      <c r="CH16537" s="768"/>
      <c r="CI16537" s="850"/>
    </row>
    <row r="16538" spans="85:87" x14ac:dyDescent="0.25">
      <c r="CG16538" s="768"/>
      <c r="CH16538" s="768"/>
      <c r="CI16538" s="850"/>
    </row>
    <row r="16539" spans="85:87" x14ac:dyDescent="0.25">
      <c r="CG16539" s="768"/>
      <c r="CH16539" s="768"/>
      <c r="CI16539" s="850"/>
    </row>
    <row r="16540" spans="85:87" x14ac:dyDescent="0.25">
      <c r="CG16540" s="768"/>
      <c r="CH16540" s="768"/>
      <c r="CI16540" s="850"/>
    </row>
    <row r="16541" spans="85:87" x14ac:dyDescent="0.25">
      <c r="CG16541" s="768"/>
      <c r="CH16541" s="768"/>
      <c r="CI16541" s="850"/>
    </row>
    <row r="16542" spans="85:87" x14ac:dyDescent="0.25">
      <c r="CG16542" s="768"/>
      <c r="CH16542" s="768"/>
      <c r="CI16542" s="850"/>
    </row>
    <row r="16543" spans="85:87" x14ac:dyDescent="0.25">
      <c r="CG16543" s="768"/>
      <c r="CH16543" s="768"/>
      <c r="CI16543" s="850"/>
    </row>
    <row r="16544" spans="85:87" x14ac:dyDescent="0.25">
      <c r="CG16544" s="768"/>
      <c r="CH16544" s="768"/>
      <c r="CI16544" s="850"/>
    </row>
    <row r="16545" spans="85:87" x14ac:dyDescent="0.25">
      <c r="CG16545" s="768"/>
      <c r="CH16545" s="768"/>
      <c r="CI16545" s="850"/>
    </row>
    <row r="16546" spans="85:87" x14ac:dyDescent="0.25">
      <c r="CG16546" s="768"/>
      <c r="CH16546" s="768"/>
      <c r="CI16546" s="850"/>
    </row>
    <row r="16547" spans="85:87" x14ac:dyDescent="0.25">
      <c r="CG16547" s="768"/>
      <c r="CH16547" s="768"/>
      <c r="CI16547" s="850"/>
    </row>
    <row r="16548" spans="85:87" x14ac:dyDescent="0.25">
      <c r="CG16548" s="768"/>
      <c r="CH16548" s="768"/>
      <c r="CI16548" s="850"/>
    </row>
    <row r="16549" spans="85:87" x14ac:dyDescent="0.25">
      <c r="CG16549" s="768"/>
      <c r="CH16549" s="768"/>
      <c r="CI16549" s="850"/>
    </row>
    <row r="16550" spans="85:87" x14ac:dyDescent="0.25">
      <c r="CG16550" s="768"/>
      <c r="CH16550" s="768"/>
      <c r="CI16550" s="850"/>
    </row>
    <row r="16551" spans="85:87" x14ac:dyDescent="0.25">
      <c r="CG16551" s="768"/>
      <c r="CH16551" s="768"/>
      <c r="CI16551" s="850"/>
    </row>
    <row r="16552" spans="85:87" x14ac:dyDescent="0.25">
      <c r="CG16552" s="768"/>
      <c r="CH16552" s="768"/>
      <c r="CI16552" s="850"/>
    </row>
    <row r="16553" spans="85:87" x14ac:dyDescent="0.25">
      <c r="CG16553" s="768"/>
      <c r="CH16553" s="768"/>
      <c r="CI16553" s="850"/>
    </row>
    <row r="16554" spans="85:87" x14ac:dyDescent="0.25">
      <c r="CG16554" s="768"/>
      <c r="CH16554" s="768"/>
      <c r="CI16554" s="850"/>
    </row>
    <row r="16555" spans="85:87" x14ac:dyDescent="0.25">
      <c r="CG16555" s="768"/>
      <c r="CH16555" s="768"/>
      <c r="CI16555" s="850"/>
    </row>
    <row r="16556" spans="85:87" x14ac:dyDescent="0.25">
      <c r="CG16556" s="768"/>
      <c r="CH16556" s="768"/>
      <c r="CI16556" s="850"/>
    </row>
    <row r="16557" spans="85:87" x14ac:dyDescent="0.25">
      <c r="CG16557" s="768"/>
      <c r="CH16557" s="768"/>
      <c r="CI16557" s="850"/>
    </row>
    <row r="16558" spans="85:87" x14ac:dyDescent="0.25">
      <c r="CG16558" s="768"/>
      <c r="CH16558" s="768"/>
      <c r="CI16558" s="850"/>
    </row>
    <row r="16559" spans="85:87" x14ac:dyDescent="0.25">
      <c r="CG16559" s="768"/>
      <c r="CH16559" s="768"/>
      <c r="CI16559" s="850"/>
    </row>
    <row r="16560" spans="85:87" x14ac:dyDescent="0.25">
      <c r="CG16560" s="768"/>
      <c r="CH16560" s="768"/>
      <c r="CI16560" s="850"/>
    </row>
    <row r="16561" spans="85:87" x14ac:dyDescent="0.25">
      <c r="CG16561" s="768"/>
      <c r="CH16561" s="768"/>
      <c r="CI16561" s="850"/>
    </row>
    <row r="16562" spans="85:87" x14ac:dyDescent="0.25">
      <c r="CG16562" s="768"/>
      <c r="CH16562" s="768"/>
      <c r="CI16562" s="850"/>
    </row>
    <row r="16563" spans="85:87" x14ac:dyDescent="0.25">
      <c r="CG16563" s="768"/>
      <c r="CH16563" s="768"/>
      <c r="CI16563" s="850"/>
    </row>
    <row r="16564" spans="85:87" x14ac:dyDescent="0.25">
      <c r="CG16564" s="768"/>
      <c r="CH16564" s="768"/>
      <c r="CI16564" s="850"/>
    </row>
    <row r="16565" spans="85:87" x14ac:dyDescent="0.25">
      <c r="CG16565" s="768"/>
      <c r="CH16565" s="768"/>
      <c r="CI16565" s="850"/>
    </row>
    <row r="16566" spans="85:87" x14ac:dyDescent="0.25">
      <c r="CG16566" s="768"/>
      <c r="CH16566" s="768"/>
      <c r="CI16566" s="850"/>
    </row>
    <row r="16567" spans="85:87" x14ac:dyDescent="0.25">
      <c r="CG16567" s="768"/>
      <c r="CH16567" s="768"/>
      <c r="CI16567" s="850"/>
    </row>
    <row r="16568" spans="85:87" x14ac:dyDescent="0.25">
      <c r="CG16568" s="768"/>
      <c r="CH16568" s="768"/>
      <c r="CI16568" s="850"/>
    </row>
    <row r="16569" spans="85:87" x14ac:dyDescent="0.25">
      <c r="CG16569" s="768"/>
      <c r="CH16569" s="768"/>
      <c r="CI16569" s="850"/>
    </row>
    <row r="16570" spans="85:87" x14ac:dyDescent="0.25">
      <c r="CG16570" s="768"/>
      <c r="CH16570" s="768"/>
      <c r="CI16570" s="850"/>
    </row>
    <row r="16571" spans="85:87" x14ac:dyDescent="0.25">
      <c r="CG16571" s="768"/>
      <c r="CH16571" s="768"/>
      <c r="CI16571" s="850"/>
    </row>
    <row r="16572" spans="85:87" x14ac:dyDescent="0.25">
      <c r="CG16572" s="768"/>
      <c r="CH16572" s="768"/>
      <c r="CI16572" s="850"/>
    </row>
    <row r="16573" spans="85:87" x14ac:dyDescent="0.25">
      <c r="CG16573" s="768"/>
      <c r="CH16573" s="768"/>
      <c r="CI16573" s="850"/>
    </row>
    <row r="16574" spans="85:87" x14ac:dyDescent="0.25">
      <c r="CG16574" s="768"/>
      <c r="CH16574" s="768"/>
      <c r="CI16574" s="850"/>
    </row>
    <row r="16575" spans="85:87" x14ac:dyDescent="0.25">
      <c r="CG16575" s="768"/>
      <c r="CH16575" s="768"/>
      <c r="CI16575" s="850"/>
    </row>
    <row r="16576" spans="85:87" x14ac:dyDescent="0.25">
      <c r="CG16576" s="768"/>
      <c r="CH16576" s="768"/>
      <c r="CI16576" s="850"/>
    </row>
    <row r="16577" spans="85:87" x14ac:dyDescent="0.25">
      <c r="CG16577" s="768"/>
      <c r="CH16577" s="768"/>
      <c r="CI16577" s="850"/>
    </row>
    <row r="16578" spans="85:87" x14ac:dyDescent="0.25">
      <c r="CG16578" s="768"/>
      <c r="CH16578" s="768"/>
      <c r="CI16578" s="850"/>
    </row>
    <row r="16579" spans="85:87" x14ac:dyDescent="0.25">
      <c r="CG16579" s="768"/>
      <c r="CH16579" s="768"/>
      <c r="CI16579" s="850"/>
    </row>
    <row r="16580" spans="85:87" x14ac:dyDescent="0.25">
      <c r="CG16580" s="768"/>
      <c r="CH16580" s="768"/>
      <c r="CI16580" s="850"/>
    </row>
    <row r="16581" spans="85:87" x14ac:dyDescent="0.25">
      <c r="CG16581" s="768"/>
      <c r="CH16581" s="768"/>
      <c r="CI16581" s="850"/>
    </row>
    <row r="16582" spans="85:87" x14ac:dyDescent="0.25">
      <c r="CG16582" s="768"/>
      <c r="CH16582" s="768"/>
      <c r="CI16582" s="850"/>
    </row>
    <row r="16583" spans="85:87" x14ac:dyDescent="0.25">
      <c r="CG16583" s="768"/>
      <c r="CH16583" s="768"/>
      <c r="CI16583" s="850"/>
    </row>
    <row r="16584" spans="85:87" x14ac:dyDescent="0.25">
      <c r="CG16584" s="768"/>
      <c r="CH16584" s="768"/>
      <c r="CI16584" s="850"/>
    </row>
    <row r="16585" spans="85:87" x14ac:dyDescent="0.25">
      <c r="CG16585" s="768"/>
      <c r="CH16585" s="768"/>
      <c r="CI16585" s="850"/>
    </row>
    <row r="16586" spans="85:87" x14ac:dyDescent="0.25">
      <c r="CG16586" s="768"/>
      <c r="CH16586" s="768"/>
      <c r="CI16586" s="850"/>
    </row>
    <row r="16587" spans="85:87" x14ac:dyDescent="0.25">
      <c r="CG16587" s="768"/>
      <c r="CH16587" s="768"/>
      <c r="CI16587" s="850"/>
    </row>
    <row r="16588" spans="85:87" x14ac:dyDescent="0.25">
      <c r="CG16588" s="768"/>
      <c r="CH16588" s="768"/>
      <c r="CI16588" s="850"/>
    </row>
    <row r="16589" spans="85:87" x14ac:dyDescent="0.25">
      <c r="CG16589" s="768"/>
      <c r="CH16589" s="768"/>
      <c r="CI16589" s="850"/>
    </row>
    <row r="16590" spans="85:87" x14ac:dyDescent="0.25">
      <c r="CG16590" s="768"/>
      <c r="CH16590" s="768"/>
      <c r="CI16590" s="850"/>
    </row>
    <row r="16591" spans="85:87" x14ac:dyDescent="0.25">
      <c r="CG16591" s="768"/>
      <c r="CH16591" s="768"/>
      <c r="CI16591" s="850"/>
    </row>
    <row r="16592" spans="85:87" x14ac:dyDescent="0.25">
      <c r="CG16592" s="768"/>
      <c r="CH16592" s="768"/>
      <c r="CI16592" s="850"/>
    </row>
    <row r="16593" spans="85:87" x14ac:dyDescent="0.25">
      <c r="CG16593" s="768"/>
      <c r="CH16593" s="768"/>
      <c r="CI16593" s="850"/>
    </row>
    <row r="16594" spans="85:87" x14ac:dyDescent="0.25">
      <c r="CG16594" s="768"/>
      <c r="CH16594" s="768"/>
      <c r="CI16594" s="850"/>
    </row>
    <row r="16595" spans="85:87" x14ac:dyDescent="0.25">
      <c r="CG16595" s="768"/>
      <c r="CH16595" s="768"/>
      <c r="CI16595" s="850"/>
    </row>
    <row r="16596" spans="85:87" x14ac:dyDescent="0.25">
      <c r="CG16596" s="768"/>
      <c r="CH16596" s="768"/>
      <c r="CI16596" s="850"/>
    </row>
    <row r="16597" spans="85:87" x14ac:dyDescent="0.25">
      <c r="CG16597" s="768"/>
      <c r="CH16597" s="768"/>
      <c r="CI16597" s="850"/>
    </row>
    <row r="16598" spans="85:87" x14ac:dyDescent="0.25">
      <c r="CG16598" s="768"/>
      <c r="CH16598" s="768"/>
      <c r="CI16598" s="850"/>
    </row>
    <row r="16599" spans="85:87" x14ac:dyDescent="0.25">
      <c r="CG16599" s="768"/>
      <c r="CH16599" s="768"/>
      <c r="CI16599" s="850"/>
    </row>
    <row r="16600" spans="85:87" x14ac:dyDescent="0.25">
      <c r="CG16600" s="768"/>
      <c r="CH16600" s="768"/>
      <c r="CI16600" s="850"/>
    </row>
    <row r="16601" spans="85:87" x14ac:dyDescent="0.25">
      <c r="CG16601" s="768"/>
      <c r="CH16601" s="768"/>
      <c r="CI16601" s="850"/>
    </row>
    <row r="16602" spans="85:87" x14ac:dyDescent="0.25">
      <c r="CG16602" s="768"/>
      <c r="CH16602" s="768"/>
      <c r="CI16602" s="850"/>
    </row>
    <row r="16603" spans="85:87" x14ac:dyDescent="0.25">
      <c r="CG16603" s="768"/>
      <c r="CH16603" s="768"/>
      <c r="CI16603" s="850"/>
    </row>
    <row r="16604" spans="85:87" x14ac:dyDescent="0.25">
      <c r="CG16604" s="768"/>
      <c r="CH16604" s="768"/>
      <c r="CI16604" s="850"/>
    </row>
    <row r="16605" spans="85:87" x14ac:dyDescent="0.25">
      <c r="CG16605" s="768"/>
      <c r="CH16605" s="768"/>
      <c r="CI16605" s="850"/>
    </row>
    <row r="16606" spans="85:87" x14ac:dyDescent="0.25">
      <c r="CG16606" s="768"/>
      <c r="CH16606" s="768"/>
      <c r="CI16606" s="850"/>
    </row>
    <row r="16607" spans="85:87" x14ac:dyDescent="0.25">
      <c r="CG16607" s="768"/>
      <c r="CH16607" s="768"/>
      <c r="CI16607" s="850"/>
    </row>
    <row r="16608" spans="85:87" x14ac:dyDescent="0.25">
      <c r="CG16608" s="768"/>
      <c r="CH16608" s="768"/>
      <c r="CI16608" s="850"/>
    </row>
    <row r="16609" spans="85:87" x14ac:dyDescent="0.25">
      <c r="CG16609" s="768"/>
      <c r="CH16609" s="768"/>
      <c r="CI16609" s="850"/>
    </row>
    <row r="16610" spans="85:87" x14ac:dyDescent="0.25">
      <c r="CG16610" s="768"/>
      <c r="CH16610" s="768"/>
      <c r="CI16610" s="850"/>
    </row>
    <row r="16611" spans="85:87" x14ac:dyDescent="0.25">
      <c r="CG16611" s="768"/>
      <c r="CH16611" s="768"/>
      <c r="CI16611" s="850"/>
    </row>
    <row r="16612" spans="85:87" x14ac:dyDescent="0.25">
      <c r="CG16612" s="768"/>
      <c r="CH16612" s="768"/>
      <c r="CI16612" s="850"/>
    </row>
    <row r="16613" spans="85:87" x14ac:dyDescent="0.25">
      <c r="CG16613" s="768"/>
      <c r="CH16613" s="768"/>
      <c r="CI16613" s="850"/>
    </row>
    <row r="16614" spans="85:87" x14ac:dyDescent="0.25">
      <c r="CG16614" s="768"/>
      <c r="CH16614" s="768"/>
      <c r="CI16614" s="850"/>
    </row>
    <row r="16615" spans="85:87" x14ac:dyDescent="0.25">
      <c r="CG16615" s="768"/>
      <c r="CH16615" s="768"/>
      <c r="CI16615" s="850"/>
    </row>
    <row r="16616" spans="85:87" x14ac:dyDescent="0.25">
      <c r="CG16616" s="768"/>
      <c r="CH16616" s="768"/>
      <c r="CI16616" s="850"/>
    </row>
    <row r="16617" spans="85:87" x14ac:dyDescent="0.25">
      <c r="CG16617" s="768"/>
      <c r="CH16617" s="768"/>
      <c r="CI16617" s="850"/>
    </row>
    <row r="16618" spans="85:87" x14ac:dyDescent="0.25">
      <c r="CG16618" s="768"/>
      <c r="CH16618" s="768"/>
      <c r="CI16618" s="850"/>
    </row>
    <row r="16619" spans="85:87" x14ac:dyDescent="0.25">
      <c r="CG16619" s="768"/>
      <c r="CH16619" s="768"/>
      <c r="CI16619" s="850"/>
    </row>
    <row r="16620" spans="85:87" x14ac:dyDescent="0.25">
      <c r="CG16620" s="768"/>
      <c r="CH16620" s="768"/>
      <c r="CI16620" s="850"/>
    </row>
    <row r="16621" spans="85:87" x14ac:dyDescent="0.25">
      <c r="CG16621" s="768"/>
      <c r="CH16621" s="768"/>
      <c r="CI16621" s="850"/>
    </row>
    <row r="16622" spans="85:87" x14ac:dyDescent="0.25">
      <c r="CG16622" s="768"/>
      <c r="CH16622" s="768"/>
      <c r="CI16622" s="850"/>
    </row>
    <row r="16623" spans="85:87" x14ac:dyDescent="0.25">
      <c r="CG16623" s="768"/>
      <c r="CH16623" s="768"/>
      <c r="CI16623" s="850"/>
    </row>
    <row r="16624" spans="85:87" x14ac:dyDescent="0.25">
      <c r="CG16624" s="768"/>
      <c r="CH16624" s="768"/>
      <c r="CI16624" s="850"/>
    </row>
    <row r="16625" spans="85:87" x14ac:dyDescent="0.25">
      <c r="CG16625" s="768"/>
      <c r="CH16625" s="768"/>
      <c r="CI16625" s="850"/>
    </row>
    <row r="16626" spans="85:87" x14ac:dyDescent="0.25">
      <c r="CG16626" s="768"/>
      <c r="CH16626" s="768"/>
      <c r="CI16626" s="850"/>
    </row>
    <row r="16627" spans="85:87" x14ac:dyDescent="0.25">
      <c r="CG16627" s="768"/>
      <c r="CH16627" s="768"/>
      <c r="CI16627" s="850"/>
    </row>
    <row r="16628" spans="85:87" x14ac:dyDescent="0.25">
      <c r="CG16628" s="768"/>
      <c r="CH16628" s="768"/>
      <c r="CI16628" s="850"/>
    </row>
    <row r="16629" spans="85:87" x14ac:dyDescent="0.25">
      <c r="CG16629" s="768"/>
      <c r="CH16629" s="768"/>
      <c r="CI16629" s="850"/>
    </row>
    <row r="16630" spans="85:87" x14ac:dyDescent="0.25">
      <c r="CG16630" s="768"/>
      <c r="CH16630" s="768"/>
      <c r="CI16630" s="850"/>
    </row>
    <row r="16631" spans="85:87" x14ac:dyDescent="0.25">
      <c r="CG16631" s="768"/>
      <c r="CH16631" s="768"/>
      <c r="CI16631" s="850"/>
    </row>
    <row r="16632" spans="85:87" x14ac:dyDescent="0.25">
      <c r="CG16632" s="768"/>
      <c r="CH16632" s="768"/>
      <c r="CI16632" s="850"/>
    </row>
    <row r="16633" spans="85:87" x14ac:dyDescent="0.25">
      <c r="CG16633" s="768"/>
      <c r="CH16633" s="768"/>
      <c r="CI16633" s="850"/>
    </row>
    <row r="16634" spans="85:87" x14ac:dyDescent="0.25">
      <c r="CG16634" s="768"/>
      <c r="CH16634" s="768"/>
      <c r="CI16634" s="850"/>
    </row>
    <row r="16635" spans="85:87" x14ac:dyDescent="0.25">
      <c r="CG16635" s="768"/>
      <c r="CH16635" s="768"/>
      <c r="CI16635" s="850"/>
    </row>
    <row r="16636" spans="85:87" x14ac:dyDescent="0.25">
      <c r="CG16636" s="768"/>
      <c r="CH16636" s="768"/>
      <c r="CI16636" s="850"/>
    </row>
    <row r="16637" spans="85:87" x14ac:dyDescent="0.25">
      <c r="CG16637" s="768"/>
      <c r="CH16637" s="768"/>
      <c r="CI16637" s="850"/>
    </row>
    <row r="16638" spans="85:87" x14ac:dyDescent="0.25">
      <c r="CG16638" s="768"/>
      <c r="CH16638" s="768"/>
      <c r="CI16638" s="850"/>
    </row>
    <row r="16639" spans="85:87" x14ac:dyDescent="0.25">
      <c r="CG16639" s="768"/>
      <c r="CH16639" s="768"/>
      <c r="CI16639" s="850"/>
    </row>
    <row r="16640" spans="85:87" x14ac:dyDescent="0.25">
      <c r="CG16640" s="768"/>
      <c r="CH16640" s="768"/>
      <c r="CI16640" s="850"/>
    </row>
    <row r="16641" spans="85:87" x14ac:dyDescent="0.25">
      <c r="CG16641" s="768"/>
      <c r="CH16641" s="768"/>
      <c r="CI16641" s="850"/>
    </row>
    <row r="16642" spans="85:87" x14ac:dyDescent="0.25">
      <c r="CG16642" s="768"/>
      <c r="CH16642" s="768"/>
      <c r="CI16642" s="850"/>
    </row>
    <row r="16643" spans="85:87" x14ac:dyDescent="0.25">
      <c r="CG16643" s="768"/>
      <c r="CH16643" s="768"/>
      <c r="CI16643" s="850"/>
    </row>
    <row r="16644" spans="85:87" x14ac:dyDescent="0.25">
      <c r="CG16644" s="768"/>
      <c r="CH16644" s="768"/>
      <c r="CI16644" s="850"/>
    </row>
    <row r="16645" spans="85:87" x14ac:dyDescent="0.25">
      <c r="CG16645" s="768"/>
      <c r="CH16645" s="768"/>
      <c r="CI16645" s="850"/>
    </row>
    <row r="16646" spans="85:87" x14ac:dyDescent="0.25">
      <c r="CG16646" s="768"/>
      <c r="CH16646" s="768"/>
      <c r="CI16646" s="850"/>
    </row>
    <row r="16647" spans="85:87" x14ac:dyDescent="0.25">
      <c r="CG16647" s="768"/>
      <c r="CH16647" s="768"/>
      <c r="CI16647" s="850"/>
    </row>
    <row r="16648" spans="85:87" x14ac:dyDescent="0.25">
      <c r="CG16648" s="768"/>
      <c r="CH16648" s="768"/>
      <c r="CI16648" s="850"/>
    </row>
    <row r="16649" spans="85:87" x14ac:dyDescent="0.25">
      <c r="CG16649" s="768"/>
      <c r="CH16649" s="768"/>
      <c r="CI16649" s="850"/>
    </row>
    <row r="16650" spans="85:87" x14ac:dyDescent="0.25">
      <c r="CG16650" s="768"/>
      <c r="CH16650" s="768"/>
      <c r="CI16650" s="850"/>
    </row>
    <row r="16651" spans="85:87" x14ac:dyDescent="0.25">
      <c r="CG16651" s="768"/>
      <c r="CH16651" s="768"/>
      <c r="CI16651" s="850"/>
    </row>
    <row r="16652" spans="85:87" x14ac:dyDescent="0.25">
      <c r="CG16652" s="768"/>
      <c r="CH16652" s="768"/>
      <c r="CI16652" s="850"/>
    </row>
    <row r="16653" spans="85:87" x14ac:dyDescent="0.25">
      <c r="CG16653" s="768"/>
      <c r="CH16653" s="768"/>
      <c r="CI16653" s="850"/>
    </row>
    <row r="16654" spans="85:87" x14ac:dyDescent="0.25">
      <c r="CG16654" s="768"/>
      <c r="CH16654" s="768"/>
      <c r="CI16654" s="850"/>
    </row>
    <row r="16655" spans="85:87" x14ac:dyDescent="0.25">
      <c r="CG16655" s="768"/>
      <c r="CH16655" s="768"/>
      <c r="CI16655" s="850"/>
    </row>
    <row r="16656" spans="85:87" x14ac:dyDescent="0.25">
      <c r="CG16656" s="768"/>
      <c r="CH16656" s="768"/>
      <c r="CI16656" s="850"/>
    </row>
    <row r="16657" spans="85:87" x14ac:dyDescent="0.25">
      <c r="CG16657" s="768"/>
      <c r="CH16657" s="768"/>
      <c r="CI16657" s="850"/>
    </row>
    <row r="16658" spans="85:87" x14ac:dyDescent="0.25">
      <c r="CG16658" s="768"/>
      <c r="CH16658" s="768"/>
      <c r="CI16658" s="850"/>
    </row>
    <row r="16659" spans="85:87" x14ac:dyDescent="0.25">
      <c r="CG16659" s="768"/>
      <c r="CH16659" s="768"/>
      <c r="CI16659" s="850"/>
    </row>
    <row r="16660" spans="85:87" x14ac:dyDescent="0.25">
      <c r="CG16660" s="768"/>
      <c r="CH16660" s="768"/>
      <c r="CI16660" s="850"/>
    </row>
    <row r="16661" spans="85:87" x14ac:dyDescent="0.25">
      <c r="CG16661" s="768"/>
      <c r="CH16661" s="768"/>
      <c r="CI16661" s="850"/>
    </row>
    <row r="16662" spans="85:87" x14ac:dyDescent="0.25">
      <c r="CG16662" s="768"/>
      <c r="CH16662" s="768"/>
      <c r="CI16662" s="850"/>
    </row>
    <row r="16663" spans="85:87" x14ac:dyDescent="0.25">
      <c r="CG16663" s="768"/>
      <c r="CH16663" s="768"/>
      <c r="CI16663" s="850"/>
    </row>
    <row r="16664" spans="85:87" x14ac:dyDescent="0.25">
      <c r="CG16664" s="768"/>
      <c r="CH16664" s="768"/>
      <c r="CI16664" s="850"/>
    </row>
    <row r="16665" spans="85:87" x14ac:dyDescent="0.25">
      <c r="CG16665" s="768"/>
      <c r="CH16665" s="768"/>
      <c r="CI16665" s="850"/>
    </row>
    <row r="16666" spans="85:87" x14ac:dyDescent="0.25">
      <c r="CG16666" s="768"/>
      <c r="CH16666" s="768"/>
      <c r="CI16666" s="850"/>
    </row>
    <row r="16667" spans="85:87" x14ac:dyDescent="0.25">
      <c r="CG16667" s="768"/>
      <c r="CH16667" s="768"/>
      <c r="CI16667" s="850"/>
    </row>
    <row r="16668" spans="85:87" x14ac:dyDescent="0.25">
      <c r="CG16668" s="768"/>
      <c r="CH16668" s="768"/>
      <c r="CI16668" s="850"/>
    </row>
    <row r="16669" spans="85:87" x14ac:dyDescent="0.25">
      <c r="CG16669" s="768"/>
      <c r="CH16669" s="768"/>
      <c r="CI16669" s="850"/>
    </row>
    <row r="16670" spans="85:87" x14ac:dyDescent="0.25">
      <c r="CG16670" s="768"/>
      <c r="CH16670" s="768"/>
      <c r="CI16670" s="850"/>
    </row>
    <row r="16671" spans="85:87" x14ac:dyDescent="0.25">
      <c r="CG16671" s="768"/>
      <c r="CH16671" s="768"/>
      <c r="CI16671" s="850"/>
    </row>
    <row r="16672" spans="85:87" x14ac:dyDescent="0.25">
      <c r="CG16672" s="768"/>
      <c r="CH16672" s="768"/>
      <c r="CI16672" s="850"/>
    </row>
    <row r="16673" spans="85:87" x14ac:dyDescent="0.25">
      <c r="CG16673" s="768"/>
      <c r="CH16673" s="768"/>
      <c r="CI16673" s="850"/>
    </row>
    <row r="16674" spans="85:87" x14ac:dyDescent="0.25">
      <c r="CG16674" s="768"/>
      <c r="CH16674" s="768"/>
      <c r="CI16674" s="850"/>
    </row>
    <row r="16675" spans="85:87" x14ac:dyDescent="0.25">
      <c r="CG16675" s="768"/>
      <c r="CH16675" s="768"/>
      <c r="CI16675" s="850"/>
    </row>
    <row r="16676" spans="85:87" x14ac:dyDescent="0.25">
      <c r="CG16676" s="768"/>
      <c r="CH16676" s="768"/>
      <c r="CI16676" s="850"/>
    </row>
    <row r="16677" spans="85:87" x14ac:dyDescent="0.25">
      <c r="CG16677" s="768"/>
      <c r="CH16677" s="768"/>
      <c r="CI16677" s="850"/>
    </row>
    <row r="16678" spans="85:87" x14ac:dyDescent="0.25">
      <c r="CG16678" s="768"/>
      <c r="CH16678" s="768"/>
      <c r="CI16678" s="850"/>
    </row>
    <row r="16679" spans="85:87" x14ac:dyDescent="0.25">
      <c r="CG16679" s="768"/>
      <c r="CH16679" s="768"/>
      <c r="CI16679" s="850"/>
    </row>
    <row r="16680" spans="85:87" x14ac:dyDescent="0.25">
      <c r="CG16680" s="768"/>
      <c r="CH16680" s="768"/>
      <c r="CI16680" s="850"/>
    </row>
    <row r="16681" spans="85:87" x14ac:dyDescent="0.25">
      <c r="CG16681" s="768"/>
      <c r="CH16681" s="768"/>
      <c r="CI16681" s="850"/>
    </row>
    <row r="16682" spans="85:87" x14ac:dyDescent="0.25">
      <c r="CG16682" s="768"/>
      <c r="CH16682" s="768"/>
      <c r="CI16682" s="850"/>
    </row>
    <row r="16683" spans="85:87" x14ac:dyDescent="0.25">
      <c r="CG16683" s="768"/>
      <c r="CH16683" s="768"/>
      <c r="CI16683" s="850"/>
    </row>
    <row r="16684" spans="85:87" x14ac:dyDescent="0.25">
      <c r="CG16684" s="768"/>
      <c r="CH16684" s="768"/>
      <c r="CI16684" s="850"/>
    </row>
    <row r="16685" spans="85:87" x14ac:dyDescent="0.25">
      <c r="CG16685" s="768"/>
      <c r="CH16685" s="768"/>
      <c r="CI16685" s="850"/>
    </row>
    <row r="16686" spans="85:87" x14ac:dyDescent="0.25">
      <c r="CG16686" s="768"/>
      <c r="CH16686" s="768"/>
      <c r="CI16686" s="850"/>
    </row>
    <row r="16687" spans="85:87" x14ac:dyDescent="0.25">
      <c r="CG16687" s="768"/>
      <c r="CH16687" s="768"/>
      <c r="CI16687" s="850"/>
    </row>
    <row r="16688" spans="85:87" x14ac:dyDescent="0.25">
      <c r="CG16688" s="768"/>
      <c r="CH16688" s="768"/>
      <c r="CI16688" s="850"/>
    </row>
    <row r="16689" spans="85:87" x14ac:dyDescent="0.25">
      <c r="CG16689" s="768"/>
      <c r="CH16689" s="768"/>
      <c r="CI16689" s="850"/>
    </row>
    <row r="16690" spans="85:87" x14ac:dyDescent="0.25">
      <c r="CG16690" s="768"/>
      <c r="CH16690" s="768"/>
      <c r="CI16690" s="850"/>
    </row>
    <row r="16691" spans="85:87" x14ac:dyDescent="0.25">
      <c r="CG16691" s="768"/>
      <c r="CH16691" s="768"/>
      <c r="CI16691" s="850"/>
    </row>
    <row r="16692" spans="85:87" x14ac:dyDescent="0.25">
      <c r="CG16692" s="768"/>
      <c r="CH16692" s="768"/>
      <c r="CI16692" s="850"/>
    </row>
    <row r="16693" spans="85:87" x14ac:dyDescent="0.25">
      <c r="CG16693" s="768"/>
      <c r="CH16693" s="768"/>
      <c r="CI16693" s="850"/>
    </row>
    <row r="16694" spans="85:87" x14ac:dyDescent="0.25">
      <c r="CG16694" s="768"/>
      <c r="CH16694" s="768"/>
      <c r="CI16694" s="850"/>
    </row>
    <row r="16695" spans="85:87" x14ac:dyDescent="0.25">
      <c r="CG16695" s="768"/>
      <c r="CH16695" s="768"/>
      <c r="CI16695" s="850"/>
    </row>
    <row r="16696" spans="85:87" x14ac:dyDescent="0.25">
      <c r="CG16696" s="768"/>
      <c r="CH16696" s="768"/>
      <c r="CI16696" s="850"/>
    </row>
    <row r="16697" spans="85:87" x14ac:dyDescent="0.25">
      <c r="CG16697" s="768"/>
      <c r="CH16697" s="768"/>
      <c r="CI16697" s="850"/>
    </row>
    <row r="16698" spans="85:87" x14ac:dyDescent="0.25">
      <c r="CG16698" s="768"/>
      <c r="CH16698" s="768"/>
      <c r="CI16698" s="850"/>
    </row>
    <row r="16699" spans="85:87" x14ac:dyDescent="0.25">
      <c r="CG16699" s="768"/>
      <c r="CH16699" s="768"/>
      <c r="CI16699" s="850"/>
    </row>
    <row r="16700" spans="85:87" x14ac:dyDescent="0.25">
      <c r="CG16700" s="768"/>
      <c r="CH16700" s="768"/>
      <c r="CI16700" s="850"/>
    </row>
    <row r="16701" spans="85:87" x14ac:dyDescent="0.25">
      <c r="CG16701" s="768"/>
      <c r="CH16701" s="768"/>
      <c r="CI16701" s="850"/>
    </row>
    <row r="16702" spans="85:87" x14ac:dyDescent="0.25">
      <c r="CG16702" s="768"/>
      <c r="CH16702" s="768"/>
      <c r="CI16702" s="850"/>
    </row>
    <row r="16703" spans="85:87" x14ac:dyDescent="0.25">
      <c r="CG16703" s="768"/>
      <c r="CH16703" s="768"/>
      <c r="CI16703" s="850"/>
    </row>
    <row r="16704" spans="85:87" x14ac:dyDescent="0.25">
      <c r="CG16704" s="768"/>
      <c r="CH16704" s="768"/>
      <c r="CI16704" s="850"/>
    </row>
    <row r="16705" spans="85:87" x14ac:dyDescent="0.25">
      <c r="CG16705" s="768"/>
      <c r="CH16705" s="768"/>
      <c r="CI16705" s="850"/>
    </row>
    <row r="16706" spans="85:87" x14ac:dyDescent="0.25">
      <c r="CG16706" s="768"/>
      <c r="CH16706" s="768"/>
      <c r="CI16706" s="850"/>
    </row>
    <row r="16707" spans="85:87" x14ac:dyDescent="0.25">
      <c r="CG16707" s="768"/>
      <c r="CH16707" s="768"/>
      <c r="CI16707" s="850"/>
    </row>
    <row r="16708" spans="85:87" x14ac:dyDescent="0.25">
      <c r="CG16708" s="768"/>
      <c r="CH16708" s="768"/>
      <c r="CI16708" s="850"/>
    </row>
    <row r="16709" spans="85:87" x14ac:dyDescent="0.25">
      <c r="CG16709" s="768"/>
      <c r="CH16709" s="768"/>
      <c r="CI16709" s="850"/>
    </row>
    <row r="16710" spans="85:87" x14ac:dyDescent="0.25">
      <c r="CG16710" s="768"/>
      <c r="CH16710" s="768"/>
      <c r="CI16710" s="850"/>
    </row>
    <row r="16711" spans="85:87" x14ac:dyDescent="0.25">
      <c r="CG16711" s="768"/>
      <c r="CH16711" s="768"/>
      <c r="CI16711" s="850"/>
    </row>
    <row r="16712" spans="85:87" x14ac:dyDescent="0.25">
      <c r="CG16712" s="768"/>
      <c r="CH16712" s="768"/>
      <c r="CI16712" s="850"/>
    </row>
    <row r="16713" spans="85:87" x14ac:dyDescent="0.25">
      <c r="CG16713" s="768"/>
      <c r="CH16713" s="768"/>
      <c r="CI16713" s="850"/>
    </row>
    <row r="16714" spans="85:87" x14ac:dyDescent="0.25">
      <c r="CG16714" s="768"/>
      <c r="CH16714" s="768"/>
      <c r="CI16714" s="850"/>
    </row>
    <row r="16715" spans="85:87" x14ac:dyDescent="0.25">
      <c r="CG16715" s="768"/>
      <c r="CH16715" s="768"/>
      <c r="CI16715" s="850"/>
    </row>
    <row r="16716" spans="85:87" x14ac:dyDescent="0.25">
      <c r="CG16716" s="768"/>
      <c r="CH16716" s="768"/>
      <c r="CI16716" s="850"/>
    </row>
    <row r="16717" spans="85:87" x14ac:dyDescent="0.25">
      <c r="CG16717" s="768"/>
      <c r="CH16717" s="768"/>
      <c r="CI16717" s="850"/>
    </row>
    <row r="16718" spans="85:87" x14ac:dyDescent="0.25">
      <c r="CG16718" s="768"/>
      <c r="CH16718" s="768"/>
      <c r="CI16718" s="850"/>
    </row>
    <row r="16719" spans="85:87" x14ac:dyDescent="0.25">
      <c r="CG16719" s="768"/>
      <c r="CH16719" s="768"/>
      <c r="CI16719" s="850"/>
    </row>
    <row r="16720" spans="85:87" x14ac:dyDescent="0.25">
      <c r="CG16720" s="768"/>
      <c r="CH16720" s="768"/>
      <c r="CI16720" s="850"/>
    </row>
    <row r="16721" spans="85:87" x14ac:dyDescent="0.25">
      <c r="CG16721" s="768"/>
      <c r="CH16721" s="768"/>
      <c r="CI16721" s="850"/>
    </row>
    <row r="16722" spans="85:87" x14ac:dyDescent="0.25">
      <c r="CG16722" s="768"/>
      <c r="CH16722" s="768"/>
      <c r="CI16722" s="850"/>
    </row>
    <row r="16723" spans="85:87" x14ac:dyDescent="0.25">
      <c r="CG16723" s="768"/>
      <c r="CH16723" s="768"/>
      <c r="CI16723" s="850"/>
    </row>
    <row r="16724" spans="85:87" x14ac:dyDescent="0.25">
      <c r="CG16724" s="768"/>
      <c r="CH16724" s="768"/>
      <c r="CI16724" s="850"/>
    </row>
    <row r="16725" spans="85:87" x14ac:dyDescent="0.25">
      <c r="CG16725" s="768"/>
      <c r="CH16725" s="768"/>
      <c r="CI16725" s="850"/>
    </row>
    <row r="16726" spans="85:87" x14ac:dyDescent="0.25">
      <c r="CG16726" s="768"/>
      <c r="CH16726" s="768"/>
      <c r="CI16726" s="850"/>
    </row>
    <row r="16727" spans="85:87" x14ac:dyDescent="0.25">
      <c r="CG16727" s="768"/>
      <c r="CH16727" s="768"/>
      <c r="CI16727" s="850"/>
    </row>
    <row r="16728" spans="85:87" x14ac:dyDescent="0.25">
      <c r="CG16728" s="768"/>
      <c r="CH16728" s="768"/>
      <c r="CI16728" s="850"/>
    </row>
    <row r="16729" spans="85:87" x14ac:dyDescent="0.25">
      <c r="CG16729" s="768"/>
      <c r="CH16729" s="768"/>
      <c r="CI16729" s="850"/>
    </row>
    <row r="16730" spans="85:87" x14ac:dyDescent="0.25">
      <c r="CG16730" s="768"/>
      <c r="CH16730" s="768"/>
      <c r="CI16730" s="850"/>
    </row>
    <row r="16731" spans="85:87" x14ac:dyDescent="0.25">
      <c r="CG16731" s="768"/>
      <c r="CH16731" s="768"/>
      <c r="CI16731" s="850"/>
    </row>
    <row r="16732" spans="85:87" x14ac:dyDescent="0.25">
      <c r="CG16732" s="768"/>
      <c r="CH16732" s="768"/>
      <c r="CI16732" s="850"/>
    </row>
    <row r="16733" spans="85:87" x14ac:dyDescent="0.25">
      <c r="CG16733" s="768"/>
      <c r="CH16733" s="768"/>
      <c r="CI16733" s="850"/>
    </row>
    <row r="16734" spans="85:87" x14ac:dyDescent="0.25">
      <c r="CG16734" s="768"/>
      <c r="CH16734" s="768"/>
      <c r="CI16734" s="850"/>
    </row>
    <row r="16735" spans="85:87" x14ac:dyDescent="0.25">
      <c r="CG16735" s="768"/>
      <c r="CH16735" s="768"/>
      <c r="CI16735" s="850"/>
    </row>
    <row r="16736" spans="85:87" x14ac:dyDescent="0.25">
      <c r="CG16736" s="768"/>
      <c r="CH16736" s="768"/>
      <c r="CI16736" s="850"/>
    </row>
    <row r="16737" spans="85:87" x14ac:dyDescent="0.25">
      <c r="CG16737" s="768"/>
      <c r="CH16737" s="768"/>
      <c r="CI16737" s="850"/>
    </row>
    <row r="16738" spans="85:87" x14ac:dyDescent="0.25">
      <c r="CG16738" s="768"/>
      <c r="CH16738" s="768"/>
      <c r="CI16738" s="850"/>
    </row>
    <row r="16739" spans="85:87" x14ac:dyDescent="0.25">
      <c r="CG16739" s="768"/>
      <c r="CH16739" s="768"/>
      <c r="CI16739" s="850"/>
    </row>
    <row r="16740" spans="85:87" x14ac:dyDescent="0.25">
      <c r="CG16740" s="768"/>
      <c r="CH16740" s="768"/>
      <c r="CI16740" s="850"/>
    </row>
    <row r="16741" spans="85:87" x14ac:dyDescent="0.25">
      <c r="CG16741" s="768"/>
      <c r="CH16741" s="768"/>
      <c r="CI16741" s="850"/>
    </row>
    <row r="16742" spans="85:87" x14ac:dyDescent="0.25">
      <c r="CG16742" s="768"/>
      <c r="CH16742" s="768"/>
      <c r="CI16742" s="850"/>
    </row>
    <row r="16743" spans="85:87" x14ac:dyDescent="0.25">
      <c r="CG16743" s="768"/>
      <c r="CH16743" s="768"/>
      <c r="CI16743" s="850"/>
    </row>
    <row r="16744" spans="85:87" x14ac:dyDescent="0.25">
      <c r="CG16744" s="768"/>
      <c r="CH16744" s="768"/>
      <c r="CI16744" s="850"/>
    </row>
    <row r="16745" spans="85:87" x14ac:dyDescent="0.25">
      <c r="CG16745" s="768"/>
      <c r="CH16745" s="768"/>
      <c r="CI16745" s="850"/>
    </row>
    <row r="16746" spans="85:87" x14ac:dyDescent="0.25">
      <c r="CG16746" s="768"/>
      <c r="CH16746" s="768"/>
      <c r="CI16746" s="850"/>
    </row>
    <row r="16747" spans="85:87" x14ac:dyDescent="0.25">
      <c r="CG16747" s="768"/>
      <c r="CH16747" s="768"/>
      <c r="CI16747" s="850"/>
    </row>
    <row r="16748" spans="85:87" x14ac:dyDescent="0.25">
      <c r="CG16748" s="768"/>
      <c r="CH16748" s="768"/>
      <c r="CI16748" s="850"/>
    </row>
    <row r="16749" spans="85:87" x14ac:dyDescent="0.25">
      <c r="CG16749" s="768"/>
      <c r="CH16749" s="768"/>
      <c r="CI16749" s="850"/>
    </row>
    <row r="16750" spans="85:87" x14ac:dyDescent="0.25">
      <c r="CG16750" s="768"/>
      <c r="CH16750" s="768"/>
      <c r="CI16750" s="850"/>
    </row>
    <row r="16751" spans="85:87" x14ac:dyDescent="0.25">
      <c r="CG16751" s="768"/>
      <c r="CH16751" s="768"/>
      <c r="CI16751" s="850"/>
    </row>
    <row r="16752" spans="85:87" x14ac:dyDescent="0.25">
      <c r="CG16752" s="768"/>
      <c r="CH16752" s="768"/>
      <c r="CI16752" s="850"/>
    </row>
    <row r="16753" spans="85:87" x14ac:dyDescent="0.25">
      <c r="CG16753" s="768"/>
      <c r="CH16753" s="768"/>
      <c r="CI16753" s="850"/>
    </row>
    <row r="16754" spans="85:87" x14ac:dyDescent="0.25">
      <c r="CG16754" s="768"/>
      <c r="CH16754" s="768"/>
      <c r="CI16754" s="850"/>
    </row>
    <row r="16755" spans="85:87" x14ac:dyDescent="0.25">
      <c r="CG16755" s="768"/>
      <c r="CH16755" s="768"/>
      <c r="CI16755" s="850"/>
    </row>
    <row r="16756" spans="85:87" x14ac:dyDescent="0.25">
      <c r="CG16756" s="768"/>
      <c r="CH16756" s="768"/>
      <c r="CI16756" s="850"/>
    </row>
    <row r="16757" spans="85:87" x14ac:dyDescent="0.25">
      <c r="CG16757" s="768"/>
      <c r="CH16757" s="768"/>
      <c r="CI16757" s="850"/>
    </row>
    <row r="16758" spans="85:87" x14ac:dyDescent="0.25">
      <c r="CG16758" s="768"/>
      <c r="CH16758" s="768"/>
      <c r="CI16758" s="850"/>
    </row>
    <row r="16759" spans="85:87" x14ac:dyDescent="0.25">
      <c r="CG16759" s="768"/>
      <c r="CH16759" s="768"/>
      <c r="CI16759" s="850"/>
    </row>
    <row r="16760" spans="85:87" x14ac:dyDescent="0.25">
      <c r="CG16760" s="768"/>
      <c r="CH16760" s="768"/>
      <c r="CI16760" s="850"/>
    </row>
    <row r="16761" spans="85:87" x14ac:dyDescent="0.25">
      <c r="CG16761" s="768"/>
      <c r="CH16761" s="768"/>
      <c r="CI16761" s="850"/>
    </row>
    <row r="16762" spans="85:87" x14ac:dyDescent="0.25">
      <c r="CG16762" s="768"/>
      <c r="CH16762" s="768"/>
      <c r="CI16762" s="850"/>
    </row>
    <row r="16763" spans="85:87" x14ac:dyDescent="0.25">
      <c r="CG16763" s="768"/>
      <c r="CH16763" s="768"/>
      <c r="CI16763" s="850"/>
    </row>
    <row r="16764" spans="85:87" x14ac:dyDescent="0.25">
      <c r="CG16764" s="768"/>
      <c r="CH16764" s="768"/>
      <c r="CI16764" s="850"/>
    </row>
    <row r="16765" spans="85:87" x14ac:dyDescent="0.25">
      <c r="CG16765" s="768"/>
      <c r="CH16765" s="768"/>
      <c r="CI16765" s="850"/>
    </row>
    <row r="16766" spans="85:87" x14ac:dyDescent="0.25">
      <c r="CG16766" s="768"/>
      <c r="CH16766" s="768"/>
      <c r="CI16766" s="850"/>
    </row>
    <row r="16767" spans="85:87" x14ac:dyDescent="0.25">
      <c r="CG16767" s="768"/>
      <c r="CH16767" s="768"/>
      <c r="CI16767" s="850"/>
    </row>
    <row r="16768" spans="85:87" x14ac:dyDescent="0.25">
      <c r="CG16768" s="768"/>
      <c r="CH16768" s="768"/>
      <c r="CI16768" s="850"/>
    </row>
    <row r="16769" spans="85:87" x14ac:dyDescent="0.25">
      <c r="CG16769" s="768"/>
      <c r="CH16769" s="768"/>
      <c r="CI16769" s="850"/>
    </row>
    <row r="16770" spans="85:87" x14ac:dyDescent="0.25">
      <c r="CG16770" s="768"/>
      <c r="CH16770" s="768"/>
      <c r="CI16770" s="850"/>
    </row>
    <row r="16771" spans="85:87" x14ac:dyDescent="0.25">
      <c r="CG16771" s="768"/>
      <c r="CH16771" s="768"/>
      <c r="CI16771" s="850"/>
    </row>
    <row r="16772" spans="85:87" x14ac:dyDescent="0.25">
      <c r="CG16772" s="768"/>
      <c r="CH16772" s="768"/>
      <c r="CI16772" s="850"/>
    </row>
    <row r="16773" spans="85:87" x14ac:dyDescent="0.25">
      <c r="CG16773" s="768"/>
      <c r="CH16773" s="768"/>
      <c r="CI16773" s="850"/>
    </row>
    <row r="16774" spans="85:87" x14ac:dyDescent="0.25">
      <c r="CG16774" s="768"/>
      <c r="CH16774" s="768"/>
      <c r="CI16774" s="850"/>
    </row>
    <row r="16775" spans="85:87" x14ac:dyDescent="0.25">
      <c r="CG16775" s="768"/>
      <c r="CH16775" s="768"/>
      <c r="CI16775" s="850"/>
    </row>
    <row r="16776" spans="85:87" x14ac:dyDescent="0.25">
      <c r="CG16776" s="768"/>
      <c r="CH16776" s="768"/>
      <c r="CI16776" s="850"/>
    </row>
    <row r="16777" spans="85:87" x14ac:dyDescent="0.25">
      <c r="CG16777" s="768"/>
      <c r="CH16777" s="768"/>
      <c r="CI16777" s="850"/>
    </row>
    <row r="16778" spans="85:87" x14ac:dyDescent="0.25">
      <c r="CG16778" s="768"/>
      <c r="CH16778" s="768"/>
      <c r="CI16778" s="850"/>
    </row>
    <row r="16779" spans="85:87" x14ac:dyDescent="0.25">
      <c r="CG16779" s="768"/>
      <c r="CH16779" s="768"/>
      <c r="CI16779" s="850"/>
    </row>
    <row r="16780" spans="85:87" x14ac:dyDescent="0.25">
      <c r="CG16780" s="768"/>
      <c r="CH16780" s="768"/>
      <c r="CI16780" s="850"/>
    </row>
    <row r="16781" spans="85:87" x14ac:dyDescent="0.25">
      <c r="CG16781" s="768"/>
      <c r="CH16781" s="768"/>
      <c r="CI16781" s="850"/>
    </row>
    <row r="16782" spans="85:87" x14ac:dyDescent="0.25">
      <c r="CG16782" s="768"/>
      <c r="CH16782" s="768"/>
      <c r="CI16782" s="850"/>
    </row>
    <row r="16783" spans="85:87" x14ac:dyDescent="0.25">
      <c r="CG16783" s="768"/>
      <c r="CH16783" s="768"/>
      <c r="CI16783" s="850"/>
    </row>
    <row r="16784" spans="85:87" x14ac:dyDescent="0.25">
      <c r="CG16784" s="768"/>
      <c r="CH16784" s="768"/>
      <c r="CI16784" s="850"/>
    </row>
    <row r="16785" spans="85:87" x14ac:dyDescent="0.25">
      <c r="CG16785" s="768"/>
      <c r="CH16785" s="768"/>
      <c r="CI16785" s="850"/>
    </row>
    <row r="16786" spans="85:87" x14ac:dyDescent="0.25">
      <c r="CG16786" s="768"/>
      <c r="CH16786" s="768"/>
      <c r="CI16786" s="850"/>
    </row>
    <row r="16787" spans="85:87" x14ac:dyDescent="0.25">
      <c r="CG16787" s="768"/>
      <c r="CH16787" s="768"/>
      <c r="CI16787" s="850"/>
    </row>
    <row r="16788" spans="85:87" x14ac:dyDescent="0.25">
      <c r="CG16788" s="768"/>
      <c r="CH16788" s="768"/>
      <c r="CI16788" s="850"/>
    </row>
    <row r="16789" spans="85:87" x14ac:dyDescent="0.25">
      <c r="CG16789" s="768"/>
      <c r="CH16789" s="768"/>
      <c r="CI16789" s="850"/>
    </row>
    <row r="16790" spans="85:87" x14ac:dyDescent="0.25">
      <c r="CG16790" s="768"/>
      <c r="CH16790" s="768"/>
      <c r="CI16790" s="850"/>
    </row>
    <row r="16791" spans="85:87" x14ac:dyDescent="0.25">
      <c r="CG16791" s="768"/>
      <c r="CH16791" s="768"/>
      <c r="CI16791" s="850"/>
    </row>
    <row r="16792" spans="85:87" x14ac:dyDescent="0.25">
      <c r="CG16792" s="768"/>
      <c r="CH16792" s="768"/>
      <c r="CI16792" s="850"/>
    </row>
    <row r="16793" spans="85:87" x14ac:dyDescent="0.25">
      <c r="CG16793" s="768"/>
      <c r="CH16793" s="768"/>
      <c r="CI16793" s="850"/>
    </row>
    <row r="16794" spans="85:87" x14ac:dyDescent="0.25">
      <c r="CG16794" s="768"/>
      <c r="CH16794" s="768"/>
      <c r="CI16794" s="850"/>
    </row>
    <row r="16795" spans="85:87" x14ac:dyDescent="0.25">
      <c r="CG16795" s="768"/>
      <c r="CH16795" s="768"/>
      <c r="CI16795" s="850"/>
    </row>
    <row r="16796" spans="85:87" x14ac:dyDescent="0.25">
      <c r="CG16796" s="768"/>
      <c r="CH16796" s="768"/>
      <c r="CI16796" s="850"/>
    </row>
    <row r="16797" spans="85:87" x14ac:dyDescent="0.25">
      <c r="CG16797" s="768"/>
      <c r="CH16797" s="768"/>
      <c r="CI16797" s="850"/>
    </row>
    <row r="16798" spans="85:87" x14ac:dyDescent="0.25">
      <c r="CG16798" s="768"/>
      <c r="CH16798" s="768"/>
      <c r="CI16798" s="850"/>
    </row>
    <row r="16799" spans="85:87" x14ac:dyDescent="0.25">
      <c r="CG16799" s="768"/>
      <c r="CH16799" s="768"/>
      <c r="CI16799" s="850"/>
    </row>
    <row r="16800" spans="85:87" x14ac:dyDescent="0.25">
      <c r="CG16800" s="768"/>
      <c r="CH16800" s="768"/>
      <c r="CI16800" s="850"/>
    </row>
    <row r="16801" spans="85:87" x14ac:dyDescent="0.25">
      <c r="CG16801" s="768"/>
      <c r="CH16801" s="768"/>
      <c r="CI16801" s="850"/>
    </row>
    <row r="16802" spans="85:87" x14ac:dyDescent="0.25">
      <c r="CG16802" s="768"/>
      <c r="CH16802" s="768"/>
      <c r="CI16802" s="850"/>
    </row>
    <row r="16803" spans="85:87" x14ac:dyDescent="0.25">
      <c r="CG16803" s="768"/>
      <c r="CH16803" s="768"/>
      <c r="CI16803" s="850"/>
    </row>
    <row r="16804" spans="85:87" x14ac:dyDescent="0.25">
      <c r="CG16804" s="768"/>
      <c r="CH16804" s="768"/>
      <c r="CI16804" s="850"/>
    </row>
    <row r="16805" spans="85:87" x14ac:dyDescent="0.25">
      <c r="CG16805" s="768"/>
      <c r="CH16805" s="768"/>
      <c r="CI16805" s="850"/>
    </row>
    <row r="16806" spans="85:87" x14ac:dyDescent="0.25">
      <c r="CG16806" s="768"/>
      <c r="CH16806" s="768"/>
      <c r="CI16806" s="850"/>
    </row>
    <row r="16807" spans="85:87" x14ac:dyDescent="0.25">
      <c r="CG16807" s="768"/>
      <c r="CH16807" s="768"/>
      <c r="CI16807" s="850"/>
    </row>
    <row r="16808" spans="85:87" x14ac:dyDescent="0.25">
      <c r="CG16808" s="768"/>
      <c r="CH16808" s="768"/>
      <c r="CI16808" s="850"/>
    </row>
    <row r="16809" spans="85:87" x14ac:dyDescent="0.25">
      <c r="CG16809" s="768"/>
      <c r="CH16809" s="768"/>
      <c r="CI16809" s="850"/>
    </row>
    <row r="16810" spans="85:87" x14ac:dyDescent="0.25">
      <c r="CG16810" s="768"/>
      <c r="CH16810" s="768"/>
      <c r="CI16810" s="850"/>
    </row>
    <row r="16811" spans="85:87" x14ac:dyDescent="0.25">
      <c r="CG16811" s="768"/>
      <c r="CH16811" s="768"/>
      <c r="CI16811" s="850"/>
    </row>
    <row r="16812" spans="85:87" x14ac:dyDescent="0.25">
      <c r="CG16812" s="768"/>
      <c r="CH16812" s="768"/>
      <c r="CI16812" s="850"/>
    </row>
    <row r="16813" spans="85:87" x14ac:dyDescent="0.25">
      <c r="CG16813" s="768"/>
      <c r="CH16813" s="768"/>
      <c r="CI16813" s="850"/>
    </row>
    <row r="16814" spans="85:87" x14ac:dyDescent="0.25">
      <c r="CG16814" s="768"/>
      <c r="CH16814" s="768"/>
      <c r="CI16814" s="850"/>
    </row>
    <row r="16815" spans="85:87" x14ac:dyDescent="0.25">
      <c r="CG16815" s="768"/>
      <c r="CH16815" s="768"/>
      <c r="CI16815" s="850"/>
    </row>
    <row r="16816" spans="85:87" x14ac:dyDescent="0.25">
      <c r="CG16816" s="768"/>
      <c r="CH16816" s="768"/>
      <c r="CI16816" s="850"/>
    </row>
    <row r="16817" spans="85:87" x14ac:dyDescent="0.25">
      <c r="CG16817" s="768"/>
      <c r="CH16817" s="768"/>
      <c r="CI16817" s="850"/>
    </row>
    <row r="16818" spans="85:87" x14ac:dyDescent="0.25">
      <c r="CG16818" s="768"/>
      <c r="CH16818" s="768"/>
      <c r="CI16818" s="850"/>
    </row>
    <row r="16819" spans="85:87" x14ac:dyDescent="0.25">
      <c r="CG16819" s="768"/>
      <c r="CH16819" s="768"/>
      <c r="CI16819" s="850"/>
    </row>
    <row r="16820" spans="85:87" x14ac:dyDescent="0.25">
      <c r="CG16820" s="768"/>
      <c r="CH16820" s="768"/>
      <c r="CI16820" s="850"/>
    </row>
    <row r="16821" spans="85:87" x14ac:dyDescent="0.25">
      <c r="CG16821" s="768"/>
      <c r="CH16821" s="768"/>
      <c r="CI16821" s="850"/>
    </row>
    <row r="16822" spans="85:87" x14ac:dyDescent="0.25">
      <c r="CG16822" s="768"/>
      <c r="CH16822" s="768"/>
      <c r="CI16822" s="850"/>
    </row>
    <row r="16823" spans="85:87" x14ac:dyDescent="0.25">
      <c r="CG16823" s="768"/>
      <c r="CH16823" s="768"/>
      <c r="CI16823" s="850"/>
    </row>
    <row r="16824" spans="85:87" x14ac:dyDescent="0.25">
      <c r="CG16824" s="768"/>
      <c r="CH16824" s="768"/>
      <c r="CI16824" s="850"/>
    </row>
    <row r="16825" spans="85:87" x14ac:dyDescent="0.25">
      <c r="CG16825" s="768"/>
      <c r="CH16825" s="768"/>
      <c r="CI16825" s="850"/>
    </row>
    <row r="16826" spans="85:87" x14ac:dyDescent="0.25">
      <c r="CG16826" s="768"/>
      <c r="CH16826" s="768"/>
      <c r="CI16826" s="850"/>
    </row>
    <row r="16827" spans="85:87" x14ac:dyDescent="0.25">
      <c r="CG16827" s="768"/>
      <c r="CH16827" s="768"/>
      <c r="CI16827" s="850"/>
    </row>
    <row r="16828" spans="85:87" x14ac:dyDescent="0.25">
      <c r="CG16828" s="768"/>
      <c r="CH16828" s="768"/>
      <c r="CI16828" s="850"/>
    </row>
    <row r="16829" spans="85:87" x14ac:dyDescent="0.25">
      <c r="CG16829" s="768"/>
      <c r="CH16829" s="768"/>
      <c r="CI16829" s="850"/>
    </row>
    <row r="16830" spans="85:87" x14ac:dyDescent="0.25">
      <c r="CG16830" s="768"/>
      <c r="CH16830" s="768"/>
      <c r="CI16830" s="850"/>
    </row>
    <row r="16831" spans="85:87" x14ac:dyDescent="0.25">
      <c r="CG16831" s="768"/>
      <c r="CH16831" s="768"/>
      <c r="CI16831" s="850"/>
    </row>
    <row r="16832" spans="85:87" x14ac:dyDescent="0.25">
      <c r="CG16832" s="768"/>
      <c r="CH16832" s="768"/>
      <c r="CI16832" s="850"/>
    </row>
    <row r="16833" spans="85:87" x14ac:dyDescent="0.25">
      <c r="CG16833" s="768"/>
      <c r="CH16833" s="768"/>
      <c r="CI16833" s="850"/>
    </row>
    <row r="16834" spans="85:87" x14ac:dyDescent="0.25">
      <c r="CG16834" s="768"/>
      <c r="CH16834" s="768"/>
      <c r="CI16834" s="850"/>
    </row>
    <row r="16835" spans="85:87" x14ac:dyDescent="0.25">
      <c r="CG16835" s="768"/>
      <c r="CH16835" s="768"/>
      <c r="CI16835" s="850"/>
    </row>
    <row r="16836" spans="85:87" x14ac:dyDescent="0.25">
      <c r="CG16836" s="768"/>
      <c r="CH16836" s="768"/>
      <c r="CI16836" s="850"/>
    </row>
    <row r="16837" spans="85:87" x14ac:dyDescent="0.25">
      <c r="CG16837" s="768"/>
      <c r="CH16837" s="768"/>
      <c r="CI16837" s="850"/>
    </row>
    <row r="16838" spans="85:87" x14ac:dyDescent="0.25">
      <c r="CG16838" s="768"/>
      <c r="CH16838" s="768"/>
      <c r="CI16838" s="850"/>
    </row>
    <row r="16839" spans="85:87" x14ac:dyDescent="0.25">
      <c r="CG16839" s="768"/>
      <c r="CH16839" s="768"/>
      <c r="CI16839" s="850"/>
    </row>
    <row r="16840" spans="85:87" x14ac:dyDescent="0.25">
      <c r="CG16840" s="768"/>
      <c r="CH16840" s="768"/>
      <c r="CI16840" s="850"/>
    </row>
    <row r="16841" spans="85:87" x14ac:dyDescent="0.25">
      <c r="CG16841" s="768"/>
      <c r="CH16841" s="768"/>
      <c r="CI16841" s="850"/>
    </row>
    <row r="16842" spans="85:87" x14ac:dyDescent="0.25">
      <c r="CG16842" s="768"/>
      <c r="CH16842" s="768"/>
      <c r="CI16842" s="850"/>
    </row>
    <row r="16843" spans="85:87" x14ac:dyDescent="0.25">
      <c r="CG16843" s="768"/>
      <c r="CH16843" s="768"/>
      <c r="CI16843" s="850"/>
    </row>
    <row r="16844" spans="85:87" x14ac:dyDescent="0.25">
      <c r="CG16844" s="768"/>
      <c r="CH16844" s="768"/>
      <c r="CI16844" s="850"/>
    </row>
    <row r="16845" spans="85:87" x14ac:dyDescent="0.25">
      <c r="CG16845" s="768"/>
      <c r="CH16845" s="768"/>
      <c r="CI16845" s="850"/>
    </row>
    <row r="16846" spans="85:87" x14ac:dyDescent="0.25">
      <c r="CG16846" s="768"/>
      <c r="CH16846" s="768"/>
      <c r="CI16846" s="850"/>
    </row>
    <row r="16847" spans="85:87" x14ac:dyDescent="0.25">
      <c r="CG16847" s="768"/>
      <c r="CH16847" s="768"/>
      <c r="CI16847" s="850"/>
    </row>
    <row r="16848" spans="85:87" x14ac:dyDescent="0.25">
      <c r="CG16848" s="768"/>
      <c r="CH16848" s="768"/>
      <c r="CI16848" s="850"/>
    </row>
    <row r="16849" spans="85:87" x14ac:dyDescent="0.25">
      <c r="CG16849" s="768"/>
      <c r="CH16849" s="768"/>
      <c r="CI16849" s="850"/>
    </row>
    <row r="16850" spans="85:87" x14ac:dyDescent="0.25">
      <c r="CG16850" s="768"/>
      <c r="CH16850" s="768"/>
      <c r="CI16850" s="850"/>
    </row>
    <row r="16851" spans="85:87" x14ac:dyDescent="0.25">
      <c r="CG16851" s="768"/>
      <c r="CH16851" s="768"/>
      <c r="CI16851" s="850"/>
    </row>
    <row r="16852" spans="85:87" x14ac:dyDescent="0.25">
      <c r="CG16852" s="768"/>
      <c r="CH16852" s="768"/>
      <c r="CI16852" s="850"/>
    </row>
    <row r="16853" spans="85:87" x14ac:dyDescent="0.25">
      <c r="CG16853" s="768"/>
      <c r="CH16853" s="768"/>
      <c r="CI16853" s="850"/>
    </row>
    <row r="16854" spans="85:87" x14ac:dyDescent="0.25">
      <c r="CG16854" s="768"/>
      <c r="CH16854" s="768"/>
      <c r="CI16854" s="850"/>
    </row>
    <row r="16855" spans="85:87" x14ac:dyDescent="0.25">
      <c r="CG16855" s="768"/>
      <c r="CH16855" s="768"/>
      <c r="CI16855" s="850"/>
    </row>
    <row r="16856" spans="85:87" x14ac:dyDescent="0.25">
      <c r="CG16856" s="768"/>
      <c r="CH16856" s="768"/>
      <c r="CI16856" s="850"/>
    </row>
    <row r="16857" spans="85:87" x14ac:dyDescent="0.25">
      <c r="CG16857" s="768"/>
      <c r="CH16857" s="768"/>
      <c r="CI16857" s="850"/>
    </row>
    <row r="16858" spans="85:87" x14ac:dyDescent="0.25">
      <c r="CG16858" s="768"/>
      <c r="CH16858" s="768"/>
      <c r="CI16858" s="850"/>
    </row>
    <row r="16859" spans="85:87" x14ac:dyDescent="0.25">
      <c r="CG16859" s="768"/>
      <c r="CH16859" s="768"/>
      <c r="CI16859" s="850"/>
    </row>
    <row r="16860" spans="85:87" x14ac:dyDescent="0.25">
      <c r="CG16860" s="768"/>
      <c r="CH16860" s="768"/>
      <c r="CI16860" s="850"/>
    </row>
    <row r="16861" spans="85:87" x14ac:dyDescent="0.25">
      <c r="CG16861" s="768"/>
      <c r="CH16861" s="768"/>
      <c r="CI16861" s="850"/>
    </row>
    <row r="16862" spans="85:87" x14ac:dyDescent="0.25">
      <c r="CG16862" s="768"/>
      <c r="CH16862" s="768"/>
      <c r="CI16862" s="850"/>
    </row>
    <row r="16863" spans="85:87" x14ac:dyDescent="0.25">
      <c r="CG16863" s="768"/>
      <c r="CH16863" s="768"/>
      <c r="CI16863" s="850"/>
    </row>
    <row r="16864" spans="85:87" x14ac:dyDescent="0.25">
      <c r="CG16864" s="768"/>
      <c r="CH16864" s="768"/>
      <c r="CI16864" s="850"/>
    </row>
    <row r="16865" spans="85:87" x14ac:dyDescent="0.25">
      <c r="CG16865" s="768"/>
      <c r="CH16865" s="768"/>
      <c r="CI16865" s="850"/>
    </row>
    <row r="16866" spans="85:87" x14ac:dyDescent="0.25">
      <c r="CG16866" s="768"/>
      <c r="CH16866" s="768"/>
      <c r="CI16866" s="850"/>
    </row>
    <row r="16867" spans="85:87" x14ac:dyDescent="0.25">
      <c r="CG16867" s="768"/>
      <c r="CH16867" s="768"/>
      <c r="CI16867" s="850"/>
    </row>
    <row r="16868" spans="85:87" x14ac:dyDescent="0.25">
      <c r="CG16868" s="768"/>
      <c r="CH16868" s="768"/>
      <c r="CI16868" s="850"/>
    </row>
    <row r="16869" spans="85:87" x14ac:dyDescent="0.25">
      <c r="CG16869" s="768"/>
      <c r="CH16869" s="768"/>
      <c r="CI16869" s="850"/>
    </row>
    <row r="16870" spans="85:87" x14ac:dyDescent="0.25">
      <c r="CG16870" s="768"/>
      <c r="CH16870" s="768"/>
      <c r="CI16870" s="850"/>
    </row>
    <row r="16871" spans="85:87" x14ac:dyDescent="0.25">
      <c r="CG16871" s="768"/>
      <c r="CH16871" s="768"/>
      <c r="CI16871" s="850"/>
    </row>
    <row r="16872" spans="85:87" x14ac:dyDescent="0.25">
      <c r="CG16872" s="768"/>
      <c r="CH16872" s="768"/>
      <c r="CI16872" s="850"/>
    </row>
    <row r="16873" spans="85:87" x14ac:dyDescent="0.25">
      <c r="CG16873" s="768"/>
      <c r="CH16873" s="768"/>
      <c r="CI16873" s="850"/>
    </row>
    <row r="16874" spans="85:87" x14ac:dyDescent="0.25">
      <c r="CG16874" s="768"/>
      <c r="CH16874" s="768"/>
      <c r="CI16874" s="850"/>
    </row>
    <row r="16875" spans="85:87" x14ac:dyDescent="0.25">
      <c r="CG16875" s="768"/>
      <c r="CH16875" s="768"/>
      <c r="CI16875" s="850"/>
    </row>
    <row r="16876" spans="85:87" x14ac:dyDescent="0.25">
      <c r="CG16876" s="768"/>
      <c r="CH16876" s="768"/>
      <c r="CI16876" s="850"/>
    </row>
    <row r="16877" spans="85:87" x14ac:dyDescent="0.25">
      <c r="CG16877" s="768"/>
      <c r="CH16877" s="768"/>
      <c r="CI16877" s="850"/>
    </row>
    <row r="16878" spans="85:87" x14ac:dyDescent="0.25">
      <c r="CG16878" s="768"/>
      <c r="CH16878" s="768"/>
      <c r="CI16878" s="850"/>
    </row>
    <row r="16879" spans="85:87" x14ac:dyDescent="0.25">
      <c r="CG16879" s="768"/>
      <c r="CH16879" s="768"/>
      <c r="CI16879" s="850"/>
    </row>
    <row r="16880" spans="85:87" x14ac:dyDescent="0.25">
      <c r="CG16880" s="768"/>
      <c r="CH16880" s="768"/>
      <c r="CI16880" s="850"/>
    </row>
    <row r="16881" spans="85:87" x14ac:dyDescent="0.25">
      <c r="CG16881" s="768"/>
      <c r="CH16881" s="768"/>
      <c r="CI16881" s="850"/>
    </row>
    <row r="16882" spans="85:87" x14ac:dyDescent="0.25">
      <c r="CG16882" s="768"/>
      <c r="CH16882" s="768"/>
      <c r="CI16882" s="850"/>
    </row>
    <row r="16883" spans="85:87" x14ac:dyDescent="0.25">
      <c r="CG16883" s="768"/>
      <c r="CH16883" s="768"/>
      <c r="CI16883" s="850"/>
    </row>
    <row r="16884" spans="85:87" x14ac:dyDescent="0.25">
      <c r="CG16884" s="768"/>
      <c r="CH16884" s="768"/>
      <c r="CI16884" s="850"/>
    </row>
    <row r="16885" spans="85:87" x14ac:dyDescent="0.25">
      <c r="CG16885" s="768"/>
      <c r="CH16885" s="768"/>
      <c r="CI16885" s="850"/>
    </row>
    <row r="16886" spans="85:87" x14ac:dyDescent="0.25">
      <c r="CG16886" s="768"/>
      <c r="CH16886" s="768"/>
      <c r="CI16886" s="850"/>
    </row>
    <row r="16887" spans="85:87" x14ac:dyDescent="0.25">
      <c r="CG16887" s="768"/>
      <c r="CH16887" s="768"/>
      <c r="CI16887" s="850"/>
    </row>
    <row r="16888" spans="85:87" x14ac:dyDescent="0.25">
      <c r="CG16888" s="768"/>
      <c r="CH16888" s="768"/>
      <c r="CI16888" s="850"/>
    </row>
    <row r="16889" spans="85:87" x14ac:dyDescent="0.25">
      <c r="CG16889" s="768"/>
      <c r="CH16889" s="768"/>
      <c r="CI16889" s="850"/>
    </row>
    <row r="16890" spans="85:87" x14ac:dyDescent="0.25">
      <c r="CG16890" s="768"/>
      <c r="CH16890" s="768"/>
      <c r="CI16890" s="850"/>
    </row>
    <row r="16891" spans="85:87" x14ac:dyDescent="0.25">
      <c r="CG16891" s="768"/>
      <c r="CH16891" s="768"/>
      <c r="CI16891" s="850"/>
    </row>
    <row r="16892" spans="85:87" x14ac:dyDescent="0.25">
      <c r="CG16892" s="768"/>
      <c r="CH16892" s="768"/>
      <c r="CI16892" s="850"/>
    </row>
    <row r="16893" spans="85:87" x14ac:dyDescent="0.25">
      <c r="CG16893" s="768"/>
      <c r="CH16893" s="768"/>
      <c r="CI16893" s="850"/>
    </row>
    <row r="16894" spans="85:87" x14ac:dyDescent="0.25">
      <c r="CG16894" s="768"/>
      <c r="CH16894" s="768"/>
      <c r="CI16894" s="850"/>
    </row>
    <row r="16895" spans="85:87" x14ac:dyDescent="0.25">
      <c r="CG16895" s="768"/>
      <c r="CH16895" s="768"/>
      <c r="CI16895" s="850"/>
    </row>
    <row r="16896" spans="85:87" x14ac:dyDescent="0.25">
      <c r="CG16896" s="768"/>
      <c r="CH16896" s="768"/>
      <c r="CI16896" s="850"/>
    </row>
    <row r="16897" spans="85:87" x14ac:dyDescent="0.25">
      <c r="CG16897" s="768"/>
      <c r="CH16897" s="768"/>
      <c r="CI16897" s="850"/>
    </row>
    <row r="16898" spans="85:87" x14ac:dyDescent="0.25">
      <c r="CG16898" s="768"/>
      <c r="CH16898" s="768"/>
      <c r="CI16898" s="850"/>
    </row>
    <row r="16899" spans="85:87" x14ac:dyDescent="0.25">
      <c r="CG16899" s="768"/>
      <c r="CH16899" s="768"/>
      <c r="CI16899" s="850"/>
    </row>
    <row r="16900" spans="85:87" x14ac:dyDescent="0.25">
      <c r="CG16900" s="768"/>
      <c r="CH16900" s="768"/>
      <c r="CI16900" s="850"/>
    </row>
    <row r="16901" spans="85:87" x14ac:dyDescent="0.25">
      <c r="CG16901" s="768"/>
      <c r="CH16901" s="768"/>
      <c r="CI16901" s="850"/>
    </row>
    <row r="16902" spans="85:87" x14ac:dyDescent="0.25">
      <c r="CG16902" s="768"/>
      <c r="CH16902" s="768"/>
      <c r="CI16902" s="850"/>
    </row>
    <row r="16903" spans="85:87" x14ac:dyDescent="0.25">
      <c r="CG16903" s="768"/>
      <c r="CH16903" s="768"/>
      <c r="CI16903" s="850"/>
    </row>
    <row r="16904" spans="85:87" x14ac:dyDescent="0.25">
      <c r="CG16904" s="768"/>
      <c r="CH16904" s="768"/>
      <c r="CI16904" s="850"/>
    </row>
    <row r="16905" spans="85:87" x14ac:dyDescent="0.25">
      <c r="CG16905" s="768"/>
      <c r="CH16905" s="768"/>
      <c r="CI16905" s="850"/>
    </row>
    <row r="16906" spans="85:87" x14ac:dyDescent="0.25">
      <c r="CG16906" s="768"/>
      <c r="CH16906" s="768"/>
      <c r="CI16906" s="850"/>
    </row>
    <row r="16907" spans="85:87" x14ac:dyDescent="0.25">
      <c r="CG16907" s="768"/>
      <c r="CH16907" s="768"/>
      <c r="CI16907" s="850"/>
    </row>
    <row r="16908" spans="85:87" x14ac:dyDescent="0.25">
      <c r="CG16908" s="768"/>
      <c r="CH16908" s="768"/>
      <c r="CI16908" s="850"/>
    </row>
    <row r="16909" spans="85:87" x14ac:dyDescent="0.25">
      <c r="CG16909" s="768"/>
      <c r="CH16909" s="768"/>
      <c r="CI16909" s="850"/>
    </row>
    <row r="16910" spans="85:87" x14ac:dyDescent="0.25">
      <c r="CG16910" s="768"/>
      <c r="CH16910" s="768"/>
      <c r="CI16910" s="850"/>
    </row>
    <row r="16911" spans="85:87" x14ac:dyDescent="0.25">
      <c r="CG16911" s="768"/>
      <c r="CH16911" s="768"/>
      <c r="CI16911" s="850"/>
    </row>
    <row r="16912" spans="85:87" x14ac:dyDescent="0.25">
      <c r="CG16912" s="768"/>
      <c r="CH16912" s="768"/>
      <c r="CI16912" s="850"/>
    </row>
    <row r="16913" spans="85:87" x14ac:dyDescent="0.25">
      <c r="CG16913" s="768"/>
      <c r="CH16913" s="768"/>
      <c r="CI16913" s="850"/>
    </row>
    <row r="16914" spans="85:87" x14ac:dyDescent="0.25">
      <c r="CG16914" s="768"/>
      <c r="CH16914" s="768"/>
      <c r="CI16914" s="850"/>
    </row>
    <row r="16915" spans="85:87" x14ac:dyDescent="0.25">
      <c r="CG16915" s="768"/>
      <c r="CH16915" s="768"/>
      <c r="CI16915" s="850"/>
    </row>
    <row r="16916" spans="85:87" x14ac:dyDescent="0.25">
      <c r="CG16916" s="768"/>
      <c r="CH16916" s="768"/>
      <c r="CI16916" s="850"/>
    </row>
    <row r="16917" spans="85:87" x14ac:dyDescent="0.25">
      <c r="CG16917" s="768"/>
      <c r="CH16917" s="768"/>
      <c r="CI16917" s="850"/>
    </row>
    <row r="16918" spans="85:87" x14ac:dyDescent="0.25">
      <c r="CG16918" s="768"/>
      <c r="CH16918" s="768"/>
      <c r="CI16918" s="850"/>
    </row>
    <row r="16919" spans="85:87" x14ac:dyDescent="0.25">
      <c r="CG16919" s="768"/>
      <c r="CH16919" s="768"/>
      <c r="CI16919" s="850"/>
    </row>
    <row r="16920" spans="85:87" x14ac:dyDescent="0.25">
      <c r="CG16920" s="768"/>
      <c r="CH16920" s="768"/>
      <c r="CI16920" s="850"/>
    </row>
    <row r="16921" spans="85:87" x14ac:dyDescent="0.25">
      <c r="CG16921" s="768"/>
      <c r="CH16921" s="768"/>
      <c r="CI16921" s="850"/>
    </row>
    <row r="16922" spans="85:87" x14ac:dyDescent="0.25">
      <c r="CG16922" s="768"/>
      <c r="CH16922" s="768"/>
      <c r="CI16922" s="850"/>
    </row>
    <row r="16923" spans="85:87" x14ac:dyDescent="0.25">
      <c r="CG16923" s="768"/>
      <c r="CH16923" s="768"/>
      <c r="CI16923" s="850"/>
    </row>
    <row r="16924" spans="85:87" x14ac:dyDescent="0.25">
      <c r="CG16924" s="768"/>
      <c r="CH16924" s="768"/>
      <c r="CI16924" s="850"/>
    </row>
    <row r="16925" spans="85:87" x14ac:dyDescent="0.25">
      <c r="CG16925" s="768"/>
      <c r="CH16925" s="768"/>
      <c r="CI16925" s="850"/>
    </row>
    <row r="16926" spans="85:87" x14ac:dyDescent="0.25">
      <c r="CG16926" s="768"/>
      <c r="CH16926" s="768"/>
      <c r="CI16926" s="850"/>
    </row>
    <row r="16927" spans="85:87" x14ac:dyDescent="0.25">
      <c r="CG16927" s="768"/>
      <c r="CH16927" s="768"/>
      <c r="CI16927" s="850"/>
    </row>
    <row r="16928" spans="85:87" x14ac:dyDescent="0.25">
      <c r="CG16928" s="768"/>
      <c r="CH16928" s="768"/>
      <c r="CI16928" s="850"/>
    </row>
    <row r="16929" spans="85:87" x14ac:dyDescent="0.25">
      <c r="CG16929" s="768"/>
      <c r="CH16929" s="768"/>
      <c r="CI16929" s="850"/>
    </row>
    <row r="16930" spans="85:87" x14ac:dyDescent="0.25">
      <c r="CG16930" s="768"/>
      <c r="CH16930" s="768"/>
      <c r="CI16930" s="850"/>
    </row>
    <row r="16931" spans="85:87" x14ac:dyDescent="0.25">
      <c r="CG16931" s="768"/>
      <c r="CH16931" s="768"/>
      <c r="CI16931" s="850"/>
    </row>
    <row r="16932" spans="85:87" x14ac:dyDescent="0.25">
      <c r="CG16932" s="768"/>
      <c r="CH16932" s="768"/>
      <c r="CI16932" s="850"/>
    </row>
    <row r="16933" spans="85:87" x14ac:dyDescent="0.25">
      <c r="CG16933" s="768"/>
      <c r="CH16933" s="768"/>
      <c r="CI16933" s="850"/>
    </row>
    <row r="16934" spans="85:87" x14ac:dyDescent="0.25">
      <c r="CG16934" s="768"/>
      <c r="CH16934" s="768"/>
      <c r="CI16934" s="850"/>
    </row>
    <row r="16935" spans="85:87" x14ac:dyDescent="0.25">
      <c r="CG16935" s="768"/>
      <c r="CH16935" s="768"/>
      <c r="CI16935" s="850"/>
    </row>
    <row r="16936" spans="85:87" x14ac:dyDescent="0.25">
      <c r="CG16936" s="768"/>
      <c r="CH16936" s="768"/>
      <c r="CI16936" s="850"/>
    </row>
    <row r="16937" spans="85:87" x14ac:dyDescent="0.25">
      <c r="CG16937" s="768"/>
      <c r="CH16937" s="768"/>
      <c r="CI16937" s="850"/>
    </row>
    <row r="16938" spans="85:87" x14ac:dyDescent="0.25">
      <c r="CG16938" s="768"/>
      <c r="CH16938" s="768"/>
      <c r="CI16938" s="850"/>
    </row>
    <row r="16939" spans="85:87" x14ac:dyDescent="0.25">
      <c r="CG16939" s="768"/>
      <c r="CH16939" s="768"/>
      <c r="CI16939" s="850"/>
    </row>
    <row r="16940" spans="85:87" x14ac:dyDescent="0.25">
      <c r="CG16940" s="768"/>
      <c r="CH16940" s="768"/>
      <c r="CI16940" s="850"/>
    </row>
    <row r="16941" spans="85:87" x14ac:dyDescent="0.25">
      <c r="CG16941" s="768"/>
      <c r="CH16941" s="768"/>
      <c r="CI16941" s="850"/>
    </row>
    <row r="16942" spans="85:87" x14ac:dyDescent="0.25">
      <c r="CG16942" s="768"/>
      <c r="CH16942" s="768"/>
      <c r="CI16942" s="850"/>
    </row>
    <row r="16943" spans="85:87" x14ac:dyDescent="0.25">
      <c r="CG16943" s="768"/>
      <c r="CH16943" s="768"/>
      <c r="CI16943" s="850"/>
    </row>
    <row r="16944" spans="85:87" x14ac:dyDescent="0.25">
      <c r="CG16944" s="768"/>
      <c r="CH16944" s="768"/>
      <c r="CI16944" s="850"/>
    </row>
    <row r="16945" spans="85:87" x14ac:dyDescent="0.25">
      <c r="CG16945" s="768"/>
      <c r="CH16945" s="768"/>
      <c r="CI16945" s="850"/>
    </row>
    <row r="16946" spans="85:87" x14ac:dyDescent="0.25">
      <c r="CG16946" s="768"/>
      <c r="CH16946" s="768"/>
      <c r="CI16946" s="850"/>
    </row>
    <row r="16947" spans="85:87" x14ac:dyDescent="0.25">
      <c r="CG16947" s="768"/>
      <c r="CH16947" s="768"/>
      <c r="CI16947" s="850"/>
    </row>
    <row r="16948" spans="85:87" x14ac:dyDescent="0.25">
      <c r="CG16948" s="768"/>
      <c r="CH16948" s="768"/>
      <c r="CI16948" s="850"/>
    </row>
    <row r="16949" spans="85:87" x14ac:dyDescent="0.25">
      <c r="CG16949" s="768"/>
      <c r="CH16949" s="768"/>
      <c r="CI16949" s="850"/>
    </row>
    <row r="16950" spans="85:87" x14ac:dyDescent="0.25">
      <c r="CG16950" s="768"/>
      <c r="CH16950" s="768"/>
      <c r="CI16950" s="850"/>
    </row>
    <row r="16951" spans="85:87" x14ac:dyDescent="0.25">
      <c r="CG16951" s="768"/>
      <c r="CH16951" s="768"/>
      <c r="CI16951" s="850"/>
    </row>
    <row r="16952" spans="85:87" x14ac:dyDescent="0.25">
      <c r="CG16952" s="768"/>
      <c r="CH16952" s="768"/>
      <c r="CI16952" s="850"/>
    </row>
    <row r="16953" spans="85:87" x14ac:dyDescent="0.25">
      <c r="CG16953" s="768"/>
      <c r="CH16953" s="768"/>
      <c r="CI16953" s="850"/>
    </row>
    <row r="16954" spans="85:87" x14ac:dyDescent="0.25">
      <c r="CG16954" s="768"/>
      <c r="CH16954" s="768"/>
      <c r="CI16954" s="850"/>
    </row>
    <row r="16955" spans="85:87" x14ac:dyDescent="0.25">
      <c r="CG16955" s="768"/>
      <c r="CH16955" s="768"/>
      <c r="CI16955" s="850"/>
    </row>
    <row r="16956" spans="85:87" x14ac:dyDescent="0.25">
      <c r="CG16956" s="768"/>
      <c r="CH16956" s="768"/>
      <c r="CI16956" s="850"/>
    </row>
    <row r="16957" spans="85:87" x14ac:dyDescent="0.25">
      <c r="CG16957" s="768"/>
      <c r="CH16957" s="768"/>
      <c r="CI16957" s="850"/>
    </row>
    <row r="16958" spans="85:87" x14ac:dyDescent="0.25">
      <c r="CG16958" s="768"/>
      <c r="CH16958" s="768"/>
      <c r="CI16958" s="850"/>
    </row>
    <row r="16959" spans="85:87" x14ac:dyDescent="0.25">
      <c r="CG16959" s="768"/>
      <c r="CH16959" s="768"/>
      <c r="CI16959" s="850"/>
    </row>
    <row r="16960" spans="85:87" x14ac:dyDescent="0.25">
      <c r="CG16960" s="768"/>
      <c r="CH16960" s="768"/>
      <c r="CI16960" s="850"/>
    </row>
    <row r="16961" spans="85:87" x14ac:dyDescent="0.25">
      <c r="CG16961" s="768"/>
      <c r="CH16961" s="768"/>
      <c r="CI16961" s="850"/>
    </row>
    <row r="16962" spans="85:87" x14ac:dyDescent="0.25">
      <c r="CG16962" s="768"/>
      <c r="CH16962" s="768"/>
      <c r="CI16962" s="850"/>
    </row>
    <row r="16963" spans="85:87" x14ac:dyDescent="0.25">
      <c r="CG16963" s="768"/>
      <c r="CH16963" s="768"/>
      <c r="CI16963" s="850"/>
    </row>
    <row r="16964" spans="85:87" x14ac:dyDescent="0.25">
      <c r="CG16964" s="768"/>
      <c r="CH16964" s="768"/>
      <c r="CI16964" s="850"/>
    </row>
    <row r="16965" spans="85:87" x14ac:dyDescent="0.25">
      <c r="CG16965" s="768"/>
      <c r="CH16965" s="768"/>
      <c r="CI16965" s="850"/>
    </row>
    <row r="16966" spans="85:87" x14ac:dyDescent="0.25">
      <c r="CG16966" s="768"/>
      <c r="CH16966" s="768"/>
      <c r="CI16966" s="850"/>
    </row>
    <row r="16967" spans="85:87" x14ac:dyDescent="0.25">
      <c r="CG16967" s="768"/>
      <c r="CH16967" s="768"/>
      <c r="CI16967" s="850"/>
    </row>
    <row r="16968" spans="85:87" x14ac:dyDescent="0.25">
      <c r="CG16968" s="768"/>
      <c r="CH16968" s="768"/>
      <c r="CI16968" s="850"/>
    </row>
    <row r="16969" spans="85:87" x14ac:dyDescent="0.25">
      <c r="CG16969" s="768"/>
      <c r="CH16969" s="768"/>
      <c r="CI16969" s="850"/>
    </row>
    <row r="16970" spans="85:87" x14ac:dyDescent="0.25">
      <c r="CG16970" s="768"/>
      <c r="CH16970" s="768"/>
      <c r="CI16970" s="850"/>
    </row>
    <row r="16971" spans="85:87" x14ac:dyDescent="0.25">
      <c r="CG16971" s="768"/>
      <c r="CH16971" s="768"/>
      <c r="CI16971" s="850"/>
    </row>
    <row r="16972" spans="85:87" x14ac:dyDescent="0.25">
      <c r="CG16972" s="768"/>
      <c r="CH16972" s="768"/>
      <c r="CI16972" s="850"/>
    </row>
    <row r="16973" spans="85:87" x14ac:dyDescent="0.25">
      <c r="CG16973" s="768"/>
      <c r="CH16973" s="768"/>
      <c r="CI16973" s="850"/>
    </row>
    <row r="16974" spans="85:87" x14ac:dyDescent="0.25">
      <c r="CG16974" s="768"/>
      <c r="CH16974" s="768"/>
      <c r="CI16974" s="850"/>
    </row>
    <row r="16975" spans="85:87" x14ac:dyDescent="0.25">
      <c r="CG16975" s="768"/>
      <c r="CH16975" s="768"/>
      <c r="CI16975" s="850"/>
    </row>
    <row r="16976" spans="85:87" x14ac:dyDescent="0.25">
      <c r="CG16976" s="768"/>
      <c r="CH16976" s="768"/>
      <c r="CI16976" s="850"/>
    </row>
    <row r="16977" spans="85:87" x14ac:dyDescent="0.25">
      <c r="CG16977" s="768"/>
      <c r="CH16977" s="768"/>
      <c r="CI16977" s="850"/>
    </row>
    <row r="16978" spans="85:87" x14ac:dyDescent="0.25">
      <c r="CG16978" s="768"/>
      <c r="CH16978" s="768"/>
      <c r="CI16978" s="850"/>
    </row>
    <row r="16979" spans="85:87" x14ac:dyDescent="0.25">
      <c r="CG16979" s="768"/>
      <c r="CH16979" s="768"/>
      <c r="CI16979" s="850"/>
    </row>
    <row r="16980" spans="85:87" x14ac:dyDescent="0.25">
      <c r="CG16980" s="768"/>
      <c r="CH16980" s="768"/>
      <c r="CI16980" s="850"/>
    </row>
    <row r="16981" spans="85:87" x14ac:dyDescent="0.25">
      <c r="CG16981" s="768"/>
      <c r="CH16981" s="768"/>
      <c r="CI16981" s="850"/>
    </row>
    <row r="16982" spans="85:87" x14ac:dyDescent="0.25">
      <c r="CG16982" s="768"/>
      <c r="CH16982" s="768"/>
      <c r="CI16982" s="850"/>
    </row>
    <row r="16983" spans="85:87" x14ac:dyDescent="0.25">
      <c r="CG16983" s="768"/>
      <c r="CH16983" s="768"/>
      <c r="CI16983" s="850"/>
    </row>
    <row r="16984" spans="85:87" x14ac:dyDescent="0.25">
      <c r="CG16984" s="768"/>
      <c r="CH16984" s="768"/>
      <c r="CI16984" s="850"/>
    </row>
    <row r="16985" spans="85:87" x14ac:dyDescent="0.25">
      <c r="CG16985" s="768"/>
      <c r="CH16985" s="768"/>
      <c r="CI16985" s="850"/>
    </row>
    <row r="16986" spans="85:87" x14ac:dyDescent="0.25">
      <c r="CG16986" s="768"/>
      <c r="CH16986" s="768"/>
      <c r="CI16986" s="850"/>
    </row>
    <row r="16987" spans="85:87" x14ac:dyDescent="0.25">
      <c r="CG16987" s="768"/>
      <c r="CH16987" s="768"/>
      <c r="CI16987" s="850"/>
    </row>
    <row r="16988" spans="85:87" x14ac:dyDescent="0.25">
      <c r="CG16988" s="768"/>
      <c r="CH16988" s="768"/>
      <c r="CI16988" s="850"/>
    </row>
    <row r="16989" spans="85:87" x14ac:dyDescent="0.25">
      <c r="CG16989" s="768"/>
      <c r="CH16989" s="768"/>
      <c r="CI16989" s="850"/>
    </row>
    <row r="16990" spans="85:87" x14ac:dyDescent="0.25">
      <c r="CG16990" s="768"/>
      <c r="CH16990" s="768"/>
      <c r="CI16990" s="850"/>
    </row>
    <row r="16991" spans="85:87" x14ac:dyDescent="0.25">
      <c r="CG16991" s="768"/>
      <c r="CH16991" s="768"/>
      <c r="CI16991" s="850"/>
    </row>
    <row r="16992" spans="85:87" x14ac:dyDescent="0.25">
      <c r="CG16992" s="768"/>
      <c r="CH16992" s="768"/>
      <c r="CI16992" s="850"/>
    </row>
    <row r="16993" spans="85:87" x14ac:dyDescent="0.25">
      <c r="CG16993" s="768"/>
      <c r="CH16993" s="768"/>
      <c r="CI16993" s="850"/>
    </row>
    <row r="16994" spans="85:87" x14ac:dyDescent="0.25">
      <c r="CG16994" s="768"/>
      <c r="CH16994" s="768"/>
      <c r="CI16994" s="850"/>
    </row>
    <row r="16995" spans="85:87" x14ac:dyDescent="0.25">
      <c r="CG16995" s="768"/>
      <c r="CH16995" s="768"/>
      <c r="CI16995" s="850"/>
    </row>
    <row r="16996" spans="85:87" x14ac:dyDescent="0.25">
      <c r="CG16996" s="768"/>
      <c r="CH16996" s="768"/>
      <c r="CI16996" s="850"/>
    </row>
    <row r="16997" spans="85:87" x14ac:dyDescent="0.25">
      <c r="CG16997" s="768"/>
      <c r="CH16997" s="768"/>
      <c r="CI16997" s="850"/>
    </row>
    <row r="16998" spans="85:87" x14ac:dyDescent="0.25">
      <c r="CG16998" s="768"/>
      <c r="CH16998" s="768"/>
      <c r="CI16998" s="850"/>
    </row>
    <row r="16999" spans="85:87" x14ac:dyDescent="0.25">
      <c r="CG16999" s="768"/>
      <c r="CH16999" s="768"/>
      <c r="CI16999" s="850"/>
    </row>
    <row r="17000" spans="85:87" x14ac:dyDescent="0.25">
      <c r="CG17000" s="768"/>
      <c r="CH17000" s="768"/>
      <c r="CI17000" s="850"/>
    </row>
    <row r="17001" spans="85:87" x14ac:dyDescent="0.25">
      <c r="CG17001" s="768"/>
      <c r="CH17001" s="768"/>
      <c r="CI17001" s="850"/>
    </row>
    <row r="17002" spans="85:87" x14ac:dyDescent="0.25">
      <c r="CG17002" s="768"/>
      <c r="CH17002" s="768"/>
      <c r="CI17002" s="850"/>
    </row>
    <row r="17003" spans="85:87" x14ac:dyDescent="0.25">
      <c r="CG17003" s="768"/>
      <c r="CH17003" s="768"/>
      <c r="CI17003" s="850"/>
    </row>
    <row r="17004" spans="85:87" x14ac:dyDescent="0.25">
      <c r="CG17004" s="768"/>
      <c r="CH17004" s="768"/>
      <c r="CI17004" s="850"/>
    </row>
    <row r="17005" spans="85:87" x14ac:dyDescent="0.25">
      <c r="CG17005" s="768"/>
      <c r="CH17005" s="768"/>
      <c r="CI17005" s="850"/>
    </row>
    <row r="17006" spans="85:87" x14ac:dyDescent="0.25">
      <c r="CG17006" s="768"/>
      <c r="CH17006" s="768"/>
      <c r="CI17006" s="850"/>
    </row>
    <row r="17007" spans="85:87" x14ac:dyDescent="0.25">
      <c r="CG17007" s="768"/>
      <c r="CH17007" s="768"/>
      <c r="CI17007" s="850"/>
    </row>
    <row r="17008" spans="85:87" x14ac:dyDescent="0.25">
      <c r="CG17008" s="768"/>
      <c r="CH17008" s="768"/>
      <c r="CI17008" s="850"/>
    </row>
    <row r="17009" spans="85:87" x14ac:dyDescent="0.25">
      <c r="CG17009" s="768"/>
      <c r="CH17009" s="768"/>
      <c r="CI17009" s="850"/>
    </row>
    <row r="17010" spans="85:87" x14ac:dyDescent="0.25">
      <c r="CG17010" s="768"/>
      <c r="CH17010" s="768"/>
      <c r="CI17010" s="850"/>
    </row>
    <row r="17011" spans="85:87" x14ac:dyDescent="0.25">
      <c r="CG17011" s="768"/>
      <c r="CH17011" s="768"/>
      <c r="CI17011" s="850"/>
    </row>
    <row r="17012" spans="85:87" x14ac:dyDescent="0.25">
      <c r="CG17012" s="768"/>
      <c r="CH17012" s="768"/>
      <c r="CI17012" s="850"/>
    </row>
    <row r="17013" spans="85:87" x14ac:dyDescent="0.25">
      <c r="CG17013" s="768"/>
      <c r="CH17013" s="768"/>
      <c r="CI17013" s="850"/>
    </row>
    <row r="17014" spans="85:87" x14ac:dyDescent="0.25">
      <c r="CG17014" s="768"/>
      <c r="CH17014" s="768"/>
      <c r="CI17014" s="850"/>
    </row>
    <row r="17015" spans="85:87" x14ac:dyDescent="0.25">
      <c r="CG17015" s="768"/>
      <c r="CH17015" s="768"/>
      <c r="CI17015" s="850"/>
    </row>
    <row r="17016" spans="85:87" x14ac:dyDescent="0.25">
      <c r="CG17016" s="768"/>
      <c r="CH17016" s="768"/>
      <c r="CI17016" s="850"/>
    </row>
    <row r="17017" spans="85:87" x14ac:dyDescent="0.25">
      <c r="CG17017" s="768"/>
      <c r="CH17017" s="768"/>
      <c r="CI17017" s="850"/>
    </row>
    <row r="17018" spans="85:87" x14ac:dyDescent="0.25">
      <c r="CG17018" s="768"/>
      <c r="CH17018" s="768"/>
      <c r="CI17018" s="850"/>
    </row>
    <row r="17019" spans="85:87" x14ac:dyDescent="0.25">
      <c r="CG17019" s="768"/>
      <c r="CH17019" s="768"/>
      <c r="CI17019" s="850"/>
    </row>
    <row r="17020" spans="85:87" x14ac:dyDescent="0.25">
      <c r="CG17020" s="768"/>
      <c r="CH17020" s="768"/>
      <c r="CI17020" s="850"/>
    </row>
    <row r="17021" spans="85:87" x14ac:dyDescent="0.25">
      <c r="CG17021" s="768"/>
      <c r="CH17021" s="768"/>
      <c r="CI17021" s="850"/>
    </row>
    <row r="17022" spans="85:87" x14ac:dyDescent="0.25">
      <c r="CG17022" s="768"/>
      <c r="CH17022" s="768"/>
      <c r="CI17022" s="850"/>
    </row>
    <row r="17023" spans="85:87" x14ac:dyDescent="0.25">
      <c r="CG17023" s="768"/>
      <c r="CH17023" s="768"/>
      <c r="CI17023" s="850"/>
    </row>
    <row r="17024" spans="85:87" x14ac:dyDescent="0.25">
      <c r="CG17024" s="768"/>
      <c r="CH17024" s="768"/>
      <c r="CI17024" s="850"/>
    </row>
    <row r="17025" spans="85:87" x14ac:dyDescent="0.25">
      <c r="CG17025" s="768"/>
      <c r="CH17025" s="768"/>
      <c r="CI17025" s="850"/>
    </row>
    <row r="17026" spans="85:87" x14ac:dyDescent="0.25">
      <c r="CG17026" s="768"/>
      <c r="CH17026" s="768"/>
      <c r="CI17026" s="850"/>
    </row>
    <row r="17027" spans="85:87" x14ac:dyDescent="0.25">
      <c r="CG17027" s="768"/>
      <c r="CH17027" s="768"/>
      <c r="CI17027" s="850"/>
    </row>
    <row r="17028" spans="85:87" x14ac:dyDescent="0.25">
      <c r="CG17028" s="768"/>
      <c r="CH17028" s="768"/>
      <c r="CI17028" s="850"/>
    </row>
    <row r="17029" spans="85:87" x14ac:dyDescent="0.25">
      <c r="CG17029" s="768"/>
      <c r="CH17029" s="768"/>
      <c r="CI17029" s="850"/>
    </row>
    <row r="17030" spans="85:87" x14ac:dyDescent="0.25">
      <c r="CG17030" s="768"/>
      <c r="CH17030" s="768"/>
      <c r="CI17030" s="850"/>
    </row>
    <row r="17031" spans="85:87" x14ac:dyDescent="0.25">
      <c r="CG17031" s="768"/>
      <c r="CH17031" s="768"/>
      <c r="CI17031" s="850"/>
    </row>
    <row r="17032" spans="85:87" x14ac:dyDescent="0.25">
      <c r="CG17032" s="768"/>
      <c r="CH17032" s="768"/>
      <c r="CI17032" s="850"/>
    </row>
    <row r="17033" spans="85:87" x14ac:dyDescent="0.25">
      <c r="CG17033" s="768"/>
      <c r="CH17033" s="768"/>
      <c r="CI17033" s="850"/>
    </row>
    <row r="17034" spans="85:87" x14ac:dyDescent="0.25">
      <c r="CG17034" s="768"/>
      <c r="CH17034" s="768"/>
      <c r="CI17034" s="850"/>
    </row>
    <row r="17035" spans="85:87" x14ac:dyDescent="0.25">
      <c r="CG17035" s="768"/>
      <c r="CH17035" s="768"/>
      <c r="CI17035" s="850"/>
    </row>
    <row r="17036" spans="85:87" x14ac:dyDescent="0.25">
      <c r="CG17036" s="768"/>
      <c r="CH17036" s="768"/>
      <c r="CI17036" s="850"/>
    </row>
    <row r="17037" spans="85:87" x14ac:dyDescent="0.25">
      <c r="CG17037" s="768"/>
      <c r="CH17037" s="768"/>
      <c r="CI17037" s="850"/>
    </row>
    <row r="17038" spans="85:87" x14ac:dyDescent="0.25">
      <c r="CG17038" s="768"/>
      <c r="CH17038" s="768"/>
      <c r="CI17038" s="850"/>
    </row>
    <row r="17039" spans="85:87" x14ac:dyDescent="0.25">
      <c r="CG17039" s="768"/>
      <c r="CH17039" s="768"/>
      <c r="CI17039" s="850"/>
    </row>
    <row r="17040" spans="85:87" x14ac:dyDescent="0.25">
      <c r="CG17040" s="768"/>
      <c r="CH17040" s="768"/>
      <c r="CI17040" s="850"/>
    </row>
    <row r="17041" spans="85:87" x14ac:dyDescent="0.25">
      <c r="CG17041" s="768"/>
      <c r="CH17041" s="768"/>
      <c r="CI17041" s="850"/>
    </row>
    <row r="17042" spans="85:87" x14ac:dyDescent="0.25">
      <c r="CG17042" s="768"/>
      <c r="CH17042" s="768"/>
      <c r="CI17042" s="850"/>
    </row>
    <row r="17043" spans="85:87" x14ac:dyDescent="0.25">
      <c r="CG17043" s="768"/>
      <c r="CH17043" s="768"/>
      <c r="CI17043" s="850"/>
    </row>
    <row r="17044" spans="85:87" x14ac:dyDescent="0.25">
      <c r="CG17044" s="768"/>
      <c r="CH17044" s="768"/>
      <c r="CI17044" s="850"/>
    </row>
    <row r="17045" spans="85:87" x14ac:dyDescent="0.25">
      <c r="CG17045" s="768"/>
      <c r="CH17045" s="768"/>
      <c r="CI17045" s="850"/>
    </row>
    <row r="17046" spans="85:87" x14ac:dyDescent="0.25">
      <c r="CG17046" s="768"/>
      <c r="CH17046" s="768"/>
      <c r="CI17046" s="850"/>
    </row>
    <row r="17047" spans="85:87" x14ac:dyDescent="0.25">
      <c r="CG17047" s="768"/>
      <c r="CH17047" s="768"/>
      <c r="CI17047" s="850"/>
    </row>
    <row r="17048" spans="85:87" x14ac:dyDescent="0.25">
      <c r="CG17048" s="768"/>
      <c r="CH17048" s="768"/>
      <c r="CI17048" s="850"/>
    </row>
    <row r="17049" spans="85:87" x14ac:dyDescent="0.25">
      <c r="CG17049" s="768"/>
      <c r="CH17049" s="768"/>
      <c r="CI17049" s="850"/>
    </row>
    <row r="17050" spans="85:87" x14ac:dyDescent="0.25">
      <c r="CG17050" s="768"/>
      <c r="CH17050" s="768"/>
      <c r="CI17050" s="850"/>
    </row>
    <row r="17051" spans="85:87" x14ac:dyDescent="0.25">
      <c r="CG17051" s="768"/>
      <c r="CH17051" s="768"/>
      <c r="CI17051" s="850"/>
    </row>
    <row r="17052" spans="85:87" x14ac:dyDescent="0.25">
      <c r="CG17052" s="768"/>
      <c r="CH17052" s="768"/>
      <c r="CI17052" s="850"/>
    </row>
    <row r="17053" spans="85:87" x14ac:dyDescent="0.25">
      <c r="CG17053" s="768"/>
      <c r="CH17053" s="768"/>
      <c r="CI17053" s="850"/>
    </row>
    <row r="17054" spans="85:87" x14ac:dyDescent="0.25">
      <c r="CG17054" s="768"/>
      <c r="CH17054" s="768"/>
      <c r="CI17054" s="850"/>
    </row>
    <row r="17055" spans="85:87" x14ac:dyDescent="0.25">
      <c r="CG17055" s="768"/>
      <c r="CH17055" s="768"/>
      <c r="CI17055" s="850"/>
    </row>
    <row r="17056" spans="85:87" x14ac:dyDescent="0.25">
      <c r="CG17056" s="768"/>
      <c r="CH17056" s="768"/>
      <c r="CI17056" s="850"/>
    </row>
    <row r="17057" spans="85:87" x14ac:dyDescent="0.25">
      <c r="CG17057" s="768"/>
      <c r="CH17057" s="768"/>
      <c r="CI17057" s="850"/>
    </row>
    <row r="17058" spans="85:87" x14ac:dyDescent="0.25">
      <c r="CG17058" s="768"/>
      <c r="CH17058" s="768"/>
      <c r="CI17058" s="850"/>
    </row>
    <row r="17059" spans="85:87" x14ac:dyDescent="0.25">
      <c r="CG17059" s="768"/>
      <c r="CH17059" s="768"/>
      <c r="CI17059" s="850"/>
    </row>
    <row r="17060" spans="85:87" x14ac:dyDescent="0.25">
      <c r="CG17060" s="768"/>
      <c r="CH17060" s="768"/>
      <c r="CI17060" s="850"/>
    </row>
    <row r="17061" spans="85:87" x14ac:dyDescent="0.25">
      <c r="CG17061" s="768"/>
      <c r="CH17061" s="768"/>
      <c r="CI17061" s="850"/>
    </row>
    <row r="17062" spans="85:87" x14ac:dyDescent="0.25">
      <c r="CG17062" s="768"/>
      <c r="CH17062" s="768"/>
      <c r="CI17062" s="850"/>
    </row>
    <row r="17063" spans="85:87" x14ac:dyDescent="0.25">
      <c r="CG17063" s="768"/>
      <c r="CH17063" s="768"/>
      <c r="CI17063" s="850"/>
    </row>
    <row r="17064" spans="85:87" x14ac:dyDescent="0.25">
      <c r="CG17064" s="768"/>
      <c r="CH17064" s="768"/>
      <c r="CI17064" s="850"/>
    </row>
    <row r="17065" spans="85:87" x14ac:dyDescent="0.25">
      <c r="CG17065" s="768"/>
      <c r="CH17065" s="768"/>
      <c r="CI17065" s="850"/>
    </row>
    <row r="17066" spans="85:87" x14ac:dyDescent="0.25">
      <c r="CG17066" s="768"/>
      <c r="CH17066" s="768"/>
      <c r="CI17066" s="850"/>
    </row>
    <row r="17067" spans="85:87" x14ac:dyDescent="0.25">
      <c r="CG17067" s="768"/>
      <c r="CH17067" s="768"/>
      <c r="CI17067" s="850"/>
    </row>
    <row r="17068" spans="85:87" x14ac:dyDescent="0.25">
      <c r="CG17068" s="768"/>
      <c r="CH17068" s="768"/>
      <c r="CI17068" s="850"/>
    </row>
    <row r="17069" spans="85:87" x14ac:dyDescent="0.25">
      <c r="CG17069" s="768"/>
      <c r="CH17069" s="768"/>
      <c r="CI17069" s="850"/>
    </row>
    <row r="17070" spans="85:87" x14ac:dyDescent="0.25">
      <c r="CG17070" s="768"/>
      <c r="CH17070" s="768"/>
      <c r="CI17070" s="850"/>
    </row>
    <row r="17071" spans="85:87" x14ac:dyDescent="0.25">
      <c r="CG17071" s="768"/>
      <c r="CH17071" s="768"/>
      <c r="CI17071" s="850"/>
    </row>
    <row r="17072" spans="85:87" x14ac:dyDescent="0.25">
      <c r="CG17072" s="768"/>
      <c r="CH17072" s="768"/>
      <c r="CI17072" s="850"/>
    </row>
    <row r="17073" spans="85:87" x14ac:dyDescent="0.25">
      <c r="CG17073" s="768"/>
      <c r="CH17073" s="768"/>
      <c r="CI17073" s="850"/>
    </row>
    <row r="17074" spans="85:87" x14ac:dyDescent="0.25">
      <c r="CG17074" s="768"/>
      <c r="CH17074" s="768"/>
      <c r="CI17074" s="850"/>
    </row>
    <row r="17075" spans="85:87" x14ac:dyDescent="0.25">
      <c r="CG17075" s="768"/>
      <c r="CH17075" s="768"/>
      <c r="CI17075" s="850"/>
    </row>
    <row r="17076" spans="85:87" x14ac:dyDescent="0.25">
      <c r="CG17076" s="768"/>
      <c r="CH17076" s="768"/>
      <c r="CI17076" s="850"/>
    </row>
    <row r="17077" spans="85:87" x14ac:dyDescent="0.25">
      <c r="CG17077" s="768"/>
      <c r="CH17077" s="768"/>
      <c r="CI17077" s="850"/>
    </row>
    <row r="17078" spans="85:87" x14ac:dyDescent="0.25">
      <c r="CG17078" s="768"/>
      <c r="CH17078" s="768"/>
      <c r="CI17078" s="850"/>
    </row>
    <row r="17079" spans="85:87" x14ac:dyDescent="0.25">
      <c r="CG17079" s="768"/>
      <c r="CH17079" s="768"/>
      <c r="CI17079" s="850"/>
    </row>
    <row r="17080" spans="85:87" x14ac:dyDescent="0.25">
      <c r="CG17080" s="768"/>
      <c r="CH17080" s="768"/>
      <c r="CI17080" s="850"/>
    </row>
    <row r="17081" spans="85:87" x14ac:dyDescent="0.25">
      <c r="CG17081" s="768"/>
      <c r="CH17081" s="768"/>
      <c r="CI17081" s="850"/>
    </row>
    <row r="17082" spans="85:87" x14ac:dyDescent="0.25">
      <c r="CG17082" s="768"/>
      <c r="CH17082" s="768"/>
      <c r="CI17082" s="850"/>
    </row>
    <row r="17083" spans="85:87" x14ac:dyDescent="0.25">
      <c r="CG17083" s="768"/>
      <c r="CH17083" s="768"/>
      <c r="CI17083" s="850"/>
    </row>
    <row r="17084" spans="85:87" x14ac:dyDescent="0.25">
      <c r="CG17084" s="768"/>
      <c r="CH17084" s="768"/>
      <c r="CI17084" s="850"/>
    </row>
    <row r="17085" spans="85:87" x14ac:dyDescent="0.25">
      <c r="CG17085" s="768"/>
      <c r="CH17085" s="768"/>
      <c r="CI17085" s="850"/>
    </row>
    <row r="17086" spans="85:87" x14ac:dyDescent="0.25">
      <c r="CG17086" s="768"/>
      <c r="CH17086" s="768"/>
      <c r="CI17086" s="850"/>
    </row>
    <row r="17087" spans="85:87" x14ac:dyDescent="0.25">
      <c r="CG17087" s="768"/>
      <c r="CH17087" s="768"/>
      <c r="CI17087" s="850"/>
    </row>
    <row r="17088" spans="85:87" x14ac:dyDescent="0.25">
      <c r="CG17088" s="768"/>
      <c r="CH17088" s="768"/>
      <c r="CI17088" s="850"/>
    </row>
    <row r="17089" spans="85:87" x14ac:dyDescent="0.25">
      <c r="CG17089" s="768"/>
      <c r="CH17089" s="768"/>
      <c r="CI17089" s="850"/>
    </row>
    <row r="17090" spans="85:87" x14ac:dyDescent="0.25">
      <c r="CG17090" s="768"/>
      <c r="CH17090" s="768"/>
      <c r="CI17090" s="850"/>
    </row>
    <row r="17091" spans="85:87" x14ac:dyDescent="0.25">
      <c r="CG17091" s="768"/>
      <c r="CH17091" s="768"/>
      <c r="CI17091" s="850"/>
    </row>
    <row r="17092" spans="85:87" x14ac:dyDescent="0.25">
      <c r="CG17092" s="768"/>
      <c r="CH17092" s="768"/>
      <c r="CI17092" s="850"/>
    </row>
    <row r="17093" spans="85:87" x14ac:dyDescent="0.25">
      <c r="CG17093" s="768"/>
      <c r="CH17093" s="768"/>
      <c r="CI17093" s="850"/>
    </row>
    <row r="17094" spans="85:87" x14ac:dyDescent="0.25">
      <c r="CG17094" s="768"/>
      <c r="CH17094" s="768"/>
      <c r="CI17094" s="850"/>
    </row>
    <row r="17095" spans="85:87" x14ac:dyDescent="0.25">
      <c r="CG17095" s="768"/>
      <c r="CH17095" s="768"/>
      <c r="CI17095" s="850"/>
    </row>
    <row r="17096" spans="85:87" x14ac:dyDescent="0.25">
      <c r="CG17096" s="768"/>
      <c r="CH17096" s="768"/>
      <c r="CI17096" s="850"/>
    </row>
    <row r="17097" spans="85:87" x14ac:dyDescent="0.25">
      <c r="CG17097" s="768"/>
      <c r="CH17097" s="768"/>
      <c r="CI17097" s="850"/>
    </row>
    <row r="17098" spans="85:87" x14ac:dyDescent="0.25">
      <c r="CG17098" s="768"/>
      <c r="CH17098" s="768"/>
      <c r="CI17098" s="850"/>
    </row>
    <row r="17099" spans="85:87" x14ac:dyDescent="0.25">
      <c r="CG17099" s="768"/>
      <c r="CH17099" s="768"/>
      <c r="CI17099" s="850"/>
    </row>
    <row r="17100" spans="85:87" x14ac:dyDescent="0.25">
      <c r="CG17100" s="768"/>
      <c r="CH17100" s="768"/>
      <c r="CI17100" s="850"/>
    </row>
    <row r="17101" spans="85:87" x14ac:dyDescent="0.25">
      <c r="CG17101" s="768"/>
      <c r="CH17101" s="768"/>
      <c r="CI17101" s="850"/>
    </row>
    <row r="17102" spans="85:87" x14ac:dyDescent="0.25">
      <c r="CG17102" s="768"/>
      <c r="CH17102" s="768"/>
      <c r="CI17102" s="850"/>
    </row>
    <row r="17103" spans="85:87" x14ac:dyDescent="0.25">
      <c r="CG17103" s="768"/>
      <c r="CH17103" s="768"/>
      <c r="CI17103" s="850"/>
    </row>
    <row r="17104" spans="85:87" x14ac:dyDescent="0.25">
      <c r="CG17104" s="768"/>
      <c r="CH17104" s="768"/>
      <c r="CI17104" s="850"/>
    </row>
    <row r="17105" spans="85:87" x14ac:dyDescent="0.25">
      <c r="CG17105" s="768"/>
      <c r="CH17105" s="768"/>
      <c r="CI17105" s="850"/>
    </row>
    <row r="17106" spans="85:87" x14ac:dyDescent="0.25">
      <c r="CG17106" s="768"/>
      <c r="CH17106" s="768"/>
      <c r="CI17106" s="850"/>
    </row>
    <row r="17107" spans="85:87" x14ac:dyDescent="0.25">
      <c r="CG17107" s="768"/>
      <c r="CH17107" s="768"/>
      <c r="CI17107" s="850"/>
    </row>
    <row r="17108" spans="85:87" x14ac:dyDescent="0.25">
      <c r="CG17108" s="768"/>
      <c r="CH17108" s="768"/>
      <c r="CI17108" s="850"/>
    </row>
    <row r="17109" spans="85:87" x14ac:dyDescent="0.25">
      <c r="CG17109" s="768"/>
      <c r="CH17109" s="768"/>
      <c r="CI17109" s="850"/>
    </row>
    <row r="17110" spans="85:87" x14ac:dyDescent="0.25">
      <c r="CG17110" s="768"/>
      <c r="CH17110" s="768"/>
      <c r="CI17110" s="850"/>
    </row>
    <row r="17111" spans="85:87" x14ac:dyDescent="0.25">
      <c r="CG17111" s="768"/>
      <c r="CH17111" s="768"/>
      <c r="CI17111" s="850"/>
    </row>
    <row r="17112" spans="85:87" x14ac:dyDescent="0.25">
      <c r="CG17112" s="768"/>
      <c r="CH17112" s="768"/>
      <c r="CI17112" s="850"/>
    </row>
    <row r="17113" spans="85:87" x14ac:dyDescent="0.25">
      <c r="CG17113" s="768"/>
      <c r="CH17113" s="768"/>
      <c r="CI17113" s="850"/>
    </row>
    <row r="17114" spans="85:87" x14ac:dyDescent="0.25">
      <c r="CG17114" s="768"/>
      <c r="CH17114" s="768"/>
      <c r="CI17114" s="850"/>
    </row>
    <row r="17115" spans="85:87" x14ac:dyDescent="0.25">
      <c r="CG17115" s="768"/>
      <c r="CH17115" s="768"/>
      <c r="CI17115" s="850"/>
    </row>
    <row r="17116" spans="85:87" x14ac:dyDescent="0.25">
      <c r="CG17116" s="768"/>
      <c r="CH17116" s="768"/>
      <c r="CI17116" s="850"/>
    </row>
    <row r="17117" spans="85:87" x14ac:dyDescent="0.25">
      <c r="CG17117" s="768"/>
      <c r="CH17117" s="768"/>
      <c r="CI17117" s="850"/>
    </row>
    <row r="17118" spans="85:87" x14ac:dyDescent="0.25">
      <c r="CG17118" s="768"/>
      <c r="CH17118" s="768"/>
      <c r="CI17118" s="850"/>
    </row>
    <row r="17119" spans="85:87" x14ac:dyDescent="0.25">
      <c r="CG17119" s="768"/>
      <c r="CH17119" s="768"/>
      <c r="CI17119" s="850"/>
    </row>
    <row r="17120" spans="85:87" x14ac:dyDescent="0.25">
      <c r="CG17120" s="768"/>
      <c r="CH17120" s="768"/>
      <c r="CI17120" s="850"/>
    </row>
    <row r="17121" spans="85:87" x14ac:dyDescent="0.25">
      <c r="CG17121" s="768"/>
      <c r="CH17121" s="768"/>
      <c r="CI17121" s="850"/>
    </row>
    <row r="17122" spans="85:87" x14ac:dyDescent="0.25">
      <c r="CG17122" s="768"/>
      <c r="CH17122" s="768"/>
      <c r="CI17122" s="850"/>
    </row>
    <row r="17123" spans="85:87" x14ac:dyDescent="0.25">
      <c r="CG17123" s="768"/>
      <c r="CH17123" s="768"/>
      <c r="CI17123" s="850"/>
    </row>
    <row r="17124" spans="85:87" x14ac:dyDescent="0.25">
      <c r="CG17124" s="768"/>
      <c r="CH17124" s="768"/>
      <c r="CI17124" s="850"/>
    </row>
    <row r="17125" spans="85:87" x14ac:dyDescent="0.25">
      <c r="CG17125" s="768"/>
      <c r="CH17125" s="768"/>
      <c r="CI17125" s="850"/>
    </row>
    <row r="17126" spans="85:87" x14ac:dyDescent="0.25">
      <c r="CG17126" s="768"/>
      <c r="CH17126" s="768"/>
      <c r="CI17126" s="850"/>
    </row>
    <row r="17127" spans="85:87" x14ac:dyDescent="0.25">
      <c r="CG17127" s="768"/>
      <c r="CH17127" s="768"/>
      <c r="CI17127" s="850"/>
    </row>
    <row r="17128" spans="85:87" x14ac:dyDescent="0.25">
      <c r="CG17128" s="768"/>
      <c r="CH17128" s="768"/>
      <c r="CI17128" s="850"/>
    </row>
    <row r="17129" spans="85:87" x14ac:dyDescent="0.25">
      <c r="CG17129" s="768"/>
      <c r="CH17129" s="768"/>
      <c r="CI17129" s="850"/>
    </row>
    <row r="17130" spans="85:87" x14ac:dyDescent="0.25">
      <c r="CG17130" s="768"/>
      <c r="CH17130" s="768"/>
      <c r="CI17130" s="850"/>
    </row>
    <row r="17131" spans="85:87" x14ac:dyDescent="0.25">
      <c r="CG17131" s="768"/>
      <c r="CH17131" s="768"/>
      <c r="CI17131" s="850"/>
    </row>
    <row r="17132" spans="85:87" x14ac:dyDescent="0.25">
      <c r="CG17132" s="768"/>
      <c r="CH17132" s="768"/>
      <c r="CI17132" s="850"/>
    </row>
    <row r="17133" spans="85:87" x14ac:dyDescent="0.25">
      <c r="CG17133" s="768"/>
      <c r="CH17133" s="768"/>
      <c r="CI17133" s="850"/>
    </row>
    <row r="17134" spans="85:87" x14ac:dyDescent="0.25">
      <c r="CG17134" s="768"/>
      <c r="CH17134" s="768"/>
      <c r="CI17134" s="850"/>
    </row>
    <row r="17135" spans="85:87" x14ac:dyDescent="0.25">
      <c r="CG17135" s="768"/>
      <c r="CH17135" s="768"/>
      <c r="CI17135" s="850"/>
    </row>
    <row r="17136" spans="85:87" x14ac:dyDescent="0.25">
      <c r="CG17136" s="768"/>
      <c r="CH17136" s="768"/>
      <c r="CI17136" s="850"/>
    </row>
    <row r="17137" spans="85:87" x14ac:dyDescent="0.25">
      <c r="CG17137" s="768"/>
      <c r="CH17137" s="768"/>
      <c r="CI17137" s="850"/>
    </row>
    <row r="17138" spans="85:87" x14ac:dyDescent="0.25">
      <c r="CG17138" s="768"/>
      <c r="CH17138" s="768"/>
      <c r="CI17138" s="850"/>
    </row>
    <row r="17139" spans="85:87" x14ac:dyDescent="0.25">
      <c r="CG17139" s="768"/>
      <c r="CH17139" s="768"/>
      <c r="CI17139" s="850"/>
    </row>
    <row r="17140" spans="85:87" x14ac:dyDescent="0.25">
      <c r="CG17140" s="768"/>
      <c r="CH17140" s="768"/>
      <c r="CI17140" s="850"/>
    </row>
    <row r="17141" spans="85:87" x14ac:dyDescent="0.25">
      <c r="CG17141" s="768"/>
      <c r="CH17141" s="768"/>
      <c r="CI17141" s="850"/>
    </row>
    <row r="17142" spans="85:87" x14ac:dyDescent="0.25">
      <c r="CG17142" s="768"/>
      <c r="CH17142" s="768"/>
      <c r="CI17142" s="850"/>
    </row>
    <row r="17143" spans="85:87" x14ac:dyDescent="0.25">
      <c r="CG17143" s="768"/>
      <c r="CH17143" s="768"/>
      <c r="CI17143" s="850"/>
    </row>
    <row r="17144" spans="85:87" x14ac:dyDescent="0.25">
      <c r="CG17144" s="768"/>
      <c r="CH17144" s="768"/>
      <c r="CI17144" s="850"/>
    </row>
    <row r="17145" spans="85:87" x14ac:dyDescent="0.25">
      <c r="CG17145" s="768"/>
      <c r="CH17145" s="768"/>
      <c r="CI17145" s="850"/>
    </row>
    <row r="17146" spans="85:87" x14ac:dyDescent="0.25">
      <c r="CG17146" s="768"/>
      <c r="CH17146" s="768"/>
      <c r="CI17146" s="850"/>
    </row>
    <row r="17147" spans="85:87" x14ac:dyDescent="0.25">
      <c r="CG17147" s="768"/>
      <c r="CH17147" s="768"/>
      <c r="CI17147" s="850"/>
    </row>
    <row r="17148" spans="85:87" x14ac:dyDescent="0.25">
      <c r="CG17148" s="768"/>
      <c r="CH17148" s="768"/>
      <c r="CI17148" s="850"/>
    </row>
    <row r="17149" spans="85:87" x14ac:dyDescent="0.25">
      <c r="CG17149" s="768"/>
      <c r="CH17149" s="768"/>
      <c r="CI17149" s="850"/>
    </row>
    <row r="17150" spans="85:87" x14ac:dyDescent="0.25">
      <c r="CG17150" s="768"/>
      <c r="CH17150" s="768"/>
      <c r="CI17150" s="850"/>
    </row>
    <row r="17151" spans="85:87" x14ac:dyDescent="0.25">
      <c r="CG17151" s="768"/>
      <c r="CH17151" s="768"/>
      <c r="CI17151" s="850"/>
    </row>
    <row r="17152" spans="85:87" x14ac:dyDescent="0.25">
      <c r="CG17152" s="768"/>
      <c r="CH17152" s="768"/>
      <c r="CI17152" s="850"/>
    </row>
    <row r="17153" spans="85:87" x14ac:dyDescent="0.25">
      <c r="CG17153" s="768"/>
      <c r="CH17153" s="768"/>
      <c r="CI17153" s="850"/>
    </row>
    <row r="17154" spans="85:87" x14ac:dyDescent="0.25">
      <c r="CG17154" s="768"/>
      <c r="CH17154" s="768"/>
      <c r="CI17154" s="850"/>
    </row>
    <row r="17155" spans="85:87" x14ac:dyDescent="0.25">
      <c r="CG17155" s="768"/>
      <c r="CH17155" s="768"/>
      <c r="CI17155" s="850"/>
    </row>
    <row r="17156" spans="85:87" x14ac:dyDescent="0.25">
      <c r="CG17156" s="768"/>
      <c r="CH17156" s="768"/>
      <c r="CI17156" s="850"/>
    </row>
    <row r="17157" spans="85:87" x14ac:dyDescent="0.25">
      <c r="CG17157" s="768"/>
      <c r="CH17157" s="768"/>
      <c r="CI17157" s="850"/>
    </row>
    <row r="17158" spans="85:87" x14ac:dyDescent="0.25">
      <c r="CG17158" s="768"/>
      <c r="CH17158" s="768"/>
      <c r="CI17158" s="850"/>
    </row>
    <row r="17159" spans="85:87" x14ac:dyDescent="0.25">
      <c r="CG17159" s="768"/>
      <c r="CH17159" s="768"/>
      <c r="CI17159" s="850"/>
    </row>
    <row r="17160" spans="85:87" x14ac:dyDescent="0.25">
      <c r="CG17160" s="768"/>
      <c r="CH17160" s="768"/>
      <c r="CI17160" s="850"/>
    </row>
    <row r="17161" spans="85:87" x14ac:dyDescent="0.25">
      <c r="CG17161" s="768"/>
      <c r="CH17161" s="768"/>
      <c r="CI17161" s="850"/>
    </row>
    <row r="17162" spans="85:87" x14ac:dyDescent="0.25">
      <c r="CG17162" s="768"/>
      <c r="CH17162" s="768"/>
      <c r="CI17162" s="850"/>
    </row>
    <row r="17163" spans="85:87" x14ac:dyDescent="0.25">
      <c r="CG17163" s="768"/>
      <c r="CH17163" s="768"/>
      <c r="CI17163" s="850"/>
    </row>
    <row r="17164" spans="85:87" x14ac:dyDescent="0.25">
      <c r="CG17164" s="768"/>
      <c r="CH17164" s="768"/>
      <c r="CI17164" s="850"/>
    </row>
    <row r="17165" spans="85:87" x14ac:dyDescent="0.25">
      <c r="CG17165" s="768"/>
      <c r="CH17165" s="768"/>
      <c r="CI17165" s="850"/>
    </row>
    <row r="17166" spans="85:87" x14ac:dyDescent="0.25">
      <c r="CG17166" s="768"/>
      <c r="CH17166" s="768"/>
      <c r="CI17166" s="850"/>
    </row>
    <row r="17167" spans="85:87" x14ac:dyDescent="0.25">
      <c r="CG17167" s="768"/>
      <c r="CH17167" s="768"/>
      <c r="CI17167" s="850"/>
    </row>
    <row r="17168" spans="85:87" x14ac:dyDescent="0.25">
      <c r="CG17168" s="768"/>
      <c r="CH17168" s="768"/>
      <c r="CI17168" s="850"/>
    </row>
    <row r="17169" spans="85:87" x14ac:dyDescent="0.25">
      <c r="CG17169" s="768"/>
      <c r="CH17169" s="768"/>
      <c r="CI17169" s="850"/>
    </row>
    <row r="17170" spans="85:87" x14ac:dyDescent="0.25">
      <c r="CG17170" s="768"/>
      <c r="CH17170" s="768"/>
      <c r="CI17170" s="850"/>
    </row>
    <row r="17171" spans="85:87" x14ac:dyDescent="0.25">
      <c r="CG17171" s="768"/>
      <c r="CH17171" s="768"/>
      <c r="CI17171" s="850"/>
    </row>
    <row r="17172" spans="85:87" x14ac:dyDescent="0.25">
      <c r="CG17172" s="768"/>
      <c r="CH17172" s="768"/>
      <c r="CI17172" s="850"/>
    </row>
    <row r="17173" spans="85:87" x14ac:dyDescent="0.25">
      <c r="CG17173" s="768"/>
      <c r="CH17173" s="768"/>
      <c r="CI17173" s="850"/>
    </row>
    <row r="17174" spans="85:87" x14ac:dyDescent="0.25">
      <c r="CG17174" s="768"/>
      <c r="CH17174" s="768"/>
      <c r="CI17174" s="850"/>
    </row>
    <row r="17175" spans="85:87" x14ac:dyDescent="0.25">
      <c r="CG17175" s="768"/>
      <c r="CH17175" s="768"/>
      <c r="CI17175" s="850"/>
    </row>
    <row r="17176" spans="85:87" x14ac:dyDescent="0.25">
      <c r="CG17176" s="768"/>
      <c r="CH17176" s="768"/>
      <c r="CI17176" s="850"/>
    </row>
    <row r="17177" spans="85:87" x14ac:dyDescent="0.25">
      <c r="CG17177" s="768"/>
      <c r="CH17177" s="768"/>
      <c r="CI17177" s="850"/>
    </row>
    <row r="17178" spans="85:87" x14ac:dyDescent="0.25">
      <c r="CG17178" s="768"/>
      <c r="CH17178" s="768"/>
      <c r="CI17178" s="850"/>
    </row>
    <row r="17179" spans="85:87" x14ac:dyDescent="0.25">
      <c r="CG17179" s="768"/>
      <c r="CH17179" s="768"/>
      <c r="CI17179" s="850"/>
    </row>
    <row r="17180" spans="85:87" x14ac:dyDescent="0.25">
      <c r="CG17180" s="768"/>
      <c r="CH17180" s="768"/>
      <c r="CI17180" s="850"/>
    </row>
    <row r="17181" spans="85:87" x14ac:dyDescent="0.25">
      <c r="CG17181" s="768"/>
      <c r="CH17181" s="768"/>
      <c r="CI17181" s="850"/>
    </row>
    <row r="17182" spans="85:87" x14ac:dyDescent="0.25">
      <c r="CG17182" s="768"/>
      <c r="CH17182" s="768"/>
      <c r="CI17182" s="850"/>
    </row>
    <row r="17183" spans="85:87" x14ac:dyDescent="0.25">
      <c r="CG17183" s="768"/>
      <c r="CH17183" s="768"/>
      <c r="CI17183" s="850"/>
    </row>
    <row r="17184" spans="85:87" x14ac:dyDescent="0.25">
      <c r="CG17184" s="768"/>
      <c r="CH17184" s="768"/>
      <c r="CI17184" s="850"/>
    </row>
    <row r="17185" spans="85:87" x14ac:dyDescent="0.25">
      <c r="CG17185" s="768"/>
      <c r="CH17185" s="768"/>
      <c r="CI17185" s="850"/>
    </row>
    <row r="17186" spans="85:87" x14ac:dyDescent="0.25">
      <c r="CG17186" s="768"/>
      <c r="CH17186" s="768"/>
      <c r="CI17186" s="850"/>
    </row>
    <row r="17187" spans="85:87" x14ac:dyDescent="0.25">
      <c r="CG17187" s="768"/>
      <c r="CH17187" s="768"/>
      <c r="CI17187" s="850"/>
    </row>
    <row r="17188" spans="85:87" x14ac:dyDescent="0.25">
      <c r="CG17188" s="768"/>
      <c r="CH17188" s="768"/>
      <c r="CI17188" s="850"/>
    </row>
    <row r="17189" spans="85:87" x14ac:dyDescent="0.25">
      <c r="CG17189" s="768"/>
      <c r="CH17189" s="768"/>
      <c r="CI17189" s="850"/>
    </row>
    <row r="17190" spans="85:87" x14ac:dyDescent="0.25">
      <c r="CG17190" s="768"/>
      <c r="CH17190" s="768"/>
      <c r="CI17190" s="850"/>
    </row>
    <row r="17191" spans="85:87" x14ac:dyDescent="0.25">
      <c r="CG17191" s="768"/>
      <c r="CH17191" s="768"/>
      <c r="CI17191" s="850"/>
    </row>
    <row r="17192" spans="85:87" x14ac:dyDescent="0.25">
      <c r="CG17192" s="768"/>
      <c r="CH17192" s="768"/>
      <c r="CI17192" s="850"/>
    </row>
    <row r="17193" spans="85:87" x14ac:dyDescent="0.25">
      <c r="CG17193" s="768"/>
      <c r="CH17193" s="768"/>
      <c r="CI17193" s="850"/>
    </row>
    <row r="17194" spans="85:87" x14ac:dyDescent="0.25">
      <c r="CG17194" s="768"/>
      <c r="CH17194" s="768"/>
      <c r="CI17194" s="850"/>
    </row>
    <row r="17195" spans="85:87" x14ac:dyDescent="0.25">
      <c r="CG17195" s="768"/>
      <c r="CH17195" s="768"/>
      <c r="CI17195" s="850"/>
    </row>
    <row r="17196" spans="85:87" x14ac:dyDescent="0.25">
      <c r="CG17196" s="768"/>
      <c r="CH17196" s="768"/>
      <c r="CI17196" s="850"/>
    </row>
    <row r="17197" spans="85:87" x14ac:dyDescent="0.25">
      <c r="CG17197" s="768"/>
      <c r="CH17197" s="768"/>
      <c r="CI17197" s="850"/>
    </row>
    <row r="17198" spans="85:87" x14ac:dyDescent="0.25">
      <c r="CG17198" s="768"/>
      <c r="CH17198" s="768"/>
      <c r="CI17198" s="850"/>
    </row>
    <row r="17199" spans="85:87" x14ac:dyDescent="0.25">
      <c r="CG17199" s="768"/>
      <c r="CH17199" s="768"/>
      <c r="CI17199" s="850"/>
    </row>
    <row r="17200" spans="85:87" x14ac:dyDescent="0.25">
      <c r="CG17200" s="768"/>
      <c r="CH17200" s="768"/>
      <c r="CI17200" s="850"/>
    </row>
    <row r="17201" spans="85:87" x14ac:dyDescent="0.25">
      <c r="CG17201" s="768"/>
      <c r="CH17201" s="768"/>
      <c r="CI17201" s="850"/>
    </row>
    <row r="17202" spans="85:87" x14ac:dyDescent="0.25">
      <c r="CG17202" s="768"/>
      <c r="CH17202" s="768"/>
      <c r="CI17202" s="850"/>
    </row>
    <row r="17203" spans="85:87" x14ac:dyDescent="0.25">
      <c r="CG17203" s="768"/>
      <c r="CH17203" s="768"/>
      <c r="CI17203" s="850"/>
    </row>
    <row r="17204" spans="85:87" x14ac:dyDescent="0.25">
      <c r="CG17204" s="768"/>
      <c r="CH17204" s="768"/>
      <c r="CI17204" s="850"/>
    </row>
    <row r="17205" spans="85:87" x14ac:dyDescent="0.25">
      <c r="CG17205" s="768"/>
      <c r="CH17205" s="768"/>
      <c r="CI17205" s="850"/>
    </row>
    <row r="17206" spans="85:87" x14ac:dyDescent="0.25">
      <c r="CG17206" s="768"/>
      <c r="CH17206" s="768"/>
      <c r="CI17206" s="850"/>
    </row>
    <row r="17207" spans="85:87" x14ac:dyDescent="0.25">
      <c r="CG17207" s="768"/>
      <c r="CH17207" s="768"/>
      <c r="CI17207" s="850"/>
    </row>
    <row r="17208" spans="85:87" x14ac:dyDescent="0.25">
      <c r="CG17208" s="768"/>
      <c r="CH17208" s="768"/>
      <c r="CI17208" s="850"/>
    </row>
    <row r="17209" spans="85:87" x14ac:dyDescent="0.25">
      <c r="CG17209" s="768"/>
      <c r="CH17209" s="768"/>
      <c r="CI17209" s="850"/>
    </row>
    <row r="17210" spans="85:87" x14ac:dyDescent="0.25">
      <c r="CG17210" s="768"/>
      <c r="CH17210" s="768"/>
      <c r="CI17210" s="850"/>
    </row>
    <row r="17211" spans="85:87" x14ac:dyDescent="0.25">
      <c r="CG17211" s="768"/>
      <c r="CH17211" s="768"/>
      <c r="CI17211" s="850"/>
    </row>
    <row r="17212" spans="85:87" x14ac:dyDescent="0.25">
      <c r="CG17212" s="768"/>
      <c r="CH17212" s="768"/>
      <c r="CI17212" s="850"/>
    </row>
    <row r="17213" spans="85:87" x14ac:dyDescent="0.25">
      <c r="CG17213" s="768"/>
      <c r="CH17213" s="768"/>
      <c r="CI17213" s="850"/>
    </row>
    <row r="17214" spans="85:87" x14ac:dyDescent="0.25">
      <c r="CG17214" s="768"/>
      <c r="CH17214" s="768"/>
      <c r="CI17214" s="850"/>
    </row>
    <row r="17215" spans="85:87" x14ac:dyDescent="0.25">
      <c r="CG17215" s="768"/>
      <c r="CH17215" s="768"/>
      <c r="CI17215" s="850"/>
    </row>
    <row r="17216" spans="85:87" x14ac:dyDescent="0.25">
      <c r="CG17216" s="768"/>
      <c r="CH17216" s="768"/>
      <c r="CI17216" s="850"/>
    </row>
    <row r="17217" spans="85:87" x14ac:dyDescent="0.25">
      <c r="CG17217" s="768"/>
      <c r="CH17217" s="768"/>
      <c r="CI17217" s="850"/>
    </row>
    <row r="17218" spans="85:87" x14ac:dyDescent="0.25">
      <c r="CG17218" s="768"/>
      <c r="CH17218" s="768"/>
      <c r="CI17218" s="850"/>
    </row>
    <row r="17219" spans="85:87" x14ac:dyDescent="0.25">
      <c r="CG17219" s="768"/>
      <c r="CH17219" s="768"/>
      <c r="CI17219" s="850"/>
    </row>
    <row r="17220" spans="85:87" x14ac:dyDescent="0.25">
      <c r="CG17220" s="768"/>
      <c r="CH17220" s="768"/>
      <c r="CI17220" s="850"/>
    </row>
    <row r="17221" spans="85:87" x14ac:dyDescent="0.25">
      <c r="CG17221" s="768"/>
      <c r="CH17221" s="768"/>
      <c r="CI17221" s="850"/>
    </row>
    <row r="17222" spans="85:87" x14ac:dyDescent="0.25">
      <c r="CG17222" s="768"/>
      <c r="CH17222" s="768"/>
      <c r="CI17222" s="850"/>
    </row>
    <row r="17223" spans="85:87" x14ac:dyDescent="0.25">
      <c r="CG17223" s="768"/>
      <c r="CH17223" s="768"/>
      <c r="CI17223" s="850"/>
    </row>
    <row r="17224" spans="85:87" x14ac:dyDescent="0.25">
      <c r="CG17224" s="768"/>
      <c r="CH17224" s="768"/>
      <c r="CI17224" s="850"/>
    </row>
    <row r="17225" spans="85:87" x14ac:dyDescent="0.25">
      <c r="CG17225" s="768"/>
      <c r="CH17225" s="768"/>
      <c r="CI17225" s="850"/>
    </row>
    <row r="17226" spans="85:87" x14ac:dyDescent="0.25">
      <c r="CG17226" s="768"/>
      <c r="CH17226" s="768"/>
      <c r="CI17226" s="850"/>
    </row>
    <row r="17227" spans="85:87" x14ac:dyDescent="0.25">
      <c r="CG17227" s="768"/>
      <c r="CH17227" s="768"/>
      <c r="CI17227" s="850"/>
    </row>
    <row r="17228" spans="85:87" x14ac:dyDescent="0.25">
      <c r="CG17228" s="768"/>
      <c r="CH17228" s="768"/>
      <c r="CI17228" s="850"/>
    </row>
    <row r="17229" spans="85:87" x14ac:dyDescent="0.25">
      <c r="CG17229" s="768"/>
      <c r="CH17229" s="768"/>
      <c r="CI17229" s="850"/>
    </row>
    <row r="17230" spans="85:87" x14ac:dyDescent="0.25">
      <c r="CG17230" s="768"/>
      <c r="CH17230" s="768"/>
      <c r="CI17230" s="850"/>
    </row>
    <row r="17231" spans="85:87" x14ac:dyDescent="0.25">
      <c r="CG17231" s="768"/>
      <c r="CH17231" s="768"/>
      <c r="CI17231" s="850"/>
    </row>
    <row r="17232" spans="85:87" x14ac:dyDescent="0.25">
      <c r="CG17232" s="768"/>
      <c r="CH17232" s="768"/>
      <c r="CI17232" s="850"/>
    </row>
    <row r="17233" spans="85:87" x14ac:dyDescent="0.25">
      <c r="CG17233" s="768"/>
      <c r="CH17233" s="768"/>
      <c r="CI17233" s="850"/>
    </row>
    <row r="17234" spans="85:87" x14ac:dyDescent="0.25">
      <c r="CG17234" s="768"/>
      <c r="CH17234" s="768"/>
      <c r="CI17234" s="850"/>
    </row>
    <row r="17235" spans="85:87" x14ac:dyDescent="0.25">
      <c r="CG17235" s="768"/>
      <c r="CH17235" s="768"/>
      <c r="CI17235" s="850"/>
    </row>
    <row r="17236" spans="85:87" x14ac:dyDescent="0.25">
      <c r="CG17236" s="768"/>
      <c r="CH17236" s="768"/>
      <c r="CI17236" s="850"/>
    </row>
    <row r="17237" spans="85:87" x14ac:dyDescent="0.25">
      <c r="CG17237" s="768"/>
      <c r="CH17237" s="768"/>
      <c r="CI17237" s="850"/>
    </row>
    <row r="17238" spans="85:87" x14ac:dyDescent="0.25">
      <c r="CG17238" s="768"/>
      <c r="CH17238" s="768"/>
      <c r="CI17238" s="850"/>
    </row>
    <row r="17239" spans="85:87" x14ac:dyDescent="0.25">
      <c r="CG17239" s="768"/>
      <c r="CH17239" s="768"/>
      <c r="CI17239" s="850"/>
    </row>
    <row r="17240" spans="85:87" x14ac:dyDescent="0.25">
      <c r="CG17240" s="768"/>
      <c r="CH17240" s="768"/>
      <c r="CI17240" s="850"/>
    </row>
    <row r="17241" spans="85:87" x14ac:dyDescent="0.25">
      <c r="CG17241" s="768"/>
      <c r="CH17241" s="768"/>
      <c r="CI17241" s="850"/>
    </row>
    <row r="17242" spans="85:87" x14ac:dyDescent="0.25">
      <c r="CG17242" s="768"/>
      <c r="CH17242" s="768"/>
      <c r="CI17242" s="850"/>
    </row>
    <row r="17243" spans="85:87" x14ac:dyDescent="0.25">
      <c r="CG17243" s="768"/>
      <c r="CH17243" s="768"/>
      <c r="CI17243" s="850"/>
    </row>
    <row r="17244" spans="85:87" x14ac:dyDescent="0.25">
      <c r="CG17244" s="768"/>
      <c r="CH17244" s="768"/>
      <c r="CI17244" s="850"/>
    </row>
    <row r="17245" spans="85:87" x14ac:dyDescent="0.25">
      <c r="CG17245" s="768"/>
      <c r="CH17245" s="768"/>
      <c r="CI17245" s="850"/>
    </row>
    <row r="17246" spans="85:87" x14ac:dyDescent="0.25">
      <c r="CG17246" s="768"/>
      <c r="CH17246" s="768"/>
      <c r="CI17246" s="850"/>
    </row>
    <row r="17247" spans="85:87" x14ac:dyDescent="0.25">
      <c r="CG17247" s="768"/>
      <c r="CH17247" s="768"/>
      <c r="CI17247" s="850"/>
    </row>
    <row r="17248" spans="85:87" x14ac:dyDescent="0.25">
      <c r="CG17248" s="768"/>
      <c r="CH17248" s="768"/>
      <c r="CI17248" s="850"/>
    </row>
    <row r="17249" spans="85:87" x14ac:dyDescent="0.25">
      <c r="CG17249" s="768"/>
      <c r="CH17249" s="768"/>
      <c r="CI17249" s="850"/>
    </row>
    <row r="17250" spans="85:87" x14ac:dyDescent="0.25">
      <c r="CG17250" s="768"/>
      <c r="CH17250" s="768"/>
      <c r="CI17250" s="850"/>
    </row>
    <row r="17251" spans="85:87" x14ac:dyDescent="0.25">
      <c r="CG17251" s="768"/>
      <c r="CH17251" s="768"/>
      <c r="CI17251" s="850"/>
    </row>
    <row r="17252" spans="85:87" x14ac:dyDescent="0.25">
      <c r="CG17252" s="768"/>
      <c r="CH17252" s="768"/>
      <c r="CI17252" s="850"/>
    </row>
    <row r="17253" spans="85:87" x14ac:dyDescent="0.25">
      <c r="CG17253" s="768"/>
      <c r="CH17253" s="768"/>
      <c r="CI17253" s="850"/>
    </row>
    <row r="17254" spans="85:87" x14ac:dyDescent="0.25">
      <c r="CG17254" s="768"/>
      <c r="CH17254" s="768"/>
      <c r="CI17254" s="850"/>
    </row>
    <row r="17255" spans="85:87" x14ac:dyDescent="0.25">
      <c r="CG17255" s="768"/>
      <c r="CH17255" s="768"/>
      <c r="CI17255" s="850"/>
    </row>
    <row r="17256" spans="85:87" x14ac:dyDescent="0.25">
      <c r="CG17256" s="768"/>
      <c r="CH17256" s="768"/>
      <c r="CI17256" s="850"/>
    </row>
    <row r="17257" spans="85:87" x14ac:dyDescent="0.25">
      <c r="CG17257" s="768"/>
      <c r="CH17257" s="768"/>
      <c r="CI17257" s="850"/>
    </row>
    <row r="17258" spans="85:87" x14ac:dyDescent="0.25">
      <c r="CG17258" s="768"/>
      <c r="CH17258" s="768"/>
      <c r="CI17258" s="850"/>
    </row>
    <row r="17259" spans="85:87" x14ac:dyDescent="0.25">
      <c r="CG17259" s="768"/>
      <c r="CH17259" s="768"/>
      <c r="CI17259" s="850"/>
    </row>
    <row r="17260" spans="85:87" x14ac:dyDescent="0.25">
      <c r="CG17260" s="768"/>
      <c r="CH17260" s="768"/>
      <c r="CI17260" s="850"/>
    </row>
    <row r="17261" spans="85:87" x14ac:dyDescent="0.25">
      <c r="CG17261" s="768"/>
      <c r="CH17261" s="768"/>
      <c r="CI17261" s="850"/>
    </row>
    <row r="17262" spans="85:87" x14ac:dyDescent="0.25">
      <c r="CG17262" s="768"/>
      <c r="CH17262" s="768"/>
      <c r="CI17262" s="850"/>
    </row>
    <row r="17263" spans="85:87" x14ac:dyDescent="0.25">
      <c r="CG17263" s="768"/>
      <c r="CH17263" s="768"/>
      <c r="CI17263" s="850"/>
    </row>
    <row r="17264" spans="85:87" x14ac:dyDescent="0.25">
      <c r="CG17264" s="768"/>
      <c r="CH17264" s="768"/>
      <c r="CI17264" s="850"/>
    </row>
    <row r="17265" spans="85:87" x14ac:dyDescent="0.25">
      <c r="CG17265" s="768"/>
      <c r="CH17265" s="768"/>
      <c r="CI17265" s="850"/>
    </row>
    <row r="17266" spans="85:87" x14ac:dyDescent="0.25">
      <c r="CG17266" s="768"/>
      <c r="CH17266" s="768"/>
      <c r="CI17266" s="850"/>
    </row>
    <row r="17267" spans="85:87" x14ac:dyDescent="0.25">
      <c r="CG17267" s="768"/>
      <c r="CH17267" s="768"/>
      <c r="CI17267" s="850"/>
    </row>
    <row r="17268" spans="85:87" x14ac:dyDescent="0.25">
      <c r="CG17268" s="768"/>
      <c r="CH17268" s="768"/>
      <c r="CI17268" s="850"/>
    </row>
    <row r="17269" spans="85:87" x14ac:dyDescent="0.25">
      <c r="CG17269" s="768"/>
      <c r="CH17269" s="768"/>
      <c r="CI17269" s="850"/>
    </row>
    <row r="17270" spans="85:87" x14ac:dyDescent="0.25">
      <c r="CG17270" s="768"/>
      <c r="CH17270" s="768"/>
      <c r="CI17270" s="850"/>
    </row>
    <row r="17271" spans="85:87" x14ac:dyDescent="0.25">
      <c r="CG17271" s="768"/>
      <c r="CH17271" s="768"/>
      <c r="CI17271" s="850"/>
    </row>
    <row r="17272" spans="85:87" x14ac:dyDescent="0.25">
      <c r="CG17272" s="768"/>
      <c r="CH17272" s="768"/>
      <c r="CI17272" s="850"/>
    </row>
    <row r="17273" spans="85:87" x14ac:dyDescent="0.25">
      <c r="CG17273" s="768"/>
      <c r="CH17273" s="768"/>
      <c r="CI17273" s="850"/>
    </row>
    <row r="17274" spans="85:87" x14ac:dyDescent="0.25">
      <c r="CG17274" s="768"/>
      <c r="CH17274" s="768"/>
      <c r="CI17274" s="850"/>
    </row>
    <row r="17275" spans="85:87" x14ac:dyDescent="0.25">
      <c r="CG17275" s="768"/>
      <c r="CH17275" s="768"/>
      <c r="CI17275" s="850"/>
    </row>
    <row r="17276" spans="85:87" x14ac:dyDescent="0.25">
      <c r="CG17276" s="768"/>
      <c r="CH17276" s="768"/>
      <c r="CI17276" s="850"/>
    </row>
    <row r="17277" spans="85:87" x14ac:dyDescent="0.25">
      <c r="CG17277" s="768"/>
      <c r="CH17277" s="768"/>
      <c r="CI17277" s="850"/>
    </row>
    <row r="17278" spans="85:87" x14ac:dyDescent="0.25">
      <c r="CG17278" s="768"/>
      <c r="CH17278" s="768"/>
      <c r="CI17278" s="850"/>
    </row>
    <row r="17279" spans="85:87" x14ac:dyDescent="0.25">
      <c r="CG17279" s="768"/>
      <c r="CH17279" s="768"/>
      <c r="CI17279" s="850"/>
    </row>
    <row r="17280" spans="85:87" x14ac:dyDescent="0.25">
      <c r="CG17280" s="768"/>
      <c r="CH17280" s="768"/>
      <c r="CI17280" s="850"/>
    </row>
    <row r="17281" spans="85:87" x14ac:dyDescent="0.25">
      <c r="CG17281" s="768"/>
      <c r="CH17281" s="768"/>
      <c r="CI17281" s="850"/>
    </row>
    <row r="17282" spans="85:87" x14ac:dyDescent="0.25">
      <c r="CG17282" s="768"/>
      <c r="CH17282" s="768"/>
      <c r="CI17282" s="850"/>
    </row>
    <row r="17283" spans="85:87" x14ac:dyDescent="0.25">
      <c r="CG17283" s="768"/>
      <c r="CH17283" s="768"/>
      <c r="CI17283" s="850"/>
    </row>
    <row r="17284" spans="85:87" x14ac:dyDescent="0.25">
      <c r="CG17284" s="768"/>
      <c r="CH17284" s="768"/>
      <c r="CI17284" s="850"/>
    </row>
    <row r="17285" spans="85:87" x14ac:dyDescent="0.25">
      <c r="CG17285" s="768"/>
      <c r="CH17285" s="768"/>
      <c r="CI17285" s="850"/>
    </row>
    <row r="17286" spans="85:87" x14ac:dyDescent="0.25">
      <c r="CG17286" s="768"/>
      <c r="CH17286" s="768"/>
      <c r="CI17286" s="850"/>
    </row>
    <row r="17287" spans="85:87" x14ac:dyDescent="0.25">
      <c r="CG17287" s="768"/>
      <c r="CH17287" s="768"/>
      <c r="CI17287" s="850"/>
    </row>
    <row r="17288" spans="85:87" x14ac:dyDescent="0.25">
      <c r="CG17288" s="768"/>
      <c r="CH17288" s="768"/>
      <c r="CI17288" s="850"/>
    </row>
    <row r="17289" spans="85:87" x14ac:dyDescent="0.25">
      <c r="CG17289" s="768"/>
      <c r="CH17289" s="768"/>
      <c r="CI17289" s="850"/>
    </row>
    <row r="17290" spans="85:87" x14ac:dyDescent="0.25">
      <c r="CG17290" s="768"/>
      <c r="CH17290" s="768"/>
      <c r="CI17290" s="850"/>
    </row>
    <row r="17291" spans="85:87" x14ac:dyDescent="0.25">
      <c r="CG17291" s="768"/>
      <c r="CH17291" s="768"/>
      <c r="CI17291" s="850"/>
    </row>
    <row r="17292" spans="85:87" x14ac:dyDescent="0.25">
      <c r="CG17292" s="768"/>
      <c r="CH17292" s="768"/>
      <c r="CI17292" s="850"/>
    </row>
    <row r="17293" spans="85:87" x14ac:dyDescent="0.25">
      <c r="CG17293" s="768"/>
      <c r="CH17293" s="768"/>
      <c r="CI17293" s="850"/>
    </row>
    <row r="17294" spans="85:87" x14ac:dyDescent="0.25">
      <c r="CG17294" s="768"/>
      <c r="CH17294" s="768"/>
      <c r="CI17294" s="850"/>
    </row>
    <row r="17295" spans="85:87" x14ac:dyDescent="0.25">
      <c r="CG17295" s="768"/>
      <c r="CH17295" s="768"/>
      <c r="CI17295" s="850"/>
    </row>
    <row r="17296" spans="85:87" x14ac:dyDescent="0.25">
      <c r="CG17296" s="768"/>
      <c r="CH17296" s="768"/>
      <c r="CI17296" s="850"/>
    </row>
    <row r="17297" spans="85:87" x14ac:dyDescent="0.25">
      <c r="CG17297" s="768"/>
      <c r="CH17297" s="768"/>
      <c r="CI17297" s="850"/>
    </row>
    <row r="17298" spans="85:87" x14ac:dyDescent="0.25">
      <c r="CG17298" s="768"/>
      <c r="CH17298" s="768"/>
      <c r="CI17298" s="850"/>
    </row>
    <row r="17299" spans="85:87" x14ac:dyDescent="0.25">
      <c r="CG17299" s="768"/>
      <c r="CH17299" s="768"/>
      <c r="CI17299" s="850"/>
    </row>
    <row r="17300" spans="85:87" x14ac:dyDescent="0.25">
      <c r="CG17300" s="768"/>
      <c r="CH17300" s="768"/>
      <c r="CI17300" s="850"/>
    </row>
    <row r="17301" spans="85:87" x14ac:dyDescent="0.25">
      <c r="CG17301" s="768"/>
      <c r="CH17301" s="768"/>
      <c r="CI17301" s="850"/>
    </row>
    <row r="17302" spans="85:87" x14ac:dyDescent="0.25">
      <c r="CG17302" s="768"/>
      <c r="CH17302" s="768"/>
      <c r="CI17302" s="850"/>
    </row>
    <row r="17303" spans="85:87" x14ac:dyDescent="0.25">
      <c r="CG17303" s="768"/>
      <c r="CH17303" s="768"/>
      <c r="CI17303" s="850"/>
    </row>
    <row r="17304" spans="85:87" x14ac:dyDescent="0.25">
      <c r="CG17304" s="768"/>
      <c r="CH17304" s="768"/>
      <c r="CI17304" s="850"/>
    </row>
    <row r="17305" spans="85:87" x14ac:dyDescent="0.25">
      <c r="CG17305" s="768"/>
      <c r="CH17305" s="768"/>
      <c r="CI17305" s="850"/>
    </row>
    <row r="17306" spans="85:87" x14ac:dyDescent="0.25">
      <c r="CG17306" s="768"/>
      <c r="CH17306" s="768"/>
      <c r="CI17306" s="850"/>
    </row>
    <row r="17307" spans="85:87" x14ac:dyDescent="0.25">
      <c r="CG17307" s="768"/>
      <c r="CH17307" s="768"/>
      <c r="CI17307" s="850"/>
    </row>
    <row r="17308" spans="85:87" x14ac:dyDescent="0.25">
      <c r="CG17308" s="768"/>
      <c r="CH17308" s="768"/>
      <c r="CI17308" s="850"/>
    </row>
    <row r="17309" spans="85:87" x14ac:dyDescent="0.25">
      <c r="CG17309" s="768"/>
      <c r="CH17309" s="768"/>
      <c r="CI17309" s="850"/>
    </row>
    <row r="17310" spans="85:87" x14ac:dyDescent="0.25">
      <c r="CG17310" s="768"/>
      <c r="CH17310" s="768"/>
      <c r="CI17310" s="850"/>
    </row>
    <row r="17311" spans="85:87" x14ac:dyDescent="0.25">
      <c r="CG17311" s="768"/>
      <c r="CH17311" s="768"/>
      <c r="CI17311" s="850"/>
    </row>
    <row r="17312" spans="85:87" x14ac:dyDescent="0.25">
      <c r="CG17312" s="768"/>
      <c r="CH17312" s="768"/>
      <c r="CI17312" s="850"/>
    </row>
    <row r="17313" spans="85:87" x14ac:dyDescent="0.25">
      <c r="CG17313" s="768"/>
      <c r="CH17313" s="768"/>
      <c r="CI17313" s="850"/>
    </row>
    <row r="17314" spans="85:87" x14ac:dyDescent="0.25">
      <c r="CG17314" s="768"/>
      <c r="CH17314" s="768"/>
      <c r="CI17314" s="850"/>
    </row>
    <row r="17315" spans="85:87" x14ac:dyDescent="0.25">
      <c r="CG17315" s="768"/>
      <c r="CH17315" s="768"/>
      <c r="CI17315" s="850"/>
    </row>
    <row r="17316" spans="85:87" x14ac:dyDescent="0.25">
      <c r="CG17316" s="768"/>
      <c r="CH17316" s="768"/>
      <c r="CI17316" s="850"/>
    </row>
    <row r="17317" spans="85:87" x14ac:dyDescent="0.25">
      <c r="CG17317" s="768"/>
      <c r="CH17317" s="768"/>
      <c r="CI17317" s="850"/>
    </row>
    <row r="17318" spans="85:87" x14ac:dyDescent="0.25">
      <c r="CG17318" s="768"/>
      <c r="CH17318" s="768"/>
      <c r="CI17318" s="850"/>
    </row>
    <row r="17319" spans="85:87" x14ac:dyDescent="0.25">
      <c r="CG17319" s="768"/>
      <c r="CH17319" s="768"/>
      <c r="CI17319" s="850"/>
    </row>
    <row r="17320" spans="85:87" x14ac:dyDescent="0.25">
      <c r="CG17320" s="768"/>
      <c r="CH17320" s="768"/>
      <c r="CI17320" s="850"/>
    </row>
    <row r="17321" spans="85:87" x14ac:dyDescent="0.25">
      <c r="CG17321" s="768"/>
      <c r="CH17321" s="768"/>
      <c r="CI17321" s="850"/>
    </row>
    <row r="17322" spans="85:87" x14ac:dyDescent="0.25">
      <c r="CG17322" s="768"/>
      <c r="CH17322" s="768"/>
      <c r="CI17322" s="850"/>
    </row>
    <row r="17323" spans="85:87" x14ac:dyDescent="0.25">
      <c r="CG17323" s="768"/>
      <c r="CH17323" s="768"/>
      <c r="CI17323" s="850"/>
    </row>
    <row r="17324" spans="85:87" x14ac:dyDescent="0.25">
      <c r="CG17324" s="768"/>
      <c r="CH17324" s="768"/>
      <c r="CI17324" s="850"/>
    </row>
    <row r="17325" spans="85:87" x14ac:dyDescent="0.25">
      <c r="CG17325" s="768"/>
      <c r="CH17325" s="768"/>
      <c r="CI17325" s="850"/>
    </row>
    <row r="17326" spans="85:87" x14ac:dyDescent="0.25">
      <c r="CG17326" s="768"/>
      <c r="CH17326" s="768"/>
      <c r="CI17326" s="850"/>
    </row>
    <row r="17327" spans="85:87" x14ac:dyDescent="0.25">
      <c r="CG17327" s="768"/>
      <c r="CH17327" s="768"/>
      <c r="CI17327" s="850"/>
    </row>
    <row r="17328" spans="85:87" x14ac:dyDescent="0.25">
      <c r="CG17328" s="768"/>
      <c r="CH17328" s="768"/>
      <c r="CI17328" s="850"/>
    </row>
    <row r="17329" spans="85:87" x14ac:dyDescent="0.25">
      <c r="CG17329" s="768"/>
      <c r="CH17329" s="768"/>
      <c r="CI17329" s="850"/>
    </row>
    <row r="17330" spans="85:87" x14ac:dyDescent="0.25">
      <c r="CG17330" s="768"/>
      <c r="CH17330" s="768"/>
      <c r="CI17330" s="850"/>
    </row>
    <row r="17331" spans="85:87" x14ac:dyDescent="0.25">
      <c r="CG17331" s="768"/>
      <c r="CH17331" s="768"/>
      <c r="CI17331" s="850"/>
    </row>
    <row r="17332" spans="85:87" x14ac:dyDescent="0.25">
      <c r="CG17332" s="768"/>
      <c r="CH17332" s="768"/>
      <c r="CI17332" s="850"/>
    </row>
    <row r="17333" spans="85:87" x14ac:dyDescent="0.25">
      <c r="CG17333" s="768"/>
      <c r="CH17333" s="768"/>
      <c r="CI17333" s="850"/>
    </row>
    <row r="17334" spans="85:87" x14ac:dyDescent="0.25">
      <c r="CG17334" s="768"/>
      <c r="CH17334" s="768"/>
      <c r="CI17334" s="850"/>
    </row>
    <row r="17335" spans="85:87" x14ac:dyDescent="0.25">
      <c r="CG17335" s="768"/>
      <c r="CH17335" s="768"/>
      <c r="CI17335" s="850"/>
    </row>
    <row r="17336" spans="85:87" x14ac:dyDescent="0.25">
      <c r="CG17336" s="768"/>
      <c r="CH17336" s="768"/>
      <c r="CI17336" s="850"/>
    </row>
    <row r="17337" spans="85:87" x14ac:dyDescent="0.25">
      <c r="CG17337" s="768"/>
      <c r="CH17337" s="768"/>
      <c r="CI17337" s="850"/>
    </row>
    <row r="17338" spans="85:87" x14ac:dyDescent="0.25">
      <c r="CG17338" s="768"/>
      <c r="CH17338" s="768"/>
      <c r="CI17338" s="850"/>
    </row>
    <row r="17339" spans="85:87" x14ac:dyDescent="0.25">
      <c r="CG17339" s="768"/>
      <c r="CH17339" s="768"/>
      <c r="CI17339" s="850"/>
    </row>
    <row r="17340" spans="85:87" x14ac:dyDescent="0.25">
      <c r="CG17340" s="768"/>
      <c r="CH17340" s="768"/>
      <c r="CI17340" s="850"/>
    </row>
    <row r="17341" spans="85:87" x14ac:dyDescent="0.25">
      <c r="CG17341" s="768"/>
      <c r="CH17341" s="768"/>
      <c r="CI17341" s="850"/>
    </row>
    <row r="17342" spans="85:87" x14ac:dyDescent="0.25">
      <c r="CG17342" s="768"/>
      <c r="CH17342" s="768"/>
      <c r="CI17342" s="850"/>
    </row>
    <row r="17343" spans="85:87" x14ac:dyDescent="0.25">
      <c r="CG17343" s="768"/>
      <c r="CH17343" s="768"/>
      <c r="CI17343" s="850"/>
    </row>
    <row r="17344" spans="85:87" x14ac:dyDescent="0.25">
      <c r="CG17344" s="768"/>
      <c r="CH17344" s="768"/>
      <c r="CI17344" s="850"/>
    </row>
    <row r="17345" spans="85:87" x14ac:dyDescent="0.25">
      <c r="CG17345" s="768"/>
      <c r="CH17345" s="768"/>
      <c r="CI17345" s="850"/>
    </row>
    <row r="17346" spans="85:87" x14ac:dyDescent="0.25">
      <c r="CG17346" s="768"/>
      <c r="CH17346" s="768"/>
      <c r="CI17346" s="850"/>
    </row>
    <row r="17347" spans="85:87" x14ac:dyDescent="0.25">
      <c r="CG17347" s="768"/>
      <c r="CH17347" s="768"/>
      <c r="CI17347" s="850"/>
    </row>
    <row r="17348" spans="85:87" x14ac:dyDescent="0.25">
      <c r="CG17348" s="768"/>
      <c r="CH17348" s="768"/>
      <c r="CI17348" s="850"/>
    </row>
    <row r="17349" spans="85:87" x14ac:dyDescent="0.25">
      <c r="CG17349" s="768"/>
      <c r="CH17349" s="768"/>
      <c r="CI17349" s="850"/>
    </row>
    <row r="17350" spans="85:87" x14ac:dyDescent="0.25">
      <c r="CG17350" s="768"/>
      <c r="CH17350" s="768"/>
      <c r="CI17350" s="850"/>
    </row>
    <row r="17351" spans="85:87" x14ac:dyDescent="0.25">
      <c r="CG17351" s="768"/>
      <c r="CH17351" s="768"/>
      <c r="CI17351" s="850"/>
    </row>
    <row r="17352" spans="85:87" x14ac:dyDescent="0.25">
      <c r="CG17352" s="768"/>
      <c r="CH17352" s="768"/>
      <c r="CI17352" s="850"/>
    </row>
    <row r="17353" spans="85:87" x14ac:dyDescent="0.25">
      <c r="CG17353" s="768"/>
      <c r="CH17353" s="768"/>
      <c r="CI17353" s="850"/>
    </row>
    <row r="17354" spans="85:87" x14ac:dyDescent="0.25">
      <c r="CG17354" s="768"/>
      <c r="CH17354" s="768"/>
      <c r="CI17354" s="850"/>
    </row>
    <row r="17355" spans="85:87" x14ac:dyDescent="0.25">
      <c r="CG17355" s="768"/>
      <c r="CH17355" s="768"/>
      <c r="CI17355" s="850"/>
    </row>
    <row r="17356" spans="85:87" x14ac:dyDescent="0.25">
      <c r="CG17356" s="768"/>
      <c r="CH17356" s="768"/>
      <c r="CI17356" s="850"/>
    </row>
    <row r="17357" spans="85:87" x14ac:dyDescent="0.25">
      <c r="CG17357" s="768"/>
      <c r="CH17357" s="768"/>
      <c r="CI17357" s="850"/>
    </row>
    <row r="17358" spans="85:87" x14ac:dyDescent="0.25">
      <c r="CG17358" s="768"/>
      <c r="CH17358" s="768"/>
      <c r="CI17358" s="850"/>
    </row>
    <row r="17359" spans="85:87" x14ac:dyDescent="0.25">
      <c r="CG17359" s="768"/>
      <c r="CH17359" s="768"/>
      <c r="CI17359" s="850"/>
    </row>
    <row r="17360" spans="85:87" x14ac:dyDescent="0.25">
      <c r="CG17360" s="768"/>
      <c r="CH17360" s="768"/>
      <c r="CI17360" s="850"/>
    </row>
    <row r="17361" spans="85:87" x14ac:dyDescent="0.25">
      <c r="CG17361" s="768"/>
      <c r="CH17361" s="768"/>
      <c r="CI17361" s="850"/>
    </row>
    <row r="17362" spans="85:87" x14ac:dyDescent="0.25">
      <c r="CG17362" s="768"/>
      <c r="CH17362" s="768"/>
      <c r="CI17362" s="850"/>
    </row>
    <row r="17363" spans="85:87" x14ac:dyDescent="0.25">
      <c r="CG17363" s="768"/>
      <c r="CH17363" s="768"/>
      <c r="CI17363" s="850"/>
    </row>
    <row r="17364" spans="85:87" x14ac:dyDescent="0.25">
      <c r="CG17364" s="768"/>
      <c r="CH17364" s="768"/>
      <c r="CI17364" s="850"/>
    </row>
    <row r="17365" spans="85:87" x14ac:dyDescent="0.25">
      <c r="CG17365" s="768"/>
      <c r="CH17365" s="768"/>
      <c r="CI17365" s="850"/>
    </row>
    <row r="17366" spans="85:87" x14ac:dyDescent="0.25">
      <c r="CG17366" s="768"/>
      <c r="CH17366" s="768"/>
      <c r="CI17366" s="850"/>
    </row>
    <row r="17367" spans="85:87" x14ac:dyDescent="0.25">
      <c r="CG17367" s="768"/>
      <c r="CH17367" s="768"/>
      <c r="CI17367" s="850"/>
    </row>
    <row r="17368" spans="85:87" x14ac:dyDescent="0.25">
      <c r="CG17368" s="768"/>
      <c r="CH17368" s="768"/>
      <c r="CI17368" s="850"/>
    </row>
    <row r="17369" spans="85:87" x14ac:dyDescent="0.25">
      <c r="CG17369" s="768"/>
      <c r="CH17369" s="768"/>
      <c r="CI17369" s="850"/>
    </row>
    <row r="17370" spans="85:87" x14ac:dyDescent="0.25">
      <c r="CG17370" s="768"/>
      <c r="CH17370" s="768"/>
      <c r="CI17370" s="850"/>
    </row>
    <row r="17371" spans="85:87" x14ac:dyDescent="0.25">
      <c r="CG17371" s="768"/>
      <c r="CH17371" s="768"/>
      <c r="CI17371" s="850"/>
    </row>
    <row r="17372" spans="85:87" x14ac:dyDescent="0.25">
      <c r="CG17372" s="768"/>
      <c r="CH17372" s="768"/>
      <c r="CI17372" s="850"/>
    </row>
    <row r="17373" spans="85:87" x14ac:dyDescent="0.25">
      <c r="CG17373" s="768"/>
      <c r="CH17373" s="768"/>
      <c r="CI17373" s="850"/>
    </row>
    <row r="17374" spans="85:87" x14ac:dyDescent="0.25">
      <c r="CG17374" s="768"/>
      <c r="CH17374" s="768"/>
      <c r="CI17374" s="850"/>
    </row>
    <row r="17375" spans="85:87" x14ac:dyDescent="0.25">
      <c r="CG17375" s="768"/>
      <c r="CH17375" s="768"/>
      <c r="CI17375" s="850"/>
    </row>
    <row r="17376" spans="85:87" x14ac:dyDescent="0.25">
      <c r="CG17376" s="768"/>
      <c r="CH17376" s="768"/>
      <c r="CI17376" s="850"/>
    </row>
    <row r="17377" spans="85:87" x14ac:dyDescent="0.25">
      <c r="CG17377" s="768"/>
      <c r="CH17377" s="768"/>
      <c r="CI17377" s="850"/>
    </row>
    <row r="17378" spans="85:87" x14ac:dyDescent="0.25">
      <c r="CG17378" s="768"/>
      <c r="CH17378" s="768"/>
      <c r="CI17378" s="850"/>
    </row>
    <row r="17379" spans="85:87" x14ac:dyDescent="0.25">
      <c r="CG17379" s="768"/>
      <c r="CH17379" s="768"/>
      <c r="CI17379" s="850"/>
    </row>
    <row r="17380" spans="85:87" x14ac:dyDescent="0.25">
      <c r="CG17380" s="768"/>
      <c r="CH17380" s="768"/>
      <c r="CI17380" s="850"/>
    </row>
    <row r="17381" spans="85:87" x14ac:dyDescent="0.25">
      <c r="CG17381" s="768"/>
      <c r="CH17381" s="768"/>
      <c r="CI17381" s="850"/>
    </row>
    <row r="17382" spans="85:87" x14ac:dyDescent="0.25">
      <c r="CG17382" s="768"/>
      <c r="CH17382" s="768"/>
      <c r="CI17382" s="850"/>
    </row>
    <row r="17383" spans="85:87" x14ac:dyDescent="0.25">
      <c r="CG17383" s="768"/>
      <c r="CH17383" s="768"/>
      <c r="CI17383" s="850"/>
    </row>
    <row r="17384" spans="85:87" x14ac:dyDescent="0.25">
      <c r="CG17384" s="768"/>
      <c r="CH17384" s="768"/>
      <c r="CI17384" s="850"/>
    </row>
    <row r="17385" spans="85:87" x14ac:dyDescent="0.25">
      <c r="CG17385" s="768"/>
      <c r="CH17385" s="768"/>
      <c r="CI17385" s="850"/>
    </row>
    <row r="17386" spans="85:87" x14ac:dyDescent="0.25">
      <c r="CG17386" s="768"/>
      <c r="CH17386" s="768"/>
      <c r="CI17386" s="850"/>
    </row>
    <row r="17387" spans="85:87" x14ac:dyDescent="0.25">
      <c r="CG17387" s="768"/>
      <c r="CH17387" s="768"/>
      <c r="CI17387" s="850"/>
    </row>
    <row r="17388" spans="85:87" x14ac:dyDescent="0.25">
      <c r="CG17388" s="768"/>
      <c r="CH17388" s="768"/>
      <c r="CI17388" s="850"/>
    </row>
    <row r="17389" spans="85:87" x14ac:dyDescent="0.25">
      <c r="CG17389" s="768"/>
      <c r="CH17389" s="768"/>
      <c r="CI17389" s="850"/>
    </row>
    <row r="17390" spans="85:87" x14ac:dyDescent="0.25">
      <c r="CG17390" s="768"/>
      <c r="CH17390" s="768"/>
      <c r="CI17390" s="850"/>
    </row>
    <row r="17391" spans="85:87" x14ac:dyDescent="0.25">
      <c r="CG17391" s="768"/>
      <c r="CH17391" s="768"/>
      <c r="CI17391" s="850"/>
    </row>
    <row r="17392" spans="85:87" x14ac:dyDescent="0.25">
      <c r="CG17392" s="768"/>
      <c r="CH17392" s="768"/>
      <c r="CI17392" s="850"/>
    </row>
    <row r="17393" spans="85:87" x14ac:dyDescent="0.25">
      <c r="CG17393" s="768"/>
      <c r="CH17393" s="768"/>
      <c r="CI17393" s="850"/>
    </row>
    <row r="17394" spans="85:87" x14ac:dyDescent="0.25">
      <c r="CG17394" s="768"/>
      <c r="CH17394" s="768"/>
      <c r="CI17394" s="850"/>
    </row>
    <row r="17395" spans="85:87" x14ac:dyDescent="0.25">
      <c r="CG17395" s="768"/>
      <c r="CH17395" s="768"/>
      <c r="CI17395" s="850"/>
    </row>
    <row r="17396" spans="85:87" x14ac:dyDescent="0.25">
      <c r="CG17396" s="768"/>
      <c r="CH17396" s="768"/>
      <c r="CI17396" s="850"/>
    </row>
    <row r="17397" spans="85:87" x14ac:dyDescent="0.25">
      <c r="CG17397" s="768"/>
      <c r="CH17397" s="768"/>
      <c r="CI17397" s="850"/>
    </row>
    <row r="17398" spans="85:87" x14ac:dyDescent="0.25">
      <c r="CG17398" s="768"/>
      <c r="CH17398" s="768"/>
      <c r="CI17398" s="850"/>
    </row>
    <row r="17399" spans="85:87" x14ac:dyDescent="0.25">
      <c r="CG17399" s="768"/>
      <c r="CH17399" s="768"/>
      <c r="CI17399" s="850"/>
    </row>
    <row r="17400" spans="85:87" x14ac:dyDescent="0.25">
      <c r="CG17400" s="768"/>
      <c r="CH17400" s="768"/>
      <c r="CI17400" s="850"/>
    </row>
    <row r="17401" spans="85:87" x14ac:dyDescent="0.25">
      <c r="CG17401" s="768"/>
      <c r="CH17401" s="768"/>
      <c r="CI17401" s="850"/>
    </row>
    <row r="17402" spans="85:87" x14ac:dyDescent="0.25">
      <c r="CG17402" s="768"/>
      <c r="CH17402" s="768"/>
      <c r="CI17402" s="850"/>
    </row>
    <row r="17403" spans="85:87" x14ac:dyDescent="0.25">
      <c r="CG17403" s="768"/>
      <c r="CH17403" s="768"/>
      <c r="CI17403" s="850"/>
    </row>
    <row r="17404" spans="85:87" x14ac:dyDescent="0.25">
      <c r="CG17404" s="768"/>
      <c r="CH17404" s="768"/>
      <c r="CI17404" s="850"/>
    </row>
    <row r="17405" spans="85:87" x14ac:dyDescent="0.25">
      <c r="CG17405" s="768"/>
      <c r="CH17405" s="768"/>
      <c r="CI17405" s="850"/>
    </row>
    <row r="17406" spans="85:87" x14ac:dyDescent="0.25">
      <c r="CG17406" s="768"/>
      <c r="CH17406" s="768"/>
      <c r="CI17406" s="850"/>
    </row>
    <row r="17407" spans="85:87" x14ac:dyDescent="0.25">
      <c r="CG17407" s="768"/>
      <c r="CH17407" s="768"/>
      <c r="CI17407" s="850"/>
    </row>
    <row r="17408" spans="85:87" x14ac:dyDescent="0.25">
      <c r="CG17408" s="768"/>
      <c r="CH17408" s="768"/>
      <c r="CI17408" s="850"/>
    </row>
    <row r="17409" spans="85:87" x14ac:dyDescent="0.25">
      <c r="CG17409" s="768"/>
      <c r="CH17409" s="768"/>
      <c r="CI17409" s="850"/>
    </row>
    <row r="17410" spans="85:87" x14ac:dyDescent="0.25">
      <c r="CG17410" s="768"/>
      <c r="CH17410" s="768"/>
      <c r="CI17410" s="850"/>
    </row>
    <row r="17411" spans="85:87" x14ac:dyDescent="0.25">
      <c r="CG17411" s="768"/>
      <c r="CH17411" s="768"/>
      <c r="CI17411" s="850"/>
    </row>
    <row r="17412" spans="85:87" x14ac:dyDescent="0.25">
      <c r="CG17412" s="768"/>
      <c r="CH17412" s="768"/>
      <c r="CI17412" s="850"/>
    </row>
    <row r="17413" spans="85:87" x14ac:dyDescent="0.25">
      <c r="CG17413" s="768"/>
      <c r="CH17413" s="768"/>
      <c r="CI17413" s="850"/>
    </row>
    <row r="17414" spans="85:87" x14ac:dyDescent="0.25">
      <c r="CG17414" s="768"/>
      <c r="CH17414" s="768"/>
      <c r="CI17414" s="850"/>
    </row>
    <row r="17415" spans="85:87" x14ac:dyDescent="0.25">
      <c r="CG17415" s="768"/>
      <c r="CH17415" s="768"/>
      <c r="CI17415" s="850"/>
    </row>
    <row r="17416" spans="85:87" x14ac:dyDescent="0.25">
      <c r="CG17416" s="768"/>
      <c r="CH17416" s="768"/>
      <c r="CI17416" s="850"/>
    </row>
    <row r="17417" spans="85:87" x14ac:dyDescent="0.25">
      <c r="CG17417" s="768"/>
      <c r="CH17417" s="768"/>
      <c r="CI17417" s="850"/>
    </row>
    <row r="17418" spans="85:87" x14ac:dyDescent="0.25">
      <c r="CG17418" s="768"/>
      <c r="CH17418" s="768"/>
      <c r="CI17418" s="850"/>
    </row>
    <row r="17419" spans="85:87" x14ac:dyDescent="0.25">
      <c r="CG17419" s="768"/>
      <c r="CH17419" s="768"/>
      <c r="CI17419" s="850"/>
    </row>
    <row r="17420" spans="85:87" x14ac:dyDescent="0.25">
      <c r="CG17420" s="768"/>
      <c r="CH17420" s="768"/>
      <c r="CI17420" s="850"/>
    </row>
    <row r="17421" spans="85:87" x14ac:dyDescent="0.25">
      <c r="CG17421" s="768"/>
      <c r="CH17421" s="768"/>
      <c r="CI17421" s="850"/>
    </row>
    <row r="17422" spans="85:87" x14ac:dyDescent="0.25">
      <c r="CG17422" s="768"/>
      <c r="CH17422" s="768"/>
      <c r="CI17422" s="850"/>
    </row>
    <row r="17423" spans="85:87" x14ac:dyDescent="0.25">
      <c r="CG17423" s="768"/>
      <c r="CH17423" s="768"/>
      <c r="CI17423" s="850"/>
    </row>
    <row r="17424" spans="85:87" x14ac:dyDescent="0.25">
      <c r="CG17424" s="768"/>
      <c r="CH17424" s="768"/>
      <c r="CI17424" s="850"/>
    </row>
    <row r="17425" spans="85:87" x14ac:dyDescent="0.25">
      <c r="CG17425" s="768"/>
      <c r="CH17425" s="768"/>
      <c r="CI17425" s="850"/>
    </row>
    <row r="17426" spans="85:87" x14ac:dyDescent="0.25">
      <c r="CG17426" s="768"/>
      <c r="CH17426" s="768"/>
      <c r="CI17426" s="850"/>
    </row>
    <row r="17427" spans="85:87" x14ac:dyDescent="0.25">
      <c r="CG17427" s="768"/>
      <c r="CH17427" s="768"/>
      <c r="CI17427" s="850"/>
    </row>
    <row r="17428" spans="85:87" x14ac:dyDescent="0.25">
      <c r="CG17428" s="768"/>
      <c r="CH17428" s="768"/>
      <c r="CI17428" s="850"/>
    </row>
    <row r="17429" spans="85:87" x14ac:dyDescent="0.25">
      <c r="CG17429" s="768"/>
      <c r="CH17429" s="768"/>
      <c r="CI17429" s="850"/>
    </row>
    <row r="17430" spans="85:87" x14ac:dyDescent="0.25">
      <c r="CG17430" s="768"/>
      <c r="CH17430" s="768"/>
      <c r="CI17430" s="850"/>
    </row>
    <row r="17431" spans="85:87" x14ac:dyDescent="0.25">
      <c r="CG17431" s="768"/>
      <c r="CH17431" s="768"/>
      <c r="CI17431" s="850"/>
    </row>
    <row r="17432" spans="85:87" x14ac:dyDescent="0.25">
      <c r="CG17432" s="768"/>
      <c r="CH17432" s="768"/>
      <c r="CI17432" s="850"/>
    </row>
    <row r="17433" spans="85:87" x14ac:dyDescent="0.25">
      <c r="CG17433" s="768"/>
      <c r="CH17433" s="768"/>
      <c r="CI17433" s="850"/>
    </row>
    <row r="17434" spans="85:87" x14ac:dyDescent="0.25">
      <c r="CG17434" s="768"/>
      <c r="CH17434" s="768"/>
      <c r="CI17434" s="850"/>
    </row>
    <row r="17435" spans="85:87" x14ac:dyDescent="0.25">
      <c r="CG17435" s="768"/>
      <c r="CH17435" s="768"/>
      <c r="CI17435" s="850"/>
    </row>
    <row r="17436" spans="85:87" x14ac:dyDescent="0.25">
      <c r="CG17436" s="768"/>
      <c r="CH17436" s="768"/>
      <c r="CI17436" s="850"/>
    </row>
    <row r="17437" spans="85:87" x14ac:dyDescent="0.25">
      <c r="CG17437" s="768"/>
      <c r="CH17437" s="768"/>
      <c r="CI17437" s="850"/>
    </row>
    <row r="17438" spans="85:87" x14ac:dyDescent="0.25">
      <c r="CG17438" s="768"/>
      <c r="CH17438" s="768"/>
      <c r="CI17438" s="850"/>
    </row>
    <row r="17439" spans="85:87" x14ac:dyDescent="0.25">
      <c r="CG17439" s="768"/>
      <c r="CH17439" s="768"/>
      <c r="CI17439" s="850"/>
    </row>
    <row r="17440" spans="85:87" x14ac:dyDescent="0.25">
      <c r="CG17440" s="768"/>
      <c r="CH17440" s="768"/>
      <c r="CI17440" s="850"/>
    </row>
    <row r="17441" spans="85:87" x14ac:dyDescent="0.25">
      <c r="CG17441" s="768"/>
      <c r="CH17441" s="768"/>
      <c r="CI17441" s="850"/>
    </row>
    <row r="17442" spans="85:87" x14ac:dyDescent="0.25">
      <c r="CG17442" s="768"/>
      <c r="CH17442" s="768"/>
      <c r="CI17442" s="850"/>
    </row>
    <row r="17443" spans="85:87" x14ac:dyDescent="0.25">
      <c r="CG17443" s="768"/>
      <c r="CH17443" s="768"/>
      <c r="CI17443" s="850"/>
    </row>
    <row r="17444" spans="85:87" x14ac:dyDescent="0.25">
      <c r="CG17444" s="768"/>
      <c r="CH17444" s="768"/>
      <c r="CI17444" s="850"/>
    </row>
    <row r="17445" spans="85:87" x14ac:dyDescent="0.25">
      <c r="CG17445" s="768"/>
      <c r="CH17445" s="768"/>
      <c r="CI17445" s="850"/>
    </row>
    <row r="17446" spans="85:87" x14ac:dyDescent="0.25">
      <c r="CG17446" s="768"/>
      <c r="CH17446" s="768"/>
      <c r="CI17446" s="850"/>
    </row>
    <row r="17447" spans="85:87" x14ac:dyDescent="0.25">
      <c r="CG17447" s="768"/>
      <c r="CH17447" s="768"/>
      <c r="CI17447" s="850"/>
    </row>
    <row r="17448" spans="85:87" x14ac:dyDescent="0.25">
      <c r="CG17448" s="768"/>
      <c r="CH17448" s="768"/>
      <c r="CI17448" s="850"/>
    </row>
    <row r="17449" spans="85:87" x14ac:dyDescent="0.25">
      <c r="CG17449" s="768"/>
      <c r="CH17449" s="768"/>
      <c r="CI17449" s="850"/>
    </row>
    <row r="17450" spans="85:87" x14ac:dyDescent="0.25">
      <c r="CG17450" s="768"/>
      <c r="CH17450" s="768"/>
      <c r="CI17450" s="850"/>
    </row>
    <row r="17451" spans="85:87" x14ac:dyDescent="0.25">
      <c r="CG17451" s="768"/>
      <c r="CH17451" s="768"/>
      <c r="CI17451" s="850"/>
    </row>
    <row r="17452" spans="85:87" x14ac:dyDescent="0.25">
      <c r="CG17452" s="768"/>
      <c r="CH17452" s="768"/>
      <c r="CI17452" s="850"/>
    </row>
    <row r="17453" spans="85:87" x14ac:dyDescent="0.25">
      <c r="CG17453" s="768"/>
      <c r="CH17453" s="768"/>
      <c r="CI17453" s="850"/>
    </row>
    <row r="17454" spans="85:87" x14ac:dyDescent="0.25">
      <c r="CG17454" s="768"/>
      <c r="CH17454" s="768"/>
      <c r="CI17454" s="850"/>
    </row>
    <row r="17455" spans="85:87" x14ac:dyDescent="0.25">
      <c r="CG17455" s="768"/>
      <c r="CH17455" s="768"/>
      <c r="CI17455" s="850"/>
    </row>
    <row r="17456" spans="85:87" x14ac:dyDescent="0.25">
      <c r="CG17456" s="768"/>
      <c r="CH17456" s="768"/>
      <c r="CI17456" s="850"/>
    </row>
    <row r="17457" spans="85:87" x14ac:dyDescent="0.25">
      <c r="CG17457" s="768"/>
      <c r="CH17457" s="768"/>
      <c r="CI17457" s="850"/>
    </row>
    <row r="17458" spans="85:87" x14ac:dyDescent="0.25">
      <c r="CG17458" s="768"/>
      <c r="CH17458" s="768"/>
      <c r="CI17458" s="850"/>
    </row>
    <row r="17459" spans="85:87" x14ac:dyDescent="0.25">
      <c r="CG17459" s="768"/>
      <c r="CH17459" s="768"/>
      <c r="CI17459" s="850"/>
    </row>
    <row r="17460" spans="85:87" x14ac:dyDescent="0.25">
      <c r="CG17460" s="768"/>
      <c r="CH17460" s="768"/>
      <c r="CI17460" s="850"/>
    </row>
    <row r="17461" spans="85:87" x14ac:dyDescent="0.25">
      <c r="CG17461" s="768"/>
      <c r="CH17461" s="768"/>
      <c r="CI17461" s="850"/>
    </row>
    <row r="17462" spans="85:87" x14ac:dyDescent="0.25">
      <c r="CG17462" s="768"/>
      <c r="CH17462" s="768"/>
      <c r="CI17462" s="850"/>
    </row>
    <row r="17463" spans="85:87" x14ac:dyDescent="0.25">
      <c r="CG17463" s="768"/>
      <c r="CH17463" s="768"/>
      <c r="CI17463" s="850"/>
    </row>
    <row r="17464" spans="85:87" x14ac:dyDescent="0.25">
      <c r="CG17464" s="768"/>
      <c r="CH17464" s="768"/>
      <c r="CI17464" s="850"/>
    </row>
    <row r="17465" spans="85:87" x14ac:dyDescent="0.25">
      <c r="CG17465" s="768"/>
      <c r="CH17465" s="768"/>
      <c r="CI17465" s="850"/>
    </row>
    <row r="17466" spans="85:87" x14ac:dyDescent="0.25">
      <c r="CG17466" s="768"/>
      <c r="CH17466" s="768"/>
      <c r="CI17466" s="850"/>
    </row>
    <row r="17467" spans="85:87" x14ac:dyDescent="0.25">
      <c r="CG17467" s="768"/>
      <c r="CH17467" s="768"/>
      <c r="CI17467" s="850"/>
    </row>
    <row r="17468" spans="85:87" x14ac:dyDescent="0.25">
      <c r="CG17468" s="768"/>
      <c r="CH17468" s="768"/>
      <c r="CI17468" s="850"/>
    </row>
    <row r="17469" spans="85:87" x14ac:dyDescent="0.25">
      <c r="CG17469" s="768"/>
      <c r="CH17469" s="768"/>
      <c r="CI17469" s="850"/>
    </row>
    <row r="17470" spans="85:87" x14ac:dyDescent="0.25">
      <c r="CG17470" s="768"/>
      <c r="CH17470" s="768"/>
      <c r="CI17470" s="850"/>
    </row>
    <row r="17471" spans="85:87" x14ac:dyDescent="0.25">
      <c r="CG17471" s="768"/>
      <c r="CH17471" s="768"/>
      <c r="CI17471" s="850"/>
    </row>
    <row r="17472" spans="85:87" x14ac:dyDescent="0.25">
      <c r="CG17472" s="768"/>
      <c r="CH17472" s="768"/>
      <c r="CI17472" s="850"/>
    </row>
    <row r="17473" spans="85:87" x14ac:dyDescent="0.25">
      <c r="CG17473" s="768"/>
      <c r="CH17473" s="768"/>
      <c r="CI17473" s="850"/>
    </row>
    <row r="17474" spans="85:87" x14ac:dyDescent="0.25">
      <c r="CG17474" s="768"/>
      <c r="CH17474" s="768"/>
      <c r="CI17474" s="850"/>
    </row>
    <row r="17475" spans="85:87" x14ac:dyDescent="0.25">
      <c r="CG17475" s="768"/>
      <c r="CH17475" s="768"/>
      <c r="CI17475" s="850"/>
    </row>
    <row r="17476" spans="85:87" x14ac:dyDescent="0.25">
      <c r="CG17476" s="768"/>
      <c r="CH17476" s="768"/>
      <c r="CI17476" s="850"/>
    </row>
    <row r="17477" spans="85:87" x14ac:dyDescent="0.25">
      <c r="CG17477" s="768"/>
      <c r="CH17477" s="768"/>
      <c r="CI17477" s="850"/>
    </row>
    <row r="17478" spans="85:87" x14ac:dyDescent="0.25">
      <c r="CG17478" s="768"/>
      <c r="CH17478" s="768"/>
      <c r="CI17478" s="850"/>
    </row>
    <row r="17479" spans="85:87" x14ac:dyDescent="0.25">
      <c r="CG17479" s="768"/>
      <c r="CH17479" s="768"/>
      <c r="CI17479" s="850"/>
    </row>
    <row r="17480" spans="85:87" x14ac:dyDescent="0.25">
      <c r="CG17480" s="768"/>
      <c r="CH17480" s="768"/>
      <c r="CI17480" s="850"/>
    </row>
    <row r="17481" spans="85:87" x14ac:dyDescent="0.25">
      <c r="CG17481" s="768"/>
      <c r="CH17481" s="768"/>
      <c r="CI17481" s="850"/>
    </row>
    <row r="17482" spans="85:87" x14ac:dyDescent="0.25">
      <c r="CG17482" s="768"/>
      <c r="CH17482" s="768"/>
      <c r="CI17482" s="850"/>
    </row>
    <row r="17483" spans="85:87" x14ac:dyDescent="0.25">
      <c r="CG17483" s="768"/>
      <c r="CH17483" s="768"/>
      <c r="CI17483" s="850"/>
    </row>
    <row r="17484" spans="85:87" x14ac:dyDescent="0.25">
      <c r="CG17484" s="768"/>
      <c r="CH17484" s="768"/>
      <c r="CI17484" s="850"/>
    </row>
    <row r="17485" spans="85:87" x14ac:dyDescent="0.25">
      <c r="CG17485" s="768"/>
      <c r="CH17485" s="768"/>
      <c r="CI17485" s="850"/>
    </row>
    <row r="17486" spans="85:87" x14ac:dyDescent="0.25">
      <c r="CG17486" s="768"/>
      <c r="CH17486" s="768"/>
      <c r="CI17486" s="850"/>
    </row>
    <row r="17487" spans="85:87" x14ac:dyDescent="0.25">
      <c r="CG17487" s="768"/>
      <c r="CH17487" s="768"/>
      <c r="CI17487" s="850"/>
    </row>
    <row r="17488" spans="85:87" x14ac:dyDescent="0.25">
      <c r="CG17488" s="768"/>
      <c r="CH17488" s="768"/>
      <c r="CI17488" s="850"/>
    </row>
    <row r="17489" spans="85:87" x14ac:dyDescent="0.25">
      <c r="CG17489" s="768"/>
      <c r="CH17489" s="768"/>
      <c r="CI17489" s="850"/>
    </row>
    <row r="17490" spans="85:87" x14ac:dyDescent="0.25">
      <c r="CG17490" s="768"/>
      <c r="CH17490" s="768"/>
      <c r="CI17490" s="850"/>
    </row>
    <row r="17491" spans="85:87" x14ac:dyDescent="0.25">
      <c r="CG17491" s="768"/>
      <c r="CH17491" s="768"/>
      <c r="CI17491" s="850"/>
    </row>
    <row r="17492" spans="85:87" x14ac:dyDescent="0.25">
      <c r="CG17492" s="768"/>
      <c r="CH17492" s="768"/>
      <c r="CI17492" s="850"/>
    </row>
    <row r="17493" spans="85:87" x14ac:dyDescent="0.25">
      <c r="CG17493" s="768"/>
      <c r="CH17493" s="768"/>
      <c r="CI17493" s="850"/>
    </row>
    <row r="17494" spans="85:87" x14ac:dyDescent="0.25">
      <c r="CG17494" s="768"/>
      <c r="CH17494" s="768"/>
      <c r="CI17494" s="850"/>
    </row>
    <row r="17495" spans="85:87" x14ac:dyDescent="0.25">
      <c r="CG17495" s="768"/>
      <c r="CH17495" s="768"/>
      <c r="CI17495" s="850"/>
    </row>
    <row r="17496" spans="85:87" x14ac:dyDescent="0.25">
      <c r="CG17496" s="768"/>
      <c r="CH17496" s="768"/>
      <c r="CI17496" s="850"/>
    </row>
    <row r="17497" spans="85:87" x14ac:dyDescent="0.25">
      <c r="CG17497" s="768"/>
      <c r="CH17497" s="768"/>
      <c r="CI17497" s="850"/>
    </row>
    <row r="17498" spans="85:87" x14ac:dyDescent="0.25">
      <c r="CG17498" s="768"/>
      <c r="CH17498" s="768"/>
      <c r="CI17498" s="850"/>
    </row>
    <row r="17499" spans="85:87" x14ac:dyDescent="0.25">
      <c r="CG17499" s="768"/>
      <c r="CH17499" s="768"/>
      <c r="CI17499" s="850"/>
    </row>
    <row r="17500" spans="85:87" x14ac:dyDescent="0.25">
      <c r="CG17500" s="768"/>
      <c r="CH17500" s="768"/>
      <c r="CI17500" s="850"/>
    </row>
    <row r="17501" spans="85:87" x14ac:dyDescent="0.25">
      <c r="CG17501" s="768"/>
      <c r="CH17501" s="768"/>
      <c r="CI17501" s="850"/>
    </row>
    <row r="17502" spans="85:87" x14ac:dyDescent="0.25">
      <c r="CG17502" s="768"/>
      <c r="CH17502" s="768"/>
      <c r="CI17502" s="850"/>
    </row>
    <row r="17503" spans="85:87" x14ac:dyDescent="0.25">
      <c r="CG17503" s="768"/>
      <c r="CH17503" s="768"/>
      <c r="CI17503" s="850"/>
    </row>
    <row r="17504" spans="85:87" x14ac:dyDescent="0.25">
      <c r="CG17504" s="768"/>
      <c r="CH17504" s="768"/>
      <c r="CI17504" s="850"/>
    </row>
    <row r="17505" spans="85:87" x14ac:dyDescent="0.25">
      <c r="CG17505" s="768"/>
      <c r="CH17505" s="768"/>
      <c r="CI17505" s="850"/>
    </row>
    <row r="17506" spans="85:87" x14ac:dyDescent="0.25">
      <c r="CG17506" s="768"/>
      <c r="CH17506" s="768"/>
      <c r="CI17506" s="850"/>
    </row>
    <row r="17507" spans="85:87" x14ac:dyDescent="0.25">
      <c r="CG17507" s="768"/>
      <c r="CH17507" s="768"/>
      <c r="CI17507" s="850"/>
    </row>
    <row r="17508" spans="85:87" x14ac:dyDescent="0.25">
      <c r="CG17508" s="768"/>
      <c r="CH17508" s="768"/>
      <c r="CI17508" s="850"/>
    </row>
    <row r="17509" spans="85:87" x14ac:dyDescent="0.25">
      <c r="CG17509" s="768"/>
      <c r="CH17509" s="768"/>
      <c r="CI17509" s="850"/>
    </row>
    <row r="17510" spans="85:87" x14ac:dyDescent="0.25">
      <c r="CG17510" s="768"/>
      <c r="CH17510" s="768"/>
      <c r="CI17510" s="850"/>
    </row>
    <row r="17511" spans="85:87" x14ac:dyDescent="0.25">
      <c r="CG17511" s="768"/>
      <c r="CH17511" s="768"/>
      <c r="CI17511" s="850"/>
    </row>
    <row r="17512" spans="85:87" x14ac:dyDescent="0.25">
      <c r="CG17512" s="768"/>
      <c r="CH17512" s="768"/>
      <c r="CI17512" s="850"/>
    </row>
    <row r="17513" spans="85:87" x14ac:dyDescent="0.25">
      <c r="CG17513" s="768"/>
      <c r="CH17513" s="768"/>
      <c r="CI17513" s="850"/>
    </row>
    <row r="17514" spans="85:87" x14ac:dyDescent="0.25">
      <c r="CG17514" s="768"/>
      <c r="CH17514" s="768"/>
      <c r="CI17514" s="850"/>
    </row>
    <row r="17515" spans="85:87" x14ac:dyDescent="0.25">
      <c r="CG17515" s="768"/>
      <c r="CH17515" s="768"/>
      <c r="CI17515" s="850"/>
    </row>
    <row r="17516" spans="85:87" x14ac:dyDescent="0.25">
      <c r="CG17516" s="768"/>
      <c r="CH17516" s="768"/>
      <c r="CI17516" s="850"/>
    </row>
    <row r="17517" spans="85:87" x14ac:dyDescent="0.25">
      <c r="CG17517" s="768"/>
      <c r="CH17517" s="768"/>
      <c r="CI17517" s="850"/>
    </row>
    <row r="17518" spans="85:87" x14ac:dyDescent="0.25">
      <c r="CG17518" s="768"/>
      <c r="CH17518" s="768"/>
      <c r="CI17518" s="850"/>
    </row>
    <row r="17519" spans="85:87" x14ac:dyDescent="0.25">
      <c r="CG17519" s="768"/>
      <c r="CH17519" s="768"/>
      <c r="CI17519" s="850"/>
    </row>
    <row r="17520" spans="85:87" x14ac:dyDescent="0.25">
      <c r="CG17520" s="768"/>
      <c r="CH17520" s="768"/>
      <c r="CI17520" s="850"/>
    </row>
    <row r="17521" spans="85:87" x14ac:dyDescent="0.25">
      <c r="CG17521" s="768"/>
      <c r="CH17521" s="768"/>
      <c r="CI17521" s="850"/>
    </row>
    <row r="17522" spans="85:87" x14ac:dyDescent="0.25">
      <c r="CG17522" s="768"/>
      <c r="CH17522" s="768"/>
      <c r="CI17522" s="850"/>
    </row>
    <row r="17523" spans="85:87" x14ac:dyDescent="0.25">
      <c r="CG17523" s="768"/>
      <c r="CH17523" s="768"/>
      <c r="CI17523" s="850"/>
    </row>
    <row r="17524" spans="85:87" x14ac:dyDescent="0.25">
      <c r="CG17524" s="768"/>
      <c r="CH17524" s="768"/>
      <c r="CI17524" s="850"/>
    </row>
    <row r="17525" spans="85:87" x14ac:dyDescent="0.25">
      <c r="CG17525" s="768"/>
      <c r="CH17525" s="768"/>
      <c r="CI17525" s="850"/>
    </row>
    <row r="17526" spans="85:87" x14ac:dyDescent="0.25">
      <c r="CG17526" s="768"/>
      <c r="CH17526" s="768"/>
      <c r="CI17526" s="850"/>
    </row>
    <row r="17527" spans="85:87" x14ac:dyDescent="0.25">
      <c r="CG17527" s="768"/>
      <c r="CH17527" s="768"/>
      <c r="CI17527" s="850"/>
    </row>
    <row r="17528" spans="85:87" x14ac:dyDescent="0.25">
      <c r="CG17528" s="768"/>
      <c r="CH17528" s="768"/>
      <c r="CI17528" s="850"/>
    </row>
    <row r="17529" spans="85:87" x14ac:dyDescent="0.25">
      <c r="CG17529" s="768"/>
      <c r="CH17529" s="768"/>
      <c r="CI17529" s="850"/>
    </row>
    <row r="17530" spans="85:87" x14ac:dyDescent="0.25">
      <c r="CG17530" s="768"/>
      <c r="CH17530" s="768"/>
      <c r="CI17530" s="850"/>
    </row>
    <row r="17531" spans="85:87" x14ac:dyDescent="0.25">
      <c r="CG17531" s="768"/>
      <c r="CH17531" s="768"/>
      <c r="CI17531" s="850"/>
    </row>
    <row r="17532" spans="85:87" x14ac:dyDescent="0.25">
      <c r="CG17532" s="768"/>
      <c r="CH17532" s="768"/>
      <c r="CI17532" s="850"/>
    </row>
    <row r="17533" spans="85:87" x14ac:dyDescent="0.25">
      <c r="CG17533" s="768"/>
      <c r="CH17533" s="768"/>
      <c r="CI17533" s="850"/>
    </row>
    <row r="17534" spans="85:87" x14ac:dyDescent="0.25">
      <c r="CG17534" s="768"/>
      <c r="CH17534" s="768"/>
      <c r="CI17534" s="850"/>
    </row>
    <row r="17535" spans="85:87" x14ac:dyDescent="0.25">
      <c r="CG17535" s="768"/>
      <c r="CH17535" s="768"/>
      <c r="CI17535" s="850"/>
    </row>
    <row r="17536" spans="85:87" x14ac:dyDescent="0.25">
      <c r="CG17536" s="768"/>
      <c r="CH17536" s="768"/>
      <c r="CI17536" s="850"/>
    </row>
    <row r="17537" spans="85:87" x14ac:dyDescent="0.25">
      <c r="CG17537" s="768"/>
      <c r="CH17537" s="768"/>
      <c r="CI17537" s="850"/>
    </row>
    <row r="17538" spans="85:87" x14ac:dyDescent="0.25">
      <c r="CG17538" s="768"/>
      <c r="CH17538" s="768"/>
      <c r="CI17538" s="850"/>
    </row>
    <row r="17539" spans="85:87" x14ac:dyDescent="0.25">
      <c r="CG17539" s="768"/>
      <c r="CH17539" s="768"/>
      <c r="CI17539" s="850"/>
    </row>
    <row r="17540" spans="85:87" x14ac:dyDescent="0.25">
      <c r="CG17540" s="768"/>
      <c r="CH17540" s="768"/>
      <c r="CI17540" s="850"/>
    </row>
    <row r="17541" spans="85:87" x14ac:dyDescent="0.25">
      <c r="CG17541" s="768"/>
      <c r="CH17541" s="768"/>
      <c r="CI17541" s="850"/>
    </row>
    <row r="17542" spans="85:87" x14ac:dyDescent="0.25">
      <c r="CG17542" s="768"/>
      <c r="CH17542" s="768"/>
      <c r="CI17542" s="850"/>
    </row>
    <row r="17543" spans="85:87" x14ac:dyDescent="0.25">
      <c r="CG17543" s="768"/>
      <c r="CH17543" s="768"/>
      <c r="CI17543" s="850"/>
    </row>
    <row r="17544" spans="85:87" x14ac:dyDescent="0.25">
      <c r="CG17544" s="768"/>
      <c r="CH17544" s="768"/>
      <c r="CI17544" s="850"/>
    </row>
    <row r="17545" spans="85:87" x14ac:dyDescent="0.25">
      <c r="CG17545" s="768"/>
      <c r="CH17545" s="768"/>
      <c r="CI17545" s="850"/>
    </row>
    <row r="17546" spans="85:87" x14ac:dyDescent="0.25">
      <c r="CG17546" s="768"/>
      <c r="CH17546" s="768"/>
      <c r="CI17546" s="850"/>
    </row>
    <row r="17547" spans="85:87" x14ac:dyDescent="0.25">
      <c r="CG17547" s="768"/>
      <c r="CH17547" s="768"/>
      <c r="CI17547" s="850"/>
    </row>
    <row r="17548" spans="85:87" x14ac:dyDescent="0.25">
      <c r="CG17548" s="768"/>
      <c r="CH17548" s="768"/>
      <c r="CI17548" s="850"/>
    </row>
    <row r="17549" spans="85:87" x14ac:dyDescent="0.25">
      <c r="CG17549" s="768"/>
      <c r="CH17549" s="768"/>
      <c r="CI17549" s="850"/>
    </row>
    <row r="17550" spans="85:87" x14ac:dyDescent="0.25">
      <c r="CG17550" s="768"/>
      <c r="CH17550" s="768"/>
      <c r="CI17550" s="850"/>
    </row>
    <row r="17551" spans="85:87" x14ac:dyDescent="0.25">
      <c r="CG17551" s="768"/>
      <c r="CH17551" s="768"/>
      <c r="CI17551" s="850"/>
    </row>
    <row r="17552" spans="85:87" x14ac:dyDescent="0.25">
      <c r="CG17552" s="768"/>
      <c r="CH17552" s="768"/>
      <c r="CI17552" s="850"/>
    </row>
    <row r="17553" spans="85:87" x14ac:dyDescent="0.25">
      <c r="CG17553" s="768"/>
      <c r="CH17553" s="768"/>
      <c r="CI17553" s="850"/>
    </row>
    <row r="17554" spans="85:87" x14ac:dyDescent="0.25">
      <c r="CG17554" s="768"/>
      <c r="CH17554" s="768"/>
      <c r="CI17554" s="850"/>
    </row>
    <row r="17555" spans="85:87" x14ac:dyDescent="0.25">
      <c r="CG17555" s="768"/>
      <c r="CH17555" s="768"/>
      <c r="CI17555" s="850"/>
    </row>
    <row r="17556" spans="85:87" x14ac:dyDescent="0.25">
      <c r="CG17556" s="768"/>
      <c r="CH17556" s="768"/>
      <c r="CI17556" s="850"/>
    </row>
    <row r="17557" spans="85:87" x14ac:dyDescent="0.25">
      <c r="CG17557" s="768"/>
      <c r="CH17557" s="768"/>
      <c r="CI17557" s="850"/>
    </row>
    <row r="17558" spans="85:87" x14ac:dyDescent="0.25">
      <c r="CG17558" s="768"/>
      <c r="CH17558" s="768"/>
      <c r="CI17558" s="850"/>
    </row>
    <row r="17559" spans="85:87" x14ac:dyDescent="0.25">
      <c r="CG17559" s="768"/>
      <c r="CH17559" s="768"/>
      <c r="CI17559" s="850"/>
    </row>
    <row r="17560" spans="85:87" x14ac:dyDescent="0.25">
      <c r="CG17560" s="768"/>
      <c r="CH17560" s="768"/>
      <c r="CI17560" s="850"/>
    </row>
    <row r="17561" spans="85:87" x14ac:dyDescent="0.25">
      <c r="CG17561" s="768"/>
      <c r="CH17561" s="768"/>
      <c r="CI17561" s="850"/>
    </row>
    <row r="17562" spans="85:87" x14ac:dyDescent="0.25">
      <c r="CG17562" s="768"/>
      <c r="CH17562" s="768"/>
      <c r="CI17562" s="850"/>
    </row>
    <row r="17563" spans="85:87" x14ac:dyDescent="0.25">
      <c r="CG17563" s="768"/>
      <c r="CH17563" s="768"/>
      <c r="CI17563" s="850"/>
    </row>
    <row r="17564" spans="85:87" x14ac:dyDescent="0.25">
      <c r="CG17564" s="768"/>
      <c r="CH17564" s="768"/>
      <c r="CI17564" s="850"/>
    </row>
    <row r="17565" spans="85:87" x14ac:dyDescent="0.25">
      <c r="CG17565" s="768"/>
      <c r="CH17565" s="768"/>
      <c r="CI17565" s="850"/>
    </row>
    <row r="17566" spans="85:87" x14ac:dyDescent="0.25">
      <c r="CG17566" s="768"/>
      <c r="CH17566" s="768"/>
      <c r="CI17566" s="850"/>
    </row>
    <row r="17567" spans="85:87" x14ac:dyDescent="0.25">
      <c r="CG17567" s="768"/>
      <c r="CH17567" s="768"/>
      <c r="CI17567" s="850"/>
    </row>
    <row r="17568" spans="85:87" x14ac:dyDescent="0.25">
      <c r="CG17568" s="768"/>
      <c r="CH17568" s="768"/>
      <c r="CI17568" s="850"/>
    </row>
    <row r="17569" spans="85:87" x14ac:dyDescent="0.25">
      <c r="CG17569" s="768"/>
      <c r="CH17569" s="768"/>
      <c r="CI17569" s="850"/>
    </row>
    <row r="17570" spans="85:87" x14ac:dyDescent="0.25">
      <c r="CG17570" s="768"/>
      <c r="CH17570" s="768"/>
      <c r="CI17570" s="850"/>
    </row>
    <row r="17571" spans="85:87" x14ac:dyDescent="0.25">
      <c r="CG17571" s="768"/>
      <c r="CH17571" s="768"/>
      <c r="CI17571" s="850"/>
    </row>
    <row r="17572" spans="85:87" x14ac:dyDescent="0.25">
      <c r="CG17572" s="768"/>
      <c r="CH17572" s="768"/>
      <c r="CI17572" s="850"/>
    </row>
    <row r="17573" spans="85:87" x14ac:dyDescent="0.25">
      <c r="CG17573" s="768"/>
      <c r="CH17573" s="768"/>
      <c r="CI17573" s="850"/>
    </row>
    <row r="17574" spans="85:87" x14ac:dyDescent="0.25">
      <c r="CG17574" s="768"/>
      <c r="CH17574" s="768"/>
      <c r="CI17574" s="850"/>
    </row>
    <row r="17575" spans="85:87" x14ac:dyDescent="0.25">
      <c r="CG17575" s="768"/>
      <c r="CH17575" s="768"/>
      <c r="CI17575" s="850"/>
    </row>
    <row r="17576" spans="85:87" x14ac:dyDescent="0.25">
      <c r="CG17576" s="768"/>
      <c r="CH17576" s="768"/>
      <c r="CI17576" s="850"/>
    </row>
    <row r="17577" spans="85:87" x14ac:dyDescent="0.25">
      <c r="CG17577" s="768"/>
      <c r="CH17577" s="768"/>
      <c r="CI17577" s="850"/>
    </row>
    <row r="17578" spans="85:87" x14ac:dyDescent="0.25">
      <c r="CG17578" s="768"/>
      <c r="CH17578" s="768"/>
      <c r="CI17578" s="850"/>
    </row>
    <row r="17579" spans="85:87" x14ac:dyDescent="0.25">
      <c r="CG17579" s="768"/>
      <c r="CH17579" s="768"/>
      <c r="CI17579" s="850"/>
    </row>
    <row r="17580" spans="85:87" x14ac:dyDescent="0.25">
      <c r="CG17580" s="768"/>
      <c r="CH17580" s="768"/>
      <c r="CI17580" s="850"/>
    </row>
    <row r="17581" spans="85:87" x14ac:dyDescent="0.25">
      <c r="CG17581" s="768"/>
      <c r="CH17581" s="768"/>
      <c r="CI17581" s="850"/>
    </row>
    <row r="17582" spans="85:87" x14ac:dyDescent="0.25">
      <c r="CG17582" s="768"/>
      <c r="CH17582" s="768"/>
      <c r="CI17582" s="850"/>
    </row>
    <row r="17583" spans="85:87" x14ac:dyDescent="0.25">
      <c r="CG17583" s="768"/>
      <c r="CH17583" s="768"/>
      <c r="CI17583" s="850"/>
    </row>
    <row r="17584" spans="85:87" x14ac:dyDescent="0.25">
      <c r="CG17584" s="768"/>
      <c r="CH17584" s="768"/>
      <c r="CI17584" s="850"/>
    </row>
    <row r="17585" spans="85:87" x14ac:dyDescent="0.25">
      <c r="CG17585" s="768"/>
      <c r="CH17585" s="768"/>
      <c r="CI17585" s="850"/>
    </row>
    <row r="17586" spans="85:87" x14ac:dyDescent="0.25">
      <c r="CG17586" s="768"/>
      <c r="CH17586" s="768"/>
      <c r="CI17586" s="850"/>
    </row>
    <row r="17587" spans="85:87" x14ac:dyDescent="0.25">
      <c r="CG17587" s="768"/>
      <c r="CH17587" s="768"/>
      <c r="CI17587" s="850"/>
    </row>
    <row r="17588" spans="85:87" x14ac:dyDescent="0.25">
      <c r="CG17588" s="768"/>
      <c r="CH17588" s="768"/>
      <c r="CI17588" s="850"/>
    </row>
    <row r="17589" spans="85:87" x14ac:dyDescent="0.25">
      <c r="CG17589" s="768"/>
      <c r="CH17589" s="768"/>
      <c r="CI17589" s="850"/>
    </row>
    <row r="17590" spans="85:87" x14ac:dyDescent="0.25">
      <c r="CG17590" s="768"/>
      <c r="CH17590" s="768"/>
      <c r="CI17590" s="850"/>
    </row>
    <row r="17591" spans="85:87" x14ac:dyDescent="0.25">
      <c r="CG17591" s="768"/>
      <c r="CH17591" s="768"/>
      <c r="CI17591" s="850"/>
    </row>
    <row r="17592" spans="85:87" x14ac:dyDescent="0.25">
      <c r="CG17592" s="768"/>
      <c r="CH17592" s="768"/>
      <c r="CI17592" s="850"/>
    </row>
    <row r="17593" spans="85:87" x14ac:dyDescent="0.25">
      <c r="CG17593" s="768"/>
      <c r="CH17593" s="768"/>
      <c r="CI17593" s="850"/>
    </row>
    <row r="17594" spans="85:87" x14ac:dyDescent="0.25">
      <c r="CG17594" s="768"/>
      <c r="CH17594" s="768"/>
      <c r="CI17594" s="850"/>
    </row>
    <row r="17595" spans="85:87" x14ac:dyDescent="0.25">
      <c r="CG17595" s="768"/>
      <c r="CH17595" s="768"/>
      <c r="CI17595" s="850"/>
    </row>
    <row r="17596" spans="85:87" x14ac:dyDescent="0.25">
      <c r="CG17596" s="768"/>
      <c r="CH17596" s="768"/>
      <c r="CI17596" s="850"/>
    </row>
    <row r="17597" spans="85:87" x14ac:dyDescent="0.25">
      <c r="CG17597" s="768"/>
      <c r="CH17597" s="768"/>
      <c r="CI17597" s="850"/>
    </row>
    <row r="17598" spans="85:87" x14ac:dyDescent="0.25">
      <c r="CG17598" s="768"/>
      <c r="CH17598" s="768"/>
      <c r="CI17598" s="850"/>
    </row>
    <row r="17599" spans="85:87" x14ac:dyDescent="0.25">
      <c r="CG17599" s="768"/>
      <c r="CH17599" s="768"/>
      <c r="CI17599" s="850"/>
    </row>
    <row r="17600" spans="85:87" x14ac:dyDescent="0.25">
      <c r="CG17600" s="768"/>
      <c r="CH17600" s="768"/>
      <c r="CI17600" s="850"/>
    </row>
    <row r="17601" spans="85:87" x14ac:dyDescent="0.25">
      <c r="CG17601" s="768"/>
      <c r="CH17601" s="768"/>
      <c r="CI17601" s="850"/>
    </row>
    <row r="17602" spans="85:87" x14ac:dyDescent="0.25">
      <c r="CG17602" s="768"/>
      <c r="CH17602" s="768"/>
      <c r="CI17602" s="850"/>
    </row>
    <row r="17603" spans="85:87" x14ac:dyDescent="0.25">
      <c r="CG17603" s="768"/>
      <c r="CH17603" s="768"/>
      <c r="CI17603" s="850"/>
    </row>
    <row r="17604" spans="85:87" x14ac:dyDescent="0.25">
      <c r="CG17604" s="768"/>
      <c r="CH17604" s="768"/>
      <c r="CI17604" s="850"/>
    </row>
    <row r="17605" spans="85:87" x14ac:dyDescent="0.25">
      <c r="CG17605" s="768"/>
      <c r="CH17605" s="768"/>
      <c r="CI17605" s="850"/>
    </row>
    <row r="17606" spans="85:87" x14ac:dyDescent="0.25">
      <c r="CG17606" s="768"/>
      <c r="CH17606" s="768"/>
      <c r="CI17606" s="850"/>
    </row>
    <row r="17607" spans="85:87" x14ac:dyDescent="0.25">
      <c r="CG17607" s="768"/>
      <c r="CH17607" s="768"/>
      <c r="CI17607" s="850"/>
    </row>
    <row r="17608" spans="85:87" x14ac:dyDescent="0.25">
      <c r="CG17608" s="768"/>
      <c r="CH17608" s="768"/>
      <c r="CI17608" s="850"/>
    </row>
    <row r="17609" spans="85:87" x14ac:dyDescent="0.25">
      <c r="CG17609" s="768"/>
      <c r="CH17609" s="768"/>
      <c r="CI17609" s="850"/>
    </row>
    <row r="17610" spans="85:87" x14ac:dyDescent="0.25">
      <c r="CG17610" s="768"/>
      <c r="CH17610" s="768"/>
      <c r="CI17610" s="850"/>
    </row>
    <row r="17611" spans="85:87" x14ac:dyDescent="0.25">
      <c r="CG17611" s="768"/>
      <c r="CH17611" s="768"/>
      <c r="CI17611" s="850"/>
    </row>
    <row r="17612" spans="85:87" x14ac:dyDescent="0.25">
      <c r="CG17612" s="768"/>
      <c r="CH17612" s="768"/>
      <c r="CI17612" s="850"/>
    </row>
    <row r="17613" spans="85:87" x14ac:dyDescent="0.25">
      <c r="CG17613" s="768"/>
      <c r="CH17613" s="768"/>
      <c r="CI17613" s="850"/>
    </row>
    <row r="17614" spans="85:87" x14ac:dyDescent="0.25">
      <c r="CG17614" s="768"/>
      <c r="CH17614" s="768"/>
      <c r="CI17614" s="850"/>
    </row>
    <row r="17615" spans="85:87" x14ac:dyDescent="0.25">
      <c r="CG17615" s="768"/>
      <c r="CH17615" s="768"/>
      <c r="CI17615" s="850"/>
    </row>
    <row r="17616" spans="85:87" x14ac:dyDescent="0.25">
      <c r="CG17616" s="768"/>
      <c r="CH17616" s="768"/>
      <c r="CI17616" s="850"/>
    </row>
    <row r="17617" spans="85:87" x14ac:dyDescent="0.25">
      <c r="CG17617" s="768"/>
      <c r="CH17617" s="768"/>
      <c r="CI17617" s="850"/>
    </row>
    <row r="17618" spans="85:87" x14ac:dyDescent="0.25">
      <c r="CG17618" s="768"/>
      <c r="CH17618" s="768"/>
      <c r="CI17618" s="850"/>
    </row>
    <row r="17619" spans="85:87" x14ac:dyDescent="0.25">
      <c r="CG17619" s="768"/>
      <c r="CH17619" s="768"/>
      <c r="CI17619" s="850"/>
    </row>
    <row r="17620" spans="85:87" x14ac:dyDescent="0.25">
      <c r="CG17620" s="768"/>
      <c r="CH17620" s="768"/>
      <c r="CI17620" s="850"/>
    </row>
    <row r="17621" spans="85:87" x14ac:dyDescent="0.25">
      <c r="CG17621" s="768"/>
      <c r="CH17621" s="768"/>
      <c r="CI17621" s="850"/>
    </row>
    <row r="17622" spans="85:87" x14ac:dyDescent="0.25">
      <c r="CG17622" s="768"/>
      <c r="CH17622" s="768"/>
      <c r="CI17622" s="850"/>
    </row>
    <row r="17623" spans="85:87" x14ac:dyDescent="0.25">
      <c r="CG17623" s="768"/>
      <c r="CH17623" s="768"/>
      <c r="CI17623" s="850"/>
    </row>
    <row r="17624" spans="85:87" x14ac:dyDescent="0.25">
      <c r="CG17624" s="768"/>
      <c r="CH17624" s="768"/>
      <c r="CI17624" s="850"/>
    </row>
    <row r="17625" spans="85:87" x14ac:dyDescent="0.25">
      <c r="CG17625" s="768"/>
      <c r="CH17625" s="768"/>
      <c r="CI17625" s="850"/>
    </row>
    <row r="17626" spans="85:87" x14ac:dyDescent="0.25">
      <c r="CG17626" s="768"/>
      <c r="CH17626" s="768"/>
      <c r="CI17626" s="850"/>
    </row>
    <row r="17627" spans="85:87" x14ac:dyDescent="0.25">
      <c r="CG17627" s="768"/>
      <c r="CH17627" s="768"/>
      <c r="CI17627" s="850"/>
    </row>
    <row r="17628" spans="85:87" x14ac:dyDescent="0.25">
      <c r="CG17628" s="768"/>
      <c r="CH17628" s="768"/>
      <c r="CI17628" s="850"/>
    </row>
    <row r="17629" spans="85:87" x14ac:dyDescent="0.25">
      <c r="CG17629" s="768"/>
      <c r="CH17629" s="768"/>
      <c r="CI17629" s="850"/>
    </row>
    <row r="17630" spans="85:87" x14ac:dyDescent="0.25">
      <c r="CG17630" s="768"/>
      <c r="CH17630" s="768"/>
      <c r="CI17630" s="850"/>
    </row>
    <row r="17631" spans="85:87" x14ac:dyDescent="0.25">
      <c r="CG17631" s="768"/>
      <c r="CH17631" s="768"/>
      <c r="CI17631" s="850"/>
    </row>
    <row r="17632" spans="85:87" x14ac:dyDescent="0.25">
      <c r="CG17632" s="768"/>
      <c r="CH17632" s="768"/>
      <c r="CI17632" s="850"/>
    </row>
    <row r="17633" spans="85:87" x14ac:dyDescent="0.25">
      <c r="CG17633" s="768"/>
      <c r="CH17633" s="768"/>
      <c r="CI17633" s="850"/>
    </row>
    <row r="17634" spans="85:87" x14ac:dyDescent="0.25">
      <c r="CG17634" s="768"/>
      <c r="CH17634" s="768"/>
      <c r="CI17634" s="850"/>
    </row>
    <row r="17635" spans="85:87" x14ac:dyDescent="0.25">
      <c r="CG17635" s="768"/>
      <c r="CH17635" s="768"/>
      <c r="CI17635" s="850"/>
    </row>
    <row r="17636" spans="85:87" x14ac:dyDescent="0.25">
      <c r="CG17636" s="768"/>
      <c r="CH17636" s="768"/>
      <c r="CI17636" s="850"/>
    </row>
    <row r="17637" spans="85:87" x14ac:dyDescent="0.25">
      <c r="CG17637" s="768"/>
      <c r="CH17637" s="768"/>
      <c r="CI17637" s="850"/>
    </row>
    <row r="17638" spans="85:87" x14ac:dyDescent="0.25">
      <c r="CG17638" s="768"/>
      <c r="CH17638" s="768"/>
      <c r="CI17638" s="850"/>
    </row>
    <row r="17639" spans="85:87" x14ac:dyDescent="0.25">
      <c r="CG17639" s="768"/>
      <c r="CH17639" s="768"/>
      <c r="CI17639" s="850"/>
    </row>
    <row r="17640" spans="85:87" x14ac:dyDescent="0.25">
      <c r="CG17640" s="768"/>
      <c r="CH17640" s="768"/>
      <c r="CI17640" s="850"/>
    </row>
    <row r="17641" spans="85:87" x14ac:dyDescent="0.25">
      <c r="CG17641" s="768"/>
      <c r="CH17641" s="768"/>
      <c r="CI17641" s="850"/>
    </row>
    <row r="17642" spans="85:87" x14ac:dyDescent="0.25">
      <c r="CG17642" s="768"/>
      <c r="CH17642" s="768"/>
      <c r="CI17642" s="850"/>
    </row>
    <row r="17643" spans="85:87" x14ac:dyDescent="0.25">
      <c r="CG17643" s="768"/>
      <c r="CH17643" s="768"/>
      <c r="CI17643" s="850"/>
    </row>
    <row r="17644" spans="85:87" x14ac:dyDescent="0.25">
      <c r="CG17644" s="768"/>
      <c r="CH17644" s="768"/>
      <c r="CI17644" s="850"/>
    </row>
    <row r="17645" spans="85:87" x14ac:dyDescent="0.25">
      <c r="CG17645" s="768"/>
      <c r="CH17645" s="768"/>
      <c r="CI17645" s="850"/>
    </row>
    <row r="17646" spans="85:87" x14ac:dyDescent="0.25">
      <c r="CG17646" s="768"/>
      <c r="CH17646" s="768"/>
      <c r="CI17646" s="850"/>
    </row>
    <row r="17647" spans="85:87" x14ac:dyDescent="0.25">
      <c r="CG17647" s="768"/>
      <c r="CH17647" s="768"/>
      <c r="CI17647" s="850"/>
    </row>
    <row r="17648" spans="85:87" x14ac:dyDescent="0.25">
      <c r="CG17648" s="768"/>
      <c r="CH17648" s="768"/>
      <c r="CI17648" s="850"/>
    </row>
    <row r="17649" spans="85:87" x14ac:dyDescent="0.25">
      <c r="CG17649" s="768"/>
      <c r="CH17649" s="768"/>
      <c r="CI17649" s="850"/>
    </row>
    <row r="17650" spans="85:87" x14ac:dyDescent="0.25">
      <c r="CG17650" s="768"/>
      <c r="CH17650" s="768"/>
      <c r="CI17650" s="850"/>
    </row>
    <row r="17651" spans="85:87" x14ac:dyDescent="0.25">
      <c r="CG17651" s="768"/>
      <c r="CH17651" s="768"/>
      <c r="CI17651" s="850"/>
    </row>
    <row r="17652" spans="85:87" x14ac:dyDescent="0.25">
      <c r="CG17652" s="768"/>
      <c r="CH17652" s="768"/>
      <c r="CI17652" s="850"/>
    </row>
    <row r="17653" spans="85:87" x14ac:dyDescent="0.25">
      <c r="CG17653" s="768"/>
      <c r="CH17653" s="768"/>
      <c r="CI17653" s="850"/>
    </row>
    <row r="17654" spans="85:87" x14ac:dyDescent="0.25">
      <c r="CG17654" s="768"/>
      <c r="CH17654" s="768"/>
      <c r="CI17654" s="850"/>
    </row>
    <row r="17655" spans="85:87" x14ac:dyDescent="0.25">
      <c r="CG17655" s="768"/>
      <c r="CH17655" s="768"/>
      <c r="CI17655" s="850"/>
    </row>
    <row r="17656" spans="85:87" x14ac:dyDescent="0.25">
      <c r="CG17656" s="768"/>
      <c r="CH17656" s="768"/>
      <c r="CI17656" s="850"/>
    </row>
    <row r="17657" spans="85:87" x14ac:dyDescent="0.25">
      <c r="CG17657" s="768"/>
      <c r="CH17657" s="768"/>
      <c r="CI17657" s="850"/>
    </row>
    <row r="17658" spans="85:87" x14ac:dyDescent="0.25">
      <c r="CG17658" s="768"/>
      <c r="CH17658" s="768"/>
      <c r="CI17658" s="850"/>
    </row>
    <row r="17659" spans="85:87" x14ac:dyDescent="0.25">
      <c r="CG17659" s="768"/>
      <c r="CH17659" s="768"/>
      <c r="CI17659" s="850"/>
    </row>
    <row r="17660" spans="85:87" x14ac:dyDescent="0.25">
      <c r="CG17660" s="768"/>
      <c r="CH17660" s="768"/>
      <c r="CI17660" s="850"/>
    </row>
    <row r="17661" spans="85:87" x14ac:dyDescent="0.25">
      <c r="CG17661" s="768"/>
      <c r="CH17661" s="768"/>
      <c r="CI17661" s="850"/>
    </row>
    <row r="17662" spans="85:87" x14ac:dyDescent="0.25">
      <c r="CG17662" s="768"/>
      <c r="CH17662" s="768"/>
      <c r="CI17662" s="850"/>
    </row>
    <row r="17663" spans="85:87" x14ac:dyDescent="0.25">
      <c r="CG17663" s="768"/>
      <c r="CH17663" s="768"/>
      <c r="CI17663" s="850"/>
    </row>
    <row r="17664" spans="85:87" x14ac:dyDescent="0.25">
      <c r="CG17664" s="768"/>
      <c r="CH17664" s="768"/>
      <c r="CI17664" s="850"/>
    </row>
    <row r="17665" spans="85:87" x14ac:dyDescent="0.25">
      <c r="CG17665" s="768"/>
      <c r="CH17665" s="768"/>
      <c r="CI17665" s="850"/>
    </row>
    <row r="17666" spans="85:87" x14ac:dyDescent="0.25">
      <c r="CG17666" s="768"/>
      <c r="CH17666" s="768"/>
      <c r="CI17666" s="850"/>
    </row>
    <row r="17667" spans="85:87" x14ac:dyDescent="0.25">
      <c r="CG17667" s="768"/>
      <c r="CH17667" s="768"/>
      <c r="CI17667" s="850"/>
    </row>
    <row r="17668" spans="85:87" x14ac:dyDescent="0.25">
      <c r="CG17668" s="768"/>
      <c r="CH17668" s="768"/>
      <c r="CI17668" s="850"/>
    </row>
    <row r="17669" spans="85:87" x14ac:dyDescent="0.25">
      <c r="CG17669" s="768"/>
      <c r="CH17669" s="768"/>
      <c r="CI17669" s="850"/>
    </row>
    <row r="17670" spans="85:87" x14ac:dyDescent="0.25">
      <c r="CG17670" s="768"/>
      <c r="CH17670" s="768"/>
      <c r="CI17670" s="850"/>
    </row>
    <row r="17671" spans="85:87" x14ac:dyDescent="0.25">
      <c r="CG17671" s="768"/>
      <c r="CH17671" s="768"/>
      <c r="CI17671" s="850"/>
    </row>
    <row r="17672" spans="85:87" x14ac:dyDescent="0.25">
      <c r="CG17672" s="768"/>
      <c r="CH17672" s="768"/>
      <c r="CI17672" s="850"/>
    </row>
    <row r="17673" spans="85:87" x14ac:dyDescent="0.25">
      <c r="CG17673" s="768"/>
      <c r="CH17673" s="768"/>
      <c r="CI17673" s="850"/>
    </row>
    <row r="17674" spans="85:87" x14ac:dyDescent="0.25">
      <c r="CG17674" s="768"/>
      <c r="CH17674" s="768"/>
      <c r="CI17674" s="850"/>
    </row>
    <row r="17675" spans="85:87" x14ac:dyDescent="0.25">
      <c r="CG17675" s="768"/>
      <c r="CH17675" s="768"/>
      <c r="CI17675" s="850"/>
    </row>
    <row r="17676" spans="85:87" x14ac:dyDescent="0.25">
      <c r="CG17676" s="768"/>
      <c r="CH17676" s="768"/>
      <c r="CI17676" s="850"/>
    </row>
    <row r="17677" spans="85:87" x14ac:dyDescent="0.25">
      <c r="CG17677" s="768"/>
      <c r="CH17677" s="768"/>
      <c r="CI17677" s="850"/>
    </row>
    <row r="17678" spans="85:87" x14ac:dyDescent="0.25">
      <c r="CG17678" s="768"/>
      <c r="CH17678" s="768"/>
      <c r="CI17678" s="850"/>
    </row>
    <row r="17679" spans="85:87" x14ac:dyDescent="0.25">
      <c r="CG17679" s="768"/>
      <c r="CH17679" s="768"/>
      <c r="CI17679" s="850"/>
    </row>
    <row r="17680" spans="85:87" x14ac:dyDescent="0.25">
      <c r="CG17680" s="768"/>
      <c r="CH17680" s="768"/>
      <c r="CI17680" s="850"/>
    </row>
    <row r="17681" spans="85:87" x14ac:dyDescent="0.25">
      <c r="CG17681" s="768"/>
      <c r="CH17681" s="768"/>
      <c r="CI17681" s="850"/>
    </row>
    <row r="17682" spans="85:87" x14ac:dyDescent="0.25">
      <c r="CG17682" s="768"/>
      <c r="CH17682" s="768"/>
      <c r="CI17682" s="850"/>
    </row>
    <row r="17683" spans="85:87" x14ac:dyDescent="0.25">
      <c r="CG17683" s="768"/>
      <c r="CH17683" s="768"/>
      <c r="CI17683" s="850"/>
    </row>
    <row r="17684" spans="85:87" x14ac:dyDescent="0.25">
      <c r="CG17684" s="768"/>
      <c r="CH17684" s="768"/>
      <c r="CI17684" s="850"/>
    </row>
    <row r="17685" spans="85:87" x14ac:dyDescent="0.25">
      <c r="CG17685" s="768"/>
      <c r="CH17685" s="768"/>
      <c r="CI17685" s="850"/>
    </row>
    <row r="17686" spans="85:87" x14ac:dyDescent="0.25">
      <c r="CG17686" s="768"/>
      <c r="CH17686" s="768"/>
      <c r="CI17686" s="850"/>
    </row>
    <row r="17687" spans="85:87" x14ac:dyDescent="0.25">
      <c r="CG17687" s="768"/>
      <c r="CH17687" s="768"/>
      <c r="CI17687" s="850"/>
    </row>
    <row r="17688" spans="85:87" x14ac:dyDescent="0.25">
      <c r="CG17688" s="768"/>
      <c r="CH17688" s="768"/>
      <c r="CI17688" s="850"/>
    </row>
    <row r="17689" spans="85:87" x14ac:dyDescent="0.25">
      <c r="CG17689" s="768"/>
      <c r="CH17689" s="768"/>
      <c r="CI17689" s="850"/>
    </row>
    <row r="17690" spans="85:87" x14ac:dyDescent="0.25">
      <c r="CG17690" s="768"/>
      <c r="CH17690" s="768"/>
      <c r="CI17690" s="850"/>
    </row>
    <row r="17691" spans="85:87" x14ac:dyDescent="0.25">
      <c r="CG17691" s="768"/>
      <c r="CH17691" s="768"/>
      <c r="CI17691" s="850"/>
    </row>
    <row r="17692" spans="85:87" x14ac:dyDescent="0.25">
      <c r="CG17692" s="768"/>
      <c r="CH17692" s="768"/>
      <c r="CI17692" s="850"/>
    </row>
    <row r="17693" spans="85:87" x14ac:dyDescent="0.25">
      <c r="CG17693" s="768"/>
      <c r="CH17693" s="768"/>
      <c r="CI17693" s="850"/>
    </row>
    <row r="17694" spans="85:87" x14ac:dyDescent="0.25">
      <c r="CG17694" s="768"/>
      <c r="CH17694" s="768"/>
      <c r="CI17694" s="850"/>
    </row>
    <row r="17695" spans="85:87" x14ac:dyDescent="0.25">
      <c r="CG17695" s="768"/>
      <c r="CH17695" s="768"/>
      <c r="CI17695" s="850"/>
    </row>
    <row r="17696" spans="85:87" x14ac:dyDescent="0.25">
      <c r="CG17696" s="768"/>
      <c r="CH17696" s="768"/>
      <c r="CI17696" s="850"/>
    </row>
    <row r="17697" spans="85:87" x14ac:dyDescent="0.25">
      <c r="CG17697" s="768"/>
      <c r="CH17697" s="768"/>
      <c r="CI17697" s="850"/>
    </row>
    <row r="17698" spans="85:87" x14ac:dyDescent="0.25">
      <c r="CG17698" s="768"/>
      <c r="CH17698" s="768"/>
      <c r="CI17698" s="850"/>
    </row>
    <row r="17699" spans="85:87" x14ac:dyDescent="0.25">
      <c r="CG17699" s="768"/>
      <c r="CH17699" s="768"/>
      <c r="CI17699" s="850"/>
    </row>
    <row r="17700" spans="85:87" x14ac:dyDescent="0.25">
      <c r="CG17700" s="768"/>
      <c r="CH17700" s="768"/>
      <c r="CI17700" s="850"/>
    </row>
    <row r="17701" spans="85:87" x14ac:dyDescent="0.25">
      <c r="CG17701" s="768"/>
      <c r="CH17701" s="768"/>
      <c r="CI17701" s="850"/>
    </row>
    <row r="17702" spans="85:87" x14ac:dyDescent="0.25">
      <c r="CG17702" s="768"/>
      <c r="CH17702" s="768"/>
      <c r="CI17702" s="850"/>
    </row>
    <row r="17703" spans="85:87" x14ac:dyDescent="0.25">
      <c r="CG17703" s="768"/>
      <c r="CH17703" s="768"/>
      <c r="CI17703" s="850"/>
    </row>
    <row r="17704" spans="85:87" x14ac:dyDescent="0.25">
      <c r="CG17704" s="768"/>
      <c r="CH17704" s="768"/>
      <c r="CI17704" s="850"/>
    </row>
    <row r="17705" spans="85:87" x14ac:dyDescent="0.25">
      <c r="CG17705" s="768"/>
      <c r="CH17705" s="768"/>
      <c r="CI17705" s="850"/>
    </row>
    <row r="17706" spans="85:87" x14ac:dyDescent="0.25">
      <c r="CG17706" s="768"/>
      <c r="CH17706" s="768"/>
      <c r="CI17706" s="850"/>
    </row>
    <row r="17707" spans="85:87" x14ac:dyDescent="0.25">
      <c r="CG17707" s="768"/>
      <c r="CH17707" s="768"/>
      <c r="CI17707" s="850"/>
    </row>
    <row r="17708" spans="85:87" x14ac:dyDescent="0.25">
      <c r="CG17708" s="768"/>
      <c r="CH17708" s="768"/>
      <c r="CI17708" s="850"/>
    </row>
    <row r="17709" spans="85:87" x14ac:dyDescent="0.25">
      <c r="CG17709" s="768"/>
      <c r="CH17709" s="768"/>
      <c r="CI17709" s="850"/>
    </row>
    <row r="17710" spans="85:87" x14ac:dyDescent="0.25">
      <c r="CG17710" s="768"/>
      <c r="CH17710" s="768"/>
      <c r="CI17710" s="850"/>
    </row>
    <row r="17711" spans="85:87" x14ac:dyDescent="0.25">
      <c r="CG17711" s="768"/>
      <c r="CH17711" s="768"/>
      <c r="CI17711" s="850"/>
    </row>
    <row r="17712" spans="85:87" x14ac:dyDescent="0.25">
      <c r="CG17712" s="768"/>
      <c r="CH17712" s="768"/>
      <c r="CI17712" s="850"/>
    </row>
    <row r="17713" spans="85:87" x14ac:dyDescent="0.25">
      <c r="CG17713" s="768"/>
      <c r="CH17713" s="768"/>
      <c r="CI17713" s="850"/>
    </row>
    <row r="17714" spans="85:87" x14ac:dyDescent="0.25">
      <c r="CG17714" s="768"/>
      <c r="CH17714" s="768"/>
      <c r="CI17714" s="850"/>
    </row>
    <row r="17715" spans="85:87" x14ac:dyDescent="0.25">
      <c r="CG17715" s="768"/>
      <c r="CH17715" s="768"/>
      <c r="CI17715" s="850"/>
    </row>
    <row r="17716" spans="85:87" x14ac:dyDescent="0.25">
      <c r="CG17716" s="768"/>
      <c r="CH17716" s="768"/>
      <c r="CI17716" s="850"/>
    </row>
    <row r="17717" spans="85:87" x14ac:dyDescent="0.25">
      <c r="CG17717" s="768"/>
      <c r="CH17717" s="768"/>
      <c r="CI17717" s="850"/>
    </row>
    <row r="17718" spans="85:87" x14ac:dyDescent="0.25">
      <c r="CG17718" s="768"/>
      <c r="CH17718" s="768"/>
      <c r="CI17718" s="850"/>
    </row>
    <row r="17719" spans="85:87" x14ac:dyDescent="0.25">
      <c r="CG17719" s="768"/>
      <c r="CH17719" s="768"/>
      <c r="CI17719" s="850"/>
    </row>
    <row r="17720" spans="85:87" x14ac:dyDescent="0.25">
      <c r="CG17720" s="768"/>
      <c r="CH17720" s="768"/>
      <c r="CI17720" s="850"/>
    </row>
    <row r="17721" spans="85:87" x14ac:dyDescent="0.25">
      <c r="CG17721" s="768"/>
      <c r="CH17721" s="768"/>
      <c r="CI17721" s="850"/>
    </row>
    <row r="17722" spans="85:87" x14ac:dyDescent="0.25">
      <c r="CG17722" s="768"/>
      <c r="CH17722" s="768"/>
      <c r="CI17722" s="850"/>
    </row>
    <row r="17723" spans="85:87" x14ac:dyDescent="0.25">
      <c r="CG17723" s="768"/>
      <c r="CH17723" s="768"/>
      <c r="CI17723" s="850"/>
    </row>
    <row r="17724" spans="85:87" x14ac:dyDescent="0.25">
      <c r="CG17724" s="768"/>
      <c r="CH17724" s="768"/>
      <c r="CI17724" s="850"/>
    </row>
    <row r="17725" spans="85:87" x14ac:dyDescent="0.25">
      <c r="CG17725" s="768"/>
      <c r="CH17725" s="768"/>
      <c r="CI17725" s="850"/>
    </row>
    <row r="17726" spans="85:87" x14ac:dyDescent="0.25">
      <c r="CG17726" s="768"/>
      <c r="CH17726" s="768"/>
      <c r="CI17726" s="850"/>
    </row>
    <row r="17727" spans="85:87" x14ac:dyDescent="0.25">
      <c r="CG17727" s="768"/>
      <c r="CH17727" s="768"/>
      <c r="CI17727" s="850"/>
    </row>
    <row r="17728" spans="85:87" x14ac:dyDescent="0.25">
      <c r="CG17728" s="768"/>
      <c r="CH17728" s="768"/>
      <c r="CI17728" s="850"/>
    </row>
    <row r="17729" spans="85:87" x14ac:dyDescent="0.25">
      <c r="CG17729" s="768"/>
      <c r="CH17729" s="768"/>
      <c r="CI17729" s="850"/>
    </row>
    <row r="17730" spans="85:87" x14ac:dyDescent="0.25">
      <c r="CG17730" s="768"/>
      <c r="CH17730" s="768"/>
      <c r="CI17730" s="850"/>
    </row>
    <row r="17731" spans="85:87" x14ac:dyDescent="0.25">
      <c r="CG17731" s="768"/>
      <c r="CH17731" s="768"/>
      <c r="CI17731" s="850"/>
    </row>
    <row r="17732" spans="85:87" x14ac:dyDescent="0.25">
      <c r="CG17732" s="768"/>
      <c r="CH17732" s="768"/>
      <c r="CI17732" s="850"/>
    </row>
    <row r="17733" spans="85:87" x14ac:dyDescent="0.25">
      <c r="CG17733" s="768"/>
      <c r="CH17733" s="768"/>
      <c r="CI17733" s="850"/>
    </row>
    <row r="17734" spans="85:87" x14ac:dyDescent="0.25">
      <c r="CG17734" s="768"/>
      <c r="CH17734" s="768"/>
      <c r="CI17734" s="850"/>
    </row>
    <row r="17735" spans="85:87" x14ac:dyDescent="0.25">
      <c r="CG17735" s="768"/>
      <c r="CH17735" s="768"/>
      <c r="CI17735" s="850"/>
    </row>
    <row r="17736" spans="85:87" x14ac:dyDescent="0.25">
      <c r="CG17736" s="768"/>
      <c r="CH17736" s="768"/>
      <c r="CI17736" s="850"/>
    </row>
    <row r="17737" spans="85:87" x14ac:dyDescent="0.25">
      <c r="CG17737" s="768"/>
      <c r="CH17737" s="768"/>
      <c r="CI17737" s="850"/>
    </row>
    <row r="17738" spans="85:87" x14ac:dyDescent="0.25">
      <c r="CG17738" s="768"/>
      <c r="CH17738" s="768"/>
      <c r="CI17738" s="850"/>
    </row>
    <row r="17739" spans="85:87" x14ac:dyDescent="0.25">
      <c r="CG17739" s="768"/>
      <c r="CH17739" s="768"/>
      <c r="CI17739" s="850"/>
    </row>
    <row r="17740" spans="85:87" x14ac:dyDescent="0.25">
      <c r="CG17740" s="768"/>
      <c r="CH17740" s="768"/>
      <c r="CI17740" s="850"/>
    </row>
    <row r="17741" spans="85:87" x14ac:dyDescent="0.25">
      <c r="CG17741" s="768"/>
      <c r="CH17741" s="768"/>
      <c r="CI17741" s="850"/>
    </row>
    <row r="17742" spans="85:87" x14ac:dyDescent="0.25">
      <c r="CG17742" s="768"/>
      <c r="CH17742" s="768"/>
      <c r="CI17742" s="850"/>
    </row>
    <row r="17743" spans="85:87" x14ac:dyDescent="0.25">
      <c r="CG17743" s="768"/>
      <c r="CH17743" s="768"/>
      <c r="CI17743" s="850"/>
    </row>
    <row r="17744" spans="85:87" x14ac:dyDescent="0.25">
      <c r="CG17744" s="768"/>
      <c r="CH17744" s="768"/>
      <c r="CI17744" s="850"/>
    </row>
    <row r="17745" spans="85:87" x14ac:dyDescent="0.25">
      <c r="CG17745" s="768"/>
      <c r="CH17745" s="768"/>
      <c r="CI17745" s="850"/>
    </row>
    <row r="17746" spans="85:87" x14ac:dyDescent="0.25">
      <c r="CG17746" s="768"/>
      <c r="CH17746" s="768"/>
      <c r="CI17746" s="850"/>
    </row>
    <row r="17747" spans="85:87" x14ac:dyDescent="0.25">
      <c r="CG17747" s="768"/>
      <c r="CH17747" s="768"/>
      <c r="CI17747" s="850"/>
    </row>
    <row r="17748" spans="85:87" x14ac:dyDescent="0.25">
      <c r="CG17748" s="768"/>
      <c r="CH17748" s="768"/>
      <c r="CI17748" s="850"/>
    </row>
    <row r="17749" spans="85:87" x14ac:dyDescent="0.25">
      <c r="CG17749" s="768"/>
      <c r="CH17749" s="768"/>
      <c r="CI17749" s="850"/>
    </row>
    <row r="17750" spans="85:87" x14ac:dyDescent="0.25">
      <c r="CG17750" s="768"/>
      <c r="CH17750" s="768"/>
      <c r="CI17750" s="850"/>
    </row>
    <row r="17751" spans="85:87" x14ac:dyDescent="0.25">
      <c r="CG17751" s="768"/>
      <c r="CH17751" s="768"/>
      <c r="CI17751" s="850"/>
    </row>
    <row r="17752" spans="85:87" x14ac:dyDescent="0.25">
      <c r="CG17752" s="768"/>
      <c r="CH17752" s="768"/>
      <c r="CI17752" s="850"/>
    </row>
    <row r="17753" spans="85:87" x14ac:dyDescent="0.25">
      <c r="CG17753" s="768"/>
      <c r="CH17753" s="768"/>
      <c r="CI17753" s="850"/>
    </row>
    <row r="17754" spans="85:87" x14ac:dyDescent="0.25">
      <c r="CG17754" s="768"/>
      <c r="CH17754" s="768"/>
      <c r="CI17754" s="850"/>
    </row>
    <row r="17755" spans="85:87" x14ac:dyDescent="0.25">
      <c r="CG17755" s="768"/>
      <c r="CH17755" s="768"/>
      <c r="CI17755" s="850"/>
    </row>
    <row r="17756" spans="85:87" x14ac:dyDescent="0.25">
      <c r="CG17756" s="768"/>
      <c r="CH17756" s="768"/>
      <c r="CI17756" s="850"/>
    </row>
    <row r="17757" spans="85:87" x14ac:dyDescent="0.25">
      <c r="CG17757" s="768"/>
      <c r="CH17757" s="768"/>
      <c r="CI17757" s="850"/>
    </row>
    <row r="17758" spans="85:87" x14ac:dyDescent="0.25">
      <c r="CG17758" s="768"/>
      <c r="CH17758" s="768"/>
      <c r="CI17758" s="850"/>
    </row>
    <row r="17759" spans="85:87" x14ac:dyDescent="0.25">
      <c r="CG17759" s="768"/>
      <c r="CH17759" s="768"/>
      <c r="CI17759" s="850"/>
    </row>
    <row r="17760" spans="85:87" x14ac:dyDescent="0.25">
      <c r="CG17760" s="768"/>
      <c r="CH17760" s="768"/>
      <c r="CI17760" s="850"/>
    </row>
    <row r="17761" spans="85:87" x14ac:dyDescent="0.25">
      <c r="CG17761" s="768"/>
      <c r="CH17761" s="768"/>
      <c r="CI17761" s="850"/>
    </row>
    <row r="17762" spans="85:87" x14ac:dyDescent="0.25">
      <c r="CG17762" s="768"/>
      <c r="CH17762" s="768"/>
      <c r="CI17762" s="850"/>
    </row>
    <row r="17763" spans="85:87" x14ac:dyDescent="0.25">
      <c r="CG17763" s="768"/>
      <c r="CH17763" s="768"/>
      <c r="CI17763" s="850"/>
    </row>
    <row r="17764" spans="85:87" x14ac:dyDescent="0.25">
      <c r="CG17764" s="768"/>
      <c r="CH17764" s="768"/>
      <c r="CI17764" s="850"/>
    </row>
    <row r="17765" spans="85:87" x14ac:dyDescent="0.25">
      <c r="CG17765" s="768"/>
      <c r="CH17765" s="768"/>
      <c r="CI17765" s="850"/>
    </row>
    <row r="17766" spans="85:87" x14ac:dyDescent="0.25">
      <c r="CG17766" s="768"/>
      <c r="CH17766" s="768"/>
      <c r="CI17766" s="850"/>
    </row>
    <row r="17767" spans="85:87" x14ac:dyDescent="0.25">
      <c r="CG17767" s="768"/>
      <c r="CH17767" s="768"/>
      <c r="CI17767" s="850"/>
    </row>
    <row r="17768" spans="85:87" x14ac:dyDescent="0.25">
      <c r="CG17768" s="768"/>
      <c r="CH17768" s="768"/>
      <c r="CI17768" s="850"/>
    </row>
    <row r="17769" spans="85:87" x14ac:dyDescent="0.25">
      <c r="CG17769" s="768"/>
      <c r="CH17769" s="768"/>
      <c r="CI17769" s="850"/>
    </row>
    <row r="17770" spans="85:87" x14ac:dyDescent="0.25">
      <c r="CG17770" s="768"/>
      <c r="CH17770" s="768"/>
      <c r="CI17770" s="850"/>
    </row>
    <row r="17771" spans="85:87" x14ac:dyDescent="0.25">
      <c r="CG17771" s="768"/>
      <c r="CH17771" s="768"/>
      <c r="CI17771" s="850"/>
    </row>
    <row r="17772" spans="85:87" x14ac:dyDescent="0.25">
      <c r="CG17772" s="768"/>
      <c r="CH17772" s="768"/>
      <c r="CI17772" s="850"/>
    </row>
    <row r="17773" spans="85:87" x14ac:dyDescent="0.25">
      <c r="CG17773" s="768"/>
      <c r="CH17773" s="768"/>
      <c r="CI17773" s="850"/>
    </row>
    <row r="17774" spans="85:87" x14ac:dyDescent="0.25">
      <c r="CG17774" s="768"/>
      <c r="CH17774" s="768"/>
      <c r="CI17774" s="850"/>
    </row>
    <row r="17775" spans="85:87" x14ac:dyDescent="0.25">
      <c r="CG17775" s="768"/>
      <c r="CH17775" s="768"/>
      <c r="CI17775" s="850"/>
    </row>
    <row r="17776" spans="85:87" x14ac:dyDescent="0.25">
      <c r="CG17776" s="768"/>
      <c r="CH17776" s="768"/>
      <c r="CI17776" s="850"/>
    </row>
    <row r="17777" spans="85:87" x14ac:dyDescent="0.25">
      <c r="CG17777" s="768"/>
      <c r="CH17777" s="768"/>
      <c r="CI17777" s="850"/>
    </row>
    <row r="17778" spans="85:87" x14ac:dyDescent="0.25">
      <c r="CG17778" s="768"/>
      <c r="CH17778" s="768"/>
      <c r="CI17778" s="850"/>
    </row>
    <row r="17779" spans="85:87" x14ac:dyDescent="0.25">
      <c r="CG17779" s="768"/>
      <c r="CH17779" s="768"/>
      <c r="CI17779" s="850"/>
    </row>
    <row r="17780" spans="85:87" x14ac:dyDescent="0.25">
      <c r="CG17780" s="768"/>
      <c r="CH17780" s="768"/>
      <c r="CI17780" s="850"/>
    </row>
    <row r="17781" spans="85:87" x14ac:dyDescent="0.25">
      <c r="CG17781" s="768"/>
      <c r="CH17781" s="768"/>
      <c r="CI17781" s="850"/>
    </row>
    <row r="17782" spans="85:87" x14ac:dyDescent="0.25">
      <c r="CG17782" s="768"/>
      <c r="CH17782" s="768"/>
      <c r="CI17782" s="850"/>
    </row>
    <row r="17783" spans="85:87" x14ac:dyDescent="0.25">
      <c r="CG17783" s="768"/>
      <c r="CH17783" s="768"/>
      <c r="CI17783" s="850"/>
    </row>
    <row r="17784" spans="85:87" x14ac:dyDescent="0.25">
      <c r="CG17784" s="768"/>
      <c r="CH17784" s="768"/>
      <c r="CI17784" s="850"/>
    </row>
    <row r="17785" spans="85:87" x14ac:dyDescent="0.25">
      <c r="CG17785" s="768"/>
      <c r="CH17785" s="768"/>
      <c r="CI17785" s="850"/>
    </row>
    <row r="17786" spans="85:87" x14ac:dyDescent="0.25">
      <c r="CG17786" s="768"/>
      <c r="CH17786" s="768"/>
      <c r="CI17786" s="850"/>
    </row>
    <row r="17787" spans="85:87" x14ac:dyDescent="0.25">
      <c r="CG17787" s="768"/>
      <c r="CH17787" s="768"/>
      <c r="CI17787" s="850"/>
    </row>
    <row r="17788" spans="85:87" x14ac:dyDescent="0.25">
      <c r="CG17788" s="768"/>
      <c r="CH17788" s="768"/>
      <c r="CI17788" s="850"/>
    </row>
    <row r="17789" spans="85:87" x14ac:dyDescent="0.25">
      <c r="CG17789" s="768"/>
      <c r="CH17789" s="768"/>
      <c r="CI17789" s="850"/>
    </row>
    <row r="17790" spans="85:87" x14ac:dyDescent="0.25">
      <c r="CG17790" s="768"/>
      <c r="CH17790" s="768"/>
      <c r="CI17790" s="850"/>
    </row>
    <row r="17791" spans="85:87" x14ac:dyDescent="0.25">
      <c r="CG17791" s="768"/>
      <c r="CH17791" s="768"/>
      <c r="CI17791" s="850"/>
    </row>
    <row r="17792" spans="85:87" x14ac:dyDescent="0.25">
      <c r="CG17792" s="768"/>
      <c r="CH17792" s="768"/>
      <c r="CI17792" s="850"/>
    </row>
    <row r="17793" spans="85:87" x14ac:dyDescent="0.25">
      <c r="CG17793" s="768"/>
      <c r="CH17793" s="768"/>
      <c r="CI17793" s="850"/>
    </row>
    <row r="17794" spans="85:87" x14ac:dyDescent="0.25">
      <c r="CG17794" s="768"/>
      <c r="CH17794" s="768"/>
      <c r="CI17794" s="850"/>
    </row>
    <row r="17795" spans="85:87" x14ac:dyDescent="0.25">
      <c r="CG17795" s="768"/>
      <c r="CH17795" s="768"/>
      <c r="CI17795" s="850"/>
    </row>
    <row r="17796" spans="85:87" x14ac:dyDescent="0.25">
      <c r="CG17796" s="768"/>
      <c r="CH17796" s="768"/>
      <c r="CI17796" s="850"/>
    </row>
    <row r="17797" spans="85:87" x14ac:dyDescent="0.25">
      <c r="CG17797" s="768"/>
      <c r="CH17797" s="768"/>
      <c r="CI17797" s="850"/>
    </row>
    <row r="17798" spans="85:87" x14ac:dyDescent="0.25">
      <c r="CG17798" s="768"/>
      <c r="CH17798" s="768"/>
      <c r="CI17798" s="850"/>
    </row>
    <row r="17799" spans="85:87" x14ac:dyDescent="0.25">
      <c r="CG17799" s="768"/>
      <c r="CH17799" s="768"/>
      <c r="CI17799" s="850"/>
    </row>
    <row r="17800" spans="85:87" x14ac:dyDescent="0.25">
      <c r="CG17800" s="768"/>
      <c r="CH17800" s="768"/>
      <c r="CI17800" s="850"/>
    </row>
    <row r="17801" spans="85:87" x14ac:dyDescent="0.25">
      <c r="CG17801" s="768"/>
      <c r="CH17801" s="768"/>
      <c r="CI17801" s="850"/>
    </row>
    <row r="17802" spans="85:87" x14ac:dyDescent="0.25">
      <c r="CG17802" s="768"/>
      <c r="CH17802" s="768"/>
      <c r="CI17802" s="850"/>
    </row>
    <row r="17803" spans="85:87" x14ac:dyDescent="0.25">
      <c r="CG17803" s="768"/>
      <c r="CH17803" s="768"/>
      <c r="CI17803" s="850"/>
    </row>
    <row r="17804" spans="85:87" x14ac:dyDescent="0.25">
      <c r="CG17804" s="768"/>
      <c r="CH17804" s="768"/>
      <c r="CI17804" s="850"/>
    </row>
    <row r="17805" spans="85:87" x14ac:dyDescent="0.25">
      <c r="CG17805" s="768"/>
      <c r="CH17805" s="768"/>
      <c r="CI17805" s="850"/>
    </row>
    <row r="17806" spans="85:87" x14ac:dyDescent="0.25">
      <c r="CG17806" s="768"/>
      <c r="CH17806" s="768"/>
      <c r="CI17806" s="850"/>
    </row>
    <row r="17807" spans="85:87" x14ac:dyDescent="0.25">
      <c r="CG17807" s="768"/>
      <c r="CH17807" s="768"/>
      <c r="CI17807" s="850"/>
    </row>
    <row r="17808" spans="85:87" x14ac:dyDescent="0.25">
      <c r="CG17808" s="768"/>
      <c r="CH17808" s="768"/>
      <c r="CI17808" s="850"/>
    </row>
    <row r="17809" spans="85:87" x14ac:dyDescent="0.25">
      <c r="CG17809" s="768"/>
      <c r="CH17809" s="768"/>
      <c r="CI17809" s="850"/>
    </row>
    <row r="17810" spans="85:87" x14ac:dyDescent="0.25">
      <c r="CG17810" s="768"/>
      <c r="CH17810" s="768"/>
      <c r="CI17810" s="850"/>
    </row>
    <row r="17811" spans="85:87" x14ac:dyDescent="0.25">
      <c r="CG17811" s="768"/>
      <c r="CH17811" s="768"/>
      <c r="CI17811" s="850"/>
    </row>
    <row r="17812" spans="85:87" x14ac:dyDescent="0.25">
      <c r="CG17812" s="768"/>
      <c r="CH17812" s="768"/>
      <c r="CI17812" s="850"/>
    </row>
    <row r="17813" spans="85:87" x14ac:dyDescent="0.25">
      <c r="CG17813" s="768"/>
      <c r="CH17813" s="768"/>
      <c r="CI17813" s="850"/>
    </row>
    <row r="17814" spans="85:87" x14ac:dyDescent="0.25">
      <c r="CG17814" s="768"/>
      <c r="CH17814" s="768"/>
      <c r="CI17814" s="850"/>
    </row>
    <row r="17815" spans="85:87" x14ac:dyDescent="0.25">
      <c r="CG17815" s="768"/>
      <c r="CH17815" s="768"/>
      <c r="CI17815" s="850"/>
    </row>
    <row r="17816" spans="85:87" x14ac:dyDescent="0.25">
      <c r="CG17816" s="768"/>
      <c r="CH17816" s="768"/>
      <c r="CI17816" s="850"/>
    </row>
    <row r="17817" spans="85:87" x14ac:dyDescent="0.25">
      <c r="CG17817" s="768"/>
      <c r="CH17817" s="768"/>
      <c r="CI17817" s="850"/>
    </row>
    <row r="17818" spans="85:87" x14ac:dyDescent="0.25">
      <c r="CG17818" s="768"/>
      <c r="CH17818" s="768"/>
      <c r="CI17818" s="850"/>
    </row>
    <row r="17819" spans="85:87" x14ac:dyDescent="0.25">
      <c r="CG17819" s="768"/>
      <c r="CH17819" s="768"/>
      <c r="CI17819" s="850"/>
    </row>
    <row r="17820" spans="85:87" x14ac:dyDescent="0.25">
      <c r="CG17820" s="768"/>
      <c r="CH17820" s="768"/>
      <c r="CI17820" s="850"/>
    </row>
    <row r="17821" spans="85:87" x14ac:dyDescent="0.25">
      <c r="CG17821" s="768"/>
      <c r="CH17821" s="768"/>
      <c r="CI17821" s="850"/>
    </row>
    <row r="17822" spans="85:87" x14ac:dyDescent="0.25">
      <c r="CG17822" s="768"/>
      <c r="CH17822" s="768"/>
      <c r="CI17822" s="850"/>
    </row>
    <row r="17823" spans="85:87" x14ac:dyDescent="0.25">
      <c r="CG17823" s="768"/>
      <c r="CH17823" s="768"/>
      <c r="CI17823" s="850"/>
    </row>
    <row r="17824" spans="85:87" x14ac:dyDescent="0.25">
      <c r="CG17824" s="768"/>
      <c r="CH17824" s="768"/>
      <c r="CI17824" s="850"/>
    </row>
    <row r="17825" spans="85:87" x14ac:dyDescent="0.25">
      <c r="CG17825" s="768"/>
      <c r="CH17825" s="768"/>
      <c r="CI17825" s="850"/>
    </row>
    <row r="17826" spans="85:87" x14ac:dyDescent="0.25">
      <c r="CG17826" s="768"/>
      <c r="CH17826" s="768"/>
      <c r="CI17826" s="850"/>
    </row>
    <row r="17827" spans="85:87" x14ac:dyDescent="0.25">
      <c r="CG17827" s="768"/>
      <c r="CH17827" s="768"/>
      <c r="CI17827" s="850"/>
    </row>
    <row r="17828" spans="85:87" x14ac:dyDescent="0.25">
      <c r="CG17828" s="768"/>
      <c r="CH17828" s="768"/>
      <c r="CI17828" s="850"/>
    </row>
    <row r="17829" spans="85:87" x14ac:dyDescent="0.25">
      <c r="CG17829" s="768"/>
      <c r="CH17829" s="768"/>
      <c r="CI17829" s="850"/>
    </row>
    <row r="17830" spans="85:87" x14ac:dyDescent="0.25">
      <c r="CG17830" s="768"/>
      <c r="CH17830" s="768"/>
      <c r="CI17830" s="850"/>
    </row>
    <row r="17831" spans="85:87" x14ac:dyDescent="0.25">
      <c r="CG17831" s="768"/>
      <c r="CH17831" s="768"/>
      <c r="CI17831" s="850"/>
    </row>
    <row r="17832" spans="85:87" x14ac:dyDescent="0.25">
      <c r="CG17832" s="768"/>
      <c r="CH17832" s="768"/>
      <c r="CI17832" s="850"/>
    </row>
    <row r="17833" spans="85:87" x14ac:dyDescent="0.25">
      <c r="CG17833" s="768"/>
      <c r="CH17833" s="768"/>
      <c r="CI17833" s="850"/>
    </row>
    <row r="17834" spans="85:87" x14ac:dyDescent="0.25">
      <c r="CG17834" s="768"/>
      <c r="CH17834" s="768"/>
      <c r="CI17834" s="850"/>
    </row>
    <row r="17835" spans="85:87" x14ac:dyDescent="0.25">
      <c r="CG17835" s="768"/>
      <c r="CH17835" s="768"/>
      <c r="CI17835" s="850"/>
    </row>
    <row r="17836" spans="85:87" x14ac:dyDescent="0.25">
      <c r="CG17836" s="768"/>
      <c r="CH17836" s="768"/>
      <c r="CI17836" s="850"/>
    </row>
    <row r="17837" spans="85:87" x14ac:dyDescent="0.25">
      <c r="CG17837" s="768"/>
      <c r="CH17837" s="768"/>
      <c r="CI17837" s="850"/>
    </row>
    <row r="17838" spans="85:87" x14ac:dyDescent="0.25">
      <c r="CG17838" s="768"/>
      <c r="CH17838" s="768"/>
      <c r="CI17838" s="850"/>
    </row>
    <row r="17839" spans="85:87" x14ac:dyDescent="0.25">
      <c r="CG17839" s="768"/>
      <c r="CH17839" s="768"/>
      <c r="CI17839" s="850"/>
    </row>
    <row r="17840" spans="85:87" x14ac:dyDescent="0.25">
      <c r="CG17840" s="768"/>
      <c r="CH17840" s="768"/>
      <c r="CI17840" s="850"/>
    </row>
    <row r="17841" spans="85:87" x14ac:dyDescent="0.25">
      <c r="CG17841" s="768"/>
      <c r="CH17841" s="768"/>
      <c r="CI17841" s="850"/>
    </row>
    <row r="17842" spans="85:87" x14ac:dyDescent="0.25">
      <c r="CG17842" s="768"/>
      <c r="CH17842" s="768"/>
      <c r="CI17842" s="850"/>
    </row>
    <row r="17843" spans="85:87" x14ac:dyDescent="0.25">
      <c r="CG17843" s="768"/>
      <c r="CH17843" s="768"/>
      <c r="CI17843" s="850"/>
    </row>
    <row r="17844" spans="85:87" x14ac:dyDescent="0.25">
      <c r="CG17844" s="768"/>
      <c r="CH17844" s="768"/>
      <c r="CI17844" s="850"/>
    </row>
    <row r="17845" spans="85:87" x14ac:dyDescent="0.25">
      <c r="CG17845" s="768"/>
      <c r="CH17845" s="768"/>
      <c r="CI17845" s="850"/>
    </row>
    <row r="17846" spans="85:87" x14ac:dyDescent="0.25">
      <c r="CG17846" s="768"/>
      <c r="CH17846" s="768"/>
      <c r="CI17846" s="850"/>
    </row>
    <row r="17847" spans="85:87" x14ac:dyDescent="0.25">
      <c r="CG17847" s="768"/>
      <c r="CH17847" s="768"/>
      <c r="CI17847" s="850"/>
    </row>
    <row r="17848" spans="85:87" x14ac:dyDescent="0.25">
      <c r="CG17848" s="768"/>
      <c r="CH17848" s="768"/>
      <c r="CI17848" s="850"/>
    </row>
    <row r="17849" spans="85:87" x14ac:dyDescent="0.25">
      <c r="CG17849" s="768"/>
      <c r="CH17849" s="768"/>
      <c r="CI17849" s="850"/>
    </row>
    <row r="17850" spans="85:87" x14ac:dyDescent="0.25">
      <c r="CG17850" s="768"/>
      <c r="CH17850" s="768"/>
      <c r="CI17850" s="850"/>
    </row>
    <row r="17851" spans="85:87" x14ac:dyDescent="0.25">
      <c r="CG17851" s="768"/>
      <c r="CH17851" s="768"/>
      <c r="CI17851" s="850"/>
    </row>
    <row r="17852" spans="85:87" x14ac:dyDescent="0.25">
      <c r="CG17852" s="768"/>
      <c r="CH17852" s="768"/>
      <c r="CI17852" s="850"/>
    </row>
    <row r="17853" spans="85:87" x14ac:dyDescent="0.25">
      <c r="CG17853" s="768"/>
      <c r="CH17853" s="768"/>
      <c r="CI17853" s="850"/>
    </row>
    <row r="17854" spans="85:87" x14ac:dyDescent="0.25">
      <c r="CG17854" s="768"/>
      <c r="CH17854" s="768"/>
      <c r="CI17854" s="850"/>
    </row>
    <row r="17855" spans="85:87" x14ac:dyDescent="0.25">
      <c r="CG17855" s="768"/>
      <c r="CH17855" s="768"/>
      <c r="CI17855" s="850"/>
    </row>
    <row r="17856" spans="85:87" x14ac:dyDescent="0.25">
      <c r="CG17856" s="768"/>
      <c r="CH17856" s="768"/>
      <c r="CI17856" s="850"/>
    </row>
    <row r="17857" spans="85:87" x14ac:dyDescent="0.25">
      <c r="CG17857" s="768"/>
      <c r="CH17857" s="768"/>
      <c r="CI17857" s="850"/>
    </row>
    <row r="17858" spans="85:87" x14ac:dyDescent="0.25">
      <c r="CG17858" s="768"/>
      <c r="CH17858" s="768"/>
      <c r="CI17858" s="850"/>
    </row>
    <row r="17859" spans="85:87" x14ac:dyDescent="0.25">
      <c r="CG17859" s="768"/>
      <c r="CH17859" s="768"/>
      <c r="CI17859" s="850"/>
    </row>
    <row r="17860" spans="85:87" x14ac:dyDescent="0.25">
      <c r="CG17860" s="768"/>
      <c r="CH17860" s="768"/>
      <c r="CI17860" s="850"/>
    </row>
    <row r="17861" spans="85:87" x14ac:dyDescent="0.25">
      <c r="CG17861" s="768"/>
      <c r="CH17861" s="768"/>
      <c r="CI17861" s="850"/>
    </row>
    <row r="17862" spans="85:87" x14ac:dyDescent="0.25">
      <c r="CG17862" s="768"/>
      <c r="CH17862" s="768"/>
      <c r="CI17862" s="850"/>
    </row>
    <row r="17863" spans="85:87" x14ac:dyDescent="0.25">
      <c r="CG17863" s="768"/>
      <c r="CH17863" s="768"/>
      <c r="CI17863" s="850"/>
    </row>
    <row r="17864" spans="85:87" x14ac:dyDescent="0.25">
      <c r="CG17864" s="768"/>
      <c r="CH17864" s="768"/>
      <c r="CI17864" s="850"/>
    </row>
    <row r="17865" spans="85:87" x14ac:dyDescent="0.25">
      <c r="CG17865" s="768"/>
      <c r="CH17865" s="768"/>
      <c r="CI17865" s="850"/>
    </row>
    <row r="17866" spans="85:87" x14ac:dyDescent="0.25">
      <c r="CG17866" s="768"/>
      <c r="CH17866" s="768"/>
      <c r="CI17866" s="850"/>
    </row>
    <row r="17867" spans="85:87" x14ac:dyDescent="0.25">
      <c r="CG17867" s="768"/>
      <c r="CH17867" s="768"/>
      <c r="CI17867" s="850"/>
    </row>
    <row r="17868" spans="85:87" x14ac:dyDescent="0.25">
      <c r="CG17868" s="768"/>
      <c r="CH17868" s="768"/>
      <c r="CI17868" s="850"/>
    </row>
    <row r="17869" spans="85:87" x14ac:dyDescent="0.25">
      <c r="CG17869" s="768"/>
      <c r="CH17869" s="768"/>
      <c r="CI17869" s="850"/>
    </row>
    <row r="17870" spans="85:87" x14ac:dyDescent="0.25">
      <c r="CG17870" s="768"/>
      <c r="CH17870" s="768"/>
      <c r="CI17870" s="850"/>
    </row>
    <row r="17871" spans="85:87" x14ac:dyDescent="0.25">
      <c r="CG17871" s="768"/>
      <c r="CH17871" s="768"/>
      <c r="CI17871" s="850"/>
    </row>
    <row r="17872" spans="85:87" x14ac:dyDescent="0.25">
      <c r="CG17872" s="768"/>
      <c r="CH17872" s="768"/>
      <c r="CI17872" s="850"/>
    </row>
    <row r="17873" spans="85:87" x14ac:dyDescent="0.25">
      <c r="CG17873" s="768"/>
      <c r="CH17873" s="768"/>
      <c r="CI17873" s="850"/>
    </row>
    <row r="17874" spans="85:87" x14ac:dyDescent="0.25">
      <c r="CG17874" s="768"/>
      <c r="CH17874" s="768"/>
      <c r="CI17874" s="850"/>
    </row>
    <row r="17875" spans="85:87" x14ac:dyDescent="0.25">
      <c r="CG17875" s="768"/>
      <c r="CH17875" s="768"/>
      <c r="CI17875" s="850"/>
    </row>
    <row r="17876" spans="85:87" x14ac:dyDescent="0.25">
      <c r="CG17876" s="768"/>
      <c r="CH17876" s="768"/>
      <c r="CI17876" s="850"/>
    </row>
    <row r="17877" spans="85:87" x14ac:dyDescent="0.25">
      <c r="CG17877" s="768"/>
      <c r="CH17877" s="768"/>
      <c r="CI17877" s="850"/>
    </row>
    <row r="17878" spans="85:87" x14ac:dyDescent="0.25">
      <c r="CG17878" s="768"/>
      <c r="CH17878" s="768"/>
      <c r="CI17878" s="850"/>
    </row>
    <row r="17879" spans="85:87" x14ac:dyDescent="0.25">
      <c r="CG17879" s="768"/>
      <c r="CH17879" s="768"/>
      <c r="CI17879" s="850"/>
    </row>
    <row r="17880" spans="85:87" x14ac:dyDescent="0.25">
      <c r="CG17880" s="768"/>
      <c r="CH17880" s="768"/>
      <c r="CI17880" s="850"/>
    </row>
    <row r="17881" spans="85:87" x14ac:dyDescent="0.25">
      <c r="CG17881" s="768"/>
      <c r="CH17881" s="768"/>
      <c r="CI17881" s="850"/>
    </row>
    <row r="17882" spans="85:87" x14ac:dyDescent="0.25">
      <c r="CG17882" s="768"/>
      <c r="CH17882" s="768"/>
      <c r="CI17882" s="850"/>
    </row>
    <row r="17883" spans="85:87" x14ac:dyDescent="0.25">
      <c r="CG17883" s="768"/>
      <c r="CH17883" s="768"/>
      <c r="CI17883" s="850"/>
    </row>
    <row r="17884" spans="85:87" x14ac:dyDescent="0.25">
      <c r="CG17884" s="768"/>
      <c r="CH17884" s="768"/>
      <c r="CI17884" s="850"/>
    </row>
    <row r="17885" spans="85:87" x14ac:dyDescent="0.25">
      <c r="CG17885" s="768"/>
      <c r="CH17885" s="768"/>
      <c r="CI17885" s="850"/>
    </row>
    <row r="17886" spans="85:87" x14ac:dyDescent="0.25">
      <c r="CG17886" s="768"/>
      <c r="CH17886" s="768"/>
      <c r="CI17886" s="850"/>
    </row>
    <row r="17887" spans="85:87" x14ac:dyDescent="0.25">
      <c r="CG17887" s="768"/>
      <c r="CH17887" s="768"/>
      <c r="CI17887" s="850"/>
    </row>
    <row r="17888" spans="85:87" x14ac:dyDescent="0.25">
      <c r="CG17888" s="768"/>
      <c r="CH17888" s="768"/>
      <c r="CI17888" s="850"/>
    </row>
    <row r="17889" spans="85:87" x14ac:dyDescent="0.25">
      <c r="CG17889" s="768"/>
      <c r="CH17889" s="768"/>
      <c r="CI17889" s="850"/>
    </row>
    <row r="17890" spans="85:87" x14ac:dyDescent="0.25">
      <c r="CG17890" s="768"/>
      <c r="CH17890" s="768"/>
      <c r="CI17890" s="850"/>
    </row>
    <row r="17891" spans="85:87" x14ac:dyDescent="0.25">
      <c r="CG17891" s="768"/>
      <c r="CH17891" s="768"/>
      <c r="CI17891" s="850"/>
    </row>
    <row r="17892" spans="85:87" x14ac:dyDescent="0.25">
      <c r="CG17892" s="768"/>
      <c r="CH17892" s="768"/>
      <c r="CI17892" s="850"/>
    </row>
    <row r="17893" spans="85:87" x14ac:dyDescent="0.25">
      <c r="CG17893" s="768"/>
      <c r="CH17893" s="768"/>
      <c r="CI17893" s="850"/>
    </row>
    <row r="17894" spans="85:87" x14ac:dyDescent="0.25">
      <c r="CG17894" s="768"/>
      <c r="CH17894" s="768"/>
      <c r="CI17894" s="850"/>
    </row>
    <row r="17895" spans="85:87" x14ac:dyDescent="0.25">
      <c r="CG17895" s="768"/>
      <c r="CH17895" s="768"/>
      <c r="CI17895" s="850"/>
    </row>
    <row r="17896" spans="85:87" x14ac:dyDescent="0.25">
      <c r="CG17896" s="768"/>
      <c r="CH17896" s="768"/>
      <c r="CI17896" s="850"/>
    </row>
    <row r="17897" spans="85:87" x14ac:dyDescent="0.25">
      <c r="CG17897" s="768"/>
      <c r="CH17897" s="768"/>
      <c r="CI17897" s="850"/>
    </row>
    <row r="17898" spans="85:87" x14ac:dyDescent="0.25">
      <c r="CG17898" s="768"/>
      <c r="CH17898" s="768"/>
      <c r="CI17898" s="850"/>
    </row>
    <row r="17899" spans="85:87" x14ac:dyDescent="0.25">
      <c r="CG17899" s="768"/>
      <c r="CH17899" s="768"/>
      <c r="CI17899" s="850"/>
    </row>
    <row r="17900" spans="85:87" x14ac:dyDescent="0.25">
      <c r="CG17900" s="768"/>
      <c r="CH17900" s="768"/>
      <c r="CI17900" s="850"/>
    </row>
    <row r="17901" spans="85:87" x14ac:dyDescent="0.25">
      <c r="CG17901" s="768"/>
      <c r="CH17901" s="768"/>
      <c r="CI17901" s="850"/>
    </row>
    <row r="17902" spans="85:87" x14ac:dyDescent="0.25">
      <c r="CG17902" s="768"/>
      <c r="CH17902" s="768"/>
      <c r="CI17902" s="850"/>
    </row>
    <row r="17903" spans="85:87" x14ac:dyDescent="0.25">
      <c r="CG17903" s="768"/>
      <c r="CH17903" s="768"/>
      <c r="CI17903" s="850"/>
    </row>
    <row r="17904" spans="85:87" x14ac:dyDescent="0.25">
      <c r="CG17904" s="768"/>
      <c r="CH17904" s="768"/>
      <c r="CI17904" s="850"/>
    </row>
    <row r="17905" spans="85:87" x14ac:dyDescent="0.25">
      <c r="CG17905" s="768"/>
      <c r="CH17905" s="768"/>
      <c r="CI17905" s="850"/>
    </row>
    <row r="17906" spans="85:87" x14ac:dyDescent="0.25">
      <c r="CG17906" s="768"/>
      <c r="CH17906" s="768"/>
      <c r="CI17906" s="850"/>
    </row>
    <row r="17907" spans="85:87" x14ac:dyDescent="0.25">
      <c r="CG17907" s="768"/>
      <c r="CH17907" s="768"/>
      <c r="CI17907" s="850"/>
    </row>
    <row r="17908" spans="85:87" x14ac:dyDescent="0.25">
      <c r="CG17908" s="768"/>
      <c r="CH17908" s="768"/>
      <c r="CI17908" s="850"/>
    </row>
    <row r="17909" spans="85:87" x14ac:dyDescent="0.25">
      <c r="CG17909" s="768"/>
      <c r="CH17909" s="768"/>
      <c r="CI17909" s="850"/>
    </row>
    <row r="17910" spans="85:87" x14ac:dyDescent="0.25">
      <c r="CG17910" s="768"/>
      <c r="CH17910" s="768"/>
      <c r="CI17910" s="850"/>
    </row>
    <row r="17911" spans="85:87" x14ac:dyDescent="0.25">
      <c r="CG17911" s="768"/>
      <c r="CH17911" s="768"/>
      <c r="CI17911" s="850"/>
    </row>
    <row r="17912" spans="85:87" x14ac:dyDescent="0.25">
      <c r="CG17912" s="768"/>
      <c r="CH17912" s="768"/>
      <c r="CI17912" s="850"/>
    </row>
    <row r="17913" spans="85:87" x14ac:dyDescent="0.25">
      <c r="CG17913" s="768"/>
      <c r="CH17913" s="768"/>
      <c r="CI17913" s="850"/>
    </row>
    <row r="17914" spans="85:87" x14ac:dyDescent="0.25">
      <c r="CG17914" s="768"/>
      <c r="CH17914" s="768"/>
      <c r="CI17914" s="850"/>
    </row>
    <row r="17915" spans="85:87" x14ac:dyDescent="0.25">
      <c r="CG17915" s="768"/>
      <c r="CH17915" s="768"/>
      <c r="CI17915" s="850"/>
    </row>
    <row r="17916" spans="85:87" x14ac:dyDescent="0.25">
      <c r="CG17916" s="768"/>
      <c r="CH17916" s="768"/>
      <c r="CI17916" s="850"/>
    </row>
    <row r="17917" spans="85:87" x14ac:dyDescent="0.25">
      <c r="CG17917" s="768"/>
      <c r="CH17917" s="768"/>
      <c r="CI17917" s="850"/>
    </row>
    <row r="17918" spans="85:87" x14ac:dyDescent="0.25">
      <c r="CG17918" s="768"/>
      <c r="CH17918" s="768"/>
      <c r="CI17918" s="850"/>
    </row>
    <row r="17919" spans="85:87" x14ac:dyDescent="0.25">
      <c r="CG17919" s="768"/>
      <c r="CH17919" s="768"/>
      <c r="CI17919" s="850"/>
    </row>
    <row r="17920" spans="85:87" x14ac:dyDescent="0.25">
      <c r="CG17920" s="768"/>
      <c r="CH17920" s="768"/>
      <c r="CI17920" s="850"/>
    </row>
    <row r="17921" spans="85:87" x14ac:dyDescent="0.25">
      <c r="CG17921" s="768"/>
      <c r="CH17921" s="768"/>
      <c r="CI17921" s="850"/>
    </row>
    <row r="17922" spans="85:87" x14ac:dyDescent="0.25">
      <c r="CG17922" s="768"/>
      <c r="CH17922" s="768"/>
      <c r="CI17922" s="850"/>
    </row>
    <row r="17923" spans="85:87" x14ac:dyDescent="0.25">
      <c r="CG17923" s="768"/>
      <c r="CH17923" s="768"/>
      <c r="CI17923" s="850"/>
    </row>
    <row r="17924" spans="85:87" x14ac:dyDescent="0.25">
      <c r="CG17924" s="768"/>
      <c r="CH17924" s="768"/>
      <c r="CI17924" s="850"/>
    </row>
    <row r="17925" spans="85:87" x14ac:dyDescent="0.25">
      <c r="CG17925" s="768"/>
      <c r="CH17925" s="768"/>
      <c r="CI17925" s="850"/>
    </row>
    <row r="17926" spans="85:87" x14ac:dyDescent="0.25">
      <c r="CG17926" s="768"/>
      <c r="CH17926" s="768"/>
      <c r="CI17926" s="850"/>
    </row>
    <row r="17927" spans="85:87" x14ac:dyDescent="0.25">
      <c r="CG17927" s="768"/>
      <c r="CH17927" s="768"/>
      <c r="CI17927" s="850"/>
    </row>
    <row r="17928" spans="85:87" x14ac:dyDescent="0.25">
      <c r="CG17928" s="768"/>
      <c r="CH17928" s="768"/>
      <c r="CI17928" s="850"/>
    </row>
    <row r="17929" spans="85:87" x14ac:dyDescent="0.25">
      <c r="CG17929" s="768"/>
      <c r="CH17929" s="768"/>
      <c r="CI17929" s="850"/>
    </row>
    <row r="17930" spans="85:87" x14ac:dyDescent="0.25">
      <c r="CG17930" s="768"/>
      <c r="CH17930" s="768"/>
      <c r="CI17930" s="850"/>
    </row>
    <row r="17931" spans="85:87" x14ac:dyDescent="0.25">
      <c r="CG17931" s="768"/>
      <c r="CH17931" s="768"/>
      <c r="CI17931" s="850"/>
    </row>
    <row r="17932" spans="85:87" x14ac:dyDescent="0.25">
      <c r="CG17932" s="768"/>
      <c r="CH17932" s="768"/>
      <c r="CI17932" s="850"/>
    </row>
    <row r="17933" spans="85:87" x14ac:dyDescent="0.25">
      <c r="CG17933" s="768"/>
      <c r="CH17933" s="768"/>
      <c r="CI17933" s="850"/>
    </row>
    <row r="17934" spans="85:87" x14ac:dyDescent="0.25">
      <c r="CG17934" s="768"/>
      <c r="CH17934" s="768"/>
      <c r="CI17934" s="850"/>
    </row>
    <row r="17935" spans="85:87" x14ac:dyDescent="0.25">
      <c r="CG17935" s="768"/>
      <c r="CH17935" s="768"/>
      <c r="CI17935" s="850"/>
    </row>
    <row r="17936" spans="85:87" x14ac:dyDescent="0.25">
      <c r="CG17936" s="768"/>
      <c r="CH17936" s="768"/>
      <c r="CI17936" s="850"/>
    </row>
    <row r="17937" spans="85:87" x14ac:dyDescent="0.25">
      <c r="CG17937" s="768"/>
      <c r="CH17937" s="768"/>
      <c r="CI17937" s="850"/>
    </row>
    <row r="17938" spans="85:87" x14ac:dyDescent="0.25">
      <c r="CG17938" s="768"/>
      <c r="CH17938" s="768"/>
      <c r="CI17938" s="850"/>
    </row>
    <row r="17939" spans="85:87" x14ac:dyDescent="0.25">
      <c r="CG17939" s="768"/>
      <c r="CH17939" s="768"/>
      <c r="CI17939" s="850"/>
    </row>
    <row r="17940" spans="85:87" x14ac:dyDescent="0.25">
      <c r="CG17940" s="768"/>
      <c r="CH17940" s="768"/>
      <c r="CI17940" s="850"/>
    </row>
    <row r="17941" spans="85:87" x14ac:dyDescent="0.25">
      <c r="CG17941" s="768"/>
      <c r="CH17941" s="768"/>
      <c r="CI17941" s="850"/>
    </row>
    <row r="17942" spans="85:87" x14ac:dyDescent="0.25">
      <c r="CG17942" s="768"/>
      <c r="CH17942" s="768"/>
      <c r="CI17942" s="850"/>
    </row>
    <row r="17943" spans="85:87" x14ac:dyDescent="0.25">
      <c r="CG17943" s="768"/>
      <c r="CH17943" s="768"/>
      <c r="CI17943" s="850"/>
    </row>
    <row r="17944" spans="85:87" x14ac:dyDescent="0.25">
      <c r="CG17944" s="768"/>
      <c r="CH17944" s="768"/>
      <c r="CI17944" s="850"/>
    </row>
    <row r="17945" spans="85:87" x14ac:dyDescent="0.25">
      <c r="CG17945" s="768"/>
      <c r="CH17945" s="768"/>
      <c r="CI17945" s="850"/>
    </row>
    <row r="17946" spans="85:87" x14ac:dyDescent="0.25">
      <c r="CG17946" s="768"/>
      <c r="CH17946" s="768"/>
      <c r="CI17946" s="850"/>
    </row>
    <row r="17947" spans="85:87" x14ac:dyDescent="0.25">
      <c r="CG17947" s="768"/>
      <c r="CH17947" s="768"/>
      <c r="CI17947" s="850"/>
    </row>
    <row r="17948" spans="85:87" x14ac:dyDescent="0.25">
      <c r="CG17948" s="768"/>
      <c r="CH17948" s="768"/>
      <c r="CI17948" s="850"/>
    </row>
    <row r="17949" spans="85:87" x14ac:dyDescent="0.25">
      <c r="CG17949" s="768"/>
      <c r="CH17949" s="768"/>
      <c r="CI17949" s="850"/>
    </row>
    <row r="17950" spans="85:87" x14ac:dyDescent="0.25">
      <c r="CG17950" s="768"/>
      <c r="CH17950" s="768"/>
      <c r="CI17950" s="850"/>
    </row>
    <row r="17951" spans="85:87" x14ac:dyDescent="0.25">
      <c r="CG17951" s="768"/>
      <c r="CH17951" s="768"/>
      <c r="CI17951" s="850"/>
    </row>
    <row r="17952" spans="85:87" x14ac:dyDescent="0.25">
      <c r="CG17952" s="768"/>
      <c r="CH17952" s="768"/>
      <c r="CI17952" s="850"/>
    </row>
    <row r="17953" spans="85:87" x14ac:dyDescent="0.25">
      <c r="CG17953" s="768"/>
      <c r="CH17953" s="768"/>
      <c r="CI17953" s="850"/>
    </row>
    <row r="17954" spans="85:87" x14ac:dyDescent="0.25">
      <c r="CG17954" s="768"/>
      <c r="CH17954" s="768"/>
      <c r="CI17954" s="850"/>
    </row>
    <row r="17955" spans="85:87" x14ac:dyDescent="0.25">
      <c r="CG17955" s="768"/>
      <c r="CH17955" s="768"/>
      <c r="CI17955" s="850"/>
    </row>
    <row r="17956" spans="85:87" x14ac:dyDescent="0.25">
      <c r="CG17956" s="768"/>
      <c r="CH17956" s="768"/>
      <c r="CI17956" s="850"/>
    </row>
    <row r="17957" spans="85:87" x14ac:dyDescent="0.25">
      <c r="CG17957" s="768"/>
      <c r="CH17957" s="768"/>
      <c r="CI17957" s="850"/>
    </row>
    <row r="17958" spans="85:87" x14ac:dyDescent="0.25">
      <c r="CG17958" s="768"/>
      <c r="CH17958" s="768"/>
      <c r="CI17958" s="850"/>
    </row>
    <row r="17959" spans="85:87" x14ac:dyDescent="0.25">
      <c r="CG17959" s="768"/>
      <c r="CH17959" s="768"/>
      <c r="CI17959" s="850"/>
    </row>
    <row r="17960" spans="85:87" x14ac:dyDescent="0.25">
      <c r="CG17960" s="768"/>
      <c r="CH17960" s="768"/>
      <c r="CI17960" s="850"/>
    </row>
    <row r="17961" spans="85:87" x14ac:dyDescent="0.25">
      <c r="CG17961" s="768"/>
      <c r="CH17961" s="768"/>
      <c r="CI17961" s="850"/>
    </row>
    <row r="17962" spans="85:87" x14ac:dyDescent="0.25">
      <c r="CG17962" s="768"/>
      <c r="CH17962" s="768"/>
      <c r="CI17962" s="850"/>
    </row>
    <row r="17963" spans="85:87" x14ac:dyDescent="0.25">
      <c r="CG17963" s="768"/>
      <c r="CH17963" s="768"/>
      <c r="CI17963" s="850"/>
    </row>
    <row r="17964" spans="85:87" x14ac:dyDescent="0.25">
      <c r="CG17964" s="768"/>
      <c r="CH17964" s="768"/>
      <c r="CI17964" s="850"/>
    </row>
    <row r="17965" spans="85:87" x14ac:dyDescent="0.25">
      <c r="CG17965" s="768"/>
      <c r="CH17965" s="768"/>
      <c r="CI17965" s="850"/>
    </row>
    <row r="17966" spans="85:87" x14ac:dyDescent="0.25">
      <c r="CG17966" s="768"/>
      <c r="CH17966" s="768"/>
      <c r="CI17966" s="850"/>
    </row>
    <row r="17967" spans="85:87" x14ac:dyDescent="0.25">
      <c r="CG17967" s="768"/>
      <c r="CH17967" s="768"/>
      <c r="CI17967" s="850"/>
    </row>
    <row r="17968" spans="85:87" x14ac:dyDescent="0.25">
      <c r="CG17968" s="768"/>
      <c r="CH17968" s="768"/>
      <c r="CI17968" s="850"/>
    </row>
    <row r="17969" spans="85:87" x14ac:dyDescent="0.25">
      <c r="CG17969" s="768"/>
      <c r="CH17969" s="768"/>
      <c r="CI17969" s="850"/>
    </row>
    <row r="17970" spans="85:87" x14ac:dyDescent="0.25">
      <c r="CG17970" s="768"/>
      <c r="CH17970" s="768"/>
      <c r="CI17970" s="850"/>
    </row>
    <row r="17971" spans="85:87" x14ac:dyDescent="0.25">
      <c r="CG17971" s="768"/>
      <c r="CH17971" s="768"/>
      <c r="CI17971" s="850"/>
    </row>
    <row r="17972" spans="85:87" x14ac:dyDescent="0.25">
      <c r="CG17972" s="768"/>
      <c r="CH17972" s="768"/>
      <c r="CI17972" s="850"/>
    </row>
    <row r="17973" spans="85:87" x14ac:dyDescent="0.25">
      <c r="CG17973" s="768"/>
      <c r="CH17973" s="768"/>
      <c r="CI17973" s="850"/>
    </row>
    <row r="17974" spans="85:87" x14ac:dyDescent="0.25">
      <c r="CG17974" s="768"/>
      <c r="CH17974" s="768"/>
      <c r="CI17974" s="850"/>
    </row>
    <row r="17975" spans="85:87" x14ac:dyDescent="0.25">
      <c r="CG17975" s="768"/>
      <c r="CH17975" s="768"/>
      <c r="CI17975" s="850"/>
    </row>
    <row r="17976" spans="85:87" x14ac:dyDescent="0.25">
      <c r="CG17976" s="768"/>
      <c r="CH17976" s="768"/>
      <c r="CI17976" s="850"/>
    </row>
    <row r="17977" spans="85:87" x14ac:dyDescent="0.25">
      <c r="CG17977" s="768"/>
      <c r="CH17977" s="768"/>
      <c r="CI17977" s="850"/>
    </row>
    <row r="17978" spans="85:87" x14ac:dyDescent="0.25">
      <c r="CG17978" s="768"/>
      <c r="CH17978" s="768"/>
      <c r="CI17978" s="850"/>
    </row>
    <row r="17979" spans="85:87" x14ac:dyDescent="0.25">
      <c r="CG17979" s="768"/>
      <c r="CH17979" s="768"/>
      <c r="CI17979" s="850"/>
    </row>
    <row r="17980" spans="85:87" x14ac:dyDescent="0.25">
      <c r="CG17980" s="768"/>
      <c r="CH17980" s="768"/>
      <c r="CI17980" s="850"/>
    </row>
    <row r="17981" spans="85:87" x14ac:dyDescent="0.25">
      <c r="CG17981" s="768"/>
      <c r="CH17981" s="768"/>
      <c r="CI17981" s="850"/>
    </row>
    <row r="17982" spans="85:87" x14ac:dyDescent="0.25">
      <c r="CG17982" s="768"/>
      <c r="CH17982" s="768"/>
      <c r="CI17982" s="850"/>
    </row>
    <row r="17983" spans="85:87" x14ac:dyDescent="0.25">
      <c r="CG17983" s="768"/>
      <c r="CH17983" s="768"/>
      <c r="CI17983" s="850"/>
    </row>
    <row r="17984" spans="85:87" x14ac:dyDescent="0.25">
      <c r="CG17984" s="768"/>
      <c r="CH17984" s="768"/>
      <c r="CI17984" s="850"/>
    </row>
    <row r="17985" spans="85:87" x14ac:dyDescent="0.25">
      <c r="CG17985" s="768"/>
      <c r="CH17985" s="768"/>
      <c r="CI17985" s="850"/>
    </row>
    <row r="17986" spans="85:87" x14ac:dyDescent="0.25">
      <c r="CG17986" s="768"/>
      <c r="CH17986" s="768"/>
      <c r="CI17986" s="850"/>
    </row>
    <row r="17987" spans="85:87" x14ac:dyDescent="0.25">
      <c r="CG17987" s="768"/>
      <c r="CH17987" s="768"/>
      <c r="CI17987" s="850"/>
    </row>
    <row r="17988" spans="85:87" x14ac:dyDescent="0.25">
      <c r="CG17988" s="768"/>
      <c r="CH17988" s="768"/>
      <c r="CI17988" s="850"/>
    </row>
    <row r="17989" spans="85:87" x14ac:dyDescent="0.25">
      <c r="CG17989" s="768"/>
      <c r="CH17989" s="768"/>
      <c r="CI17989" s="850"/>
    </row>
    <row r="17990" spans="85:87" x14ac:dyDescent="0.25">
      <c r="CG17990" s="768"/>
      <c r="CH17990" s="768"/>
      <c r="CI17990" s="850"/>
    </row>
    <row r="17991" spans="85:87" x14ac:dyDescent="0.25">
      <c r="CG17991" s="768"/>
      <c r="CH17991" s="768"/>
      <c r="CI17991" s="850"/>
    </row>
    <row r="17992" spans="85:87" x14ac:dyDescent="0.25">
      <c r="CG17992" s="768"/>
      <c r="CH17992" s="768"/>
      <c r="CI17992" s="850"/>
    </row>
    <row r="17993" spans="85:87" x14ac:dyDescent="0.25">
      <c r="CG17993" s="768"/>
      <c r="CH17993" s="768"/>
      <c r="CI17993" s="850"/>
    </row>
    <row r="17994" spans="85:87" x14ac:dyDescent="0.25">
      <c r="CG17994" s="768"/>
      <c r="CH17994" s="768"/>
      <c r="CI17994" s="850"/>
    </row>
    <row r="17995" spans="85:87" x14ac:dyDescent="0.25">
      <c r="CG17995" s="768"/>
      <c r="CH17995" s="768"/>
      <c r="CI17995" s="850"/>
    </row>
    <row r="17996" spans="85:87" x14ac:dyDescent="0.25">
      <c r="CG17996" s="768"/>
      <c r="CH17996" s="768"/>
      <c r="CI17996" s="850"/>
    </row>
    <row r="17997" spans="85:87" x14ac:dyDescent="0.25">
      <c r="CG17997" s="768"/>
      <c r="CH17997" s="768"/>
      <c r="CI17997" s="850"/>
    </row>
    <row r="17998" spans="85:87" x14ac:dyDescent="0.25">
      <c r="CG17998" s="768"/>
      <c r="CH17998" s="768"/>
      <c r="CI17998" s="850"/>
    </row>
    <row r="17999" spans="85:87" x14ac:dyDescent="0.25">
      <c r="CG17999" s="768"/>
      <c r="CH17999" s="768"/>
      <c r="CI17999" s="850"/>
    </row>
    <row r="18000" spans="85:87" x14ac:dyDescent="0.25">
      <c r="CG18000" s="768"/>
      <c r="CH18000" s="768"/>
      <c r="CI18000" s="850"/>
    </row>
    <row r="18001" spans="85:87" x14ac:dyDescent="0.25">
      <c r="CG18001" s="768"/>
      <c r="CH18001" s="768"/>
      <c r="CI18001" s="850"/>
    </row>
    <row r="18002" spans="85:87" x14ac:dyDescent="0.25">
      <c r="CG18002" s="768"/>
      <c r="CH18002" s="768"/>
      <c r="CI18002" s="850"/>
    </row>
    <row r="18003" spans="85:87" x14ac:dyDescent="0.25">
      <c r="CG18003" s="768"/>
      <c r="CH18003" s="768"/>
      <c r="CI18003" s="850"/>
    </row>
    <row r="18004" spans="85:87" x14ac:dyDescent="0.25">
      <c r="CG18004" s="768"/>
      <c r="CH18004" s="768"/>
      <c r="CI18004" s="850"/>
    </row>
    <row r="18005" spans="85:87" x14ac:dyDescent="0.25">
      <c r="CG18005" s="768"/>
      <c r="CH18005" s="768"/>
      <c r="CI18005" s="850"/>
    </row>
    <row r="18006" spans="85:87" x14ac:dyDescent="0.25">
      <c r="CG18006" s="768"/>
      <c r="CH18006" s="768"/>
      <c r="CI18006" s="850"/>
    </row>
    <row r="18007" spans="85:87" x14ac:dyDescent="0.25">
      <c r="CG18007" s="768"/>
      <c r="CH18007" s="768"/>
      <c r="CI18007" s="850"/>
    </row>
    <row r="18008" spans="85:87" x14ac:dyDescent="0.25">
      <c r="CG18008" s="768"/>
      <c r="CH18008" s="768"/>
      <c r="CI18008" s="850"/>
    </row>
    <row r="18009" spans="85:87" x14ac:dyDescent="0.25">
      <c r="CG18009" s="768"/>
      <c r="CH18009" s="768"/>
      <c r="CI18009" s="850"/>
    </row>
    <row r="18010" spans="85:87" x14ac:dyDescent="0.25">
      <c r="CG18010" s="768"/>
      <c r="CH18010" s="768"/>
      <c r="CI18010" s="850"/>
    </row>
    <row r="18011" spans="85:87" x14ac:dyDescent="0.25">
      <c r="CG18011" s="768"/>
      <c r="CH18011" s="768"/>
      <c r="CI18011" s="850"/>
    </row>
    <row r="18012" spans="85:87" x14ac:dyDescent="0.25">
      <c r="CG18012" s="768"/>
      <c r="CH18012" s="768"/>
      <c r="CI18012" s="850"/>
    </row>
    <row r="18013" spans="85:87" x14ac:dyDescent="0.25">
      <c r="CG18013" s="768"/>
      <c r="CH18013" s="768"/>
      <c r="CI18013" s="850"/>
    </row>
    <row r="18014" spans="85:87" x14ac:dyDescent="0.25">
      <c r="CG18014" s="768"/>
      <c r="CH18014" s="768"/>
      <c r="CI18014" s="850"/>
    </row>
    <row r="18015" spans="85:87" x14ac:dyDescent="0.25">
      <c r="CG18015" s="768"/>
      <c r="CH18015" s="768"/>
      <c r="CI18015" s="850"/>
    </row>
    <row r="18016" spans="85:87" x14ac:dyDescent="0.25">
      <c r="CG18016" s="768"/>
      <c r="CH18016" s="768"/>
      <c r="CI18016" s="850"/>
    </row>
    <row r="18017" spans="85:87" x14ac:dyDescent="0.25">
      <c r="CG18017" s="768"/>
      <c r="CH18017" s="768"/>
      <c r="CI18017" s="850"/>
    </row>
    <row r="18018" spans="85:87" x14ac:dyDescent="0.25">
      <c r="CG18018" s="768"/>
      <c r="CH18018" s="768"/>
      <c r="CI18018" s="850"/>
    </row>
    <row r="18019" spans="85:87" x14ac:dyDescent="0.25">
      <c r="CG18019" s="768"/>
      <c r="CH18019" s="768"/>
      <c r="CI18019" s="850"/>
    </row>
    <row r="18020" spans="85:87" x14ac:dyDescent="0.25">
      <c r="CG18020" s="768"/>
      <c r="CH18020" s="768"/>
      <c r="CI18020" s="850"/>
    </row>
    <row r="18021" spans="85:87" x14ac:dyDescent="0.25">
      <c r="CG18021" s="768"/>
      <c r="CH18021" s="768"/>
      <c r="CI18021" s="850"/>
    </row>
    <row r="18022" spans="85:87" x14ac:dyDescent="0.25">
      <c r="CG18022" s="768"/>
      <c r="CH18022" s="768"/>
      <c r="CI18022" s="850"/>
    </row>
    <row r="18023" spans="85:87" x14ac:dyDescent="0.25">
      <c r="CG18023" s="768"/>
      <c r="CH18023" s="768"/>
      <c r="CI18023" s="850"/>
    </row>
    <row r="18024" spans="85:87" x14ac:dyDescent="0.25">
      <c r="CG18024" s="768"/>
      <c r="CH18024" s="768"/>
      <c r="CI18024" s="850"/>
    </row>
    <row r="18025" spans="85:87" x14ac:dyDescent="0.25">
      <c r="CG18025" s="768"/>
      <c r="CH18025" s="768"/>
      <c r="CI18025" s="850"/>
    </row>
    <row r="18026" spans="85:87" x14ac:dyDescent="0.25">
      <c r="CG18026" s="768"/>
      <c r="CH18026" s="768"/>
      <c r="CI18026" s="850"/>
    </row>
    <row r="18027" spans="85:87" x14ac:dyDescent="0.25">
      <c r="CG18027" s="768"/>
      <c r="CH18027" s="768"/>
      <c r="CI18027" s="850"/>
    </row>
    <row r="18028" spans="85:87" x14ac:dyDescent="0.25">
      <c r="CG18028" s="768"/>
      <c r="CH18028" s="768"/>
      <c r="CI18028" s="850"/>
    </row>
    <row r="18029" spans="85:87" x14ac:dyDescent="0.25">
      <c r="CG18029" s="768"/>
      <c r="CH18029" s="768"/>
      <c r="CI18029" s="850"/>
    </row>
    <row r="18030" spans="85:87" x14ac:dyDescent="0.25">
      <c r="CG18030" s="768"/>
      <c r="CH18030" s="768"/>
      <c r="CI18030" s="850"/>
    </row>
    <row r="18031" spans="85:87" x14ac:dyDescent="0.25">
      <c r="CG18031" s="768"/>
      <c r="CH18031" s="768"/>
      <c r="CI18031" s="850"/>
    </row>
    <row r="18032" spans="85:87" x14ac:dyDescent="0.25">
      <c r="CG18032" s="768"/>
      <c r="CH18032" s="768"/>
      <c r="CI18032" s="850"/>
    </row>
    <row r="18033" spans="85:87" x14ac:dyDescent="0.25">
      <c r="CG18033" s="768"/>
      <c r="CH18033" s="768"/>
      <c r="CI18033" s="850"/>
    </row>
    <row r="18034" spans="85:87" x14ac:dyDescent="0.25">
      <c r="CG18034" s="768"/>
      <c r="CH18034" s="768"/>
      <c r="CI18034" s="850"/>
    </row>
    <row r="18035" spans="85:87" x14ac:dyDescent="0.25">
      <c r="CG18035" s="768"/>
      <c r="CH18035" s="768"/>
      <c r="CI18035" s="850"/>
    </row>
    <row r="18036" spans="85:87" x14ac:dyDescent="0.25">
      <c r="CG18036" s="768"/>
      <c r="CH18036" s="768"/>
      <c r="CI18036" s="850"/>
    </row>
    <row r="18037" spans="85:87" x14ac:dyDescent="0.25">
      <c r="CG18037" s="768"/>
      <c r="CH18037" s="768"/>
      <c r="CI18037" s="850"/>
    </row>
    <row r="18038" spans="85:87" x14ac:dyDescent="0.25">
      <c r="CG18038" s="768"/>
      <c r="CH18038" s="768"/>
      <c r="CI18038" s="850"/>
    </row>
    <row r="18039" spans="85:87" x14ac:dyDescent="0.25">
      <c r="CG18039" s="768"/>
      <c r="CH18039" s="768"/>
      <c r="CI18039" s="850"/>
    </row>
    <row r="18040" spans="85:87" x14ac:dyDescent="0.25">
      <c r="CG18040" s="768"/>
      <c r="CH18040" s="768"/>
      <c r="CI18040" s="850"/>
    </row>
    <row r="18041" spans="85:87" x14ac:dyDescent="0.25">
      <c r="CG18041" s="768"/>
      <c r="CH18041" s="768"/>
      <c r="CI18041" s="850"/>
    </row>
    <row r="18042" spans="85:87" x14ac:dyDescent="0.25">
      <c r="CG18042" s="768"/>
      <c r="CH18042" s="768"/>
      <c r="CI18042" s="850"/>
    </row>
    <row r="18043" spans="85:87" x14ac:dyDescent="0.25">
      <c r="CG18043" s="768"/>
      <c r="CH18043" s="768"/>
      <c r="CI18043" s="850"/>
    </row>
    <row r="18044" spans="85:87" x14ac:dyDescent="0.25">
      <c r="CG18044" s="768"/>
      <c r="CH18044" s="768"/>
      <c r="CI18044" s="850"/>
    </row>
    <row r="18045" spans="85:87" x14ac:dyDescent="0.25">
      <c r="CG18045" s="768"/>
      <c r="CH18045" s="768"/>
      <c r="CI18045" s="850"/>
    </row>
    <row r="18046" spans="85:87" x14ac:dyDescent="0.25">
      <c r="CG18046" s="768"/>
      <c r="CH18046" s="768"/>
      <c r="CI18046" s="850"/>
    </row>
    <row r="18047" spans="85:87" x14ac:dyDescent="0.25">
      <c r="CG18047" s="768"/>
      <c r="CH18047" s="768"/>
      <c r="CI18047" s="850"/>
    </row>
    <row r="18048" spans="85:87" x14ac:dyDescent="0.25">
      <c r="CG18048" s="768"/>
      <c r="CH18048" s="768"/>
      <c r="CI18048" s="850"/>
    </row>
    <row r="18049" spans="85:87" x14ac:dyDescent="0.25">
      <c r="CG18049" s="768"/>
      <c r="CH18049" s="768"/>
      <c r="CI18049" s="850"/>
    </row>
    <row r="18050" spans="85:87" x14ac:dyDescent="0.25">
      <c r="CG18050" s="768"/>
      <c r="CH18050" s="768"/>
      <c r="CI18050" s="850"/>
    </row>
    <row r="18051" spans="85:87" x14ac:dyDescent="0.25">
      <c r="CG18051" s="768"/>
      <c r="CH18051" s="768"/>
      <c r="CI18051" s="850"/>
    </row>
    <row r="18052" spans="85:87" x14ac:dyDescent="0.25">
      <c r="CG18052" s="768"/>
      <c r="CH18052" s="768"/>
      <c r="CI18052" s="850"/>
    </row>
    <row r="18053" spans="85:87" x14ac:dyDescent="0.25">
      <c r="CG18053" s="768"/>
      <c r="CH18053" s="768"/>
      <c r="CI18053" s="850"/>
    </row>
    <row r="18054" spans="85:87" x14ac:dyDescent="0.25">
      <c r="CG18054" s="768"/>
      <c r="CH18054" s="768"/>
      <c r="CI18054" s="850"/>
    </row>
    <row r="18055" spans="85:87" x14ac:dyDescent="0.25">
      <c r="CG18055" s="768"/>
      <c r="CH18055" s="768"/>
      <c r="CI18055" s="850"/>
    </row>
    <row r="18056" spans="85:87" x14ac:dyDescent="0.25">
      <c r="CG18056" s="768"/>
      <c r="CH18056" s="768"/>
      <c r="CI18056" s="850"/>
    </row>
    <row r="18057" spans="85:87" x14ac:dyDescent="0.25">
      <c r="CG18057" s="768"/>
      <c r="CH18057" s="768"/>
      <c r="CI18057" s="850"/>
    </row>
    <row r="18058" spans="85:87" x14ac:dyDescent="0.25">
      <c r="CG18058" s="768"/>
      <c r="CH18058" s="768"/>
      <c r="CI18058" s="850"/>
    </row>
    <row r="18059" spans="85:87" x14ac:dyDescent="0.25">
      <c r="CG18059" s="768"/>
      <c r="CH18059" s="768"/>
      <c r="CI18059" s="850"/>
    </row>
    <row r="18060" spans="85:87" x14ac:dyDescent="0.25">
      <c r="CG18060" s="768"/>
      <c r="CH18060" s="768"/>
      <c r="CI18060" s="850"/>
    </row>
    <row r="18061" spans="85:87" x14ac:dyDescent="0.25">
      <c r="CG18061" s="768"/>
      <c r="CH18061" s="768"/>
      <c r="CI18061" s="850"/>
    </row>
    <row r="18062" spans="85:87" x14ac:dyDescent="0.25">
      <c r="CG18062" s="768"/>
      <c r="CH18062" s="768"/>
      <c r="CI18062" s="850"/>
    </row>
    <row r="18063" spans="85:87" x14ac:dyDescent="0.25">
      <c r="CG18063" s="768"/>
      <c r="CH18063" s="768"/>
      <c r="CI18063" s="850"/>
    </row>
    <row r="18064" spans="85:87" x14ac:dyDescent="0.25">
      <c r="CG18064" s="768"/>
      <c r="CH18064" s="768"/>
      <c r="CI18064" s="850"/>
    </row>
    <row r="18065" spans="85:87" x14ac:dyDescent="0.25">
      <c r="CG18065" s="768"/>
      <c r="CH18065" s="768"/>
      <c r="CI18065" s="850"/>
    </row>
    <row r="18066" spans="85:87" x14ac:dyDescent="0.25">
      <c r="CG18066" s="768"/>
      <c r="CH18066" s="768"/>
      <c r="CI18066" s="850"/>
    </row>
    <row r="18067" spans="85:87" x14ac:dyDescent="0.25">
      <c r="CG18067" s="768"/>
      <c r="CH18067" s="768"/>
      <c r="CI18067" s="850"/>
    </row>
    <row r="18068" spans="85:87" x14ac:dyDescent="0.25">
      <c r="CG18068" s="768"/>
      <c r="CH18068" s="768"/>
      <c r="CI18068" s="850"/>
    </row>
    <row r="18069" spans="85:87" x14ac:dyDescent="0.25">
      <c r="CG18069" s="768"/>
      <c r="CH18069" s="768"/>
      <c r="CI18069" s="850"/>
    </row>
    <row r="18070" spans="85:87" x14ac:dyDescent="0.25">
      <c r="CG18070" s="768"/>
      <c r="CH18070" s="768"/>
      <c r="CI18070" s="850"/>
    </row>
    <row r="18071" spans="85:87" x14ac:dyDescent="0.25">
      <c r="CG18071" s="768"/>
      <c r="CH18071" s="768"/>
      <c r="CI18071" s="850"/>
    </row>
    <row r="18072" spans="85:87" x14ac:dyDescent="0.25">
      <c r="CG18072" s="768"/>
      <c r="CH18072" s="768"/>
      <c r="CI18072" s="850"/>
    </row>
    <row r="18073" spans="85:87" x14ac:dyDescent="0.25">
      <c r="CG18073" s="768"/>
      <c r="CH18073" s="768"/>
      <c r="CI18073" s="850"/>
    </row>
    <row r="18074" spans="85:87" x14ac:dyDescent="0.25">
      <c r="CG18074" s="768"/>
      <c r="CH18074" s="768"/>
      <c r="CI18074" s="850"/>
    </row>
    <row r="18075" spans="85:87" x14ac:dyDescent="0.25">
      <c r="CG18075" s="768"/>
      <c r="CH18075" s="768"/>
      <c r="CI18075" s="850"/>
    </row>
    <row r="18076" spans="85:87" x14ac:dyDescent="0.25">
      <c r="CG18076" s="768"/>
      <c r="CH18076" s="768"/>
      <c r="CI18076" s="850"/>
    </row>
    <row r="18077" spans="85:87" x14ac:dyDescent="0.25">
      <c r="CG18077" s="768"/>
      <c r="CH18077" s="768"/>
      <c r="CI18077" s="850"/>
    </row>
    <row r="18078" spans="85:87" x14ac:dyDescent="0.25">
      <c r="CG18078" s="768"/>
      <c r="CH18078" s="768"/>
      <c r="CI18078" s="850"/>
    </row>
    <row r="18079" spans="85:87" x14ac:dyDescent="0.25">
      <c r="CG18079" s="768"/>
      <c r="CH18079" s="768"/>
      <c r="CI18079" s="850"/>
    </row>
    <row r="18080" spans="85:87" x14ac:dyDescent="0.25">
      <c r="CG18080" s="768"/>
      <c r="CH18080" s="768"/>
      <c r="CI18080" s="850"/>
    </row>
    <row r="18081" spans="85:87" x14ac:dyDescent="0.25">
      <c r="CG18081" s="768"/>
      <c r="CH18081" s="768"/>
      <c r="CI18081" s="850"/>
    </row>
    <row r="18082" spans="85:87" x14ac:dyDescent="0.25">
      <c r="CG18082" s="768"/>
      <c r="CH18082" s="768"/>
      <c r="CI18082" s="850"/>
    </row>
    <row r="18083" spans="85:87" x14ac:dyDescent="0.25">
      <c r="CG18083" s="768"/>
      <c r="CH18083" s="768"/>
      <c r="CI18083" s="850"/>
    </row>
    <row r="18084" spans="85:87" x14ac:dyDescent="0.25">
      <c r="CG18084" s="768"/>
      <c r="CH18084" s="768"/>
      <c r="CI18084" s="850"/>
    </row>
    <row r="18085" spans="85:87" x14ac:dyDescent="0.25">
      <c r="CG18085" s="768"/>
      <c r="CH18085" s="768"/>
      <c r="CI18085" s="850"/>
    </row>
    <row r="18086" spans="85:87" x14ac:dyDescent="0.25">
      <c r="CG18086" s="768"/>
      <c r="CH18086" s="768"/>
      <c r="CI18086" s="850"/>
    </row>
    <row r="18087" spans="85:87" x14ac:dyDescent="0.25">
      <c r="CG18087" s="768"/>
      <c r="CH18087" s="768"/>
      <c r="CI18087" s="850"/>
    </row>
    <row r="18088" spans="85:87" x14ac:dyDescent="0.25">
      <c r="CG18088" s="768"/>
      <c r="CH18088" s="768"/>
      <c r="CI18088" s="850"/>
    </row>
    <row r="18089" spans="85:87" x14ac:dyDescent="0.25">
      <c r="CG18089" s="768"/>
      <c r="CH18089" s="768"/>
      <c r="CI18089" s="850"/>
    </row>
    <row r="18090" spans="85:87" x14ac:dyDescent="0.25">
      <c r="CG18090" s="768"/>
      <c r="CH18090" s="768"/>
      <c r="CI18090" s="850"/>
    </row>
    <row r="18091" spans="85:87" x14ac:dyDescent="0.25">
      <c r="CG18091" s="768"/>
      <c r="CH18091" s="768"/>
      <c r="CI18091" s="850"/>
    </row>
    <row r="18092" spans="85:87" x14ac:dyDescent="0.25">
      <c r="CG18092" s="768"/>
      <c r="CH18092" s="768"/>
      <c r="CI18092" s="850"/>
    </row>
    <row r="18093" spans="85:87" x14ac:dyDescent="0.25">
      <c r="CG18093" s="768"/>
      <c r="CH18093" s="768"/>
      <c r="CI18093" s="850"/>
    </row>
    <row r="18094" spans="85:87" x14ac:dyDescent="0.25">
      <c r="CG18094" s="768"/>
      <c r="CH18094" s="768"/>
      <c r="CI18094" s="850"/>
    </row>
    <row r="18095" spans="85:87" x14ac:dyDescent="0.25">
      <c r="CG18095" s="768"/>
      <c r="CH18095" s="768"/>
      <c r="CI18095" s="850"/>
    </row>
    <row r="18096" spans="85:87" x14ac:dyDescent="0.25">
      <c r="CG18096" s="768"/>
      <c r="CH18096" s="768"/>
      <c r="CI18096" s="850"/>
    </row>
    <row r="18097" spans="85:87" x14ac:dyDescent="0.25">
      <c r="CG18097" s="768"/>
      <c r="CH18097" s="768"/>
      <c r="CI18097" s="850"/>
    </row>
    <row r="18098" spans="85:87" x14ac:dyDescent="0.25">
      <c r="CG18098" s="768"/>
      <c r="CH18098" s="768"/>
      <c r="CI18098" s="850"/>
    </row>
    <row r="18099" spans="85:87" x14ac:dyDescent="0.25">
      <c r="CG18099" s="768"/>
      <c r="CH18099" s="768"/>
      <c r="CI18099" s="850"/>
    </row>
    <row r="18100" spans="85:87" x14ac:dyDescent="0.25">
      <c r="CG18100" s="768"/>
      <c r="CH18100" s="768"/>
      <c r="CI18100" s="850"/>
    </row>
    <row r="18101" spans="85:87" x14ac:dyDescent="0.25">
      <c r="CG18101" s="768"/>
      <c r="CH18101" s="768"/>
      <c r="CI18101" s="850"/>
    </row>
    <row r="18102" spans="85:87" x14ac:dyDescent="0.25">
      <c r="CG18102" s="768"/>
      <c r="CH18102" s="768"/>
      <c r="CI18102" s="850"/>
    </row>
    <row r="18103" spans="85:87" x14ac:dyDescent="0.25">
      <c r="CG18103" s="768"/>
      <c r="CH18103" s="768"/>
      <c r="CI18103" s="850"/>
    </row>
    <row r="18104" spans="85:87" x14ac:dyDescent="0.25">
      <c r="CG18104" s="768"/>
      <c r="CH18104" s="768"/>
      <c r="CI18104" s="850"/>
    </row>
    <row r="18105" spans="85:87" x14ac:dyDescent="0.25">
      <c r="CG18105" s="768"/>
      <c r="CH18105" s="768"/>
      <c r="CI18105" s="850"/>
    </row>
    <row r="18106" spans="85:87" x14ac:dyDescent="0.25">
      <c r="CG18106" s="768"/>
      <c r="CH18106" s="768"/>
      <c r="CI18106" s="850"/>
    </row>
    <row r="18107" spans="85:87" x14ac:dyDescent="0.25">
      <c r="CG18107" s="768"/>
      <c r="CH18107" s="768"/>
      <c r="CI18107" s="850"/>
    </row>
    <row r="18108" spans="85:87" x14ac:dyDescent="0.25">
      <c r="CG18108" s="768"/>
      <c r="CH18108" s="768"/>
      <c r="CI18108" s="850"/>
    </row>
    <row r="18109" spans="85:87" x14ac:dyDescent="0.25">
      <c r="CG18109" s="768"/>
      <c r="CH18109" s="768"/>
      <c r="CI18109" s="850"/>
    </row>
    <row r="18110" spans="85:87" x14ac:dyDescent="0.25">
      <c r="CG18110" s="768"/>
      <c r="CH18110" s="768"/>
      <c r="CI18110" s="850"/>
    </row>
    <row r="18111" spans="85:87" x14ac:dyDescent="0.25">
      <c r="CG18111" s="768"/>
      <c r="CH18111" s="768"/>
      <c r="CI18111" s="850"/>
    </row>
    <row r="18112" spans="85:87" x14ac:dyDescent="0.25">
      <c r="CG18112" s="768"/>
      <c r="CH18112" s="768"/>
      <c r="CI18112" s="850"/>
    </row>
    <row r="18113" spans="85:87" x14ac:dyDescent="0.25">
      <c r="CG18113" s="768"/>
      <c r="CH18113" s="768"/>
      <c r="CI18113" s="850"/>
    </row>
    <row r="18114" spans="85:87" x14ac:dyDescent="0.25">
      <c r="CG18114" s="768"/>
      <c r="CH18114" s="768"/>
      <c r="CI18114" s="850"/>
    </row>
    <row r="18115" spans="85:87" x14ac:dyDescent="0.25">
      <c r="CG18115" s="768"/>
      <c r="CH18115" s="768"/>
      <c r="CI18115" s="850"/>
    </row>
    <row r="18116" spans="85:87" x14ac:dyDescent="0.25">
      <c r="CG18116" s="768"/>
      <c r="CH18116" s="768"/>
      <c r="CI18116" s="850"/>
    </row>
    <row r="18117" spans="85:87" x14ac:dyDescent="0.25">
      <c r="CG18117" s="768"/>
      <c r="CH18117" s="768"/>
      <c r="CI18117" s="850"/>
    </row>
    <row r="18118" spans="85:87" x14ac:dyDescent="0.25">
      <c r="CG18118" s="768"/>
      <c r="CH18118" s="768"/>
      <c r="CI18118" s="850"/>
    </row>
    <row r="18119" spans="85:87" x14ac:dyDescent="0.25">
      <c r="CG18119" s="768"/>
      <c r="CH18119" s="768"/>
      <c r="CI18119" s="850"/>
    </row>
    <row r="18120" spans="85:87" x14ac:dyDescent="0.25">
      <c r="CG18120" s="768"/>
      <c r="CH18120" s="768"/>
      <c r="CI18120" s="850"/>
    </row>
    <row r="18121" spans="85:87" x14ac:dyDescent="0.25">
      <c r="CG18121" s="768"/>
      <c r="CH18121" s="768"/>
      <c r="CI18121" s="850"/>
    </row>
    <row r="18122" spans="85:87" x14ac:dyDescent="0.25">
      <c r="CG18122" s="768"/>
      <c r="CH18122" s="768"/>
      <c r="CI18122" s="850"/>
    </row>
    <row r="18123" spans="85:87" x14ac:dyDescent="0.25">
      <c r="CG18123" s="768"/>
      <c r="CH18123" s="768"/>
      <c r="CI18123" s="850"/>
    </row>
    <row r="18124" spans="85:87" x14ac:dyDescent="0.25">
      <c r="CG18124" s="768"/>
      <c r="CH18124" s="768"/>
      <c r="CI18124" s="850"/>
    </row>
    <row r="18125" spans="85:87" x14ac:dyDescent="0.25">
      <c r="CG18125" s="768"/>
      <c r="CH18125" s="768"/>
      <c r="CI18125" s="850"/>
    </row>
    <row r="18126" spans="85:87" x14ac:dyDescent="0.25">
      <c r="CG18126" s="768"/>
      <c r="CH18126" s="768"/>
      <c r="CI18126" s="850"/>
    </row>
    <row r="18127" spans="85:87" x14ac:dyDescent="0.25">
      <c r="CG18127" s="768"/>
      <c r="CH18127" s="768"/>
      <c r="CI18127" s="850"/>
    </row>
    <row r="18128" spans="85:87" x14ac:dyDescent="0.25">
      <c r="CG18128" s="768"/>
      <c r="CH18128" s="768"/>
      <c r="CI18128" s="850"/>
    </row>
    <row r="18129" spans="85:87" x14ac:dyDescent="0.25">
      <c r="CG18129" s="768"/>
      <c r="CH18129" s="768"/>
      <c r="CI18129" s="850"/>
    </row>
    <row r="18130" spans="85:87" x14ac:dyDescent="0.25">
      <c r="CG18130" s="768"/>
      <c r="CH18130" s="768"/>
      <c r="CI18130" s="850"/>
    </row>
    <row r="18131" spans="85:87" x14ac:dyDescent="0.25">
      <c r="CG18131" s="768"/>
      <c r="CH18131" s="768"/>
      <c r="CI18131" s="850"/>
    </row>
    <row r="18132" spans="85:87" x14ac:dyDescent="0.25">
      <c r="CG18132" s="768"/>
      <c r="CH18132" s="768"/>
      <c r="CI18132" s="850"/>
    </row>
    <row r="18133" spans="85:87" x14ac:dyDescent="0.25">
      <c r="CG18133" s="768"/>
      <c r="CH18133" s="768"/>
      <c r="CI18133" s="850"/>
    </row>
    <row r="18134" spans="85:87" x14ac:dyDescent="0.25">
      <c r="CG18134" s="768"/>
      <c r="CH18134" s="768"/>
      <c r="CI18134" s="850"/>
    </row>
    <row r="18135" spans="85:87" x14ac:dyDescent="0.25">
      <c r="CG18135" s="768"/>
      <c r="CH18135" s="768"/>
      <c r="CI18135" s="850"/>
    </row>
    <row r="18136" spans="85:87" x14ac:dyDescent="0.25">
      <c r="CG18136" s="768"/>
      <c r="CH18136" s="768"/>
      <c r="CI18136" s="850"/>
    </row>
    <row r="18137" spans="85:87" x14ac:dyDescent="0.25">
      <c r="CG18137" s="768"/>
      <c r="CH18137" s="768"/>
      <c r="CI18137" s="850"/>
    </row>
    <row r="18138" spans="85:87" x14ac:dyDescent="0.25">
      <c r="CG18138" s="768"/>
      <c r="CH18138" s="768"/>
      <c r="CI18138" s="850"/>
    </row>
    <row r="18139" spans="85:87" x14ac:dyDescent="0.25">
      <c r="CG18139" s="768"/>
      <c r="CH18139" s="768"/>
      <c r="CI18139" s="850"/>
    </row>
    <row r="18140" spans="85:87" x14ac:dyDescent="0.25">
      <c r="CG18140" s="768"/>
      <c r="CH18140" s="768"/>
      <c r="CI18140" s="850"/>
    </row>
    <row r="18141" spans="85:87" x14ac:dyDescent="0.25">
      <c r="CG18141" s="768"/>
      <c r="CH18141" s="768"/>
      <c r="CI18141" s="850"/>
    </row>
    <row r="18142" spans="85:87" x14ac:dyDescent="0.25">
      <c r="CG18142" s="768"/>
      <c r="CH18142" s="768"/>
      <c r="CI18142" s="850"/>
    </row>
    <row r="18143" spans="85:87" x14ac:dyDescent="0.25">
      <c r="CG18143" s="768"/>
      <c r="CH18143" s="768"/>
      <c r="CI18143" s="850"/>
    </row>
    <row r="18144" spans="85:87" x14ac:dyDescent="0.25">
      <c r="CG18144" s="768"/>
      <c r="CH18144" s="768"/>
      <c r="CI18144" s="850"/>
    </row>
    <row r="18145" spans="85:87" x14ac:dyDescent="0.25">
      <c r="CG18145" s="768"/>
      <c r="CH18145" s="768"/>
      <c r="CI18145" s="850"/>
    </row>
    <row r="18146" spans="85:87" x14ac:dyDescent="0.25">
      <c r="CG18146" s="768"/>
      <c r="CH18146" s="768"/>
      <c r="CI18146" s="850"/>
    </row>
    <row r="18147" spans="85:87" x14ac:dyDescent="0.25">
      <c r="CG18147" s="768"/>
      <c r="CH18147" s="768"/>
      <c r="CI18147" s="850"/>
    </row>
    <row r="18148" spans="85:87" x14ac:dyDescent="0.25">
      <c r="CG18148" s="768"/>
      <c r="CH18148" s="768"/>
      <c r="CI18148" s="850"/>
    </row>
    <row r="18149" spans="85:87" x14ac:dyDescent="0.25">
      <c r="CG18149" s="768"/>
      <c r="CH18149" s="768"/>
      <c r="CI18149" s="850"/>
    </row>
    <row r="18150" spans="85:87" x14ac:dyDescent="0.25">
      <c r="CG18150" s="768"/>
      <c r="CH18150" s="768"/>
      <c r="CI18150" s="850"/>
    </row>
    <row r="18151" spans="85:87" x14ac:dyDescent="0.25">
      <c r="CG18151" s="768"/>
      <c r="CH18151" s="768"/>
      <c r="CI18151" s="850"/>
    </row>
    <row r="18152" spans="85:87" x14ac:dyDescent="0.25">
      <c r="CG18152" s="768"/>
      <c r="CH18152" s="768"/>
      <c r="CI18152" s="850"/>
    </row>
    <row r="18153" spans="85:87" x14ac:dyDescent="0.25">
      <c r="CG18153" s="768"/>
      <c r="CH18153" s="768"/>
      <c r="CI18153" s="850"/>
    </row>
    <row r="18154" spans="85:87" x14ac:dyDescent="0.25">
      <c r="CG18154" s="768"/>
      <c r="CH18154" s="768"/>
      <c r="CI18154" s="850"/>
    </row>
    <row r="18155" spans="85:87" x14ac:dyDescent="0.25">
      <c r="CG18155" s="768"/>
      <c r="CH18155" s="768"/>
      <c r="CI18155" s="850"/>
    </row>
    <row r="18156" spans="85:87" x14ac:dyDescent="0.25">
      <c r="CG18156" s="768"/>
      <c r="CH18156" s="768"/>
      <c r="CI18156" s="850"/>
    </row>
    <row r="18157" spans="85:87" x14ac:dyDescent="0.25">
      <c r="CG18157" s="768"/>
      <c r="CH18157" s="768"/>
      <c r="CI18157" s="850"/>
    </row>
    <row r="18158" spans="85:87" x14ac:dyDescent="0.25">
      <c r="CG18158" s="768"/>
      <c r="CH18158" s="768"/>
      <c r="CI18158" s="850"/>
    </row>
    <row r="18159" spans="85:87" x14ac:dyDescent="0.25">
      <c r="CG18159" s="768"/>
      <c r="CH18159" s="768"/>
      <c r="CI18159" s="850"/>
    </row>
    <row r="18160" spans="85:87" x14ac:dyDescent="0.25">
      <c r="CG18160" s="768"/>
      <c r="CH18160" s="768"/>
      <c r="CI18160" s="850"/>
    </row>
    <row r="18161" spans="85:87" x14ac:dyDescent="0.25">
      <c r="CG18161" s="768"/>
      <c r="CH18161" s="768"/>
      <c r="CI18161" s="850"/>
    </row>
    <row r="18162" spans="85:87" x14ac:dyDescent="0.25">
      <c r="CG18162" s="768"/>
      <c r="CH18162" s="768"/>
      <c r="CI18162" s="850"/>
    </row>
    <row r="18163" spans="85:87" x14ac:dyDescent="0.25">
      <c r="CG18163" s="768"/>
      <c r="CH18163" s="768"/>
      <c r="CI18163" s="850"/>
    </row>
    <row r="18164" spans="85:87" x14ac:dyDescent="0.25">
      <c r="CG18164" s="768"/>
      <c r="CH18164" s="768"/>
      <c r="CI18164" s="850"/>
    </row>
    <row r="18165" spans="85:87" x14ac:dyDescent="0.25">
      <c r="CG18165" s="768"/>
      <c r="CH18165" s="768"/>
      <c r="CI18165" s="850"/>
    </row>
    <row r="18166" spans="85:87" x14ac:dyDescent="0.25">
      <c r="CG18166" s="768"/>
      <c r="CH18166" s="768"/>
      <c r="CI18166" s="850"/>
    </row>
    <row r="18167" spans="85:87" x14ac:dyDescent="0.25">
      <c r="CG18167" s="768"/>
      <c r="CH18167" s="768"/>
      <c r="CI18167" s="850"/>
    </row>
    <row r="18168" spans="85:87" x14ac:dyDescent="0.25">
      <c r="CG18168" s="768"/>
      <c r="CH18168" s="768"/>
      <c r="CI18168" s="850"/>
    </row>
    <row r="18169" spans="85:87" x14ac:dyDescent="0.25">
      <c r="CG18169" s="768"/>
      <c r="CH18169" s="768"/>
      <c r="CI18169" s="850"/>
    </row>
    <row r="18170" spans="85:87" x14ac:dyDescent="0.25">
      <c r="CG18170" s="768"/>
      <c r="CH18170" s="768"/>
      <c r="CI18170" s="850"/>
    </row>
    <row r="18171" spans="85:87" x14ac:dyDescent="0.25">
      <c r="CG18171" s="768"/>
      <c r="CH18171" s="768"/>
      <c r="CI18171" s="850"/>
    </row>
    <row r="18172" spans="85:87" x14ac:dyDescent="0.25">
      <c r="CG18172" s="768"/>
      <c r="CH18172" s="768"/>
      <c r="CI18172" s="850"/>
    </row>
    <row r="18173" spans="85:87" x14ac:dyDescent="0.25">
      <c r="CG18173" s="768"/>
      <c r="CH18173" s="768"/>
      <c r="CI18173" s="850"/>
    </row>
    <row r="18174" spans="85:87" x14ac:dyDescent="0.25">
      <c r="CG18174" s="768"/>
      <c r="CH18174" s="768"/>
      <c r="CI18174" s="850"/>
    </row>
    <row r="18175" spans="85:87" x14ac:dyDescent="0.25">
      <c r="CG18175" s="768"/>
      <c r="CH18175" s="768"/>
      <c r="CI18175" s="850"/>
    </row>
    <row r="18176" spans="85:87" x14ac:dyDescent="0.25">
      <c r="CG18176" s="768"/>
      <c r="CH18176" s="768"/>
      <c r="CI18176" s="850"/>
    </row>
    <row r="18177" spans="85:87" x14ac:dyDescent="0.25">
      <c r="CG18177" s="768"/>
      <c r="CH18177" s="768"/>
      <c r="CI18177" s="850"/>
    </row>
    <row r="18178" spans="85:87" x14ac:dyDescent="0.25">
      <c r="CG18178" s="768"/>
      <c r="CH18178" s="768"/>
      <c r="CI18178" s="850"/>
    </row>
    <row r="18179" spans="85:87" x14ac:dyDescent="0.25">
      <c r="CG18179" s="768"/>
      <c r="CH18179" s="768"/>
      <c r="CI18179" s="850"/>
    </row>
    <row r="18180" spans="85:87" x14ac:dyDescent="0.25">
      <c r="CG18180" s="768"/>
      <c r="CH18180" s="768"/>
      <c r="CI18180" s="850"/>
    </row>
    <row r="18181" spans="85:87" x14ac:dyDescent="0.25">
      <c r="CG18181" s="768"/>
      <c r="CH18181" s="768"/>
      <c r="CI18181" s="850"/>
    </row>
    <row r="18182" spans="85:87" x14ac:dyDescent="0.25">
      <c r="CG18182" s="768"/>
      <c r="CH18182" s="768"/>
      <c r="CI18182" s="850"/>
    </row>
    <row r="18183" spans="85:87" x14ac:dyDescent="0.25">
      <c r="CG18183" s="768"/>
      <c r="CH18183" s="768"/>
      <c r="CI18183" s="850"/>
    </row>
    <row r="18184" spans="85:87" x14ac:dyDescent="0.25">
      <c r="CG18184" s="768"/>
      <c r="CH18184" s="768"/>
      <c r="CI18184" s="850"/>
    </row>
    <row r="18185" spans="85:87" x14ac:dyDescent="0.25">
      <c r="CG18185" s="768"/>
      <c r="CH18185" s="768"/>
      <c r="CI18185" s="850"/>
    </row>
    <row r="18186" spans="85:87" x14ac:dyDescent="0.25">
      <c r="CG18186" s="768"/>
      <c r="CH18186" s="768"/>
      <c r="CI18186" s="850"/>
    </row>
    <row r="18187" spans="85:87" x14ac:dyDescent="0.25">
      <c r="CG18187" s="768"/>
      <c r="CH18187" s="768"/>
      <c r="CI18187" s="850"/>
    </row>
    <row r="18188" spans="85:87" x14ac:dyDescent="0.25">
      <c r="CG18188" s="768"/>
      <c r="CH18188" s="768"/>
      <c r="CI18188" s="850"/>
    </row>
    <row r="18189" spans="85:87" x14ac:dyDescent="0.25">
      <c r="CG18189" s="768"/>
      <c r="CH18189" s="768"/>
      <c r="CI18189" s="850"/>
    </row>
    <row r="18190" spans="85:87" x14ac:dyDescent="0.25">
      <c r="CG18190" s="768"/>
      <c r="CH18190" s="768"/>
      <c r="CI18190" s="850"/>
    </row>
    <row r="18191" spans="85:87" x14ac:dyDescent="0.25">
      <c r="CG18191" s="768"/>
      <c r="CH18191" s="768"/>
      <c r="CI18191" s="850"/>
    </row>
    <row r="18192" spans="85:87" x14ac:dyDescent="0.25">
      <c r="CG18192" s="768"/>
      <c r="CH18192" s="768"/>
      <c r="CI18192" s="850"/>
    </row>
    <row r="18193" spans="85:87" x14ac:dyDescent="0.25">
      <c r="CG18193" s="768"/>
      <c r="CH18193" s="768"/>
      <c r="CI18193" s="850"/>
    </row>
    <row r="18194" spans="85:87" x14ac:dyDescent="0.25">
      <c r="CG18194" s="768"/>
      <c r="CH18194" s="768"/>
      <c r="CI18194" s="850"/>
    </row>
    <row r="18195" spans="85:87" x14ac:dyDescent="0.25">
      <c r="CG18195" s="768"/>
      <c r="CH18195" s="768"/>
      <c r="CI18195" s="850"/>
    </row>
    <row r="18196" spans="85:87" x14ac:dyDescent="0.25">
      <c r="CG18196" s="768"/>
      <c r="CH18196" s="768"/>
      <c r="CI18196" s="850"/>
    </row>
    <row r="18197" spans="85:87" x14ac:dyDescent="0.25">
      <c r="CG18197" s="768"/>
      <c r="CH18197" s="768"/>
      <c r="CI18197" s="850"/>
    </row>
    <row r="18198" spans="85:87" x14ac:dyDescent="0.25">
      <c r="CG18198" s="768"/>
      <c r="CH18198" s="768"/>
      <c r="CI18198" s="850"/>
    </row>
    <row r="18199" spans="85:87" x14ac:dyDescent="0.25">
      <c r="CG18199" s="768"/>
      <c r="CH18199" s="768"/>
      <c r="CI18199" s="850"/>
    </row>
    <row r="18200" spans="85:87" x14ac:dyDescent="0.25">
      <c r="CG18200" s="768"/>
      <c r="CH18200" s="768"/>
      <c r="CI18200" s="850"/>
    </row>
    <row r="18201" spans="85:87" x14ac:dyDescent="0.25">
      <c r="CG18201" s="768"/>
      <c r="CH18201" s="768"/>
      <c r="CI18201" s="850"/>
    </row>
    <row r="18202" spans="85:87" x14ac:dyDescent="0.25">
      <c r="CG18202" s="768"/>
      <c r="CH18202" s="768"/>
      <c r="CI18202" s="850"/>
    </row>
    <row r="18203" spans="85:87" x14ac:dyDescent="0.25">
      <c r="CG18203" s="768"/>
      <c r="CH18203" s="768"/>
      <c r="CI18203" s="850"/>
    </row>
    <row r="18204" spans="85:87" x14ac:dyDescent="0.25">
      <c r="CG18204" s="768"/>
      <c r="CH18204" s="768"/>
      <c r="CI18204" s="850"/>
    </row>
    <row r="18205" spans="85:87" x14ac:dyDescent="0.25">
      <c r="CG18205" s="768"/>
      <c r="CH18205" s="768"/>
      <c r="CI18205" s="850"/>
    </row>
    <row r="18206" spans="85:87" x14ac:dyDescent="0.25">
      <c r="CG18206" s="768"/>
      <c r="CH18206" s="768"/>
      <c r="CI18206" s="850"/>
    </row>
    <row r="18207" spans="85:87" x14ac:dyDescent="0.25">
      <c r="CG18207" s="768"/>
      <c r="CH18207" s="768"/>
      <c r="CI18207" s="850"/>
    </row>
    <row r="18208" spans="85:87" x14ac:dyDescent="0.25">
      <c r="CG18208" s="768"/>
      <c r="CH18208" s="768"/>
      <c r="CI18208" s="850"/>
    </row>
    <row r="18209" spans="85:87" x14ac:dyDescent="0.25">
      <c r="CG18209" s="768"/>
      <c r="CH18209" s="768"/>
      <c r="CI18209" s="850"/>
    </row>
    <row r="18210" spans="85:87" x14ac:dyDescent="0.25">
      <c r="CG18210" s="768"/>
      <c r="CH18210" s="768"/>
      <c r="CI18210" s="850"/>
    </row>
    <row r="18211" spans="85:87" x14ac:dyDescent="0.25">
      <c r="CG18211" s="768"/>
      <c r="CH18211" s="768"/>
      <c r="CI18211" s="850"/>
    </row>
    <row r="18212" spans="85:87" x14ac:dyDescent="0.25">
      <c r="CG18212" s="768"/>
      <c r="CH18212" s="768"/>
      <c r="CI18212" s="850"/>
    </row>
    <row r="18213" spans="85:87" x14ac:dyDescent="0.25">
      <c r="CG18213" s="768"/>
      <c r="CH18213" s="768"/>
      <c r="CI18213" s="850"/>
    </row>
    <row r="18214" spans="85:87" x14ac:dyDescent="0.25">
      <c r="CG18214" s="768"/>
      <c r="CH18214" s="768"/>
      <c r="CI18214" s="850"/>
    </row>
    <row r="18215" spans="85:87" x14ac:dyDescent="0.25">
      <c r="CG18215" s="768"/>
      <c r="CH18215" s="768"/>
      <c r="CI18215" s="850"/>
    </row>
    <row r="18216" spans="85:87" x14ac:dyDescent="0.25">
      <c r="CG18216" s="768"/>
      <c r="CH18216" s="768"/>
      <c r="CI18216" s="850"/>
    </row>
    <row r="18217" spans="85:87" x14ac:dyDescent="0.25">
      <c r="CG18217" s="768"/>
      <c r="CH18217" s="768"/>
      <c r="CI18217" s="850"/>
    </row>
    <row r="18218" spans="85:87" x14ac:dyDescent="0.25">
      <c r="CG18218" s="768"/>
      <c r="CH18218" s="768"/>
      <c r="CI18218" s="850"/>
    </row>
    <row r="18219" spans="85:87" x14ac:dyDescent="0.25">
      <c r="CG18219" s="768"/>
      <c r="CH18219" s="768"/>
      <c r="CI18219" s="850"/>
    </row>
    <row r="18220" spans="85:87" x14ac:dyDescent="0.25">
      <c r="CG18220" s="768"/>
      <c r="CH18220" s="768"/>
      <c r="CI18220" s="850"/>
    </row>
    <row r="18221" spans="85:87" x14ac:dyDescent="0.25">
      <c r="CG18221" s="768"/>
      <c r="CH18221" s="768"/>
      <c r="CI18221" s="850"/>
    </row>
    <row r="18222" spans="85:87" x14ac:dyDescent="0.25">
      <c r="CG18222" s="768"/>
      <c r="CH18222" s="768"/>
      <c r="CI18222" s="850"/>
    </row>
    <row r="18223" spans="85:87" x14ac:dyDescent="0.25">
      <c r="CG18223" s="768"/>
      <c r="CH18223" s="768"/>
      <c r="CI18223" s="850"/>
    </row>
    <row r="18224" spans="85:87" x14ac:dyDescent="0.25">
      <c r="CG18224" s="768"/>
      <c r="CH18224" s="768"/>
      <c r="CI18224" s="850"/>
    </row>
    <row r="18225" spans="85:87" x14ac:dyDescent="0.25">
      <c r="CG18225" s="768"/>
      <c r="CH18225" s="768"/>
      <c r="CI18225" s="850"/>
    </row>
    <row r="18226" spans="85:87" x14ac:dyDescent="0.25">
      <c r="CG18226" s="768"/>
      <c r="CH18226" s="768"/>
      <c r="CI18226" s="850"/>
    </row>
    <row r="18227" spans="85:87" x14ac:dyDescent="0.25">
      <c r="CG18227" s="768"/>
      <c r="CH18227" s="768"/>
      <c r="CI18227" s="850"/>
    </row>
    <row r="18228" spans="85:87" x14ac:dyDescent="0.25">
      <c r="CG18228" s="768"/>
      <c r="CH18228" s="768"/>
      <c r="CI18228" s="850"/>
    </row>
    <row r="18229" spans="85:87" x14ac:dyDescent="0.25">
      <c r="CG18229" s="768"/>
      <c r="CH18229" s="768"/>
      <c r="CI18229" s="850"/>
    </row>
    <row r="18230" spans="85:87" x14ac:dyDescent="0.25">
      <c r="CG18230" s="768"/>
      <c r="CH18230" s="768"/>
      <c r="CI18230" s="850"/>
    </row>
    <row r="18231" spans="85:87" x14ac:dyDescent="0.25">
      <c r="CG18231" s="768"/>
      <c r="CH18231" s="768"/>
      <c r="CI18231" s="850"/>
    </row>
    <row r="18232" spans="85:87" x14ac:dyDescent="0.25">
      <c r="CG18232" s="768"/>
      <c r="CH18232" s="768"/>
      <c r="CI18232" s="850"/>
    </row>
    <row r="18233" spans="85:87" x14ac:dyDescent="0.25">
      <c r="CG18233" s="768"/>
      <c r="CH18233" s="768"/>
      <c r="CI18233" s="850"/>
    </row>
    <row r="18234" spans="85:87" x14ac:dyDescent="0.25">
      <c r="CG18234" s="768"/>
      <c r="CH18234" s="768"/>
      <c r="CI18234" s="850"/>
    </row>
    <row r="18235" spans="85:87" x14ac:dyDescent="0.25">
      <c r="CG18235" s="768"/>
      <c r="CH18235" s="768"/>
      <c r="CI18235" s="850"/>
    </row>
    <row r="18236" spans="85:87" x14ac:dyDescent="0.25">
      <c r="CG18236" s="768"/>
      <c r="CH18236" s="768"/>
      <c r="CI18236" s="850"/>
    </row>
    <row r="18237" spans="85:87" x14ac:dyDescent="0.25">
      <c r="CG18237" s="768"/>
      <c r="CH18237" s="768"/>
      <c r="CI18237" s="850"/>
    </row>
    <row r="18238" spans="85:87" x14ac:dyDescent="0.25">
      <c r="CG18238" s="768"/>
      <c r="CH18238" s="768"/>
      <c r="CI18238" s="850"/>
    </row>
    <row r="18239" spans="85:87" x14ac:dyDescent="0.25">
      <c r="CG18239" s="768"/>
      <c r="CH18239" s="768"/>
      <c r="CI18239" s="850"/>
    </row>
    <row r="18240" spans="85:87" x14ac:dyDescent="0.25">
      <c r="CG18240" s="768"/>
      <c r="CH18240" s="768"/>
      <c r="CI18240" s="850"/>
    </row>
    <row r="18241" spans="85:87" x14ac:dyDescent="0.25">
      <c r="CG18241" s="768"/>
      <c r="CH18241" s="768"/>
      <c r="CI18241" s="850"/>
    </row>
    <row r="18242" spans="85:87" x14ac:dyDescent="0.25">
      <c r="CG18242" s="768"/>
      <c r="CH18242" s="768"/>
      <c r="CI18242" s="850"/>
    </row>
    <row r="18243" spans="85:87" x14ac:dyDescent="0.25">
      <c r="CG18243" s="768"/>
      <c r="CH18243" s="768"/>
      <c r="CI18243" s="850"/>
    </row>
    <row r="18244" spans="85:87" x14ac:dyDescent="0.25">
      <c r="CG18244" s="768"/>
      <c r="CH18244" s="768"/>
      <c r="CI18244" s="850"/>
    </row>
    <row r="18245" spans="85:87" x14ac:dyDescent="0.25">
      <c r="CG18245" s="768"/>
      <c r="CH18245" s="768"/>
      <c r="CI18245" s="850"/>
    </row>
    <row r="18246" spans="85:87" x14ac:dyDescent="0.25">
      <c r="CG18246" s="768"/>
      <c r="CH18246" s="768"/>
      <c r="CI18246" s="850"/>
    </row>
    <row r="18247" spans="85:87" x14ac:dyDescent="0.25">
      <c r="CG18247" s="768"/>
      <c r="CH18247" s="768"/>
      <c r="CI18247" s="850"/>
    </row>
    <row r="18248" spans="85:87" x14ac:dyDescent="0.25">
      <c r="CG18248" s="768"/>
      <c r="CH18248" s="768"/>
      <c r="CI18248" s="850"/>
    </row>
    <row r="18249" spans="85:87" x14ac:dyDescent="0.25">
      <c r="CG18249" s="768"/>
      <c r="CH18249" s="768"/>
      <c r="CI18249" s="850"/>
    </row>
    <row r="18250" spans="85:87" x14ac:dyDescent="0.25">
      <c r="CG18250" s="768"/>
      <c r="CH18250" s="768"/>
      <c r="CI18250" s="850"/>
    </row>
    <row r="18251" spans="85:87" x14ac:dyDescent="0.25">
      <c r="CG18251" s="768"/>
      <c r="CH18251" s="768"/>
      <c r="CI18251" s="850"/>
    </row>
    <row r="18252" spans="85:87" x14ac:dyDescent="0.25">
      <c r="CG18252" s="768"/>
      <c r="CH18252" s="768"/>
      <c r="CI18252" s="850"/>
    </row>
    <row r="18253" spans="85:87" x14ac:dyDescent="0.25">
      <c r="CG18253" s="768"/>
      <c r="CH18253" s="768"/>
      <c r="CI18253" s="850"/>
    </row>
    <row r="18254" spans="85:87" x14ac:dyDescent="0.25">
      <c r="CG18254" s="768"/>
      <c r="CH18254" s="768"/>
      <c r="CI18254" s="850"/>
    </row>
    <row r="18255" spans="85:87" x14ac:dyDescent="0.25">
      <c r="CG18255" s="768"/>
      <c r="CH18255" s="768"/>
      <c r="CI18255" s="850"/>
    </row>
    <row r="18256" spans="85:87" x14ac:dyDescent="0.25">
      <c r="CG18256" s="768"/>
      <c r="CH18256" s="768"/>
      <c r="CI18256" s="850"/>
    </row>
    <row r="18257" spans="85:87" x14ac:dyDescent="0.25">
      <c r="CG18257" s="768"/>
      <c r="CH18257" s="768"/>
      <c r="CI18257" s="850"/>
    </row>
    <row r="18258" spans="85:87" x14ac:dyDescent="0.25">
      <c r="CG18258" s="768"/>
      <c r="CH18258" s="768"/>
      <c r="CI18258" s="850"/>
    </row>
    <row r="18259" spans="85:87" x14ac:dyDescent="0.25">
      <c r="CG18259" s="768"/>
      <c r="CH18259" s="768"/>
      <c r="CI18259" s="850"/>
    </row>
    <row r="18260" spans="85:87" x14ac:dyDescent="0.25">
      <c r="CG18260" s="768"/>
      <c r="CH18260" s="768"/>
      <c r="CI18260" s="850"/>
    </row>
    <row r="18261" spans="85:87" x14ac:dyDescent="0.25">
      <c r="CG18261" s="768"/>
      <c r="CH18261" s="768"/>
      <c r="CI18261" s="850"/>
    </row>
    <row r="18262" spans="85:87" x14ac:dyDescent="0.25">
      <c r="CG18262" s="768"/>
      <c r="CH18262" s="768"/>
      <c r="CI18262" s="850"/>
    </row>
    <row r="18263" spans="85:87" x14ac:dyDescent="0.25">
      <c r="CG18263" s="768"/>
      <c r="CH18263" s="768"/>
      <c r="CI18263" s="850"/>
    </row>
    <row r="18264" spans="85:87" x14ac:dyDescent="0.25">
      <c r="CG18264" s="768"/>
      <c r="CH18264" s="768"/>
      <c r="CI18264" s="850"/>
    </row>
    <row r="18265" spans="85:87" x14ac:dyDescent="0.25">
      <c r="CG18265" s="768"/>
      <c r="CH18265" s="768"/>
      <c r="CI18265" s="850"/>
    </row>
    <row r="18266" spans="85:87" x14ac:dyDescent="0.25">
      <c r="CG18266" s="768"/>
      <c r="CH18266" s="768"/>
      <c r="CI18266" s="850"/>
    </row>
    <row r="18267" spans="85:87" x14ac:dyDescent="0.25">
      <c r="CG18267" s="768"/>
      <c r="CH18267" s="768"/>
      <c r="CI18267" s="850"/>
    </row>
    <row r="18268" spans="85:87" x14ac:dyDescent="0.25">
      <c r="CG18268" s="768"/>
      <c r="CH18268" s="768"/>
      <c r="CI18268" s="850"/>
    </row>
    <row r="18269" spans="85:87" x14ac:dyDescent="0.25">
      <c r="CG18269" s="768"/>
      <c r="CH18269" s="768"/>
      <c r="CI18269" s="850"/>
    </row>
    <row r="18270" spans="85:87" x14ac:dyDescent="0.25">
      <c r="CG18270" s="768"/>
      <c r="CH18270" s="768"/>
      <c r="CI18270" s="850"/>
    </row>
    <row r="18271" spans="85:87" x14ac:dyDescent="0.25">
      <c r="CG18271" s="768"/>
      <c r="CH18271" s="768"/>
      <c r="CI18271" s="850"/>
    </row>
    <row r="18272" spans="85:87" x14ac:dyDescent="0.25">
      <c r="CG18272" s="768"/>
      <c r="CH18272" s="768"/>
      <c r="CI18272" s="850"/>
    </row>
    <row r="18273" spans="85:87" x14ac:dyDescent="0.25">
      <c r="CG18273" s="768"/>
      <c r="CH18273" s="768"/>
      <c r="CI18273" s="850"/>
    </row>
    <row r="18274" spans="85:87" x14ac:dyDescent="0.25">
      <c r="CG18274" s="768"/>
      <c r="CH18274" s="768"/>
      <c r="CI18274" s="850"/>
    </row>
    <row r="18275" spans="85:87" x14ac:dyDescent="0.25">
      <c r="CG18275" s="768"/>
      <c r="CH18275" s="768"/>
      <c r="CI18275" s="850"/>
    </row>
    <row r="18276" spans="85:87" x14ac:dyDescent="0.25">
      <c r="CG18276" s="768"/>
      <c r="CH18276" s="768"/>
      <c r="CI18276" s="850"/>
    </row>
    <row r="18277" spans="85:87" x14ac:dyDescent="0.25">
      <c r="CG18277" s="768"/>
      <c r="CH18277" s="768"/>
      <c r="CI18277" s="850"/>
    </row>
    <row r="18278" spans="85:87" x14ac:dyDescent="0.25">
      <c r="CG18278" s="768"/>
      <c r="CH18278" s="768"/>
      <c r="CI18278" s="850"/>
    </row>
    <row r="18279" spans="85:87" x14ac:dyDescent="0.25">
      <c r="CG18279" s="768"/>
      <c r="CH18279" s="768"/>
      <c r="CI18279" s="850"/>
    </row>
    <row r="18280" spans="85:87" x14ac:dyDescent="0.25">
      <c r="CG18280" s="768"/>
      <c r="CH18280" s="768"/>
      <c r="CI18280" s="850"/>
    </row>
    <row r="18281" spans="85:87" x14ac:dyDescent="0.25">
      <c r="CG18281" s="768"/>
      <c r="CH18281" s="768"/>
      <c r="CI18281" s="850"/>
    </row>
    <row r="18282" spans="85:87" x14ac:dyDescent="0.25">
      <c r="CG18282" s="768"/>
      <c r="CH18282" s="768"/>
      <c r="CI18282" s="850"/>
    </row>
    <row r="18283" spans="85:87" x14ac:dyDescent="0.25">
      <c r="CG18283" s="768"/>
      <c r="CH18283" s="768"/>
      <c r="CI18283" s="850"/>
    </row>
    <row r="18284" spans="85:87" x14ac:dyDescent="0.25">
      <c r="CG18284" s="768"/>
      <c r="CH18284" s="768"/>
      <c r="CI18284" s="850"/>
    </row>
    <row r="18285" spans="85:87" x14ac:dyDescent="0.25">
      <c r="CG18285" s="768"/>
      <c r="CH18285" s="768"/>
      <c r="CI18285" s="850"/>
    </row>
    <row r="18286" spans="85:87" x14ac:dyDescent="0.25">
      <c r="CG18286" s="768"/>
      <c r="CH18286" s="768"/>
      <c r="CI18286" s="850"/>
    </row>
    <row r="18287" spans="85:87" x14ac:dyDescent="0.25">
      <c r="CG18287" s="768"/>
      <c r="CH18287" s="768"/>
      <c r="CI18287" s="850"/>
    </row>
    <row r="18288" spans="85:87" x14ac:dyDescent="0.25">
      <c r="CG18288" s="768"/>
      <c r="CH18288" s="768"/>
      <c r="CI18288" s="850"/>
    </row>
    <row r="18289" spans="85:87" x14ac:dyDescent="0.25">
      <c r="CG18289" s="768"/>
      <c r="CH18289" s="768"/>
      <c r="CI18289" s="850"/>
    </row>
    <row r="18290" spans="85:87" x14ac:dyDescent="0.25">
      <c r="CG18290" s="768"/>
      <c r="CH18290" s="768"/>
      <c r="CI18290" s="850"/>
    </row>
    <row r="18291" spans="85:87" x14ac:dyDescent="0.25">
      <c r="CG18291" s="768"/>
      <c r="CH18291" s="768"/>
      <c r="CI18291" s="850"/>
    </row>
    <row r="18292" spans="85:87" x14ac:dyDescent="0.25">
      <c r="CG18292" s="768"/>
      <c r="CH18292" s="768"/>
      <c r="CI18292" s="850"/>
    </row>
    <row r="18293" spans="85:87" x14ac:dyDescent="0.25">
      <c r="CG18293" s="768"/>
      <c r="CH18293" s="768"/>
      <c r="CI18293" s="850"/>
    </row>
    <row r="18294" spans="85:87" x14ac:dyDescent="0.25">
      <c r="CG18294" s="768"/>
      <c r="CH18294" s="768"/>
      <c r="CI18294" s="850"/>
    </row>
    <row r="18295" spans="85:87" x14ac:dyDescent="0.25">
      <c r="CG18295" s="768"/>
      <c r="CH18295" s="768"/>
      <c r="CI18295" s="850"/>
    </row>
    <row r="18296" spans="85:87" x14ac:dyDescent="0.25">
      <c r="CG18296" s="768"/>
      <c r="CH18296" s="768"/>
      <c r="CI18296" s="850"/>
    </row>
    <row r="18297" spans="85:87" x14ac:dyDescent="0.25">
      <c r="CG18297" s="768"/>
      <c r="CH18297" s="768"/>
      <c r="CI18297" s="850"/>
    </row>
    <row r="18298" spans="85:87" x14ac:dyDescent="0.25">
      <c r="CG18298" s="768"/>
      <c r="CH18298" s="768"/>
      <c r="CI18298" s="850"/>
    </row>
    <row r="18299" spans="85:87" x14ac:dyDescent="0.25">
      <c r="CG18299" s="768"/>
      <c r="CH18299" s="768"/>
      <c r="CI18299" s="850"/>
    </row>
    <row r="18300" spans="85:87" x14ac:dyDescent="0.25">
      <c r="CG18300" s="768"/>
      <c r="CH18300" s="768"/>
      <c r="CI18300" s="850"/>
    </row>
    <row r="18301" spans="85:87" x14ac:dyDescent="0.25">
      <c r="CG18301" s="768"/>
      <c r="CH18301" s="768"/>
      <c r="CI18301" s="850"/>
    </row>
    <row r="18302" spans="85:87" x14ac:dyDescent="0.25">
      <c r="CG18302" s="768"/>
      <c r="CH18302" s="768"/>
      <c r="CI18302" s="850"/>
    </row>
    <row r="18303" spans="85:87" x14ac:dyDescent="0.25">
      <c r="CG18303" s="768"/>
      <c r="CH18303" s="768"/>
      <c r="CI18303" s="850"/>
    </row>
    <row r="18304" spans="85:87" x14ac:dyDescent="0.25">
      <c r="CG18304" s="768"/>
      <c r="CH18304" s="768"/>
      <c r="CI18304" s="850"/>
    </row>
    <row r="18305" spans="85:87" x14ac:dyDescent="0.25">
      <c r="CG18305" s="768"/>
      <c r="CH18305" s="768"/>
      <c r="CI18305" s="850"/>
    </row>
    <row r="18306" spans="85:87" x14ac:dyDescent="0.25">
      <c r="CG18306" s="768"/>
      <c r="CH18306" s="768"/>
      <c r="CI18306" s="850"/>
    </row>
    <row r="18307" spans="85:87" x14ac:dyDescent="0.25">
      <c r="CG18307" s="768"/>
      <c r="CH18307" s="768"/>
      <c r="CI18307" s="850"/>
    </row>
    <row r="18308" spans="85:87" x14ac:dyDescent="0.25">
      <c r="CG18308" s="768"/>
      <c r="CH18308" s="768"/>
      <c r="CI18308" s="850"/>
    </row>
    <row r="18309" spans="85:87" x14ac:dyDescent="0.25">
      <c r="CG18309" s="768"/>
      <c r="CH18309" s="768"/>
      <c r="CI18309" s="850"/>
    </row>
    <row r="18310" spans="85:87" x14ac:dyDescent="0.25">
      <c r="CG18310" s="768"/>
      <c r="CH18310" s="768"/>
      <c r="CI18310" s="850"/>
    </row>
    <row r="18311" spans="85:87" x14ac:dyDescent="0.25">
      <c r="CG18311" s="768"/>
      <c r="CH18311" s="768"/>
      <c r="CI18311" s="850"/>
    </row>
    <row r="18312" spans="85:87" x14ac:dyDescent="0.25">
      <c r="CG18312" s="768"/>
      <c r="CH18312" s="768"/>
      <c r="CI18312" s="850"/>
    </row>
    <row r="18313" spans="85:87" x14ac:dyDescent="0.25">
      <c r="CG18313" s="768"/>
      <c r="CH18313" s="768"/>
      <c r="CI18313" s="850"/>
    </row>
    <row r="18314" spans="85:87" x14ac:dyDescent="0.25">
      <c r="CG18314" s="768"/>
      <c r="CH18314" s="768"/>
      <c r="CI18314" s="850"/>
    </row>
    <row r="18315" spans="85:87" x14ac:dyDescent="0.25">
      <c r="CG18315" s="768"/>
      <c r="CH18315" s="768"/>
      <c r="CI18315" s="850"/>
    </row>
    <row r="18316" spans="85:87" x14ac:dyDescent="0.25">
      <c r="CG18316" s="768"/>
      <c r="CH18316" s="768"/>
      <c r="CI18316" s="850"/>
    </row>
    <row r="18317" spans="85:87" x14ac:dyDescent="0.25">
      <c r="CG18317" s="768"/>
      <c r="CH18317" s="768"/>
      <c r="CI18317" s="850"/>
    </row>
    <row r="18318" spans="85:87" x14ac:dyDescent="0.25">
      <c r="CG18318" s="768"/>
      <c r="CH18318" s="768"/>
      <c r="CI18318" s="850"/>
    </row>
    <row r="18319" spans="85:87" x14ac:dyDescent="0.25">
      <c r="CG18319" s="768"/>
      <c r="CH18319" s="768"/>
      <c r="CI18319" s="850"/>
    </row>
    <row r="18320" spans="85:87" x14ac:dyDescent="0.25">
      <c r="CG18320" s="768"/>
      <c r="CH18320" s="768"/>
      <c r="CI18320" s="850"/>
    </row>
    <row r="18321" spans="85:87" x14ac:dyDescent="0.25">
      <c r="CG18321" s="768"/>
      <c r="CH18321" s="768"/>
      <c r="CI18321" s="850"/>
    </row>
    <row r="18322" spans="85:87" x14ac:dyDescent="0.25">
      <c r="CG18322" s="768"/>
      <c r="CH18322" s="768"/>
      <c r="CI18322" s="850"/>
    </row>
    <row r="18323" spans="85:87" x14ac:dyDescent="0.25">
      <c r="CG18323" s="768"/>
      <c r="CH18323" s="768"/>
      <c r="CI18323" s="850"/>
    </row>
    <row r="18324" spans="85:87" x14ac:dyDescent="0.25">
      <c r="CG18324" s="768"/>
      <c r="CH18324" s="768"/>
      <c r="CI18324" s="850"/>
    </row>
    <row r="18325" spans="85:87" x14ac:dyDescent="0.25">
      <c r="CG18325" s="768"/>
      <c r="CH18325" s="768"/>
      <c r="CI18325" s="850"/>
    </row>
    <row r="18326" spans="85:87" x14ac:dyDescent="0.25">
      <c r="CG18326" s="768"/>
      <c r="CH18326" s="768"/>
      <c r="CI18326" s="850"/>
    </row>
    <row r="18327" spans="85:87" x14ac:dyDescent="0.25">
      <c r="CG18327" s="768"/>
      <c r="CH18327" s="768"/>
      <c r="CI18327" s="850"/>
    </row>
    <row r="18328" spans="85:87" x14ac:dyDescent="0.25">
      <c r="CG18328" s="768"/>
      <c r="CH18328" s="768"/>
      <c r="CI18328" s="850"/>
    </row>
    <row r="18329" spans="85:87" x14ac:dyDescent="0.25">
      <c r="CG18329" s="768"/>
      <c r="CH18329" s="768"/>
      <c r="CI18329" s="850"/>
    </row>
    <row r="18330" spans="85:87" x14ac:dyDescent="0.25">
      <c r="CG18330" s="768"/>
      <c r="CH18330" s="768"/>
      <c r="CI18330" s="850"/>
    </row>
    <row r="18331" spans="85:87" x14ac:dyDescent="0.25">
      <c r="CG18331" s="768"/>
      <c r="CH18331" s="768"/>
      <c r="CI18331" s="850"/>
    </row>
    <row r="18332" spans="85:87" x14ac:dyDescent="0.25">
      <c r="CG18332" s="768"/>
      <c r="CH18332" s="768"/>
      <c r="CI18332" s="850"/>
    </row>
    <row r="18333" spans="85:87" x14ac:dyDescent="0.25">
      <c r="CG18333" s="768"/>
      <c r="CH18333" s="768"/>
      <c r="CI18333" s="850"/>
    </row>
    <row r="18334" spans="85:87" x14ac:dyDescent="0.25">
      <c r="CG18334" s="768"/>
      <c r="CH18334" s="768"/>
      <c r="CI18334" s="850"/>
    </row>
    <row r="18335" spans="85:87" x14ac:dyDescent="0.25">
      <c r="CG18335" s="768"/>
      <c r="CH18335" s="768"/>
      <c r="CI18335" s="850"/>
    </row>
    <row r="18336" spans="85:87" x14ac:dyDescent="0.25">
      <c r="CG18336" s="768"/>
      <c r="CH18336" s="768"/>
      <c r="CI18336" s="850"/>
    </row>
    <row r="18337" spans="85:87" x14ac:dyDescent="0.25">
      <c r="CG18337" s="768"/>
      <c r="CH18337" s="768"/>
      <c r="CI18337" s="850"/>
    </row>
    <row r="18338" spans="85:87" x14ac:dyDescent="0.25">
      <c r="CG18338" s="768"/>
      <c r="CH18338" s="768"/>
      <c r="CI18338" s="850"/>
    </row>
    <row r="18339" spans="85:87" x14ac:dyDescent="0.25">
      <c r="CG18339" s="768"/>
      <c r="CH18339" s="768"/>
      <c r="CI18339" s="850"/>
    </row>
    <row r="18340" spans="85:87" x14ac:dyDescent="0.25">
      <c r="CG18340" s="768"/>
      <c r="CH18340" s="768"/>
      <c r="CI18340" s="850"/>
    </row>
    <row r="18341" spans="85:87" x14ac:dyDescent="0.25">
      <c r="CG18341" s="768"/>
      <c r="CH18341" s="768"/>
      <c r="CI18341" s="850"/>
    </row>
    <row r="18342" spans="85:87" x14ac:dyDescent="0.25">
      <c r="CG18342" s="768"/>
      <c r="CH18342" s="768"/>
      <c r="CI18342" s="850"/>
    </row>
    <row r="18343" spans="85:87" x14ac:dyDescent="0.25">
      <c r="CG18343" s="768"/>
      <c r="CH18343" s="768"/>
      <c r="CI18343" s="850"/>
    </row>
    <row r="18344" spans="85:87" x14ac:dyDescent="0.25">
      <c r="CG18344" s="768"/>
      <c r="CH18344" s="768"/>
      <c r="CI18344" s="850"/>
    </row>
    <row r="18345" spans="85:87" x14ac:dyDescent="0.25">
      <c r="CG18345" s="768"/>
      <c r="CH18345" s="768"/>
      <c r="CI18345" s="850"/>
    </row>
    <row r="18346" spans="85:87" x14ac:dyDescent="0.25">
      <c r="CG18346" s="768"/>
      <c r="CH18346" s="768"/>
      <c r="CI18346" s="850"/>
    </row>
    <row r="18347" spans="85:87" x14ac:dyDescent="0.25">
      <c r="CG18347" s="768"/>
      <c r="CH18347" s="768"/>
      <c r="CI18347" s="850"/>
    </row>
    <row r="18348" spans="85:87" x14ac:dyDescent="0.25">
      <c r="CG18348" s="768"/>
      <c r="CH18348" s="768"/>
      <c r="CI18348" s="850"/>
    </row>
    <row r="18349" spans="85:87" x14ac:dyDescent="0.25">
      <c r="CG18349" s="768"/>
      <c r="CH18349" s="768"/>
      <c r="CI18349" s="850"/>
    </row>
    <row r="18350" spans="85:87" x14ac:dyDescent="0.25">
      <c r="CG18350" s="768"/>
      <c r="CH18350" s="768"/>
      <c r="CI18350" s="850"/>
    </row>
    <row r="18351" spans="85:87" x14ac:dyDescent="0.25">
      <c r="CG18351" s="768"/>
      <c r="CH18351" s="768"/>
      <c r="CI18351" s="850"/>
    </row>
    <row r="18352" spans="85:87" x14ac:dyDescent="0.25">
      <c r="CG18352" s="768"/>
      <c r="CH18352" s="768"/>
      <c r="CI18352" s="850"/>
    </row>
    <row r="18353" spans="85:87" x14ac:dyDescent="0.25">
      <c r="CG18353" s="768"/>
      <c r="CH18353" s="768"/>
      <c r="CI18353" s="850"/>
    </row>
    <row r="18354" spans="85:87" x14ac:dyDescent="0.25">
      <c r="CG18354" s="768"/>
      <c r="CH18354" s="768"/>
      <c r="CI18354" s="850"/>
    </row>
    <row r="18355" spans="85:87" x14ac:dyDescent="0.25">
      <c r="CG18355" s="768"/>
      <c r="CH18355" s="768"/>
      <c r="CI18355" s="850"/>
    </row>
    <row r="18356" spans="85:87" x14ac:dyDescent="0.25">
      <c r="CG18356" s="768"/>
      <c r="CH18356" s="768"/>
      <c r="CI18356" s="850"/>
    </row>
    <row r="18357" spans="85:87" x14ac:dyDescent="0.25">
      <c r="CG18357" s="768"/>
      <c r="CH18357" s="768"/>
      <c r="CI18357" s="850"/>
    </row>
    <row r="18358" spans="85:87" x14ac:dyDescent="0.25">
      <c r="CG18358" s="768"/>
      <c r="CH18358" s="768"/>
      <c r="CI18358" s="850"/>
    </row>
    <row r="18359" spans="85:87" x14ac:dyDescent="0.25">
      <c r="CG18359" s="768"/>
      <c r="CH18359" s="768"/>
      <c r="CI18359" s="850"/>
    </row>
    <row r="18360" spans="85:87" x14ac:dyDescent="0.25">
      <c r="CG18360" s="768"/>
      <c r="CH18360" s="768"/>
      <c r="CI18360" s="850"/>
    </row>
    <row r="18361" spans="85:87" x14ac:dyDescent="0.25">
      <c r="CG18361" s="768"/>
      <c r="CH18361" s="768"/>
      <c r="CI18361" s="850"/>
    </row>
    <row r="18362" spans="85:87" x14ac:dyDescent="0.25">
      <c r="CG18362" s="768"/>
      <c r="CH18362" s="768"/>
      <c r="CI18362" s="850"/>
    </row>
    <row r="18363" spans="85:87" x14ac:dyDescent="0.25">
      <c r="CG18363" s="768"/>
      <c r="CH18363" s="768"/>
      <c r="CI18363" s="850"/>
    </row>
    <row r="18364" spans="85:87" x14ac:dyDescent="0.25">
      <c r="CG18364" s="768"/>
      <c r="CH18364" s="768"/>
      <c r="CI18364" s="850"/>
    </row>
    <row r="18365" spans="85:87" x14ac:dyDescent="0.25">
      <c r="CG18365" s="768"/>
      <c r="CH18365" s="768"/>
      <c r="CI18365" s="850"/>
    </row>
    <row r="18366" spans="85:87" x14ac:dyDescent="0.25">
      <c r="CG18366" s="768"/>
      <c r="CH18366" s="768"/>
      <c r="CI18366" s="850"/>
    </row>
    <row r="18367" spans="85:87" x14ac:dyDescent="0.25">
      <c r="CG18367" s="768"/>
      <c r="CH18367" s="768"/>
      <c r="CI18367" s="850"/>
    </row>
    <row r="18368" spans="85:87" x14ac:dyDescent="0.25">
      <c r="CG18368" s="768"/>
      <c r="CH18368" s="768"/>
      <c r="CI18368" s="850"/>
    </row>
    <row r="18369" spans="85:87" x14ac:dyDescent="0.25">
      <c r="CG18369" s="768"/>
      <c r="CH18369" s="768"/>
      <c r="CI18369" s="850"/>
    </row>
    <row r="18370" spans="85:87" x14ac:dyDescent="0.25">
      <c r="CG18370" s="768"/>
      <c r="CH18370" s="768"/>
      <c r="CI18370" s="850"/>
    </row>
    <row r="18371" spans="85:87" x14ac:dyDescent="0.25">
      <c r="CG18371" s="768"/>
      <c r="CH18371" s="768"/>
      <c r="CI18371" s="850"/>
    </row>
    <row r="18372" spans="85:87" x14ac:dyDescent="0.25">
      <c r="CG18372" s="768"/>
      <c r="CH18372" s="768"/>
      <c r="CI18372" s="850"/>
    </row>
    <row r="18373" spans="85:87" x14ac:dyDescent="0.25">
      <c r="CG18373" s="768"/>
      <c r="CH18373" s="768"/>
      <c r="CI18373" s="850"/>
    </row>
    <row r="18374" spans="85:87" x14ac:dyDescent="0.25">
      <c r="CG18374" s="768"/>
      <c r="CH18374" s="768"/>
      <c r="CI18374" s="850"/>
    </row>
    <row r="18375" spans="85:87" x14ac:dyDescent="0.25">
      <c r="CG18375" s="768"/>
      <c r="CH18375" s="768"/>
      <c r="CI18375" s="850"/>
    </row>
    <row r="18376" spans="85:87" x14ac:dyDescent="0.25">
      <c r="CG18376" s="768"/>
      <c r="CH18376" s="768"/>
      <c r="CI18376" s="850"/>
    </row>
    <row r="18377" spans="85:87" x14ac:dyDescent="0.25">
      <c r="CG18377" s="768"/>
      <c r="CH18377" s="768"/>
      <c r="CI18377" s="850"/>
    </row>
    <row r="18378" spans="85:87" x14ac:dyDescent="0.25">
      <c r="CG18378" s="768"/>
      <c r="CH18378" s="768"/>
      <c r="CI18378" s="850"/>
    </row>
    <row r="18379" spans="85:87" x14ac:dyDescent="0.25">
      <c r="CG18379" s="768"/>
      <c r="CH18379" s="768"/>
      <c r="CI18379" s="850"/>
    </row>
    <row r="18380" spans="85:87" x14ac:dyDescent="0.25">
      <c r="CG18380" s="768"/>
      <c r="CH18380" s="768"/>
      <c r="CI18380" s="850"/>
    </row>
    <row r="18381" spans="85:87" x14ac:dyDescent="0.25">
      <c r="CG18381" s="768"/>
      <c r="CH18381" s="768"/>
      <c r="CI18381" s="850"/>
    </row>
    <row r="18382" spans="85:87" x14ac:dyDescent="0.25">
      <c r="CG18382" s="768"/>
      <c r="CH18382" s="768"/>
      <c r="CI18382" s="850"/>
    </row>
    <row r="18383" spans="85:87" x14ac:dyDescent="0.25">
      <c r="CG18383" s="768"/>
      <c r="CH18383" s="768"/>
      <c r="CI18383" s="850"/>
    </row>
    <row r="18384" spans="85:87" x14ac:dyDescent="0.25">
      <c r="CG18384" s="768"/>
      <c r="CH18384" s="768"/>
      <c r="CI18384" s="850"/>
    </row>
    <row r="18385" spans="85:87" x14ac:dyDescent="0.25">
      <c r="CG18385" s="768"/>
      <c r="CH18385" s="768"/>
      <c r="CI18385" s="850"/>
    </row>
    <row r="18386" spans="85:87" x14ac:dyDescent="0.25">
      <c r="CG18386" s="768"/>
      <c r="CH18386" s="768"/>
      <c r="CI18386" s="850"/>
    </row>
    <row r="18387" spans="85:87" x14ac:dyDescent="0.25">
      <c r="CG18387" s="768"/>
      <c r="CH18387" s="768"/>
      <c r="CI18387" s="850"/>
    </row>
    <row r="18388" spans="85:87" x14ac:dyDescent="0.25">
      <c r="CG18388" s="768"/>
      <c r="CH18388" s="768"/>
      <c r="CI18388" s="850"/>
    </row>
    <row r="18389" spans="85:87" x14ac:dyDescent="0.25">
      <c r="CG18389" s="768"/>
      <c r="CH18389" s="768"/>
      <c r="CI18389" s="850"/>
    </row>
    <row r="18390" spans="85:87" x14ac:dyDescent="0.25">
      <c r="CG18390" s="768"/>
      <c r="CH18390" s="768"/>
      <c r="CI18390" s="850"/>
    </row>
    <row r="18391" spans="85:87" x14ac:dyDescent="0.25">
      <c r="CG18391" s="768"/>
      <c r="CH18391" s="768"/>
      <c r="CI18391" s="850"/>
    </row>
    <row r="18392" spans="85:87" x14ac:dyDescent="0.25">
      <c r="CG18392" s="768"/>
      <c r="CH18392" s="768"/>
      <c r="CI18392" s="850"/>
    </row>
    <row r="18393" spans="85:87" x14ac:dyDescent="0.25">
      <c r="CG18393" s="768"/>
      <c r="CH18393" s="768"/>
      <c r="CI18393" s="850"/>
    </row>
    <row r="18394" spans="85:87" x14ac:dyDescent="0.25">
      <c r="CG18394" s="768"/>
      <c r="CH18394" s="768"/>
      <c r="CI18394" s="850"/>
    </row>
    <row r="18395" spans="85:87" x14ac:dyDescent="0.25">
      <c r="CG18395" s="768"/>
      <c r="CH18395" s="768"/>
      <c r="CI18395" s="850"/>
    </row>
    <row r="18396" spans="85:87" x14ac:dyDescent="0.25">
      <c r="CG18396" s="768"/>
      <c r="CH18396" s="768"/>
      <c r="CI18396" s="850"/>
    </row>
    <row r="18397" spans="85:87" x14ac:dyDescent="0.25">
      <c r="CG18397" s="768"/>
      <c r="CH18397" s="768"/>
      <c r="CI18397" s="850"/>
    </row>
    <row r="18398" spans="85:87" x14ac:dyDescent="0.25">
      <c r="CG18398" s="768"/>
      <c r="CH18398" s="768"/>
      <c r="CI18398" s="850"/>
    </row>
    <row r="18399" spans="85:87" x14ac:dyDescent="0.25">
      <c r="CG18399" s="768"/>
      <c r="CH18399" s="768"/>
      <c r="CI18399" s="850"/>
    </row>
    <row r="18400" spans="85:87" x14ac:dyDescent="0.25">
      <c r="CG18400" s="768"/>
      <c r="CH18400" s="768"/>
      <c r="CI18400" s="850"/>
    </row>
    <row r="18401" spans="85:87" x14ac:dyDescent="0.25">
      <c r="CG18401" s="768"/>
      <c r="CH18401" s="768"/>
      <c r="CI18401" s="850"/>
    </row>
    <row r="18402" spans="85:87" x14ac:dyDescent="0.25">
      <c r="CG18402" s="768"/>
      <c r="CH18402" s="768"/>
      <c r="CI18402" s="850"/>
    </row>
    <row r="18403" spans="85:87" x14ac:dyDescent="0.25">
      <c r="CG18403" s="768"/>
      <c r="CH18403" s="768"/>
      <c r="CI18403" s="850"/>
    </row>
    <row r="18404" spans="85:87" x14ac:dyDescent="0.25">
      <c r="CG18404" s="768"/>
      <c r="CH18404" s="768"/>
      <c r="CI18404" s="850"/>
    </row>
    <row r="18405" spans="85:87" x14ac:dyDescent="0.25">
      <c r="CG18405" s="768"/>
      <c r="CH18405" s="768"/>
      <c r="CI18405" s="850"/>
    </row>
    <row r="18406" spans="85:87" x14ac:dyDescent="0.25">
      <c r="CG18406" s="768"/>
      <c r="CH18406" s="768"/>
      <c r="CI18406" s="850"/>
    </row>
    <row r="18407" spans="85:87" x14ac:dyDescent="0.25">
      <c r="CG18407" s="768"/>
      <c r="CH18407" s="768"/>
      <c r="CI18407" s="850"/>
    </row>
    <row r="18408" spans="85:87" x14ac:dyDescent="0.25">
      <c r="CG18408" s="768"/>
      <c r="CH18408" s="768"/>
      <c r="CI18408" s="850"/>
    </row>
    <row r="18409" spans="85:87" x14ac:dyDescent="0.25">
      <c r="CG18409" s="768"/>
      <c r="CH18409" s="768"/>
      <c r="CI18409" s="850"/>
    </row>
    <row r="18410" spans="85:87" x14ac:dyDescent="0.25">
      <c r="CG18410" s="768"/>
      <c r="CH18410" s="768"/>
      <c r="CI18410" s="850"/>
    </row>
    <row r="18411" spans="85:87" x14ac:dyDescent="0.25">
      <c r="CG18411" s="768"/>
      <c r="CH18411" s="768"/>
      <c r="CI18411" s="850"/>
    </row>
    <row r="18412" spans="85:87" x14ac:dyDescent="0.25">
      <c r="CG18412" s="768"/>
      <c r="CH18412" s="768"/>
      <c r="CI18412" s="850"/>
    </row>
    <row r="18413" spans="85:87" x14ac:dyDescent="0.25">
      <c r="CG18413" s="768"/>
      <c r="CH18413" s="768"/>
      <c r="CI18413" s="850"/>
    </row>
    <row r="18414" spans="85:87" x14ac:dyDescent="0.25">
      <c r="CG18414" s="768"/>
      <c r="CH18414" s="768"/>
      <c r="CI18414" s="850"/>
    </row>
    <row r="18415" spans="85:87" x14ac:dyDescent="0.25">
      <c r="CG18415" s="768"/>
      <c r="CH18415" s="768"/>
      <c r="CI18415" s="850"/>
    </row>
    <row r="18416" spans="85:87" x14ac:dyDescent="0.25">
      <c r="CG18416" s="768"/>
      <c r="CH18416" s="768"/>
      <c r="CI18416" s="850"/>
    </row>
    <row r="18417" spans="85:87" x14ac:dyDescent="0.25">
      <c r="CG18417" s="768"/>
      <c r="CH18417" s="768"/>
      <c r="CI18417" s="850"/>
    </row>
    <row r="18418" spans="85:87" x14ac:dyDescent="0.25">
      <c r="CG18418" s="768"/>
      <c r="CH18418" s="768"/>
      <c r="CI18418" s="850"/>
    </row>
    <row r="18419" spans="85:87" x14ac:dyDescent="0.25">
      <c r="CG18419" s="768"/>
      <c r="CH18419" s="768"/>
      <c r="CI18419" s="850"/>
    </row>
    <row r="18420" spans="85:87" x14ac:dyDescent="0.25">
      <c r="CG18420" s="768"/>
      <c r="CH18420" s="768"/>
      <c r="CI18420" s="850"/>
    </row>
    <row r="18421" spans="85:87" x14ac:dyDescent="0.25">
      <c r="CG18421" s="768"/>
      <c r="CH18421" s="768"/>
      <c r="CI18421" s="850"/>
    </row>
    <row r="18422" spans="85:87" x14ac:dyDescent="0.25">
      <c r="CG18422" s="768"/>
      <c r="CH18422" s="768"/>
      <c r="CI18422" s="850"/>
    </row>
    <row r="18423" spans="85:87" x14ac:dyDescent="0.25">
      <c r="CG18423" s="768"/>
      <c r="CH18423" s="768"/>
      <c r="CI18423" s="850"/>
    </row>
    <row r="18424" spans="85:87" x14ac:dyDescent="0.25">
      <c r="CG18424" s="768"/>
      <c r="CH18424" s="768"/>
      <c r="CI18424" s="850"/>
    </row>
    <row r="18425" spans="85:87" x14ac:dyDescent="0.25">
      <c r="CG18425" s="768"/>
      <c r="CH18425" s="768"/>
      <c r="CI18425" s="850"/>
    </row>
    <row r="18426" spans="85:87" x14ac:dyDescent="0.25">
      <c r="CG18426" s="768"/>
      <c r="CH18426" s="768"/>
      <c r="CI18426" s="850"/>
    </row>
    <row r="18427" spans="85:87" x14ac:dyDescent="0.25">
      <c r="CG18427" s="768"/>
      <c r="CH18427" s="768"/>
      <c r="CI18427" s="850"/>
    </row>
    <row r="18428" spans="85:87" x14ac:dyDescent="0.25">
      <c r="CG18428" s="768"/>
      <c r="CH18428" s="768"/>
      <c r="CI18428" s="850"/>
    </row>
    <row r="18429" spans="85:87" x14ac:dyDescent="0.25">
      <c r="CG18429" s="768"/>
      <c r="CH18429" s="768"/>
      <c r="CI18429" s="850"/>
    </row>
    <row r="18430" spans="85:87" x14ac:dyDescent="0.25">
      <c r="CG18430" s="768"/>
      <c r="CH18430" s="768"/>
      <c r="CI18430" s="850"/>
    </row>
    <row r="18431" spans="85:87" x14ac:dyDescent="0.25">
      <c r="CG18431" s="768"/>
      <c r="CH18431" s="768"/>
      <c r="CI18431" s="850"/>
    </row>
    <row r="18432" spans="85:87" x14ac:dyDescent="0.25">
      <c r="CG18432" s="768"/>
      <c r="CH18432" s="768"/>
      <c r="CI18432" s="850"/>
    </row>
    <row r="18433" spans="85:87" x14ac:dyDescent="0.25">
      <c r="CG18433" s="768"/>
      <c r="CH18433" s="768"/>
      <c r="CI18433" s="850"/>
    </row>
    <row r="18434" spans="85:87" x14ac:dyDescent="0.25">
      <c r="CG18434" s="768"/>
      <c r="CH18434" s="768"/>
      <c r="CI18434" s="850"/>
    </row>
    <row r="18435" spans="85:87" x14ac:dyDescent="0.25">
      <c r="CG18435" s="768"/>
      <c r="CH18435" s="768"/>
      <c r="CI18435" s="850"/>
    </row>
    <row r="18436" spans="85:87" x14ac:dyDescent="0.25">
      <c r="CG18436" s="768"/>
      <c r="CH18436" s="768"/>
      <c r="CI18436" s="850"/>
    </row>
    <row r="18437" spans="85:87" x14ac:dyDescent="0.25">
      <c r="CG18437" s="768"/>
      <c r="CH18437" s="768"/>
      <c r="CI18437" s="850"/>
    </row>
    <row r="18438" spans="85:87" x14ac:dyDescent="0.25">
      <c r="CG18438" s="768"/>
      <c r="CH18438" s="768"/>
      <c r="CI18438" s="850"/>
    </row>
    <row r="18439" spans="85:87" x14ac:dyDescent="0.25">
      <c r="CG18439" s="768"/>
      <c r="CH18439" s="768"/>
      <c r="CI18439" s="850"/>
    </row>
    <row r="18440" spans="85:87" x14ac:dyDescent="0.25">
      <c r="CG18440" s="768"/>
      <c r="CH18440" s="768"/>
      <c r="CI18440" s="850"/>
    </row>
    <row r="18441" spans="85:87" x14ac:dyDescent="0.25">
      <c r="CG18441" s="768"/>
      <c r="CH18441" s="768"/>
      <c r="CI18441" s="850"/>
    </row>
    <row r="18442" spans="85:87" x14ac:dyDescent="0.25">
      <c r="CG18442" s="768"/>
      <c r="CH18442" s="768"/>
      <c r="CI18442" s="850"/>
    </row>
    <row r="18443" spans="85:87" x14ac:dyDescent="0.25">
      <c r="CG18443" s="768"/>
      <c r="CH18443" s="768"/>
      <c r="CI18443" s="850"/>
    </row>
    <row r="18444" spans="85:87" x14ac:dyDescent="0.25">
      <c r="CG18444" s="768"/>
      <c r="CH18444" s="768"/>
      <c r="CI18444" s="850"/>
    </row>
    <row r="18445" spans="85:87" x14ac:dyDescent="0.25">
      <c r="CG18445" s="768"/>
      <c r="CH18445" s="768"/>
      <c r="CI18445" s="850"/>
    </row>
    <row r="18446" spans="85:87" x14ac:dyDescent="0.25">
      <c r="CG18446" s="768"/>
      <c r="CH18446" s="768"/>
      <c r="CI18446" s="850"/>
    </row>
    <row r="18447" spans="85:87" x14ac:dyDescent="0.25">
      <c r="CG18447" s="768"/>
      <c r="CH18447" s="768"/>
      <c r="CI18447" s="850"/>
    </row>
    <row r="18448" spans="85:87" x14ac:dyDescent="0.25">
      <c r="CG18448" s="768"/>
      <c r="CH18448" s="768"/>
      <c r="CI18448" s="850"/>
    </row>
    <row r="18449" spans="85:87" x14ac:dyDescent="0.25">
      <c r="CG18449" s="768"/>
      <c r="CH18449" s="768"/>
      <c r="CI18449" s="850"/>
    </row>
    <row r="18450" spans="85:87" x14ac:dyDescent="0.25">
      <c r="CG18450" s="768"/>
      <c r="CH18450" s="768"/>
      <c r="CI18450" s="850"/>
    </row>
    <row r="18451" spans="85:87" x14ac:dyDescent="0.25">
      <c r="CG18451" s="768"/>
      <c r="CH18451" s="768"/>
      <c r="CI18451" s="850"/>
    </row>
    <row r="18452" spans="85:87" x14ac:dyDescent="0.25">
      <c r="CG18452" s="768"/>
      <c r="CH18452" s="768"/>
      <c r="CI18452" s="850"/>
    </row>
    <row r="18453" spans="85:87" x14ac:dyDescent="0.25">
      <c r="CG18453" s="768"/>
      <c r="CH18453" s="768"/>
      <c r="CI18453" s="850"/>
    </row>
    <row r="18454" spans="85:87" x14ac:dyDescent="0.25">
      <c r="CG18454" s="768"/>
      <c r="CH18454" s="768"/>
      <c r="CI18454" s="850"/>
    </row>
    <row r="18455" spans="85:87" x14ac:dyDescent="0.25">
      <c r="CG18455" s="768"/>
      <c r="CH18455" s="768"/>
      <c r="CI18455" s="850"/>
    </row>
    <row r="18456" spans="85:87" x14ac:dyDescent="0.25">
      <c r="CG18456" s="768"/>
      <c r="CH18456" s="768"/>
      <c r="CI18456" s="850"/>
    </row>
    <row r="18457" spans="85:87" x14ac:dyDescent="0.25">
      <c r="CG18457" s="768"/>
      <c r="CH18457" s="768"/>
      <c r="CI18457" s="850"/>
    </row>
    <row r="18458" spans="85:87" x14ac:dyDescent="0.25">
      <c r="CG18458" s="768"/>
      <c r="CH18458" s="768"/>
      <c r="CI18458" s="850"/>
    </row>
    <row r="18459" spans="85:87" x14ac:dyDescent="0.25">
      <c r="CG18459" s="768"/>
      <c r="CH18459" s="768"/>
      <c r="CI18459" s="850"/>
    </row>
    <row r="18460" spans="85:87" x14ac:dyDescent="0.25">
      <c r="CG18460" s="768"/>
      <c r="CH18460" s="768"/>
      <c r="CI18460" s="850"/>
    </row>
    <row r="18461" spans="85:87" x14ac:dyDescent="0.25">
      <c r="CG18461" s="768"/>
      <c r="CH18461" s="768"/>
      <c r="CI18461" s="850"/>
    </row>
    <row r="18462" spans="85:87" x14ac:dyDescent="0.25">
      <c r="CG18462" s="768"/>
      <c r="CH18462" s="768"/>
      <c r="CI18462" s="850"/>
    </row>
    <row r="18463" spans="85:87" x14ac:dyDescent="0.25">
      <c r="CG18463" s="768"/>
      <c r="CH18463" s="768"/>
      <c r="CI18463" s="850"/>
    </row>
    <row r="18464" spans="85:87" x14ac:dyDescent="0.25">
      <c r="CG18464" s="768"/>
      <c r="CH18464" s="768"/>
      <c r="CI18464" s="850"/>
    </row>
    <row r="18465" spans="85:87" x14ac:dyDescent="0.25">
      <c r="CG18465" s="768"/>
      <c r="CH18465" s="768"/>
      <c r="CI18465" s="850"/>
    </row>
    <row r="18466" spans="85:87" x14ac:dyDescent="0.25">
      <c r="CG18466" s="768"/>
      <c r="CH18466" s="768"/>
      <c r="CI18466" s="850"/>
    </row>
    <row r="18467" spans="85:87" x14ac:dyDescent="0.25">
      <c r="CG18467" s="768"/>
      <c r="CH18467" s="768"/>
      <c r="CI18467" s="850"/>
    </row>
    <row r="18468" spans="85:87" x14ac:dyDescent="0.25">
      <c r="CG18468" s="768"/>
      <c r="CH18468" s="768"/>
      <c r="CI18468" s="850"/>
    </row>
    <row r="18469" spans="85:87" x14ac:dyDescent="0.25">
      <c r="CG18469" s="768"/>
      <c r="CH18469" s="768"/>
      <c r="CI18469" s="850"/>
    </row>
    <row r="18470" spans="85:87" x14ac:dyDescent="0.25">
      <c r="CG18470" s="768"/>
      <c r="CH18470" s="768"/>
      <c r="CI18470" s="850"/>
    </row>
    <row r="18471" spans="85:87" x14ac:dyDescent="0.25">
      <c r="CG18471" s="768"/>
      <c r="CH18471" s="768"/>
      <c r="CI18471" s="850"/>
    </row>
    <row r="18472" spans="85:87" x14ac:dyDescent="0.25">
      <c r="CG18472" s="768"/>
      <c r="CH18472" s="768"/>
      <c r="CI18472" s="850"/>
    </row>
    <row r="18473" spans="85:87" x14ac:dyDescent="0.25">
      <c r="CG18473" s="768"/>
      <c r="CH18473" s="768"/>
      <c r="CI18473" s="850"/>
    </row>
    <row r="18474" spans="85:87" x14ac:dyDescent="0.25">
      <c r="CG18474" s="768"/>
      <c r="CH18474" s="768"/>
      <c r="CI18474" s="850"/>
    </row>
    <row r="18475" spans="85:87" x14ac:dyDescent="0.25">
      <c r="CG18475" s="768"/>
      <c r="CH18475" s="768"/>
      <c r="CI18475" s="850"/>
    </row>
    <row r="18476" spans="85:87" x14ac:dyDescent="0.25">
      <c r="CG18476" s="768"/>
      <c r="CH18476" s="768"/>
      <c r="CI18476" s="850"/>
    </row>
    <row r="18477" spans="85:87" x14ac:dyDescent="0.25">
      <c r="CG18477" s="768"/>
      <c r="CH18477" s="768"/>
      <c r="CI18477" s="850"/>
    </row>
    <row r="18478" spans="85:87" x14ac:dyDescent="0.25">
      <c r="CG18478" s="768"/>
      <c r="CH18478" s="768"/>
      <c r="CI18478" s="850"/>
    </row>
    <row r="18479" spans="85:87" x14ac:dyDescent="0.25">
      <c r="CG18479" s="768"/>
      <c r="CH18479" s="768"/>
      <c r="CI18479" s="850"/>
    </row>
    <row r="18480" spans="85:87" x14ac:dyDescent="0.25">
      <c r="CG18480" s="768"/>
      <c r="CH18480" s="768"/>
      <c r="CI18480" s="850"/>
    </row>
    <row r="18481" spans="85:87" x14ac:dyDescent="0.25">
      <c r="CG18481" s="768"/>
      <c r="CH18481" s="768"/>
      <c r="CI18481" s="850"/>
    </row>
    <row r="18482" spans="85:87" x14ac:dyDescent="0.25">
      <c r="CG18482" s="768"/>
      <c r="CH18482" s="768"/>
      <c r="CI18482" s="850"/>
    </row>
    <row r="18483" spans="85:87" x14ac:dyDescent="0.25">
      <c r="CG18483" s="768"/>
      <c r="CH18483" s="768"/>
      <c r="CI18483" s="850"/>
    </row>
    <row r="18484" spans="85:87" x14ac:dyDescent="0.25">
      <c r="CG18484" s="768"/>
      <c r="CH18484" s="768"/>
      <c r="CI18484" s="850"/>
    </row>
    <row r="18485" spans="85:87" x14ac:dyDescent="0.25">
      <c r="CG18485" s="768"/>
      <c r="CH18485" s="768"/>
      <c r="CI18485" s="850"/>
    </row>
    <row r="18486" spans="85:87" x14ac:dyDescent="0.25">
      <c r="CG18486" s="768"/>
      <c r="CH18486" s="768"/>
      <c r="CI18486" s="850"/>
    </row>
    <row r="18487" spans="85:87" x14ac:dyDescent="0.25">
      <c r="CG18487" s="768"/>
      <c r="CH18487" s="768"/>
      <c r="CI18487" s="850"/>
    </row>
    <row r="18488" spans="85:87" x14ac:dyDescent="0.25">
      <c r="CG18488" s="768"/>
      <c r="CH18488" s="768"/>
      <c r="CI18488" s="850"/>
    </row>
    <row r="18489" spans="85:87" x14ac:dyDescent="0.25">
      <c r="CG18489" s="768"/>
      <c r="CH18489" s="768"/>
      <c r="CI18489" s="850"/>
    </row>
    <row r="18490" spans="85:87" x14ac:dyDescent="0.25">
      <c r="CG18490" s="768"/>
      <c r="CH18490" s="768"/>
      <c r="CI18490" s="850"/>
    </row>
    <row r="18491" spans="85:87" x14ac:dyDescent="0.25">
      <c r="CG18491" s="768"/>
      <c r="CH18491" s="768"/>
      <c r="CI18491" s="850"/>
    </row>
    <row r="18492" spans="85:87" x14ac:dyDescent="0.25">
      <c r="CG18492" s="768"/>
      <c r="CH18492" s="768"/>
      <c r="CI18492" s="850"/>
    </row>
    <row r="18493" spans="85:87" x14ac:dyDescent="0.25">
      <c r="CG18493" s="768"/>
      <c r="CH18493" s="768"/>
      <c r="CI18493" s="850"/>
    </row>
    <row r="18494" spans="85:87" x14ac:dyDescent="0.25">
      <c r="CG18494" s="768"/>
      <c r="CH18494" s="768"/>
      <c r="CI18494" s="850"/>
    </row>
    <row r="18495" spans="85:87" x14ac:dyDescent="0.25">
      <c r="CG18495" s="768"/>
      <c r="CH18495" s="768"/>
      <c r="CI18495" s="850"/>
    </row>
    <row r="18496" spans="85:87" x14ac:dyDescent="0.25">
      <c r="CG18496" s="768"/>
      <c r="CH18496" s="768"/>
      <c r="CI18496" s="850"/>
    </row>
    <row r="18497" spans="85:87" x14ac:dyDescent="0.25">
      <c r="CG18497" s="768"/>
      <c r="CH18497" s="768"/>
      <c r="CI18497" s="850"/>
    </row>
    <row r="18498" spans="85:87" x14ac:dyDescent="0.25">
      <c r="CG18498" s="768"/>
      <c r="CH18498" s="768"/>
      <c r="CI18498" s="850"/>
    </row>
    <row r="18499" spans="85:87" x14ac:dyDescent="0.25">
      <c r="CG18499" s="768"/>
      <c r="CH18499" s="768"/>
      <c r="CI18499" s="850"/>
    </row>
    <row r="18500" spans="85:87" x14ac:dyDescent="0.25">
      <c r="CG18500" s="768"/>
      <c r="CH18500" s="768"/>
      <c r="CI18500" s="850"/>
    </row>
    <row r="18501" spans="85:87" x14ac:dyDescent="0.25">
      <c r="CG18501" s="768"/>
      <c r="CH18501" s="768"/>
      <c r="CI18501" s="850"/>
    </row>
    <row r="18502" spans="85:87" x14ac:dyDescent="0.25">
      <c r="CG18502" s="768"/>
      <c r="CH18502" s="768"/>
      <c r="CI18502" s="850"/>
    </row>
    <row r="18503" spans="85:87" x14ac:dyDescent="0.25">
      <c r="CG18503" s="768"/>
      <c r="CH18503" s="768"/>
      <c r="CI18503" s="850"/>
    </row>
    <row r="18504" spans="85:87" x14ac:dyDescent="0.25">
      <c r="CG18504" s="768"/>
      <c r="CH18504" s="768"/>
      <c r="CI18504" s="850"/>
    </row>
    <row r="18505" spans="85:87" x14ac:dyDescent="0.25">
      <c r="CG18505" s="768"/>
      <c r="CH18505" s="768"/>
      <c r="CI18505" s="850"/>
    </row>
    <row r="18506" spans="85:87" x14ac:dyDescent="0.25">
      <c r="CG18506" s="768"/>
      <c r="CH18506" s="768"/>
      <c r="CI18506" s="850"/>
    </row>
    <row r="18507" spans="85:87" x14ac:dyDescent="0.25">
      <c r="CG18507" s="768"/>
      <c r="CH18507" s="768"/>
      <c r="CI18507" s="850"/>
    </row>
    <row r="18508" spans="85:87" x14ac:dyDescent="0.25">
      <c r="CG18508" s="768"/>
      <c r="CH18508" s="768"/>
      <c r="CI18508" s="850"/>
    </row>
    <row r="18509" spans="85:87" x14ac:dyDescent="0.25">
      <c r="CG18509" s="768"/>
      <c r="CH18509" s="768"/>
      <c r="CI18509" s="850"/>
    </row>
    <row r="18510" spans="85:87" x14ac:dyDescent="0.25">
      <c r="CG18510" s="768"/>
      <c r="CH18510" s="768"/>
      <c r="CI18510" s="850"/>
    </row>
    <row r="18511" spans="85:87" x14ac:dyDescent="0.25">
      <c r="CG18511" s="768"/>
      <c r="CH18511" s="768"/>
      <c r="CI18511" s="850"/>
    </row>
    <row r="18512" spans="85:87" x14ac:dyDescent="0.25">
      <c r="CG18512" s="768"/>
      <c r="CH18512" s="768"/>
      <c r="CI18512" s="850"/>
    </row>
    <row r="18513" spans="85:87" x14ac:dyDescent="0.25">
      <c r="CG18513" s="768"/>
      <c r="CH18513" s="768"/>
      <c r="CI18513" s="850"/>
    </row>
    <row r="18514" spans="85:87" x14ac:dyDescent="0.25">
      <c r="CG18514" s="768"/>
      <c r="CH18514" s="768"/>
      <c r="CI18514" s="850"/>
    </row>
    <row r="18515" spans="85:87" x14ac:dyDescent="0.25">
      <c r="CG18515" s="768"/>
      <c r="CH18515" s="768"/>
      <c r="CI18515" s="850"/>
    </row>
    <row r="18516" spans="85:87" x14ac:dyDescent="0.25">
      <c r="CG18516" s="768"/>
      <c r="CH18516" s="768"/>
      <c r="CI18516" s="850"/>
    </row>
    <row r="18517" spans="85:87" x14ac:dyDescent="0.25">
      <c r="CG18517" s="768"/>
      <c r="CH18517" s="768"/>
      <c r="CI18517" s="850"/>
    </row>
    <row r="18518" spans="85:87" x14ac:dyDescent="0.25">
      <c r="CG18518" s="768"/>
      <c r="CH18518" s="768"/>
      <c r="CI18518" s="850"/>
    </row>
    <row r="18519" spans="85:87" x14ac:dyDescent="0.25">
      <c r="CG18519" s="768"/>
      <c r="CH18519" s="768"/>
      <c r="CI18519" s="850"/>
    </row>
    <row r="18520" spans="85:87" x14ac:dyDescent="0.25">
      <c r="CG18520" s="768"/>
      <c r="CH18520" s="768"/>
      <c r="CI18520" s="850"/>
    </row>
    <row r="18521" spans="85:87" x14ac:dyDescent="0.25">
      <c r="CG18521" s="768"/>
      <c r="CH18521" s="768"/>
      <c r="CI18521" s="850"/>
    </row>
    <row r="18522" spans="85:87" x14ac:dyDescent="0.25">
      <c r="CG18522" s="768"/>
      <c r="CH18522" s="768"/>
      <c r="CI18522" s="850"/>
    </row>
    <row r="18523" spans="85:87" x14ac:dyDescent="0.25">
      <c r="CG18523" s="768"/>
      <c r="CH18523" s="768"/>
      <c r="CI18523" s="850"/>
    </row>
    <row r="18524" spans="85:87" x14ac:dyDescent="0.25">
      <c r="CG18524" s="768"/>
      <c r="CH18524" s="768"/>
      <c r="CI18524" s="850"/>
    </row>
    <row r="18525" spans="85:87" x14ac:dyDescent="0.25">
      <c r="CG18525" s="768"/>
      <c r="CH18525" s="768"/>
      <c r="CI18525" s="850"/>
    </row>
    <row r="18526" spans="85:87" x14ac:dyDescent="0.25">
      <c r="CG18526" s="768"/>
      <c r="CH18526" s="768"/>
      <c r="CI18526" s="850"/>
    </row>
    <row r="18527" spans="85:87" x14ac:dyDescent="0.25">
      <c r="CG18527" s="768"/>
      <c r="CH18527" s="768"/>
      <c r="CI18527" s="850"/>
    </row>
    <row r="18528" spans="85:87" x14ac:dyDescent="0.25">
      <c r="CG18528" s="768"/>
      <c r="CH18528" s="768"/>
      <c r="CI18528" s="850"/>
    </row>
    <row r="18529" spans="85:87" x14ac:dyDescent="0.25">
      <c r="CG18529" s="768"/>
      <c r="CH18529" s="768"/>
      <c r="CI18529" s="850"/>
    </row>
    <row r="18530" spans="85:87" x14ac:dyDescent="0.25">
      <c r="CG18530" s="768"/>
      <c r="CH18530" s="768"/>
      <c r="CI18530" s="850"/>
    </row>
    <row r="18531" spans="85:87" x14ac:dyDescent="0.25">
      <c r="CG18531" s="768"/>
      <c r="CH18531" s="768"/>
      <c r="CI18531" s="850"/>
    </row>
    <row r="18532" spans="85:87" x14ac:dyDescent="0.25">
      <c r="CG18532" s="768"/>
      <c r="CH18532" s="768"/>
      <c r="CI18532" s="850"/>
    </row>
    <row r="18533" spans="85:87" x14ac:dyDescent="0.25">
      <c r="CG18533" s="768"/>
      <c r="CH18533" s="768"/>
      <c r="CI18533" s="850"/>
    </row>
    <row r="18534" spans="85:87" x14ac:dyDescent="0.25">
      <c r="CG18534" s="768"/>
      <c r="CH18534" s="768"/>
      <c r="CI18534" s="850"/>
    </row>
    <row r="18535" spans="85:87" x14ac:dyDescent="0.25">
      <c r="CG18535" s="768"/>
      <c r="CH18535" s="768"/>
      <c r="CI18535" s="850"/>
    </row>
    <row r="18536" spans="85:87" x14ac:dyDescent="0.25">
      <c r="CG18536" s="768"/>
      <c r="CH18536" s="768"/>
      <c r="CI18536" s="850"/>
    </row>
    <row r="18537" spans="85:87" x14ac:dyDescent="0.25">
      <c r="CG18537" s="768"/>
      <c r="CH18537" s="768"/>
      <c r="CI18537" s="850"/>
    </row>
    <row r="18538" spans="85:87" x14ac:dyDescent="0.25">
      <c r="CG18538" s="768"/>
      <c r="CH18538" s="768"/>
      <c r="CI18538" s="850"/>
    </row>
    <row r="18539" spans="85:87" x14ac:dyDescent="0.25">
      <c r="CG18539" s="768"/>
      <c r="CH18539" s="768"/>
      <c r="CI18539" s="850"/>
    </row>
    <row r="18540" spans="85:87" x14ac:dyDescent="0.25">
      <c r="CG18540" s="768"/>
      <c r="CH18540" s="768"/>
      <c r="CI18540" s="850"/>
    </row>
    <row r="18541" spans="85:87" x14ac:dyDescent="0.25">
      <c r="CG18541" s="768"/>
      <c r="CH18541" s="768"/>
      <c r="CI18541" s="850"/>
    </row>
    <row r="18542" spans="85:87" x14ac:dyDescent="0.25">
      <c r="CG18542" s="768"/>
      <c r="CH18542" s="768"/>
      <c r="CI18542" s="850"/>
    </row>
    <row r="18543" spans="85:87" x14ac:dyDescent="0.25">
      <c r="CG18543" s="768"/>
      <c r="CH18543" s="768"/>
      <c r="CI18543" s="850"/>
    </row>
    <row r="18544" spans="85:87" x14ac:dyDescent="0.25">
      <c r="CG18544" s="768"/>
      <c r="CH18544" s="768"/>
      <c r="CI18544" s="850"/>
    </row>
    <row r="18545" spans="85:87" x14ac:dyDescent="0.25">
      <c r="CG18545" s="768"/>
      <c r="CH18545" s="768"/>
      <c r="CI18545" s="850"/>
    </row>
    <row r="18546" spans="85:87" x14ac:dyDescent="0.25">
      <c r="CG18546" s="768"/>
      <c r="CH18546" s="768"/>
      <c r="CI18546" s="850"/>
    </row>
    <row r="18547" spans="85:87" x14ac:dyDescent="0.25">
      <c r="CG18547" s="768"/>
      <c r="CH18547" s="768"/>
      <c r="CI18547" s="850"/>
    </row>
    <row r="18548" spans="85:87" x14ac:dyDescent="0.25">
      <c r="CG18548" s="768"/>
      <c r="CH18548" s="768"/>
      <c r="CI18548" s="850"/>
    </row>
    <row r="18549" spans="85:87" x14ac:dyDescent="0.25">
      <c r="CG18549" s="768"/>
      <c r="CH18549" s="768"/>
      <c r="CI18549" s="850"/>
    </row>
    <row r="18550" spans="85:87" x14ac:dyDescent="0.25">
      <c r="CG18550" s="768"/>
      <c r="CH18550" s="768"/>
      <c r="CI18550" s="850"/>
    </row>
    <row r="18551" spans="85:87" x14ac:dyDescent="0.25">
      <c r="CG18551" s="768"/>
      <c r="CH18551" s="768"/>
      <c r="CI18551" s="850"/>
    </row>
    <row r="18552" spans="85:87" x14ac:dyDescent="0.25">
      <c r="CG18552" s="768"/>
      <c r="CH18552" s="768"/>
      <c r="CI18552" s="850"/>
    </row>
    <row r="18553" spans="85:87" x14ac:dyDescent="0.25">
      <c r="CG18553" s="768"/>
      <c r="CH18553" s="768"/>
      <c r="CI18553" s="850"/>
    </row>
    <row r="18554" spans="85:87" x14ac:dyDescent="0.25">
      <c r="CG18554" s="768"/>
      <c r="CH18554" s="768"/>
      <c r="CI18554" s="850"/>
    </row>
    <row r="18555" spans="85:87" x14ac:dyDescent="0.25">
      <c r="CG18555" s="768"/>
      <c r="CH18555" s="768"/>
      <c r="CI18555" s="850"/>
    </row>
    <row r="18556" spans="85:87" x14ac:dyDescent="0.25">
      <c r="CG18556" s="768"/>
      <c r="CH18556" s="768"/>
      <c r="CI18556" s="850"/>
    </row>
    <row r="18557" spans="85:87" x14ac:dyDescent="0.25">
      <c r="CG18557" s="768"/>
      <c r="CH18557" s="768"/>
      <c r="CI18557" s="850"/>
    </row>
    <row r="18558" spans="85:87" x14ac:dyDescent="0.25">
      <c r="CG18558" s="768"/>
      <c r="CH18558" s="768"/>
      <c r="CI18558" s="850"/>
    </row>
    <row r="18559" spans="85:87" x14ac:dyDescent="0.25">
      <c r="CG18559" s="768"/>
      <c r="CH18559" s="768"/>
      <c r="CI18559" s="850"/>
    </row>
    <row r="18560" spans="85:87" x14ac:dyDescent="0.25">
      <c r="CG18560" s="768"/>
      <c r="CH18560" s="768"/>
      <c r="CI18560" s="850"/>
    </row>
    <row r="18561" spans="85:87" x14ac:dyDescent="0.25">
      <c r="CG18561" s="768"/>
      <c r="CH18561" s="768"/>
      <c r="CI18561" s="850"/>
    </row>
    <row r="18562" spans="85:87" x14ac:dyDescent="0.25">
      <c r="CG18562" s="768"/>
      <c r="CH18562" s="768"/>
      <c r="CI18562" s="850"/>
    </row>
    <row r="18563" spans="85:87" x14ac:dyDescent="0.25">
      <c r="CG18563" s="768"/>
      <c r="CH18563" s="768"/>
      <c r="CI18563" s="850"/>
    </row>
    <row r="18564" spans="85:87" x14ac:dyDescent="0.25">
      <c r="CG18564" s="768"/>
      <c r="CH18564" s="768"/>
      <c r="CI18564" s="850"/>
    </row>
    <row r="18565" spans="85:87" x14ac:dyDescent="0.25">
      <c r="CG18565" s="768"/>
      <c r="CH18565" s="768"/>
      <c r="CI18565" s="850"/>
    </row>
    <row r="18566" spans="85:87" x14ac:dyDescent="0.25">
      <c r="CG18566" s="768"/>
      <c r="CH18566" s="768"/>
      <c r="CI18566" s="850"/>
    </row>
    <row r="18567" spans="85:87" x14ac:dyDescent="0.25">
      <c r="CG18567" s="768"/>
      <c r="CH18567" s="768"/>
      <c r="CI18567" s="850"/>
    </row>
    <row r="18568" spans="85:87" x14ac:dyDescent="0.25">
      <c r="CG18568" s="768"/>
      <c r="CH18568" s="768"/>
      <c r="CI18568" s="850"/>
    </row>
    <row r="18569" spans="85:87" x14ac:dyDescent="0.25">
      <c r="CG18569" s="768"/>
      <c r="CH18569" s="768"/>
      <c r="CI18569" s="850"/>
    </row>
    <row r="18570" spans="85:87" x14ac:dyDescent="0.25">
      <c r="CG18570" s="768"/>
      <c r="CH18570" s="768"/>
      <c r="CI18570" s="850"/>
    </row>
    <row r="18571" spans="85:87" x14ac:dyDescent="0.25">
      <c r="CG18571" s="768"/>
      <c r="CH18571" s="768"/>
      <c r="CI18571" s="850"/>
    </row>
    <row r="18572" spans="85:87" x14ac:dyDescent="0.25">
      <c r="CG18572" s="768"/>
      <c r="CH18572" s="768"/>
      <c r="CI18572" s="850"/>
    </row>
    <row r="18573" spans="85:87" x14ac:dyDescent="0.25">
      <c r="CG18573" s="768"/>
      <c r="CH18573" s="768"/>
      <c r="CI18573" s="850"/>
    </row>
    <row r="18574" spans="85:87" x14ac:dyDescent="0.25">
      <c r="CG18574" s="768"/>
      <c r="CH18574" s="768"/>
      <c r="CI18574" s="850"/>
    </row>
    <row r="18575" spans="85:87" x14ac:dyDescent="0.25">
      <c r="CG18575" s="768"/>
      <c r="CH18575" s="768"/>
      <c r="CI18575" s="850"/>
    </row>
    <row r="18576" spans="85:87" x14ac:dyDescent="0.25">
      <c r="CG18576" s="768"/>
      <c r="CH18576" s="768"/>
      <c r="CI18576" s="850"/>
    </row>
    <row r="18577" spans="85:87" x14ac:dyDescent="0.25">
      <c r="CG18577" s="768"/>
      <c r="CH18577" s="768"/>
      <c r="CI18577" s="850"/>
    </row>
    <row r="18578" spans="85:87" x14ac:dyDescent="0.25">
      <c r="CG18578" s="768"/>
      <c r="CH18578" s="768"/>
      <c r="CI18578" s="850"/>
    </row>
    <row r="18579" spans="85:87" x14ac:dyDescent="0.25">
      <c r="CG18579" s="768"/>
      <c r="CH18579" s="768"/>
      <c r="CI18579" s="850"/>
    </row>
    <row r="18580" spans="85:87" x14ac:dyDescent="0.25">
      <c r="CG18580" s="768"/>
      <c r="CH18580" s="768"/>
      <c r="CI18580" s="850"/>
    </row>
    <row r="18581" spans="85:87" x14ac:dyDescent="0.25">
      <c r="CG18581" s="768"/>
      <c r="CH18581" s="768"/>
      <c r="CI18581" s="850"/>
    </row>
    <row r="18582" spans="85:87" x14ac:dyDescent="0.25">
      <c r="CG18582" s="768"/>
      <c r="CH18582" s="768"/>
      <c r="CI18582" s="850"/>
    </row>
    <row r="18583" spans="85:87" x14ac:dyDescent="0.25">
      <c r="CG18583" s="768"/>
      <c r="CH18583" s="768"/>
      <c r="CI18583" s="850"/>
    </row>
    <row r="18584" spans="85:87" x14ac:dyDescent="0.25">
      <c r="CG18584" s="768"/>
      <c r="CH18584" s="768"/>
      <c r="CI18584" s="850"/>
    </row>
    <row r="18585" spans="85:87" x14ac:dyDescent="0.25">
      <c r="CG18585" s="768"/>
      <c r="CH18585" s="768"/>
      <c r="CI18585" s="850"/>
    </row>
    <row r="18586" spans="85:87" x14ac:dyDescent="0.25">
      <c r="CG18586" s="768"/>
      <c r="CH18586" s="768"/>
      <c r="CI18586" s="850"/>
    </row>
    <row r="18587" spans="85:87" x14ac:dyDescent="0.25">
      <c r="CG18587" s="768"/>
      <c r="CH18587" s="768"/>
      <c r="CI18587" s="850"/>
    </row>
    <row r="18588" spans="85:87" x14ac:dyDescent="0.25">
      <c r="CG18588" s="768"/>
      <c r="CH18588" s="768"/>
      <c r="CI18588" s="850"/>
    </row>
    <row r="18589" spans="85:87" x14ac:dyDescent="0.25">
      <c r="CG18589" s="768"/>
      <c r="CH18589" s="768"/>
      <c r="CI18589" s="850"/>
    </row>
    <row r="18590" spans="85:87" x14ac:dyDescent="0.25">
      <c r="CG18590" s="768"/>
      <c r="CH18590" s="768"/>
      <c r="CI18590" s="850"/>
    </row>
    <row r="18591" spans="85:87" x14ac:dyDescent="0.25">
      <c r="CG18591" s="768"/>
      <c r="CH18591" s="768"/>
      <c r="CI18591" s="850"/>
    </row>
    <row r="18592" spans="85:87" x14ac:dyDescent="0.25">
      <c r="CG18592" s="768"/>
      <c r="CH18592" s="768"/>
      <c r="CI18592" s="850"/>
    </row>
    <row r="18593" spans="85:87" x14ac:dyDescent="0.25">
      <c r="CG18593" s="768"/>
      <c r="CH18593" s="768"/>
      <c r="CI18593" s="850"/>
    </row>
    <row r="18594" spans="85:87" x14ac:dyDescent="0.25">
      <c r="CG18594" s="768"/>
      <c r="CH18594" s="768"/>
      <c r="CI18594" s="850"/>
    </row>
    <row r="18595" spans="85:87" x14ac:dyDescent="0.25">
      <c r="CG18595" s="768"/>
      <c r="CH18595" s="768"/>
      <c r="CI18595" s="850"/>
    </row>
    <row r="18596" spans="85:87" x14ac:dyDescent="0.25">
      <c r="CG18596" s="768"/>
      <c r="CH18596" s="768"/>
      <c r="CI18596" s="850"/>
    </row>
    <row r="18597" spans="85:87" x14ac:dyDescent="0.25">
      <c r="CG18597" s="768"/>
      <c r="CH18597" s="768"/>
      <c r="CI18597" s="850"/>
    </row>
    <row r="18598" spans="85:87" x14ac:dyDescent="0.25">
      <c r="CG18598" s="768"/>
      <c r="CH18598" s="768"/>
      <c r="CI18598" s="850"/>
    </row>
    <row r="18599" spans="85:87" x14ac:dyDescent="0.25">
      <c r="CG18599" s="768"/>
      <c r="CH18599" s="768"/>
      <c r="CI18599" s="850"/>
    </row>
    <row r="18600" spans="85:87" x14ac:dyDescent="0.25">
      <c r="CG18600" s="768"/>
      <c r="CH18600" s="768"/>
      <c r="CI18600" s="850"/>
    </row>
    <row r="18601" spans="85:87" x14ac:dyDescent="0.25">
      <c r="CG18601" s="768"/>
      <c r="CH18601" s="768"/>
      <c r="CI18601" s="850"/>
    </row>
    <row r="18602" spans="85:87" x14ac:dyDescent="0.25">
      <c r="CG18602" s="768"/>
      <c r="CH18602" s="768"/>
      <c r="CI18602" s="850"/>
    </row>
    <row r="18603" spans="85:87" x14ac:dyDescent="0.25">
      <c r="CG18603" s="768"/>
      <c r="CH18603" s="768"/>
      <c r="CI18603" s="850"/>
    </row>
    <row r="18604" spans="85:87" x14ac:dyDescent="0.25">
      <c r="CG18604" s="768"/>
      <c r="CH18604" s="768"/>
      <c r="CI18604" s="850"/>
    </row>
    <row r="18605" spans="85:87" x14ac:dyDescent="0.25">
      <c r="CG18605" s="768"/>
      <c r="CH18605" s="768"/>
      <c r="CI18605" s="850"/>
    </row>
    <row r="18606" spans="85:87" x14ac:dyDescent="0.25">
      <c r="CG18606" s="768"/>
      <c r="CH18606" s="768"/>
      <c r="CI18606" s="850"/>
    </row>
    <row r="18607" spans="85:87" x14ac:dyDescent="0.25">
      <c r="CG18607" s="768"/>
      <c r="CH18607" s="768"/>
      <c r="CI18607" s="850"/>
    </row>
    <row r="18608" spans="85:87" x14ac:dyDescent="0.25">
      <c r="CG18608" s="768"/>
      <c r="CH18608" s="768"/>
      <c r="CI18608" s="850"/>
    </row>
    <row r="18609" spans="85:87" x14ac:dyDescent="0.25">
      <c r="CG18609" s="768"/>
      <c r="CH18609" s="768"/>
      <c r="CI18609" s="850"/>
    </row>
    <row r="18610" spans="85:87" x14ac:dyDescent="0.25">
      <c r="CG18610" s="768"/>
      <c r="CH18610" s="768"/>
      <c r="CI18610" s="850"/>
    </row>
    <row r="18611" spans="85:87" x14ac:dyDescent="0.25">
      <c r="CG18611" s="768"/>
      <c r="CH18611" s="768"/>
      <c r="CI18611" s="850"/>
    </row>
    <row r="18612" spans="85:87" x14ac:dyDescent="0.25">
      <c r="CG18612" s="768"/>
      <c r="CH18612" s="768"/>
      <c r="CI18612" s="850"/>
    </row>
    <row r="18613" spans="85:87" x14ac:dyDescent="0.25">
      <c r="CG18613" s="768"/>
      <c r="CH18613" s="768"/>
      <c r="CI18613" s="850"/>
    </row>
    <row r="18614" spans="85:87" x14ac:dyDescent="0.25">
      <c r="CG18614" s="768"/>
      <c r="CH18614" s="768"/>
      <c r="CI18614" s="850"/>
    </row>
    <row r="18615" spans="85:87" x14ac:dyDescent="0.25">
      <c r="CG18615" s="768"/>
      <c r="CH18615" s="768"/>
      <c r="CI18615" s="850"/>
    </row>
    <row r="18616" spans="85:87" x14ac:dyDescent="0.25">
      <c r="CG18616" s="768"/>
      <c r="CH18616" s="768"/>
      <c r="CI18616" s="850"/>
    </row>
    <row r="18617" spans="85:87" x14ac:dyDescent="0.25">
      <c r="CG18617" s="768"/>
      <c r="CH18617" s="768"/>
      <c r="CI18617" s="850"/>
    </row>
    <row r="18618" spans="85:87" x14ac:dyDescent="0.25">
      <c r="CG18618" s="768"/>
      <c r="CH18618" s="768"/>
      <c r="CI18618" s="850"/>
    </row>
    <row r="18619" spans="85:87" x14ac:dyDescent="0.25">
      <c r="CG18619" s="768"/>
      <c r="CH18619" s="768"/>
      <c r="CI18619" s="850"/>
    </row>
    <row r="18620" spans="85:87" x14ac:dyDescent="0.25">
      <c r="CG18620" s="768"/>
      <c r="CH18620" s="768"/>
      <c r="CI18620" s="850"/>
    </row>
    <row r="18621" spans="85:87" x14ac:dyDescent="0.25">
      <c r="CG18621" s="768"/>
      <c r="CH18621" s="768"/>
      <c r="CI18621" s="850"/>
    </row>
    <row r="18622" spans="85:87" x14ac:dyDescent="0.25">
      <c r="CG18622" s="768"/>
      <c r="CH18622" s="768"/>
      <c r="CI18622" s="850"/>
    </row>
    <row r="18623" spans="85:87" x14ac:dyDescent="0.25">
      <c r="CG18623" s="768"/>
      <c r="CH18623" s="768"/>
      <c r="CI18623" s="850"/>
    </row>
    <row r="18624" spans="85:87" x14ac:dyDescent="0.25">
      <c r="CG18624" s="768"/>
      <c r="CH18624" s="768"/>
      <c r="CI18624" s="850"/>
    </row>
    <row r="18625" spans="85:87" x14ac:dyDescent="0.25">
      <c r="CG18625" s="768"/>
      <c r="CH18625" s="768"/>
      <c r="CI18625" s="850"/>
    </row>
    <row r="18626" spans="85:87" x14ac:dyDescent="0.25">
      <c r="CG18626" s="768"/>
      <c r="CH18626" s="768"/>
      <c r="CI18626" s="850"/>
    </row>
    <row r="18627" spans="85:87" x14ac:dyDescent="0.25">
      <c r="CG18627" s="768"/>
      <c r="CH18627" s="768"/>
      <c r="CI18627" s="850"/>
    </row>
    <row r="18628" spans="85:87" x14ac:dyDescent="0.25">
      <c r="CG18628" s="768"/>
      <c r="CH18628" s="768"/>
      <c r="CI18628" s="850"/>
    </row>
    <row r="18629" spans="85:87" x14ac:dyDescent="0.25">
      <c r="CG18629" s="768"/>
      <c r="CH18629" s="768"/>
      <c r="CI18629" s="850"/>
    </row>
    <row r="18630" spans="85:87" x14ac:dyDescent="0.25">
      <c r="CG18630" s="768"/>
      <c r="CH18630" s="768"/>
      <c r="CI18630" s="850"/>
    </row>
    <row r="18631" spans="85:87" x14ac:dyDescent="0.25">
      <c r="CG18631" s="768"/>
      <c r="CH18631" s="768"/>
      <c r="CI18631" s="850"/>
    </row>
    <row r="18632" spans="85:87" x14ac:dyDescent="0.25">
      <c r="CG18632" s="768"/>
      <c r="CH18632" s="768"/>
      <c r="CI18632" s="850"/>
    </row>
    <row r="18633" spans="85:87" x14ac:dyDescent="0.25">
      <c r="CG18633" s="768"/>
      <c r="CH18633" s="768"/>
      <c r="CI18633" s="850"/>
    </row>
    <row r="18634" spans="85:87" x14ac:dyDescent="0.25">
      <c r="CG18634" s="768"/>
      <c r="CH18634" s="768"/>
      <c r="CI18634" s="850"/>
    </row>
    <row r="18635" spans="85:87" x14ac:dyDescent="0.25">
      <c r="CG18635" s="768"/>
      <c r="CH18635" s="768"/>
      <c r="CI18635" s="850"/>
    </row>
    <row r="18636" spans="85:87" x14ac:dyDescent="0.25">
      <c r="CG18636" s="768"/>
      <c r="CH18636" s="768"/>
      <c r="CI18636" s="850"/>
    </row>
    <row r="18637" spans="85:87" x14ac:dyDescent="0.25">
      <c r="CG18637" s="768"/>
      <c r="CH18637" s="768"/>
      <c r="CI18637" s="850"/>
    </row>
    <row r="18638" spans="85:87" x14ac:dyDescent="0.25">
      <c r="CG18638" s="768"/>
      <c r="CH18638" s="768"/>
      <c r="CI18638" s="850"/>
    </row>
    <row r="18639" spans="85:87" x14ac:dyDescent="0.25">
      <c r="CG18639" s="768"/>
      <c r="CH18639" s="768"/>
      <c r="CI18639" s="850"/>
    </row>
    <row r="18640" spans="85:87" x14ac:dyDescent="0.25">
      <c r="CG18640" s="768"/>
      <c r="CH18640" s="768"/>
      <c r="CI18640" s="850"/>
    </row>
    <row r="18641" spans="85:87" x14ac:dyDescent="0.25">
      <c r="CG18641" s="768"/>
      <c r="CH18641" s="768"/>
      <c r="CI18641" s="850"/>
    </row>
    <row r="18642" spans="85:87" x14ac:dyDescent="0.25">
      <c r="CG18642" s="768"/>
      <c r="CH18642" s="768"/>
      <c r="CI18642" s="850"/>
    </row>
    <row r="18643" spans="85:87" x14ac:dyDescent="0.25">
      <c r="CG18643" s="768"/>
      <c r="CH18643" s="768"/>
      <c r="CI18643" s="850"/>
    </row>
    <row r="18644" spans="85:87" x14ac:dyDescent="0.25">
      <c r="CG18644" s="768"/>
      <c r="CH18644" s="768"/>
      <c r="CI18644" s="850"/>
    </row>
    <row r="18645" spans="85:87" x14ac:dyDescent="0.25">
      <c r="CG18645" s="768"/>
      <c r="CH18645" s="768"/>
      <c r="CI18645" s="850"/>
    </row>
    <row r="18646" spans="85:87" x14ac:dyDescent="0.25">
      <c r="CG18646" s="768"/>
      <c r="CH18646" s="768"/>
      <c r="CI18646" s="850"/>
    </row>
    <row r="18647" spans="85:87" x14ac:dyDescent="0.25">
      <c r="CG18647" s="768"/>
      <c r="CH18647" s="768"/>
      <c r="CI18647" s="850"/>
    </row>
    <row r="18648" spans="85:87" x14ac:dyDescent="0.25">
      <c r="CG18648" s="768"/>
      <c r="CH18648" s="768"/>
      <c r="CI18648" s="850"/>
    </row>
    <row r="18649" spans="85:87" x14ac:dyDescent="0.25">
      <c r="CG18649" s="768"/>
      <c r="CH18649" s="768"/>
      <c r="CI18649" s="850"/>
    </row>
    <row r="18650" spans="85:87" x14ac:dyDescent="0.25">
      <c r="CG18650" s="768"/>
      <c r="CH18650" s="768"/>
      <c r="CI18650" s="850"/>
    </row>
    <row r="18651" spans="85:87" x14ac:dyDescent="0.25">
      <c r="CG18651" s="768"/>
      <c r="CH18651" s="768"/>
      <c r="CI18651" s="850"/>
    </row>
    <row r="18652" spans="85:87" x14ac:dyDescent="0.25">
      <c r="CG18652" s="768"/>
      <c r="CH18652" s="768"/>
      <c r="CI18652" s="850"/>
    </row>
    <row r="18653" spans="85:87" x14ac:dyDescent="0.25">
      <c r="CG18653" s="768"/>
      <c r="CH18653" s="768"/>
      <c r="CI18653" s="850"/>
    </row>
    <row r="18654" spans="85:87" x14ac:dyDescent="0.25">
      <c r="CG18654" s="768"/>
      <c r="CH18654" s="768"/>
      <c r="CI18654" s="850"/>
    </row>
    <row r="18655" spans="85:87" x14ac:dyDescent="0.25">
      <c r="CG18655" s="768"/>
      <c r="CH18655" s="768"/>
      <c r="CI18655" s="850"/>
    </row>
    <row r="18656" spans="85:87" x14ac:dyDescent="0.25">
      <c r="CG18656" s="768"/>
      <c r="CH18656" s="768"/>
      <c r="CI18656" s="850"/>
    </row>
    <row r="18657" spans="85:87" x14ac:dyDescent="0.25">
      <c r="CG18657" s="768"/>
      <c r="CH18657" s="768"/>
      <c r="CI18657" s="850"/>
    </row>
    <row r="18658" spans="85:87" x14ac:dyDescent="0.25">
      <c r="CG18658" s="768"/>
      <c r="CH18658" s="768"/>
      <c r="CI18658" s="850"/>
    </row>
    <row r="18659" spans="85:87" x14ac:dyDescent="0.25">
      <c r="CG18659" s="768"/>
      <c r="CH18659" s="768"/>
      <c r="CI18659" s="850"/>
    </row>
    <row r="18660" spans="85:87" x14ac:dyDescent="0.25">
      <c r="CG18660" s="768"/>
      <c r="CH18660" s="768"/>
      <c r="CI18660" s="850"/>
    </row>
    <row r="18661" spans="85:87" x14ac:dyDescent="0.25">
      <c r="CG18661" s="768"/>
      <c r="CH18661" s="768"/>
      <c r="CI18661" s="850"/>
    </row>
    <row r="18662" spans="85:87" x14ac:dyDescent="0.25">
      <c r="CG18662" s="768"/>
      <c r="CH18662" s="768"/>
      <c r="CI18662" s="850"/>
    </row>
    <row r="18663" spans="85:87" x14ac:dyDescent="0.25">
      <c r="CG18663" s="768"/>
      <c r="CH18663" s="768"/>
      <c r="CI18663" s="850"/>
    </row>
    <row r="18664" spans="85:87" x14ac:dyDescent="0.25">
      <c r="CG18664" s="768"/>
      <c r="CH18664" s="768"/>
      <c r="CI18664" s="850"/>
    </row>
    <row r="18665" spans="85:87" x14ac:dyDescent="0.25">
      <c r="CG18665" s="768"/>
      <c r="CH18665" s="768"/>
      <c r="CI18665" s="850"/>
    </row>
    <row r="18666" spans="85:87" x14ac:dyDescent="0.25">
      <c r="CG18666" s="768"/>
      <c r="CH18666" s="768"/>
      <c r="CI18666" s="850"/>
    </row>
    <row r="18667" spans="85:87" x14ac:dyDescent="0.25">
      <c r="CG18667" s="768"/>
      <c r="CH18667" s="768"/>
      <c r="CI18667" s="850"/>
    </row>
    <row r="18668" spans="85:87" x14ac:dyDescent="0.25">
      <c r="CG18668" s="768"/>
      <c r="CH18668" s="768"/>
      <c r="CI18668" s="850"/>
    </row>
    <row r="18669" spans="85:87" x14ac:dyDescent="0.25">
      <c r="CG18669" s="768"/>
      <c r="CH18669" s="768"/>
      <c r="CI18669" s="850"/>
    </row>
    <row r="18670" spans="85:87" x14ac:dyDescent="0.25">
      <c r="CG18670" s="768"/>
      <c r="CH18670" s="768"/>
      <c r="CI18670" s="850"/>
    </row>
    <row r="18671" spans="85:87" x14ac:dyDescent="0.25">
      <c r="CG18671" s="768"/>
      <c r="CH18671" s="768"/>
      <c r="CI18671" s="850"/>
    </row>
    <row r="18672" spans="85:87" x14ac:dyDescent="0.25">
      <c r="CG18672" s="768"/>
      <c r="CH18672" s="768"/>
      <c r="CI18672" s="850"/>
    </row>
    <row r="18673" spans="85:87" x14ac:dyDescent="0.25">
      <c r="CG18673" s="768"/>
      <c r="CH18673" s="768"/>
      <c r="CI18673" s="850"/>
    </row>
    <row r="18674" spans="85:87" x14ac:dyDescent="0.25">
      <c r="CG18674" s="768"/>
      <c r="CH18674" s="768"/>
      <c r="CI18674" s="850"/>
    </row>
    <row r="18675" spans="85:87" x14ac:dyDescent="0.25">
      <c r="CG18675" s="768"/>
      <c r="CH18675" s="768"/>
      <c r="CI18675" s="850"/>
    </row>
    <row r="18676" spans="85:87" x14ac:dyDescent="0.25">
      <c r="CG18676" s="768"/>
      <c r="CH18676" s="768"/>
      <c r="CI18676" s="850"/>
    </row>
    <row r="18677" spans="85:87" x14ac:dyDescent="0.25">
      <c r="CG18677" s="768"/>
      <c r="CH18677" s="768"/>
      <c r="CI18677" s="850"/>
    </row>
    <row r="18678" spans="85:87" x14ac:dyDescent="0.25">
      <c r="CG18678" s="768"/>
      <c r="CH18678" s="768"/>
      <c r="CI18678" s="850"/>
    </row>
    <row r="18679" spans="85:87" x14ac:dyDescent="0.25">
      <c r="CG18679" s="768"/>
      <c r="CH18679" s="768"/>
      <c r="CI18679" s="850"/>
    </row>
    <row r="18680" spans="85:87" x14ac:dyDescent="0.25">
      <c r="CG18680" s="768"/>
      <c r="CH18680" s="768"/>
      <c r="CI18680" s="850"/>
    </row>
    <row r="18681" spans="85:87" x14ac:dyDescent="0.25">
      <c r="CG18681" s="768"/>
      <c r="CH18681" s="768"/>
      <c r="CI18681" s="850"/>
    </row>
    <row r="18682" spans="85:87" x14ac:dyDescent="0.25">
      <c r="CG18682" s="768"/>
      <c r="CH18682" s="768"/>
      <c r="CI18682" s="850"/>
    </row>
    <row r="18683" spans="85:87" x14ac:dyDescent="0.25">
      <c r="CG18683" s="768"/>
      <c r="CH18683" s="768"/>
      <c r="CI18683" s="850"/>
    </row>
    <row r="18684" spans="85:87" x14ac:dyDescent="0.25">
      <c r="CG18684" s="768"/>
      <c r="CH18684" s="768"/>
      <c r="CI18684" s="850"/>
    </row>
    <row r="18685" spans="85:87" x14ac:dyDescent="0.25">
      <c r="CG18685" s="768"/>
      <c r="CH18685" s="768"/>
      <c r="CI18685" s="850"/>
    </row>
    <row r="18686" spans="85:87" x14ac:dyDescent="0.25">
      <c r="CG18686" s="768"/>
      <c r="CH18686" s="768"/>
      <c r="CI18686" s="850"/>
    </row>
    <row r="18687" spans="85:87" x14ac:dyDescent="0.25">
      <c r="CG18687" s="768"/>
      <c r="CH18687" s="768"/>
      <c r="CI18687" s="850"/>
    </row>
    <row r="18688" spans="85:87" x14ac:dyDescent="0.25">
      <c r="CG18688" s="768"/>
      <c r="CH18688" s="768"/>
      <c r="CI18688" s="850"/>
    </row>
    <row r="18689" spans="85:87" x14ac:dyDescent="0.25">
      <c r="CG18689" s="768"/>
      <c r="CH18689" s="768"/>
      <c r="CI18689" s="850"/>
    </row>
    <row r="18690" spans="85:87" x14ac:dyDescent="0.25">
      <c r="CG18690" s="768"/>
      <c r="CH18690" s="768"/>
      <c r="CI18690" s="850"/>
    </row>
    <row r="18691" spans="85:87" x14ac:dyDescent="0.25">
      <c r="CG18691" s="768"/>
      <c r="CH18691" s="768"/>
      <c r="CI18691" s="850"/>
    </row>
    <row r="18692" spans="85:87" x14ac:dyDescent="0.25">
      <c r="CG18692" s="768"/>
      <c r="CH18692" s="768"/>
      <c r="CI18692" s="850"/>
    </row>
    <row r="18693" spans="85:87" x14ac:dyDescent="0.25">
      <c r="CG18693" s="768"/>
      <c r="CH18693" s="768"/>
      <c r="CI18693" s="850"/>
    </row>
    <row r="18694" spans="85:87" x14ac:dyDescent="0.25">
      <c r="CG18694" s="768"/>
      <c r="CH18694" s="768"/>
      <c r="CI18694" s="850"/>
    </row>
    <row r="18695" spans="85:87" x14ac:dyDescent="0.25">
      <c r="CG18695" s="768"/>
      <c r="CH18695" s="768"/>
      <c r="CI18695" s="850"/>
    </row>
    <row r="18696" spans="85:87" x14ac:dyDescent="0.25">
      <c r="CG18696" s="768"/>
      <c r="CH18696" s="768"/>
      <c r="CI18696" s="850"/>
    </row>
    <row r="18697" spans="85:87" x14ac:dyDescent="0.25">
      <c r="CG18697" s="768"/>
      <c r="CH18697" s="768"/>
      <c r="CI18697" s="850"/>
    </row>
    <row r="18698" spans="85:87" x14ac:dyDescent="0.25">
      <c r="CG18698" s="768"/>
      <c r="CH18698" s="768"/>
      <c r="CI18698" s="850"/>
    </row>
    <row r="18699" spans="85:87" x14ac:dyDescent="0.25">
      <c r="CG18699" s="768"/>
      <c r="CH18699" s="768"/>
      <c r="CI18699" s="850"/>
    </row>
    <row r="18700" spans="85:87" x14ac:dyDescent="0.25">
      <c r="CG18700" s="768"/>
      <c r="CH18700" s="768"/>
      <c r="CI18700" s="850"/>
    </row>
    <row r="18701" spans="85:87" x14ac:dyDescent="0.25">
      <c r="CG18701" s="768"/>
      <c r="CH18701" s="768"/>
      <c r="CI18701" s="850"/>
    </row>
    <row r="18702" spans="85:87" x14ac:dyDescent="0.25">
      <c r="CG18702" s="768"/>
      <c r="CH18702" s="768"/>
      <c r="CI18702" s="850"/>
    </row>
    <row r="18703" spans="85:87" x14ac:dyDescent="0.25">
      <c r="CG18703" s="768"/>
      <c r="CH18703" s="768"/>
      <c r="CI18703" s="850"/>
    </row>
    <row r="18704" spans="85:87" x14ac:dyDescent="0.25">
      <c r="CG18704" s="768"/>
      <c r="CH18704" s="768"/>
      <c r="CI18704" s="850"/>
    </row>
    <row r="18705" spans="85:87" x14ac:dyDescent="0.25">
      <c r="CG18705" s="768"/>
      <c r="CH18705" s="768"/>
      <c r="CI18705" s="850"/>
    </row>
    <row r="18706" spans="85:87" x14ac:dyDescent="0.25">
      <c r="CG18706" s="768"/>
      <c r="CH18706" s="768"/>
      <c r="CI18706" s="850"/>
    </row>
    <row r="18707" spans="85:87" x14ac:dyDescent="0.25">
      <c r="CG18707" s="768"/>
      <c r="CH18707" s="768"/>
      <c r="CI18707" s="850"/>
    </row>
    <row r="18708" spans="85:87" x14ac:dyDescent="0.25">
      <c r="CG18708" s="768"/>
      <c r="CH18708" s="768"/>
      <c r="CI18708" s="850"/>
    </row>
    <row r="18709" spans="85:87" x14ac:dyDescent="0.25">
      <c r="CG18709" s="768"/>
      <c r="CH18709" s="768"/>
      <c r="CI18709" s="850"/>
    </row>
    <row r="18710" spans="85:87" x14ac:dyDescent="0.25">
      <c r="CG18710" s="768"/>
      <c r="CH18710" s="768"/>
      <c r="CI18710" s="850"/>
    </row>
    <row r="18711" spans="85:87" x14ac:dyDescent="0.25">
      <c r="CG18711" s="768"/>
      <c r="CH18711" s="768"/>
      <c r="CI18711" s="850"/>
    </row>
    <row r="18712" spans="85:87" x14ac:dyDescent="0.25">
      <c r="CG18712" s="768"/>
      <c r="CH18712" s="768"/>
      <c r="CI18712" s="850"/>
    </row>
    <row r="18713" spans="85:87" x14ac:dyDescent="0.25">
      <c r="CG18713" s="768"/>
      <c r="CH18713" s="768"/>
      <c r="CI18713" s="850"/>
    </row>
    <row r="18714" spans="85:87" x14ac:dyDescent="0.25">
      <c r="CG18714" s="768"/>
      <c r="CH18714" s="768"/>
      <c r="CI18714" s="850"/>
    </row>
    <row r="18715" spans="85:87" x14ac:dyDescent="0.25">
      <c r="CG18715" s="768"/>
      <c r="CH18715" s="768"/>
      <c r="CI18715" s="850"/>
    </row>
    <row r="18716" spans="85:87" x14ac:dyDescent="0.25">
      <c r="CG18716" s="768"/>
      <c r="CH18716" s="768"/>
      <c r="CI18716" s="850"/>
    </row>
    <row r="18717" spans="85:87" x14ac:dyDescent="0.25">
      <c r="CG18717" s="768"/>
      <c r="CH18717" s="768"/>
      <c r="CI18717" s="850"/>
    </row>
    <row r="18718" spans="85:87" x14ac:dyDescent="0.25">
      <c r="CG18718" s="768"/>
      <c r="CH18718" s="768"/>
      <c r="CI18718" s="850"/>
    </row>
    <row r="18719" spans="85:87" x14ac:dyDescent="0.25">
      <c r="CG18719" s="768"/>
      <c r="CH18719" s="768"/>
      <c r="CI18719" s="850"/>
    </row>
    <row r="18720" spans="85:87" x14ac:dyDescent="0.25">
      <c r="CG18720" s="768"/>
      <c r="CH18720" s="768"/>
      <c r="CI18720" s="850"/>
    </row>
    <row r="18721" spans="85:87" x14ac:dyDescent="0.25">
      <c r="CG18721" s="768"/>
      <c r="CH18721" s="768"/>
      <c r="CI18721" s="850"/>
    </row>
    <row r="18722" spans="85:87" x14ac:dyDescent="0.25">
      <c r="CG18722" s="768"/>
      <c r="CH18722" s="768"/>
      <c r="CI18722" s="850"/>
    </row>
    <row r="18723" spans="85:87" x14ac:dyDescent="0.25">
      <c r="CG18723" s="768"/>
      <c r="CH18723" s="768"/>
      <c r="CI18723" s="850"/>
    </row>
    <row r="18724" spans="85:87" x14ac:dyDescent="0.25">
      <c r="CG18724" s="768"/>
      <c r="CH18724" s="768"/>
      <c r="CI18724" s="850"/>
    </row>
    <row r="18725" spans="85:87" x14ac:dyDescent="0.25">
      <c r="CG18725" s="768"/>
      <c r="CH18725" s="768"/>
      <c r="CI18725" s="850"/>
    </row>
    <row r="18726" spans="85:87" x14ac:dyDescent="0.25">
      <c r="CG18726" s="768"/>
      <c r="CH18726" s="768"/>
      <c r="CI18726" s="850"/>
    </row>
    <row r="18727" spans="85:87" x14ac:dyDescent="0.25">
      <c r="CG18727" s="768"/>
      <c r="CH18727" s="768"/>
      <c r="CI18727" s="850"/>
    </row>
    <row r="18728" spans="85:87" x14ac:dyDescent="0.25">
      <c r="CG18728" s="768"/>
      <c r="CH18728" s="768"/>
      <c r="CI18728" s="850"/>
    </row>
    <row r="18729" spans="85:87" x14ac:dyDescent="0.25">
      <c r="CG18729" s="768"/>
      <c r="CH18729" s="768"/>
      <c r="CI18729" s="850"/>
    </row>
    <row r="18730" spans="85:87" x14ac:dyDescent="0.25">
      <c r="CG18730" s="768"/>
      <c r="CH18730" s="768"/>
      <c r="CI18730" s="850"/>
    </row>
    <row r="18731" spans="85:87" x14ac:dyDescent="0.25">
      <c r="CG18731" s="768"/>
      <c r="CH18731" s="768"/>
      <c r="CI18731" s="850"/>
    </row>
    <row r="18732" spans="85:87" x14ac:dyDescent="0.25">
      <c r="CG18732" s="768"/>
      <c r="CH18732" s="768"/>
      <c r="CI18732" s="850"/>
    </row>
    <row r="18733" spans="85:87" x14ac:dyDescent="0.25">
      <c r="CG18733" s="768"/>
      <c r="CH18733" s="768"/>
      <c r="CI18733" s="850"/>
    </row>
    <row r="18734" spans="85:87" x14ac:dyDescent="0.25">
      <c r="CG18734" s="768"/>
      <c r="CH18734" s="768"/>
      <c r="CI18734" s="850"/>
    </row>
    <row r="18735" spans="85:87" x14ac:dyDescent="0.25">
      <c r="CG18735" s="768"/>
      <c r="CH18735" s="768"/>
      <c r="CI18735" s="850"/>
    </row>
    <row r="18736" spans="85:87" x14ac:dyDescent="0.25">
      <c r="CG18736" s="768"/>
      <c r="CH18736" s="768"/>
      <c r="CI18736" s="850"/>
    </row>
    <row r="18737" spans="85:87" x14ac:dyDescent="0.25">
      <c r="CG18737" s="768"/>
      <c r="CH18737" s="768"/>
      <c r="CI18737" s="850"/>
    </row>
    <row r="18738" spans="85:87" x14ac:dyDescent="0.25">
      <c r="CG18738" s="768"/>
      <c r="CH18738" s="768"/>
      <c r="CI18738" s="850"/>
    </row>
    <row r="18739" spans="85:87" x14ac:dyDescent="0.25">
      <c r="CG18739" s="768"/>
      <c r="CH18739" s="768"/>
      <c r="CI18739" s="850"/>
    </row>
    <row r="18740" spans="85:87" x14ac:dyDescent="0.25">
      <c r="CG18740" s="768"/>
      <c r="CH18740" s="768"/>
      <c r="CI18740" s="850"/>
    </row>
    <row r="18741" spans="85:87" x14ac:dyDescent="0.25">
      <c r="CG18741" s="768"/>
      <c r="CH18741" s="768"/>
      <c r="CI18741" s="850"/>
    </row>
    <row r="18742" spans="85:87" x14ac:dyDescent="0.25">
      <c r="CG18742" s="768"/>
      <c r="CH18742" s="768"/>
      <c r="CI18742" s="850"/>
    </row>
    <row r="18743" spans="85:87" x14ac:dyDescent="0.25">
      <c r="CG18743" s="768"/>
      <c r="CH18743" s="768"/>
      <c r="CI18743" s="850"/>
    </row>
    <row r="18744" spans="85:87" x14ac:dyDescent="0.25">
      <c r="CG18744" s="768"/>
      <c r="CH18744" s="768"/>
      <c r="CI18744" s="850"/>
    </row>
    <row r="18745" spans="85:87" x14ac:dyDescent="0.25">
      <c r="CG18745" s="768"/>
      <c r="CH18745" s="768"/>
      <c r="CI18745" s="850"/>
    </row>
    <row r="18746" spans="85:87" x14ac:dyDescent="0.25">
      <c r="CG18746" s="768"/>
      <c r="CH18746" s="768"/>
      <c r="CI18746" s="850"/>
    </row>
    <row r="18747" spans="85:87" x14ac:dyDescent="0.25">
      <c r="CG18747" s="768"/>
      <c r="CH18747" s="768"/>
      <c r="CI18747" s="850"/>
    </row>
    <row r="18748" spans="85:87" x14ac:dyDescent="0.25">
      <c r="CG18748" s="768"/>
      <c r="CH18748" s="768"/>
      <c r="CI18748" s="850"/>
    </row>
    <row r="18749" spans="85:87" x14ac:dyDescent="0.25">
      <c r="CG18749" s="768"/>
      <c r="CH18749" s="768"/>
      <c r="CI18749" s="850"/>
    </row>
    <row r="18750" spans="85:87" x14ac:dyDescent="0.25">
      <c r="CG18750" s="768"/>
      <c r="CH18750" s="768"/>
      <c r="CI18750" s="850"/>
    </row>
    <row r="18751" spans="85:87" x14ac:dyDescent="0.25">
      <c r="CG18751" s="768"/>
      <c r="CH18751" s="768"/>
      <c r="CI18751" s="850"/>
    </row>
    <row r="18752" spans="85:87" x14ac:dyDescent="0.25">
      <c r="CG18752" s="768"/>
      <c r="CH18752" s="768"/>
      <c r="CI18752" s="850"/>
    </row>
    <row r="18753" spans="85:87" x14ac:dyDescent="0.25">
      <c r="CG18753" s="768"/>
      <c r="CH18753" s="768"/>
      <c r="CI18753" s="850"/>
    </row>
    <row r="18754" spans="85:87" x14ac:dyDescent="0.25">
      <c r="CG18754" s="768"/>
      <c r="CH18754" s="768"/>
      <c r="CI18754" s="850"/>
    </row>
    <row r="18755" spans="85:87" x14ac:dyDescent="0.25">
      <c r="CG18755" s="768"/>
      <c r="CH18755" s="768"/>
      <c r="CI18755" s="850"/>
    </row>
    <row r="18756" spans="85:87" x14ac:dyDescent="0.25">
      <c r="CG18756" s="768"/>
      <c r="CH18756" s="768"/>
      <c r="CI18756" s="850"/>
    </row>
    <row r="18757" spans="85:87" x14ac:dyDescent="0.25">
      <c r="CG18757" s="768"/>
      <c r="CH18757" s="768"/>
      <c r="CI18757" s="850"/>
    </row>
    <row r="18758" spans="85:87" x14ac:dyDescent="0.25">
      <c r="CG18758" s="768"/>
      <c r="CH18758" s="768"/>
      <c r="CI18758" s="850"/>
    </row>
    <row r="18759" spans="85:87" x14ac:dyDescent="0.25">
      <c r="CG18759" s="768"/>
      <c r="CH18759" s="768"/>
      <c r="CI18759" s="850"/>
    </row>
    <row r="18760" spans="85:87" x14ac:dyDescent="0.25">
      <c r="CG18760" s="768"/>
      <c r="CH18760" s="768"/>
      <c r="CI18760" s="850"/>
    </row>
    <row r="18761" spans="85:87" x14ac:dyDescent="0.25">
      <c r="CG18761" s="768"/>
      <c r="CH18761" s="768"/>
      <c r="CI18761" s="850"/>
    </row>
    <row r="18762" spans="85:87" x14ac:dyDescent="0.25">
      <c r="CG18762" s="768"/>
      <c r="CH18762" s="768"/>
      <c r="CI18762" s="850"/>
    </row>
    <row r="18763" spans="85:87" x14ac:dyDescent="0.25">
      <c r="CG18763" s="768"/>
      <c r="CH18763" s="768"/>
      <c r="CI18763" s="850"/>
    </row>
    <row r="18764" spans="85:87" x14ac:dyDescent="0.25">
      <c r="CG18764" s="768"/>
      <c r="CH18764" s="768"/>
      <c r="CI18764" s="850"/>
    </row>
    <row r="18765" spans="85:87" x14ac:dyDescent="0.25">
      <c r="CG18765" s="768"/>
      <c r="CH18765" s="768"/>
      <c r="CI18765" s="850"/>
    </row>
    <row r="18766" spans="85:87" x14ac:dyDescent="0.25">
      <c r="CG18766" s="768"/>
      <c r="CH18766" s="768"/>
      <c r="CI18766" s="850"/>
    </row>
    <row r="18767" spans="85:87" x14ac:dyDescent="0.25">
      <c r="CG18767" s="768"/>
      <c r="CH18767" s="768"/>
      <c r="CI18767" s="850"/>
    </row>
    <row r="18768" spans="85:87" x14ac:dyDescent="0.25">
      <c r="CG18768" s="768"/>
      <c r="CH18768" s="768"/>
      <c r="CI18768" s="850"/>
    </row>
    <row r="18769" spans="85:87" x14ac:dyDescent="0.25">
      <c r="CG18769" s="768"/>
      <c r="CH18769" s="768"/>
      <c r="CI18769" s="850"/>
    </row>
    <row r="18770" spans="85:87" x14ac:dyDescent="0.25">
      <c r="CG18770" s="768"/>
      <c r="CH18770" s="768"/>
      <c r="CI18770" s="850"/>
    </row>
    <row r="18771" spans="85:87" x14ac:dyDescent="0.25">
      <c r="CG18771" s="768"/>
      <c r="CH18771" s="768"/>
      <c r="CI18771" s="850"/>
    </row>
    <row r="18772" spans="85:87" x14ac:dyDescent="0.25">
      <c r="CG18772" s="768"/>
      <c r="CH18772" s="768"/>
      <c r="CI18772" s="850"/>
    </row>
    <row r="18773" spans="85:87" x14ac:dyDescent="0.25">
      <c r="CG18773" s="768"/>
      <c r="CH18773" s="768"/>
      <c r="CI18773" s="850"/>
    </row>
    <row r="18774" spans="85:87" x14ac:dyDescent="0.25">
      <c r="CG18774" s="768"/>
      <c r="CH18774" s="768"/>
      <c r="CI18774" s="850"/>
    </row>
    <row r="18775" spans="85:87" x14ac:dyDescent="0.25">
      <c r="CG18775" s="768"/>
      <c r="CH18775" s="768"/>
      <c r="CI18775" s="850"/>
    </row>
    <row r="18776" spans="85:87" x14ac:dyDescent="0.25">
      <c r="CG18776" s="768"/>
      <c r="CH18776" s="768"/>
      <c r="CI18776" s="850"/>
    </row>
    <row r="18777" spans="85:87" x14ac:dyDescent="0.25">
      <c r="CG18777" s="768"/>
      <c r="CH18777" s="768"/>
      <c r="CI18777" s="850"/>
    </row>
    <row r="18778" spans="85:87" x14ac:dyDescent="0.25">
      <c r="CG18778" s="768"/>
      <c r="CH18778" s="768"/>
      <c r="CI18778" s="850"/>
    </row>
    <row r="18779" spans="85:87" x14ac:dyDescent="0.25">
      <c r="CG18779" s="768"/>
      <c r="CH18779" s="768"/>
      <c r="CI18779" s="850"/>
    </row>
    <row r="18780" spans="85:87" x14ac:dyDescent="0.25">
      <c r="CG18780" s="768"/>
      <c r="CH18780" s="768"/>
      <c r="CI18780" s="850"/>
    </row>
    <row r="18781" spans="85:87" x14ac:dyDescent="0.25">
      <c r="CG18781" s="768"/>
      <c r="CH18781" s="768"/>
      <c r="CI18781" s="850"/>
    </row>
    <row r="18782" spans="85:87" x14ac:dyDescent="0.25">
      <c r="CG18782" s="768"/>
      <c r="CH18782" s="768"/>
      <c r="CI18782" s="850"/>
    </row>
    <row r="18783" spans="85:87" x14ac:dyDescent="0.25">
      <c r="CG18783" s="768"/>
      <c r="CH18783" s="768"/>
      <c r="CI18783" s="850"/>
    </row>
    <row r="18784" spans="85:87" x14ac:dyDescent="0.25">
      <c r="CG18784" s="768"/>
      <c r="CH18784" s="768"/>
      <c r="CI18784" s="850"/>
    </row>
    <row r="18785" spans="85:87" x14ac:dyDescent="0.25">
      <c r="CG18785" s="768"/>
      <c r="CH18785" s="768"/>
      <c r="CI18785" s="850"/>
    </row>
    <row r="18786" spans="85:87" x14ac:dyDescent="0.25">
      <c r="CG18786" s="768"/>
      <c r="CH18786" s="768"/>
      <c r="CI18786" s="850"/>
    </row>
    <row r="18787" spans="85:87" x14ac:dyDescent="0.25">
      <c r="CG18787" s="768"/>
      <c r="CH18787" s="768"/>
      <c r="CI18787" s="850"/>
    </row>
    <row r="18788" spans="85:87" x14ac:dyDescent="0.25">
      <c r="CG18788" s="768"/>
      <c r="CH18788" s="768"/>
      <c r="CI18788" s="850"/>
    </row>
    <row r="18789" spans="85:87" x14ac:dyDescent="0.25">
      <c r="CG18789" s="768"/>
      <c r="CH18789" s="768"/>
      <c r="CI18789" s="850"/>
    </row>
    <row r="18790" spans="85:87" x14ac:dyDescent="0.25">
      <c r="CG18790" s="768"/>
      <c r="CH18790" s="768"/>
      <c r="CI18790" s="850"/>
    </row>
    <row r="18791" spans="85:87" x14ac:dyDescent="0.25">
      <c r="CG18791" s="768"/>
      <c r="CH18791" s="768"/>
      <c r="CI18791" s="850"/>
    </row>
    <row r="18792" spans="85:87" x14ac:dyDescent="0.25">
      <c r="CG18792" s="768"/>
      <c r="CH18792" s="768"/>
      <c r="CI18792" s="850"/>
    </row>
    <row r="18793" spans="85:87" x14ac:dyDescent="0.25">
      <c r="CG18793" s="768"/>
      <c r="CH18793" s="768"/>
      <c r="CI18793" s="850"/>
    </row>
    <row r="18794" spans="85:87" x14ac:dyDescent="0.25">
      <c r="CG18794" s="768"/>
      <c r="CH18794" s="768"/>
      <c r="CI18794" s="850"/>
    </row>
    <row r="18795" spans="85:87" x14ac:dyDescent="0.25">
      <c r="CG18795" s="768"/>
      <c r="CH18795" s="768"/>
      <c r="CI18795" s="850"/>
    </row>
    <row r="18796" spans="85:87" x14ac:dyDescent="0.25">
      <c r="CG18796" s="768"/>
      <c r="CH18796" s="768"/>
      <c r="CI18796" s="850"/>
    </row>
    <row r="18797" spans="85:87" x14ac:dyDescent="0.25">
      <c r="CG18797" s="768"/>
      <c r="CH18797" s="768"/>
      <c r="CI18797" s="850"/>
    </row>
    <row r="18798" spans="85:87" x14ac:dyDescent="0.25">
      <c r="CG18798" s="768"/>
      <c r="CH18798" s="768"/>
      <c r="CI18798" s="850"/>
    </row>
    <row r="18799" spans="85:87" x14ac:dyDescent="0.25">
      <c r="CG18799" s="768"/>
      <c r="CH18799" s="768"/>
      <c r="CI18799" s="850"/>
    </row>
    <row r="18800" spans="85:87" x14ac:dyDescent="0.25">
      <c r="CG18800" s="768"/>
      <c r="CH18800" s="768"/>
      <c r="CI18800" s="850"/>
    </row>
    <row r="18801" spans="85:87" x14ac:dyDescent="0.25">
      <c r="CG18801" s="768"/>
      <c r="CH18801" s="768"/>
      <c r="CI18801" s="850"/>
    </row>
    <row r="18802" spans="85:87" x14ac:dyDescent="0.25">
      <c r="CG18802" s="768"/>
      <c r="CH18802" s="768"/>
      <c r="CI18802" s="850"/>
    </row>
    <row r="18803" spans="85:87" x14ac:dyDescent="0.25">
      <c r="CG18803" s="768"/>
      <c r="CH18803" s="768"/>
      <c r="CI18803" s="850"/>
    </row>
    <row r="18804" spans="85:87" x14ac:dyDescent="0.25">
      <c r="CG18804" s="768"/>
      <c r="CH18804" s="768"/>
      <c r="CI18804" s="850"/>
    </row>
    <row r="18805" spans="85:87" x14ac:dyDescent="0.25">
      <c r="CG18805" s="768"/>
      <c r="CH18805" s="768"/>
      <c r="CI18805" s="850"/>
    </row>
    <row r="18806" spans="85:87" x14ac:dyDescent="0.25">
      <c r="CG18806" s="768"/>
      <c r="CH18806" s="768"/>
      <c r="CI18806" s="850"/>
    </row>
    <row r="18807" spans="85:87" x14ac:dyDescent="0.25">
      <c r="CG18807" s="768"/>
      <c r="CH18807" s="768"/>
      <c r="CI18807" s="850"/>
    </row>
    <row r="18808" spans="85:87" x14ac:dyDescent="0.25">
      <c r="CG18808" s="768"/>
      <c r="CH18808" s="768"/>
      <c r="CI18808" s="850"/>
    </row>
    <row r="18809" spans="85:87" x14ac:dyDescent="0.25">
      <c r="CG18809" s="768"/>
      <c r="CH18809" s="768"/>
      <c r="CI18809" s="850"/>
    </row>
    <row r="18810" spans="85:87" x14ac:dyDescent="0.25">
      <c r="CG18810" s="768"/>
      <c r="CH18810" s="768"/>
      <c r="CI18810" s="850"/>
    </row>
    <row r="18811" spans="85:87" x14ac:dyDescent="0.25">
      <c r="CG18811" s="768"/>
      <c r="CH18811" s="768"/>
      <c r="CI18811" s="850"/>
    </row>
    <row r="18812" spans="85:87" x14ac:dyDescent="0.25">
      <c r="CG18812" s="768"/>
      <c r="CH18812" s="768"/>
      <c r="CI18812" s="850"/>
    </row>
    <row r="18813" spans="85:87" x14ac:dyDescent="0.25">
      <c r="CG18813" s="768"/>
      <c r="CH18813" s="768"/>
      <c r="CI18813" s="850"/>
    </row>
    <row r="18814" spans="85:87" x14ac:dyDescent="0.25">
      <c r="CG18814" s="768"/>
      <c r="CH18814" s="768"/>
      <c r="CI18814" s="850"/>
    </row>
    <row r="18815" spans="85:87" x14ac:dyDescent="0.25">
      <c r="CG18815" s="768"/>
      <c r="CH18815" s="768"/>
      <c r="CI18815" s="850"/>
    </row>
    <row r="18816" spans="85:87" x14ac:dyDescent="0.25">
      <c r="CG18816" s="768"/>
      <c r="CH18816" s="768"/>
      <c r="CI18816" s="850"/>
    </row>
    <row r="18817" spans="85:87" x14ac:dyDescent="0.25">
      <c r="CG18817" s="768"/>
      <c r="CH18817" s="768"/>
      <c r="CI18817" s="850"/>
    </row>
    <row r="18818" spans="85:87" x14ac:dyDescent="0.25">
      <c r="CG18818" s="768"/>
      <c r="CH18818" s="768"/>
      <c r="CI18818" s="850"/>
    </row>
    <row r="18819" spans="85:87" x14ac:dyDescent="0.25">
      <c r="CG18819" s="768"/>
      <c r="CH18819" s="768"/>
      <c r="CI18819" s="850"/>
    </row>
    <row r="18820" spans="85:87" x14ac:dyDescent="0.25">
      <c r="CG18820" s="768"/>
      <c r="CH18820" s="768"/>
      <c r="CI18820" s="850"/>
    </row>
    <row r="18821" spans="85:87" x14ac:dyDescent="0.25">
      <c r="CG18821" s="768"/>
      <c r="CH18821" s="768"/>
      <c r="CI18821" s="850"/>
    </row>
    <row r="18822" spans="85:87" x14ac:dyDescent="0.25">
      <c r="CG18822" s="768"/>
      <c r="CH18822" s="768"/>
      <c r="CI18822" s="850"/>
    </row>
    <row r="18823" spans="85:87" x14ac:dyDescent="0.25">
      <c r="CG18823" s="768"/>
      <c r="CH18823" s="768"/>
      <c r="CI18823" s="850"/>
    </row>
    <row r="18824" spans="85:87" x14ac:dyDescent="0.25">
      <c r="CG18824" s="768"/>
      <c r="CH18824" s="768"/>
      <c r="CI18824" s="850"/>
    </row>
    <row r="18825" spans="85:87" x14ac:dyDescent="0.25">
      <c r="CG18825" s="768"/>
      <c r="CH18825" s="768"/>
      <c r="CI18825" s="850"/>
    </row>
    <row r="18826" spans="85:87" x14ac:dyDescent="0.25">
      <c r="CG18826" s="768"/>
      <c r="CH18826" s="768"/>
      <c r="CI18826" s="850"/>
    </row>
    <row r="18827" spans="85:87" x14ac:dyDescent="0.25">
      <c r="CG18827" s="768"/>
      <c r="CH18827" s="768"/>
      <c r="CI18827" s="850"/>
    </row>
    <row r="18828" spans="85:87" x14ac:dyDescent="0.25">
      <c r="CG18828" s="768"/>
      <c r="CH18828" s="768"/>
      <c r="CI18828" s="850"/>
    </row>
    <row r="18829" spans="85:87" x14ac:dyDescent="0.25">
      <c r="CG18829" s="768"/>
      <c r="CH18829" s="768"/>
      <c r="CI18829" s="850"/>
    </row>
    <row r="18830" spans="85:87" x14ac:dyDescent="0.25">
      <c r="CG18830" s="768"/>
      <c r="CH18830" s="768"/>
      <c r="CI18830" s="850"/>
    </row>
    <row r="18831" spans="85:87" x14ac:dyDescent="0.25">
      <c r="CG18831" s="768"/>
      <c r="CH18831" s="768"/>
      <c r="CI18831" s="850"/>
    </row>
    <row r="18832" spans="85:87" x14ac:dyDescent="0.25">
      <c r="CG18832" s="768"/>
      <c r="CH18832" s="768"/>
      <c r="CI18832" s="850"/>
    </row>
    <row r="18833" spans="85:87" x14ac:dyDescent="0.25">
      <c r="CG18833" s="768"/>
      <c r="CH18833" s="768"/>
      <c r="CI18833" s="850"/>
    </row>
    <row r="18834" spans="85:87" x14ac:dyDescent="0.25">
      <c r="CG18834" s="768"/>
      <c r="CH18834" s="768"/>
      <c r="CI18834" s="850"/>
    </row>
    <row r="18835" spans="85:87" x14ac:dyDescent="0.25">
      <c r="CG18835" s="768"/>
      <c r="CH18835" s="768"/>
      <c r="CI18835" s="850"/>
    </row>
    <row r="18836" spans="85:87" x14ac:dyDescent="0.25">
      <c r="CG18836" s="768"/>
      <c r="CH18836" s="768"/>
      <c r="CI18836" s="850"/>
    </row>
    <row r="18837" spans="85:87" x14ac:dyDescent="0.25">
      <c r="CG18837" s="768"/>
      <c r="CH18837" s="768"/>
      <c r="CI18837" s="850"/>
    </row>
    <row r="18838" spans="85:87" x14ac:dyDescent="0.25">
      <c r="CG18838" s="768"/>
      <c r="CH18838" s="768"/>
      <c r="CI18838" s="850"/>
    </row>
    <row r="18839" spans="85:87" x14ac:dyDescent="0.25">
      <c r="CG18839" s="768"/>
      <c r="CH18839" s="768"/>
      <c r="CI18839" s="850"/>
    </row>
    <row r="18840" spans="85:87" x14ac:dyDescent="0.25">
      <c r="CG18840" s="768"/>
      <c r="CH18840" s="768"/>
      <c r="CI18840" s="850"/>
    </row>
    <row r="18841" spans="85:87" x14ac:dyDescent="0.25">
      <c r="CG18841" s="768"/>
      <c r="CH18841" s="768"/>
      <c r="CI18841" s="850"/>
    </row>
    <row r="18842" spans="85:87" x14ac:dyDescent="0.25">
      <c r="CG18842" s="768"/>
      <c r="CH18842" s="768"/>
      <c r="CI18842" s="850"/>
    </row>
    <row r="18843" spans="85:87" x14ac:dyDescent="0.25">
      <c r="CG18843" s="768"/>
      <c r="CH18843" s="768"/>
      <c r="CI18843" s="850"/>
    </row>
    <row r="18844" spans="85:87" x14ac:dyDescent="0.25">
      <c r="CG18844" s="768"/>
      <c r="CH18844" s="768"/>
      <c r="CI18844" s="850"/>
    </row>
    <row r="18845" spans="85:87" x14ac:dyDescent="0.25">
      <c r="CG18845" s="768"/>
      <c r="CH18845" s="768"/>
      <c r="CI18845" s="850"/>
    </row>
    <row r="18846" spans="85:87" x14ac:dyDescent="0.25">
      <c r="CG18846" s="768"/>
      <c r="CH18846" s="768"/>
      <c r="CI18846" s="850"/>
    </row>
    <row r="18847" spans="85:87" x14ac:dyDescent="0.25">
      <c r="CG18847" s="768"/>
      <c r="CH18847" s="768"/>
      <c r="CI18847" s="850"/>
    </row>
    <row r="18848" spans="85:87" x14ac:dyDescent="0.25">
      <c r="CG18848" s="768"/>
      <c r="CH18848" s="768"/>
      <c r="CI18848" s="850"/>
    </row>
    <row r="18849" spans="85:87" x14ac:dyDescent="0.25">
      <c r="CG18849" s="768"/>
      <c r="CH18849" s="768"/>
      <c r="CI18849" s="850"/>
    </row>
    <row r="18850" spans="85:87" x14ac:dyDescent="0.25">
      <c r="CG18850" s="768"/>
      <c r="CH18850" s="768"/>
      <c r="CI18850" s="850"/>
    </row>
    <row r="18851" spans="85:87" x14ac:dyDescent="0.25">
      <c r="CG18851" s="768"/>
      <c r="CH18851" s="768"/>
      <c r="CI18851" s="850"/>
    </row>
    <row r="18852" spans="85:87" x14ac:dyDescent="0.25">
      <c r="CG18852" s="768"/>
      <c r="CH18852" s="768"/>
      <c r="CI18852" s="850"/>
    </row>
    <row r="18853" spans="85:87" x14ac:dyDescent="0.25">
      <c r="CG18853" s="768"/>
      <c r="CH18853" s="768"/>
      <c r="CI18853" s="850"/>
    </row>
    <row r="18854" spans="85:87" x14ac:dyDescent="0.25">
      <c r="CG18854" s="768"/>
      <c r="CH18854" s="768"/>
      <c r="CI18854" s="850"/>
    </row>
    <row r="18855" spans="85:87" x14ac:dyDescent="0.25">
      <c r="CG18855" s="768"/>
      <c r="CH18855" s="768"/>
      <c r="CI18855" s="850"/>
    </row>
    <row r="18856" spans="85:87" x14ac:dyDescent="0.25">
      <c r="CG18856" s="768"/>
      <c r="CH18856" s="768"/>
      <c r="CI18856" s="850"/>
    </row>
    <row r="18857" spans="85:87" x14ac:dyDescent="0.25">
      <c r="CG18857" s="768"/>
      <c r="CH18857" s="768"/>
      <c r="CI18857" s="850"/>
    </row>
    <row r="18858" spans="85:87" x14ac:dyDescent="0.25">
      <c r="CG18858" s="768"/>
      <c r="CH18858" s="768"/>
      <c r="CI18858" s="850"/>
    </row>
    <row r="18859" spans="85:87" x14ac:dyDescent="0.25">
      <c r="CG18859" s="768"/>
      <c r="CH18859" s="768"/>
      <c r="CI18859" s="850"/>
    </row>
    <row r="18860" spans="85:87" x14ac:dyDescent="0.25">
      <c r="CG18860" s="768"/>
      <c r="CH18860" s="768"/>
      <c r="CI18860" s="850"/>
    </row>
    <row r="18861" spans="85:87" x14ac:dyDescent="0.25">
      <c r="CG18861" s="768"/>
      <c r="CH18861" s="768"/>
      <c r="CI18861" s="850"/>
    </row>
    <row r="18862" spans="85:87" x14ac:dyDescent="0.25">
      <c r="CG18862" s="768"/>
      <c r="CH18862" s="768"/>
      <c r="CI18862" s="850"/>
    </row>
    <row r="18863" spans="85:87" x14ac:dyDescent="0.25">
      <c r="CG18863" s="768"/>
      <c r="CH18863" s="768"/>
      <c r="CI18863" s="850"/>
    </row>
    <row r="18864" spans="85:87" x14ac:dyDescent="0.25">
      <c r="CG18864" s="768"/>
      <c r="CH18864" s="768"/>
      <c r="CI18864" s="850"/>
    </row>
    <row r="18865" spans="85:87" x14ac:dyDescent="0.25">
      <c r="CG18865" s="768"/>
      <c r="CH18865" s="768"/>
      <c r="CI18865" s="850"/>
    </row>
    <row r="18866" spans="85:87" x14ac:dyDescent="0.25">
      <c r="CG18866" s="768"/>
      <c r="CH18866" s="768"/>
      <c r="CI18866" s="850"/>
    </row>
    <row r="18867" spans="85:87" x14ac:dyDescent="0.25">
      <c r="CG18867" s="768"/>
      <c r="CH18867" s="768"/>
      <c r="CI18867" s="850"/>
    </row>
    <row r="18868" spans="85:87" x14ac:dyDescent="0.25">
      <c r="CG18868" s="768"/>
      <c r="CH18868" s="768"/>
      <c r="CI18868" s="850"/>
    </row>
    <row r="18869" spans="85:87" x14ac:dyDescent="0.25">
      <c r="CG18869" s="768"/>
      <c r="CH18869" s="768"/>
      <c r="CI18869" s="850"/>
    </row>
    <row r="18870" spans="85:87" x14ac:dyDescent="0.25">
      <c r="CG18870" s="768"/>
      <c r="CH18870" s="768"/>
      <c r="CI18870" s="850"/>
    </row>
    <row r="18871" spans="85:87" x14ac:dyDescent="0.25">
      <c r="CG18871" s="768"/>
      <c r="CH18871" s="768"/>
      <c r="CI18871" s="850"/>
    </row>
    <row r="18872" spans="85:87" x14ac:dyDescent="0.25">
      <c r="CG18872" s="768"/>
      <c r="CH18872" s="768"/>
      <c r="CI18872" s="850"/>
    </row>
    <row r="18873" spans="85:87" x14ac:dyDescent="0.25">
      <c r="CG18873" s="768"/>
      <c r="CH18873" s="768"/>
      <c r="CI18873" s="850"/>
    </row>
    <row r="18874" spans="85:87" x14ac:dyDescent="0.25">
      <c r="CG18874" s="768"/>
      <c r="CH18874" s="768"/>
      <c r="CI18874" s="850"/>
    </row>
    <row r="18875" spans="85:87" x14ac:dyDescent="0.25">
      <c r="CG18875" s="768"/>
      <c r="CH18875" s="768"/>
      <c r="CI18875" s="850"/>
    </row>
    <row r="18876" spans="85:87" x14ac:dyDescent="0.25">
      <c r="CG18876" s="768"/>
      <c r="CH18876" s="768"/>
      <c r="CI18876" s="850"/>
    </row>
    <row r="18877" spans="85:87" x14ac:dyDescent="0.25">
      <c r="CG18877" s="768"/>
      <c r="CH18877" s="768"/>
      <c r="CI18877" s="850"/>
    </row>
    <row r="18878" spans="85:87" x14ac:dyDescent="0.25">
      <c r="CG18878" s="768"/>
      <c r="CH18878" s="768"/>
      <c r="CI18878" s="850"/>
    </row>
    <row r="18879" spans="85:87" x14ac:dyDescent="0.25">
      <c r="CG18879" s="768"/>
      <c r="CH18879" s="768"/>
      <c r="CI18879" s="850"/>
    </row>
    <row r="18880" spans="85:87" x14ac:dyDescent="0.25">
      <c r="CG18880" s="768"/>
      <c r="CH18880" s="768"/>
      <c r="CI18880" s="850"/>
    </row>
    <row r="18881" spans="85:87" x14ac:dyDescent="0.25">
      <c r="CG18881" s="768"/>
      <c r="CH18881" s="768"/>
      <c r="CI18881" s="850"/>
    </row>
    <row r="18882" spans="85:87" x14ac:dyDescent="0.25">
      <c r="CG18882" s="768"/>
      <c r="CH18882" s="768"/>
      <c r="CI18882" s="850"/>
    </row>
    <row r="18883" spans="85:87" x14ac:dyDescent="0.25">
      <c r="CG18883" s="768"/>
      <c r="CH18883" s="768"/>
      <c r="CI18883" s="850"/>
    </row>
    <row r="18884" spans="85:87" x14ac:dyDescent="0.25">
      <c r="CG18884" s="768"/>
      <c r="CH18884" s="768"/>
      <c r="CI18884" s="850"/>
    </row>
    <row r="18885" spans="85:87" x14ac:dyDescent="0.25">
      <c r="CG18885" s="768"/>
      <c r="CH18885" s="768"/>
      <c r="CI18885" s="850"/>
    </row>
    <row r="18886" spans="85:87" x14ac:dyDescent="0.25">
      <c r="CG18886" s="768"/>
      <c r="CH18886" s="768"/>
      <c r="CI18886" s="850"/>
    </row>
    <row r="18887" spans="85:87" x14ac:dyDescent="0.25">
      <c r="CG18887" s="768"/>
      <c r="CH18887" s="768"/>
      <c r="CI18887" s="850"/>
    </row>
    <row r="18888" spans="85:87" x14ac:dyDescent="0.25">
      <c r="CG18888" s="768"/>
      <c r="CH18888" s="768"/>
      <c r="CI18888" s="850"/>
    </row>
    <row r="18889" spans="85:87" x14ac:dyDescent="0.25">
      <c r="CG18889" s="768"/>
      <c r="CH18889" s="768"/>
      <c r="CI18889" s="850"/>
    </row>
    <row r="18890" spans="85:87" x14ac:dyDescent="0.25">
      <c r="CG18890" s="768"/>
      <c r="CH18890" s="768"/>
      <c r="CI18890" s="850"/>
    </row>
    <row r="18891" spans="85:87" x14ac:dyDescent="0.25">
      <c r="CG18891" s="768"/>
      <c r="CH18891" s="768"/>
      <c r="CI18891" s="850"/>
    </row>
    <row r="18892" spans="85:87" x14ac:dyDescent="0.25">
      <c r="CG18892" s="768"/>
      <c r="CH18892" s="768"/>
      <c r="CI18892" s="850"/>
    </row>
    <row r="18893" spans="85:87" x14ac:dyDescent="0.25">
      <c r="CG18893" s="768"/>
      <c r="CH18893" s="768"/>
      <c r="CI18893" s="850"/>
    </row>
    <row r="18894" spans="85:87" x14ac:dyDescent="0.25">
      <c r="CG18894" s="768"/>
      <c r="CH18894" s="768"/>
      <c r="CI18894" s="850"/>
    </row>
    <row r="18895" spans="85:87" x14ac:dyDescent="0.25">
      <c r="CG18895" s="768"/>
      <c r="CH18895" s="768"/>
      <c r="CI18895" s="850"/>
    </row>
    <row r="18896" spans="85:87" x14ac:dyDescent="0.25">
      <c r="CG18896" s="768"/>
      <c r="CH18896" s="768"/>
      <c r="CI18896" s="850"/>
    </row>
    <row r="18897" spans="85:87" x14ac:dyDescent="0.25">
      <c r="CG18897" s="768"/>
      <c r="CH18897" s="768"/>
      <c r="CI18897" s="850"/>
    </row>
    <row r="18898" spans="85:87" x14ac:dyDescent="0.25">
      <c r="CG18898" s="768"/>
      <c r="CH18898" s="768"/>
      <c r="CI18898" s="850"/>
    </row>
    <row r="18899" spans="85:87" x14ac:dyDescent="0.25">
      <c r="CG18899" s="768"/>
      <c r="CH18899" s="768"/>
      <c r="CI18899" s="850"/>
    </row>
    <row r="18900" spans="85:87" x14ac:dyDescent="0.25">
      <c r="CG18900" s="768"/>
      <c r="CH18900" s="768"/>
      <c r="CI18900" s="850"/>
    </row>
    <row r="18901" spans="85:87" x14ac:dyDescent="0.25">
      <c r="CG18901" s="768"/>
      <c r="CH18901" s="768"/>
      <c r="CI18901" s="850"/>
    </row>
    <row r="18902" spans="85:87" x14ac:dyDescent="0.25">
      <c r="CG18902" s="768"/>
      <c r="CH18902" s="768"/>
      <c r="CI18902" s="850"/>
    </row>
    <row r="18903" spans="85:87" x14ac:dyDescent="0.25">
      <c r="CG18903" s="768"/>
      <c r="CH18903" s="768"/>
      <c r="CI18903" s="850"/>
    </row>
    <row r="18904" spans="85:87" x14ac:dyDescent="0.25">
      <c r="CG18904" s="768"/>
      <c r="CH18904" s="768"/>
      <c r="CI18904" s="850"/>
    </row>
    <row r="18905" spans="85:87" x14ac:dyDescent="0.25">
      <c r="CG18905" s="768"/>
      <c r="CH18905" s="768"/>
      <c r="CI18905" s="850"/>
    </row>
    <row r="18906" spans="85:87" x14ac:dyDescent="0.25">
      <c r="CG18906" s="768"/>
      <c r="CH18906" s="768"/>
      <c r="CI18906" s="850"/>
    </row>
    <row r="18907" spans="85:87" x14ac:dyDescent="0.25">
      <c r="CG18907" s="768"/>
      <c r="CH18907" s="768"/>
      <c r="CI18907" s="850"/>
    </row>
    <row r="18908" spans="85:87" x14ac:dyDescent="0.25">
      <c r="CG18908" s="768"/>
      <c r="CH18908" s="768"/>
      <c r="CI18908" s="850"/>
    </row>
    <row r="18909" spans="85:87" x14ac:dyDescent="0.25">
      <c r="CG18909" s="768"/>
      <c r="CH18909" s="768"/>
      <c r="CI18909" s="850"/>
    </row>
    <row r="18910" spans="85:87" x14ac:dyDescent="0.25">
      <c r="CG18910" s="768"/>
      <c r="CH18910" s="768"/>
      <c r="CI18910" s="850"/>
    </row>
    <row r="18911" spans="85:87" x14ac:dyDescent="0.25">
      <c r="CG18911" s="768"/>
      <c r="CH18911" s="768"/>
      <c r="CI18911" s="850"/>
    </row>
    <row r="18912" spans="85:87" x14ac:dyDescent="0.25">
      <c r="CG18912" s="768"/>
      <c r="CH18912" s="768"/>
      <c r="CI18912" s="850"/>
    </row>
    <row r="18913" spans="85:87" x14ac:dyDescent="0.25">
      <c r="CG18913" s="768"/>
      <c r="CH18913" s="768"/>
      <c r="CI18913" s="850"/>
    </row>
    <row r="18914" spans="85:87" x14ac:dyDescent="0.25">
      <c r="CG18914" s="768"/>
      <c r="CH18914" s="768"/>
      <c r="CI18914" s="850"/>
    </row>
    <row r="18915" spans="85:87" x14ac:dyDescent="0.25">
      <c r="CG18915" s="768"/>
      <c r="CH18915" s="768"/>
      <c r="CI18915" s="850"/>
    </row>
    <row r="18916" spans="85:87" x14ac:dyDescent="0.25">
      <c r="CG18916" s="768"/>
      <c r="CH18916" s="768"/>
      <c r="CI18916" s="850"/>
    </row>
    <row r="18917" spans="85:87" x14ac:dyDescent="0.25">
      <c r="CG18917" s="768"/>
      <c r="CH18917" s="768"/>
      <c r="CI18917" s="850"/>
    </row>
    <row r="18918" spans="85:87" x14ac:dyDescent="0.25">
      <c r="CG18918" s="768"/>
      <c r="CH18918" s="768"/>
      <c r="CI18918" s="850"/>
    </row>
    <row r="18919" spans="85:87" x14ac:dyDescent="0.25">
      <c r="CG18919" s="768"/>
      <c r="CH18919" s="768"/>
      <c r="CI18919" s="850"/>
    </row>
    <row r="18920" spans="85:87" x14ac:dyDescent="0.25">
      <c r="CG18920" s="768"/>
      <c r="CH18920" s="768"/>
      <c r="CI18920" s="850"/>
    </row>
    <row r="18921" spans="85:87" x14ac:dyDescent="0.25">
      <c r="CG18921" s="768"/>
      <c r="CH18921" s="768"/>
      <c r="CI18921" s="850"/>
    </row>
    <row r="18922" spans="85:87" x14ac:dyDescent="0.25">
      <c r="CG18922" s="768"/>
      <c r="CH18922" s="768"/>
      <c r="CI18922" s="850"/>
    </row>
    <row r="18923" spans="85:87" x14ac:dyDescent="0.25">
      <c r="CG18923" s="768"/>
      <c r="CH18923" s="768"/>
      <c r="CI18923" s="850"/>
    </row>
    <row r="18924" spans="85:87" x14ac:dyDescent="0.25">
      <c r="CG18924" s="768"/>
      <c r="CH18924" s="768"/>
      <c r="CI18924" s="850"/>
    </row>
    <row r="18925" spans="85:87" x14ac:dyDescent="0.25">
      <c r="CG18925" s="768"/>
      <c r="CH18925" s="768"/>
      <c r="CI18925" s="850"/>
    </row>
    <row r="18926" spans="85:87" x14ac:dyDescent="0.25">
      <c r="CG18926" s="768"/>
      <c r="CH18926" s="768"/>
      <c r="CI18926" s="850"/>
    </row>
    <row r="18927" spans="85:87" x14ac:dyDescent="0.25">
      <c r="CG18927" s="768"/>
      <c r="CH18927" s="768"/>
      <c r="CI18927" s="850"/>
    </row>
    <row r="18928" spans="85:87" x14ac:dyDescent="0.25">
      <c r="CG18928" s="768"/>
      <c r="CH18928" s="768"/>
      <c r="CI18928" s="850"/>
    </row>
    <row r="18929" spans="85:87" x14ac:dyDescent="0.25">
      <c r="CG18929" s="768"/>
      <c r="CH18929" s="768"/>
      <c r="CI18929" s="850"/>
    </row>
    <row r="18930" spans="85:87" x14ac:dyDescent="0.25">
      <c r="CG18930" s="768"/>
      <c r="CH18930" s="768"/>
      <c r="CI18930" s="850"/>
    </row>
    <row r="18931" spans="85:87" x14ac:dyDescent="0.25">
      <c r="CG18931" s="768"/>
      <c r="CH18931" s="768"/>
      <c r="CI18931" s="850"/>
    </row>
    <row r="18932" spans="85:87" x14ac:dyDescent="0.25">
      <c r="CG18932" s="768"/>
      <c r="CH18932" s="768"/>
      <c r="CI18932" s="850"/>
    </row>
    <row r="18933" spans="85:87" x14ac:dyDescent="0.25">
      <c r="CG18933" s="768"/>
      <c r="CH18933" s="768"/>
      <c r="CI18933" s="850"/>
    </row>
    <row r="18934" spans="85:87" x14ac:dyDescent="0.25">
      <c r="CG18934" s="768"/>
      <c r="CH18934" s="768"/>
      <c r="CI18934" s="850"/>
    </row>
    <row r="18935" spans="85:87" x14ac:dyDescent="0.25">
      <c r="CG18935" s="768"/>
      <c r="CH18935" s="768"/>
      <c r="CI18935" s="850"/>
    </row>
    <row r="18936" spans="85:87" x14ac:dyDescent="0.25">
      <c r="CG18936" s="768"/>
      <c r="CH18936" s="768"/>
      <c r="CI18936" s="850"/>
    </row>
    <row r="18937" spans="85:87" x14ac:dyDescent="0.25">
      <c r="CG18937" s="768"/>
      <c r="CH18937" s="768"/>
      <c r="CI18937" s="850"/>
    </row>
    <row r="18938" spans="85:87" x14ac:dyDescent="0.25">
      <c r="CG18938" s="768"/>
      <c r="CH18938" s="768"/>
      <c r="CI18938" s="850"/>
    </row>
    <row r="18939" spans="85:87" x14ac:dyDescent="0.25">
      <c r="CG18939" s="768"/>
      <c r="CH18939" s="768"/>
      <c r="CI18939" s="850"/>
    </row>
    <row r="18940" spans="85:87" x14ac:dyDescent="0.25">
      <c r="CG18940" s="768"/>
      <c r="CH18940" s="768"/>
      <c r="CI18940" s="850"/>
    </row>
    <row r="18941" spans="85:87" x14ac:dyDescent="0.25">
      <c r="CG18941" s="768"/>
      <c r="CH18941" s="768"/>
      <c r="CI18941" s="850"/>
    </row>
    <row r="18942" spans="85:87" x14ac:dyDescent="0.25">
      <c r="CG18942" s="768"/>
      <c r="CH18942" s="768"/>
      <c r="CI18942" s="850"/>
    </row>
    <row r="18943" spans="85:87" x14ac:dyDescent="0.25">
      <c r="CG18943" s="768"/>
      <c r="CH18943" s="768"/>
      <c r="CI18943" s="850"/>
    </row>
    <row r="18944" spans="85:87" x14ac:dyDescent="0.25">
      <c r="CG18944" s="768"/>
      <c r="CH18944" s="768"/>
      <c r="CI18944" s="850"/>
    </row>
    <row r="18945" spans="85:87" x14ac:dyDescent="0.25">
      <c r="CG18945" s="768"/>
      <c r="CH18945" s="768"/>
      <c r="CI18945" s="850"/>
    </row>
    <row r="18946" spans="85:87" x14ac:dyDescent="0.25">
      <c r="CG18946" s="768"/>
      <c r="CH18946" s="768"/>
      <c r="CI18946" s="850"/>
    </row>
    <row r="18947" spans="85:87" x14ac:dyDescent="0.25">
      <c r="CG18947" s="768"/>
      <c r="CH18947" s="768"/>
      <c r="CI18947" s="850"/>
    </row>
    <row r="18948" spans="85:87" x14ac:dyDescent="0.25">
      <c r="CG18948" s="768"/>
      <c r="CH18948" s="768"/>
      <c r="CI18948" s="850"/>
    </row>
    <row r="18949" spans="85:87" x14ac:dyDescent="0.25">
      <c r="CG18949" s="768"/>
      <c r="CH18949" s="768"/>
      <c r="CI18949" s="850"/>
    </row>
    <row r="18950" spans="85:87" x14ac:dyDescent="0.25">
      <c r="CG18950" s="768"/>
      <c r="CH18950" s="768"/>
      <c r="CI18950" s="850"/>
    </row>
    <row r="18951" spans="85:87" x14ac:dyDescent="0.25">
      <c r="CG18951" s="768"/>
      <c r="CH18951" s="768"/>
      <c r="CI18951" s="850"/>
    </row>
    <row r="18952" spans="85:87" x14ac:dyDescent="0.25">
      <c r="CG18952" s="768"/>
      <c r="CH18952" s="768"/>
      <c r="CI18952" s="850"/>
    </row>
    <row r="18953" spans="85:87" x14ac:dyDescent="0.25">
      <c r="CG18953" s="768"/>
      <c r="CH18953" s="768"/>
      <c r="CI18953" s="850"/>
    </row>
    <row r="18954" spans="85:87" x14ac:dyDescent="0.25">
      <c r="CG18954" s="768"/>
      <c r="CH18954" s="768"/>
      <c r="CI18954" s="850"/>
    </row>
    <row r="18955" spans="85:87" x14ac:dyDescent="0.25">
      <c r="CG18955" s="768"/>
      <c r="CH18955" s="768"/>
      <c r="CI18955" s="850"/>
    </row>
    <row r="18956" spans="85:87" x14ac:dyDescent="0.25">
      <c r="CG18956" s="768"/>
      <c r="CH18956" s="768"/>
      <c r="CI18956" s="850"/>
    </row>
    <row r="18957" spans="85:87" x14ac:dyDescent="0.25">
      <c r="CG18957" s="768"/>
      <c r="CH18957" s="768"/>
      <c r="CI18957" s="850"/>
    </row>
    <row r="18958" spans="85:87" x14ac:dyDescent="0.25">
      <c r="CG18958" s="768"/>
      <c r="CH18958" s="768"/>
      <c r="CI18958" s="850"/>
    </row>
    <row r="18959" spans="85:87" x14ac:dyDescent="0.25">
      <c r="CG18959" s="768"/>
      <c r="CH18959" s="768"/>
      <c r="CI18959" s="850"/>
    </row>
    <row r="18960" spans="85:87" x14ac:dyDescent="0.25">
      <c r="CG18960" s="768"/>
      <c r="CH18960" s="768"/>
      <c r="CI18960" s="850"/>
    </row>
    <row r="18961" spans="85:87" x14ac:dyDescent="0.25">
      <c r="CG18961" s="768"/>
      <c r="CH18961" s="768"/>
      <c r="CI18961" s="850"/>
    </row>
    <row r="18962" spans="85:87" x14ac:dyDescent="0.25">
      <c r="CG18962" s="768"/>
      <c r="CH18962" s="768"/>
      <c r="CI18962" s="850"/>
    </row>
    <row r="18963" spans="85:87" x14ac:dyDescent="0.25">
      <c r="CG18963" s="768"/>
      <c r="CH18963" s="768"/>
      <c r="CI18963" s="850"/>
    </row>
    <row r="18964" spans="85:87" x14ac:dyDescent="0.25">
      <c r="CG18964" s="768"/>
      <c r="CH18964" s="768"/>
      <c r="CI18964" s="850"/>
    </row>
    <row r="18965" spans="85:87" x14ac:dyDescent="0.25">
      <c r="CG18965" s="768"/>
      <c r="CH18965" s="768"/>
      <c r="CI18965" s="850"/>
    </row>
    <row r="18966" spans="85:87" x14ac:dyDescent="0.25">
      <c r="CG18966" s="768"/>
      <c r="CH18966" s="768"/>
      <c r="CI18966" s="850"/>
    </row>
    <row r="18967" spans="85:87" x14ac:dyDescent="0.25">
      <c r="CG18967" s="768"/>
      <c r="CH18967" s="768"/>
      <c r="CI18967" s="850"/>
    </row>
    <row r="18968" spans="85:87" x14ac:dyDescent="0.25">
      <c r="CG18968" s="768"/>
      <c r="CH18968" s="768"/>
      <c r="CI18968" s="850"/>
    </row>
    <row r="18969" spans="85:87" x14ac:dyDescent="0.25">
      <c r="CG18969" s="768"/>
      <c r="CH18969" s="768"/>
      <c r="CI18969" s="850"/>
    </row>
    <row r="18970" spans="85:87" x14ac:dyDescent="0.25">
      <c r="CG18970" s="768"/>
      <c r="CH18970" s="768"/>
      <c r="CI18970" s="850"/>
    </row>
    <row r="18971" spans="85:87" x14ac:dyDescent="0.25">
      <c r="CG18971" s="768"/>
      <c r="CH18971" s="768"/>
      <c r="CI18971" s="850"/>
    </row>
    <row r="18972" spans="85:87" x14ac:dyDescent="0.25">
      <c r="CG18972" s="768"/>
      <c r="CH18972" s="768"/>
      <c r="CI18972" s="850"/>
    </row>
    <row r="18973" spans="85:87" x14ac:dyDescent="0.25">
      <c r="CG18973" s="768"/>
      <c r="CH18973" s="768"/>
      <c r="CI18973" s="850"/>
    </row>
    <row r="18974" spans="85:87" x14ac:dyDescent="0.25">
      <c r="CG18974" s="768"/>
      <c r="CH18974" s="768"/>
      <c r="CI18974" s="850"/>
    </row>
    <row r="18975" spans="85:87" x14ac:dyDescent="0.25">
      <c r="CG18975" s="768"/>
      <c r="CH18975" s="768"/>
      <c r="CI18975" s="850"/>
    </row>
    <row r="18976" spans="85:87" x14ac:dyDescent="0.25">
      <c r="CG18976" s="768"/>
      <c r="CH18976" s="768"/>
      <c r="CI18976" s="850"/>
    </row>
    <row r="18977" spans="85:87" x14ac:dyDescent="0.25">
      <c r="CG18977" s="768"/>
      <c r="CH18977" s="768"/>
      <c r="CI18977" s="850"/>
    </row>
    <row r="18978" spans="85:87" x14ac:dyDescent="0.25">
      <c r="CG18978" s="768"/>
      <c r="CH18978" s="768"/>
      <c r="CI18978" s="850"/>
    </row>
    <row r="18979" spans="85:87" x14ac:dyDescent="0.25">
      <c r="CG18979" s="768"/>
      <c r="CH18979" s="768"/>
      <c r="CI18979" s="850"/>
    </row>
    <row r="18980" spans="85:87" x14ac:dyDescent="0.25">
      <c r="CG18980" s="768"/>
      <c r="CH18980" s="768"/>
      <c r="CI18980" s="850"/>
    </row>
    <row r="18981" spans="85:87" x14ac:dyDescent="0.25">
      <c r="CG18981" s="768"/>
      <c r="CH18981" s="768"/>
      <c r="CI18981" s="850"/>
    </row>
    <row r="18982" spans="85:87" x14ac:dyDescent="0.25">
      <c r="CG18982" s="768"/>
      <c r="CH18982" s="768"/>
      <c r="CI18982" s="850"/>
    </row>
    <row r="18983" spans="85:87" x14ac:dyDescent="0.25">
      <c r="CG18983" s="768"/>
      <c r="CH18983" s="768"/>
      <c r="CI18983" s="850"/>
    </row>
    <row r="18984" spans="85:87" x14ac:dyDescent="0.25">
      <c r="CG18984" s="768"/>
      <c r="CH18984" s="768"/>
      <c r="CI18984" s="850"/>
    </row>
    <row r="18985" spans="85:87" x14ac:dyDescent="0.25">
      <c r="CG18985" s="768"/>
      <c r="CH18985" s="768"/>
      <c r="CI18985" s="850"/>
    </row>
    <row r="18986" spans="85:87" x14ac:dyDescent="0.25">
      <c r="CG18986" s="768"/>
      <c r="CH18986" s="768"/>
      <c r="CI18986" s="850"/>
    </row>
    <row r="18987" spans="85:87" x14ac:dyDescent="0.25">
      <c r="CG18987" s="768"/>
      <c r="CH18987" s="768"/>
      <c r="CI18987" s="850"/>
    </row>
    <row r="18988" spans="85:87" x14ac:dyDescent="0.25">
      <c r="CG18988" s="768"/>
      <c r="CH18988" s="768"/>
      <c r="CI18988" s="850"/>
    </row>
    <row r="18989" spans="85:87" x14ac:dyDescent="0.25">
      <c r="CG18989" s="768"/>
      <c r="CH18989" s="768"/>
      <c r="CI18989" s="850"/>
    </row>
    <row r="18990" spans="85:87" x14ac:dyDescent="0.25">
      <c r="CG18990" s="768"/>
      <c r="CH18990" s="768"/>
      <c r="CI18990" s="850"/>
    </row>
    <row r="18991" spans="85:87" x14ac:dyDescent="0.25">
      <c r="CG18991" s="768"/>
      <c r="CH18991" s="768"/>
      <c r="CI18991" s="850"/>
    </row>
    <row r="18992" spans="85:87" x14ac:dyDescent="0.25">
      <c r="CG18992" s="768"/>
      <c r="CH18992" s="768"/>
      <c r="CI18992" s="850"/>
    </row>
    <row r="18993" spans="85:87" x14ac:dyDescent="0.25">
      <c r="CG18993" s="768"/>
      <c r="CH18993" s="768"/>
      <c r="CI18993" s="850"/>
    </row>
    <row r="18994" spans="85:87" x14ac:dyDescent="0.25">
      <c r="CG18994" s="768"/>
      <c r="CH18994" s="768"/>
      <c r="CI18994" s="850"/>
    </row>
    <row r="18995" spans="85:87" x14ac:dyDescent="0.25">
      <c r="CG18995" s="768"/>
      <c r="CH18995" s="768"/>
      <c r="CI18995" s="850"/>
    </row>
    <row r="18996" spans="85:87" x14ac:dyDescent="0.25">
      <c r="CG18996" s="768"/>
      <c r="CH18996" s="768"/>
      <c r="CI18996" s="850"/>
    </row>
    <row r="18997" spans="85:87" x14ac:dyDescent="0.25">
      <c r="CG18997" s="768"/>
      <c r="CH18997" s="768"/>
      <c r="CI18997" s="850"/>
    </row>
    <row r="18998" spans="85:87" x14ac:dyDescent="0.25">
      <c r="CG18998" s="768"/>
      <c r="CH18998" s="768"/>
      <c r="CI18998" s="850"/>
    </row>
    <row r="18999" spans="85:87" x14ac:dyDescent="0.25">
      <c r="CG18999" s="768"/>
      <c r="CH18999" s="768"/>
      <c r="CI18999" s="850"/>
    </row>
    <row r="19000" spans="85:87" x14ac:dyDescent="0.25">
      <c r="CG19000" s="768"/>
      <c r="CH19000" s="768"/>
      <c r="CI19000" s="850"/>
    </row>
    <row r="19001" spans="85:87" x14ac:dyDescent="0.25">
      <c r="CG19001" s="768"/>
      <c r="CH19001" s="768"/>
      <c r="CI19001" s="850"/>
    </row>
    <row r="19002" spans="85:87" x14ac:dyDescent="0.25">
      <c r="CG19002" s="768"/>
      <c r="CH19002" s="768"/>
      <c r="CI19002" s="850"/>
    </row>
    <row r="19003" spans="85:87" x14ac:dyDescent="0.25">
      <c r="CG19003" s="768"/>
      <c r="CH19003" s="768"/>
      <c r="CI19003" s="850"/>
    </row>
    <row r="19004" spans="85:87" x14ac:dyDescent="0.25">
      <c r="CG19004" s="768"/>
      <c r="CH19004" s="768"/>
      <c r="CI19004" s="850"/>
    </row>
    <row r="19005" spans="85:87" x14ac:dyDescent="0.25">
      <c r="CG19005" s="768"/>
      <c r="CH19005" s="768"/>
      <c r="CI19005" s="850"/>
    </row>
    <row r="19006" spans="85:87" x14ac:dyDescent="0.25">
      <c r="CG19006" s="768"/>
      <c r="CH19006" s="768"/>
      <c r="CI19006" s="850"/>
    </row>
    <row r="19007" spans="85:87" x14ac:dyDescent="0.25">
      <c r="CG19007" s="768"/>
      <c r="CH19007" s="768"/>
      <c r="CI19007" s="850"/>
    </row>
    <row r="19008" spans="85:87" x14ac:dyDescent="0.25">
      <c r="CG19008" s="768"/>
      <c r="CH19008" s="768"/>
      <c r="CI19008" s="850"/>
    </row>
    <row r="19009" spans="85:87" x14ac:dyDescent="0.25">
      <c r="CG19009" s="768"/>
      <c r="CH19009" s="768"/>
      <c r="CI19009" s="850"/>
    </row>
    <row r="19010" spans="85:87" x14ac:dyDescent="0.25">
      <c r="CG19010" s="768"/>
      <c r="CH19010" s="768"/>
      <c r="CI19010" s="850"/>
    </row>
    <row r="19011" spans="85:87" x14ac:dyDescent="0.25">
      <c r="CG19011" s="768"/>
      <c r="CH19011" s="768"/>
      <c r="CI19011" s="850"/>
    </row>
    <row r="19012" spans="85:87" x14ac:dyDescent="0.25">
      <c r="CG19012" s="768"/>
      <c r="CH19012" s="768"/>
      <c r="CI19012" s="850"/>
    </row>
    <row r="19013" spans="85:87" x14ac:dyDescent="0.25">
      <c r="CG19013" s="768"/>
      <c r="CH19013" s="768"/>
      <c r="CI19013" s="850"/>
    </row>
    <row r="19014" spans="85:87" x14ac:dyDescent="0.25">
      <c r="CG19014" s="768"/>
      <c r="CH19014" s="768"/>
      <c r="CI19014" s="850"/>
    </row>
    <row r="19015" spans="85:87" x14ac:dyDescent="0.25">
      <c r="CG19015" s="768"/>
      <c r="CH19015" s="768"/>
      <c r="CI19015" s="850"/>
    </row>
    <row r="19016" spans="85:87" x14ac:dyDescent="0.25">
      <c r="CG19016" s="768"/>
      <c r="CH19016" s="768"/>
      <c r="CI19016" s="850"/>
    </row>
    <row r="19017" spans="85:87" x14ac:dyDescent="0.25">
      <c r="CG19017" s="768"/>
      <c r="CH19017" s="768"/>
      <c r="CI19017" s="850"/>
    </row>
    <row r="19018" spans="85:87" x14ac:dyDescent="0.25">
      <c r="CG19018" s="768"/>
      <c r="CH19018" s="768"/>
      <c r="CI19018" s="850"/>
    </row>
    <row r="19019" spans="85:87" x14ac:dyDescent="0.25">
      <c r="CG19019" s="768"/>
      <c r="CH19019" s="768"/>
      <c r="CI19019" s="850"/>
    </row>
    <row r="19020" spans="85:87" x14ac:dyDescent="0.25">
      <c r="CG19020" s="768"/>
      <c r="CH19020" s="768"/>
      <c r="CI19020" s="850"/>
    </row>
    <row r="19021" spans="85:87" x14ac:dyDescent="0.25">
      <c r="CG19021" s="768"/>
      <c r="CH19021" s="768"/>
      <c r="CI19021" s="850"/>
    </row>
    <row r="19022" spans="85:87" x14ac:dyDescent="0.25">
      <c r="CG19022" s="768"/>
      <c r="CH19022" s="768"/>
      <c r="CI19022" s="850"/>
    </row>
    <row r="19023" spans="85:87" x14ac:dyDescent="0.25">
      <c r="CG19023" s="768"/>
      <c r="CH19023" s="768"/>
      <c r="CI19023" s="850"/>
    </row>
    <row r="19024" spans="85:87" x14ac:dyDescent="0.25">
      <c r="CG19024" s="768"/>
      <c r="CH19024" s="768"/>
      <c r="CI19024" s="850"/>
    </row>
    <row r="19025" spans="85:87" x14ac:dyDescent="0.25">
      <c r="CG19025" s="768"/>
      <c r="CH19025" s="768"/>
      <c r="CI19025" s="850"/>
    </row>
    <row r="19026" spans="85:87" x14ac:dyDescent="0.25">
      <c r="CG19026" s="768"/>
      <c r="CH19026" s="768"/>
      <c r="CI19026" s="850"/>
    </row>
    <row r="19027" spans="85:87" x14ac:dyDescent="0.25">
      <c r="CG19027" s="768"/>
      <c r="CH19027" s="768"/>
      <c r="CI19027" s="850"/>
    </row>
    <row r="19028" spans="85:87" x14ac:dyDescent="0.25">
      <c r="CG19028" s="768"/>
      <c r="CH19028" s="768"/>
      <c r="CI19028" s="850"/>
    </row>
    <row r="19029" spans="85:87" x14ac:dyDescent="0.25">
      <c r="CG19029" s="768"/>
      <c r="CH19029" s="768"/>
      <c r="CI19029" s="850"/>
    </row>
    <row r="19030" spans="85:87" x14ac:dyDescent="0.25">
      <c r="CG19030" s="768"/>
      <c r="CH19030" s="768"/>
      <c r="CI19030" s="850"/>
    </row>
    <row r="19031" spans="85:87" x14ac:dyDescent="0.25">
      <c r="CG19031" s="768"/>
      <c r="CH19031" s="768"/>
      <c r="CI19031" s="850"/>
    </row>
    <row r="19032" spans="85:87" x14ac:dyDescent="0.25">
      <c r="CG19032" s="768"/>
      <c r="CH19032" s="768"/>
      <c r="CI19032" s="850"/>
    </row>
    <row r="19033" spans="85:87" x14ac:dyDescent="0.25">
      <c r="CG19033" s="768"/>
      <c r="CH19033" s="768"/>
      <c r="CI19033" s="850"/>
    </row>
    <row r="19034" spans="85:87" x14ac:dyDescent="0.25">
      <c r="CG19034" s="768"/>
      <c r="CH19034" s="768"/>
      <c r="CI19034" s="850"/>
    </row>
    <row r="19035" spans="85:87" x14ac:dyDescent="0.25">
      <c r="CG19035" s="768"/>
      <c r="CH19035" s="768"/>
      <c r="CI19035" s="850"/>
    </row>
    <row r="19036" spans="85:87" x14ac:dyDescent="0.25">
      <c r="CG19036" s="768"/>
      <c r="CH19036" s="768"/>
      <c r="CI19036" s="850"/>
    </row>
    <row r="19037" spans="85:87" x14ac:dyDescent="0.25">
      <c r="CG19037" s="768"/>
      <c r="CH19037" s="768"/>
      <c r="CI19037" s="850"/>
    </row>
    <row r="19038" spans="85:87" x14ac:dyDescent="0.25">
      <c r="CG19038" s="768"/>
      <c r="CH19038" s="768"/>
      <c r="CI19038" s="850"/>
    </row>
    <row r="19039" spans="85:87" x14ac:dyDescent="0.25">
      <c r="CG19039" s="768"/>
      <c r="CH19039" s="768"/>
      <c r="CI19039" s="850"/>
    </row>
    <row r="19040" spans="85:87" x14ac:dyDescent="0.25">
      <c r="CG19040" s="768"/>
      <c r="CH19040" s="768"/>
      <c r="CI19040" s="850"/>
    </row>
    <row r="19041" spans="85:87" x14ac:dyDescent="0.25">
      <c r="CG19041" s="768"/>
      <c r="CH19041" s="768"/>
      <c r="CI19041" s="850"/>
    </row>
    <row r="19042" spans="85:87" x14ac:dyDescent="0.25">
      <c r="CG19042" s="768"/>
      <c r="CH19042" s="768"/>
      <c r="CI19042" s="850"/>
    </row>
    <row r="19043" spans="85:87" x14ac:dyDescent="0.25">
      <c r="CG19043" s="768"/>
      <c r="CH19043" s="768"/>
      <c r="CI19043" s="850"/>
    </row>
    <row r="19044" spans="85:87" x14ac:dyDescent="0.25">
      <c r="CG19044" s="768"/>
      <c r="CH19044" s="768"/>
      <c r="CI19044" s="850"/>
    </row>
    <row r="19045" spans="85:87" x14ac:dyDescent="0.25">
      <c r="CG19045" s="768"/>
      <c r="CH19045" s="768"/>
      <c r="CI19045" s="850"/>
    </row>
    <row r="19046" spans="85:87" x14ac:dyDescent="0.25">
      <c r="CG19046" s="768"/>
      <c r="CH19046" s="768"/>
      <c r="CI19046" s="850"/>
    </row>
    <row r="19047" spans="85:87" x14ac:dyDescent="0.25">
      <c r="CG19047" s="768"/>
      <c r="CH19047" s="768"/>
      <c r="CI19047" s="850"/>
    </row>
    <row r="19048" spans="85:87" x14ac:dyDescent="0.25">
      <c r="CG19048" s="768"/>
      <c r="CH19048" s="768"/>
      <c r="CI19048" s="850"/>
    </row>
    <row r="19049" spans="85:87" x14ac:dyDescent="0.25">
      <c r="CG19049" s="768"/>
      <c r="CH19049" s="768"/>
      <c r="CI19049" s="850"/>
    </row>
    <row r="19050" spans="85:87" x14ac:dyDescent="0.25">
      <c r="CG19050" s="768"/>
      <c r="CH19050" s="768"/>
      <c r="CI19050" s="850"/>
    </row>
    <row r="19051" spans="85:87" x14ac:dyDescent="0.25">
      <c r="CG19051" s="768"/>
      <c r="CH19051" s="768"/>
      <c r="CI19051" s="850"/>
    </row>
    <row r="19052" spans="85:87" x14ac:dyDescent="0.25">
      <c r="CG19052" s="768"/>
      <c r="CH19052" s="768"/>
      <c r="CI19052" s="850"/>
    </row>
    <row r="19053" spans="85:87" x14ac:dyDescent="0.25">
      <c r="CG19053" s="768"/>
      <c r="CH19053" s="768"/>
      <c r="CI19053" s="850"/>
    </row>
    <row r="19054" spans="85:87" x14ac:dyDescent="0.25">
      <c r="CG19054" s="768"/>
      <c r="CH19054" s="768"/>
      <c r="CI19054" s="850"/>
    </row>
    <row r="19055" spans="85:87" x14ac:dyDescent="0.25">
      <c r="CG19055" s="768"/>
      <c r="CH19055" s="768"/>
      <c r="CI19055" s="850"/>
    </row>
    <row r="19056" spans="85:87" x14ac:dyDescent="0.25">
      <c r="CG19056" s="768"/>
      <c r="CH19056" s="768"/>
      <c r="CI19056" s="850"/>
    </row>
    <row r="19057" spans="85:87" x14ac:dyDescent="0.25">
      <c r="CG19057" s="768"/>
      <c r="CH19057" s="768"/>
      <c r="CI19057" s="850"/>
    </row>
    <row r="19058" spans="85:87" x14ac:dyDescent="0.25">
      <c r="CG19058" s="768"/>
      <c r="CH19058" s="768"/>
      <c r="CI19058" s="850"/>
    </row>
    <row r="19059" spans="85:87" x14ac:dyDescent="0.25">
      <c r="CG19059" s="768"/>
      <c r="CH19059" s="768"/>
      <c r="CI19059" s="850"/>
    </row>
    <row r="19060" spans="85:87" x14ac:dyDescent="0.25">
      <c r="CG19060" s="768"/>
      <c r="CH19060" s="768"/>
      <c r="CI19060" s="850"/>
    </row>
    <row r="19061" spans="85:87" x14ac:dyDescent="0.25">
      <c r="CG19061" s="768"/>
      <c r="CH19061" s="768"/>
      <c r="CI19061" s="850"/>
    </row>
    <row r="19062" spans="85:87" x14ac:dyDescent="0.25">
      <c r="CG19062" s="768"/>
      <c r="CH19062" s="768"/>
      <c r="CI19062" s="850"/>
    </row>
    <row r="19063" spans="85:87" x14ac:dyDescent="0.25">
      <c r="CG19063" s="768"/>
      <c r="CH19063" s="768"/>
      <c r="CI19063" s="850"/>
    </row>
    <row r="19064" spans="85:87" x14ac:dyDescent="0.25">
      <c r="CG19064" s="768"/>
      <c r="CH19064" s="768"/>
      <c r="CI19064" s="850"/>
    </row>
    <row r="19065" spans="85:87" x14ac:dyDescent="0.25">
      <c r="CG19065" s="768"/>
      <c r="CH19065" s="768"/>
      <c r="CI19065" s="850"/>
    </row>
    <row r="19066" spans="85:87" x14ac:dyDescent="0.25">
      <c r="CG19066" s="768"/>
      <c r="CH19066" s="768"/>
      <c r="CI19066" s="850"/>
    </row>
    <row r="19067" spans="85:87" x14ac:dyDescent="0.25">
      <c r="CG19067" s="768"/>
      <c r="CH19067" s="768"/>
      <c r="CI19067" s="850"/>
    </row>
    <row r="19068" spans="85:87" x14ac:dyDescent="0.25">
      <c r="CG19068" s="768"/>
      <c r="CH19068" s="768"/>
      <c r="CI19068" s="850"/>
    </row>
    <row r="19069" spans="85:87" x14ac:dyDescent="0.25">
      <c r="CG19069" s="768"/>
      <c r="CH19069" s="768"/>
      <c r="CI19069" s="850"/>
    </row>
    <row r="19070" spans="85:87" x14ac:dyDescent="0.25">
      <c r="CG19070" s="768"/>
      <c r="CH19070" s="768"/>
      <c r="CI19070" s="850"/>
    </row>
    <row r="19071" spans="85:87" x14ac:dyDescent="0.25">
      <c r="CG19071" s="768"/>
      <c r="CH19071" s="768"/>
      <c r="CI19071" s="850"/>
    </row>
    <row r="19072" spans="85:87" x14ac:dyDescent="0.25">
      <c r="CG19072" s="768"/>
      <c r="CH19072" s="768"/>
      <c r="CI19072" s="850"/>
    </row>
    <row r="19073" spans="85:87" x14ac:dyDescent="0.25">
      <c r="CG19073" s="768"/>
      <c r="CH19073" s="768"/>
      <c r="CI19073" s="850"/>
    </row>
    <row r="19074" spans="85:87" x14ac:dyDescent="0.25">
      <c r="CG19074" s="768"/>
      <c r="CH19074" s="768"/>
      <c r="CI19074" s="850"/>
    </row>
    <row r="19075" spans="85:87" x14ac:dyDescent="0.25">
      <c r="CG19075" s="768"/>
      <c r="CH19075" s="768"/>
      <c r="CI19075" s="850"/>
    </row>
    <row r="19076" spans="85:87" x14ac:dyDescent="0.25">
      <c r="CG19076" s="768"/>
      <c r="CH19076" s="768"/>
      <c r="CI19076" s="850"/>
    </row>
    <row r="19077" spans="85:87" x14ac:dyDescent="0.25">
      <c r="CG19077" s="768"/>
      <c r="CH19077" s="768"/>
      <c r="CI19077" s="850"/>
    </row>
    <row r="19078" spans="85:87" x14ac:dyDescent="0.25">
      <c r="CG19078" s="768"/>
      <c r="CH19078" s="768"/>
      <c r="CI19078" s="850"/>
    </row>
    <row r="19079" spans="85:87" x14ac:dyDescent="0.25">
      <c r="CG19079" s="768"/>
      <c r="CH19079" s="768"/>
      <c r="CI19079" s="850"/>
    </row>
    <row r="19080" spans="85:87" x14ac:dyDescent="0.25">
      <c r="CG19080" s="768"/>
      <c r="CH19080" s="768"/>
      <c r="CI19080" s="850"/>
    </row>
    <row r="19081" spans="85:87" x14ac:dyDescent="0.25">
      <c r="CG19081" s="768"/>
      <c r="CH19081" s="768"/>
      <c r="CI19081" s="850"/>
    </row>
    <row r="19082" spans="85:87" x14ac:dyDescent="0.25">
      <c r="CG19082" s="768"/>
      <c r="CH19082" s="768"/>
      <c r="CI19082" s="850"/>
    </row>
    <row r="19083" spans="85:87" x14ac:dyDescent="0.25">
      <c r="CG19083" s="768"/>
      <c r="CH19083" s="768"/>
      <c r="CI19083" s="850"/>
    </row>
    <row r="19084" spans="85:87" x14ac:dyDescent="0.25">
      <c r="CG19084" s="768"/>
      <c r="CH19084" s="768"/>
      <c r="CI19084" s="850"/>
    </row>
    <row r="19085" spans="85:87" x14ac:dyDescent="0.25">
      <c r="CG19085" s="768"/>
      <c r="CH19085" s="768"/>
      <c r="CI19085" s="850"/>
    </row>
    <row r="19086" spans="85:87" x14ac:dyDescent="0.25">
      <c r="CG19086" s="768"/>
      <c r="CH19086" s="768"/>
      <c r="CI19086" s="850"/>
    </row>
    <row r="19087" spans="85:87" x14ac:dyDescent="0.25">
      <c r="CG19087" s="768"/>
      <c r="CH19087" s="768"/>
      <c r="CI19087" s="850"/>
    </row>
    <row r="19088" spans="85:87" x14ac:dyDescent="0.25">
      <c r="CG19088" s="768"/>
      <c r="CH19088" s="768"/>
      <c r="CI19088" s="850"/>
    </row>
    <row r="19089" spans="85:87" x14ac:dyDescent="0.25">
      <c r="CG19089" s="768"/>
      <c r="CH19089" s="768"/>
      <c r="CI19089" s="850"/>
    </row>
    <row r="19090" spans="85:87" x14ac:dyDescent="0.25">
      <c r="CG19090" s="768"/>
      <c r="CH19090" s="768"/>
      <c r="CI19090" s="850"/>
    </row>
    <row r="19091" spans="85:87" x14ac:dyDescent="0.25">
      <c r="CG19091" s="768"/>
      <c r="CH19091" s="768"/>
      <c r="CI19091" s="850"/>
    </row>
    <row r="19092" spans="85:87" x14ac:dyDescent="0.25">
      <c r="CG19092" s="768"/>
      <c r="CH19092" s="768"/>
      <c r="CI19092" s="850"/>
    </row>
    <row r="19093" spans="85:87" x14ac:dyDescent="0.25">
      <c r="CG19093" s="768"/>
      <c r="CH19093" s="768"/>
      <c r="CI19093" s="850"/>
    </row>
    <row r="19094" spans="85:87" x14ac:dyDescent="0.25">
      <c r="CG19094" s="768"/>
      <c r="CH19094" s="768"/>
      <c r="CI19094" s="850"/>
    </row>
    <row r="19095" spans="85:87" x14ac:dyDescent="0.25">
      <c r="CG19095" s="768"/>
      <c r="CH19095" s="768"/>
      <c r="CI19095" s="850"/>
    </row>
    <row r="19096" spans="85:87" x14ac:dyDescent="0.25">
      <c r="CG19096" s="768"/>
      <c r="CH19096" s="768"/>
      <c r="CI19096" s="850"/>
    </row>
    <row r="19097" spans="85:87" x14ac:dyDescent="0.25">
      <c r="CG19097" s="768"/>
      <c r="CH19097" s="768"/>
      <c r="CI19097" s="850"/>
    </row>
    <row r="19098" spans="85:87" x14ac:dyDescent="0.25">
      <c r="CG19098" s="768"/>
      <c r="CH19098" s="768"/>
      <c r="CI19098" s="850"/>
    </row>
    <row r="19099" spans="85:87" x14ac:dyDescent="0.25">
      <c r="CG19099" s="768"/>
      <c r="CH19099" s="768"/>
      <c r="CI19099" s="850"/>
    </row>
    <row r="19100" spans="85:87" x14ac:dyDescent="0.25">
      <c r="CG19100" s="768"/>
      <c r="CH19100" s="768"/>
      <c r="CI19100" s="850"/>
    </row>
    <row r="19101" spans="85:87" x14ac:dyDescent="0.25">
      <c r="CG19101" s="768"/>
      <c r="CH19101" s="768"/>
      <c r="CI19101" s="850"/>
    </row>
    <row r="19102" spans="85:87" x14ac:dyDescent="0.25">
      <c r="CG19102" s="768"/>
      <c r="CH19102" s="768"/>
      <c r="CI19102" s="850"/>
    </row>
    <row r="19103" spans="85:87" x14ac:dyDescent="0.25">
      <c r="CG19103" s="768"/>
      <c r="CH19103" s="768"/>
      <c r="CI19103" s="850"/>
    </row>
    <row r="19104" spans="85:87" x14ac:dyDescent="0.25">
      <c r="CG19104" s="768"/>
      <c r="CH19104" s="768"/>
      <c r="CI19104" s="850"/>
    </row>
    <row r="19105" spans="85:87" x14ac:dyDescent="0.25">
      <c r="CG19105" s="768"/>
      <c r="CH19105" s="768"/>
      <c r="CI19105" s="850"/>
    </row>
    <row r="19106" spans="85:87" x14ac:dyDescent="0.25">
      <c r="CG19106" s="768"/>
      <c r="CH19106" s="768"/>
      <c r="CI19106" s="850"/>
    </row>
    <row r="19107" spans="85:87" x14ac:dyDescent="0.25">
      <c r="CG19107" s="768"/>
      <c r="CH19107" s="768"/>
      <c r="CI19107" s="850"/>
    </row>
    <row r="19108" spans="85:87" x14ac:dyDescent="0.25">
      <c r="CG19108" s="768"/>
      <c r="CH19108" s="768"/>
      <c r="CI19108" s="850"/>
    </row>
    <row r="19109" spans="85:87" x14ac:dyDescent="0.25">
      <c r="CG19109" s="768"/>
      <c r="CH19109" s="768"/>
      <c r="CI19109" s="850"/>
    </row>
    <row r="19110" spans="85:87" x14ac:dyDescent="0.25">
      <c r="CG19110" s="768"/>
      <c r="CH19110" s="768"/>
      <c r="CI19110" s="850"/>
    </row>
    <row r="19111" spans="85:87" x14ac:dyDescent="0.25">
      <c r="CG19111" s="768"/>
      <c r="CH19111" s="768"/>
      <c r="CI19111" s="850"/>
    </row>
    <row r="19112" spans="85:87" x14ac:dyDescent="0.25">
      <c r="CG19112" s="768"/>
      <c r="CH19112" s="768"/>
      <c r="CI19112" s="850"/>
    </row>
    <row r="19113" spans="85:87" x14ac:dyDescent="0.25">
      <c r="CG19113" s="768"/>
      <c r="CH19113" s="768"/>
      <c r="CI19113" s="850"/>
    </row>
    <row r="19114" spans="85:87" x14ac:dyDescent="0.25">
      <c r="CG19114" s="768"/>
      <c r="CH19114" s="768"/>
      <c r="CI19114" s="850"/>
    </row>
    <row r="19115" spans="85:87" x14ac:dyDescent="0.25">
      <c r="CG19115" s="768"/>
      <c r="CH19115" s="768"/>
      <c r="CI19115" s="850"/>
    </row>
    <row r="19116" spans="85:87" x14ac:dyDescent="0.25">
      <c r="CG19116" s="768"/>
      <c r="CH19116" s="768"/>
      <c r="CI19116" s="850"/>
    </row>
    <row r="19117" spans="85:87" x14ac:dyDescent="0.25">
      <c r="CG19117" s="768"/>
      <c r="CH19117" s="768"/>
      <c r="CI19117" s="850"/>
    </row>
    <row r="19118" spans="85:87" x14ac:dyDescent="0.25">
      <c r="CG19118" s="768"/>
      <c r="CH19118" s="768"/>
      <c r="CI19118" s="850"/>
    </row>
    <row r="19119" spans="85:87" x14ac:dyDescent="0.25">
      <c r="CG19119" s="768"/>
      <c r="CH19119" s="768"/>
      <c r="CI19119" s="850"/>
    </row>
    <row r="19120" spans="85:87" x14ac:dyDescent="0.25">
      <c r="CG19120" s="768"/>
      <c r="CH19120" s="768"/>
      <c r="CI19120" s="850"/>
    </row>
    <row r="19121" spans="85:87" x14ac:dyDescent="0.25">
      <c r="CG19121" s="768"/>
      <c r="CH19121" s="768"/>
      <c r="CI19121" s="850"/>
    </row>
    <row r="19122" spans="85:87" x14ac:dyDescent="0.25">
      <c r="CG19122" s="768"/>
      <c r="CH19122" s="768"/>
      <c r="CI19122" s="850"/>
    </row>
    <row r="19123" spans="85:87" x14ac:dyDescent="0.25">
      <c r="CG19123" s="768"/>
      <c r="CH19123" s="768"/>
      <c r="CI19123" s="850"/>
    </row>
    <row r="19124" spans="85:87" x14ac:dyDescent="0.25">
      <c r="CG19124" s="768"/>
      <c r="CH19124" s="768"/>
      <c r="CI19124" s="850"/>
    </row>
    <row r="19125" spans="85:87" x14ac:dyDescent="0.25">
      <c r="CG19125" s="768"/>
      <c r="CH19125" s="768"/>
      <c r="CI19125" s="850"/>
    </row>
    <row r="19126" spans="85:87" x14ac:dyDescent="0.25">
      <c r="CG19126" s="768"/>
      <c r="CH19126" s="768"/>
      <c r="CI19126" s="850"/>
    </row>
    <row r="19127" spans="85:87" x14ac:dyDescent="0.25">
      <c r="CG19127" s="768"/>
      <c r="CH19127" s="768"/>
      <c r="CI19127" s="850"/>
    </row>
    <row r="19128" spans="85:87" x14ac:dyDescent="0.25">
      <c r="CG19128" s="768"/>
      <c r="CH19128" s="768"/>
      <c r="CI19128" s="850"/>
    </row>
    <row r="19129" spans="85:87" x14ac:dyDescent="0.25">
      <c r="CG19129" s="768"/>
      <c r="CH19129" s="768"/>
      <c r="CI19129" s="850"/>
    </row>
    <row r="19130" spans="85:87" x14ac:dyDescent="0.25">
      <c r="CG19130" s="768"/>
      <c r="CH19130" s="768"/>
      <c r="CI19130" s="850"/>
    </row>
    <row r="19131" spans="85:87" x14ac:dyDescent="0.25">
      <c r="CG19131" s="768"/>
      <c r="CH19131" s="768"/>
      <c r="CI19131" s="850"/>
    </row>
    <row r="19132" spans="85:87" x14ac:dyDescent="0.25">
      <c r="CG19132" s="768"/>
      <c r="CH19132" s="768"/>
      <c r="CI19132" s="850"/>
    </row>
    <row r="19133" spans="85:87" x14ac:dyDescent="0.25">
      <c r="CG19133" s="768"/>
      <c r="CH19133" s="768"/>
      <c r="CI19133" s="850"/>
    </row>
    <row r="19134" spans="85:87" x14ac:dyDescent="0.25">
      <c r="CG19134" s="768"/>
      <c r="CH19134" s="768"/>
      <c r="CI19134" s="850"/>
    </row>
    <row r="19135" spans="85:87" x14ac:dyDescent="0.25">
      <c r="CG19135" s="768"/>
      <c r="CH19135" s="768"/>
      <c r="CI19135" s="850"/>
    </row>
    <row r="19136" spans="85:87" x14ac:dyDescent="0.25">
      <c r="CG19136" s="768"/>
      <c r="CH19136" s="768"/>
      <c r="CI19136" s="850"/>
    </row>
    <row r="19137" spans="85:87" x14ac:dyDescent="0.25">
      <c r="CG19137" s="768"/>
      <c r="CH19137" s="768"/>
      <c r="CI19137" s="850"/>
    </row>
    <row r="19138" spans="85:87" x14ac:dyDescent="0.25">
      <c r="CG19138" s="768"/>
      <c r="CH19138" s="768"/>
      <c r="CI19138" s="850"/>
    </row>
    <row r="19139" spans="85:87" x14ac:dyDescent="0.25">
      <c r="CG19139" s="768"/>
      <c r="CH19139" s="768"/>
      <c r="CI19139" s="850"/>
    </row>
    <row r="19140" spans="85:87" x14ac:dyDescent="0.25">
      <c r="CG19140" s="768"/>
      <c r="CH19140" s="768"/>
      <c r="CI19140" s="850"/>
    </row>
    <row r="19141" spans="85:87" x14ac:dyDescent="0.25">
      <c r="CG19141" s="768"/>
      <c r="CH19141" s="768"/>
      <c r="CI19141" s="850"/>
    </row>
    <row r="19142" spans="85:87" x14ac:dyDescent="0.25">
      <c r="CG19142" s="768"/>
      <c r="CH19142" s="768"/>
      <c r="CI19142" s="850"/>
    </row>
    <row r="19143" spans="85:87" x14ac:dyDescent="0.25">
      <c r="CG19143" s="768"/>
      <c r="CH19143" s="768"/>
      <c r="CI19143" s="850"/>
    </row>
    <row r="19144" spans="85:87" x14ac:dyDescent="0.25">
      <c r="CG19144" s="768"/>
      <c r="CH19144" s="768"/>
      <c r="CI19144" s="850"/>
    </row>
    <row r="19145" spans="85:87" x14ac:dyDescent="0.25">
      <c r="CG19145" s="768"/>
      <c r="CH19145" s="768"/>
      <c r="CI19145" s="850"/>
    </row>
    <row r="19146" spans="85:87" x14ac:dyDescent="0.25">
      <c r="CG19146" s="768"/>
      <c r="CH19146" s="768"/>
      <c r="CI19146" s="850"/>
    </row>
    <row r="19147" spans="85:87" x14ac:dyDescent="0.25">
      <c r="CG19147" s="768"/>
      <c r="CH19147" s="768"/>
      <c r="CI19147" s="850"/>
    </row>
    <row r="19148" spans="85:87" x14ac:dyDescent="0.25">
      <c r="CG19148" s="768"/>
      <c r="CH19148" s="768"/>
      <c r="CI19148" s="850"/>
    </row>
    <row r="19149" spans="85:87" x14ac:dyDescent="0.25">
      <c r="CG19149" s="768"/>
      <c r="CH19149" s="768"/>
      <c r="CI19149" s="850"/>
    </row>
    <row r="19150" spans="85:87" x14ac:dyDescent="0.25">
      <c r="CG19150" s="768"/>
      <c r="CH19150" s="768"/>
      <c r="CI19150" s="850"/>
    </row>
    <row r="19151" spans="85:87" x14ac:dyDescent="0.25">
      <c r="CG19151" s="768"/>
      <c r="CH19151" s="768"/>
      <c r="CI19151" s="850"/>
    </row>
    <row r="19152" spans="85:87" x14ac:dyDescent="0.25">
      <c r="CG19152" s="768"/>
      <c r="CH19152" s="768"/>
      <c r="CI19152" s="850"/>
    </row>
    <row r="19153" spans="85:87" x14ac:dyDescent="0.25">
      <c r="CG19153" s="768"/>
      <c r="CH19153" s="768"/>
      <c r="CI19153" s="850"/>
    </row>
    <row r="19154" spans="85:87" x14ac:dyDescent="0.25">
      <c r="CG19154" s="768"/>
      <c r="CH19154" s="768"/>
      <c r="CI19154" s="850"/>
    </row>
    <row r="19155" spans="85:87" x14ac:dyDescent="0.25">
      <c r="CG19155" s="768"/>
      <c r="CH19155" s="768"/>
      <c r="CI19155" s="850"/>
    </row>
    <row r="19156" spans="85:87" x14ac:dyDescent="0.25">
      <c r="CG19156" s="768"/>
      <c r="CH19156" s="768"/>
      <c r="CI19156" s="850"/>
    </row>
    <row r="19157" spans="85:87" x14ac:dyDescent="0.25">
      <c r="CG19157" s="768"/>
      <c r="CH19157" s="768"/>
      <c r="CI19157" s="850"/>
    </row>
    <row r="19158" spans="85:87" x14ac:dyDescent="0.25">
      <c r="CG19158" s="768"/>
      <c r="CH19158" s="768"/>
      <c r="CI19158" s="850"/>
    </row>
    <row r="19159" spans="85:87" x14ac:dyDescent="0.25">
      <c r="CG19159" s="768"/>
      <c r="CH19159" s="768"/>
      <c r="CI19159" s="850"/>
    </row>
    <row r="19160" spans="85:87" x14ac:dyDescent="0.25">
      <c r="CG19160" s="768"/>
      <c r="CH19160" s="768"/>
      <c r="CI19160" s="850"/>
    </row>
    <row r="19161" spans="85:87" x14ac:dyDescent="0.25">
      <c r="CG19161" s="768"/>
      <c r="CH19161" s="768"/>
      <c r="CI19161" s="850"/>
    </row>
    <row r="19162" spans="85:87" x14ac:dyDescent="0.25">
      <c r="CG19162" s="768"/>
      <c r="CH19162" s="768"/>
      <c r="CI19162" s="850"/>
    </row>
    <row r="19163" spans="85:87" x14ac:dyDescent="0.25">
      <c r="CG19163" s="768"/>
      <c r="CH19163" s="768"/>
      <c r="CI19163" s="850"/>
    </row>
    <row r="19164" spans="85:87" x14ac:dyDescent="0.25">
      <c r="CG19164" s="768"/>
      <c r="CH19164" s="768"/>
      <c r="CI19164" s="850"/>
    </row>
    <row r="19165" spans="85:87" x14ac:dyDescent="0.25">
      <c r="CG19165" s="768"/>
      <c r="CH19165" s="768"/>
      <c r="CI19165" s="850"/>
    </row>
    <row r="19166" spans="85:87" x14ac:dyDescent="0.25">
      <c r="CG19166" s="768"/>
      <c r="CH19166" s="768"/>
      <c r="CI19166" s="850"/>
    </row>
    <row r="19167" spans="85:87" x14ac:dyDescent="0.25">
      <c r="CG19167" s="768"/>
      <c r="CH19167" s="768"/>
      <c r="CI19167" s="850"/>
    </row>
    <row r="19168" spans="85:87" x14ac:dyDescent="0.25">
      <c r="CG19168" s="768"/>
      <c r="CH19168" s="768"/>
      <c r="CI19168" s="850"/>
    </row>
    <row r="19169" spans="85:87" x14ac:dyDescent="0.25">
      <c r="CG19169" s="768"/>
      <c r="CH19169" s="768"/>
      <c r="CI19169" s="850"/>
    </row>
    <row r="19170" spans="85:87" x14ac:dyDescent="0.25">
      <c r="CG19170" s="768"/>
      <c r="CH19170" s="768"/>
      <c r="CI19170" s="850"/>
    </row>
    <row r="19171" spans="85:87" x14ac:dyDescent="0.25">
      <c r="CG19171" s="768"/>
      <c r="CH19171" s="768"/>
      <c r="CI19171" s="850"/>
    </row>
    <row r="19172" spans="85:87" x14ac:dyDescent="0.25">
      <c r="CG19172" s="768"/>
      <c r="CH19172" s="768"/>
      <c r="CI19172" s="850"/>
    </row>
    <row r="19173" spans="85:87" x14ac:dyDescent="0.25">
      <c r="CG19173" s="768"/>
      <c r="CH19173" s="768"/>
      <c r="CI19173" s="850"/>
    </row>
    <row r="19174" spans="85:87" x14ac:dyDescent="0.25">
      <c r="CG19174" s="768"/>
      <c r="CH19174" s="768"/>
      <c r="CI19174" s="850"/>
    </row>
    <row r="19175" spans="85:87" x14ac:dyDescent="0.25">
      <c r="CG19175" s="768"/>
      <c r="CH19175" s="768"/>
      <c r="CI19175" s="850"/>
    </row>
    <row r="19176" spans="85:87" x14ac:dyDescent="0.25">
      <c r="CG19176" s="768"/>
      <c r="CH19176" s="768"/>
      <c r="CI19176" s="850"/>
    </row>
    <row r="19177" spans="85:87" x14ac:dyDescent="0.25">
      <c r="CG19177" s="768"/>
      <c r="CH19177" s="768"/>
      <c r="CI19177" s="850"/>
    </row>
    <row r="19178" spans="85:87" x14ac:dyDescent="0.25">
      <c r="CG19178" s="768"/>
      <c r="CH19178" s="768"/>
      <c r="CI19178" s="850"/>
    </row>
    <row r="19179" spans="85:87" x14ac:dyDescent="0.25">
      <c r="CG19179" s="768"/>
      <c r="CH19179" s="768"/>
      <c r="CI19179" s="850"/>
    </row>
    <row r="19180" spans="85:87" x14ac:dyDescent="0.25">
      <c r="CG19180" s="768"/>
      <c r="CH19180" s="768"/>
      <c r="CI19180" s="850"/>
    </row>
    <row r="19181" spans="85:87" x14ac:dyDescent="0.25">
      <c r="CG19181" s="768"/>
      <c r="CH19181" s="768"/>
      <c r="CI19181" s="850"/>
    </row>
    <row r="19182" spans="85:87" x14ac:dyDescent="0.25">
      <c r="CG19182" s="768"/>
      <c r="CH19182" s="768"/>
      <c r="CI19182" s="850"/>
    </row>
    <row r="19183" spans="85:87" x14ac:dyDescent="0.25">
      <c r="CG19183" s="768"/>
      <c r="CH19183" s="768"/>
      <c r="CI19183" s="850"/>
    </row>
    <row r="19184" spans="85:87" x14ac:dyDescent="0.25">
      <c r="CG19184" s="768"/>
      <c r="CH19184" s="768"/>
      <c r="CI19184" s="850"/>
    </row>
    <row r="19185" spans="85:87" x14ac:dyDescent="0.25">
      <c r="CG19185" s="768"/>
      <c r="CH19185" s="768"/>
      <c r="CI19185" s="850"/>
    </row>
    <row r="19186" spans="85:87" x14ac:dyDescent="0.25">
      <c r="CG19186" s="768"/>
      <c r="CH19186" s="768"/>
      <c r="CI19186" s="850"/>
    </row>
    <row r="19187" spans="85:87" x14ac:dyDescent="0.25">
      <c r="CG19187" s="768"/>
      <c r="CH19187" s="768"/>
      <c r="CI19187" s="850"/>
    </row>
    <row r="19188" spans="85:87" x14ac:dyDescent="0.25">
      <c r="CG19188" s="768"/>
      <c r="CH19188" s="768"/>
      <c r="CI19188" s="850"/>
    </row>
    <row r="19189" spans="85:87" x14ac:dyDescent="0.25">
      <c r="CG19189" s="768"/>
      <c r="CH19189" s="768"/>
      <c r="CI19189" s="850"/>
    </row>
    <row r="19190" spans="85:87" x14ac:dyDescent="0.25">
      <c r="CG19190" s="768"/>
      <c r="CH19190" s="768"/>
      <c r="CI19190" s="850"/>
    </row>
    <row r="19191" spans="85:87" x14ac:dyDescent="0.25">
      <c r="CG19191" s="768"/>
      <c r="CH19191" s="768"/>
      <c r="CI19191" s="850"/>
    </row>
    <row r="19192" spans="85:87" x14ac:dyDescent="0.25">
      <c r="CG19192" s="768"/>
      <c r="CH19192" s="768"/>
      <c r="CI19192" s="850"/>
    </row>
    <row r="19193" spans="85:87" x14ac:dyDescent="0.25">
      <c r="CG19193" s="768"/>
      <c r="CH19193" s="768"/>
      <c r="CI19193" s="850"/>
    </row>
    <row r="19194" spans="85:87" x14ac:dyDescent="0.25">
      <c r="CG19194" s="768"/>
      <c r="CH19194" s="768"/>
      <c r="CI19194" s="850"/>
    </row>
    <row r="19195" spans="85:87" x14ac:dyDescent="0.25">
      <c r="CG19195" s="768"/>
      <c r="CH19195" s="768"/>
      <c r="CI19195" s="850"/>
    </row>
    <row r="19196" spans="85:87" x14ac:dyDescent="0.25">
      <c r="CG19196" s="768"/>
      <c r="CH19196" s="768"/>
      <c r="CI19196" s="850"/>
    </row>
    <row r="19197" spans="85:87" x14ac:dyDescent="0.25">
      <c r="CG19197" s="768"/>
      <c r="CH19197" s="768"/>
      <c r="CI19197" s="850"/>
    </row>
    <row r="19198" spans="85:87" x14ac:dyDescent="0.25">
      <c r="CG19198" s="768"/>
      <c r="CH19198" s="768"/>
      <c r="CI19198" s="850"/>
    </row>
    <row r="19199" spans="85:87" x14ac:dyDescent="0.25">
      <c r="CG19199" s="768"/>
      <c r="CH19199" s="768"/>
      <c r="CI19199" s="850"/>
    </row>
    <row r="19200" spans="85:87" x14ac:dyDescent="0.25">
      <c r="CG19200" s="768"/>
      <c r="CH19200" s="768"/>
      <c r="CI19200" s="850"/>
    </row>
    <row r="19201" spans="85:87" x14ac:dyDescent="0.25">
      <c r="CG19201" s="768"/>
      <c r="CH19201" s="768"/>
      <c r="CI19201" s="850"/>
    </row>
    <row r="19202" spans="85:87" x14ac:dyDescent="0.25">
      <c r="CG19202" s="768"/>
      <c r="CH19202" s="768"/>
      <c r="CI19202" s="850"/>
    </row>
    <row r="19203" spans="85:87" x14ac:dyDescent="0.25">
      <c r="CG19203" s="768"/>
      <c r="CH19203" s="768"/>
      <c r="CI19203" s="850"/>
    </row>
    <row r="19204" spans="85:87" x14ac:dyDescent="0.25">
      <c r="CG19204" s="768"/>
      <c r="CH19204" s="768"/>
      <c r="CI19204" s="850"/>
    </row>
    <row r="19205" spans="85:87" x14ac:dyDescent="0.25">
      <c r="CG19205" s="768"/>
      <c r="CH19205" s="768"/>
      <c r="CI19205" s="850"/>
    </row>
    <row r="19206" spans="85:87" x14ac:dyDescent="0.25">
      <c r="CG19206" s="768"/>
      <c r="CH19206" s="768"/>
      <c r="CI19206" s="850"/>
    </row>
    <row r="19207" spans="85:87" x14ac:dyDescent="0.25">
      <c r="CG19207" s="768"/>
      <c r="CH19207" s="768"/>
      <c r="CI19207" s="850"/>
    </row>
    <row r="19208" spans="85:87" x14ac:dyDescent="0.25">
      <c r="CG19208" s="768"/>
      <c r="CH19208" s="768"/>
      <c r="CI19208" s="850"/>
    </row>
    <row r="19209" spans="85:87" x14ac:dyDescent="0.25">
      <c r="CG19209" s="768"/>
      <c r="CH19209" s="768"/>
      <c r="CI19209" s="850"/>
    </row>
    <row r="19210" spans="85:87" x14ac:dyDescent="0.25">
      <c r="CG19210" s="768"/>
      <c r="CH19210" s="768"/>
      <c r="CI19210" s="850"/>
    </row>
    <row r="19211" spans="85:87" x14ac:dyDescent="0.25">
      <c r="CG19211" s="768"/>
      <c r="CH19211" s="768"/>
      <c r="CI19211" s="850"/>
    </row>
    <row r="19212" spans="85:87" x14ac:dyDescent="0.25">
      <c r="CG19212" s="768"/>
      <c r="CH19212" s="768"/>
      <c r="CI19212" s="850"/>
    </row>
    <row r="19213" spans="85:87" x14ac:dyDescent="0.25">
      <c r="CG19213" s="768"/>
      <c r="CH19213" s="768"/>
      <c r="CI19213" s="850"/>
    </row>
    <row r="19214" spans="85:87" x14ac:dyDescent="0.25">
      <c r="CG19214" s="768"/>
      <c r="CH19214" s="768"/>
      <c r="CI19214" s="850"/>
    </row>
    <row r="19215" spans="85:87" x14ac:dyDescent="0.25">
      <c r="CG19215" s="768"/>
      <c r="CH19215" s="768"/>
      <c r="CI19215" s="850"/>
    </row>
    <row r="19216" spans="85:87" x14ac:dyDescent="0.25">
      <c r="CG19216" s="768"/>
      <c r="CH19216" s="768"/>
      <c r="CI19216" s="850"/>
    </row>
    <row r="19217" spans="85:87" x14ac:dyDescent="0.25">
      <c r="CG19217" s="768"/>
      <c r="CH19217" s="768"/>
      <c r="CI19217" s="850"/>
    </row>
    <row r="19218" spans="85:87" x14ac:dyDescent="0.25">
      <c r="CG19218" s="768"/>
      <c r="CH19218" s="768"/>
      <c r="CI19218" s="850"/>
    </row>
    <row r="19219" spans="85:87" x14ac:dyDescent="0.25">
      <c r="CG19219" s="768"/>
      <c r="CH19219" s="768"/>
      <c r="CI19219" s="850"/>
    </row>
    <row r="19220" spans="85:87" x14ac:dyDescent="0.25">
      <c r="CG19220" s="768"/>
      <c r="CH19220" s="768"/>
      <c r="CI19220" s="850"/>
    </row>
    <row r="19221" spans="85:87" x14ac:dyDescent="0.25">
      <c r="CG19221" s="768"/>
      <c r="CH19221" s="768"/>
      <c r="CI19221" s="850"/>
    </row>
    <row r="19222" spans="85:87" x14ac:dyDescent="0.25">
      <c r="CG19222" s="768"/>
      <c r="CH19222" s="768"/>
      <c r="CI19222" s="850"/>
    </row>
    <row r="19223" spans="85:87" x14ac:dyDescent="0.25">
      <c r="CG19223" s="768"/>
      <c r="CH19223" s="768"/>
      <c r="CI19223" s="850"/>
    </row>
    <row r="19224" spans="85:87" x14ac:dyDescent="0.25">
      <c r="CG19224" s="768"/>
      <c r="CH19224" s="768"/>
      <c r="CI19224" s="850"/>
    </row>
    <row r="19225" spans="85:87" x14ac:dyDescent="0.25">
      <c r="CG19225" s="768"/>
      <c r="CH19225" s="768"/>
      <c r="CI19225" s="850"/>
    </row>
    <row r="19226" spans="85:87" x14ac:dyDescent="0.25">
      <c r="CG19226" s="768"/>
      <c r="CH19226" s="768"/>
      <c r="CI19226" s="850"/>
    </row>
    <row r="19227" spans="85:87" x14ac:dyDescent="0.25">
      <c r="CG19227" s="768"/>
      <c r="CH19227" s="768"/>
      <c r="CI19227" s="850"/>
    </row>
    <row r="19228" spans="85:87" x14ac:dyDescent="0.25">
      <c r="CG19228" s="768"/>
      <c r="CH19228" s="768"/>
      <c r="CI19228" s="850"/>
    </row>
    <row r="19229" spans="85:87" x14ac:dyDescent="0.25">
      <c r="CG19229" s="768"/>
      <c r="CH19229" s="768"/>
      <c r="CI19229" s="850"/>
    </row>
    <row r="19230" spans="85:87" x14ac:dyDescent="0.25">
      <c r="CG19230" s="768"/>
      <c r="CH19230" s="768"/>
      <c r="CI19230" s="850"/>
    </row>
    <row r="19231" spans="85:87" x14ac:dyDescent="0.25">
      <c r="CG19231" s="768"/>
      <c r="CH19231" s="768"/>
      <c r="CI19231" s="850"/>
    </row>
    <row r="19232" spans="85:87" x14ac:dyDescent="0.25">
      <c r="CG19232" s="768"/>
      <c r="CH19232" s="768"/>
      <c r="CI19232" s="850"/>
    </row>
    <row r="19233" spans="85:87" x14ac:dyDescent="0.25">
      <c r="CG19233" s="768"/>
      <c r="CH19233" s="768"/>
      <c r="CI19233" s="850"/>
    </row>
    <row r="19234" spans="85:87" x14ac:dyDescent="0.25">
      <c r="CG19234" s="768"/>
      <c r="CH19234" s="768"/>
      <c r="CI19234" s="850"/>
    </row>
    <row r="19235" spans="85:87" x14ac:dyDescent="0.25">
      <c r="CG19235" s="768"/>
      <c r="CH19235" s="768"/>
      <c r="CI19235" s="850"/>
    </row>
    <row r="19236" spans="85:87" x14ac:dyDescent="0.25">
      <c r="CG19236" s="768"/>
      <c r="CH19236" s="768"/>
      <c r="CI19236" s="850"/>
    </row>
    <row r="19237" spans="85:87" x14ac:dyDescent="0.25">
      <c r="CG19237" s="768"/>
      <c r="CH19237" s="768"/>
      <c r="CI19237" s="850"/>
    </row>
    <row r="19238" spans="85:87" x14ac:dyDescent="0.25">
      <c r="CG19238" s="768"/>
      <c r="CH19238" s="768"/>
      <c r="CI19238" s="850"/>
    </row>
    <row r="19239" spans="85:87" x14ac:dyDescent="0.25">
      <c r="CG19239" s="768"/>
      <c r="CH19239" s="768"/>
      <c r="CI19239" s="850"/>
    </row>
    <row r="19240" spans="85:87" x14ac:dyDescent="0.25">
      <c r="CG19240" s="768"/>
      <c r="CH19240" s="768"/>
      <c r="CI19240" s="850"/>
    </row>
    <row r="19241" spans="85:87" x14ac:dyDescent="0.25">
      <c r="CG19241" s="768"/>
      <c r="CH19241" s="768"/>
      <c r="CI19241" s="850"/>
    </row>
    <row r="19242" spans="85:87" x14ac:dyDescent="0.25">
      <c r="CG19242" s="768"/>
      <c r="CH19242" s="768"/>
      <c r="CI19242" s="850"/>
    </row>
    <row r="19243" spans="85:87" x14ac:dyDescent="0.25">
      <c r="CG19243" s="768"/>
      <c r="CH19243" s="768"/>
      <c r="CI19243" s="850"/>
    </row>
    <row r="19244" spans="85:87" x14ac:dyDescent="0.25">
      <c r="CG19244" s="768"/>
      <c r="CH19244" s="768"/>
      <c r="CI19244" s="850"/>
    </row>
    <row r="19245" spans="85:87" x14ac:dyDescent="0.25">
      <c r="CG19245" s="768"/>
      <c r="CH19245" s="768"/>
      <c r="CI19245" s="850"/>
    </row>
    <row r="19246" spans="85:87" x14ac:dyDescent="0.25">
      <c r="CG19246" s="768"/>
      <c r="CH19246" s="768"/>
      <c r="CI19246" s="850"/>
    </row>
    <row r="19247" spans="85:87" x14ac:dyDescent="0.25">
      <c r="CG19247" s="768"/>
      <c r="CH19247" s="768"/>
      <c r="CI19247" s="850"/>
    </row>
    <row r="19248" spans="85:87" x14ac:dyDescent="0.25">
      <c r="CG19248" s="768"/>
      <c r="CH19248" s="768"/>
      <c r="CI19248" s="850"/>
    </row>
    <row r="19249" spans="85:87" x14ac:dyDescent="0.25">
      <c r="CG19249" s="768"/>
      <c r="CH19249" s="768"/>
      <c r="CI19249" s="850"/>
    </row>
    <row r="19250" spans="85:87" x14ac:dyDescent="0.25">
      <c r="CG19250" s="768"/>
      <c r="CH19250" s="768"/>
      <c r="CI19250" s="850"/>
    </row>
    <row r="19251" spans="85:87" x14ac:dyDescent="0.25">
      <c r="CG19251" s="768"/>
      <c r="CH19251" s="768"/>
      <c r="CI19251" s="850"/>
    </row>
    <row r="19252" spans="85:87" x14ac:dyDescent="0.25">
      <c r="CG19252" s="768"/>
      <c r="CH19252" s="768"/>
      <c r="CI19252" s="850"/>
    </row>
    <row r="19253" spans="85:87" x14ac:dyDescent="0.25">
      <c r="CG19253" s="768"/>
      <c r="CH19253" s="768"/>
      <c r="CI19253" s="850"/>
    </row>
    <row r="19254" spans="85:87" x14ac:dyDescent="0.25">
      <c r="CG19254" s="768"/>
      <c r="CH19254" s="768"/>
      <c r="CI19254" s="850"/>
    </row>
    <row r="19255" spans="85:87" x14ac:dyDescent="0.25">
      <c r="CG19255" s="768"/>
      <c r="CH19255" s="768"/>
      <c r="CI19255" s="850"/>
    </row>
    <row r="19256" spans="85:87" x14ac:dyDescent="0.25">
      <c r="CG19256" s="768"/>
      <c r="CH19256" s="768"/>
      <c r="CI19256" s="850"/>
    </row>
    <row r="19257" spans="85:87" x14ac:dyDescent="0.25">
      <c r="CG19257" s="768"/>
      <c r="CH19257" s="768"/>
      <c r="CI19257" s="850"/>
    </row>
    <row r="19258" spans="85:87" x14ac:dyDescent="0.25">
      <c r="CG19258" s="768"/>
      <c r="CH19258" s="768"/>
      <c r="CI19258" s="850"/>
    </row>
    <row r="19259" spans="85:87" x14ac:dyDescent="0.25">
      <c r="CG19259" s="768"/>
      <c r="CH19259" s="768"/>
      <c r="CI19259" s="850"/>
    </row>
    <row r="19260" spans="85:87" x14ac:dyDescent="0.25">
      <c r="CG19260" s="768"/>
      <c r="CH19260" s="768"/>
      <c r="CI19260" s="850"/>
    </row>
    <row r="19261" spans="85:87" x14ac:dyDescent="0.25">
      <c r="CG19261" s="768"/>
      <c r="CH19261" s="768"/>
      <c r="CI19261" s="850"/>
    </row>
    <row r="19262" spans="85:87" x14ac:dyDescent="0.25">
      <c r="CG19262" s="768"/>
      <c r="CH19262" s="768"/>
      <c r="CI19262" s="850"/>
    </row>
    <row r="19263" spans="85:87" x14ac:dyDescent="0.25">
      <c r="CG19263" s="768"/>
      <c r="CH19263" s="768"/>
      <c r="CI19263" s="850"/>
    </row>
    <row r="19264" spans="85:87" x14ac:dyDescent="0.25">
      <c r="CG19264" s="768"/>
      <c r="CH19264" s="768"/>
      <c r="CI19264" s="850"/>
    </row>
    <row r="19265" spans="85:87" x14ac:dyDescent="0.25">
      <c r="CG19265" s="768"/>
      <c r="CH19265" s="768"/>
      <c r="CI19265" s="850"/>
    </row>
    <row r="19266" spans="85:87" x14ac:dyDescent="0.25">
      <c r="CG19266" s="768"/>
      <c r="CH19266" s="768"/>
      <c r="CI19266" s="850"/>
    </row>
    <row r="19267" spans="85:87" x14ac:dyDescent="0.25">
      <c r="CG19267" s="768"/>
      <c r="CH19267" s="768"/>
      <c r="CI19267" s="850"/>
    </row>
    <row r="19268" spans="85:87" x14ac:dyDescent="0.25">
      <c r="CG19268" s="768"/>
      <c r="CH19268" s="768"/>
      <c r="CI19268" s="850"/>
    </row>
    <row r="19269" spans="85:87" x14ac:dyDescent="0.25">
      <c r="CG19269" s="768"/>
      <c r="CH19269" s="768"/>
      <c r="CI19269" s="850"/>
    </row>
    <row r="19270" spans="85:87" x14ac:dyDescent="0.25">
      <c r="CG19270" s="768"/>
      <c r="CH19270" s="768"/>
      <c r="CI19270" s="850"/>
    </row>
    <row r="19271" spans="85:87" x14ac:dyDescent="0.25">
      <c r="CG19271" s="768"/>
      <c r="CH19271" s="768"/>
      <c r="CI19271" s="850"/>
    </row>
    <row r="19272" spans="85:87" x14ac:dyDescent="0.25">
      <c r="CG19272" s="768"/>
      <c r="CH19272" s="768"/>
      <c r="CI19272" s="850"/>
    </row>
    <row r="19273" spans="85:87" x14ac:dyDescent="0.25">
      <c r="CG19273" s="768"/>
      <c r="CH19273" s="768"/>
      <c r="CI19273" s="850"/>
    </row>
    <row r="19274" spans="85:87" x14ac:dyDescent="0.25">
      <c r="CG19274" s="768"/>
      <c r="CH19274" s="768"/>
      <c r="CI19274" s="850"/>
    </row>
    <row r="19275" spans="85:87" x14ac:dyDescent="0.25">
      <c r="CG19275" s="768"/>
      <c r="CH19275" s="768"/>
      <c r="CI19275" s="850"/>
    </row>
    <row r="19276" spans="85:87" x14ac:dyDescent="0.25">
      <c r="CG19276" s="768"/>
      <c r="CH19276" s="768"/>
      <c r="CI19276" s="850"/>
    </row>
    <row r="19277" spans="85:87" x14ac:dyDescent="0.25">
      <c r="CG19277" s="768"/>
      <c r="CH19277" s="768"/>
      <c r="CI19277" s="850"/>
    </row>
    <row r="19278" spans="85:87" x14ac:dyDescent="0.25">
      <c r="CG19278" s="768"/>
      <c r="CH19278" s="768"/>
      <c r="CI19278" s="850"/>
    </row>
    <row r="19279" spans="85:87" x14ac:dyDescent="0.25">
      <c r="CG19279" s="768"/>
      <c r="CH19279" s="768"/>
      <c r="CI19279" s="850"/>
    </row>
    <row r="19280" spans="85:87" x14ac:dyDescent="0.25">
      <c r="CG19280" s="768"/>
      <c r="CH19280" s="768"/>
      <c r="CI19280" s="850"/>
    </row>
    <row r="19281" spans="85:87" x14ac:dyDescent="0.25">
      <c r="CG19281" s="768"/>
      <c r="CH19281" s="768"/>
      <c r="CI19281" s="850"/>
    </row>
    <row r="19282" spans="85:87" x14ac:dyDescent="0.25">
      <c r="CG19282" s="768"/>
      <c r="CH19282" s="768"/>
      <c r="CI19282" s="850"/>
    </row>
    <row r="19283" spans="85:87" x14ac:dyDescent="0.25">
      <c r="CG19283" s="768"/>
      <c r="CH19283" s="768"/>
      <c r="CI19283" s="850"/>
    </row>
    <row r="19284" spans="85:87" x14ac:dyDescent="0.25">
      <c r="CG19284" s="768"/>
      <c r="CH19284" s="768"/>
      <c r="CI19284" s="850"/>
    </row>
    <row r="19285" spans="85:87" x14ac:dyDescent="0.25">
      <c r="CG19285" s="768"/>
      <c r="CH19285" s="768"/>
      <c r="CI19285" s="850"/>
    </row>
    <row r="19286" spans="85:87" x14ac:dyDescent="0.25">
      <c r="CG19286" s="768"/>
      <c r="CH19286" s="768"/>
      <c r="CI19286" s="850"/>
    </row>
    <row r="19287" spans="85:87" x14ac:dyDescent="0.25">
      <c r="CG19287" s="768"/>
      <c r="CH19287" s="768"/>
      <c r="CI19287" s="850"/>
    </row>
    <row r="19288" spans="85:87" x14ac:dyDescent="0.25">
      <c r="CG19288" s="768"/>
      <c r="CH19288" s="768"/>
      <c r="CI19288" s="850"/>
    </row>
    <row r="19289" spans="85:87" x14ac:dyDescent="0.25">
      <c r="CG19289" s="768"/>
      <c r="CH19289" s="768"/>
      <c r="CI19289" s="850"/>
    </row>
    <row r="19290" spans="85:87" x14ac:dyDescent="0.25">
      <c r="CG19290" s="768"/>
      <c r="CH19290" s="768"/>
      <c r="CI19290" s="850"/>
    </row>
    <row r="19291" spans="85:87" x14ac:dyDescent="0.25">
      <c r="CG19291" s="768"/>
      <c r="CH19291" s="768"/>
      <c r="CI19291" s="850"/>
    </row>
    <row r="19292" spans="85:87" x14ac:dyDescent="0.25">
      <c r="CG19292" s="768"/>
      <c r="CH19292" s="768"/>
      <c r="CI19292" s="850"/>
    </row>
    <row r="19293" spans="85:87" x14ac:dyDescent="0.25">
      <c r="CG19293" s="768"/>
      <c r="CH19293" s="768"/>
      <c r="CI19293" s="850"/>
    </row>
    <row r="19294" spans="85:87" x14ac:dyDescent="0.25">
      <c r="CG19294" s="768"/>
      <c r="CH19294" s="768"/>
      <c r="CI19294" s="850"/>
    </row>
    <row r="19295" spans="85:87" x14ac:dyDescent="0.25">
      <c r="CG19295" s="768"/>
      <c r="CH19295" s="768"/>
      <c r="CI19295" s="850"/>
    </row>
    <row r="19296" spans="85:87" x14ac:dyDescent="0.25">
      <c r="CG19296" s="768"/>
      <c r="CH19296" s="768"/>
      <c r="CI19296" s="850"/>
    </row>
    <row r="19297" spans="85:87" x14ac:dyDescent="0.25">
      <c r="CG19297" s="768"/>
      <c r="CH19297" s="768"/>
      <c r="CI19297" s="850"/>
    </row>
    <row r="19298" spans="85:87" x14ac:dyDescent="0.25">
      <c r="CG19298" s="768"/>
      <c r="CH19298" s="768"/>
      <c r="CI19298" s="850"/>
    </row>
    <row r="19299" spans="85:87" x14ac:dyDescent="0.25">
      <c r="CG19299" s="768"/>
      <c r="CH19299" s="768"/>
      <c r="CI19299" s="850"/>
    </row>
    <row r="19300" spans="85:87" x14ac:dyDescent="0.25">
      <c r="CG19300" s="768"/>
      <c r="CH19300" s="768"/>
      <c r="CI19300" s="850"/>
    </row>
    <row r="19301" spans="85:87" x14ac:dyDescent="0.25">
      <c r="CG19301" s="768"/>
      <c r="CH19301" s="768"/>
      <c r="CI19301" s="850"/>
    </row>
    <row r="19302" spans="85:87" x14ac:dyDescent="0.25">
      <c r="CG19302" s="768"/>
      <c r="CH19302" s="768"/>
      <c r="CI19302" s="850"/>
    </row>
    <row r="19303" spans="85:87" x14ac:dyDescent="0.25">
      <c r="CG19303" s="768"/>
      <c r="CH19303" s="768"/>
      <c r="CI19303" s="850"/>
    </row>
    <row r="19304" spans="85:87" x14ac:dyDescent="0.25">
      <c r="CG19304" s="768"/>
      <c r="CH19304" s="768"/>
      <c r="CI19304" s="850"/>
    </row>
    <row r="19305" spans="85:87" x14ac:dyDescent="0.25">
      <c r="CG19305" s="768"/>
      <c r="CH19305" s="768"/>
      <c r="CI19305" s="850"/>
    </row>
    <row r="19306" spans="85:87" x14ac:dyDescent="0.25">
      <c r="CG19306" s="768"/>
      <c r="CH19306" s="768"/>
      <c r="CI19306" s="850"/>
    </row>
    <row r="19307" spans="85:87" x14ac:dyDescent="0.25">
      <c r="CG19307" s="768"/>
      <c r="CH19307" s="768"/>
      <c r="CI19307" s="850"/>
    </row>
    <row r="19308" spans="85:87" x14ac:dyDescent="0.25">
      <c r="CG19308" s="768"/>
      <c r="CH19308" s="768"/>
      <c r="CI19308" s="850"/>
    </row>
    <row r="19309" spans="85:87" x14ac:dyDescent="0.25">
      <c r="CG19309" s="768"/>
      <c r="CH19309" s="768"/>
      <c r="CI19309" s="850"/>
    </row>
    <row r="19310" spans="85:87" x14ac:dyDescent="0.25">
      <c r="CG19310" s="768"/>
      <c r="CH19310" s="768"/>
      <c r="CI19310" s="850"/>
    </row>
    <row r="19311" spans="85:87" x14ac:dyDescent="0.25">
      <c r="CG19311" s="768"/>
      <c r="CH19311" s="768"/>
      <c r="CI19311" s="850"/>
    </row>
    <row r="19312" spans="85:87" x14ac:dyDescent="0.25">
      <c r="CG19312" s="768"/>
      <c r="CH19312" s="768"/>
      <c r="CI19312" s="850"/>
    </row>
    <row r="19313" spans="85:87" x14ac:dyDescent="0.25">
      <c r="CG19313" s="768"/>
      <c r="CH19313" s="768"/>
      <c r="CI19313" s="850"/>
    </row>
    <row r="19314" spans="85:87" x14ac:dyDescent="0.25">
      <c r="CG19314" s="768"/>
      <c r="CH19314" s="768"/>
      <c r="CI19314" s="850"/>
    </row>
    <row r="19315" spans="85:87" x14ac:dyDescent="0.25">
      <c r="CG19315" s="768"/>
      <c r="CH19315" s="768"/>
      <c r="CI19315" s="850"/>
    </row>
    <row r="19316" spans="85:87" x14ac:dyDescent="0.25">
      <c r="CG19316" s="768"/>
      <c r="CH19316" s="768"/>
      <c r="CI19316" s="850"/>
    </row>
    <row r="19317" spans="85:87" x14ac:dyDescent="0.25">
      <c r="CG19317" s="768"/>
      <c r="CH19317" s="768"/>
      <c r="CI19317" s="850"/>
    </row>
    <row r="19318" spans="85:87" x14ac:dyDescent="0.25">
      <c r="CG19318" s="768"/>
      <c r="CH19318" s="768"/>
      <c r="CI19318" s="850"/>
    </row>
    <row r="19319" spans="85:87" x14ac:dyDescent="0.25">
      <c r="CG19319" s="768"/>
      <c r="CH19319" s="768"/>
      <c r="CI19319" s="850"/>
    </row>
    <row r="19320" spans="85:87" x14ac:dyDescent="0.25">
      <c r="CG19320" s="768"/>
      <c r="CH19320" s="768"/>
      <c r="CI19320" s="850"/>
    </row>
    <row r="19321" spans="85:87" x14ac:dyDescent="0.25">
      <c r="CG19321" s="768"/>
      <c r="CH19321" s="768"/>
      <c r="CI19321" s="850"/>
    </row>
    <row r="19322" spans="85:87" x14ac:dyDescent="0.25">
      <c r="CG19322" s="768"/>
      <c r="CH19322" s="768"/>
      <c r="CI19322" s="850"/>
    </row>
    <row r="19323" spans="85:87" x14ac:dyDescent="0.25">
      <c r="CG19323" s="768"/>
      <c r="CH19323" s="768"/>
      <c r="CI19323" s="850"/>
    </row>
    <row r="19324" spans="85:87" x14ac:dyDescent="0.25">
      <c r="CG19324" s="768"/>
      <c r="CH19324" s="768"/>
      <c r="CI19324" s="850"/>
    </row>
    <row r="19325" spans="85:87" x14ac:dyDescent="0.25">
      <c r="CG19325" s="768"/>
      <c r="CH19325" s="768"/>
      <c r="CI19325" s="850"/>
    </row>
    <row r="19326" spans="85:87" x14ac:dyDescent="0.25">
      <c r="CG19326" s="768"/>
      <c r="CH19326" s="768"/>
      <c r="CI19326" s="850"/>
    </row>
    <row r="19327" spans="85:87" x14ac:dyDescent="0.25">
      <c r="CG19327" s="768"/>
      <c r="CH19327" s="768"/>
      <c r="CI19327" s="850"/>
    </row>
    <row r="19328" spans="85:87" x14ac:dyDescent="0.25">
      <c r="CG19328" s="768"/>
      <c r="CH19328" s="768"/>
      <c r="CI19328" s="850"/>
    </row>
    <row r="19329" spans="85:87" x14ac:dyDescent="0.25">
      <c r="CG19329" s="768"/>
      <c r="CH19329" s="768"/>
      <c r="CI19329" s="850"/>
    </row>
    <row r="19330" spans="85:87" x14ac:dyDescent="0.25">
      <c r="CG19330" s="768"/>
      <c r="CH19330" s="768"/>
      <c r="CI19330" s="850"/>
    </row>
    <row r="19331" spans="85:87" x14ac:dyDescent="0.25">
      <c r="CG19331" s="768"/>
      <c r="CH19331" s="768"/>
      <c r="CI19331" s="850"/>
    </row>
    <row r="19332" spans="85:87" x14ac:dyDescent="0.25">
      <c r="CG19332" s="768"/>
      <c r="CH19332" s="768"/>
      <c r="CI19332" s="850"/>
    </row>
    <row r="19333" spans="85:87" x14ac:dyDescent="0.25">
      <c r="CG19333" s="768"/>
      <c r="CH19333" s="768"/>
      <c r="CI19333" s="850"/>
    </row>
    <row r="19334" spans="85:87" x14ac:dyDescent="0.25">
      <c r="CG19334" s="768"/>
      <c r="CH19334" s="768"/>
      <c r="CI19334" s="850"/>
    </row>
    <row r="19335" spans="85:87" x14ac:dyDescent="0.25">
      <c r="CG19335" s="768"/>
      <c r="CH19335" s="768"/>
      <c r="CI19335" s="850"/>
    </row>
    <row r="19336" spans="85:87" x14ac:dyDescent="0.25">
      <c r="CG19336" s="768"/>
      <c r="CH19336" s="768"/>
      <c r="CI19336" s="850"/>
    </row>
    <row r="19337" spans="85:87" x14ac:dyDescent="0.25">
      <c r="CG19337" s="768"/>
      <c r="CH19337" s="768"/>
      <c r="CI19337" s="850"/>
    </row>
    <row r="19338" spans="85:87" x14ac:dyDescent="0.25">
      <c r="CG19338" s="768"/>
      <c r="CH19338" s="768"/>
      <c r="CI19338" s="850"/>
    </row>
    <row r="19339" spans="85:87" x14ac:dyDescent="0.25">
      <c r="CG19339" s="768"/>
      <c r="CH19339" s="768"/>
      <c r="CI19339" s="850"/>
    </row>
    <row r="19340" spans="85:87" x14ac:dyDescent="0.25">
      <c r="CG19340" s="768"/>
      <c r="CH19340" s="768"/>
      <c r="CI19340" s="850"/>
    </row>
    <row r="19341" spans="85:87" x14ac:dyDescent="0.25">
      <c r="CG19341" s="768"/>
      <c r="CH19341" s="768"/>
      <c r="CI19341" s="850"/>
    </row>
    <row r="19342" spans="85:87" x14ac:dyDescent="0.25">
      <c r="CG19342" s="768"/>
      <c r="CH19342" s="768"/>
      <c r="CI19342" s="850"/>
    </row>
    <row r="19343" spans="85:87" x14ac:dyDescent="0.25">
      <c r="CG19343" s="768"/>
      <c r="CH19343" s="768"/>
      <c r="CI19343" s="850"/>
    </row>
    <row r="19344" spans="85:87" x14ac:dyDescent="0.25">
      <c r="CG19344" s="768"/>
      <c r="CH19344" s="768"/>
      <c r="CI19344" s="850"/>
    </row>
    <row r="19345" spans="85:87" x14ac:dyDescent="0.25">
      <c r="CG19345" s="768"/>
      <c r="CH19345" s="768"/>
      <c r="CI19345" s="850"/>
    </row>
    <row r="19346" spans="85:87" x14ac:dyDescent="0.25">
      <c r="CG19346" s="768"/>
      <c r="CH19346" s="768"/>
      <c r="CI19346" s="850"/>
    </row>
    <row r="19347" spans="85:87" x14ac:dyDescent="0.25">
      <c r="CG19347" s="768"/>
      <c r="CH19347" s="768"/>
      <c r="CI19347" s="850"/>
    </row>
    <row r="19348" spans="85:87" x14ac:dyDescent="0.25">
      <c r="CG19348" s="768"/>
      <c r="CH19348" s="768"/>
      <c r="CI19348" s="850"/>
    </row>
    <row r="19349" spans="85:87" x14ac:dyDescent="0.25">
      <c r="CG19349" s="768"/>
      <c r="CH19349" s="768"/>
      <c r="CI19349" s="850"/>
    </row>
    <row r="19350" spans="85:87" x14ac:dyDescent="0.25">
      <c r="CG19350" s="768"/>
      <c r="CH19350" s="768"/>
      <c r="CI19350" s="850"/>
    </row>
    <row r="19351" spans="85:87" x14ac:dyDescent="0.25">
      <c r="CG19351" s="768"/>
      <c r="CH19351" s="768"/>
      <c r="CI19351" s="850"/>
    </row>
    <row r="19352" spans="85:87" x14ac:dyDescent="0.25">
      <c r="CG19352" s="768"/>
      <c r="CH19352" s="768"/>
      <c r="CI19352" s="850"/>
    </row>
    <row r="19353" spans="85:87" x14ac:dyDescent="0.25">
      <c r="CG19353" s="768"/>
      <c r="CH19353" s="768"/>
      <c r="CI19353" s="850"/>
    </row>
    <row r="19354" spans="85:87" x14ac:dyDescent="0.25">
      <c r="CG19354" s="768"/>
      <c r="CH19354" s="768"/>
      <c r="CI19354" s="850"/>
    </row>
    <row r="19355" spans="85:87" x14ac:dyDescent="0.25">
      <c r="CG19355" s="768"/>
      <c r="CH19355" s="768"/>
      <c r="CI19355" s="850"/>
    </row>
    <row r="19356" spans="85:87" x14ac:dyDescent="0.25">
      <c r="CG19356" s="768"/>
      <c r="CH19356" s="768"/>
      <c r="CI19356" s="850"/>
    </row>
    <row r="19357" spans="85:87" x14ac:dyDescent="0.25">
      <c r="CG19357" s="768"/>
      <c r="CH19357" s="768"/>
      <c r="CI19357" s="850"/>
    </row>
    <row r="19358" spans="85:87" x14ac:dyDescent="0.25">
      <c r="CG19358" s="768"/>
      <c r="CH19358" s="768"/>
      <c r="CI19358" s="850"/>
    </row>
    <row r="19359" spans="85:87" x14ac:dyDescent="0.25">
      <c r="CG19359" s="768"/>
      <c r="CH19359" s="768"/>
      <c r="CI19359" s="850"/>
    </row>
    <row r="19360" spans="85:87" x14ac:dyDescent="0.25">
      <c r="CG19360" s="768"/>
      <c r="CH19360" s="768"/>
      <c r="CI19360" s="850"/>
    </row>
    <row r="19361" spans="85:87" x14ac:dyDescent="0.25">
      <c r="CG19361" s="768"/>
      <c r="CH19361" s="768"/>
      <c r="CI19361" s="850"/>
    </row>
    <row r="19362" spans="85:87" x14ac:dyDescent="0.25">
      <c r="CG19362" s="768"/>
      <c r="CH19362" s="768"/>
      <c r="CI19362" s="850"/>
    </row>
    <row r="19363" spans="85:87" x14ac:dyDescent="0.25">
      <c r="CG19363" s="768"/>
      <c r="CH19363" s="768"/>
      <c r="CI19363" s="850"/>
    </row>
    <row r="19364" spans="85:87" x14ac:dyDescent="0.25">
      <c r="CG19364" s="768"/>
      <c r="CH19364" s="768"/>
      <c r="CI19364" s="850"/>
    </row>
    <row r="19365" spans="85:87" x14ac:dyDescent="0.25">
      <c r="CG19365" s="768"/>
      <c r="CH19365" s="768"/>
      <c r="CI19365" s="850"/>
    </row>
    <row r="19366" spans="85:87" x14ac:dyDescent="0.25">
      <c r="CG19366" s="768"/>
      <c r="CH19366" s="768"/>
      <c r="CI19366" s="850"/>
    </row>
    <row r="19367" spans="85:87" x14ac:dyDescent="0.25">
      <c r="CG19367" s="768"/>
      <c r="CH19367" s="768"/>
      <c r="CI19367" s="850"/>
    </row>
    <row r="19368" spans="85:87" x14ac:dyDescent="0.25">
      <c r="CG19368" s="768"/>
      <c r="CH19368" s="768"/>
      <c r="CI19368" s="850"/>
    </row>
    <row r="19369" spans="85:87" x14ac:dyDescent="0.25">
      <c r="CG19369" s="768"/>
      <c r="CH19369" s="768"/>
      <c r="CI19369" s="850"/>
    </row>
    <row r="19370" spans="85:87" x14ac:dyDescent="0.25">
      <c r="CG19370" s="768"/>
      <c r="CH19370" s="768"/>
      <c r="CI19370" s="850"/>
    </row>
    <row r="19371" spans="85:87" x14ac:dyDescent="0.25">
      <c r="CG19371" s="768"/>
      <c r="CH19371" s="768"/>
      <c r="CI19371" s="850"/>
    </row>
    <row r="19372" spans="85:87" x14ac:dyDescent="0.25">
      <c r="CG19372" s="768"/>
      <c r="CH19372" s="768"/>
      <c r="CI19372" s="850"/>
    </row>
    <row r="19373" spans="85:87" x14ac:dyDescent="0.25">
      <c r="CG19373" s="768"/>
      <c r="CH19373" s="768"/>
      <c r="CI19373" s="850"/>
    </row>
    <row r="19374" spans="85:87" x14ac:dyDescent="0.25">
      <c r="CG19374" s="768"/>
      <c r="CH19374" s="768"/>
      <c r="CI19374" s="850"/>
    </row>
    <row r="19375" spans="85:87" x14ac:dyDescent="0.25">
      <c r="CG19375" s="768"/>
      <c r="CH19375" s="768"/>
      <c r="CI19375" s="850"/>
    </row>
    <row r="19376" spans="85:87" x14ac:dyDescent="0.25">
      <c r="CG19376" s="768"/>
      <c r="CH19376" s="768"/>
      <c r="CI19376" s="850"/>
    </row>
    <row r="19377" spans="85:87" x14ac:dyDescent="0.25">
      <c r="CG19377" s="768"/>
      <c r="CH19377" s="768"/>
      <c r="CI19377" s="850"/>
    </row>
    <row r="19378" spans="85:87" x14ac:dyDescent="0.25">
      <c r="CG19378" s="768"/>
      <c r="CH19378" s="768"/>
      <c r="CI19378" s="850"/>
    </row>
    <row r="19379" spans="85:87" x14ac:dyDescent="0.25">
      <c r="CG19379" s="768"/>
      <c r="CH19379" s="768"/>
      <c r="CI19379" s="850"/>
    </row>
    <row r="19380" spans="85:87" x14ac:dyDescent="0.25">
      <c r="CG19380" s="768"/>
      <c r="CH19380" s="768"/>
      <c r="CI19380" s="850"/>
    </row>
    <row r="19381" spans="85:87" x14ac:dyDescent="0.25">
      <c r="CG19381" s="768"/>
      <c r="CH19381" s="768"/>
      <c r="CI19381" s="850"/>
    </row>
    <row r="19382" spans="85:87" x14ac:dyDescent="0.25">
      <c r="CG19382" s="768"/>
      <c r="CH19382" s="768"/>
      <c r="CI19382" s="850"/>
    </row>
    <row r="19383" spans="85:87" x14ac:dyDescent="0.25">
      <c r="CG19383" s="768"/>
      <c r="CH19383" s="768"/>
      <c r="CI19383" s="850"/>
    </row>
    <row r="19384" spans="85:87" x14ac:dyDescent="0.25">
      <c r="CG19384" s="768"/>
      <c r="CH19384" s="768"/>
      <c r="CI19384" s="850"/>
    </row>
    <row r="19385" spans="85:87" x14ac:dyDescent="0.25">
      <c r="CG19385" s="768"/>
      <c r="CH19385" s="768"/>
      <c r="CI19385" s="850"/>
    </row>
    <row r="19386" spans="85:87" x14ac:dyDescent="0.25">
      <c r="CG19386" s="768"/>
      <c r="CH19386" s="768"/>
      <c r="CI19386" s="850"/>
    </row>
    <row r="19387" spans="85:87" x14ac:dyDescent="0.25">
      <c r="CG19387" s="768"/>
      <c r="CH19387" s="768"/>
      <c r="CI19387" s="850"/>
    </row>
    <row r="19388" spans="85:87" x14ac:dyDescent="0.25">
      <c r="CG19388" s="768"/>
      <c r="CH19388" s="768"/>
      <c r="CI19388" s="850"/>
    </row>
    <row r="19389" spans="85:87" x14ac:dyDescent="0.25">
      <c r="CG19389" s="768"/>
      <c r="CH19389" s="768"/>
      <c r="CI19389" s="850"/>
    </row>
    <row r="19390" spans="85:87" x14ac:dyDescent="0.25">
      <c r="CG19390" s="768"/>
      <c r="CH19390" s="768"/>
      <c r="CI19390" s="850"/>
    </row>
    <row r="19391" spans="85:87" x14ac:dyDescent="0.25">
      <c r="CG19391" s="768"/>
      <c r="CH19391" s="768"/>
      <c r="CI19391" s="850"/>
    </row>
    <row r="19392" spans="85:87" x14ac:dyDescent="0.25">
      <c r="CG19392" s="768"/>
      <c r="CH19392" s="768"/>
      <c r="CI19392" s="850"/>
    </row>
    <row r="19393" spans="85:87" x14ac:dyDescent="0.25">
      <c r="CG19393" s="768"/>
      <c r="CH19393" s="768"/>
      <c r="CI19393" s="850"/>
    </row>
    <row r="19394" spans="85:87" x14ac:dyDescent="0.25">
      <c r="CG19394" s="768"/>
      <c r="CH19394" s="768"/>
      <c r="CI19394" s="850"/>
    </row>
    <row r="19395" spans="85:87" x14ac:dyDescent="0.25">
      <c r="CG19395" s="768"/>
      <c r="CH19395" s="768"/>
      <c r="CI19395" s="850"/>
    </row>
    <row r="19396" spans="85:87" x14ac:dyDescent="0.25">
      <c r="CG19396" s="768"/>
      <c r="CH19396" s="768"/>
      <c r="CI19396" s="850"/>
    </row>
    <row r="19397" spans="85:87" x14ac:dyDescent="0.25">
      <c r="CG19397" s="768"/>
      <c r="CH19397" s="768"/>
      <c r="CI19397" s="850"/>
    </row>
    <row r="19398" spans="85:87" x14ac:dyDescent="0.25">
      <c r="CG19398" s="768"/>
      <c r="CH19398" s="768"/>
      <c r="CI19398" s="850"/>
    </row>
    <row r="19399" spans="85:87" x14ac:dyDescent="0.25">
      <c r="CG19399" s="768"/>
      <c r="CH19399" s="768"/>
      <c r="CI19399" s="850"/>
    </row>
    <row r="19400" spans="85:87" x14ac:dyDescent="0.25">
      <c r="CG19400" s="768"/>
      <c r="CH19400" s="768"/>
      <c r="CI19400" s="850"/>
    </row>
    <row r="19401" spans="85:87" x14ac:dyDescent="0.25">
      <c r="CG19401" s="768"/>
      <c r="CH19401" s="768"/>
      <c r="CI19401" s="850"/>
    </row>
    <row r="19402" spans="85:87" x14ac:dyDescent="0.25">
      <c r="CG19402" s="768"/>
      <c r="CH19402" s="768"/>
      <c r="CI19402" s="850"/>
    </row>
    <row r="19403" spans="85:87" x14ac:dyDescent="0.25">
      <c r="CG19403" s="768"/>
      <c r="CH19403" s="768"/>
      <c r="CI19403" s="850"/>
    </row>
    <row r="19404" spans="85:87" x14ac:dyDescent="0.25">
      <c r="CG19404" s="768"/>
      <c r="CH19404" s="768"/>
      <c r="CI19404" s="850"/>
    </row>
    <row r="19405" spans="85:87" x14ac:dyDescent="0.25">
      <c r="CG19405" s="768"/>
      <c r="CH19405" s="768"/>
      <c r="CI19405" s="850"/>
    </row>
    <row r="19406" spans="85:87" x14ac:dyDescent="0.25">
      <c r="CG19406" s="768"/>
      <c r="CH19406" s="768"/>
      <c r="CI19406" s="850"/>
    </row>
    <row r="19407" spans="85:87" x14ac:dyDescent="0.25">
      <c r="CG19407" s="768"/>
      <c r="CH19407" s="768"/>
      <c r="CI19407" s="850"/>
    </row>
    <row r="19408" spans="85:87" x14ac:dyDescent="0.25">
      <c r="CG19408" s="768"/>
      <c r="CH19408" s="768"/>
      <c r="CI19408" s="850"/>
    </row>
    <row r="19409" spans="85:87" x14ac:dyDescent="0.25">
      <c r="CG19409" s="768"/>
      <c r="CH19409" s="768"/>
      <c r="CI19409" s="850"/>
    </row>
    <row r="19410" spans="85:87" x14ac:dyDescent="0.25">
      <c r="CG19410" s="768"/>
      <c r="CH19410" s="768"/>
      <c r="CI19410" s="850"/>
    </row>
    <row r="19411" spans="85:87" x14ac:dyDescent="0.25">
      <c r="CG19411" s="768"/>
      <c r="CH19411" s="768"/>
      <c r="CI19411" s="850"/>
    </row>
    <row r="19412" spans="85:87" x14ac:dyDescent="0.25">
      <c r="CG19412" s="768"/>
      <c r="CH19412" s="768"/>
      <c r="CI19412" s="850"/>
    </row>
    <row r="19413" spans="85:87" x14ac:dyDescent="0.25">
      <c r="CG19413" s="768"/>
      <c r="CH19413" s="768"/>
      <c r="CI19413" s="850"/>
    </row>
    <row r="19414" spans="85:87" x14ac:dyDescent="0.25">
      <c r="CG19414" s="768"/>
      <c r="CH19414" s="768"/>
      <c r="CI19414" s="850"/>
    </row>
    <row r="19415" spans="85:87" x14ac:dyDescent="0.25">
      <c r="CG19415" s="768"/>
      <c r="CH19415" s="768"/>
      <c r="CI19415" s="850"/>
    </row>
    <row r="19416" spans="85:87" x14ac:dyDescent="0.25">
      <c r="CG19416" s="768"/>
      <c r="CH19416" s="768"/>
      <c r="CI19416" s="850"/>
    </row>
    <row r="19417" spans="85:87" x14ac:dyDescent="0.25">
      <c r="CG19417" s="768"/>
      <c r="CH19417" s="768"/>
      <c r="CI19417" s="850"/>
    </row>
    <row r="19418" spans="85:87" x14ac:dyDescent="0.25">
      <c r="CG19418" s="768"/>
      <c r="CH19418" s="768"/>
      <c r="CI19418" s="850"/>
    </row>
    <row r="19419" spans="85:87" x14ac:dyDescent="0.25">
      <c r="CG19419" s="768"/>
      <c r="CH19419" s="768"/>
      <c r="CI19419" s="850"/>
    </row>
    <row r="19420" spans="85:87" x14ac:dyDescent="0.25">
      <c r="CG19420" s="768"/>
      <c r="CH19420" s="768"/>
      <c r="CI19420" s="850"/>
    </row>
    <row r="19421" spans="85:87" x14ac:dyDescent="0.25">
      <c r="CG19421" s="768"/>
      <c r="CH19421" s="768"/>
      <c r="CI19421" s="850"/>
    </row>
    <row r="19422" spans="85:87" x14ac:dyDescent="0.25">
      <c r="CG19422" s="768"/>
      <c r="CH19422" s="768"/>
      <c r="CI19422" s="850"/>
    </row>
    <row r="19423" spans="85:87" x14ac:dyDescent="0.25">
      <c r="CG19423" s="768"/>
      <c r="CH19423" s="768"/>
      <c r="CI19423" s="850"/>
    </row>
    <row r="19424" spans="85:87" x14ac:dyDescent="0.25">
      <c r="CG19424" s="768"/>
      <c r="CH19424" s="768"/>
      <c r="CI19424" s="850"/>
    </row>
    <row r="19425" spans="85:87" x14ac:dyDescent="0.25">
      <c r="CG19425" s="768"/>
      <c r="CH19425" s="768"/>
      <c r="CI19425" s="850"/>
    </row>
    <row r="19426" spans="85:87" x14ac:dyDescent="0.25">
      <c r="CG19426" s="768"/>
      <c r="CH19426" s="768"/>
      <c r="CI19426" s="850"/>
    </row>
    <row r="19427" spans="85:87" x14ac:dyDescent="0.25">
      <c r="CG19427" s="768"/>
      <c r="CH19427" s="768"/>
      <c r="CI19427" s="850"/>
    </row>
    <row r="19428" spans="85:87" x14ac:dyDescent="0.25">
      <c r="CG19428" s="768"/>
      <c r="CH19428" s="768"/>
      <c r="CI19428" s="850"/>
    </row>
    <row r="19429" spans="85:87" x14ac:dyDescent="0.25">
      <c r="CG19429" s="768"/>
      <c r="CH19429" s="768"/>
      <c r="CI19429" s="850"/>
    </row>
    <row r="19430" spans="85:87" x14ac:dyDescent="0.25">
      <c r="CG19430" s="768"/>
      <c r="CH19430" s="768"/>
      <c r="CI19430" s="850"/>
    </row>
    <row r="19431" spans="85:87" x14ac:dyDescent="0.25">
      <c r="CG19431" s="768"/>
      <c r="CH19431" s="768"/>
      <c r="CI19431" s="850"/>
    </row>
    <row r="19432" spans="85:87" x14ac:dyDescent="0.25">
      <c r="CG19432" s="768"/>
      <c r="CH19432" s="768"/>
      <c r="CI19432" s="850"/>
    </row>
    <row r="19433" spans="85:87" x14ac:dyDescent="0.25">
      <c r="CG19433" s="768"/>
      <c r="CH19433" s="768"/>
      <c r="CI19433" s="850"/>
    </row>
    <row r="19434" spans="85:87" x14ac:dyDescent="0.25">
      <c r="CG19434" s="768"/>
      <c r="CH19434" s="768"/>
      <c r="CI19434" s="850"/>
    </row>
    <row r="19435" spans="85:87" x14ac:dyDescent="0.25">
      <c r="CG19435" s="768"/>
      <c r="CH19435" s="768"/>
      <c r="CI19435" s="850"/>
    </row>
    <row r="19436" spans="85:87" x14ac:dyDescent="0.25">
      <c r="CG19436" s="768"/>
      <c r="CH19436" s="768"/>
      <c r="CI19436" s="850"/>
    </row>
    <row r="19437" spans="85:87" x14ac:dyDescent="0.25">
      <c r="CG19437" s="768"/>
      <c r="CH19437" s="768"/>
      <c r="CI19437" s="850"/>
    </row>
    <row r="19438" spans="85:87" x14ac:dyDescent="0.25">
      <c r="CG19438" s="768"/>
      <c r="CH19438" s="768"/>
      <c r="CI19438" s="850"/>
    </row>
    <row r="19439" spans="85:87" x14ac:dyDescent="0.25">
      <c r="CG19439" s="768"/>
      <c r="CH19439" s="768"/>
      <c r="CI19439" s="850"/>
    </row>
    <row r="19440" spans="85:87" x14ac:dyDescent="0.25">
      <c r="CG19440" s="768"/>
      <c r="CH19440" s="768"/>
      <c r="CI19440" s="850"/>
    </row>
    <row r="19441" spans="85:87" x14ac:dyDescent="0.25">
      <c r="CG19441" s="768"/>
      <c r="CH19441" s="768"/>
      <c r="CI19441" s="850"/>
    </row>
    <row r="19442" spans="85:87" x14ac:dyDescent="0.25">
      <c r="CG19442" s="768"/>
      <c r="CH19442" s="768"/>
      <c r="CI19442" s="850"/>
    </row>
    <row r="19443" spans="85:87" x14ac:dyDescent="0.25">
      <c r="CG19443" s="768"/>
      <c r="CH19443" s="768"/>
      <c r="CI19443" s="850"/>
    </row>
    <row r="19444" spans="85:87" x14ac:dyDescent="0.25">
      <c r="CG19444" s="768"/>
      <c r="CH19444" s="768"/>
      <c r="CI19444" s="850"/>
    </row>
    <row r="19445" spans="85:87" x14ac:dyDescent="0.25">
      <c r="CG19445" s="768"/>
      <c r="CH19445" s="768"/>
      <c r="CI19445" s="850"/>
    </row>
    <row r="19446" spans="85:87" x14ac:dyDescent="0.25">
      <c r="CG19446" s="768"/>
      <c r="CH19446" s="768"/>
      <c r="CI19446" s="850"/>
    </row>
    <row r="19447" spans="85:87" x14ac:dyDescent="0.25">
      <c r="CG19447" s="768"/>
      <c r="CH19447" s="768"/>
      <c r="CI19447" s="850"/>
    </row>
    <row r="19448" spans="85:87" x14ac:dyDescent="0.25">
      <c r="CG19448" s="768"/>
      <c r="CH19448" s="768"/>
      <c r="CI19448" s="850"/>
    </row>
    <row r="19449" spans="85:87" x14ac:dyDescent="0.25">
      <c r="CG19449" s="768"/>
      <c r="CH19449" s="768"/>
      <c r="CI19449" s="850"/>
    </row>
    <row r="19450" spans="85:87" x14ac:dyDescent="0.25">
      <c r="CG19450" s="768"/>
      <c r="CH19450" s="768"/>
      <c r="CI19450" s="850"/>
    </row>
    <row r="19451" spans="85:87" x14ac:dyDescent="0.25">
      <c r="CG19451" s="768"/>
      <c r="CH19451" s="768"/>
      <c r="CI19451" s="850"/>
    </row>
    <row r="19452" spans="85:87" x14ac:dyDescent="0.25">
      <c r="CG19452" s="768"/>
      <c r="CH19452" s="768"/>
      <c r="CI19452" s="850"/>
    </row>
    <row r="19453" spans="85:87" x14ac:dyDescent="0.25">
      <c r="CG19453" s="768"/>
      <c r="CH19453" s="768"/>
      <c r="CI19453" s="850"/>
    </row>
    <row r="19454" spans="85:87" x14ac:dyDescent="0.25">
      <c r="CG19454" s="768"/>
      <c r="CH19454" s="768"/>
      <c r="CI19454" s="850"/>
    </row>
    <row r="19455" spans="85:87" x14ac:dyDescent="0.25">
      <c r="CG19455" s="768"/>
      <c r="CH19455" s="768"/>
      <c r="CI19455" s="850"/>
    </row>
    <row r="19456" spans="85:87" x14ac:dyDescent="0.25">
      <c r="CG19456" s="768"/>
      <c r="CH19456" s="768"/>
      <c r="CI19456" s="850"/>
    </row>
    <row r="19457" spans="85:87" x14ac:dyDescent="0.25">
      <c r="CG19457" s="768"/>
      <c r="CH19457" s="768"/>
      <c r="CI19457" s="850"/>
    </row>
    <row r="19458" spans="85:87" x14ac:dyDescent="0.25">
      <c r="CG19458" s="768"/>
      <c r="CH19458" s="768"/>
      <c r="CI19458" s="850"/>
    </row>
    <row r="19459" spans="85:87" x14ac:dyDescent="0.25">
      <c r="CG19459" s="768"/>
      <c r="CH19459" s="768"/>
      <c r="CI19459" s="850"/>
    </row>
    <row r="19460" spans="85:87" x14ac:dyDescent="0.25">
      <c r="CG19460" s="768"/>
      <c r="CH19460" s="768"/>
      <c r="CI19460" s="850"/>
    </row>
    <row r="19461" spans="85:87" x14ac:dyDescent="0.25">
      <c r="CG19461" s="768"/>
      <c r="CH19461" s="768"/>
      <c r="CI19461" s="850"/>
    </row>
    <row r="19462" spans="85:87" x14ac:dyDescent="0.25">
      <c r="CG19462" s="768"/>
      <c r="CH19462" s="768"/>
      <c r="CI19462" s="850"/>
    </row>
    <row r="19463" spans="85:87" x14ac:dyDescent="0.25">
      <c r="CG19463" s="768"/>
      <c r="CH19463" s="768"/>
      <c r="CI19463" s="850"/>
    </row>
    <row r="19464" spans="85:87" x14ac:dyDescent="0.25">
      <c r="CG19464" s="768"/>
      <c r="CH19464" s="768"/>
      <c r="CI19464" s="850"/>
    </row>
    <row r="19465" spans="85:87" x14ac:dyDescent="0.25">
      <c r="CG19465" s="768"/>
      <c r="CH19465" s="768"/>
      <c r="CI19465" s="850"/>
    </row>
    <row r="19466" spans="85:87" x14ac:dyDescent="0.25">
      <c r="CG19466" s="768"/>
      <c r="CH19466" s="768"/>
      <c r="CI19466" s="850"/>
    </row>
    <row r="19467" spans="85:87" x14ac:dyDescent="0.25">
      <c r="CG19467" s="768"/>
      <c r="CH19467" s="768"/>
      <c r="CI19467" s="850"/>
    </row>
    <row r="19468" spans="85:87" x14ac:dyDescent="0.25">
      <c r="CG19468" s="768"/>
      <c r="CH19468" s="768"/>
      <c r="CI19468" s="850"/>
    </row>
    <row r="19469" spans="85:87" x14ac:dyDescent="0.25">
      <c r="CG19469" s="768"/>
      <c r="CH19469" s="768"/>
      <c r="CI19469" s="850"/>
    </row>
    <row r="19470" spans="85:87" x14ac:dyDescent="0.25">
      <c r="CG19470" s="768"/>
      <c r="CH19470" s="768"/>
      <c r="CI19470" s="850"/>
    </row>
    <row r="19471" spans="85:87" x14ac:dyDescent="0.25">
      <c r="CG19471" s="768"/>
      <c r="CH19471" s="768"/>
      <c r="CI19471" s="850"/>
    </row>
    <row r="19472" spans="85:87" x14ac:dyDescent="0.25">
      <c r="CG19472" s="768"/>
      <c r="CH19472" s="768"/>
      <c r="CI19472" s="850"/>
    </row>
    <row r="19473" spans="85:87" x14ac:dyDescent="0.25">
      <c r="CG19473" s="768"/>
      <c r="CH19473" s="768"/>
      <c r="CI19473" s="850"/>
    </row>
    <row r="19474" spans="85:87" x14ac:dyDescent="0.25">
      <c r="CG19474" s="768"/>
      <c r="CH19474" s="768"/>
      <c r="CI19474" s="850"/>
    </row>
    <row r="19475" spans="85:87" x14ac:dyDescent="0.25">
      <c r="CG19475" s="768"/>
      <c r="CH19475" s="768"/>
      <c r="CI19475" s="850"/>
    </row>
    <row r="19476" spans="85:87" x14ac:dyDescent="0.25">
      <c r="CG19476" s="768"/>
      <c r="CH19476" s="768"/>
      <c r="CI19476" s="850"/>
    </row>
    <row r="19477" spans="85:87" x14ac:dyDescent="0.25">
      <c r="CG19477" s="768"/>
      <c r="CH19477" s="768"/>
      <c r="CI19477" s="850"/>
    </row>
    <row r="19478" spans="85:87" x14ac:dyDescent="0.25">
      <c r="CG19478" s="768"/>
      <c r="CH19478" s="768"/>
      <c r="CI19478" s="850"/>
    </row>
    <row r="19479" spans="85:87" x14ac:dyDescent="0.25">
      <c r="CG19479" s="768"/>
      <c r="CH19479" s="768"/>
      <c r="CI19479" s="850"/>
    </row>
    <row r="19480" spans="85:87" x14ac:dyDescent="0.25">
      <c r="CG19480" s="768"/>
      <c r="CH19480" s="768"/>
      <c r="CI19480" s="850"/>
    </row>
    <row r="19481" spans="85:87" x14ac:dyDescent="0.25">
      <c r="CG19481" s="768"/>
      <c r="CH19481" s="768"/>
      <c r="CI19481" s="850"/>
    </row>
    <row r="19482" spans="85:87" x14ac:dyDescent="0.25">
      <c r="CG19482" s="768"/>
      <c r="CH19482" s="768"/>
      <c r="CI19482" s="850"/>
    </row>
    <row r="19483" spans="85:87" x14ac:dyDescent="0.25">
      <c r="CG19483" s="768"/>
      <c r="CH19483" s="768"/>
      <c r="CI19483" s="850"/>
    </row>
    <row r="19484" spans="85:87" x14ac:dyDescent="0.25">
      <c r="CG19484" s="768"/>
      <c r="CH19484" s="768"/>
      <c r="CI19484" s="850"/>
    </row>
    <row r="19485" spans="85:87" x14ac:dyDescent="0.25">
      <c r="CG19485" s="768"/>
      <c r="CH19485" s="768"/>
      <c r="CI19485" s="850"/>
    </row>
    <row r="19486" spans="85:87" x14ac:dyDescent="0.25">
      <c r="CG19486" s="768"/>
      <c r="CH19486" s="768"/>
      <c r="CI19486" s="850"/>
    </row>
    <row r="19487" spans="85:87" x14ac:dyDescent="0.25">
      <c r="CG19487" s="768"/>
      <c r="CH19487" s="768"/>
      <c r="CI19487" s="850"/>
    </row>
    <row r="19488" spans="85:87" x14ac:dyDescent="0.25">
      <c r="CG19488" s="768"/>
      <c r="CH19488" s="768"/>
      <c r="CI19488" s="850"/>
    </row>
    <row r="19489" spans="85:87" x14ac:dyDescent="0.25">
      <c r="CG19489" s="768"/>
      <c r="CH19489" s="768"/>
      <c r="CI19489" s="850"/>
    </row>
    <row r="19490" spans="85:87" x14ac:dyDescent="0.25">
      <c r="CG19490" s="768"/>
      <c r="CH19490" s="768"/>
      <c r="CI19490" s="850"/>
    </row>
    <row r="19491" spans="85:87" x14ac:dyDescent="0.25">
      <c r="CG19491" s="768"/>
      <c r="CH19491" s="768"/>
      <c r="CI19491" s="850"/>
    </row>
    <row r="19492" spans="85:87" x14ac:dyDescent="0.25">
      <c r="CG19492" s="768"/>
      <c r="CH19492" s="768"/>
      <c r="CI19492" s="850"/>
    </row>
    <row r="19493" spans="85:87" x14ac:dyDescent="0.25">
      <c r="CG19493" s="768"/>
      <c r="CH19493" s="768"/>
      <c r="CI19493" s="850"/>
    </row>
    <row r="19494" spans="85:87" x14ac:dyDescent="0.25">
      <c r="CG19494" s="768"/>
      <c r="CH19494" s="768"/>
      <c r="CI19494" s="850"/>
    </row>
    <row r="19495" spans="85:87" x14ac:dyDescent="0.25">
      <c r="CG19495" s="768"/>
      <c r="CH19495" s="768"/>
      <c r="CI19495" s="850"/>
    </row>
    <row r="19496" spans="85:87" x14ac:dyDescent="0.25">
      <c r="CG19496" s="768"/>
      <c r="CH19496" s="768"/>
      <c r="CI19496" s="850"/>
    </row>
    <row r="19497" spans="85:87" x14ac:dyDescent="0.25">
      <c r="CG19497" s="768"/>
      <c r="CH19497" s="768"/>
      <c r="CI19497" s="850"/>
    </row>
    <row r="19498" spans="85:87" x14ac:dyDescent="0.25">
      <c r="CG19498" s="768"/>
      <c r="CH19498" s="768"/>
      <c r="CI19498" s="850"/>
    </row>
    <row r="19499" spans="85:87" x14ac:dyDescent="0.25">
      <c r="CG19499" s="768"/>
      <c r="CH19499" s="768"/>
      <c r="CI19499" s="850"/>
    </row>
    <row r="19500" spans="85:87" x14ac:dyDescent="0.25">
      <c r="CG19500" s="768"/>
      <c r="CH19500" s="768"/>
      <c r="CI19500" s="850"/>
    </row>
    <row r="19501" spans="85:87" x14ac:dyDescent="0.25">
      <c r="CG19501" s="768"/>
      <c r="CH19501" s="768"/>
      <c r="CI19501" s="850"/>
    </row>
    <row r="19502" spans="85:87" x14ac:dyDescent="0.25">
      <c r="CG19502" s="768"/>
      <c r="CH19502" s="768"/>
      <c r="CI19502" s="850"/>
    </row>
    <row r="19503" spans="85:87" x14ac:dyDescent="0.25">
      <c r="CG19503" s="768"/>
      <c r="CH19503" s="768"/>
      <c r="CI19503" s="850"/>
    </row>
    <row r="19504" spans="85:87" x14ac:dyDescent="0.25">
      <c r="CG19504" s="768"/>
      <c r="CH19504" s="768"/>
      <c r="CI19504" s="850"/>
    </row>
    <row r="19505" spans="85:87" x14ac:dyDescent="0.25">
      <c r="CG19505" s="768"/>
      <c r="CH19505" s="768"/>
      <c r="CI19505" s="850"/>
    </row>
    <row r="19506" spans="85:87" x14ac:dyDescent="0.25">
      <c r="CG19506" s="768"/>
      <c r="CH19506" s="768"/>
      <c r="CI19506" s="850"/>
    </row>
    <row r="19507" spans="85:87" x14ac:dyDescent="0.25">
      <c r="CG19507" s="768"/>
      <c r="CH19507" s="768"/>
      <c r="CI19507" s="850"/>
    </row>
    <row r="19508" spans="85:87" x14ac:dyDescent="0.25">
      <c r="CG19508" s="768"/>
      <c r="CH19508" s="768"/>
      <c r="CI19508" s="850"/>
    </row>
    <row r="19509" spans="85:87" x14ac:dyDescent="0.25">
      <c r="CG19509" s="768"/>
      <c r="CH19509" s="768"/>
      <c r="CI19509" s="850"/>
    </row>
    <row r="19510" spans="85:87" x14ac:dyDescent="0.25">
      <c r="CG19510" s="768"/>
      <c r="CH19510" s="768"/>
      <c r="CI19510" s="850"/>
    </row>
    <row r="19511" spans="85:87" x14ac:dyDescent="0.25">
      <c r="CG19511" s="768"/>
      <c r="CH19511" s="768"/>
      <c r="CI19511" s="850"/>
    </row>
    <row r="19512" spans="85:87" x14ac:dyDescent="0.25">
      <c r="CG19512" s="768"/>
      <c r="CH19512" s="768"/>
      <c r="CI19512" s="850"/>
    </row>
    <row r="19513" spans="85:87" x14ac:dyDescent="0.25">
      <c r="CG19513" s="768"/>
      <c r="CH19513" s="768"/>
      <c r="CI19513" s="850"/>
    </row>
    <row r="19514" spans="85:87" x14ac:dyDescent="0.25">
      <c r="CG19514" s="768"/>
      <c r="CH19514" s="768"/>
      <c r="CI19514" s="850"/>
    </row>
    <row r="19515" spans="85:87" x14ac:dyDescent="0.25">
      <c r="CG19515" s="768"/>
      <c r="CH19515" s="768"/>
      <c r="CI19515" s="850"/>
    </row>
    <row r="19516" spans="85:87" x14ac:dyDescent="0.25">
      <c r="CG19516" s="768"/>
      <c r="CH19516" s="768"/>
      <c r="CI19516" s="850"/>
    </row>
    <row r="19517" spans="85:87" x14ac:dyDescent="0.25">
      <c r="CG19517" s="768"/>
      <c r="CH19517" s="768"/>
      <c r="CI19517" s="850"/>
    </row>
    <row r="19518" spans="85:87" x14ac:dyDescent="0.25">
      <c r="CG19518" s="768"/>
      <c r="CH19518" s="768"/>
      <c r="CI19518" s="850"/>
    </row>
    <row r="19519" spans="85:87" x14ac:dyDescent="0.25">
      <c r="CG19519" s="768"/>
      <c r="CH19519" s="768"/>
      <c r="CI19519" s="850"/>
    </row>
    <row r="19520" spans="85:87" x14ac:dyDescent="0.25">
      <c r="CG19520" s="768"/>
      <c r="CH19520" s="768"/>
      <c r="CI19520" s="850"/>
    </row>
    <row r="19521" spans="85:87" x14ac:dyDescent="0.25">
      <c r="CG19521" s="768"/>
      <c r="CH19521" s="768"/>
      <c r="CI19521" s="850"/>
    </row>
    <row r="19522" spans="85:87" x14ac:dyDescent="0.25">
      <c r="CG19522" s="768"/>
      <c r="CH19522" s="768"/>
      <c r="CI19522" s="850"/>
    </row>
    <row r="19523" spans="85:87" x14ac:dyDescent="0.25">
      <c r="CG19523" s="768"/>
      <c r="CH19523" s="768"/>
      <c r="CI19523" s="850"/>
    </row>
    <row r="19524" spans="85:87" x14ac:dyDescent="0.25">
      <c r="CG19524" s="768"/>
      <c r="CH19524" s="768"/>
      <c r="CI19524" s="850"/>
    </row>
    <row r="19525" spans="85:87" x14ac:dyDescent="0.25">
      <c r="CG19525" s="768"/>
      <c r="CH19525" s="768"/>
      <c r="CI19525" s="850"/>
    </row>
    <row r="19526" spans="85:87" x14ac:dyDescent="0.25">
      <c r="CG19526" s="768"/>
      <c r="CH19526" s="768"/>
      <c r="CI19526" s="850"/>
    </row>
    <row r="19527" spans="85:87" x14ac:dyDescent="0.25">
      <c r="CG19527" s="768"/>
      <c r="CH19527" s="768"/>
      <c r="CI19527" s="850"/>
    </row>
    <row r="19528" spans="85:87" x14ac:dyDescent="0.25">
      <c r="CG19528" s="768"/>
      <c r="CH19528" s="768"/>
      <c r="CI19528" s="850"/>
    </row>
    <row r="19529" spans="85:87" x14ac:dyDescent="0.25">
      <c r="CG19529" s="768"/>
      <c r="CH19529" s="768"/>
      <c r="CI19529" s="850"/>
    </row>
    <row r="19530" spans="85:87" x14ac:dyDescent="0.25">
      <c r="CG19530" s="768"/>
      <c r="CH19530" s="768"/>
      <c r="CI19530" s="850"/>
    </row>
    <row r="19531" spans="85:87" x14ac:dyDescent="0.25">
      <c r="CG19531" s="768"/>
      <c r="CH19531" s="768"/>
      <c r="CI19531" s="850"/>
    </row>
    <row r="19532" spans="85:87" x14ac:dyDescent="0.25">
      <c r="CG19532" s="768"/>
      <c r="CH19532" s="768"/>
      <c r="CI19532" s="850"/>
    </row>
    <row r="19533" spans="85:87" x14ac:dyDescent="0.25">
      <c r="CG19533" s="768"/>
      <c r="CH19533" s="768"/>
      <c r="CI19533" s="850"/>
    </row>
    <row r="19534" spans="85:87" x14ac:dyDescent="0.25">
      <c r="CG19534" s="768"/>
      <c r="CH19534" s="768"/>
      <c r="CI19534" s="850"/>
    </row>
    <row r="19535" spans="85:87" x14ac:dyDescent="0.25">
      <c r="CG19535" s="768"/>
      <c r="CH19535" s="768"/>
      <c r="CI19535" s="850"/>
    </row>
    <row r="19536" spans="85:87" x14ac:dyDescent="0.25">
      <c r="CG19536" s="768"/>
      <c r="CH19536" s="768"/>
      <c r="CI19536" s="850"/>
    </row>
    <row r="19537" spans="85:87" x14ac:dyDescent="0.25">
      <c r="CG19537" s="768"/>
      <c r="CH19537" s="768"/>
      <c r="CI19537" s="850"/>
    </row>
    <row r="19538" spans="85:87" x14ac:dyDescent="0.25">
      <c r="CG19538" s="768"/>
      <c r="CH19538" s="768"/>
      <c r="CI19538" s="850"/>
    </row>
    <row r="19539" spans="85:87" x14ac:dyDescent="0.25">
      <c r="CG19539" s="768"/>
      <c r="CH19539" s="768"/>
      <c r="CI19539" s="850"/>
    </row>
    <row r="19540" spans="85:87" x14ac:dyDescent="0.25">
      <c r="CG19540" s="768"/>
      <c r="CH19540" s="768"/>
      <c r="CI19540" s="850"/>
    </row>
    <row r="19541" spans="85:87" x14ac:dyDescent="0.25">
      <c r="CG19541" s="768"/>
      <c r="CH19541" s="768"/>
      <c r="CI19541" s="850"/>
    </row>
    <row r="19542" spans="85:87" x14ac:dyDescent="0.25">
      <c r="CG19542" s="768"/>
      <c r="CH19542" s="768"/>
      <c r="CI19542" s="850"/>
    </row>
    <row r="19543" spans="85:87" x14ac:dyDescent="0.25">
      <c r="CG19543" s="768"/>
      <c r="CH19543" s="768"/>
      <c r="CI19543" s="850"/>
    </row>
    <row r="19544" spans="85:87" x14ac:dyDescent="0.25">
      <c r="CG19544" s="768"/>
      <c r="CH19544" s="768"/>
      <c r="CI19544" s="850"/>
    </row>
    <row r="19545" spans="85:87" x14ac:dyDescent="0.25">
      <c r="CG19545" s="768"/>
      <c r="CH19545" s="768"/>
      <c r="CI19545" s="850"/>
    </row>
    <row r="19546" spans="85:87" x14ac:dyDescent="0.25">
      <c r="CG19546" s="768"/>
      <c r="CH19546" s="768"/>
      <c r="CI19546" s="850"/>
    </row>
    <row r="19547" spans="85:87" x14ac:dyDescent="0.25">
      <c r="CG19547" s="768"/>
      <c r="CH19547" s="768"/>
      <c r="CI19547" s="850"/>
    </row>
    <row r="19548" spans="85:87" x14ac:dyDescent="0.25">
      <c r="CG19548" s="768"/>
      <c r="CH19548" s="768"/>
      <c r="CI19548" s="850"/>
    </row>
    <row r="19549" spans="85:87" x14ac:dyDescent="0.25">
      <c r="CG19549" s="768"/>
      <c r="CH19549" s="768"/>
      <c r="CI19549" s="850"/>
    </row>
    <row r="19550" spans="85:87" x14ac:dyDescent="0.25">
      <c r="CG19550" s="768"/>
      <c r="CH19550" s="768"/>
      <c r="CI19550" s="850"/>
    </row>
    <row r="19551" spans="85:87" x14ac:dyDescent="0.25">
      <c r="CG19551" s="768"/>
      <c r="CH19551" s="768"/>
      <c r="CI19551" s="850"/>
    </row>
    <row r="19552" spans="85:87" x14ac:dyDescent="0.25">
      <c r="CG19552" s="768"/>
      <c r="CH19552" s="768"/>
      <c r="CI19552" s="850"/>
    </row>
    <row r="19553" spans="85:87" x14ac:dyDescent="0.25">
      <c r="CG19553" s="768"/>
      <c r="CH19553" s="768"/>
      <c r="CI19553" s="850"/>
    </row>
    <row r="19554" spans="85:87" x14ac:dyDescent="0.25">
      <c r="CG19554" s="768"/>
      <c r="CH19554" s="768"/>
      <c r="CI19554" s="850"/>
    </row>
    <row r="19555" spans="85:87" x14ac:dyDescent="0.25">
      <c r="CG19555" s="768"/>
      <c r="CH19555" s="768"/>
      <c r="CI19555" s="850"/>
    </row>
    <row r="19556" spans="85:87" x14ac:dyDescent="0.25">
      <c r="CG19556" s="768"/>
      <c r="CH19556" s="768"/>
      <c r="CI19556" s="850"/>
    </row>
    <row r="19557" spans="85:87" x14ac:dyDescent="0.25">
      <c r="CG19557" s="768"/>
      <c r="CH19557" s="768"/>
      <c r="CI19557" s="850"/>
    </row>
    <row r="19558" spans="85:87" x14ac:dyDescent="0.25">
      <c r="CG19558" s="768"/>
      <c r="CH19558" s="768"/>
      <c r="CI19558" s="850"/>
    </row>
    <row r="19559" spans="85:87" x14ac:dyDescent="0.25">
      <c r="CG19559" s="768"/>
      <c r="CH19559" s="768"/>
      <c r="CI19559" s="850"/>
    </row>
    <row r="19560" spans="85:87" x14ac:dyDescent="0.25">
      <c r="CG19560" s="768"/>
      <c r="CH19560" s="768"/>
      <c r="CI19560" s="850"/>
    </row>
    <row r="19561" spans="85:87" x14ac:dyDescent="0.25">
      <c r="CG19561" s="768"/>
      <c r="CH19561" s="768"/>
      <c r="CI19561" s="850"/>
    </row>
    <row r="19562" spans="85:87" x14ac:dyDescent="0.25">
      <c r="CG19562" s="768"/>
      <c r="CH19562" s="768"/>
      <c r="CI19562" s="850"/>
    </row>
    <row r="19563" spans="85:87" x14ac:dyDescent="0.25">
      <c r="CG19563" s="768"/>
      <c r="CH19563" s="768"/>
      <c r="CI19563" s="850"/>
    </row>
    <row r="19564" spans="85:87" x14ac:dyDescent="0.25">
      <c r="CG19564" s="768"/>
      <c r="CH19564" s="768"/>
      <c r="CI19564" s="850"/>
    </row>
    <row r="19565" spans="85:87" x14ac:dyDescent="0.25">
      <c r="CG19565" s="768"/>
      <c r="CH19565" s="768"/>
      <c r="CI19565" s="850"/>
    </row>
    <row r="19566" spans="85:87" x14ac:dyDescent="0.25">
      <c r="CG19566" s="768"/>
      <c r="CH19566" s="768"/>
      <c r="CI19566" s="850"/>
    </row>
    <row r="19567" spans="85:87" x14ac:dyDescent="0.25">
      <c r="CG19567" s="768"/>
      <c r="CH19567" s="768"/>
      <c r="CI19567" s="850"/>
    </row>
    <row r="19568" spans="85:87" x14ac:dyDescent="0.25">
      <c r="CG19568" s="768"/>
      <c r="CH19568" s="768"/>
      <c r="CI19568" s="850"/>
    </row>
    <row r="19569" spans="85:87" x14ac:dyDescent="0.25">
      <c r="CG19569" s="768"/>
      <c r="CH19569" s="768"/>
      <c r="CI19569" s="850"/>
    </row>
    <row r="19570" spans="85:87" x14ac:dyDescent="0.25">
      <c r="CG19570" s="768"/>
      <c r="CH19570" s="768"/>
      <c r="CI19570" s="850"/>
    </row>
    <row r="19571" spans="85:87" x14ac:dyDescent="0.25">
      <c r="CG19571" s="768"/>
      <c r="CH19571" s="768"/>
      <c r="CI19571" s="850"/>
    </row>
    <row r="19572" spans="85:87" x14ac:dyDescent="0.25">
      <c r="CG19572" s="768"/>
      <c r="CH19572" s="768"/>
      <c r="CI19572" s="850"/>
    </row>
    <row r="19573" spans="85:87" x14ac:dyDescent="0.25">
      <c r="CG19573" s="768"/>
      <c r="CH19573" s="768"/>
      <c r="CI19573" s="850"/>
    </row>
    <row r="19574" spans="85:87" x14ac:dyDescent="0.25">
      <c r="CG19574" s="768"/>
      <c r="CH19574" s="768"/>
      <c r="CI19574" s="850"/>
    </row>
    <row r="19575" spans="85:87" x14ac:dyDescent="0.25">
      <c r="CG19575" s="768"/>
      <c r="CH19575" s="768"/>
      <c r="CI19575" s="850"/>
    </row>
    <row r="19576" spans="85:87" x14ac:dyDescent="0.25">
      <c r="CG19576" s="768"/>
      <c r="CH19576" s="768"/>
      <c r="CI19576" s="850"/>
    </row>
    <row r="19577" spans="85:87" x14ac:dyDescent="0.25">
      <c r="CG19577" s="768"/>
      <c r="CH19577" s="768"/>
      <c r="CI19577" s="850"/>
    </row>
    <row r="19578" spans="85:87" x14ac:dyDescent="0.25">
      <c r="CG19578" s="768"/>
      <c r="CH19578" s="768"/>
      <c r="CI19578" s="850"/>
    </row>
    <row r="19579" spans="85:87" x14ac:dyDescent="0.25">
      <c r="CG19579" s="768"/>
      <c r="CH19579" s="768"/>
      <c r="CI19579" s="850"/>
    </row>
    <row r="19580" spans="85:87" x14ac:dyDescent="0.25">
      <c r="CG19580" s="768"/>
      <c r="CH19580" s="768"/>
      <c r="CI19580" s="850"/>
    </row>
    <row r="19581" spans="85:87" x14ac:dyDescent="0.25">
      <c r="CG19581" s="768"/>
      <c r="CH19581" s="768"/>
      <c r="CI19581" s="850"/>
    </row>
    <row r="19582" spans="85:87" x14ac:dyDescent="0.25">
      <c r="CG19582" s="768"/>
      <c r="CH19582" s="768"/>
      <c r="CI19582" s="850"/>
    </row>
    <row r="19583" spans="85:87" x14ac:dyDescent="0.25">
      <c r="CG19583" s="768"/>
      <c r="CH19583" s="768"/>
      <c r="CI19583" s="850"/>
    </row>
    <row r="19584" spans="85:87" x14ac:dyDescent="0.25">
      <c r="CG19584" s="768"/>
      <c r="CH19584" s="768"/>
      <c r="CI19584" s="850"/>
    </row>
    <row r="19585" spans="85:87" x14ac:dyDescent="0.25">
      <c r="CG19585" s="768"/>
      <c r="CH19585" s="768"/>
      <c r="CI19585" s="850"/>
    </row>
    <row r="19586" spans="85:87" x14ac:dyDescent="0.25">
      <c r="CG19586" s="768"/>
      <c r="CH19586" s="768"/>
      <c r="CI19586" s="850"/>
    </row>
    <row r="19587" spans="85:87" x14ac:dyDescent="0.25">
      <c r="CG19587" s="768"/>
      <c r="CH19587" s="768"/>
      <c r="CI19587" s="850"/>
    </row>
    <row r="19588" spans="85:87" x14ac:dyDescent="0.25">
      <c r="CG19588" s="768"/>
      <c r="CH19588" s="768"/>
      <c r="CI19588" s="850"/>
    </row>
    <row r="19589" spans="85:87" x14ac:dyDescent="0.25">
      <c r="CG19589" s="768"/>
      <c r="CH19589" s="768"/>
      <c r="CI19589" s="850"/>
    </row>
    <row r="19590" spans="85:87" x14ac:dyDescent="0.25">
      <c r="CG19590" s="768"/>
      <c r="CH19590" s="768"/>
      <c r="CI19590" s="850"/>
    </row>
    <row r="19591" spans="85:87" x14ac:dyDescent="0.25">
      <c r="CG19591" s="768"/>
      <c r="CH19591" s="768"/>
      <c r="CI19591" s="850"/>
    </row>
    <row r="19592" spans="85:87" x14ac:dyDescent="0.25">
      <c r="CG19592" s="768"/>
      <c r="CH19592" s="768"/>
      <c r="CI19592" s="850"/>
    </row>
    <row r="19593" spans="85:87" x14ac:dyDescent="0.25">
      <c r="CG19593" s="768"/>
      <c r="CH19593" s="768"/>
      <c r="CI19593" s="850"/>
    </row>
    <row r="19594" spans="85:87" x14ac:dyDescent="0.25">
      <c r="CG19594" s="768"/>
      <c r="CH19594" s="768"/>
      <c r="CI19594" s="850"/>
    </row>
    <row r="19595" spans="85:87" x14ac:dyDescent="0.25">
      <c r="CG19595" s="768"/>
      <c r="CH19595" s="768"/>
      <c r="CI19595" s="850"/>
    </row>
    <row r="19596" spans="85:87" x14ac:dyDescent="0.25">
      <c r="CG19596" s="768"/>
      <c r="CH19596" s="768"/>
      <c r="CI19596" s="850"/>
    </row>
    <row r="19597" spans="85:87" x14ac:dyDescent="0.25">
      <c r="CG19597" s="768"/>
      <c r="CH19597" s="768"/>
      <c r="CI19597" s="850"/>
    </row>
    <row r="19598" spans="85:87" x14ac:dyDescent="0.25">
      <c r="CG19598" s="768"/>
      <c r="CH19598" s="768"/>
      <c r="CI19598" s="850"/>
    </row>
    <row r="19599" spans="85:87" x14ac:dyDescent="0.25">
      <c r="CG19599" s="768"/>
      <c r="CH19599" s="768"/>
      <c r="CI19599" s="850"/>
    </row>
    <row r="19600" spans="85:87" x14ac:dyDescent="0.25">
      <c r="CG19600" s="768"/>
      <c r="CH19600" s="768"/>
      <c r="CI19600" s="850"/>
    </row>
    <row r="19601" spans="85:87" x14ac:dyDescent="0.25">
      <c r="CG19601" s="768"/>
      <c r="CH19601" s="768"/>
      <c r="CI19601" s="850"/>
    </row>
    <row r="19602" spans="85:87" x14ac:dyDescent="0.25">
      <c r="CG19602" s="768"/>
      <c r="CH19602" s="768"/>
      <c r="CI19602" s="850"/>
    </row>
    <row r="19603" spans="85:87" x14ac:dyDescent="0.25">
      <c r="CG19603" s="768"/>
      <c r="CH19603" s="768"/>
      <c r="CI19603" s="850"/>
    </row>
    <row r="19604" spans="85:87" x14ac:dyDescent="0.25">
      <c r="CG19604" s="768"/>
      <c r="CH19604" s="768"/>
      <c r="CI19604" s="850"/>
    </row>
    <row r="19605" spans="85:87" x14ac:dyDescent="0.25">
      <c r="CG19605" s="768"/>
      <c r="CH19605" s="768"/>
      <c r="CI19605" s="850"/>
    </row>
    <row r="19606" spans="85:87" x14ac:dyDescent="0.25">
      <c r="CG19606" s="768"/>
      <c r="CH19606" s="768"/>
      <c r="CI19606" s="850"/>
    </row>
    <row r="19607" spans="85:87" x14ac:dyDescent="0.25">
      <c r="CG19607" s="768"/>
      <c r="CH19607" s="768"/>
      <c r="CI19607" s="850"/>
    </row>
    <row r="19608" spans="85:87" x14ac:dyDescent="0.25">
      <c r="CG19608" s="768"/>
      <c r="CH19608" s="768"/>
      <c r="CI19608" s="850"/>
    </row>
    <row r="19609" spans="85:87" x14ac:dyDescent="0.25">
      <c r="CG19609" s="768"/>
      <c r="CH19609" s="768"/>
      <c r="CI19609" s="850"/>
    </row>
    <row r="19610" spans="85:87" x14ac:dyDescent="0.25">
      <c r="CG19610" s="768"/>
      <c r="CH19610" s="768"/>
      <c r="CI19610" s="850"/>
    </row>
    <row r="19611" spans="85:87" x14ac:dyDescent="0.25">
      <c r="CG19611" s="768"/>
      <c r="CH19611" s="768"/>
      <c r="CI19611" s="850"/>
    </row>
    <row r="19612" spans="85:87" x14ac:dyDescent="0.25">
      <c r="CG19612" s="768"/>
      <c r="CH19612" s="768"/>
      <c r="CI19612" s="850"/>
    </row>
    <row r="19613" spans="85:87" x14ac:dyDescent="0.25">
      <c r="CG19613" s="768"/>
      <c r="CH19613" s="768"/>
      <c r="CI19613" s="850"/>
    </row>
    <row r="19614" spans="85:87" x14ac:dyDescent="0.25">
      <c r="CG19614" s="768"/>
      <c r="CH19614" s="768"/>
      <c r="CI19614" s="850"/>
    </row>
    <row r="19615" spans="85:87" x14ac:dyDescent="0.25">
      <c r="CG19615" s="768"/>
      <c r="CH19615" s="768"/>
      <c r="CI19615" s="850"/>
    </row>
    <row r="19616" spans="85:87" x14ac:dyDescent="0.25">
      <c r="CG19616" s="768"/>
      <c r="CH19616" s="768"/>
      <c r="CI19616" s="850"/>
    </row>
    <row r="19617" spans="85:87" x14ac:dyDescent="0.25">
      <c r="CG19617" s="768"/>
      <c r="CH19617" s="768"/>
      <c r="CI19617" s="850"/>
    </row>
    <row r="19618" spans="85:87" x14ac:dyDescent="0.25">
      <c r="CG19618" s="768"/>
      <c r="CH19618" s="768"/>
      <c r="CI19618" s="850"/>
    </row>
    <row r="19619" spans="85:87" x14ac:dyDescent="0.25">
      <c r="CG19619" s="768"/>
      <c r="CH19619" s="768"/>
      <c r="CI19619" s="850"/>
    </row>
    <row r="19620" spans="85:87" x14ac:dyDescent="0.25">
      <c r="CG19620" s="768"/>
      <c r="CH19620" s="768"/>
      <c r="CI19620" s="850"/>
    </row>
    <row r="19621" spans="85:87" x14ac:dyDescent="0.25">
      <c r="CG19621" s="768"/>
      <c r="CH19621" s="768"/>
      <c r="CI19621" s="850"/>
    </row>
    <row r="19622" spans="85:87" x14ac:dyDescent="0.25">
      <c r="CG19622" s="768"/>
      <c r="CH19622" s="768"/>
      <c r="CI19622" s="850"/>
    </row>
    <row r="19623" spans="85:87" x14ac:dyDescent="0.25">
      <c r="CG19623" s="768"/>
      <c r="CH19623" s="768"/>
      <c r="CI19623" s="850"/>
    </row>
    <row r="19624" spans="85:87" x14ac:dyDescent="0.25">
      <c r="CG19624" s="768"/>
      <c r="CH19624" s="768"/>
      <c r="CI19624" s="850"/>
    </row>
    <row r="19625" spans="85:87" x14ac:dyDescent="0.25">
      <c r="CG19625" s="768"/>
      <c r="CH19625" s="768"/>
      <c r="CI19625" s="850"/>
    </row>
    <row r="19626" spans="85:87" x14ac:dyDescent="0.25">
      <c r="CG19626" s="768"/>
      <c r="CH19626" s="768"/>
      <c r="CI19626" s="850"/>
    </row>
    <row r="19627" spans="85:87" x14ac:dyDescent="0.25">
      <c r="CG19627" s="768"/>
      <c r="CH19627" s="768"/>
      <c r="CI19627" s="850"/>
    </row>
    <row r="19628" spans="85:87" x14ac:dyDescent="0.25">
      <c r="CG19628" s="768"/>
      <c r="CH19628" s="768"/>
      <c r="CI19628" s="850"/>
    </row>
    <row r="19629" spans="85:87" x14ac:dyDescent="0.25">
      <c r="CG19629" s="768"/>
      <c r="CH19629" s="768"/>
      <c r="CI19629" s="850"/>
    </row>
    <row r="19630" spans="85:87" x14ac:dyDescent="0.25">
      <c r="CG19630" s="768"/>
      <c r="CH19630" s="768"/>
      <c r="CI19630" s="850"/>
    </row>
    <row r="19631" spans="85:87" x14ac:dyDescent="0.25">
      <c r="CG19631" s="768"/>
      <c r="CH19631" s="768"/>
      <c r="CI19631" s="850"/>
    </row>
    <row r="19632" spans="85:87" x14ac:dyDescent="0.25">
      <c r="CG19632" s="768"/>
      <c r="CH19632" s="768"/>
      <c r="CI19632" s="850"/>
    </row>
    <row r="19633" spans="85:87" x14ac:dyDescent="0.25">
      <c r="CG19633" s="768"/>
      <c r="CH19633" s="768"/>
      <c r="CI19633" s="850"/>
    </row>
    <row r="19634" spans="85:87" x14ac:dyDescent="0.25">
      <c r="CG19634" s="768"/>
      <c r="CH19634" s="768"/>
      <c r="CI19634" s="850"/>
    </row>
    <row r="19635" spans="85:87" x14ac:dyDescent="0.25">
      <c r="CG19635" s="768"/>
      <c r="CH19635" s="768"/>
      <c r="CI19635" s="850"/>
    </row>
    <row r="19636" spans="85:87" x14ac:dyDescent="0.25">
      <c r="CG19636" s="768"/>
      <c r="CH19636" s="768"/>
      <c r="CI19636" s="850"/>
    </row>
    <row r="19637" spans="85:87" x14ac:dyDescent="0.25">
      <c r="CG19637" s="768"/>
      <c r="CH19637" s="768"/>
      <c r="CI19637" s="850"/>
    </row>
    <row r="19638" spans="85:87" x14ac:dyDescent="0.25">
      <c r="CG19638" s="768"/>
      <c r="CH19638" s="768"/>
      <c r="CI19638" s="850"/>
    </row>
    <row r="19639" spans="85:87" x14ac:dyDescent="0.25">
      <c r="CG19639" s="768"/>
      <c r="CH19639" s="768"/>
      <c r="CI19639" s="850"/>
    </row>
    <row r="19640" spans="85:87" x14ac:dyDescent="0.25">
      <c r="CG19640" s="768"/>
      <c r="CH19640" s="768"/>
      <c r="CI19640" s="850"/>
    </row>
    <row r="19641" spans="85:87" x14ac:dyDescent="0.25">
      <c r="CG19641" s="768"/>
      <c r="CH19641" s="768"/>
      <c r="CI19641" s="850"/>
    </row>
    <row r="19642" spans="85:87" x14ac:dyDescent="0.25">
      <c r="CG19642" s="768"/>
      <c r="CH19642" s="768"/>
      <c r="CI19642" s="850"/>
    </row>
    <row r="19643" spans="85:87" x14ac:dyDescent="0.25">
      <c r="CG19643" s="768"/>
      <c r="CH19643" s="768"/>
      <c r="CI19643" s="850"/>
    </row>
    <row r="19644" spans="85:87" x14ac:dyDescent="0.25">
      <c r="CG19644" s="768"/>
      <c r="CH19644" s="768"/>
      <c r="CI19644" s="850"/>
    </row>
    <row r="19645" spans="85:87" x14ac:dyDescent="0.25">
      <c r="CG19645" s="768"/>
      <c r="CH19645" s="768"/>
      <c r="CI19645" s="850"/>
    </row>
    <row r="19646" spans="85:87" x14ac:dyDescent="0.25">
      <c r="CG19646" s="768"/>
      <c r="CH19646" s="768"/>
      <c r="CI19646" s="850"/>
    </row>
    <row r="19647" spans="85:87" x14ac:dyDescent="0.25">
      <c r="CG19647" s="768"/>
      <c r="CH19647" s="768"/>
      <c r="CI19647" s="850"/>
    </row>
    <row r="19648" spans="85:87" x14ac:dyDescent="0.25">
      <c r="CG19648" s="768"/>
      <c r="CH19648" s="768"/>
      <c r="CI19648" s="850"/>
    </row>
    <row r="19649" spans="85:87" x14ac:dyDescent="0.25">
      <c r="CG19649" s="768"/>
      <c r="CH19649" s="768"/>
      <c r="CI19649" s="850"/>
    </row>
    <row r="19650" spans="85:87" x14ac:dyDescent="0.25">
      <c r="CG19650" s="768"/>
      <c r="CH19650" s="768"/>
      <c r="CI19650" s="850"/>
    </row>
    <row r="19651" spans="85:87" x14ac:dyDescent="0.25">
      <c r="CG19651" s="768"/>
      <c r="CH19651" s="768"/>
      <c r="CI19651" s="850"/>
    </row>
    <row r="19652" spans="85:87" x14ac:dyDescent="0.25">
      <c r="CG19652" s="768"/>
      <c r="CH19652" s="768"/>
      <c r="CI19652" s="850"/>
    </row>
    <row r="19653" spans="85:87" x14ac:dyDescent="0.25">
      <c r="CG19653" s="768"/>
      <c r="CH19653" s="768"/>
      <c r="CI19653" s="850"/>
    </row>
    <row r="19654" spans="85:87" x14ac:dyDescent="0.25">
      <c r="CG19654" s="768"/>
      <c r="CH19654" s="768"/>
      <c r="CI19654" s="850"/>
    </row>
    <row r="19655" spans="85:87" x14ac:dyDescent="0.25">
      <c r="CG19655" s="768"/>
      <c r="CH19655" s="768"/>
      <c r="CI19655" s="850"/>
    </row>
    <row r="19656" spans="85:87" x14ac:dyDescent="0.25">
      <c r="CG19656" s="768"/>
      <c r="CH19656" s="768"/>
      <c r="CI19656" s="850"/>
    </row>
    <row r="19657" spans="85:87" x14ac:dyDescent="0.25">
      <c r="CG19657" s="768"/>
      <c r="CH19657" s="768"/>
      <c r="CI19657" s="850"/>
    </row>
    <row r="19658" spans="85:87" x14ac:dyDescent="0.25">
      <c r="CG19658" s="768"/>
      <c r="CH19658" s="768"/>
      <c r="CI19658" s="850"/>
    </row>
    <row r="19659" spans="85:87" x14ac:dyDescent="0.25">
      <c r="CG19659" s="768"/>
      <c r="CH19659" s="768"/>
      <c r="CI19659" s="850"/>
    </row>
    <row r="19660" spans="85:87" x14ac:dyDescent="0.25">
      <c r="CG19660" s="768"/>
      <c r="CH19660" s="768"/>
      <c r="CI19660" s="850"/>
    </row>
    <row r="19661" spans="85:87" x14ac:dyDescent="0.25">
      <c r="CG19661" s="768"/>
      <c r="CH19661" s="768"/>
      <c r="CI19661" s="850"/>
    </row>
    <row r="19662" spans="85:87" x14ac:dyDescent="0.25">
      <c r="CG19662" s="768"/>
      <c r="CH19662" s="768"/>
      <c r="CI19662" s="850"/>
    </row>
    <row r="19663" spans="85:87" x14ac:dyDescent="0.25">
      <c r="CG19663" s="768"/>
      <c r="CH19663" s="768"/>
      <c r="CI19663" s="850"/>
    </row>
    <row r="19664" spans="85:87" x14ac:dyDescent="0.25">
      <c r="CG19664" s="768"/>
      <c r="CH19664" s="768"/>
      <c r="CI19664" s="850"/>
    </row>
    <row r="19665" spans="85:87" x14ac:dyDescent="0.25">
      <c r="CG19665" s="768"/>
      <c r="CH19665" s="768"/>
      <c r="CI19665" s="850"/>
    </row>
    <row r="19666" spans="85:87" x14ac:dyDescent="0.25">
      <c r="CG19666" s="768"/>
      <c r="CH19666" s="768"/>
      <c r="CI19666" s="850"/>
    </row>
    <row r="19667" spans="85:87" x14ac:dyDescent="0.25">
      <c r="CG19667" s="768"/>
      <c r="CH19667" s="768"/>
      <c r="CI19667" s="850"/>
    </row>
    <row r="19668" spans="85:87" x14ac:dyDescent="0.25">
      <c r="CG19668" s="768"/>
      <c r="CH19668" s="768"/>
      <c r="CI19668" s="850"/>
    </row>
    <row r="19669" spans="85:87" x14ac:dyDescent="0.25">
      <c r="CG19669" s="768"/>
      <c r="CH19669" s="768"/>
      <c r="CI19669" s="850"/>
    </row>
    <row r="19670" spans="85:87" x14ac:dyDescent="0.25">
      <c r="CG19670" s="768"/>
      <c r="CH19670" s="768"/>
      <c r="CI19670" s="850"/>
    </row>
    <row r="19671" spans="85:87" x14ac:dyDescent="0.25">
      <c r="CG19671" s="768"/>
      <c r="CH19671" s="768"/>
      <c r="CI19671" s="850"/>
    </row>
    <row r="19672" spans="85:87" x14ac:dyDescent="0.25">
      <c r="CG19672" s="768"/>
      <c r="CH19672" s="768"/>
      <c r="CI19672" s="850"/>
    </row>
    <row r="19673" spans="85:87" x14ac:dyDescent="0.25">
      <c r="CG19673" s="768"/>
      <c r="CH19673" s="768"/>
      <c r="CI19673" s="850"/>
    </row>
    <row r="19674" spans="85:87" x14ac:dyDescent="0.25">
      <c r="CG19674" s="768"/>
      <c r="CH19674" s="768"/>
      <c r="CI19674" s="850"/>
    </row>
    <row r="19675" spans="85:87" x14ac:dyDescent="0.25">
      <c r="CG19675" s="768"/>
      <c r="CH19675" s="768"/>
      <c r="CI19675" s="850"/>
    </row>
    <row r="19676" spans="85:87" x14ac:dyDescent="0.25">
      <c r="CG19676" s="768"/>
      <c r="CH19676" s="768"/>
      <c r="CI19676" s="850"/>
    </row>
    <row r="19677" spans="85:87" x14ac:dyDescent="0.25">
      <c r="CG19677" s="768"/>
      <c r="CH19677" s="768"/>
      <c r="CI19677" s="850"/>
    </row>
    <row r="19678" spans="85:87" x14ac:dyDescent="0.25">
      <c r="CG19678" s="768"/>
      <c r="CH19678" s="768"/>
      <c r="CI19678" s="850"/>
    </row>
    <row r="19679" spans="85:87" x14ac:dyDescent="0.25">
      <c r="CG19679" s="768"/>
      <c r="CH19679" s="768"/>
      <c r="CI19679" s="850"/>
    </row>
    <row r="19680" spans="85:87" x14ac:dyDescent="0.25">
      <c r="CG19680" s="768"/>
      <c r="CH19680" s="768"/>
      <c r="CI19680" s="850"/>
    </row>
    <row r="19681" spans="85:87" x14ac:dyDescent="0.25">
      <c r="CG19681" s="768"/>
      <c r="CH19681" s="768"/>
      <c r="CI19681" s="850"/>
    </row>
    <row r="19682" spans="85:87" x14ac:dyDescent="0.25">
      <c r="CG19682" s="768"/>
      <c r="CH19682" s="768"/>
      <c r="CI19682" s="850"/>
    </row>
    <row r="19683" spans="85:87" x14ac:dyDescent="0.25">
      <c r="CG19683" s="768"/>
      <c r="CH19683" s="768"/>
      <c r="CI19683" s="850"/>
    </row>
    <row r="19684" spans="85:87" x14ac:dyDescent="0.25">
      <c r="CG19684" s="768"/>
      <c r="CH19684" s="768"/>
      <c r="CI19684" s="850"/>
    </row>
    <row r="19685" spans="85:87" x14ac:dyDescent="0.25">
      <c r="CG19685" s="768"/>
      <c r="CH19685" s="768"/>
      <c r="CI19685" s="850"/>
    </row>
    <row r="19686" spans="85:87" x14ac:dyDescent="0.25">
      <c r="CG19686" s="768"/>
      <c r="CH19686" s="768"/>
      <c r="CI19686" s="850"/>
    </row>
    <row r="19687" spans="85:87" x14ac:dyDescent="0.25">
      <c r="CG19687" s="768"/>
      <c r="CH19687" s="768"/>
      <c r="CI19687" s="850"/>
    </row>
    <row r="19688" spans="85:87" x14ac:dyDescent="0.25">
      <c r="CG19688" s="768"/>
      <c r="CH19688" s="768"/>
      <c r="CI19688" s="850"/>
    </row>
    <row r="19689" spans="85:87" x14ac:dyDescent="0.25">
      <c r="CG19689" s="768"/>
      <c r="CH19689" s="768"/>
      <c r="CI19689" s="850"/>
    </row>
    <row r="19690" spans="85:87" x14ac:dyDescent="0.25">
      <c r="CG19690" s="768"/>
      <c r="CH19690" s="768"/>
      <c r="CI19690" s="850"/>
    </row>
    <row r="19691" spans="85:87" x14ac:dyDescent="0.25">
      <c r="CG19691" s="768"/>
      <c r="CH19691" s="768"/>
      <c r="CI19691" s="850"/>
    </row>
    <row r="19692" spans="85:87" x14ac:dyDescent="0.25">
      <c r="CG19692" s="768"/>
      <c r="CH19692" s="768"/>
      <c r="CI19692" s="850"/>
    </row>
    <row r="19693" spans="85:87" x14ac:dyDescent="0.25">
      <c r="CG19693" s="768"/>
      <c r="CH19693" s="768"/>
      <c r="CI19693" s="850"/>
    </row>
    <row r="19694" spans="85:87" x14ac:dyDescent="0.25">
      <c r="CG19694" s="768"/>
      <c r="CH19694" s="768"/>
      <c r="CI19694" s="850"/>
    </row>
    <row r="19695" spans="85:87" x14ac:dyDescent="0.25">
      <c r="CG19695" s="768"/>
      <c r="CH19695" s="768"/>
      <c r="CI19695" s="850"/>
    </row>
    <row r="19696" spans="85:87" x14ac:dyDescent="0.25">
      <c r="CG19696" s="768"/>
      <c r="CH19696" s="768"/>
      <c r="CI19696" s="850"/>
    </row>
    <row r="19697" spans="85:87" x14ac:dyDescent="0.25">
      <c r="CG19697" s="768"/>
      <c r="CH19697" s="768"/>
      <c r="CI19697" s="850"/>
    </row>
    <row r="19698" spans="85:87" x14ac:dyDescent="0.25">
      <c r="CG19698" s="768"/>
      <c r="CH19698" s="768"/>
      <c r="CI19698" s="850"/>
    </row>
    <row r="19699" spans="85:87" x14ac:dyDescent="0.25">
      <c r="CG19699" s="768"/>
      <c r="CH19699" s="768"/>
      <c r="CI19699" s="850"/>
    </row>
    <row r="19700" spans="85:87" x14ac:dyDescent="0.25">
      <c r="CG19700" s="768"/>
      <c r="CH19700" s="768"/>
      <c r="CI19700" s="850"/>
    </row>
    <row r="19701" spans="85:87" x14ac:dyDescent="0.25">
      <c r="CG19701" s="768"/>
      <c r="CH19701" s="768"/>
      <c r="CI19701" s="850"/>
    </row>
    <row r="19702" spans="85:87" x14ac:dyDescent="0.25">
      <c r="CG19702" s="768"/>
      <c r="CH19702" s="768"/>
      <c r="CI19702" s="850"/>
    </row>
    <row r="19703" spans="85:87" x14ac:dyDescent="0.25">
      <c r="CG19703" s="768"/>
      <c r="CH19703" s="768"/>
      <c r="CI19703" s="850"/>
    </row>
    <row r="19704" spans="85:87" x14ac:dyDescent="0.25">
      <c r="CG19704" s="768"/>
      <c r="CH19704" s="768"/>
      <c r="CI19704" s="850"/>
    </row>
    <row r="19705" spans="85:87" x14ac:dyDescent="0.25">
      <c r="CG19705" s="768"/>
      <c r="CH19705" s="768"/>
      <c r="CI19705" s="850"/>
    </row>
    <row r="19706" spans="85:87" x14ac:dyDescent="0.25">
      <c r="CG19706" s="768"/>
      <c r="CH19706" s="768"/>
      <c r="CI19706" s="850"/>
    </row>
    <row r="19707" spans="85:87" x14ac:dyDescent="0.25">
      <c r="CG19707" s="768"/>
      <c r="CH19707" s="768"/>
      <c r="CI19707" s="850"/>
    </row>
    <row r="19708" spans="85:87" x14ac:dyDescent="0.25">
      <c r="CG19708" s="768"/>
      <c r="CH19708" s="768"/>
      <c r="CI19708" s="850"/>
    </row>
    <row r="19709" spans="85:87" x14ac:dyDescent="0.25">
      <c r="CG19709" s="768"/>
      <c r="CH19709" s="768"/>
      <c r="CI19709" s="850"/>
    </row>
    <row r="19710" spans="85:87" x14ac:dyDescent="0.25">
      <c r="CG19710" s="768"/>
      <c r="CH19710" s="768"/>
      <c r="CI19710" s="850"/>
    </row>
    <row r="19711" spans="85:87" x14ac:dyDescent="0.25">
      <c r="CG19711" s="768"/>
      <c r="CH19711" s="768"/>
      <c r="CI19711" s="850"/>
    </row>
    <row r="19712" spans="85:87" x14ac:dyDescent="0.25">
      <c r="CG19712" s="768"/>
      <c r="CH19712" s="768"/>
      <c r="CI19712" s="850"/>
    </row>
    <row r="19713" spans="85:87" x14ac:dyDescent="0.25">
      <c r="CG19713" s="768"/>
      <c r="CH19713" s="768"/>
      <c r="CI19713" s="850"/>
    </row>
    <row r="19714" spans="85:87" x14ac:dyDescent="0.25">
      <c r="CG19714" s="768"/>
      <c r="CH19714" s="768"/>
      <c r="CI19714" s="850"/>
    </row>
    <row r="19715" spans="85:87" x14ac:dyDescent="0.25">
      <c r="CG19715" s="768"/>
      <c r="CH19715" s="768"/>
      <c r="CI19715" s="850"/>
    </row>
    <row r="19716" spans="85:87" x14ac:dyDescent="0.25">
      <c r="CG19716" s="768"/>
      <c r="CH19716" s="768"/>
      <c r="CI19716" s="850"/>
    </row>
    <row r="19717" spans="85:87" x14ac:dyDescent="0.25">
      <c r="CG19717" s="768"/>
      <c r="CH19717" s="768"/>
      <c r="CI19717" s="850"/>
    </row>
    <row r="19718" spans="85:87" x14ac:dyDescent="0.25">
      <c r="CG19718" s="768"/>
      <c r="CH19718" s="768"/>
      <c r="CI19718" s="850"/>
    </row>
    <row r="19719" spans="85:87" x14ac:dyDescent="0.25">
      <c r="CG19719" s="768"/>
      <c r="CH19719" s="768"/>
      <c r="CI19719" s="850"/>
    </row>
    <row r="19720" spans="85:87" x14ac:dyDescent="0.25">
      <c r="CG19720" s="768"/>
      <c r="CH19720" s="768"/>
      <c r="CI19720" s="850"/>
    </row>
    <row r="19721" spans="85:87" x14ac:dyDescent="0.25">
      <c r="CG19721" s="768"/>
      <c r="CH19721" s="768"/>
      <c r="CI19721" s="850"/>
    </row>
    <row r="19722" spans="85:87" x14ac:dyDescent="0.25">
      <c r="CG19722" s="768"/>
      <c r="CH19722" s="768"/>
      <c r="CI19722" s="850"/>
    </row>
    <row r="19723" spans="85:87" x14ac:dyDescent="0.25">
      <c r="CG19723" s="768"/>
      <c r="CH19723" s="768"/>
      <c r="CI19723" s="850"/>
    </row>
    <row r="19724" spans="85:87" x14ac:dyDescent="0.25">
      <c r="CG19724" s="768"/>
      <c r="CH19724" s="768"/>
      <c r="CI19724" s="850"/>
    </row>
    <row r="19725" spans="85:87" x14ac:dyDescent="0.25">
      <c r="CG19725" s="768"/>
      <c r="CH19725" s="768"/>
      <c r="CI19725" s="850"/>
    </row>
    <row r="19726" spans="85:87" x14ac:dyDescent="0.25">
      <c r="CG19726" s="768"/>
      <c r="CH19726" s="768"/>
      <c r="CI19726" s="850"/>
    </row>
    <row r="19727" spans="85:87" x14ac:dyDescent="0.25">
      <c r="CG19727" s="768"/>
      <c r="CH19727" s="768"/>
      <c r="CI19727" s="850"/>
    </row>
    <row r="19728" spans="85:87" x14ac:dyDescent="0.25">
      <c r="CG19728" s="768"/>
      <c r="CH19728" s="768"/>
      <c r="CI19728" s="850"/>
    </row>
    <row r="19729" spans="85:87" x14ac:dyDescent="0.25">
      <c r="CG19729" s="768"/>
      <c r="CH19729" s="768"/>
      <c r="CI19729" s="850"/>
    </row>
    <row r="19730" spans="85:87" x14ac:dyDescent="0.25">
      <c r="CG19730" s="768"/>
      <c r="CH19730" s="768"/>
      <c r="CI19730" s="850"/>
    </row>
    <row r="19731" spans="85:87" x14ac:dyDescent="0.25">
      <c r="CG19731" s="768"/>
      <c r="CH19731" s="768"/>
      <c r="CI19731" s="850"/>
    </row>
    <row r="19732" spans="85:87" x14ac:dyDescent="0.25">
      <c r="CG19732" s="768"/>
      <c r="CH19732" s="768"/>
      <c r="CI19732" s="850"/>
    </row>
    <row r="19733" spans="85:87" x14ac:dyDescent="0.25">
      <c r="CG19733" s="768"/>
      <c r="CH19733" s="768"/>
      <c r="CI19733" s="850"/>
    </row>
    <row r="19734" spans="85:87" x14ac:dyDescent="0.25">
      <c r="CG19734" s="768"/>
      <c r="CH19734" s="768"/>
      <c r="CI19734" s="850"/>
    </row>
    <row r="19735" spans="85:87" x14ac:dyDescent="0.25">
      <c r="CG19735" s="768"/>
      <c r="CH19735" s="768"/>
      <c r="CI19735" s="850"/>
    </row>
    <row r="19736" spans="85:87" x14ac:dyDescent="0.25">
      <c r="CG19736" s="768"/>
      <c r="CH19736" s="768"/>
      <c r="CI19736" s="850"/>
    </row>
    <row r="19737" spans="85:87" x14ac:dyDescent="0.25">
      <c r="CG19737" s="768"/>
      <c r="CH19737" s="768"/>
      <c r="CI19737" s="850"/>
    </row>
    <row r="19738" spans="85:87" x14ac:dyDescent="0.25">
      <c r="CG19738" s="768"/>
      <c r="CH19738" s="768"/>
      <c r="CI19738" s="850"/>
    </row>
    <row r="19739" spans="85:87" x14ac:dyDescent="0.25">
      <c r="CG19739" s="768"/>
      <c r="CH19739" s="768"/>
      <c r="CI19739" s="850"/>
    </row>
    <row r="19740" spans="85:87" x14ac:dyDescent="0.25">
      <c r="CG19740" s="768"/>
      <c r="CH19740" s="768"/>
      <c r="CI19740" s="850"/>
    </row>
    <row r="19741" spans="85:87" x14ac:dyDescent="0.25">
      <c r="CG19741" s="768"/>
      <c r="CH19741" s="768"/>
      <c r="CI19741" s="850"/>
    </row>
    <row r="19742" spans="85:87" x14ac:dyDescent="0.25">
      <c r="CG19742" s="768"/>
      <c r="CH19742" s="768"/>
      <c r="CI19742" s="850"/>
    </row>
    <row r="19743" spans="85:87" x14ac:dyDescent="0.25">
      <c r="CG19743" s="768"/>
      <c r="CH19743" s="768"/>
      <c r="CI19743" s="850"/>
    </row>
    <row r="19744" spans="85:87" x14ac:dyDescent="0.25">
      <c r="CG19744" s="768"/>
      <c r="CH19744" s="768"/>
      <c r="CI19744" s="850"/>
    </row>
    <row r="19745" spans="85:87" x14ac:dyDescent="0.25">
      <c r="CG19745" s="768"/>
      <c r="CH19745" s="768"/>
      <c r="CI19745" s="850"/>
    </row>
    <row r="19746" spans="85:87" x14ac:dyDescent="0.25">
      <c r="CG19746" s="768"/>
      <c r="CH19746" s="768"/>
      <c r="CI19746" s="850"/>
    </row>
    <row r="19747" spans="85:87" x14ac:dyDescent="0.25">
      <c r="CG19747" s="768"/>
      <c r="CH19747" s="768"/>
      <c r="CI19747" s="850"/>
    </row>
    <row r="19748" spans="85:87" x14ac:dyDescent="0.25">
      <c r="CG19748" s="768"/>
      <c r="CH19748" s="768"/>
      <c r="CI19748" s="850"/>
    </row>
    <row r="19749" spans="85:87" x14ac:dyDescent="0.25">
      <c r="CG19749" s="768"/>
      <c r="CH19749" s="768"/>
      <c r="CI19749" s="850"/>
    </row>
    <row r="19750" spans="85:87" x14ac:dyDescent="0.25">
      <c r="CG19750" s="768"/>
      <c r="CH19750" s="768"/>
      <c r="CI19750" s="850"/>
    </row>
    <row r="19751" spans="85:87" x14ac:dyDescent="0.25">
      <c r="CG19751" s="768"/>
      <c r="CH19751" s="768"/>
      <c r="CI19751" s="850"/>
    </row>
    <row r="19752" spans="85:87" x14ac:dyDescent="0.25">
      <c r="CG19752" s="768"/>
      <c r="CH19752" s="768"/>
      <c r="CI19752" s="850"/>
    </row>
    <row r="19753" spans="85:87" x14ac:dyDescent="0.25">
      <c r="CG19753" s="768"/>
      <c r="CH19753" s="768"/>
      <c r="CI19753" s="850"/>
    </row>
    <row r="19754" spans="85:87" x14ac:dyDescent="0.25">
      <c r="CG19754" s="768"/>
      <c r="CH19754" s="768"/>
      <c r="CI19754" s="850"/>
    </row>
    <row r="19755" spans="85:87" x14ac:dyDescent="0.25">
      <c r="CG19755" s="768"/>
      <c r="CH19755" s="768"/>
      <c r="CI19755" s="850"/>
    </row>
    <row r="19756" spans="85:87" x14ac:dyDescent="0.25">
      <c r="CG19756" s="768"/>
      <c r="CH19756" s="768"/>
      <c r="CI19756" s="850"/>
    </row>
    <row r="19757" spans="85:87" x14ac:dyDescent="0.25">
      <c r="CG19757" s="768"/>
      <c r="CH19757" s="768"/>
      <c r="CI19757" s="850"/>
    </row>
    <row r="19758" spans="85:87" x14ac:dyDescent="0.25">
      <c r="CG19758" s="768"/>
      <c r="CH19758" s="768"/>
      <c r="CI19758" s="850"/>
    </row>
    <row r="19759" spans="85:87" x14ac:dyDescent="0.25">
      <c r="CG19759" s="768"/>
      <c r="CH19759" s="768"/>
      <c r="CI19759" s="850"/>
    </row>
    <row r="19760" spans="85:87" x14ac:dyDescent="0.25">
      <c r="CG19760" s="768"/>
      <c r="CH19760" s="768"/>
      <c r="CI19760" s="850"/>
    </row>
    <row r="19761" spans="85:87" x14ac:dyDescent="0.25">
      <c r="CG19761" s="768"/>
      <c r="CH19761" s="768"/>
      <c r="CI19761" s="850"/>
    </row>
    <row r="19762" spans="85:87" x14ac:dyDescent="0.25">
      <c r="CG19762" s="768"/>
      <c r="CH19762" s="768"/>
      <c r="CI19762" s="850"/>
    </row>
    <row r="19763" spans="85:87" x14ac:dyDescent="0.25">
      <c r="CG19763" s="768"/>
      <c r="CH19763" s="768"/>
      <c r="CI19763" s="850"/>
    </row>
    <row r="19764" spans="85:87" x14ac:dyDescent="0.25">
      <c r="CG19764" s="768"/>
      <c r="CH19764" s="768"/>
      <c r="CI19764" s="850"/>
    </row>
    <row r="19765" spans="85:87" x14ac:dyDescent="0.25">
      <c r="CG19765" s="768"/>
      <c r="CH19765" s="768"/>
      <c r="CI19765" s="850"/>
    </row>
    <row r="19766" spans="85:87" x14ac:dyDescent="0.25">
      <c r="CG19766" s="768"/>
      <c r="CH19766" s="768"/>
      <c r="CI19766" s="850"/>
    </row>
    <row r="19767" spans="85:87" x14ac:dyDescent="0.25">
      <c r="CG19767" s="768"/>
      <c r="CH19767" s="768"/>
      <c r="CI19767" s="850"/>
    </row>
    <row r="19768" spans="85:87" x14ac:dyDescent="0.25">
      <c r="CG19768" s="768"/>
      <c r="CH19768" s="768"/>
      <c r="CI19768" s="850"/>
    </row>
    <row r="19769" spans="85:87" x14ac:dyDescent="0.25">
      <c r="CG19769" s="768"/>
      <c r="CH19769" s="768"/>
      <c r="CI19769" s="850"/>
    </row>
    <row r="19770" spans="85:87" x14ac:dyDescent="0.25">
      <c r="CG19770" s="768"/>
      <c r="CH19770" s="768"/>
      <c r="CI19770" s="850"/>
    </row>
    <row r="19771" spans="85:87" x14ac:dyDescent="0.25">
      <c r="CG19771" s="768"/>
      <c r="CH19771" s="768"/>
      <c r="CI19771" s="850"/>
    </row>
    <row r="19772" spans="85:87" x14ac:dyDescent="0.25">
      <c r="CG19772" s="768"/>
      <c r="CH19772" s="768"/>
      <c r="CI19772" s="850"/>
    </row>
    <row r="19773" spans="85:87" x14ac:dyDescent="0.25">
      <c r="CG19773" s="768"/>
      <c r="CH19773" s="768"/>
      <c r="CI19773" s="850"/>
    </row>
    <row r="19774" spans="85:87" x14ac:dyDescent="0.25">
      <c r="CG19774" s="768"/>
      <c r="CH19774" s="768"/>
      <c r="CI19774" s="850"/>
    </row>
    <row r="19775" spans="85:87" x14ac:dyDescent="0.25">
      <c r="CG19775" s="768"/>
      <c r="CH19775" s="768"/>
      <c r="CI19775" s="850"/>
    </row>
    <row r="19776" spans="85:87" x14ac:dyDescent="0.25">
      <c r="CG19776" s="768"/>
      <c r="CH19776" s="768"/>
      <c r="CI19776" s="850"/>
    </row>
    <row r="19777" spans="85:87" x14ac:dyDescent="0.25">
      <c r="CG19777" s="768"/>
      <c r="CH19777" s="768"/>
      <c r="CI19777" s="850"/>
    </row>
    <row r="19778" spans="85:87" x14ac:dyDescent="0.25">
      <c r="CG19778" s="768"/>
      <c r="CH19778" s="768"/>
      <c r="CI19778" s="850"/>
    </row>
    <row r="19779" spans="85:87" x14ac:dyDescent="0.25">
      <c r="CG19779" s="768"/>
      <c r="CH19779" s="768"/>
      <c r="CI19779" s="850"/>
    </row>
    <row r="19780" spans="85:87" x14ac:dyDescent="0.25">
      <c r="CG19780" s="768"/>
      <c r="CH19780" s="768"/>
      <c r="CI19780" s="850"/>
    </row>
    <row r="19781" spans="85:87" x14ac:dyDescent="0.25">
      <c r="CG19781" s="768"/>
      <c r="CH19781" s="768"/>
      <c r="CI19781" s="850"/>
    </row>
    <row r="19782" spans="85:87" x14ac:dyDescent="0.25">
      <c r="CG19782" s="768"/>
      <c r="CH19782" s="768"/>
      <c r="CI19782" s="850"/>
    </row>
    <row r="19783" spans="85:87" x14ac:dyDescent="0.25">
      <c r="CG19783" s="768"/>
      <c r="CH19783" s="768"/>
      <c r="CI19783" s="850"/>
    </row>
    <row r="19784" spans="85:87" x14ac:dyDescent="0.25">
      <c r="CG19784" s="768"/>
      <c r="CH19784" s="768"/>
      <c r="CI19784" s="850"/>
    </row>
    <row r="19785" spans="85:87" x14ac:dyDescent="0.25">
      <c r="CG19785" s="768"/>
      <c r="CH19785" s="768"/>
      <c r="CI19785" s="850"/>
    </row>
    <row r="19786" spans="85:87" x14ac:dyDescent="0.25">
      <c r="CG19786" s="768"/>
      <c r="CH19786" s="768"/>
      <c r="CI19786" s="850"/>
    </row>
    <row r="19787" spans="85:87" x14ac:dyDescent="0.25">
      <c r="CG19787" s="768"/>
      <c r="CH19787" s="768"/>
      <c r="CI19787" s="850"/>
    </row>
    <row r="19788" spans="85:87" x14ac:dyDescent="0.25">
      <c r="CG19788" s="768"/>
      <c r="CH19788" s="768"/>
      <c r="CI19788" s="850"/>
    </row>
    <row r="19789" spans="85:87" x14ac:dyDescent="0.25">
      <c r="CG19789" s="768"/>
      <c r="CH19789" s="768"/>
      <c r="CI19789" s="850"/>
    </row>
    <row r="19790" spans="85:87" x14ac:dyDescent="0.25">
      <c r="CG19790" s="768"/>
      <c r="CH19790" s="768"/>
      <c r="CI19790" s="850"/>
    </row>
    <row r="19791" spans="85:87" x14ac:dyDescent="0.25">
      <c r="CG19791" s="768"/>
      <c r="CH19791" s="768"/>
      <c r="CI19791" s="850"/>
    </row>
    <row r="19792" spans="85:87" x14ac:dyDescent="0.25">
      <c r="CG19792" s="768"/>
      <c r="CH19792" s="768"/>
      <c r="CI19792" s="850"/>
    </row>
    <row r="19793" spans="85:87" x14ac:dyDescent="0.25">
      <c r="CG19793" s="768"/>
      <c r="CH19793" s="768"/>
      <c r="CI19793" s="850"/>
    </row>
    <row r="19794" spans="85:87" x14ac:dyDescent="0.25">
      <c r="CG19794" s="768"/>
      <c r="CH19794" s="768"/>
      <c r="CI19794" s="850"/>
    </row>
    <row r="19795" spans="85:87" x14ac:dyDescent="0.25">
      <c r="CG19795" s="768"/>
      <c r="CH19795" s="768"/>
      <c r="CI19795" s="850"/>
    </row>
    <row r="19796" spans="85:87" x14ac:dyDescent="0.25">
      <c r="CG19796" s="768"/>
      <c r="CH19796" s="768"/>
      <c r="CI19796" s="850"/>
    </row>
    <row r="19797" spans="85:87" x14ac:dyDescent="0.25">
      <c r="CG19797" s="768"/>
      <c r="CH19797" s="768"/>
      <c r="CI19797" s="850"/>
    </row>
    <row r="19798" spans="85:87" x14ac:dyDescent="0.25">
      <c r="CG19798" s="768"/>
      <c r="CH19798" s="768"/>
      <c r="CI19798" s="850"/>
    </row>
    <row r="19799" spans="85:87" x14ac:dyDescent="0.25">
      <c r="CG19799" s="768"/>
      <c r="CH19799" s="768"/>
      <c r="CI19799" s="850"/>
    </row>
    <row r="19800" spans="85:87" x14ac:dyDescent="0.25">
      <c r="CG19800" s="768"/>
      <c r="CH19800" s="768"/>
      <c r="CI19800" s="850"/>
    </row>
    <row r="19801" spans="85:87" x14ac:dyDescent="0.25">
      <c r="CG19801" s="768"/>
      <c r="CH19801" s="768"/>
      <c r="CI19801" s="850"/>
    </row>
    <row r="19802" spans="85:87" x14ac:dyDescent="0.25">
      <c r="CG19802" s="768"/>
      <c r="CH19802" s="768"/>
      <c r="CI19802" s="850"/>
    </row>
    <row r="19803" spans="85:87" x14ac:dyDescent="0.25">
      <c r="CG19803" s="768"/>
      <c r="CH19803" s="768"/>
      <c r="CI19803" s="850"/>
    </row>
    <row r="19804" spans="85:87" x14ac:dyDescent="0.25">
      <c r="CG19804" s="768"/>
      <c r="CH19804" s="768"/>
      <c r="CI19804" s="850"/>
    </row>
    <row r="19805" spans="85:87" x14ac:dyDescent="0.25">
      <c r="CG19805" s="768"/>
      <c r="CH19805" s="768"/>
      <c r="CI19805" s="850"/>
    </row>
    <row r="19806" spans="85:87" x14ac:dyDescent="0.25">
      <c r="CG19806" s="768"/>
      <c r="CH19806" s="768"/>
      <c r="CI19806" s="850"/>
    </row>
    <row r="19807" spans="85:87" x14ac:dyDescent="0.25">
      <c r="CG19807" s="768"/>
      <c r="CH19807" s="768"/>
      <c r="CI19807" s="850"/>
    </row>
    <row r="19808" spans="85:87" x14ac:dyDescent="0.25">
      <c r="CG19808" s="768"/>
      <c r="CH19808" s="768"/>
      <c r="CI19808" s="850"/>
    </row>
    <row r="19809" spans="85:87" x14ac:dyDescent="0.25">
      <c r="CG19809" s="768"/>
      <c r="CH19809" s="768"/>
      <c r="CI19809" s="850"/>
    </row>
    <row r="19810" spans="85:87" x14ac:dyDescent="0.25">
      <c r="CG19810" s="768"/>
      <c r="CH19810" s="768"/>
      <c r="CI19810" s="850"/>
    </row>
    <row r="19811" spans="85:87" x14ac:dyDescent="0.25">
      <c r="CG19811" s="768"/>
      <c r="CH19811" s="768"/>
      <c r="CI19811" s="850"/>
    </row>
    <row r="19812" spans="85:87" x14ac:dyDescent="0.25">
      <c r="CG19812" s="768"/>
      <c r="CH19812" s="768"/>
      <c r="CI19812" s="850"/>
    </row>
    <row r="19813" spans="85:87" x14ac:dyDescent="0.25">
      <c r="CG19813" s="768"/>
      <c r="CH19813" s="768"/>
      <c r="CI19813" s="850"/>
    </row>
    <row r="19814" spans="85:87" x14ac:dyDescent="0.25">
      <c r="CG19814" s="768"/>
      <c r="CH19814" s="768"/>
      <c r="CI19814" s="850"/>
    </row>
    <row r="19815" spans="85:87" x14ac:dyDescent="0.25">
      <c r="CG19815" s="768"/>
      <c r="CH19815" s="768"/>
      <c r="CI19815" s="850"/>
    </row>
    <row r="19816" spans="85:87" x14ac:dyDescent="0.25">
      <c r="CG19816" s="768"/>
      <c r="CH19816" s="768"/>
      <c r="CI19816" s="850"/>
    </row>
    <row r="19817" spans="85:87" x14ac:dyDescent="0.25">
      <c r="CG19817" s="768"/>
      <c r="CH19817" s="768"/>
      <c r="CI19817" s="850"/>
    </row>
    <row r="19818" spans="85:87" x14ac:dyDescent="0.25">
      <c r="CG19818" s="768"/>
      <c r="CH19818" s="768"/>
      <c r="CI19818" s="850"/>
    </row>
    <row r="19819" spans="85:87" x14ac:dyDescent="0.25">
      <c r="CG19819" s="768"/>
      <c r="CH19819" s="768"/>
      <c r="CI19819" s="850"/>
    </row>
    <row r="19820" spans="85:87" x14ac:dyDescent="0.25">
      <c r="CG19820" s="768"/>
      <c r="CH19820" s="768"/>
      <c r="CI19820" s="850"/>
    </row>
    <row r="19821" spans="85:87" x14ac:dyDescent="0.25">
      <c r="CG19821" s="768"/>
      <c r="CH19821" s="768"/>
      <c r="CI19821" s="850"/>
    </row>
    <row r="19822" spans="85:87" x14ac:dyDescent="0.25">
      <c r="CG19822" s="768"/>
      <c r="CH19822" s="768"/>
      <c r="CI19822" s="850"/>
    </row>
    <row r="19823" spans="85:87" x14ac:dyDescent="0.25">
      <c r="CG19823" s="768"/>
      <c r="CH19823" s="768"/>
      <c r="CI19823" s="850"/>
    </row>
    <row r="19824" spans="85:87" x14ac:dyDescent="0.25">
      <c r="CG19824" s="768"/>
      <c r="CH19824" s="768"/>
      <c r="CI19824" s="850"/>
    </row>
    <row r="19825" spans="85:87" x14ac:dyDescent="0.25">
      <c r="CG19825" s="768"/>
      <c r="CH19825" s="768"/>
      <c r="CI19825" s="850"/>
    </row>
    <row r="19826" spans="85:87" x14ac:dyDescent="0.25">
      <c r="CG19826" s="768"/>
      <c r="CH19826" s="768"/>
      <c r="CI19826" s="850"/>
    </row>
    <row r="19827" spans="85:87" x14ac:dyDescent="0.25">
      <c r="CG19827" s="768"/>
      <c r="CH19827" s="768"/>
      <c r="CI19827" s="850"/>
    </row>
    <row r="19828" spans="85:87" x14ac:dyDescent="0.25">
      <c r="CG19828" s="768"/>
      <c r="CH19828" s="768"/>
      <c r="CI19828" s="850"/>
    </row>
    <row r="19829" spans="85:87" x14ac:dyDescent="0.25">
      <c r="CG19829" s="768"/>
      <c r="CH19829" s="768"/>
      <c r="CI19829" s="850"/>
    </row>
    <row r="19830" spans="85:87" x14ac:dyDescent="0.25">
      <c r="CG19830" s="768"/>
      <c r="CH19830" s="768"/>
      <c r="CI19830" s="850"/>
    </row>
    <row r="19831" spans="85:87" x14ac:dyDescent="0.25">
      <c r="CG19831" s="768"/>
      <c r="CH19831" s="768"/>
      <c r="CI19831" s="850"/>
    </row>
    <row r="19832" spans="85:87" x14ac:dyDescent="0.25">
      <c r="CG19832" s="768"/>
      <c r="CH19832" s="768"/>
      <c r="CI19832" s="850"/>
    </row>
    <row r="19833" spans="85:87" x14ac:dyDescent="0.25">
      <c r="CG19833" s="768"/>
      <c r="CH19833" s="768"/>
      <c r="CI19833" s="850"/>
    </row>
    <row r="19834" spans="85:87" x14ac:dyDescent="0.25">
      <c r="CG19834" s="768"/>
      <c r="CH19834" s="768"/>
      <c r="CI19834" s="850"/>
    </row>
    <row r="19835" spans="85:87" x14ac:dyDescent="0.25">
      <c r="CG19835" s="768"/>
      <c r="CH19835" s="768"/>
      <c r="CI19835" s="850"/>
    </row>
    <row r="19836" spans="85:87" x14ac:dyDescent="0.25">
      <c r="CG19836" s="768"/>
      <c r="CH19836" s="768"/>
      <c r="CI19836" s="850"/>
    </row>
    <row r="19837" spans="85:87" x14ac:dyDescent="0.25">
      <c r="CG19837" s="768"/>
      <c r="CH19837" s="768"/>
      <c r="CI19837" s="850"/>
    </row>
    <row r="19838" spans="85:87" x14ac:dyDescent="0.25">
      <c r="CG19838" s="768"/>
      <c r="CH19838" s="768"/>
      <c r="CI19838" s="850"/>
    </row>
    <row r="19839" spans="85:87" x14ac:dyDescent="0.25">
      <c r="CG19839" s="768"/>
      <c r="CH19839" s="768"/>
      <c r="CI19839" s="850"/>
    </row>
    <row r="19840" spans="85:87" x14ac:dyDescent="0.25">
      <c r="CG19840" s="768"/>
      <c r="CH19840" s="768"/>
      <c r="CI19840" s="850"/>
    </row>
    <row r="19841" spans="85:87" x14ac:dyDescent="0.25">
      <c r="CG19841" s="768"/>
      <c r="CH19841" s="768"/>
      <c r="CI19841" s="850"/>
    </row>
    <row r="19842" spans="85:87" x14ac:dyDescent="0.25">
      <c r="CG19842" s="768"/>
      <c r="CH19842" s="768"/>
      <c r="CI19842" s="850"/>
    </row>
    <row r="19843" spans="85:87" x14ac:dyDescent="0.25">
      <c r="CG19843" s="768"/>
      <c r="CH19843" s="768"/>
      <c r="CI19843" s="850"/>
    </row>
    <row r="19844" spans="85:87" x14ac:dyDescent="0.25">
      <c r="CG19844" s="768"/>
      <c r="CH19844" s="768"/>
      <c r="CI19844" s="850"/>
    </row>
    <row r="19845" spans="85:87" x14ac:dyDescent="0.25">
      <c r="CG19845" s="768"/>
      <c r="CH19845" s="768"/>
      <c r="CI19845" s="850"/>
    </row>
    <row r="19846" spans="85:87" x14ac:dyDescent="0.25">
      <c r="CG19846" s="768"/>
      <c r="CH19846" s="768"/>
      <c r="CI19846" s="850"/>
    </row>
    <row r="19847" spans="85:87" x14ac:dyDescent="0.25">
      <c r="CG19847" s="768"/>
      <c r="CH19847" s="768"/>
      <c r="CI19847" s="850"/>
    </row>
    <row r="19848" spans="85:87" x14ac:dyDescent="0.25">
      <c r="CG19848" s="768"/>
      <c r="CH19848" s="768"/>
      <c r="CI19848" s="850"/>
    </row>
    <row r="19849" spans="85:87" x14ac:dyDescent="0.25">
      <c r="CG19849" s="768"/>
      <c r="CH19849" s="768"/>
      <c r="CI19849" s="850"/>
    </row>
    <row r="19850" spans="85:87" x14ac:dyDescent="0.25">
      <c r="CG19850" s="768"/>
      <c r="CH19850" s="768"/>
      <c r="CI19850" s="850"/>
    </row>
    <row r="19851" spans="85:87" x14ac:dyDescent="0.25">
      <c r="CG19851" s="768"/>
      <c r="CH19851" s="768"/>
      <c r="CI19851" s="850"/>
    </row>
    <row r="19852" spans="85:87" x14ac:dyDescent="0.25">
      <c r="CG19852" s="768"/>
      <c r="CH19852" s="768"/>
      <c r="CI19852" s="850"/>
    </row>
    <row r="19853" spans="85:87" x14ac:dyDescent="0.25">
      <c r="CG19853" s="768"/>
      <c r="CH19853" s="768"/>
      <c r="CI19853" s="850"/>
    </row>
    <row r="19854" spans="85:87" x14ac:dyDescent="0.25">
      <c r="CG19854" s="768"/>
      <c r="CH19854" s="768"/>
      <c r="CI19854" s="850"/>
    </row>
    <row r="19855" spans="85:87" x14ac:dyDescent="0.25">
      <c r="CG19855" s="768"/>
      <c r="CH19855" s="768"/>
      <c r="CI19855" s="850"/>
    </row>
    <row r="19856" spans="85:87" x14ac:dyDescent="0.25">
      <c r="CG19856" s="768"/>
      <c r="CH19856" s="768"/>
      <c r="CI19856" s="850"/>
    </row>
    <row r="19857" spans="85:87" x14ac:dyDescent="0.25">
      <c r="CG19857" s="768"/>
      <c r="CH19857" s="768"/>
      <c r="CI19857" s="850"/>
    </row>
    <row r="19858" spans="85:87" x14ac:dyDescent="0.25">
      <c r="CG19858" s="768"/>
      <c r="CH19858" s="768"/>
      <c r="CI19858" s="850"/>
    </row>
    <row r="19859" spans="85:87" x14ac:dyDescent="0.25">
      <c r="CG19859" s="768"/>
      <c r="CH19859" s="768"/>
      <c r="CI19859" s="850"/>
    </row>
    <row r="19860" spans="85:87" x14ac:dyDescent="0.25">
      <c r="CG19860" s="768"/>
      <c r="CH19860" s="768"/>
      <c r="CI19860" s="850"/>
    </row>
    <row r="19861" spans="85:87" x14ac:dyDescent="0.25">
      <c r="CG19861" s="768"/>
      <c r="CH19861" s="768"/>
      <c r="CI19861" s="850"/>
    </row>
    <row r="19862" spans="85:87" x14ac:dyDescent="0.25">
      <c r="CG19862" s="768"/>
      <c r="CH19862" s="768"/>
      <c r="CI19862" s="850"/>
    </row>
    <row r="19863" spans="85:87" x14ac:dyDescent="0.25">
      <c r="CG19863" s="768"/>
      <c r="CH19863" s="768"/>
      <c r="CI19863" s="850"/>
    </row>
    <row r="19864" spans="85:87" x14ac:dyDescent="0.25">
      <c r="CG19864" s="768"/>
      <c r="CH19864" s="768"/>
      <c r="CI19864" s="850"/>
    </row>
    <row r="19865" spans="85:87" x14ac:dyDescent="0.25">
      <c r="CG19865" s="768"/>
      <c r="CH19865" s="768"/>
      <c r="CI19865" s="850"/>
    </row>
    <row r="19866" spans="85:87" x14ac:dyDescent="0.25">
      <c r="CG19866" s="768"/>
      <c r="CH19866" s="768"/>
      <c r="CI19866" s="850"/>
    </row>
    <row r="19867" spans="85:87" x14ac:dyDescent="0.25">
      <c r="CG19867" s="768"/>
      <c r="CH19867" s="768"/>
      <c r="CI19867" s="850"/>
    </row>
    <row r="19868" spans="85:87" x14ac:dyDescent="0.25">
      <c r="CG19868" s="768"/>
      <c r="CH19868" s="768"/>
      <c r="CI19868" s="850"/>
    </row>
    <row r="19869" spans="85:87" x14ac:dyDescent="0.25">
      <c r="CG19869" s="768"/>
      <c r="CH19869" s="768"/>
      <c r="CI19869" s="850"/>
    </row>
    <row r="19870" spans="85:87" x14ac:dyDescent="0.25">
      <c r="CG19870" s="768"/>
      <c r="CH19870" s="768"/>
      <c r="CI19870" s="850"/>
    </row>
    <row r="19871" spans="85:87" x14ac:dyDescent="0.25">
      <c r="CG19871" s="768"/>
      <c r="CH19871" s="768"/>
      <c r="CI19871" s="850"/>
    </row>
    <row r="19872" spans="85:87" x14ac:dyDescent="0.25">
      <c r="CG19872" s="768"/>
      <c r="CH19872" s="768"/>
      <c r="CI19872" s="850"/>
    </row>
    <row r="19873" spans="85:87" x14ac:dyDescent="0.25">
      <c r="CG19873" s="768"/>
      <c r="CH19873" s="768"/>
      <c r="CI19873" s="850"/>
    </row>
    <row r="19874" spans="85:87" x14ac:dyDescent="0.25">
      <c r="CG19874" s="768"/>
      <c r="CH19874" s="768"/>
      <c r="CI19874" s="850"/>
    </row>
    <row r="19875" spans="85:87" x14ac:dyDescent="0.25">
      <c r="CG19875" s="768"/>
      <c r="CH19875" s="768"/>
      <c r="CI19875" s="850"/>
    </row>
    <row r="19876" spans="85:87" x14ac:dyDescent="0.25">
      <c r="CG19876" s="768"/>
      <c r="CH19876" s="768"/>
      <c r="CI19876" s="850"/>
    </row>
    <row r="19877" spans="85:87" x14ac:dyDescent="0.25">
      <c r="CG19877" s="768"/>
      <c r="CH19877" s="768"/>
      <c r="CI19877" s="850"/>
    </row>
    <row r="19878" spans="85:87" x14ac:dyDescent="0.25">
      <c r="CG19878" s="768"/>
      <c r="CH19878" s="768"/>
      <c r="CI19878" s="850"/>
    </row>
    <row r="19879" spans="85:87" x14ac:dyDescent="0.25">
      <c r="CG19879" s="768"/>
      <c r="CH19879" s="768"/>
      <c r="CI19879" s="850"/>
    </row>
    <row r="19880" spans="85:87" x14ac:dyDescent="0.25">
      <c r="CG19880" s="768"/>
      <c r="CH19880" s="768"/>
      <c r="CI19880" s="850"/>
    </row>
    <row r="19881" spans="85:87" x14ac:dyDescent="0.25">
      <c r="CG19881" s="768"/>
      <c r="CH19881" s="768"/>
      <c r="CI19881" s="850"/>
    </row>
    <row r="19882" spans="85:87" x14ac:dyDescent="0.25">
      <c r="CG19882" s="768"/>
      <c r="CH19882" s="768"/>
      <c r="CI19882" s="850"/>
    </row>
    <row r="19883" spans="85:87" x14ac:dyDescent="0.25">
      <c r="CG19883" s="768"/>
      <c r="CH19883" s="768"/>
      <c r="CI19883" s="850"/>
    </row>
    <row r="19884" spans="85:87" x14ac:dyDescent="0.25">
      <c r="CG19884" s="768"/>
      <c r="CH19884" s="768"/>
      <c r="CI19884" s="850"/>
    </row>
    <row r="19885" spans="85:87" x14ac:dyDescent="0.25">
      <c r="CG19885" s="768"/>
      <c r="CH19885" s="768"/>
      <c r="CI19885" s="850"/>
    </row>
    <row r="19886" spans="85:87" x14ac:dyDescent="0.25">
      <c r="CG19886" s="768"/>
      <c r="CH19886" s="768"/>
      <c r="CI19886" s="850"/>
    </row>
    <row r="19887" spans="85:87" x14ac:dyDescent="0.25">
      <c r="CG19887" s="768"/>
      <c r="CH19887" s="768"/>
      <c r="CI19887" s="850"/>
    </row>
    <row r="19888" spans="85:87" x14ac:dyDescent="0.25">
      <c r="CG19888" s="768"/>
      <c r="CH19888" s="768"/>
      <c r="CI19888" s="850"/>
    </row>
    <row r="19889" spans="85:87" x14ac:dyDescent="0.25">
      <c r="CG19889" s="768"/>
      <c r="CH19889" s="768"/>
      <c r="CI19889" s="850"/>
    </row>
    <row r="19890" spans="85:87" x14ac:dyDescent="0.25">
      <c r="CG19890" s="768"/>
      <c r="CH19890" s="768"/>
      <c r="CI19890" s="850"/>
    </row>
    <row r="19891" spans="85:87" x14ac:dyDescent="0.25">
      <c r="CG19891" s="768"/>
      <c r="CH19891" s="768"/>
      <c r="CI19891" s="850"/>
    </row>
    <row r="19892" spans="85:87" x14ac:dyDescent="0.25">
      <c r="CG19892" s="768"/>
      <c r="CH19892" s="768"/>
      <c r="CI19892" s="850"/>
    </row>
    <row r="19893" spans="85:87" x14ac:dyDescent="0.25">
      <c r="CG19893" s="768"/>
      <c r="CH19893" s="768"/>
      <c r="CI19893" s="850"/>
    </row>
    <row r="19894" spans="85:87" x14ac:dyDescent="0.25">
      <c r="CG19894" s="768"/>
      <c r="CH19894" s="768"/>
      <c r="CI19894" s="850"/>
    </row>
    <row r="19895" spans="85:87" x14ac:dyDescent="0.25">
      <c r="CG19895" s="768"/>
      <c r="CH19895" s="768"/>
      <c r="CI19895" s="850"/>
    </row>
    <row r="19896" spans="85:87" x14ac:dyDescent="0.25">
      <c r="CG19896" s="768"/>
      <c r="CH19896" s="768"/>
      <c r="CI19896" s="850"/>
    </row>
    <row r="19897" spans="85:87" x14ac:dyDescent="0.25">
      <c r="CG19897" s="768"/>
      <c r="CH19897" s="768"/>
      <c r="CI19897" s="850"/>
    </row>
    <row r="19898" spans="85:87" x14ac:dyDescent="0.25">
      <c r="CG19898" s="768"/>
      <c r="CH19898" s="768"/>
      <c r="CI19898" s="850"/>
    </row>
    <row r="19899" spans="85:87" x14ac:dyDescent="0.25">
      <c r="CG19899" s="768"/>
      <c r="CH19899" s="768"/>
      <c r="CI19899" s="850"/>
    </row>
    <row r="19900" spans="85:87" x14ac:dyDescent="0.25">
      <c r="CG19900" s="768"/>
      <c r="CH19900" s="768"/>
      <c r="CI19900" s="850"/>
    </row>
    <row r="19901" spans="85:87" x14ac:dyDescent="0.25">
      <c r="CG19901" s="768"/>
      <c r="CH19901" s="768"/>
      <c r="CI19901" s="850"/>
    </row>
    <row r="19902" spans="85:87" x14ac:dyDescent="0.25">
      <c r="CG19902" s="768"/>
      <c r="CH19902" s="768"/>
      <c r="CI19902" s="850"/>
    </row>
    <row r="19903" spans="85:87" x14ac:dyDescent="0.25">
      <c r="CG19903" s="768"/>
      <c r="CH19903" s="768"/>
      <c r="CI19903" s="850"/>
    </row>
    <row r="19904" spans="85:87" x14ac:dyDescent="0.25">
      <c r="CG19904" s="768"/>
      <c r="CH19904" s="768"/>
      <c r="CI19904" s="850"/>
    </row>
    <row r="19905" spans="85:87" x14ac:dyDescent="0.25">
      <c r="CG19905" s="768"/>
      <c r="CH19905" s="768"/>
      <c r="CI19905" s="850"/>
    </row>
    <row r="19906" spans="85:87" x14ac:dyDescent="0.25">
      <c r="CG19906" s="768"/>
      <c r="CH19906" s="768"/>
      <c r="CI19906" s="850"/>
    </row>
    <row r="19907" spans="85:87" x14ac:dyDescent="0.25">
      <c r="CG19907" s="768"/>
      <c r="CH19907" s="768"/>
      <c r="CI19907" s="850"/>
    </row>
    <row r="19908" spans="85:87" x14ac:dyDescent="0.25">
      <c r="CG19908" s="768"/>
      <c r="CH19908" s="768"/>
      <c r="CI19908" s="850"/>
    </row>
    <row r="19909" spans="85:87" x14ac:dyDescent="0.25">
      <c r="CG19909" s="768"/>
      <c r="CH19909" s="768"/>
      <c r="CI19909" s="850"/>
    </row>
    <row r="19910" spans="85:87" x14ac:dyDescent="0.25">
      <c r="CG19910" s="768"/>
      <c r="CH19910" s="768"/>
      <c r="CI19910" s="850"/>
    </row>
    <row r="19911" spans="85:87" x14ac:dyDescent="0.25">
      <c r="CG19911" s="768"/>
      <c r="CH19911" s="768"/>
      <c r="CI19911" s="850"/>
    </row>
    <row r="19912" spans="85:87" x14ac:dyDescent="0.25">
      <c r="CG19912" s="768"/>
      <c r="CH19912" s="768"/>
      <c r="CI19912" s="850"/>
    </row>
    <row r="19913" spans="85:87" x14ac:dyDescent="0.25">
      <c r="CG19913" s="768"/>
      <c r="CH19913" s="768"/>
      <c r="CI19913" s="850"/>
    </row>
    <row r="19914" spans="85:87" x14ac:dyDescent="0.25">
      <c r="CG19914" s="768"/>
      <c r="CH19914" s="768"/>
      <c r="CI19914" s="850"/>
    </row>
    <row r="19915" spans="85:87" x14ac:dyDescent="0.25">
      <c r="CG19915" s="768"/>
      <c r="CH19915" s="768"/>
      <c r="CI19915" s="850"/>
    </row>
    <row r="19916" spans="85:87" x14ac:dyDescent="0.25">
      <c r="CG19916" s="768"/>
      <c r="CH19916" s="768"/>
      <c r="CI19916" s="850"/>
    </row>
    <row r="19917" spans="85:87" x14ac:dyDescent="0.25">
      <c r="CG19917" s="768"/>
      <c r="CH19917" s="768"/>
      <c r="CI19917" s="850"/>
    </row>
    <row r="19918" spans="85:87" x14ac:dyDescent="0.25">
      <c r="CG19918" s="768"/>
      <c r="CH19918" s="768"/>
      <c r="CI19918" s="850"/>
    </row>
    <row r="19919" spans="85:87" x14ac:dyDescent="0.25">
      <c r="CG19919" s="768"/>
      <c r="CH19919" s="768"/>
      <c r="CI19919" s="850"/>
    </row>
    <row r="19920" spans="85:87" x14ac:dyDescent="0.25">
      <c r="CG19920" s="768"/>
      <c r="CH19920" s="768"/>
      <c r="CI19920" s="850"/>
    </row>
    <row r="19921" spans="85:87" x14ac:dyDescent="0.25">
      <c r="CG19921" s="768"/>
      <c r="CH19921" s="768"/>
      <c r="CI19921" s="850"/>
    </row>
    <row r="19922" spans="85:87" x14ac:dyDescent="0.25">
      <c r="CG19922" s="768"/>
      <c r="CH19922" s="768"/>
      <c r="CI19922" s="850"/>
    </row>
    <row r="19923" spans="85:87" x14ac:dyDescent="0.25">
      <c r="CG19923" s="768"/>
      <c r="CH19923" s="768"/>
      <c r="CI19923" s="850"/>
    </row>
    <row r="19924" spans="85:87" x14ac:dyDescent="0.25">
      <c r="CG19924" s="768"/>
      <c r="CH19924" s="768"/>
      <c r="CI19924" s="850"/>
    </row>
    <row r="19925" spans="85:87" x14ac:dyDescent="0.25">
      <c r="CG19925" s="768"/>
      <c r="CH19925" s="768"/>
      <c r="CI19925" s="850"/>
    </row>
    <row r="19926" spans="85:87" x14ac:dyDescent="0.25">
      <c r="CG19926" s="768"/>
      <c r="CH19926" s="768"/>
      <c r="CI19926" s="850"/>
    </row>
    <row r="19927" spans="85:87" x14ac:dyDescent="0.25">
      <c r="CG19927" s="768"/>
      <c r="CH19927" s="768"/>
      <c r="CI19927" s="850"/>
    </row>
    <row r="19928" spans="85:87" x14ac:dyDescent="0.25">
      <c r="CG19928" s="768"/>
      <c r="CH19928" s="768"/>
      <c r="CI19928" s="850"/>
    </row>
    <row r="19929" spans="85:87" x14ac:dyDescent="0.25">
      <c r="CG19929" s="768"/>
      <c r="CH19929" s="768"/>
      <c r="CI19929" s="850"/>
    </row>
    <row r="19930" spans="85:87" x14ac:dyDescent="0.25">
      <c r="CG19930" s="768"/>
      <c r="CH19930" s="768"/>
      <c r="CI19930" s="850"/>
    </row>
    <row r="19931" spans="85:87" x14ac:dyDescent="0.25">
      <c r="CG19931" s="768"/>
      <c r="CH19931" s="768"/>
      <c r="CI19931" s="850"/>
    </row>
    <row r="19932" spans="85:87" x14ac:dyDescent="0.25">
      <c r="CG19932" s="768"/>
      <c r="CH19932" s="768"/>
      <c r="CI19932" s="850"/>
    </row>
    <row r="19933" spans="85:87" x14ac:dyDescent="0.25">
      <c r="CG19933" s="768"/>
      <c r="CH19933" s="768"/>
      <c r="CI19933" s="850"/>
    </row>
    <row r="19934" spans="85:87" x14ac:dyDescent="0.25">
      <c r="CG19934" s="768"/>
      <c r="CH19934" s="768"/>
      <c r="CI19934" s="850"/>
    </row>
    <row r="19935" spans="85:87" x14ac:dyDescent="0.25">
      <c r="CG19935" s="768"/>
      <c r="CH19935" s="768"/>
      <c r="CI19935" s="850"/>
    </row>
    <row r="19936" spans="85:87" x14ac:dyDescent="0.25">
      <c r="CG19936" s="768"/>
      <c r="CH19936" s="768"/>
      <c r="CI19936" s="850"/>
    </row>
    <row r="19937" spans="85:87" x14ac:dyDescent="0.25">
      <c r="CG19937" s="768"/>
      <c r="CH19937" s="768"/>
      <c r="CI19937" s="850"/>
    </row>
    <row r="19938" spans="85:87" x14ac:dyDescent="0.25">
      <c r="CG19938" s="768"/>
      <c r="CH19938" s="768"/>
      <c r="CI19938" s="850"/>
    </row>
    <row r="19939" spans="85:87" x14ac:dyDescent="0.25">
      <c r="CG19939" s="768"/>
      <c r="CH19939" s="768"/>
      <c r="CI19939" s="850"/>
    </row>
    <row r="19940" spans="85:87" x14ac:dyDescent="0.25">
      <c r="CG19940" s="768"/>
      <c r="CH19940" s="768"/>
      <c r="CI19940" s="850"/>
    </row>
    <row r="19941" spans="85:87" x14ac:dyDescent="0.25">
      <c r="CG19941" s="768"/>
      <c r="CH19941" s="768"/>
      <c r="CI19941" s="850"/>
    </row>
    <row r="19942" spans="85:87" x14ac:dyDescent="0.25">
      <c r="CG19942" s="768"/>
      <c r="CH19942" s="768"/>
      <c r="CI19942" s="850"/>
    </row>
    <row r="19943" spans="85:87" x14ac:dyDescent="0.25">
      <c r="CG19943" s="768"/>
      <c r="CH19943" s="768"/>
      <c r="CI19943" s="850"/>
    </row>
    <row r="19944" spans="85:87" x14ac:dyDescent="0.25">
      <c r="CG19944" s="768"/>
      <c r="CH19944" s="768"/>
      <c r="CI19944" s="850"/>
    </row>
    <row r="19945" spans="85:87" x14ac:dyDescent="0.25">
      <c r="CG19945" s="768"/>
      <c r="CH19945" s="768"/>
      <c r="CI19945" s="850"/>
    </row>
    <row r="19946" spans="85:87" x14ac:dyDescent="0.25">
      <c r="CG19946" s="768"/>
      <c r="CH19946" s="768"/>
      <c r="CI19946" s="850"/>
    </row>
    <row r="19947" spans="85:87" x14ac:dyDescent="0.25">
      <c r="CG19947" s="768"/>
      <c r="CH19947" s="768"/>
      <c r="CI19947" s="850"/>
    </row>
    <row r="19948" spans="85:87" x14ac:dyDescent="0.25">
      <c r="CG19948" s="768"/>
      <c r="CH19948" s="768"/>
      <c r="CI19948" s="850"/>
    </row>
    <row r="19949" spans="85:87" x14ac:dyDescent="0.25">
      <c r="CG19949" s="768"/>
      <c r="CH19949" s="768"/>
      <c r="CI19949" s="850"/>
    </row>
    <row r="19950" spans="85:87" x14ac:dyDescent="0.25">
      <c r="CG19950" s="768"/>
      <c r="CH19950" s="768"/>
      <c r="CI19950" s="850"/>
    </row>
    <row r="19951" spans="85:87" x14ac:dyDescent="0.25">
      <c r="CG19951" s="768"/>
      <c r="CH19951" s="768"/>
      <c r="CI19951" s="850"/>
    </row>
    <row r="19952" spans="85:87" x14ac:dyDescent="0.25">
      <c r="CG19952" s="768"/>
      <c r="CH19952" s="768"/>
      <c r="CI19952" s="850"/>
    </row>
    <row r="19953" spans="85:87" x14ac:dyDescent="0.25">
      <c r="CG19953" s="768"/>
      <c r="CH19953" s="768"/>
      <c r="CI19953" s="850"/>
    </row>
    <row r="19954" spans="85:87" x14ac:dyDescent="0.25">
      <c r="CG19954" s="768"/>
      <c r="CH19954" s="768"/>
      <c r="CI19954" s="850"/>
    </row>
    <row r="19955" spans="85:87" x14ac:dyDescent="0.25">
      <c r="CG19955" s="768"/>
      <c r="CH19955" s="768"/>
      <c r="CI19955" s="850"/>
    </row>
    <row r="19956" spans="85:87" x14ac:dyDescent="0.25">
      <c r="CG19956" s="768"/>
      <c r="CH19956" s="768"/>
      <c r="CI19956" s="850"/>
    </row>
    <row r="19957" spans="85:87" x14ac:dyDescent="0.25">
      <c r="CG19957" s="768"/>
      <c r="CH19957" s="768"/>
      <c r="CI19957" s="850"/>
    </row>
    <row r="19958" spans="85:87" x14ac:dyDescent="0.25">
      <c r="CG19958" s="768"/>
      <c r="CH19958" s="768"/>
      <c r="CI19958" s="850"/>
    </row>
    <row r="19959" spans="85:87" x14ac:dyDescent="0.25">
      <c r="CG19959" s="768"/>
      <c r="CH19959" s="768"/>
      <c r="CI19959" s="850"/>
    </row>
    <row r="19960" spans="85:87" x14ac:dyDescent="0.25">
      <c r="CG19960" s="768"/>
      <c r="CH19960" s="768"/>
      <c r="CI19960" s="850"/>
    </row>
    <row r="19961" spans="85:87" x14ac:dyDescent="0.25">
      <c r="CG19961" s="768"/>
      <c r="CH19961" s="768"/>
      <c r="CI19961" s="850"/>
    </row>
    <row r="19962" spans="85:87" x14ac:dyDescent="0.25">
      <c r="CG19962" s="768"/>
      <c r="CH19962" s="768"/>
      <c r="CI19962" s="850"/>
    </row>
    <row r="19963" spans="85:87" x14ac:dyDescent="0.25">
      <c r="CG19963" s="768"/>
      <c r="CH19963" s="768"/>
      <c r="CI19963" s="850"/>
    </row>
    <row r="19964" spans="85:87" x14ac:dyDescent="0.25">
      <c r="CG19964" s="768"/>
      <c r="CH19964" s="768"/>
      <c r="CI19964" s="850"/>
    </row>
    <row r="19965" spans="85:87" x14ac:dyDescent="0.25">
      <c r="CG19965" s="768"/>
      <c r="CH19965" s="768"/>
      <c r="CI19965" s="850"/>
    </row>
    <row r="19966" spans="85:87" x14ac:dyDescent="0.25">
      <c r="CG19966" s="768"/>
      <c r="CH19966" s="768"/>
      <c r="CI19966" s="850"/>
    </row>
    <row r="19967" spans="85:87" x14ac:dyDescent="0.25">
      <c r="CG19967" s="768"/>
      <c r="CH19967" s="768"/>
      <c r="CI19967" s="850"/>
    </row>
    <row r="19968" spans="85:87" x14ac:dyDescent="0.25">
      <c r="CG19968" s="768"/>
      <c r="CH19968" s="768"/>
      <c r="CI19968" s="850"/>
    </row>
    <row r="19969" spans="85:87" x14ac:dyDescent="0.25">
      <c r="CG19969" s="768"/>
      <c r="CH19969" s="768"/>
      <c r="CI19969" s="850"/>
    </row>
    <row r="19970" spans="85:87" x14ac:dyDescent="0.25">
      <c r="CG19970" s="768"/>
      <c r="CH19970" s="768"/>
      <c r="CI19970" s="850"/>
    </row>
    <row r="19971" spans="85:87" x14ac:dyDescent="0.25">
      <c r="CG19971" s="768"/>
      <c r="CH19971" s="768"/>
      <c r="CI19971" s="850"/>
    </row>
    <row r="19972" spans="85:87" x14ac:dyDescent="0.25">
      <c r="CG19972" s="768"/>
      <c r="CH19972" s="768"/>
      <c r="CI19972" s="850"/>
    </row>
    <row r="19973" spans="85:87" x14ac:dyDescent="0.25">
      <c r="CG19973" s="768"/>
      <c r="CH19973" s="768"/>
      <c r="CI19973" s="850"/>
    </row>
    <row r="19974" spans="85:87" x14ac:dyDescent="0.25">
      <c r="CG19974" s="768"/>
      <c r="CH19974" s="768"/>
      <c r="CI19974" s="850"/>
    </row>
    <row r="19975" spans="85:87" x14ac:dyDescent="0.25">
      <c r="CG19975" s="768"/>
      <c r="CH19975" s="768"/>
      <c r="CI19975" s="850"/>
    </row>
    <row r="19976" spans="85:87" x14ac:dyDescent="0.25">
      <c r="CG19976" s="768"/>
      <c r="CH19976" s="768"/>
      <c r="CI19976" s="850"/>
    </row>
    <row r="19977" spans="85:87" x14ac:dyDescent="0.25">
      <c r="CG19977" s="768"/>
      <c r="CH19977" s="768"/>
      <c r="CI19977" s="850"/>
    </row>
    <row r="19978" spans="85:87" x14ac:dyDescent="0.25">
      <c r="CG19978" s="768"/>
      <c r="CH19978" s="768"/>
      <c r="CI19978" s="850"/>
    </row>
    <row r="19979" spans="85:87" x14ac:dyDescent="0.25">
      <c r="CG19979" s="768"/>
      <c r="CH19979" s="768"/>
      <c r="CI19979" s="850"/>
    </row>
    <row r="19980" spans="85:87" x14ac:dyDescent="0.25">
      <c r="CG19980" s="768"/>
      <c r="CH19980" s="768"/>
      <c r="CI19980" s="850"/>
    </row>
    <row r="19981" spans="85:87" x14ac:dyDescent="0.25">
      <c r="CG19981" s="768"/>
      <c r="CH19981" s="768"/>
      <c r="CI19981" s="850"/>
    </row>
    <row r="19982" spans="85:87" x14ac:dyDescent="0.25">
      <c r="CG19982" s="768"/>
      <c r="CH19982" s="768"/>
      <c r="CI19982" s="850"/>
    </row>
    <row r="19983" spans="85:87" x14ac:dyDescent="0.25">
      <c r="CG19983" s="768"/>
      <c r="CH19983" s="768"/>
      <c r="CI19983" s="850"/>
    </row>
    <row r="19984" spans="85:87" x14ac:dyDescent="0.25">
      <c r="CG19984" s="768"/>
      <c r="CH19984" s="768"/>
      <c r="CI19984" s="850"/>
    </row>
    <row r="19985" spans="85:87" x14ac:dyDescent="0.25">
      <c r="CG19985" s="768"/>
      <c r="CH19985" s="768"/>
      <c r="CI19985" s="850"/>
    </row>
    <row r="19986" spans="85:87" x14ac:dyDescent="0.25">
      <c r="CG19986" s="768"/>
      <c r="CH19986" s="768"/>
      <c r="CI19986" s="850"/>
    </row>
    <row r="19987" spans="85:87" x14ac:dyDescent="0.25">
      <c r="CG19987" s="768"/>
      <c r="CH19987" s="768"/>
      <c r="CI19987" s="850"/>
    </row>
    <row r="19988" spans="85:87" x14ac:dyDescent="0.25">
      <c r="CG19988" s="768"/>
      <c r="CH19988" s="768"/>
      <c r="CI19988" s="850"/>
    </row>
    <row r="19989" spans="85:87" x14ac:dyDescent="0.25">
      <c r="CG19989" s="768"/>
      <c r="CH19989" s="768"/>
      <c r="CI19989" s="850"/>
    </row>
    <row r="19990" spans="85:87" x14ac:dyDescent="0.25">
      <c r="CG19990" s="768"/>
      <c r="CH19990" s="768"/>
      <c r="CI19990" s="850"/>
    </row>
    <row r="19991" spans="85:87" x14ac:dyDescent="0.25">
      <c r="CG19991" s="768"/>
      <c r="CH19991" s="768"/>
      <c r="CI19991" s="850"/>
    </row>
    <row r="19992" spans="85:87" x14ac:dyDescent="0.25">
      <c r="CG19992" s="768"/>
      <c r="CH19992" s="768"/>
      <c r="CI19992" s="850"/>
    </row>
    <row r="19993" spans="85:87" x14ac:dyDescent="0.25">
      <c r="CG19993" s="768"/>
      <c r="CH19993" s="768"/>
      <c r="CI19993" s="850"/>
    </row>
    <row r="19994" spans="85:87" x14ac:dyDescent="0.25">
      <c r="CG19994" s="768"/>
      <c r="CH19994" s="768"/>
      <c r="CI19994" s="850"/>
    </row>
    <row r="19995" spans="85:87" x14ac:dyDescent="0.25">
      <c r="CG19995" s="768"/>
      <c r="CH19995" s="768"/>
      <c r="CI19995" s="850"/>
    </row>
    <row r="19996" spans="85:87" x14ac:dyDescent="0.25">
      <c r="CG19996" s="768"/>
      <c r="CH19996" s="768"/>
      <c r="CI19996" s="850"/>
    </row>
    <row r="19997" spans="85:87" x14ac:dyDescent="0.25">
      <c r="CG19997" s="768"/>
      <c r="CH19997" s="768"/>
      <c r="CI19997" s="850"/>
    </row>
    <row r="19998" spans="85:87" x14ac:dyDescent="0.25">
      <c r="CG19998" s="768"/>
      <c r="CH19998" s="768"/>
      <c r="CI19998" s="850"/>
    </row>
    <row r="19999" spans="85:87" x14ac:dyDescent="0.25">
      <c r="CG19999" s="768"/>
      <c r="CH19999" s="768"/>
      <c r="CI19999" s="850"/>
    </row>
    <row r="20000" spans="85:87" x14ac:dyDescent="0.25">
      <c r="CG20000" s="768"/>
      <c r="CH20000" s="768"/>
      <c r="CI20000" s="850"/>
    </row>
    <row r="20001" spans="85:87" x14ac:dyDescent="0.25">
      <c r="CG20001" s="768"/>
      <c r="CH20001" s="768"/>
      <c r="CI20001" s="850"/>
    </row>
    <row r="20002" spans="85:87" x14ac:dyDescent="0.25">
      <c r="CG20002" s="768"/>
      <c r="CH20002" s="768"/>
      <c r="CI20002" s="850"/>
    </row>
    <row r="20003" spans="85:87" x14ac:dyDescent="0.25">
      <c r="CG20003" s="768"/>
      <c r="CH20003" s="768"/>
      <c r="CI20003" s="850"/>
    </row>
    <row r="20004" spans="85:87" x14ac:dyDescent="0.25">
      <c r="CG20004" s="768"/>
      <c r="CH20004" s="768"/>
      <c r="CI20004" s="850"/>
    </row>
    <row r="20005" spans="85:87" x14ac:dyDescent="0.25">
      <c r="CG20005" s="768"/>
      <c r="CH20005" s="768"/>
      <c r="CI20005" s="850"/>
    </row>
    <row r="20006" spans="85:87" x14ac:dyDescent="0.25">
      <c r="CG20006" s="768"/>
      <c r="CH20006" s="768"/>
      <c r="CI20006" s="850"/>
    </row>
    <row r="20007" spans="85:87" x14ac:dyDescent="0.25">
      <c r="CG20007" s="768"/>
      <c r="CH20007" s="768"/>
      <c r="CI20007" s="850"/>
    </row>
    <row r="20008" spans="85:87" x14ac:dyDescent="0.25">
      <c r="CG20008" s="768"/>
      <c r="CH20008" s="768"/>
      <c r="CI20008" s="850"/>
    </row>
    <row r="20009" spans="85:87" x14ac:dyDescent="0.25">
      <c r="CG20009" s="768"/>
      <c r="CH20009" s="768"/>
      <c r="CI20009" s="850"/>
    </row>
    <row r="20010" spans="85:87" x14ac:dyDescent="0.25">
      <c r="CG20010" s="768"/>
      <c r="CH20010" s="768"/>
      <c r="CI20010" s="850"/>
    </row>
    <row r="20011" spans="85:87" x14ac:dyDescent="0.25">
      <c r="CG20011" s="768"/>
      <c r="CH20011" s="768"/>
      <c r="CI20011" s="850"/>
    </row>
    <row r="20012" spans="85:87" x14ac:dyDescent="0.25">
      <c r="CG20012" s="768"/>
      <c r="CH20012" s="768"/>
      <c r="CI20012" s="850"/>
    </row>
    <row r="20013" spans="85:87" x14ac:dyDescent="0.25">
      <c r="CG20013" s="768"/>
      <c r="CH20013" s="768"/>
      <c r="CI20013" s="850"/>
    </row>
    <row r="20014" spans="85:87" x14ac:dyDescent="0.25">
      <c r="CG20014" s="768"/>
      <c r="CH20014" s="768"/>
      <c r="CI20014" s="850"/>
    </row>
    <row r="20015" spans="85:87" x14ac:dyDescent="0.25">
      <c r="CG20015" s="768"/>
      <c r="CH20015" s="768"/>
      <c r="CI20015" s="850"/>
    </row>
    <row r="20016" spans="85:87" x14ac:dyDescent="0.25">
      <c r="CG20016" s="768"/>
      <c r="CH20016" s="768"/>
      <c r="CI20016" s="850"/>
    </row>
    <row r="20017" spans="85:87" x14ac:dyDescent="0.25">
      <c r="CG20017" s="768"/>
      <c r="CH20017" s="768"/>
      <c r="CI20017" s="850"/>
    </row>
    <row r="20018" spans="85:87" x14ac:dyDescent="0.25">
      <c r="CG20018" s="768"/>
      <c r="CH20018" s="768"/>
      <c r="CI20018" s="850"/>
    </row>
    <row r="20019" spans="85:87" x14ac:dyDescent="0.25">
      <c r="CG20019" s="768"/>
      <c r="CH20019" s="768"/>
      <c r="CI20019" s="850"/>
    </row>
    <row r="20020" spans="85:87" x14ac:dyDescent="0.25">
      <c r="CG20020" s="768"/>
      <c r="CH20020" s="768"/>
      <c r="CI20020" s="850"/>
    </row>
    <row r="20021" spans="85:87" x14ac:dyDescent="0.25">
      <c r="CG20021" s="768"/>
      <c r="CH20021" s="768"/>
      <c r="CI20021" s="850"/>
    </row>
    <row r="20022" spans="85:87" x14ac:dyDescent="0.25">
      <c r="CG20022" s="768"/>
      <c r="CH20022" s="768"/>
      <c r="CI20022" s="850"/>
    </row>
    <row r="20023" spans="85:87" x14ac:dyDescent="0.25">
      <c r="CG20023" s="768"/>
      <c r="CH20023" s="768"/>
      <c r="CI20023" s="850"/>
    </row>
    <row r="20024" spans="85:87" x14ac:dyDescent="0.25">
      <c r="CG20024" s="768"/>
      <c r="CH20024" s="768"/>
      <c r="CI20024" s="850"/>
    </row>
    <row r="20025" spans="85:87" x14ac:dyDescent="0.25">
      <c r="CG20025" s="768"/>
      <c r="CH20025" s="768"/>
      <c r="CI20025" s="850"/>
    </row>
    <row r="20026" spans="85:87" x14ac:dyDescent="0.25">
      <c r="CG20026" s="768"/>
      <c r="CH20026" s="768"/>
      <c r="CI20026" s="850"/>
    </row>
    <row r="20027" spans="85:87" x14ac:dyDescent="0.25">
      <c r="CG20027" s="768"/>
      <c r="CH20027" s="768"/>
      <c r="CI20027" s="850"/>
    </row>
    <row r="20028" spans="85:87" x14ac:dyDescent="0.25">
      <c r="CG20028" s="768"/>
      <c r="CH20028" s="768"/>
      <c r="CI20028" s="850"/>
    </row>
    <row r="20029" spans="85:87" x14ac:dyDescent="0.25">
      <c r="CG20029" s="768"/>
      <c r="CH20029" s="768"/>
      <c r="CI20029" s="850"/>
    </row>
    <row r="20030" spans="85:87" x14ac:dyDescent="0.25">
      <c r="CG20030" s="768"/>
      <c r="CH20030" s="768"/>
      <c r="CI20030" s="850"/>
    </row>
    <row r="20031" spans="85:87" x14ac:dyDescent="0.25">
      <c r="CG20031" s="768"/>
      <c r="CH20031" s="768"/>
      <c r="CI20031" s="850"/>
    </row>
    <row r="20032" spans="85:87" x14ac:dyDescent="0.25">
      <c r="CG20032" s="768"/>
      <c r="CH20032" s="768"/>
      <c r="CI20032" s="850"/>
    </row>
    <row r="20033" spans="85:87" x14ac:dyDescent="0.25">
      <c r="CG20033" s="768"/>
      <c r="CH20033" s="768"/>
      <c r="CI20033" s="850"/>
    </row>
    <row r="20034" spans="85:87" x14ac:dyDescent="0.25">
      <c r="CG20034" s="768"/>
      <c r="CH20034" s="768"/>
      <c r="CI20034" s="850"/>
    </row>
    <row r="20035" spans="85:87" x14ac:dyDescent="0.25">
      <c r="CG20035" s="768"/>
      <c r="CH20035" s="768"/>
      <c r="CI20035" s="850"/>
    </row>
    <row r="20036" spans="85:87" x14ac:dyDescent="0.25">
      <c r="CG20036" s="768"/>
      <c r="CH20036" s="768"/>
      <c r="CI20036" s="850"/>
    </row>
    <row r="20037" spans="85:87" x14ac:dyDescent="0.25">
      <c r="CG20037" s="768"/>
      <c r="CH20037" s="768"/>
      <c r="CI20037" s="850"/>
    </row>
    <row r="20038" spans="85:87" x14ac:dyDescent="0.25">
      <c r="CG20038" s="768"/>
      <c r="CH20038" s="768"/>
      <c r="CI20038" s="850"/>
    </row>
    <row r="20039" spans="85:87" x14ac:dyDescent="0.25">
      <c r="CG20039" s="768"/>
      <c r="CH20039" s="768"/>
      <c r="CI20039" s="850"/>
    </row>
    <row r="20040" spans="85:87" x14ac:dyDescent="0.25">
      <c r="CG20040" s="768"/>
      <c r="CH20040" s="768"/>
      <c r="CI20040" s="850"/>
    </row>
    <row r="20041" spans="85:87" x14ac:dyDescent="0.25">
      <c r="CG20041" s="768"/>
      <c r="CH20041" s="768"/>
      <c r="CI20041" s="850"/>
    </row>
    <row r="20042" spans="85:87" x14ac:dyDescent="0.25">
      <c r="CG20042" s="768"/>
      <c r="CH20042" s="768"/>
      <c r="CI20042" s="850"/>
    </row>
    <row r="20043" spans="85:87" x14ac:dyDescent="0.25">
      <c r="CG20043" s="768"/>
      <c r="CH20043" s="768"/>
      <c r="CI20043" s="850"/>
    </row>
    <row r="20044" spans="85:87" x14ac:dyDescent="0.25">
      <c r="CG20044" s="768"/>
      <c r="CH20044" s="768"/>
      <c r="CI20044" s="850"/>
    </row>
    <row r="20045" spans="85:87" x14ac:dyDescent="0.25">
      <c r="CG20045" s="768"/>
      <c r="CH20045" s="768"/>
      <c r="CI20045" s="850"/>
    </row>
    <row r="20046" spans="85:87" x14ac:dyDescent="0.25">
      <c r="CG20046" s="768"/>
      <c r="CH20046" s="768"/>
      <c r="CI20046" s="850"/>
    </row>
    <row r="20047" spans="85:87" x14ac:dyDescent="0.25">
      <c r="CG20047" s="768"/>
      <c r="CH20047" s="768"/>
      <c r="CI20047" s="850"/>
    </row>
    <row r="20048" spans="85:87" x14ac:dyDescent="0.25">
      <c r="CG20048" s="768"/>
      <c r="CH20048" s="768"/>
      <c r="CI20048" s="850"/>
    </row>
    <row r="20049" spans="85:87" x14ac:dyDescent="0.25">
      <c r="CG20049" s="768"/>
      <c r="CH20049" s="768"/>
      <c r="CI20049" s="850"/>
    </row>
    <row r="20050" spans="85:87" x14ac:dyDescent="0.25">
      <c r="CG20050" s="768"/>
      <c r="CH20050" s="768"/>
      <c r="CI20050" s="850"/>
    </row>
    <row r="20051" spans="85:87" x14ac:dyDescent="0.25">
      <c r="CG20051" s="768"/>
      <c r="CH20051" s="768"/>
      <c r="CI20051" s="850"/>
    </row>
    <row r="20052" spans="85:87" x14ac:dyDescent="0.25">
      <c r="CG20052" s="768"/>
      <c r="CH20052" s="768"/>
      <c r="CI20052" s="850"/>
    </row>
    <row r="20053" spans="85:87" x14ac:dyDescent="0.25">
      <c r="CG20053" s="768"/>
      <c r="CH20053" s="768"/>
      <c r="CI20053" s="850"/>
    </row>
    <row r="20054" spans="85:87" x14ac:dyDescent="0.25">
      <c r="CG20054" s="768"/>
      <c r="CH20054" s="768"/>
      <c r="CI20054" s="850"/>
    </row>
    <row r="20055" spans="85:87" x14ac:dyDescent="0.25">
      <c r="CG20055" s="768"/>
      <c r="CH20055" s="768"/>
      <c r="CI20055" s="850"/>
    </row>
    <row r="20056" spans="85:87" x14ac:dyDescent="0.25">
      <c r="CG20056" s="768"/>
      <c r="CH20056" s="768"/>
      <c r="CI20056" s="850"/>
    </row>
    <row r="20057" spans="85:87" x14ac:dyDescent="0.25">
      <c r="CG20057" s="768"/>
      <c r="CH20057" s="768"/>
      <c r="CI20057" s="850"/>
    </row>
    <row r="20058" spans="85:87" x14ac:dyDescent="0.25">
      <c r="CG20058" s="768"/>
      <c r="CH20058" s="768"/>
      <c r="CI20058" s="850"/>
    </row>
    <row r="20059" spans="85:87" x14ac:dyDescent="0.25">
      <c r="CG20059" s="768"/>
      <c r="CH20059" s="768"/>
      <c r="CI20059" s="850"/>
    </row>
    <row r="20060" spans="85:87" x14ac:dyDescent="0.25">
      <c r="CG20060" s="768"/>
      <c r="CH20060" s="768"/>
      <c r="CI20060" s="850"/>
    </row>
    <row r="20061" spans="85:87" x14ac:dyDescent="0.25">
      <c r="CG20061" s="768"/>
      <c r="CH20061" s="768"/>
      <c r="CI20061" s="850"/>
    </row>
    <row r="20062" spans="85:87" x14ac:dyDescent="0.25">
      <c r="CG20062" s="768"/>
      <c r="CH20062" s="768"/>
      <c r="CI20062" s="850"/>
    </row>
    <row r="20063" spans="85:87" x14ac:dyDescent="0.25">
      <c r="CG20063" s="768"/>
      <c r="CH20063" s="768"/>
      <c r="CI20063" s="850"/>
    </row>
    <row r="20064" spans="85:87" x14ac:dyDescent="0.25">
      <c r="CG20064" s="768"/>
      <c r="CH20064" s="768"/>
      <c r="CI20064" s="850"/>
    </row>
    <row r="20065" spans="85:87" x14ac:dyDescent="0.25">
      <c r="CG20065" s="768"/>
      <c r="CH20065" s="768"/>
      <c r="CI20065" s="850"/>
    </row>
    <row r="20066" spans="85:87" x14ac:dyDescent="0.25">
      <c r="CG20066" s="768"/>
      <c r="CH20066" s="768"/>
      <c r="CI20066" s="850"/>
    </row>
    <row r="20067" spans="85:87" x14ac:dyDescent="0.25">
      <c r="CG20067" s="768"/>
      <c r="CH20067" s="768"/>
      <c r="CI20067" s="850"/>
    </row>
    <row r="20068" spans="85:87" x14ac:dyDescent="0.25">
      <c r="CG20068" s="768"/>
      <c r="CH20068" s="768"/>
      <c r="CI20068" s="850"/>
    </row>
    <row r="20069" spans="85:87" x14ac:dyDescent="0.25">
      <c r="CG20069" s="768"/>
      <c r="CH20069" s="768"/>
      <c r="CI20069" s="850"/>
    </row>
    <row r="20070" spans="85:87" x14ac:dyDescent="0.25">
      <c r="CG20070" s="768"/>
      <c r="CH20070" s="768"/>
      <c r="CI20070" s="850"/>
    </row>
    <row r="20071" spans="85:87" x14ac:dyDescent="0.25">
      <c r="CG20071" s="768"/>
      <c r="CH20071" s="768"/>
      <c r="CI20071" s="850"/>
    </row>
    <row r="20072" spans="85:87" x14ac:dyDescent="0.25">
      <c r="CG20072" s="768"/>
      <c r="CH20072" s="768"/>
      <c r="CI20072" s="850"/>
    </row>
    <row r="20073" spans="85:87" x14ac:dyDescent="0.25">
      <c r="CG20073" s="768"/>
      <c r="CH20073" s="768"/>
      <c r="CI20073" s="850"/>
    </row>
    <row r="20074" spans="85:87" x14ac:dyDescent="0.25">
      <c r="CG20074" s="768"/>
      <c r="CH20074" s="768"/>
      <c r="CI20074" s="850"/>
    </row>
    <row r="20075" spans="85:87" x14ac:dyDescent="0.25">
      <c r="CG20075" s="768"/>
      <c r="CH20075" s="768"/>
      <c r="CI20075" s="850"/>
    </row>
    <row r="20076" spans="85:87" x14ac:dyDescent="0.25">
      <c r="CG20076" s="768"/>
      <c r="CH20076" s="768"/>
      <c r="CI20076" s="850"/>
    </row>
    <row r="20077" spans="85:87" x14ac:dyDescent="0.25">
      <c r="CG20077" s="768"/>
      <c r="CH20077" s="768"/>
      <c r="CI20077" s="850"/>
    </row>
    <row r="20078" spans="85:87" x14ac:dyDescent="0.25">
      <c r="CG20078" s="768"/>
      <c r="CH20078" s="768"/>
      <c r="CI20078" s="850"/>
    </row>
    <row r="20079" spans="85:87" x14ac:dyDescent="0.25">
      <c r="CG20079" s="768"/>
      <c r="CH20079" s="768"/>
      <c r="CI20079" s="850"/>
    </row>
    <row r="20080" spans="85:87" x14ac:dyDescent="0.25">
      <c r="CG20080" s="768"/>
      <c r="CH20080" s="768"/>
      <c r="CI20080" s="850"/>
    </row>
    <row r="20081" spans="85:87" x14ac:dyDescent="0.25">
      <c r="CG20081" s="768"/>
      <c r="CH20081" s="768"/>
      <c r="CI20081" s="850"/>
    </row>
    <row r="20082" spans="85:87" x14ac:dyDescent="0.25">
      <c r="CG20082" s="768"/>
      <c r="CH20082" s="768"/>
      <c r="CI20082" s="850"/>
    </row>
    <row r="20083" spans="85:87" x14ac:dyDescent="0.25">
      <c r="CG20083" s="768"/>
      <c r="CH20083" s="768"/>
      <c r="CI20083" s="850"/>
    </row>
    <row r="20084" spans="85:87" x14ac:dyDescent="0.25">
      <c r="CG20084" s="768"/>
      <c r="CH20084" s="768"/>
      <c r="CI20084" s="850"/>
    </row>
    <row r="20085" spans="85:87" x14ac:dyDescent="0.25">
      <c r="CG20085" s="768"/>
      <c r="CH20085" s="768"/>
      <c r="CI20085" s="850"/>
    </row>
    <row r="20086" spans="85:87" x14ac:dyDescent="0.25">
      <c r="CG20086" s="768"/>
      <c r="CH20086" s="768"/>
      <c r="CI20086" s="850"/>
    </row>
    <row r="20087" spans="85:87" x14ac:dyDescent="0.25">
      <c r="CG20087" s="768"/>
      <c r="CH20087" s="768"/>
      <c r="CI20087" s="850"/>
    </row>
    <row r="20088" spans="85:87" x14ac:dyDescent="0.25">
      <c r="CG20088" s="768"/>
      <c r="CH20088" s="768"/>
      <c r="CI20088" s="850"/>
    </row>
    <row r="20089" spans="85:87" x14ac:dyDescent="0.25">
      <c r="CG20089" s="768"/>
      <c r="CH20089" s="768"/>
      <c r="CI20089" s="850"/>
    </row>
    <row r="20090" spans="85:87" x14ac:dyDescent="0.25">
      <c r="CG20090" s="768"/>
      <c r="CH20090" s="768"/>
      <c r="CI20090" s="850"/>
    </row>
    <row r="20091" spans="85:87" x14ac:dyDescent="0.25">
      <c r="CG20091" s="768"/>
      <c r="CH20091" s="768"/>
      <c r="CI20091" s="850"/>
    </row>
    <row r="20092" spans="85:87" x14ac:dyDescent="0.25">
      <c r="CG20092" s="768"/>
      <c r="CH20092" s="768"/>
      <c r="CI20092" s="850"/>
    </row>
    <row r="20093" spans="85:87" x14ac:dyDescent="0.25">
      <c r="CG20093" s="768"/>
      <c r="CH20093" s="768"/>
      <c r="CI20093" s="850"/>
    </row>
    <row r="20094" spans="85:87" x14ac:dyDescent="0.25">
      <c r="CG20094" s="768"/>
      <c r="CH20094" s="768"/>
      <c r="CI20094" s="850"/>
    </row>
    <row r="20095" spans="85:87" x14ac:dyDescent="0.25">
      <c r="CG20095" s="768"/>
      <c r="CH20095" s="768"/>
      <c r="CI20095" s="850"/>
    </row>
    <row r="20096" spans="85:87" x14ac:dyDescent="0.25">
      <c r="CG20096" s="768"/>
      <c r="CH20096" s="768"/>
      <c r="CI20096" s="850"/>
    </row>
    <row r="20097" spans="85:87" x14ac:dyDescent="0.25">
      <c r="CG20097" s="768"/>
      <c r="CH20097" s="768"/>
      <c r="CI20097" s="850"/>
    </row>
    <row r="20098" spans="85:87" x14ac:dyDescent="0.25">
      <c r="CG20098" s="768"/>
      <c r="CH20098" s="768"/>
      <c r="CI20098" s="850"/>
    </row>
    <row r="20099" spans="85:87" x14ac:dyDescent="0.25">
      <c r="CG20099" s="768"/>
      <c r="CH20099" s="768"/>
      <c r="CI20099" s="850"/>
    </row>
    <row r="20100" spans="85:87" x14ac:dyDescent="0.25">
      <c r="CG20100" s="768"/>
      <c r="CH20100" s="768"/>
      <c r="CI20100" s="850"/>
    </row>
    <row r="20101" spans="85:87" x14ac:dyDescent="0.25">
      <c r="CG20101" s="768"/>
      <c r="CH20101" s="768"/>
      <c r="CI20101" s="850"/>
    </row>
    <row r="20102" spans="85:87" x14ac:dyDescent="0.25">
      <c r="CG20102" s="768"/>
      <c r="CH20102" s="768"/>
      <c r="CI20102" s="850"/>
    </row>
    <row r="20103" spans="85:87" x14ac:dyDescent="0.25">
      <c r="CG20103" s="768"/>
      <c r="CH20103" s="768"/>
      <c r="CI20103" s="850"/>
    </row>
    <row r="20104" spans="85:87" x14ac:dyDescent="0.25">
      <c r="CG20104" s="768"/>
      <c r="CH20104" s="768"/>
      <c r="CI20104" s="850"/>
    </row>
    <row r="20105" spans="85:87" x14ac:dyDescent="0.25">
      <c r="CG20105" s="768"/>
      <c r="CH20105" s="768"/>
      <c r="CI20105" s="850"/>
    </row>
    <row r="20106" spans="85:87" x14ac:dyDescent="0.25">
      <c r="CG20106" s="768"/>
      <c r="CH20106" s="768"/>
      <c r="CI20106" s="850"/>
    </row>
    <row r="20107" spans="85:87" x14ac:dyDescent="0.25">
      <c r="CG20107" s="768"/>
      <c r="CH20107" s="768"/>
      <c r="CI20107" s="850"/>
    </row>
    <row r="20108" spans="85:87" x14ac:dyDescent="0.25">
      <c r="CG20108" s="768"/>
      <c r="CH20108" s="768"/>
      <c r="CI20108" s="850"/>
    </row>
    <row r="20109" spans="85:87" x14ac:dyDescent="0.25">
      <c r="CG20109" s="768"/>
      <c r="CH20109" s="768"/>
      <c r="CI20109" s="850"/>
    </row>
    <row r="20110" spans="85:87" x14ac:dyDescent="0.25">
      <c r="CG20110" s="768"/>
      <c r="CH20110" s="768"/>
      <c r="CI20110" s="850"/>
    </row>
    <row r="20111" spans="85:87" x14ac:dyDescent="0.25">
      <c r="CG20111" s="768"/>
      <c r="CH20111" s="768"/>
      <c r="CI20111" s="850"/>
    </row>
    <row r="20112" spans="85:87" x14ac:dyDescent="0.25">
      <c r="CG20112" s="768"/>
      <c r="CH20112" s="768"/>
      <c r="CI20112" s="850"/>
    </row>
    <row r="20113" spans="85:87" x14ac:dyDescent="0.25">
      <c r="CG20113" s="768"/>
      <c r="CH20113" s="768"/>
      <c r="CI20113" s="850"/>
    </row>
    <row r="20114" spans="85:87" x14ac:dyDescent="0.25">
      <c r="CG20114" s="768"/>
      <c r="CH20114" s="768"/>
      <c r="CI20114" s="850"/>
    </row>
    <row r="20115" spans="85:87" x14ac:dyDescent="0.25">
      <c r="CG20115" s="768"/>
      <c r="CH20115" s="768"/>
      <c r="CI20115" s="850"/>
    </row>
    <row r="20116" spans="85:87" x14ac:dyDescent="0.25">
      <c r="CG20116" s="768"/>
      <c r="CH20116" s="768"/>
      <c r="CI20116" s="850"/>
    </row>
    <row r="20117" spans="85:87" x14ac:dyDescent="0.25">
      <c r="CG20117" s="768"/>
      <c r="CH20117" s="768"/>
      <c r="CI20117" s="850"/>
    </row>
    <row r="20118" spans="85:87" x14ac:dyDescent="0.25">
      <c r="CG20118" s="768"/>
      <c r="CH20118" s="768"/>
      <c r="CI20118" s="850"/>
    </row>
    <row r="20119" spans="85:87" x14ac:dyDescent="0.25">
      <c r="CG20119" s="768"/>
      <c r="CH20119" s="768"/>
      <c r="CI20119" s="850"/>
    </row>
    <row r="20120" spans="85:87" x14ac:dyDescent="0.25">
      <c r="CG20120" s="768"/>
      <c r="CH20120" s="768"/>
      <c r="CI20120" s="850"/>
    </row>
    <row r="20121" spans="85:87" x14ac:dyDescent="0.25">
      <c r="CG20121" s="768"/>
      <c r="CH20121" s="768"/>
      <c r="CI20121" s="850"/>
    </row>
    <row r="20122" spans="85:87" x14ac:dyDescent="0.25">
      <c r="CG20122" s="768"/>
      <c r="CH20122" s="768"/>
      <c r="CI20122" s="850"/>
    </row>
    <row r="20123" spans="85:87" x14ac:dyDescent="0.25">
      <c r="CG20123" s="768"/>
      <c r="CH20123" s="768"/>
      <c r="CI20123" s="850"/>
    </row>
    <row r="20124" spans="85:87" x14ac:dyDescent="0.25">
      <c r="CG20124" s="768"/>
      <c r="CH20124" s="768"/>
      <c r="CI20124" s="850"/>
    </row>
    <row r="20125" spans="85:87" x14ac:dyDescent="0.25">
      <c r="CG20125" s="768"/>
      <c r="CH20125" s="768"/>
      <c r="CI20125" s="850"/>
    </row>
    <row r="20126" spans="85:87" x14ac:dyDescent="0.25">
      <c r="CG20126" s="768"/>
      <c r="CH20126" s="768"/>
      <c r="CI20126" s="850"/>
    </row>
    <row r="20127" spans="85:87" x14ac:dyDescent="0.25">
      <c r="CG20127" s="768"/>
      <c r="CH20127" s="768"/>
      <c r="CI20127" s="850"/>
    </row>
    <row r="20128" spans="85:87" x14ac:dyDescent="0.25">
      <c r="CG20128" s="768"/>
      <c r="CH20128" s="768"/>
      <c r="CI20128" s="850"/>
    </row>
    <row r="20129" spans="85:87" x14ac:dyDescent="0.25">
      <c r="CG20129" s="768"/>
      <c r="CH20129" s="768"/>
      <c r="CI20129" s="850"/>
    </row>
    <row r="20130" spans="85:87" x14ac:dyDescent="0.25">
      <c r="CG20130" s="768"/>
      <c r="CH20130" s="768"/>
      <c r="CI20130" s="850"/>
    </row>
    <row r="20131" spans="85:87" x14ac:dyDescent="0.25">
      <c r="CG20131" s="768"/>
      <c r="CH20131" s="768"/>
      <c r="CI20131" s="850"/>
    </row>
    <row r="20132" spans="85:87" x14ac:dyDescent="0.25">
      <c r="CG20132" s="768"/>
      <c r="CH20132" s="768"/>
      <c r="CI20132" s="850"/>
    </row>
    <row r="20133" spans="85:87" x14ac:dyDescent="0.25">
      <c r="CG20133" s="768"/>
      <c r="CH20133" s="768"/>
      <c r="CI20133" s="850"/>
    </row>
    <row r="20134" spans="85:87" x14ac:dyDescent="0.25">
      <c r="CG20134" s="768"/>
      <c r="CH20134" s="768"/>
      <c r="CI20134" s="850"/>
    </row>
    <row r="20135" spans="85:87" x14ac:dyDescent="0.25">
      <c r="CG20135" s="768"/>
      <c r="CH20135" s="768"/>
      <c r="CI20135" s="850"/>
    </row>
    <row r="20136" spans="85:87" x14ac:dyDescent="0.25">
      <c r="CG20136" s="768"/>
      <c r="CH20136" s="768"/>
      <c r="CI20136" s="850"/>
    </row>
    <row r="20137" spans="85:87" x14ac:dyDescent="0.25">
      <c r="CG20137" s="768"/>
      <c r="CH20137" s="768"/>
      <c r="CI20137" s="850"/>
    </row>
    <row r="20138" spans="85:87" x14ac:dyDescent="0.25">
      <c r="CG20138" s="768"/>
      <c r="CH20138" s="768"/>
      <c r="CI20138" s="850"/>
    </row>
    <row r="20139" spans="85:87" x14ac:dyDescent="0.25">
      <c r="CG20139" s="768"/>
      <c r="CH20139" s="768"/>
      <c r="CI20139" s="850"/>
    </row>
    <row r="20140" spans="85:87" x14ac:dyDescent="0.25">
      <c r="CG20140" s="768"/>
      <c r="CH20140" s="768"/>
      <c r="CI20140" s="850"/>
    </row>
    <row r="20141" spans="85:87" x14ac:dyDescent="0.25">
      <c r="CG20141" s="768"/>
      <c r="CH20141" s="768"/>
      <c r="CI20141" s="850"/>
    </row>
    <row r="20142" spans="85:87" x14ac:dyDescent="0.25">
      <c r="CG20142" s="768"/>
      <c r="CH20142" s="768"/>
      <c r="CI20142" s="850"/>
    </row>
    <row r="20143" spans="85:87" x14ac:dyDescent="0.25">
      <c r="CG20143" s="768"/>
      <c r="CH20143" s="768"/>
      <c r="CI20143" s="850"/>
    </row>
    <row r="20144" spans="85:87" x14ac:dyDescent="0.25">
      <c r="CG20144" s="768"/>
      <c r="CH20144" s="768"/>
      <c r="CI20144" s="850"/>
    </row>
    <row r="20145" spans="85:87" x14ac:dyDescent="0.25">
      <c r="CG20145" s="768"/>
      <c r="CH20145" s="768"/>
      <c r="CI20145" s="850"/>
    </row>
    <row r="20146" spans="85:87" x14ac:dyDescent="0.25">
      <c r="CG20146" s="768"/>
      <c r="CH20146" s="768"/>
      <c r="CI20146" s="850"/>
    </row>
    <row r="20147" spans="85:87" x14ac:dyDescent="0.25">
      <c r="CG20147" s="768"/>
      <c r="CH20147" s="768"/>
      <c r="CI20147" s="850"/>
    </row>
    <row r="20148" spans="85:87" x14ac:dyDescent="0.25">
      <c r="CG20148" s="768"/>
      <c r="CH20148" s="768"/>
      <c r="CI20148" s="850"/>
    </row>
    <row r="20149" spans="85:87" x14ac:dyDescent="0.25">
      <c r="CG20149" s="768"/>
      <c r="CH20149" s="768"/>
      <c r="CI20149" s="850"/>
    </row>
    <row r="20150" spans="85:87" x14ac:dyDescent="0.25">
      <c r="CG20150" s="768"/>
      <c r="CH20150" s="768"/>
      <c r="CI20150" s="850"/>
    </row>
    <row r="20151" spans="85:87" x14ac:dyDescent="0.25">
      <c r="CG20151" s="768"/>
      <c r="CH20151" s="768"/>
      <c r="CI20151" s="850"/>
    </row>
    <row r="20152" spans="85:87" x14ac:dyDescent="0.25">
      <c r="CG20152" s="768"/>
      <c r="CH20152" s="768"/>
      <c r="CI20152" s="850"/>
    </row>
    <row r="20153" spans="85:87" x14ac:dyDescent="0.25">
      <c r="CG20153" s="768"/>
      <c r="CH20153" s="768"/>
      <c r="CI20153" s="850"/>
    </row>
    <row r="20154" spans="85:87" x14ac:dyDescent="0.25">
      <c r="CG20154" s="768"/>
      <c r="CH20154" s="768"/>
      <c r="CI20154" s="850"/>
    </row>
    <row r="20155" spans="85:87" x14ac:dyDescent="0.25">
      <c r="CG20155" s="768"/>
      <c r="CH20155" s="768"/>
      <c r="CI20155" s="850"/>
    </row>
    <row r="20156" spans="85:87" x14ac:dyDescent="0.25">
      <c r="CG20156" s="768"/>
      <c r="CH20156" s="768"/>
      <c r="CI20156" s="850"/>
    </row>
    <row r="20157" spans="85:87" x14ac:dyDescent="0.25">
      <c r="CG20157" s="768"/>
      <c r="CH20157" s="768"/>
      <c r="CI20157" s="850"/>
    </row>
    <row r="20158" spans="85:87" x14ac:dyDescent="0.25">
      <c r="CG20158" s="768"/>
      <c r="CH20158" s="768"/>
      <c r="CI20158" s="850"/>
    </row>
    <row r="20159" spans="85:87" x14ac:dyDescent="0.25">
      <c r="CG20159" s="768"/>
      <c r="CH20159" s="768"/>
      <c r="CI20159" s="850"/>
    </row>
    <row r="20160" spans="85:87" x14ac:dyDescent="0.25">
      <c r="CG20160" s="768"/>
      <c r="CH20160" s="768"/>
      <c r="CI20160" s="850"/>
    </row>
    <row r="20161" spans="85:87" x14ac:dyDescent="0.25">
      <c r="CG20161" s="768"/>
      <c r="CH20161" s="768"/>
      <c r="CI20161" s="850"/>
    </row>
    <row r="20162" spans="85:87" x14ac:dyDescent="0.25">
      <c r="CG20162" s="768"/>
      <c r="CH20162" s="768"/>
      <c r="CI20162" s="850"/>
    </row>
    <row r="20163" spans="85:87" x14ac:dyDescent="0.25">
      <c r="CG20163" s="768"/>
      <c r="CH20163" s="768"/>
      <c r="CI20163" s="850"/>
    </row>
    <row r="20164" spans="85:87" x14ac:dyDescent="0.25">
      <c r="CG20164" s="768"/>
      <c r="CH20164" s="768"/>
      <c r="CI20164" s="850"/>
    </row>
    <row r="20165" spans="85:87" x14ac:dyDescent="0.25">
      <c r="CG20165" s="768"/>
      <c r="CH20165" s="768"/>
      <c r="CI20165" s="850"/>
    </row>
    <row r="20166" spans="85:87" x14ac:dyDescent="0.25">
      <c r="CG20166" s="768"/>
      <c r="CH20166" s="768"/>
      <c r="CI20166" s="850"/>
    </row>
    <row r="20167" spans="85:87" x14ac:dyDescent="0.25">
      <c r="CG20167" s="768"/>
      <c r="CH20167" s="768"/>
      <c r="CI20167" s="850"/>
    </row>
    <row r="20168" spans="85:87" x14ac:dyDescent="0.25">
      <c r="CG20168" s="768"/>
      <c r="CH20168" s="768"/>
      <c r="CI20168" s="850"/>
    </row>
    <row r="20169" spans="85:87" x14ac:dyDescent="0.25">
      <c r="CG20169" s="768"/>
      <c r="CH20169" s="768"/>
      <c r="CI20169" s="850"/>
    </row>
    <row r="20170" spans="85:87" x14ac:dyDescent="0.25">
      <c r="CG20170" s="768"/>
      <c r="CH20170" s="768"/>
      <c r="CI20170" s="850"/>
    </row>
    <row r="20171" spans="85:87" x14ac:dyDescent="0.25">
      <c r="CG20171" s="768"/>
      <c r="CH20171" s="768"/>
      <c r="CI20171" s="850"/>
    </row>
    <row r="20172" spans="85:87" x14ac:dyDescent="0.25">
      <c r="CG20172" s="768"/>
      <c r="CH20172" s="768"/>
      <c r="CI20172" s="850"/>
    </row>
    <row r="20173" spans="85:87" x14ac:dyDescent="0.25">
      <c r="CG20173" s="768"/>
      <c r="CH20173" s="768"/>
      <c r="CI20173" s="850"/>
    </row>
    <row r="20174" spans="85:87" x14ac:dyDescent="0.25">
      <c r="CG20174" s="768"/>
      <c r="CH20174" s="768"/>
      <c r="CI20174" s="850"/>
    </row>
    <row r="20175" spans="85:87" x14ac:dyDescent="0.25">
      <c r="CG20175" s="768"/>
      <c r="CH20175" s="768"/>
      <c r="CI20175" s="850"/>
    </row>
    <row r="20176" spans="85:87" x14ac:dyDescent="0.25">
      <c r="CG20176" s="768"/>
      <c r="CH20176" s="768"/>
      <c r="CI20176" s="850"/>
    </row>
    <row r="20177" spans="85:87" x14ac:dyDescent="0.25">
      <c r="CG20177" s="768"/>
      <c r="CH20177" s="768"/>
      <c r="CI20177" s="850"/>
    </row>
    <row r="20178" spans="85:87" x14ac:dyDescent="0.25">
      <c r="CG20178" s="768"/>
      <c r="CH20178" s="768"/>
      <c r="CI20178" s="850"/>
    </row>
    <row r="20179" spans="85:87" x14ac:dyDescent="0.25">
      <c r="CG20179" s="768"/>
      <c r="CH20179" s="768"/>
      <c r="CI20179" s="850"/>
    </row>
    <row r="20180" spans="85:87" x14ac:dyDescent="0.25">
      <c r="CG20180" s="768"/>
      <c r="CH20180" s="768"/>
      <c r="CI20180" s="850"/>
    </row>
    <row r="20181" spans="85:87" x14ac:dyDescent="0.25">
      <c r="CG20181" s="768"/>
      <c r="CH20181" s="768"/>
      <c r="CI20181" s="850"/>
    </row>
    <row r="20182" spans="85:87" x14ac:dyDescent="0.25">
      <c r="CG20182" s="768"/>
      <c r="CH20182" s="768"/>
      <c r="CI20182" s="850"/>
    </row>
    <row r="20183" spans="85:87" x14ac:dyDescent="0.25">
      <c r="CG20183" s="768"/>
      <c r="CH20183" s="768"/>
      <c r="CI20183" s="850"/>
    </row>
    <row r="20184" spans="85:87" x14ac:dyDescent="0.25">
      <c r="CG20184" s="768"/>
      <c r="CH20184" s="768"/>
      <c r="CI20184" s="850"/>
    </row>
    <row r="20185" spans="85:87" x14ac:dyDescent="0.25">
      <c r="CG20185" s="768"/>
      <c r="CH20185" s="768"/>
      <c r="CI20185" s="850"/>
    </row>
    <row r="20186" spans="85:87" x14ac:dyDescent="0.25">
      <c r="CG20186" s="768"/>
      <c r="CH20186" s="768"/>
      <c r="CI20186" s="850"/>
    </row>
    <row r="20187" spans="85:87" x14ac:dyDescent="0.25">
      <c r="CG20187" s="768"/>
      <c r="CH20187" s="768"/>
      <c r="CI20187" s="850"/>
    </row>
    <row r="20188" spans="85:87" x14ac:dyDescent="0.25">
      <c r="CG20188" s="768"/>
      <c r="CH20188" s="768"/>
      <c r="CI20188" s="850"/>
    </row>
    <row r="20189" spans="85:87" x14ac:dyDescent="0.25">
      <c r="CG20189" s="768"/>
      <c r="CH20189" s="768"/>
      <c r="CI20189" s="850"/>
    </row>
    <row r="20190" spans="85:87" x14ac:dyDescent="0.25">
      <c r="CG20190" s="768"/>
      <c r="CH20190" s="768"/>
      <c r="CI20190" s="850"/>
    </row>
    <row r="20191" spans="85:87" x14ac:dyDescent="0.25">
      <c r="CG20191" s="768"/>
      <c r="CH20191" s="768"/>
      <c r="CI20191" s="850"/>
    </row>
    <row r="20192" spans="85:87" x14ac:dyDescent="0.25">
      <c r="CG20192" s="768"/>
      <c r="CH20192" s="768"/>
      <c r="CI20192" s="850"/>
    </row>
    <row r="20193" spans="85:87" x14ac:dyDescent="0.25">
      <c r="CG20193" s="768"/>
      <c r="CH20193" s="768"/>
      <c r="CI20193" s="850"/>
    </row>
    <row r="20194" spans="85:87" x14ac:dyDescent="0.25">
      <c r="CG20194" s="768"/>
      <c r="CH20194" s="768"/>
      <c r="CI20194" s="850"/>
    </row>
    <row r="20195" spans="85:87" x14ac:dyDescent="0.25">
      <c r="CG20195" s="768"/>
      <c r="CH20195" s="768"/>
      <c r="CI20195" s="850"/>
    </row>
    <row r="20196" spans="85:87" x14ac:dyDescent="0.25">
      <c r="CG20196" s="768"/>
      <c r="CH20196" s="768"/>
      <c r="CI20196" s="850"/>
    </row>
    <row r="20197" spans="85:87" x14ac:dyDescent="0.25">
      <c r="CG20197" s="768"/>
      <c r="CH20197" s="768"/>
      <c r="CI20197" s="850"/>
    </row>
    <row r="20198" spans="85:87" x14ac:dyDescent="0.25">
      <c r="CG20198" s="768"/>
      <c r="CH20198" s="768"/>
      <c r="CI20198" s="850"/>
    </row>
    <row r="20199" spans="85:87" x14ac:dyDescent="0.25">
      <c r="CG20199" s="768"/>
      <c r="CH20199" s="768"/>
      <c r="CI20199" s="850"/>
    </row>
    <row r="20200" spans="85:87" x14ac:dyDescent="0.25">
      <c r="CG20200" s="768"/>
      <c r="CH20200" s="768"/>
      <c r="CI20200" s="850"/>
    </row>
    <row r="20201" spans="85:87" x14ac:dyDescent="0.25">
      <c r="CG20201" s="768"/>
      <c r="CH20201" s="768"/>
      <c r="CI20201" s="850"/>
    </row>
    <row r="20202" spans="85:87" x14ac:dyDescent="0.25">
      <c r="CG20202" s="768"/>
      <c r="CH20202" s="768"/>
      <c r="CI20202" s="850"/>
    </row>
    <row r="20203" spans="85:87" x14ac:dyDescent="0.25">
      <c r="CG20203" s="768"/>
      <c r="CH20203" s="768"/>
      <c r="CI20203" s="850"/>
    </row>
    <row r="20204" spans="85:87" x14ac:dyDescent="0.25">
      <c r="CG20204" s="768"/>
      <c r="CH20204" s="768"/>
      <c r="CI20204" s="850"/>
    </row>
    <row r="20205" spans="85:87" x14ac:dyDescent="0.25">
      <c r="CG20205" s="768"/>
      <c r="CH20205" s="768"/>
      <c r="CI20205" s="850"/>
    </row>
    <row r="20206" spans="85:87" x14ac:dyDescent="0.25">
      <c r="CG20206" s="768"/>
      <c r="CH20206" s="768"/>
      <c r="CI20206" s="850"/>
    </row>
    <row r="20207" spans="85:87" x14ac:dyDescent="0.25">
      <c r="CG20207" s="768"/>
      <c r="CH20207" s="768"/>
      <c r="CI20207" s="850"/>
    </row>
    <row r="20208" spans="85:87" x14ac:dyDescent="0.25">
      <c r="CG20208" s="768"/>
      <c r="CH20208" s="768"/>
      <c r="CI20208" s="850"/>
    </row>
    <row r="20209" spans="85:87" x14ac:dyDescent="0.25">
      <c r="CG20209" s="768"/>
      <c r="CH20209" s="768"/>
      <c r="CI20209" s="850"/>
    </row>
    <row r="20210" spans="85:87" x14ac:dyDescent="0.25">
      <c r="CG20210" s="768"/>
      <c r="CH20210" s="768"/>
      <c r="CI20210" s="850"/>
    </row>
    <row r="20211" spans="85:87" x14ac:dyDescent="0.25">
      <c r="CG20211" s="768"/>
      <c r="CH20211" s="768"/>
      <c r="CI20211" s="850"/>
    </row>
    <row r="20212" spans="85:87" x14ac:dyDescent="0.25">
      <c r="CG20212" s="768"/>
      <c r="CH20212" s="768"/>
      <c r="CI20212" s="850"/>
    </row>
    <row r="20213" spans="85:87" x14ac:dyDescent="0.25">
      <c r="CG20213" s="768"/>
      <c r="CH20213" s="768"/>
      <c r="CI20213" s="850"/>
    </row>
    <row r="20214" spans="85:87" x14ac:dyDescent="0.25">
      <c r="CG20214" s="768"/>
      <c r="CH20214" s="768"/>
      <c r="CI20214" s="850"/>
    </row>
    <row r="20215" spans="85:87" x14ac:dyDescent="0.25">
      <c r="CG20215" s="768"/>
      <c r="CH20215" s="768"/>
      <c r="CI20215" s="850"/>
    </row>
    <row r="20216" spans="85:87" x14ac:dyDescent="0.25">
      <c r="CG20216" s="768"/>
      <c r="CH20216" s="768"/>
      <c r="CI20216" s="850"/>
    </row>
    <row r="20217" spans="85:87" x14ac:dyDescent="0.25">
      <c r="CG20217" s="768"/>
      <c r="CH20217" s="768"/>
      <c r="CI20217" s="850"/>
    </row>
    <row r="20218" spans="85:87" x14ac:dyDescent="0.25">
      <c r="CG20218" s="768"/>
      <c r="CH20218" s="768"/>
      <c r="CI20218" s="850"/>
    </row>
    <row r="20219" spans="85:87" x14ac:dyDescent="0.25">
      <c r="CG20219" s="768"/>
      <c r="CH20219" s="768"/>
      <c r="CI20219" s="850"/>
    </row>
    <row r="20220" spans="85:87" x14ac:dyDescent="0.25">
      <c r="CG20220" s="768"/>
      <c r="CH20220" s="768"/>
      <c r="CI20220" s="850"/>
    </row>
    <row r="20221" spans="85:87" x14ac:dyDescent="0.25">
      <c r="CG20221" s="768"/>
      <c r="CH20221" s="768"/>
      <c r="CI20221" s="850"/>
    </row>
    <row r="20222" spans="85:87" x14ac:dyDescent="0.25">
      <c r="CG20222" s="768"/>
      <c r="CH20222" s="768"/>
      <c r="CI20222" s="850"/>
    </row>
    <row r="20223" spans="85:87" x14ac:dyDescent="0.25">
      <c r="CG20223" s="768"/>
      <c r="CH20223" s="768"/>
      <c r="CI20223" s="850"/>
    </row>
    <row r="20224" spans="85:87" x14ac:dyDescent="0.25">
      <c r="CG20224" s="768"/>
      <c r="CH20224" s="768"/>
      <c r="CI20224" s="850"/>
    </row>
    <row r="20225" spans="85:87" x14ac:dyDescent="0.25">
      <c r="CG20225" s="768"/>
      <c r="CH20225" s="768"/>
      <c r="CI20225" s="850"/>
    </row>
    <row r="20226" spans="85:87" x14ac:dyDescent="0.25">
      <c r="CG20226" s="768"/>
      <c r="CH20226" s="768"/>
      <c r="CI20226" s="850"/>
    </row>
    <row r="20227" spans="85:87" x14ac:dyDescent="0.25">
      <c r="CG20227" s="768"/>
      <c r="CH20227" s="768"/>
      <c r="CI20227" s="850"/>
    </row>
    <row r="20228" spans="85:87" x14ac:dyDescent="0.25">
      <c r="CG20228" s="768"/>
      <c r="CH20228" s="768"/>
      <c r="CI20228" s="850"/>
    </row>
    <row r="20229" spans="85:87" x14ac:dyDescent="0.25">
      <c r="CG20229" s="768"/>
      <c r="CH20229" s="768"/>
      <c r="CI20229" s="850"/>
    </row>
    <row r="20230" spans="85:87" x14ac:dyDescent="0.25">
      <c r="CG20230" s="768"/>
      <c r="CH20230" s="768"/>
      <c r="CI20230" s="850"/>
    </row>
    <row r="20231" spans="85:87" x14ac:dyDescent="0.25">
      <c r="CG20231" s="768"/>
      <c r="CH20231" s="768"/>
      <c r="CI20231" s="850"/>
    </row>
    <row r="20232" spans="85:87" x14ac:dyDescent="0.25">
      <c r="CG20232" s="768"/>
      <c r="CH20232" s="768"/>
      <c r="CI20232" s="850"/>
    </row>
    <row r="20233" spans="85:87" x14ac:dyDescent="0.25">
      <c r="CG20233" s="768"/>
      <c r="CH20233" s="768"/>
      <c r="CI20233" s="850"/>
    </row>
    <row r="20234" spans="85:87" x14ac:dyDescent="0.25">
      <c r="CG20234" s="768"/>
      <c r="CH20234" s="768"/>
      <c r="CI20234" s="850"/>
    </row>
    <row r="20235" spans="85:87" x14ac:dyDescent="0.25">
      <c r="CG20235" s="768"/>
      <c r="CH20235" s="768"/>
      <c r="CI20235" s="850"/>
    </row>
    <row r="20236" spans="85:87" x14ac:dyDescent="0.25">
      <c r="CG20236" s="768"/>
      <c r="CH20236" s="768"/>
      <c r="CI20236" s="850"/>
    </row>
    <row r="20237" spans="85:87" x14ac:dyDescent="0.25">
      <c r="CG20237" s="768"/>
      <c r="CH20237" s="768"/>
      <c r="CI20237" s="850"/>
    </row>
    <row r="20238" spans="85:87" x14ac:dyDescent="0.25">
      <c r="CG20238" s="768"/>
      <c r="CH20238" s="768"/>
      <c r="CI20238" s="850"/>
    </row>
    <row r="20239" spans="85:87" x14ac:dyDescent="0.25">
      <c r="CG20239" s="768"/>
      <c r="CH20239" s="768"/>
      <c r="CI20239" s="850"/>
    </row>
    <row r="20240" spans="85:87" x14ac:dyDescent="0.25">
      <c r="CG20240" s="768"/>
      <c r="CH20240" s="768"/>
      <c r="CI20240" s="850"/>
    </row>
    <row r="20241" spans="85:87" x14ac:dyDescent="0.25">
      <c r="CG20241" s="768"/>
      <c r="CH20241" s="768"/>
      <c r="CI20241" s="850"/>
    </row>
    <row r="20242" spans="85:87" x14ac:dyDescent="0.25">
      <c r="CG20242" s="768"/>
      <c r="CH20242" s="768"/>
      <c r="CI20242" s="850"/>
    </row>
    <row r="20243" spans="85:87" x14ac:dyDescent="0.25">
      <c r="CG20243" s="768"/>
      <c r="CH20243" s="768"/>
      <c r="CI20243" s="850"/>
    </row>
    <row r="20244" spans="85:87" x14ac:dyDescent="0.25">
      <c r="CG20244" s="768"/>
      <c r="CH20244" s="768"/>
      <c r="CI20244" s="850"/>
    </row>
    <row r="20245" spans="85:87" x14ac:dyDescent="0.25">
      <c r="CG20245" s="768"/>
      <c r="CH20245" s="768"/>
      <c r="CI20245" s="850"/>
    </row>
    <row r="20246" spans="85:87" x14ac:dyDescent="0.25">
      <c r="CG20246" s="768"/>
      <c r="CH20246" s="768"/>
      <c r="CI20246" s="850"/>
    </row>
    <row r="20247" spans="85:87" x14ac:dyDescent="0.25">
      <c r="CG20247" s="768"/>
      <c r="CH20247" s="768"/>
      <c r="CI20247" s="850"/>
    </row>
    <row r="20248" spans="85:87" x14ac:dyDescent="0.25">
      <c r="CG20248" s="768"/>
      <c r="CH20248" s="768"/>
      <c r="CI20248" s="850"/>
    </row>
    <row r="20249" spans="85:87" x14ac:dyDescent="0.25">
      <c r="CG20249" s="768"/>
      <c r="CH20249" s="768"/>
      <c r="CI20249" s="850"/>
    </row>
    <row r="20250" spans="85:87" x14ac:dyDescent="0.25">
      <c r="CG20250" s="768"/>
      <c r="CH20250" s="768"/>
      <c r="CI20250" s="850"/>
    </row>
    <row r="20251" spans="85:87" x14ac:dyDescent="0.25">
      <c r="CG20251" s="768"/>
      <c r="CH20251" s="768"/>
      <c r="CI20251" s="850"/>
    </row>
    <row r="20252" spans="85:87" x14ac:dyDescent="0.25">
      <c r="CG20252" s="768"/>
      <c r="CH20252" s="768"/>
      <c r="CI20252" s="850"/>
    </row>
    <row r="20253" spans="85:87" x14ac:dyDescent="0.25">
      <c r="CG20253" s="768"/>
      <c r="CH20253" s="768"/>
      <c r="CI20253" s="850"/>
    </row>
    <row r="20254" spans="85:87" x14ac:dyDescent="0.25">
      <c r="CG20254" s="768"/>
      <c r="CH20254" s="768"/>
      <c r="CI20254" s="850"/>
    </row>
    <row r="20255" spans="85:87" x14ac:dyDescent="0.25">
      <c r="CG20255" s="768"/>
      <c r="CH20255" s="768"/>
      <c r="CI20255" s="850"/>
    </row>
    <row r="20256" spans="85:87" x14ac:dyDescent="0.25">
      <c r="CG20256" s="768"/>
      <c r="CH20256" s="768"/>
      <c r="CI20256" s="850"/>
    </row>
    <row r="20257" spans="85:87" x14ac:dyDescent="0.25">
      <c r="CG20257" s="768"/>
      <c r="CH20257" s="768"/>
      <c r="CI20257" s="850"/>
    </row>
    <row r="20258" spans="85:87" x14ac:dyDescent="0.25">
      <c r="CG20258" s="768"/>
      <c r="CH20258" s="768"/>
      <c r="CI20258" s="850"/>
    </row>
    <row r="20259" spans="85:87" x14ac:dyDescent="0.25">
      <c r="CG20259" s="768"/>
      <c r="CH20259" s="768"/>
      <c r="CI20259" s="850"/>
    </row>
    <row r="20260" spans="85:87" x14ac:dyDescent="0.25">
      <c r="CG20260" s="768"/>
      <c r="CH20260" s="768"/>
      <c r="CI20260" s="850"/>
    </row>
    <row r="20261" spans="85:87" x14ac:dyDescent="0.25">
      <c r="CG20261" s="768"/>
      <c r="CH20261" s="768"/>
      <c r="CI20261" s="850"/>
    </row>
    <row r="20262" spans="85:87" x14ac:dyDescent="0.25">
      <c r="CG20262" s="768"/>
      <c r="CH20262" s="768"/>
      <c r="CI20262" s="850"/>
    </row>
    <row r="20263" spans="85:87" x14ac:dyDescent="0.25">
      <c r="CG20263" s="768"/>
      <c r="CH20263" s="768"/>
      <c r="CI20263" s="850"/>
    </row>
    <row r="20264" spans="85:87" x14ac:dyDescent="0.25">
      <c r="CG20264" s="768"/>
      <c r="CH20264" s="768"/>
      <c r="CI20264" s="850"/>
    </row>
    <row r="20265" spans="85:87" x14ac:dyDescent="0.25">
      <c r="CG20265" s="768"/>
      <c r="CH20265" s="768"/>
      <c r="CI20265" s="850"/>
    </row>
    <row r="20266" spans="85:87" x14ac:dyDescent="0.25">
      <c r="CG20266" s="768"/>
      <c r="CH20266" s="768"/>
      <c r="CI20266" s="850"/>
    </row>
    <row r="20267" spans="85:87" x14ac:dyDescent="0.25">
      <c r="CG20267" s="768"/>
      <c r="CH20267" s="768"/>
      <c r="CI20267" s="850"/>
    </row>
    <row r="20268" spans="85:87" x14ac:dyDescent="0.25">
      <c r="CG20268" s="768"/>
      <c r="CH20268" s="768"/>
      <c r="CI20268" s="850"/>
    </row>
    <row r="20269" spans="85:87" x14ac:dyDescent="0.25">
      <c r="CG20269" s="768"/>
      <c r="CH20269" s="768"/>
      <c r="CI20269" s="850"/>
    </row>
    <row r="20270" spans="85:87" x14ac:dyDescent="0.25">
      <c r="CG20270" s="768"/>
      <c r="CH20270" s="768"/>
      <c r="CI20270" s="850"/>
    </row>
    <row r="20271" spans="85:87" x14ac:dyDescent="0.25">
      <c r="CG20271" s="768"/>
      <c r="CH20271" s="768"/>
      <c r="CI20271" s="850"/>
    </row>
    <row r="20272" spans="85:87" x14ac:dyDescent="0.25">
      <c r="CG20272" s="768"/>
      <c r="CH20272" s="768"/>
      <c r="CI20272" s="850"/>
    </row>
    <row r="20273" spans="85:87" x14ac:dyDescent="0.25">
      <c r="CG20273" s="768"/>
      <c r="CH20273" s="768"/>
      <c r="CI20273" s="850"/>
    </row>
    <row r="20274" spans="85:87" x14ac:dyDescent="0.25">
      <c r="CG20274" s="768"/>
      <c r="CH20274" s="768"/>
      <c r="CI20274" s="850"/>
    </row>
    <row r="20275" spans="85:87" x14ac:dyDescent="0.25">
      <c r="CG20275" s="768"/>
      <c r="CH20275" s="768"/>
      <c r="CI20275" s="850"/>
    </row>
    <row r="20276" spans="85:87" x14ac:dyDescent="0.25">
      <c r="CG20276" s="768"/>
      <c r="CH20276" s="768"/>
      <c r="CI20276" s="850"/>
    </row>
    <row r="20277" spans="85:87" x14ac:dyDescent="0.25">
      <c r="CG20277" s="768"/>
      <c r="CH20277" s="768"/>
      <c r="CI20277" s="850"/>
    </row>
    <row r="20278" spans="85:87" x14ac:dyDescent="0.25">
      <c r="CG20278" s="768"/>
      <c r="CH20278" s="768"/>
      <c r="CI20278" s="850"/>
    </row>
    <row r="20279" spans="85:87" x14ac:dyDescent="0.25">
      <c r="CG20279" s="768"/>
      <c r="CH20279" s="768"/>
      <c r="CI20279" s="850"/>
    </row>
    <row r="20280" spans="85:87" x14ac:dyDescent="0.25">
      <c r="CG20280" s="768"/>
      <c r="CH20280" s="768"/>
      <c r="CI20280" s="850"/>
    </row>
    <row r="20281" spans="85:87" x14ac:dyDescent="0.25">
      <c r="CG20281" s="768"/>
      <c r="CH20281" s="768"/>
      <c r="CI20281" s="850"/>
    </row>
    <row r="20282" spans="85:87" x14ac:dyDescent="0.25">
      <c r="CG20282" s="768"/>
      <c r="CH20282" s="768"/>
      <c r="CI20282" s="850"/>
    </row>
    <row r="20283" spans="85:87" x14ac:dyDescent="0.25">
      <c r="CG20283" s="768"/>
      <c r="CH20283" s="768"/>
      <c r="CI20283" s="850"/>
    </row>
    <row r="20284" spans="85:87" x14ac:dyDescent="0.25">
      <c r="CG20284" s="768"/>
      <c r="CH20284" s="768"/>
      <c r="CI20284" s="850"/>
    </row>
    <row r="20285" spans="85:87" x14ac:dyDescent="0.25">
      <c r="CG20285" s="768"/>
      <c r="CH20285" s="768"/>
      <c r="CI20285" s="850"/>
    </row>
    <row r="20286" spans="85:87" x14ac:dyDescent="0.25">
      <c r="CG20286" s="768"/>
      <c r="CH20286" s="768"/>
      <c r="CI20286" s="850"/>
    </row>
    <row r="20287" spans="85:87" x14ac:dyDescent="0.25">
      <c r="CG20287" s="768"/>
      <c r="CH20287" s="768"/>
      <c r="CI20287" s="850"/>
    </row>
    <row r="20288" spans="85:87" x14ac:dyDescent="0.25">
      <c r="CG20288" s="768"/>
      <c r="CH20288" s="768"/>
      <c r="CI20288" s="850"/>
    </row>
    <row r="20289" spans="85:87" x14ac:dyDescent="0.25">
      <c r="CG20289" s="768"/>
      <c r="CH20289" s="768"/>
      <c r="CI20289" s="850"/>
    </row>
    <row r="20290" spans="85:87" x14ac:dyDescent="0.25">
      <c r="CG20290" s="768"/>
      <c r="CH20290" s="768"/>
      <c r="CI20290" s="850"/>
    </row>
    <row r="20291" spans="85:87" x14ac:dyDescent="0.25">
      <c r="CG20291" s="768"/>
      <c r="CH20291" s="768"/>
      <c r="CI20291" s="850"/>
    </row>
    <row r="20292" spans="85:87" x14ac:dyDescent="0.25">
      <c r="CG20292" s="768"/>
      <c r="CH20292" s="768"/>
      <c r="CI20292" s="850"/>
    </row>
    <row r="20293" spans="85:87" x14ac:dyDescent="0.25">
      <c r="CG20293" s="768"/>
      <c r="CH20293" s="768"/>
      <c r="CI20293" s="850"/>
    </row>
    <row r="20294" spans="85:87" x14ac:dyDescent="0.25">
      <c r="CG20294" s="768"/>
      <c r="CH20294" s="768"/>
      <c r="CI20294" s="850"/>
    </row>
    <row r="20295" spans="85:87" x14ac:dyDescent="0.25">
      <c r="CG20295" s="768"/>
      <c r="CH20295" s="768"/>
      <c r="CI20295" s="850"/>
    </row>
    <row r="20296" spans="85:87" x14ac:dyDescent="0.25">
      <c r="CG20296" s="768"/>
      <c r="CH20296" s="768"/>
      <c r="CI20296" s="850"/>
    </row>
    <row r="20297" spans="85:87" x14ac:dyDescent="0.25">
      <c r="CG20297" s="768"/>
      <c r="CH20297" s="768"/>
      <c r="CI20297" s="850"/>
    </row>
    <row r="20298" spans="85:87" x14ac:dyDescent="0.25">
      <c r="CG20298" s="768"/>
      <c r="CH20298" s="768"/>
      <c r="CI20298" s="850"/>
    </row>
    <row r="20299" spans="85:87" x14ac:dyDescent="0.25">
      <c r="CG20299" s="768"/>
      <c r="CH20299" s="768"/>
      <c r="CI20299" s="850"/>
    </row>
    <row r="20300" spans="85:87" x14ac:dyDescent="0.25">
      <c r="CG20300" s="768"/>
      <c r="CH20300" s="768"/>
      <c r="CI20300" s="850"/>
    </row>
    <row r="20301" spans="85:87" x14ac:dyDescent="0.25">
      <c r="CG20301" s="768"/>
      <c r="CH20301" s="768"/>
      <c r="CI20301" s="850"/>
    </row>
    <row r="20302" spans="85:87" x14ac:dyDescent="0.25">
      <c r="CG20302" s="768"/>
      <c r="CH20302" s="768"/>
      <c r="CI20302" s="850"/>
    </row>
    <row r="20303" spans="85:87" x14ac:dyDescent="0.25">
      <c r="CG20303" s="768"/>
      <c r="CH20303" s="768"/>
      <c r="CI20303" s="850"/>
    </row>
    <row r="20304" spans="85:87" x14ac:dyDescent="0.25">
      <c r="CG20304" s="768"/>
      <c r="CH20304" s="768"/>
      <c r="CI20304" s="850"/>
    </row>
    <row r="20305" spans="85:87" x14ac:dyDescent="0.25">
      <c r="CG20305" s="768"/>
      <c r="CH20305" s="768"/>
      <c r="CI20305" s="850"/>
    </row>
    <row r="20306" spans="85:87" x14ac:dyDescent="0.25">
      <c r="CG20306" s="768"/>
      <c r="CH20306" s="768"/>
      <c r="CI20306" s="850"/>
    </row>
    <row r="20307" spans="85:87" x14ac:dyDescent="0.25">
      <c r="CG20307" s="768"/>
      <c r="CH20307" s="768"/>
      <c r="CI20307" s="850"/>
    </row>
    <row r="20308" spans="85:87" x14ac:dyDescent="0.25">
      <c r="CG20308" s="768"/>
      <c r="CH20308" s="768"/>
      <c r="CI20308" s="850"/>
    </row>
    <row r="20309" spans="85:87" x14ac:dyDescent="0.25">
      <c r="CG20309" s="768"/>
      <c r="CH20309" s="768"/>
      <c r="CI20309" s="850"/>
    </row>
    <row r="20310" spans="85:87" x14ac:dyDescent="0.25">
      <c r="CG20310" s="768"/>
      <c r="CH20310" s="768"/>
      <c r="CI20310" s="850"/>
    </row>
    <row r="20311" spans="85:87" x14ac:dyDescent="0.25">
      <c r="CG20311" s="768"/>
      <c r="CH20311" s="768"/>
      <c r="CI20311" s="850"/>
    </row>
    <row r="20312" spans="85:87" x14ac:dyDescent="0.25">
      <c r="CG20312" s="768"/>
      <c r="CH20312" s="768"/>
      <c r="CI20312" s="850"/>
    </row>
    <row r="20313" spans="85:87" x14ac:dyDescent="0.25">
      <c r="CG20313" s="768"/>
      <c r="CH20313" s="768"/>
      <c r="CI20313" s="850"/>
    </row>
    <row r="20314" spans="85:87" x14ac:dyDescent="0.25">
      <c r="CG20314" s="768"/>
      <c r="CH20314" s="768"/>
      <c r="CI20314" s="850"/>
    </row>
    <row r="20315" spans="85:87" x14ac:dyDescent="0.25">
      <c r="CG20315" s="768"/>
      <c r="CH20315" s="768"/>
      <c r="CI20315" s="850"/>
    </row>
    <row r="20316" spans="85:87" x14ac:dyDescent="0.25">
      <c r="CG20316" s="768"/>
      <c r="CH20316" s="768"/>
      <c r="CI20316" s="850"/>
    </row>
    <row r="20317" spans="85:87" x14ac:dyDescent="0.25">
      <c r="CG20317" s="768"/>
      <c r="CH20317" s="768"/>
      <c r="CI20317" s="850"/>
    </row>
    <row r="20318" spans="85:87" x14ac:dyDescent="0.25">
      <c r="CG20318" s="768"/>
      <c r="CH20318" s="768"/>
      <c r="CI20318" s="850"/>
    </row>
    <row r="20319" spans="85:87" x14ac:dyDescent="0.25">
      <c r="CG20319" s="768"/>
      <c r="CH20319" s="768"/>
      <c r="CI20319" s="850"/>
    </row>
    <row r="20320" spans="85:87" x14ac:dyDescent="0.25">
      <c r="CG20320" s="768"/>
      <c r="CH20320" s="768"/>
      <c r="CI20320" s="850"/>
    </row>
    <row r="20321" spans="85:87" x14ac:dyDescent="0.25">
      <c r="CG20321" s="768"/>
      <c r="CH20321" s="768"/>
      <c r="CI20321" s="850"/>
    </row>
    <row r="20322" spans="85:87" x14ac:dyDescent="0.25">
      <c r="CG20322" s="768"/>
      <c r="CH20322" s="768"/>
      <c r="CI20322" s="850"/>
    </row>
    <row r="20323" spans="85:87" x14ac:dyDescent="0.25">
      <c r="CG20323" s="768"/>
      <c r="CH20323" s="768"/>
      <c r="CI20323" s="850"/>
    </row>
    <row r="20324" spans="85:87" x14ac:dyDescent="0.25">
      <c r="CG20324" s="768"/>
      <c r="CH20324" s="768"/>
      <c r="CI20324" s="850"/>
    </row>
    <row r="20325" spans="85:87" x14ac:dyDescent="0.25">
      <c r="CG20325" s="768"/>
      <c r="CH20325" s="768"/>
      <c r="CI20325" s="850"/>
    </row>
    <row r="20326" spans="85:87" x14ac:dyDescent="0.25">
      <c r="CG20326" s="768"/>
      <c r="CH20326" s="768"/>
      <c r="CI20326" s="850"/>
    </row>
    <row r="20327" spans="85:87" x14ac:dyDescent="0.25">
      <c r="CG20327" s="768"/>
      <c r="CH20327" s="768"/>
      <c r="CI20327" s="850"/>
    </row>
    <row r="20328" spans="85:87" x14ac:dyDescent="0.25">
      <c r="CG20328" s="768"/>
      <c r="CH20328" s="768"/>
      <c r="CI20328" s="850"/>
    </row>
    <row r="20329" spans="85:87" x14ac:dyDescent="0.25">
      <c r="CG20329" s="768"/>
      <c r="CH20329" s="768"/>
      <c r="CI20329" s="850"/>
    </row>
    <row r="20330" spans="85:87" x14ac:dyDescent="0.25">
      <c r="CG20330" s="768"/>
      <c r="CH20330" s="768"/>
      <c r="CI20330" s="850"/>
    </row>
    <row r="20331" spans="85:87" x14ac:dyDescent="0.25">
      <c r="CG20331" s="768"/>
      <c r="CH20331" s="768"/>
      <c r="CI20331" s="850"/>
    </row>
    <row r="20332" spans="85:87" x14ac:dyDescent="0.25">
      <c r="CG20332" s="768"/>
      <c r="CH20332" s="768"/>
      <c r="CI20332" s="850"/>
    </row>
    <row r="20333" spans="85:87" x14ac:dyDescent="0.25">
      <c r="CG20333" s="768"/>
      <c r="CH20333" s="768"/>
      <c r="CI20333" s="850"/>
    </row>
    <row r="20334" spans="85:87" x14ac:dyDescent="0.25">
      <c r="CG20334" s="768"/>
      <c r="CH20334" s="768"/>
      <c r="CI20334" s="850"/>
    </row>
    <row r="20335" spans="85:87" x14ac:dyDescent="0.25">
      <c r="CG20335" s="768"/>
      <c r="CH20335" s="768"/>
      <c r="CI20335" s="850"/>
    </row>
    <row r="20336" spans="85:87" x14ac:dyDescent="0.25">
      <c r="CG20336" s="768"/>
      <c r="CH20336" s="768"/>
      <c r="CI20336" s="850"/>
    </row>
    <row r="20337" spans="85:87" x14ac:dyDescent="0.25">
      <c r="CG20337" s="768"/>
      <c r="CH20337" s="768"/>
      <c r="CI20337" s="850"/>
    </row>
    <row r="20338" spans="85:87" x14ac:dyDescent="0.25">
      <c r="CG20338" s="768"/>
      <c r="CH20338" s="768"/>
      <c r="CI20338" s="850"/>
    </row>
    <row r="20339" spans="85:87" x14ac:dyDescent="0.25">
      <c r="CG20339" s="768"/>
      <c r="CH20339" s="768"/>
      <c r="CI20339" s="850"/>
    </row>
    <row r="20340" spans="85:87" x14ac:dyDescent="0.25">
      <c r="CG20340" s="768"/>
      <c r="CH20340" s="768"/>
      <c r="CI20340" s="850"/>
    </row>
    <row r="20341" spans="85:87" x14ac:dyDescent="0.25">
      <c r="CG20341" s="768"/>
      <c r="CH20341" s="768"/>
      <c r="CI20341" s="850"/>
    </row>
    <row r="20342" spans="85:87" x14ac:dyDescent="0.25">
      <c r="CG20342" s="768"/>
      <c r="CH20342" s="768"/>
      <c r="CI20342" s="850"/>
    </row>
    <row r="20343" spans="85:87" x14ac:dyDescent="0.25">
      <c r="CG20343" s="768"/>
      <c r="CH20343" s="768"/>
      <c r="CI20343" s="850"/>
    </row>
    <row r="20344" spans="85:87" x14ac:dyDescent="0.25">
      <c r="CG20344" s="768"/>
      <c r="CH20344" s="768"/>
      <c r="CI20344" s="850"/>
    </row>
    <row r="20345" spans="85:87" x14ac:dyDescent="0.25">
      <c r="CG20345" s="768"/>
      <c r="CH20345" s="768"/>
      <c r="CI20345" s="850"/>
    </row>
    <row r="20346" spans="85:87" x14ac:dyDescent="0.25">
      <c r="CG20346" s="768"/>
      <c r="CH20346" s="768"/>
      <c r="CI20346" s="850"/>
    </row>
    <row r="20347" spans="85:87" x14ac:dyDescent="0.25">
      <c r="CG20347" s="768"/>
      <c r="CH20347" s="768"/>
      <c r="CI20347" s="850"/>
    </row>
    <row r="20348" spans="85:87" x14ac:dyDescent="0.25">
      <c r="CG20348" s="768"/>
      <c r="CH20348" s="768"/>
      <c r="CI20348" s="850"/>
    </row>
    <row r="20349" spans="85:87" x14ac:dyDescent="0.25">
      <c r="CG20349" s="768"/>
      <c r="CH20349" s="768"/>
      <c r="CI20349" s="850"/>
    </row>
    <row r="20350" spans="85:87" x14ac:dyDescent="0.25">
      <c r="CG20350" s="768"/>
      <c r="CH20350" s="768"/>
      <c r="CI20350" s="850"/>
    </row>
    <row r="20351" spans="85:87" x14ac:dyDescent="0.25">
      <c r="CG20351" s="768"/>
      <c r="CH20351" s="768"/>
      <c r="CI20351" s="850"/>
    </row>
    <row r="20352" spans="85:87" x14ac:dyDescent="0.25">
      <c r="CG20352" s="768"/>
      <c r="CH20352" s="768"/>
      <c r="CI20352" s="850"/>
    </row>
    <row r="20353" spans="85:87" x14ac:dyDescent="0.25">
      <c r="CG20353" s="768"/>
      <c r="CH20353" s="768"/>
      <c r="CI20353" s="850"/>
    </row>
    <row r="20354" spans="85:87" x14ac:dyDescent="0.25">
      <c r="CG20354" s="768"/>
      <c r="CH20354" s="768"/>
      <c r="CI20354" s="850"/>
    </row>
    <row r="20355" spans="85:87" x14ac:dyDescent="0.25">
      <c r="CG20355" s="768"/>
      <c r="CH20355" s="768"/>
      <c r="CI20355" s="850"/>
    </row>
    <row r="20356" spans="85:87" x14ac:dyDescent="0.25">
      <c r="CG20356" s="768"/>
      <c r="CH20356" s="768"/>
      <c r="CI20356" s="850"/>
    </row>
    <row r="20357" spans="85:87" x14ac:dyDescent="0.25">
      <c r="CG20357" s="768"/>
      <c r="CH20357" s="768"/>
      <c r="CI20357" s="850"/>
    </row>
    <row r="20358" spans="85:87" x14ac:dyDescent="0.25">
      <c r="CG20358" s="768"/>
      <c r="CH20358" s="768"/>
      <c r="CI20358" s="850"/>
    </row>
    <row r="20359" spans="85:87" x14ac:dyDescent="0.25">
      <c r="CG20359" s="768"/>
      <c r="CH20359" s="768"/>
      <c r="CI20359" s="850"/>
    </row>
    <row r="20360" spans="85:87" x14ac:dyDescent="0.25">
      <c r="CG20360" s="768"/>
      <c r="CH20360" s="768"/>
      <c r="CI20360" s="850"/>
    </row>
    <row r="20361" spans="85:87" x14ac:dyDescent="0.25">
      <c r="CG20361" s="768"/>
      <c r="CH20361" s="768"/>
      <c r="CI20361" s="850"/>
    </row>
    <row r="20362" spans="85:87" x14ac:dyDescent="0.25">
      <c r="CG20362" s="768"/>
      <c r="CH20362" s="768"/>
      <c r="CI20362" s="850"/>
    </row>
    <row r="20363" spans="85:87" x14ac:dyDescent="0.25">
      <c r="CG20363" s="768"/>
      <c r="CH20363" s="768"/>
      <c r="CI20363" s="850"/>
    </row>
    <row r="20364" spans="85:87" x14ac:dyDescent="0.25">
      <c r="CG20364" s="768"/>
      <c r="CH20364" s="768"/>
      <c r="CI20364" s="850"/>
    </row>
    <row r="20365" spans="85:87" x14ac:dyDescent="0.25">
      <c r="CG20365" s="768"/>
      <c r="CH20365" s="768"/>
      <c r="CI20365" s="850"/>
    </row>
    <row r="20366" spans="85:87" x14ac:dyDescent="0.25">
      <c r="CG20366" s="768"/>
      <c r="CH20366" s="768"/>
      <c r="CI20366" s="850"/>
    </row>
    <row r="20367" spans="85:87" x14ac:dyDescent="0.25">
      <c r="CG20367" s="768"/>
      <c r="CH20367" s="768"/>
      <c r="CI20367" s="850"/>
    </row>
    <row r="20368" spans="85:87" x14ac:dyDescent="0.25">
      <c r="CG20368" s="768"/>
      <c r="CH20368" s="768"/>
      <c r="CI20368" s="850"/>
    </row>
    <row r="20369" spans="85:87" x14ac:dyDescent="0.25">
      <c r="CG20369" s="768"/>
      <c r="CH20369" s="768"/>
      <c r="CI20369" s="850"/>
    </row>
    <row r="20370" spans="85:87" x14ac:dyDescent="0.25">
      <c r="CG20370" s="768"/>
      <c r="CH20370" s="768"/>
      <c r="CI20370" s="850"/>
    </row>
    <row r="20371" spans="85:87" x14ac:dyDescent="0.25">
      <c r="CG20371" s="768"/>
      <c r="CH20371" s="768"/>
      <c r="CI20371" s="850"/>
    </row>
    <row r="20372" spans="85:87" x14ac:dyDescent="0.25">
      <c r="CG20372" s="768"/>
      <c r="CH20372" s="768"/>
      <c r="CI20372" s="850"/>
    </row>
    <row r="20373" spans="85:87" x14ac:dyDescent="0.25">
      <c r="CG20373" s="768"/>
      <c r="CH20373" s="768"/>
      <c r="CI20373" s="850"/>
    </row>
    <row r="20374" spans="85:87" x14ac:dyDescent="0.25">
      <c r="CG20374" s="768"/>
      <c r="CH20374" s="768"/>
      <c r="CI20374" s="850"/>
    </row>
    <row r="20375" spans="85:87" x14ac:dyDescent="0.25">
      <c r="CG20375" s="768"/>
      <c r="CH20375" s="768"/>
      <c r="CI20375" s="850"/>
    </row>
    <row r="20376" spans="85:87" x14ac:dyDescent="0.25">
      <c r="CG20376" s="768"/>
      <c r="CH20376" s="768"/>
      <c r="CI20376" s="850"/>
    </row>
    <row r="20377" spans="85:87" x14ac:dyDescent="0.25">
      <c r="CG20377" s="768"/>
      <c r="CH20377" s="768"/>
      <c r="CI20377" s="850"/>
    </row>
    <row r="20378" spans="85:87" x14ac:dyDescent="0.25">
      <c r="CG20378" s="768"/>
      <c r="CH20378" s="768"/>
      <c r="CI20378" s="850"/>
    </row>
    <row r="20379" spans="85:87" x14ac:dyDescent="0.25">
      <c r="CG20379" s="768"/>
      <c r="CH20379" s="768"/>
      <c r="CI20379" s="850"/>
    </row>
    <row r="20380" spans="85:87" x14ac:dyDescent="0.25">
      <c r="CG20380" s="768"/>
      <c r="CH20380" s="768"/>
      <c r="CI20380" s="850"/>
    </row>
    <row r="20381" spans="85:87" x14ac:dyDescent="0.25">
      <c r="CG20381" s="768"/>
      <c r="CH20381" s="768"/>
      <c r="CI20381" s="850"/>
    </row>
    <row r="20382" spans="85:87" x14ac:dyDescent="0.25">
      <c r="CG20382" s="768"/>
      <c r="CH20382" s="768"/>
      <c r="CI20382" s="850"/>
    </row>
    <row r="20383" spans="85:87" x14ac:dyDescent="0.25">
      <c r="CG20383" s="768"/>
      <c r="CH20383" s="768"/>
      <c r="CI20383" s="850"/>
    </row>
    <row r="20384" spans="85:87" x14ac:dyDescent="0.25">
      <c r="CG20384" s="768"/>
      <c r="CH20384" s="768"/>
      <c r="CI20384" s="850"/>
    </row>
    <row r="20385" spans="85:87" x14ac:dyDescent="0.25">
      <c r="CG20385" s="768"/>
      <c r="CH20385" s="768"/>
      <c r="CI20385" s="850"/>
    </row>
    <row r="20386" spans="85:87" x14ac:dyDescent="0.25">
      <c r="CG20386" s="768"/>
      <c r="CH20386" s="768"/>
      <c r="CI20386" s="850"/>
    </row>
    <row r="20387" spans="85:87" x14ac:dyDescent="0.25">
      <c r="CG20387" s="768"/>
      <c r="CH20387" s="768"/>
      <c r="CI20387" s="850"/>
    </row>
    <row r="20388" spans="85:87" x14ac:dyDescent="0.25">
      <c r="CG20388" s="768"/>
      <c r="CH20388" s="768"/>
      <c r="CI20388" s="850"/>
    </row>
    <row r="20389" spans="85:87" x14ac:dyDescent="0.25">
      <c r="CG20389" s="768"/>
      <c r="CH20389" s="768"/>
      <c r="CI20389" s="850"/>
    </row>
    <row r="20390" spans="85:87" x14ac:dyDescent="0.25">
      <c r="CG20390" s="768"/>
      <c r="CH20390" s="768"/>
      <c r="CI20390" s="850"/>
    </row>
    <row r="20391" spans="85:87" x14ac:dyDescent="0.25">
      <c r="CG20391" s="768"/>
      <c r="CH20391" s="768"/>
      <c r="CI20391" s="850"/>
    </row>
    <row r="20392" spans="85:87" x14ac:dyDescent="0.25">
      <c r="CG20392" s="768"/>
      <c r="CH20392" s="768"/>
      <c r="CI20392" s="850"/>
    </row>
    <row r="20393" spans="85:87" x14ac:dyDescent="0.25">
      <c r="CG20393" s="768"/>
      <c r="CH20393" s="768"/>
      <c r="CI20393" s="850"/>
    </row>
    <row r="20394" spans="85:87" x14ac:dyDescent="0.25">
      <c r="CG20394" s="768"/>
      <c r="CH20394" s="768"/>
      <c r="CI20394" s="850"/>
    </row>
    <row r="20395" spans="85:87" x14ac:dyDescent="0.25">
      <c r="CG20395" s="768"/>
      <c r="CH20395" s="768"/>
      <c r="CI20395" s="850"/>
    </row>
    <row r="20396" spans="85:87" x14ac:dyDescent="0.25">
      <c r="CG20396" s="768"/>
      <c r="CH20396" s="768"/>
      <c r="CI20396" s="850"/>
    </row>
    <row r="20397" spans="85:87" x14ac:dyDescent="0.25">
      <c r="CG20397" s="768"/>
      <c r="CH20397" s="768"/>
      <c r="CI20397" s="850"/>
    </row>
    <row r="20398" spans="85:87" x14ac:dyDescent="0.25">
      <c r="CG20398" s="768"/>
      <c r="CH20398" s="768"/>
      <c r="CI20398" s="850"/>
    </row>
    <row r="20399" spans="85:87" x14ac:dyDescent="0.25">
      <c r="CG20399" s="768"/>
      <c r="CH20399" s="768"/>
      <c r="CI20399" s="850"/>
    </row>
    <row r="20400" spans="85:87" x14ac:dyDescent="0.25">
      <c r="CG20400" s="768"/>
      <c r="CH20400" s="768"/>
      <c r="CI20400" s="850"/>
    </row>
    <row r="20401" spans="85:87" x14ac:dyDescent="0.25">
      <c r="CG20401" s="768"/>
      <c r="CH20401" s="768"/>
      <c r="CI20401" s="850"/>
    </row>
    <row r="20402" spans="85:87" x14ac:dyDescent="0.25">
      <c r="CG20402" s="768"/>
      <c r="CH20402" s="768"/>
      <c r="CI20402" s="850"/>
    </row>
    <row r="20403" spans="85:87" x14ac:dyDescent="0.25">
      <c r="CG20403" s="768"/>
      <c r="CH20403" s="768"/>
      <c r="CI20403" s="850"/>
    </row>
    <row r="20404" spans="85:87" x14ac:dyDescent="0.25">
      <c r="CG20404" s="768"/>
      <c r="CH20404" s="768"/>
      <c r="CI20404" s="850"/>
    </row>
    <row r="20405" spans="85:87" x14ac:dyDescent="0.25">
      <c r="CG20405" s="768"/>
      <c r="CH20405" s="768"/>
      <c r="CI20405" s="850"/>
    </row>
    <row r="20406" spans="85:87" x14ac:dyDescent="0.25">
      <c r="CG20406" s="768"/>
      <c r="CH20406" s="768"/>
      <c r="CI20406" s="850"/>
    </row>
    <row r="20407" spans="85:87" x14ac:dyDescent="0.25">
      <c r="CG20407" s="768"/>
      <c r="CH20407" s="768"/>
      <c r="CI20407" s="850"/>
    </row>
    <row r="20408" spans="85:87" x14ac:dyDescent="0.25">
      <c r="CG20408" s="768"/>
      <c r="CH20408" s="768"/>
      <c r="CI20408" s="850"/>
    </row>
    <row r="20409" spans="85:87" x14ac:dyDescent="0.25">
      <c r="CG20409" s="768"/>
      <c r="CH20409" s="768"/>
      <c r="CI20409" s="850"/>
    </row>
    <row r="20410" spans="85:87" x14ac:dyDescent="0.25">
      <c r="CG20410" s="768"/>
      <c r="CH20410" s="768"/>
      <c r="CI20410" s="850"/>
    </row>
    <row r="20411" spans="85:87" x14ac:dyDescent="0.25">
      <c r="CG20411" s="768"/>
      <c r="CH20411" s="768"/>
      <c r="CI20411" s="850"/>
    </row>
    <row r="20412" spans="85:87" x14ac:dyDescent="0.25">
      <c r="CG20412" s="768"/>
      <c r="CH20412" s="768"/>
      <c r="CI20412" s="850"/>
    </row>
    <row r="20413" spans="85:87" x14ac:dyDescent="0.25">
      <c r="CG20413" s="768"/>
      <c r="CH20413" s="768"/>
      <c r="CI20413" s="850"/>
    </row>
    <row r="20414" spans="85:87" x14ac:dyDescent="0.25">
      <c r="CG20414" s="768"/>
      <c r="CH20414" s="768"/>
      <c r="CI20414" s="850"/>
    </row>
    <row r="20415" spans="85:87" x14ac:dyDescent="0.25">
      <c r="CG20415" s="768"/>
      <c r="CH20415" s="768"/>
      <c r="CI20415" s="850"/>
    </row>
    <row r="20416" spans="85:87" x14ac:dyDescent="0.25">
      <c r="CG20416" s="768"/>
      <c r="CH20416" s="768"/>
      <c r="CI20416" s="850"/>
    </row>
    <row r="20417" spans="85:87" x14ac:dyDescent="0.25">
      <c r="CG20417" s="768"/>
      <c r="CH20417" s="768"/>
      <c r="CI20417" s="850"/>
    </row>
    <row r="20418" spans="85:87" x14ac:dyDescent="0.25">
      <c r="CG20418" s="768"/>
      <c r="CH20418" s="768"/>
      <c r="CI20418" s="850"/>
    </row>
    <row r="20419" spans="85:87" x14ac:dyDescent="0.25">
      <c r="CG20419" s="768"/>
      <c r="CH20419" s="768"/>
      <c r="CI20419" s="850"/>
    </row>
    <row r="20420" spans="85:87" x14ac:dyDescent="0.25">
      <c r="CG20420" s="768"/>
      <c r="CH20420" s="768"/>
      <c r="CI20420" s="850"/>
    </row>
    <row r="20421" spans="85:87" x14ac:dyDescent="0.25">
      <c r="CG20421" s="768"/>
      <c r="CH20421" s="768"/>
      <c r="CI20421" s="850"/>
    </row>
    <row r="20422" spans="85:87" x14ac:dyDescent="0.25">
      <c r="CG20422" s="768"/>
      <c r="CH20422" s="768"/>
      <c r="CI20422" s="850"/>
    </row>
    <row r="20423" spans="85:87" x14ac:dyDescent="0.25">
      <c r="CG20423" s="768"/>
      <c r="CH20423" s="768"/>
      <c r="CI20423" s="850"/>
    </row>
    <row r="20424" spans="85:87" x14ac:dyDescent="0.25">
      <c r="CG20424" s="768"/>
      <c r="CH20424" s="768"/>
      <c r="CI20424" s="850"/>
    </row>
    <row r="20425" spans="85:87" x14ac:dyDescent="0.25">
      <c r="CG20425" s="768"/>
      <c r="CH20425" s="768"/>
      <c r="CI20425" s="850"/>
    </row>
    <row r="20426" spans="85:87" x14ac:dyDescent="0.25">
      <c r="CG20426" s="768"/>
      <c r="CH20426" s="768"/>
      <c r="CI20426" s="850"/>
    </row>
    <row r="20427" spans="85:87" x14ac:dyDescent="0.25">
      <c r="CG20427" s="768"/>
      <c r="CH20427" s="768"/>
      <c r="CI20427" s="850"/>
    </row>
    <row r="20428" spans="85:87" x14ac:dyDescent="0.25">
      <c r="CG20428" s="768"/>
      <c r="CH20428" s="768"/>
      <c r="CI20428" s="850"/>
    </row>
    <row r="20429" spans="85:87" x14ac:dyDescent="0.25">
      <c r="CG20429" s="768"/>
      <c r="CH20429" s="768"/>
      <c r="CI20429" s="850"/>
    </row>
    <row r="20430" spans="85:87" x14ac:dyDescent="0.25">
      <c r="CG20430" s="768"/>
      <c r="CH20430" s="768"/>
      <c r="CI20430" s="850"/>
    </row>
    <row r="20431" spans="85:87" x14ac:dyDescent="0.25">
      <c r="CG20431" s="768"/>
      <c r="CH20431" s="768"/>
      <c r="CI20431" s="850"/>
    </row>
    <row r="20432" spans="85:87" x14ac:dyDescent="0.25">
      <c r="CG20432" s="768"/>
      <c r="CH20432" s="768"/>
      <c r="CI20432" s="850"/>
    </row>
    <row r="20433" spans="85:87" x14ac:dyDescent="0.25">
      <c r="CG20433" s="768"/>
      <c r="CH20433" s="768"/>
      <c r="CI20433" s="850"/>
    </row>
    <row r="20434" spans="85:87" x14ac:dyDescent="0.25">
      <c r="CG20434" s="768"/>
      <c r="CH20434" s="768"/>
      <c r="CI20434" s="850"/>
    </row>
    <row r="20435" spans="85:87" x14ac:dyDescent="0.25">
      <c r="CG20435" s="768"/>
      <c r="CH20435" s="768"/>
      <c r="CI20435" s="850"/>
    </row>
    <row r="20436" spans="85:87" x14ac:dyDescent="0.25">
      <c r="CG20436" s="768"/>
      <c r="CH20436" s="768"/>
      <c r="CI20436" s="850"/>
    </row>
    <row r="20437" spans="85:87" x14ac:dyDescent="0.25">
      <c r="CG20437" s="768"/>
      <c r="CH20437" s="768"/>
      <c r="CI20437" s="850"/>
    </row>
    <row r="20438" spans="85:87" x14ac:dyDescent="0.25">
      <c r="CG20438" s="768"/>
      <c r="CH20438" s="768"/>
      <c r="CI20438" s="850"/>
    </row>
    <row r="20439" spans="85:87" x14ac:dyDescent="0.25">
      <c r="CG20439" s="768"/>
      <c r="CH20439" s="768"/>
      <c r="CI20439" s="850"/>
    </row>
    <row r="20440" spans="85:87" x14ac:dyDescent="0.25">
      <c r="CG20440" s="768"/>
      <c r="CH20440" s="768"/>
      <c r="CI20440" s="850"/>
    </row>
    <row r="20441" spans="85:87" x14ac:dyDescent="0.25">
      <c r="CG20441" s="768"/>
      <c r="CH20441" s="768"/>
      <c r="CI20441" s="850"/>
    </row>
    <row r="20442" spans="85:87" x14ac:dyDescent="0.25">
      <c r="CG20442" s="768"/>
      <c r="CH20442" s="768"/>
      <c r="CI20442" s="850"/>
    </row>
    <row r="20443" spans="85:87" x14ac:dyDescent="0.25">
      <c r="CG20443" s="768"/>
      <c r="CH20443" s="768"/>
      <c r="CI20443" s="850"/>
    </row>
    <row r="20444" spans="85:87" x14ac:dyDescent="0.25">
      <c r="CG20444" s="768"/>
      <c r="CH20444" s="768"/>
      <c r="CI20444" s="850"/>
    </row>
    <row r="20445" spans="85:87" x14ac:dyDescent="0.25">
      <c r="CG20445" s="768"/>
      <c r="CH20445" s="768"/>
      <c r="CI20445" s="850"/>
    </row>
    <row r="20446" spans="85:87" x14ac:dyDescent="0.25">
      <c r="CG20446" s="768"/>
      <c r="CH20446" s="768"/>
      <c r="CI20446" s="850"/>
    </row>
    <row r="20447" spans="85:87" x14ac:dyDescent="0.25">
      <c r="CG20447" s="768"/>
      <c r="CH20447" s="768"/>
      <c r="CI20447" s="850"/>
    </row>
    <row r="20448" spans="85:87" x14ac:dyDescent="0.25">
      <c r="CG20448" s="768"/>
      <c r="CH20448" s="768"/>
      <c r="CI20448" s="850"/>
    </row>
    <row r="20449" spans="85:87" x14ac:dyDescent="0.25">
      <c r="CG20449" s="768"/>
      <c r="CH20449" s="768"/>
      <c r="CI20449" s="850"/>
    </row>
    <row r="20450" spans="85:87" x14ac:dyDescent="0.25">
      <c r="CG20450" s="768"/>
      <c r="CH20450" s="768"/>
      <c r="CI20450" s="850"/>
    </row>
    <row r="20451" spans="85:87" x14ac:dyDescent="0.25">
      <c r="CG20451" s="768"/>
      <c r="CH20451" s="768"/>
      <c r="CI20451" s="850"/>
    </row>
    <row r="20452" spans="85:87" x14ac:dyDescent="0.25">
      <c r="CG20452" s="768"/>
      <c r="CH20452" s="768"/>
      <c r="CI20452" s="850"/>
    </row>
    <row r="20453" spans="85:87" x14ac:dyDescent="0.25">
      <c r="CG20453" s="768"/>
      <c r="CH20453" s="768"/>
      <c r="CI20453" s="850"/>
    </row>
    <row r="20454" spans="85:87" x14ac:dyDescent="0.25">
      <c r="CG20454" s="768"/>
      <c r="CH20454" s="768"/>
      <c r="CI20454" s="850"/>
    </row>
    <row r="20455" spans="85:87" x14ac:dyDescent="0.25">
      <c r="CG20455" s="768"/>
      <c r="CH20455" s="768"/>
      <c r="CI20455" s="850"/>
    </row>
    <row r="20456" spans="85:87" x14ac:dyDescent="0.25">
      <c r="CG20456" s="768"/>
      <c r="CH20456" s="768"/>
      <c r="CI20456" s="850"/>
    </row>
    <row r="20457" spans="85:87" x14ac:dyDescent="0.25">
      <c r="CG20457" s="768"/>
      <c r="CH20457" s="768"/>
      <c r="CI20457" s="850"/>
    </row>
    <row r="20458" spans="85:87" x14ac:dyDescent="0.25">
      <c r="CG20458" s="768"/>
      <c r="CH20458" s="768"/>
      <c r="CI20458" s="850"/>
    </row>
    <row r="20459" spans="85:87" x14ac:dyDescent="0.25">
      <c r="CG20459" s="768"/>
      <c r="CH20459" s="768"/>
      <c r="CI20459" s="850"/>
    </row>
    <row r="20460" spans="85:87" x14ac:dyDescent="0.25">
      <c r="CG20460" s="768"/>
      <c r="CH20460" s="768"/>
      <c r="CI20460" s="850"/>
    </row>
    <row r="20461" spans="85:87" x14ac:dyDescent="0.25">
      <c r="CG20461" s="768"/>
      <c r="CH20461" s="768"/>
      <c r="CI20461" s="850"/>
    </row>
    <row r="20462" spans="85:87" x14ac:dyDescent="0.25">
      <c r="CG20462" s="768"/>
      <c r="CH20462" s="768"/>
      <c r="CI20462" s="850"/>
    </row>
    <row r="20463" spans="85:87" x14ac:dyDescent="0.25">
      <c r="CG20463" s="768"/>
      <c r="CH20463" s="768"/>
      <c r="CI20463" s="850"/>
    </row>
    <row r="20464" spans="85:87" x14ac:dyDescent="0.25">
      <c r="CG20464" s="768"/>
      <c r="CH20464" s="768"/>
      <c r="CI20464" s="850"/>
    </row>
    <row r="20465" spans="85:87" x14ac:dyDescent="0.25">
      <c r="CG20465" s="768"/>
      <c r="CH20465" s="768"/>
      <c r="CI20465" s="850"/>
    </row>
    <row r="20466" spans="85:87" x14ac:dyDescent="0.25">
      <c r="CG20466" s="768"/>
      <c r="CH20466" s="768"/>
      <c r="CI20466" s="850"/>
    </row>
    <row r="20467" spans="85:87" x14ac:dyDescent="0.25">
      <c r="CG20467" s="768"/>
      <c r="CH20467" s="768"/>
      <c r="CI20467" s="850"/>
    </row>
    <row r="20468" spans="85:87" x14ac:dyDescent="0.25">
      <c r="CG20468" s="768"/>
      <c r="CH20468" s="768"/>
      <c r="CI20468" s="850"/>
    </row>
    <row r="20469" spans="85:87" x14ac:dyDescent="0.25">
      <c r="CG20469" s="768"/>
      <c r="CH20469" s="768"/>
      <c r="CI20469" s="850"/>
    </row>
    <row r="20470" spans="85:87" x14ac:dyDescent="0.25">
      <c r="CG20470" s="768"/>
      <c r="CH20470" s="768"/>
      <c r="CI20470" s="850"/>
    </row>
    <row r="20471" spans="85:87" x14ac:dyDescent="0.25">
      <c r="CG20471" s="768"/>
      <c r="CH20471" s="768"/>
      <c r="CI20471" s="850"/>
    </row>
    <row r="20472" spans="85:87" x14ac:dyDescent="0.25">
      <c r="CG20472" s="768"/>
      <c r="CH20472" s="768"/>
      <c r="CI20472" s="850"/>
    </row>
    <row r="20473" spans="85:87" x14ac:dyDescent="0.25">
      <c r="CG20473" s="768"/>
      <c r="CH20473" s="768"/>
      <c r="CI20473" s="850"/>
    </row>
    <row r="20474" spans="85:87" x14ac:dyDescent="0.25">
      <c r="CG20474" s="768"/>
      <c r="CH20474" s="768"/>
      <c r="CI20474" s="850"/>
    </row>
    <row r="20475" spans="85:87" x14ac:dyDescent="0.25">
      <c r="CG20475" s="768"/>
      <c r="CH20475" s="768"/>
      <c r="CI20475" s="850"/>
    </row>
    <row r="20476" spans="85:87" x14ac:dyDescent="0.25">
      <c r="CG20476" s="768"/>
      <c r="CH20476" s="768"/>
      <c r="CI20476" s="850"/>
    </row>
    <row r="20477" spans="85:87" x14ac:dyDescent="0.25">
      <c r="CG20477" s="768"/>
      <c r="CH20477" s="768"/>
      <c r="CI20477" s="850"/>
    </row>
    <row r="20478" spans="85:87" x14ac:dyDescent="0.25">
      <c r="CG20478" s="768"/>
      <c r="CH20478" s="768"/>
      <c r="CI20478" s="850"/>
    </row>
    <row r="20479" spans="85:87" x14ac:dyDescent="0.25">
      <c r="CG20479" s="768"/>
      <c r="CH20479" s="768"/>
      <c r="CI20479" s="850"/>
    </row>
    <row r="20480" spans="85:87" x14ac:dyDescent="0.25">
      <c r="CG20480" s="768"/>
      <c r="CH20480" s="768"/>
      <c r="CI20480" s="850"/>
    </row>
    <row r="20481" spans="85:87" x14ac:dyDescent="0.25">
      <c r="CG20481" s="768"/>
      <c r="CH20481" s="768"/>
      <c r="CI20481" s="850"/>
    </row>
    <row r="20482" spans="85:87" x14ac:dyDescent="0.25">
      <c r="CG20482" s="768"/>
      <c r="CH20482" s="768"/>
      <c r="CI20482" s="850"/>
    </row>
    <row r="20483" spans="85:87" x14ac:dyDescent="0.25">
      <c r="CG20483" s="768"/>
      <c r="CH20483" s="768"/>
      <c r="CI20483" s="850"/>
    </row>
    <row r="20484" spans="85:87" x14ac:dyDescent="0.25">
      <c r="CG20484" s="768"/>
      <c r="CH20484" s="768"/>
      <c r="CI20484" s="850"/>
    </row>
    <row r="20485" spans="85:87" x14ac:dyDescent="0.25">
      <c r="CG20485" s="768"/>
      <c r="CH20485" s="768"/>
      <c r="CI20485" s="850"/>
    </row>
    <row r="20486" spans="85:87" x14ac:dyDescent="0.25">
      <c r="CG20486" s="768"/>
      <c r="CH20486" s="768"/>
      <c r="CI20486" s="850"/>
    </row>
    <row r="20487" spans="85:87" x14ac:dyDescent="0.25">
      <c r="CG20487" s="768"/>
      <c r="CH20487" s="768"/>
      <c r="CI20487" s="850"/>
    </row>
    <row r="20488" spans="85:87" x14ac:dyDescent="0.25">
      <c r="CG20488" s="768"/>
      <c r="CH20488" s="768"/>
      <c r="CI20488" s="850"/>
    </row>
    <row r="20489" spans="85:87" x14ac:dyDescent="0.25">
      <c r="CG20489" s="768"/>
      <c r="CH20489" s="768"/>
      <c r="CI20489" s="850"/>
    </row>
    <row r="20490" spans="85:87" x14ac:dyDescent="0.25">
      <c r="CG20490" s="768"/>
      <c r="CH20490" s="768"/>
      <c r="CI20490" s="850"/>
    </row>
    <row r="20491" spans="85:87" x14ac:dyDescent="0.25">
      <c r="CG20491" s="768"/>
      <c r="CH20491" s="768"/>
      <c r="CI20491" s="850"/>
    </row>
    <row r="20492" spans="85:87" x14ac:dyDescent="0.25">
      <c r="CG20492" s="768"/>
      <c r="CH20492" s="768"/>
      <c r="CI20492" s="850"/>
    </row>
    <row r="20493" spans="85:87" x14ac:dyDescent="0.25">
      <c r="CG20493" s="768"/>
      <c r="CH20493" s="768"/>
      <c r="CI20493" s="850"/>
    </row>
    <row r="20494" spans="85:87" x14ac:dyDescent="0.25">
      <c r="CG20494" s="768"/>
      <c r="CH20494" s="768"/>
      <c r="CI20494" s="850"/>
    </row>
    <row r="20495" spans="85:87" x14ac:dyDescent="0.25">
      <c r="CG20495" s="768"/>
      <c r="CH20495" s="768"/>
      <c r="CI20495" s="850"/>
    </row>
    <row r="20496" spans="85:87" x14ac:dyDescent="0.25">
      <c r="CG20496" s="768"/>
      <c r="CH20496" s="768"/>
      <c r="CI20496" s="850"/>
    </row>
    <row r="20497" spans="85:87" x14ac:dyDescent="0.25">
      <c r="CG20497" s="768"/>
      <c r="CH20497" s="768"/>
      <c r="CI20497" s="850"/>
    </row>
    <row r="20498" spans="85:87" x14ac:dyDescent="0.25">
      <c r="CG20498" s="768"/>
      <c r="CH20498" s="768"/>
      <c r="CI20498" s="850"/>
    </row>
    <row r="20499" spans="85:87" x14ac:dyDescent="0.25">
      <c r="CG20499" s="768"/>
      <c r="CH20499" s="768"/>
      <c r="CI20499" s="850"/>
    </row>
    <row r="20500" spans="85:87" x14ac:dyDescent="0.25">
      <c r="CG20500" s="768"/>
      <c r="CH20500" s="768"/>
      <c r="CI20500" s="850"/>
    </row>
    <row r="20501" spans="85:87" x14ac:dyDescent="0.25">
      <c r="CG20501" s="768"/>
      <c r="CH20501" s="768"/>
      <c r="CI20501" s="850"/>
    </row>
    <row r="20502" spans="85:87" x14ac:dyDescent="0.25">
      <c r="CG20502" s="768"/>
      <c r="CH20502" s="768"/>
      <c r="CI20502" s="850"/>
    </row>
    <row r="20503" spans="85:87" x14ac:dyDescent="0.25">
      <c r="CG20503" s="768"/>
      <c r="CH20503" s="768"/>
      <c r="CI20503" s="850"/>
    </row>
    <row r="20504" spans="85:87" x14ac:dyDescent="0.25">
      <c r="CG20504" s="768"/>
      <c r="CH20504" s="768"/>
      <c r="CI20504" s="850"/>
    </row>
    <row r="20505" spans="85:87" x14ac:dyDescent="0.25">
      <c r="CG20505" s="768"/>
      <c r="CH20505" s="768"/>
      <c r="CI20505" s="850"/>
    </row>
    <row r="20506" spans="85:87" x14ac:dyDescent="0.25">
      <c r="CG20506" s="768"/>
      <c r="CH20506" s="768"/>
      <c r="CI20506" s="850"/>
    </row>
    <row r="20507" spans="85:87" x14ac:dyDescent="0.25">
      <c r="CG20507" s="768"/>
      <c r="CH20507" s="768"/>
      <c r="CI20507" s="850"/>
    </row>
    <row r="20508" spans="85:87" x14ac:dyDescent="0.25">
      <c r="CG20508" s="768"/>
      <c r="CH20508" s="768"/>
      <c r="CI20508" s="850"/>
    </row>
    <row r="20509" spans="85:87" x14ac:dyDescent="0.25">
      <c r="CG20509" s="768"/>
      <c r="CH20509" s="768"/>
      <c r="CI20509" s="850"/>
    </row>
    <row r="20510" spans="85:87" x14ac:dyDescent="0.25">
      <c r="CG20510" s="768"/>
      <c r="CH20510" s="768"/>
      <c r="CI20510" s="850"/>
    </row>
    <row r="20511" spans="85:87" x14ac:dyDescent="0.25">
      <c r="CG20511" s="768"/>
      <c r="CH20511" s="768"/>
      <c r="CI20511" s="850"/>
    </row>
    <row r="20512" spans="85:87" x14ac:dyDescent="0.25">
      <c r="CG20512" s="768"/>
      <c r="CH20512" s="768"/>
      <c r="CI20512" s="850"/>
    </row>
    <row r="20513" spans="85:87" x14ac:dyDescent="0.25">
      <c r="CG20513" s="768"/>
      <c r="CH20513" s="768"/>
      <c r="CI20513" s="850"/>
    </row>
    <row r="20514" spans="85:87" x14ac:dyDescent="0.25">
      <c r="CG20514" s="768"/>
      <c r="CH20514" s="768"/>
      <c r="CI20514" s="850"/>
    </row>
    <row r="20515" spans="85:87" x14ac:dyDescent="0.25">
      <c r="CG20515" s="768"/>
      <c r="CH20515" s="768"/>
      <c r="CI20515" s="850"/>
    </row>
    <row r="20516" spans="85:87" x14ac:dyDescent="0.25">
      <c r="CG20516" s="768"/>
      <c r="CH20516" s="768"/>
      <c r="CI20516" s="850"/>
    </row>
    <row r="20517" spans="85:87" x14ac:dyDescent="0.25">
      <c r="CG20517" s="768"/>
      <c r="CH20517" s="768"/>
      <c r="CI20517" s="850"/>
    </row>
    <row r="20518" spans="85:87" x14ac:dyDescent="0.25">
      <c r="CG20518" s="768"/>
      <c r="CH20518" s="768"/>
      <c r="CI20518" s="850"/>
    </row>
    <row r="20519" spans="85:87" x14ac:dyDescent="0.25">
      <c r="CG20519" s="768"/>
      <c r="CH20519" s="768"/>
      <c r="CI20519" s="850"/>
    </row>
    <row r="20520" spans="85:87" x14ac:dyDescent="0.25">
      <c r="CG20520" s="768"/>
      <c r="CH20520" s="768"/>
      <c r="CI20520" s="850"/>
    </row>
    <row r="20521" spans="85:87" x14ac:dyDescent="0.25">
      <c r="CG20521" s="768"/>
      <c r="CH20521" s="768"/>
      <c r="CI20521" s="850"/>
    </row>
    <row r="20522" spans="85:87" x14ac:dyDescent="0.25">
      <c r="CG20522" s="768"/>
      <c r="CH20522" s="768"/>
      <c r="CI20522" s="850"/>
    </row>
    <row r="20523" spans="85:87" x14ac:dyDescent="0.25">
      <c r="CG20523" s="768"/>
      <c r="CH20523" s="768"/>
      <c r="CI20523" s="850"/>
    </row>
    <row r="20524" spans="85:87" x14ac:dyDescent="0.25">
      <c r="CG20524" s="768"/>
      <c r="CH20524" s="768"/>
      <c r="CI20524" s="850"/>
    </row>
    <row r="20525" spans="85:87" x14ac:dyDescent="0.25">
      <c r="CG20525" s="768"/>
      <c r="CH20525" s="768"/>
      <c r="CI20525" s="850"/>
    </row>
    <row r="20526" spans="85:87" x14ac:dyDescent="0.25">
      <c r="CG20526" s="768"/>
      <c r="CH20526" s="768"/>
      <c r="CI20526" s="850"/>
    </row>
    <row r="20527" spans="85:87" x14ac:dyDescent="0.25">
      <c r="CG20527" s="768"/>
      <c r="CH20527" s="768"/>
      <c r="CI20527" s="850"/>
    </row>
    <row r="20528" spans="85:87" x14ac:dyDescent="0.25">
      <c r="CG20528" s="768"/>
      <c r="CH20528" s="768"/>
      <c r="CI20528" s="850"/>
    </row>
    <row r="20529" spans="85:87" x14ac:dyDescent="0.25">
      <c r="CG20529" s="768"/>
      <c r="CH20529" s="768"/>
      <c r="CI20529" s="850"/>
    </row>
    <row r="20530" spans="85:87" x14ac:dyDescent="0.25">
      <c r="CG20530" s="768"/>
      <c r="CH20530" s="768"/>
      <c r="CI20530" s="850"/>
    </row>
    <row r="20531" spans="85:87" x14ac:dyDescent="0.25">
      <c r="CG20531" s="768"/>
      <c r="CH20531" s="768"/>
      <c r="CI20531" s="850"/>
    </row>
    <row r="20532" spans="85:87" x14ac:dyDescent="0.25">
      <c r="CG20532" s="768"/>
      <c r="CH20532" s="768"/>
      <c r="CI20532" s="850"/>
    </row>
    <row r="20533" spans="85:87" x14ac:dyDescent="0.25">
      <c r="CG20533" s="768"/>
      <c r="CH20533" s="768"/>
      <c r="CI20533" s="850"/>
    </row>
    <row r="20534" spans="85:87" x14ac:dyDescent="0.25">
      <c r="CG20534" s="768"/>
      <c r="CH20534" s="768"/>
      <c r="CI20534" s="850"/>
    </row>
    <row r="20535" spans="85:87" x14ac:dyDescent="0.25">
      <c r="CG20535" s="768"/>
      <c r="CH20535" s="768"/>
      <c r="CI20535" s="850"/>
    </row>
    <row r="20536" spans="85:87" x14ac:dyDescent="0.25">
      <c r="CG20536" s="768"/>
      <c r="CH20536" s="768"/>
      <c r="CI20536" s="850"/>
    </row>
    <row r="20537" spans="85:87" x14ac:dyDescent="0.25">
      <c r="CG20537" s="768"/>
      <c r="CH20537" s="768"/>
      <c r="CI20537" s="850"/>
    </row>
    <row r="20538" spans="85:87" x14ac:dyDescent="0.25">
      <c r="CG20538" s="768"/>
      <c r="CH20538" s="768"/>
      <c r="CI20538" s="850"/>
    </row>
    <row r="20539" spans="85:87" x14ac:dyDescent="0.25">
      <c r="CG20539" s="768"/>
      <c r="CH20539" s="768"/>
      <c r="CI20539" s="850"/>
    </row>
    <row r="20540" spans="85:87" x14ac:dyDescent="0.25">
      <c r="CG20540" s="768"/>
      <c r="CH20540" s="768"/>
      <c r="CI20540" s="850"/>
    </row>
    <row r="20541" spans="85:87" x14ac:dyDescent="0.25">
      <c r="CG20541" s="768"/>
      <c r="CH20541" s="768"/>
      <c r="CI20541" s="850"/>
    </row>
    <row r="20542" spans="85:87" x14ac:dyDescent="0.25">
      <c r="CG20542" s="768"/>
      <c r="CH20542" s="768"/>
      <c r="CI20542" s="850"/>
    </row>
    <row r="20543" spans="85:87" x14ac:dyDescent="0.25">
      <c r="CG20543" s="768"/>
      <c r="CH20543" s="768"/>
      <c r="CI20543" s="850"/>
    </row>
    <row r="20544" spans="85:87" x14ac:dyDescent="0.25">
      <c r="CG20544" s="768"/>
      <c r="CH20544" s="768"/>
      <c r="CI20544" s="850"/>
    </row>
    <row r="20545" spans="85:87" x14ac:dyDescent="0.25">
      <c r="CG20545" s="768"/>
      <c r="CH20545" s="768"/>
      <c r="CI20545" s="850"/>
    </row>
    <row r="20546" spans="85:87" x14ac:dyDescent="0.25">
      <c r="CG20546" s="768"/>
      <c r="CH20546" s="768"/>
      <c r="CI20546" s="850"/>
    </row>
    <row r="20547" spans="85:87" x14ac:dyDescent="0.25">
      <c r="CG20547" s="768"/>
      <c r="CH20547" s="768"/>
      <c r="CI20547" s="850"/>
    </row>
    <row r="20548" spans="85:87" x14ac:dyDescent="0.25">
      <c r="CG20548" s="768"/>
      <c r="CH20548" s="768"/>
      <c r="CI20548" s="850"/>
    </row>
    <row r="20549" spans="85:87" x14ac:dyDescent="0.25">
      <c r="CG20549" s="768"/>
      <c r="CH20549" s="768"/>
      <c r="CI20549" s="850"/>
    </row>
    <row r="20550" spans="85:87" x14ac:dyDescent="0.25">
      <c r="CG20550" s="768"/>
      <c r="CH20550" s="768"/>
      <c r="CI20550" s="850"/>
    </row>
    <row r="20551" spans="85:87" x14ac:dyDescent="0.25">
      <c r="CG20551" s="768"/>
      <c r="CH20551" s="768"/>
      <c r="CI20551" s="850"/>
    </row>
    <row r="20552" spans="85:87" x14ac:dyDescent="0.25">
      <c r="CG20552" s="768"/>
      <c r="CH20552" s="768"/>
      <c r="CI20552" s="850"/>
    </row>
    <row r="20553" spans="85:87" x14ac:dyDescent="0.25">
      <c r="CG20553" s="768"/>
      <c r="CH20553" s="768"/>
      <c r="CI20553" s="850"/>
    </row>
    <row r="20554" spans="85:87" x14ac:dyDescent="0.25">
      <c r="CG20554" s="768"/>
      <c r="CH20554" s="768"/>
      <c r="CI20554" s="850"/>
    </row>
    <row r="20555" spans="85:87" x14ac:dyDescent="0.25">
      <c r="CG20555" s="768"/>
      <c r="CH20555" s="768"/>
      <c r="CI20555" s="850"/>
    </row>
    <row r="20556" spans="85:87" x14ac:dyDescent="0.25">
      <c r="CG20556" s="768"/>
      <c r="CH20556" s="768"/>
      <c r="CI20556" s="850"/>
    </row>
    <row r="20557" spans="85:87" x14ac:dyDescent="0.25">
      <c r="CG20557" s="768"/>
      <c r="CH20557" s="768"/>
      <c r="CI20557" s="850"/>
    </row>
    <row r="20558" spans="85:87" x14ac:dyDescent="0.25">
      <c r="CG20558" s="768"/>
      <c r="CH20558" s="768"/>
      <c r="CI20558" s="850"/>
    </row>
    <row r="20559" spans="85:87" x14ac:dyDescent="0.25">
      <c r="CG20559" s="768"/>
      <c r="CH20559" s="768"/>
      <c r="CI20559" s="850"/>
    </row>
    <row r="20560" spans="85:87" x14ac:dyDescent="0.25">
      <c r="CG20560" s="768"/>
      <c r="CH20560" s="768"/>
      <c r="CI20560" s="850"/>
    </row>
    <row r="20561" spans="85:87" x14ac:dyDescent="0.25">
      <c r="CG20561" s="768"/>
      <c r="CH20561" s="768"/>
      <c r="CI20561" s="850"/>
    </row>
    <row r="20562" spans="85:87" x14ac:dyDescent="0.25">
      <c r="CG20562" s="768"/>
      <c r="CH20562" s="768"/>
      <c r="CI20562" s="850"/>
    </row>
    <row r="20563" spans="85:87" x14ac:dyDescent="0.25">
      <c r="CG20563" s="768"/>
      <c r="CH20563" s="768"/>
      <c r="CI20563" s="850"/>
    </row>
    <row r="20564" spans="85:87" x14ac:dyDescent="0.25">
      <c r="CG20564" s="768"/>
      <c r="CH20564" s="768"/>
      <c r="CI20564" s="850"/>
    </row>
    <row r="20565" spans="85:87" x14ac:dyDescent="0.25">
      <c r="CG20565" s="768"/>
      <c r="CH20565" s="768"/>
      <c r="CI20565" s="850"/>
    </row>
    <row r="20566" spans="85:87" x14ac:dyDescent="0.25">
      <c r="CG20566" s="768"/>
      <c r="CH20566" s="768"/>
      <c r="CI20566" s="850"/>
    </row>
    <row r="20567" spans="85:87" x14ac:dyDescent="0.25">
      <c r="CG20567" s="768"/>
      <c r="CH20567" s="768"/>
      <c r="CI20567" s="850"/>
    </row>
    <row r="20568" spans="85:87" x14ac:dyDescent="0.25">
      <c r="CG20568" s="768"/>
      <c r="CH20568" s="768"/>
      <c r="CI20568" s="850"/>
    </row>
    <row r="20569" spans="85:87" x14ac:dyDescent="0.25">
      <c r="CG20569" s="768"/>
      <c r="CH20569" s="768"/>
      <c r="CI20569" s="850"/>
    </row>
    <row r="20570" spans="85:87" x14ac:dyDescent="0.25">
      <c r="CG20570" s="768"/>
      <c r="CH20570" s="768"/>
      <c r="CI20570" s="850"/>
    </row>
    <row r="20571" spans="85:87" x14ac:dyDescent="0.25">
      <c r="CG20571" s="768"/>
      <c r="CH20571" s="768"/>
      <c r="CI20571" s="850"/>
    </row>
    <row r="20572" spans="85:87" x14ac:dyDescent="0.25">
      <c r="CG20572" s="768"/>
      <c r="CH20572" s="768"/>
      <c r="CI20572" s="850"/>
    </row>
    <row r="20573" spans="85:87" x14ac:dyDescent="0.25">
      <c r="CG20573" s="768"/>
      <c r="CH20573" s="768"/>
      <c r="CI20573" s="850"/>
    </row>
    <row r="20574" spans="85:87" x14ac:dyDescent="0.25">
      <c r="CG20574" s="768"/>
      <c r="CH20574" s="768"/>
      <c r="CI20574" s="850"/>
    </row>
    <row r="20575" spans="85:87" x14ac:dyDescent="0.25">
      <c r="CG20575" s="768"/>
      <c r="CH20575" s="768"/>
      <c r="CI20575" s="850"/>
    </row>
    <row r="20576" spans="85:87" x14ac:dyDescent="0.25">
      <c r="CG20576" s="768"/>
      <c r="CH20576" s="768"/>
      <c r="CI20576" s="850"/>
    </row>
    <row r="20577" spans="85:87" x14ac:dyDescent="0.25">
      <c r="CG20577" s="768"/>
      <c r="CH20577" s="768"/>
      <c r="CI20577" s="850"/>
    </row>
    <row r="20578" spans="85:87" x14ac:dyDescent="0.25">
      <c r="CG20578" s="768"/>
      <c r="CH20578" s="768"/>
      <c r="CI20578" s="850"/>
    </row>
    <row r="20579" spans="85:87" x14ac:dyDescent="0.25">
      <c r="CG20579" s="768"/>
      <c r="CH20579" s="768"/>
      <c r="CI20579" s="850"/>
    </row>
    <row r="20580" spans="85:87" x14ac:dyDescent="0.25">
      <c r="CG20580" s="768"/>
      <c r="CH20580" s="768"/>
      <c r="CI20580" s="850"/>
    </row>
    <row r="20581" spans="85:87" x14ac:dyDescent="0.25">
      <c r="CG20581" s="768"/>
      <c r="CH20581" s="768"/>
      <c r="CI20581" s="850"/>
    </row>
    <row r="20582" spans="85:87" x14ac:dyDescent="0.25">
      <c r="CG20582" s="768"/>
      <c r="CH20582" s="768"/>
      <c r="CI20582" s="850"/>
    </row>
    <row r="20583" spans="85:87" x14ac:dyDescent="0.25">
      <c r="CG20583" s="768"/>
      <c r="CH20583" s="768"/>
      <c r="CI20583" s="850"/>
    </row>
    <row r="20584" spans="85:87" x14ac:dyDescent="0.25">
      <c r="CG20584" s="768"/>
      <c r="CH20584" s="768"/>
      <c r="CI20584" s="850"/>
    </row>
    <row r="20585" spans="85:87" x14ac:dyDescent="0.25">
      <c r="CG20585" s="768"/>
      <c r="CH20585" s="768"/>
      <c r="CI20585" s="850"/>
    </row>
    <row r="20586" spans="85:87" x14ac:dyDescent="0.25">
      <c r="CG20586" s="768"/>
      <c r="CH20586" s="768"/>
      <c r="CI20586" s="850"/>
    </row>
    <row r="20587" spans="85:87" x14ac:dyDescent="0.25">
      <c r="CG20587" s="768"/>
      <c r="CH20587" s="768"/>
      <c r="CI20587" s="850"/>
    </row>
    <row r="20588" spans="85:87" x14ac:dyDescent="0.25">
      <c r="CG20588" s="768"/>
      <c r="CH20588" s="768"/>
      <c r="CI20588" s="850"/>
    </row>
    <row r="20589" spans="85:87" x14ac:dyDescent="0.25">
      <c r="CG20589" s="768"/>
      <c r="CH20589" s="768"/>
      <c r="CI20589" s="850"/>
    </row>
    <row r="20590" spans="85:87" x14ac:dyDescent="0.25">
      <c r="CG20590" s="768"/>
      <c r="CH20590" s="768"/>
      <c r="CI20590" s="850"/>
    </row>
    <row r="20591" spans="85:87" x14ac:dyDescent="0.25">
      <c r="CG20591" s="768"/>
      <c r="CH20591" s="768"/>
      <c r="CI20591" s="850"/>
    </row>
    <row r="20592" spans="85:87" x14ac:dyDescent="0.25">
      <c r="CG20592" s="768"/>
      <c r="CH20592" s="768"/>
      <c r="CI20592" s="850"/>
    </row>
    <row r="20593" spans="85:87" x14ac:dyDescent="0.25">
      <c r="CG20593" s="768"/>
      <c r="CH20593" s="768"/>
      <c r="CI20593" s="850"/>
    </row>
    <row r="20594" spans="85:87" x14ac:dyDescent="0.25">
      <c r="CG20594" s="768"/>
      <c r="CH20594" s="768"/>
      <c r="CI20594" s="850"/>
    </row>
    <row r="20595" spans="85:87" x14ac:dyDescent="0.25">
      <c r="CG20595" s="768"/>
      <c r="CH20595" s="768"/>
      <c r="CI20595" s="850"/>
    </row>
    <row r="20596" spans="85:87" x14ac:dyDescent="0.25">
      <c r="CG20596" s="768"/>
      <c r="CH20596" s="768"/>
      <c r="CI20596" s="850"/>
    </row>
    <row r="20597" spans="85:87" x14ac:dyDescent="0.25">
      <c r="CG20597" s="768"/>
      <c r="CH20597" s="768"/>
      <c r="CI20597" s="850"/>
    </row>
    <row r="20598" spans="85:87" x14ac:dyDescent="0.25">
      <c r="CG20598" s="768"/>
      <c r="CH20598" s="768"/>
      <c r="CI20598" s="850"/>
    </row>
    <row r="20599" spans="85:87" x14ac:dyDescent="0.25">
      <c r="CG20599" s="768"/>
      <c r="CH20599" s="768"/>
      <c r="CI20599" s="850"/>
    </row>
    <row r="20600" spans="85:87" x14ac:dyDescent="0.25">
      <c r="CG20600" s="768"/>
      <c r="CH20600" s="768"/>
      <c r="CI20600" s="850"/>
    </row>
    <row r="20601" spans="85:87" x14ac:dyDescent="0.25">
      <c r="CG20601" s="768"/>
      <c r="CH20601" s="768"/>
      <c r="CI20601" s="850"/>
    </row>
    <row r="20602" spans="85:87" x14ac:dyDescent="0.25">
      <c r="CG20602" s="768"/>
      <c r="CH20602" s="768"/>
      <c r="CI20602" s="850"/>
    </row>
    <row r="20603" spans="85:87" x14ac:dyDescent="0.25">
      <c r="CG20603" s="768"/>
      <c r="CH20603" s="768"/>
      <c r="CI20603" s="850"/>
    </row>
    <row r="20604" spans="85:87" x14ac:dyDescent="0.25">
      <c r="CG20604" s="768"/>
      <c r="CH20604" s="768"/>
      <c r="CI20604" s="850"/>
    </row>
    <row r="20605" spans="85:87" x14ac:dyDescent="0.25">
      <c r="CG20605" s="768"/>
      <c r="CH20605" s="768"/>
      <c r="CI20605" s="850"/>
    </row>
    <row r="20606" spans="85:87" x14ac:dyDescent="0.25">
      <c r="CG20606" s="768"/>
      <c r="CH20606" s="768"/>
      <c r="CI20606" s="850"/>
    </row>
    <row r="20607" spans="85:87" x14ac:dyDescent="0.25">
      <c r="CG20607" s="768"/>
      <c r="CH20607" s="768"/>
      <c r="CI20607" s="850"/>
    </row>
    <row r="20608" spans="85:87" x14ac:dyDescent="0.25">
      <c r="CG20608" s="768"/>
      <c r="CH20608" s="768"/>
      <c r="CI20608" s="850"/>
    </row>
    <row r="20609" spans="85:87" x14ac:dyDescent="0.25">
      <c r="CG20609" s="768"/>
      <c r="CH20609" s="768"/>
      <c r="CI20609" s="850"/>
    </row>
    <row r="20610" spans="85:87" x14ac:dyDescent="0.25">
      <c r="CG20610" s="768"/>
      <c r="CH20610" s="768"/>
      <c r="CI20610" s="850"/>
    </row>
    <row r="20611" spans="85:87" x14ac:dyDescent="0.25">
      <c r="CG20611" s="768"/>
      <c r="CH20611" s="768"/>
      <c r="CI20611" s="850"/>
    </row>
    <row r="20612" spans="85:87" x14ac:dyDescent="0.25">
      <c r="CG20612" s="768"/>
      <c r="CH20612" s="768"/>
      <c r="CI20612" s="850"/>
    </row>
    <row r="20613" spans="85:87" x14ac:dyDescent="0.25">
      <c r="CG20613" s="768"/>
      <c r="CH20613" s="768"/>
      <c r="CI20613" s="850"/>
    </row>
    <row r="20614" spans="85:87" x14ac:dyDescent="0.25">
      <c r="CG20614" s="768"/>
      <c r="CH20614" s="768"/>
      <c r="CI20614" s="850"/>
    </row>
    <row r="20615" spans="85:87" x14ac:dyDescent="0.25">
      <c r="CG20615" s="768"/>
      <c r="CH20615" s="768"/>
      <c r="CI20615" s="850"/>
    </row>
    <row r="20616" spans="85:87" x14ac:dyDescent="0.25">
      <c r="CG20616" s="768"/>
      <c r="CH20616" s="768"/>
      <c r="CI20616" s="850"/>
    </row>
    <row r="20617" spans="85:87" x14ac:dyDescent="0.25">
      <c r="CG20617" s="768"/>
      <c r="CH20617" s="768"/>
      <c r="CI20617" s="850"/>
    </row>
    <row r="20618" spans="85:87" x14ac:dyDescent="0.25">
      <c r="CG20618" s="768"/>
      <c r="CH20618" s="768"/>
      <c r="CI20618" s="850"/>
    </row>
    <row r="20619" spans="85:87" x14ac:dyDescent="0.25">
      <c r="CG20619" s="768"/>
      <c r="CH20619" s="768"/>
      <c r="CI20619" s="850"/>
    </row>
    <row r="20620" spans="85:87" x14ac:dyDescent="0.25">
      <c r="CG20620" s="768"/>
      <c r="CH20620" s="768"/>
      <c r="CI20620" s="850"/>
    </row>
    <row r="20621" spans="85:87" x14ac:dyDescent="0.25">
      <c r="CG20621" s="768"/>
      <c r="CH20621" s="768"/>
      <c r="CI20621" s="850"/>
    </row>
    <row r="20622" spans="85:87" x14ac:dyDescent="0.25">
      <c r="CG20622" s="768"/>
      <c r="CH20622" s="768"/>
      <c r="CI20622" s="850"/>
    </row>
    <row r="20623" spans="85:87" x14ac:dyDescent="0.25">
      <c r="CG20623" s="768"/>
      <c r="CH20623" s="768"/>
      <c r="CI20623" s="850"/>
    </row>
    <row r="20624" spans="85:87" x14ac:dyDescent="0.25">
      <c r="CG20624" s="768"/>
      <c r="CH20624" s="768"/>
      <c r="CI20624" s="850"/>
    </row>
    <row r="20625" spans="85:87" x14ac:dyDescent="0.25">
      <c r="CG20625" s="768"/>
      <c r="CH20625" s="768"/>
      <c r="CI20625" s="850"/>
    </row>
    <row r="20626" spans="85:87" x14ac:dyDescent="0.25">
      <c r="CG20626" s="768"/>
      <c r="CH20626" s="768"/>
      <c r="CI20626" s="850"/>
    </row>
    <row r="20627" spans="85:87" x14ac:dyDescent="0.25">
      <c r="CG20627" s="768"/>
      <c r="CH20627" s="768"/>
      <c r="CI20627" s="850"/>
    </row>
    <row r="20628" spans="85:87" x14ac:dyDescent="0.25">
      <c r="CG20628" s="768"/>
      <c r="CH20628" s="768"/>
      <c r="CI20628" s="850"/>
    </row>
    <row r="20629" spans="85:87" x14ac:dyDescent="0.25">
      <c r="CG20629" s="768"/>
      <c r="CH20629" s="768"/>
      <c r="CI20629" s="850"/>
    </row>
    <row r="20630" spans="85:87" x14ac:dyDescent="0.25">
      <c r="CG20630" s="768"/>
      <c r="CH20630" s="768"/>
      <c r="CI20630" s="850"/>
    </row>
    <row r="20631" spans="85:87" x14ac:dyDescent="0.25">
      <c r="CG20631" s="768"/>
      <c r="CH20631" s="768"/>
      <c r="CI20631" s="850"/>
    </row>
    <row r="20632" spans="85:87" x14ac:dyDescent="0.25">
      <c r="CG20632" s="768"/>
      <c r="CH20632" s="768"/>
      <c r="CI20632" s="850"/>
    </row>
    <row r="20633" spans="85:87" x14ac:dyDescent="0.25">
      <c r="CG20633" s="768"/>
      <c r="CH20633" s="768"/>
      <c r="CI20633" s="850"/>
    </row>
    <row r="20634" spans="85:87" x14ac:dyDescent="0.25">
      <c r="CG20634" s="768"/>
      <c r="CH20634" s="768"/>
      <c r="CI20634" s="850"/>
    </row>
    <row r="20635" spans="85:87" x14ac:dyDescent="0.25">
      <c r="CG20635" s="768"/>
      <c r="CH20635" s="768"/>
      <c r="CI20635" s="850"/>
    </row>
    <row r="20636" spans="85:87" x14ac:dyDescent="0.25">
      <c r="CG20636" s="768"/>
      <c r="CH20636" s="768"/>
      <c r="CI20636" s="850"/>
    </row>
    <row r="20637" spans="85:87" x14ac:dyDescent="0.25">
      <c r="CG20637" s="768"/>
      <c r="CH20637" s="768"/>
      <c r="CI20637" s="850"/>
    </row>
    <row r="20638" spans="85:87" x14ac:dyDescent="0.25">
      <c r="CG20638" s="768"/>
      <c r="CH20638" s="768"/>
      <c r="CI20638" s="850"/>
    </row>
    <row r="20639" spans="85:87" x14ac:dyDescent="0.25">
      <c r="CG20639" s="768"/>
      <c r="CH20639" s="768"/>
      <c r="CI20639" s="850"/>
    </row>
    <row r="20640" spans="85:87" x14ac:dyDescent="0.25">
      <c r="CG20640" s="768"/>
      <c r="CH20640" s="768"/>
      <c r="CI20640" s="850"/>
    </row>
    <row r="20641" spans="85:87" x14ac:dyDescent="0.25">
      <c r="CG20641" s="768"/>
      <c r="CH20641" s="768"/>
      <c r="CI20641" s="850"/>
    </row>
    <row r="20642" spans="85:87" x14ac:dyDescent="0.25">
      <c r="CG20642" s="768"/>
      <c r="CH20642" s="768"/>
      <c r="CI20642" s="850"/>
    </row>
    <row r="20643" spans="85:87" x14ac:dyDescent="0.25">
      <c r="CG20643" s="768"/>
      <c r="CH20643" s="768"/>
      <c r="CI20643" s="850"/>
    </row>
    <row r="20644" spans="85:87" x14ac:dyDescent="0.25">
      <c r="CG20644" s="768"/>
      <c r="CH20644" s="768"/>
      <c r="CI20644" s="850"/>
    </row>
    <row r="20645" spans="85:87" x14ac:dyDescent="0.25">
      <c r="CG20645" s="768"/>
      <c r="CH20645" s="768"/>
      <c r="CI20645" s="850"/>
    </row>
    <row r="20646" spans="85:87" x14ac:dyDescent="0.25">
      <c r="CG20646" s="768"/>
      <c r="CH20646" s="768"/>
      <c r="CI20646" s="850"/>
    </row>
    <row r="20647" spans="85:87" x14ac:dyDescent="0.25">
      <c r="CG20647" s="768"/>
      <c r="CH20647" s="768"/>
      <c r="CI20647" s="850"/>
    </row>
    <row r="20648" spans="85:87" x14ac:dyDescent="0.25">
      <c r="CG20648" s="768"/>
      <c r="CH20648" s="768"/>
      <c r="CI20648" s="850"/>
    </row>
    <row r="20649" spans="85:87" x14ac:dyDescent="0.25">
      <c r="CG20649" s="768"/>
      <c r="CH20649" s="768"/>
      <c r="CI20649" s="850"/>
    </row>
    <row r="20650" spans="85:87" x14ac:dyDescent="0.25">
      <c r="CG20650" s="768"/>
      <c r="CH20650" s="768"/>
      <c r="CI20650" s="850"/>
    </row>
    <row r="20651" spans="85:87" x14ac:dyDescent="0.25">
      <c r="CG20651" s="768"/>
      <c r="CH20651" s="768"/>
      <c r="CI20651" s="850"/>
    </row>
    <row r="20652" spans="85:87" x14ac:dyDescent="0.25">
      <c r="CG20652" s="768"/>
      <c r="CH20652" s="768"/>
      <c r="CI20652" s="850"/>
    </row>
    <row r="20653" spans="85:87" x14ac:dyDescent="0.25">
      <c r="CG20653" s="768"/>
      <c r="CH20653" s="768"/>
      <c r="CI20653" s="850"/>
    </row>
    <row r="20654" spans="85:87" x14ac:dyDescent="0.25">
      <c r="CG20654" s="768"/>
      <c r="CH20654" s="768"/>
      <c r="CI20654" s="850"/>
    </row>
    <row r="20655" spans="85:87" x14ac:dyDescent="0.25">
      <c r="CG20655" s="768"/>
      <c r="CH20655" s="768"/>
      <c r="CI20655" s="850"/>
    </row>
    <row r="20656" spans="85:87" x14ac:dyDescent="0.25">
      <c r="CG20656" s="768"/>
      <c r="CH20656" s="768"/>
      <c r="CI20656" s="850"/>
    </row>
    <row r="20657" spans="85:87" x14ac:dyDescent="0.25">
      <c r="CG20657" s="768"/>
      <c r="CH20657" s="768"/>
      <c r="CI20657" s="850"/>
    </row>
    <row r="20658" spans="85:87" x14ac:dyDescent="0.25">
      <c r="CG20658" s="768"/>
      <c r="CH20658" s="768"/>
      <c r="CI20658" s="850"/>
    </row>
    <row r="20659" spans="85:87" x14ac:dyDescent="0.25">
      <c r="CG20659" s="768"/>
      <c r="CH20659" s="768"/>
      <c r="CI20659" s="850"/>
    </row>
    <row r="20660" spans="85:87" x14ac:dyDescent="0.25">
      <c r="CG20660" s="768"/>
      <c r="CH20660" s="768"/>
      <c r="CI20660" s="850"/>
    </row>
    <row r="20661" spans="85:87" x14ac:dyDescent="0.25">
      <c r="CG20661" s="768"/>
      <c r="CH20661" s="768"/>
      <c r="CI20661" s="850"/>
    </row>
    <row r="20662" spans="85:87" x14ac:dyDescent="0.25">
      <c r="CG20662" s="768"/>
      <c r="CH20662" s="768"/>
      <c r="CI20662" s="850"/>
    </row>
    <row r="20663" spans="85:87" x14ac:dyDescent="0.25">
      <c r="CG20663" s="768"/>
      <c r="CH20663" s="768"/>
      <c r="CI20663" s="850"/>
    </row>
    <row r="20664" spans="85:87" x14ac:dyDescent="0.25">
      <c r="CG20664" s="768"/>
      <c r="CH20664" s="768"/>
      <c r="CI20664" s="850"/>
    </row>
    <row r="20665" spans="85:87" x14ac:dyDescent="0.25">
      <c r="CG20665" s="768"/>
      <c r="CH20665" s="768"/>
      <c r="CI20665" s="850"/>
    </row>
    <row r="20666" spans="85:87" x14ac:dyDescent="0.25">
      <c r="CG20666" s="768"/>
      <c r="CH20666" s="768"/>
      <c r="CI20666" s="850"/>
    </row>
    <row r="20667" spans="85:87" x14ac:dyDescent="0.25">
      <c r="CG20667" s="768"/>
      <c r="CH20667" s="768"/>
      <c r="CI20667" s="850"/>
    </row>
    <row r="20668" spans="85:87" x14ac:dyDescent="0.25">
      <c r="CG20668" s="768"/>
      <c r="CH20668" s="768"/>
      <c r="CI20668" s="850"/>
    </row>
    <row r="20669" spans="85:87" x14ac:dyDescent="0.25">
      <c r="CG20669" s="768"/>
      <c r="CH20669" s="768"/>
      <c r="CI20669" s="850"/>
    </row>
    <row r="20670" spans="85:87" x14ac:dyDescent="0.25">
      <c r="CG20670" s="768"/>
      <c r="CH20670" s="768"/>
      <c r="CI20670" s="850"/>
    </row>
    <row r="20671" spans="85:87" x14ac:dyDescent="0.25">
      <c r="CG20671" s="768"/>
      <c r="CH20671" s="768"/>
      <c r="CI20671" s="850"/>
    </row>
    <row r="20672" spans="85:87" x14ac:dyDescent="0.25">
      <c r="CG20672" s="768"/>
      <c r="CH20672" s="768"/>
      <c r="CI20672" s="850"/>
    </row>
    <row r="20673" spans="85:87" x14ac:dyDescent="0.25">
      <c r="CG20673" s="768"/>
      <c r="CH20673" s="768"/>
      <c r="CI20673" s="850"/>
    </row>
    <row r="20674" spans="85:87" x14ac:dyDescent="0.25">
      <c r="CG20674" s="768"/>
      <c r="CH20674" s="768"/>
      <c r="CI20674" s="850"/>
    </row>
    <row r="20675" spans="85:87" x14ac:dyDescent="0.25">
      <c r="CG20675" s="768"/>
      <c r="CH20675" s="768"/>
      <c r="CI20675" s="850"/>
    </row>
    <row r="20676" spans="85:87" x14ac:dyDescent="0.25">
      <c r="CG20676" s="768"/>
      <c r="CH20676" s="768"/>
      <c r="CI20676" s="850"/>
    </row>
    <row r="20677" spans="85:87" x14ac:dyDescent="0.25">
      <c r="CG20677" s="768"/>
      <c r="CH20677" s="768"/>
      <c r="CI20677" s="850"/>
    </row>
    <row r="20678" spans="85:87" x14ac:dyDescent="0.25">
      <c r="CG20678" s="768"/>
      <c r="CH20678" s="768"/>
      <c r="CI20678" s="850"/>
    </row>
    <row r="20679" spans="85:87" x14ac:dyDescent="0.25">
      <c r="CG20679" s="768"/>
      <c r="CH20679" s="768"/>
      <c r="CI20679" s="850"/>
    </row>
    <row r="20680" spans="85:87" x14ac:dyDescent="0.25">
      <c r="CG20680" s="768"/>
      <c r="CH20680" s="768"/>
      <c r="CI20680" s="850"/>
    </row>
    <row r="20681" spans="85:87" x14ac:dyDescent="0.25">
      <c r="CG20681" s="768"/>
      <c r="CH20681" s="768"/>
      <c r="CI20681" s="850"/>
    </row>
    <row r="20682" spans="85:87" x14ac:dyDescent="0.25">
      <c r="CG20682" s="768"/>
      <c r="CH20682" s="768"/>
      <c r="CI20682" s="850"/>
    </row>
    <row r="20683" spans="85:87" x14ac:dyDescent="0.25">
      <c r="CG20683" s="768"/>
      <c r="CH20683" s="768"/>
      <c r="CI20683" s="850"/>
    </row>
    <row r="20684" spans="85:87" x14ac:dyDescent="0.25">
      <c r="CG20684" s="768"/>
      <c r="CH20684" s="768"/>
      <c r="CI20684" s="850"/>
    </row>
    <row r="20685" spans="85:87" x14ac:dyDescent="0.25">
      <c r="CG20685" s="768"/>
      <c r="CH20685" s="768"/>
      <c r="CI20685" s="850"/>
    </row>
    <row r="20686" spans="85:87" x14ac:dyDescent="0.25">
      <c r="CG20686" s="768"/>
      <c r="CH20686" s="768"/>
      <c r="CI20686" s="850"/>
    </row>
    <row r="20687" spans="85:87" x14ac:dyDescent="0.25">
      <c r="CG20687" s="768"/>
      <c r="CH20687" s="768"/>
      <c r="CI20687" s="850"/>
    </row>
    <row r="20688" spans="85:87" x14ac:dyDescent="0.25">
      <c r="CG20688" s="768"/>
      <c r="CH20688" s="768"/>
      <c r="CI20688" s="850"/>
    </row>
    <row r="20689" spans="85:87" x14ac:dyDescent="0.25">
      <c r="CG20689" s="768"/>
      <c r="CH20689" s="768"/>
      <c r="CI20689" s="850"/>
    </row>
    <row r="20690" spans="85:87" x14ac:dyDescent="0.25">
      <c r="CG20690" s="768"/>
      <c r="CH20690" s="768"/>
      <c r="CI20690" s="850"/>
    </row>
    <row r="20691" spans="85:87" x14ac:dyDescent="0.25">
      <c r="CG20691" s="768"/>
      <c r="CH20691" s="768"/>
      <c r="CI20691" s="850"/>
    </row>
    <row r="20692" spans="85:87" x14ac:dyDescent="0.25">
      <c r="CG20692" s="768"/>
      <c r="CH20692" s="768"/>
      <c r="CI20692" s="850"/>
    </row>
    <row r="20693" spans="85:87" x14ac:dyDescent="0.25">
      <c r="CG20693" s="768"/>
      <c r="CH20693" s="768"/>
      <c r="CI20693" s="850"/>
    </row>
    <row r="20694" spans="85:87" x14ac:dyDescent="0.25">
      <c r="CG20694" s="768"/>
      <c r="CH20694" s="768"/>
      <c r="CI20694" s="850"/>
    </row>
    <row r="20695" spans="85:87" x14ac:dyDescent="0.25">
      <c r="CG20695" s="768"/>
      <c r="CH20695" s="768"/>
      <c r="CI20695" s="850"/>
    </row>
    <row r="20696" spans="85:87" x14ac:dyDescent="0.25">
      <c r="CG20696" s="768"/>
      <c r="CH20696" s="768"/>
      <c r="CI20696" s="850"/>
    </row>
    <row r="20697" spans="85:87" x14ac:dyDescent="0.25">
      <c r="CG20697" s="768"/>
      <c r="CH20697" s="768"/>
      <c r="CI20697" s="850"/>
    </row>
    <row r="20698" spans="85:87" x14ac:dyDescent="0.25">
      <c r="CG20698" s="768"/>
      <c r="CH20698" s="768"/>
      <c r="CI20698" s="850"/>
    </row>
    <row r="20699" spans="85:87" x14ac:dyDescent="0.25">
      <c r="CG20699" s="768"/>
      <c r="CH20699" s="768"/>
      <c r="CI20699" s="850"/>
    </row>
    <row r="20700" spans="85:87" x14ac:dyDescent="0.25">
      <c r="CG20700" s="768"/>
      <c r="CH20700" s="768"/>
      <c r="CI20700" s="850"/>
    </row>
    <row r="20701" spans="85:87" x14ac:dyDescent="0.25">
      <c r="CG20701" s="768"/>
      <c r="CH20701" s="768"/>
      <c r="CI20701" s="850"/>
    </row>
    <row r="20702" spans="85:87" x14ac:dyDescent="0.25">
      <c r="CG20702" s="768"/>
      <c r="CH20702" s="768"/>
      <c r="CI20702" s="850"/>
    </row>
    <row r="20703" spans="85:87" x14ac:dyDescent="0.25">
      <c r="CG20703" s="768"/>
      <c r="CH20703" s="768"/>
      <c r="CI20703" s="850"/>
    </row>
    <row r="20704" spans="85:87" x14ac:dyDescent="0.25">
      <c r="CG20704" s="768"/>
      <c r="CH20704" s="768"/>
      <c r="CI20704" s="850"/>
    </row>
    <row r="20705" spans="85:87" x14ac:dyDescent="0.25">
      <c r="CG20705" s="768"/>
      <c r="CH20705" s="768"/>
      <c r="CI20705" s="850"/>
    </row>
    <row r="20706" spans="85:87" x14ac:dyDescent="0.25">
      <c r="CG20706" s="768"/>
      <c r="CH20706" s="768"/>
      <c r="CI20706" s="850"/>
    </row>
    <row r="20707" spans="85:87" x14ac:dyDescent="0.25">
      <c r="CG20707" s="768"/>
      <c r="CH20707" s="768"/>
      <c r="CI20707" s="850"/>
    </row>
    <row r="20708" spans="85:87" x14ac:dyDescent="0.25">
      <c r="CG20708" s="768"/>
      <c r="CH20708" s="768"/>
      <c r="CI20708" s="850"/>
    </row>
    <row r="20709" spans="85:87" x14ac:dyDescent="0.25">
      <c r="CG20709" s="768"/>
      <c r="CH20709" s="768"/>
      <c r="CI20709" s="850"/>
    </row>
    <row r="20710" spans="85:87" x14ac:dyDescent="0.25">
      <c r="CG20710" s="768"/>
      <c r="CH20710" s="768"/>
      <c r="CI20710" s="850"/>
    </row>
    <row r="20711" spans="85:87" x14ac:dyDescent="0.25">
      <c r="CG20711" s="768"/>
      <c r="CH20711" s="768"/>
      <c r="CI20711" s="850"/>
    </row>
    <row r="20712" spans="85:87" x14ac:dyDescent="0.25">
      <c r="CG20712" s="768"/>
      <c r="CH20712" s="768"/>
      <c r="CI20712" s="850"/>
    </row>
    <row r="20713" spans="85:87" x14ac:dyDescent="0.25">
      <c r="CG20713" s="768"/>
      <c r="CH20713" s="768"/>
      <c r="CI20713" s="850"/>
    </row>
    <row r="20714" spans="85:87" x14ac:dyDescent="0.25">
      <c r="CG20714" s="768"/>
      <c r="CH20714" s="768"/>
      <c r="CI20714" s="850"/>
    </row>
    <row r="20715" spans="85:87" x14ac:dyDescent="0.25">
      <c r="CG20715" s="768"/>
      <c r="CH20715" s="768"/>
      <c r="CI20715" s="850"/>
    </row>
    <row r="20716" spans="85:87" x14ac:dyDescent="0.25">
      <c r="CG20716" s="768"/>
      <c r="CH20716" s="768"/>
      <c r="CI20716" s="850"/>
    </row>
    <row r="20717" spans="85:87" x14ac:dyDescent="0.25">
      <c r="CG20717" s="768"/>
      <c r="CH20717" s="768"/>
      <c r="CI20717" s="850"/>
    </row>
    <row r="20718" spans="85:87" x14ac:dyDescent="0.25">
      <c r="CG20718" s="768"/>
      <c r="CH20718" s="768"/>
      <c r="CI20718" s="850"/>
    </row>
    <row r="20719" spans="85:87" x14ac:dyDescent="0.25">
      <c r="CG20719" s="768"/>
      <c r="CH20719" s="768"/>
      <c r="CI20719" s="850"/>
    </row>
    <row r="20720" spans="85:87" x14ac:dyDescent="0.25">
      <c r="CG20720" s="768"/>
      <c r="CH20720" s="768"/>
      <c r="CI20720" s="850"/>
    </row>
    <row r="20721" spans="85:87" x14ac:dyDescent="0.25">
      <c r="CG20721" s="768"/>
      <c r="CH20721" s="768"/>
      <c r="CI20721" s="850"/>
    </row>
    <row r="20722" spans="85:87" x14ac:dyDescent="0.25">
      <c r="CG20722" s="768"/>
      <c r="CH20722" s="768"/>
      <c r="CI20722" s="850"/>
    </row>
    <row r="20723" spans="85:87" x14ac:dyDescent="0.25">
      <c r="CG20723" s="768"/>
      <c r="CH20723" s="768"/>
      <c r="CI20723" s="850"/>
    </row>
    <row r="20724" spans="85:87" x14ac:dyDescent="0.25">
      <c r="CG20724" s="768"/>
      <c r="CH20724" s="768"/>
      <c r="CI20724" s="850"/>
    </row>
    <row r="20725" spans="85:87" x14ac:dyDescent="0.25">
      <c r="CG20725" s="768"/>
      <c r="CH20725" s="768"/>
      <c r="CI20725" s="850"/>
    </row>
    <row r="20726" spans="85:87" x14ac:dyDescent="0.25">
      <c r="CG20726" s="768"/>
      <c r="CH20726" s="768"/>
      <c r="CI20726" s="850"/>
    </row>
    <row r="20727" spans="85:87" x14ac:dyDescent="0.25">
      <c r="CG20727" s="768"/>
      <c r="CH20727" s="768"/>
      <c r="CI20727" s="850"/>
    </row>
    <row r="20728" spans="85:87" x14ac:dyDescent="0.25">
      <c r="CG20728" s="768"/>
      <c r="CH20728" s="768"/>
      <c r="CI20728" s="850"/>
    </row>
    <row r="20729" spans="85:87" x14ac:dyDescent="0.25">
      <c r="CG20729" s="768"/>
      <c r="CH20729" s="768"/>
      <c r="CI20729" s="850"/>
    </row>
    <row r="20730" spans="85:87" x14ac:dyDescent="0.25">
      <c r="CG20730" s="768"/>
      <c r="CH20730" s="768"/>
      <c r="CI20730" s="850"/>
    </row>
    <row r="20731" spans="85:87" x14ac:dyDescent="0.25">
      <c r="CG20731" s="768"/>
      <c r="CH20731" s="768"/>
      <c r="CI20731" s="850"/>
    </row>
    <row r="20732" spans="85:87" x14ac:dyDescent="0.25">
      <c r="CG20732" s="768"/>
      <c r="CH20732" s="768"/>
      <c r="CI20732" s="850"/>
    </row>
    <row r="20733" spans="85:87" x14ac:dyDescent="0.25">
      <c r="CG20733" s="768"/>
      <c r="CH20733" s="768"/>
      <c r="CI20733" s="850"/>
    </row>
    <row r="20734" spans="85:87" x14ac:dyDescent="0.25">
      <c r="CG20734" s="768"/>
      <c r="CH20734" s="768"/>
      <c r="CI20734" s="850"/>
    </row>
    <row r="20735" spans="85:87" x14ac:dyDescent="0.25">
      <c r="CG20735" s="768"/>
      <c r="CH20735" s="768"/>
      <c r="CI20735" s="850"/>
    </row>
    <row r="20736" spans="85:87" x14ac:dyDescent="0.25">
      <c r="CG20736" s="768"/>
      <c r="CH20736" s="768"/>
      <c r="CI20736" s="850"/>
    </row>
    <row r="20737" spans="85:87" x14ac:dyDescent="0.25">
      <c r="CG20737" s="768"/>
      <c r="CH20737" s="768"/>
      <c r="CI20737" s="850"/>
    </row>
    <row r="20738" spans="85:87" x14ac:dyDescent="0.25">
      <c r="CG20738" s="768"/>
      <c r="CH20738" s="768"/>
      <c r="CI20738" s="850"/>
    </row>
    <row r="20739" spans="85:87" x14ac:dyDescent="0.25">
      <c r="CG20739" s="768"/>
      <c r="CH20739" s="768"/>
      <c r="CI20739" s="850"/>
    </row>
    <row r="20740" spans="85:87" x14ac:dyDescent="0.25">
      <c r="CG20740" s="768"/>
      <c r="CH20740" s="768"/>
      <c r="CI20740" s="850"/>
    </row>
    <row r="20741" spans="85:87" x14ac:dyDescent="0.25">
      <c r="CG20741" s="768"/>
      <c r="CH20741" s="768"/>
      <c r="CI20741" s="850"/>
    </row>
    <row r="20742" spans="85:87" x14ac:dyDescent="0.25">
      <c r="CG20742" s="768"/>
      <c r="CH20742" s="768"/>
      <c r="CI20742" s="850"/>
    </row>
    <row r="20743" spans="85:87" x14ac:dyDescent="0.25">
      <c r="CG20743" s="768"/>
      <c r="CH20743" s="768"/>
      <c r="CI20743" s="850"/>
    </row>
    <row r="20744" spans="85:87" x14ac:dyDescent="0.25">
      <c r="CG20744" s="768"/>
      <c r="CH20744" s="768"/>
      <c r="CI20744" s="850"/>
    </row>
    <row r="20745" spans="85:87" x14ac:dyDescent="0.25">
      <c r="CG20745" s="768"/>
      <c r="CH20745" s="768"/>
      <c r="CI20745" s="850"/>
    </row>
    <row r="20746" spans="85:87" x14ac:dyDescent="0.25">
      <c r="CG20746" s="768"/>
      <c r="CH20746" s="768"/>
      <c r="CI20746" s="850"/>
    </row>
    <row r="20747" spans="85:87" x14ac:dyDescent="0.25">
      <c r="CG20747" s="768"/>
      <c r="CH20747" s="768"/>
      <c r="CI20747" s="850"/>
    </row>
    <row r="20748" spans="85:87" x14ac:dyDescent="0.25">
      <c r="CG20748" s="768"/>
      <c r="CH20748" s="768"/>
      <c r="CI20748" s="850"/>
    </row>
    <row r="20749" spans="85:87" x14ac:dyDescent="0.25">
      <c r="CG20749" s="768"/>
      <c r="CH20749" s="768"/>
      <c r="CI20749" s="850"/>
    </row>
    <row r="20750" spans="85:87" x14ac:dyDescent="0.25">
      <c r="CG20750" s="768"/>
      <c r="CH20750" s="768"/>
      <c r="CI20750" s="850"/>
    </row>
    <row r="20751" spans="85:87" x14ac:dyDescent="0.25">
      <c r="CG20751" s="768"/>
      <c r="CH20751" s="768"/>
      <c r="CI20751" s="850"/>
    </row>
    <row r="20752" spans="85:87" x14ac:dyDescent="0.25">
      <c r="CG20752" s="768"/>
      <c r="CH20752" s="768"/>
      <c r="CI20752" s="850"/>
    </row>
    <row r="20753" spans="85:87" x14ac:dyDescent="0.25">
      <c r="CG20753" s="768"/>
      <c r="CH20753" s="768"/>
      <c r="CI20753" s="850"/>
    </row>
    <row r="20754" spans="85:87" x14ac:dyDescent="0.25">
      <c r="CG20754" s="768"/>
      <c r="CH20754" s="768"/>
      <c r="CI20754" s="850"/>
    </row>
    <row r="20755" spans="85:87" x14ac:dyDescent="0.25">
      <c r="CG20755" s="768"/>
      <c r="CH20755" s="768"/>
      <c r="CI20755" s="850"/>
    </row>
    <row r="20756" spans="85:87" x14ac:dyDescent="0.25">
      <c r="CG20756" s="768"/>
      <c r="CH20756" s="768"/>
      <c r="CI20756" s="850"/>
    </row>
    <row r="20757" spans="85:87" x14ac:dyDescent="0.25">
      <c r="CG20757" s="768"/>
      <c r="CH20757" s="768"/>
      <c r="CI20757" s="850"/>
    </row>
    <row r="20758" spans="85:87" x14ac:dyDescent="0.25">
      <c r="CG20758" s="768"/>
      <c r="CH20758" s="768"/>
      <c r="CI20758" s="850"/>
    </row>
    <row r="20759" spans="85:87" x14ac:dyDescent="0.25">
      <c r="CG20759" s="768"/>
      <c r="CH20759" s="768"/>
      <c r="CI20759" s="850"/>
    </row>
    <row r="20760" spans="85:87" x14ac:dyDescent="0.25">
      <c r="CG20760" s="768"/>
      <c r="CH20760" s="768"/>
      <c r="CI20760" s="850"/>
    </row>
    <row r="20761" spans="85:87" x14ac:dyDescent="0.25">
      <c r="CG20761" s="768"/>
      <c r="CH20761" s="768"/>
      <c r="CI20761" s="850"/>
    </row>
    <row r="20762" spans="85:87" x14ac:dyDescent="0.25">
      <c r="CG20762" s="768"/>
      <c r="CH20762" s="768"/>
      <c r="CI20762" s="850"/>
    </row>
    <row r="20763" spans="85:87" x14ac:dyDescent="0.25">
      <c r="CG20763" s="768"/>
      <c r="CH20763" s="768"/>
      <c r="CI20763" s="850"/>
    </row>
    <row r="20764" spans="85:87" x14ac:dyDescent="0.25">
      <c r="CG20764" s="768"/>
      <c r="CH20764" s="768"/>
      <c r="CI20764" s="850"/>
    </row>
    <row r="20765" spans="85:87" x14ac:dyDescent="0.25">
      <c r="CG20765" s="768"/>
      <c r="CH20765" s="768"/>
      <c r="CI20765" s="850"/>
    </row>
    <row r="20766" spans="85:87" x14ac:dyDescent="0.25">
      <c r="CG20766" s="768"/>
      <c r="CH20766" s="768"/>
      <c r="CI20766" s="850"/>
    </row>
    <row r="20767" spans="85:87" x14ac:dyDescent="0.25">
      <c r="CG20767" s="768"/>
      <c r="CH20767" s="768"/>
      <c r="CI20767" s="850"/>
    </row>
    <row r="20768" spans="85:87" x14ac:dyDescent="0.25">
      <c r="CG20768" s="768"/>
      <c r="CH20768" s="768"/>
      <c r="CI20768" s="850"/>
    </row>
    <row r="20769" spans="85:87" x14ac:dyDescent="0.25">
      <c r="CG20769" s="768"/>
      <c r="CH20769" s="768"/>
      <c r="CI20769" s="850"/>
    </row>
    <row r="20770" spans="85:87" x14ac:dyDescent="0.25">
      <c r="CG20770" s="768"/>
      <c r="CH20770" s="768"/>
      <c r="CI20770" s="850"/>
    </row>
    <row r="20771" spans="85:87" x14ac:dyDescent="0.25">
      <c r="CG20771" s="768"/>
      <c r="CH20771" s="768"/>
      <c r="CI20771" s="850"/>
    </row>
    <row r="20772" spans="85:87" x14ac:dyDescent="0.25">
      <c r="CG20772" s="768"/>
      <c r="CH20772" s="768"/>
      <c r="CI20772" s="850"/>
    </row>
    <row r="20773" spans="85:87" x14ac:dyDescent="0.25">
      <c r="CG20773" s="768"/>
      <c r="CH20773" s="768"/>
      <c r="CI20773" s="850"/>
    </row>
    <row r="20774" spans="85:87" x14ac:dyDescent="0.25">
      <c r="CG20774" s="768"/>
      <c r="CH20774" s="768"/>
      <c r="CI20774" s="850"/>
    </row>
    <row r="20775" spans="85:87" x14ac:dyDescent="0.25">
      <c r="CG20775" s="768"/>
      <c r="CH20775" s="768"/>
      <c r="CI20775" s="850"/>
    </row>
    <row r="20776" spans="85:87" x14ac:dyDescent="0.25">
      <c r="CG20776" s="768"/>
      <c r="CH20776" s="768"/>
      <c r="CI20776" s="850"/>
    </row>
    <row r="20777" spans="85:87" x14ac:dyDescent="0.25">
      <c r="CG20777" s="768"/>
      <c r="CH20777" s="768"/>
      <c r="CI20777" s="850"/>
    </row>
    <row r="20778" spans="85:87" x14ac:dyDescent="0.25">
      <c r="CG20778" s="768"/>
      <c r="CH20778" s="768"/>
      <c r="CI20778" s="850"/>
    </row>
    <row r="20779" spans="85:87" x14ac:dyDescent="0.25">
      <c r="CG20779" s="768"/>
      <c r="CH20779" s="768"/>
      <c r="CI20779" s="850"/>
    </row>
    <row r="20780" spans="85:87" x14ac:dyDescent="0.25">
      <c r="CG20780" s="768"/>
      <c r="CH20780" s="768"/>
      <c r="CI20780" s="850"/>
    </row>
    <row r="20781" spans="85:87" x14ac:dyDescent="0.25">
      <c r="CG20781" s="768"/>
      <c r="CH20781" s="768"/>
      <c r="CI20781" s="850"/>
    </row>
    <row r="20782" spans="85:87" x14ac:dyDescent="0.25">
      <c r="CG20782" s="768"/>
      <c r="CH20782" s="768"/>
      <c r="CI20782" s="850"/>
    </row>
    <row r="20783" spans="85:87" x14ac:dyDescent="0.25">
      <c r="CG20783" s="768"/>
      <c r="CH20783" s="768"/>
      <c r="CI20783" s="850"/>
    </row>
    <row r="20784" spans="85:87" x14ac:dyDescent="0.25">
      <c r="CG20784" s="768"/>
      <c r="CH20784" s="768"/>
      <c r="CI20784" s="850"/>
    </row>
    <row r="20785" spans="85:87" x14ac:dyDescent="0.25">
      <c r="CG20785" s="768"/>
      <c r="CH20785" s="768"/>
      <c r="CI20785" s="850"/>
    </row>
    <row r="20786" spans="85:87" x14ac:dyDescent="0.25">
      <c r="CG20786" s="768"/>
      <c r="CH20786" s="768"/>
      <c r="CI20786" s="850"/>
    </row>
    <row r="20787" spans="85:87" x14ac:dyDescent="0.25">
      <c r="CG20787" s="768"/>
      <c r="CH20787" s="768"/>
      <c r="CI20787" s="850"/>
    </row>
    <row r="20788" spans="85:87" x14ac:dyDescent="0.25">
      <c r="CG20788" s="768"/>
      <c r="CH20788" s="768"/>
      <c r="CI20788" s="850"/>
    </row>
    <row r="20789" spans="85:87" x14ac:dyDescent="0.25">
      <c r="CG20789" s="768"/>
      <c r="CH20789" s="768"/>
      <c r="CI20789" s="850"/>
    </row>
    <row r="20790" spans="85:87" x14ac:dyDescent="0.25">
      <c r="CG20790" s="768"/>
      <c r="CH20790" s="768"/>
      <c r="CI20790" s="850"/>
    </row>
    <row r="20791" spans="85:87" x14ac:dyDescent="0.25">
      <c r="CG20791" s="768"/>
      <c r="CH20791" s="768"/>
      <c r="CI20791" s="850"/>
    </row>
    <row r="20792" spans="85:87" x14ac:dyDescent="0.25">
      <c r="CG20792" s="768"/>
      <c r="CH20792" s="768"/>
      <c r="CI20792" s="850"/>
    </row>
    <row r="20793" spans="85:87" x14ac:dyDescent="0.25">
      <c r="CG20793" s="768"/>
      <c r="CH20793" s="768"/>
      <c r="CI20793" s="850"/>
    </row>
    <row r="20794" spans="85:87" x14ac:dyDescent="0.25">
      <c r="CG20794" s="768"/>
      <c r="CH20794" s="768"/>
      <c r="CI20794" s="850"/>
    </row>
    <row r="20795" spans="85:87" x14ac:dyDescent="0.25">
      <c r="CG20795" s="768"/>
      <c r="CH20795" s="768"/>
      <c r="CI20795" s="850"/>
    </row>
    <row r="20796" spans="85:87" x14ac:dyDescent="0.25">
      <c r="CG20796" s="768"/>
      <c r="CH20796" s="768"/>
      <c r="CI20796" s="850"/>
    </row>
    <row r="20797" spans="85:87" x14ac:dyDescent="0.25">
      <c r="CG20797" s="768"/>
      <c r="CH20797" s="768"/>
      <c r="CI20797" s="850"/>
    </row>
    <row r="20798" spans="85:87" x14ac:dyDescent="0.25">
      <c r="CG20798" s="768"/>
      <c r="CH20798" s="768"/>
      <c r="CI20798" s="850"/>
    </row>
    <row r="20799" spans="85:87" x14ac:dyDescent="0.25">
      <c r="CG20799" s="768"/>
      <c r="CH20799" s="768"/>
      <c r="CI20799" s="850"/>
    </row>
    <row r="20800" spans="85:87" x14ac:dyDescent="0.25">
      <c r="CG20800" s="768"/>
      <c r="CH20800" s="768"/>
      <c r="CI20800" s="850"/>
    </row>
    <row r="20801" spans="85:87" x14ac:dyDescent="0.25">
      <c r="CG20801" s="768"/>
      <c r="CH20801" s="768"/>
      <c r="CI20801" s="850"/>
    </row>
    <row r="20802" spans="85:87" x14ac:dyDescent="0.25">
      <c r="CG20802" s="768"/>
      <c r="CH20802" s="768"/>
      <c r="CI20802" s="850"/>
    </row>
    <row r="20803" spans="85:87" x14ac:dyDescent="0.25">
      <c r="CG20803" s="768"/>
      <c r="CH20803" s="768"/>
      <c r="CI20803" s="850"/>
    </row>
    <row r="20804" spans="85:87" x14ac:dyDescent="0.25">
      <c r="CG20804" s="768"/>
      <c r="CH20804" s="768"/>
      <c r="CI20804" s="850"/>
    </row>
    <row r="20805" spans="85:87" x14ac:dyDescent="0.25">
      <c r="CG20805" s="768"/>
      <c r="CH20805" s="768"/>
      <c r="CI20805" s="850"/>
    </row>
    <row r="20806" spans="85:87" x14ac:dyDescent="0.25">
      <c r="CG20806" s="768"/>
      <c r="CH20806" s="768"/>
      <c r="CI20806" s="850"/>
    </row>
    <row r="20807" spans="85:87" x14ac:dyDescent="0.25">
      <c r="CG20807" s="768"/>
      <c r="CH20807" s="768"/>
      <c r="CI20807" s="850"/>
    </row>
    <row r="20808" spans="85:87" x14ac:dyDescent="0.25">
      <c r="CG20808" s="768"/>
      <c r="CH20808" s="768"/>
      <c r="CI20808" s="850"/>
    </row>
    <row r="20809" spans="85:87" x14ac:dyDescent="0.25">
      <c r="CG20809" s="768"/>
      <c r="CH20809" s="768"/>
      <c r="CI20809" s="850"/>
    </row>
    <row r="20810" spans="85:87" x14ac:dyDescent="0.25">
      <c r="CG20810" s="768"/>
      <c r="CH20810" s="768"/>
      <c r="CI20810" s="850"/>
    </row>
    <row r="20811" spans="85:87" x14ac:dyDescent="0.25">
      <c r="CG20811" s="768"/>
      <c r="CH20811" s="768"/>
      <c r="CI20811" s="850"/>
    </row>
    <row r="20812" spans="85:87" x14ac:dyDescent="0.25">
      <c r="CG20812" s="768"/>
      <c r="CH20812" s="768"/>
      <c r="CI20812" s="850"/>
    </row>
    <row r="20813" spans="85:87" x14ac:dyDescent="0.25">
      <c r="CG20813" s="768"/>
      <c r="CH20813" s="768"/>
      <c r="CI20813" s="850"/>
    </row>
    <row r="20814" spans="85:87" x14ac:dyDescent="0.25">
      <c r="CG20814" s="768"/>
      <c r="CH20814" s="768"/>
      <c r="CI20814" s="850"/>
    </row>
    <row r="20815" spans="85:87" x14ac:dyDescent="0.25">
      <c r="CG20815" s="768"/>
      <c r="CH20815" s="768"/>
      <c r="CI20815" s="850"/>
    </row>
    <row r="20816" spans="85:87" x14ac:dyDescent="0.25">
      <c r="CG20816" s="768"/>
      <c r="CH20816" s="768"/>
      <c r="CI20816" s="850"/>
    </row>
    <row r="20817" spans="85:87" x14ac:dyDescent="0.25">
      <c r="CG20817" s="768"/>
      <c r="CH20817" s="768"/>
      <c r="CI20817" s="850"/>
    </row>
    <row r="20818" spans="85:87" x14ac:dyDescent="0.25">
      <c r="CG20818" s="768"/>
      <c r="CH20818" s="768"/>
      <c r="CI20818" s="850"/>
    </row>
    <row r="20819" spans="85:87" x14ac:dyDescent="0.25">
      <c r="CG20819" s="768"/>
      <c r="CH20819" s="768"/>
      <c r="CI20819" s="850"/>
    </row>
    <row r="20820" spans="85:87" x14ac:dyDescent="0.25">
      <c r="CG20820" s="768"/>
      <c r="CH20820" s="768"/>
      <c r="CI20820" s="850"/>
    </row>
    <row r="20821" spans="85:87" x14ac:dyDescent="0.25">
      <c r="CG20821" s="768"/>
      <c r="CH20821" s="768"/>
      <c r="CI20821" s="850"/>
    </row>
    <row r="20822" spans="85:87" x14ac:dyDescent="0.25">
      <c r="CG20822" s="768"/>
      <c r="CH20822" s="768"/>
      <c r="CI20822" s="850"/>
    </row>
    <row r="20823" spans="85:87" x14ac:dyDescent="0.25">
      <c r="CG20823" s="768"/>
      <c r="CH20823" s="768"/>
      <c r="CI20823" s="850"/>
    </row>
    <row r="20824" spans="85:87" x14ac:dyDescent="0.25">
      <c r="CG20824" s="768"/>
      <c r="CH20824" s="768"/>
      <c r="CI20824" s="850"/>
    </row>
    <row r="20825" spans="85:87" x14ac:dyDescent="0.25">
      <c r="CG20825" s="768"/>
      <c r="CH20825" s="768"/>
      <c r="CI20825" s="850"/>
    </row>
    <row r="20826" spans="85:87" x14ac:dyDescent="0.25">
      <c r="CG20826" s="768"/>
      <c r="CH20826" s="768"/>
      <c r="CI20826" s="850"/>
    </row>
    <row r="20827" spans="85:87" x14ac:dyDescent="0.25">
      <c r="CG20827" s="768"/>
      <c r="CH20827" s="768"/>
      <c r="CI20827" s="850"/>
    </row>
    <row r="20828" spans="85:87" x14ac:dyDescent="0.25">
      <c r="CG20828" s="768"/>
      <c r="CH20828" s="768"/>
      <c r="CI20828" s="850"/>
    </row>
    <row r="20829" spans="85:87" x14ac:dyDescent="0.25">
      <c r="CG20829" s="768"/>
      <c r="CH20829" s="768"/>
      <c r="CI20829" s="850"/>
    </row>
    <row r="20830" spans="85:87" x14ac:dyDescent="0.25">
      <c r="CG20830" s="768"/>
      <c r="CH20830" s="768"/>
      <c r="CI20830" s="850"/>
    </row>
    <row r="20831" spans="85:87" x14ac:dyDescent="0.25">
      <c r="CG20831" s="768"/>
      <c r="CH20831" s="768"/>
      <c r="CI20831" s="850"/>
    </row>
    <row r="20832" spans="85:87" x14ac:dyDescent="0.25">
      <c r="CG20832" s="768"/>
      <c r="CH20832" s="768"/>
      <c r="CI20832" s="850"/>
    </row>
    <row r="20833" spans="85:87" x14ac:dyDescent="0.25">
      <c r="CG20833" s="768"/>
      <c r="CH20833" s="768"/>
      <c r="CI20833" s="850"/>
    </row>
    <row r="20834" spans="85:87" x14ac:dyDescent="0.25">
      <c r="CG20834" s="768"/>
      <c r="CH20834" s="768"/>
      <c r="CI20834" s="850"/>
    </row>
    <row r="20835" spans="85:87" x14ac:dyDescent="0.25">
      <c r="CG20835" s="768"/>
      <c r="CH20835" s="768"/>
      <c r="CI20835" s="850"/>
    </row>
    <row r="20836" spans="85:87" x14ac:dyDescent="0.25">
      <c r="CG20836" s="768"/>
      <c r="CH20836" s="768"/>
      <c r="CI20836" s="850"/>
    </row>
    <row r="20837" spans="85:87" x14ac:dyDescent="0.25">
      <c r="CG20837" s="768"/>
      <c r="CH20837" s="768"/>
      <c r="CI20837" s="850"/>
    </row>
    <row r="20838" spans="85:87" x14ac:dyDescent="0.25">
      <c r="CG20838" s="768"/>
      <c r="CH20838" s="768"/>
      <c r="CI20838" s="850"/>
    </row>
    <row r="20839" spans="85:87" x14ac:dyDescent="0.25">
      <c r="CG20839" s="768"/>
      <c r="CH20839" s="768"/>
      <c r="CI20839" s="850"/>
    </row>
    <row r="20840" spans="85:87" x14ac:dyDescent="0.25">
      <c r="CG20840" s="768"/>
      <c r="CH20840" s="768"/>
      <c r="CI20840" s="850"/>
    </row>
    <row r="20841" spans="85:87" x14ac:dyDescent="0.25">
      <c r="CG20841" s="768"/>
      <c r="CH20841" s="768"/>
      <c r="CI20841" s="850"/>
    </row>
    <row r="20842" spans="85:87" x14ac:dyDescent="0.25">
      <c r="CG20842" s="768"/>
      <c r="CH20842" s="768"/>
      <c r="CI20842" s="850"/>
    </row>
    <row r="20843" spans="85:87" x14ac:dyDescent="0.25">
      <c r="CG20843" s="768"/>
      <c r="CH20843" s="768"/>
      <c r="CI20843" s="850"/>
    </row>
    <row r="20844" spans="85:87" x14ac:dyDescent="0.25">
      <c r="CG20844" s="768"/>
      <c r="CH20844" s="768"/>
      <c r="CI20844" s="850"/>
    </row>
    <row r="20845" spans="85:87" x14ac:dyDescent="0.25">
      <c r="CG20845" s="768"/>
      <c r="CH20845" s="768"/>
      <c r="CI20845" s="850"/>
    </row>
    <row r="20846" spans="85:87" x14ac:dyDescent="0.25">
      <c r="CG20846" s="768"/>
      <c r="CH20846" s="768"/>
      <c r="CI20846" s="850"/>
    </row>
    <row r="20847" spans="85:87" x14ac:dyDescent="0.25">
      <c r="CG20847" s="768"/>
      <c r="CH20847" s="768"/>
      <c r="CI20847" s="850"/>
    </row>
    <row r="20848" spans="85:87" x14ac:dyDescent="0.25">
      <c r="CG20848" s="768"/>
      <c r="CH20848" s="768"/>
      <c r="CI20848" s="850"/>
    </row>
    <row r="20849" spans="85:87" x14ac:dyDescent="0.25">
      <c r="CG20849" s="768"/>
      <c r="CH20849" s="768"/>
      <c r="CI20849" s="850"/>
    </row>
    <row r="20850" spans="85:87" x14ac:dyDescent="0.25">
      <c r="CG20850" s="768"/>
      <c r="CH20850" s="768"/>
      <c r="CI20850" s="850"/>
    </row>
    <row r="20851" spans="85:87" x14ac:dyDescent="0.25">
      <c r="CG20851" s="768"/>
      <c r="CH20851" s="768"/>
      <c r="CI20851" s="850"/>
    </row>
    <row r="20852" spans="85:87" x14ac:dyDescent="0.25">
      <c r="CG20852" s="768"/>
      <c r="CH20852" s="768"/>
      <c r="CI20852" s="850"/>
    </row>
    <row r="20853" spans="85:87" x14ac:dyDescent="0.25">
      <c r="CG20853" s="768"/>
      <c r="CH20853" s="768"/>
      <c r="CI20853" s="850"/>
    </row>
    <row r="20854" spans="85:87" x14ac:dyDescent="0.25">
      <c r="CG20854" s="768"/>
      <c r="CH20854" s="768"/>
      <c r="CI20854" s="850"/>
    </row>
    <row r="20855" spans="85:87" x14ac:dyDescent="0.25">
      <c r="CG20855" s="768"/>
      <c r="CH20855" s="768"/>
      <c r="CI20855" s="850"/>
    </row>
    <row r="20856" spans="85:87" x14ac:dyDescent="0.25">
      <c r="CG20856" s="768"/>
      <c r="CH20856" s="768"/>
      <c r="CI20856" s="850"/>
    </row>
    <row r="20857" spans="85:87" x14ac:dyDescent="0.25">
      <c r="CG20857" s="768"/>
      <c r="CH20857" s="768"/>
      <c r="CI20857" s="850"/>
    </row>
    <row r="20858" spans="85:87" x14ac:dyDescent="0.25">
      <c r="CG20858" s="768"/>
      <c r="CH20858" s="768"/>
      <c r="CI20858" s="850"/>
    </row>
    <row r="20859" spans="85:87" x14ac:dyDescent="0.25">
      <c r="CG20859" s="768"/>
      <c r="CH20859" s="768"/>
      <c r="CI20859" s="850"/>
    </row>
    <row r="20860" spans="85:87" x14ac:dyDescent="0.25">
      <c r="CG20860" s="768"/>
      <c r="CH20860" s="768"/>
      <c r="CI20860" s="850"/>
    </row>
    <row r="20861" spans="85:87" x14ac:dyDescent="0.25">
      <c r="CG20861" s="768"/>
      <c r="CH20861" s="768"/>
      <c r="CI20861" s="850"/>
    </row>
    <row r="20862" spans="85:87" x14ac:dyDescent="0.25">
      <c r="CG20862" s="768"/>
      <c r="CH20862" s="768"/>
      <c r="CI20862" s="850"/>
    </row>
    <row r="20863" spans="85:87" x14ac:dyDescent="0.25">
      <c r="CG20863" s="768"/>
      <c r="CH20863" s="768"/>
      <c r="CI20863" s="850"/>
    </row>
    <row r="20864" spans="85:87" x14ac:dyDescent="0.25">
      <c r="CG20864" s="768"/>
      <c r="CH20864" s="768"/>
      <c r="CI20864" s="850"/>
    </row>
    <row r="20865" spans="85:87" x14ac:dyDescent="0.25">
      <c r="CG20865" s="768"/>
      <c r="CH20865" s="768"/>
      <c r="CI20865" s="850"/>
    </row>
    <row r="20866" spans="85:87" x14ac:dyDescent="0.25">
      <c r="CG20866" s="768"/>
      <c r="CH20866" s="768"/>
      <c r="CI20866" s="850"/>
    </row>
    <row r="20867" spans="85:87" x14ac:dyDescent="0.25">
      <c r="CG20867" s="768"/>
      <c r="CH20867" s="768"/>
      <c r="CI20867" s="850"/>
    </row>
    <row r="20868" spans="85:87" x14ac:dyDescent="0.25">
      <c r="CG20868" s="768"/>
      <c r="CH20868" s="768"/>
      <c r="CI20868" s="850"/>
    </row>
    <row r="20869" spans="85:87" x14ac:dyDescent="0.25">
      <c r="CG20869" s="768"/>
      <c r="CH20869" s="768"/>
      <c r="CI20869" s="850"/>
    </row>
    <row r="20870" spans="85:87" x14ac:dyDescent="0.25">
      <c r="CG20870" s="768"/>
      <c r="CH20870" s="768"/>
      <c r="CI20870" s="850"/>
    </row>
    <row r="20871" spans="85:87" x14ac:dyDescent="0.25">
      <c r="CG20871" s="768"/>
      <c r="CH20871" s="768"/>
      <c r="CI20871" s="850"/>
    </row>
    <row r="20872" spans="85:87" x14ac:dyDescent="0.25">
      <c r="CG20872" s="768"/>
      <c r="CH20872" s="768"/>
      <c r="CI20872" s="850"/>
    </row>
    <row r="20873" spans="85:87" x14ac:dyDescent="0.25">
      <c r="CG20873" s="768"/>
      <c r="CH20873" s="768"/>
      <c r="CI20873" s="850"/>
    </row>
    <row r="20874" spans="85:87" x14ac:dyDescent="0.25">
      <c r="CG20874" s="768"/>
      <c r="CH20874" s="768"/>
      <c r="CI20874" s="850"/>
    </row>
    <row r="20875" spans="85:87" x14ac:dyDescent="0.25">
      <c r="CG20875" s="768"/>
      <c r="CH20875" s="768"/>
      <c r="CI20875" s="850"/>
    </row>
    <row r="20876" spans="85:87" x14ac:dyDescent="0.25">
      <c r="CG20876" s="768"/>
      <c r="CH20876" s="768"/>
      <c r="CI20876" s="850"/>
    </row>
    <row r="20877" spans="85:87" x14ac:dyDescent="0.25">
      <c r="CG20877" s="768"/>
      <c r="CH20877" s="768"/>
      <c r="CI20877" s="850"/>
    </row>
    <row r="20878" spans="85:87" x14ac:dyDescent="0.25">
      <c r="CG20878" s="768"/>
      <c r="CH20878" s="768"/>
      <c r="CI20878" s="850"/>
    </row>
    <row r="20879" spans="85:87" x14ac:dyDescent="0.25">
      <c r="CG20879" s="768"/>
      <c r="CH20879" s="768"/>
      <c r="CI20879" s="850"/>
    </row>
    <row r="20880" spans="85:87" x14ac:dyDescent="0.25">
      <c r="CG20880" s="768"/>
      <c r="CH20880" s="768"/>
      <c r="CI20880" s="850"/>
    </row>
    <row r="20881" spans="85:87" x14ac:dyDescent="0.25">
      <c r="CG20881" s="768"/>
      <c r="CH20881" s="768"/>
      <c r="CI20881" s="850"/>
    </row>
    <row r="20882" spans="85:87" x14ac:dyDescent="0.25">
      <c r="CG20882" s="768"/>
      <c r="CH20882" s="768"/>
      <c r="CI20882" s="850"/>
    </row>
    <row r="20883" spans="85:87" x14ac:dyDescent="0.25">
      <c r="CG20883" s="768"/>
      <c r="CH20883" s="768"/>
      <c r="CI20883" s="850"/>
    </row>
    <row r="20884" spans="85:87" x14ac:dyDescent="0.25">
      <c r="CG20884" s="768"/>
      <c r="CH20884" s="768"/>
      <c r="CI20884" s="850"/>
    </row>
    <row r="20885" spans="85:87" x14ac:dyDescent="0.25">
      <c r="CG20885" s="768"/>
      <c r="CH20885" s="768"/>
      <c r="CI20885" s="850"/>
    </row>
    <row r="20886" spans="85:87" x14ac:dyDescent="0.25">
      <c r="CG20886" s="768"/>
      <c r="CH20886" s="768"/>
      <c r="CI20886" s="850"/>
    </row>
    <row r="20887" spans="85:87" x14ac:dyDescent="0.25">
      <c r="CG20887" s="768"/>
      <c r="CH20887" s="768"/>
      <c r="CI20887" s="850"/>
    </row>
    <row r="20888" spans="85:87" x14ac:dyDescent="0.25">
      <c r="CG20888" s="768"/>
      <c r="CH20888" s="768"/>
      <c r="CI20888" s="850"/>
    </row>
    <row r="20889" spans="85:87" x14ac:dyDescent="0.25">
      <c r="CG20889" s="768"/>
      <c r="CH20889" s="768"/>
      <c r="CI20889" s="850"/>
    </row>
    <row r="20890" spans="85:87" x14ac:dyDescent="0.25">
      <c r="CG20890" s="768"/>
      <c r="CH20890" s="768"/>
      <c r="CI20890" s="850"/>
    </row>
    <row r="20891" spans="85:87" x14ac:dyDescent="0.25">
      <c r="CG20891" s="768"/>
      <c r="CH20891" s="768"/>
      <c r="CI20891" s="850"/>
    </row>
    <row r="20892" spans="85:87" x14ac:dyDescent="0.25">
      <c r="CG20892" s="768"/>
      <c r="CH20892" s="768"/>
      <c r="CI20892" s="850"/>
    </row>
    <row r="20893" spans="85:87" x14ac:dyDescent="0.25">
      <c r="CG20893" s="768"/>
      <c r="CH20893" s="768"/>
      <c r="CI20893" s="850"/>
    </row>
    <row r="20894" spans="85:87" x14ac:dyDescent="0.25">
      <c r="CG20894" s="768"/>
      <c r="CH20894" s="768"/>
      <c r="CI20894" s="850"/>
    </row>
    <row r="20895" spans="85:87" x14ac:dyDescent="0.25">
      <c r="CG20895" s="768"/>
      <c r="CH20895" s="768"/>
      <c r="CI20895" s="850"/>
    </row>
    <row r="20896" spans="85:87" x14ac:dyDescent="0.25">
      <c r="CG20896" s="768"/>
      <c r="CH20896" s="768"/>
      <c r="CI20896" s="850"/>
    </row>
    <row r="20897" spans="85:87" x14ac:dyDescent="0.25">
      <c r="CG20897" s="768"/>
      <c r="CH20897" s="768"/>
      <c r="CI20897" s="850"/>
    </row>
    <row r="20898" spans="85:87" x14ac:dyDescent="0.25">
      <c r="CG20898" s="768"/>
      <c r="CH20898" s="768"/>
      <c r="CI20898" s="850"/>
    </row>
    <row r="20899" spans="85:87" x14ac:dyDescent="0.25">
      <c r="CG20899" s="768"/>
      <c r="CH20899" s="768"/>
      <c r="CI20899" s="850"/>
    </row>
    <row r="20900" spans="85:87" x14ac:dyDescent="0.25">
      <c r="CG20900" s="768"/>
      <c r="CH20900" s="768"/>
      <c r="CI20900" s="850"/>
    </row>
    <row r="20901" spans="85:87" x14ac:dyDescent="0.25">
      <c r="CG20901" s="768"/>
      <c r="CH20901" s="768"/>
      <c r="CI20901" s="850"/>
    </row>
    <row r="20902" spans="85:87" x14ac:dyDescent="0.25">
      <c r="CG20902" s="768"/>
      <c r="CH20902" s="768"/>
      <c r="CI20902" s="850"/>
    </row>
    <row r="20903" spans="85:87" x14ac:dyDescent="0.25">
      <c r="CG20903" s="768"/>
      <c r="CH20903" s="768"/>
      <c r="CI20903" s="850"/>
    </row>
    <row r="20904" spans="85:87" x14ac:dyDescent="0.25">
      <c r="CG20904" s="768"/>
      <c r="CH20904" s="768"/>
      <c r="CI20904" s="850"/>
    </row>
    <row r="20905" spans="85:87" x14ac:dyDescent="0.25">
      <c r="CG20905" s="768"/>
      <c r="CH20905" s="768"/>
      <c r="CI20905" s="850"/>
    </row>
    <row r="20906" spans="85:87" x14ac:dyDescent="0.25">
      <c r="CG20906" s="768"/>
      <c r="CH20906" s="768"/>
      <c r="CI20906" s="850"/>
    </row>
    <row r="20907" spans="85:87" x14ac:dyDescent="0.25">
      <c r="CG20907" s="768"/>
      <c r="CH20907" s="768"/>
      <c r="CI20907" s="850"/>
    </row>
    <row r="20908" spans="85:87" x14ac:dyDescent="0.25">
      <c r="CG20908" s="768"/>
      <c r="CH20908" s="768"/>
      <c r="CI20908" s="850"/>
    </row>
    <row r="20909" spans="85:87" x14ac:dyDescent="0.25">
      <c r="CG20909" s="768"/>
      <c r="CH20909" s="768"/>
      <c r="CI20909" s="850"/>
    </row>
    <row r="20910" spans="85:87" x14ac:dyDescent="0.25">
      <c r="CG20910" s="768"/>
      <c r="CH20910" s="768"/>
      <c r="CI20910" s="850"/>
    </row>
    <row r="20911" spans="85:87" x14ac:dyDescent="0.25">
      <c r="CG20911" s="768"/>
      <c r="CH20911" s="768"/>
      <c r="CI20911" s="850"/>
    </row>
    <row r="20912" spans="85:87" x14ac:dyDescent="0.25">
      <c r="CG20912" s="768"/>
      <c r="CH20912" s="768"/>
      <c r="CI20912" s="850"/>
    </row>
    <row r="20913" spans="85:87" x14ac:dyDescent="0.25">
      <c r="CG20913" s="768"/>
      <c r="CH20913" s="768"/>
      <c r="CI20913" s="850"/>
    </row>
    <row r="20914" spans="85:87" x14ac:dyDescent="0.25">
      <c r="CG20914" s="768"/>
      <c r="CH20914" s="768"/>
      <c r="CI20914" s="850"/>
    </row>
    <row r="20915" spans="85:87" x14ac:dyDescent="0.25">
      <c r="CG20915" s="768"/>
      <c r="CH20915" s="768"/>
      <c r="CI20915" s="850"/>
    </row>
    <row r="20916" spans="85:87" x14ac:dyDescent="0.25">
      <c r="CG20916" s="768"/>
      <c r="CH20916" s="768"/>
      <c r="CI20916" s="850"/>
    </row>
    <row r="20917" spans="85:87" x14ac:dyDescent="0.25">
      <c r="CG20917" s="768"/>
      <c r="CH20917" s="768"/>
      <c r="CI20917" s="850"/>
    </row>
    <row r="20918" spans="85:87" x14ac:dyDescent="0.25">
      <c r="CG20918" s="768"/>
      <c r="CH20918" s="768"/>
      <c r="CI20918" s="850"/>
    </row>
    <row r="20919" spans="85:87" x14ac:dyDescent="0.25">
      <c r="CG20919" s="768"/>
      <c r="CH20919" s="768"/>
      <c r="CI20919" s="850"/>
    </row>
    <row r="20920" spans="85:87" x14ac:dyDescent="0.25">
      <c r="CG20920" s="768"/>
      <c r="CH20920" s="768"/>
      <c r="CI20920" s="850"/>
    </row>
    <row r="20921" spans="85:87" x14ac:dyDescent="0.25">
      <c r="CG20921" s="768"/>
      <c r="CH20921" s="768"/>
      <c r="CI20921" s="850"/>
    </row>
    <row r="20922" spans="85:87" x14ac:dyDescent="0.25">
      <c r="CG20922" s="768"/>
      <c r="CH20922" s="768"/>
      <c r="CI20922" s="850"/>
    </row>
    <row r="20923" spans="85:87" x14ac:dyDescent="0.25">
      <c r="CG20923" s="768"/>
      <c r="CH20923" s="768"/>
      <c r="CI20923" s="850"/>
    </row>
    <row r="20924" spans="85:87" x14ac:dyDescent="0.25">
      <c r="CG20924" s="768"/>
      <c r="CH20924" s="768"/>
      <c r="CI20924" s="850"/>
    </row>
    <row r="20925" spans="85:87" x14ac:dyDescent="0.25">
      <c r="CG20925" s="768"/>
      <c r="CH20925" s="768"/>
      <c r="CI20925" s="850"/>
    </row>
    <row r="20926" spans="85:87" x14ac:dyDescent="0.25">
      <c r="CG20926" s="768"/>
      <c r="CH20926" s="768"/>
      <c r="CI20926" s="850"/>
    </row>
    <row r="20927" spans="85:87" x14ac:dyDescent="0.25">
      <c r="CG20927" s="768"/>
      <c r="CH20927" s="768"/>
      <c r="CI20927" s="850"/>
    </row>
    <row r="20928" spans="85:87" x14ac:dyDescent="0.25">
      <c r="CG20928" s="768"/>
      <c r="CH20928" s="768"/>
      <c r="CI20928" s="850"/>
    </row>
    <row r="20929" spans="85:87" x14ac:dyDescent="0.25">
      <c r="CG20929" s="768"/>
      <c r="CH20929" s="768"/>
      <c r="CI20929" s="850"/>
    </row>
    <row r="20930" spans="85:87" x14ac:dyDescent="0.25">
      <c r="CG20930" s="768"/>
      <c r="CH20930" s="768"/>
      <c r="CI20930" s="850"/>
    </row>
    <row r="20931" spans="85:87" x14ac:dyDescent="0.25">
      <c r="CG20931" s="768"/>
      <c r="CH20931" s="768"/>
      <c r="CI20931" s="850"/>
    </row>
    <row r="20932" spans="85:87" x14ac:dyDescent="0.25">
      <c r="CG20932" s="768"/>
      <c r="CH20932" s="768"/>
      <c r="CI20932" s="850"/>
    </row>
    <row r="20933" spans="85:87" x14ac:dyDescent="0.25">
      <c r="CG20933" s="768"/>
      <c r="CH20933" s="768"/>
      <c r="CI20933" s="850"/>
    </row>
    <row r="20934" spans="85:87" x14ac:dyDescent="0.25">
      <c r="CG20934" s="768"/>
      <c r="CH20934" s="768"/>
      <c r="CI20934" s="850"/>
    </row>
    <row r="20935" spans="85:87" x14ac:dyDescent="0.25">
      <c r="CG20935" s="768"/>
      <c r="CH20935" s="768"/>
      <c r="CI20935" s="850"/>
    </row>
    <row r="20936" spans="85:87" x14ac:dyDescent="0.25">
      <c r="CG20936" s="768"/>
      <c r="CH20936" s="768"/>
      <c r="CI20936" s="850"/>
    </row>
    <row r="20937" spans="85:87" x14ac:dyDescent="0.25">
      <c r="CG20937" s="768"/>
      <c r="CH20937" s="768"/>
      <c r="CI20937" s="850"/>
    </row>
    <row r="20938" spans="85:87" x14ac:dyDescent="0.25">
      <c r="CG20938" s="768"/>
      <c r="CH20938" s="768"/>
      <c r="CI20938" s="850"/>
    </row>
    <row r="20939" spans="85:87" x14ac:dyDescent="0.25">
      <c r="CG20939" s="768"/>
      <c r="CH20939" s="768"/>
      <c r="CI20939" s="850"/>
    </row>
    <row r="20940" spans="85:87" x14ac:dyDescent="0.25">
      <c r="CG20940" s="768"/>
      <c r="CH20940" s="768"/>
      <c r="CI20940" s="850"/>
    </row>
    <row r="20941" spans="85:87" x14ac:dyDescent="0.25">
      <c r="CG20941" s="768"/>
      <c r="CH20941" s="768"/>
      <c r="CI20941" s="850"/>
    </row>
    <row r="20942" spans="85:87" x14ac:dyDescent="0.25">
      <c r="CG20942" s="768"/>
      <c r="CH20942" s="768"/>
      <c r="CI20942" s="850"/>
    </row>
    <row r="20943" spans="85:87" x14ac:dyDescent="0.25">
      <c r="CG20943" s="768"/>
      <c r="CH20943" s="768"/>
      <c r="CI20943" s="850"/>
    </row>
    <row r="20944" spans="85:87" x14ac:dyDescent="0.25">
      <c r="CG20944" s="768"/>
      <c r="CH20944" s="768"/>
      <c r="CI20944" s="850"/>
    </row>
    <row r="20945" spans="85:87" x14ac:dyDescent="0.25">
      <c r="CG20945" s="768"/>
      <c r="CH20945" s="768"/>
      <c r="CI20945" s="850"/>
    </row>
    <row r="20946" spans="85:87" x14ac:dyDescent="0.25">
      <c r="CG20946" s="768"/>
      <c r="CH20946" s="768"/>
      <c r="CI20946" s="850"/>
    </row>
    <row r="20947" spans="85:87" x14ac:dyDescent="0.25">
      <c r="CG20947" s="768"/>
      <c r="CH20947" s="768"/>
      <c r="CI20947" s="850"/>
    </row>
    <row r="20948" spans="85:87" x14ac:dyDescent="0.25">
      <c r="CG20948" s="768"/>
      <c r="CH20948" s="768"/>
      <c r="CI20948" s="850"/>
    </row>
    <row r="20949" spans="85:87" x14ac:dyDescent="0.25">
      <c r="CG20949" s="768"/>
      <c r="CH20949" s="768"/>
      <c r="CI20949" s="850"/>
    </row>
    <row r="20950" spans="85:87" x14ac:dyDescent="0.25">
      <c r="CG20950" s="768"/>
      <c r="CH20950" s="768"/>
      <c r="CI20950" s="850"/>
    </row>
    <row r="20951" spans="85:87" x14ac:dyDescent="0.25">
      <c r="CG20951" s="768"/>
      <c r="CH20951" s="768"/>
      <c r="CI20951" s="850"/>
    </row>
    <row r="20952" spans="85:87" x14ac:dyDescent="0.25">
      <c r="CG20952" s="768"/>
      <c r="CH20952" s="768"/>
      <c r="CI20952" s="850"/>
    </row>
    <row r="20953" spans="85:87" x14ac:dyDescent="0.25">
      <c r="CG20953" s="768"/>
      <c r="CH20953" s="768"/>
      <c r="CI20953" s="850"/>
    </row>
    <row r="20954" spans="85:87" x14ac:dyDescent="0.25">
      <c r="CG20954" s="768"/>
      <c r="CH20954" s="768"/>
      <c r="CI20954" s="850"/>
    </row>
    <row r="20955" spans="85:87" x14ac:dyDescent="0.25">
      <c r="CG20955" s="768"/>
      <c r="CH20955" s="768"/>
      <c r="CI20955" s="850"/>
    </row>
    <row r="20956" spans="85:87" x14ac:dyDescent="0.25">
      <c r="CG20956" s="768"/>
      <c r="CH20956" s="768"/>
      <c r="CI20956" s="850"/>
    </row>
    <row r="20957" spans="85:87" x14ac:dyDescent="0.25">
      <c r="CG20957" s="768"/>
      <c r="CH20957" s="768"/>
      <c r="CI20957" s="850"/>
    </row>
    <row r="20958" spans="85:87" x14ac:dyDescent="0.25">
      <c r="CG20958" s="768"/>
      <c r="CH20958" s="768"/>
      <c r="CI20958" s="850"/>
    </row>
    <row r="20959" spans="85:87" x14ac:dyDescent="0.25">
      <c r="CG20959" s="768"/>
      <c r="CH20959" s="768"/>
      <c r="CI20959" s="850"/>
    </row>
    <row r="20960" spans="85:87" x14ac:dyDescent="0.25">
      <c r="CG20960" s="768"/>
      <c r="CH20960" s="768"/>
      <c r="CI20960" s="850"/>
    </row>
    <row r="20961" spans="85:87" x14ac:dyDescent="0.25">
      <c r="CG20961" s="768"/>
      <c r="CH20961" s="768"/>
      <c r="CI20961" s="850"/>
    </row>
    <row r="20962" spans="85:87" x14ac:dyDescent="0.25">
      <c r="CG20962" s="768"/>
      <c r="CH20962" s="768"/>
      <c r="CI20962" s="850"/>
    </row>
    <row r="20963" spans="85:87" x14ac:dyDescent="0.25">
      <c r="CG20963" s="768"/>
      <c r="CH20963" s="768"/>
      <c r="CI20963" s="850"/>
    </row>
    <row r="20964" spans="85:87" x14ac:dyDescent="0.25">
      <c r="CG20964" s="768"/>
      <c r="CH20964" s="768"/>
      <c r="CI20964" s="850"/>
    </row>
    <row r="20965" spans="85:87" x14ac:dyDescent="0.25">
      <c r="CG20965" s="768"/>
      <c r="CH20965" s="768"/>
      <c r="CI20965" s="850"/>
    </row>
    <row r="20966" spans="85:87" x14ac:dyDescent="0.25">
      <c r="CG20966" s="768"/>
      <c r="CH20966" s="768"/>
      <c r="CI20966" s="850"/>
    </row>
    <row r="20967" spans="85:87" x14ac:dyDescent="0.25">
      <c r="CG20967" s="768"/>
      <c r="CH20967" s="768"/>
      <c r="CI20967" s="850"/>
    </row>
    <row r="20968" spans="85:87" x14ac:dyDescent="0.25">
      <c r="CG20968" s="768"/>
      <c r="CH20968" s="768"/>
      <c r="CI20968" s="850"/>
    </row>
    <row r="20969" spans="85:87" x14ac:dyDescent="0.25">
      <c r="CG20969" s="768"/>
      <c r="CH20969" s="768"/>
      <c r="CI20969" s="850"/>
    </row>
    <row r="20970" spans="85:87" x14ac:dyDescent="0.25">
      <c r="CG20970" s="768"/>
      <c r="CH20970" s="768"/>
      <c r="CI20970" s="850"/>
    </row>
    <row r="20971" spans="85:87" x14ac:dyDescent="0.25">
      <c r="CG20971" s="768"/>
      <c r="CH20971" s="768"/>
      <c r="CI20971" s="850"/>
    </row>
    <row r="20972" spans="85:87" x14ac:dyDescent="0.25">
      <c r="CG20972" s="768"/>
      <c r="CH20972" s="768"/>
      <c r="CI20972" s="850"/>
    </row>
    <row r="20973" spans="85:87" x14ac:dyDescent="0.25">
      <c r="CG20973" s="768"/>
      <c r="CH20973" s="768"/>
      <c r="CI20973" s="850"/>
    </row>
    <row r="20974" spans="85:87" x14ac:dyDescent="0.25">
      <c r="CG20974" s="768"/>
      <c r="CH20974" s="768"/>
      <c r="CI20974" s="850"/>
    </row>
    <row r="20975" spans="85:87" x14ac:dyDescent="0.25">
      <c r="CG20975" s="768"/>
      <c r="CH20975" s="768"/>
      <c r="CI20975" s="850"/>
    </row>
    <row r="20976" spans="85:87" x14ac:dyDescent="0.25">
      <c r="CG20976" s="768"/>
      <c r="CH20976" s="768"/>
      <c r="CI20976" s="850"/>
    </row>
    <row r="20977" spans="85:87" x14ac:dyDescent="0.25">
      <c r="CG20977" s="768"/>
      <c r="CH20977" s="768"/>
      <c r="CI20977" s="850"/>
    </row>
    <row r="20978" spans="85:87" x14ac:dyDescent="0.25">
      <c r="CG20978" s="768"/>
      <c r="CH20978" s="768"/>
      <c r="CI20978" s="850"/>
    </row>
    <row r="20979" spans="85:87" x14ac:dyDescent="0.25">
      <c r="CG20979" s="768"/>
      <c r="CH20979" s="768"/>
      <c r="CI20979" s="850"/>
    </row>
    <row r="20980" spans="85:87" x14ac:dyDescent="0.25">
      <c r="CG20980" s="768"/>
      <c r="CH20980" s="768"/>
      <c r="CI20980" s="850"/>
    </row>
    <row r="20981" spans="85:87" x14ac:dyDescent="0.25">
      <c r="CG20981" s="768"/>
      <c r="CH20981" s="768"/>
      <c r="CI20981" s="850"/>
    </row>
    <row r="20982" spans="85:87" x14ac:dyDescent="0.25">
      <c r="CG20982" s="768"/>
      <c r="CH20982" s="768"/>
      <c r="CI20982" s="850"/>
    </row>
    <row r="20983" spans="85:87" x14ac:dyDescent="0.25">
      <c r="CG20983" s="768"/>
      <c r="CH20983" s="768"/>
      <c r="CI20983" s="850"/>
    </row>
    <row r="20984" spans="85:87" x14ac:dyDescent="0.25">
      <c r="CG20984" s="768"/>
      <c r="CH20984" s="768"/>
      <c r="CI20984" s="850"/>
    </row>
    <row r="20985" spans="85:87" x14ac:dyDescent="0.25">
      <c r="CG20985" s="768"/>
      <c r="CH20985" s="768"/>
      <c r="CI20985" s="850"/>
    </row>
    <row r="20986" spans="85:87" x14ac:dyDescent="0.25">
      <c r="CG20986" s="768"/>
      <c r="CH20986" s="768"/>
      <c r="CI20986" s="850"/>
    </row>
    <row r="20987" spans="85:87" x14ac:dyDescent="0.25">
      <c r="CG20987" s="768"/>
      <c r="CH20987" s="768"/>
      <c r="CI20987" s="850"/>
    </row>
    <row r="20988" spans="85:87" x14ac:dyDescent="0.25">
      <c r="CG20988" s="768"/>
      <c r="CH20988" s="768"/>
      <c r="CI20988" s="850"/>
    </row>
    <row r="20989" spans="85:87" x14ac:dyDescent="0.25">
      <c r="CG20989" s="768"/>
      <c r="CH20989" s="768"/>
      <c r="CI20989" s="850"/>
    </row>
    <row r="20990" spans="85:87" x14ac:dyDescent="0.25">
      <c r="CG20990" s="768"/>
      <c r="CH20990" s="768"/>
      <c r="CI20990" s="850"/>
    </row>
    <row r="20991" spans="85:87" x14ac:dyDescent="0.25">
      <c r="CG20991" s="768"/>
      <c r="CH20991" s="768"/>
      <c r="CI20991" s="850"/>
    </row>
    <row r="20992" spans="85:87" x14ac:dyDescent="0.25">
      <c r="CG20992" s="768"/>
      <c r="CH20992" s="768"/>
      <c r="CI20992" s="850"/>
    </row>
    <row r="20993" spans="85:87" x14ac:dyDescent="0.25">
      <c r="CG20993" s="768"/>
      <c r="CH20993" s="768"/>
      <c r="CI20993" s="850"/>
    </row>
    <row r="20994" spans="85:87" x14ac:dyDescent="0.25">
      <c r="CG20994" s="768"/>
      <c r="CH20994" s="768"/>
      <c r="CI20994" s="850"/>
    </row>
    <row r="20995" spans="85:87" x14ac:dyDescent="0.25">
      <c r="CG20995" s="768"/>
      <c r="CH20995" s="768"/>
      <c r="CI20995" s="850"/>
    </row>
    <row r="20996" spans="85:87" x14ac:dyDescent="0.25">
      <c r="CG20996" s="768"/>
      <c r="CH20996" s="768"/>
      <c r="CI20996" s="850"/>
    </row>
    <row r="20997" spans="85:87" x14ac:dyDescent="0.25">
      <c r="CG20997" s="768"/>
      <c r="CH20997" s="768"/>
      <c r="CI20997" s="850"/>
    </row>
    <row r="20998" spans="85:87" x14ac:dyDescent="0.25">
      <c r="CG20998" s="768"/>
      <c r="CH20998" s="768"/>
      <c r="CI20998" s="850"/>
    </row>
    <row r="20999" spans="85:87" x14ac:dyDescent="0.25">
      <c r="CG20999" s="768"/>
      <c r="CH20999" s="768"/>
      <c r="CI20999" s="850"/>
    </row>
    <row r="21000" spans="85:87" x14ac:dyDescent="0.25">
      <c r="CG21000" s="768"/>
      <c r="CH21000" s="768"/>
      <c r="CI21000" s="850"/>
    </row>
    <row r="21001" spans="85:87" x14ac:dyDescent="0.25">
      <c r="CG21001" s="768"/>
      <c r="CH21001" s="768"/>
      <c r="CI21001" s="850"/>
    </row>
    <row r="21002" spans="85:87" x14ac:dyDescent="0.25">
      <c r="CG21002" s="768"/>
      <c r="CH21002" s="768"/>
      <c r="CI21002" s="850"/>
    </row>
    <row r="21003" spans="85:87" x14ac:dyDescent="0.25">
      <c r="CG21003" s="768"/>
      <c r="CH21003" s="768"/>
      <c r="CI21003" s="850"/>
    </row>
    <row r="21004" spans="85:87" x14ac:dyDescent="0.25">
      <c r="CG21004" s="768"/>
      <c r="CH21004" s="768"/>
      <c r="CI21004" s="850"/>
    </row>
    <row r="21005" spans="85:87" x14ac:dyDescent="0.25">
      <c r="CG21005" s="768"/>
      <c r="CH21005" s="768"/>
      <c r="CI21005" s="850"/>
    </row>
    <row r="21006" spans="85:87" x14ac:dyDescent="0.25">
      <c r="CG21006" s="768"/>
      <c r="CH21006" s="768"/>
      <c r="CI21006" s="850"/>
    </row>
    <row r="21007" spans="85:87" x14ac:dyDescent="0.25">
      <c r="CG21007" s="768"/>
      <c r="CH21007" s="768"/>
      <c r="CI21007" s="850"/>
    </row>
    <row r="21008" spans="85:87" x14ac:dyDescent="0.25">
      <c r="CG21008" s="768"/>
      <c r="CH21008" s="768"/>
      <c r="CI21008" s="850"/>
    </row>
    <row r="21009" spans="85:87" x14ac:dyDescent="0.25">
      <c r="CG21009" s="768"/>
      <c r="CH21009" s="768"/>
      <c r="CI21009" s="850"/>
    </row>
    <row r="21010" spans="85:87" x14ac:dyDescent="0.25">
      <c r="CG21010" s="768"/>
      <c r="CH21010" s="768"/>
      <c r="CI21010" s="850"/>
    </row>
    <row r="21011" spans="85:87" x14ac:dyDescent="0.25">
      <c r="CG21011" s="768"/>
      <c r="CH21011" s="768"/>
      <c r="CI21011" s="850"/>
    </row>
    <row r="21012" spans="85:87" x14ac:dyDescent="0.25">
      <c r="CG21012" s="768"/>
      <c r="CH21012" s="768"/>
      <c r="CI21012" s="850"/>
    </row>
    <row r="21013" spans="85:87" x14ac:dyDescent="0.25">
      <c r="CG21013" s="768"/>
      <c r="CH21013" s="768"/>
      <c r="CI21013" s="850"/>
    </row>
    <row r="21014" spans="85:87" x14ac:dyDescent="0.25">
      <c r="CG21014" s="768"/>
      <c r="CH21014" s="768"/>
      <c r="CI21014" s="850"/>
    </row>
    <row r="21015" spans="85:87" x14ac:dyDescent="0.25">
      <c r="CG21015" s="768"/>
      <c r="CH21015" s="768"/>
      <c r="CI21015" s="850"/>
    </row>
    <row r="21016" spans="85:87" x14ac:dyDescent="0.25">
      <c r="CG21016" s="768"/>
      <c r="CH21016" s="768"/>
      <c r="CI21016" s="850"/>
    </row>
    <row r="21017" spans="85:87" x14ac:dyDescent="0.25">
      <c r="CG21017" s="768"/>
      <c r="CH21017" s="768"/>
      <c r="CI21017" s="850"/>
    </row>
    <row r="21018" spans="85:87" x14ac:dyDescent="0.25">
      <c r="CG21018" s="768"/>
      <c r="CH21018" s="768"/>
      <c r="CI21018" s="850"/>
    </row>
    <row r="21019" spans="85:87" x14ac:dyDescent="0.25">
      <c r="CG21019" s="768"/>
      <c r="CH21019" s="768"/>
      <c r="CI21019" s="850"/>
    </row>
    <row r="21020" spans="85:87" x14ac:dyDescent="0.25">
      <c r="CG21020" s="768"/>
      <c r="CH21020" s="768"/>
      <c r="CI21020" s="850"/>
    </row>
    <row r="21021" spans="85:87" x14ac:dyDescent="0.25">
      <c r="CG21021" s="768"/>
      <c r="CH21021" s="768"/>
      <c r="CI21021" s="850"/>
    </row>
    <row r="21022" spans="85:87" x14ac:dyDescent="0.25">
      <c r="CG21022" s="768"/>
      <c r="CH21022" s="768"/>
      <c r="CI21022" s="850"/>
    </row>
    <row r="21023" spans="85:87" x14ac:dyDescent="0.25">
      <c r="CG21023" s="768"/>
      <c r="CH21023" s="768"/>
      <c r="CI21023" s="850"/>
    </row>
    <row r="21024" spans="85:87" x14ac:dyDescent="0.25">
      <c r="CG21024" s="768"/>
      <c r="CH21024" s="768"/>
      <c r="CI21024" s="850"/>
    </row>
    <row r="21025" spans="85:87" x14ac:dyDescent="0.25">
      <c r="CG21025" s="768"/>
      <c r="CH21025" s="768"/>
      <c r="CI21025" s="850"/>
    </row>
    <row r="21026" spans="85:87" x14ac:dyDescent="0.25">
      <c r="CG21026" s="768"/>
      <c r="CH21026" s="768"/>
      <c r="CI21026" s="850"/>
    </row>
    <row r="21027" spans="85:87" x14ac:dyDescent="0.25">
      <c r="CG21027" s="768"/>
      <c r="CH21027" s="768"/>
      <c r="CI21027" s="850"/>
    </row>
    <row r="21028" spans="85:87" x14ac:dyDescent="0.25">
      <c r="CG21028" s="768"/>
      <c r="CH21028" s="768"/>
      <c r="CI21028" s="850"/>
    </row>
    <row r="21029" spans="85:87" x14ac:dyDescent="0.25">
      <c r="CG21029" s="768"/>
      <c r="CH21029" s="768"/>
      <c r="CI21029" s="850"/>
    </row>
    <row r="21030" spans="85:87" x14ac:dyDescent="0.25">
      <c r="CG21030" s="768"/>
      <c r="CH21030" s="768"/>
      <c r="CI21030" s="850"/>
    </row>
    <row r="21031" spans="85:87" x14ac:dyDescent="0.25">
      <c r="CG21031" s="768"/>
      <c r="CH21031" s="768"/>
      <c r="CI21031" s="850"/>
    </row>
    <row r="21032" spans="85:87" x14ac:dyDescent="0.25">
      <c r="CG21032" s="768"/>
      <c r="CH21032" s="768"/>
      <c r="CI21032" s="850"/>
    </row>
    <row r="21033" spans="85:87" x14ac:dyDescent="0.25">
      <c r="CG21033" s="768"/>
      <c r="CH21033" s="768"/>
      <c r="CI21033" s="850"/>
    </row>
    <row r="21034" spans="85:87" x14ac:dyDescent="0.25">
      <c r="CG21034" s="768"/>
      <c r="CH21034" s="768"/>
      <c r="CI21034" s="850"/>
    </row>
    <row r="21035" spans="85:87" x14ac:dyDescent="0.25">
      <c r="CG21035" s="768"/>
      <c r="CH21035" s="768"/>
      <c r="CI21035" s="850"/>
    </row>
    <row r="21036" spans="85:87" x14ac:dyDescent="0.25">
      <c r="CG21036" s="768"/>
      <c r="CH21036" s="768"/>
      <c r="CI21036" s="850"/>
    </row>
    <row r="21037" spans="85:87" x14ac:dyDescent="0.25">
      <c r="CG21037" s="768"/>
      <c r="CH21037" s="768"/>
      <c r="CI21037" s="850"/>
    </row>
    <row r="21038" spans="85:87" x14ac:dyDescent="0.25">
      <c r="CG21038" s="768"/>
      <c r="CH21038" s="768"/>
      <c r="CI21038" s="850"/>
    </row>
    <row r="21039" spans="85:87" x14ac:dyDescent="0.25">
      <c r="CG21039" s="768"/>
      <c r="CH21039" s="768"/>
      <c r="CI21039" s="850"/>
    </row>
    <row r="21040" spans="85:87" x14ac:dyDescent="0.25">
      <c r="CG21040" s="768"/>
      <c r="CH21040" s="768"/>
      <c r="CI21040" s="850"/>
    </row>
    <row r="21041" spans="85:87" x14ac:dyDescent="0.25">
      <c r="CG21041" s="768"/>
      <c r="CH21041" s="768"/>
      <c r="CI21041" s="850"/>
    </row>
    <row r="21042" spans="85:87" x14ac:dyDescent="0.25">
      <c r="CG21042" s="768"/>
      <c r="CH21042" s="768"/>
      <c r="CI21042" s="850"/>
    </row>
    <row r="21043" spans="85:87" x14ac:dyDescent="0.25">
      <c r="CG21043" s="768"/>
      <c r="CH21043" s="768"/>
      <c r="CI21043" s="850"/>
    </row>
    <row r="21044" spans="85:87" x14ac:dyDescent="0.25">
      <c r="CG21044" s="768"/>
      <c r="CH21044" s="768"/>
      <c r="CI21044" s="850"/>
    </row>
    <row r="21045" spans="85:87" x14ac:dyDescent="0.25">
      <c r="CG21045" s="768"/>
      <c r="CH21045" s="768"/>
      <c r="CI21045" s="850"/>
    </row>
    <row r="21046" spans="85:87" x14ac:dyDescent="0.25">
      <c r="CG21046" s="768"/>
      <c r="CH21046" s="768"/>
      <c r="CI21046" s="850"/>
    </row>
    <row r="21047" spans="85:87" x14ac:dyDescent="0.25">
      <c r="CG21047" s="768"/>
      <c r="CH21047" s="768"/>
      <c r="CI21047" s="850"/>
    </row>
    <row r="21048" spans="85:87" x14ac:dyDescent="0.25">
      <c r="CG21048" s="768"/>
      <c r="CH21048" s="768"/>
      <c r="CI21048" s="850"/>
    </row>
    <row r="21049" spans="85:87" x14ac:dyDescent="0.25">
      <c r="CG21049" s="768"/>
      <c r="CH21049" s="768"/>
      <c r="CI21049" s="850"/>
    </row>
    <row r="21050" spans="85:87" x14ac:dyDescent="0.25">
      <c r="CG21050" s="768"/>
      <c r="CH21050" s="768"/>
      <c r="CI21050" s="850"/>
    </row>
    <row r="21051" spans="85:87" x14ac:dyDescent="0.25">
      <c r="CG21051" s="768"/>
      <c r="CH21051" s="768"/>
      <c r="CI21051" s="850"/>
    </row>
    <row r="21052" spans="85:87" x14ac:dyDescent="0.25">
      <c r="CG21052" s="768"/>
      <c r="CH21052" s="768"/>
      <c r="CI21052" s="850"/>
    </row>
    <row r="21053" spans="85:87" x14ac:dyDescent="0.25">
      <c r="CG21053" s="768"/>
      <c r="CH21053" s="768"/>
      <c r="CI21053" s="850"/>
    </row>
    <row r="21054" spans="85:87" x14ac:dyDescent="0.25">
      <c r="CG21054" s="768"/>
      <c r="CH21054" s="768"/>
      <c r="CI21054" s="850"/>
    </row>
    <row r="21055" spans="85:87" x14ac:dyDescent="0.25">
      <c r="CG21055" s="768"/>
      <c r="CH21055" s="768"/>
      <c r="CI21055" s="850"/>
    </row>
    <row r="21056" spans="85:87" x14ac:dyDescent="0.25">
      <c r="CG21056" s="768"/>
      <c r="CH21056" s="768"/>
      <c r="CI21056" s="850"/>
    </row>
    <row r="21057" spans="85:87" x14ac:dyDescent="0.25">
      <c r="CG21057" s="768"/>
      <c r="CH21057" s="768"/>
      <c r="CI21057" s="850"/>
    </row>
    <row r="21058" spans="85:87" x14ac:dyDescent="0.25">
      <c r="CG21058" s="768"/>
      <c r="CH21058" s="768"/>
      <c r="CI21058" s="850"/>
    </row>
    <row r="21059" spans="85:87" x14ac:dyDescent="0.25">
      <c r="CG21059" s="768"/>
      <c r="CH21059" s="768"/>
      <c r="CI21059" s="850"/>
    </row>
    <row r="21060" spans="85:87" x14ac:dyDescent="0.25">
      <c r="CG21060" s="768"/>
      <c r="CH21060" s="768"/>
      <c r="CI21060" s="850"/>
    </row>
    <row r="21061" spans="85:87" x14ac:dyDescent="0.25">
      <c r="CG21061" s="768"/>
      <c r="CH21061" s="768"/>
      <c r="CI21061" s="850"/>
    </row>
    <row r="21062" spans="85:87" x14ac:dyDescent="0.25">
      <c r="CG21062" s="768"/>
      <c r="CH21062" s="768"/>
      <c r="CI21062" s="850"/>
    </row>
    <row r="21063" spans="85:87" x14ac:dyDescent="0.25">
      <c r="CG21063" s="768"/>
      <c r="CH21063" s="768"/>
      <c r="CI21063" s="850"/>
    </row>
    <row r="21064" spans="85:87" x14ac:dyDescent="0.25">
      <c r="CG21064" s="768"/>
      <c r="CH21064" s="768"/>
      <c r="CI21064" s="850"/>
    </row>
    <row r="21065" spans="85:87" x14ac:dyDescent="0.25">
      <c r="CG21065" s="768"/>
      <c r="CH21065" s="768"/>
      <c r="CI21065" s="850"/>
    </row>
    <row r="21066" spans="85:87" x14ac:dyDescent="0.25">
      <c r="CG21066" s="768"/>
      <c r="CH21066" s="768"/>
      <c r="CI21066" s="850"/>
    </row>
    <row r="21067" spans="85:87" x14ac:dyDescent="0.25">
      <c r="CG21067" s="768"/>
      <c r="CH21067" s="768"/>
      <c r="CI21067" s="850"/>
    </row>
    <row r="21068" spans="85:87" x14ac:dyDescent="0.25">
      <c r="CG21068" s="768"/>
      <c r="CH21068" s="768"/>
      <c r="CI21068" s="850"/>
    </row>
    <row r="21069" spans="85:87" x14ac:dyDescent="0.25">
      <c r="CG21069" s="768"/>
      <c r="CH21069" s="768"/>
      <c r="CI21069" s="850"/>
    </row>
    <row r="21070" spans="85:87" x14ac:dyDescent="0.25">
      <c r="CG21070" s="768"/>
      <c r="CH21070" s="768"/>
      <c r="CI21070" s="850"/>
    </row>
    <row r="21071" spans="85:87" x14ac:dyDescent="0.25">
      <c r="CG21071" s="768"/>
      <c r="CH21071" s="768"/>
      <c r="CI21071" s="850"/>
    </row>
    <row r="21072" spans="85:87" x14ac:dyDescent="0.25">
      <c r="CG21072" s="768"/>
      <c r="CH21072" s="768"/>
      <c r="CI21072" s="850"/>
    </row>
    <row r="21073" spans="85:87" x14ac:dyDescent="0.25">
      <c r="CG21073" s="768"/>
      <c r="CH21073" s="768"/>
      <c r="CI21073" s="850"/>
    </row>
    <row r="21074" spans="85:87" x14ac:dyDescent="0.25">
      <c r="CG21074" s="768"/>
      <c r="CH21074" s="768"/>
      <c r="CI21074" s="850"/>
    </row>
    <row r="21075" spans="85:87" x14ac:dyDescent="0.25">
      <c r="CG21075" s="768"/>
      <c r="CH21075" s="768"/>
      <c r="CI21075" s="850"/>
    </row>
    <row r="21076" spans="85:87" x14ac:dyDescent="0.25">
      <c r="CG21076" s="768"/>
      <c r="CH21076" s="768"/>
      <c r="CI21076" s="850"/>
    </row>
    <row r="21077" spans="85:87" x14ac:dyDescent="0.25">
      <c r="CG21077" s="768"/>
      <c r="CH21077" s="768"/>
      <c r="CI21077" s="850"/>
    </row>
    <row r="21078" spans="85:87" x14ac:dyDescent="0.25">
      <c r="CG21078" s="768"/>
      <c r="CH21078" s="768"/>
      <c r="CI21078" s="850"/>
    </row>
    <row r="21079" spans="85:87" x14ac:dyDescent="0.25">
      <c r="CG21079" s="768"/>
      <c r="CH21079" s="768"/>
      <c r="CI21079" s="850"/>
    </row>
    <row r="21080" spans="85:87" x14ac:dyDescent="0.25">
      <c r="CG21080" s="768"/>
      <c r="CH21080" s="768"/>
      <c r="CI21080" s="850"/>
    </row>
    <row r="21081" spans="85:87" x14ac:dyDescent="0.25">
      <c r="CG21081" s="768"/>
      <c r="CH21081" s="768"/>
      <c r="CI21081" s="850"/>
    </row>
    <row r="21082" spans="85:87" x14ac:dyDescent="0.25">
      <c r="CG21082" s="768"/>
      <c r="CH21082" s="768"/>
      <c r="CI21082" s="850"/>
    </row>
    <row r="21083" spans="85:87" x14ac:dyDescent="0.25">
      <c r="CG21083" s="768"/>
      <c r="CH21083" s="768"/>
      <c r="CI21083" s="850"/>
    </row>
    <row r="21084" spans="85:87" x14ac:dyDescent="0.25">
      <c r="CG21084" s="768"/>
      <c r="CH21084" s="768"/>
      <c r="CI21084" s="850"/>
    </row>
    <row r="21085" spans="85:87" x14ac:dyDescent="0.25">
      <c r="CG21085" s="768"/>
      <c r="CH21085" s="768"/>
      <c r="CI21085" s="850"/>
    </row>
    <row r="21086" spans="85:87" x14ac:dyDescent="0.25">
      <c r="CG21086" s="768"/>
      <c r="CH21086" s="768"/>
      <c r="CI21086" s="850"/>
    </row>
    <row r="21087" spans="85:87" x14ac:dyDescent="0.25">
      <c r="CG21087" s="768"/>
      <c r="CH21087" s="768"/>
      <c r="CI21087" s="850"/>
    </row>
    <row r="21088" spans="85:87" x14ac:dyDescent="0.25">
      <c r="CG21088" s="768"/>
      <c r="CH21088" s="768"/>
      <c r="CI21088" s="850"/>
    </row>
    <row r="21089" spans="85:87" x14ac:dyDescent="0.25">
      <c r="CG21089" s="768"/>
      <c r="CH21089" s="768"/>
      <c r="CI21089" s="850"/>
    </row>
    <row r="21090" spans="85:87" x14ac:dyDescent="0.25">
      <c r="CG21090" s="768"/>
      <c r="CH21090" s="768"/>
      <c r="CI21090" s="850"/>
    </row>
    <row r="21091" spans="85:87" x14ac:dyDescent="0.25">
      <c r="CG21091" s="768"/>
      <c r="CH21091" s="768"/>
      <c r="CI21091" s="850"/>
    </row>
    <row r="21092" spans="85:87" x14ac:dyDescent="0.25">
      <c r="CG21092" s="768"/>
      <c r="CH21092" s="768"/>
      <c r="CI21092" s="850"/>
    </row>
    <row r="21093" spans="85:87" x14ac:dyDescent="0.25">
      <c r="CG21093" s="768"/>
      <c r="CH21093" s="768"/>
      <c r="CI21093" s="850"/>
    </row>
    <row r="21094" spans="85:87" x14ac:dyDescent="0.25">
      <c r="CG21094" s="768"/>
      <c r="CH21094" s="768"/>
      <c r="CI21094" s="850"/>
    </row>
    <row r="21095" spans="85:87" x14ac:dyDescent="0.25">
      <c r="CG21095" s="768"/>
      <c r="CH21095" s="768"/>
      <c r="CI21095" s="850"/>
    </row>
    <row r="21096" spans="85:87" x14ac:dyDescent="0.25">
      <c r="CG21096" s="768"/>
      <c r="CH21096" s="768"/>
      <c r="CI21096" s="850"/>
    </row>
    <row r="21097" spans="85:87" x14ac:dyDescent="0.25">
      <c r="CG21097" s="768"/>
      <c r="CH21097" s="768"/>
      <c r="CI21097" s="850"/>
    </row>
    <row r="21098" spans="85:87" x14ac:dyDescent="0.25">
      <c r="CG21098" s="768"/>
      <c r="CH21098" s="768"/>
      <c r="CI21098" s="850"/>
    </row>
    <row r="21099" spans="85:87" x14ac:dyDescent="0.25">
      <c r="CG21099" s="768"/>
      <c r="CH21099" s="768"/>
      <c r="CI21099" s="850"/>
    </row>
    <row r="21100" spans="85:87" x14ac:dyDescent="0.25">
      <c r="CG21100" s="768"/>
      <c r="CH21100" s="768"/>
      <c r="CI21100" s="850"/>
    </row>
    <row r="21101" spans="85:87" x14ac:dyDescent="0.25">
      <c r="CG21101" s="768"/>
      <c r="CH21101" s="768"/>
      <c r="CI21101" s="850"/>
    </row>
    <row r="21102" spans="85:87" x14ac:dyDescent="0.25">
      <c r="CG21102" s="768"/>
      <c r="CH21102" s="768"/>
      <c r="CI21102" s="850"/>
    </row>
    <row r="21103" spans="85:87" x14ac:dyDescent="0.25">
      <c r="CG21103" s="768"/>
      <c r="CH21103" s="768"/>
      <c r="CI21103" s="850"/>
    </row>
    <row r="21104" spans="85:87" x14ac:dyDescent="0.25">
      <c r="CG21104" s="768"/>
      <c r="CH21104" s="768"/>
      <c r="CI21104" s="850"/>
    </row>
    <row r="21105" spans="85:87" x14ac:dyDescent="0.25">
      <c r="CG21105" s="768"/>
      <c r="CH21105" s="768"/>
      <c r="CI21105" s="850"/>
    </row>
    <row r="21106" spans="85:87" x14ac:dyDescent="0.25">
      <c r="CG21106" s="768"/>
      <c r="CH21106" s="768"/>
      <c r="CI21106" s="850"/>
    </row>
    <row r="21107" spans="85:87" x14ac:dyDescent="0.25">
      <c r="CG21107" s="768"/>
      <c r="CH21107" s="768"/>
      <c r="CI21107" s="850"/>
    </row>
    <row r="21108" spans="85:87" x14ac:dyDescent="0.25">
      <c r="CG21108" s="768"/>
      <c r="CH21108" s="768"/>
      <c r="CI21108" s="850"/>
    </row>
    <row r="21109" spans="85:87" x14ac:dyDescent="0.25">
      <c r="CG21109" s="768"/>
      <c r="CH21109" s="768"/>
      <c r="CI21109" s="850"/>
    </row>
    <row r="21110" spans="85:87" x14ac:dyDescent="0.25">
      <c r="CG21110" s="768"/>
      <c r="CH21110" s="768"/>
      <c r="CI21110" s="850"/>
    </row>
    <row r="21111" spans="85:87" x14ac:dyDescent="0.25">
      <c r="CG21111" s="768"/>
      <c r="CH21111" s="768"/>
      <c r="CI21111" s="850"/>
    </row>
    <row r="21112" spans="85:87" x14ac:dyDescent="0.25">
      <c r="CG21112" s="768"/>
      <c r="CH21112" s="768"/>
      <c r="CI21112" s="850"/>
    </row>
    <row r="21113" spans="85:87" x14ac:dyDescent="0.25">
      <c r="CG21113" s="768"/>
      <c r="CH21113" s="768"/>
      <c r="CI21113" s="850"/>
    </row>
    <row r="21114" spans="85:87" x14ac:dyDescent="0.25">
      <c r="CG21114" s="768"/>
      <c r="CH21114" s="768"/>
      <c r="CI21114" s="850"/>
    </row>
    <row r="21115" spans="85:87" x14ac:dyDescent="0.25">
      <c r="CG21115" s="768"/>
      <c r="CH21115" s="768"/>
      <c r="CI21115" s="850"/>
    </row>
    <row r="21116" spans="85:87" x14ac:dyDescent="0.25">
      <c r="CG21116" s="768"/>
      <c r="CH21116" s="768"/>
      <c r="CI21116" s="850"/>
    </row>
    <row r="21117" spans="85:87" x14ac:dyDescent="0.25">
      <c r="CG21117" s="768"/>
      <c r="CH21117" s="768"/>
      <c r="CI21117" s="850"/>
    </row>
    <row r="21118" spans="85:87" x14ac:dyDescent="0.25">
      <c r="CG21118" s="768"/>
      <c r="CH21118" s="768"/>
      <c r="CI21118" s="850"/>
    </row>
    <row r="21119" spans="85:87" x14ac:dyDescent="0.25">
      <c r="CG21119" s="768"/>
      <c r="CH21119" s="768"/>
      <c r="CI21119" s="850"/>
    </row>
    <row r="21120" spans="85:87" x14ac:dyDescent="0.25">
      <c r="CG21120" s="768"/>
      <c r="CH21120" s="768"/>
      <c r="CI21120" s="850"/>
    </row>
    <row r="21121" spans="85:87" x14ac:dyDescent="0.25">
      <c r="CG21121" s="768"/>
      <c r="CH21121" s="768"/>
      <c r="CI21121" s="850"/>
    </row>
    <row r="21122" spans="85:87" x14ac:dyDescent="0.25">
      <c r="CG21122" s="768"/>
      <c r="CH21122" s="768"/>
      <c r="CI21122" s="850"/>
    </row>
    <row r="21123" spans="85:87" x14ac:dyDescent="0.25">
      <c r="CG21123" s="768"/>
      <c r="CH21123" s="768"/>
      <c r="CI21123" s="850"/>
    </row>
    <row r="21124" spans="85:87" x14ac:dyDescent="0.25">
      <c r="CG21124" s="768"/>
      <c r="CH21124" s="768"/>
      <c r="CI21124" s="850"/>
    </row>
    <row r="21125" spans="85:87" x14ac:dyDescent="0.25">
      <c r="CG21125" s="768"/>
      <c r="CH21125" s="768"/>
      <c r="CI21125" s="850"/>
    </row>
    <row r="21126" spans="85:87" x14ac:dyDescent="0.25">
      <c r="CG21126" s="768"/>
      <c r="CH21126" s="768"/>
      <c r="CI21126" s="850"/>
    </row>
    <row r="21127" spans="85:87" x14ac:dyDescent="0.25">
      <c r="CG21127" s="768"/>
      <c r="CH21127" s="768"/>
      <c r="CI21127" s="850"/>
    </row>
    <row r="21128" spans="85:87" x14ac:dyDescent="0.25">
      <c r="CG21128" s="768"/>
      <c r="CH21128" s="768"/>
      <c r="CI21128" s="850"/>
    </row>
    <row r="21129" spans="85:87" x14ac:dyDescent="0.25">
      <c r="CG21129" s="768"/>
      <c r="CH21129" s="768"/>
      <c r="CI21129" s="850"/>
    </row>
    <row r="21130" spans="85:87" x14ac:dyDescent="0.25">
      <c r="CG21130" s="768"/>
      <c r="CH21130" s="768"/>
      <c r="CI21130" s="850"/>
    </row>
    <row r="21131" spans="85:87" x14ac:dyDescent="0.25">
      <c r="CG21131" s="768"/>
      <c r="CH21131" s="768"/>
      <c r="CI21131" s="850"/>
    </row>
    <row r="21132" spans="85:87" x14ac:dyDescent="0.25">
      <c r="CG21132" s="768"/>
      <c r="CH21132" s="768"/>
      <c r="CI21132" s="850"/>
    </row>
    <row r="21133" spans="85:87" x14ac:dyDescent="0.25">
      <c r="CG21133" s="768"/>
      <c r="CH21133" s="768"/>
      <c r="CI21133" s="850"/>
    </row>
    <row r="21134" spans="85:87" x14ac:dyDescent="0.25">
      <c r="CG21134" s="768"/>
      <c r="CH21134" s="768"/>
      <c r="CI21134" s="850"/>
    </row>
    <row r="21135" spans="85:87" x14ac:dyDescent="0.25">
      <c r="CG21135" s="768"/>
      <c r="CH21135" s="768"/>
      <c r="CI21135" s="850"/>
    </row>
    <row r="21136" spans="85:87" x14ac:dyDescent="0.25">
      <c r="CG21136" s="768"/>
      <c r="CH21136" s="768"/>
      <c r="CI21136" s="850"/>
    </row>
    <row r="21137" spans="85:87" x14ac:dyDescent="0.25">
      <c r="CG21137" s="768"/>
      <c r="CH21137" s="768"/>
      <c r="CI21137" s="850"/>
    </row>
    <row r="21138" spans="85:87" x14ac:dyDescent="0.25">
      <c r="CG21138" s="768"/>
      <c r="CH21138" s="768"/>
      <c r="CI21138" s="850"/>
    </row>
    <row r="21139" spans="85:87" x14ac:dyDescent="0.25">
      <c r="CG21139" s="768"/>
      <c r="CH21139" s="768"/>
      <c r="CI21139" s="850"/>
    </row>
    <row r="21140" spans="85:87" x14ac:dyDescent="0.25">
      <c r="CG21140" s="768"/>
      <c r="CH21140" s="768"/>
      <c r="CI21140" s="850"/>
    </row>
    <row r="21141" spans="85:87" x14ac:dyDescent="0.25">
      <c r="CG21141" s="768"/>
      <c r="CH21141" s="768"/>
      <c r="CI21141" s="850"/>
    </row>
    <row r="21142" spans="85:87" x14ac:dyDescent="0.25">
      <c r="CG21142" s="768"/>
      <c r="CH21142" s="768"/>
      <c r="CI21142" s="850"/>
    </row>
    <row r="21143" spans="85:87" x14ac:dyDescent="0.25">
      <c r="CG21143" s="768"/>
      <c r="CH21143" s="768"/>
      <c r="CI21143" s="850"/>
    </row>
    <row r="21144" spans="85:87" x14ac:dyDescent="0.25">
      <c r="CG21144" s="768"/>
      <c r="CH21144" s="768"/>
      <c r="CI21144" s="850"/>
    </row>
    <row r="21145" spans="85:87" x14ac:dyDescent="0.25">
      <c r="CG21145" s="768"/>
      <c r="CH21145" s="768"/>
      <c r="CI21145" s="850"/>
    </row>
    <row r="21146" spans="85:87" x14ac:dyDescent="0.25">
      <c r="CG21146" s="768"/>
      <c r="CH21146" s="768"/>
      <c r="CI21146" s="850"/>
    </row>
    <row r="21147" spans="85:87" x14ac:dyDescent="0.25">
      <c r="CG21147" s="768"/>
      <c r="CH21147" s="768"/>
      <c r="CI21147" s="850"/>
    </row>
    <row r="21148" spans="85:87" x14ac:dyDescent="0.25">
      <c r="CG21148" s="768"/>
      <c r="CH21148" s="768"/>
      <c r="CI21148" s="850"/>
    </row>
    <row r="21149" spans="85:87" x14ac:dyDescent="0.25">
      <c r="CG21149" s="768"/>
      <c r="CH21149" s="768"/>
      <c r="CI21149" s="850"/>
    </row>
    <row r="21150" spans="85:87" x14ac:dyDescent="0.25">
      <c r="CG21150" s="768"/>
      <c r="CH21150" s="768"/>
      <c r="CI21150" s="850"/>
    </row>
    <row r="21151" spans="85:87" x14ac:dyDescent="0.25">
      <c r="CG21151" s="768"/>
      <c r="CH21151" s="768"/>
      <c r="CI21151" s="850"/>
    </row>
    <row r="21152" spans="85:87" x14ac:dyDescent="0.25">
      <c r="CG21152" s="768"/>
      <c r="CH21152" s="768"/>
      <c r="CI21152" s="850"/>
    </row>
    <row r="21153" spans="85:87" x14ac:dyDescent="0.25">
      <c r="CG21153" s="768"/>
      <c r="CH21153" s="768"/>
      <c r="CI21153" s="850"/>
    </row>
    <row r="21154" spans="85:87" x14ac:dyDescent="0.25">
      <c r="CG21154" s="768"/>
      <c r="CH21154" s="768"/>
      <c r="CI21154" s="850"/>
    </row>
    <row r="21155" spans="85:87" x14ac:dyDescent="0.25">
      <c r="CG21155" s="768"/>
      <c r="CH21155" s="768"/>
      <c r="CI21155" s="850"/>
    </row>
    <row r="21156" spans="85:87" x14ac:dyDescent="0.25">
      <c r="CG21156" s="768"/>
      <c r="CH21156" s="768"/>
      <c r="CI21156" s="850"/>
    </row>
    <row r="21157" spans="85:87" x14ac:dyDescent="0.25">
      <c r="CG21157" s="768"/>
      <c r="CH21157" s="768"/>
      <c r="CI21157" s="850"/>
    </row>
    <row r="21158" spans="85:87" x14ac:dyDescent="0.25">
      <c r="CG21158" s="768"/>
      <c r="CH21158" s="768"/>
      <c r="CI21158" s="850"/>
    </row>
    <row r="21159" spans="85:87" x14ac:dyDescent="0.25">
      <c r="CG21159" s="768"/>
      <c r="CH21159" s="768"/>
      <c r="CI21159" s="850"/>
    </row>
    <row r="21160" spans="85:87" x14ac:dyDescent="0.25">
      <c r="CG21160" s="768"/>
      <c r="CH21160" s="768"/>
      <c r="CI21160" s="850"/>
    </row>
    <row r="21161" spans="85:87" x14ac:dyDescent="0.25">
      <c r="CG21161" s="768"/>
      <c r="CH21161" s="768"/>
      <c r="CI21161" s="850"/>
    </row>
    <row r="21162" spans="85:87" x14ac:dyDescent="0.25">
      <c r="CG21162" s="768"/>
      <c r="CH21162" s="768"/>
      <c r="CI21162" s="850"/>
    </row>
    <row r="21163" spans="85:87" x14ac:dyDescent="0.25">
      <c r="CG21163" s="768"/>
      <c r="CH21163" s="768"/>
      <c r="CI21163" s="850"/>
    </row>
    <row r="21164" spans="85:87" x14ac:dyDescent="0.25">
      <c r="CG21164" s="768"/>
      <c r="CH21164" s="768"/>
      <c r="CI21164" s="850"/>
    </row>
    <row r="21165" spans="85:87" x14ac:dyDescent="0.25">
      <c r="CG21165" s="768"/>
      <c r="CH21165" s="768"/>
      <c r="CI21165" s="850"/>
    </row>
    <row r="21166" spans="85:87" x14ac:dyDescent="0.25">
      <c r="CG21166" s="768"/>
      <c r="CH21166" s="768"/>
      <c r="CI21166" s="850"/>
    </row>
    <row r="21167" spans="85:87" x14ac:dyDescent="0.25">
      <c r="CG21167" s="768"/>
      <c r="CH21167" s="768"/>
      <c r="CI21167" s="850"/>
    </row>
    <row r="21168" spans="85:87" x14ac:dyDescent="0.25">
      <c r="CG21168" s="768"/>
      <c r="CH21168" s="768"/>
      <c r="CI21168" s="850"/>
    </row>
    <row r="21169" spans="85:87" x14ac:dyDescent="0.25">
      <c r="CG21169" s="768"/>
      <c r="CH21169" s="768"/>
      <c r="CI21169" s="850"/>
    </row>
    <row r="21170" spans="85:87" x14ac:dyDescent="0.25">
      <c r="CG21170" s="768"/>
      <c r="CH21170" s="768"/>
      <c r="CI21170" s="850"/>
    </row>
    <row r="21171" spans="85:87" x14ac:dyDescent="0.25">
      <c r="CG21171" s="768"/>
      <c r="CH21171" s="768"/>
      <c r="CI21171" s="850"/>
    </row>
    <row r="21172" spans="85:87" x14ac:dyDescent="0.25">
      <c r="CG21172" s="768"/>
      <c r="CH21172" s="768"/>
      <c r="CI21172" s="850"/>
    </row>
    <row r="21173" spans="85:87" x14ac:dyDescent="0.25">
      <c r="CG21173" s="768"/>
      <c r="CH21173" s="768"/>
      <c r="CI21173" s="850"/>
    </row>
    <row r="21174" spans="85:87" x14ac:dyDescent="0.25">
      <c r="CG21174" s="768"/>
      <c r="CH21174" s="768"/>
      <c r="CI21174" s="850"/>
    </row>
    <row r="21175" spans="85:87" x14ac:dyDescent="0.25">
      <c r="CG21175" s="768"/>
      <c r="CH21175" s="768"/>
      <c r="CI21175" s="850"/>
    </row>
    <row r="21176" spans="85:87" x14ac:dyDescent="0.25">
      <c r="CG21176" s="768"/>
      <c r="CH21176" s="768"/>
      <c r="CI21176" s="850"/>
    </row>
    <row r="21177" spans="85:87" x14ac:dyDescent="0.25">
      <c r="CG21177" s="768"/>
      <c r="CH21177" s="768"/>
      <c r="CI21177" s="850"/>
    </row>
    <row r="21178" spans="85:87" x14ac:dyDescent="0.25">
      <c r="CG21178" s="768"/>
      <c r="CH21178" s="768"/>
      <c r="CI21178" s="850"/>
    </row>
    <row r="21179" spans="85:87" x14ac:dyDescent="0.25">
      <c r="CG21179" s="768"/>
      <c r="CH21179" s="768"/>
      <c r="CI21179" s="850"/>
    </row>
    <row r="21180" spans="85:87" x14ac:dyDescent="0.25">
      <c r="CG21180" s="768"/>
      <c r="CH21180" s="768"/>
      <c r="CI21180" s="850"/>
    </row>
    <row r="21181" spans="85:87" x14ac:dyDescent="0.25">
      <c r="CG21181" s="768"/>
      <c r="CH21181" s="768"/>
      <c r="CI21181" s="850"/>
    </row>
    <row r="21182" spans="85:87" x14ac:dyDescent="0.25">
      <c r="CG21182" s="768"/>
      <c r="CH21182" s="768"/>
      <c r="CI21182" s="850"/>
    </row>
    <row r="21183" spans="85:87" x14ac:dyDescent="0.25">
      <c r="CG21183" s="768"/>
      <c r="CH21183" s="768"/>
      <c r="CI21183" s="850"/>
    </row>
    <row r="21184" spans="85:87" x14ac:dyDescent="0.25">
      <c r="CG21184" s="768"/>
      <c r="CH21184" s="768"/>
      <c r="CI21184" s="850"/>
    </row>
    <row r="21185" spans="85:87" x14ac:dyDescent="0.25">
      <c r="CG21185" s="768"/>
      <c r="CH21185" s="768"/>
      <c r="CI21185" s="850"/>
    </row>
    <row r="21186" spans="85:87" x14ac:dyDescent="0.25">
      <c r="CG21186" s="768"/>
      <c r="CH21186" s="768"/>
      <c r="CI21186" s="850"/>
    </row>
    <row r="21187" spans="85:87" x14ac:dyDescent="0.25">
      <c r="CG21187" s="768"/>
      <c r="CH21187" s="768"/>
      <c r="CI21187" s="850"/>
    </row>
    <row r="21188" spans="85:87" x14ac:dyDescent="0.25">
      <c r="CG21188" s="768"/>
      <c r="CH21188" s="768"/>
      <c r="CI21188" s="850"/>
    </row>
    <row r="21189" spans="85:87" x14ac:dyDescent="0.25">
      <c r="CG21189" s="768"/>
      <c r="CH21189" s="768"/>
      <c r="CI21189" s="850"/>
    </row>
    <row r="21190" spans="85:87" x14ac:dyDescent="0.25">
      <c r="CG21190" s="768"/>
      <c r="CH21190" s="768"/>
      <c r="CI21190" s="850"/>
    </row>
    <row r="21191" spans="85:87" x14ac:dyDescent="0.25">
      <c r="CG21191" s="768"/>
      <c r="CH21191" s="768"/>
      <c r="CI21191" s="850"/>
    </row>
    <row r="21192" spans="85:87" x14ac:dyDescent="0.25">
      <c r="CG21192" s="768"/>
      <c r="CH21192" s="768"/>
      <c r="CI21192" s="850"/>
    </row>
    <row r="21193" spans="85:87" x14ac:dyDescent="0.25">
      <c r="CG21193" s="768"/>
      <c r="CH21193" s="768"/>
      <c r="CI21193" s="850"/>
    </row>
    <row r="21194" spans="85:87" x14ac:dyDescent="0.25">
      <c r="CG21194" s="768"/>
      <c r="CH21194" s="768"/>
      <c r="CI21194" s="850"/>
    </row>
    <row r="21195" spans="85:87" x14ac:dyDescent="0.25">
      <c r="CG21195" s="768"/>
      <c r="CH21195" s="768"/>
      <c r="CI21195" s="850"/>
    </row>
    <row r="21196" spans="85:87" x14ac:dyDescent="0.25">
      <c r="CG21196" s="768"/>
      <c r="CH21196" s="768"/>
      <c r="CI21196" s="850"/>
    </row>
    <row r="21197" spans="85:87" x14ac:dyDescent="0.25">
      <c r="CG21197" s="768"/>
      <c r="CH21197" s="768"/>
      <c r="CI21197" s="850"/>
    </row>
    <row r="21198" spans="85:87" x14ac:dyDescent="0.25">
      <c r="CG21198" s="768"/>
      <c r="CH21198" s="768"/>
      <c r="CI21198" s="850"/>
    </row>
    <row r="21199" spans="85:87" x14ac:dyDescent="0.25">
      <c r="CG21199" s="768"/>
      <c r="CH21199" s="768"/>
      <c r="CI21199" s="850"/>
    </row>
    <row r="21200" spans="85:87" x14ac:dyDescent="0.25">
      <c r="CG21200" s="768"/>
      <c r="CH21200" s="768"/>
      <c r="CI21200" s="850"/>
    </row>
    <row r="21201" spans="85:87" x14ac:dyDescent="0.25">
      <c r="CG21201" s="768"/>
      <c r="CH21201" s="768"/>
      <c r="CI21201" s="850"/>
    </row>
    <row r="21202" spans="85:87" x14ac:dyDescent="0.25">
      <c r="CG21202" s="768"/>
      <c r="CH21202" s="768"/>
      <c r="CI21202" s="850"/>
    </row>
    <row r="21203" spans="85:87" x14ac:dyDescent="0.25">
      <c r="CG21203" s="768"/>
      <c r="CH21203" s="768"/>
      <c r="CI21203" s="850"/>
    </row>
    <row r="21204" spans="85:87" x14ac:dyDescent="0.25">
      <c r="CG21204" s="768"/>
      <c r="CH21204" s="768"/>
      <c r="CI21204" s="850"/>
    </row>
    <row r="21205" spans="85:87" x14ac:dyDescent="0.25">
      <c r="CG21205" s="768"/>
      <c r="CH21205" s="768"/>
      <c r="CI21205" s="850"/>
    </row>
    <row r="21206" spans="85:87" x14ac:dyDescent="0.25">
      <c r="CG21206" s="768"/>
      <c r="CH21206" s="768"/>
      <c r="CI21206" s="850"/>
    </row>
    <row r="21207" spans="85:87" x14ac:dyDescent="0.25">
      <c r="CG21207" s="768"/>
      <c r="CH21207" s="768"/>
      <c r="CI21207" s="850"/>
    </row>
    <row r="21208" spans="85:87" x14ac:dyDescent="0.25">
      <c r="CG21208" s="768"/>
      <c r="CH21208" s="768"/>
      <c r="CI21208" s="850"/>
    </row>
    <row r="21209" spans="85:87" x14ac:dyDescent="0.25">
      <c r="CG21209" s="768"/>
      <c r="CH21209" s="768"/>
      <c r="CI21209" s="850"/>
    </row>
    <row r="21210" spans="85:87" x14ac:dyDescent="0.25">
      <c r="CG21210" s="768"/>
      <c r="CH21210" s="768"/>
      <c r="CI21210" s="850"/>
    </row>
    <row r="21211" spans="85:87" x14ac:dyDescent="0.25">
      <c r="CG21211" s="768"/>
      <c r="CH21211" s="768"/>
      <c r="CI21211" s="850"/>
    </row>
    <row r="21212" spans="85:87" x14ac:dyDescent="0.25">
      <c r="CG21212" s="768"/>
      <c r="CH21212" s="768"/>
      <c r="CI21212" s="850"/>
    </row>
    <row r="21213" spans="85:87" x14ac:dyDescent="0.25">
      <c r="CG21213" s="768"/>
      <c r="CH21213" s="768"/>
      <c r="CI21213" s="850"/>
    </row>
    <row r="21214" spans="85:87" x14ac:dyDescent="0.25">
      <c r="CG21214" s="768"/>
      <c r="CH21214" s="768"/>
      <c r="CI21214" s="850"/>
    </row>
    <row r="21215" spans="85:87" x14ac:dyDescent="0.25">
      <c r="CG21215" s="768"/>
      <c r="CH21215" s="768"/>
      <c r="CI21215" s="850"/>
    </row>
    <row r="21216" spans="85:87" x14ac:dyDescent="0.25">
      <c r="CG21216" s="768"/>
      <c r="CH21216" s="768"/>
      <c r="CI21216" s="850"/>
    </row>
    <row r="21217" spans="85:87" x14ac:dyDescent="0.25">
      <c r="CG21217" s="768"/>
      <c r="CH21217" s="768"/>
      <c r="CI21217" s="850"/>
    </row>
    <row r="21218" spans="85:87" x14ac:dyDescent="0.25">
      <c r="CG21218" s="768"/>
      <c r="CH21218" s="768"/>
      <c r="CI21218" s="850"/>
    </row>
    <row r="21219" spans="85:87" x14ac:dyDescent="0.25">
      <c r="CG21219" s="768"/>
      <c r="CH21219" s="768"/>
      <c r="CI21219" s="850"/>
    </row>
    <row r="21220" spans="85:87" x14ac:dyDescent="0.25">
      <c r="CG21220" s="768"/>
      <c r="CH21220" s="768"/>
      <c r="CI21220" s="850"/>
    </row>
    <row r="21221" spans="85:87" x14ac:dyDescent="0.25">
      <c r="CG21221" s="768"/>
      <c r="CH21221" s="768"/>
      <c r="CI21221" s="850"/>
    </row>
    <row r="21222" spans="85:87" x14ac:dyDescent="0.25">
      <c r="CG21222" s="768"/>
      <c r="CH21222" s="768"/>
      <c r="CI21222" s="850"/>
    </row>
    <row r="21223" spans="85:87" x14ac:dyDescent="0.25">
      <c r="CG21223" s="768"/>
      <c r="CH21223" s="768"/>
      <c r="CI21223" s="850"/>
    </row>
    <row r="21224" spans="85:87" x14ac:dyDescent="0.25">
      <c r="CG21224" s="768"/>
      <c r="CH21224" s="768"/>
      <c r="CI21224" s="850"/>
    </row>
    <row r="21225" spans="85:87" x14ac:dyDescent="0.25">
      <c r="CG21225" s="768"/>
      <c r="CH21225" s="768"/>
      <c r="CI21225" s="850"/>
    </row>
    <row r="21226" spans="85:87" x14ac:dyDescent="0.25">
      <c r="CG21226" s="768"/>
      <c r="CH21226" s="768"/>
      <c r="CI21226" s="850"/>
    </row>
    <row r="21227" spans="85:87" x14ac:dyDescent="0.25">
      <c r="CG21227" s="768"/>
      <c r="CH21227" s="768"/>
      <c r="CI21227" s="850"/>
    </row>
    <row r="21228" spans="85:87" x14ac:dyDescent="0.25">
      <c r="CG21228" s="768"/>
      <c r="CH21228" s="768"/>
      <c r="CI21228" s="850"/>
    </row>
    <row r="21229" spans="85:87" x14ac:dyDescent="0.25">
      <c r="CG21229" s="768"/>
      <c r="CH21229" s="768"/>
      <c r="CI21229" s="850"/>
    </row>
    <row r="21230" spans="85:87" x14ac:dyDescent="0.25">
      <c r="CG21230" s="768"/>
      <c r="CH21230" s="768"/>
      <c r="CI21230" s="850"/>
    </row>
    <row r="21231" spans="85:87" x14ac:dyDescent="0.25">
      <c r="CG21231" s="768"/>
      <c r="CH21231" s="768"/>
      <c r="CI21231" s="850"/>
    </row>
    <row r="21232" spans="85:87" x14ac:dyDescent="0.25">
      <c r="CG21232" s="768"/>
      <c r="CH21232" s="768"/>
      <c r="CI21232" s="850"/>
    </row>
    <row r="21233" spans="85:87" x14ac:dyDescent="0.25">
      <c r="CG21233" s="768"/>
      <c r="CH21233" s="768"/>
      <c r="CI21233" s="850"/>
    </row>
    <row r="21234" spans="85:87" x14ac:dyDescent="0.25">
      <c r="CG21234" s="768"/>
      <c r="CH21234" s="768"/>
      <c r="CI21234" s="850"/>
    </row>
    <row r="21235" spans="85:87" x14ac:dyDescent="0.25">
      <c r="CG21235" s="768"/>
      <c r="CH21235" s="768"/>
      <c r="CI21235" s="850"/>
    </row>
    <row r="21236" spans="85:87" x14ac:dyDescent="0.25">
      <c r="CG21236" s="768"/>
      <c r="CH21236" s="768"/>
      <c r="CI21236" s="850"/>
    </row>
    <row r="21237" spans="85:87" x14ac:dyDescent="0.25">
      <c r="CG21237" s="768"/>
      <c r="CH21237" s="768"/>
      <c r="CI21237" s="850"/>
    </row>
    <row r="21238" spans="85:87" x14ac:dyDescent="0.25">
      <c r="CG21238" s="768"/>
      <c r="CH21238" s="768"/>
      <c r="CI21238" s="850"/>
    </row>
    <row r="21239" spans="85:87" x14ac:dyDescent="0.25">
      <c r="CG21239" s="768"/>
      <c r="CH21239" s="768"/>
      <c r="CI21239" s="850"/>
    </row>
    <row r="21240" spans="85:87" x14ac:dyDescent="0.25">
      <c r="CG21240" s="768"/>
      <c r="CH21240" s="768"/>
      <c r="CI21240" s="850"/>
    </row>
    <row r="21241" spans="85:87" x14ac:dyDescent="0.25">
      <c r="CG21241" s="768"/>
      <c r="CH21241" s="768"/>
      <c r="CI21241" s="850"/>
    </row>
    <row r="21242" spans="85:87" x14ac:dyDescent="0.25">
      <c r="CG21242" s="768"/>
      <c r="CH21242" s="768"/>
      <c r="CI21242" s="850"/>
    </row>
    <row r="21243" spans="85:87" x14ac:dyDescent="0.25">
      <c r="CG21243" s="768"/>
      <c r="CH21243" s="768"/>
      <c r="CI21243" s="850"/>
    </row>
    <row r="21244" spans="85:87" x14ac:dyDescent="0.25">
      <c r="CG21244" s="768"/>
      <c r="CH21244" s="768"/>
      <c r="CI21244" s="850"/>
    </row>
    <row r="21245" spans="85:87" x14ac:dyDescent="0.25">
      <c r="CG21245" s="768"/>
      <c r="CH21245" s="768"/>
      <c r="CI21245" s="850"/>
    </row>
    <row r="21246" spans="85:87" x14ac:dyDescent="0.25">
      <c r="CG21246" s="768"/>
      <c r="CH21246" s="768"/>
      <c r="CI21246" s="850"/>
    </row>
    <row r="21247" spans="85:87" x14ac:dyDescent="0.25">
      <c r="CG21247" s="768"/>
      <c r="CH21247" s="768"/>
      <c r="CI21247" s="850"/>
    </row>
    <row r="21248" spans="85:87" x14ac:dyDescent="0.25">
      <c r="CG21248" s="768"/>
      <c r="CH21248" s="768"/>
      <c r="CI21248" s="850"/>
    </row>
    <row r="21249" spans="85:87" x14ac:dyDescent="0.25">
      <c r="CG21249" s="768"/>
      <c r="CH21249" s="768"/>
      <c r="CI21249" s="850"/>
    </row>
    <row r="21250" spans="85:87" x14ac:dyDescent="0.25">
      <c r="CG21250" s="768"/>
      <c r="CH21250" s="768"/>
      <c r="CI21250" s="850"/>
    </row>
    <row r="21251" spans="85:87" x14ac:dyDescent="0.25">
      <c r="CG21251" s="768"/>
      <c r="CH21251" s="768"/>
      <c r="CI21251" s="850"/>
    </row>
    <row r="21252" spans="85:87" x14ac:dyDescent="0.25">
      <c r="CG21252" s="768"/>
      <c r="CH21252" s="768"/>
      <c r="CI21252" s="850"/>
    </row>
    <row r="21253" spans="85:87" x14ac:dyDescent="0.25">
      <c r="CG21253" s="768"/>
      <c r="CH21253" s="768"/>
      <c r="CI21253" s="850"/>
    </row>
    <row r="21254" spans="85:87" x14ac:dyDescent="0.25">
      <c r="CG21254" s="768"/>
      <c r="CH21254" s="768"/>
      <c r="CI21254" s="850"/>
    </row>
    <row r="21255" spans="85:87" x14ac:dyDescent="0.25">
      <c r="CG21255" s="768"/>
      <c r="CH21255" s="768"/>
      <c r="CI21255" s="850"/>
    </row>
    <row r="21256" spans="85:87" x14ac:dyDescent="0.25">
      <c r="CG21256" s="768"/>
      <c r="CH21256" s="768"/>
      <c r="CI21256" s="850"/>
    </row>
    <row r="21257" spans="85:87" x14ac:dyDescent="0.25">
      <c r="CG21257" s="768"/>
      <c r="CH21257" s="768"/>
      <c r="CI21257" s="850"/>
    </row>
    <row r="21258" spans="85:87" x14ac:dyDescent="0.25">
      <c r="CG21258" s="768"/>
      <c r="CH21258" s="768"/>
      <c r="CI21258" s="850"/>
    </row>
    <row r="21259" spans="85:87" x14ac:dyDescent="0.25">
      <c r="CG21259" s="768"/>
      <c r="CH21259" s="768"/>
      <c r="CI21259" s="850"/>
    </row>
    <row r="21260" spans="85:87" x14ac:dyDescent="0.25">
      <c r="CG21260" s="768"/>
      <c r="CH21260" s="768"/>
      <c r="CI21260" s="850"/>
    </row>
    <row r="21261" spans="85:87" x14ac:dyDescent="0.25">
      <c r="CG21261" s="768"/>
      <c r="CH21261" s="768"/>
      <c r="CI21261" s="850"/>
    </row>
    <row r="21262" spans="85:87" x14ac:dyDescent="0.25">
      <c r="CG21262" s="768"/>
      <c r="CH21262" s="768"/>
      <c r="CI21262" s="850"/>
    </row>
    <row r="21263" spans="85:87" x14ac:dyDescent="0.25">
      <c r="CG21263" s="768"/>
      <c r="CH21263" s="768"/>
      <c r="CI21263" s="850"/>
    </row>
    <row r="21264" spans="85:87" x14ac:dyDescent="0.25">
      <c r="CG21264" s="768"/>
      <c r="CH21264" s="768"/>
      <c r="CI21264" s="850"/>
    </row>
    <row r="21265" spans="85:87" x14ac:dyDescent="0.25">
      <c r="CG21265" s="768"/>
      <c r="CH21265" s="768"/>
      <c r="CI21265" s="850"/>
    </row>
    <row r="21266" spans="85:87" x14ac:dyDescent="0.25">
      <c r="CG21266" s="768"/>
      <c r="CH21266" s="768"/>
      <c r="CI21266" s="850"/>
    </row>
    <row r="21267" spans="85:87" x14ac:dyDescent="0.25">
      <c r="CG21267" s="768"/>
      <c r="CH21267" s="768"/>
      <c r="CI21267" s="850"/>
    </row>
    <row r="21268" spans="85:87" x14ac:dyDescent="0.25">
      <c r="CG21268" s="768"/>
      <c r="CH21268" s="768"/>
      <c r="CI21268" s="850"/>
    </row>
    <row r="21269" spans="85:87" x14ac:dyDescent="0.25">
      <c r="CG21269" s="768"/>
      <c r="CH21269" s="768"/>
      <c r="CI21269" s="850"/>
    </row>
    <row r="21270" spans="85:87" x14ac:dyDescent="0.25">
      <c r="CG21270" s="768"/>
      <c r="CH21270" s="768"/>
      <c r="CI21270" s="850"/>
    </row>
    <row r="21271" spans="85:87" x14ac:dyDescent="0.25">
      <c r="CG21271" s="768"/>
      <c r="CH21271" s="768"/>
      <c r="CI21271" s="850"/>
    </row>
    <row r="21272" spans="85:87" x14ac:dyDescent="0.25">
      <c r="CG21272" s="768"/>
      <c r="CH21272" s="768"/>
      <c r="CI21272" s="850"/>
    </row>
    <row r="21273" spans="85:87" x14ac:dyDescent="0.25">
      <c r="CG21273" s="768"/>
      <c r="CH21273" s="768"/>
      <c r="CI21273" s="850"/>
    </row>
    <row r="21274" spans="85:87" x14ac:dyDescent="0.25">
      <c r="CG21274" s="768"/>
      <c r="CH21274" s="768"/>
      <c r="CI21274" s="850"/>
    </row>
    <row r="21275" spans="85:87" x14ac:dyDescent="0.25">
      <c r="CG21275" s="768"/>
      <c r="CH21275" s="768"/>
      <c r="CI21275" s="850"/>
    </row>
    <row r="21276" spans="85:87" x14ac:dyDescent="0.25">
      <c r="CG21276" s="768"/>
      <c r="CH21276" s="768"/>
      <c r="CI21276" s="850"/>
    </row>
    <row r="21277" spans="85:87" x14ac:dyDescent="0.25">
      <c r="CG21277" s="768"/>
      <c r="CH21277" s="768"/>
      <c r="CI21277" s="850"/>
    </row>
    <row r="21278" spans="85:87" x14ac:dyDescent="0.25">
      <c r="CG21278" s="768"/>
      <c r="CH21278" s="768"/>
      <c r="CI21278" s="850"/>
    </row>
    <row r="21279" spans="85:87" x14ac:dyDescent="0.25">
      <c r="CG21279" s="768"/>
      <c r="CH21279" s="768"/>
      <c r="CI21279" s="850"/>
    </row>
    <row r="21280" spans="85:87" x14ac:dyDescent="0.25">
      <c r="CG21280" s="768"/>
      <c r="CH21280" s="768"/>
      <c r="CI21280" s="850"/>
    </row>
    <row r="21281" spans="85:87" x14ac:dyDescent="0.25">
      <c r="CG21281" s="768"/>
      <c r="CH21281" s="768"/>
      <c r="CI21281" s="850"/>
    </row>
    <row r="21282" spans="85:87" x14ac:dyDescent="0.25">
      <c r="CG21282" s="768"/>
      <c r="CH21282" s="768"/>
      <c r="CI21282" s="850"/>
    </row>
    <row r="21283" spans="85:87" x14ac:dyDescent="0.25">
      <c r="CG21283" s="768"/>
      <c r="CH21283" s="768"/>
      <c r="CI21283" s="850"/>
    </row>
    <row r="21284" spans="85:87" x14ac:dyDescent="0.25">
      <c r="CG21284" s="768"/>
      <c r="CH21284" s="768"/>
      <c r="CI21284" s="850"/>
    </row>
    <row r="21285" spans="85:87" x14ac:dyDescent="0.25">
      <c r="CG21285" s="768"/>
      <c r="CH21285" s="768"/>
      <c r="CI21285" s="850"/>
    </row>
    <row r="21286" spans="85:87" x14ac:dyDescent="0.25">
      <c r="CG21286" s="768"/>
      <c r="CH21286" s="768"/>
      <c r="CI21286" s="850"/>
    </row>
    <row r="21287" spans="85:87" x14ac:dyDescent="0.25">
      <c r="CG21287" s="768"/>
      <c r="CH21287" s="768"/>
      <c r="CI21287" s="850"/>
    </row>
    <row r="21288" spans="85:87" x14ac:dyDescent="0.25">
      <c r="CG21288" s="768"/>
      <c r="CH21288" s="768"/>
      <c r="CI21288" s="850"/>
    </row>
    <row r="21289" spans="85:87" x14ac:dyDescent="0.25">
      <c r="CG21289" s="768"/>
      <c r="CH21289" s="768"/>
      <c r="CI21289" s="850"/>
    </row>
    <row r="21290" spans="85:87" x14ac:dyDescent="0.25">
      <c r="CG21290" s="768"/>
      <c r="CH21290" s="768"/>
      <c r="CI21290" s="850"/>
    </row>
    <row r="21291" spans="85:87" x14ac:dyDescent="0.25">
      <c r="CG21291" s="768"/>
      <c r="CH21291" s="768"/>
      <c r="CI21291" s="850"/>
    </row>
    <row r="21292" spans="85:87" x14ac:dyDescent="0.25">
      <c r="CG21292" s="768"/>
      <c r="CH21292" s="768"/>
      <c r="CI21292" s="850"/>
    </row>
    <row r="21293" spans="85:87" x14ac:dyDescent="0.25">
      <c r="CG21293" s="768"/>
      <c r="CH21293" s="768"/>
      <c r="CI21293" s="850"/>
    </row>
    <row r="21294" spans="85:87" x14ac:dyDescent="0.25">
      <c r="CG21294" s="768"/>
      <c r="CH21294" s="768"/>
      <c r="CI21294" s="850"/>
    </row>
    <row r="21295" spans="85:87" x14ac:dyDescent="0.25">
      <c r="CG21295" s="768"/>
      <c r="CH21295" s="768"/>
      <c r="CI21295" s="850"/>
    </row>
    <row r="21296" spans="85:87" x14ac:dyDescent="0.25">
      <c r="CG21296" s="768"/>
      <c r="CH21296" s="768"/>
      <c r="CI21296" s="850"/>
    </row>
    <row r="21297" spans="85:87" x14ac:dyDescent="0.25">
      <c r="CG21297" s="768"/>
      <c r="CH21297" s="768"/>
      <c r="CI21297" s="850"/>
    </row>
    <row r="21298" spans="85:87" x14ac:dyDescent="0.25">
      <c r="CG21298" s="768"/>
      <c r="CH21298" s="768"/>
      <c r="CI21298" s="850"/>
    </row>
    <row r="21299" spans="85:87" x14ac:dyDescent="0.25">
      <c r="CG21299" s="768"/>
      <c r="CH21299" s="768"/>
      <c r="CI21299" s="850"/>
    </row>
    <row r="21300" spans="85:87" x14ac:dyDescent="0.25">
      <c r="CG21300" s="768"/>
      <c r="CH21300" s="768"/>
      <c r="CI21300" s="850"/>
    </row>
    <row r="21301" spans="85:87" x14ac:dyDescent="0.25">
      <c r="CG21301" s="768"/>
      <c r="CH21301" s="768"/>
      <c r="CI21301" s="850"/>
    </row>
    <row r="21302" spans="85:87" x14ac:dyDescent="0.25">
      <c r="CG21302" s="768"/>
      <c r="CH21302" s="768"/>
      <c r="CI21302" s="850"/>
    </row>
    <row r="21303" spans="85:87" x14ac:dyDescent="0.25">
      <c r="CG21303" s="768"/>
      <c r="CH21303" s="768"/>
      <c r="CI21303" s="850"/>
    </row>
    <row r="21304" spans="85:87" x14ac:dyDescent="0.25">
      <c r="CG21304" s="768"/>
      <c r="CH21304" s="768"/>
      <c r="CI21304" s="850"/>
    </row>
    <row r="21305" spans="85:87" x14ac:dyDescent="0.25">
      <c r="CG21305" s="768"/>
      <c r="CH21305" s="768"/>
      <c r="CI21305" s="850"/>
    </row>
    <row r="21306" spans="85:87" x14ac:dyDescent="0.25">
      <c r="CG21306" s="768"/>
      <c r="CH21306" s="768"/>
      <c r="CI21306" s="850"/>
    </row>
    <row r="21307" spans="85:87" x14ac:dyDescent="0.25">
      <c r="CG21307" s="768"/>
      <c r="CH21307" s="768"/>
      <c r="CI21307" s="850"/>
    </row>
    <row r="21308" spans="85:87" x14ac:dyDescent="0.25">
      <c r="CG21308" s="768"/>
      <c r="CH21308" s="768"/>
      <c r="CI21308" s="850"/>
    </row>
    <row r="21309" spans="85:87" x14ac:dyDescent="0.25">
      <c r="CG21309" s="768"/>
      <c r="CH21309" s="768"/>
      <c r="CI21309" s="850"/>
    </row>
    <row r="21310" spans="85:87" x14ac:dyDescent="0.25">
      <c r="CG21310" s="768"/>
      <c r="CH21310" s="768"/>
      <c r="CI21310" s="850"/>
    </row>
    <row r="21311" spans="85:87" x14ac:dyDescent="0.25">
      <c r="CG21311" s="768"/>
      <c r="CH21311" s="768"/>
      <c r="CI21311" s="850"/>
    </row>
    <row r="21312" spans="85:87" x14ac:dyDescent="0.25">
      <c r="CG21312" s="768"/>
      <c r="CH21312" s="768"/>
      <c r="CI21312" s="850"/>
    </row>
    <row r="21313" spans="85:87" x14ac:dyDescent="0.25">
      <c r="CG21313" s="768"/>
      <c r="CH21313" s="768"/>
      <c r="CI21313" s="850"/>
    </row>
    <row r="21314" spans="85:87" x14ac:dyDescent="0.25">
      <c r="CG21314" s="768"/>
      <c r="CH21314" s="768"/>
      <c r="CI21314" s="850"/>
    </row>
    <row r="21315" spans="85:87" x14ac:dyDescent="0.25">
      <c r="CG21315" s="768"/>
      <c r="CH21315" s="768"/>
      <c r="CI21315" s="850"/>
    </row>
    <row r="21316" spans="85:87" x14ac:dyDescent="0.25">
      <c r="CG21316" s="768"/>
      <c r="CH21316" s="768"/>
      <c r="CI21316" s="850"/>
    </row>
    <row r="21317" spans="85:87" x14ac:dyDescent="0.25">
      <c r="CG21317" s="768"/>
      <c r="CH21317" s="768"/>
      <c r="CI21317" s="850"/>
    </row>
    <row r="21318" spans="85:87" x14ac:dyDescent="0.25">
      <c r="CG21318" s="768"/>
      <c r="CH21318" s="768"/>
      <c r="CI21318" s="850"/>
    </row>
    <row r="21319" spans="85:87" x14ac:dyDescent="0.25">
      <c r="CG21319" s="768"/>
      <c r="CH21319" s="768"/>
      <c r="CI21319" s="850"/>
    </row>
    <row r="21320" spans="85:87" x14ac:dyDescent="0.25">
      <c r="CG21320" s="768"/>
      <c r="CH21320" s="768"/>
      <c r="CI21320" s="850"/>
    </row>
    <row r="21321" spans="85:87" x14ac:dyDescent="0.25">
      <c r="CG21321" s="768"/>
      <c r="CH21321" s="768"/>
      <c r="CI21321" s="850"/>
    </row>
    <row r="21322" spans="85:87" x14ac:dyDescent="0.25">
      <c r="CG21322" s="768"/>
      <c r="CH21322" s="768"/>
      <c r="CI21322" s="850"/>
    </row>
    <row r="21323" spans="85:87" x14ac:dyDescent="0.25">
      <c r="CG21323" s="768"/>
      <c r="CH21323" s="768"/>
      <c r="CI21323" s="850"/>
    </row>
    <row r="21324" spans="85:87" x14ac:dyDescent="0.25">
      <c r="CG21324" s="768"/>
      <c r="CH21324" s="768"/>
      <c r="CI21324" s="850"/>
    </row>
    <row r="21325" spans="85:87" x14ac:dyDescent="0.25">
      <c r="CG21325" s="768"/>
      <c r="CH21325" s="768"/>
      <c r="CI21325" s="850"/>
    </row>
    <row r="21326" spans="85:87" x14ac:dyDescent="0.25">
      <c r="CG21326" s="768"/>
      <c r="CH21326" s="768"/>
      <c r="CI21326" s="850"/>
    </row>
    <row r="21327" spans="85:87" x14ac:dyDescent="0.25">
      <c r="CG21327" s="768"/>
      <c r="CH21327" s="768"/>
      <c r="CI21327" s="850"/>
    </row>
    <row r="21328" spans="85:87" x14ac:dyDescent="0.25">
      <c r="CG21328" s="768"/>
      <c r="CH21328" s="768"/>
      <c r="CI21328" s="850"/>
    </row>
    <row r="21329" spans="85:87" x14ac:dyDescent="0.25">
      <c r="CG21329" s="768"/>
      <c r="CH21329" s="768"/>
      <c r="CI21329" s="850"/>
    </row>
    <row r="21330" spans="85:87" x14ac:dyDescent="0.25">
      <c r="CG21330" s="768"/>
      <c r="CH21330" s="768"/>
      <c r="CI21330" s="850"/>
    </row>
    <row r="21331" spans="85:87" x14ac:dyDescent="0.25">
      <c r="CG21331" s="768"/>
      <c r="CH21331" s="768"/>
      <c r="CI21331" s="850"/>
    </row>
    <row r="21332" spans="85:87" x14ac:dyDescent="0.25">
      <c r="CG21332" s="768"/>
      <c r="CH21332" s="768"/>
      <c r="CI21332" s="850"/>
    </row>
    <row r="21333" spans="85:87" x14ac:dyDescent="0.25">
      <c r="CG21333" s="768"/>
      <c r="CH21333" s="768"/>
      <c r="CI21333" s="850"/>
    </row>
    <row r="21334" spans="85:87" x14ac:dyDescent="0.25">
      <c r="CG21334" s="768"/>
      <c r="CH21334" s="768"/>
      <c r="CI21334" s="850"/>
    </row>
    <row r="21335" spans="85:87" x14ac:dyDescent="0.25">
      <c r="CG21335" s="768"/>
      <c r="CH21335" s="768"/>
      <c r="CI21335" s="850"/>
    </row>
    <row r="21336" spans="85:87" x14ac:dyDescent="0.25">
      <c r="CG21336" s="768"/>
      <c r="CH21336" s="768"/>
      <c r="CI21336" s="850"/>
    </row>
    <row r="21337" spans="85:87" x14ac:dyDescent="0.25">
      <c r="CG21337" s="768"/>
      <c r="CH21337" s="768"/>
      <c r="CI21337" s="850"/>
    </row>
    <row r="21338" spans="85:87" x14ac:dyDescent="0.25">
      <c r="CG21338" s="768"/>
      <c r="CH21338" s="768"/>
      <c r="CI21338" s="850"/>
    </row>
    <row r="21339" spans="85:87" x14ac:dyDescent="0.25">
      <c r="CG21339" s="768"/>
      <c r="CH21339" s="768"/>
      <c r="CI21339" s="850"/>
    </row>
    <row r="21340" spans="85:87" x14ac:dyDescent="0.25">
      <c r="CG21340" s="768"/>
      <c r="CH21340" s="768"/>
      <c r="CI21340" s="850"/>
    </row>
    <row r="21341" spans="85:87" x14ac:dyDescent="0.25">
      <c r="CG21341" s="768"/>
      <c r="CH21341" s="768"/>
      <c r="CI21341" s="850"/>
    </row>
    <row r="21342" spans="85:87" x14ac:dyDescent="0.25">
      <c r="CG21342" s="768"/>
      <c r="CH21342" s="768"/>
      <c r="CI21342" s="850"/>
    </row>
    <row r="21343" spans="85:87" x14ac:dyDescent="0.25">
      <c r="CG21343" s="768"/>
      <c r="CH21343" s="768"/>
      <c r="CI21343" s="850"/>
    </row>
    <row r="21344" spans="85:87" x14ac:dyDescent="0.25">
      <c r="CG21344" s="768"/>
      <c r="CH21344" s="768"/>
      <c r="CI21344" s="850"/>
    </row>
    <row r="21345" spans="85:87" x14ac:dyDescent="0.25">
      <c r="CG21345" s="768"/>
      <c r="CH21345" s="768"/>
      <c r="CI21345" s="850"/>
    </row>
    <row r="21346" spans="85:87" x14ac:dyDescent="0.25">
      <c r="CG21346" s="768"/>
      <c r="CH21346" s="768"/>
      <c r="CI21346" s="850"/>
    </row>
    <row r="21347" spans="85:87" x14ac:dyDescent="0.25">
      <c r="CG21347" s="768"/>
      <c r="CH21347" s="768"/>
      <c r="CI21347" s="850"/>
    </row>
    <row r="21348" spans="85:87" x14ac:dyDescent="0.25">
      <c r="CG21348" s="768"/>
      <c r="CH21348" s="768"/>
      <c r="CI21348" s="850"/>
    </row>
    <row r="21349" spans="85:87" x14ac:dyDescent="0.25">
      <c r="CG21349" s="768"/>
      <c r="CH21349" s="768"/>
      <c r="CI21349" s="850"/>
    </row>
    <row r="21350" spans="85:87" x14ac:dyDescent="0.25">
      <c r="CG21350" s="768"/>
      <c r="CH21350" s="768"/>
      <c r="CI21350" s="850"/>
    </row>
    <row r="21351" spans="85:87" x14ac:dyDescent="0.25">
      <c r="CG21351" s="768"/>
      <c r="CH21351" s="768"/>
      <c r="CI21351" s="850"/>
    </row>
    <row r="21352" spans="85:87" x14ac:dyDescent="0.25">
      <c r="CG21352" s="768"/>
      <c r="CH21352" s="768"/>
      <c r="CI21352" s="850"/>
    </row>
    <row r="21353" spans="85:87" x14ac:dyDescent="0.25">
      <c r="CG21353" s="768"/>
      <c r="CH21353" s="768"/>
      <c r="CI21353" s="850"/>
    </row>
    <row r="21354" spans="85:87" x14ac:dyDescent="0.25">
      <c r="CG21354" s="768"/>
      <c r="CH21354" s="768"/>
      <c r="CI21354" s="850"/>
    </row>
    <row r="21355" spans="85:87" x14ac:dyDescent="0.25">
      <c r="CG21355" s="768"/>
      <c r="CH21355" s="768"/>
      <c r="CI21355" s="850"/>
    </row>
    <row r="21356" spans="85:87" x14ac:dyDescent="0.25">
      <c r="CG21356" s="768"/>
      <c r="CH21356" s="768"/>
      <c r="CI21356" s="850"/>
    </row>
    <row r="21357" spans="85:87" x14ac:dyDescent="0.25">
      <c r="CG21357" s="768"/>
      <c r="CH21357" s="768"/>
      <c r="CI21357" s="850"/>
    </row>
    <row r="21358" spans="85:87" x14ac:dyDescent="0.25">
      <c r="CG21358" s="768"/>
      <c r="CH21358" s="768"/>
      <c r="CI21358" s="850"/>
    </row>
    <row r="21359" spans="85:87" x14ac:dyDescent="0.25">
      <c r="CG21359" s="768"/>
      <c r="CH21359" s="768"/>
      <c r="CI21359" s="850"/>
    </row>
    <row r="21360" spans="85:87" x14ac:dyDescent="0.25">
      <c r="CG21360" s="768"/>
      <c r="CH21360" s="768"/>
      <c r="CI21360" s="850"/>
    </row>
    <row r="21361" spans="85:87" x14ac:dyDescent="0.25">
      <c r="CG21361" s="768"/>
      <c r="CH21361" s="768"/>
      <c r="CI21361" s="850"/>
    </row>
    <row r="21362" spans="85:87" x14ac:dyDescent="0.25">
      <c r="CG21362" s="768"/>
      <c r="CH21362" s="768"/>
      <c r="CI21362" s="850"/>
    </row>
    <row r="21363" spans="85:87" x14ac:dyDescent="0.25">
      <c r="CG21363" s="768"/>
      <c r="CH21363" s="768"/>
      <c r="CI21363" s="850"/>
    </row>
    <row r="21364" spans="85:87" x14ac:dyDescent="0.25">
      <c r="CG21364" s="768"/>
      <c r="CH21364" s="768"/>
      <c r="CI21364" s="850"/>
    </row>
    <row r="21365" spans="85:87" x14ac:dyDescent="0.25">
      <c r="CG21365" s="768"/>
      <c r="CH21365" s="768"/>
      <c r="CI21365" s="850"/>
    </row>
    <row r="21366" spans="85:87" x14ac:dyDescent="0.25">
      <c r="CG21366" s="768"/>
      <c r="CH21366" s="768"/>
      <c r="CI21366" s="850"/>
    </row>
    <row r="21367" spans="85:87" x14ac:dyDescent="0.25">
      <c r="CG21367" s="768"/>
      <c r="CH21367" s="768"/>
      <c r="CI21367" s="850"/>
    </row>
    <row r="21368" spans="85:87" x14ac:dyDescent="0.25">
      <c r="CG21368" s="768"/>
      <c r="CH21368" s="768"/>
      <c r="CI21368" s="850"/>
    </row>
    <row r="21369" spans="85:87" x14ac:dyDescent="0.25">
      <c r="CG21369" s="768"/>
      <c r="CH21369" s="768"/>
      <c r="CI21369" s="850"/>
    </row>
    <row r="21370" spans="85:87" x14ac:dyDescent="0.25">
      <c r="CG21370" s="768"/>
      <c r="CH21370" s="768"/>
      <c r="CI21370" s="850"/>
    </row>
    <row r="21371" spans="85:87" x14ac:dyDescent="0.25">
      <c r="CG21371" s="768"/>
      <c r="CH21371" s="768"/>
      <c r="CI21371" s="850"/>
    </row>
    <row r="21372" spans="85:87" x14ac:dyDescent="0.25">
      <c r="CG21372" s="768"/>
      <c r="CH21372" s="768"/>
      <c r="CI21372" s="850"/>
    </row>
    <row r="21373" spans="85:87" x14ac:dyDescent="0.25">
      <c r="CG21373" s="768"/>
      <c r="CH21373" s="768"/>
      <c r="CI21373" s="850"/>
    </row>
    <row r="21374" spans="85:87" x14ac:dyDescent="0.25">
      <c r="CG21374" s="768"/>
      <c r="CH21374" s="768"/>
      <c r="CI21374" s="850"/>
    </row>
    <row r="21375" spans="85:87" x14ac:dyDescent="0.25">
      <c r="CG21375" s="768"/>
      <c r="CH21375" s="768"/>
      <c r="CI21375" s="850"/>
    </row>
    <row r="21376" spans="85:87" x14ac:dyDescent="0.25">
      <c r="CG21376" s="768"/>
      <c r="CH21376" s="768"/>
      <c r="CI21376" s="850"/>
    </row>
    <row r="21377" spans="85:87" x14ac:dyDescent="0.25">
      <c r="CG21377" s="768"/>
      <c r="CH21377" s="768"/>
      <c r="CI21377" s="850"/>
    </row>
    <row r="21378" spans="85:87" x14ac:dyDescent="0.25">
      <c r="CG21378" s="768"/>
      <c r="CH21378" s="768"/>
      <c r="CI21378" s="850"/>
    </row>
    <row r="21379" spans="85:87" x14ac:dyDescent="0.25">
      <c r="CG21379" s="768"/>
      <c r="CH21379" s="768"/>
      <c r="CI21379" s="850"/>
    </row>
    <row r="21380" spans="85:87" x14ac:dyDescent="0.25">
      <c r="CG21380" s="768"/>
      <c r="CH21380" s="768"/>
      <c r="CI21380" s="850"/>
    </row>
    <row r="21381" spans="85:87" x14ac:dyDescent="0.25">
      <c r="CG21381" s="768"/>
      <c r="CH21381" s="768"/>
      <c r="CI21381" s="850"/>
    </row>
    <row r="21382" spans="85:87" x14ac:dyDescent="0.25">
      <c r="CG21382" s="768"/>
      <c r="CH21382" s="768"/>
      <c r="CI21382" s="850"/>
    </row>
    <row r="21383" spans="85:87" x14ac:dyDescent="0.25">
      <c r="CG21383" s="768"/>
      <c r="CH21383" s="768"/>
      <c r="CI21383" s="850"/>
    </row>
    <row r="21384" spans="85:87" x14ac:dyDescent="0.25">
      <c r="CG21384" s="768"/>
      <c r="CH21384" s="768"/>
      <c r="CI21384" s="850"/>
    </row>
    <row r="21385" spans="85:87" x14ac:dyDescent="0.25">
      <c r="CG21385" s="768"/>
      <c r="CH21385" s="768"/>
      <c r="CI21385" s="850"/>
    </row>
    <row r="21386" spans="85:87" x14ac:dyDescent="0.25">
      <c r="CG21386" s="768"/>
      <c r="CH21386" s="768"/>
      <c r="CI21386" s="850"/>
    </row>
    <row r="21387" spans="85:87" x14ac:dyDescent="0.25">
      <c r="CG21387" s="768"/>
      <c r="CH21387" s="768"/>
      <c r="CI21387" s="850"/>
    </row>
    <row r="21388" spans="85:87" x14ac:dyDescent="0.25">
      <c r="CG21388" s="768"/>
      <c r="CH21388" s="768"/>
      <c r="CI21388" s="850"/>
    </row>
    <row r="21389" spans="85:87" x14ac:dyDescent="0.25">
      <c r="CG21389" s="768"/>
      <c r="CH21389" s="768"/>
      <c r="CI21389" s="850"/>
    </row>
    <row r="21390" spans="85:87" x14ac:dyDescent="0.25">
      <c r="CG21390" s="768"/>
      <c r="CH21390" s="768"/>
      <c r="CI21390" s="850"/>
    </row>
    <row r="21391" spans="85:87" x14ac:dyDescent="0.25">
      <c r="CG21391" s="768"/>
      <c r="CH21391" s="768"/>
      <c r="CI21391" s="850"/>
    </row>
    <row r="21392" spans="85:87" x14ac:dyDescent="0.25">
      <c r="CG21392" s="768"/>
      <c r="CH21392" s="768"/>
      <c r="CI21392" s="850"/>
    </row>
    <row r="21393" spans="85:87" x14ac:dyDescent="0.25">
      <c r="CG21393" s="768"/>
      <c r="CH21393" s="768"/>
      <c r="CI21393" s="850"/>
    </row>
    <row r="21394" spans="85:87" x14ac:dyDescent="0.25">
      <c r="CG21394" s="768"/>
      <c r="CH21394" s="768"/>
      <c r="CI21394" s="850"/>
    </row>
    <row r="21395" spans="85:87" x14ac:dyDescent="0.25">
      <c r="CG21395" s="768"/>
      <c r="CH21395" s="768"/>
      <c r="CI21395" s="850"/>
    </row>
    <row r="21396" spans="85:87" x14ac:dyDescent="0.25">
      <c r="CG21396" s="768"/>
      <c r="CH21396" s="768"/>
      <c r="CI21396" s="850"/>
    </row>
    <row r="21397" spans="85:87" x14ac:dyDescent="0.25">
      <c r="CG21397" s="768"/>
      <c r="CH21397" s="768"/>
      <c r="CI21397" s="850"/>
    </row>
    <row r="21398" spans="85:87" x14ac:dyDescent="0.25">
      <c r="CG21398" s="768"/>
      <c r="CH21398" s="768"/>
      <c r="CI21398" s="850"/>
    </row>
    <row r="21399" spans="85:87" x14ac:dyDescent="0.25">
      <c r="CG21399" s="768"/>
      <c r="CH21399" s="768"/>
      <c r="CI21399" s="850"/>
    </row>
    <row r="21400" spans="85:87" x14ac:dyDescent="0.25">
      <c r="CG21400" s="768"/>
      <c r="CH21400" s="768"/>
      <c r="CI21400" s="850"/>
    </row>
    <row r="21401" spans="85:87" x14ac:dyDescent="0.25">
      <c r="CG21401" s="768"/>
      <c r="CH21401" s="768"/>
      <c r="CI21401" s="850"/>
    </row>
    <row r="21402" spans="85:87" x14ac:dyDescent="0.25">
      <c r="CG21402" s="768"/>
      <c r="CH21402" s="768"/>
      <c r="CI21402" s="850"/>
    </row>
    <row r="21403" spans="85:87" x14ac:dyDescent="0.25">
      <c r="CG21403" s="768"/>
      <c r="CH21403" s="768"/>
      <c r="CI21403" s="850"/>
    </row>
    <row r="21404" spans="85:87" x14ac:dyDescent="0.25">
      <c r="CG21404" s="768"/>
      <c r="CH21404" s="768"/>
      <c r="CI21404" s="850"/>
    </row>
    <row r="21405" spans="85:87" x14ac:dyDescent="0.25">
      <c r="CG21405" s="768"/>
      <c r="CH21405" s="768"/>
      <c r="CI21405" s="850"/>
    </row>
    <row r="21406" spans="85:87" x14ac:dyDescent="0.25">
      <c r="CG21406" s="768"/>
      <c r="CH21406" s="768"/>
      <c r="CI21406" s="850"/>
    </row>
    <row r="21407" spans="85:87" x14ac:dyDescent="0.25">
      <c r="CG21407" s="768"/>
      <c r="CH21407" s="768"/>
      <c r="CI21407" s="850"/>
    </row>
    <row r="21408" spans="85:87" x14ac:dyDescent="0.25">
      <c r="CG21408" s="768"/>
      <c r="CH21408" s="768"/>
      <c r="CI21408" s="850"/>
    </row>
    <row r="21409" spans="85:87" x14ac:dyDescent="0.25">
      <c r="CG21409" s="768"/>
      <c r="CH21409" s="768"/>
      <c r="CI21409" s="850"/>
    </row>
    <row r="21410" spans="85:87" x14ac:dyDescent="0.25">
      <c r="CG21410" s="768"/>
      <c r="CH21410" s="768"/>
      <c r="CI21410" s="850"/>
    </row>
    <row r="21411" spans="85:87" x14ac:dyDescent="0.25">
      <c r="CG21411" s="768"/>
      <c r="CH21411" s="768"/>
      <c r="CI21411" s="850"/>
    </row>
    <row r="21412" spans="85:87" x14ac:dyDescent="0.25">
      <c r="CG21412" s="768"/>
      <c r="CH21412" s="768"/>
      <c r="CI21412" s="850"/>
    </row>
    <row r="21413" spans="85:87" x14ac:dyDescent="0.25">
      <c r="CG21413" s="768"/>
      <c r="CH21413" s="768"/>
      <c r="CI21413" s="850"/>
    </row>
    <row r="21414" spans="85:87" x14ac:dyDescent="0.25">
      <c r="CG21414" s="768"/>
      <c r="CH21414" s="768"/>
      <c r="CI21414" s="850"/>
    </row>
    <row r="21415" spans="85:87" x14ac:dyDescent="0.25">
      <c r="CG21415" s="768"/>
      <c r="CH21415" s="768"/>
      <c r="CI21415" s="850"/>
    </row>
    <row r="21416" spans="85:87" x14ac:dyDescent="0.25">
      <c r="CG21416" s="768"/>
      <c r="CH21416" s="768"/>
      <c r="CI21416" s="850"/>
    </row>
    <row r="21417" spans="85:87" x14ac:dyDescent="0.25">
      <c r="CG21417" s="768"/>
      <c r="CH21417" s="768"/>
      <c r="CI21417" s="850"/>
    </row>
    <row r="21418" spans="85:87" x14ac:dyDescent="0.25">
      <c r="CG21418" s="768"/>
      <c r="CH21418" s="768"/>
      <c r="CI21418" s="850"/>
    </row>
    <row r="21419" spans="85:87" x14ac:dyDescent="0.25">
      <c r="CG21419" s="768"/>
      <c r="CH21419" s="768"/>
      <c r="CI21419" s="850"/>
    </row>
    <row r="21420" spans="85:87" x14ac:dyDescent="0.25">
      <c r="CG21420" s="768"/>
      <c r="CH21420" s="768"/>
      <c r="CI21420" s="850"/>
    </row>
    <row r="21421" spans="85:87" x14ac:dyDescent="0.25">
      <c r="CG21421" s="768"/>
      <c r="CH21421" s="768"/>
      <c r="CI21421" s="850"/>
    </row>
    <row r="21422" spans="85:87" x14ac:dyDescent="0.25">
      <c r="CG21422" s="768"/>
      <c r="CH21422" s="768"/>
      <c r="CI21422" s="850"/>
    </row>
    <row r="21423" spans="85:87" x14ac:dyDescent="0.25">
      <c r="CG21423" s="768"/>
      <c r="CH21423" s="768"/>
      <c r="CI21423" s="850"/>
    </row>
    <row r="21424" spans="85:87" x14ac:dyDescent="0.25">
      <c r="CG21424" s="768"/>
      <c r="CH21424" s="768"/>
      <c r="CI21424" s="850"/>
    </row>
    <row r="21425" spans="85:87" x14ac:dyDescent="0.25">
      <c r="CG21425" s="768"/>
      <c r="CH21425" s="768"/>
      <c r="CI21425" s="850"/>
    </row>
    <row r="21426" spans="85:87" x14ac:dyDescent="0.25">
      <c r="CG21426" s="768"/>
      <c r="CH21426" s="768"/>
      <c r="CI21426" s="850"/>
    </row>
    <row r="21427" spans="85:87" x14ac:dyDescent="0.25">
      <c r="CG21427" s="768"/>
      <c r="CH21427" s="768"/>
      <c r="CI21427" s="850"/>
    </row>
    <row r="21428" spans="85:87" x14ac:dyDescent="0.25">
      <c r="CG21428" s="768"/>
      <c r="CH21428" s="768"/>
      <c r="CI21428" s="850"/>
    </row>
    <row r="21429" spans="85:87" x14ac:dyDescent="0.25">
      <c r="CG21429" s="768"/>
      <c r="CH21429" s="768"/>
      <c r="CI21429" s="850"/>
    </row>
    <row r="21430" spans="85:87" x14ac:dyDescent="0.25">
      <c r="CG21430" s="768"/>
      <c r="CH21430" s="768"/>
      <c r="CI21430" s="850"/>
    </row>
    <row r="21431" spans="85:87" x14ac:dyDescent="0.25">
      <c r="CG21431" s="768"/>
      <c r="CH21431" s="768"/>
      <c r="CI21431" s="850"/>
    </row>
    <row r="21432" spans="85:87" x14ac:dyDescent="0.25">
      <c r="CG21432" s="768"/>
      <c r="CH21432" s="768"/>
      <c r="CI21432" s="850"/>
    </row>
    <row r="21433" spans="85:87" x14ac:dyDescent="0.25">
      <c r="CG21433" s="768"/>
      <c r="CH21433" s="768"/>
      <c r="CI21433" s="850"/>
    </row>
    <row r="21434" spans="85:87" x14ac:dyDescent="0.25">
      <c r="CG21434" s="768"/>
      <c r="CH21434" s="768"/>
      <c r="CI21434" s="850"/>
    </row>
    <row r="21435" spans="85:87" x14ac:dyDescent="0.25">
      <c r="CG21435" s="768"/>
      <c r="CH21435" s="768"/>
      <c r="CI21435" s="850"/>
    </row>
    <row r="21436" spans="85:87" x14ac:dyDescent="0.25">
      <c r="CG21436" s="768"/>
      <c r="CH21436" s="768"/>
      <c r="CI21436" s="850"/>
    </row>
    <row r="21437" spans="85:87" x14ac:dyDescent="0.25">
      <c r="CG21437" s="768"/>
      <c r="CH21437" s="768"/>
      <c r="CI21437" s="850"/>
    </row>
    <row r="21438" spans="85:87" x14ac:dyDescent="0.25">
      <c r="CG21438" s="768"/>
      <c r="CH21438" s="768"/>
      <c r="CI21438" s="850"/>
    </row>
    <row r="21439" spans="85:87" x14ac:dyDescent="0.25">
      <c r="CG21439" s="768"/>
      <c r="CH21439" s="768"/>
      <c r="CI21439" s="850"/>
    </row>
    <row r="21440" spans="85:87" x14ac:dyDescent="0.25">
      <c r="CG21440" s="768"/>
      <c r="CH21440" s="768"/>
      <c r="CI21440" s="850"/>
    </row>
    <row r="21441" spans="85:87" x14ac:dyDescent="0.25">
      <c r="CG21441" s="768"/>
      <c r="CH21441" s="768"/>
      <c r="CI21441" s="850"/>
    </row>
    <row r="21442" spans="85:87" x14ac:dyDescent="0.25">
      <c r="CG21442" s="768"/>
      <c r="CH21442" s="768"/>
      <c r="CI21442" s="850"/>
    </row>
    <row r="21443" spans="85:87" x14ac:dyDescent="0.25">
      <c r="CG21443" s="768"/>
      <c r="CH21443" s="768"/>
      <c r="CI21443" s="850"/>
    </row>
    <row r="21444" spans="85:87" x14ac:dyDescent="0.25">
      <c r="CG21444" s="768"/>
      <c r="CH21444" s="768"/>
      <c r="CI21444" s="850"/>
    </row>
    <row r="21445" spans="85:87" x14ac:dyDescent="0.25">
      <c r="CG21445" s="768"/>
      <c r="CH21445" s="768"/>
      <c r="CI21445" s="850"/>
    </row>
    <row r="21446" spans="85:87" x14ac:dyDescent="0.25">
      <c r="CG21446" s="768"/>
      <c r="CH21446" s="768"/>
      <c r="CI21446" s="850"/>
    </row>
    <row r="21447" spans="85:87" x14ac:dyDescent="0.25">
      <c r="CG21447" s="768"/>
      <c r="CH21447" s="768"/>
      <c r="CI21447" s="850"/>
    </row>
    <row r="21448" spans="85:87" x14ac:dyDescent="0.25">
      <c r="CG21448" s="768"/>
      <c r="CH21448" s="768"/>
      <c r="CI21448" s="850"/>
    </row>
    <row r="21449" spans="85:87" x14ac:dyDescent="0.25">
      <c r="CG21449" s="768"/>
      <c r="CH21449" s="768"/>
      <c r="CI21449" s="850"/>
    </row>
    <row r="21450" spans="85:87" x14ac:dyDescent="0.25">
      <c r="CG21450" s="768"/>
      <c r="CH21450" s="768"/>
      <c r="CI21450" s="850"/>
    </row>
    <row r="21451" spans="85:87" x14ac:dyDescent="0.25">
      <c r="CG21451" s="768"/>
      <c r="CH21451" s="768"/>
      <c r="CI21451" s="850"/>
    </row>
    <row r="21452" spans="85:87" x14ac:dyDescent="0.25">
      <c r="CG21452" s="768"/>
      <c r="CH21452" s="768"/>
      <c r="CI21452" s="850"/>
    </row>
    <row r="21453" spans="85:87" x14ac:dyDescent="0.25">
      <c r="CG21453" s="768"/>
      <c r="CH21453" s="768"/>
      <c r="CI21453" s="850"/>
    </row>
    <row r="21454" spans="85:87" x14ac:dyDescent="0.25">
      <c r="CG21454" s="768"/>
      <c r="CH21454" s="768"/>
      <c r="CI21454" s="850"/>
    </row>
    <row r="21455" spans="85:87" x14ac:dyDescent="0.25">
      <c r="CG21455" s="768"/>
      <c r="CH21455" s="768"/>
      <c r="CI21455" s="850"/>
    </row>
    <row r="21456" spans="85:87" x14ac:dyDescent="0.25">
      <c r="CG21456" s="768"/>
      <c r="CH21456" s="768"/>
      <c r="CI21456" s="850"/>
    </row>
    <row r="21457" spans="85:87" x14ac:dyDescent="0.25">
      <c r="CG21457" s="768"/>
      <c r="CH21457" s="768"/>
      <c r="CI21457" s="850"/>
    </row>
    <row r="21458" spans="85:87" x14ac:dyDescent="0.25">
      <c r="CG21458" s="768"/>
      <c r="CH21458" s="768"/>
      <c r="CI21458" s="850"/>
    </row>
    <row r="21459" spans="85:87" x14ac:dyDescent="0.25">
      <c r="CG21459" s="768"/>
      <c r="CH21459" s="768"/>
      <c r="CI21459" s="850"/>
    </row>
    <row r="21460" spans="85:87" x14ac:dyDescent="0.25">
      <c r="CG21460" s="768"/>
      <c r="CH21460" s="768"/>
      <c r="CI21460" s="850"/>
    </row>
    <row r="21461" spans="85:87" x14ac:dyDescent="0.25">
      <c r="CG21461" s="768"/>
      <c r="CH21461" s="768"/>
      <c r="CI21461" s="850"/>
    </row>
    <row r="21462" spans="85:87" x14ac:dyDescent="0.25">
      <c r="CG21462" s="768"/>
      <c r="CH21462" s="768"/>
      <c r="CI21462" s="850"/>
    </row>
    <row r="21463" spans="85:87" x14ac:dyDescent="0.25">
      <c r="CG21463" s="768"/>
      <c r="CH21463" s="768"/>
      <c r="CI21463" s="850"/>
    </row>
    <row r="21464" spans="85:87" x14ac:dyDescent="0.25">
      <c r="CG21464" s="768"/>
      <c r="CH21464" s="768"/>
      <c r="CI21464" s="850"/>
    </row>
    <row r="21465" spans="85:87" x14ac:dyDescent="0.25">
      <c r="CG21465" s="768"/>
      <c r="CH21465" s="768"/>
      <c r="CI21465" s="850"/>
    </row>
    <row r="21466" spans="85:87" x14ac:dyDescent="0.25">
      <c r="CG21466" s="768"/>
      <c r="CH21466" s="768"/>
      <c r="CI21466" s="850"/>
    </row>
    <row r="21467" spans="85:87" x14ac:dyDescent="0.25">
      <c r="CG21467" s="768"/>
      <c r="CH21467" s="768"/>
      <c r="CI21467" s="850"/>
    </row>
    <row r="21468" spans="85:87" x14ac:dyDescent="0.25">
      <c r="CG21468" s="768"/>
      <c r="CH21468" s="768"/>
      <c r="CI21468" s="850"/>
    </row>
    <row r="21469" spans="85:87" x14ac:dyDescent="0.25">
      <c r="CG21469" s="768"/>
      <c r="CH21469" s="768"/>
      <c r="CI21469" s="850"/>
    </row>
    <row r="21470" spans="85:87" x14ac:dyDescent="0.25">
      <c r="CG21470" s="768"/>
      <c r="CH21470" s="768"/>
      <c r="CI21470" s="850"/>
    </row>
    <row r="21471" spans="85:87" x14ac:dyDescent="0.25">
      <c r="CG21471" s="768"/>
      <c r="CH21471" s="768"/>
      <c r="CI21471" s="850"/>
    </row>
    <row r="21472" spans="85:87" x14ac:dyDescent="0.25">
      <c r="CG21472" s="768"/>
      <c r="CH21472" s="768"/>
      <c r="CI21472" s="850"/>
    </row>
    <row r="21473" spans="85:87" x14ac:dyDescent="0.25">
      <c r="CG21473" s="768"/>
      <c r="CH21473" s="768"/>
      <c r="CI21473" s="850"/>
    </row>
    <row r="21474" spans="85:87" x14ac:dyDescent="0.25">
      <c r="CG21474" s="768"/>
      <c r="CH21474" s="768"/>
      <c r="CI21474" s="850"/>
    </row>
    <row r="21475" spans="85:87" x14ac:dyDescent="0.25">
      <c r="CG21475" s="768"/>
      <c r="CH21475" s="768"/>
      <c r="CI21475" s="850"/>
    </row>
    <row r="21476" spans="85:87" x14ac:dyDescent="0.25">
      <c r="CG21476" s="768"/>
      <c r="CH21476" s="768"/>
      <c r="CI21476" s="850"/>
    </row>
    <row r="21477" spans="85:87" x14ac:dyDescent="0.25">
      <c r="CG21477" s="768"/>
      <c r="CH21477" s="768"/>
      <c r="CI21477" s="850"/>
    </row>
    <row r="21478" spans="85:87" x14ac:dyDescent="0.25">
      <c r="CG21478" s="768"/>
      <c r="CH21478" s="768"/>
      <c r="CI21478" s="850"/>
    </row>
    <row r="21479" spans="85:87" x14ac:dyDescent="0.25">
      <c r="CG21479" s="768"/>
      <c r="CH21479" s="768"/>
      <c r="CI21479" s="850"/>
    </row>
    <row r="21480" spans="85:87" x14ac:dyDescent="0.25">
      <c r="CG21480" s="768"/>
      <c r="CH21480" s="768"/>
      <c r="CI21480" s="850"/>
    </row>
    <row r="21481" spans="85:87" x14ac:dyDescent="0.25">
      <c r="CG21481" s="768"/>
      <c r="CH21481" s="768"/>
      <c r="CI21481" s="850"/>
    </row>
    <row r="21482" spans="85:87" x14ac:dyDescent="0.25">
      <c r="CG21482" s="768"/>
      <c r="CH21482" s="768"/>
      <c r="CI21482" s="850"/>
    </row>
    <row r="21483" spans="85:87" x14ac:dyDescent="0.25">
      <c r="CG21483" s="768"/>
      <c r="CH21483" s="768"/>
      <c r="CI21483" s="850"/>
    </row>
    <row r="21484" spans="85:87" x14ac:dyDescent="0.25">
      <c r="CG21484" s="768"/>
      <c r="CH21484" s="768"/>
      <c r="CI21484" s="850"/>
    </row>
    <row r="21485" spans="85:87" x14ac:dyDescent="0.25">
      <c r="CG21485" s="768"/>
      <c r="CH21485" s="768"/>
      <c r="CI21485" s="850"/>
    </row>
    <row r="21486" spans="85:87" x14ac:dyDescent="0.25">
      <c r="CG21486" s="768"/>
      <c r="CH21486" s="768"/>
      <c r="CI21486" s="850"/>
    </row>
    <row r="21487" spans="85:87" x14ac:dyDescent="0.25">
      <c r="CG21487" s="768"/>
      <c r="CH21487" s="768"/>
      <c r="CI21487" s="850"/>
    </row>
    <row r="21488" spans="85:87" x14ac:dyDescent="0.25">
      <c r="CG21488" s="768"/>
      <c r="CH21488" s="768"/>
      <c r="CI21488" s="850"/>
    </row>
    <row r="21489" spans="85:87" x14ac:dyDescent="0.25">
      <c r="CG21489" s="768"/>
      <c r="CH21489" s="768"/>
      <c r="CI21489" s="850"/>
    </row>
    <row r="21490" spans="85:87" x14ac:dyDescent="0.25">
      <c r="CG21490" s="768"/>
      <c r="CH21490" s="768"/>
      <c r="CI21490" s="850"/>
    </row>
    <row r="21491" spans="85:87" x14ac:dyDescent="0.25">
      <c r="CG21491" s="768"/>
      <c r="CH21491" s="768"/>
      <c r="CI21491" s="850"/>
    </row>
    <row r="21492" spans="85:87" x14ac:dyDescent="0.25">
      <c r="CG21492" s="768"/>
      <c r="CH21492" s="768"/>
      <c r="CI21492" s="850"/>
    </row>
    <row r="21493" spans="85:87" x14ac:dyDescent="0.25">
      <c r="CG21493" s="768"/>
      <c r="CH21493" s="768"/>
      <c r="CI21493" s="850"/>
    </row>
    <row r="21494" spans="85:87" x14ac:dyDescent="0.25">
      <c r="CG21494" s="768"/>
      <c r="CH21494" s="768"/>
      <c r="CI21494" s="850"/>
    </row>
    <row r="21495" spans="85:87" x14ac:dyDescent="0.25">
      <c r="CG21495" s="768"/>
      <c r="CH21495" s="768"/>
      <c r="CI21495" s="850"/>
    </row>
    <row r="21496" spans="85:87" x14ac:dyDescent="0.25">
      <c r="CG21496" s="768"/>
      <c r="CH21496" s="768"/>
      <c r="CI21496" s="850"/>
    </row>
    <row r="21497" spans="85:87" x14ac:dyDescent="0.25">
      <c r="CG21497" s="768"/>
      <c r="CH21497" s="768"/>
      <c r="CI21497" s="850"/>
    </row>
    <row r="21498" spans="85:87" x14ac:dyDescent="0.25">
      <c r="CG21498" s="768"/>
      <c r="CH21498" s="768"/>
      <c r="CI21498" s="850"/>
    </row>
    <row r="21499" spans="85:87" x14ac:dyDescent="0.25">
      <c r="CG21499" s="768"/>
      <c r="CH21499" s="768"/>
      <c r="CI21499" s="850"/>
    </row>
    <row r="21500" spans="85:87" x14ac:dyDescent="0.25">
      <c r="CG21500" s="768"/>
      <c r="CH21500" s="768"/>
      <c r="CI21500" s="850"/>
    </row>
    <row r="21501" spans="85:87" x14ac:dyDescent="0.25">
      <c r="CG21501" s="768"/>
      <c r="CH21501" s="768"/>
      <c r="CI21501" s="850"/>
    </row>
    <row r="21502" spans="85:87" x14ac:dyDescent="0.25">
      <c r="CG21502" s="768"/>
      <c r="CH21502" s="768"/>
      <c r="CI21502" s="850"/>
    </row>
    <row r="21503" spans="85:87" x14ac:dyDescent="0.25">
      <c r="CG21503" s="768"/>
      <c r="CH21503" s="768"/>
      <c r="CI21503" s="850"/>
    </row>
    <row r="21504" spans="85:87" x14ac:dyDescent="0.25">
      <c r="CG21504" s="768"/>
      <c r="CH21504" s="768"/>
      <c r="CI21504" s="850"/>
    </row>
    <row r="21505" spans="85:87" x14ac:dyDescent="0.25">
      <c r="CG21505" s="768"/>
      <c r="CH21505" s="768"/>
      <c r="CI21505" s="850"/>
    </row>
    <row r="21506" spans="85:87" x14ac:dyDescent="0.25">
      <c r="CG21506" s="768"/>
      <c r="CH21506" s="768"/>
      <c r="CI21506" s="850"/>
    </row>
    <row r="21507" spans="85:87" x14ac:dyDescent="0.25">
      <c r="CG21507" s="768"/>
      <c r="CH21507" s="768"/>
      <c r="CI21507" s="850"/>
    </row>
    <row r="21508" spans="85:87" x14ac:dyDescent="0.25">
      <c r="CG21508" s="768"/>
      <c r="CH21508" s="768"/>
      <c r="CI21508" s="850"/>
    </row>
    <row r="21509" spans="85:87" x14ac:dyDescent="0.25">
      <c r="CG21509" s="768"/>
      <c r="CH21509" s="768"/>
      <c r="CI21509" s="850"/>
    </row>
    <row r="21510" spans="85:87" x14ac:dyDescent="0.25">
      <c r="CG21510" s="768"/>
      <c r="CH21510" s="768"/>
      <c r="CI21510" s="850"/>
    </row>
    <row r="21511" spans="85:87" x14ac:dyDescent="0.25">
      <c r="CG21511" s="768"/>
      <c r="CH21511" s="768"/>
      <c r="CI21511" s="850"/>
    </row>
    <row r="21512" spans="85:87" x14ac:dyDescent="0.25">
      <c r="CG21512" s="768"/>
      <c r="CH21512" s="768"/>
      <c r="CI21512" s="850"/>
    </row>
    <row r="21513" spans="85:87" x14ac:dyDescent="0.25">
      <c r="CG21513" s="768"/>
      <c r="CH21513" s="768"/>
      <c r="CI21513" s="850"/>
    </row>
    <row r="21514" spans="85:87" x14ac:dyDescent="0.25">
      <c r="CG21514" s="768"/>
      <c r="CH21514" s="768"/>
      <c r="CI21514" s="850"/>
    </row>
    <row r="21515" spans="85:87" x14ac:dyDescent="0.25">
      <c r="CG21515" s="768"/>
      <c r="CH21515" s="768"/>
      <c r="CI21515" s="850"/>
    </row>
    <row r="21516" spans="85:87" x14ac:dyDescent="0.25">
      <c r="CG21516" s="768"/>
      <c r="CH21516" s="768"/>
      <c r="CI21516" s="850"/>
    </row>
    <row r="21517" spans="85:87" x14ac:dyDescent="0.25">
      <c r="CG21517" s="768"/>
      <c r="CH21517" s="768"/>
      <c r="CI21517" s="850"/>
    </row>
    <row r="21518" spans="85:87" x14ac:dyDescent="0.25">
      <c r="CG21518" s="768"/>
      <c r="CH21518" s="768"/>
      <c r="CI21518" s="850"/>
    </row>
    <row r="21519" spans="85:87" x14ac:dyDescent="0.25">
      <c r="CG21519" s="768"/>
      <c r="CH21519" s="768"/>
      <c r="CI21519" s="850"/>
    </row>
    <row r="21520" spans="85:87" x14ac:dyDescent="0.25">
      <c r="CG21520" s="768"/>
      <c r="CH21520" s="768"/>
      <c r="CI21520" s="850"/>
    </row>
    <row r="21521" spans="85:87" x14ac:dyDescent="0.25">
      <c r="CG21521" s="768"/>
      <c r="CH21521" s="768"/>
      <c r="CI21521" s="850"/>
    </row>
    <row r="21522" spans="85:87" x14ac:dyDescent="0.25">
      <c r="CG21522" s="768"/>
      <c r="CH21522" s="768"/>
      <c r="CI21522" s="850"/>
    </row>
    <row r="21523" spans="85:87" x14ac:dyDescent="0.25">
      <c r="CG21523" s="768"/>
      <c r="CH21523" s="768"/>
      <c r="CI21523" s="850"/>
    </row>
    <row r="21524" spans="85:87" x14ac:dyDescent="0.25">
      <c r="CG21524" s="768"/>
      <c r="CH21524" s="768"/>
      <c r="CI21524" s="850"/>
    </row>
    <row r="21525" spans="85:87" x14ac:dyDescent="0.25">
      <c r="CG21525" s="768"/>
      <c r="CH21525" s="768"/>
      <c r="CI21525" s="850"/>
    </row>
    <row r="21526" spans="85:87" x14ac:dyDescent="0.25">
      <c r="CG21526" s="768"/>
      <c r="CH21526" s="768"/>
      <c r="CI21526" s="850"/>
    </row>
    <row r="21527" spans="85:87" x14ac:dyDescent="0.25">
      <c r="CG21527" s="768"/>
      <c r="CH21527" s="768"/>
      <c r="CI21527" s="850"/>
    </row>
    <row r="21528" spans="85:87" x14ac:dyDescent="0.25">
      <c r="CG21528" s="768"/>
      <c r="CH21528" s="768"/>
      <c r="CI21528" s="850"/>
    </row>
    <row r="21529" spans="85:87" x14ac:dyDescent="0.25">
      <c r="CG21529" s="768"/>
      <c r="CH21529" s="768"/>
      <c r="CI21529" s="850"/>
    </row>
    <row r="21530" spans="85:87" x14ac:dyDescent="0.25">
      <c r="CG21530" s="768"/>
      <c r="CH21530" s="768"/>
      <c r="CI21530" s="850"/>
    </row>
    <row r="21531" spans="85:87" x14ac:dyDescent="0.25">
      <c r="CG21531" s="768"/>
      <c r="CH21531" s="768"/>
      <c r="CI21531" s="850"/>
    </row>
    <row r="21532" spans="85:87" x14ac:dyDescent="0.25">
      <c r="CG21532" s="768"/>
      <c r="CH21532" s="768"/>
      <c r="CI21532" s="850"/>
    </row>
    <row r="21533" spans="85:87" x14ac:dyDescent="0.25">
      <c r="CG21533" s="768"/>
      <c r="CH21533" s="768"/>
      <c r="CI21533" s="850"/>
    </row>
    <row r="21534" spans="85:87" x14ac:dyDescent="0.25">
      <c r="CG21534" s="768"/>
      <c r="CH21534" s="768"/>
      <c r="CI21534" s="850"/>
    </row>
    <row r="21535" spans="85:87" x14ac:dyDescent="0.25">
      <c r="CG21535" s="768"/>
      <c r="CH21535" s="768"/>
      <c r="CI21535" s="850"/>
    </row>
    <row r="21536" spans="85:87" x14ac:dyDescent="0.25">
      <c r="CG21536" s="768"/>
      <c r="CH21536" s="768"/>
      <c r="CI21536" s="850"/>
    </row>
    <row r="21537" spans="85:87" x14ac:dyDescent="0.25">
      <c r="CG21537" s="768"/>
      <c r="CH21537" s="768"/>
      <c r="CI21537" s="850"/>
    </row>
    <row r="21538" spans="85:87" x14ac:dyDescent="0.25">
      <c r="CG21538" s="768"/>
      <c r="CH21538" s="768"/>
      <c r="CI21538" s="850"/>
    </row>
    <row r="21539" spans="85:87" x14ac:dyDescent="0.25">
      <c r="CG21539" s="768"/>
      <c r="CH21539" s="768"/>
      <c r="CI21539" s="850"/>
    </row>
    <row r="21540" spans="85:87" x14ac:dyDescent="0.25">
      <c r="CG21540" s="768"/>
      <c r="CH21540" s="768"/>
      <c r="CI21540" s="850"/>
    </row>
    <row r="21541" spans="85:87" x14ac:dyDescent="0.25">
      <c r="CG21541" s="768"/>
      <c r="CH21541" s="768"/>
      <c r="CI21541" s="850"/>
    </row>
    <row r="21542" spans="85:87" x14ac:dyDescent="0.25">
      <c r="CG21542" s="768"/>
      <c r="CH21542" s="768"/>
      <c r="CI21542" s="850"/>
    </row>
    <row r="21543" spans="85:87" x14ac:dyDescent="0.25">
      <c r="CG21543" s="768"/>
      <c r="CH21543" s="768"/>
      <c r="CI21543" s="850"/>
    </row>
    <row r="21544" spans="85:87" x14ac:dyDescent="0.25">
      <c r="CG21544" s="768"/>
      <c r="CH21544" s="768"/>
      <c r="CI21544" s="850"/>
    </row>
    <row r="21545" spans="85:87" x14ac:dyDescent="0.25">
      <c r="CG21545" s="768"/>
      <c r="CH21545" s="768"/>
      <c r="CI21545" s="850"/>
    </row>
    <row r="21546" spans="85:87" x14ac:dyDescent="0.25">
      <c r="CG21546" s="768"/>
      <c r="CH21546" s="768"/>
      <c r="CI21546" s="850"/>
    </row>
    <row r="21547" spans="85:87" x14ac:dyDescent="0.25">
      <c r="CG21547" s="768"/>
      <c r="CH21547" s="768"/>
      <c r="CI21547" s="850"/>
    </row>
    <row r="21548" spans="85:87" x14ac:dyDescent="0.25">
      <c r="CG21548" s="768"/>
      <c r="CH21548" s="768"/>
      <c r="CI21548" s="850"/>
    </row>
    <row r="21549" spans="85:87" x14ac:dyDescent="0.25">
      <c r="CG21549" s="768"/>
      <c r="CH21549" s="768"/>
      <c r="CI21549" s="850"/>
    </row>
    <row r="21550" spans="85:87" x14ac:dyDescent="0.25">
      <c r="CG21550" s="768"/>
      <c r="CH21550" s="768"/>
      <c r="CI21550" s="850"/>
    </row>
    <row r="21551" spans="85:87" x14ac:dyDescent="0.25">
      <c r="CG21551" s="768"/>
      <c r="CH21551" s="768"/>
      <c r="CI21551" s="850"/>
    </row>
    <row r="21552" spans="85:87" x14ac:dyDescent="0.25">
      <c r="CG21552" s="768"/>
      <c r="CH21552" s="768"/>
      <c r="CI21552" s="850"/>
    </row>
    <row r="21553" spans="85:87" x14ac:dyDescent="0.25">
      <c r="CG21553" s="768"/>
      <c r="CH21553" s="768"/>
      <c r="CI21553" s="850"/>
    </row>
    <row r="21554" spans="85:87" x14ac:dyDescent="0.25">
      <c r="CG21554" s="768"/>
      <c r="CH21554" s="768"/>
      <c r="CI21554" s="850"/>
    </row>
    <row r="21555" spans="85:87" x14ac:dyDescent="0.25">
      <c r="CG21555" s="768"/>
      <c r="CH21555" s="768"/>
      <c r="CI21555" s="850"/>
    </row>
    <row r="21556" spans="85:87" x14ac:dyDescent="0.25">
      <c r="CG21556" s="768"/>
      <c r="CH21556" s="768"/>
      <c r="CI21556" s="850"/>
    </row>
    <row r="21557" spans="85:87" x14ac:dyDescent="0.25">
      <c r="CG21557" s="768"/>
      <c r="CH21557" s="768"/>
      <c r="CI21557" s="850"/>
    </row>
    <row r="21558" spans="85:87" x14ac:dyDescent="0.25">
      <c r="CG21558" s="768"/>
      <c r="CH21558" s="768"/>
      <c r="CI21558" s="850"/>
    </row>
    <row r="21559" spans="85:87" x14ac:dyDescent="0.25">
      <c r="CG21559" s="768"/>
      <c r="CH21559" s="768"/>
      <c r="CI21559" s="850"/>
    </row>
    <row r="21560" spans="85:87" x14ac:dyDescent="0.25">
      <c r="CG21560" s="768"/>
      <c r="CH21560" s="768"/>
      <c r="CI21560" s="850"/>
    </row>
    <row r="21561" spans="85:87" x14ac:dyDescent="0.25">
      <c r="CG21561" s="768"/>
      <c r="CH21561" s="768"/>
      <c r="CI21561" s="850"/>
    </row>
    <row r="21562" spans="85:87" x14ac:dyDescent="0.25">
      <c r="CG21562" s="768"/>
      <c r="CH21562" s="768"/>
      <c r="CI21562" s="850"/>
    </row>
    <row r="21563" spans="85:87" x14ac:dyDescent="0.25">
      <c r="CG21563" s="768"/>
      <c r="CH21563" s="768"/>
      <c r="CI21563" s="850"/>
    </row>
    <row r="21564" spans="85:87" x14ac:dyDescent="0.25">
      <c r="CG21564" s="768"/>
      <c r="CH21564" s="768"/>
      <c r="CI21564" s="850"/>
    </row>
    <row r="21565" spans="85:87" x14ac:dyDescent="0.25">
      <c r="CG21565" s="768"/>
      <c r="CH21565" s="768"/>
      <c r="CI21565" s="850"/>
    </row>
    <row r="21566" spans="85:87" x14ac:dyDescent="0.25">
      <c r="CG21566" s="768"/>
      <c r="CH21566" s="768"/>
      <c r="CI21566" s="850"/>
    </row>
    <row r="21567" spans="85:87" x14ac:dyDescent="0.25">
      <c r="CG21567" s="768"/>
      <c r="CH21567" s="768"/>
      <c r="CI21567" s="850"/>
    </row>
    <row r="21568" spans="85:87" x14ac:dyDescent="0.25">
      <c r="CG21568" s="768"/>
      <c r="CH21568" s="768"/>
      <c r="CI21568" s="850"/>
    </row>
    <row r="21569" spans="85:87" x14ac:dyDescent="0.25">
      <c r="CG21569" s="768"/>
      <c r="CH21569" s="768"/>
      <c r="CI21569" s="850"/>
    </row>
    <row r="21570" spans="85:87" x14ac:dyDescent="0.25">
      <c r="CG21570" s="768"/>
      <c r="CH21570" s="768"/>
      <c r="CI21570" s="850"/>
    </row>
    <row r="21571" spans="85:87" x14ac:dyDescent="0.25">
      <c r="CG21571" s="768"/>
      <c r="CH21571" s="768"/>
      <c r="CI21571" s="850"/>
    </row>
    <row r="21572" spans="85:87" x14ac:dyDescent="0.25">
      <c r="CG21572" s="768"/>
      <c r="CH21572" s="768"/>
      <c r="CI21572" s="850"/>
    </row>
    <row r="21573" spans="85:87" x14ac:dyDescent="0.25">
      <c r="CG21573" s="768"/>
      <c r="CH21573" s="768"/>
      <c r="CI21573" s="850"/>
    </row>
    <row r="21574" spans="85:87" x14ac:dyDescent="0.25">
      <c r="CG21574" s="768"/>
      <c r="CH21574" s="768"/>
      <c r="CI21574" s="850"/>
    </row>
    <row r="21575" spans="85:87" x14ac:dyDescent="0.25">
      <c r="CG21575" s="768"/>
      <c r="CH21575" s="768"/>
      <c r="CI21575" s="850"/>
    </row>
    <row r="21576" spans="85:87" x14ac:dyDescent="0.25">
      <c r="CG21576" s="768"/>
      <c r="CH21576" s="768"/>
      <c r="CI21576" s="850"/>
    </row>
    <row r="21577" spans="85:87" x14ac:dyDescent="0.25">
      <c r="CG21577" s="768"/>
      <c r="CH21577" s="768"/>
      <c r="CI21577" s="850"/>
    </row>
    <row r="21578" spans="85:87" x14ac:dyDescent="0.25">
      <c r="CG21578" s="768"/>
      <c r="CH21578" s="768"/>
      <c r="CI21578" s="850"/>
    </row>
    <row r="21579" spans="85:87" x14ac:dyDescent="0.25">
      <c r="CG21579" s="768"/>
      <c r="CH21579" s="768"/>
      <c r="CI21579" s="850"/>
    </row>
    <row r="21580" spans="85:87" x14ac:dyDescent="0.25">
      <c r="CG21580" s="768"/>
      <c r="CH21580" s="768"/>
      <c r="CI21580" s="850"/>
    </row>
    <row r="21581" spans="85:87" x14ac:dyDescent="0.25">
      <c r="CG21581" s="768"/>
      <c r="CH21581" s="768"/>
      <c r="CI21581" s="850"/>
    </row>
    <row r="21582" spans="85:87" x14ac:dyDescent="0.25">
      <c r="CG21582" s="768"/>
      <c r="CH21582" s="768"/>
      <c r="CI21582" s="850"/>
    </row>
    <row r="21583" spans="85:87" x14ac:dyDescent="0.25">
      <c r="CG21583" s="768"/>
      <c r="CH21583" s="768"/>
      <c r="CI21583" s="850"/>
    </row>
    <row r="21584" spans="85:87" x14ac:dyDescent="0.25">
      <c r="CG21584" s="768"/>
      <c r="CH21584" s="768"/>
      <c r="CI21584" s="850"/>
    </row>
    <row r="21585" spans="85:87" x14ac:dyDescent="0.25">
      <c r="CG21585" s="768"/>
      <c r="CH21585" s="768"/>
      <c r="CI21585" s="850"/>
    </row>
    <row r="21586" spans="85:87" x14ac:dyDescent="0.25">
      <c r="CG21586" s="768"/>
      <c r="CH21586" s="768"/>
      <c r="CI21586" s="850"/>
    </row>
    <row r="21587" spans="85:87" x14ac:dyDescent="0.25">
      <c r="CG21587" s="768"/>
      <c r="CH21587" s="768"/>
      <c r="CI21587" s="850"/>
    </row>
    <row r="21588" spans="85:87" x14ac:dyDescent="0.25">
      <c r="CG21588" s="768"/>
      <c r="CH21588" s="768"/>
      <c r="CI21588" s="850"/>
    </row>
    <row r="21589" spans="85:87" x14ac:dyDescent="0.25">
      <c r="CG21589" s="768"/>
      <c r="CH21589" s="768"/>
      <c r="CI21589" s="850"/>
    </row>
    <row r="21590" spans="85:87" x14ac:dyDescent="0.25">
      <c r="CG21590" s="768"/>
      <c r="CH21590" s="768"/>
      <c r="CI21590" s="850"/>
    </row>
    <row r="21591" spans="85:87" x14ac:dyDescent="0.25">
      <c r="CG21591" s="768"/>
      <c r="CH21591" s="768"/>
      <c r="CI21591" s="850"/>
    </row>
    <row r="21592" spans="85:87" x14ac:dyDescent="0.25">
      <c r="CG21592" s="768"/>
      <c r="CH21592" s="768"/>
      <c r="CI21592" s="850"/>
    </row>
    <row r="21593" spans="85:87" x14ac:dyDescent="0.25">
      <c r="CG21593" s="768"/>
      <c r="CH21593" s="768"/>
      <c r="CI21593" s="850"/>
    </row>
    <row r="21594" spans="85:87" x14ac:dyDescent="0.25">
      <c r="CG21594" s="768"/>
      <c r="CH21594" s="768"/>
      <c r="CI21594" s="850"/>
    </row>
    <row r="21595" spans="85:87" x14ac:dyDescent="0.25">
      <c r="CG21595" s="768"/>
      <c r="CH21595" s="768"/>
      <c r="CI21595" s="850"/>
    </row>
    <row r="21596" spans="85:87" x14ac:dyDescent="0.25">
      <c r="CG21596" s="768"/>
      <c r="CH21596" s="768"/>
      <c r="CI21596" s="850"/>
    </row>
    <row r="21597" spans="85:87" x14ac:dyDescent="0.25">
      <c r="CG21597" s="768"/>
      <c r="CH21597" s="768"/>
      <c r="CI21597" s="850"/>
    </row>
    <row r="21598" spans="85:87" x14ac:dyDescent="0.25">
      <c r="CG21598" s="768"/>
      <c r="CH21598" s="768"/>
      <c r="CI21598" s="850"/>
    </row>
    <row r="21599" spans="85:87" x14ac:dyDescent="0.25">
      <c r="CG21599" s="768"/>
      <c r="CH21599" s="768"/>
      <c r="CI21599" s="850"/>
    </row>
    <row r="21600" spans="85:87" x14ac:dyDescent="0.25">
      <c r="CG21600" s="768"/>
      <c r="CH21600" s="768"/>
      <c r="CI21600" s="850"/>
    </row>
    <row r="21601" spans="85:87" x14ac:dyDescent="0.25">
      <c r="CG21601" s="768"/>
      <c r="CH21601" s="768"/>
      <c r="CI21601" s="850"/>
    </row>
    <row r="21602" spans="85:87" x14ac:dyDescent="0.25">
      <c r="CG21602" s="768"/>
      <c r="CH21602" s="768"/>
      <c r="CI21602" s="850"/>
    </row>
    <row r="21603" spans="85:87" x14ac:dyDescent="0.25">
      <c r="CG21603" s="768"/>
      <c r="CH21603" s="768"/>
      <c r="CI21603" s="850"/>
    </row>
    <row r="21604" spans="85:87" x14ac:dyDescent="0.25">
      <c r="CG21604" s="768"/>
      <c r="CH21604" s="768"/>
      <c r="CI21604" s="850"/>
    </row>
    <row r="21605" spans="85:87" x14ac:dyDescent="0.25">
      <c r="CG21605" s="768"/>
      <c r="CH21605" s="768"/>
      <c r="CI21605" s="850"/>
    </row>
    <row r="21606" spans="85:87" x14ac:dyDescent="0.25">
      <c r="CG21606" s="768"/>
      <c r="CH21606" s="768"/>
      <c r="CI21606" s="850"/>
    </row>
    <row r="21607" spans="85:87" x14ac:dyDescent="0.25">
      <c r="CG21607" s="768"/>
      <c r="CH21607" s="768"/>
      <c r="CI21607" s="850"/>
    </row>
    <row r="21608" spans="85:87" x14ac:dyDescent="0.25">
      <c r="CG21608" s="768"/>
      <c r="CH21608" s="768"/>
      <c r="CI21608" s="850"/>
    </row>
    <row r="21609" spans="85:87" x14ac:dyDescent="0.25">
      <c r="CG21609" s="768"/>
      <c r="CH21609" s="768"/>
      <c r="CI21609" s="850"/>
    </row>
    <row r="21610" spans="85:87" x14ac:dyDescent="0.25">
      <c r="CG21610" s="768"/>
      <c r="CH21610" s="768"/>
      <c r="CI21610" s="850"/>
    </row>
    <row r="21611" spans="85:87" x14ac:dyDescent="0.25">
      <c r="CG21611" s="768"/>
      <c r="CH21611" s="768"/>
      <c r="CI21611" s="850"/>
    </row>
    <row r="21612" spans="85:87" x14ac:dyDescent="0.25">
      <c r="CG21612" s="768"/>
      <c r="CH21612" s="768"/>
      <c r="CI21612" s="850"/>
    </row>
    <row r="21613" spans="85:87" x14ac:dyDescent="0.25">
      <c r="CG21613" s="768"/>
      <c r="CH21613" s="768"/>
      <c r="CI21613" s="850"/>
    </row>
    <row r="21614" spans="85:87" x14ac:dyDescent="0.25">
      <c r="CG21614" s="768"/>
      <c r="CH21614" s="768"/>
      <c r="CI21614" s="850"/>
    </row>
    <row r="21615" spans="85:87" x14ac:dyDescent="0.25">
      <c r="CG21615" s="768"/>
      <c r="CH21615" s="768"/>
      <c r="CI21615" s="850"/>
    </row>
    <row r="21616" spans="85:87" x14ac:dyDescent="0.25">
      <c r="CG21616" s="768"/>
      <c r="CH21616" s="768"/>
      <c r="CI21616" s="850"/>
    </row>
    <row r="21617" spans="85:87" x14ac:dyDescent="0.25">
      <c r="CG21617" s="768"/>
      <c r="CH21617" s="768"/>
      <c r="CI21617" s="850"/>
    </row>
    <row r="21618" spans="85:87" x14ac:dyDescent="0.25">
      <c r="CG21618" s="768"/>
      <c r="CH21618" s="768"/>
      <c r="CI21618" s="850"/>
    </row>
    <row r="21619" spans="85:87" x14ac:dyDescent="0.25">
      <c r="CG21619" s="768"/>
      <c r="CH21619" s="768"/>
      <c r="CI21619" s="850"/>
    </row>
    <row r="21620" spans="85:87" x14ac:dyDescent="0.25">
      <c r="CG21620" s="768"/>
      <c r="CH21620" s="768"/>
      <c r="CI21620" s="850"/>
    </row>
    <row r="21621" spans="85:87" x14ac:dyDescent="0.25">
      <c r="CG21621" s="768"/>
      <c r="CH21621" s="768"/>
      <c r="CI21621" s="850"/>
    </row>
    <row r="21622" spans="85:87" x14ac:dyDescent="0.25">
      <c r="CG21622" s="768"/>
      <c r="CH21622" s="768"/>
      <c r="CI21622" s="850"/>
    </row>
    <row r="21623" spans="85:87" x14ac:dyDescent="0.25">
      <c r="CG21623" s="768"/>
      <c r="CH21623" s="768"/>
      <c r="CI21623" s="850"/>
    </row>
    <row r="21624" spans="85:87" x14ac:dyDescent="0.25">
      <c r="CG21624" s="768"/>
      <c r="CH21624" s="768"/>
      <c r="CI21624" s="850"/>
    </row>
    <row r="21625" spans="85:87" x14ac:dyDescent="0.25">
      <c r="CG21625" s="768"/>
      <c r="CH21625" s="768"/>
      <c r="CI21625" s="850"/>
    </row>
    <row r="21626" spans="85:87" x14ac:dyDescent="0.25">
      <c r="CG21626" s="768"/>
      <c r="CH21626" s="768"/>
      <c r="CI21626" s="850"/>
    </row>
    <row r="21627" spans="85:87" x14ac:dyDescent="0.25">
      <c r="CG21627" s="768"/>
      <c r="CH21627" s="768"/>
      <c r="CI21627" s="850"/>
    </row>
    <row r="21628" spans="85:87" x14ac:dyDescent="0.25">
      <c r="CG21628" s="768"/>
      <c r="CH21628" s="768"/>
      <c r="CI21628" s="850"/>
    </row>
    <row r="21629" spans="85:87" x14ac:dyDescent="0.25">
      <c r="CG21629" s="768"/>
      <c r="CH21629" s="768"/>
      <c r="CI21629" s="850"/>
    </row>
    <row r="21630" spans="85:87" x14ac:dyDescent="0.25">
      <c r="CG21630" s="768"/>
      <c r="CH21630" s="768"/>
      <c r="CI21630" s="850"/>
    </row>
    <row r="21631" spans="85:87" x14ac:dyDescent="0.25">
      <c r="CG21631" s="768"/>
      <c r="CH21631" s="768"/>
      <c r="CI21631" s="850"/>
    </row>
    <row r="21632" spans="85:87" x14ac:dyDescent="0.25">
      <c r="CG21632" s="768"/>
      <c r="CH21632" s="768"/>
      <c r="CI21632" s="850"/>
    </row>
    <row r="21633" spans="85:87" x14ac:dyDescent="0.25">
      <c r="CG21633" s="768"/>
      <c r="CH21633" s="768"/>
      <c r="CI21633" s="850"/>
    </row>
    <row r="21634" spans="85:87" x14ac:dyDescent="0.25">
      <c r="CG21634" s="768"/>
      <c r="CH21634" s="768"/>
      <c r="CI21634" s="850"/>
    </row>
    <row r="21635" spans="85:87" x14ac:dyDescent="0.25">
      <c r="CG21635" s="768"/>
      <c r="CH21635" s="768"/>
      <c r="CI21635" s="850"/>
    </row>
    <row r="21636" spans="85:87" x14ac:dyDescent="0.25">
      <c r="CG21636" s="768"/>
      <c r="CH21636" s="768"/>
      <c r="CI21636" s="850"/>
    </row>
    <row r="21637" spans="85:87" x14ac:dyDescent="0.25">
      <c r="CG21637" s="768"/>
      <c r="CH21637" s="768"/>
      <c r="CI21637" s="850"/>
    </row>
    <row r="21638" spans="85:87" x14ac:dyDescent="0.25">
      <c r="CG21638" s="768"/>
      <c r="CH21638" s="768"/>
      <c r="CI21638" s="850"/>
    </row>
    <row r="21639" spans="85:87" x14ac:dyDescent="0.25">
      <c r="CG21639" s="768"/>
      <c r="CH21639" s="768"/>
      <c r="CI21639" s="850"/>
    </row>
    <row r="21640" spans="85:87" x14ac:dyDescent="0.25">
      <c r="CG21640" s="768"/>
      <c r="CH21640" s="768"/>
      <c r="CI21640" s="850"/>
    </row>
    <row r="21641" spans="85:87" x14ac:dyDescent="0.25">
      <c r="CG21641" s="768"/>
      <c r="CH21641" s="768"/>
      <c r="CI21641" s="850"/>
    </row>
    <row r="21642" spans="85:87" x14ac:dyDescent="0.25">
      <c r="CG21642" s="768"/>
      <c r="CH21642" s="768"/>
      <c r="CI21642" s="850"/>
    </row>
    <row r="21643" spans="85:87" x14ac:dyDescent="0.25">
      <c r="CG21643" s="768"/>
      <c r="CH21643" s="768"/>
      <c r="CI21643" s="850"/>
    </row>
    <row r="21644" spans="85:87" x14ac:dyDescent="0.25">
      <c r="CG21644" s="768"/>
      <c r="CH21644" s="768"/>
      <c r="CI21644" s="850"/>
    </row>
    <row r="21645" spans="85:87" x14ac:dyDescent="0.25">
      <c r="CG21645" s="768"/>
      <c r="CH21645" s="768"/>
      <c r="CI21645" s="850"/>
    </row>
    <row r="21646" spans="85:87" x14ac:dyDescent="0.25">
      <c r="CG21646" s="768"/>
      <c r="CH21646" s="768"/>
      <c r="CI21646" s="850"/>
    </row>
    <row r="21647" spans="85:87" x14ac:dyDescent="0.25">
      <c r="CG21647" s="768"/>
      <c r="CH21647" s="768"/>
      <c r="CI21647" s="850"/>
    </row>
    <row r="21648" spans="85:87" x14ac:dyDescent="0.25">
      <c r="CG21648" s="768"/>
      <c r="CH21648" s="768"/>
      <c r="CI21648" s="850"/>
    </row>
    <row r="21649" spans="85:87" x14ac:dyDescent="0.25">
      <c r="CG21649" s="768"/>
      <c r="CH21649" s="768"/>
      <c r="CI21649" s="850"/>
    </row>
    <row r="21650" spans="85:87" x14ac:dyDescent="0.25">
      <c r="CG21650" s="768"/>
      <c r="CH21650" s="768"/>
      <c r="CI21650" s="850"/>
    </row>
    <row r="21651" spans="85:87" x14ac:dyDescent="0.25">
      <c r="CG21651" s="768"/>
      <c r="CH21651" s="768"/>
      <c r="CI21651" s="850"/>
    </row>
    <row r="21652" spans="85:87" x14ac:dyDescent="0.25">
      <c r="CG21652" s="768"/>
      <c r="CH21652" s="768"/>
      <c r="CI21652" s="850"/>
    </row>
    <row r="21653" spans="85:87" x14ac:dyDescent="0.25">
      <c r="CG21653" s="768"/>
      <c r="CH21653" s="768"/>
      <c r="CI21653" s="850"/>
    </row>
    <row r="21654" spans="85:87" x14ac:dyDescent="0.25">
      <c r="CG21654" s="768"/>
      <c r="CH21654" s="768"/>
      <c r="CI21654" s="850"/>
    </row>
    <row r="21655" spans="85:87" x14ac:dyDescent="0.25">
      <c r="CG21655" s="768"/>
      <c r="CH21655" s="768"/>
      <c r="CI21655" s="850"/>
    </row>
    <row r="21656" spans="85:87" x14ac:dyDescent="0.25">
      <c r="CG21656" s="768"/>
      <c r="CH21656" s="768"/>
      <c r="CI21656" s="850"/>
    </row>
    <row r="21657" spans="85:87" x14ac:dyDescent="0.25">
      <c r="CG21657" s="768"/>
      <c r="CH21657" s="768"/>
      <c r="CI21657" s="850"/>
    </row>
    <row r="21658" spans="85:87" x14ac:dyDescent="0.25">
      <c r="CG21658" s="768"/>
      <c r="CH21658" s="768"/>
      <c r="CI21658" s="850"/>
    </row>
    <row r="21659" spans="85:87" x14ac:dyDescent="0.25">
      <c r="CG21659" s="768"/>
      <c r="CH21659" s="768"/>
      <c r="CI21659" s="850"/>
    </row>
    <row r="21660" spans="85:87" x14ac:dyDescent="0.25">
      <c r="CG21660" s="768"/>
      <c r="CH21660" s="768"/>
      <c r="CI21660" s="850"/>
    </row>
    <row r="21661" spans="85:87" x14ac:dyDescent="0.25">
      <c r="CG21661" s="768"/>
      <c r="CH21661" s="768"/>
      <c r="CI21661" s="850"/>
    </row>
    <row r="21662" spans="85:87" x14ac:dyDescent="0.25">
      <c r="CG21662" s="768"/>
      <c r="CH21662" s="768"/>
      <c r="CI21662" s="850"/>
    </row>
    <row r="21663" spans="85:87" x14ac:dyDescent="0.25">
      <c r="CG21663" s="768"/>
      <c r="CH21663" s="768"/>
      <c r="CI21663" s="850"/>
    </row>
    <row r="21664" spans="85:87" x14ac:dyDescent="0.25">
      <c r="CG21664" s="768"/>
      <c r="CH21664" s="768"/>
      <c r="CI21664" s="850"/>
    </row>
    <row r="21665" spans="85:87" x14ac:dyDescent="0.25">
      <c r="CG21665" s="768"/>
      <c r="CH21665" s="768"/>
      <c r="CI21665" s="850"/>
    </row>
    <row r="21666" spans="85:87" x14ac:dyDescent="0.25">
      <c r="CG21666" s="768"/>
      <c r="CH21666" s="768"/>
      <c r="CI21666" s="850"/>
    </row>
    <row r="21667" spans="85:87" x14ac:dyDescent="0.25">
      <c r="CG21667" s="768"/>
      <c r="CH21667" s="768"/>
      <c r="CI21667" s="850"/>
    </row>
    <row r="21668" spans="85:87" x14ac:dyDescent="0.25">
      <c r="CG21668" s="768"/>
      <c r="CH21668" s="768"/>
      <c r="CI21668" s="850"/>
    </row>
    <row r="21669" spans="85:87" x14ac:dyDescent="0.25">
      <c r="CG21669" s="768"/>
      <c r="CH21669" s="768"/>
      <c r="CI21669" s="850"/>
    </row>
    <row r="21670" spans="85:87" x14ac:dyDescent="0.25">
      <c r="CG21670" s="768"/>
      <c r="CH21670" s="768"/>
      <c r="CI21670" s="850"/>
    </row>
    <row r="21671" spans="85:87" x14ac:dyDescent="0.25">
      <c r="CG21671" s="768"/>
      <c r="CH21671" s="768"/>
      <c r="CI21671" s="850"/>
    </row>
    <row r="21672" spans="85:87" x14ac:dyDescent="0.25">
      <c r="CG21672" s="768"/>
      <c r="CH21672" s="768"/>
      <c r="CI21672" s="850"/>
    </row>
    <row r="21673" spans="85:87" x14ac:dyDescent="0.25">
      <c r="CG21673" s="768"/>
      <c r="CH21673" s="768"/>
      <c r="CI21673" s="850"/>
    </row>
    <row r="21674" spans="85:87" x14ac:dyDescent="0.25">
      <c r="CG21674" s="768"/>
      <c r="CH21674" s="768"/>
      <c r="CI21674" s="850"/>
    </row>
    <row r="21675" spans="85:87" x14ac:dyDescent="0.25">
      <c r="CG21675" s="768"/>
      <c r="CH21675" s="768"/>
      <c r="CI21675" s="850"/>
    </row>
    <row r="21676" spans="85:87" x14ac:dyDescent="0.25">
      <c r="CG21676" s="768"/>
      <c r="CH21676" s="768"/>
      <c r="CI21676" s="850"/>
    </row>
    <row r="21677" spans="85:87" x14ac:dyDescent="0.25">
      <c r="CG21677" s="768"/>
      <c r="CH21677" s="768"/>
      <c r="CI21677" s="850"/>
    </row>
    <row r="21678" spans="85:87" x14ac:dyDescent="0.25">
      <c r="CG21678" s="768"/>
      <c r="CH21678" s="768"/>
      <c r="CI21678" s="850"/>
    </row>
    <row r="21679" spans="85:87" x14ac:dyDescent="0.25">
      <c r="CG21679" s="768"/>
      <c r="CH21679" s="768"/>
      <c r="CI21679" s="850"/>
    </row>
    <row r="21680" spans="85:87" x14ac:dyDescent="0.25">
      <c r="CG21680" s="768"/>
      <c r="CH21680" s="768"/>
      <c r="CI21680" s="850"/>
    </row>
    <row r="21681" spans="85:87" x14ac:dyDescent="0.25">
      <c r="CG21681" s="768"/>
      <c r="CH21681" s="768"/>
      <c r="CI21681" s="850"/>
    </row>
    <row r="21682" spans="85:87" x14ac:dyDescent="0.25">
      <c r="CG21682" s="768"/>
      <c r="CH21682" s="768"/>
      <c r="CI21682" s="850"/>
    </row>
    <row r="21683" spans="85:87" x14ac:dyDescent="0.25">
      <c r="CG21683" s="768"/>
      <c r="CH21683" s="768"/>
      <c r="CI21683" s="850"/>
    </row>
    <row r="21684" spans="85:87" x14ac:dyDescent="0.25">
      <c r="CG21684" s="768"/>
      <c r="CH21684" s="768"/>
      <c r="CI21684" s="850"/>
    </row>
    <row r="21685" spans="85:87" x14ac:dyDescent="0.25">
      <c r="CG21685" s="768"/>
      <c r="CH21685" s="768"/>
      <c r="CI21685" s="850"/>
    </row>
    <row r="21686" spans="85:87" x14ac:dyDescent="0.25">
      <c r="CG21686" s="768"/>
      <c r="CH21686" s="768"/>
      <c r="CI21686" s="850"/>
    </row>
    <row r="21687" spans="85:87" x14ac:dyDescent="0.25">
      <c r="CG21687" s="768"/>
      <c r="CH21687" s="768"/>
      <c r="CI21687" s="850"/>
    </row>
    <row r="21688" spans="85:87" x14ac:dyDescent="0.25">
      <c r="CG21688" s="768"/>
      <c r="CH21688" s="768"/>
      <c r="CI21688" s="850"/>
    </row>
    <row r="21689" spans="85:87" x14ac:dyDescent="0.25">
      <c r="CG21689" s="768"/>
      <c r="CH21689" s="768"/>
      <c r="CI21689" s="850"/>
    </row>
    <row r="21690" spans="85:87" x14ac:dyDescent="0.25">
      <c r="CG21690" s="768"/>
      <c r="CH21690" s="768"/>
      <c r="CI21690" s="850"/>
    </row>
    <row r="21691" spans="85:87" x14ac:dyDescent="0.25">
      <c r="CG21691" s="768"/>
      <c r="CH21691" s="768"/>
      <c r="CI21691" s="850"/>
    </row>
    <row r="21692" spans="85:87" x14ac:dyDescent="0.25">
      <c r="CG21692" s="768"/>
      <c r="CH21692" s="768"/>
      <c r="CI21692" s="850"/>
    </row>
    <row r="21693" spans="85:87" x14ac:dyDescent="0.25">
      <c r="CG21693" s="768"/>
      <c r="CH21693" s="768"/>
      <c r="CI21693" s="850"/>
    </row>
    <row r="21694" spans="85:87" x14ac:dyDescent="0.25">
      <c r="CG21694" s="768"/>
      <c r="CH21694" s="768"/>
      <c r="CI21694" s="850"/>
    </row>
    <row r="21695" spans="85:87" x14ac:dyDescent="0.25">
      <c r="CG21695" s="768"/>
      <c r="CH21695" s="768"/>
      <c r="CI21695" s="850"/>
    </row>
    <row r="21696" spans="85:87" x14ac:dyDescent="0.25">
      <c r="CG21696" s="768"/>
      <c r="CH21696" s="768"/>
      <c r="CI21696" s="850"/>
    </row>
    <row r="21697" spans="85:87" x14ac:dyDescent="0.25">
      <c r="CG21697" s="768"/>
      <c r="CH21697" s="768"/>
      <c r="CI21697" s="850"/>
    </row>
    <row r="21698" spans="85:87" x14ac:dyDescent="0.25">
      <c r="CG21698" s="768"/>
      <c r="CH21698" s="768"/>
      <c r="CI21698" s="850"/>
    </row>
    <row r="21699" spans="85:87" x14ac:dyDescent="0.25">
      <c r="CG21699" s="768"/>
      <c r="CH21699" s="768"/>
      <c r="CI21699" s="850"/>
    </row>
    <row r="21700" spans="85:87" x14ac:dyDescent="0.25">
      <c r="CG21700" s="768"/>
      <c r="CH21700" s="768"/>
      <c r="CI21700" s="850"/>
    </row>
    <row r="21701" spans="85:87" x14ac:dyDescent="0.25">
      <c r="CG21701" s="768"/>
      <c r="CH21701" s="768"/>
      <c r="CI21701" s="850"/>
    </row>
    <row r="21702" spans="85:87" x14ac:dyDescent="0.25">
      <c r="CG21702" s="768"/>
      <c r="CH21702" s="768"/>
      <c r="CI21702" s="850"/>
    </row>
    <row r="21703" spans="85:87" x14ac:dyDescent="0.25">
      <c r="CG21703" s="768"/>
      <c r="CH21703" s="768"/>
      <c r="CI21703" s="850"/>
    </row>
    <row r="21704" spans="85:87" x14ac:dyDescent="0.25">
      <c r="CG21704" s="768"/>
      <c r="CH21704" s="768"/>
      <c r="CI21704" s="850"/>
    </row>
    <row r="21705" spans="85:87" x14ac:dyDescent="0.25">
      <c r="CG21705" s="768"/>
      <c r="CH21705" s="768"/>
      <c r="CI21705" s="850"/>
    </row>
    <row r="21706" spans="85:87" x14ac:dyDescent="0.25">
      <c r="CG21706" s="768"/>
      <c r="CH21706" s="768"/>
      <c r="CI21706" s="850"/>
    </row>
    <row r="21707" spans="85:87" x14ac:dyDescent="0.25">
      <c r="CG21707" s="768"/>
      <c r="CH21707" s="768"/>
      <c r="CI21707" s="850"/>
    </row>
    <row r="21708" spans="85:87" x14ac:dyDescent="0.25">
      <c r="CG21708" s="768"/>
      <c r="CH21708" s="768"/>
      <c r="CI21708" s="850"/>
    </row>
    <row r="21709" spans="85:87" x14ac:dyDescent="0.25">
      <c r="CG21709" s="768"/>
      <c r="CH21709" s="768"/>
      <c r="CI21709" s="850"/>
    </row>
    <row r="21710" spans="85:87" x14ac:dyDescent="0.25">
      <c r="CG21710" s="768"/>
      <c r="CH21710" s="768"/>
      <c r="CI21710" s="850"/>
    </row>
    <row r="21711" spans="85:87" x14ac:dyDescent="0.25">
      <c r="CG21711" s="768"/>
      <c r="CH21711" s="768"/>
      <c r="CI21711" s="850"/>
    </row>
    <row r="21712" spans="85:87" x14ac:dyDescent="0.25">
      <c r="CG21712" s="768"/>
      <c r="CH21712" s="768"/>
      <c r="CI21712" s="850"/>
    </row>
    <row r="21713" spans="85:87" x14ac:dyDescent="0.25">
      <c r="CG21713" s="768"/>
      <c r="CH21713" s="768"/>
      <c r="CI21713" s="850"/>
    </row>
    <row r="21714" spans="85:87" x14ac:dyDescent="0.25">
      <c r="CG21714" s="768"/>
      <c r="CH21714" s="768"/>
      <c r="CI21714" s="850"/>
    </row>
    <row r="21715" spans="85:87" x14ac:dyDescent="0.25">
      <c r="CG21715" s="768"/>
      <c r="CH21715" s="768"/>
      <c r="CI21715" s="850"/>
    </row>
    <row r="21716" spans="85:87" x14ac:dyDescent="0.25">
      <c r="CG21716" s="768"/>
      <c r="CH21716" s="768"/>
      <c r="CI21716" s="850"/>
    </row>
    <row r="21717" spans="85:87" x14ac:dyDescent="0.25">
      <c r="CG21717" s="768"/>
      <c r="CH21717" s="768"/>
      <c r="CI21717" s="850"/>
    </row>
    <row r="21718" spans="85:87" x14ac:dyDescent="0.25">
      <c r="CG21718" s="768"/>
      <c r="CH21718" s="768"/>
      <c r="CI21718" s="850"/>
    </row>
    <row r="21719" spans="85:87" x14ac:dyDescent="0.25">
      <c r="CG21719" s="768"/>
      <c r="CH21719" s="768"/>
      <c r="CI21719" s="850"/>
    </row>
    <row r="21720" spans="85:87" x14ac:dyDescent="0.25">
      <c r="CG21720" s="768"/>
      <c r="CH21720" s="768"/>
      <c r="CI21720" s="850"/>
    </row>
    <row r="21721" spans="85:87" x14ac:dyDescent="0.25">
      <c r="CG21721" s="768"/>
      <c r="CH21721" s="768"/>
      <c r="CI21721" s="850"/>
    </row>
    <row r="21722" spans="85:87" x14ac:dyDescent="0.25">
      <c r="CG21722" s="768"/>
      <c r="CH21722" s="768"/>
      <c r="CI21722" s="850"/>
    </row>
    <row r="21723" spans="85:87" x14ac:dyDescent="0.25">
      <c r="CG21723" s="768"/>
      <c r="CH21723" s="768"/>
      <c r="CI21723" s="850"/>
    </row>
    <row r="21724" spans="85:87" x14ac:dyDescent="0.25">
      <c r="CG21724" s="768"/>
      <c r="CH21724" s="768"/>
      <c r="CI21724" s="850"/>
    </row>
    <row r="21725" spans="85:87" x14ac:dyDescent="0.25">
      <c r="CG21725" s="768"/>
      <c r="CH21725" s="768"/>
      <c r="CI21725" s="850"/>
    </row>
    <row r="21726" spans="85:87" x14ac:dyDescent="0.25">
      <c r="CG21726" s="768"/>
      <c r="CH21726" s="768"/>
      <c r="CI21726" s="850"/>
    </row>
    <row r="21727" spans="85:87" x14ac:dyDescent="0.25">
      <c r="CG21727" s="768"/>
      <c r="CH21727" s="768"/>
      <c r="CI21727" s="850"/>
    </row>
    <row r="21728" spans="85:87" x14ac:dyDescent="0.25">
      <c r="CG21728" s="768"/>
      <c r="CH21728" s="768"/>
      <c r="CI21728" s="850"/>
    </row>
    <row r="21729" spans="85:87" x14ac:dyDescent="0.25">
      <c r="CG21729" s="768"/>
      <c r="CH21729" s="768"/>
      <c r="CI21729" s="850"/>
    </row>
    <row r="21730" spans="85:87" x14ac:dyDescent="0.25">
      <c r="CG21730" s="768"/>
      <c r="CH21730" s="768"/>
      <c r="CI21730" s="850"/>
    </row>
    <row r="21731" spans="85:87" x14ac:dyDescent="0.25">
      <c r="CG21731" s="768"/>
      <c r="CH21731" s="768"/>
      <c r="CI21731" s="850"/>
    </row>
    <row r="21732" spans="85:87" x14ac:dyDescent="0.25">
      <c r="CG21732" s="768"/>
      <c r="CH21732" s="768"/>
      <c r="CI21732" s="850"/>
    </row>
    <row r="21733" spans="85:87" x14ac:dyDescent="0.25">
      <c r="CG21733" s="768"/>
      <c r="CH21733" s="768"/>
      <c r="CI21733" s="850"/>
    </row>
    <row r="21734" spans="85:87" x14ac:dyDescent="0.25">
      <c r="CG21734" s="768"/>
      <c r="CH21734" s="768"/>
      <c r="CI21734" s="850"/>
    </row>
    <row r="21735" spans="85:87" x14ac:dyDescent="0.25">
      <c r="CG21735" s="768"/>
      <c r="CH21735" s="768"/>
      <c r="CI21735" s="850"/>
    </row>
    <row r="21736" spans="85:87" x14ac:dyDescent="0.25">
      <c r="CG21736" s="768"/>
      <c r="CH21736" s="768"/>
      <c r="CI21736" s="850"/>
    </row>
    <row r="21737" spans="85:87" x14ac:dyDescent="0.25">
      <c r="CG21737" s="768"/>
      <c r="CH21737" s="768"/>
      <c r="CI21737" s="850"/>
    </row>
    <row r="21738" spans="85:87" x14ac:dyDescent="0.25">
      <c r="CG21738" s="768"/>
      <c r="CH21738" s="768"/>
      <c r="CI21738" s="850"/>
    </row>
    <row r="21739" spans="85:87" x14ac:dyDescent="0.25">
      <c r="CG21739" s="768"/>
      <c r="CH21739" s="768"/>
      <c r="CI21739" s="850"/>
    </row>
    <row r="21740" spans="85:87" x14ac:dyDescent="0.25">
      <c r="CG21740" s="768"/>
      <c r="CH21740" s="768"/>
      <c r="CI21740" s="850"/>
    </row>
    <row r="21741" spans="85:87" x14ac:dyDescent="0.25">
      <c r="CG21741" s="768"/>
      <c r="CH21741" s="768"/>
      <c r="CI21741" s="850"/>
    </row>
    <row r="21742" spans="85:87" x14ac:dyDescent="0.25">
      <c r="CG21742" s="768"/>
      <c r="CH21742" s="768"/>
      <c r="CI21742" s="850"/>
    </row>
    <row r="21743" spans="85:87" x14ac:dyDescent="0.25">
      <c r="CG21743" s="768"/>
      <c r="CH21743" s="768"/>
      <c r="CI21743" s="850"/>
    </row>
    <row r="21744" spans="85:87" x14ac:dyDescent="0.25">
      <c r="CG21744" s="768"/>
      <c r="CH21744" s="768"/>
      <c r="CI21744" s="850"/>
    </row>
    <row r="21745" spans="85:87" x14ac:dyDescent="0.25">
      <c r="CG21745" s="768"/>
      <c r="CH21745" s="768"/>
      <c r="CI21745" s="850"/>
    </row>
    <row r="21746" spans="85:87" x14ac:dyDescent="0.25">
      <c r="CG21746" s="768"/>
      <c r="CH21746" s="768"/>
      <c r="CI21746" s="850"/>
    </row>
    <row r="21747" spans="85:87" x14ac:dyDescent="0.25">
      <c r="CG21747" s="768"/>
      <c r="CH21747" s="768"/>
      <c r="CI21747" s="850"/>
    </row>
    <row r="21748" spans="85:87" x14ac:dyDescent="0.25">
      <c r="CG21748" s="768"/>
      <c r="CH21748" s="768"/>
      <c r="CI21748" s="850"/>
    </row>
    <row r="21749" spans="85:87" x14ac:dyDescent="0.25">
      <c r="CG21749" s="768"/>
      <c r="CH21749" s="768"/>
      <c r="CI21749" s="850"/>
    </row>
    <row r="21750" spans="85:87" x14ac:dyDescent="0.25">
      <c r="CG21750" s="768"/>
      <c r="CH21750" s="768"/>
      <c r="CI21750" s="850"/>
    </row>
    <row r="21751" spans="85:87" x14ac:dyDescent="0.25">
      <c r="CG21751" s="768"/>
      <c r="CH21751" s="768"/>
      <c r="CI21751" s="850"/>
    </row>
    <row r="21752" spans="85:87" x14ac:dyDescent="0.25">
      <c r="CG21752" s="768"/>
      <c r="CH21752" s="768"/>
      <c r="CI21752" s="850"/>
    </row>
    <row r="21753" spans="85:87" x14ac:dyDescent="0.25">
      <c r="CG21753" s="768"/>
      <c r="CH21753" s="768"/>
      <c r="CI21753" s="850"/>
    </row>
    <row r="21754" spans="85:87" x14ac:dyDescent="0.25">
      <c r="CG21754" s="768"/>
      <c r="CH21754" s="768"/>
      <c r="CI21754" s="850"/>
    </row>
    <row r="21755" spans="85:87" x14ac:dyDescent="0.25">
      <c r="CG21755" s="768"/>
      <c r="CH21755" s="768"/>
      <c r="CI21755" s="850"/>
    </row>
    <row r="21756" spans="85:87" x14ac:dyDescent="0.25">
      <c r="CG21756" s="768"/>
      <c r="CH21756" s="768"/>
      <c r="CI21756" s="850"/>
    </row>
    <row r="21757" spans="85:87" x14ac:dyDescent="0.25">
      <c r="CG21757" s="768"/>
      <c r="CH21757" s="768"/>
      <c r="CI21757" s="850"/>
    </row>
    <row r="21758" spans="85:87" x14ac:dyDescent="0.25">
      <c r="CG21758" s="768"/>
      <c r="CH21758" s="768"/>
      <c r="CI21758" s="850"/>
    </row>
    <row r="21759" spans="85:87" x14ac:dyDescent="0.25">
      <c r="CG21759" s="768"/>
      <c r="CH21759" s="768"/>
      <c r="CI21759" s="850"/>
    </row>
    <row r="21760" spans="85:87" x14ac:dyDescent="0.25">
      <c r="CG21760" s="768"/>
      <c r="CH21760" s="768"/>
      <c r="CI21760" s="850"/>
    </row>
    <row r="21761" spans="85:87" x14ac:dyDescent="0.25">
      <c r="CG21761" s="768"/>
      <c r="CH21761" s="768"/>
      <c r="CI21761" s="850"/>
    </row>
    <row r="21762" spans="85:87" x14ac:dyDescent="0.25">
      <c r="CG21762" s="768"/>
      <c r="CH21762" s="768"/>
      <c r="CI21762" s="850"/>
    </row>
    <row r="21763" spans="85:87" x14ac:dyDescent="0.25">
      <c r="CG21763" s="768"/>
      <c r="CH21763" s="768"/>
      <c r="CI21763" s="850"/>
    </row>
    <row r="21764" spans="85:87" x14ac:dyDescent="0.25">
      <c r="CG21764" s="768"/>
      <c r="CH21764" s="768"/>
      <c r="CI21764" s="850"/>
    </row>
    <row r="21765" spans="85:87" x14ac:dyDescent="0.25">
      <c r="CG21765" s="768"/>
      <c r="CH21765" s="768"/>
      <c r="CI21765" s="850"/>
    </row>
    <row r="21766" spans="85:87" x14ac:dyDescent="0.25">
      <c r="CG21766" s="768"/>
      <c r="CH21766" s="768"/>
      <c r="CI21766" s="850"/>
    </row>
    <row r="21767" spans="85:87" x14ac:dyDescent="0.25">
      <c r="CG21767" s="768"/>
      <c r="CH21767" s="768"/>
      <c r="CI21767" s="850"/>
    </row>
    <row r="21768" spans="85:87" x14ac:dyDescent="0.25">
      <c r="CG21768" s="768"/>
      <c r="CH21768" s="768"/>
      <c r="CI21768" s="850"/>
    </row>
    <row r="21769" spans="85:87" x14ac:dyDescent="0.25">
      <c r="CG21769" s="768"/>
      <c r="CH21769" s="768"/>
      <c r="CI21769" s="850"/>
    </row>
    <row r="21770" spans="85:87" x14ac:dyDescent="0.25">
      <c r="CG21770" s="768"/>
      <c r="CH21770" s="768"/>
      <c r="CI21770" s="850"/>
    </row>
    <row r="21771" spans="85:87" x14ac:dyDescent="0.25">
      <c r="CG21771" s="768"/>
      <c r="CH21771" s="768"/>
      <c r="CI21771" s="850"/>
    </row>
    <row r="21772" spans="85:87" x14ac:dyDescent="0.25">
      <c r="CG21772" s="768"/>
      <c r="CH21772" s="768"/>
      <c r="CI21772" s="850"/>
    </row>
    <row r="21773" spans="85:87" x14ac:dyDescent="0.25">
      <c r="CG21773" s="768"/>
      <c r="CH21773" s="768"/>
      <c r="CI21773" s="850"/>
    </row>
    <row r="21774" spans="85:87" x14ac:dyDescent="0.25">
      <c r="CG21774" s="768"/>
      <c r="CH21774" s="768"/>
      <c r="CI21774" s="850"/>
    </row>
    <row r="21775" spans="85:87" x14ac:dyDescent="0.25">
      <c r="CG21775" s="768"/>
      <c r="CH21775" s="768"/>
      <c r="CI21775" s="850"/>
    </row>
    <row r="21776" spans="85:87" x14ac:dyDescent="0.25">
      <c r="CG21776" s="768"/>
      <c r="CH21776" s="768"/>
      <c r="CI21776" s="850"/>
    </row>
    <row r="21777" spans="85:87" x14ac:dyDescent="0.25">
      <c r="CG21777" s="768"/>
      <c r="CH21777" s="768"/>
      <c r="CI21777" s="850"/>
    </row>
    <row r="21778" spans="85:87" x14ac:dyDescent="0.25">
      <c r="CG21778" s="768"/>
      <c r="CH21778" s="768"/>
      <c r="CI21778" s="850"/>
    </row>
    <row r="21779" spans="85:87" x14ac:dyDescent="0.25">
      <c r="CG21779" s="768"/>
      <c r="CH21779" s="768"/>
      <c r="CI21779" s="850"/>
    </row>
    <row r="21780" spans="85:87" x14ac:dyDescent="0.25">
      <c r="CG21780" s="768"/>
      <c r="CH21780" s="768"/>
      <c r="CI21780" s="850"/>
    </row>
    <row r="21781" spans="85:87" x14ac:dyDescent="0.25">
      <c r="CG21781" s="768"/>
      <c r="CH21781" s="768"/>
      <c r="CI21781" s="850"/>
    </row>
    <row r="21782" spans="85:87" x14ac:dyDescent="0.25">
      <c r="CG21782" s="768"/>
      <c r="CH21782" s="768"/>
      <c r="CI21782" s="850"/>
    </row>
    <row r="21783" spans="85:87" x14ac:dyDescent="0.25">
      <c r="CG21783" s="768"/>
      <c r="CH21783" s="768"/>
      <c r="CI21783" s="850"/>
    </row>
    <row r="21784" spans="85:87" x14ac:dyDescent="0.25">
      <c r="CG21784" s="768"/>
      <c r="CH21784" s="768"/>
      <c r="CI21784" s="850"/>
    </row>
    <row r="21785" spans="85:87" x14ac:dyDescent="0.25">
      <c r="CG21785" s="768"/>
      <c r="CH21785" s="768"/>
      <c r="CI21785" s="850"/>
    </row>
    <row r="21786" spans="85:87" x14ac:dyDescent="0.25">
      <c r="CG21786" s="768"/>
      <c r="CH21786" s="768"/>
      <c r="CI21786" s="850"/>
    </row>
    <row r="21787" spans="85:87" x14ac:dyDescent="0.25">
      <c r="CG21787" s="768"/>
      <c r="CH21787" s="768"/>
      <c r="CI21787" s="850"/>
    </row>
    <row r="21788" spans="85:87" x14ac:dyDescent="0.25">
      <c r="CG21788" s="768"/>
      <c r="CH21788" s="768"/>
      <c r="CI21788" s="850"/>
    </row>
    <row r="21789" spans="85:87" x14ac:dyDescent="0.25">
      <c r="CG21789" s="768"/>
      <c r="CH21789" s="768"/>
      <c r="CI21789" s="850"/>
    </row>
    <row r="21790" spans="85:87" x14ac:dyDescent="0.25">
      <c r="CG21790" s="768"/>
      <c r="CH21790" s="768"/>
      <c r="CI21790" s="850"/>
    </row>
    <row r="21791" spans="85:87" x14ac:dyDescent="0.25">
      <c r="CG21791" s="768"/>
      <c r="CH21791" s="768"/>
      <c r="CI21791" s="850"/>
    </row>
    <row r="21792" spans="85:87" x14ac:dyDescent="0.25">
      <c r="CG21792" s="768"/>
      <c r="CH21792" s="768"/>
      <c r="CI21792" s="850"/>
    </row>
    <row r="21793" spans="85:87" x14ac:dyDescent="0.25">
      <c r="CG21793" s="768"/>
      <c r="CH21793" s="768"/>
      <c r="CI21793" s="850"/>
    </row>
    <row r="21794" spans="85:87" x14ac:dyDescent="0.25">
      <c r="CG21794" s="768"/>
      <c r="CH21794" s="768"/>
      <c r="CI21794" s="850"/>
    </row>
    <row r="21795" spans="85:87" x14ac:dyDescent="0.25">
      <c r="CG21795" s="768"/>
      <c r="CH21795" s="768"/>
      <c r="CI21795" s="850"/>
    </row>
    <row r="21796" spans="85:87" x14ac:dyDescent="0.25">
      <c r="CG21796" s="768"/>
      <c r="CH21796" s="768"/>
      <c r="CI21796" s="850"/>
    </row>
    <row r="21797" spans="85:87" x14ac:dyDescent="0.25">
      <c r="CG21797" s="768"/>
      <c r="CH21797" s="768"/>
      <c r="CI21797" s="850"/>
    </row>
    <row r="21798" spans="85:87" x14ac:dyDescent="0.25">
      <c r="CG21798" s="768"/>
      <c r="CH21798" s="768"/>
      <c r="CI21798" s="850"/>
    </row>
    <row r="21799" spans="85:87" x14ac:dyDescent="0.25">
      <c r="CG21799" s="768"/>
      <c r="CH21799" s="768"/>
      <c r="CI21799" s="850"/>
    </row>
    <row r="21800" spans="85:87" x14ac:dyDescent="0.25">
      <c r="CG21800" s="768"/>
      <c r="CH21800" s="768"/>
      <c r="CI21800" s="850"/>
    </row>
    <row r="21801" spans="85:87" x14ac:dyDescent="0.25">
      <c r="CG21801" s="768"/>
      <c r="CH21801" s="768"/>
      <c r="CI21801" s="850"/>
    </row>
    <row r="21802" spans="85:87" x14ac:dyDescent="0.25">
      <c r="CG21802" s="768"/>
      <c r="CH21802" s="768"/>
      <c r="CI21802" s="850"/>
    </row>
    <row r="21803" spans="85:87" x14ac:dyDescent="0.25">
      <c r="CG21803" s="768"/>
      <c r="CH21803" s="768"/>
      <c r="CI21803" s="850"/>
    </row>
    <row r="21804" spans="85:87" x14ac:dyDescent="0.25">
      <c r="CG21804" s="768"/>
      <c r="CH21804" s="768"/>
      <c r="CI21804" s="850"/>
    </row>
    <row r="21805" spans="85:87" x14ac:dyDescent="0.25">
      <c r="CG21805" s="768"/>
      <c r="CH21805" s="768"/>
      <c r="CI21805" s="850"/>
    </row>
    <row r="21806" spans="85:87" x14ac:dyDescent="0.25">
      <c r="CG21806" s="768"/>
      <c r="CH21806" s="768"/>
      <c r="CI21806" s="850"/>
    </row>
    <row r="21807" spans="85:87" x14ac:dyDescent="0.25">
      <c r="CG21807" s="768"/>
      <c r="CH21807" s="768"/>
      <c r="CI21807" s="850"/>
    </row>
    <row r="21808" spans="85:87" x14ac:dyDescent="0.25">
      <c r="CG21808" s="768"/>
      <c r="CH21808" s="768"/>
      <c r="CI21808" s="850"/>
    </row>
    <row r="21809" spans="85:87" x14ac:dyDescent="0.25">
      <c r="CG21809" s="768"/>
      <c r="CH21809" s="768"/>
      <c r="CI21809" s="850"/>
    </row>
    <row r="21810" spans="85:87" x14ac:dyDescent="0.25">
      <c r="CG21810" s="768"/>
      <c r="CH21810" s="768"/>
      <c r="CI21810" s="850"/>
    </row>
    <row r="21811" spans="85:87" x14ac:dyDescent="0.25">
      <c r="CG21811" s="768"/>
      <c r="CH21811" s="768"/>
      <c r="CI21811" s="850"/>
    </row>
    <row r="21812" spans="85:87" x14ac:dyDescent="0.25">
      <c r="CG21812" s="768"/>
      <c r="CH21812" s="768"/>
      <c r="CI21812" s="850"/>
    </row>
    <row r="21813" spans="85:87" x14ac:dyDescent="0.25">
      <c r="CG21813" s="768"/>
      <c r="CH21813" s="768"/>
      <c r="CI21813" s="850"/>
    </row>
    <row r="21814" spans="85:87" x14ac:dyDescent="0.25">
      <c r="CG21814" s="768"/>
      <c r="CH21814" s="768"/>
      <c r="CI21814" s="850"/>
    </row>
    <row r="21815" spans="85:87" x14ac:dyDescent="0.25">
      <c r="CG21815" s="768"/>
      <c r="CH21815" s="768"/>
      <c r="CI21815" s="850"/>
    </row>
    <row r="21816" spans="85:87" x14ac:dyDescent="0.25">
      <c r="CG21816" s="768"/>
      <c r="CH21816" s="768"/>
      <c r="CI21816" s="850"/>
    </row>
    <row r="21817" spans="85:87" x14ac:dyDescent="0.25">
      <c r="CG21817" s="768"/>
      <c r="CH21817" s="768"/>
      <c r="CI21817" s="850"/>
    </row>
    <row r="21818" spans="85:87" x14ac:dyDescent="0.25">
      <c r="CG21818" s="768"/>
      <c r="CH21818" s="768"/>
      <c r="CI21818" s="850"/>
    </row>
    <row r="21819" spans="85:87" x14ac:dyDescent="0.25">
      <c r="CG21819" s="768"/>
      <c r="CH21819" s="768"/>
      <c r="CI21819" s="850"/>
    </row>
    <row r="21820" spans="85:87" x14ac:dyDescent="0.25">
      <c r="CG21820" s="768"/>
      <c r="CH21820" s="768"/>
      <c r="CI21820" s="850"/>
    </row>
    <row r="21821" spans="85:87" x14ac:dyDescent="0.25">
      <c r="CG21821" s="768"/>
      <c r="CH21821" s="768"/>
      <c r="CI21821" s="850"/>
    </row>
    <row r="21822" spans="85:87" x14ac:dyDescent="0.25">
      <c r="CG21822" s="768"/>
      <c r="CH21822" s="768"/>
      <c r="CI21822" s="850"/>
    </row>
    <row r="21823" spans="85:87" x14ac:dyDescent="0.25">
      <c r="CG21823" s="768"/>
      <c r="CH21823" s="768"/>
      <c r="CI21823" s="850"/>
    </row>
    <row r="21824" spans="85:87" x14ac:dyDescent="0.25">
      <c r="CG21824" s="768"/>
      <c r="CH21824" s="768"/>
      <c r="CI21824" s="850"/>
    </row>
    <row r="21825" spans="85:87" x14ac:dyDescent="0.25">
      <c r="CG21825" s="768"/>
      <c r="CH21825" s="768"/>
      <c r="CI21825" s="850"/>
    </row>
    <row r="21826" spans="85:87" x14ac:dyDescent="0.25">
      <c r="CG21826" s="768"/>
      <c r="CH21826" s="768"/>
      <c r="CI21826" s="850"/>
    </row>
    <row r="21827" spans="85:87" x14ac:dyDescent="0.25">
      <c r="CG21827" s="768"/>
      <c r="CH21827" s="768"/>
      <c r="CI21827" s="850"/>
    </row>
    <row r="21828" spans="85:87" x14ac:dyDescent="0.25">
      <c r="CG21828" s="768"/>
      <c r="CH21828" s="768"/>
      <c r="CI21828" s="850"/>
    </row>
    <row r="21829" spans="85:87" x14ac:dyDescent="0.25">
      <c r="CG21829" s="768"/>
      <c r="CH21829" s="768"/>
      <c r="CI21829" s="850"/>
    </row>
    <row r="21830" spans="85:87" x14ac:dyDescent="0.25">
      <c r="CG21830" s="768"/>
      <c r="CH21830" s="768"/>
      <c r="CI21830" s="850"/>
    </row>
    <row r="21831" spans="85:87" x14ac:dyDescent="0.25">
      <c r="CG21831" s="768"/>
      <c r="CH21831" s="768"/>
      <c r="CI21831" s="850"/>
    </row>
    <row r="21832" spans="85:87" x14ac:dyDescent="0.25">
      <c r="CG21832" s="768"/>
      <c r="CH21832" s="768"/>
      <c r="CI21832" s="850"/>
    </row>
    <row r="21833" spans="85:87" x14ac:dyDescent="0.25">
      <c r="CG21833" s="768"/>
      <c r="CH21833" s="768"/>
      <c r="CI21833" s="850"/>
    </row>
    <row r="21834" spans="85:87" x14ac:dyDescent="0.25">
      <c r="CG21834" s="768"/>
      <c r="CH21834" s="768"/>
      <c r="CI21834" s="850"/>
    </row>
    <row r="21835" spans="85:87" x14ac:dyDescent="0.25">
      <c r="CG21835" s="768"/>
      <c r="CH21835" s="768"/>
      <c r="CI21835" s="850"/>
    </row>
    <row r="21836" spans="85:87" x14ac:dyDescent="0.25">
      <c r="CG21836" s="768"/>
      <c r="CH21836" s="768"/>
      <c r="CI21836" s="850"/>
    </row>
    <row r="21837" spans="85:87" x14ac:dyDescent="0.25">
      <c r="CG21837" s="768"/>
      <c r="CH21837" s="768"/>
      <c r="CI21837" s="850"/>
    </row>
    <row r="21838" spans="85:87" x14ac:dyDescent="0.25">
      <c r="CG21838" s="768"/>
      <c r="CH21838" s="768"/>
      <c r="CI21838" s="850"/>
    </row>
    <row r="21839" spans="85:87" x14ac:dyDescent="0.25">
      <c r="CG21839" s="768"/>
      <c r="CH21839" s="768"/>
      <c r="CI21839" s="850"/>
    </row>
    <row r="21840" spans="85:87" x14ac:dyDescent="0.25">
      <c r="CG21840" s="768"/>
      <c r="CH21840" s="768"/>
      <c r="CI21840" s="850"/>
    </row>
    <row r="21841" spans="85:87" x14ac:dyDescent="0.25">
      <c r="CG21841" s="768"/>
      <c r="CH21841" s="768"/>
      <c r="CI21841" s="850"/>
    </row>
    <row r="21842" spans="85:87" x14ac:dyDescent="0.25">
      <c r="CG21842" s="768"/>
      <c r="CH21842" s="768"/>
      <c r="CI21842" s="850"/>
    </row>
    <row r="21843" spans="85:87" x14ac:dyDescent="0.25">
      <c r="CG21843" s="768"/>
      <c r="CH21843" s="768"/>
      <c r="CI21843" s="850"/>
    </row>
    <row r="21844" spans="85:87" x14ac:dyDescent="0.25">
      <c r="CG21844" s="768"/>
      <c r="CH21844" s="768"/>
      <c r="CI21844" s="850"/>
    </row>
    <row r="21845" spans="85:87" x14ac:dyDescent="0.25">
      <c r="CG21845" s="768"/>
      <c r="CH21845" s="768"/>
      <c r="CI21845" s="850"/>
    </row>
    <row r="21846" spans="85:87" x14ac:dyDescent="0.25">
      <c r="CG21846" s="768"/>
      <c r="CH21846" s="768"/>
      <c r="CI21846" s="850"/>
    </row>
    <row r="21847" spans="85:87" x14ac:dyDescent="0.25">
      <c r="CG21847" s="768"/>
      <c r="CH21847" s="768"/>
      <c r="CI21847" s="850"/>
    </row>
    <row r="21848" spans="85:87" x14ac:dyDescent="0.25">
      <c r="CG21848" s="768"/>
      <c r="CH21848" s="768"/>
      <c r="CI21848" s="850"/>
    </row>
    <row r="21849" spans="85:87" x14ac:dyDescent="0.25">
      <c r="CG21849" s="768"/>
      <c r="CH21849" s="768"/>
      <c r="CI21849" s="850"/>
    </row>
    <row r="21850" spans="85:87" x14ac:dyDescent="0.25">
      <c r="CG21850" s="768"/>
      <c r="CH21850" s="768"/>
      <c r="CI21850" s="850"/>
    </row>
    <row r="21851" spans="85:87" x14ac:dyDescent="0.25">
      <c r="CG21851" s="768"/>
      <c r="CH21851" s="768"/>
      <c r="CI21851" s="850"/>
    </row>
    <row r="21852" spans="85:87" x14ac:dyDescent="0.25">
      <c r="CG21852" s="768"/>
      <c r="CH21852" s="768"/>
      <c r="CI21852" s="850"/>
    </row>
    <row r="21853" spans="85:87" x14ac:dyDescent="0.25">
      <c r="CG21853" s="768"/>
      <c r="CH21853" s="768"/>
      <c r="CI21853" s="850"/>
    </row>
    <row r="21854" spans="85:87" x14ac:dyDescent="0.25">
      <c r="CG21854" s="768"/>
      <c r="CH21854" s="768"/>
      <c r="CI21854" s="850"/>
    </row>
    <row r="21855" spans="85:87" x14ac:dyDescent="0.25">
      <c r="CG21855" s="768"/>
      <c r="CH21855" s="768"/>
      <c r="CI21855" s="850"/>
    </row>
    <row r="21856" spans="85:87" x14ac:dyDescent="0.25">
      <c r="CG21856" s="768"/>
      <c r="CH21856" s="768"/>
      <c r="CI21856" s="850"/>
    </row>
    <row r="21857" spans="85:87" x14ac:dyDescent="0.25">
      <c r="CG21857" s="768"/>
      <c r="CH21857" s="768"/>
      <c r="CI21857" s="850"/>
    </row>
    <row r="21858" spans="85:87" x14ac:dyDescent="0.25">
      <c r="CG21858" s="768"/>
      <c r="CH21858" s="768"/>
      <c r="CI21858" s="850"/>
    </row>
    <row r="21859" spans="85:87" x14ac:dyDescent="0.25">
      <c r="CG21859" s="768"/>
      <c r="CH21859" s="768"/>
      <c r="CI21859" s="850"/>
    </row>
    <row r="21860" spans="85:87" x14ac:dyDescent="0.25">
      <c r="CG21860" s="768"/>
      <c r="CH21860" s="768"/>
      <c r="CI21860" s="850"/>
    </row>
    <row r="21861" spans="85:87" x14ac:dyDescent="0.25">
      <c r="CG21861" s="768"/>
      <c r="CH21861" s="768"/>
      <c r="CI21861" s="850"/>
    </row>
    <row r="21862" spans="85:87" x14ac:dyDescent="0.25">
      <c r="CG21862" s="768"/>
      <c r="CH21862" s="768"/>
      <c r="CI21862" s="850"/>
    </row>
    <row r="21863" spans="85:87" x14ac:dyDescent="0.25">
      <c r="CG21863" s="768"/>
      <c r="CH21863" s="768"/>
      <c r="CI21863" s="850"/>
    </row>
    <row r="21864" spans="85:87" x14ac:dyDescent="0.25">
      <c r="CG21864" s="768"/>
      <c r="CH21864" s="768"/>
      <c r="CI21864" s="850"/>
    </row>
    <row r="21865" spans="85:87" x14ac:dyDescent="0.25">
      <c r="CG21865" s="768"/>
      <c r="CH21865" s="768"/>
      <c r="CI21865" s="850"/>
    </row>
    <row r="21866" spans="85:87" x14ac:dyDescent="0.25">
      <c r="CG21866" s="768"/>
      <c r="CH21866" s="768"/>
      <c r="CI21866" s="850"/>
    </row>
    <row r="21867" spans="85:87" x14ac:dyDescent="0.25">
      <c r="CG21867" s="768"/>
      <c r="CH21867" s="768"/>
      <c r="CI21867" s="850"/>
    </row>
    <row r="21868" spans="85:87" x14ac:dyDescent="0.25">
      <c r="CG21868" s="768"/>
      <c r="CH21868" s="768"/>
      <c r="CI21868" s="850"/>
    </row>
    <row r="21869" spans="85:87" x14ac:dyDescent="0.25">
      <c r="CG21869" s="768"/>
      <c r="CH21869" s="768"/>
      <c r="CI21869" s="850"/>
    </row>
    <row r="21870" spans="85:87" x14ac:dyDescent="0.25">
      <c r="CG21870" s="768"/>
      <c r="CH21870" s="768"/>
      <c r="CI21870" s="850"/>
    </row>
    <row r="21871" spans="85:87" x14ac:dyDescent="0.25">
      <c r="CG21871" s="768"/>
      <c r="CH21871" s="768"/>
      <c r="CI21871" s="850"/>
    </row>
    <row r="21872" spans="85:87" x14ac:dyDescent="0.25">
      <c r="CG21872" s="768"/>
      <c r="CH21872" s="768"/>
      <c r="CI21872" s="850"/>
    </row>
    <row r="21873" spans="85:87" x14ac:dyDescent="0.25">
      <c r="CG21873" s="768"/>
      <c r="CH21873" s="768"/>
      <c r="CI21873" s="850"/>
    </row>
    <row r="21874" spans="85:87" x14ac:dyDescent="0.25">
      <c r="CG21874" s="768"/>
      <c r="CH21874" s="768"/>
      <c r="CI21874" s="850"/>
    </row>
    <row r="21875" spans="85:87" x14ac:dyDescent="0.25">
      <c r="CG21875" s="768"/>
      <c r="CH21875" s="768"/>
      <c r="CI21875" s="850"/>
    </row>
    <row r="21876" spans="85:87" x14ac:dyDescent="0.25">
      <c r="CG21876" s="768"/>
      <c r="CH21876" s="768"/>
      <c r="CI21876" s="850"/>
    </row>
    <row r="21877" spans="85:87" x14ac:dyDescent="0.25">
      <c r="CG21877" s="768"/>
      <c r="CH21877" s="768"/>
      <c r="CI21877" s="850"/>
    </row>
    <row r="21878" spans="85:87" x14ac:dyDescent="0.25">
      <c r="CG21878" s="768"/>
      <c r="CH21878" s="768"/>
      <c r="CI21878" s="850"/>
    </row>
    <row r="21879" spans="85:87" x14ac:dyDescent="0.25">
      <c r="CG21879" s="768"/>
      <c r="CH21879" s="768"/>
      <c r="CI21879" s="850"/>
    </row>
    <row r="21880" spans="85:87" x14ac:dyDescent="0.25">
      <c r="CG21880" s="768"/>
      <c r="CH21880" s="768"/>
      <c r="CI21880" s="850"/>
    </row>
    <row r="21881" spans="85:87" x14ac:dyDescent="0.25">
      <c r="CG21881" s="768"/>
      <c r="CH21881" s="768"/>
      <c r="CI21881" s="850"/>
    </row>
    <row r="21882" spans="85:87" x14ac:dyDescent="0.25">
      <c r="CG21882" s="768"/>
      <c r="CH21882" s="768"/>
      <c r="CI21882" s="850"/>
    </row>
    <row r="21883" spans="85:87" x14ac:dyDescent="0.25">
      <c r="CG21883" s="768"/>
      <c r="CH21883" s="768"/>
      <c r="CI21883" s="850"/>
    </row>
    <row r="21884" spans="85:87" x14ac:dyDescent="0.25">
      <c r="CG21884" s="768"/>
      <c r="CH21884" s="768"/>
      <c r="CI21884" s="850"/>
    </row>
    <row r="21885" spans="85:87" x14ac:dyDescent="0.25">
      <c r="CG21885" s="768"/>
      <c r="CH21885" s="768"/>
      <c r="CI21885" s="850"/>
    </row>
    <row r="21886" spans="85:87" x14ac:dyDescent="0.25">
      <c r="CG21886" s="768"/>
      <c r="CH21886" s="768"/>
      <c r="CI21886" s="850"/>
    </row>
    <row r="21887" spans="85:87" x14ac:dyDescent="0.25">
      <c r="CG21887" s="768"/>
      <c r="CH21887" s="768"/>
      <c r="CI21887" s="850"/>
    </row>
    <row r="21888" spans="85:87" x14ac:dyDescent="0.25">
      <c r="CG21888" s="768"/>
      <c r="CH21888" s="768"/>
      <c r="CI21888" s="850"/>
    </row>
    <row r="21889" spans="85:87" x14ac:dyDescent="0.25">
      <c r="CG21889" s="768"/>
      <c r="CH21889" s="768"/>
      <c r="CI21889" s="850"/>
    </row>
    <row r="21890" spans="85:87" x14ac:dyDescent="0.25">
      <c r="CG21890" s="768"/>
      <c r="CH21890" s="768"/>
      <c r="CI21890" s="850"/>
    </row>
    <row r="21891" spans="85:87" x14ac:dyDescent="0.25">
      <c r="CG21891" s="768"/>
      <c r="CH21891" s="768"/>
      <c r="CI21891" s="850"/>
    </row>
    <row r="21892" spans="85:87" x14ac:dyDescent="0.25">
      <c r="CG21892" s="768"/>
      <c r="CH21892" s="768"/>
      <c r="CI21892" s="850"/>
    </row>
    <row r="21893" spans="85:87" x14ac:dyDescent="0.25">
      <c r="CG21893" s="768"/>
      <c r="CH21893" s="768"/>
      <c r="CI21893" s="850"/>
    </row>
    <row r="21894" spans="85:87" x14ac:dyDescent="0.25">
      <c r="CG21894" s="768"/>
      <c r="CH21894" s="768"/>
      <c r="CI21894" s="850"/>
    </row>
    <row r="21895" spans="85:87" x14ac:dyDescent="0.25">
      <c r="CG21895" s="768"/>
      <c r="CH21895" s="768"/>
      <c r="CI21895" s="850"/>
    </row>
    <row r="21896" spans="85:87" x14ac:dyDescent="0.25">
      <c r="CG21896" s="768"/>
      <c r="CH21896" s="768"/>
      <c r="CI21896" s="850"/>
    </row>
    <row r="21897" spans="85:87" x14ac:dyDescent="0.25">
      <c r="CG21897" s="768"/>
      <c r="CH21897" s="768"/>
      <c r="CI21897" s="850"/>
    </row>
    <row r="21898" spans="85:87" x14ac:dyDescent="0.25">
      <c r="CG21898" s="768"/>
      <c r="CH21898" s="768"/>
      <c r="CI21898" s="850"/>
    </row>
    <row r="21899" spans="85:87" x14ac:dyDescent="0.25">
      <c r="CG21899" s="768"/>
      <c r="CH21899" s="768"/>
      <c r="CI21899" s="850"/>
    </row>
    <row r="21900" spans="85:87" x14ac:dyDescent="0.25">
      <c r="CG21900" s="768"/>
      <c r="CH21900" s="768"/>
      <c r="CI21900" s="850"/>
    </row>
    <row r="21901" spans="85:87" x14ac:dyDescent="0.25">
      <c r="CG21901" s="768"/>
      <c r="CH21901" s="768"/>
      <c r="CI21901" s="850"/>
    </row>
    <row r="21902" spans="85:87" x14ac:dyDescent="0.25">
      <c r="CG21902" s="768"/>
      <c r="CH21902" s="768"/>
      <c r="CI21902" s="850"/>
    </row>
    <row r="21903" spans="85:87" x14ac:dyDescent="0.25">
      <c r="CG21903" s="768"/>
      <c r="CH21903" s="768"/>
      <c r="CI21903" s="850"/>
    </row>
    <row r="21904" spans="85:87" x14ac:dyDescent="0.25">
      <c r="CG21904" s="768"/>
      <c r="CH21904" s="768"/>
      <c r="CI21904" s="850"/>
    </row>
    <row r="21905" spans="85:87" x14ac:dyDescent="0.25">
      <c r="CG21905" s="768"/>
      <c r="CH21905" s="768"/>
      <c r="CI21905" s="850"/>
    </row>
    <row r="21906" spans="85:87" x14ac:dyDescent="0.25">
      <c r="CG21906" s="768"/>
      <c r="CH21906" s="768"/>
      <c r="CI21906" s="850"/>
    </row>
    <row r="21907" spans="85:87" x14ac:dyDescent="0.25">
      <c r="CG21907" s="768"/>
      <c r="CH21907" s="768"/>
      <c r="CI21907" s="850"/>
    </row>
    <row r="21908" spans="85:87" x14ac:dyDescent="0.25">
      <c r="CG21908" s="768"/>
      <c r="CH21908" s="768"/>
      <c r="CI21908" s="850"/>
    </row>
    <row r="21909" spans="85:87" x14ac:dyDescent="0.25">
      <c r="CG21909" s="768"/>
      <c r="CH21909" s="768"/>
      <c r="CI21909" s="850"/>
    </row>
    <row r="21910" spans="85:87" x14ac:dyDescent="0.25">
      <c r="CG21910" s="768"/>
      <c r="CH21910" s="768"/>
      <c r="CI21910" s="850"/>
    </row>
    <row r="21911" spans="85:87" x14ac:dyDescent="0.25">
      <c r="CG21911" s="768"/>
      <c r="CH21911" s="768"/>
      <c r="CI21911" s="850"/>
    </row>
    <row r="21912" spans="85:87" x14ac:dyDescent="0.25">
      <c r="CG21912" s="768"/>
      <c r="CH21912" s="768"/>
      <c r="CI21912" s="850"/>
    </row>
    <row r="21913" spans="85:87" x14ac:dyDescent="0.25">
      <c r="CG21913" s="768"/>
      <c r="CH21913" s="768"/>
      <c r="CI21913" s="850"/>
    </row>
    <row r="21914" spans="85:87" x14ac:dyDescent="0.25">
      <c r="CG21914" s="768"/>
      <c r="CH21914" s="768"/>
      <c r="CI21914" s="850"/>
    </row>
    <row r="21915" spans="85:87" x14ac:dyDescent="0.25">
      <c r="CG21915" s="768"/>
      <c r="CH21915" s="768"/>
      <c r="CI21915" s="850"/>
    </row>
    <row r="21916" spans="85:87" x14ac:dyDescent="0.25">
      <c r="CG21916" s="768"/>
      <c r="CH21916" s="768"/>
      <c r="CI21916" s="850"/>
    </row>
    <row r="21917" spans="85:87" x14ac:dyDescent="0.25">
      <c r="CG21917" s="768"/>
      <c r="CH21917" s="768"/>
      <c r="CI21917" s="850"/>
    </row>
    <row r="21918" spans="85:87" x14ac:dyDescent="0.25">
      <c r="CG21918" s="768"/>
      <c r="CH21918" s="768"/>
      <c r="CI21918" s="850"/>
    </row>
    <row r="21919" spans="85:87" x14ac:dyDescent="0.25">
      <c r="CG21919" s="768"/>
      <c r="CH21919" s="768"/>
      <c r="CI21919" s="850"/>
    </row>
    <row r="21920" spans="85:87" x14ac:dyDescent="0.25">
      <c r="CG21920" s="768"/>
      <c r="CH21920" s="768"/>
      <c r="CI21920" s="850"/>
    </row>
    <row r="21921" spans="85:87" x14ac:dyDescent="0.25">
      <c r="CG21921" s="768"/>
      <c r="CH21921" s="768"/>
      <c r="CI21921" s="850"/>
    </row>
    <row r="21922" spans="85:87" x14ac:dyDescent="0.25">
      <c r="CG21922" s="768"/>
      <c r="CH21922" s="768"/>
      <c r="CI21922" s="850"/>
    </row>
    <row r="21923" spans="85:87" x14ac:dyDescent="0.25">
      <c r="CG21923" s="768"/>
      <c r="CH21923" s="768"/>
      <c r="CI21923" s="850"/>
    </row>
    <row r="21924" spans="85:87" x14ac:dyDescent="0.25">
      <c r="CG21924" s="768"/>
      <c r="CH21924" s="768"/>
      <c r="CI21924" s="850"/>
    </row>
    <row r="21925" spans="85:87" x14ac:dyDescent="0.25">
      <c r="CG21925" s="768"/>
      <c r="CH21925" s="768"/>
      <c r="CI21925" s="850"/>
    </row>
    <row r="21926" spans="85:87" x14ac:dyDescent="0.25">
      <c r="CG21926" s="768"/>
      <c r="CH21926" s="768"/>
      <c r="CI21926" s="850"/>
    </row>
    <row r="21927" spans="85:87" x14ac:dyDescent="0.25">
      <c r="CG21927" s="768"/>
      <c r="CH21927" s="768"/>
      <c r="CI21927" s="850"/>
    </row>
    <row r="21928" spans="85:87" x14ac:dyDescent="0.25">
      <c r="CG21928" s="768"/>
      <c r="CH21928" s="768"/>
      <c r="CI21928" s="850"/>
    </row>
    <row r="21929" spans="85:87" x14ac:dyDescent="0.25">
      <c r="CG21929" s="768"/>
      <c r="CH21929" s="768"/>
      <c r="CI21929" s="850"/>
    </row>
    <row r="21930" spans="85:87" x14ac:dyDescent="0.25">
      <c r="CG21930" s="768"/>
      <c r="CH21930" s="768"/>
      <c r="CI21930" s="850"/>
    </row>
    <row r="21931" spans="85:87" x14ac:dyDescent="0.25">
      <c r="CG21931" s="768"/>
      <c r="CH21931" s="768"/>
      <c r="CI21931" s="850"/>
    </row>
    <row r="21932" spans="85:87" x14ac:dyDescent="0.25">
      <c r="CG21932" s="768"/>
      <c r="CH21932" s="768"/>
      <c r="CI21932" s="850"/>
    </row>
    <row r="21933" spans="85:87" x14ac:dyDescent="0.25">
      <c r="CG21933" s="768"/>
      <c r="CH21933" s="768"/>
      <c r="CI21933" s="850"/>
    </row>
    <row r="21934" spans="85:87" x14ac:dyDescent="0.25">
      <c r="CG21934" s="768"/>
      <c r="CH21934" s="768"/>
      <c r="CI21934" s="850"/>
    </row>
    <row r="21935" spans="85:87" x14ac:dyDescent="0.25">
      <c r="CG21935" s="768"/>
      <c r="CH21935" s="768"/>
      <c r="CI21935" s="850"/>
    </row>
    <row r="21936" spans="85:87" x14ac:dyDescent="0.25">
      <c r="CG21936" s="768"/>
      <c r="CH21936" s="768"/>
      <c r="CI21936" s="850"/>
    </row>
    <row r="21937" spans="85:87" x14ac:dyDescent="0.25">
      <c r="CG21937" s="768"/>
      <c r="CH21937" s="768"/>
      <c r="CI21937" s="850"/>
    </row>
    <row r="21938" spans="85:87" x14ac:dyDescent="0.25">
      <c r="CG21938" s="768"/>
      <c r="CH21938" s="768"/>
      <c r="CI21938" s="850"/>
    </row>
    <row r="21939" spans="85:87" x14ac:dyDescent="0.25">
      <c r="CG21939" s="768"/>
      <c r="CH21939" s="768"/>
      <c r="CI21939" s="850"/>
    </row>
    <row r="21940" spans="85:87" x14ac:dyDescent="0.25">
      <c r="CG21940" s="768"/>
      <c r="CH21940" s="768"/>
      <c r="CI21940" s="850"/>
    </row>
    <row r="21941" spans="85:87" x14ac:dyDescent="0.25">
      <c r="CG21941" s="768"/>
      <c r="CH21941" s="768"/>
      <c r="CI21941" s="850"/>
    </row>
    <row r="21942" spans="85:87" x14ac:dyDescent="0.25">
      <c r="CG21942" s="768"/>
      <c r="CH21942" s="768"/>
      <c r="CI21942" s="850"/>
    </row>
    <row r="21943" spans="85:87" x14ac:dyDescent="0.25">
      <c r="CG21943" s="768"/>
      <c r="CH21943" s="768"/>
      <c r="CI21943" s="850"/>
    </row>
    <row r="21944" spans="85:87" x14ac:dyDescent="0.25">
      <c r="CG21944" s="768"/>
      <c r="CH21944" s="768"/>
      <c r="CI21944" s="850"/>
    </row>
    <row r="21945" spans="85:87" x14ac:dyDescent="0.25">
      <c r="CG21945" s="768"/>
      <c r="CH21945" s="768"/>
      <c r="CI21945" s="850"/>
    </row>
    <row r="21946" spans="85:87" x14ac:dyDescent="0.25">
      <c r="CG21946" s="768"/>
      <c r="CH21946" s="768"/>
      <c r="CI21946" s="850"/>
    </row>
    <row r="21947" spans="85:87" x14ac:dyDescent="0.25">
      <c r="CG21947" s="768"/>
      <c r="CH21947" s="768"/>
      <c r="CI21947" s="850"/>
    </row>
    <row r="21948" spans="85:87" x14ac:dyDescent="0.25">
      <c r="CG21948" s="768"/>
      <c r="CH21948" s="768"/>
      <c r="CI21948" s="850"/>
    </row>
    <row r="21949" spans="85:87" x14ac:dyDescent="0.25">
      <c r="CG21949" s="768"/>
      <c r="CH21949" s="768"/>
      <c r="CI21949" s="850"/>
    </row>
    <row r="21950" spans="85:87" x14ac:dyDescent="0.25">
      <c r="CG21950" s="768"/>
      <c r="CH21950" s="768"/>
      <c r="CI21950" s="850"/>
    </row>
    <row r="21951" spans="85:87" x14ac:dyDescent="0.25">
      <c r="CG21951" s="768"/>
      <c r="CH21951" s="768"/>
      <c r="CI21951" s="850"/>
    </row>
    <row r="21952" spans="85:87" x14ac:dyDescent="0.25">
      <c r="CG21952" s="768"/>
      <c r="CH21952" s="768"/>
      <c r="CI21952" s="850"/>
    </row>
    <row r="21953" spans="85:87" x14ac:dyDescent="0.25">
      <c r="CG21953" s="768"/>
      <c r="CH21953" s="768"/>
      <c r="CI21953" s="850"/>
    </row>
    <row r="21954" spans="85:87" x14ac:dyDescent="0.25">
      <c r="CG21954" s="768"/>
      <c r="CH21954" s="768"/>
      <c r="CI21954" s="850"/>
    </row>
    <row r="21955" spans="85:87" x14ac:dyDescent="0.25">
      <c r="CG21955" s="768"/>
      <c r="CH21955" s="768"/>
      <c r="CI21955" s="850"/>
    </row>
    <row r="21956" spans="85:87" x14ac:dyDescent="0.25">
      <c r="CG21956" s="768"/>
      <c r="CH21956" s="768"/>
      <c r="CI21956" s="850"/>
    </row>
    <row r="21957" spans="85:87" x14ac:dyDescent="0.25">
      <c r="CG21957" s="768"/>
      <c r="CH21957" s="768"/>
      <c r="CI21957" s="850"/>
    </row>
    <row r="21958" spans="85:87" x14ac:dyDescent="0.25">
      <c r="CG21958" s="768"/>
      <c r="CH21958" s="768"/>
      <c r="CI21958" s="850"/>
    </row>
    <row r="21959" spans="85:87" x14ac:dyDescent="0.25">
      <c r="CG21959" s="768"/>
      <c r="CH21959" s="768"/>
      <c r="CI21959" s="850"/>
    </row>
    <row r="21960" spans="85:87" x14ac:dyDescent="0.25">
      <c r="CG21960" s="768"/>
      <c r="CH21960" s="768"/>
      <c r="CI21960" s="850"/>
    </row>
    <row r="21961" spans="85:87" x14ac:dyDescent="0.25">
      <c r="CG21961" s="768"/>
      <c r="CH21961" s="768"/>
      <c r="CI21961" s="850"/>
    </row>
    <row r="21962" spans="85:87" x14ac:dyDescent="0.25">
      <c r="CG21962" s="768"/>
      <c r="CH21962" s="768"/>
      <c r="CI21962" s="850"/>
    </row>
    <row r="21963" spans="85:87" x14ac:dyDescent="0.25">
      <c r="CG21963" s="768"/>
      <c r="CH21963" s="768"/>
      <c r="CI21963" s="850"/>
    </row>
    <row r="21964" spans="85:87" x14ac:dyDescent="0.25">
      <c r="CG21964" s="768"/>
      <c r="CH21964" s="768"/>
      <c r="CI21964" s="850"/>
    </row>
    <row r="21965" spans="85:87" x14ac:dyDescent="0.25">
      <c r="CG21965" s="768"/>
      <c r="CH21965" s="768"/>
      <c r="CI21965" s="850"/>
    </row>
    <row r="21966" spans="85:87" x14ac:dyDescent="0.25">
      <c r="CG21966" s="768"/>
      <c r="CH21966" s="768"/>
      <c r="CI21966" s="850"/>
    </row>
    <row r="21967" spans="85:87" x14ac:dyDescent="0.25">
      <c r="CG21967" s="768"/>
      <c r="CH21967" s="768"/>
      <c r="CI21967" s="850"/>
    </row>
    <row r="21968" spans="85:87" x14ac:dyDescent="0.25">
      <c r="CG21968" s="768"/>
      <c r="CH21968" s="768"/>
      <c r="CI21968" s="850"/>
    </row>
    <row r="21969" spans="85:87" x14ac:dyDescent="0.25">
      <c r="CG21969" s="768"/>
      <c r="CH21969" s="768"/>
      <c r="CI21969" s="850"/>
    </row>
    <row r="21970" spans="85:87" x14ac:dyDescent="0.25">
      <c r="CG21970" s="768"/>
      <c r="CH21970" s="768"/>
      <c r="CI21970" s="850"/>
    </row>
    <row r="21971" spans="85:87" x14ac:dyDescent="0.25">
      <c r="CG21971" s="768"/>
      <c r="CH21971" s="768"/>
      <c r="CI21971" s="850"/>
    </row>
    <row r="21972" spans="85:87" x14ac:dyDescent="0.25">
      <c r="CG21972" s="768"/>
      <c r="CH21972" s="768"/>
      <c r="CI21972" s="850"/>
    </row>
    <row r="21973" spans="85:87" x14ac:dyDescent="0.25">
      <c r="CG21973" s="768"/>
      <c r="CH21973" s="768"/>
      <c r="CI21973" s="850"/>
    </row>
    <row r="21974" spans="85:87" x14ac:dyDescent="0.25">
      <c r="CG21974" s="768"/>
      <c r="CH21974" s="768"/>
      <c r="CI21974" s="850"/>
    </row>
    <row r="21975" spans="85:87" x14ac:dyDescent="0.25">
      <c r="CG21975" s="768"/>
      <c r="CH21975" s="768"/>
      <c r="CI21975" s="850"/>
    </row>
    <row r="21976" spans="85:87" x14ac:dyDescent="0.25">
      <c r="CG21976" s="768"/>
      <c r="CH21976" s="768"/>
      <c r="CI21976" s="850"/>
    </row>
    <row r="21977" spans="85:87" x14ac:dyDescent="0.25">
      <c r="CG21977" s="768"/>
      <c r="CH21977" s="768"/>
      <c r="CI21977" s="850"/>
    </row>
    <row r="21978" spans="85:87" x14ac:dyDescent="0.25">
      <c r="CG21978" s="768"/>
      <c r="CH21978" s="768"/>
      <c r="CI21978" s="850"/>
    </row>
    <row r="21979" spans="85:87" x14ac:dyDescent="0.25">
      <c r="CG21979" s="768"/>
      <c r="CH21979" s="768"/>
      <c r="CI21979" s="850"/>
    </row>
    <row r="21980" spans="85:87" x14ac:dyDescent="0.25">
      <c r="CG21980" s="768"/>
      <c r="CH21980" s="768"/>
      <c r="CI21980" s="850"/>
    </row>
    <row r="21981" spans="85:87" x14ac:dyDescent="0.25">
      <c r="CG21981" s="768"/>
      <c r="CH21981" s="768"/>
      <c r="CI21981" s="850"/>
    </row>
    <row r="21982" spans="85:87" x14ac:dyDescent="0.25">
      <c r="CG21982" s="768"/>
      <c r="CH21982" s="768"/>
      <c r="CI21982" s="850"/>
    </row>
    <row r="21983" spans="85:87" x14ac:dyDescent="0.25">
      <c r="CG21983" s="768"/>
      <c r="CH21983" s="768"/>
      <c r="CI21983" s="850"/>
    </row>
    <row r="21984" spans="85:87" x14ac:dyDescent="0.25">
      <c r="CG21984" s="768"/>
      <c r="CH21984" s="768"/>
      <c r="CI21984" s="850"/>
    </row>
    <row r="21985" spans="85:87" x14ac:dyDescent="0.25">
      <c r="CG21985" s="768"/>
      <c r="CH21985" s="768"/>
      <c r="CI21985" s="850"/>
    </row>
    <row r="21986" spans="85:87" x14ac:dyDescent="0.25">
      <c r="CG21986" s="768"/>
      <c r="CH21986" s="768"/>
      <c r="CI21986" s="850"/>
    </row>
    <row r="21987" spans="85:87" x14ac:dyDescent="0.25">
      <c r="CG21987" s="768"/>
      <c r="CH21987" s="768"/>
      <c r="CI21987" s="850"/>
    </row>
    <row r="21988" spans="85:87" x14ac:dyDescent="0.25">
      <c r="CG21988" s="768"/>
      <c r="CH21988" s="768"/>
      <c r="CI21988" s="850"/>
    </row>
    <row r="21989" spans="85:87" x14ac:dyDescent="0.25">
      <c r="CG21989" s="768"/>
      <c r="CH21989" s="768"/>
      <c r="CI21989" s="850"/>
    </row>
    <row r="21990" spans="85:87" x14ac:dyDescent="0.25">
      <c r="CG21990" s="768"/>
      <c r="CH21990" s="768"/>
      <c r="CI21990" s="850"/>
    </row>
    <row r="21991" spans="85:87" x14ac:dyDescent="0.25">
      <c r="CG21991" s="768"/>
      <c r="CH21991" s="768"/>
      <c r="CI21991" s="850"/>
    </row>
    <row r="21992" spans="85:87" x14ac:dyDescent="0.25">
      <c r="CG21992" s="768"/>
      <c r="CH21992" s="768"/>
      <c r="CI21992" s="850"/>
    </row>
    <row r="21993" spans="85:87" x14ac:dyDescent="0.25">
      <c r="CG21993" s="768"/>
      <c r="CH21993" s="768"/>
      <c r="CI21993" s="850"/>
    </row>
    <row r="21994" spans="85:87" x14ac:dyDescent="0.25">
      <c r="CG21994" s="768"/>
      <c r="CH21994" s="768"/>
      <c r="CI21994" s="850"/>
    </row>
    <row r="21995" spans="85:87" x14ac:dyDescent="0.25">
      <c r="CG21995" s="768"/>
      <c r="CH21995" s="768"/>
      <c r="CI21995" s="850"/>
    </row>
    <row r="21996" spans="85:87" x14ac:dyDescent="0.25">
      <c r="CG21996" s="768"/>
      <c r="CH21996" s="768"/>
      <c r="CI21996" s="850"/>
    </row>
    <row r="21997" spans="85:87" x14ac:dyDescent="0.25">
      <c r="CG21997" s="768"/>
      <c r="CH21997" s="768"/>
      <c r="CI21997" s="850"/>
    </row>
    <row r="21998" spans="85:87" x14ac:dyDescent="0.25">
      <c r="CG21998" s="768"/>
      <c r="CH21998" s="768"/>
      <c r="CI21998" s="850"/>
    </row>
    <row r="21999" spans="85:87" x14ac:dyDescent="0.25">
      <c r="CG21999" s="768"/>
      <c r="CH21999" s="768"/>
      <c r="CI21999" s="850"/>
    </row>
    <row r="22000" spans="85:87" x14ac:dyDescent="0.25">
      <c r="CG22000" s="768"/>
      <c r="CH22000" s="768"/>
      <c r="CI22000" s="850"/>
    </row>
    <row r="22001" spans="85:87" x14ac:dyDescent="0.25">
      <c r="CG22001" s="768"/>
      <c r="CH22001" s="768"/>
      <c r="CI22001" s="850"/>
    </row>
    <row r="22002" spans="85:87" x14ac:dyDescent="0.25">
      <c r="CG22002" s="768"/>
      <c r="CH22002" s="768"/>
      <c r="CI22002" s="850"/>
    </row>
    <row r="22003" spans="85:87" x14ac:dyDescent="0.25">
      <c r="CG22003" s="768"/>
      <c r="CH22003" s="768"/>
      <c r="CI22003" s="850"/>
    </row>
    <row r="22004" spans="85:87" x14ac:dyDescent="0.25">
      <c r="CG22004" s="768"/>
      <c r="CH22004" s="768"/>
      <c r="CI22004" s="850"/>
    </row>
    <row r="22005" spans="85:87" x14ac:dyDescent="0.25">
      <c r="CG22005" s="768"/>
      <c r="CH22005" s="768"/>
      <c r="CI22005" s="850"/>
    </row>
    <row r="22006" spans="85:87" x14ac:dyDescent="0.25">
      <c r="CG22006" s="768"/>
      <c r="CH22006" s="768"/>
      <c r="CI22006" s="850"/>
    </row>
    <row r="22007" spans="85:87" x14ac:dyDescent="0.25">
      <c r="CG22007" s="768"/>
      <c r="CH22007" s="768"/>
      <c r="CI22007" s="850"/>
    </row>
    <row r="22008" spans="85:87" x14ac:dyDescent="0.25">
      <c r="CG22008" s="768"/>
      <c r="CH22008" s="768"/>
      <c r="CI22008" s="850"/>
    </row>
    <row r="22009" spans="85:87" x14ac:dyDescent="0.25">
      <c r="CG22009" s="768"/>
      <c r="CH22009" s="768"/>
      <c r="CI22009" s="850"/>
    </row>
    <row r="22010" spans="85:87" x14ac:dyDescent="0.25">
      <c r="CG22010" s="768"/>
      <c r="CH22010" s="768"/>
      <c r="CI22010" s="850"/>
    </row>
    <row r="22011" spans="85:87" x14ac:dyDescent="0.25">
      <c r="CG22011" s="768"/>
      <c r="CH22011" s="768"/>
      <c r="CI22011" s="850"/>
    </row>
    <row r="22012" spans="85:87" x14ac:dyDescent="0.25">
      <c r="CG22012" s="768"/>
      <c r="CH22012" s="768"/>
      <c r="CI22012" s="850"/>
    </row>
    <row r="22013" spans="85:87" x14ac:dyDescent="0.25">
      <c r="CG22013" s="768"/>
      <c r="CH22013" s="768"/>
      <c r="CI22013" s="850"/>
    </row>
    <row r="22014" spans="85:87" x14ac:dyDescent="0.25">
      <c r="CG22014" s="768"/>
      <c r="CH22014" s="768"/>
      <c r="CI22014" s="850"/>
    </row>
    <row r="22015" spans="85:87" x14ac:dyDescent="0.25">
      <c r="CG22015" s="768"/>
      <c r="CH22015" s="768"/>
      <c r="CI22015" s="850"/>
    </row>
    <row r="22016" spans="85:87" x14ac:dyDescent="0.25">
      <c r="CG22016" s="768"/>
      <c r="CH22016" s="768"/>
      <c r="CI22016" s="850"/>
    </row>
    <row r="22017" spans="85:87" x14ac:dyDescent="0.25">
      <c r="CG22017" s="768"/>
      <c r="CH22017" s="768"/>
      <c r="CI22017" s="850"/>
    </row>
    <row r="22018" spans="85:87" x14ac:dyDescent="0.25">
      <c r="CG22018" s="768"/>
      <c r="CH22018" s="768"/>
      <c r="CI22018" s="850"/>
    </row>
    <row r="22019" spans="85:87" x14ac:dyDescent="0.25">
      <c r="CG22019" s="768"/>
      <c r="CH22019" s="768"/>
      <c r="CI22019" s="850"/>
    </row>
    <row r="22020" spans="85:87" x14ac:dyDescent="0.25">
      <c r="CG22020" s="768"/>
      <c r="CH22020" s="768"/>
      <c r="CI22020" s="850"/>
    </row>
    <row r="22021" spans="85:87" x14ac:dyDescent="0.25">
      <c r="CG22021" s="768"/>
      <c r="CH22021" s="768"/>
      <c r="CI22021" s="850"/>
    </row>
    <row r="22022" spans="85:87" x14ac:dyDescent="0.25">
      <c r="CG22022" s="768"/>
      <c r="CH22022" s="768"/>
      <c r="CI22022" s="850"/>
    </row>
    <row r="22023" spans="85:87" x14ac:dyDescent="0.25">
      <c r="CG22023" s="768"/>
      <c r="CH22023" s="768"/>
      <c r="CI22023" s="850"/>
    </row>
    <row r="22024" spans="85:87" x14ac:dyDescent="0.25">
      <c r="CG22024" s="768"/>
      <c r="CH22024" s="768"/>
      <c r="CI22024" s="850"/>
    </row>
    <row r="22025" spans="85:87" x14ac:dyDescent="0.25">
      <c r="CG22025" s="768"/>
      <c r="CH22025" s="768"/>
      <c r="CI22025" s="850"/>
    </row>
    <row r="22026" spans="85:87" x14ac:dyDescent="0.25">
      <c r="CG22026" s="768"/>
      <c r="CH22026" s="768"/>
      <c r="CI22026" s="850"/>
    </row>
    <row r="22027" spans="85:87" x14ac:dyDescent="0.25">
      <c r="CG22027" s="768"/>
      <c r="CH22027" s="768"/>
      <c r="CI22027" s="850"/>
    </row>
    <row r="22028" spans="85:87" x14ac:dyDescent="0.25">
      <c r="CG22028" s="768"/>
      <c r="CH22028" s="768"/>
      <c r="CI22028" s="850"/>
    </row>
    <row r="22029" spans="85:87" x14ac:dyDescent="0.25">
      <c r="CG22029" s="768"/>
      <c r="CH22029" s="768"/>
      <c r="CI22029" s="850"/>
    </row>
    <row r="22030" spans="85:87" x14ac:dyDescent="0.25">
      <c r="CG22030" s="768"/>
      <c r="CH22030" s="768"/>
      <c r="CI22030" s="850"/>
    </row>
    <row r="22031" spans="85:87" x14ac:dyDescent="0.25">
      <c r="CG22031" s="768"/>
      <c r="CH22031" s="768"/>
      <c r="CI22031" s="850"/>
    </row>
    <row r="22032" spans="85:87" x14ac:dyDescent="0.25">
      <c r="CG22032" s="768"/>
      <c r="CH22032" s="768"/>
      <c r="CI22032" s="850"/>
    </row>
    <row r="22033" spans="85:87" x14ac:dyDescent="0.25">
      <c r="CG22033" s="768"/>
      <c r="CH22033" s="768"/>
      <c r="CI22033" s="850"/>
    </row>
    <row r="22034" spans="85:87" x14ac:dyDescent="0.25">
      <c r="CG22034" s="768"/>
      <c r="CH22034" s="768"/>
      <c r="CI22034" s="850"/>
    </row>
    <row r="22035" spans="85:87" x14ac:dyDescent="0.25">
      <c r="CG22035" s="768"/>
      <c r="CH22035" s="768"/>
      <c r="CI22035" s="850"/>
    </row>
    <row r="22036" spans="85:87" x14ac:dyDescent="0.25">
      <c r="CG22036" s="768"/>
      <c r="CH22036" s="768"/>
      <c r="CI22036" s="850"/>
    </row>
    <row r="22037" spans="85:87" x14ac:dyDescent="0.25">
      <c r="CG22037" s="768"/>
      <c r="CH22037" s="768"/>
      <c r="CI22037" s="850"/>
    </row>
    <row r="22038" spans="85:87" x14ac:dyDescent="0.25">
      <c r="CG22038" s="768"/>
      <c r="CH22038" s="768"/>
      <c r="CI22038" s="850"/>
    </row>
    <row r="22039" spans="85:87" x14ac:dyDescent="0.25">
      <c r="CG22039" s="768"/>
      <c r="CH22039" s="768"/>
      <c r="CI22039" s="850"/>
    </row>
    <row r="22040" spans="85:87" x14ac:dyDescent="0.25">
      <c r="CG22040" s="768"/>
      <c r="CH22040" s="768"/>
      <c r="CI22040" s="850"/>
    </row>
    <row r="22041" spans="85:87" x14ac:dyDescent="0.25">
      <c r="CG22041" s="768"/>
      <c r="CH22041" s="768"/>
      <c r="CI22041" s="850"/>
    </row>
    <row r="22042" spans="85:87" x14ac:dyDescent="0.25">
      <c r="CG22042" s="768"/>
      <c r="CH22042" s="768"/>
      <c r="CI22042" s="850"/>
    </row>
    <row r="22043" spans="85:87" x14ac:dyDescent="0.25">
      <c r="CG22043" s="768"/>
      <c r="CH22043" s="768"/>
      <c r="CI22043" s="850"/>
    </row>
    <row r="22044" spans="85:87" x14ac:dyDescent="0.25">
      <c r="CG22044" s="768"/>
      <c r="CH22044" s="768"/>
      <c r="CI22044" s="850"/>
    </row>
    <row r="22045" spans="85:87" x14ac:dyDescent="0.25">
      <c r="CG22045" s="768"/>
      <c r="CH22045" s="768"/>
      <c r="CI22045" s="850"/>
    </row>
    <row r="22046" spans="85:87" x14ac:dyDescent="0.25">
      <c r="CG22046" s="768"/>
      <c r="CH22046" s="768"/>
      <c r="CI22046" s="850"/>
    </row>
    <row r="22047" spans="85:87" x14ac:dyDescent="0.25">
      <c r="CG22047" s="768"/>
      <c r="CH22047" s="768"/>
      <c r="CI22047" s="850"/>
    </row>
    <row r="22048" spans="85:87" x14ac:dyDescent="0.25">
      <c r="CG22048" s="768"/>
      <c r="CH22048" s="768"/>
      <c r="CI22048" s="850"/>
    </row>
    <row r="22049" spans="85:87" x14ac:dyDescent="0.25">
      <c r="CG22049" s="768"/>
      <c r="CH22049" s="768"/>
      <c r="CI22049" s="850"/>
    </row>
    <row r="22050" spans="85:87" x14ac:dyDescent="0.25">
      <c r="CG22050" s="768"/>
      <c r="CH22050" s="768"/>
      <c r="CI22050" s="850"/>
    </row>
    <row r="22051" spans="85:87" x14ac:dyDescent="0.25">
      <c r="CG22051" s="768"/>
      <c r="CH22051" s="768"/>
      <c r="CI22051" s="850"/>
    </row>
    <row r="22052" spans="85:87" x14ac:dyDescent="0.25">
      <c r="CG22052" s="768"/>
      <c r="CH22052" s="768"/>
      <c r="CI22052" s="850"/>
    </row>
    <row r="22053" spans="85:87" x14ac:dyDescent="0.25">
      <c r="CG22053" s="768"/>
      <c r="CH22053" s="768"/>
      <c r="CI22053" s="850"/>
    </row>
    <row r="22054" spans="85:87" x14ac:dyDescent="0.25">
      <c r="CG22054" s="768"/>
      <c r="CH22054" s="768"/>
      <c r="CI22054" s="850"/>
    </row>
    <row r="22055" spans="85:87" x14ac:dyDescent="0.25">
      <c r="CG22055" s="768"/>
      <c r="CH22055" s="768"/>
      <c r="CI22055" s="850"/>
    </row>
    <row r="22056" spans="85:87" x14ac:dyDescent="0.25">
      <c r="CG22056" s="768"/>
      <c r="CH22056" s="768"/>
      <c r="CI22056" s="850"/>
    </row>
    <row r="22057" spans="85:87" x14ac:dyDescent="0.25">
      <c r="CG22057" s="768"/>
      <c r="CH22057" s="768"/>
      <c r="CI22057" s="850"/>
    </row>
    <row r="22058" spans="85:87" x14ac:dyDescent="0.25">
      <c r="CG22058" s="768"/>
      <c r="CH22058" s="768"/>
      <c r="CI22058" s="850"/>
    </row>
    <row r="22059" spans="85:87" x14ac:dyDescent="0.25">
      <c r="CG22059" s="768"/>
      <c r="CH22059" s="768"/>
      <c r="CI22059" s="850"/>
    </row>
    <row r="22060" spans="85:87" x14ac:dyDescent="0.25">
      <c r="CG22060" s="768"/>
      <c r="CH22060" s="768"/>
      <c r="CI22060" s="850"/>
    </row>
    <row r="22061" spans="85:87" x14ac:dyDescent="0.25">
      <c r="CG22061" s="768"/>
      <c r="CH22061" s="768"/>
      <c r="CI22061" s="850"/>
    </row>
    <row r="22062" spans="85:87" x14ac:dyDescent="0.25">
      <c r="CG22062" s="768"/>
      <c r="CH22062" s="768"/>
      <c r="CI22062" s="850"/>
    </row>
    <row r="22063" spans="85:87" x14ac:dyDescent="0.25">
      <c r="CG22063" s="768"/>
      <c r="CH22063" s="768"/>
      <c r="CI22063" s="850"/>
    </row>
    <row r="22064" spans="85:87" x14ac:dyDescent="0.25">
      <c r="CG22064" s="768"/>
      <c r="CH22064" s="768"/>
      <c r="CI22064" s="850"/>
    </row>
    <row r="22065" spans="85:87" x14ac:dyDescent="0.25">
      <c r="CG22065" s="768"/>
      <c r="CH22065" s="768"/>
      <c r="CI22065" s="850"/>
    </row>
    <row r="22066" spans="85:87" x14ac:dyDescent="0.25">
      <c r="CG22066" s="768"/>
      <c r="CH22066" s="768"/>
      <c r="CI22066" s="850"/>
    </row>
    <row r="22067" spans="85:87" x14ac:dyDescent="0.25">
      <c r="CG22067" s="768"/>
      <c r="CH22067" s="768"/>
      <c r="CI22067" s="850"/>
    </row>
    <row r="22068" spans="85:87" x14ac:dyDescent="0.25">
      <c r="CG22068" s="768"/>
      <c r="CH22068" s="768"/>
      <c r="CI22068" s="850"/>
    </row>
    <row r="22069" spans="85:87" x14ac:dyDescent="0.25">
      <c r="CG22069" s="768"/>
      <c r="CH22069" s="768"/>
      <c r="CI22069" s="850"/>
    </row>
    <row r="22070" spans="85:87" x14ac:dyDescent="0.25">
      <c r="CG22070" s="768"/>
      <c r="CH22070" s="768"/>
      <c r="CI22070" s="850"/>
    </row>
    <row r="22071" spans="85:87" x14ac:dyDescent="0.25">
      <c r="CG22071" s="768"/>
      <c r="CH22071" s="768"/>
      <c r="CI22071" s="850"/>
    </row>
    <row r="22072" spans="85:87" x14ac:dyDescent="0.25">
      <c r="CG22072" s="768"/>
      <c r="CH22072" s="768"/>
      <c r="CI22072" s="850"/>
    </row>
    <row r="22073" spans="85:87" x14ac:dyDescent="0.25">
      <c r="CG22073" s="768"/>
      <c r="CH22073" s="768"/>
      <c r="CI22073" s="850"/>
    </row>
    <row r="22074" spans="85:87" x14ac:dyDescent="0.25">
      <c r="CG22074" s="768"/>
      <c r="CH22074" s="768"/>
      <c r="CI22074" s="850"/>
    </row>
    <row r="22075" spans="85:87" x14ac:dyDescent="0.25">
      <c r="CG22075" s="768"/>
      <c r="CH22075" s="768"/>
      <c r="CI22075" s="850"/>
    </row>
    <row r="22076" spans="85:87" x14ac:dyDescent="0.25">
      <c r="CG22076" s="768"/>
      <c r="CH22076" s="768"/>
      <c r="CI22076" s="850"/>
    </row>
    <row r="22077" spans="85:87" x14ac:dyDescent="0.25">
      <c r="CG22077" s="768"/>
      <c r="CH22077" s="768"/>
      <c r="CI22077" s="850"/>
    </row>
    <row r="22078" spans="85:87" x14ac:dyDescent="0.25">
      <c r="CG22078" s="768"/>
      <c r="CH22078" s="768"/>
      <c r="CI22078" s="850"/>
    </row>
    <row r="22079" spans="85:87" x14ac:dyDescent="0.25">
      <c r="CG22079" s="768"/>
      <c r="CH22079" s="768"/>
      <c r="CI22079" s="850"/>
    </row>
    <row r="22080" spans="85:87" x14ac:dyDescent="0.25">
      <c r="CG22080" s="768"/>
      <c r="CH22080" s="768"/>
      <c r="CI22080" s="850"/>
    </row>
    <row r="22081" spans="85:87" x14ac:dyDescent="0.25">
      <c r="CG22081" s="768"/>
      <c r="CH22081" s="768"/>
      <c r="CI22081" s="850"/>
    </row>
    <row r="22082" spans="85:87" x14ac:dyDescent="0.25">
      <c r="CG22082" s="768"/>
      <c r="CH22082" s="768"/>
      <c r="CI22082" s="850"/>
    </row>
    <row r="22083" spans="85:87" x14ac:dyDescent="0.25">
      <c r="CG22083" s="768"/>
      <c r="CH22083" s="768"/>
      <c r="CI22083" s="850"/>
    </row>
    <row r="22084" spans="85:87" x14ac:dyDescent="0.25">
      <c r="CG22084" s="768"/>
      <c r="CH22084" s="768"/>
      <c r="CI22084" s="850"/>
    </row>
    <row r="22085" spans="85:87" x14ac:dyDescent="0.25">
      <c r="CG22085" s="768"/>
      <c r="CH22085" s="768"/>
      <c r="CI22085" s="850"/>
    </row>
    <row r="22086" spans="85:87" x14ac:dyDescent="0.25">
      <c r="CG22086" s="768"/>
      <c r="CH22086" s="768"/>
      <c r="CI22086" s="850"/>
    </row>
    <row r="22087" spans="85:87" x14ac:dyDescent="0.25">
      <c r="CG22087" s="768"/>
      <c r="CH22087" s="768"/>
      <c r="CI22087" s="850"/>
    </row>
    <row r="22088" spans="85:87" x14ac:dyDescent="0.25">
      <c r="CG22088" s="768"/>
      <c r="CH22088" s="768"/>
      <c r="CI22088" s="850"/>
    </row>
    <row r="22089" spans="85:87" x14ac:dyDescent="0.25">
      <c r="CG22089" s="768"/>
      <c r="CH22089" s="768"/>
      <c r="CI22089" s="850"/>
    </row>
    <row r="22090" spans="85:87" x14ac:dyDescent="0.25">
      <c r="CG22090" s="768"/>
      <c r="CH22090" s="768"/>
      <c r="CI22090" s="850"/>
    </row>
    <row r="22091" spans="85:87" x14ac:dyDescent="0.25">
      <c r="CG22091" s="768"/>
      <c r="CH22091" s="768"/>
      <c r="CI22091" s="850"/>
    </row>
    <row r="22092" spans="85:87" x14ac:dyDescent="0.25">
      <c r="CG22092" s="768"/>
      <c r="CH22092" s="768"/>
      <c r="CI22092" s="850"/>
    </row>
    <row r="22093" spans="85:87" x14ac:dyDescent="0.25">
      <c r="CG22093" s="768"/>
      <c r="CH22093" s="768"/>
      <c r="CI22093" s="850"/>
    </row>
    <row r="22094" spans="85:87" x14ac:dyDescent="0.25">
      <c r="CG22094" s="768"/>
      <c r="CH22094" s="768"/>
      <c r="CI22094" s="850"/>
    </row>
    <row r="22095" spans="85:87" x14ac:dyDescent="0.25">
      <c r="CG22095" s="768"/>
      <c r="CH22095" s="768"/>
      <c r="CI22095" s="850"/>
    </row>
    <row r="22096" spans="85:87" x14ac:dyDescent="0.25">
      <c r="CG22096" s="768"/>
      <c r="CH22096" s="768"/>
      <c r="CI22096" s="850"/>
    </row>
    <row r="22097" spans="85:87" x14ac:dyDescent="0.25">
      <c r="CG22097" s="768"/>
      <c r="CH22097" s="768"/>
      <c r="CI22097" s="850"/>
    </row>
    <row r="22098" spans="85:87" x14ac:dyDescent="0.25">
      <c r="CG22098" s="768"/>
      <c r="CH22098" s="768"/>
      <c r="CI22098" s="850"/>
    </row>
    <row r="22099" spans="85:87" x14ac:dyDescent="0.25">
      <c r="CG22099" s="768"/>
      <c r="CH22099" s="768"/>
      <c r="CI22099" s="850"/>
    </row>
    <row r="22100" spans="85:87" x14ac:dyDescent="0.25">
      <c r="CG22100" s="768"/>
      <c r="CH22100" s="768"/>
      <c r="CI22100" s="850"/>
    </row>
    <row r="22101" spans="85:87" x14ac:dyDescent="0.25">
      <c r="CG22101" s="768"/>
      <c r="CH22101" s="768"/>
      <c r="CI22101" s="850"/>
    </row>
    <row r="22102" spans="85:87" x14ac:dyDescent="0.25">
      <c r="CG22102" s="768"/>
      <c r="CH22102" s="768"/>
      <c r="CI22102" s="850"/>
    </row>
    <row r="22103" spans="85:87" x14ac:dyDescent="0.25">
      <c r="CG22103" s="768"/>
      <c r="CH22103" s="768"/>
      <c r="CI22103" s="850"/>
    </row>
    <row r="22104" spans="85:87" x14ac:dyDescent="0.25">
      <c r="CG22104" s="768"/>
      <c r="CH22104" s="768"/>
      <c r="CI22104" s="850"/>
    </row>
    <row r="22105" spans="85:87" x14ac:dyDescent="0.25">
      <c r="CG22105" s="768"/>
      <c r="CH22105" s="768"/>
      <c r="CI22105" s="850"/>
    </row>
    <row r="22106" spans="85:87" x14ac:dyDescent="0.25">
      <c r="CG22106" s="768"/>
      <c r="CH22106" s="768"/>
      <c r="CI22106" s="850"/>
    </row>
    <row r="22107" spans="85:87" x14ac:dyDescent="0.25">
      <c r="CG22107" s="768"/>
      <c r="CH22107" s="768"/>
      <c r="CI22107" s="850"/>
    </row>
    <row r="22108" spans="85:87" x14ac:dyDescent="0.25">
      <c r="CG22108" s="768"/>
      <c r="CH22108" s="768"/>
      <c r="CI22108" s="850"/>
    </row>
    <row r="22109" spans="85:87" x14ac:dyDescent="0.25">
      <c r="CG22109" s="768"/>
      <c r="CH22109" s="768"/>
      <c r="CI22109" s="850"/>
    </row>
    <row r="22110" spans="85:87" x14ac:dyDescent="0.25">
      <c r="CG22110" s="768"/>
      <c r="CH22110" s="768"/>
      <c r="CI22110" s="850"/>
    </row>
    <row r="22111" spans="85:87" x14ac:dyDescent="0.25">
      <c r="CG22111" s="768"/>
      <c r="CH22111" s="768"/>
      <c r="CI22111" s="850"/>
    </row>
    <row r="22112" spans="85:87" x14ac:dyDescent="0.25">
      <c r="CG22112" s="768"/>
      <c r="CH22112" s="768"/>
      <c r="CI22112" s="850"/>
    </row>
    <row r="22113" spans="85:87" x14ac:dyDescent="0.25">
      <c r="CG22113" s="768"/>
      <c r="CH22113" s="768"/>
      <c r="CI22113" s="850"/>
    </row>
    <row r="22114" spans="85:87" x14ac:dyDescent="0.25">
      <c r="CG22114" s="768"/>
      <c r="CH22114" s="768"/>
      <c r="CI22114" s="850"/>
    </row>
    <row r="22115" spans="85:87" x14ac:dyDescent="0.25">
      <c r="CG22115" s="768"/>
      <c r="CH22115" s="768"/>
      <c r="CI22115" s="850"/>
    </row>
    <row r="22116" spans="85:87" x14ac:dyDescent="0.25">
      <c r="CG22116" s="768"/>
      <c r="CH22116" s="768"/>
      <c r="CI22116" s="850"/>
    </row>
    <row r="22117" spans="85:87" x14ac:dyDescent="0.25">
      <c r="CG22117" s="768"/>
      <c r="CH22117" s="768"/>
      <c r="CI22117" s="850"/>
    </row>
    <row r="22118" spans="85:87" x14ac:dyDescent="0.25">
      <c r="CG22118" s="768"/>
      <c r="CH22118" s="768"/>
      <c r="CI22118" s="850"/>
    </row>
    <row r="22119" spans="85:87" x14ac:dyDescent="0.25">
      <c r="CG22119" s="768"/>
      <c r="CH22119" s="768"/>
      <c r="CI22119" s="850"/>
    </row>
    <row r="22120" spans="85:87" x14ac:dyDescent="0.25">
      <c r="CG22120" s="768"/>
      <c r="CH22120" s="768"/>
      <c r="CI22120" s="850"/>
    </row>
    <row r="22121" spans="85:87" x14ac:dyDescent="0.25">
      <c r="CG22121" s="768"/>
      <c r="CH22121" s="768"/>
      <c r="CI22121" s="850"/>
    </row>
    <row r="22122" spans="85:87" x14ac:dyDescent="0.25">
      <c r="CG22122" s="768"/>
      <c r="CH22122" s="768"/>
      <c r="CI22122" s="850"/>
    </row>
    <row r="22123" spans="85:87" x14ac:dyDescent="0.25">
      <c r="CG22123" s="768"/>
      <c r="CH22123" s="768"/>
      <c r="CI22123" s="850"/>
    </row>
    <row r="22124" spans="85:87" x14ac:dyDescent="0.25">
      <c r="CG22124" s="768"/>
      <c r="CH22124" s="768"/>
      <c r="CI22124" s="850"/>
    </row>
    <row r="22125" spans="85:87" x14ac:dyDescent="0.25">
      <c r="CG22125" s="768"/>
      <c r="CH22125" s="768"/>
      <c r="CI22125" s="850"/>
    </row>
    <row r="22126" spans="85:87" x14ac:dyDescent="0.25">
      <c r="CG22126" s="768"/>
      <c r="CH22126" s="768"/>
      <c r="CI22126" s="850"/>
    </row>
    <row r="22127" spans="85:87" x14ac:dyDescent="0.25">
      <c r="CG22127" s="768"/>
      <c r="CH22127" s="768"/>
      <c r="CI22127" s="850"/>
    </row>
    <row r="22128" spans="85:87" x14ac:dyDescent="0.25">
      <c r="CG22128" s="768"/>
      <c r="CH22128" s="768"/>
      <c r="CI22128" s="850"/>
    </row>
    <row r="22129" spans="85:87" x14ac:dyDescent="0.25">
      <c r="CG22129" s="768"/>
      <c r="CH22129" s="768"/>
      <c r="CI22129" s="850"/>
    </row>
    <row r="22130" spans="85:87" x14ac:dyDescent="0.25">
      <c r="CG22130" s="768"/>
      <c r="CH22130" s="768"/>
      <c r="CI22130" s="850"/>
    </row>
    <row r="22131" spans="85:87" x14ac:dyDescent="0.25">
      <c r="CG22131" s="768"/>
      <c r="CH22131" s="768"/>
      <c r="CI22131" s="850"/>
    </row>
    <row r="22132" spans="85:87" x14ac:dyDescent="0.25">
      <c r="CG22132" s="768"/>
      <c r="CH22132" s="768"/>
      <c r="CI22132" s="850"/>
    </row>
    <row r="22133" spans="85:87" x14ac:dyDescent="0.25">
      <c r="CG22133" s="768"/>
      <c r="CH22133" s="768"/>
      <c r="CI22133" s="850"/>
    </row>
    <row r="22134" spans="85:87" x14ac:dyDescent="0.25">
      <c r="CG22134" s="768"/>
      <c r="CH22134" s="768"/>
      <c r="CI22134" s="850"/>
    </row>
    <row r="22135" spans="85:87" x14ac:dyDescent="0.25">
      <c r="CG22135" s="768"/>
      <c r="CH22135" s="768"/>
      <c r="CI22135" s="850"/>
    </row>
    <row r="22136" spans="85:87" x14ac:dyDescent="0.25">
      <c r="CG22136" s="768"/>
      <c r="CH22136" s="768"/>
      <c r="CI22136" s="850"/>
    </row>
    <row r="22137" spans="85:87" x14ac:dyDescent="0.25">
      <c r="CG22137" s="768"/>
      <c r="CH22137" s="768"/>
      <c r="CI22137" s="850"/>
    </row>
    <row r="22138" spans="85:87" x14ac:dyDescent="0.25">
      <c r="CG22138" s="768"/>
      <c r="CH22138" s="768"/>
      <c r="CI22138" s="850"/>
    </row>
    <row r="22139" spans="85:87" x14ac:dyDescent="0.25">
      <c r="CG22139" s="768"/>
      <c r="CH22139" s="768"/>
      <c r="CI22139" s="850"/>
    </row>
    <row r="22140" spans="85:87" x14ac:dyDescent="0.25">
      <c r="CG22140" s="768"/>
      <c r="CH22140" s="768"/>
      <c r="CI22140" s="850"/>
    </row>
    <row r="22141" spans="85:87" x14ac:dyDescent="0.25">
      <c r="CG22141" s="768"/>
      <c r="CH22141" s="768"/>
      <c r="CI22141" s="850"/>
    </row>
    <row r="22142" spans="85:87" x14ac:dyDescent="0.25">
      <c r="CG22142" s="768"/>
      <c r="CH22142" s="768"/>
      <c r="CI22142" s="850"/>
    </row>
    <row r="22143" spans="85:87" x14ac:dyDescent="0.25">
      <c r="CG22143" s="768"/>
      <c r="CH22143" s="768"/>
      <c r="CI22143" s="850"/>
    </row>
    <row r="22144" spans="85:87" x14ac:dyDescent="0.25">
      <c r="CG22144" s="768"/>
      <c r="CH22144" s="768"/>
      <c r="CI22144" s="850"/>
    </row>
    <row r="22145" spans="85:87" x14ac:dyDescent="0.25">
      <c r="CG22145" s="768"/>
      <c r="CH22145" s="768"/>
      <c r="CI22145" s="850"/>
    </row>
    <row r="22146" spans="85:87" x14ac:dyDescent="0.25">
      <c r="CG22146" s="768"/>
      <c r="CH22146" s="768"/>
      <c r="CI22146" s="850"/>
    </row>
    <row r="22147" spans="85:87" x14ac:dyDescent="0.25">
      <c r="CG22147" s="768"/>
      <c r="CH22147" s="768"/>
      <c r="CI22147" s="850"/>
    </row>
    <row r="22148" spans="85:87" x14ac:dyDescent="0.25">
      <c r="CG22148" s="768"/>
      <c r="CH22148" s="768"/>
      <c r="CI22148" s="850"/>
    </row>
    <row r="22149" spans="85:87" x14ac:dyDescent="0.25">
      <c r="CG22149" s="768"/>
      <c r="CH22149" s="768"/>
      <c r="CI22149" s="850"/>
    </row>
    <row r="22150" spans="85:87" x14ac:dyDescent="0.25">
      <c r="CG22150" s="768"/>
      <c r="CH22150" s="768"/>
      <c r="CI22150" s="850"/>
    </row>
    <row r="22151" spans="85:87" x14ac:dyDescent="0.25">
      <c r="CG22151" s="768"/>
      <c r="CH22151" s="768"/>
      <c r="CI22151" s="850"/>
    </row>
    <row r="22152" spans="85:87" x14ac:dyDescent="0.25">
      <c r="CG22152" s="768"/>
      <c r="CH22152" s="768"/>
      <c r="CI22152" s="850"/>
    </row>
    <row r="22153" spans="85:87" x14ac:dyDescent="0.25">
      <c r="CG22153" s="768"/>
      <c r="CH22153" s="768"/>
      <c r="CI22153" s="850"/>
    </row>
    <row r="22154" spans="85:87" x14ac:dyDescent="0.25">
      <c r="CG22154" s="768"/>
      <c r="CH22154" s="768"/>
      <c r="CI22154" s="850"/>
    </row>
    <row r="22155" spans="85:87" x14ac:dyDescent="0.25">
      <c r="CG22155" s="768"/>
      <c r="CH22155" s="768"/>
      <c r="CI22155" s="850"/>
    </row>
    <row r="22156" spans="85:87" x14ac:dyDescent="0.25">
      <c r="CG22156" s="768"/>
      <c r="CH22156" s="768"/>
      <c r="CI22156" s="850"/>
    </row>
    <row r="22157" spans="85:87" x14ac:dyDescent="0.25">
      <c r="CG22157" s="768"/>
      <c r="CH22157" s="768"/>
      <c r="CI22157" s="850"/>
    </row>
    <row r="22158" spans="85:87" x14ac:dyDescent="0.25">
      <c r="CG22158" s="768"/>
      <c r="CH22158" s="768"/>
      <c r="CI22158" s="850"/>
    </row>
    <row r="22159" spans="85:87" x14ac:dyDescent="0.25">
      <c r="CG22159" s="768"/>
      <c r="CH22159" s="768"/>
      <c r="CI22159" s="850"/>
    </row>
    <row r="22160" spans="85:87" x14ac:dyDescent="0.25">
      <c r="CG22160" s="768"/>
      <c r="CH22160" s="768"/>
      <c r="CI22160" s="850"/>
    </row>
    <row r="22161" spans="85:87" x14ac:dyDescent="0.25">
      <c r="CG22161" s="768"/>
      <c r="CH22161" s="768"/>
      <c r="CI22161" s="850"/>
    </row>
    <row r="22162" spans="85:87" x14ac:dyDescent="0.25">
      <c r="CG22162" s="768"/>
      <c r="CH22162" s="768"/>
      <c r="CI22162" s="850"/>
    </row>
    <row r="22163" spans="85:87" x14ac:dyDescent="0.25">
      <c r="CG22163" s="768"/>
      <c r="CH22163" s="768"/>
      <c r="CI22163" s="850"/>
    </row>
    <row r="22164" spans="85:87" x14ac:dyDescent="0.25">
      <c r="CG22164" s="768"/>
      <c r="CH22164" s="768"/>
      <c r="CI22164" s="850"/>
    </row>
    <row r="22165" spans="85:87" x14ac:dyDescent="0.25">
      <c r="CG22165" s="768"/>
      <c r="CH22165" s="768"/>
      <c r="CI22165" s="850"/>
    </row>
    <row r="22166" spans="85:87" x14ac:dyDescent="0.25">
      <c r="CG22166" s="768"/>
      <c r="CH22166" s="768"/>
      <c r="CI22166" s="850"/>
    </row>
    <row r="22167" spans="85:87" x14ac:dyDescent="0.25">
      <c r="CG22167" s="768"/>
      <c r="CH22167" s="768"/>
      <c r="CI22167" s="850"/>
    </row>
    <row r="22168" spans="85:87" x14ac:dyDescent="0.25">
      <c r="CG22168" s="768"/>
      <c r="CH22168" s="768"/>
      <c r="CI22168" s="850"/>
    </row>
    <row r="22169" spans="85:87" x14ac:dyDescent="0.25">
      <c r="CG22169" s="768"/>
      <c r="CH22169" s="768"/>
      <c r="CI22169" s="850"/>
    </row>
    <row r="22170" spans="85:87" x14ac:dyDescent="0.25">
      <c r="CG22170" s="768"/>
      <c r="CH22170" s="768"/>
      <c r="CI22170" s="850"/>
    </row>
    <row r="22171" spans="85:87" x14ac:dyDescent="0.25">
      <c r="CG22171" s="768"/>
      <c r="CH22171" s="768"/>
      <c r="CI22171" s="850"/>
    </row>
    <row r="22172" spans="85:87" x14ac:dyDescent="0.25">
      <c r="CG22172" s="768"/>
      <c r="CH22172" s="768"/>
      <c r="CI22172" s="850"/>
    </row>
    <row r="22173" spans="85:87" x14ac:dyDescent="0.25">
      <c r="CG22173" s="768"/>
      <c r="CH22173" s="768"/>
      <c r="CI22173" s="850"/>
    </row>
    <row r="22174" spans="85:87" x14ac:dyDescent="0.25">
      <c r="CG22174" s="768"/>
      <c r="CH22174" s="768"/>
      <c r="CI22174" s="850"/>
    </row>
    <row r="22175" spans="85:87" x14ac:dyDescent="0.25">
      <c r="CG22175" s="768"/>
      <c r="CH22175" s="768"/>
      <c r="CI22175" s="850"/>
    </row>
    <row r="22176" spans="85:87" x14ac:dyDescent="0.25">
      <c r="CG22176" s="768"/>
      <c r="CH22176" s="768"/>
      <c r="CI22176" s="850"/>
    </row>
    <row r="22177" spans="85:87" x14ac:dyDescent="0.25">
      <c r="CG22177" s="768"/>
      <c r="CH22177" s="768"/>
      <c r="CI22177" s="850"/>
    </row>
    <row r="22178" spans="85:87" x14ac:dyDescent="0.25">
      <c r="CG22178" s="768"/>
      <c r="CH22178" s="768"/>
      <c r="CI22178" s="850"/>
    </row>
    <row r="22179" spans="85:87" x14ac:dyDescent="0.25">
      <c r="CG22179" s="768"/>
      <c r="CH22179" s="768"/>
      <c r="CI22179" s="850"/>
    </row>
    <row r="22180" spans="85:87" x14ac:dyDescent="0.25">
      <c r="CG22180" s="768"/>
      <c r="CH22180" s="768"/>
      <c r="CI22180" s="850"/>
    </row>
    <row r="22181" spans="85:87" x14ac:dyDescent="0.25">
      <c r="CG22181" s="768"/>
      <c r="CH22181" s="768"/>
      <c r="CI22181" s="850"/>
    </row>
    <row r="22182" spans="85:87" x14ac:dyDescent="0.25">
      <c r="CG22182" s="768"/>
      <c r="CH22182" s="768"/>
      <c r="CI22182" s="850"/>
    </row>
    <row r="22183" spans="85:87" x14ac:dyDescent="0.25">
      <c r="CG22183" s="768"/>
      <c r="CH22183" s="768"/>
      <c r="CI22183" s="850"/>
    </row>
    <row r="22184" spans="85:87" x14ac:dyDescent="0.25">
      <c r="CG22184" s="768"/>
      <c r="CH22184" s="768"/>
      <c r="CI22184" s="850"/>
    </row>
    <row r="22185" spans="85:87" x14ac:dyDescent="0.25">
      <c r="CG22185" s="768"/>
      <c r="CH22185" s="768"/>
      <c r="CI22185" s="850"/>
    </row>
    <row r="22186" spans="85:87" x14ac:dyDescent="0.25">
      <c r="CG22186" s="768"/>
      <c r="CH22186" s="768"/>
      <c r="CI22186" s="850"/>
    </row>
    <row r="22187" spans="85:87" x14ac:dyDescent="0.25">
      <c r="CG22187" s="768"/>
      <c r="CH22187" s="768"/>
      <c r="CI22187" s="850"/>
    </row>
    <row r="22188" spans="85:87" x14ac:dyDescent="0.25">
      <c r="CG22188" s="768"/>
      <c r="CH22188" s="768"/>
      <c r="CI22188" s="850"/>
    </row>
    <row r="22189" spans="85:87" x14ac:dyDescent="0.25">
      <c r="CG22189" s="768"/>
      <c r="CH22189" s="768"/>
      <c r="CI22189" s="850"/>
    </row>
    <row r="22190" spans="85:87" x14ac:dyDescent="0.25">
      <c r="CG22190" s="768"/>
      <c r="CH22190" s="768"/>
      <c r="CI22190" s="850"/>
    </row>
    <row r="22191" spans="85:87" x14ac:dyDescent="0.25">
      <c r="CG22191" s="768"/>
      <c r="CH22191" s="768"/>
      <c r="CI22191" s="850"/>
    </row>
    <row r="22192" spans="85:87" x14ac:dyDescent="0.25">
      <c r="CG22192" s="768"/>
      <c r="CH22192" s="768"/>
      <c r="CI22192" s="850"/>
    </row>
    <row r="22193" spans="85:87" x14ac:dyDescent="0.25">
      <c r="CG22193" s="768"/>
      <c r="CH22193" s="768"/>
      <c r="CI22193" s="850"/>
    </row>
    <row r="22194" spans="85:87" x14ac:dyDescent="0.25">
      <c r="CG22194" s="768"/>
      <c r="CH22194" s="768"/>
      <c r="CI22194" s="850"/>
    </row>
    <row r="22195" spans="85:87" x14ac:dyDescent="0.25">
      <c r="CG22195" s="768"/>
      <c r="CH22195" s="768"/>
      <c r="CI22195" s="850"/>
    </row>
    <row r="22196" spans="85:87" x14ac:dyDescent="0.25">
      <c r="CG22196" s="768"/>
      <c r="CH22196" s="768"/>
      <c r="CI22196" s="850"/>
    </row>
    <row r="22197" spans="85:87" x14ac:dyDescent="0.25">
      <c r="CG22197" s="768"/>
      <c r="CH22197" s="768"/>
      <c r="CI22197" s="850"/>
    </row>
    <row r="22198" spans="85:87" x14ac:dyDescent="0.25">
      <c r="CG22198" s="768"/>
      <c r="CH22198" s="768"/>
      <c r="CI22198" s="850"/>
    </row>
    <row r="22199" spans="85:87" x14ac:dyDescent="0.25">
      <c r="CG22199" s="768"/>
      <c r="CH22199" s="768"/>
      <c r="CI22199" s="850"/>
    </row>
    <row r="22200" spans="85:87" x14ac:dyDescent="0.25">
      <c r="CG22200" s="768"/>
      <c r="CH22200" s="768"/>
      <c r="CI22200" s="850"/>
    </row>
    <row r="22201" spans="85:87" x14ac:dyDescent="0.25">
      <c r="CG22201" s="768"/>
      <c r="CH22201" s="768"/>
      <c r="CI22201" s="850"/>
    </row>
    <row r="22202" spans="85:87" x14ac:dyDescent="0.25">
      <c r="CG22202" s="768"/>
      <c r="CH22202" s="768"/>
      <c r="CI22202" s="850"/>
    </row>
    <row r="22203" spans="85:87" x14ac:dyDescent="0.25">
      <c r="CG22203" s="768"/>
      <c r="CH22203" s="768"/>
      <c r="CI22203" s="850"/>
    </row>
    <row r="22204" spans="85:87" x14ac:dyDescent="0.25">
      <c r="CG22204" s="768"/>
      <c r="CH22204" s="768"/>
      <c r="CI22204" s="850"/>
    </row>
    <row r="22205" spans="85:87" x14ac:dyDescent="0.25">
      <c r="CG22205" s="768"/>
      <c r="CH22205" s="768"/>
      <c r="CI22205" s="850"/>
    </row>
    <row r="22206" spans="85:87" x14ac:dyDescent="0.25">
      <c r="CG22206" s="768"/>
      <c r="CH22206" s="768"/>
      <c r="CI22206" s="850"/>
    </row>
    <row r="22207" spans="85:87" x14ac:dyDescent="0.25">
      <c r="CG22207" s="768"/>
      <c r="CH22207" s="768"/>
      <c r="CI22207" s="850"/>
    </row>
    <row r="22208" spans="85:87" x14ac:dyDescent="0.25">
      <c r="CG22208" s="768"/>
      <c r="CH22208" s="768"/>
      <c r="CI22208" s="850"/>
    </row>
    <row r="22209" spans="85:87" x14ac:dyDescent="0.25">
      <c r="CG22209" s="768"/>
      <c r="CH22209" s="768"/>
      <c r="CI22209" s="850"/>
    </row>
    <row r="22210" spans="85:87" x14ac:dyDescent="0.25">
      <c r="CG22210" s="768"/>
      <c r="CH22210" s="768"/>
      <c r="CI22210" s="850"/>
    </row>
    <row r="22211" spans="85:87" x14ac:dyDescent="0.25">
      <c r="CG22211" s="768"/>
      <c r="CH22211" s="768"/>
      <c r="CI22211" s="850"/>
    </row>
    <row r="22212" spans="85:87" x14ac:dyDescent="0.25">
      <c r="CG22212" s="768"/>
      <c r="CH22212" s="768"/>
      <c r="CI22212" s="850"/>
    </row>
    <row r="22213" spans="85:87" x14ac:dyDescent="0.25">
      <c r="CG22213" s="768"/>
      <c r="CH22213" s="768"/>
      <c r="CI22213" s="850"/>
    </row>
    <row r="22214" spans="85:87" x14ac:dyDescent="0.25">
      <c r="CG22214" s="768"/>
      <c r="CH22214" s="768"/>
      <c r="CI22214" s="850"/>
    </row>
    <row r="22215" spans="85:87" x14ac:dyDescent="0.25">
      <c r="CG22215" s="768"/>
      <c r="CH22215" s="768"/>
      <c r="CI22215" s="850"/>
    </row>
    <row r="22216" spans="85:87" x14ac:dyDescent="0.25">
      <c r="CG22216" s="768"/>
      <c r="CH22216" s="768"/>
      <c r="CI22216" s="850"/>
    </row>
    <row r="22217" spans="85:87" x14ac:dyDescent="0.25">
      <c r="CG22217" s="768"/>
      <c r="CH22217" s="768"/>
      <c r="CI22217" s="850"/>
    </row>
    <row r="22218" spans="85:87" x14ac:dyDescent="0.25">
      <c r="CG22218" s="768"/>
      <c r="CH22218" s="768"/>
      <c r="CI22218" s="850"/>
    </row>
    <row r="22219" spans="85:87" x14ac:dyDescent="0.25">
      <c r="CG22219" s="768"/>
      <c r="CH22219" s="768"/>
      <c r="CI22219" s="850"/>
    </row>
    <row r="22220" spans="85:87" x14ac:dyDescent="0.25">
      <c r="CG22220" s="768"/>
      <c r="CH22220" s="768"/>
      <c r="CI22220" s="850"/>
    </row>
    <row r="22221" spans="85:87" x14ac:dyDescent="0.25">
      <c r="CG22221" s="768"/>
      <c r="CH22221" s="768"/>
      <c r="CI22221" s="850"/>
    </row>
    <row r="22222" spans="85:87" x14ac:dyDescent="0.25">
      <c r="CG22222" s="768"/>
      <c r="CH22222" s="768"/>
      <c r="CI22222" s="850"/>
    </row>
    <row r="22223" spans="85:87" x14ac:dyDescent="0.25">
      <c r="CG22223" s="768"/>
      <c r="CH22223" s="768"/>
      <c r="CI22223" s="850"/>
    </row>
    <row r="22224" spans="85:87" x14ac:dyDescent="0.25">
      <c r="CG22224" s="768"/>
      <c r="CH22224" s="768"/>
      <c r="CI22224" s="850"/>
    </row>
    <row r="22225" spans="85:87" x14ac:dyDescent="0.25">
      <c r="CG22225" s="768"/>
      <c r="CH22225" s="768"/>
      <c r="CI22225" s="850"/>
    </row>
    <row r="22226" spans="85:87" x14ac:dyDescent="0.25">
      <c r="CG22226" s="768"/>
      <c r="CH22226" s="768"/>
      <c r="CI22226" s="850"/>
    </row>
    <row r="22227" spans="85:87" x14ac:dyDescent="0.25">
      <c r="CG22227" s="768"/>
      <c r="CH22227" s="768"/>
      <c r="CI22227" s="850"/>
    </row>
    <row r="22228" spans="85:87" x14ac:dyDescent="0.25">
      <c r="CG22228" s="768"/>
      <c r="CH22228" s="768"/>
      <c r="CI22228" s="850"/>
    </row>
    <row r="22229" spans="85:87" x14ac:dyDescent="0.25">
      <c r="CG22229" s="768"/>
      <c r="CH22229" s="768"/>
      <c r="CI22229" s="850"/>
    </row>
    <row r="22230" spans="85:87" x14ac:dyDescent="0.25">
      <c r="CG22230" s="768"/>
      <c r="CH22230" s="768"/>
      <c r="CI22230" s="850"/>
    </row>
    <row r="22231" spans="85:87" x14ac:dyDescent="0.25">
      <c r="CG22231" s="768"/>
      <c r="CH22231" s="768"/>
      <c r="CI22231" s="850"/>
    </row>
    <row r="22232" spans="85:87" x14ac:dyDescent="0.25">
      <c r="CG22232" s="768"/>
      <c r="CH22232" s="768"/>
      <c r="CI22232" s="850"/>
    </row>
    <row r="22233" spans="85:87" x14ac:dyDescent="0.25">
      <c r="CG22233" s="768"/>
      <c r="CH22233" s="768"/>
      <c r="CI22233" s="850"/>
    </row>
    <row r="22234" spans="85:87" x14ac:dyDescent="0.25">
      <c r="CG22234" s="768"/>
      <c r="CH22234" s="768"/>
      <c r="CI22234" s="850"/>
    </row>
    <row r="22235" spans="85:87" x14ac:dyDescent="0.25">
      <c r="CG22235" s="768"/>
      <c r="CH22235" s="768"/>
      <c r="CI22235" s="850"/>
    </row>
    <row r="22236" spans="85:87" x14ac:dyDescent="0.25">
      <c r="CG22236" s="768"/>
      <c r="CH22236" s="768"/>
      <c r="CI22236" s="850"/>
    </row>
    <row r="22237" spans="85:87" x14ac:dyDescent="0.25">
      <c r="CG22237" s="768"/>
      <c r="CH22237" s="768"/>
      <c r="CI22237" s="850"/>
    </row>
    <row r="22238" spans="85:87" x14ac:dyDescent="0.25">
      <c r="CG22238" s="768"/>
      <c r="CH22238" s="768"/>
      <c r="CI22238" s="850"/>
    </row>
    <row r="22239" spans="85:87" x14ac:dyDescent="0.25">
      <c r="CG22239" s="768"/>
      <c r="CH22239" s="768"/>
      <c r="CI22239" s="850"/>
    </row>
    <row r="22240" spans="85:87" x14ac:dyDescent="0.25">
      <c r="CG22240" s="768"/>
      <c r="CH22240" s="768"/>
      <c r="CI22240" s="850"/>
    </row>
    <row r="22241" spans="85:87" x14ac:dyDescent="0.25">
      <c r="CG22241" s="768"/>
      <c r="CH22241" s="768"/>
      <c r="CI22241" s="850"/>
    </row>
    <row r="22242" spans="85:87" x14ac:dyDescent="0.25">
      <c r="CG22242" s="768"/>
      <c r="CH22242" s="768"/>
      <c r="CI22242" s="850"/>
    </row>
    <row r="22243" spans="85:87" x14ac:dyDescent="0.25">
      <c r="CG22243" s="768"/>
      <c r="CH22243" s="768"/>
      <c r="CI22243" s="850"/>
    </row>
    <row r="22244" spans="85:87" x14ac:dyDescent="0.25">
      <c r="CG22244" s="768"/>
      <c r="CH22244" s="768"/>
      <c r="CI22244" s="850"/>
    </row>
    <row r="22245" spans="85:87" x14ac:dyDescent="0.25">
      <c r="CG22245" s="768"/>
      <c r="CH22245" s="768"/>
      <c r="CI22245" s="850"/>
    </row>
    <row r="22246" spans="85:87" x14ac:dyDescent="0.25">
      <c r="CG22246" s="768"/>
      <c r="CH22246" s="768"/>
      <c r="CI22246" s="850"/>
    </row>
    <row r="22247" spans="85:87" x14ac:dyDescent="0.25">
      <c r="CG22247" s="768"/>
      <c r="CH22247" s="768"/>
      <c r="CI22247" s="850"/>
    </row>
    <row r="22248" spans="85:87" x14ac:dyDescent="0.25">
      <c r="CG22248" s="768"/>
      <c r="CH22248" s="768"/>
      <c r="CI22248" s="850"/>
    </row>
    <row r="22249" spans="85:87" x14ac:dyDescent="0.25">
      <c r="CG22249" s="768"/>
      <c r="CH22249" s="768"/>
      <c r="CI22249" s="850"/>
    </row>
    <row r="22250" spans="85:87" x14ac:dyDescent="0.25">
      <c r="CG22250" s="768"/>
      <c r="CH22250" s="768"/>
      <c r="CI22250" s="850"/>
    </row>
    <row r="22251" spans="85:87" x14ac:dyDescent="0.25">
      <c r="CG22251" s="768"/>
      <c r="CH22251" s="768"/>
      <c r="CI22251" s="850"/>
    </row>
    <row r="22252" spans="85:87" x14ac:dyDescent="0.25">
      <c r="CG22252" s="768"/>
      <c r="CH22252" s="768"/>
      <c r="CI22252" s="850"/>
    </row>
    <row r="22253" spans="85:87" x14ac:dyDescent="0.25">
      <c r="CG22253" s="768"/>
      <c r="CH22253" s="768"/>
      <c r="CI22253" s="850"/>
    </row>
    <row r="22254" spans="85:87" x14ac:dyDescent="0.25">
      <c r="CG22254" s="768"/>
      <c r="CH22254" s="768"/>
      <c r="CI22254" s="850"/>
    </row>
    <row r="22255" spans="85:87" x14ac:dyDescent="0.25">
      <c r="CG22255" s="768"/>
      <c r="CH22255" s="768"/>
      <c r="CI22255" s="850"/>
    </row>
    <row r="22256" spans="85:87" x14ac:dyDescent="0.25">
      <c r="CG22256" s="768"/>
      <c r="CH22256" s="768"/>
      <c r="CI22256" s="850"/>
    </row>
    <row r="22257" spans="85:87" x14ac:dyDescent="0.25">
      <c r="CG22257" s="768"/>
      <c r="CH22257" s="768"/>
      <c r="CI22257" s="850"/>
    </row>
    <row r="22258" spans="85:87" x14ac:dyDescent="0.25">
      <c r="CG22258" s="768"/>
      <c r="CH22258" s="768"/>
      <c r="CI22258" s="850"/>
    </row>
    <row r="22259" spans="85:87" x14ac:dyDescent="0.25">
      <c r="CG22259" s="768"/>
      <c r="CH22259" s="768"/>
      <c r="CI22259" s="850"/>
    </row>
    <row r="22260" spans="85:87" x14ac:dyDescent="0.25">
      <c r="CG22260" s="768"/>
      <c r="CH22260" s="768"/>
      <c r="CI22260" s="850"/>
    </row>
    <row r="22261" spans="85:87" x14ac:dyDescent="0.25">
      <c r="CG22261" s="768"/>
      <c r="CH22261" s="768"/>
      <c r="CI22261" s="850"/>
    </row>
    <row r="22262" spans="85:87" x14ac:dyDescent="0.25">
      <c r="CG22262" s="768"/>
      <c r="CH22262" s="768"/>
      <c r="CI22262" s="850"/>
    </row>
    <row r="22263" spans="85:87" x14ac:dyDescent="0.25">
      <c r="CG22263" s="768"/>
      <c r="CH22263" s="768"/>
      <c r="CI22263" s="850"/>
    </row>
    <row r="22264" spans="85:87" x14ac:dyDescent="0.25">
      <c r="CG22264" s="768"/>
      <c r="CH22264" s="768"/>
      <c r="CI22264" s="850"/>
    </row>
    <row r="22265" spans="85:87" x14ac:dyDescent="0.25">
      <c r="CG22265" s="768"/>
      <c r="CH22265" s="768"/>
      <c r="CI22265" s="850"/>
    </row>
    <row r="22266" spans="85:87" x14ac:dyDescent="0.25">
      <c r="CG22266" s="768"/>
      <c r="CH22266" s="768"/>
      <c r="CI22266" s="850"/>
    </row>
    <row r="22267" spans="85:87" x14ac:dyDescent="0.25">
      <c r="CG22267" s="768"/>
      <c r="CH22267" s="768"/>
      <c r="CI22267" s="850"/>
    </row>
    <row r="22268" spans="85:87" x14ac:dyDescent="0.25">
      <c r="CG22268" s="768"/>
      <c r="CH22268" s="768"/>
      <c r="CI22268" s="850"/>
    </row>
    <row r="22269" spans="85:87" x14ac:dyDescent="0.25">
      <c r="CG22269" s="768"/>
      <c r="CH22269" s="768"/>
      <c r="CI22269" s="850"/>
    </row>
    <row r="22270" spans="85:87" x14ac:dyDescent="0.25">
      <c r="CG22270" s="768"/>
      <c r="CH22270" s="768"/>
      <c r="CI22270" s="850"/>
    </row>
    <row r="22271" spans="85:87" x14ac:dyDescent="0.25">
      <c r="CG22271" s="768"/>
      <c r="CH22271" s="768"/>
      <c r="CI22271" s="850"/>
    </row>
    <row r="22272" spans="85:87" x14ac:dyDescent="0.25">
      <c r="CG22272" s="768"/>
      <c r="CH22272" s="768"/>
      <c r="CI22272" s="850"/>
    </row>
    <row r="22273" spans="85:87" x14ac:dyDescent="0.25">
      <c r="CG22273" s="768"/>
      <c r="CH22273" s="768"/>
      <c r="CI22273" s="850"/>
    </row>
    <row r="22274" spans="85:87" x14ac:dyDescent="0.25">
      <c r="CG22274" s="768"/>
      <c r="CH22274" s="768"/>
      <c r="CI22274" s="850"/>
    </row>
    <row r="22275" spans="85:87" x14ac:dyDescent="0.25">
      <c r="CG22275" s="768"/>
      <c r="CH22275" s="768"/>
      <c r="CI22275" s="850"/>
    </row>
    <row r="22276" spans="85:87" x14ac:dyDescent="0.25">
      <c r="CG22276" s="768"/>
      <c r="CH22276" s="768"/>
      <c r="CI22276" s="850"/>
    </row>
    <row r="22277" spans="85:87" x14ac:dyDescent="0.25">
      <c r="CG22277" s="768"/>
      <c r="CH22277" s="768"/>
      <c r="CI22277" s="850"/>
    </row>
    <row r="22278" spans="85:87" x14ac:dyDescent="0.25">
      <c r="CG22278" s="768"/>
      <c r="CH22278" s="768"/>
      <c r="CI22278" s="850"/>
    </row>
    <row r="22279" spans="85:87" x14ac:dyDescent="0.25">
      <c r="CG22279" s="768"/>
      <c r="CH22279" s="768"/>
      <c r="CI22279" s="850"/>
    </row>
    <row r="22280" spans="85:87" x14ac:dyDescent="0.25">
      <c r="CG22280" s="768"/>
      <c r="CH22280" s="768"/>
      <c r="CI22280" s="850"/>
    </row>
    <row r="22281" spans="85:87" x14ac:dyDescent="0.25">
      <c r="CG22281" s="768"/>
      <c r="CH22281" s="768"/>
      <c r="CI22281" s="850"/>
    </row>
    <row r="22282" spans="85:87" x14ac:dyDescent="0.25">
      <c r="CG22282" s="768"/>
      <c r="CH22282" s="768"/>
      <c r="CI22282" s="850"/>
    </row>
    <row r="22283" spans="85:87" x14ac:dyDescent="0.25">
      <c r="CG22283" s="768"/>
      <c r="CH22283" s="768"/>
      <c r="CI22283" s="850"/>
    </row>
    <row r="22284" spans="85:87" x14ac:dyDescent="0.25">
      <c r="CG22284" s="768"/>
      <c r="CH22284" s="768"/>
      <c r="CI22284" s="850"/>
    </row>
    <row r="22285" spans="85:87" x14ac:dyDescent="0.25">
      <c r="CG22285" s="768"/>
      <c r="CH22285" s="768"/>
      <c r="CI22285" s="850"/>
    </row>
    <row r="22286" spans="85:87" x14ac:dyDescent="0.25">
      <c r="CG22286" s="768"/>
      <c r="CH22286" s="768"/>
      <c r="CI22286" s="850"/>
    </row>
    <row r="22287" spans="85:87" x14ac:dyDescent="0.25">
      <c r="CG22287" s="768"/>
      <c r="CH22287" s="768"/>
      <c r="CI22287" s="850"/>
    </row>
    <row r="22288" spans="85:87" x14ac:dyDescent="0.25">
      <c r="CG22288" s="768"/>
      <c r="CH22288" s="768"/>
      <c r="CI22288" s="850"/>
    </row>
    <row r="22289" spans="85:87" x14ac:dyDescent="0.25">
      <c r="CG22289" s="768"/>
      <c r="CH22289" s="768"/>
      <c r="CI22289" s="850"/>
    </row>
    <row r="22290" spans="85:87" x14ac:dyDescent="0.25">
      <c r="CG22290" s="768"/>
      <c r="CH22290" s="768"/>
      <c r="CI22290" s="850"/>
    </row>
    <row r="22291" spans="85:87" x14ac:dyDescent="0.25">
      <c r="CG22291" s="768"/>
      <c r="CH22291" s="768"/>
      <c r="CI22291" s="850"/>
    </row>
    <row r="22292" spans="85:87" x14ac:dyDescent="0.25">
      <c r="CG22292" s="768"/>
      <c r="CH22292" s="768"/>
      <c r="CI22292" s="850"/>
    </row>
    <row r="22293" spans="85:87" x14ac:dyDescent="0.25">
      <c r="CG22293" s="768"/>
      <c r="CH22293" s="768"/>
      <c r="CI22293" s="850"/>
    </row>
    <row r="22294" spans="85:87" x14ac:dyDescent="0.25">
      <c r="CG22294" s="768"/>
      <c r="CH22294" s="768"/>
      <c r="CI22294" s="850"/>
    </row>
    <row r="22295" spans="85:87" x14ac:dyDescent="0.25">
      <c r="CG22295" s="768"/>
      <c r="CH22295" s="768"/>
      <c r="CI22295" s="850"/>
    </row>
    <row r="22296" spans="85:87" x14ac:dyDescent="0.25">
      <c r="CG22296" s="768"/>
      <c r="CH22296" s="768"/>
      <c r="CI22296" s="850"/>
    </row>
    <row r="22297" spans="85:87" x14ac:dyDescent="0.25">
      <c r="CG22297" s="768"/>
      <c r="CH22297" s="768"/>
      <c r="CI22297" s="850"/>
    </row>
    <row r="22298" spans="85:87" x14ac:dyDescent="0.25">
      <c r="CG22298" s="768"/>
      <c r="CH22298" s="768"/>
      <c r="CI22298" s="850"/>
    </row>
    <row r="22299" spans="85:87" x14ac:dyDescent="0.25">
      <c r="CG22299" s="768"/>
      <c r="CH22299" s="768"/>
      <c r="CI22299" s="850"/>
    </row>
    <row r="22300" spans="85:87" x14ac:dyDescent="0.25">
      <c r="CG22300" s="768"/>
      <c r="CH22300" s="768"/>
      <c r="CI22300" s="850"/>
    </row>
    <row r="22301" spans="85:87" x14ac:dyDescent="0.25">
      <c r="CG22301" s="768"/>
      <c r="CH22301" s="768"/>
      <c r="CI22301" s="850"/>
    </row>
    <row r="22302" spans="85:87" x14ac:dyDescent="0.25">
      <c r="CG22302" s="768"/>
      <c r="CH22302" s="768"/>
      <c r="CI22302" s="850"/>
    </row>
    <row r="22303" spans="85:87" x14ac:dyDescent="0.25">
      <c r="CG22303" s="768"/>
      <c r="CH22303" s="768"/>
      <c r="CI22303" s="850"/>
    </row>
    <row r="22304" spans="85:87" x14ac:dyDescent="0.25">
      <c r="CG22304" s="768"/>
      <c r="CH22304" s="768"/>
      <c r="CI22304" s="850"/>
    </row>
    <row r="22305" spans="85:87" x14ac:dyDescent="0.25">
      <c r="CG22305" s="768"/>
      <c r="CH22305" s="768"/>
      <c r="CI22305" s="850"/>
    </row>
    <row r="22306" spans="85:87" x14ac:dyDescent="0.25">
      <c r="CG22306" s="768"/>
      <c r="CH22306" s="768"/>
      <c r="CI22306" s="850"/>
    </row>
    <row r="22307" spans="85:87" x14ac:dyDescent="0.25">
      <c r="CG22307" s="768"/>
      <c r="CH22307" s="768"/>
      <c r="CI22307" s="850"/>
    </row>
    <row r="22308" spans="85:87" x14ac:dyDescent="0.25">
      <c r="CG22308" s="768"/>
      <c r="CH22308" s="768"/>
      <c r="CI22308" s="850"/>
    </row>
    <row r="22309" spans="85:87" x14ac:dyDescent="0.25">
      <c r="CG22309" s="768"/>
      <c r="CH22309" s="768"/>
      <c r="CI22309" s="850"/>
    </row>
    <row r="22310" spans="85:87" x14ac:dyDescent="0.25">
      <c r="CG22310" s="768"/>
      <c r="CH22310" s="768"/>
      <c r="CI22310" s="850"/>
    </row>
    <row r="22311" spans="85:87" x14ac:dyDescent="0.25">
      <c r="CG22311" s="768"/>
      <c r="CH22311" s="768"/>
      <c r="CI22311" s="850"/>
    </row>
    <row r="22312" spans="85:87" x14ac:dyDescent="0.25">
      <c r="CG22312" s="768"/>
      <c r="CH22312" s="768"/>
      <c r="CI22312" s="850"/>
    </row>
    <row r="22313" spans="85:87" x14ac:dyDescent="0.25">
      <c r="CG22313" s="768"/>
      <c r="CH22313" s="768"/>
      <c r="CI22313" s="850"/>
    </row>
    <row r="22314" spans="85:87" x14ac:dyDescent="0.25">
      <c r="CG22314" s="768"/>
      <c r="CH22314" s="768"/>
      <c r="CI22314" s="850"/>
    </row>
    <row r="22315" spans="85:87" x14ac:dyDescent="0.25">
      <c r="CG22315" s="768"/>
      <c r="CH22315" s="768"/>
      <c r="CI22315" s="850"/>
    </row>
    <row r="22316" spans="85:87" x14ac:dyDescent="0.25">
      <c r="CG22316" s="768"/>
      <c r="CH22316" s="768"/>
      <c r="CI22316" s="850"/>
    </row>
    <row r="22317" spans="85:87" x14ac:dyDescent="0.25">
      <c r="CG22317" s="768"/>
      <c r="CH22317" s="768"/>
      <c r="CI22317" s="850"/>
    </row>
    <row r="22318" spans="85:87" x14ac:dyDescent="0.25">
      <c r="CG22318" s="768"/>
      <c r="CH22318" s="768"/>
      <c r="CI22318" s="850"/>
    </row>
    <row r="22319" spans="85:87" x14ac:dyDescent="0.25">
      <c r="CG22319" s="768"/>
      <c r="CH22319" s="768"/>
      <c r="CI22319" s="850"/>
    </row>
    <row r="22320" spans="85:87" x14ac:dyDescent="0.25">
      <c r="CG22320" s="768"/>
      <c r="CH22320" s="768"/>
      <c r="CI22320" s="850"/>
    </row>
    <row r="22321" spans="85:87" x14ac:dyDescent="0.25">
      <c r="CG22321" s="768"/>
      <c r="CH22321" s="768"/>
      <c r="CI22321" s="850"/>
    </row>
    <row r="22322" spans="85:87" x14ac:dyDescent="0.25">
      <c r="CG22322" s="768"/>
      <c r="CH22322" s="768"/>
      <c r="CI22322" s="850"/>
    </row>
    <row r="22323" spans="85:87" x14ac:dyDescent="0.25">
      <c r="CG22323" s="768"/>
      <c r="CH22323" s="768"/>
      <c r="CI22323" s="850"/>
    </row>
    <row r="22324" spans="85:87" x14ac:dyDescent="0.25">
      <c r="CG22324" s="768"/>
      <c r="CH22324" s="768"/>
      <c r="CI22324" s="850"/>
    </row>
    <row r="22325" spans="85:87" x14ac:dyDescent="0.25">
      <c r="CG22325" s="768"/>
      <c r="CH22325" s="768"/>
      <c r="CI22325" s="850"/>
    </row>
    <row r="22326" spans="85:87" x14ac:dyDescent="0.25">
      <c r="CG22326" s="768"/>
      <c r="CH22326" s="768"/>
      <c r="CI22326" s="850"/>
    </row>
    <row r="22327" spans="85:87" x14ac:dyDescent="0.25">
      <c r="CG22327" s="768"/>
      <c r="CH22327" s="768"/>
      <c r="CI22327" s="850"/>
    </row>
    <row r="22328" spans="85:87" x14ac:dyDescent="0.25">
      <c r="CG22328" s="768"/>
      <c r="CH22328" s="768"/>
      <c r="CI22328" s="850"/>
    </row>
    <row r="22329" spans="85:87" x14ac:dyDescent="0.25">
      <c r="CG22329" s="768"/>
      <c r="CH22329" s="768"/>
      <c r="CI22329" s="850"/>
    </row>
    <row r="22330" spans="85:87" x14ac:dyDescent="0.25">
      <c r="CG22330" s="768"/>
      <c r="CH22330" s="768"/>
      <c r="CI22330" s="850"/>
    </row>
    <row r="22331" spans="85:87" x14ac:dyDescent="0.25">
      <c r="CG22331" s="768"/>
      <c r="CH22331" s="768"/>
      <c r="CI22331" s="850"/>
    </row>
    <row r="22332" spans="85:87" x14ac:dyDescent="0.25">
      <c r="CG22332" s="768"/>
      <c r="CH22332" s="768"/>
      <c r="CI22332" s="850"/>
    </row>
    <row r="22333" spans="85:87" x14ac:dyDescent="0.25">
      <c r="CG22333" s="768"/>
      <c r="CH22333" s="768"/>
      <c r="CI22333" s="850"/>
    </row>
    <row r="22334" spans="85:87" x14ac:dyDescent="0.25">
      <c r="CG22334" s="768"/>
      <c r="CH22334" s="768"/>
      <c r="CI22334" s="850"/>
    </row>
    <row r="22335" spans="85:87" x14ac:dyDescent="0.25">
      <c r="CG22335" s="768"/>
      <c r="CH22335" s="768"/>
      <c r="CI22335" s="850"/>
    </row>
    <row r="22336" spans="85:87" x14ac:dyDescent="0.25">
      <c r="CG22336" s="768"/>
      <c r="CH22336" s="768"/>
      <c r="CI22336" s="850"/>
    </row>
    <row r="22337" spans="85:87" x14ac:dyDescent="0.25">
      <c r="CG22337" s="768"/>
      <c r="CH22337" s="768"/>
      <c r="CI22337" s="850"/>
    </row>
    <row r="22338" spans="85:87" x14ac:dyDescent="0.25">
      <c r="CG22338" s="768"/>
      <c r="CH22338" s="768"/>
      <c r="CI22338" s="850"/>
    </row>
    <row r="22339" spans="85:87" x14ac:dyDescent="0.25">
      <c r="CG22339" s="768"/>
      <c r="CH22339" s="768"/>
      <c r="CI22339" s="850"/>
    </row>
    <row r="22340" spans="85:87" x14ac:dyDescent="0.25">
      <c r="CG22340" s="768"/>
      <c r="CH22340" s="768"/>
      <c r="CI22340" s="850"/>
    </row>
    <row r="22341" spans="85:87" x14ac:dyDescent="0.25">
      <c r="CG22341" s="768"/>
      <c r="CH22341" s="768"/>
      <c r="CI22341" s="850"/>
    </row>
    <row r="22342" spans="85:87" x14ac:dyDescent="0.25">
      <c r="CG22342" s="768"/>
      <c r="CH22342" s="768"/>
      <c r="CI22342" s="850"/>
    </row>
    <row r="22343" spans="85:87" x14ac:dyDescent="0.25">
      <c r="CG22343" s="768"/>
      <c r="CH22343" s="768"/>
      <c r="CI22343" s="850"/>
    </row>
    <row r="22344" spans="85:87" x14ac:dyDescent="0.25">
      <c r="CG22344" s="768"/>
      <c r="CH22344" s="768"/>
      <c r="CI22344" s="850"/>
    </row>
    <row r="22345" spans="85:87" x14ac:dyDescent="0.25">
      <c r="CG22345" s="768"/>
      <c r="CH22345" s="768"/>
      <c r="CI22345" s="850"/>
    </row>
    <row r="22346" spans="85:87" x14ac:dyDescent="0.25">
      <c r="CG22346" s="768"/>
      <c r="CH22346" s="768"/>
      <c r="CI22346" s="850"/>
    </row>
    <row r="22347" spans="85:87" x14ac:dyDescent="0.25">
      <c r="CG22347" s="768"/>
      <c r="CH22347" s="768"/>
      <c r="CI22347" s="850"/>
    </row>
    <row r="22348" spans="85:87" x14ac:dyDescent="0.25">
      <c r="CG22348" s="768"/>
      <c r="CH22348" s="768"/>
      <c r="CI22348" s="850"/>
    </row>
    <row r="22349" spans="85:87" x14ac:dyDescent="0.25">
      <c r="CG22349" s="768"/>
      <c r="CH22349" s="768"/>
      <c r="CI22349" s="850"/>
    </row>
    <row r="22350" spans="85:87" x14ac:dyDescent="0.25">
      <c r="CG22350" s="768"/>
      <c r="CH22350" s="768"/>
      <c r="CI22350" s="850"/>
    </row>
    <row r="22351" spans="85:87" x14ac:dyDescent="0.25">
      <c r="CG22351" s="768"/>
      <c r="CH22351" s="768"/>
      <c r="CI22351" s="850"/>
    </row>
    <row r="22352" spans="85:87" x14ac:dyDescent="0.25">
      <c r="CG22352" s="768"/>
      <c r="CH22352" s="768"/>
      <c r="CI22352" s="850"/>
    </row>
    <row r="22353" spans="85:87" x14ac:dyDescent="0.25">
      <c r="CG22353" s="768"/>
      <c r="CH22353" s="768"/>
      <c r="CI22353" s="850"/>
    </row>
    <row r="22354" spans="85:87" x14ac:dyDescent="0.25">
      <c r="CG22354" s="768"/>
      <c r="CH22354" s="768"/>
      <c r="CI22354" s="850"/>
    </row>
    <row r="22355" spans="85:87" x14ac:dyDescent="0.25">
      <c r="CG22355" s="768"/>
      <c r="CH22355" s="768"/>
      <c r="CI22355" s="850"/>
    </row>
    <row r="22356" spans="85:87" x14ac:dyDescent="0.25">
      <c r="CG22356" s="768"/>
      <c r="CH22356" s="768"/>
      <c r="CI22356" s="850"/>
    </row>
    <row r="22357" spans="85:87" x14ac:dyDescent="0.25">
      <c r="CG22357" s="768"/>
      <c r="CH22357" s="768"/>
      <c r="CI22357" s="850"/>
    </row>
    <row r="22358" spans="85:87" x14ac:dyDescent="0.25">
      <c r="CG22358" s="768"/>
      <c r="CH22358" s="768"/>
      <c r="CI22358" s="850"/>
    </row>
    <row r="22359" spans="85:87" x14ac:dyDescent="0.25">
      <c r="CG22359" s="768"/>
      <c r="CH22359" s="768"/>
      <c r="CI22359" s="850"/>
    </row>
    <row r="22360" spans="85:87" x14ac:dyDescent="0.25">
      <c r="CG22360" s="768"/>
      <c r="CH22360" s="768"/>
      <c r="CI22360" s="850"/>
    </row>
    <row r="22361" spans="85:87" x14ac:dyDescent="0.25">
      <c r="CG22361" s="768"/>
      <c r="CH22361" s="768"/>
      <c r="CI22361" s="850"/>
    </row>
    <row r="22362" spans="85:87" x14ac:dyDescent="0.25">
      <c r="CG22362" s="768"/>
      <c r="CH22362" s="768"/>
      <c r="CI22362" s="850"/>
    </row>
    <row r="22363" spans="85:87" x14ac:dyDescent="0.25">
      <c r="CG22363" s="768"/>
      <c r="CH22363" s="768"/>
      <c r="CI22363" s="850"/>
    </row>
    <row r="22364" spans="85:87" x14ac:dyDescent="0.25">
      <c r="CG22364" s="768"/>
      <c r="CH22364" s="768"/>
      <c r="CI22364" s="850"/>
    </row>
    <row r="22365" spans="85:87" x14ac:dyDescent="0.25">
      <c r="CG22365" s="768"/>
      <c r="CH22365" s="768"/>
      <c r="CI22365" s="850"/>
    </row>
    <row r="22366" spans="85:87" x14ac:dyDescent="0.25">
      <c r="CG22366" s="768"/>
      <c r="CH22366" s="768"/>
      <c r="CI22366" s="850"/>
    </row>
    <row r="22367" spans="85:87" x14ac:dyDescent="0.25">
      <c r="CG22367" s="768"/>
      <c r="CH22367" s="768"/>
      <c r="CI22367" s="850"/>
    </row>
    <row r="22368" spans="85:87" x14ac:dyDescent="0.25">
      <c r="CG22368" s="768"/>
      <c r="CH22368" s="768"/>
      <c r="CI22368" s="850"/>
    </row>
    <row r="22369" spans="85:87" x14ac:dyDescent="0.25">
      <c r="CG22369" s="768"/>
      <c r="CH22369" s="768"/>
      <c r="CI22369" s="850"/>
    </row>
    <row r="22370" spans="85:87" x14ac:dyDescent="0.25">
      <c r="CG22370" s="768"/>
      <c r="CH22370" s="768"/>
      <c r="CI22370" s="850"/>
    </row>
    <row r="22371" spans="85:87" x14ac:dyDescent="0.25">
      <c r="CG22371" s="768"/>
      <c r="CH22371" s="768"/>
      <c r="CI22371" s="850"/>
    </row>
    <row r="22372" spans="85:87" x14ac:dyDescent="0.25">
      <c r="CG22372" s="768"/>
      <c r="CH22372" s="768"/>
      <c r="CI22372" s="850"/>
    </row>
    <row r="22373" spans="85:87" x14ac:dyDescent="0.25">
      <c r="CG22373" s="768"/>
      <c r="CH22373" s="768"/>
      <c r="CI22373" s="850"/>
    </row>
    <row r="22374" spans="85:87" x14ac:dyDescent="0.25">
      <c r="CG22374" s="768"/>
      <c r="CH22374" s="768"/>
      <c r="CI22374" s="850"/>
    </row>
    <row r="22375" spans="85:87" x14ac:dyDescent="0.25">
      <c r="CG22375" s="768"/>
      <c r="CH22375" s="768"/>
      <c r="CI22375" s="850"/>
    </row>
    <row r="22376" spans="85:87" x14ac:dyDescent="0.25">
      <c r="CG22376" s="768"/>
      <c r="CH22376" s="768"/>
      <c r="CI22376" s="850"/>
    </row>
    <row r="22377" spans="85:87" x14ac:dyDescent="0.25">
      <c r="CG22377" s="768"/>
      <c r="CH22377" s="768"/>
      <c r="CI22377" s="850"/>
    </row>
    <row r="22378" spans="85:87" x14ac:dyDescent="0.25">
      <c r="CG22378" s="768"/>
      <c r="CH22378" s="768"/>
      <c r="CI22378" s="850"/>
    </row>
    <row r="22379" spans="85:87" x14ac:dyDescent="0.25">
      <c r="CG22379" s="768"/>
      <c r="CH22379" s="768"/>
      <c r="CI22379" s="850"/>
    </row>
    <row r="22380" spans="85:87" x14ac:dyDescent="0.25">
      <c r="CG22380" s="768"/>
      <c r="CH22380" s="768"/>
      <c r="CI22380" s="850"/>
    </row>
    <row r="22381" spans="85:87" x14ac:dyDescent="0.25">
      <c r="CG22381" s="768"/>
      <c r="CH22381" s="768"/>
      <c r="CI22381" s="850"/>
    </row>
    <row r="22382" spans="85:87" x14ac:dyDescent="0.25">
      <c r="CG22382" s="768"/>
      <c r="CH22382" s="768"/>
      <c r="CI22382" s="850"/>
    </row>
    <row r="22383" spans="85:87" x14ac:dyDescent="0.25">
      <c r="CG22383" s="768"/>
      <c r="CH22383" s="768"/>
      <c r="CI22383" s="850"/>
    </row>
    <row r="22384" spans="85:87" x14ac:dyDescent="0.25">
      <c r="CG22384" s="768"/>
      <c r="CH22384" s="768"/>
      <c r="CI22384" s="850"/>
    </row>
    <row r="22385" spans="85:87" x14ac:dyDescent="0.25">
      <c r="CG22385" s="768"/>
      <c r="CH22385" s="768"/>
      <c r="CI22385" s="850"/>
    </row>
    <row r="22386" spans="85:87" x14ac:dyDescent="0.25">
      <c r="CG22386" s="768"/>
      <c r="CH22386" s="768"/>
      <c r="CI22386" s="850"/>
    </row>
    <row r="22387" spans="85:87" x14ac:dyDescent="0.25">
      <c r="CG22387" s="768"/>
      <c r="CH22387" s="768"/>
      <c r="CI22387" s="850"/>
    </row>
    <row r="22388" spans="85:87" x14ac:dyDescent="0.25">
      <c r="CG22388" s="768"/>
      <c r="CH22388" s="768"/>
      <c r="CI22388" s="850"/>
    </row>
    <row r="22389" spans="85:87" x14ac:dyDescent="0.25">
      <c r="CG22389" s="768"/>
      <c r="CH22389" s="768"/>
      <c r="CI22389" s="850"/>
    </row>
    <row r="22390" spans="85:87" x14ac:dyDescent="0.25">
      <c r="CG22390" s="768"/>
      <c r="CH22390" s="768"/>
      <c r="CI22390" s="850"/>
    </row>
    <row r="22391" spans="85:87" x14ac:dyDescent="0.25">
      <c r="CG22391" s="768"/>
      <c r="CH22391" s="768"/>
      <c r="CI22391" s="850"/>
    </row>
    <row r="22392" spans="85:87" x14ac:dyDescent="0.25">
      <c r="CG22392" s="768"/>
      <c r="CH22392" s="768"/>
      <c r="CI22392" s="850"/>
    </row>
    <row r="22393" spans="85:87" x14ac:dyDescent="0.25">
      <c r="CG22393" s="768"/>
      <c r="CH22393" s="768"/>
      <c r="CI22393" s="850"/>
    </row>
    <row r="22394" spans="85:87" x14ac:dyDescent="0.25">
      <c r="CG22394" s="768"/>
      <c r="CH22394" s="768"/>
      <c r="CI22394" s="850"/>
    </row>
    <row r="22395" spans="85:87" x14ac:dyDescent="0.25">
      <c r="CG22395" s="768"/>
      <c r="CH22395" s="768"/>
      <c r="CI22395" s="850"/>
    </row>
    <row r="22396" spans="85:87" x14ac:dyDescent="0.25">
      <c r="CG22396" s="768"/>
      <c r="CH22396" s="768"/>
      <c r="CI22396" s="850"/>
    </row>
    <row r="22397" spans="85:87" x14ac:dyDescent="0.25">
      <c r="CG22397" s="768"/>
      <c r="CH22397" s="768"/>
      <c r="CI22397" s="850"/>
    </row>
    <row r="22398" spans="85:87" x14ac:dyDescent="0.25">
      <c r="CG22398" s="768"/>
      <c r="CH22398" s="768"/>
      <c r="CI22398" s="850"/>
    </row>
    <row r="22399" spans="85:87" x14ac:dyDescent="0.25">
      <c r="CG22399" s="768"/>
      <c r="CH22399" s="768"/>
      <c r="CI22399" s="850"/>
    </row>
    <row r="22400" spans="85:87" x14ac:dyDescent="0.25">
      <c r="CG22400" s="768"/>
      <c r="CH22400" s="768"/>
      <c r="CI22400" s="850"/>
    </row>
    <row r="22401" spans="85:87" x14ac:dyDescent="0.25">
      <c r="CG22401" s="768"/>
      <c r="CH22401" s="768"/>
      <c r="CI22401" s="850"/>
    </row>
    <row r="22402" spans="85:87" x14ac:dyDescent="0.25">
      <c r="CG22402" s="768"/>
      <c r="CH22402" s="768"/>
      <c r="CI22402" s="850"/>
    </row>
    <row r="22403" spans="85:87" x14ac:dyDescent="0.25">
      <c r="CG22403" s="768"/>
      <c r="CH22403" s="768"/>
      <c r="CI22403" s="850"/>
    </row>
    <row r="22404" spans="85:87" x14ac:dyDescent="0.25">
      <c r="CG22404" s="768"/>
      <c r="CH22404" s="768"/>
      <c r="CI22404" s="850"/>
    </row>
    <row r="22405" spans="85:87" x14ac:dyDescent="0.25">
      <c r="CG22405" s="768"/>
      <c r="CH22405" s="768"/>
      <c r="CI22405" s="850"/>
    </row>
    <row r="22406" spans="85:87" x14ac:dyDescent="0.25">
      <c r="CG22406" s="768"/>
      <c r="CH22406" s="768"/>
      <c r="CI22406" s="850"/>
    </row>
    <row r="22407" spans="85:87" x14ac:dyDescent="0.25">
      <c r="CG22407" s="768"/>
      <c r="CH22407" s="768"/>
      <c r="CI22407" s="850"/>
    </row>
    <row r="22408" spans="85:87" x14ac:dyDescent="0.25">
      <c r="CG22408" s="768"/>
      <c r="CH22408" s="768"/>
      <c r="CI22408" s="850"/>
    </row>
    <row r="22409" spans="85:87" x14ac:dyDescent="0.25">
      <c r="CG22409" s="768"/>
      <c r="CH22409" s="768"/>
      <c r="CI22409" s="850"/>
    </row>
    <row r="22410" spans="85:87" x14ac:dyDescent="0.25">
      <c r="CG22410" s="768"/>
      <c r="CH22410" s="768"/>
      <c r="CI22410" s="850"/>
    </row>
    <row r="22411" spans="85:87" x14ac:dyDescent="0.25">
      <c r="CG22411" s="768"/>
      <c r="CH22411" s="768"/>
      <c r="CI22411" s="850"/>
    </row>
    <row r="22412" spans="85:87" x14ac:dyDescent="0.25">
      <c r="CG22412" s="768"/>
      <c r="CH22412" s="768"/>
      <c r="CI22412" s="850"/>
    </row>
    <row r="22413" spans="85:87" x14ac:dyDescent="0.25">
      <c r="CG22413" s="768"/>
      <c r="CH22413" s="768"/>
      <c r="CI22413" s="850"/>
    </row>
    <row r="22414" spans="85:87" x14ac:dyDescent="0.25">
      <c r="CG22414" s="768"/>
      <c r="CH22414" s="768"/>
      <c r="CI22414" s="850"/>
    </row>
    <row r="22415" spans="85:87" x14ac:dyDescent="0.25">
      <c r="CG22415" s="768"/>
      <c r="CH22415" s="768"/>
      <c r="CI22415" s="850"/>
    </row>
    <row r="22416" spans="85:87" x14ac:dyDescent="0.25">
      <c r="CG22416" s="768"/>
      <c r="CH22416" s="768"/>
      <c r="CI22416" s="850"/>
    </row>
    <row r="22417" spans="85:87" x14ac:dyDescent="0.25">
      <c r="CG22417" s="768"/>
      <c r="CH22417" s="768"/>
      <c r="CI22417" s="850"/>
    </row>
    <row r="22418" spans="85:87" x14ac:dyDescent="0.25">
      <c r="CG22418" s="768"/>
      <c r="CH22418" s="768"/>
      <c r="CI22418" s="850"/>
    </row>
    <row r="22419" spans="85:87" x14ac:dyDescent="0.25">
      <c r="CG22419" s="768"/>
      <c r="CH22419" s="768"/>
      <c r="CI22419" s="850"/>
    </row>
    <row r="22420" spans="85:87" x14ac:dyDescent="0.25">
      <c r="CG22420" s="768"/>
      <c r="CH22420" s="768"/>
      <c r="CI22420" s="850"/>
    </row>
    <row r="22421" spans="85:87" x14ac:dyDescent="0.25">
      <c r="CG22421" s="768"/>
      <c r="CH22421" s="768"/>
      <c r="CI22421" s="850"/>
    </row>
    <row r="22422" spans="85:87" x14ac:dyDescent="0.25">
      <c r="CG22422" s="768"/>
      <c r="CH22422" s="768"/>
      <c r="CI22422" s="850"/>
    </row>
    <row r="22423" spans="85:87" x14ac:dyDescent="0.25">
      <c r="CG22423" s="768"/>
      <c r="CH22423" s="768"/>
      <c r="CI22423" s="850"/>
    </row>
    <row r="22424" spans="85:87" x14ac:dyDescent="0.25">
      <c r="CG22424" s="768"/>
      <c r="CH22424" s="768"/>
      <c r="CI22424" s="850"/>
    </row>
    <row r="22425" spans="85:87" x14ac:dyDescent="0.25">
      <c r="CG22425" s="768"/>
      <c r="CH22425" s="768"/>
      <c r="CI22425" s="850"/>
    </row>
    <row r="22426" spans="85:87" x14ac:dyDescent="0.25">
      <c r="CG22426" s="768"/>
      <c r="CH22426" s="768"/>
      <c r="CI22426" s="850"/>
    </row>
    <row r="22427" spans="85:87" x14ac:dyDescent="0.25">
      <c r="CG22427" s="768"/>
      <c r="CH22427" s="768"/>
      <c r="CI22427" s="850"/>
    </row>
    <row r="22428" spans="85:87" x14ac:dyDescent="0.25">
      <c r="CG22428" s="768"/>
      <c r="CH22428" s="768"/>
      <c r="CI22428" s="850"/>
    </row>
    <row r="22429" spans="85:87" x14ac:dyDescent="0.25">
      <c r="CG22429" s="768"/>
      <c r="CH22429" s="768"/>
      <c r="CI22429" s="850"/>
    </row>
    <row r="22430" spans="85:87" x14ac:dyDescent="0.25">
      <c r="CG22430" s="768"/>
      <c r="CH22430" s="768"/>
      <c r="CI22430" s="850"/>
    </row>
    <row r="22431" spans="85:87" x14ac:dyDescent="0.25">
      <c r="CG22431" s="768"/>
      <c r="CH22431" s="768"/>
      <c r="CI22431" s="850"/>
    </row>
    <row r="22432" spans="85:87" x14ac:dyDescent="0.25">
      <c r="CG22432" s="768"/>
      <c r="CH22432" s="768"/>
      <c r="CI22432" s="850"/>
    </row>
    <row r="22433" spans="85:87" x14ac:dyDescent="0.25">
      <c r="CG22433" s="768"/>
      <c r="CH22433" s="768"/>
      <c r="CI22433" s="850"/>
    </row>
    <row r="22434" spans="85:87" x14ac:dyDescent="0.25">
      <c r="CG22434" s="768"/>
      <c r="CH22434" s="768"/>
      <c r="CI22434" s="850"/>
    </row>
    <row r="22435" spans="85:87" x14ac:dyDescent="0.25">
      <c r="CG22435" s="768"/>
      <c r="CH22435" s="768"/>
      <c r="CI22435" s="850"/>
    </row>
    <row r="22436" spans="85:87" x14ac:dyDescent="0.25">
      <c r="CG22436" s="768"/>
      <c r="CH22436" s="768"/>
      <c r="CI22436" s="850"/>
    </row>
    <row r="22437" spans="85:87" x14ac:dyDescent="0.25">
      <c r="CG22437" s="768"/>
      <c r="CH22437" s="768"/>
      <c r="CI22437" s="850"/>
    </row>
    <row r="22438" spans="85:87" x14ac:dyDescent="0.25">
      <c r="CG22438" s="768"/>
      <c r="CH22438" s="768"/>
      <c r="CI22438" s="850"/>
    </row>
    <row r="22439" spans="85:87" x14ac:dyDescent="0.25">
      <c r="CG22439" s="768"/>
      <c r="CH22439" s="768"/>
      <c r="CI22439" s="850"/>
    </row>
    <row r="22440" spans="85:87" x14ac:dyDescent="0.25">
      <c r="CG22440" s="768"/>
      <c r="CH22440" s="768"/>
      <c r="CI22440" s="850"/>
    </row>
    <row r="22441" spans="85:87" x14ac:dyDescent="0.25">
      <c r="CG22441" s="768"/>
      <c r="CH22441" s="768"/>
      <c r="CI22441" s="850"/>
    </row>
    <row r="22442" spans="85:87" x14ac:dyDescent="0.25">
      <c r="CG22442" s="768"/>
      <c r="CH22442" s="768"/>
      <c r="CI22442" s="850"/>
    </row>
    <row r="22443" spans="85:87" x14ac:dyDescent="0.25">
      <c r="CG22443" s="768"/>
      <c r="CH22443" s="768"/>
      <c r="CI22443" s="850"/>
    </row>
    <row r="22444" spans="85:87" x14ac:dyDescent="0.25">
      <c r="CG22444" s="768"/>
      <c r="CH22444" s="768"/>
      <c r="CI22444" s="850"/>
    </row>
    <row r="22445" spans="85:87" x14ac:dyDescent="0.25">
      <c r="CG22445" s="768"/>
      <c r="CH22445" s="768"/>
      <c r="CI22445" s="850"/>
    </row>
    <row r="22446" spans="85:87" x14ac:dyDescent="0.25">
      <c r="CG22446" s="768"/>
      <c r="CH22446" s="768"/>
      <c r="CI22446" s="850"/>
    </row>
    <row r="22447" spans="85:87" x14ac:dyDescent="0.25">
      <c r="CG22447" s="768"/>
      <c r="CH22447" s="768"/>
      <c r="CI22447" s="850"/>
    </row>
    <row r="22448" spans="85:87" x14ac:dyDescent="0.25">
      <c r="CG22448" s="768"/>
      <c r="CH22448" s="768"/>
      <c r="CI22448" s="850"/>
    </row>
    <row r="22449" spans="85:87" x14ac:dyDescent="0.25">
      <c r="CG22449" s="768"/>
      <c r="CH22449" s="768"/>
      <c r="CI22449" s="850"/>
    </row>
    <row r="22450" spans="85:87" x14ac:dyDescent="0.25">
      <c r="CG22450" s="768"/>
      <c r="CH22450" s="768"/>
      <c r="CI22450" s="850"/>
    </row>
    <row r="22451" spans="85:87" x14ac:dyDescent="0.25">
      <c r="CG22451" s="768"/>
      <c r="CH22451" s="768"/>
      <c r="CI22451" s="850"/>
    </row>
    <row r="22452" spans="85:87" x14ac:dyDescent="0.25">
      <c r="CG22452" s="768"/>
      <c r="CH22452" s="768"/>
      <c r="CI22452" s="850"/>
    </row>
    <row r="22453" spans="85:87" x14ac:dyDescent="0.25">
      <c r="CG22453" s="768"/>
      <c r="CH22453" s="768"/>
      <c r="CI22453" s="850"/>
    </row>
    <row r="22454" spans="85:87" x14ac:dyDescent="0.25">
      <c r="CG22454" s="768"/>
      <c r="CH22454" s="768"/>
      <c r="CI22454" s="850"/>
    </row>
    <row r="22455" spans="85:87" x14ac:dyDescent="0.25">
      <c r="CG22455" s="768"/>
      <c r="CH22455" s="768"/>
      <c r="CI22455" s="850"/>
    </row>
    <row r="22456" spans="85:87" x14ac:dyDescent="0.25">
      <c r="CG22456" s="768"/>
      <c r="CH22456" s="768"/>
      <c r="CI22456" s="850"/>
    </row>
    <row r="22457" spans="85:87" x14ac:dyDescent="0.25">
      <c r="CG22457" s="768"/>
      <c r="CH22457" s="768"/>
      <c r="CI22457" s="850"/>
    </row>
    <row r="22458" spans="85:87" x14ac:dyDescent="0.25">
      <c r="CG22458" s="768"/>
      <c r="CH22458" s="768"/>
      <c r="CI22458" s="850"/>
    </row>
    <row r="22459" spans="85:87" x14ac:dyDescent="0.25">
      <c r="CG22459" s="768"/>
      <c r="CH22459" s="768"/>
      <c r="CI22459" s="850"/>
    </row>
    <row r="22460" spans="85:87" x14ac:dyDescent="0.25">
      <c r="CG22460" s="768"/>
      <c r="CH22460" s="768"/>
      <c r="CI22460" s="850"/>
    </row>
    <row r="22461" spans="85:87" x14ac:dyDescent="0.25">
      <c r="CG22461" s="768"/>
      <c r="CH22461" s="768"/>
      <c r="CI22461" s="850"/>
    </row>
    <row r="22462" spans="85:87" x14ac:dyDescent="0.25">
      <c r="CG22462" s="768"/>
      <c r="CH22462" s="768"/>
      <c r="CI22462" s="850"/>
    </row>
    <row r="22463" spans="85:87" x14ac:dyDescent="0.25">
      <c r="CG22463" s="768"/>
      <c r="CH22463" s="768"/>
      <c r="CI22463" s="850"/>
    </row>
    <row r="22464" spans="85:87" x14ac:dyDescent="0.25">
      <c r="CG22464" s="768"/>
      <c r="CH22464" s="768"/>
      <c r="CI22464" s="850"/>
    </row>
    <row r="22465" spans="85:87" x14ac:dyDescent="0.25">
      <c r="CG22465" s="768"/>
      <c r="CH22465" s="768"/>
      <c r="CI22465" s="850"/>
    </row>
    <row r="22466" spans="85:87" x14ac:dyDescent="0.25">
      <c r="CG22466" s="768"/>
      <c r="CH22466" s="768"/>
      <c r="CI22466" s="850"/>
    </row>
    <row r="22467" spans="85:87" x14ac:dyDescent="0.25">
      <c r="CG22467" s="768"/>
      <c r="CH22467" s="768"/>
      <c r="CI22467" s="850"/>
    </row>
    <row r="22468" spans="85:87" x14ac:dyDescent="0.25">
      <c r="CG22468" s="768"/>
      <c r="CH22468" s="768"/>
      <c r="CI22468" s="850"/>
    </row>
    <row r="22469" spans="85:87" x14ac:dyDescent="0.25">
      <c r="CG22469" s="768"/>
      <c r="CH22469" s="768"/>
      <c r="CI22469" s="850"/>
    </row>
    <row r="22470" spans="85:87" x14ac:dyDescent="0.25">
      <c r="CG22470" s="768"/>
      <c r="CH22470" s="768"/>
      <c r="CI22470" s="850"/>
    </row>
    <row r="22471" spans="85:87" x14ac:dyDescent="0.25">
      <c r="CG22471" s="768"/>
      <c r="CH22471" s="768"/>
      <c r="CI22471" s="850"/>
    </row>
    <row r="22472" spans="85:87" x14ac:dyDescent="0.25">
      <c r="CG22472" s="768"/>
      <c r="CH22472" s="768"/>
      <c r="CI22472" s="850"/>
    </row>
    <row r="22473" spans="85:87" x14ac:dyDescent="0.25">
      <c r="CG22473" s="768"/>
      <c r="CH22473" s="768"/>
      <c r="CI22473" s="850"/>
    </row>
    <row r="22474" spans="85:87" x14ac:dyDescent="0.25">
      <c r="CG22474" s="768"/>
      <c r="CH22474" s="768"/>
      <c r="CI22474" s="850"/>
    </row>
    <row r="22475" spans="85:87" x14ac:dyDescent="0.25">
      <c r="CG22475" s="768"/>
      <c r="CH22475" s="768"/>
      <c r="CI22475" s="850"/>
    </row>
    <row r="22476" spans="85:87" x14ac:dyDescent="0.25">
      <c r="CG22476" s="768"/>
      <c r="CH22476" s="768"/>
      <c r="CI22476" s="850"/>
    </row>
    <row r="22477" spans="85:87" x14ac:dyDescent="0.25">
      <c r="CG22477" s="768"/>
      <c r="CH22477" s="768"/>
      <c r="CI22477" s="850"/>
    </row>
    <row r="22478" spans="85:87" x14ac:dyDescent="0.25">
      <c r="CG22478" s="768"/>
      <c r="CH22478" s="768"/>
      <c r="CI22478" s="850"/>
    </row>
    <row r="22479" spans="85:87" x14ac:dyDescent="0.25">
      <c r="CG22479" s="768"/>
      <c r="CH22479" s="768"/>
      <c r="CI22479" s="850"/>
    </row>
    <row r="22480" spans="85:87" x14ac:dyDescent="0.25">
      <c r="CG22480" s="768"/>
      <c r="CH22480" s="768"/>
      <c r="CI22480" s="850"/>
    </row>
    <row r="22481" spans="85:87" x14ac:dyDescent="0.25">
      <c r="CG22481" s="768"/>
      <c r="CH22481" s="768"/>
      <c r="CI22481" s="850"/>
    </row>
    <row r="22482" spans="85:87" x14ac:dyDescent="0.25">
      <c r="CG22482" s="768"/>
      <c r="CH22482" s="768"/>
      <c r="CI22482" s="850"/>
    </row>
    <row r="22483" spans="85:87" x14ac:dyDescent="0.25">
      <c r="CG22483" s="768"/>
      <c r="CH22483" s="768"/>
      <c r="CI22483" s="850"/>
    </row>
    <row r="22484" spans="85:87" x14ac:dyDescent="0.25">
      <c r="CG22484" s="768"/>
      <c r="CH22484" s="768"/>
      <c r="CI22484" s="850"/>
    </row>
    <row r="22485" spans="85:87" x14ac:dyDescent="0.25">
      <c r="CG22485" s="768"/>
      <c r="CH22485" s="768"/>
      <c r="CI22485" s="850"/>
    </row>
    <row r="22486" spans="85:87" x14ac:dyDescent="0.25">
      <c r="CG22486" s="768"/>
      <c r="CH22486" s="768"/>
      <c r="CI22486" s="850"/>
    </row>
    <row r="22487" spans="85:87" x14ac:dyDescent="0.25">
      <c r="CG22487" s="768"/>
      <c r="CH22487" s="768"/>
      <c r="CI22487" s="850"/>
    </row>
    <row r="22488" spans="85:87" x14ac:dyDescent="0.25">
      <c r="CG22488" s="768"/>
      <c r="CH22488" s="768"/>
      <c r="CI22488" s="850"/>
    </row>
    <row r="22489" spans="85:87" x14ac:dyDescent="0.25">
      <c r="CG22489" s="768"/>
      <c r="CH22489" s="768"/>
      <c r="CI22489" s="850"/>
    </row>
    <row r="22490" spans="85:87" x14ac:dyDescent="0.25">
      <c r="CG22490" s="768"/>
      <c r="CH22490" s="768"/>
      <c r="CI22490" s="850"/>
    </row>
    <row r="22491" spans="85:87" x14ac:dyDescent="0.25">
      <c r="CG22491" s="768"/>
      <c r="CH22491" s="768"/>
      <c r="CI22491" s="850"/>
    </row>
    <row r="22492" spans="85:87" x14ac:dyDescent="0.25">
      <c r="CG22492" s="768"/>
      <c r="CH22492" s="768"/>
      <c r="CI22492" s="850"/>
    </row>
    <row r="22493" spans="85:87" x14ac:dyDescent="0.25">
      <c r="CG22493" s="768"/>
      <c r="CH22493" s="768"/>
      <c r="CI22493" s="850"/>
    </row>
    <row r="22494" spans="85:87" x14ac:dyDescent="0.25">
      <c r="CG22494" s="768"/>
      <c r="CH22494" s="768"/>
      <c r="CI22494" s="850"/>
    </row>
    <row r="22495" spans="85:87" x14ac:dyDescent="0.25">
      <c r="CG22495" s="768"/>
      <c r="CH22495" s="768"/>
      <c r="CI22495" s="850"/>
    </row>
    <row r="22496" spans="85:87" x14ac:dyDescent="0.25">
      <c r="CG22496" s="768"/>
      <c r="CH22496" s="768"/>
      <c r="CI22496" s="850"/>
    </row>
    <row r="22497" spans="85:87" x14ac:dyDescent="0.25">
      <c r="CG22497" s="768"/>
      <c r="CH22497" s="768"/>
      <c r="CI22497" s="850"/>
    </row>
    <row r="22498" spans="85:87" x14ac:dyDescent="0.25">
      <c r="CG22498" s="768"/>
      <c r="CH22498" s="768"/>
      <c r="CI22498" s="850"/>
    </row>
    <row r="22499" spans="85:87" x14ac:dyDescent="0.25">
      <c r="CG22499" s="768"/>
      <c r="CH22499" s="768"/>
      <c r="CI22499" s="850"/>
    </row>
    <row r="22500" spans="85:87" x14ac:dyDescent="0.25">
      <c r="CG22500" s="768"/>
      <c r="CH22500" s="768"/>
      <c r="CI22500" s="850"/>
    </row>
    <row r="22501" spans="85:87" x14ac:dyDescent="0.25">
      <c r="CG22501" s="768"/>
      <c r="CH22501" s="768"/>
      <c r="CI22501" s="850"/>
    </row>
    <row r="22502" spans="85:87" x14ac:dyDescent="0.25">
      <c r="CG22502" s="768"/>
      <c r="CH22502" s="768"/>
      <c r="CI22502" s="850"/>
    </row>
    <row r="22503" spans="85:87" x14ac:dyDescent="0.25">
      <c r="CG22503" s="768"/>
      <c r="CH22503" s="768"/>
      <c r="CI22503" s="850"/>
    </row>
    <row r="22504" spans="85:87" x14ac:dyDescent="0.25">
      <c r="CG22504" s="768"/>
      <c r="CH22504" s="768"/>
      <c r="CI22504" s="850"/>
    </row>
    <row r="22505" spans="85:87" x14ac:dyDescent="0.25">
      <c r="CG22505" s="768"/>
      <c r="CH22505" s="768"/>
      <c r="CI22505" s="850"/>
    </row>
    <row r="22506" spans="85:87" x14ac:dyDescent="0.25">
      <c r="CG22506" s="768"/>
      <c r="CH22506" s="768"/>
      <c r="CI22506" s="850"/>
    </row>
    <row r="22507" spans="85:87" x14ac:dyDescent="0.25">
      <c r="CG22507" s="768"/>
      <c r="CH22507" s="768"/>
      <c r="CI22507" s="850"/>
    </row>
    <row r="22508" spans="85:87" x14ac:dyDescent="0.25">
      <c r="CG22508" s="768"/>
      <c r="CH22508" s="768"/>
      <c r="CI22508" s="850"/>
    </row>
    <row r="22509" spans="85:87" x14ac:dyDescent="0.25">
      <c r="CG22509" s="768"/>
      <c r="CH22509" s="768"/>
      <c r="CI22509" s="850"/>
    </row>
    <row r="22510" spans="85:87" x14ac:dyDescent="0.25">
      <c r="CG22510" s="768"/>
      <c r="CH22510" s="768"/>
      <c r="CI22510" s="850"/>
    </row>
    <row r="22511" spans="85:87" x14ac:dyDescent="0.25">
      <c r="CG22511" s="768"/>
      <c r="CH22511" s="768"/>
      <c r="CI22511" s="850"/>
    </row>
    <row r="22512" spans="85:87" x14ac:dyDescent="0.25">
      <c r="CG22512" s="768"/>
      <c r="CH22512" s="768"/>
      <c r="CI22512" s="850"/>
    </row>
    <row r="22513" spans="85:87" x14ac:dyDescent="0.25">
      <c r="CG22513" s="768"/>
      <c r="CH22513" s="768"/>
      <c r="CI22513" s="850"/>
    </row>
    <row r="22514" spans="85:87" x14ac:dyDescent="0.25">
      <c r="CG22514" s="768"/>
      <c r="CH22514" s="768"/>
      <c r="CI22514" s="850"/>
    </row>
    <row r="22515" spans="85:87" x14ac:dyDescent="0.25">
      <c r="CG22515" s="768"/>
      <c r="CH22515" s="768"/>
      <c r="CI22515" s="850"/>
    </row>
    <row r="22516" spans="85:87" x14ac:dyDescent="0.25">
      <c r="CG22516" s="768"/>
      <c r="CH22516" s="768"/>
      <c r="CI22516" s="850"/>
    </row>
    <row r="22517" spans="85:87" x14ac:dyDescent="0.25">
      <c r="CG22517" s="768"/>
      <c r="CH22517" s="768"/>
      <c r="CI22517" s="850"/>
    </row>
    <row r="22518" spans="85:87" x14ac:dyDescent="0.25">
      <c r="CG22518" s="768"/>
      <c r="CH22518" s="768"/>
      <c r="CI22518" s="850"/>
    </row>
    <row r="22519" spans="85:87" x14ac:dyDescent="0.25">
      <c r="CG22519" s="768"/>
      <c r="CH22519" s="768"/>
      <c r="CI22519" s="850"/>
    </row>
    <row r="22520" spans="85:87" x14ac:dyDescent="0.25">
      <c r="CG22520" s="768"/>
      <c r="CH22520" s="768"/>
      <c r="CI22520" s="850"/>
    </row>
    <row r="22521" spans="85:87" x14ac:dyDescent="0.25">
      <c r="CG22521" s="768"/>
      <c r="CH22521" s="768"/>
      <c r="CI22521" s="850"/>
    </row>
    <row r="22522" spans="85:87" x14ac:dyDescent="0.25">
      <c r="CG22522" s="768"/>
      <c r="CH22522" s="768"/>
      <c r="CI22522" s="850"/>
    </row>
    <row r="22523" spans="85:87" x14ac:dyDescent="0.25">
      <c r="CG22523" s="768"/>
      <c r="CH22523" s="768"/>
      <c r="CI22523" s="850"/>
    </row>
    <row r="22524" spans="85:87" x14ac:dyDescent="0.25">
      <c r="CG22524" s="768"/>
      <c r="CH22524" s="768"/>
      <c r="CI22524" s="850"/>
    </row>
    <row r="22525" spans="85:87" x14ac:dyDescent="0.25">
      <c r="CG22525" s="768"/>
      <c r="CH22525" s="768"/>
      <c r="CI22525" s="850"/>
    </row>
    <row r="22526" spans="85:87" x14ac:dyDescent="0.25">
      <c r="CG22526" s="768"/>
      <c r="CH22526" s="768"/>
      <c r="CI22526" s="850"/>
    </row>
    <row r="22527" spans="85:87" x14ac:dyDescent="0.25">
      <c r="CG22527" s="768"/>
      <c r="CH22527" s="768"/>
      <c r="CI22527" s="850"/>
    </row>
    <row r="22528" spans="85:87" x14ac:dyDescent="0.25">
      <c r="CG22528" s="768"/>
      <c r="CH22528" s="768"/>
      <c r="CI22528" s="850"/>
    </row>
    <row r="22529" spans="85:87" x14ac:dyDescent="0.25">
      <c r="CG22529" s="768"/>
      <c r="CH22529" s="768"/>
      <c r="CI22529" s="850"/>
    </row>
    <row r="22530" spans="85:87" x14ac:dyDescent="0.25">
      <c r="CG22530" s="768"/>
      <c r="CH22530" s="768"/>
      <c r="CI22530" s="850"/>
    </row>
    <row r="22531" spans="85:87" x14ac:dyDescent="0.25">
      <c r="CG22531" s="768"/>
      <c r="CH22531" s="768"/>
      <c r="CI22531" s="850"/>
    </row>
    <row r="22532" spans="85:87" x14ac:dyDescent="0.25">
      <c r="CG22532" s="768"/>
      <c r="CH22532" s="768"/>
      <c r="CI22532" s="850"/>
    </row>
    <row r="22533" spans="85:87" x14ac:dyDescent="0.25">
      <c r="CG22533" s="768"/>
      <c r="CH22533" s="768"/>
      <c r="CI22533" s="850"/>
    </row>
    <row r="22534" spans="85:87" x14ac:dyDescent="0.25">
      <c r="CG22534" s="768"/>
      <c r="CH22534" s="768"/>
      <c r="CI22534" s="850"/>
    </row>
    <row r="22535" spans="85:87" x14ac:dyDescent="0.25">
      <c r="CG22535" s="768"/>
      <c r="CH22535" s="768"/>
      <c r="CI22535" s="850"/>
    </row>
    <row r="22536" spans="85:87" x14ac:dyDescent="0.25">
      <c r="CG22536" s="768"/>
      <c r="CH22536" s="768"/>
      <c r="CI22536" s="850"/>
    </row>
    <row r="22537" spans="85:87" x14ac:dyDescent="0.25">
      <c r="CG22537" s="768"/>
      <c r="CH22537" s="768"/>
      <c r="CI22537" s="850"/>
    </row>
    <row r="22538" spans="85:87" x14ac:dyDescent="0.25">
      <c r="CG22538" s="768"/>
      <c r="CH22538" s="768"/>
      <c r="CI22538" s="850"/>
    </row>
    <row r="22539" spans="85:87" x14ac:dyDescent="0.25">
      <c r="CG22539" s="768"/>
      <c r="CH22539" s="768"/>
      <c r="CI22539" s="850"/>
    </row>
    <row r="22540" spans="85:87" x14ac:dyDescent="0.25">
      <c r="CG22540" s="768"/>
      <c r="CH22540" s="768"/>
      <c r="CI22540" s="850"/>
    </row>
    <row r="22541" spans="85:87" x14ac:dyDescent="0.25">
      <c r="CG22541" s="768"/>
      <c r="CH22541" s="768"/>
      <c r="CI22541" s="850"/>
    </row>
    <row r="22542" spans="85:87" x14ac:dyDescent="0.25">
      <c r="CG22542" s="768"/>
      <c r="CH22542" s="768"/>
      <c r="CI22542" s="850"/>
    </row>
    <row r="22543" spans="85:87" x14ac:dyDescent="0.25">
      <c r="CG22543" s="768"/>
      <c r="CH22543" s="768"/>
      <c r="CI22543" s="850"/>
    </row>
    <row r="22544" spans="85:87" x14ac:dyDescent="0.25">
      <c r="CG22544" s="768"/>
      <c r="CH22544" s="768"/>
      <c r="CI22544" s="850"/>
    </row>
    <row r="22545" spans="85:87" x14ac:dyDescent="0.25">
      <c r="CG22545" s="768"/>
      <c r="CH22545" s="768"/>
      <c r="CI22545" s="850"/>
    </row>
    <row r="22546" spans="85:87" x14ac:dyDescent="0.25">
      <c r="CG22546" s="768"/>
      <c r="CH22546" s="768"/>
      <c r="CI22546" s="850"/>
    </row>
    <row r="22547" spans="85:87" x14ac:dyDescent="0.25">
      <c r="CG22547" s="768"/>
      <c r="CH22547" s="768"/>
      <c r="CI22547" s="850"/>
    </row>
    <row r="22548" spans="85:87" x14ac:dyDescent="0.25">
      <c r="CG22548" s="768"/>
      <c r="CH22548" s="768"/>
      <c r="CI22548" s="850"/>
    </row>
    <row r="22549" spans="85:87" x14ac:dyDescent="0.25">
      <c r="CG22549" s="768"/>
      <c r="CH22549" s="768"/>
      <c r="CI22549" s="850"/>
    </row>
    <row r="22550" spans="85:87" x14ac:dyDescent="0.25">
      <c r="CG22550" s="768"/>
      <c r="CH22550" s="768"/>
      <c r="CI22550" s="850"/>
    </row>
    <row r="22551" spans="85:87" x14ac:dyDescent="0.25">
      <c r="CG22551" s="768"/>
      <c r="CH22551" s="768"/>
      <c r="CI22551" s="850"/>
    </row>
    <row r="22552" spans="85:87" x14ac:dyDescent="0.25">
      <c r="CG22552" s="768"/>
      <c r="CH22552" s="768"/>
      <c r="CI22552" s="850"/>
    </row>
    <row r="22553" spans="85:87" x14ac:dyDescent="0.25">
      <c r="CG22553" s="768"/>
      <c r="CH22553" s="768"/>
      <c r="CI22553" s="850"/>
    </row>
    <row r="22554" spans="85:87" x14ac:dyDescent="0.25">
      <c r="CG22554" s="768"/>
      <c r="CH22554" s="768"/>
      <c r="CI22554" s="850"/>
    </row>
    <row r="22555" spans="85:87" x14ac:dyDescent="0.25">
      <c r="CG22555" s="768"/>
      <c r="CH22555" s="768"/>
      <c r="CI22555" s="850"/>
    </row>
    <row r="22556" spans="85:87" x14ac:dyDescent="0.25">
      <c r="CG22556" s="768"/>
      <c r="CH22556" s="768"/>
      <c r="CI22556" s="850"/>
    </row>
    <row r="22557" spans="85:87" x14ac:dyDescent="0.25">
      <c r="CG22557" s="768"/>
      <c r="CH22557" s="768"/>
      <c r="CI22557" s="850"/>
    </row>
    <row r="22558" spans="85:87" x14ac:dyDescent="0.25">
      <c r="CG22558" s="768"/>
      <c r="CH22558" s="768"/>
      <c r="CI22558" s="850"/>
    </row>
    <row r="22559" spans="85:87" x14ac:dyDescent="0.25">
      <c r="CG22559" s="768"/>
      <c r="CH22559" s="768"/>
      <c r="CI22559" s="850"/>
    </row>
    <row r="22560" spans="85:87" x14ac:dyDescent="0.25">
      <c r="CG22560" s="768"/>
      <c r="CH22560" s="768"/>
      <c r="CI22560" s="850"/>
    </row>
    <row r="22561" spans="85:87" x14ac:dyDescent="0.25">
      <c r="CG22561" s="768"/>
      <c r="CH22561" s="768"/>
      <c r="CI22561" s="850"/>
    </row>
    <row r="22562" spans="85:87" x14ac:dyDescent="0.25">
      <c r="CG22562" s="768"/>
      <c r="CH22562" s="768"/>
      <c r="CI22562" s="850"/>
    </row>
    <row r="22563" spans="85:87" x14ac:dyDescent="0.25">
      <c r="CG22563" s="768"/>
      <c r="CH22563" s="768"/>
      <c r="CI22563" s="850"/>
    </row>
    <row r="22564" spans="85:87" x14ac:dyDescent="0.25">
      <c r="CG22564" s="768"/>
      <c r="CH22564" s="768"/>
      <c r="CI22564" s="850"/>
    </row>
    <row r="22565" spans="85:87" x14ac:dyDescent="0.25">
      <c r="CG22565" s="768"/>
      <c r="CH22565" s="768"/>
      <c r="CI22565" s="850"/>
    </row>
    <row r="22566" spans="85:87" x14ac:dyDescent="0.25">
      <c r="CG22566" s="768"/>
      <c r="CH22566" s="768"/>
      <c r="CI22566" s="850"/>
    </row>
    <row r="22567" spans="85:87" x14ac:dyDescent="0.25">
      <c r="CG22567" s="768"/>
      <c r="CH22567" s="768"/>
      <c r="CI22567" s="850"/>
    </row>
    <row r="22568" spans="85:87" x14ac:dyDescent="0.25">
      <c r="CG22568" s="768"/>
      <c r="CH22568" s="768"/>
      <c r="CI22568" s="850"/>
    </row>
    <row r="22569" spans="85:87" x14ac:dyDescent="0.25">
      <c r="CG22569" s="768"/>
      <c r="CH22569" s="768"/>
      <c r="CI22569" s="850"/>
    </row>
    <row r="22570" spans="85:87" x14ac:dyDescent="0.25">
      <c r="CG22570" s="768"/>
      <c r="CH22570" s="768"/>
      <c r="CI22570" s="850"/>
    </row>
    <row r="22571" spans="85:87" x14ac:dyDescent="0.25">
      <c r="CG22571" s="768"/>
      <c r="CH22571" s="768"/>
      <c r="CI22571" s="850"/>
    </row>
    <row r="22572" spans="85:87" x14ac:dyDescent="0.25">
      <c r="CG22572" s="768"/>
      <c r="CH22572" s="768"/>
      <c r="CI22572" s="850"/>
    </row>
    <row r="22573" spans="85:87" x14ac:dyDescent="0.25">
      <c r="CG22573" s="768"/>
      <c r="CH22573" s="768"/>
      <c r="CI22573" s="850"/>
    </row>
    <row r="22574" spans="85:87" x14ac:dyDescent="0.25">
      <c r="CG22574" s="768"/>
      <c r="CH22574" s="768"/>
      <c r="CI22574" s="850"/>
    </row>
    <row r="22575" spans="85:87" x14ac:dyDescent="0.25">
      <c r="CG22575" s="768"/>
      <c r="CH22575" s="768"/>
      <c r="CI22575" s="850"/>
    </row>
    <row r="22576" spans="85:87" x14ac:dyDescent="0.25">
      <c r="CG22576" s="768"/>
      <c r="CH22576" s="768"/>
      <c r="CI22576" s="850"/>
    </row>
    <row r="22577" spans="85:87" x14ac:dyDescent="0.25">
      <c r="CG22577" s="768"/>
      <c r="CH22577" s="768"/>
      <c r="CI22577" s="850"/>
    </row>
    <row r="22578" spans="85:87" x14ac:dyDescent="0.25">
      <c r="CG22578" s="768"/>
      <c r="CH22578" s="768"/>
      <c r="CI22578" s="850"/>
    </row>
    <row r="22579" spans="85:87" x14ac:dyDescent="0.25">
      <c r="CG22579" s="768"/>
      <c r="CH22579" s="768"/>
      <c r="CI22579" s="850"/>
    </row>
    <row r="22580" spans="85:87" x14ac:dyDescent="0.25">
      <c r="CG22580" s="768"/>
      <c r="CH22580" s="768"/>
      <c r="CI22580" s="850"/>
    </row>
    <row r="22581" spans="85:87" x14ac:dyDescent="0.25">
      <c r="CG22581" s="768"/>
      <c r="CH22581" s="768"/>
      <c r="CI22581" s="850"/>
    </row>
    <row r="22582" spans="85:87" x14ac:dyDescent="0.25">
      <c r="CG22582" s="768"/>
      <c r="CH22582" s="768"/>
      <c r="CI22582" s="850"/>
    </row>
    <row r="22583" spans="85:87" x14ac:dyDescent="0.25">
      <c r="CG22583" s="768"/>
      <c r="CH22583" s="768"/>
      <c r="CI22583" s="850"/>
    </row>
    <row r="22584" spans="85:87" x14ac:dyDescent="0.25">
      <c r="CG22584" s="768"/>
      <c r="CH22584" s="768"/>
      <c r="CI22584" s="850"/>
    </row>
    <row r="22585" spans="85:87" x14ac:dyDescent="0.25">
      <c r="CG22585" s="768"/>
      <c r="CH22585" s="768"/>
      <c r="CI22585" s="850"/>
    </row>
    <row r="22586" spans="85:87" x14ac:dyDescent="0.25">
      <c r="CG22586" s="768"/>
      <c r="CH22586" s="768"/>
      <c r="CI22586" s="850"/>
    </row>
    <row r="22587" spans="85:87" x14ac:dyDescent="0.25">
      <c r="CG22587" s="768"/>
      <c r="CH22587" s="768"/>
      <c r="CI22587" s="850"/>
    </row>
    <row r="22588" spans="85:87" x14ac:dyDescent="0.25">
      <c r="CG22588" s="768"/>
      <c r="CH22588" s="768"/>
      <c r="CI22588" s="850"/>
    </row>
    <row r="22589" spans="85:87" x14ac:dyDescent="0.25">
      <c r="CG22589" s="768"/>
      <c r="CH22589" s="768"/>
      <c r="CI22589" s="850"/>
    </row>
    <row r="22590" spans="85:87" x14ac:dyDescent="0.25">
      <c r="CG22590" s="768"/>
      <c r="CH22590" s="768"/>
      <c r="CI22590" s="850"/>
    </row>
    <row r="22591" spans="85:87" x14ac:dyDescent="0.25">
      <c r="CG22591" s="768"/>
      <c r="CH22591" s="768"/>
      <c r="CI22591" s="850"/>
    </row>
    <row r="22592" spans="85:87" x14ac:dyDescent="0.25">
      <c r="CG22592" s="768"/>
      <c r="CH22592" s="768"/>
      <c r="CI22592" s="850"/>
    </row>
    <row r="22593" spans="85:87" x14ac:dyDescent="0.25">
      <c r="CG22593" s="768"/>
      <c r="CH22593" s="768"/>
      <c r="CI22593" s="850"/>
    </row>
    <row r="22594" spans="85:87" x14ac:dyDescent="0.25">
      <c r="CG22594" s="768"/>
      <c r="CH22594" s="768"/>
      <c r="CI22594" s="850"/>
    </row>
    <row r="22595" spans="85:87" x14ac:dyDescent="0.25">
      <c r="CG22595" s="768"/>
      <c r="CH22595" s="768"/>
      <c r="CI22595" s="850"/>
    </row>
    <row r="22596" spans="85:87" x14ac:dyDescent="0.25">
      <c r="CG22596" s="768"/>
      <c r="CH22596" s="768"/>
      <c r="CI22596" s="850"/>
    </row>
    <row r="22597" spans="85:87" x14ac:dyDescent="0.25">
      <c r="CG22597" s="768"/>
      <c r="CH22597" s="768"/>
      <c r="CI22597" s="850"/>
    </row>
    <row r="22598" spans="85:87" x14ac:dyDescent="0.25">
      <c r="CG22598" s="768"/>
      <c r="CH22598" s="768"/>
      <c r="CI22598" s="850"/>
    </row>
    <row r="22599" spans="85:87" x14ac:dyDescent="0.25">
      <c r="CG22599" s="768"/>
      <c r="CH22599" s="768"/>
      <c r="CI22599" s="850"/>
    </row>
    <row r="22600" spans="85:87" x14ac:dyDescent="0.25">
      <c r="CG22600" s="768"/>
      <c r="CH22600" s="768"/>
      <c r="CI22600" s="850"/>
    </row>
    <row r="22601" spans="85:87" x14ac:dyDescent="0.25">
      <c r="CG22601" s="768"/>
      <c r="CH22601" s="768"/>
      <c r="CI22601" s="850"/>
    </row>
    <row r="22602" spans="85:87" x14ac:dyDescent="0.25">
      <c r="CG22602" s="768"/>
      <c r="CH22602" s="768"/>
      <c r="CI22602" s="850"/>
    </row>
    <row r="22603" spans="85:87" x14ac:dyDescent="0.25">
      <c r="CG22603" s="768"/>
      <c r="CH22603" s="768"/>
      <c r="CI22603" s="850"/>
    </row>
    <row r="22604" spans="85:87" x14ac:dyDescent="0.25">
      <c r="CG22604" s="768"/>
      <c r="CH22604" s="768"/>
      <c r="CI22604" s="850"/>
    </row>
    <row r="22605" spans="85:87" x14ac:dyDescent="0.25">
      <c r="CG22605" s="768"/>
      <c r="CH22605" s="768"/>
      <c r="CI22605" s="850"/>
    </row>
    <row r="22606" spans="85:87" x14ac:dyDescent="0.25">
      <c r="CG22606" s="768"/>
      <c r="CH22606" s="768"/>
      <c r="CI22606" s="850"/>
    </row>
    <row r="22607" spans="85:87" x14ac:dyDescent="0.25">
      <c r="CG22607" s="768"/>
      <c r="CH22607" s="768"/>
      <c r="CI22607" s="850"/>
    </row>
    <row r="22608" spans="85:87" x14ac:dyDescent="0.25">
      <c r="CG22608" s="768"/>
      <c r="CH22608" s="768"/>
      <c r="CI22608" s="850"/>
    </row>
    <row r="22609" spans="85:87" x14ac:dyDescent="0.25">
      <c r="CG22609" s="768"/>
      <c r="CH22609" s="768"/>
      <c r="CI22609" s="850"/>
    </row>
    <row r="22610" spans="85:87" x14ac:dyDescent="0.25">
      <c r="CG22610" s="768"/>
      <c r="CH22610" s="768"/>
      <c r="CI22610" s="850"/>
    </row>
    <row r="22611" spans="85:87" x14ac:dyDescent="0.25">
      <c r="CG22611" s="768"/>
      <c r="CH22611" s="768"/>
      <c r="CI22611" s="850"/>
    </row>
    <row r="22612" spans="85:87" x14ac:dyDescent="0.25">
      <c r="CG22612" s="768"/>
      <c r="CH22612" s="768"/>
      <c r="CI22612" s="850"/>
    </row>
    <row r="22613" spans="85:87" x14ac:dyDescent="0.25">
      <c r="CG22613" s="768"/>
      <c r="CH22613" s="768"/>
      <c r="CI22613" s="850"/>
    </row>
    <row r="22614" spans="85:87" x14ac:dyDescent="0.25">
      <c r="CG22614" s="768"/>
      <c r="CH22614" s="768"/>
      <c r="CI22614" s="850"/>
    </row>
    <row r="22615" spans="85:87" x14ac:dyDescent="0.25">
      <c r="CG22615" s="768"/>
      <c r="CH22615" s="768"/>
      <c r="CI22615" s="850"/>
    </row>
    <row r="22616" spans="85:87" x14ac:dyDescent="0.25">
      <c r="CG22616" s="768"/>
      <c r="CH22616" s="768"/>
      <c r="CI22616" s="850"/>
    </row>
    <row r="22617" spans="85:87" x14ac:dyDescent="0.25">
      <c r="CG22617" s="768"/>
      <c r="CH22617" s="768"/>
      <c r="CI22617" s="850"/>
    </row>
    <row r="22618" spans="85:87" x14ac:dyDescent="0.25">
      <c r="CG22618" s="768"/>
      <c r="CH22618" s="768"/>
      <c r="CI22618" s="850"/>
    </row>
    <row r="22619" spans="85:87" x14ac:dyDescent="0.25">
      <c r="CG22619" s="768"/>
      <c r="CH22619" s="768"/>
      <c r="CI22619" s="850"/>
    </row>
    <row r="22620" spans="85:87" x14ac:dyDescent="0.25">
      <c r="CG22620" s="768"/>
      <c r="CH22620" s="768"/>
      <c r="CI22620" s="850"/>
    </row>
    <row r="22621" spans="85:87" x14ac:dyDescent="0.25">
      <c r="CG22621" s="768"/>
      <c r="CH22621" s="768"/>
      <c r="CI22621" s="850"/>
    </row>
    <row r="22622" spans="85:87" x14ac:dyDescent="0.25">
      <c r="CG22622" s="768"/>
      <c r="CH22622" s="768"/>
      <c r="CI22622" s="850"/>
    </row>
    <row r="22623" spans="85:87" x14ac:dyDescent="0.25">
      <c r="CG22623" s="768"/>
      <c r="CH22623" s="768"/>
      <c r="CI22623" s="850"/>
    </row>
    <row r="22624" spans="85:87" x14ac:dyDescent="0.25">
      <c r="CG22624" s="768"/>
      <c r="CH22624" s="768"/>
      <c r="CI22624" s="850"/>
    </row>
    <row r="22625" spans="85:87" x14ac:dyDescent="0.25">
      <c r="CG22625" s="768"/>
      <c r="CH22625" s="768"/>
      <c r="CI22625" s="850"/>
    </row>
    <row r="22626" spans="85:87" x14ac:dyDescent="0.25">
      <c r="CG22626" s="768"/>
      <c r="CH22626" s="768"/>
      <c r="CI22626" s="850"/>
    </row>
    <row r="22627" spans="85:87" x14ac:dyDescent="0.25">
      <c r="CG22627" s="768"/>
      <c r="CH22627" s="768"/>
      <c r="CI22627" s="850"/>
    </row>
    <row r="22628" spans="85:87" x14ac:dyDescent="0.25">
      <c r="CG22628" s="768"/>
      <c r="CH22628" s="768"/>
      <c r="CI22628" s="850"/>
    </row>
    <row r="22629" spans="85:87" x14ac:dyDescent="0.25">
      <c r="CG22629" s="768"/>
      <c r="CH22629" s="768"/>
      <c r="CI22629" s="850"/>
    </row>
    <row r="22630" spans="85:87" x14ac:dyDescent="0.25">
      <c r="CG22630" s="768"/>
      <c r="CH22630" s="768"/>
      <c r="CI22630" s="850"/>
    </row>
    <row r="22631" spans="85:87" x14ac:dyDescent="0.25">
      <c r="CG22631" s="768"/>
      <c r="CH22631" s="768"/>
      <c r="CI22631" s="850"/>
    </row>
    <row r="22632" spans="85:87" x14ac:dyDescent="0.25">
      <c r="CG22632" s="768"/>
      <c r="CH22632" s="768"/>
      <c r="CI22632" s="850"/>
    </row>
    <row r="22633" spans="85:87" x14ac:dyDescent="0.25">
      <c r="CG22633" s="768"/>
      <c r="CH22633" s="768"/>
      <c r="CI22633" s="850"/>
    </row>
    <row r="22634" spans="85:87" x14ac:dyDescent="0.25">
      <c r="CG22634" s="768"/>
      <c r="CH22634" s="768"/>
      <c r="CI22634" s="850"/>
    </row>
    <row r="22635" spans="85:87" x14ac:dyDescent="0.25">
      <c r="CG22635" s="768"/>
      <c r="CH22635" s="768"/>
      <c r="CI22635" s="850"/>
    </row>
    <row r="22636" spans="85:87" x14ac:dyDescent="0.25">
      <c r="CG22636" s="768"/>
      <c r="CH22636" s="768"/>
      <c r="CI22636" s="850"/>
    </row>
    <row r="22637" spans="85:87" x14ac:dyDescent="0.25">
      <c r="CG22637" s="768"/>
      <c r="CH22637" s="768"/>
      <c r="CI22637" s="850"/>
    </row>
    <row r="22638" spans="85:87" x14ac:dyDescent="0.25">
      <c r="CG22638" s="768"/>
      <c r="CH22638" s="768"/>
      <c r="CI22638" s="850"/>
    </row>
    <row r="22639" spans="85:87" x14ac:dyDescent="0.25">
      <c r="CG22639" s="768"/>
      <c r="CH22639" s="768"/>
      <c r="CI22639" s="850"/>
    </row>
    <row r="22640" spans="85:87" x14ac:dyDescent="0.25">
      <c r="CG22640" s="768"/>
      <c r="CH22640" s="768"/>
      <c r="CI22640" s="850"/>
    </row>
    <row r="22641" spans="85:87" x14ac:dyDescent="0.25">
      <c r="CG22641" s="768"/>
      <c r="CH22641" s="768"/>
      <c r="CI22641" s="850"/>
    </row>
    <row r="22642" spans="85:87" x14ac:dyDescent="0.25">
      <c r="CG22642" s="768"/>
      <c r="CH22642" s="768"/>
      <c r="CI22642" s="850"/>
    </row>
    <row r="22643" spans="85:87" x14ac:dyDescent="0.25">
      <c r="CG22643" s="768"/>
      <c r="CH22643" s="768"/>
      <c r="CI22643" s="850"/>
    </row>
    <row r="22644" spans="85:87" x14ac:dyDescent="0.25">
      <c r="CG22644" s="768"/>
      <c r="CH22644" s="768"/>
      <c r="CI22644" s="850"/>
    </row>
    <row r="22645" spans="85:87" x14ac:dyDescent="0.25">
      <c r="CG22645" s="768"/>
      <c r="CH22645" s="768"/>
      <c r="CI22645" s="850"/>
    </row>
    <row r="22646" spans="85:87" x14ac:dyDescent="0.25">
      <c r="CG22646" s="768"/>
      <c r="CH22646" s="768"/>
      <c r="CI22646" s="850"/>
    </row>
    <row r="22647" spans="85:87" x14ac:dyDescent="0.25">
      <c r="CG22647" s="768"/>
      <c r="CH22647" s="768"/>
      <c r="CI22647" s="850"/>
    </row>
    <row r="22648" spans="85:87" x14ac:dyDescent="0.25">
      <c r="CG22648" s="768"/>
      <c r="CH22648" s="768"/>
      <c r="CI22648" s="850"/>
    </row>
    <row r="22649" spans="85:87" x14ac:dyDescent="0.25">
      <c r="CG22649" s="768"/>
      <c r="CH22649" s="768"/>
      <c r="CI22649" s="850"/>
    </row>
    <row r="22650" spans="85:87" x14ac:dyDescent="0.25">
      <c r="CG22650" s="768"/>
      <c r="CH22650" s="768"/>
      <c r="CI22650" s="850"/>
    </row>
    <row r="22651" spans="85:87" x14ac:dyDescent="0.25">
      <c r="CG22651" s="768"/>
      <c r="CH22651" s="768"/>
      <c r="CI22651" s="850"/>
    </row>
    <row r="22652" spans="85:87" x14ac:dyDescent="0.25">
      <c r="CG22652" s="768"/>
      <c r="CH22652" s="768"/>
      <c r="CI22652" s="850"/>
    </row>
    <row r="22653" spans="85:87" x14ac:dyDescent="0.25">
      <c r="CG22653" s="768"/>
      <c r="CH22653" s="768"/>
      <c r="CI22653" s="850"/>
    </row>
    <row r="22654" spans="85:87" x14ac:dyDescent="0.25">
      <c r="CG22654" s="768"/>
      <c r="CH22654" s="768"/>
      <c r="CI22654" s="850"/>
    </row>
    <row r="22655" spans="85:87" x14ac:dyDescent="0.25">
      <c r="CG22655" s="768"/>
      <c r="CH22655" s="768"/>
      <c r="CI22655" s="850"/>
    </row>
    <row r="22656" spans="85:87" x14ac:dyDescent="0.25">
      <c r="CG22656" s="768"/>
      <c r="CH22656" s="768"/>
      <c r="CI22656" s="850"/>
    </row>
    <row r="22657" spans="85:87" x14ac:dyDescent="0.25">
      <c r="CG22657" s="768"/>
      <c r="CH22657" s="768"/>
      <c r="CI22657" s="850"/>
    </row>
    <row r="22658" spans="85:87" x14ac:dyDescent="0.25">
      <c r="CG22658" s="768"/>
      <c r="CH22658" s="768"/>
      <c r="CI22658" s="850"/>
    </row>
    <row r="22659" spans="85:87" x14ac:dyDescent="0.25">
      <c r="CG22659" s="768"/>
      <c r="CH22659" s="768"/>
      <c r="CI22659" s="850"/>
    </row>
    <row r="22660" spans="85:87" x14ac:dyDescent="0.25">
      <c r="CG22660" s="768"/>
      <c r="CH22660" s="768"/>
      <c r="CI22660" s="850"/>
    </row>
    <row r="22661" spans="85:87" x14ac:dyDescent="0.25">
      <c r="CG22661" s="768"/>
      <c r="CH22661" s="768"/>
      <c r="CI22661" s="850"/>
    </row>
    <row r="22662" spans="85:87" x14ac:dyDescent="0.25">
      <c r="CG22662" s="768"/>
      <c r="CH22662" s="768"/>
      <c r="CI22662" s="850"/>
    </row>
    <row r="22663" spans="85:87" x14ac:dyDescent="0.25">
      <c r="CG22663" s="768"/>
      <c r="CH22663" s="768"/>
      <c r="CI22663" s="850"/>
    </row>
    <row r="22664" spans="85:87" x14ac:dyDescent="0.25">
      <c r="CG22664" s="768"/>
      <c r="CH22664" s="768"/>
      <c r="CI22664" s="850"/>
    </row>
    <row r="22665" spans="85:87" x14ac:dyDescent="0.25">
      <c r="CG22665" s="768"/>
      <c r="CH22665" s="768"/>
      <c r="CI22665" s="850"/>
    </row>
    <row r="22666" spans="85:87" x14ac:dyDescent="0.25">
      <c r="CG22666" s="768"/>
      <c r="CH22666" s="768"/>
      <c r="CI22666" s="850"/>
    </row>
    <row r="22667" spans="85:87" x14ac:dyDescent="0.25">
      <c r="CG22667" s="768"/>
      <c r="CH22667" s="768"/>
      <c r="CI22667" s="850"/>
    </row>
    <row r="22668" spans="85:87" x14ac:dyDescent="0.25">
      <c r="CG22668" s="768"/>
      <c r="CH22668" s="768"/>
      <c r="CI22668" s="850"/>
    </row>
    <row r="22669" spans="85:87" x14ac:dyDescent="0.25">
      <c r="CG22669" s="768"/>
      <c r="CH22669" s="768"/>
      <c r="CI22669" s="850"/>
    </row>
    <row r="22670" spans="85:87" x14ac:dyDescent="0.25">
      <c r="CG22670" s="768"/>
      <c r="CH22670" s="768"/>
      <c r="CI22670" s="850"/>
    </row>
    <row r="22671" spans="85:87" x14ac:dyDescent="0.25">
      <c r="CG22671" s="768"/>
      <c r="CH22671" s="768"/>
      <c r="CI22671" s="850"/>
    </row>
    <row r="22672" spans="85:87" x14ac:dyDescent="0.25">
      <c r="CG22672" s="768"/>
      <c r="CH22672" s="768"/>
      <c r="CI22672" s="850"/>
    </row>
    <row r="22673" spans="85:87" x14ac:dyDescent="0.25">
      <c r="CG22673" s="768"/>
      <c r="CH22673" s="768"/>
      <c r="CI22673" s="850"/>
    </row>
    <row r="22674" spans="85:87" x14ac:dyDescent="0.25">
      <c r="CG22674" s="768"/>
      <c r="CH22674" s="768"/>
      <c r="CI22674" s="850"/>
    </row>
    <row r="22675" spans="85:87" x14ac:dyDescent="0.25">
      <c r="CG22675" s="768"/>
      <c r="CH22675" s="768"/>
      <c r="CI22675" s="850"/>
    </row>
    <row r="22676" spans="85:87" x14ac:dyDescent="0.25">
      <c r="CG22676" s="768"/>
      <c r="CH22676" s="768"/>
      <c r="CI22676" s="850"/>
    </row>
    <row r="22677" spans="85:87" x14ac:dyDescent="0.25">
      <c r="CG22677" s="768"/>
      <c r="CH22677" s="768"/>
      <c r="CI22677" s="850"/>
    </row>
    <row r="22678" spans="85:87" x14ac:dyDescent="0.25">
      <c r="CG22678" s="768"/>
      <c r="CH22678" s="768"/>
      <c r="CI22678" s="850"/>
    </row>
    <row r="22679" spans="85:87" x14ac:dyDescent="0.25">
      <c r="CG22679" s="768"/>
      <c r="CH22679" s="768"/>
      <c r="CI22679" s="850"/>
    </row>
    <row r="22680" spans="85:87" x14ac:dyDescent="0.25">
      <c r="CG22680" s="768"/>
      <c r="CH22680" s="768"/>
      <c r="CI22680" s="850"/>
    </row>
    <row r="22681" spans="85:87" x14ac:dyDescent="0.25">
      <c r="CG22681" s="768"/>
      <c r="CH22681" s="768"/>
      <c r="CI22681" s="850"/>
    </row>
    <row r="22682" spans="85:87" x14ac:dyDescent="0.25">
      <c r="CG22682" s="768"/>
      <c r="CH22682" s="768"/>
      <c r="CI22682" s="850"/>
    </row>
    <row r="22683" spans="85:87" x14ac:dyDescent="0.25">
      <c r="CG22683" s="768"/>
      <c r="CH22683" s="768"/>
      <c r="CI22683" s="850"/>
    </row>
    <row r="22684" spans="85:87" x14ac:dyDescent="0.25">
      <c r="CG22684" s="768"/>
      <c r="CH22684" s="768"/>
      <c r="CI22684" s="850"/>
    </row>
    <row r="22685" spans="85:87" x14ac:dyDescent="0.25">
      <c r="CG22685" s="768"/>
      <c r="CH22685" s="768"/>
      <c r="CI22685" s="850"/>
    </row>
    <row r="22686" spans="85:87" x14ac:dyDescent="0.25">
      <c r="CG22686" s="768"/>
      <c r="CH22686" s="768"/>
      <c r="CI22686" s="850"/>
    </row>
    <row r="22687" spans="85:87" x14ac:dyDescent="0.25">
      <c r="CG22687" s="768"/>
      <c r="CH22687" s="768"/>
      <c r="CI22687" s="850"/>
    </row>
    <row r="22688" spans="85:87" x14ac:dyDescent="0.25">
      <c r="CG22688" s="768"/>
      <c r="CH22688" s="768"/>
      <c r="CI22688" s="850"/>
    </row>
    <row r="22689" spans="85:87" x14ac:dyDescent="0.25">
      <c r="CG22689" s="768"/>
      <c r="CH22689" s="768"/>
      <c r="CI22689" s="850"/>
    </row>
    <row r="22690" spans="85:87" x14ac:dyDescent="0.25">
      <c r="CG22690" s="768"/>
      <c r="CH22690" s="768"/>
      <c r="CI22690" s="850"/>
    </row>
    <row r="22691" spans="85:87" x14ac:dyDescent="0.25">
      <c r="CG22691" s="768"/>
      <c r="CH22691" s="768"/>
      <c r="CI22691" s="850"/>
    </row>
    <row r="22692" spans="85:87" x14ac:dyDescent="0.25">
      <c r="CG22692" s="768"/>
      <c r="CH22692" s="768"/>
      <c r="CI22692" s="850"/>
    </row>
    <row r="22693" spans="85:87" x14ac:dyDescent="0.25">
      <c r="CG22693" s="768"/>
      <c r="CH22693" s="768"/>
      <c r="CI22693" s="850"/>
    </row>
    <row r="22694" spans="85:87" x14ac:dyDescent="0.25">
      <c r="CG22694" s="768"/>
      <c r="CH22694" s="768"/>
      <c r="CI22694" s="850"/>
    </row>
    <row r="22695" spans="85:87" x14ac:dyDescent="0.25">
      <c r="CG22695" s="768"/>
      <c r="CH22695" s="768"/>
      <c r="CI22695" s="850"/>
    </row>
    <row r="22696" spans="85:87" x14ac:dyDescent="0.25">
      <c r="CG22696" s="768"/>
      <c r="CH22696" s="768"/>
      <c r="CI22696" s="850"/>
    </row>
    <row r="22697" spans="85:87" x14ac:dyDescent="0.25">
      <c r="CG22697" s="768"/>
      <c r="CH22697" s="768"/>
      <c r="CI22697" s="850"/>
    </row>
    <row r="22698" spans="85:87" x14ac:dyDescent="0.25">
      <c r="CG22698" s="768"/>
      <c r="CH22698" s="768"/>
      <c r="CI22698" s="850"/>
    </row>
    <row r="22699" spans="85:87" x14ac:dyDescent="0.25">
      <c r="CG22699" s="768"/>
      <c r="CH22699" s="768"/>
      <c r="CI22699" s="850"/>
    </row>
    <row r="22700" spans="85:87" x14ac:dyDescent="0.25">
      <c r="CG22700" s="768"/>
      <c r="CH22700" s="768"/>
      <c r="CI22700" s="850"/>
    </row>
    <row r="22701" spans="85:87" x14ac:dyDescent="0.25">
      <c r="CG22701" s="768"/>
      <c r="CH22701" s="768"/>
      <c r="CI22701" s="850"/>
    </row>
    <row r="22702" spans="85:87" x14ac:dyDescent="0.25">
      <c r="CG22702" s="768"/>
      <c r="CH22702" s="768"/>
      <c r="CI22702" s="850"/>
    </row>
    <row r="22703" spans="85:87" x14ac:dyDescent="0.25">
      <c r="CG22703" s="768"/>
      <c r="CH22703" s="768"/>
      <c r="CI22703" s="850"/>
    </row>
    <row r="22704" spans="85:87" x14ac:dyDescent="0.25">
      <c r="CG22704" s="768"/>
      <c r="CH22704" s="768"/>
      <c r="CI22704" s="850"/>
    </row>
    <row r="22705" spans="85:87" x14ac:dyDescent="0.25">
      <c r="CG22705" s="768"/>
      <c r="CH22705" s="768"/>
      <c r="CI22705" s="850"/>
    </row>
    <row r="22706" spans="85:87" x14ac:dyDescent="0.25">
      <c r="CG22706" s="768"/>
      <c r="CH22706" s="768"/>
      <c r="CI22706" s="850"/>
    </row>
    <row r="22707" spans="85:87" x14ac:dyDescent="0.25">
      <c r="CG22707" s="768"/>
      <c r="CH22707" s="768"/>
      <c r="CI22707" s="850"/>
    </row>
    <row r="22708" spans="85:87" x14ac:dyDescent="0.25">
      <c r="CG22708" s="768"/>
      <c r="CH22708" s="768"/>
      <c r="CI22708" s="850"/>
    </row>
    <row r="22709" spans="85:87" x14ac:dyDescent="0.25">
      <c r="CG22709" s="768"/>
      <c r="CH22709" s="768"/>
      <c r="CI22709" s="850"/>
    </row>
    <row r="22710" spans="85:87" x14ac:dyDescent="0.25">
      <c r="CG22710" s="768"/>
      <c r="CH22710" s="768"/>
      <c r="CI22710" s="850"/>
    </row>
    <row r="22711" spans="85:87" x14ac:dyDescent="0.25">
      <c r="CG22711" s="768"/>
      <c r="CH22711" s="768"/>
      <c r="CI22711" s="850"/>
    </row>
    <row r="22712" spans="85:87" x14ac:dyDescent="0.25">
      <c r="CG22712" s="768"/>
      <c r="CH22712" s="768"/>
      <c r="CI22712" s="850"/>
    </row>
    <row r="22713" spans="85:87" x14ac:dyDescent="0.25">
      <c r="CG22713" s="768"/>
      <c r="CH22713" s="768"/>
      <c r="CI22713" s="850"/>
    </row>
    <row r="22714" spans="85:87" x14ac:dyDescent="0.25">
      <c r="CG22714" s="768"/>
      <c r="CH22714" s="768"/>
      <c r="CI22714" s="850"/>
    </row>
    <row r="22715" spans="85:87" x14ac:dyDescent="0.25">
      <c r="CG22715" s="768"/>
      <c r="CH22715" s="768"/>
      <c r="CI22715" s="850"/>
    </row>
    <row r="22716" spans="85:87" x14ac:dyDescent="0.25">
      <c r="CG22716" s="768"/>
      <c r="CH22716" s="768"/>
      <c r="CI22716" s="850"/>
    </row>
    <row r="22717" spans="85:87" x14ac:dyDescent="0.25">
      <c r="CG22717" s="768"/>
      <c r="CH22717" s="768"/>
      <c r="CI22717" s="850"/>
    </row>
    <row r="22718" spans="85:87" x14ac:dyDescent="0.25">
      <c r="CG22718" s="768"/>
      <c r="CH22718" s="768"/>
      <c r="CI22718" s="850"/>
    </row>
    <row r="22719" spans="85:87" x14ac:dyDescent="0.25">
      <c r="CG22719" s="768"/>
      <c r="CH22719" s="768"/>
      <c r="CI22719" s="850"/>
    </row>
    <row r="22720" spans="85:87" x14ac:dyDescent="0.25">
      <c r="CG22720" s="768"/>
      <c r="CH22720" s="768"/>
      <c r="CI22720" s="850"/>
    </row>
    <row r="22721" spans="85:87" x14ac:dyDescent="0.25">
      <c r="CG22721" s="768"/>
      <c r="CH22721" s="768"/>
      <c r="CI22721" s="850"/>
    </row>
    <row r="22722" spans="85:87" x14ac:dyDescent="0.25">
      <c r="CG22722" s="768"/>
      <c r="CH22722" s="768"/>
      <c r="CI22722" s="850"/>
    </row>
    <row r="22723" spans="85:87" x14ac:dyDescent="0.25">
      <c r="CG22723" s="768"/>
      <c r="CH22723" s="768"/>
      <c r="CI22723" s="850"/>
    </row>
    <row r="22724" spans="85:87" x14ac:dyDescent="0.25">
      <c r="CG22724" s="768"/>
      <c r="CH22724" s="768"/>
      <c r="CI22724" s="850"/>
    </row>
    <row r="22725" spans="85:87" x14ac:dyDescent="0.25">
      <c r="CG22725" s="768"/>
      <c r="CH22725" s="768"/>
      <c r="CI22725" s="850"/>
    </row>
    <row r="22726" spans="85:87" x14ac:dyDescent="0.25">
      <c r="CG22726" s="768"/>
      <c r="CH22726" s="768"/>
      <c r="CI22726" s="850"/>
    </row>
    <row r="22727" spans="85:87" x14ac:dyDescent="0.25">
      <c r="CG22727" s="768"/>
      <c r="CH22727" s="768"/>
      <c r="CI22727" s="850"/>
    </row>
    <row r="22728" spans="85:87" x14ac:dyDescent="0.25">
      <c r="CG22728" s="768"/>
      <c r="CH22728" s="768"/>
      <c r="CI22728" s="850"/>
    </row>
    <row r="22729" spans="85:87" x14ac:dyDescent="0.25">
      <c r="CG22729" s="768"/>
      <c r="CH22729" s="768"/>
      <c r="CI22729" s="850"/>
    </row>
    <row r="22730" spans="85:87" x14ac:dyDescent="0.25">
      <c r="CG22730" s="768"/>
      <c r="CH22730" s="768"/>
      <c r="CI22730" s="850"/>
    </row>
    <row r="22731" spans="85:87" x14ac:dyDescent="0.25">
      <c r="CG22731" s="768"/>
      <c r="CH22731" s="768"/>
      <c r="CI22731" s="850"/>
    </row>
    <row r="22732" spans="85:87" x14ac:dyDescent="0.25">
      <c r="CG22732" s="768"/>
      <c r="CH22732" s="768"/>
      <c r="CI22732" s="850"/>
    </row>
    <row r="22733" spans="85:87" x14ac:dyDescent="0.25">
      <c r="CG22733" s="768"/>
      <c r="CH22733" s="768"/>
      <c r="CI22733" s="850"/>
    </row>
    <row r="22734" spans="85:87" x14ac:dyDescent="0.25">
      <c r="CG22734" s="768"/>
      <c r="CH22734" s="768"/>
      <c r="CI22734" s="850"/>
    </row>
    <row r="22735" spans="85:87" x14ac:dyDescent="0.25">
      <c r="CG22735" s="768"/>
      <c r="CH22735" s="768"/>
      <c r="CI22735" s="850"/>
    </row>
    <row r="22736" spans="85:87" x14ac:dyDescent="0.25">
      <c r="CG22736" s="768"/>
      <c r="CH22736" s="768"/>
      <c r="CI22736" s="850"/>
    </row>
    <row r="22737" spans="85:87" x14ac:dyDescent="0.25">
      <c r="CG22737" s="768"/>
      <c r="CH22737" s="768"/>
      <c r="CI22737" s="850"/>
    </row>
    <row r="22738" spans="85:87" x14ac:dyDescent="0.25">
      <c r="CG22738" s="768"/>
      <c r="CH22738" s="768"/>
      <c r="CI22738" s="850"/>
    </row>
    <row r="22739" spans="85:87" x14ac:dyDescent="0.25">
      <c r="CG22739" s="768"/>
      <c r="CH22739" s="768"/>
      <c r="CI22739" s="850"/>
    </row>
    <row r="22740" spans="85:87" x14ac:dyDescent="0.25">
      <c r="CG22740" s="768"/>
      <c r="CH22740" s="768"/>
      <c r="CI22740" s="850"/>
    </row>
    <row r="22741" spans="85:87" x14ac:dyDescent="0.25">
      <c r="CG22741" s="768"/>
      <c r="CH22741" s="768"/>
      <c r="CI22741" s="850"/>
    </row>
    <row r="22742" spans="85:87" x14ac:dyDescent="0.25">
      <c r="CG22742" s="768"/>
      <c r="CH22742" s="768"/>
      <c r="CI22742" s="850"/>
    </row>
    <row r="22743" spans="85:87" x14ac:dyDescent="0.25">
      <c r="CG22743" s="768"/>
      <c r="CH22743" s="768"/>
      <c r="CI22743" s="850"/>
    </row>
    <row r="22744" spans="85:87" x14ac:dyDescent="0.25">
      <c r="CG22744" s="768"/>
      <c r="CH22744" s="768"/>
      <c r="CI22744" s="850"/>
    </row>
    <row r="22745" spans="85:87" x14ac:dyDescent="0.25">
      <c r="CG22745" s="768"/>
      <c r="CH22745" s="768"/>
      <c r="CI22745" s="850"/>
    </row>
    <row r="22746" spans="85:87" x14ac:dyDescent="0.25">
      <c r="CG22746" s="768"/>
      <c r="CH22746" s="768"/>
      <c r="CI22746" s="850"/>
    </row>
    <row r="22747" spans="85:87" x14ac:dyDescent="0.25">
      <c r="CG22747" s="768"/>
      <c r="CH22747" s="768"/>
      <c r="CI22747" s="850"/>
    </row>
    <row r="22748" spans="85:87" x14ac:dyDescent="0.25">
      <c r="CG22748" s="768"/>
      <c r="CH22748" s="768"/>
      <c r="CI22748" s="850"/>
    </row>
    <row r="22749" spans="85:87" x14ac:dyDescent="0.25">
      <c r="CG22749" s="768"/>
      <c r="CH22749" s="768"/>
      <c r="CI22749" s="850"/>
    </row>
    <row r="22750" spans="85:87" x14ac:dyDescent="0.25">
      <c r="CG22750" s="768"/>
      <c r="CH22750" s="768"/>
      <c r="CI22750" s="850"/>
    </row>
    <row r="22751" spans="85:87" x14ac:dyDescent="0.25">
      <c r="CG22751" s="768"/>
      <c r="CH22751" s="768"/>
      <c r="CI22751" s="850"/>
    </row>
    <row r="22752" spans="85:87" x14ac:dyDescent="0.25">
      <c r="CG22752" s="768"/>
      <c r="CH22752" s="768"/>
      <c r="CI22752" s="850"/>
    </row>
    <row r="22753" spans="85:87" x14ac:dyDescent="0.25">
      <c r="CG22753" s="768"/>
      <c r="CH22753" s="768"/>
      <c r="CI22753" s="850"/>
    </row>
    <row r="22754" spans="85:87" x14ac:dyDescent="0.25">
      <c r="CG22754" s="768"/>
      <c r="CH22754" s="768"/>
      <c r="CI22754" s="850"/>
    </row>
    <row r="22755" spans="85:87" x14ac:dyDescent="0.25">
      <c r="CG22755" s="768"/>
      <c r="CH22755" s="768"/>
      <c r="CI22755" s="850"/>
    </row>
    <row r="22756" spans="85:87" x14ac:dyDescent="0.25">
      <c r="CG22756" s="768"/>
      <c r="CH22756" s="768"/>
      <c r="CI22756" s="850"/>
    </row>
    <row r="22757" spans="85:87" x14ac:dyDescent="0.25">
      <c r="CG22757" s="768"/>
      <c r="CH22757" s="768"/>
      <c r="CI22757" s="850"/>
    </row>
    <row r="22758" spans="85:87" x14ac:dyDescent="0.25">
      <c r="CG22758" s="768"/>
      <c r="CH22758" s="768"/>
      <c r="CI22758" s="850"/>
    </row>
    <row r="22759" spans="85:87" x14ac:dyDescent="0.25">
      <c r="CG22759" s="768"/>
      <c r="CH22759" s="768"/>
      <c r="CI22759" s="850"/>
    </row>
    <row r="22760" spans="85:87" x14ac:dyDescent="0.25">
      <c r="CG22760" s="768"/>
      <c r="CH22760" s="768"/>
      <c r="CI22760" s="850"/>
    </row>
    <row r="22761" spans="85:87" x14ac:dyDescent="0.25">
      <c r="CG22761" s="768"/>
      <c r="CH22761" s="768"/>
      <c r="CI22761" s="850"/>
    </row>
    <row r="22762" spans="85:87" x14ac:dyDescent="0.25">
      <c r="CG22762" s="768"/>
      <c r="CH22762" s="768"/>
      <c r="CI22762" s="850"/>
    </row>
    <row r="22763" spans="85:87" x14ac:dyDescent="0.25">
      <c r="CG22763" s="768"/>
      <c r="CH22763" s="768"/>
      <c r="CI22763" s="850"/>
    </row>
    <row r="22764" spans="85:87" x14ac:dyDescent="0.25">
      <c r="CG22764" s="768"/>
      <c r="CH22764" s="768"/>
      <c r="CI22764" s="850"/>
    </row>
    <row r="22765" spans="85:87" x14ac:dyDescent="0.25">
      <c r="CG22765" s="768"/>
      <c r="CH22765" s="768"/>
      <c r="CI22765" s="850"/>
    </row>
    <row r="22766" spans="85:87" x14ac:dyDescent="0.25">
      <c r="CG22766" s="768"/>
      <c r="CH22766" s="768"/>
      <c r="CI22766" s="850"/>
    </row>
    <row r="22767" spans="85:87" x14ac:dyDescent="0.25">
      <c r="CG22767" s="768"/>
      <c r="CH22767" s="768"/>
      <c r="CI22767" s="850"/>
    </row>
    <row r="22768" spans="85:87" x14ac:dyDescent="0.25">
      <c r="CG22768" s="768"/>
      <c r="CH22768" s="768"/>
      <c r="CI22768" s="850"/>
    </row>
    <row r="22769" spans="85:87" x14ac:dyDescent="0.25">
      <c r="CG22769" s="768"/>
      <c r="CH22769" s="768"/>
      <c r="CI22769" s="850"/>
    </row>
    <row r="22770" spans="85:87" x14ac:dyDescent="0.25">
      <c r="CG22770" s="768"/>
      <c r="CH22770" s="768"/>
      <c r="CI22770" s="850"/>
    </row>
    <row r="22771" spans="85:87" x14ac:dyDescent="0.25">
      <c r="CG22771" s="768"/>
      <c r="CH22771" s="768"/>
      <c r="CI22771" s="850"/>
    </row>
    <row r="22772" spans="85:87" x14ac:dyDescent="0.25">
      <c r="CG22772" s="768"/>
      <c r="CH22772" s="768"/>
      <c r="CI22772" s="850"/>
    </row>
    <row r="22773" spans="85:87" x14ac:dyDescent="0.25">
      <c r="CG22773" s="768"/>
      <c r="CH22773" s="768"/>
      <c r="CI22773" s="850"/>
    </row>
    <row r="22774" spans="85:87" x14ac:dyDescent="0.25">
      <c r="CG22774" s="768"/>
      <c r="CH22774" s="768"/>
      <c r="CI22774" s="850"/>
    </row>
    <row r="22775" spans="85:87" x14ac:dyDescent="0.25">
      <c r="CG22775" s="768"/>
      <c r="CH22775" s="768"/>
      <c r="CI22775" s="850"/>
    </row>
    <row r="22776" spans="85:87" x14ac:dyDescent="0.25">
      <c r="CG22776" s="768"/>
      <c r="CH22776" s="768"/>
      <c r="CI22776" s="850"/>
    </row>
    <row r="22777" spans="85:87" x14ac:dyDescent="0.25">
      <c r="CG22777" s="768"/>
      <c r="CH22777" s="768"/>
      <c r="CI22777" s="850"/>
    </row>
    <row r="22778" spans="85:87" x14ac:dyDescent="0.25">
      <c r="CG22778" s="768"/>
      <c r="CH22778" s="768"/>
      <c r="CI22778" s="850"/>
    </row>
    <row r="22779" spans="85:87" x14ac:dyDescent="0.25">
      <c r="CG22779" s="768"/>
      <c r="CH22779" s="768"/>
      <c r="CI22779" s="850"/>
    </row>
    <row r="22780" spans="85:87" x14ac:dyDescent="0.25">
      <c r="CG22780" s="768"/>
      <c r="CH22780" s="768"/>
      <c r="CI22780" s="850"/>
    </row>
    <row r="22781" spans="85:87" x14ac:dyDescent="0.25">
      <c r="CG22781" s="768"/>
      <c r="CH22781" s="768"/>
      <c r="CI22781" s="850"/>
    </row>
    <row r="22782" spans="85:87" x14ac:dyDescent="0.25">
      <c r="CG22782" s="768"/>
      <c r="CH22782" s="768"/>
      <c r="CI22782" s="850"/>
    </row>
    <row r="22783" spans="85:87" x14ac:dyDescent="0.25">
      <c r="CG22783" s="768"/>
      <c r="CH22783" s="768"/>
      <c r="CI22783" s="850"/>
    </row>
    <row r="22784" spans="85:87" x14ac:dyDescent="0.25">
      <c r="CG22784" s="768"/>
      <c r="CH22784" s="768"/>
      <c r="CI22784" s="850"/>
    </row>
    <row r="22785" spans="85:87" x14ac:dyDescent="0.25">
      <c r="CG22785" s="768"/>
      <c r="CH22785" s="768"/>
      <c r="CI22785" s="850"/>
    </row>
    <row r="22786" spans="85:87" x14ac:dyDescent="0.25">
      <c r="CG22786" s="768"/>
      <c r="CH22786" s="768"/>
      <c r="CI22786" s="850"/>
    </row>
    <row r="22787" spans="85:87" x14ac:dyDescent="0.25">
      <c r="CG22787" s="768"/>
      <c r="CH22787" s="768"/>
      <c r="CI22787" s="850"/>
    </row>
    <row r="22788" spans="85:87" x14ac:dyDescent="0.25">
      <c r="CG22788" s="768"/>
      <c r="CH22788" s="768"/>
      <c r="CI22788" s="850"/>
    </row>
    <row r="22789" spans="85:87" x14ac:dyDescent="0.25">
      <c r="CG22789" s="768"/>
      <c r="CH22789" s="768"/>
      <c r="CI22789" s="850"/>
    </row>
    <row r="22790" spans="85:87" x14ac:dyDescent="0.25">
      <c r="CG22790" s="768"/>
      <c r="CH22790" s="768"/>
      <c r="CI22790" s="850"/>
    </row>
    <row r="22791" spans="85:87" x14ac:dyDescent="0.25">
      <c r="CG22791" s="768"/>
      <c r="CH22791" s="768"/>
      <c r="CI22791" s="850"/>
    </row>
    <row r="22792" spans="85:87" x14ac:dyDescent="0.25">
      <c r="CG22792" s="768"/>
      <c r="CH22792" s="768"/>
      <c r="CI22792" s="850"/>
    </row>
    <row r="22793" spans="85:87" x14ac:dyDescent="0.25">
      <c r="CG22793" s="768"/>
      <c r="CH22793" s="768"/>
      <c r="CI22793" s="850"/>
    </row>
    <row r="22794" spans="85:87" x14ac:dyDescent="0.25">
      <c r="CG22794" s="768"/>
      <c r="CH22794" s="768"/>
      <c r="CI22794" s="850"/>
    </row>
    <row r="22795" spans="85:87" x14ac:dyDescent="0.25">
      <c r="CG22795" s="768"/>
      <c r="CH22795" s="768"/>
      <c r="CI22795" s="850"/>
    </row>
    <row r="22796" spans="85:87" x14ac:dyDescent="0.25">
      <c r="CG22796" s="768"/>
      <c r="CH22796" s="768"/>
      <c r="CI22796" s="850"/>
    </row>
    <row r="22797" spans="85:87" x14ac:dyDescent="0.25">
      <c r="CG22797" s="768"/>
      <c r="CH22797" s="768"/>
      <c r="CI22797" s="850"/>
    </row>
    <row r="22798" spans="85:87" x14ac:dyDescent="0.25">
      <c r="CG22798" s="768"/>
      <c r="CH22798" s="768"/>
      <c r="CI22798" s="850"/>
    </row>
    <row r="22799" spans="85:87" x14ac:dyDescent="0.25">
      <c r="CG22799" s="768"/>
      <c r="CH22799" s="768"/>
      <c r="CI22799" s="850"/>
    </row>
    <row r="22800" spans="85:87" x14ac:dyDescent="0.25">
      <c r="CG22800" s="768"/>
      <c r="CH22800" s="768"/>
      <c r="CI22800" s="850"/>
    </row>
    <row r="22801" spans="85:87" x14ac:dyDescent="0.25">
      <c r="CG22801" s="768"/>
      <c r="CH22801" s="768"/>
      <c r="CI22801" s="850"/>
    </row>
    <row r="22802" spans="85:87" x14ac:dyDescent="0.25">
      <c r="CG22802" s="768"/>
      <c r="CH22802" s="768"/>
      <c r="CI22802" s="850"/>
    </row>
    <row r="22803" spans="85:87" x14ac:dyDescent="0.25">
      <c r="CG22803" s="768"/>
      <c r="CH22803" s="768"/>
      <c r="CI22803" s="850"/>
    </row>
    <row r="22804" spans="85:87" x14ac:dyDescent="0.25">
      <c r="CG22804" s="768"/>
      <c r="CH22804" s="768"/>
      <c r="CI22804" s="850"/>
    </row>
    <row r="22805" spans="85:87" x14ac:dyDescent="0.25">
      <c r="CG22805" s="768"/>
      <c r="CH22805" s="768"/>
      <c r="CI22805" s="850"/>
    </row>
    <row r="22806" spans="85:87" x14ac:dyDescent="0.25">
      <c r="CG22806" s="768"/>
      <c r="CH22806" s="768"/>
      <c r="CI22806" s="850"/>
    </row>
    <row r="22807" spans="85:87" x14ac:dyDescent="0.25">
      <c r="CG22807" s="768"/>
      <c r="CH22807" s="768"/>
      <c r="CI22807" s="850"/>
    </row>
    <row r="22808" spans="85:87" x14ac:dyDescent="0.25">
      <c r="CG22808" s="768"/>
      <c r="CH22808" s="768"/>
      <c r="CI22808" s="850"/>
    </row>
    <row r="22809" spans="85:87" x14ac:dyDescent="0.25">
      <c r="CG22809" s="768"/>
      <c r="CH22809" s="768"/>
      <c r="CI22809" s="850"/>
    </row>
    <row r="22810" spans="85:87" x14ac:dyDescent="0.25">
      <c r="CG22810" s="768"/>
      <c r="CH22810" s="768"/>
      <c r="CI22810" s="850"/>
    </row>
    <row r="22811" spans="85:87" x14ac:dyDescent="0.25">
      <c r="CG22811" s="768"/>
      <c r="CH22811" s="768"/>
      <c r="CI22811" s="850"/>
    </row>
    <row r="22812" spans="85:87" x14ac:dyDescent="0.25">
      <c r="CG22812" s="768"/>
      <c r="CH22812" s="768"/>
      <c r="CI22812" s="850"/>
    </row>
    <row r="22813" spans="85:87" x14ac:dyDescent="0.25">
      <c r="CG22813" s="768"/>
      <c r="CH22813" s="768"/>
      <c r="CI22813" s="850"/>
    </row>
    <row r="22814" spans="85:87" x14ac:dyDescent="0.25">
      <c r="CG22814" s="768"/>
      <c r="CH22814" s="768"/>
      <c r="CI22814" s="850"/>
    </row>
    <row r="22815" spans="85:87" x14ac:dyDescent="0.25">
      <c r="CG22815" s="768"/>
      <c r="CH22815" s="768"/>
      <c r="CI22815" s="850"/>
    </row>
    <row r="22816" spans="85:87" x14ac:dyDescent="0.25">
      <c r="CG22816" s="768"/>
      <c r="CH22816" s="768"/>
      <c r="CI22816" s="850"/>
    </row>
    <row r="22817" spans="85:87" x14ac:dyDescent="0.25">
      <c r="CG22817" s="768"/>
      <c r="CH22817" s="768"/>
      <c r="CI22817" s="850"/>
    </row>
    <row r="22818" spans="85:87" x14ac:dyDescent="0.25">
      <c r="CG22818" s="768"/>
      <c r="CH22818" s="768"/>
      <c r="CI22818" s="850"/>
    </row>
    <row r="22819" spans="85:87" x14ac:dyDescent="0.25">
      <c r="CG22819" s="768"/>
      <c r="CH22819" s="768"/>
      <c r="CI22819" s="850"/>
    </row>
    <row r="22820" spans="85:87" x14ac:dyDescent="0.25">
      <c r="CG22820" s="768"/>
      <c r="CH22820" s="768"/>
      <c r="CI22820" s="850"/>
    </row>
    <row r="22821" spans="85:87" x14ac:dyDescent="0.25">
      <c r="CG22821" s="768"/>
      <c r="CH22821" s="768"/>
      <c r="CI22821" s="850"/>
    </row>
    <row r="22822" spans="85:87" x14ac:dyDescent="0.25">
      <c r="CG22822" s="768"/>
      <c r="CH22822" s="768"/>
      <c r="CI22822" s="850"/>
    </row>
    <row r="22823" spans="85:87" x14ac:dyDescent="0.25">
      <c r="CG22823" s="768"/>
      <c r="CH22823" s="768"/>
      <c r="CI22823" s="850"/>
    </row>
    <row r="22824" spans="85:87" x14ac:dyDescent="0.25">
      <c r="CG22824" s="768"/>
      <c r="CH22824" s="768"/>
      <c r="CI22824" s="850"/>
    </row>
    <row r="22825" spans="85:87" x14ac:dyDescent="0.25">
      <c r="CG22825" s="768"/>
      <c r="CH22825" s="768"/>
      <c r="CI22825" s="850"/>
    </row>
    <row r="22826" spans="85:87" x14ac:dyDescent="0.25">
      <c r="CG22826" s="768"/>
      <c r="CH22826" s="768"/>
      <c r="CI22826" s="850"/>
    </row>
    <row r="22827" spans="85:87" x14ac:dyDescent="0.25">
      <c r="CG22827" s="768"/>
      <c r="CH22827" s="768"/>
      <c r="CI22827" s="850"/>
    </row>
    <row r="22828" spans="85:87" x14ac:dyDescent="0.25">
      <c r="CG22828" s="768"/>
      <c r="CH22828" s="768"/>
      <c r="CI22828" s="850"/>
    </row>
    <row r="22829" spans="85:87" x14ac:dyDescent="0.25">
      <c r="CG22829" s="768"/>
      <c r="CH22829" s="768"/>
      <c r="CI22829" s="850"/>
    </row>
    <row r="22830" spans="85:87" x14ac:dyDescent="0.25">
      <c r="CG22830" s="768"/>
      <c r="CH22830" s="768"/>
      <c r="CI22830" s="850"/>
    </row>
    <row r="22831" spans="85:87" x14ac:dyDescent="0.25">
      <c r="CG22831" s="768"/>
      <c r="CH22831" s="768"/>
      <c r="CI22831" s="850"/>
    </row>
    <row r="22832" spans="85:87" x14ac:dyDescent="0.25">
      <c r="CG22832" s="768"/>
      <c r="CH22832" s="768"/>
      <c r="CI22832" s="850"/>
    </row>
    <row r="22833" spans="85:87" x14ac:dyDescent="0.25">
      <c r="CG22833" s="768"/>
      <c r="CH22833" s="768"/>
      <c r="CI22833" s="850"/>
    </row>
    <row r="22834" spans="85:87" x14ac:dyDescent="0.25">
      <c r="CG22834" s="768"/>
      <c r="CH22834" s="768"/>
      <c r="CI22834" s="850"/>
    </row>
    <row r="22835" spans="85:87" x14ac:dyDescent="0.25">
      <c r="CG22835" s="768"/>
      <c r="CH22835" s="768"/>
      <c r="CI22835" s="850"/>
    </row>
    <row r="22836" spans="85:87" x14ac:dyDescent="0.25">
      <c r="CG22836" s="768"/>
      <c r="CH22836" s="768"/>
      <c r="CI22836" s="850"/>
    </row>
    <row r="22837" spans="85:87" x14ac:dyDescent="0.25">
      <c r="CG22837" s="768"/>
      <c r="CH22837" s="768"/>
      <c r="CI22837" s="850"/>
    </row>
    <row r="22838" spans="85:87" x14ac:dyDescent="0.25">
      <c r="CG22838" s="768"/>
      <c r="CH22838" s="768"/>
      <c r="CI22838" s="850"/>
    </row>
    <row r="22839" spans="85:87" x14ac:dyDescent="0.25">
      <c r="CG22839" s="768"/>
      <c r="CH22839" s="768"/>
      <c r="CI22839" s="850"/>
    </row>
    <row r="22840" spans="85:87" x14ac:dyDescent="0.25">
      <c r="CG22840" s="768"/>
      <c r="CH22840" s="768"/>
      <c r="CI22840" s="850"/>
    </row>
    <row r="22841" spans="85:87" x14ac:dyDescent="0.25">
      <c r="CG22841" s="768"/>
      <c r="CH22841" s="768"/>
      <c r="CI22841" s="850"/>
    </row>
    <row r="22842" spans="85:87" x14ac:dyDescent="0.25">
      <c r="CG22842" s="768"/>
      <c r="CH22842" s="768"/>
      <c r="CI22842" s="850"/>
    </row>
    <row r="22843" spans="85:87" x14ac:dyDescent="0.25">
      <c r="CG22843" s="768"/>
      <c r="CH22843" s="768"/>
      <c r="CI22843" s="850"/>
    </row>
    <row r="22844" spans="85:87" x14ac:dyDescent="0.25">
      <c r="CG22844" s="768"/>
      <c r="CH22844" s="768"/>
      <c r="CI22844" s="850"/>
    </row>
    <row r="22845" spans="85:87" x14ac:dyDescent="0.25">
      <c r="CG22845" s="768"/>
      <c r="CH22845" s="768"/>
      <c r="CI22845" s="850"/>
    </row>
    <row r="22846" spans="85:87" x14ac:dyDescent="0.25">
      <c r="CG22846" s="768"/>
      <c r="CH22846" s="768"/>
      <c r="CI22846" s="850"/>
    </row>
    <row r="22847" spans="85:87" x14ac:dyDescent="0.25">
      <c r="CG22847" s="768"/>
      <c r="CH22847" s="768"/>
      <c r="CI22847" s="850"/>
    </row>
    <row r="22848" spans="85:87" x14ac:dyDescent="0.25">
      <c r="CG22848" s="768"/>
      <c r="CH22848" s="768"/>
      <c r="CI22848" s="850"/>
    </row>
    <row r="22849" spans="85:87" x14ac:dyDescent="0.25">
      <c r="CG22849" s="768"/>
      <c r="CH22849" s="768"/>
      <c r="CI22849" s="850"/>
    </row>
    <row r="22850" spans="85:87" x14ac:dyDescent="0.25">
      <c r="CG22850" s="768"/>
      <c r="CH22850" s="768"/>
      <c r="CI22850" s="850"/>
    </row>
    <row r="22851" spans="85:87" x14ac:dyDescent="0.25">
      <c r="CG22851" s="768"/>
      <c r="CH22851" s="768"/>
      <c r="CI22851" s="850"/>
    </row>
    <row r="22852" spans="85:87" x14ac:dyDescent="0.25">
      <c r="CG22852" s="768"/>
      <c r="CH22852" s="768"/>
      <c r="CI22852" s="850"/>
    </row>
    <row r="22853" spans="85:87" x14ac:dyDescent="0.25">
      <c r="CG22853" s="768"/>
      <c r="CH22853" s="768"/>
      <c r="CI22853" s="850"/>
    </row>
    <row r="22854" spans="85:87" x14ac:dyDescent="0.25">
      <c r="CG22854" s="768"/>
      <c r="CH22854" s="768"/>
      <c r="CI22854" s="850"/>
    </row>
    <row r="22855" spans="85:87" x14ac:dyDescent="0.25">
      <c r="CG22855" s="768"/>
      <c r="CH22855" s="768"/>
      <c r="CI22855" s="850"/>
    </row>
    <row r="22856" spans="85:87" x14ac:dyDescent="0.25">
      <c r="CG22856" s="768"/>
      <c r="CH22856" s="768"/>
      <c r="CI22856" s="850"/>
    </row>
    <row r="22857" spans="85:87" x14ac:dyDescent="0.25">
      <c r="CG22857" s="768"/>
      <c r="CH22857" s="768"/>
      <c r="CI22857" s="850"/>
    </row>
    <row r="22858" spans="85:87" x14ac:dyDescent="0.25">
      <c r="CG22858" s="768"/>
      <c r="CH22858" s="768"/>
      <c r="CI22858" s="850"/>
    </row>
    <row r="22859" spans="85:87" x14ac:dyDescent="0.25">
      <c r="CG22859" s="768"/>
      <c r="CH22859" s="768"/>
      <c r="CI22859" s="850"/>
    </row>
    <row r="22860" spans="85:87" x14ac:dyDescent="0.25">
      <c r="CG22860" s="768"/>
      <c r="CH22860" s="768"/>
      <c r="CI22860" s="850"/>
    </row>
    <row r="22861" spans="85:87" x14ac:dyDescent="0.25">
      <c r="CG22861" s="768"/>
      <c r="CH22861" s="768"/>
      <c r="CI22861" s="850"/>
    </row>
    <row r="22862" spans="85:87" x14ac:dyDescent="0.25">
      <c r="CG22862" s="768"/>
      <c r="CH22862" s="768"/>
      <c r="CI22862" s="850"/>
    </row>
    <row r="22863" spans="85:87" x14ac:dyDescent="0.25">
      <c r="CG22863" s="768"/>
      <c r="CH22863" s="768"/>
      <c r="CI22863" s="850"/>
    </row>
    <row r="22864" spans="85:87" x14ac:dyDescent="0.25">
      <c r="CG22864" s="768"/>
      <c r="CH22864" s="768"/>
      <c r="CI22864" s="850"/>
    </row>
    <row r="22865" spans="85:87" x14ac:dyDescent="0.25">
      <c r="CG22865" s="768"/>
      <c r="CH22865" s="768"/>
      <c r="CI22865" s="850"/>
    </row>
    <row r="22866" spans="85:87" x14ac:dyDescent="0.25">
      <c r="CG22866" s="768"/>
      <c r="CH22866" s="768"/>
      <c r="CI22866" s="850"/>
    </row>
    <row r="22867" spans="85:87" x14ac:dyDescent="0.25">
      <c r="CG22867" s="768"/>
      <c r="CH22867" s="768"/>
      <c r="CI22867" s="850"/>
    </row>
    <row r="22868" spans="85:87" x14ac:dyDescent="0.25">
      <c r="CG22868" s="768"/>
      <c r="CH22868" s="768"/>
      <c r="CI22868" s="850"/>
    </row>
    <row r="22869" spans="85:87" x14ac:dyDescent="0.25">
      <c r="CG22869" s="768"/>
      <c r="CH22869" s="768"/>
      <c r="CI22869" s="850"/>
    </row>
    <row r="22870" spans="85:87" x14ac:dyDescent="0.25">
      <c r="CG22870" s="768"/>
      <c r="CH22870" s="768"/>
      <c r="CI22870" s="850"/>
    </row>
    <row r="22871" spans="85:87" x14ac:dyDescent="0.25">
      <c r="CG22871" s="768"/>
      <c r="CH22871" s="768"/>
      <c r="CI22871" s="850"/>
    </row>
    <row r="22872" spans="85:87" x14ac:dyDescent="0.25">
      <c r="CG22872" s="768"/>
      <c r="CH22872" s="768"/>
      <c r="CI22872" s="850"/>
    </row>
    <row r="22873" spans="85:87" x14ac:dyDescent="0.25">
      <c r="CG22873" s="768"/>
      <c r="CH22873" s="768"/>
      <c r="CI22873" s="850"/>
    </row>
    <row r="22874" spans="85:87" x14ac:dyDescent="0.25">
      <c r="CG22874" s="768"/>
      <c r="CH22874" s="768"/>
      <c r="CI22874" s="850"/>
    </row>
    <row r="22875" spans="85:87" x14ac:dyDescent="0.25">
      <c r="CG22875" s="768"/>
      <c r="CH22875" s="768"/>
      <c r="CI22875" s="850"/>
    </row>
    <row r="22876" spans="85:87" x14ac:dyDescent="0.25">
      <c r="CG22876" s="768"/>
      <c r="CH22876" s="768"/>
      <c r="CI22876" s="850"/>
    </row>
    <row r="22877" spans="85:87" x14ac:dyDescent="0.25">
      <c r="CG22877" s="768"/>
      <c r="CH22877" s="768"/>
      <c r="CI22877" s="850"/>
    </row>
    <row r="22878" spans="85:87" x14ac:dyDescent="0.25">
      <c r="CG22878" s="768"/>
      <c r="CH22878" s="768"/>
      <c r="CI22878" s="850"/>
    </row>
    <row r="22879" spans="85:87" x14ac:dyDescent="0.25">
      <c r="CG22879" s="768"/>
      <c r="CH22879" s="768"/>
      <c r="CI22879" s="850"/>
    </row>
    <row r="22880" spans="85:87" x14ac:dyDescent="0.25">
      <c r="CG22880" s="768"/>
      <c r="CH22880" s="768"/>
      <c r="CI22880" s="850"/>
    </row>
    <row r="22881" spans="85:87" x14ac:dyDescent="0.25">
      <c r="CG22881" s="768"/>
      <c r="CH22881" s="768"/>
      <c r="CI22881" s="850"/>
    </row>
    <row r="22882" spans="85:87" x14ac:dyDescent="0.25">
      <c r="CG22882" s="768"/>
      <c r="CH22882" s="768"/>
      <c r="CI22882" s="850"/>
    </row>
    <row r="22883" spans="85:87" x14ac:dyDescent="0.25">
      <c r="CG22883" s="768"/>
      <c r="CH22883" s="768"/>
      <c r="CI22883" s="850"/>
    </row>
    <row r="22884" spans="85:87" x14ac:dyDescent="0.25">
      <c r="CG22884" s="768"/>
      <c r="CH22884" s="768"/>
      <c r="CI22884" s="850"/>
    </row>
    <row r="22885" spans="85:87" x14ac:dyDescent="0.25">
      <c r="CG22885" s="768"/>
      <c r="CH22885" s="768"/>
      <c r="CI22885" s="850"/>
    </row>
    <row r="22886" spans="85:87" x14ac:dyDescent="0.25">
      <c r="CG22886" s="768"/>
      <c r="CH22886" s="768"/>
      <c r="CI22886" s="850"/>
    </row>
    <row r="22887" spans="85:87" x14ac:dyDescent="0.25">
      <c r="CG22887" s="768"/>
      <c r="CH22887" s="768"/>
      <c r="CI22887" s="850"/>
    </row>
    <row r="22888" spans="85:87" x14ac:dyDescent="0.25">
      <c r="CG22888" s="768"/>
      <c r="CH22888" s="768"/>
      <c r="CI22888" s="850"/>
    </row>
    <row r="22889" spans="85:87" x14ac:dyDescent="0.25">
      <c r="CG22889" s="768"/>
      <c r="CH22889" s="768"/>
      <c r="CI22889" s="850"/>
    </row>
    <row r="22890" spans="85:87" x14ac:dyDescent="0.25">
      <c r="CG22890" s="768"/>
      <c r="CH22890" s="768"/>
      <c r="CI22890" s="850"/>
    </row>
    <row r="22891" spans="85:87" x14ac:dyDescent="0.25">
      <c r="CG22891" s="768"/>
      <c r="CH22891" s="768"/>
      <c r="CI22891" s="850"/>
    </row>
    <row r="22892" spans="85:87" x14ac:dyDescent="0.25">
      <c r="CG22892" s="768"/>
      <c r="CH22892" s="768"/>
      <c r="CI22892" s="850"/>
    </row>
    <row r="22893" spans="85:87" x14ac:dyDescent="0.25">
      <c r="CG22893" s="768"/>
      <c r="CH22893" s="768"/>
      <c r="CI22893" s="850"/>
    </row>
    <row r="22894" spans="85:87" x14ac:dyDescent="0.25">
      <c r="CG22894" s="768"/>
      <c r="CH22894" s="768"/>
      <c r="CI22894" s="850"/>
    </row>
    <row r="22895" spans="85:87" x14ac:dyDescent="0.25">
      <c r="CG22895" s="768"/>
      <c r="CH22895" s="768"/>
      <c r="CI22895" s="850"/>
    </row>
    <row r="22896" spans="85:87" x14ac:dyDescent="0.25">
      <c r="CG22896" s="768"/>
      <c r="CH22896" s="768"/>
      <c r="CI22896" s="850"/>
    </row>
    <row r="22897" spans="85:87" x14ac:dyDescent="0.25">
      <c r="CG22897" s="768"/>
      <c r="CH22897" s="768"/>
      <c r="CI22897" s="850"/>
    </row>
    <row r="22898" spans="85:87" x14ac:dyDescent="0.25">
      <c r="CG22898" s="768"/>
      <c r="CH22898" s="768"/>
      <c r="CI22898" s="850"/>
    </row>
    <row r="22899" spans="85:87" x14ac:dyDescent="0.25">
      <c r="CG22899" s="768"/>
      <c r="CH22899" s="768"/>
      <c r="CI22899" s="850"/>
    </row>
    <row r="22900" spans="85:87" x14ac:dyDescent="0.25">
      <c r="CG22900" s="768"/>
      <c r="CH22900" s="768"/>
      <c r="CI22900" s="850"/>
    </row>
    <row r="22901" spans="85:87" x14ac:dyDescent="0.25">
      <c r="CG22901" s="768"/>
      <c r="CH22901" s="768"/>
      <c r="CI22901" s="850"/>
    </row>
    <row r="22902" spans="85:87" x14ac:dyDescent="0.25">
      <c r="CG22902" s="768"/>
      <c r="CH22902" s="768"/>
      <c r="CI22902" s="850"/>
    </row>
    <row r="22903" spans="85:87" x14ac:dyDescent="0.25">
      <c r="CG22903" s="768"/>
      <c r="CH22903" s="768"/>
      <c r="CI22903" s="850"/>
    </row>
    <row r="22904" spans="85:87" x14ac:dyDescent="0.25">
      <c r="CG22904" s="768"/>
      <c r="CH22904" s="768"/>
      <c r="CI22904" s="850"/>
    </row>
    <row r="22905" spans="85:87" x14ac:dyDescent="0.25">
      <c r="CG22905" s="768"/>
      <c r="CH22905" s="768"/>
      <c r="CI22905" s="850"/>
    </row>
    <row r="22906" spans="85:87" x14ac:dyDescent="0.25">
      <c r="CG22906" s="768"/>
      <c r="CH22906" s="768"/>
      <c r="CI22906" s="850"/>
    </row>
    <row r="22907" spans="85:87" x14ac:dyDescent="0.25">
      <c r="CG22907" s="768"/>
      <c r="CH22907" s="768"/>
      <c r="CI22907" s="850"/>
    </row>
    <row r="22908" spans="85:87" x14ac:dyDescent="0.25">
      <c r="CG22908" s="768"/>
      <c r="CH22908" s="768"/>
      <c r="CI22908" s="850"/>
    </row>
    <row r="22909" spans="85:87" x14ac:dyDescent="0.25">
      <c r="CG22909" s="768"/>
      <c r="CH22909" s="768"/>
      <c r="CI22909" s="850"/>
    </row>
    <row r="22910" spans="85:87" x14ac:dyDescent="0.25">
      <c r="CG22910" s="768"/>
      <c r="CH22910" s="768"/>
      <c r="CI22910" s="850"/>
    </row>
    <row r="22911" spans="85:87" x14ac:dyDescent="0.25">
      <c r="CG22911" s="768"/>
      <c r="CH22911" s="768"/>
      <c r="CI22911" s="850"/>
    </row>
    <row r="22912" spans="85:87" x14ac:dyDescent="0.25">
      <c r="CG22912" s="768"/>
      <c r="CH22912" s="768"/>
      <c r="CI22912" s="850"/>
    </row>
    <row r="22913" spans="85:87" x14ac:dyDescent="0.25">
      <c r="CG22913" s="768"/>
      <c r="CH22913" s="768"/>
      <c r="CI22913" s="850"/>
    </row>
    <row r="22914" spans="85:87" x14ac:dyDescent="0.25">
      <c r="CG22914" s="768"/>
      <c r="CH22914" s="768"/>
      <c r="CI22914" s="850"/>
    </row>
    <row r="22915" spans="85:87" x14ac:dyDescent="0.25">
      <c r="CG22915" s="768"/>
      <c r="CH22915" s="768"/>
      <c r="CI22915" s="850"/>
    </row>
    <row r="22916" spans="85:87" x14ac:dyDescent="0.25">
      <c r="CG22916" s="768"/>
      <c r="CH22916" s="768"/>
      <c r="CI22916" s="850"/>
    </row>
    <row r="22917" spans="85:87" x14ac:dyDescent="0.25">
      <c r="CG22917" s="768"/>
      <c r="CH22917" s="768"/>
      <c r="CI22917" s="850"/>
    </row>
    <row r="22918" spans="85:87" x14ac:dyDescent="0.25">
      <c r="CG22918" s="768"/>
      <c r="CH22918" s="768"/>
      <c r="CI22918" s="850"/>
    </row>
    <row r="22919" spans="85:87" x14ac:dyDescent="0.25">
      <c r="CG22919" s="768"/>
      <c r="CH22919" s="768"/>
      <c r="CI22919" s="850"/>
    </row>
    <row r="22920" spans="85:87" x14ac:dyDescent="0.25">
      <c r="CG22920" s="768"/>
      <c r="CH22920" s="768"/>
      <c r="CI22920" s="850"/>
    </row>
    <row r="22921" spans="85:87" x14ac:dyDescent="0.25">
      <c r="CG22921" s="768"/>
      <c r="CH22921" s="768"/>
      <c r="CI22921" s="850"/>
    </row>
    <row r="22922" spans="85:87" x14ac:dyDescent="0.25">
      <c r="CG22922" s="768"/>
      <c r="CH22922" s="768"/>
      <c r="CI22922" s="850"/>
    </row>
    <row r="22923" spans="85:87" x14ac:dyDescent="0.25">
      <c r="CG22923" s="768"/>
      <c r="CH22923" s="768"/>
      <c r="CI22923" s="850"/>
    </row>
    <row r="22924" spans="85:87" x14ac:dyDescent="0.25">
      <c r="CG22924" s="768"/>
      <c r="CH22924" s="768"/>
      <c r="CI22924" s="850"/>
    </row>
    <row r="22925" spans="85:87" x14ac:dyDescent="0.25">
      <c r="CG22925" s="768"/>
      <c r="CH22925" s="768"/>
      <c r="CI22925" s="850"/>
    </row>
    <row r="22926" spans="85:87" x14ac:dyDescent="0.25">
      <c r="CG22926" s="768"/>
      <c r="CH22926" s="768"/>
      <c r="CI22926" s="850"/>
    </row>
    <row r="22927" spans="85:87" x14ac:dyDescent="0.25">
      <c r="CG22927" s="768"/>
      <c r="CH22927" s="768"/>
      <c r="CI22927" s="850"/>
    </row>
    <row r="22928" spans="85:87" x14ac:dyDescent="0.25">
      <c r="CG22928" s="768"/>
      <c r="CH22928" s="768"/>
      <c r="CI22928" s="850"/>
    </row>
    <row r="22929" spans="85:87" x14ac:dyDescent="0.25">
      <c r="CG22929" s="768"/>
      <c r="CH22929" s="768"/>
      <c r="CI22929" s="850"/>
    </row>
    <row r="22930" spans="85:87" x14ac:dyDescent="0.25">
      <c r="CG22930" s="768"/>
      <c r="CH22930" s="768"/>
      <c r="CI22930" s="850"/>
    </row>
    <row r="22931" spans="85:87" x14ac:dyDescent="0.25">
      <c r="CG22931" s="768"/>
      <c r="CH22931" s="768"/>
      <c r="CI22931" s="850"/>
    </row>
    <row r="22932" spans="85:87" x14ac:dyDescent="0.25">
      <c r="CG22932" s="768"/>
      <c r="CH22932" s="768"/>
      <c r="CI22932" s="850"/>
    </row>
    <row r="22933" spans="85:87" x14ac:dyDescent="0.25">
      <c r="CG22933" s="768"/>
      <c r="CH22933" s="768"/>
      <c r="CI22933" s="850"/>
    </row>
    <row r="22934" spans="85:87" x14ac:dyDescent="0.25">
      <c r="CG22934" s="768"/>
      <c r="CH22934" s="768"/>
      <c r="CI22934" s="850"/>
    </row>
    <row r="22935" spans="85:87" x14ac:dyDescent="0.25">
      <c r="CG22935" s="768"/>
      <c r="CH22935" s="768"/>
      <c r="CI22935" s="850"/>
    </row>
    <row r="22936" spans="85:87" x14ac:dyDescent="0.25">
      <c r="CG22936" s="768"/>
      <c r="CH22936" s="768"/>
      <c r="CI22936" s="850"/>
    </row>
    <row r="22937" spans="85:87" x14ac:dyDescent="0.25">
      <c r="CG22937" s="768"/>
      <c r="CH22937" s="768"/>
      <c r="CI22937" s="850"/>
    </row>
    <row r="22938" spans="85:87" x14ac:dyDescent="0.25">
      <c r="CG22938" s="768"/>
      <c r="CH22938" s="768"/>
      <c r="CI22938" s="850"/>
    </row>
    <row r="22939" spans="85:87" x14ac:dyDescent="0.25">
      <c r="CG22939" s="768"/>
      <c r="CH22939" s="768"/>
      <c r="CI22939" s="850"/>
    </row>
    <row r="22940" spans="85:87" x14ac:dyDescent="0.25">
      <c r="CG22940" s="768"/>
      <c r="CH22940" s="768"/>
      <c r="CI22940" s="850"/>
    </row>
    <row r="22941" spans="85:87" x14ac:dyDescent="0.25">
      <c r="CG22941" s="768"/>
      <c r="CH22941" s="768"/>
      <c r="CI22941" s="850"/>
    </row>
    <row r="22942" spans="85:87" x14ac:dyDescent="0.25">
      <c r="CG22942" s="768"/>
      <c r="CH22942" s="768"/>
      <c r="CI22942" s="850"/>
    </row>
    <row r="22943" spans="85:87" x14ac:dyDescent="0.25">
      <c r="CG22943" s="768"/>
      <c r="CH22943" s="768"/>
      <c r="CI22943" s="850"/>
    </row>
    <row r="22944" spans="85:87" x14ac:dyDescent="0.25">
      <c r="CG22944" s="768"/>
      <c r="CH22944" s="768"/>
      <c r="CI22944" s="850"/>
    </row>
    <row r="22945" spans="85:87" x14ac:dyDescent="0.25">
      <c r="CG22945" s="768"/>
      <c r="CH22945" s="768"/>
      <c r="CI22945" s="850"/>
    </row>
    <row r="22946" spans="85:87" x14ac:dyDescent="0.25">
      <c r="CG22946" s="768"/>
      <c r="CH22946" s="768"/>
      <c r="CI22946" s="850"/>
    </row>
    <row r="22947" spans="85:87" x14ac:dyDescent="0.25">
      <c r="CG22947" s="768"/>
      <c r="CH22947" s="768"/>
      <c r="CI22947" s="850"/>
    </row>
    <row r="22948" spans="85:87" x14ac:dyDescent="0.25">
      <c r="CG22948" s="768"/>
      <c r="CH22948" s="768"/>
      <c r="CI22948" s="850"/>
    </row>
    <row r="22949" spans="85:87" x14ac:dyDescent="0.25">
      <c r="CG22949" s="768"/>
      <c r="CH22949" s="768"/>
      <c r="CI22949" s="850"/>
    </row>
    <row r="22950" spans="85:87" x14ac:dyDescent="0.25">
      <c r="CG22950" s="768"/>
      <c r="CH22950" s="768"/>
      <c r="CI22950" s="850"/>
    </row>
    <row r="22951" spans="85:87" x14ac:dyDescent="0.25">
      <c r="CG22951" s="768"/>
      <c r="CH22951" s="768"/>
      <c r="CI22951" s="850"/>
    </row>
    <row r="22952" spans="85:87" x14ac:dyDescent="0.25">
      <c r="CG22952" s="768"/>
      <c r="CH22952" s="768"/>
      <c r="CI22952" s="850"/>
    </row>
    <row r="22953" spans="85:87" x14ac:dyDescent="0.25">
      <c r="CG22953" s="768"/>
      <c r="CH22953" s="768"/>
      <c r="CI22953" s="850"/>
    </row>
    <row r="22954" spans="85:87" x14ac:dyDescent="0.25">
      <c r="CG22954" s="768"/>
      <c r="CH22954" s="768"/>
      <c r="CI22954" s="850"/>
    </row>
    <row r="22955" spans="85:87" x14ac:dyDescent="0.25">
      <c r="CG22955" s="768"/>
      <c r="CH22955" s="768"/>
      <c r="CI22955" s="850"/>
    </row>
    <row r="22956" spans="85:87" x14ac:dyDescent="0.25">
      <c r="CG22956" s="768"/>
      <c r="CH22956" s="768"/>
      <c r="CI22956" s="850"/>
    </row>
    <row r="22957" spans="85:87" x14ac:dyDescent="0.25">
      <c r="CG22957" s="768"/>
      <c r="CH22957" s="768"/>
      <c r="CI22957" s="850"/>
    </row>
    <row r="22958" spans="85:87" x14ac:dyDescent="0.25">
      <c r="CG22958" s="768"/>
      <c r="CH22958" s="768"/>
      <c r="CI22958" s="850"/>
    </row>
    <row r="22959" spans="85:87" x14ac:dyDescent="0.25">
      <c r="CG22959" s="768"/>
      <c r="CH22959" s="768"/>
      <c r="CI22959" s="850"/>
    </row>
    <row r="22960" spans="85:87" x14ac:dyDescent="0.25">
      <c r="CG22960" s="768"/>
      <c r="CH22960" s="768"/>
      <c r="CI22960" s="850"/>
    </row>
    <row r="22961" spans="85:87" x14ac:dyDescent="0.25">
      <c r="CG22961" s="768"/>
      <c r="CH22961" s="768"/>
      <c r="CI22961" s="850"/>
    </row>
    <row r="22962" spans="85:87" x14ac:dyDescent="0.25">
      <c r="CG22962" s="768"/>
      <c r="CH22962" s="768"/>
      <c r="CI22962" s="850"/>
    </row>
    <row r="22963" spans="85:87" x14ac:dyDescent="0.25">
      <c r="CG22963" s="768"/>
      <c r="CH22963" s="768"/>
      <c r="CI22963" s="850"/>
    </row>
    <row r="22964" spans="85:87" x14ac:dyDescent="0.25">
      <c r="CG22964" s="768"/>
      <c r="CH22964" s="768"/>
      <c r="CI22964" s="850"/>
    </row>
    <row r="22965" spans="85:87" x14ac:dyDescent="0.25">
      <c r="CG22965" s="768"/>
      <c r="CH22965" s="768"/>
      <c r="CI22965" s="850"/>
    </row>
    <row r="22966" spans="85:87" x14ac:dyDescent="0.25">
      <c r="CG22966" s="768"/>
      <c r="CH22966" s="768"/>
      <c r="CI22966" s="850"/>
    </row>
    <row r="22967" spans="85:87" x14ac:dyDescent="0.25">
      <c r="CG22967" s="768"/>
      <c r="CH22967" s="768"/>
      <c r="CI22967" s="850"/>
    </row>
    <row r="22968" spans="85:87" x14ac:dyDescent="0.25">
      <c r="CG22968" s="768"/>
      <c r="CH22968" s="768"/>
      <c r="CI22968" s="850"/>
    </row>
    <row r="22969" spans="85:87" x14ac:dyDescent="0.25">
      <c r="CG22969" s="768"/>
      <c r="CH22969" s="768"/>
      <c r="CI22969" s="850"/>
    </row>
    <row r="22970" spans="85:87" x14ac:dyDescent="0.25">
      <c r="CG22970" s="768"/>
      <c r="CH22970" s="768"/>
      <c r="CI22970" s="850"/>
    </row>
    <row r="22971" spans="85:87" x14ac:dyDescent="0.25">
      <c r="CG22971" s="768"/>
      <c r="CH22971" s="768"/>
      <c r="CI22971" s="850"/>
    </row>
    <row r="22972" spans="85:87" x14ac:dyDescent="0.25">
      <c r="CG22972" s="768"/>
      <c r="CH22972" s="768"/>
      <c r="CI22972" s="850"/>
    </row>
    <row r="22973" spans="85:87" x14ac:dyDescent="0.25">
      <c r="CG22973" s="768"/>
      <c r="CH22973" s="768"/>
      <c r="CI22973" s="850"/>
    </row>
    <row r="22974" spans="85:87" x14ac:dyDescent="0.25">
      <c r="CG22974" s="768"/>
      <c r="CH22974" s="768"/>
      <c r="CI22974" s="850"/>
    </row>
    <row r="22975" spans="85:87" x14ac:dyDescent="0.25">
      <c r="CG22975" s="768"/>
      <c r="CH22975" s="768"/>
      <c r="CI22975" s="850"/>
    </row>
    <row r="22976" spans="85:87" x14ac:dyDescent="0.25">
      <c r="CG22976" s="768"/>
      <c r="CH22976" s="768"/>
      <c r="CI22976" s="850"/>
    </row>
    <row r="22977" spans="85:87" x14ac:dyDescent="0.25">
      <c r="CG22977" s="768"/>
      <c r="CH22977" s="768"/>
      <c r="CI22977" s="850"/>
    </row>
    <row r="22978" spans="85:87" x14ac:dyDescent="0.25">
      <c r="CG22978" s="768"/>
      <c r="CH22978" s="768"/>
      <c r="CI22978" s="850"/>
    </row>
    <row r="22979" spans="85:87" x14ac:dyDescent="0.25">
      <c r="CG22979" s="768"/>
      <c r="CH22979" s="768"/>
      <c r="CI22979" s="850"/>
    </row>
    <row r="22980" spans="85:87" x14ac:dyDescent="0.25">
      <c r="CG22980" s="768"/>
      <c r="CH22980" s="768"/>
      <c r="CI22980" s="850"/>
    </row>
    <row r="22981" spans="85:87" x14ac:dyDescent="0.25">
      <c r="CG22981" s="768"/>
      <c r="CH22981" s="768"/>
      <c r="CI22981" s="850"/>
    </row>
    <row r="22982" spans="85:87" x14ac:dyDescent="0.25">
      <c r="CG22982" s="768"/>
      <c r="CH22982" s="768"/>
      <c r="CI22982" s="850"/>
    </row>
    <row r="22983" spans="85:87" x14ac:dyDescent="0.25">
      <c r="CG22983" s="768"/>
      <c r="CH22983" s="768"/>
      <c r="CI22983" s="850"/>
    </row>
    <row r="22984" spans="85:87" x14ac:dyDescent="0.25">
      <c r="CG22984" s="768"/>
      <c r="CH22984" s="768"/>
      <c r="CI22984" s="850"/>
    </row>
    <row r="22985" spans="85:87" x14ac:dyDescent="0.25">
      <c r="CG22985" s="768"/>
      <c r="CH22985" s="768"/>
      <c r="CI22985" s="850"/>
    </row>
    <row r="22986" spans="85:87" x14ac:dyDescent="0.25">
      <c r="CG22986" s="768"/>
      <c r="CH22986" s="768"/>
      <c r="CI22986" s="850"/>
    </row>
    <row r="22987" spans="85:87" x14ac:dyDescent="0.25">
      <c r="CG22987" s="768"/>
      <c r="CH22987" s="768"/>
      <c r="CI22987" s="850"/>
    </row>
    <row r="22988" spans="85:87" x14ac:dyDescent="0.25">
      <c r="CG22988" s="768"/>
      <c r="CH22988" s="768"/>
      <c r="CI22988" s="850"/>
    </row>
    <row r="22989" spans="85:87" x14ac:dyDescent="0.25">
      <c r="CG22989" s="768"/>
      <c r="CH22989" s="768"/>
      <c r="CI22989" s="850"/>
    </row>
    <row r="22990" spans="85:87" x14ac:dyDescent="0.25">
      <c r="CG22990" s="768"/>
      <c r="CH22990" s="768"/>
      <c r="CI22990" s="850"/>
    </row>
    <row r="22991" spans="85:87" x14ac:dyDescent="0.25">
      <c r="CG22991" s="768"/>
      <c r="CH22991" s="768"/>
      <c r="CI22991" s="850"/>
    </row>
    <row r="22992" spans="85:87" x14ac:dyDescent="0.25">
      <c r="CG22992" s="768"/>
      <c r="CH22992" s="768"/>
      <c r="CI22992" s="850"/>
    </row>
    <row r="22993" spans="85:87" x14ac:dyDescent="0.25">
      <c r="CG22993" s="768"/>
      <c r="CH22993" s="768"/>
      <c r="CI22993" s="850"/>
    </row>
    <row r="22994" spans="85:87" x14ac:dyDescent="0.25">
      <c r="CG22994" s="768"/>
      <c r="CH22994" s="768"/>
      <c r="CI22994" s="850"/>
    </row>
    <row r="22995" spans="85:87" x14ac:dyDescent="0.25">
      <c r="CG22995" s="768"/>
      <c r="CH22995" s="768"/>
      <c r="CI22995" s="850"/>
    </row>
    <row r="22996" spans="85:87" x14ac:dyDescent="0.25">
      <c r="CG22996" s="768"/>
      <c r="CH22996" s="768"/>
      <c r="CI22996" s="850"/>
    </row>
    <row r="22997" spans="85:87" x14ac:dyDescent="0.25">
      <c r="CG22997" s="768"/>
      <c r="CH22997" s="768"/>
      <c r="CI22997" s="850"/>
    </row>
    <row r="22998" spans="85:87" x14ac:dyDescent="0.25">
      <c r="CG22998" s="768"/>
      <c r="CH22998" s="768"/>
      <c r="CI22998" s="850"/>
    </row>
    <row r="22999" spans="85:87" x14ac:dyDescent="0.25">
      <c r="CG22999" s="768"/>
      <c r="CH22999" s="768"/>
      <c r="CI22999" s="850"/>
    </row>
    <row r="23000" spans="85:87" x14ac:dyDescent="0.25">
      <c r="CG23000" s="768"/>
      <c r="CH23000" s="768"/>
      <c r="CI23000" s="850"/>
    </row>
    <row r="23001" spans="85:87" x14ac:dyDescent="0.25">
      <c r="CG23001" s="768"/>
      <c r="CH23001" s="768"/>
      <c r="CI23001" s="850"/>
    </row>
    <row r="23002" spans="85:87" x14ac:dyDescent="0.25">
      <c r="CG23002" s="768"/>
      <c r="CH23002" s="768"/>
      <c r="CI23002" s="850"/>
    </row>
    <row r="23003" spans="85:87" x14ac:dyDescent="0.25">
      <c r="CG23003" s="768"/>
      <c r="CH23003" s="768"/>
      <c r="CI23003" s="850"/>
    </row>
    <row r="23004" spans="85:87" x14ac:dyDescent="0.25">
      <c r="CG23004" s="768"/>
      <c r="CH23004" s="768"/>
      <c r="CI23004" s="850"/>
    </row>
    <row r="23005" spans="85:87" x14ac:dyDescent="0.25">
      <c r="CG23005" s="768"/>
      <c r="CH23005" s="768"/>
      <c r="CI23005" s="850"/>
    </row>
    <row r="23006" spans="85:87" x14ac:dyDescent="0.25">
      <c r="CG23006" s="768"/>
      <c r="CH23006" s="768"/>
      <c r="CI23006" s="850"/>
    </row>
    <row r="23007" spans="85:87" x14ac:dyDescent="0.25">
      <c r="CG23007" s="768"/>
      <c r="CH23007" s="768"/>
      <c r="CI23007" s="850"/>
    </row>
    <row r="23008" spans="85:87" x14ac:dyDescent="0.25">
      <c r="CG23008" s="768"/>
      <c r="CH23008" s="768"/>
      <c r="CI23008" s="850"/>
    </row>
    <row r="23009" spans="85:87" x14ac:dyDescent="0.25">
      <c r="CG23009" s="768"/>
      <c r="CH23009" s="768"/>
      <c r="CI23009" s="850"/>
    </row>
    <row r="23010" spans="85:87" x14ac:dyDescent="0.25">
      <c r="CG23010" s="768"/>
      <c r="CH23010" s="768"/>
      <c r="CI23010" s="850"/>
    </row>
    <row r="23011" spans="85:87" x14ac:dyDescent="0.25">
      <c r="CG23011" s="768"/>
      <c r="CH23011" s="768"/>
      <c r="CI23011" s="850"/>
    </row>
    <row r="23012" spans="85:87" x14ac:dyDescent="0.25">
      <c r="CG23012" s="768"/>
      <c r="CH23012" s="768"/>
      <c r="CI23012" s="850"/>
    </row>
    <row r="23013" spans="85:87" x14ac:dyDescent="0.25">
      <c r="CG23013" s="768"/>
      <c r="CH23013" s="768"/>
      <c r="CI23013" s="850"/>
    </row>
    <row r="23014" spans="85:87" x14ac:dyDescent="0.25">
      <c r="CG23014" s="768"/>
      <c r="CH23014" s="768"/>
      <c r="CI23014" s="850"/>
    </row>
    <row r="23015" spans="85:87" x14ac:dyDescent="0.25">
      <c r="CG23015" s="768"/>
      <c r="CH23015" s="768"/>
      <c r="CI23015" s="850"/>
    </row>
    <row r="23016" spans="85:87" x14ac:dyDescent="0.25">
      <c r="CG23016" s="768"/>
      <c r="CH23016" s="768"/>
      <c r="CI23016" s="850"/>
    </row>
    <row r="23017" spans="85:87" x14ac:dyDescent="0.25">
      <c r="CG23017" s="768"/>
      <c r="CH23017" s="768"/>
      <c r="CI23017" s="850"/>
    </row>
    <row r="23018" spans="85:87" x14ac:dyDescent="0.25">
      <c r="CG23018" s="768"/>
      <c r="CH23018" s="768"/>
      <c r="CI23018" s="850"/>
    </row>
    <row r="23019" spans="85:87" x14ac:dyDescent="0.25">
      <c r="CG23019" s="768"/>
      <c r="CH23019" s="768"/>
      <c r="CI23019" s="850"/>
    </row>
    <row r="23020" spans="85:87" x14ac:dyDescent="0.25">
      <c r="CG23020" s="768"/>
      <c r="CH23020" s="768"/>
      <c r="CI23020" s="850"/>
    </row>
    <row r="23021" spans="85:87" x14ac:dyDescent="0.25">
      <c r="CG23021" s="768"/>
      <c r="CH23021" s="768"/>
      <c r="CI23021" s="850"/>
    </row>
    <row r="23022" spans="85:87" x14ac:dyDescent="0.25">
      <c r="CG23022" s="768"/>
      <c r="CH23022" s="768"/>
      <c r="CI23022" s="850"/>
    </row>
    <row r="23023" spans="85:87" x14ac:dyDescent="0.25">
      <c r="CG23023" s="768"/>
      <c r="CH23023" s="768"/>
      <c r="CI23023" s="850"/>
    </row>
    <row r="23024" spans="85:87" x14ac:dyDescent="0.25">
      <c r="CG23024" s="768"/>
      <c r="CH23024" s="768"/>
      <c r="CI23024" s="850"/>
    </row>
    <row r="23025" spans="85:87" x14ac:dyDescent="0.25">
      <c r="CG23025" s="768"/>
      <c r="CH23025" s="768"/>
      <c r="CI23025" s="850"/>
    </row>
    <row r="23026" spans="85:87" x14ac:dyDescent="0.25">
      <c r="CG23026" s="768"/>
      <c r="CH23026" s="768"/>
      <c r="CI23026" s="850"/>
    </row>
    <row r="23027" spans="85:87" x14ac:dyDescent="0.25">
      <c r="CG23027" s="768"/>
      <c r="CH23027" s="768"/>
      <c r="CI23027" s="850"/>
    </row>
    <row r="23028" spans="85:87" x14ac:dyDescent="0.25">
      <c r="CG23028" s="768"/>
      <c r="CH23028" s="768"/>
      <c r="CI23028" s="850"/>
    </row>
    <row r="23029" spans="85:87" x14ac:dyDescent="0.25">
      <c r="CG23029" s="768"/>
      <c r="CH23029" s="768"/>
      <c r="CI23029" s="850"/>
    </row>
    <row r="23030" spans="85:87" x14ac:dyDescent="0.25">
      <c r="CG23030" s="768"/>
      <c r="CH23030" s="768"/>
      <c r="CI23030" s="850"/>
    </row>
    <row r="23031" spans="85:87" x14ac:dyDescent="0.25">
      <c r="CG23031" s="768"/>
      <c r="CH23031" s="768"/>
      <c r="CI23031" s="850"/>
    </row>
    <row r="23032" spans="85:87" x14ac:dyDescent="0.25">
      <c r="CG23032" s="768"/>
      <c r="CH23032" s="768"/>
      <c r="CI23032" s="850"/>
    </row>
    <row r="23033" spans="85:87" x14ac:dyDescent="0.25">
      <c r="CG23033" s="768"/>
      <c r="CH23033" s="768"/>
      <c r="CI23033" s="850"/>
    </row>
    <row r="23034" spans="85:87" x14ac:dyDescent="0.25">
      <c r="CG23034" s="768"/>
      <c r="CH23034" s="768"/>
      <c r="CI23034" s="850"/>
    </row>
    <row r="23035" spans="85:87" x14ac:dyDescent="0.25">
      <c r="CG23035" s="768"/>
      <c r="CH23035" s="768"/>
      <c r="CI23035" s="850"/>
    </row>
    <row r="23036" spans="85:87" x14ac:dyDescent="0.25">
      <c r="CG23036" s="768"/>
      <c r="CH23036" s="768"/>
      <c r="CI23036" s="850"/>
    </row>
    <row r="23037" spans="85:87" x14ac:dyDescent="0.25">
      <c r="CG23037" s="768"/>
      <c r="CH23037" s="768"/>
      <c r="CI23037" s="850"/>
    </row>
    <row r="23038" spans="85:87" x14ac:dyDescent="0.25">
      <c r="CG23038" s="768"/>
      <c r="CH23038" s="768"/>
      <c r="CI23038" s="850"/>
    </row>
    <row r="23039" spans="85:87" x14ac:dyDescent="0.25">
      <c r="CG23039" s="768"/>
      <c r="CH23039" s="768"/>
      <c r="CI23039" s="850"/>
    </row>
    <row r="23040" spans="85:87" x14ac:dyDescent="0.25">
      <c r="CG23040" s="768"/>
      <c r="CH23040" s="768"/>
      <c r="CI23040" s="850"/>
    </row>
    <row r="23041" spans="85:87" x14ac:dyDescent="0.25">
      <c r="CG23041" s="768"/>
      <c r="CH23041" s="768"/>
      <c r="CI23041" s="850"/>
    </row>
    <row r="23042" spans="85:87" x14ac:dyDescent="0.25">
      <c r="CG23042" s="768"/>
      <c r="CH23042" s="768"/>
      <c r="CI23042" s="850"/>
    </row>
    <row r="23043" spans="85:87" x14ac:dyDescent="0.25">
      <c r="CG23043" s="768"/>
      <c r="CH23043" s="768"/>
      <c r="CI23043" s="850"/>
    </row>
    <row r="23044" spans="85:87" x14ac:dyDescent="0.25">
      <c r="CG23044" s="768"/>
      <c r="CH23044" s="768"/>
      <c r="CI23044" s="850"/>
    </row>
    <row r="23045" spans="85:87" x14ac:dyDescent="0.25">
      <c r="CG23045" s="768"/>
      <c r="CH23045" s="768"/>
      <c r="CI23045" s="850"/>
    </row>
    <row r="23046" spans="85:87" x14ac:dyDescent="0.25">
      <c r="CG23046" s="768"/>
      <c r="CH23046" s="768"/>
      <c r="CI23046" s="850"/>
    </row>
    <row r="23047" spans="85:87" x14ac:dyDescent="0.25">
      <c r="CG23047" s="768"/>
      <c r="CH23047" s="768"/>
      <c r="CI23047" s="850"/>
    </row>
    <row r="23048" spans="85:87" x14ac:dyDescent="0.25">
      <c r="CG23048" s="768"/>
      <c r="CH23048" s="768"/>
      <c r="CI23048" s="850"/>
    </row>
    <row r="23049" spans="85:87" x14ac:dyDescent="0.25">
      <c r="CG23049" s="768"/>
      <c r="CH23049" s="768"/>
      <c r="CI23049" s="850"/>
    </row>
    <row r="23050" spans="85:87" x14ac:dyDescent="0.25">
      <c r="CG23050" s="768"/>
      <c r="CH23050" s="768"/>
      <c r="CI23050" s="850"/>
    </row>
    <row r="23051" spans="85:87" x14ac:dyDescent="0.25">
      <c r="CG23051" s="768"/>
      <c r="CH23051" s="768"/>
      <c r="CI23051" s="850"/>
    </row>
    <row r="23052" spans="85:87" x14ac:dyDescent="0.25">
      <c r="CG23052" s="768"/>
      <c r="CH23052" s="768"/>
      <c r="CI23052" s="850"/>
    </row>
    <row r="23053" spans="85:87" x14ac:dyDescent="0.25">
      <c r="CG23053" s="768"/>
      <c r="CH23053" s="768"/>
      <c r="CI23053" s="850"/>
    </row>
    <row r="23054" spans="85:87" x14ac:dyDescent="0.25">
      <c r="CG23054" s="768"/>
      <c r="CH23054" s="768"/>
      <c r="CI23054" s="850"/>
    </row>
    <row r="23055" spans="85:87" x14ac:dyDescent="0.25">
      <c r="CG23055" s="768"/>
      <c r="CH23055" s="768"/>
      <c r="CI23055" s="850"/>
    </row>
    <row r="23056" spans="85:87" x14ac:dyDescent="0.25">
      <c r="CG23056" s="768"/>
      <c r="CH23056" s="768"/>
      <c r="CI23056" s="850"/>
    </row>
    <row r="23057" spans="85:87" x14ac:dyDescent="0.25">
      <c r="CG23057" s="768"/>
      <c r="CH23057" s="768"/>
      <c r="CI23057" s="850"/>
    </row>
    <row r="23058" spans="85:87" x14ac:dyDescent="0.25">
      <c r="CG23058" s="768"/>
      <c r="CH23058" s="768"/>
      <c r="CI23058" s="850"/>
    </row>
    <row r="23059" spans="85:87" x14ac:dyDescent="0.25">
      <c r="CG23059" s="768"/>
      <c r="CH23059" s="768"/>
      <c r="CI23059" s="850"/>
    </row>
    <row r="23060" spans="85:87" x14ac:dyDescent="0.25">
      <c r="CG23060" s="768"/>
      <c r="CH23060" s="768"/>
      <c r="CI23060" s="850"/>
    </row>
    <row r="23061" spans="85:87" x14ac:dyDescent="0.25">
      <c r="CG23061" s="768"/>
      <c r="CH23061" s="768"/>
      <c r="CI23061" s="850"/>
    </row>
    <row r="23062" spans="85:87" x14ac:dyDescent="0.25">
      <c r="CG23062" s="768"/>
      <c r="CH23062" s="768"/>
      <c r="CI23062" s="850"/>
    </row>
    <row r="23063" spans="85:87" x14ac:dyDescent="0.25">
      <c r="CG23063" s="768"/>
      <c r="CH23063" s="768"/>
      <c r="CI23063" s="850"/>
    </row>
    <row r="23064" spans="85:87" x14ac:dyDescent="0.25">
      <c r="CG23064" s="768"/>
      <c r="CH23064" s="768"/>
      <c r="CI23064" s="850"/>
    </row>
    <row r="23065" spans="85:87" x14ac:dyDescent="0.25">
      <c r="CG23065" s="768"/>
      <c r="CH23065" s="768"/>
      <c r="CI23065" s="850"/>
    </row>
    <row r="23066" spans="85:87" x14ac:dyDescent="0.25">
      <c r="CG23066" s="768"/>
      <c r="CH23066" s="768"/>
      <c r="CI23066" s="850"/>
    </row>
    <row r="23067" spans="85:87" x14ac:dyDescent="0.25">
      <c r="CG23067" s="768"/>
      <c r="CH23067" s="768"/>
      <c r="CI23067" s="850"/>
    </row>
    <row r="23068" spans="85:87" x14ac:dyDescent="0.25">
      <c r="CG23068" s="768"/>
      <c r="CH23068" s="768"/>
      <c r="CI23068" s="850"/>
    </row>
    <row r="23069" spans="85:87" x14ac:dyDescent="0.25">
      <c r="CG23069" s="768"/>
      <c r="CH23069" s="768"/>
      <c r="CI23069" s="850"/>
    </row>
    <row r="23070" spans="85:87" x14ac:dyDescent="0.25">
      <c r="CG23070" s="768"/>
      <c r="CH23070" s="768"/>
      <c r="CI23070" s="850"/>
    </row>
    <row r="23071" spans="85:87" x14ac:dyDescent="0.25">
      <c r="CG23071" s="768"/>
      <c r="CH23071" s="768"/>
      <c r="CI23071" s="850"/>
    </row>
    <row r="23072" spans="85:87" x14ac:dyDescent="0.25">
      <c r="CG23072" s="768"/>
      <c r="CH23072" s="768"/>
      <c r="CI23072" s="850"/>
    </row>
    <row r="23073" spans="85:87" x14ac:dyDescent="0.25">
      <c r="CG23073" s="768"/>
      <c r="CH23073" s="768"/>
      <c r="CI23073" s="850"/>
    </row>
    <row r="23074" spans="85:87" x14ac:dyDescent="0.25">
      <c r="CG23074" s="768"/>
      <c r="CH23074" s="768"/>
      <c r="CI23074" s="850"/>
    </row>
    <row r="23075" spans="85:87" x14ac:dyDescent="0.25">
      <c r="CG23075" s="768"/>
      <c r="CH23075" s="768"/>
      <c r="CI23075" s="850"/>
    </row>
    <row r="23076" spans="85:87" x14ac:dyDescent="0.25">
      <c r="CG23076" s="768"/>
      <c r="CH23076" s="768"/>
      <c r="CI23076" s="850"/>
    </row>
    <row r="23077" spans="85:87" x14ac:dyDescent="0.25">
      <c r="CG23077" s="768"/>
      <c r="CH23077" s="768"/>
      <c r="CI23077" s="850"/>
    </row>
    <row r="23078" spans="85:87" x14ac:dyDescent="0.25">
      <c r="CG23078" s="768"/>
      <c r="CH23078" s="768"/>
      <c r="CI23078" s="850"/>
    </row>
    <row r="23079" spans="85:87" x14ac:dyDescent="0.25">
      <c r="CG23079" s="768"/>
      <c r="CH23079" s="768"/>
      <c r="CI23079" s="850"/>
    </row>
    <row r="23080" spans="85:87" x14ac:dyDescent="0.25">
      <c r="CG23080" s="768"/>
      <c r="CH23080" s="768"/>
      <c r="CI23080" s="850"/>
    </row>
    <row r="23081" spans="85:87" x14ac:dyDescent="0.25">
      <c r="CG23081" s="768"/>
      <c r="CH23081" s="768"/>
      <c r="CI23081" s="850"/>
    </row>
    <row r="23082" spans="85:87" x14ac:dyDescent="0.25">
      <c r="CG23082" s="768"/>
      <c r="CH23082" s="768"/>
      <c r="CI23082" s="850"/>
    </row>
    <row r="23083" spans="85:87" x14ac:dyDescent="0.25">
      <c r="CG23083" s="768"/>
      <c r="CH23083" s="768"/>
      <c r="CI23083" s="850"/>
    </row>
    <row r="23084" spans="85:87" x14ac:dyDescent="0.25">
      <c r="CG23084" s="768"/>
      <c r="CH23084" s="768"/>
      <c r="CI23084" s="850"/>
    </row>
    <row r="23085" spans="85:87" x14ac:dyDescent="0.25">
      <c r="CG23085" s="768"/>
      <c r="CH23085" s="768"/>
      <c r="CI23085" s="850"/>
    </row>
    <row r="23086" spans="85:87" x14ac:dyDescent="0.25">
      <c r="CG23086" s="768"/>
      <c r="CH23086" s="768"/>
      <c r="CI23086" s="850"/>
    </row>
    <row r="23087" spans="85:87" x14ac:dyDescent="0.25">
      <c r="CG23087" s="768"/>
      <c r="CH23087" s="768"/>
      <c r="CI23087" s="850"/>
    </row>
    <row r="23088" spans="85:87" x14ac:dyDescent="0.25">
      <c r="CG23088" s="768"/>
      <c r="CH23088" s="768"/>
      <c r="CI23088" s="850"/>
    </row>
    <row r="23089" spans="85:87" x14ac:dyDescent="0.25">
      <c r="CG23089" s="768"/>
      <c r="CH23089" s="768"/>
      <c r="CI23089" s="850"/>
    </row>
    <row r="23090" spans="85:87" x14ac:dyDescent="0.25">
      <c r="CG23090" s="768"/>
      <c r="CH23090" s="768"/>
      <c r="CI23090" s="850"/>
    </row>
    <row r="23091" spans="85:87" x14ac:dyDescent="0.25">
      <c r="CG23091" s="768"/>
      <c r="CH23091" s="768"/>
      <c r="CI23091" s="850"/>
    </row>
    <row r="23092" spans="85:87" x14ac:dyDescent="0.25">
      <c r="CG23092" s="768"/>
      <c r="CH23092" s="768"/>
      <c r="CI23092" s="850"/>
    </row>
    <row r="23093" spans="85:87" x14ac:dyDescent="0.25">
      <c r="CG23093" s="768"/>
      <c r="CH23093" s="768"/>
      <c r="CI23093" s="850"/>
    </row>
    <row r="23094" spans="85:87" x14ac:dyDescent="0.25">
      <c r="CG23094" s="768"/>
      <c r="CH23094" s="768"/>
      <c r="CI23094" s="850"/>
    </row>
    <row r="23095" spans="85:87" x14ac:dyDescent="0.25">
      <c r="CG23095" s="768"/>
      <c r="CH23095" s="768"/>
      <c r="CI23095" s="850"/>
    </row>
    <row r="23096" spans="85:87" x14ac:dyDescent="0.25">
      <c r="CG23096" s="768"/>
      <c r="CH23096" s="768"/>
      <c r="CI23096" s="850"/>
    </row>
    <row r="23097" spans="85:87" x14ac:dyDescent="0.25">
      <c r="CG23097" s="768"/>
      <c r="CH23097" s="768"/>
      <c r="CI23097" s="850"/>
    </row>
    <row r="23098" spans="85:87" x14ac:dyDescent="0.25">
      <c r="CG23098" s="768"/>
      <c r="CH23098" s="768"/>
      <c r="CI23098" s="850"/>
    </row>
    <row r="23099" spans="85:87" x14ac:dyDescent="0.25">
      <c r="CG23099" s="768"/>
      <c r="CH23099" s="768"/>
      <c r="CI23099" s="850"/>
    </row>
    <row r="23100" spans="85:87" x14ac:dyDescent="0.25">
      <c r="CG23100" s="768"/>
      <c r="CH23100" s="768"/>
      <c r="CI23100" s="850"/>
    </row>
    <row r="23101" spans="85:87" x14ac:dyDescent="0.25">
      <c r="CG23101" s="768"/>
      <c r="CH23101" s="768"/>
      <c r="CI23101" s="850"/>
    </row>
    <row r="23102" spans="85:87" x14ac:dyDescent="0.25">
      <c r="CG23102" s="768"/>
      <c r="CH23102" s="768"/>
      <c r="CI23102" s="850"/>
    </row>
    <row r="23103" spans="85:87" x14ac:dyDescent="0.25">
      <c r="CG23103" s="768"/>
      <c r="CH23103" s="768"/>
      <c r="CI23103" s="850"/>
    </row>
    <row r="23104" spans="85:87" x14ac:dyDescent="0.25">
      <c r="CG23104" s="768"/>
      <c r="CH23104" s="768"/>
      <c r="CI23104" s="850"/>
    </row>
    <row r="23105" spans="85:87" x14ac:dyDescent="0.25">
      <c r="CG23105" s="768"/>
      <c r="CH23105" s="768"/>
      <c r="CI23105" s="850"/>
    </row>
    <row r="23106" spans="85:87" x14ac:dyDescent="0.25">
      <c r="CG23106" s="768"/>
      <c r="CH23106" s="768"/>
      <c r="CI23106" s="850"/>
    </row>
    <row r="23107" spans="85:87" x14ac:dyDescent="0.25">
      <c r="CG23107" s="768"/>
      <c r="CH23107" s="768"/>
      <c r="CI23107" s="850"/>
    </row>
    <row r="23108" spans="85:87" x14ac:dyDescent="0.25">
      <c r="CG23108" s="768"/>
      <c r="CH23108" s="768"/>
      <c r="CI23108" s="850"/>
    </row>
    <row r="23109" spans="85:87" x14ac:dyDescent="0.25">
      <c r="CG23109" s="768"/>
      <c r="CH23109" s="768"/>
      <c r="CI23109" s="850"/>
    </row>
    <row r="23110" spans="85:87" x14ac:dyDescent="0.25">
      <c r="CG23110" s="768"/>
      <c r="CH23110" s="768"/>
      <c r="CI23110" s="850"/>
    </row>
    <row r="23111" spans="85:87" x14ac:dyDescent="0.25">
      <c r="CG23111" s="768"/>
      <c r="CH23111" s="768"/>
      <c r="CI23111" s="850"/>
    </row>
    <row r="23112" spans="85:87" x14ac:dyDescent="0.25">
      <c r="CG23112" s="768"/>
      <c r="CH23112" s="768"/>
      <c r="CI23112" s="850"/>
    </row>
    <row r="23113" spans="85:87" x14ac:dyDescent="0.25">
      <c r="CG23113" s="768"/>
      <c r="CH23113" s="768"/>
      <c r="CI23113" s="850"/>
    </row>
    <row r="23114" spans="85:87" x14ac:dyDescent="0.25">
      <c r="CG23114" s="768"/>
      <c r="CH23114" s="768"/>
      <c r="CI23114" s="850"/>
    </row>
    <row r="23115" spans="85:87" x14ac:dyDescent="0.25">
      <c r="CG23115" s="768"/>
      <c r="CH23115" s="768"/>
      <c r="CI23115" s="850"/>
    </row>
    <row r="23116" spans="85:87" x14ac:dyDescent="0.25">
      <c r="CG23116" s="768"/>
      <c r="CH23116" s="768"/>
      <c r="CI23116" s="850"/>
    </row>
    <row r="23117" spans="85:87" x14ac:dyDescent="0.25">
      <c r="CG23117" s="768"/>
      <c r="CH23117" s="768"/>
      <c r="CI23117" s="850"/>
    </row>
    <row r="23118" spans="85:87" x14ac:dyDescent="0.25">
      <c r="CG23118" s="768"/>
      <c r="CH23118" s="768"/>
      <c r="CI23118" s="850"/>
    </row>
    <row r="23119" spans="85:87" x14ac:dyDescent="0.25">
      <c r="CG23119" s="768"/>
      <c r="CH23119" s="768"/>
      <c r="CI23119" s="850"/>
    </row>
    <row r="23120" spans="85:87" x14ac:dyDescent="0.25">
      <c r="CG23120" s="768"/>
      <c r="CH23120" s="768"/>
      <c r="CI23120" s="850"/>
    </row>
    <row r="23121" spans="85:87" x14ac:dyDescent="0.25">
      <c r="CG23121" s="768"/>
      <c r="CH23121" s="768"/>
      <c r="CI23121" s="850"/>
    </row>
    <row r="23122" spans="85:87" x14ac:dyDescent="0.25">
      <c r="CG23122" s="768"/>
      <c r="CH23122" s="768"/>
      <c r="CI23122" s="850"/>
    </row>
    <row r="23123" spans="85:87" x14ac:dyDescent="0.25">
      <c r="CG23123" s="768"/>
      <c r="CH23123" s="768"/>
      <c r="CI23123" s="850"/>
    </row>
    <row r="23124" spans="85:87" x14ac:dyDescent="0.25">
      <c r="CG23124" s="768"/>
      <c r="CH23124" s="768"/>
      <c r="CI23124" s="850"/>
    </row>
    <row r="23125" spans="85:87" x14ac:dyDescent="0.25">
      <c r="CG23125" s="768"/>
      <c r="CH23125" s="768"/>
      <c r="CI23125" s="850"/>
    </row>
    <row r="23126" spans="85:87" x14ac:dyDescent="0.25">
      <c r="CG23126" s="768"/>
      <c r="CH23126" s="768"/>
      <c r="CI23126" s="850"/>
    </row>
    <row r="23127" spans="85:87" x14ac:dyDescent="0.25">
      <c r="CG23127" s="768"/>
      <c r="CH23127" s="768"/>
      <c r="CI23127" s="850"/>
    </row>
    <row r="23128" spans="85:87" x14ac:dyDescent="0.25">
      <c r="CG23128" s="768"/>
      <c r="CH23128" s="768"/>
      <c r="CI23128" s="850"/>
    </row>
    <row r="23129" spans="85:87" x14ac:dyDescent="0.25">
      <c r="CG23129" s="768"/>
      <c r="CH23129" s="768"/>
      <c r="CI23129" s="850"/>
    </row>
    <row r="23130" spans="85:87" x14ac:dyDescent="0.25">
      <c r="CG23130" s="768"/>
      <c r="CH23130" s="768"/>
      <c r="CI23130" s="850"/>
    </row>
    <row r="23131" spans="85:87" x14ac:dyDescent="0.25">
      <c r="CG23131" s="768"/>
      <c r="CH23131" s="768"/>
      <c r="CI23131" s="850"/>
    </row>
    <row r="23132" spans="85:87" x14ac:dyDescent="0.25">
      <c r="CG23132" s="768"/>
      <c r="CH23132" s="768"/>
      <c r="CI23132" s="850"/>
    </row>
    <row r="23133" spans="85:87" x14ac:dyDescent="0.25">
      <c r="CG23133" s="768"/>
      <c r="CH23133" s="768"/>
      <c r="CI23133" s="850"/>
    </row>
    <row r="23134" spans="85:87" x14ac:dyDescent="0.25">
      <c r="CG23134" s="768"/>
      <c r="CH23134" s="768"/>
      <c r="CI23134" s="850"/>
    </row>
    <row r="23135" spans="85:87" x14ac:dyDescent="0.25">
      <c r="CG23135" s="768"/>
      <c r="CH23135" s="768"/>
      <c r="CI23135" s="850"/>
    </row>
    <row r="23136" spans="85:87" x14ac:dyDescent="0.25">
      <c r="CG23136" s="768"/>
      <c r="CH23136" s="768"/>
      <c r="CI23136" s="850"/>
    </row>
    <row r="23137" spans="85:87" x14ac:dyDescent="0.25">
      <c r="CG23137" s="768"/>
      <c r="CH23137" s="768"/>
      <c r="CI23137" s="850"/>
    </row>
    <row r="23138" spans="85:87" x14ac:dyDescent="0.25">
      <c r="CG23138" s="768"/>
      <c r="CH23138" s="768"/>
      <c r="CI23138" s="850"/>
    </row>
    <row r="23139" spans="85:87" x14ac:dyDescent="0.25">
      <c r="CG23139" s="768"/>
      <c r="CH23139" s="768"/>
      <c r="CI23139" s="850"/>
    </row>
    <row r="23140" spans="85:87" x14ac:dyDescent="0.25">
      <c r="CG23140" s="768"/>
      <c r="CH23140" s="768"/>
      <c r="CI23140" s="850"/>
    </row>
    <row r="23141" spans="85:87" x14ac:dyDescent="0.25">
      <c r="CG23141" s="768"/>
      <c r="CH23141" s="768"/>
      <c r="CI23141" s="850"/>
    </row>
    <row r="23142" spans="85:87" x14ac:dyDescent="0.25">
      <c r="CG23142" s="768"/>
      <c r="CH23142" s="768"/>
      <c r="CI23142" s="850"/>
    </row>
    <row r="23143" spans="85:87" x14ac:dyDescent="0.25">
      <c r="CG23143" s="768"/>
      <c r="CH23143" s="768"/>
      <c r="CI23143" s="850"/>
    </row>
    <row r="23144" spans="85:87" x14ac:dyDescent="0.25">
      <c r="CG23144" s="768"/>
      <c r="CH23144" s="768"/>
      <c r="CI23144" s="850"/>
    </row>
    <row r="23145" spans="85:87" x14ac:dyDescent="0.25">
      <c r="CG23145" s="768"/>
      <c r="CH23145" s="768"/>
      <c r="CI23145" s="850"/>
    </row>
    <row r="23146" spans="85:87" x14ac:dyDescent="0.25">
      <c r="CG23146" s="768"/>
      <c r="CH23146" s="768"/>
      <c r="CI23146" s="850"/>
    </row>
    <row r="23147" spans="85:87" x14ac:dyDescent="0.25">
      <c r="CG23147" s="768"/>
      <c r="CH23147" s="768"/>
      <c r="CI23147" s="850"/>
    </row>
    <row r="23148" spans="85:87" x14ac:dyDescent="0.25">
      <c r="CG23148" s="768"/>
      <c r="CH23148" s="768"/>
      <c r="CI23148" s="850"/>
    </row>
    <row r="23149" spans="85:87" x14ac:dyDescent="0.25">
      <c r="CG23149" s="768"/>
      <c r="CH23149" s="768"/>
      <c r="CI23149" s="850"/>
    </row>
    <row r="23150" spans="85:87" x14ac:dyDescent="0.25">
      <c r="CG23150" s="768"/>
      <c r="CH23150" s="768"/>
      <c r="CI23150" s="850"/>
    </row>
    <row r="23151" spans="85:87" x14ac:dyDescent="0.25">
      <c r="CG23151" s="768"/>
      <c r="CH23151" s="768"/>
      <c r="CI23151" s="850"/>
    </row>
    <row r="23152" spans="85:87" x14ac:dyDescent="0.25">
      <c r="CG23152" s="768"/>
      <c r="CH23152" s="768"/>
      <c r="CI23152" s="850"/>
    </row>
    <row r="23153" spans="85:87" x14ac:dyDescent="0.25">
      <c r="CG23153" s="768"/>
      <c r="CH23153" s="768"/>
      <c r="CI23153" s="850"/>
    </row>
    <row r="23154" spans="85:87" x14ac:dyDescent="0.25">
      <c r="CG23154" s="768"/>
      <c r="CH23154" s="768"/>
      <c r="CI23154" s="850"/>
    </row>
    <row r="23155" spans="85:87" x14ac:dyDescent="0.25">
      <c r="CG23155" s="768"/>
      <c r="CH23155" s="768"/>
      <c r="CI23155" s="850"/>
    </row>
    <row r="23156" spans="85:87" x14ac:dyDescent="0.25">
      <c r="CG23156" s="768"/>
      <c r="CH23156" s="768"/>
      <c r="CI23156" s="850"/>
    </row>
    <row r="23157" spans="85:87" x14ac:dyDescent="0.25">
      <c r="CG23157" s="768"/>
      <c r="CH23157" s="768"/>
      <c r="CI23157" s="850"/>
    </row>
    <row r="23158" spans="85:87" x14ac:dyDescent="0.25">
      <c r="CG23158" s="768"/>
      <c r="CH23158" s="768"/>
      <c r="CI23158" s="850"/>
    </row>
    <row r="23159" spans="85:87" x14ac:dyDescent="0.25">
      <c r="CG23159" s="768"/>
      <c r="CH23159" s="768"/>
      <c r="CI23159" s="850"/>
    </row>
    <row r="23160" spans="85:87" x14ac:dyDescent="0.25">
      <c r="CG23160" s="768"/>
      <c r="CH23160" s="768"/>
      <c r="CI23160" s="850"/>
    </row>
    <row r="23161" spans="85:87" x14ac:dyDescent="0.25">
      <c r="CG23161" s="768"/>
      <c r="CH23161" s="768"/>
      <c r="CI23161" s="850"/>
    </row>
    <row r="23162" spans="85:87" x14ac:dyDescent="0.25">
      <c r="CG23162" s="768"/>
      <c r="CH23162" s="768"/>
      <c r="CI23162" s="850"/>
    </row>
    <row r="23163" spans="85:87" x14ac:dyDescent="0.25">
      <c r="CG23163" s="768"/>
      <c r="CH23163" s="768"/>
      <c r="CI23163" s="850"/>
    </row>
    <row r="23164" spans="85:87" x14ac:dyDescent="0.25">
      <c r="CG23164" s="768"/>
      <c r="CH23164" s="768"/>
      <c r="CI23164" s="850"/>
    </row>
    <row r="23165" spans="85:87" x14ac:dyDescent="0.25">
      <c r="CG23165" s="768"/>
      <c r="CH23165" s="768"/>
      <c r="CI23165" s="850"/>
    </row>
    <row r="23166" spans="85:87" x14ac:dyDescent="0.25">
      <c r="CG23166" s="768"/>
      <c r="CH23166" s="768"/>
      <c r="CI23166" s="850"/>
    </row>
    <row r="23167" spans="85:87" x14ac:dyDescent="0.25">
      <c r="CG23167" s="768"/>
      <c r="CH23167" s="768"/>
      <c r="CI23167" s="850"/>
    </row>
    <row r="23168" spans="85:87" x14ac:dyDescent="0.25">
      <c r="CG23168" s="768"/>
      <c r="CH23168" s="768"/>
      <c r="CI23168" s="850"/>
    </row>
    <row r="23169" spans="85:87" x14ac:dyDescent="0.25">
      <c r="CG23169" s="768"/>
      <c r="CH23169" s="768"/>
      <c r="CI23169" s="850"/>
    </row>
    <row r="23170" spans="85:87" x14ac:dyDescent="0.25">
      <c r="CG23170" s="768"/>
      <c r="CH23170" s="768"/>
      <c r="CI23170" s="850"/>
    </row>
    <row r="23171" spans="85:87" x14ac:dyDescent="0.25">
      <c r="CG23171" s="768"/>
      <c r="CH23171" s="768"/>
      <c r="CI23171" s="850"/>
    </row>
    <row r="23172" spans="85:87" x14ac:dyDescent="0.25">
      <c r="CG23172" s="768"/>
      <c r="CH23172" s="768"/>
      <c r="CI23172" s="850"/>
    </row>
    <row r="23173" spans="85:87" x14ac:dyDescent="0.25">
      <c r="CG23173" s="768"/>
      <c r="CH23173" s="768"/>
      <c r="CI23173" s="850"/>
    </row>
    <row r="23174" spans="85:87" x14ac:dyDescent="0.25">
      <c r="CG23174" s="768"/>
      <c r="CH23174" s="768"/>
      <c r="CI23174" s="850"/>
    </row>
    <row r="23175" spans="85:87" x14ac:dyDescent="0.25">
      <c r="CG23175" s="768"/>
      <c r="CH23175" s="768"/>
      <c r="CI23175" s="850"/>
    </row>
    <row r="23176" spans="85:87" x14ac:dyDescent="0.25">
      <c r="CG23176" s="768"/>
      <c r="CH23176" s="768"/>
      <c r="CI23176" s="850"/>
    </row>
    <row r="23177" spans="85:87" x14ac:dyDescent="0.25">
      <c r="CG23177" s="768"/>
      <c r="CH23177" s="768"/>
      <c r="CI23177" s="850"/>
    </row>
    <row r="23178" spans="85:87" x14ac:dyDescent="0.25">
      <c r="CG23178" s="768"/>
      <c r="CH23178" s="768"/>
      <c r="CI23178" s="850"/>
    </row>
    <row r="23179" spans="85:87" x14ac:dyDescent="0.25">
      <c r="CG23179" s="768"/>
      <c r="CH23179" s="768"/>
      <c r="CI23179" s="850"/>
    </row>
    <row r="23180" spans="85:87" x14ac:dyDescent="0.25">
      <c r="CG23180" s="768"/>
      <c r="CH23180" s="768"/>
      <c r="CI23180" s="850"/>
    </row>
    <row r="23181" spans="85:87" x14ac:dyDescent="0.25">
      <c r="CG23181" s="768"/>
      <c r="CH23181" s="768"/>
      <c r="CI23181" s="850"/>
    </row>
    <row r="23182" spans="85:87" x14ac:dyDescent="0.25">
      <c r="CG23182" s="768"/>
      <c r="CH23182" s="768"/>
      <c r="CI23182" s="850"/>
    </row>
    <row r="23183" spans="85:87" x14ac:dyDescent="0.25">
      <c r="CG23183" s="768"/>
      <c r="CH23183" s="768"/>
      <c r="CI23183" s="850"/>
    </row>
    <row r="23184" spans="85:87" x14ac:dyDescent="0.25">
      <c r="CG23184" s="768"/>
      <c r="CH23184" s="768"/>
      <c r="CI23184" s="850"/>
    </row>
    <row r="23185" spans="85:87" x14ac:dyDescent="0.25">
      <c r="CG23185" s="768"/>
      <c r="CH23185" s="768"/>
      <c r="CI23185" s="850"/>
    </row>
    <row r="23186" spans="85:87" x14ac:dyDescent="0.25">
      <c r="CG23186" s="768"/>
      <c r="CH23186" s="768"/>
      <c r="CI23186" s="850"/>
    </row>
    <row r="23187" spans="85:87" x14ac:dyDescent="0.25">
      <c r="CG23187" s="768"/>
      <c r="CH23187" s="768"/>
      <c r="CI23187" s="850"/>
    </row>
    <row r="23188" spans="85:87" x14ac:dyDescent="0.25">
      <c r="CG23188" s="768"/>
      <c r="CH23188" s="768"/>
      <c r="CI23188" s="850"/>
    </row>
    <row r="23189" spans="85:87" x14ac:dyDescent="0.25">
      <c r="CG23189" s="768"/>
      <c r="CH23189" s="768"/>
      <c r="CI23189" s="850"/>
    </row>
    <row r="23190" spans="85:87" x14ac:dyDescent="0.25">
      <c r="CG23190" s="768"/>
      <c r="CH23190" s="768"/>
      <c r="CI23190" s="850"/>
    </row>
    <row r="23191" spans="85:87" x14ac:dyDescent="0.25">
      <c r="CG23191" s="768"/>
      <c r="CH23191" s="768"/>
      <c r="CI23191" s="850"/>
    </row>
    <row r="23192" spans="85:87" x14ac:dyDescent="0.25">
      <c r="CG23192" s="768"/>
      <c r="CH23192" s="768"/>
      <c r="CI23192" s="850"/>
    </row>
    <row r="23193" spans="85:87" x14ac:dyDescent="0.25">
      <c r="CG23193" s="768"/>
      <c r="CH23193" s="768"/>
      <c r="CI23193" s="850"/>
    </row>
    <row r="23194" spans="85:87" x14ac:dyDescent="0.25">
      <c r="CG23194" s="768"/>
      <c r="CH23194" s="768"/>
      <c r="CI23194" s="850"/>
    </row>
    <row r="23195" spans="85:87" x14ac:dyDescent="0.25">
      <c r="CG23195" s="768"/>
      <c r="CH23195" s="768"/>
      <c r="CI23195" s="850"/>
    </row>
    <row r="23196" spans="85:87" x14ac:dyDescent="0.25">
      <c r="CG23196" s="768"/>
      <c r="CH23196" s="768"/>
      <c r="CI23196" s="850"/>
    </row>
    <row r="23197" spans="85:87" x14ac:dyDescent="0.25">
      <c r="CG23197" s="768"/>
      <c r="CH23197" s="768"/>
      <c r="CI23197" s="850"/>
    </row>
    <row r="23198" spans="85:87" x14ac:dyDescent="0.25">
      <c r="CG23198" s="768"/>
      <c r="CH23198" s="768"/>
      <c r="CI23198" s="850"/>
    </row>
    <row r="23199" spans="85:87" x14ac:dyDescent="0.25">
      <c r="CG23199" s="768"/>
      <c r="CH23199" s="768"/>
      <c r="CI23199" s="850"/>
    </row>
    <row r="23200" spans="85:87" x14ac:dyDescent="0.25">
      <c r="CG23200" s="768"/>
      <c r="CH23200" s="768"/>
      <c r="CI23200" s="850"/>
    </row>
    <row r="23201" spans="85:87" x14ac:dyDescent="0.25">
      <c r="CG23201" s="768"/>
      <c r="CH23201" s="768"/>
      <c r="CI23201" s="850"/>
    </row>
    <row r="23202" spans="85:87" x14ac:dyDescent="0.25">
      <c r="CG23202" s="768"/>
      <c r="CH23202" s="768"/>
      <c r="CI23202" s="850"/>
    </row>
    <row r="23203" spans="85:87" x14ac:dyDescent="0.25">
      <c r="CG23203" s="768"/>
      <c r="CH23203" s="768"/>
      <c r="CI23203" s="850"/>
    </row>
    <row r="23204" spans="85:87" x14ac:dyDescent="0.25">
      <c r="CG23204" s="768"/>
      <c r="CH23204" s="768"/>
      <c r="CI23204" s="850"/>
    </row>
    <row r="23205" spans="85:87" x14ac:dyDescent="0.25">
      <c r="CG23205" s="768"/>
      <c r="CH23205" s="768"/>
      <c r="CI23205" s="850"/>
    </row>
    <row r="23206" spans="85:87" x14ac:dyDescent="0.25">
      <c r="CG23206" s="768"/>
      <c r="CH23206" s="768"/>
      <c r="CI23206" s="850"/>
    </row>
    <row r="23207" spans="85:87" x14ac:dyDescent="0.25">
      <c r="CG23207" s="768"/>
      <c r="CH23207" s="768"/>
      <c r="CI23207" s="850"/>
    </row>
    <row r="23208" spans="85:87" x14ac:dyDescent="0.25">
      <c r="CG23208" s="768"/>
      <c r="CH23208" s="768"/>
      <c r="CI23208" s="850"/>
    </row>
    <row r="23209" spans="85:87" x14ac:dyDescent="0.25">
      <c r="CG23209" s="768"/>
      <c r="CH23209" s="768"/>
      <c r="CI23209" s="850"/>
    </row>
    <row r="23210" spans="85:87" x14ac:dyDescent="0.25">
      <c r="CG23210" s="768"/>
      <c r="CH23210" s="768"/>
      <c r="CI23210" s="850"/>
    </row>
    <row r="23211" spans="85:87" x14ac:dyDescent="0.25">
      <c r="CG23211" s="768"/>
      <c r="CH23211" s="768"/>
      <c r="CI23211" s="850"/>
    </row>
    <row r="23212" spans="85:87" x14ac:dyDescent="0.25">
      <c r="CG23212" s="768"/>
      <c r="CH23212" s="768"/>
      <c r="CI23212" s="850"/>
    </row>
    <row r="23213" spans="85:87" x14ac:dyDescent="0.25">
      <c r="CG23213" s="768"/>
      <c r="CH23213" s="768"/>
      <c r="CI23213" s="850"/>
    </row>
    <row r="23214" spans="85:87" x14ac:dyDescent="0.25">
      <c r="CG23214" s="768"/>
      <c r="CH23214" s="768"/>
      <c r="CI23214" s="850"/>
    </row>
    <row r="23215" spans="85:87" x14ac:dyDescent="0.25">
      <c r="CG23215" s="768"/>
      <c r="CH23215" s="768"/>
      <c r="CI23215" s="850"/>
    </row>
    <row r="23216" spans="85:87" x14ac:dyDescent="0.25">
      <c r="CG23216" s="768"/>
      <c r="CH23216" s="768"/>
      <c r="CI23216" s="850"/>
    </row>
    <row r="23217" spans="85:87" x14ac:dyDescent="0.25">
      <c r="CG23217" s="768"/>
      <c r="CH23217" s="768"/>
      <c r="CI23217" s="850"/>
    </row>
    <row r="23218" spans="85:87" x14ac:dyDescent="0.25">
      <c r="CG23218" s="768"/>
      <c r="CH23218" s="768"/>
      <c r="CI23218" s="850"/>
    </row>
    <row r="23219" spans="85:87" x14ac:dyDescent="0.25">
      <c r="CG23219" s="768"/>
      <c r="CH23219" s="768"/>
      <c r="CI23219" s="850"/>
    </row>
    <row r="23220" spans="85:87" x14ac:dyDescent="0.25">
      <c r="CG23220" s="768"/>
      <c r="CH23220" s="768"/>
      <c r="CI23220" s="850"/>
    </row>
    <row r="23221" spans="85:87" x14ac:dyDescent="0.25">
      <c r="CG23221" s="768"/>
      <c r="CH23221" s="768"/>
      <c r="CI23221" s="850"/>
    </row>
    <row r="23222" spans="85:87" x14ac:dyDescent="0.25">
      <c r="CG23222" s="768"/>
      <c r="CH23222" s="768"/>
      <c r="CI23222" s="850"/>
    </row>
    <row r="23223" spans="85:87" x14ac:dyDescent="0.25">
      <c r="CG23223" s="768"/>
      <c r="CH23223" s="768"/>
      <c r="CI23223" s="850"/>
    </row>
    <row r="23224" spans="85:87" x14ac:dyDescent="0.25">
      <c r="CG23224" s="768"/>
      <c r="CH23224" s="768"/>
      <c r="CI23224" s="850"/>
    </row>
    <row r="23225" spans="85:87" x14ac:dyDescent="0.25">
      <c r="CG23225" s="768"/>
      <c r="CH23225" s="768"/>
      <c r="CI23225" s="850"/>
    </row>
    <row r="23226" spans="85:87" x14ac:dyDescent="0.25">
      <c r="CG23226" s="768"/>
      <c r="CH23226" s="768"/>
      <c r="CI23226" s="850"/>
    </row>
    <row r="23227" spans="85:87" x14ac:dyDescent="0.25">
      <c r="CG23227" s="768"/>
      <c r="CH23227" s="768"/>
      <c r="CI23227" s="850"/>
    </row>
    <row r="23228" spans="85:87" x14ac:dyDescent="0.25">
      <c r="CG23228" s="768"/>
      <c r="CH23228" s="768"/>
      <c r="CI23228" s="850"/>
    </row>
    <row r="23229" spans="85:87" x14ac:dyDescent="0.25">
      <c r="CG23229" s="768"/>
      <c r="CH23229" s="768"/>
      <c r="CI23229" s="850"/>
    </row>
    <row r="23230" spans="85:87" x14ac:dyDescent="0.25">
      <c r="CG23230" s="768"/>
      <c r="CH23230" s="768"/>
      <c r="CI23230" s="850"/>
    </row>
    <row r="23231" spans="85:87" x14ac:dyDescent="0.25">
      <c r="CG23231" s="768"/>
      <c r="CH23231" s="768"/>
      <c r="CI23231" s="850"/>
    </row>
    <row r="23232" spans="85:87" x14ac:dyDescent="0.25">
      <c r="CG23232" s="768"/>
      <c r="CH23232" s="768"/>
      <c r="CI23232" s="850"/>
    </row>
    <row r="23233" spans="85:87" x14ac:dyDescent="0.25">
      <c r="CG23233" s="768"/>
      <c r="CH23233" s="768"/>
      <c r="CI23233" s="850"/>
    </row>
    <row r="23234" spans="85:87" x14ac:dyDescent="0.25">
      <c r="CG23234" s="768"/>
      <c r="CH23234" s="768"/>
      <c r="CI23234" s="850"/>
    </row>
    <row r="23235" spans="85:87" x14ac:dyDescent="0.25">
      <c r="CG23235" s="768"/>
      <c r="CH23235" s="768"/>
      <c r="CI23235" s="850"/>
    </row>
    <row r="23236" spans="85:87" x14ac:dyDescent="0.25">
      <c r="CG23236" s="768"/>
      <c r="CH23236" s="768"/>
      <c r="CI23236" s="850"/>
    </row>
    <row r="23237" spans="85:87" x14ac:dyDescent="0.25">
      <c r="CG23237" s="768"/>
      <c r="CH23237" s="768"/>
      <c r="CI23237" s="850"/>
    </row>
    <row r="23238" spans="85:87" x14ac:dyDescent="0.25">
      <c r="CG23238" s="768"/>
      <c r="CH23238" s="768"/>
      <c r="CI23238" s="850"/>
    </row>
    <row r="23239" spans="85:87" x14ac:dyDescent="0.25">
      <c r="CG23239" s="768"/>
      <c r="CH23239" s="768"/>
      <c r="CI23239" s="850"/>
    </row>
    <row r="23240" spans="85:87" x14ac:dyDescent="0.25">
      <c r="CG23240" s="768"/>
      <c r="CH23240" s="768"/>
      <c r="CI23240" s="850"/>
    </row>
    <row r="23241" spans="85:87" x14ac:dyDescent="0.25">
      <c r="CG23241" s="768"/>
      <c r="CH23241" s="768"/>
      <c r="CI23241" s="850"/>
    </row>
    <row r="23242" spans="85:87" x14ac:dyDescent="0.25">
      <c r="CG23242" s="768"/>
      <c r="CH23242" s="768"/>
      <c r="CI23242" s="850"/>
    </row>
    <row r="23243" spans="85:87" x14ac:dyDescent="0.25">
      <c r="CG23243" s="768"/>
      <c r="CH23243" s="768"/>
      <c r="CI23243" s="850"/>
    </row>
    <row r="23244" spans="85:87" x14ac:dyDescent="0.25">
      <c r="CG23244" s="768"/>
      <c r="CH23244" s="768"/>
      <c r="CI23244" s="850"/>
    </row>
    <row r="23245" spans="85:87" x14ac:dyDescent="0.25">
      <c r="CG23245" s="768"/>
      <c r="CH23245" s="768"/>
      <c r="CI23245" s="850"/>
    </row>
    <row r="23246" spans="85:87" x14ac:dyDescent="0.25">
      <c r="CG23246" s="768"/>
      <c r="CH23246" s="768"/>
      <c r="CI23246" s="850"/>
    </row>
    <row r="23247" spans="85:87" x14ac:dyDescent="0.25">
      <c r="CG23247" s="768"/>
      <c r="CH23247" s="768"/>
      <c r="CI23247" s="850"/>
    </row>
    <row r="23248" spans="85:87" x14ac:dyDescent="0.25">
      <c r="CG23248" s="768"/>
      <c r="CH23248" s="768"/>
      <c r="CI23248" s="850"/>
    </row>
    <row r="23249" spans="85:87" x14ac:dyDescent="0.25">
      <c r="CG23249" s="768"/>
      <c r="CH23249" s="768"/>
      <c r="CI23249" s="850"/>
    </row>
    <row r="23250" spans="85:87" x14ac:dyDescent="0.25">
      <c r="CG23250" s="768"/>
      <c r="CH23250" s="768"/>
      <c r="CI23250" s="850"/>
    </row>
    <row r="23251" spans="85:87" x14ac:dyDescent="0.25">
      <c r="CG23251" s="768"/>
      <c r="CH23251" s="768"/>
      <c r="CI23251" s="850"/>
    </row>
    <row r="23252" spans="85:87" x14ac:dyDescent="0.25">
      <c r="CG23252" s="768"/>
      <c r="CH23252" s="768"/>
      <c r="CI23252" s="850"/>
    </row>
    <row r="23253" spans="85:87" x14ac:dyDescent="0.25">
      <c r="CG23253" s="768"/>
      <c r="CH23253" s="768"/>
      <c r="CI23253" s="850"/>
    </row>
    <row r="23254" spans="85:87" x14ac:dyDescent="0.25">
      <c r="CG23254" s="768"/>
      <c r="CH23254" s="768"/>
      <c r="CI23254" s="850"/>
    </row>
    <row r="23255" spans="85:87" x14ac:dyDescent="0.25">
      <c r="CG23255" s="768"/>
      <c r="CH23255" s="768"/>
      <c r="CI23255" s="850"/>
    </row>
    <row r="23256" spans="85:87" x14ac:dyDescent="0.25">
      <c r="CG23256" s="768"/>
      <c r="CH23256" s="768"/>
      <c r="CI23256" s="850"/>
    </row>
    <row r="23257" spans="85:87" x14ac:dyDescent="0.25">
      <c r="CG23257" s="768"/>
      <c r="CH23257" s="768"/>
      <c r="CI23257" s="850"/>
    </row>
    <row r="23258" spans="85:87" x14ac:dyDescent="0.25">
      <c r="CG23258" s="768"/>
      <c r="CH23258" s="768"/>
      <c r="CI23258" s="850"/>
    </row>
    <row r="23259" spans="85:87" x14ac:dyDescent="0.25">
      <c r="CG23259" s="768"/>
      <c r="CH23259" s="768"/>
      <c r="CI23259" s="850"/>
    </row>
    <row r="23260" spans="85:87" x14ac:dyDescent="0.25">
      <c r="CG23260" s="768"/>
      <c r="CH23260" s="768"/>
      <c r="CI23260" s="850"/>
    </row>
    <row r="23261" spans="85:87" x14ac:dyDescent="0.25">
      <c r="CG23261" s="768"/>
      <c r="CH23261" s="768"/>
      <c r="CI23261" s="850"/>
    </row>
    <row r="23262" spans="85:87" x14ac:dyDescent="0.25">
      <c r="CG23262" s="768"/>
      <c r="CH23262" s="768"/>
      <c r="CI23262" s="850"/>
    </row>
    <row r="23263" spans="85:87" x14ac:dyDescent="0.25">
      <c r="CG23263" s="768"/>
      <c r="CH23263" s="768"/>
      <c r="CI23263" s="850"/>
    </row>
    <row r="23264" spans="85:87" x14ac:dyDescent="0.25">
      <c r="CG23264" s="768"/>
      <c r="CH23264" s="768"/>
      <c r="CI23264" s="850"/>
    </row>
    <row r="23265" spans="85:87" x14ac:dyDescent="0.25">
      <c r="CG23265" s="768"/>
      <c r="CH23265" s="768"/>
      <c r="CI23265" s="850"/>
    </row>
    <row r="23266" spans="85:87" x14ac:dyDescent="0.25">
      <c r="CG23266" s="768"/>
      <c r="CH23266" s="768"/>
      <c r="CI23266" s="850"/>
    </row>
    <row r="23267" spans="85:87" x14ac:dyDescent="0.25">
      <c r="CG23267" s="768"/>
      <c r="CH23267" s="768"/>
      <c r="CI23267" s="850"/>
    </row>
    <row r="23268" spans="85:87" x14ac:dyDescent="0.25">
      <c r="CG23268" s="768"/>
      <c r="CH23268" s="768"/>
      <c r="CI23268" s="850"/>
    </row>
    <row r="23269" spans="85:87" x14ac:dyDescent="0.25">
      <c r="CG23269" s="768"/>
      <c r="CH23269" s="768"/>
      <c r="CI23269" s="850"/>
    </row>
    <row r="23270" spans="85:87" x14ac:dyDescent="0.25">
      <c r="CG23270" s="768"/>
      <c r="CH23270" s="768"/>
      <c r="CI23270" s="850"/>
    </row>
    <row r="23271" spans="85:87" x14ac:dyDescent="0.25">
      <c r="CG23271" s="768"/>
      <c r="CH23271" s="768"/>
      <c r="CI23271" s="850"/>
    </row>
    <row r="23272" spans="85:87" x14ac:dyDescent="0.25">
      <c r="CG23272" s="768"/>
      <c r="CH23272" s="768"/>
      <c r="CI23272" s="850"/>
    </row>
    <row r="23273" spans="85:87" x14ac:dyDescent="0.25">
      <c r="CG23273" s="768"/>
      <c r="CH23273" s="768"/>
      <c r="CI23273" s="850"/>
    </row>
    <row r="23274" spans="85:87" x14ac:dyDescent="0.25">
      <c r="CG23274" s="768"/>
      <c r="CH23274" s="768"/>
      <c r="CI23274" s="850"/>
    </row>
    <row r="23275" spans="85:87" x14ac:dyDescent="0.25">
      <c r="CG23275" s="768"/>
      <c r="CH23275" s="768"/>
      <c r="CI23275" s="850"/>
    </row>
    <row r="23276" spans="85:87" x14ac:dyDescent="0.25">
      <c r="CG23276" s="768"/>
      <c r="CH23276" s="768"/>
      <c r="CI23276" s="850"/>
    </row>
    <row r="23277" spans="85:87" x14ac:dyDescent="0.25">
      <c r="CG23277" s="768"/>
      <c r="CH23277" s="768"/>
      <c r="CI23277" s="850"/>
    </row>
    <row r="23278" spans="85:87" x14ac:dyDescent="0.25">
      <c r="CG23278" s="768"/>
      <c r="CH23278" s="768"/>
      <c r="CI23278" s="850"/>
    </row>
    <row r="23279" spans="85:87" x14ac:dyDescent="0.25">
      <c r="CG23279" s="768"/>
      <c r="CH23279" s="768"/>
      <c r="CI23279" s="850"/>
    </row>
    <row r="23280" spans="85:87" x14ac:dyDescent="0.25">
      <c r="CG23280" s="768"/>
      <c r="CH23280" s="768"/>
      <c r="CI23280" s="850"/>
    </row>
    <row r="23281" spans="85:87" x14ac:dyDescent="0.25">
      <c r="CG23281" s="768"/>
      <c r="CH23281" s="768"/>
      <c r="CI23281" s="850"/>
    </row>
    <row r="23282" spans="85:87" x14ac:dyDescent="0.25">
      <c r="CG23282" s="768"/>
      <c r="CH23282" s="768"/>
      <c r="CI23282" s="850"/>
    </row>
    <row r="23283" spans="85:87" x14ac:dyDescent="0.25">
      <c r="CG23283" s="768"/>
      <c r="CH23283" s="768"/>
      <c r="CI23283" s="850"/>
    </row>
    <row r="23284" spans="85:87" x14ac:dyDescent="0.25">
      <c r="CG23284" s="768"/>
      <c r="CH23284" s="768"/>
      <c r="CI23284" s="850"/>
    </row>
    <row r="23285" spans="85:87" x14ac:dyDescent="0.25">
      <c r="CG23285" s="768"/>
      <c r="CH23285" s="768"/>
      <c r="CI23285" s="850"/>
    </row>
    <row r="23286" spans="85:87" x14ac:dyDescent="0.25">
      <c r="CG23286" s="768"/>
      <c r="CH23286" s="768"/>
      <c r="CI23286" s="850"/>
    </row>
    <row r="23287" spans="85:87" x14ac:dyDescent="0.25">
      <c r="CG23287" s="768"/>
      <c r="CH23287" s="768"/>
      <c r="CI23287" s="850"/>
    </row>
    <row r="23288" spans="85:87" x14ac:dyDescent="0.25">
      <c r="CG23288" s="768"/>
      <c r="CH23288" s="768"/>
      <c r="CI23288" s="850"/>
    </row>
    <row r="23289" spans="85:87" x14ac:dyDescent="0.25">
      <c r="CG23289" s="768"/>
      <c r="CH23289" s="768"/>
      <c r="CI23289" s="850"/>
    </row>
    <row r="23290" spans="85:87" x14ac:dyDescent="0.25">
      <c r="CG23290" s="768"/>
      <c r="CH23290" s="768"/>
      <c r="CI23290" s="850"/>
    </row>
    <row r="23291" spans="85:87" x14ac:dyDescent="0.25">
      <c r="CG23291" s="768"/>
      <c r="CH23291" s="768"/>
      <c r="CI23291" s="850"/>
    </row>
    <row r="23292" spans="85:87" x14ac:dyDescent="0.25">
      <c r="CG23292" s="768"/>
      <c r="CH23292" s="768"/>
      <c r="CI23292" s="850"/>
    </row>
    <row r="23293" spans="85:87" x14ac:dyDescent="0.25">
      <c r="CG23293" s="768"/>
      <c r="CH23293" s="768"/>
      <c r="CI23293" s="850"/>
    </row>
    <row r="23294" spans="85:87" x14ac:dyDescent="0.25">
      <c r="CG23294" s="768"/>
      <c r="CH23294" s="768"/>
      <c r="CI23294" s="850"/>
    </row>
    <row r="23295" spans="85:87" x14ac:dyDescent="0.25">
      <c r="CG23295" s="768"/>
      <c r="CH23295" s="768"/>
      <c r="CI23295" s="850"/>
    </row>
    <row r="23296" spans="85:87" x14ac:dyDescent="0.25">
      <c r="CG23296" s="768"/>
      <c r="CH23296" s="768"/>
      <c r="CI23296" s="850"/>
    </row>
    <row r="23297" spans="85:87" x14ac:dyDescent="0.25">
      <c r="CG23297" s="768"/>
      <c r="CH23297" s="768"/>
      <c r="CI23297" s="850"/>
    </row>
    <row r="23298" spans="85:87" x14ac:dyDescent="0.25">
      <c r="CG23298" s="768"/>
      <c r="CH23298" s="768"/>
      <c r="CI23298" s="850"/>
    </row>
    <row r="23299" spans="85:87" x14ac:dyDescent="0.25">
      <c r="CG23299" s="768"/>
      <c r="CH23299" s="768"/>
      <c r="CI23299" s="850"/>
    </row>
    <row r="23300" spans="85:87" x14ac:dyDescent="0.25">
      <c r="CG23300" s="768"/>
      <c r="CH23300" s="768"/>
      <c r="CI23300" s="850"/>
    </row>
    <row r="23301" spans="85:87" x14ac:dyDescent="0.25">
      <c r="CG23301" s="768"/>
      <c r="CH23301" s="768"/>
      <c r="CI23301" s="850"/>
    </row>
    <row r="23302" spans="85:87" x14ac:dyDescent="0.25">
      <c r="CG23302" s="768"/>
      <c r="CH23302" s="768"/>
      <c r="CI23302" s="850"/>
    </row>
    <row r="23303" spans="85:87" x14ac:dyDescent="0.25">
      <c r="CG23303" s="768"/>
      <c r="CH23303" s="768"/>
      <c r="CI23303" s="850"/>
    </row>
    <row r="23304" spans="85:87" x14ac:dyDescent="0.25">
      <c r="CG23304" s="768"/>
      <c r="CH23304" s="768"/>
      <c r="CI23304" s="850"/>
    </row>
    <row r="23305" spans="85:87" x14ac:dyDescent="0.25">
      <c r="CG23305" s="768"/>
      <c r="CH23305" s="768"/>
      <c r="CI23305" s="850"/>
    </row>
    <row r="23306" spans="85:87" x14ac:dyDescent="0.25">
      <c r="CG23306" s="768"/>
      <c r="CH23306" s="768"/>
      <c r="CI23306" s="850"/>
    </row>
    <row r="23307" spans="85:87" x14ac:dyDescent="0.25">
      <c r="CG23307" s="768"/>
      <c r="CH23307" s="768"/>
      <c r="CI23307" s="850"/>
    </row>
    <row r="23308" spans="85:87" x14ac:dyDescent="0.25">
      <c r="CG23308" s="768"/>
      <c r="CH23308" s="768"/>
      <c r="CI23308" s="850"/>
    </row>
    <row r="23309" spans="85:87" x14ac:dyDescent="0.25">
      <c r="CG23309" s="768"/>
      <c r="CH23309" s="768"/>
      <c r="CI23309" s="850"/>
    </row>
    <row r="23310" spans="85:87" x14ac:dyDescent="0.25">
      <c r="CG23310" s="768"/>
      <c r="CH23310" s="768"/>
      <c r="CI23310" s="850"/>
    </row>
    <row r="23311" spans="85:87" x14ac:dyDescent="0.25">
      <c r="CG23311" s="768"/>
      <c r="CH23311" s="768"/>
      <c r="CI23311" s="850"/>
    </row>
    <row r="23312" spans="85:87" x14ac:dyDescent="0.25">
      <c r="CG23312" s="768"/>
      <c r="CH23312" s="768"/>
      <c r="CI23312" s="850"/>
    </row>
    <row r="23313" spans="85:87" x14ac:dyDescent="0.25">
      <c r="CG23313" s="768"/>
      <c r="CH23313" s="768"/>
      <c r="CI23313" s="850"/>
    </row>
    <row r="23314" spans="85:87" x14ac:dyDescent="0.25">
      <c r="CG23314" s="768"/>
      <c r="CH23314" s="768"/>
      <c r="CI23314" s="850"/>
    </row>
    <row r="23315" spans="85:87" x14ac:dyDescent="0.25">
      <c r="CG23315" s="768"/>
      <c r="CH23315" s="768"/>
      <c r="CI23315" s="850"/>
    </row>
    <row r="23316" spans="85:87" x14ac:dyDescent="0.25">
      <c r="CG23316" s="768"/>
      <c r="CH23316" s="768"/>
      <c r="CI23316" s="850"/>
    </row>
    <row r="23317" spans="85:87" x14ac:dyDescent="0.25">
      <c r="CG23317" s="768"/>
      <c r="CH23317" s="768"/>
      <c r="CI23317" s="850"/>
    </row>
    <row r="23318" spans="85:87" x14ac:dyDescent="0.25">
      <c r="CG23318" s="768"/>
      <c r="CH23318" s="768"/>
      <c r="CI23318" s="850"/>
    </row>
    <row r="23319" spans="85:87" x14ac:dyDescent="0.25">
      <c r="CG23319" s="768"/>
      <c r="CH23319" s="768"/>
      <c r="CI23319" s="850"/>
    </row>
    <row r="23320" spans="85:87" x14ac:dyDescent="0.25">
      <c r="CG23320" s="768"/>
      <c r="CH23320" s="768"/>
      <c r="CI23320" s="850"/>
    </row>
    <row r="23321" spans="85:87" x14ac:dyDescent="0.25">
      <c r="CG23321" s="768"/>
      <c r="CH23321" s="768"/>
      <c r="CI23321" s="850"/>
    </row>
    <row r="23322" spans="85:87" x14ac:dyDescent="0.25">
      <c r="CG23322" s="768"/>
      <c r="CH23322" s="768"/>
      <c r="CI23322" s="850"/>
    </row>
    <row r="23323" spans="85:87" x14ac:dyDescent="0.25">
      <c r="CG23323" s="768"/>
      <c r="CH23323" s="768"/>
      <c r="CI23323" s="850"/>
    </row>
    <row r="23324" spans="85:87" x14ac:dyDescent="0.25">
      <c r="CG23324" s="768"/>
      <c r="CH23324" s="768"/>
      <c r="CI23324" s="850"/>
    </row>
    <row r="23325" spans="85:87" x14ac:dyDescent="0.25">
      <c r="CG23325" s="768"/>
      <c r="CH23325" s="768"/>
      <c r="CI23325" s="850"/>
    </row>
    <row r="23326" spans="85:87" x14ac:dyDescent="0.25">
      <c r="CG23326" s="768"/>
      <c r="CH23326" s="768"/>
      <c r="CI23326" s="850"/>
    </row>
    <row r="23327" spans="85:87" x14ac:dyDescent="0.25">
      <c r="CG23327" s="768"/>
      <c r="CH23327" s="768"/>
      <c r="CI23327" s="850"/>
    </row>
    <row r="23328" spans="85:87" x14ac:dyDescent="0.25">
      <c r="CG23328" s="768"/>
      <c r="CH23328" s="768"/>
      <c r="CI23328" s="850"/>
    </row>
    <row r="23329" spans="85:87" x14ac:dyDescent="0.25">
      <c r="CG23329" s="768"/>
      <c r="CH23329" s="768"/>
      <c r="CI23329" s="850"/>
    </row>
    <row r="23330" spans="85:87" x14ac:dyDescent="0.25">
      <c r="CG23330" s="768"/>
      <c r="CH23330" s="768"/>
      <c r="CI23330" s="850"/>
    </row>
    <row r="23331" spans="85:87" x14ac:dyDescent="0.25">
      <c r="CG23331" s="768"/>
      <c r="CH23331" s="768"/>
      <c r="CI23331" s="850"/>
    </row>
    <row r="23332" spans="85:87" x14ac:dyDescent="0.25">
      <c r="CG23332" s="768"/>
      <c r="CH23332" s="768"/>
      <c r="CI23332" s="850"/>
    </row>
    <row r="23333" spans="85:87" x14ac:dyDescent="0.25">
      <c r="CG23333" s="768"/>
      <c r="CH23333" s="768"/>
      <c r="CI23333" s="850"/>
    </row>
    <row r="23334" spans="85:87" x14ac:dyDescent="0.25">
      <c r="CG23334" s="768"/>
      <c r="CH23334" s="768"/>
      <c r="CI23334" s="850"/>
    </row>
    <row r="23335" spans="85:87" x14ac:dyDescent="0.25">
      <c r="CG23335" s="768"/>
      <c r="CH23335" s="768"/>
      <c r="CI23335" s="850"/>
    </row>
    <row r="23336" spans="85:87" x14ac:dyDescent="0.25">
      <c r="CG23336" s="768"/>
      <c r="CH23336" s="768"/>
      <c r="CI23336" s="850"/>
    </row>
    <row r="23337" spans="85:87" x14ac:dyDescent="0.25">
      <c r="CG23337" s="768"/>
      <c r="CH23337" s="768"/>
      <c r="CI23337" s="850"/>
    </row>
    <row r="23338" spans="85:87" x14ac:dyDescent="0.25">
      <c r="CG23338" s="768"/>
      <c r="CH23338" s="768"/>
      <c r="CI23338" s="850"/>
    </row>
    <row r="23339" spans="85:87" x14ac:dyDescent="0.25">
      <c r="CG23339" s="768"/>
      <c r="CH23339" s="768"/>
      <c r="CI23339" s="850"/>
    </row>
    <row r="23340" spans="85:87" x14ac:dyDescent="0.25">
      <c r="CG23340" s="768"/>
      <c r="CH23340" s="768"/>
      <c r="CI23340" s="850"/>
    </row>
    <row r="23341" spans="85:87" x14ac:dyDescent="0.25">
      <c r="CG23341" s="768"/>
      <c r="CH23341" s="768"/>
      <c r="CI23341" s="850"/>
    </row>
    <row r="23342" spans="85:87" x14ac:dyDescent="0.25">
      <c r="CG23342" s="768"/>
      <c r="CH23342" s="768"/>
      <c r="CI23342" s="850"/>
    </row>
    <row r="23343" spans="85:87" x14ac:dyDescent="0.25">
      <c r="CG23343" s="768"/>
      <c r="CH23343" s="768"/>
      <c r="CI23343" s="850"/>
    </row>
    <row r="23344" spans="85:87" x14ac:dyDescent="0.25">
      <c r="CG23344" s="768"/>
      <c r="CH23344" s="768"/>
      <c r="CI23344" s="850"/>
    </row>
    <row r="23345" spans="85:87" x14ac:dyDescent="0.25">
      <c r="CG23345" s="768"/>
      <c r="CH23345" s="768"/>
      <c r="CI23345" s="850"/>
    </row>
    <row r="23346" spans="85:87" x14ac:dyDescent="0.25">
      <c r="CG23346" s="768"/>
      <c r="CH23346" s="768"/>
      <c r="CI23346" s="850"/>
    </row>
    <row r="23347" spans="85:87" x14ac:dyDescent="0.25">
      <c r="CG23347" s="768"/>
      <c r="CH23347" s="768"/>
      <c r="CI23347" s="850"/>
    </row>
    <row r="23348" spans="85:87" x14ac:dyDescent="0.25">
      <c r="CG23348" s="768"/>
      <c r="CH23348" s="768"/>
      <c r="CI23348" s="850"/>
    </row>
    <row r="23349" spans="85:87" x14ac:dyDescent="0.25">
      <c r="CG23349" s="768"/>
      <c r="CH23349" s="768"/>
      <c r="CI23349" s="850"/>
    </row>
    <row r="23350" spans="85:87" x14ac:dyDescent="0.25">
      <c r="CG23350" s="768"/>
      <c r="CH23350" s="768"/>
      <c r="CI23350" s="850"/>
    </row>
    <row r="23351" spans="85:87" x14ac:dyDescent="0.25">
      <c r="CG23351" s="768"/>
      <c r="CH23351" s="768"/>
      <c r="CI23351" s="850"/>
    </row>
    <row r="23352" spans="85:87" x14ac:dyDescent="0.25">
      <c r="CG23352" s="768"/>
      <c r="CH23352" s="768"/>
      <c r="CI23352" s="850"/>
    </row>
    <row r="23353" spans="85:87" x14ac:dyDescent="0.25">
      <c r="CG23353" s="768"/>
      <c r="CH23353" s="768"/>
      <c r="CI23353" s="850"/>
    </row>
    <row r="23354" spans="85:87" x14ac:dyDescent="0.25">
      <c r="CG23354" s="768"/>
      <c r="CH23354" s="768"/>
      <c r="CI23354" s="850"/>
    </row>
    <row r="23355" spans="85:87" x14ac:dyDescent="0.25">
      <c r="CG23355" s="768"/>
      <c r="CH23355" s="768"/>
      <c r="CI23355" s="850"/>
    </row>
    <row r="23356" spans="85:87" x14ac:dyDescent="0.25">
      <c r="CG23356" s="768"/>
      <c r="CH23356" s="768"/>
      <c r="CI23356" s="850"/>
    </row>
    <row r="23357" spans="85:87" x14ac:dyDescent="0.25">
      <c r="CG23357" s="768"/>
      <c r="CH23357" s="768"/>
      <c r="CI23357" s="850"/>
    </row>
    <row r="23358" spans="85:87" x14ac:dyDescent="0.25">
      <c r="CG23358" s="768"/>
      <c r="CH23358" s="768"/>
      <c r="CI23358" s="850"/>
    </row>
    <row r="23359" spans="85:87" x14ac:dyDescent="0.25">
      <c r="CG23359" s="768"/>
      <c r="CH23359" s="768"/>
      <c r="CI23359" s="850"/>
    </row>
    <row r="23360" spans="85:87" x14ac:dyDescent="0.25">
      <c r="CG23360" s="768"/>
      <c r="CH23360" s="768"/>
      <c r="CI23360" s="850"/>
    </row>
    <row r="23361" spans="85:87" x14ac:dyDescent="0.25">
      <c r="CG23361" s="768"/>
      <c r="CH23361" s="768"/>
      <c r="CI23361" s="850"/>
    </row>
    <row r="23362" spans="85:87" x14ac:dyDescent="0.25">
      <c r="CG23362" s="768"/>
      <c r="CH23362" s="768"/>
      <c r="CI23362" s="850"/>
    </row>
    <row r="23363" spans="85:87" x14ac:dyDescent="0.25">
      <c r="CG23363" s="768"/>
      <c r="CH23363" s="768"/>
      <c r="CI23363" s="850"/>
    </row>
    <row r="23364" spans="85:87" x14ac:dyDescent="0.25">
      <c r="CG23364" s="768"/>
      <c r="CH23364" s="768"/>
      <c r="CI23364" s="850"/>
    </row>
    <row r="23365" spans="85:87" x14ac:dyDescent="0.25">
      <c r="CG23365" s="768"/>
      <c r="CH23365" s="768"/>
      <c r="CI23365" s="850"/>
    </row>
    <row r="23366" spans="85:87" x14ac:dyDescent="0.25">
      <c r="CG23366" s="768"/>
      <c r="CH23366" s="768"/>
      <c r="CI23366" s="850"/>
    </row>
    <row r="23367" spans="85:87" x14ac:dyDescent="0.25">
      <c r="CG23367" s="768"/>
      <c r="CH23367" s="768"/>
      <c r="CI23367" s="850"/>
    </row>
    <row r="23368" spans="85:87" x14ac:dyDescent="0.25">
      <c r="CG23368" s="768"/>
      <c r="CH23368" s="768"/>
      <c r="CI23368" s="850"/>
    </row>
    <row r="23369" spans="85:87" x14ac:dyDescent="0.25">
      <c r="CG23369" s="768"/>
      <c r="CH23369" s="768"/>
      <c r="CI23369" s="850"/>
    </row>
    <row r="23370" spans="85:87" x14ac:dyDescent="0.25">
      <c r="CG23370" s="768"/>
      <c r="CH23370" s="768"/>
      <c r="CI23370" s="850"/>
    </row>
    <row r="23371" spans="85:87" x14ac:dyDescent="0.25">
      <c r="CG23371" s="768"/>
      <c r="CH23371" s="768"/>
      <c r="CI23371" s="850"/>
    </row>
    <row r="23372" spans="85:87" x14ac:dyDescent="0.25">
      <c r="CG23372" s="768"/>
      <c r="CH23372" s="768"/>
      <c r="CI23372" s="850"/>
    </row>
    <row r="23373" spans="85:87" x14ac:dyDescent="0.25">
      <c r="CG23373" s="768"/>
      <c r="CH23373" s="768"/>
      <c r="CI23373" s="850"/>
    </row>
    <row r="23374" spans="85:87" x14ac:dyDescent="0.25">
      <c r="CG23374" s="768"/>
      <c r="CH23374" s="768"/>
      <c r="CI23374" s="850"/>
    </row>
    <row r="23375" spans="85:87" x14ac:dyDescent="0.25">
      <c r="CG23375" s="768"/>
      <c r="CH23375" s="768"/>
      <c r="CI23375" s="850"/>
    </row>
    <row r="23376" spans="85:87" x14ac:dyDescent="0.25">
      <c r="CG23376" s="768"/>
      <c r="CH23376" s="768"/>
      <c r="CI23376" s="850"/>
    </row>
    <row r="23377" spans="85:87" x14ac:dyDescent="0.25">
      <c r="CG23377" s="768"/>
      <c r="CH23377" s="768"/>
      <c r="CI23377" s="850"/>
    </row>
    <row r="23378" spans="85:87" x14ac:dyDescent="0.25">
      <c r="CG23378" s="768"/>
      <c r="CH23378" s="768"/>
      <c r="CI23378" s="850"/>
    </row>
    <row r="23379" spans="85:87" x14ac:dyDescent="0.25">
      <c r="CG23379" s="768"/>
      <c r="CH23379" s="768"/>
      <c r="CI23379" s="850"/>
    </row>
    <row r="23380" spans="85:87" x14ac:dyDescent="0.25">
      <c r="CG23380" s="768"/>
      <c r="CH23380" s="768"/>
      <c r="CI23380" s="850"/>
    </row>
    <row r="23381" spans="85:87" x14ac:dyDescent="0.25">
      <c r="CG23381" s="768"/>
      <c r="CH23381" s="768"/>
      <c r="CI23381" s="850"/>
    </row>
    <row r="23382" spans="85:87" x14ac:dyDescent="0.25">
      <c r="CG23382" s="768"/>
      <c r="CH23382" s="768"/>
      <c r="CI23382" s="850"/>
    </row>
    <row r="23383" spans="85:87" x14ac:dyDescent="0.25">
      <c r="CG23383" s="768"/>
      <c r="CH23383" s="768"/>
      <c r="CI23383" s="850"/>
    </row>
    <row r="23384" spans="85:87" x14ac:dyDescent="0.25">
      <c r="CG23384" s="768"/>
      <c r="CH23384" s="768"/>
      <c r="CI23384" s="850"/>
    </row>
    <row r="23385" spans="85:87" x14ac:dyDescent="0.25">
      <c r="CG23385" s="768"/>
      <c r="CH23385" s="768"/>
      <c r="CI23385" s="850"/>
    </row>
    <row r="23386" spans="85:87" x14ac:dyDescent="0.25">
      <c r="CG23386" s="768"/>
      <c r="CH23386" s="768"/>
      <c r="CI23386" s="850"/>
    </row>
    <row r="23387" spans="85:87" x14ac:dyDescent="0.25">
      <c r="CG23387" s="768"/>
      <c r="CH23387" s="768"/>
      <c r="CI23387" s="850"/>
    </row>
    <row r="23388" spans="85:87" x14ac:dyDescent="0.25">
      <c r="CG23388" s="768"/>
      <c r="CH23388" s="768"/>
      <c r="CI23388" s="850"/>
    </row>
    <row r="23389" spans="85:87" x14ac:dyDescent="0.25">
      <c r="CG23389" s="768"/>
      <c r="CH23389" s="768"/>
      <c r="CI23389" s="850"/>
    </row>
    <row r="23390" spans="85:87" x14ac:dyDescent="0.25">
      <c r="CG23390" s="768"/>
      <c r="CH23390" s="768"/>
      <c r="CI23390" s="850"/>
    </row>
    <row r="23391" spans="85:87" x14ac:dyDescent="0.25">
      <c r="CG23391" s="768"/>
      <c r="CH23391" s="768"/>
      <c r="CI23391" s="850"/>
    </row>
    <row r="23392" spans="85:87" x14ac:dyDescent="0.25">
      <c r="CG23392" s="768"/>
      <c r="CH23392" s="768"/>
      <c r="CI23392" s="850"/>
    </row>
    <row r="23393" spans="85:87" x14ac:dyDescent="0.25">
      <c r="CG23393" s="768"/>
      <c r="CH23393" s="768"/>
      <c r="CI23393" s="850"/>
    </row>
    <row r="23394" spans="85:87" x14ac:dyDescent="0.25">
      <c r="CG23394" s="768"/>
      <c r="CH23394" s="768"/>
      <c r="CI23394" s="850"/>
    </row>
    <row r="23395" spans="85:87" x14ac:dyDescent="0.25">
      <c r="CG23395" s="768"/>
      <c r="CH23395" s="768"/>
      <c r="CI23395" s="850"/>
    </row>
    <row r="23396" spans="85:87" x14ac:dyDescent="0.25">
      <c r="CG23396" s="768"/>
      <c r="CH23396" s="768"/>
      <c r="CI23396" s="850"/>
    </row>
    <row r="23397" spans="85:87" x14ac:dyDescent="0.25">
      <c r="CG23397" s="768"/>
      <c r="CH23397" s="768"/>
      <c r="CI23397" s="850"/>
    </row>
    <row r="23398" spans="85:87" x14ac:dyDescent="0.25">
      <c r="CG23398" s="768"/>
      <c r="CH23398" s="768"/>
      <c r="CI23398" s="850"/>
    </row>
    <row r="23399" spans="85:87" x14ac:dyDescent="0.25">
      <c r="CG23399" s="768"/>
      <c r="CH23399" s="768"/>
      <c r="CI23399" s="850"/>
    </row>
    <row r="23400" spans="85:87" x14ac:dyDescent="0.25">
      <c r="CG23400" s="768"/>
      <c r="CH23400" s="768"/>
      <c r="CI23400" s="850"/>
    </row>
    <row r="23401" spans="85:87" x14ac:dyDescent="0.25">
      <c r="CG23401" s="768"/>
      <c r="CH23401" s="768"/>
      <c r="CI23401" s="850"/>
    </row>
    <row r="23402" spans="85:87" x14ac:dyDescent="0.25">
      <c r="CG23402" s="768"/>
      <c r="CH23402" s="768"/>
      <c r="CI23402" s="850"/>
    </row>
    <row r="23403" spans="85:87" x14ac:dyDescent="0.25">
      <c r="CG23403" s="768"/>
      <c r="CH23403" s="768"/>
      <c r="CI23403" s="850"/>
    </row>
    <row r="23404" spans="85:87" x14ac:dyDescent="0.25">
      <c r="CG23404" s="768"/>
      <c r="CH23404" s="768"/>
      <c r="CI23404" s="850"/>
    </row>
    <row r="23405" spans="85:87" x14ac:dyDescent="0.25">
      <c r="CG23405" s="768"/>
      <c r="CH23405" s="768"/>
      <c r="CI23405" s="850"/>
    </row>
    <row r="23406" spans="85:87" x14ac:dyDescent="0.25">
      <c r="CG23406" s="768"/>
      <c r="CH23406" s="768"/>
      <c r="CI23406" s="850"/>
    </row>
    <row r="23407" spans="85:87" x14ac:dyDescent="0.25">
      <c r="CG23407" s="768"/>
      <c r="CH23407" s="768"/>
      <c r="CI23407" s="850"/>
    </row>
    <row r="23408" spans="85:87" x14ac:dyDescent="0.25">
      <c r="CG23408" s="768"/>
      <c r="CH23408" s="768"/>
      <c r="CI23408" s="850"/>
    </row>
    <row r="23409" spans="85:87" x14ac:dyDescent="0.25">
      <c r="CG23409" s="768"/>
      <c r="CH23409" s="768"/>
      <c r="CI23409" s="850"/>
    </row>
    <row r="23410" spans="85:87" x14ac:dyDescent="0.25">
      <c r="CG23410" s="768"/>
      <c r="CH23410" s="768"/>
      <c r="CI23410" s="850"/>
    </row>
    <row r="23411" spans="85:87" x14ac:dyDescent="0.25">
      <c r="CG23411" s="768"/>
      <c r="CH23411" s="768"/>
      <c r="CI23411" s="850"/>
    </row>
    <row r="23412" spans="85:87" x14ac:dyDescent="0.25">
      <c r="CG23412" s="768"/>
      <c r="CH23412" s="768"/>
      <c r="CI23412" s="850"/>
    </row>
    <row r="23413" spans="85:87" x14ac:dyDescent="0.25">
      <c r="CG23413" s="768"/>
      <c r="CH23413" s="768"/>
      <c r="CI23413" s="850"/>
    </row>
    <row r="23414" spans="85:87" x14ac:dyDescent="0.25">
      <c r="CG23414" s="768"/>
      <c r="CH23414" s="768"/>
      <c r="CI23414" s="850"/>
    </row>
    <row r="23415" spans="85:87" x14ac:dyDescent="0.25">
      <c r="CG23415" s="768"/>
      <c r="CH23415" s="768"/>
      <c r="CI23415" s="850"/>
    </row>
    <row r="23416" spans="85:87" x14ac:dyDescent="0.25">
      <c r="CG23416" s="768"/>
      <c r="CH23416" s="768"/>
      <c r="CI23416" s="850"/>
    </row>
    <row r="23417" spans="85:87" x14ac:dyDescent="0.25">
      <c r="CG23417" s="768"/>
      <c r="CH23417" s="768"/>
      <c r="CI23417" s="850"/>
    </row>
    <row r="23418" spans="85:87" x14ac:dyDescent="0.25">
      <c r="CG23418" s="768"/>
      <c r="CH23418" s="768"/>
      <c r="CI23418" s="850"/>
    </row>
    <row r="23419" spans="85:87" x14ac:dyDescent="0.25">
      <c r="CG23419" s="768"/>
      <c r="CH23419" s="768"/>
      <c r="CI23419" s="850"/>
    </row>
    <row r="23420" spans="85:87" x14ac:dyDescent="0.25">
      <c r="CG23420" s="768"/>
      <c r="CH23420" s="768"/>
      <c r="CI23420" s="850"/>
    </row>
    <row r="23421" spans="85:87" x14ac:dyDescent="0.25">
      <c r="CG23421" s="768"/>
      <c r="CH23421" s="768"/>
      <c r="CI23421" s="850"/>
    </row>
    <row r="23422" spans="85:87" x14ac:dyDescent="0.25">
      <c r="CG23422" s="768"/>
      <c r="CH23422" s="768"/>
      <c r="CI23422" s="850"/>
    </row>
    <row r="23423" spans="85:87" x14ac:dyDescent="0.25">
      <c r="CG23423" s="768"/>
      <c r="CH23423" s="768"/>
      <c r="CI23423" s="850"/>
    </row>
    <row r="23424" spans="85:87" x14ac:dyDescent="0.25">
      <c r="CG23424" s="768"/>
      <c r="CH23424" s="768"/>
      <c r="CI23424" s="850"/>
    </row>
    <row r="23425" spans="85:87" x14ac:dyDescent="0.25">
      <c r="CG23425" s="768"/>
      <c r="CH23425" s="768"/>
      <c r="CI23425" s="850"/>
    </row>
    <row r="23426" spans="85:87" x14ac:dyDescent="0.25">
      <c r="CG23426" s="768"/>
      <c r="CH23426" s="768"/>
      <c r="CI23426" s="850"/>
    </row>
    <row r="23427" spans="85:87" x14ac:dyDescent="0.25">
      <c r="CG23427" s="768"/>
      <c r="CH23427" s="768"/>
      <c r="CI23427" s="850"/>
    </row>
    <row r="23428" spans="85:87" x14ac:dyDescent="0.25">
      <c r="CG23428" s="768"/>
      <c r="CH23428" s="768"/>
      <c r="CI23428" s="850"/>
    </row>
    <row r="23429" spans="85:87" x14ac:dyDescent="0.25">
      <c r="CG23429" s="768"/>
      <c r="CH23429" s="768"/>
      <c r="CI23429" s="850"/>
    </row>
    <row r="23430" spans="85:87" x14ac:dyDescent="0.25">
      <c r="CG23430" s="768"/>
      <c r="CH23430" s="768"/>
      <c r="CI23430" s="850"/>
    </row>
    <row r="23431" spans="85:87" x14ac:dyDescent="0.25">
      <c r="CG23431" s="768"/>
      <c r="CH23431" s="768"/>
      <c r="CI23431" s="850"/>
    </row>
    <row r="23432" spans="85:87" x14ac:dyDescent="0.25">
      <c r="CG23432" s="768"/>
      <c r="CH23432" s="768"/>
      <c r="CI23432" s="850"/>
    </row>
    <row r="23433" spans="85:87" x14ac:dyDescent="0.25">
      <c r="CG23433" s="768"/>
      <c r="CH23433" s="768"/>
      <c r="CI23433" s="850"/>
    </row>
    <row r="23434" spans="85:87" x14ac:dyDescent="0.25">
      <c r="CG23434" s="768"/>
      <c r="CH23434" s="768"/>
      <c r="CI23434" s="850"/>
    </row>
    <row r="23435" spans="85:87" x14ac:dyDescent="0.25">
      <c r="CG23435" s="768"/>
      <c r="CH23435" s="768"/>
      <c r="CI23435" s="850"/>
    </row>
    <row r="23436" spans="85:87" x14ac:dyDescent="0.25">
      <c r="CG23436" s="768"/>
      <c r="CH23436" s="768"/>
      <c r="CI23436" s="850"/>
    </row>
    <row r="23437" spans="85:87" x14ac:dyDescent="0.25">
      <c r="CG23437" s="768"/>
      <c r="CH23437" s="768"/>
      <c r="CI23437" s="850"/>
    </row>
    <row r="23438" spans="85:87" x14ac:dyDescent="0.25">
      <c r="CG23438" s="768"/>
      <c r="CH23438" s="768"/>
      <c r="CI23438" s="850"/>
    </row>
    <row r="23439" spans="85:87" x14ac:dyDescent="0.25">
      <c r="CG23439" s="768"/>
      <c r="CH23439" s="768"/>
      <c r="CI23439" s="850"/>
    </row>
    <row r="23440" spans="85:87" x14ac:dyDescent="0.25">
      <c r="CG23440" s="768"/>
      <c r="CH23440" s="768"/>
      <c r="CI23440" s="850"/>
    </row>
    <row r="23441" spans="85:87" x14ac:dyDescent="0.25">
      <c r="CG23441" s="768"/>
      <c r="CH23441" s="768"/>
      <c r="CI23441" s="850"/>
    </row>
    <row r="23442" spans="85:87" x14ac:dyDescent="0.25">
      <c r="CG23442" s="768"/>
      <c r="CH23442" s="768"/>
      <c r="CI23442" s="850"/>
    </row>
    <row r="23443" spans="85:87" x14ac:dyDescent="0.25">
      <c r="CG23443" s="768"/>
      <c r="CH23443" s="768"/>
      <c r="CI23443" s="850"/>
    </row>
    <row r="23444" spans="85:87" x14ac:dyDescent="0.25">
      <c r="CG23444" s="768"/>
      <c r="CH23444" s="768"/>
      <c r="CI23444" s="850"/>
    </row>
    <row r="23445" spans="85:87" x14ac:dyDescent="0.25">
      <c r="CG23445" s="768"/>
      <c r="CH23445" s="768"/>
      <c r="CI23445" s="850"/>
    </row>
    <row r="23446" spans="85:87" x14ac:dyDescent="0.25">
      <c r="CG23446" s="768"/>
      <c r="CH23446" s="768"/>
      <c r="CI23446" s="850"/>
    </row>
    <row r="23447" spans="85:87" x14ac:dyDescent="0.25">
      <c r="CG23447" s="768"/>
      <c r="CH23447" s="768"/>
      <c r="CI23447" s="850"/>
    </row>
    <row r="23448" spans="85:87" x14ac:dyDescent="0.25">
      <c r="CG23448" s="768"/>
      <c r="CH23448" s="768"/>
      <c r="CI23448" s="850"/>
    </row>
    <row r="23449" spans="85:87" x14ac:dyDescent="0.25">
      <c r="CG23449" s="768"/>
      <c r="CH23449" s="768"/>
      <c r="CI23449" s="850"/>
    </row>
    <row r="23450" spans="85:87" x14ac:dyDescent="0.25">
      <c r="CG23450" s="768"/>
      <c r="CH23450" s="768"/>
      <c r="CI23450" s="850"/>
    </row>
    <row r="23451" spans="85:87" x14ac:dyDescent="0.25">
      <c r="CG23451" s="768"/>
      <c r="CH23451" s="768"/>
      <c r="CI23451" s="850"/>
    </row>
    <row r="23452" spans="85:87" x14ac:dyDescent="0.25">
      <c r="CG23452" s="768"/>
      <c r="CH23452" s="768"/>
      <c r="CI23452" s="850"/>
    </row>
    <row r="23453" spans="85:87" x14ac:dyDescent="0.25">
      <c r="CG23453" s="768"/>
      <c r="CH23453" s="768"/>
      <c r="CI23453" s="850"/>
    </row>
    <row r="23454" spans="85:87" x14ac:dyDescent="0.25">
      <c r="CG23454" s="768"/>
      <c r="CH23454" s="768"/>
      <c r="CI23454" s="850"/>
    </row>
    <row r="23455" spans="85:87" x14ac:dyDescent="0.25">
      <c r="CG23455" s="768"/>
      <c r="CH23455" s="768"/>
      <c r="CI23455" s="850"/>
    </row>
    <row r="23456" spans="85:87" x14ac:dyDescent="0.25">
      <c r="CG23456" s="768"/>
      <c r="CH23456" s="768"/>
      <c r="CI23456" s="850"/>
    </row>
    <row r="23457" spans="85:87" x14ac:dyDescent="0.25">
      <c r="CG23457" s="768"/>
      <c r="CH23457" s="768"/>
      <c r="CI23457" s="850"/>
    </row>
    <row r="23458" spans="85:87" x14ac:dyDescent="0.25">
      <c r="CG23458" s="768"/>
      <c r="CH23458" s="768"/>
      <c r="CI23458" s="850"/>
    </row>
    <row r="23459" spans="85:87" x14ac:dyDescent="0.25">
      <c r="CG23459" s="768"/>
      <c r="CH23459" s="768"/>
      <c r="CI23459" s="850"/>
    </row>
    <row r="23460" spans="85:87" x14ac:dyDescent="0.25">
      <c r="CG23460" s="768"/>
      <c r="CH23460" s="768"/>
      <c r="CI23460" s="850"/>
    </row>
    <row r="23461" spans="85:87" x14ac:dyDescent="0.25">
      <c r="CG23461" s="768"/>
      <c r="CH23461" s="768"/>
      <c r="CI23461" s="850"/>
    </row>
    <row r="23462" spans="85:87" x14ac:dyDescent="0.25">
      <c r="CG23462" s="768"/>
      <c r="CH23462" s="768"/>
      <c r="CI23462" s="850"/>
    </row>
    <row r="23463" spans="85:87" x14ac:dyDescent="0.25">
      <c r="CG23463" s="768"/>
      <c r="CH23463" s="768"/>
      <c r="CI23463" s="850"/>
    </row>
    <row r="23464" spans="85:87" x14ac:dyDescent="0.25">
      <c r="CG23464" s="768"/>
      <c r="CH23464" s="768"/>
      <c r="CI23464" s="850"/>
    </row>
    <row r="23465" spans="85:87" x14ac:dyDescent="0.25">
      <c r="CG23465" s="768"/>
      <c r="CH23465" s="768"/>
      <c r="CI23465" s="850"/>
    </row>
    <row r="23466" spans="85:87" x14ac:dyDescent="0.25">
      <c r="CG23466" s="768"/>
      <c r="CH23466" s="768"/>
      <c r="CI23466" s="850"/>
    </row>
    <row r="23467" spans="85:87" x14ac:dyDescent="0.25">
      <c r="CG23467" s="768"/>
      <c r="CH23467" s="768"/>
      <c r="CI23467" s="850"/>
    </row>
    <row r="23468" spans="85:87" x14ac:dyDescent="0.25">
      <c r="CG23468" s="768"/>
      <c r="CH23468" s="768"/>
      <c r="CI23468" s="850"/>
    </row>
    <row r="23469" spans="85:87" x14ac:dyDescent="0.25">
      <c r="CG23469" s="768"/>
      <c r="CH23469" s="768"/>
      <c r="CI23469" s="850"/>
    </row>
    <row r="23470" spans="85:87" x14ac:dyDescent="0.25">
      <c r="CG23470" s="768"/>
      <c r="CH23470" s="768"/>
      <c r="CI23470" s="850"/>
    </row>
    <row r="23471" spans="85:87" x14ac:dyDescent="0.25">
      <c r="CG23471" s="768"/>
      <c r="CH23471" s="768"/>
      <c r="CI23471" s="850"/>
    </row>
    <row r="23472" spans="85:87" x14ac:dyDescent="0.25">
      <c r="CG23472" s="768"/>
      <c r="CH23472" s="768"/>
      <c r="CI23472" s="850"/>
    </row>
    <row r="23473" spans="85:87" x14ac:dyDescent="0.25">
      <c r="CG23473" s="768"/>
      <c r="CH23473" s="768"/>
      <c r="CI23473" s="850"/>
    </row>
    <row r="23474" spans="85:87" x14ac:dyDescent="0.25">
      <c r="CG23474" s="768"/>
      <c r="CH23474" s="768"/>
      <c r="CI23474" s="850"/>
    </row>
    <row r="23475" spans="85:87" x14ac:dyDescent="0.25">
      <c r="CG23475" s="768"/>
      <c r="CH23475" s="768"/>
      <c r="CI23475" s="850"/>
    </row>
    <row r="23476" spans="85:87" x14ac:dyDescent="0.25">
      <c r="CG23476" s="768"/>
      <c r="CH23476" s="768"/>
      <c r="CI23476" s="850"/>
    </row>
    <row r="23477" spans="85:87" x14ac:dyDescent="0.25">
      <c r="CG23477" s="768"/>
      <c r="CH23477" s="768"/>
      <c r="CI23477" s="850"/>
    </row>
    <row r="23478" spans="85:87" x14ac:dyDescent="0.25">
      <c r="CG23478" s="768"/>
      <c r="CH23478" s="768"/>
      <c r="CI23478" s="850"/>
    </row>
    <row r="23479" spans="85:87" x14ac:dyDescent="0.25">
      <c r="CG23479" s="768"/>
      <c r="CH23479" s="768"/>
      <c r="CI23479" s="850"/>
    </row>
    <row r="23480" spans="85:87" x14ac:dyDescent="0.25">
      <c r="CG23480" s="768"/>
      <c r="CH23480" s="768"/>
      <c r="CI23480" s="850"/>
    </row>
    <row r="23481" spans="85:87" x14ac:dyDescent="0.25">
      <c r="CG23481" s="768"/>
      <c r="CH23481" s="768"/>
      <c r="CI23481" s="850"/>
    </row>
    <row r="23482" spans="85:87" x14ac:dyDescent="0.25">
      <c r="CG23482" s="768"/>
      <c r="CH23482" s="768"/>
      <c r="CI23482" s="850"/>
    </row>
    <row r="23483" spans="85:87" x14ac:dyDescent="0.25">
      <c r="CG23483" s="768"/>
      <c r="CH23483" s="768"/>
      <c r="CI23483" s="850"/>
    </row>
    <row r="23484" spans="85:87" x14ac:dyDescent="0.25">
      <c r="CG23484" s="768"/>
      <c r="CH23484" s="768"/>
      <c r="CI23484" s="850"/>
    </row>
    <row r="23485" spans="85:87" x14ac:dyDescent="0.25">
      <c r="CG23485" s="768"/>
      <c r="CH23485" s="768"/>
      <c r="CI23485" s="850"/>
    </row>
    <row r="23486" spans="85:87" x14ac:dyDescent="0.25">
      <c r="CG23486" s="768"/>
      <c r="CH23486" s="768"/>
      <c r="CI23486" s="850"/>
    </row>
    <row r="23487" spans="85:87" x14ac:dyDescent="0.25">
      <c r="CG23487" s="768"/>
      <c r="CH23487" s="768"/>
      <c r="CI23487" s="850"/>
    </row>
    <row r="23488" spans="85:87" x14ac:dyDescent="0.25">
      <c r="CG23488" s="768"/>
      <c r="CH23488" s="768"/>
      <c r="CI23488" s="850"/>
    </row>
    <row r="23489" spans="85:87" x14ac:dyDescent="0.25">
      <c r="CG23489" s="768"/>
      <c r="CH23489" s="768"/>
      <c r="CI23489" s="850"/>
    </row>
    <row r="23490" spans="85:87" x14ac:dyDescent="0.25">
      <c r="CG23490" s="768"/>
      <c r="CH23490" s="768"/>
      <c r="CI23490" s="850"/>
    </row>
    <row r="23491" spans="85:87" x14ac:dyDescent="0.25">
      <c r="CG23491" s="768"/>
      <c r="CH23491" s="768"/>
      <c r="CI23491" s="850"/>
    </row>
    <row r="23492" spans="85:87" x14ac:dyDescent="0.25">
      <c r="CG23492" s="768"/>
      <c r="CH23492" s="768"/>
      <c r="CI23492" s="850"/>
    </row>
    <row r="23493" spans="85:87" x14ac:dyDescent="0.25">
      <c r="CG23493" s="768"/>
      <c r="CH23493" s="768"/>
      <c r="CI23493" s="850"/>
    </row>
    <row r="23494" spans="85:87" x14ac:dyDescent="0.25">
      <c r="CG23494" s="768"/>
      <c r="CH23494" s="768"/>
      <c r="CI23494" s="850"/>
    </row>
    <row r="23495" spans="85:87" x14ac:dyDescent="0.25">
      <c r="CG23495" s="768"/>
      <c r="CH23495" s="768"/>
      <c r="CI23495" s="850"/>
    </row>
    <row r="23496" spans="85:87" x14ac:dyDescent="0.25">
      <c r="CG23496" s="768"/>
      <c r="CH23496" s="768"/>
      <c r="CI23496" s="850"/>
    </row>
    <row r="23497" spans="85:87" x14ac:dyDescent="0.25">
      <c r="CG23497" s="768"/>
      <c r="CH23497" s="768"/>
      <c r="CI23497" s="850"/>
    </row>
    <row r="23498" spans="85:87" x14ac:dyDescent="0.25">
      <c r="CG23498" s="768"/>
      <c r="CH23498" s="768"/>
      <c r="CI23498" s="850"/>
    </row>
    <row r="23499" spans="85:87" x14ac:dyDescent="0.25">
      <c r="CG23499" s="768"/>
      <c r="CH23499" s="768"/>
      <c r="CI23499" s="850"/>
    </row>
    <row r="23500" spans="85:87" x14ac:dyDescent="0.25">
      <c r="CG23500" s="768"/>
      <c r="CH23500" s="768"/>
      <c r="CI23500" s="850"/>
    </row>
    <row r="23501" spans="85:87" x14ac:dyDescent="0.25">
      <c r="CG23501" s="768"/>
      <c r="CH23501" s="768"/>
      <c r="CI23501" s="850"/>
    </row>
    <row r="23502" spans="85:87" x14ac:dyDescent="0.25">
      <c r="CG23502" s="768"/>
      <c r="CH23502" s="768"/>
      <c r="CI23502" s="850"/>
    </row>
    <row r="23503" spans="85:87" x14ac:dyDescent="0.25">
      <c r="CG23503" s="768"/>
      <c r="CH23503" s="768"/>
      <c r="CI23503" s="850"/>
    </row>
    <row r="23504" spans="85:87" x14ac:dyDescent="0.25">
      <c r="CG23504" s="768"/>
      <c r="CH23504" s="768"/>
      <c r="CI23504" s="850"/>
    </row>
    <row r="23505" spans="85:87" x14ac:dyDescent="0.25">
      <c r="CG23505" s="768"/>
      <c r="CH23505" s="768"/>
      <c r="CI23505" s="850"/>
    </row>
    <row r="23506" spans="85:87" x14ac:dyDescent="0.25">
      <c r="CG23506" s="768"/>
      <c r="CH23506" s="768"/>
      <c r="CI23506" s="850"/>
    </row>
    <row r="23507" spans="85:87" x14ac:dyDescent="0.25">
      <c r="CG23507" s="768"/>
      <c r="CH23507" s="768"/>
      <c r="CI23507" s="850"/>
    </row>
    <row r="23508" spans="85:87" x14ac:dyDescent="0.25">
      <c r="CG23508" s="768"/>
      <c r="CH23508" s="768"/>
      <c r="CI23508" s="850"/>
    </row>
    <row r="23509" spans="85:87" x14ac:dyDescent="0.25">
      <c r="CG23509" s="768"/>
      <c r="CH23509" s="768"/>
      <c r="CI23509" s="850"/>
    </row>
    <row r="23510" spans="85:87" x14ac:dyDescent="0.25">
      <c r="CG23510" s="768"/>
      <c r="CH23510" s="768"/>
      <c r="CI23510" s="850"/>
    </row>
    <row r="23511" spans="85:87" x14ac:dyDescent="0.25">
      <c r="CG23511" s="768"/>
      <c r="CH23511" s="768"/>
      <c r="CI23511" s="850"/>
    </row>
    <row r="23512" spans="85:87" x14ac:dyDescent="0.25">
      <c r="CG23512" s="768"/>
      <c r="CH23512" s="768"/>
      <c r="CI23512" s="850"/>
    </row>
    <row r="23513" spans="85:87" x14ac:dyDescent="0.25">
      <c r="CG23513" s="768"/>
      <c r="CH23513" s="768"/>
      <c r="CI23513" s="850"/>
    </row>
    <row r="23514" spans="85:87" x14ac:dyDescent="0.25">
      <c r="CG23514" s="768"/>
      <c r="CH23514" s="768"/>
      <c r="CI23514" s="850"/>
    </row>
    <row r="23515" spans="85:87" x14ac:dyDescent="0.25">
      <c r="CG23515" s="768"/>
      <c r="CH23515" s="768"/>
      <c r="CI23515" s="850"/>
    </row>
    <row r="23516" spans="85:87" x14ac:dyDescent="0.25">
      <c r="CG23516" s="768"/>
      <c r="CH23516" s="768"/>
      <c r="CI23516" s="850"/>
    </row>
    <row r="23517" spans="85:87" x14ac:dyDescent="0.25">
      <c r="CG23517" s="768"/>
      <c r="CH23517" s="768"/>
      <c r="CI23517" s="850"/>
    </row>
    <row r="23518" spans="85:87" x14ac:dyDescent="0.25">
      <c r="CG23518" s="768"/>
      <c r="CH23518" s="768"/>
      <c r="CI23518" s="850"/>
    </row>
    <row r="23519" spans="85:87" x14ac:dyDescent="0.25">
      <c r="CG23519" s="768"/>
      <c r="CH23519" s="768"/>
      <c r="CI23519" s="850"/>
    </row>
    <row r="23520" spans="85:87" x14ac:dyDescent="0.25">
      <c r="CG23520" s="768"/>
      <c r="CH23520" s="768"/>
      <c r="CI23520" s="850"/>
    </row>
    <row r="23521" spans="85:87" x14ac:dyDescent="0.25">
      <c r="CG23521" s="768"/>
      <c r="CH23521" s="768"/>
      <c r="CI23521" s="850"/>
    </row>
    <row r="23522" spans="85:87" x14ac:dyDescent="0.25">
      <c r="CG23522" s="768"/>
      <c r="CH23522" s="768"/>
      <c r="CI23522" s="850"/>
    </row>
    <row r="23523" spans="85:87" x14ac:dyDescent="0.25">
      <c r="CG23523" s="768"/>
      <c r="CH23523" s="768"/>
      <c r="CI23523" s="850"/>
    </row>
    <row r="23524" spans="85:87" x14ac:dyDescent="0.25">
      <c r="CG23524" s="768"/>
      <c r="CH23524" s="768"/>
      <c r="CI23524" s="850"/>
    </row>
    <row r="23525" spans="85:87" x14ac:dyDescent="0.25">
      <c r="CG23525" s="768"/>
      <c r="CH23525" s="768"/>
      <c r="CI23525" s="850"/>
    </row>
    <row r="23526" spans="85:87" x14ac:dyDescent="0.25">
      <c r="CG23526" s="768"/>
      <c r="CH23526" s="768"/>
      <c r="CI23526" s="850"/>
    </row>
    <row r="23527" spans="85:87" x14ac:dyDescent="0.25">
      <c r="CG23527" s="768"/>
      <c r="CH23527" s="768"/>
      <c r="CI23527" s="850"/>
    </row>
    <row r="23528" spans="85:87" x14ac:dyDescent="0.25">
      <c r="CG23528" s="768"/>
      <c r="CH23528" s="768"/>
      <c r="CI23528" s="850"/>
    </row>
    <row r="23529" spans="85:87" x14ac:dyDescent="0.25">
      <c r="CG23529" s="768"/>
      <c r="CH23529" s="768"/>
      <c r="CI23529" s="850"/>
    </row>
    <row r="23530" spans="85:87" x14ac:dyDescent="0.25">
      <c r="CG23530" s="768"/>
      <c r="CH23530" s="768"/>
      <c r="CI23530" s="850"/>
    </row>
    <row r="23531" spans="85:87" x14ac:dyDescent="0.25">
      <c r="CG23531" s="768"/>
      <c r="CH23531" s="768"/>
      <c r="CI23531" s="850"/>
    </row>
    <row r="23532" spans="85:87" x14ac:dyDescent="0.25">
      <c r="CG23532" s="768"/>
      <c r="CH23532" s="768"/>
      <c r="CI23532" s="850"/>
    </row>
    <row r="23533" spans="85:87" x14ac:dyDescent="0.25">
      <c r="CG23533" s="768"/>
      <c r="CH23533" s="768"/>
      <c r="CI23533" s="850"/>
    </row>
    <row r="23534" spans="85:87" x14ac:dyDescent="0.25">
      <c r="CG23534" s="768"/>
      <c r="CH23534" s="768"/>
      <c r="CI23534" s="850"/>
    </row>
    <row r="23535" spans="85:87" x14ac:dyDescent="0.25">
      <c r="CG23535" s="768"/>
      <c r="CH23535" s="768"/>
      <c r="CI23535" s="850"/>
    </row>
    <row r="23536" spans="85:87" x14ac:dyDescent="0.25">
      <c r="CG23536" s="768"/>
      <c r="CH23536" s="768"/>
      <c r="CI23536" s="850"/>
    </row>
    <row r="23537" spans="85:87" x14ac:dyDescent="0.25">
      <c r="CG23537" s="768"/>
      <c r="CH23537" s="768"/>
      <c r="CI23537" s="850"/>
    </row>
    <row r="23538" spans="85:87" x14ac:dyDescent="0.25">
      <c r="CG23538" s="768"/>
      <c r="CH23538" s="768"/>
      <c r="CI23538" s="850"/>
    </row>
    <row r="23539" spans="85:87" x14ac:dyDescent="0.25">
      <c r="CG23539" s="768"/>
      <c r="CH23539" s="768"/>
      <c r="CI23539" s="850"/>
    </row>
    <row r="23540" spans="85:87" x14ac:dyDescent="0.25">
      <c r="CG23540" s="768"/>
      <c r="CH23540" s="768"/>
      <c r="CI23540" s="850"/>
    </row>
    <row r="23541" spans="85:87" x14ac:dyDescent="0.25">
      <c r="CG23541" s="768"/>
      <c r="CH23541" s="768"/>
      <c r="CI23541" s="850"/>
    </row>
    <row r="23542" spans="85:87" x14ac:dyDescent="0.25">
      <c r="CG23542" s="768"/>
      <c r="CH23542" s="768"/>
      <c r="CI23542" s="850"/>
    </row>
    <row r="23543" spans="85:87" x14ac:dyDescent="0.25">
      <c r="CG23543" s="768"/>
      <c r="CH23543" s="768"/>
      <c r="CI23543" s="850"/>
    </row>
    <row r="23544" spans="85:87" x14ac:dyDescent="0.25">
      <c r="CG23544" s="768"/>
      <c r="CH23544" s="768"/>
      <c r="CI23544" s="850"/>
    </row>
    <row r="23545" spans="85:87" x14ac:dyDescent="0.25">
      <c r="CG23545" s="768"/>
      <c r="CH23545" s="768"/>
      <c r="CI23545" s="850"/>
    </row>
    <row r="23546" spans="85:87" x14ac:dyDescent="0.25">
      <c r="CG23546" s="768"/>
      <c r="CH23546" s="768"/>
      <c r="CI23546" s="850"/>
    </row>
    <row r="23547" spans="85:87" x14ac:dyDescent="0.25">
      <c r="CG23547" s="768"/>
      <c r="CH23547" s="768"/>
      <c r="CI23547" s="850"/>
    </row>
    <row r="23548" spans="85:87" x14ac:dyDescent="0.25">
      <c r="CG23548" s="768"/>
      <c r="CH23548" s="768"/>
      <c r="CI23548" s="850"/>
    </row>
    <row r="23549" spans="85:87" x14ac:dyDescent="0.25">
      <c r="CG23549" s="768"/>
      <c r="CH23549" s="768"/>
      <c r="CI23549" s="850"/>
    </row>
    <row r="23550" spans="85:87" x14ac:dyDescent="0.25">
      <c r="CG23550" s="768"/>
      <c r="CH23550" s="768"/>
      <c r="CI23550" s="850"/>
    </row>
    <row r="23551" spans="85:87" x14ac:dyDescent="0.25">
      <c r="CG23551" s="768"/>
      <c r="CH23551" s="768"/>
      <c r="CI23551" s="850"/>
    </row>
    <row r="23552" spans="85:87" x14ac:dyDescent="0.25">
      <c r="CG23552" s="768"/>
      <c r="CH23552" s="768"/>
      <c r="CI23552" s="850"/>
    </row>
    <row r="23553" spans="85:87" x14ac:dyDescent="0.25">
      <c r="CG23553" s="768"/>
      <c r="CH23553" s="768"/>
      <c r="CI23553" s="850"/>
    </row>
    <row r="23554" spans="85:87" x14ac:dyDescent="0.25">
      <c r="CG23554" s="768"/>
      <c r="CH23554" s="768"/>
      <c r="CI23554" s="850"/>
    </row>
    <row r="23555" spans="85:87" x14ac:dyDescent="0.25">
      <c r="CG23555" s="768"/>
      <c r="CH23555" s="768"/>
      <c r="CI23555" s="850"/>
    </row>
    <row r="23556" spans="85:87" x14ac:dyDescent="0.25">
      <c r="CG23556" s="768"/>
      <c r="CH23556" s="768"/>
      <c r="CI23556" s="850"/>
    </row>
    <row r="23557" spans="85:87" x14ac:dyDescent="0.25">
      <c r="CG23557" s="768"/>
      <c r="CH23557" s="768"/>
      <c r="CI23557" s="850"/>
    </row>
    <row r="23558" spans="85:87" x14ac:dyDescent="0.25">
      <c r="CG23558" s="768"/>
      <c r="CH23558" s="768"/>
      <c r="CI23558" s="850"/>
    </row>
    <row r="23559" spans="85:87" x14ac:dyDescent="0.25">
      <c r="CG23559" s="768"/>
      <c r="CH23559" s="768"/>
      <c r="CI23559" s="850"/>
    </row>
    <row r="23560" spans="85:87" x14ac:dyDescent="0.25">
      <c r="CG23560" s="768"/>
      <c r="CH23560" s="768"/>
      <c r="CI23560" s="850"/>
    </row>
    <row r="23561" spans="85:87" x14ac:dyDescent="0.25">
      <c r="CG23561" s="768"/>
      <c r="CH23561" s="768"/>
      <c r="CI23561" s="850"/>
    </row>
    <row r="23562" spans="85:87" x14ac:dyDescent="0.25">
      <c r="CG23562" s="768"/>
      <c r="CH23562" s="768"/>
      <c r="CI23562" s="850"/>
    </row>
    <row r="23563" spans="85:87" x14ac:dyDescent="0.25">
      <c r="CG23563" s="768"/>
      <c r="CH23563" s="768"/>
      <c r="CI23563" s="850"/>
    </row>
    <row r="23564" spans="85:87" x14ac:dyDescent="0.25">
      <c r="CG23564" s="768"/>
      <c r="CH23564" s="768"/>
      <c r="CI23564" s="850"/>
    </row>
    <row r="23565" spans="85:87" x14ac:dyDescent="0.25">
      <c r="CG23565" s="768"/>
      <c r="CH23565" s="768"/>
      <c r="CI23565" s="850"/>
    </row>
    <row r="23566" spans="85:87" x14ac:dyDescent="0.25">
      <c r="CG23566" s="768"/>
      <c r="CH23566" s="768"/>
      <c r="CI23566" s="850"/>
    </row>
    <row r="23567" spans="85:87" x14ac:dyDescent="0.25">
      <c r="CG23567" s="768"/>
      <c r="CH23567" s="768"/>
      <c r="CI23567" s="850"/>
    </row>
    <row r="23568" spans="85:87" x14ac:dyDescent="0.25">
      <c r="CG23568" s="768"/>
      <c r="CH23568" s="768"/>
      <c r="CI23568" s="850"/>
    </row>
    <row r="23569" spans="85:87" x14ac:dyDescent="0.25">
      <c r="CG23569" s="768"/>
      <c r="CH23569" s="768"/>
      <c r="CI23569" s="850"/>
    </row>
    <row r="23570" spans="85:87" x14ac:dyDescent="0.25">
      <c r="CG23570" s="768"/>
      <c r="CH23570" s="768"/>
      <c r="CI23570" s="850"/>
    </row>
    <row r="23571" spans="85:87" x14ac:dyDescent="0.25">
      <c r="CG23571" s="768"/>
      <c r="CH23571" s="768"/>
      <c r="CI23571" s="850"/>
    </row>
    <row r="23572" spans="85:87" x14ac:dyDescent="0.25">
      <c r="CG23572" s="768"/>
      <c r="CH23572" s="768"/>
      <c r="CI23572" s="850"/>
    </row>
    <row r="23573" spans="85:87" x14ac:dyDescent="0.25">
      <c r="CG23573" s="768"/>
      <c r="CH23573" s="768"/>
      <c r="CI23573" s="850"/>
    </row>
    <row r="23574" spans="85:87" x14ac:dyDescent="0.25">
      <c r="CG23574" s="768"/>
      <c r="CH23574" s="768"/>
      <c r="CI23574" s="850"/>
    </row>
    <row r="23575" spans="85:87" x14ac:dyDescent="0.25">
      <c r="CG23575" s="768"/>
      <c r="CH23575" s="768"/>
      <c r="CI23575" s="850"/>
    </row>
    <row r="23576" spans="85:87" x14ac:dyDescent="0.25">
      <c r="CG23576" s="768"/>
      <c r="CH23576" s="768"/>
      <c r="CI23576" s="850"/>
    </row>
    <row r="23577" spans="85:87" x14ac:dyDescent="0.25">
      <c r="CG23577" s="768"/>
      <c r="CH23577" s="768"/>
      <c r="CI23577" s="850"/>
    </row>
    <row r="23578" spans="85:87" x14ac:dyDescent="0.25">
      <c r="CG23578" s="768"/>
      <c r="CH23578" s="768"/>
      <c r="CI23578" s="850"/>
    </row>
    <row r="23579" spans="85:87" x14ac:dyDescent="0.25">
      <c r="CG23579" s="768"/>
      <c r="CH23579" s="768"/>
      <c r="CI23579" s="850"/>
    </row>
    <row r="23580" spans="85:87" x14ac:dyDescent="0.25">
      <c r="CG23580" s="768"/>
      <c r="CH23580" s="768"/>
      <c r="CI23580" s="850"/>
    </row>
    <row r="23581" spans="85:87" x14ac:dyDescent="0.25">
      <c r="CG23581" s="768"/>
      <c r="CH23581" s="768"/>
      <c r="CI23581" s="850"/>
    </row>
    <row r="23582" spans="85:87" x14ac:dyDescent="0.25">
      <c r="CG23582" s="768"/>
      <c r="CH23582" s="768"/>
      <c r="CI23582" s="850"/>
    </row>
    <row r="23583" spans="85:87" x14ac:dyDescent="0.25">
      <c r="CG23583" s="768"/>
      <c r="CH23583" s="768"/>
      <c r="CI23583" s="850"/>
    </row>
    <row r="23584" spans="85:87" x14ac:dyDescent="0.25">
      <c r="CG23584" s="768"/>
      <c r="CH23584" s="768"/>
      <c r="CI23584" s="850"/>
    </row>
    <row r="23585" spans="85:87" x14ac:dyDescent="0.25">
      <c r="CG23585" s="768"/>
      <c r="CH23585" s="768"/>
      <c r="CI23585" s="850"/>
    </row>
    <row r="23586" spans="85:87" x14ac:dyDescent="0.25">
      <c r="CG23586" s="768"/>
      <c r="CH23586" s="768"/>
      <c r="CI23586" s="850"/>
    </row>
    <row r="23587" spans="85:87" x14ac:dyDescent="0.25">
      <c r="CG23587" s="768"/>
      <c r="CH23587" s="768"/>
      <c r="CI23587" s="850"/>
    </row>
    <row r="23588" spans="85:87" x14ac:dyDescent="0.25">
      <c r="CG23588" s="768"/>
      <c r="CH23588" s="768"/>
      <c r="CI23588" s="850"/>
    </row>
    <row r="23589" spans="85:87" x14ac:dyDescent="0.25">
      <c r="CG23589" s="768"/>
      <c r="CH23589" s="768"/>
      <c r="CI23589" s="850"/>
    </row>
    <row r="23590" spans="85:87" x14ac:dyDescent="0.25">
      <c r="CG23590" s="768"/>
      <c r="CH23590" s="768"/>
      <c r="CI23590" s="850"/>
    </row>
    <row r="23591" spans="85:87" x14ac:dyDescent="0.25">
      <c r="CG23591" s="768"/>
      <c r="CH23591" s="768"/>
      <c r="CI23591" s="850"/>
    </row>
    <row r="23592" spans="85:87" x14ac:dyDescent="0.25">
      <c r="CG23592" s="768"/>
      <c r="CH23592" s="768"/>
      <c r="CI23592" s="850"/>
    </row>
    <row r="23593" spans="85:87" x14ac:dyDescent="0.25">
      <c r="CG23593" s="768"/>
      <c r="CH23593" s="768"/>
      <c r="CI23593" s="850"/>
    </row>
    <row r="23594" spans="85:87" x14ac:dyDescent="0.25">
      <c r="CG23594" s="768"/>
      <c r="CH23594" s="768"/>
      <c r="CI23594" s="850"/>
    </row>
    <row r="23595" spans="85:87" x14ac:dyDescent="0.25">
      <c r="CG23595" s="768"/>
      <c r="CH23595" s="768"/>
      <c r="CI23595" s="850"/>
    </row>
    <row r="23596" spans="85:87" x14ac:dyDescent="0.25">
      <c r="CG23596" s="768"/>
      <c r="CH23596" s="768"/>
      <c r="CI23596" s="850"/>
    </row>
    <row r="23597" spans="85:87" x14ac:dyDescent="0.25">
      <c r="CG23597" s="768"/>
      <c r="CH23597" s="768"/>
      <c r="CI23597" s="850"/>
    </row>
    <row r="23598" spans="85:87" x14ac:dyDescent="0.25">
      <c r="CG23598" s="768"/>
      <c r="CH23598" s="768"/>
      <c r="CI23598" s="850"/>
    </row>
    <row r="23599" spans="85:87" x14ac:dyDescent="0.25">
      <c r="CG23599" s="768"/>
      <c r="CH23599" s="768"/>
      <c r="CI23599" s="850"/>
    </row>
    <row r="23600" spans="85:87" x14ac:dyDescent="0.25">
      <c r="CG23600" s="768"/>
      <c r="CH23600" s="768"/>
      <c r="CI23600" s="850"/>
    </row>
    <row r="23601" spans="85:87" x14ac:dyDescent="0.25">
      <c r="CG23601" s="768"/>
      <c r="CH23601" s="768"/>
      <c r="CI23601" s="850"/>
    </row>
    <row r="23602" spans="85:87" x14ac:dyDescent="0.25">
      <c r="CG23602" s="768"/>
      <c r="CH23602" s="768"/>
      <c r="CI23602" s="850"/>
    </row>
    <row r="23603" spans="85:87" x14ac:dyDescent="0.25">
      <c r="CG23603" s="768"/>
      <c r="CH23603" s="768"/>
      <c r="CI23603" s="850"/>
    </row>
    <row r="23604" spans="85:87" x14ac:dyDescent="0.25">
      <c r="CG23604" s="768"/>
      <c r="CH23604" s="768"/>
      <c r="CI23604" s="850"/>
    </row>
    <row r="23605" spans="85:87" x14ac:dyDescent="0.25">
      <c r="CG23605" s="768"/>
      <c r="CH23605" s="768"/>
      <c r="CI23605" s="850"/>
    </row>
    <row r="23606" spans="85:87" x14ac:dyDescent="0.25">
      <c r="CG23606" s="768"/>
      <c r="CH23606" s="768"/>
      <c r="CI23606" s="850"/>
    </row>
    <row r="23607" spans="85:87" x14ac:dyDescent="0.25">
      <c r="CG23607" s="768"/>
      <c r="CH23607" s="768"/>
      <c r="CI23607" s="850"/>
    </row>
    <row r="23608" spans="85:87" x14ac:dyDescent="0.25">
      <c r="CG23608" s="768"/>
      <c r="CH23608" s="768"/>
      <c r="CI23608" s="850"/>
    </row>
    <row r="23609" spans="85:87" x14ac:dyDescent="0.25">
      <c r="CG23609" s="768"/>
      <c r="CH23609" s="768"/>
      <c r="CI23609" s="850"/>
    </row>
    <row r="23610" spans="85:87" x14ac:dyDescent="0.25">
      <c r="CG23610" s="768"/>
      <c r="CH23610" s="768"/>
      <c r="CI23610" s="850"/>
    </row>
    <row r="23611" spans="85:87" x14ac:dyDescent="0.25">
      <c r="CG23611" s="768"/>
      <c r="CH23611" s="768"/>
      <c r="CI23611" s="850"/>
    </row>
    <row r="23612" spans="85:87" x14ac:dyDescent="0.25">
      <c r="CG23612" s="768"/>
      <c r="CH23612" s="768"/>
      <c r="CI23612" s="850"/>
    </row>
    <row r="23613" spans="85:87" x14ac:dyDescent="0.25">
      <c r="CG23613" s="768"/>
      <c r="CH23613" s="768"/>
      <c r="CI23613" s="850"/>
    </row>
    <row r="23614" spans="85:87" x14ac:dyDescent="0.25">
      <c r="CG23614" s="768"/>
      <c r="CH23614" s="768"/>
      <c r="CI23614" s="850"/>
    </row>
    <row r="23615" spans="85:87" x14ac:dyDescent="0.25">
      <c r="CG23615" s="768"/>
      <c r="CH23615" s="768"/>
      <c r="CI23615" s="850"/>
    </row>
    <row r="23616" spans="85:87" x14ac:dyDescent="0.25">
      <c r="CG23616" s="768"/>
      <c r="CH23616" s="768"/>
      <c r="CI23616" s="850"/>
    </row>
    <row r="23617" spans="85:87" x14ac:dyDescent="0.25">
      <c r="CG23617" s="768"/>
      <c r="CH23617" s="768"/>
      <c r="CI23617" s="850"/>
    </row>
    <row r="23618" spans="85:87" x14ac:dyDescent="0.25">
      <c r="CG23618" s="768"/>
      <c r="CH23618" s="768"/>
      <c r="CI23618" s="850"/>
    </row>
    <row r="23619" spans="85:87" x14ac:dyDescent="0.25">
      <c r="CG23619" s="768"/>
      <c r="CH23619" s="768"/>
      <c r="CI23619" s="850"/>
    </row>
    <row r="23620" spans="85:87" x14ac:dyDescent="0.25">
      <c r="CG23620" s="768"/>
      <c r="CH23620" s="768"/>
      <c r="CI23620" s="850"/>
    </row>
    <row r="23621" spans="85:87" x14ac:dyDescent="0.25">
      <c r="CG23621" s="768"/>
      <c r="CH23621" s="768"/>
      <c r="CI23621" s="850"/>
    </row>
    <row r="23622" spans="85:87" x14ac:dyDescent="0.25">
      <c r="CG23622" s="768"/>
      <c r="CH23622" s="768"/>
      <c r="CI23622" s="850"/>
    </row>
    <row r="23623" spans="85:87" x14ac:dyDescent="0.25">
      <c r="CG23623" s="768"/>
      <c r="CH23623" s="768"/>
      <c r="CI23623" s="850"/>
    </row>
    <row r="23624" spans="85:87" x14ac:dyDescent="0.25">
      <c r="CG23624" s="768"/>
      <c r="CH23624" s="768"/>
      <c r="CI23624" s="850"/>
    </row>
    <row r="23625" spans="85:87" x14ac:dyDescent="0.25">
      <c r="CG23625" s="768"/>
      <c r="CH23625" s="768"/>
      <c r="CI23625" s="850"/>
    </row>
    <row r="23626" spans="85:87" x14ac:dyDescent="0.25">
      <c r="CG23626" s="768"/>
      <c r="CH23626" s="768"/>
      <c r="CI23626" s="850"/>
    </row>
    <row r="23627" spans="85:87" x14ac:dyDescent="0.25">
      <c r="CG23627" s="768"/>
      <c r="CH23627" s="768"/>
      <c r="CI23627" s="850"/>
    </row>
    <row r="23628" spans="85:87" x14ac:dyDescent="0.25">
      <c r="CG23628" s="768"/>
      <c r="CH23628" s="768"/>
      <c r="CI23628" s="850"/>
    </row>
    <row r="23629" spans="85:87" x14ac:dyDescent="0.25">
      <c r="CG23629" s="768"/>
      <c r="CH23629" s="768"/>
      <c r="CI23629" s="850"/>
    </row>
    <row r="23630" spans="85:87" x14ac:dyDescent="0.25">
      <c r="CG23630" s="768"/>
      <c r="CH23630" s="768"/>
      <c r="CI23630" s="850"/>
    </row>
    <row r="23631" spans="85:87" x14ac:dyDescent="0.25">
      <c r="CG23631" s="768"/>
      <c r="CH23631" s="768"/>
      <c r="CI23631" s="850"/>
    </row>
    <row r="23632" spans="85:87" x14ac:dyDescent="0.25">
      <c r="CG23632" s="768"/>
      <c r="CH23632" s="768"/>
      <c r="CI23632" s="850"/>
    </row>
    <row r="23633" spans="85:87" x14ac:dyDescent="0.25">
      <c r="CG23633" s="768"/>
      <c r="CH23633" s="768"/>
      <c r="CI23633" s="850"/>
    </row>
    <row r="23634" spans="85:87" x14ac:dyDescent="0.25">
      <c r="CG23634" s="768"/>
      <c r="CH23634" s="768"/>
      <c r="CI23634" s="850"/>
    </row>
    <row r="23635" spans="85:87" x14ac:dyDescent="0.25">
      <c r="CG23635" s="768"/>
      <c r="CH23635" s="768"/>
      <c r="CI23635" s="850"/>
    </row>
    <row r="23636" spans="85:87" x14ac:dyDescent="0.25">
      <c r="CG23636" s="768"/>
      <c r="CH23636" s="768"/>
      <c r="CI23636" s="850"/>
    </row>
    <row r="23637" spans="85:87" x14ac:dyDescent="0.25">
      <c r="CG23637" s="768"/>
      <c r="CH23637" s="768"/>
      <c r="CI23637" s="850"/>
    </row>
    <row r="23638" spans="85:87" x14ac:dyDescent="0.25">
      <c r="CG23638" s="768"/>
      <c r="CH23638" s="768"/>
      <c r="CI23638" s="850"/>
    </row>
    <row r="23639" spans="85:87" x14ac:dyDescent="0.25">
      <c r="CG23639" s="768"/>
      <c r="CH23639" s="768"/>
      <c r="CI23639" s="850"/>
    </row>
    <row r="23640" spans="85:87" x14ac:dyDescent="0.25">
      <c r="CG23640" s="768"/>
      <c r="CH23640" s="768"/>
      <c r="CI23640" s="850"/>
    </row>
    <row r="23641" spans="85:87" x14ac:dyDescent="0.25">
      <c r="CG23641" s="768"/>
      <c r="CH23641" s="768"/>
      <c r="CI23641" s="850"/>
    </row>
    <row r="23642" spans="85:87" x14ac:dyDescent="0.25">
      <c r="CG23642" s="768"/>
      <c r="CH23642" s="768"/>
      <c r="CI23642" s="850"/>
    </row>
    <row r="23643" spans="85:87" x14ac:dyDescent="0.25">
      <c r="CG23643" s="768"/>
      <c r="CH23643" s="768"/>
      <c r="CI23643" s="850"/>
    </row>
    <row r="23644" spans="85:87" x14ac:dyDescent="0.25">
      <c r="CG23644" s="768"/>
      <c r="CH23644" s="768"/>
      <c r="CI23644" s="850"/>
    </row>
    <row r="23645" spans="85:87" x14ac:dyDescent="0.25">
      <c r="CG23645" s="768"/>
      <c r="CH23645" s="768"/>
      <c r="CI23645" s="850"/>
    </row>
    <row r="23646" spans="85:87" x14ac:dyDescent="0.25">
      <c r="CG23646" s="768"/>
      <c r="CH23646" s="768"/>
      <c r="CI23646" s="850"/>
    </row>
    <row r="23647" spans="85:87" x14ac:dyDescent="0.25">
      <c r="CG23647" s="768"/>
      <c r="CH23647" s="768"/>
      <c r="CI23647" s="850"/>
    </row>
    <row r="23648" spans="85:87" x14ac:dyDescent="0.25">
      <c r="CG23648" s="768"/>
      <c r="CH23648" s="768"/>
      <c r="CI23648" s="850"/>
    </row>
    <row r="23649" spans="85:87" x14ac:dyDescent="0.25">
      <c r="CG23649" s="768"/>
      <c r="CH23649" s="768"/>
      <c r="CI23649" s="850"/>
    </row>
    <row r="23650" spans="85:87" x14ac:dyDescent="0.25">
      <c r="CG23650" s="768"/>
      <c r="CH23650" s="768"/>
      <c r="CI23650" s="850"/>
    </row>
    <row r="23651" spans="85:87" x14ac:dyDescent="0.25">
      <c r="CG23651" s="768"/>
      <c r="CH23651" s="768"/>
      <c r="CI23651" s="850"/>
    </row>
    <row r="23652" spans="85:87" x14ac:dyDescent="0.25">
      <c r="CG23652" s="768"/>
      <c r="CH23652" s="768"/>
      <c r="CI23652" s="850"/>
    </row>
    <row r="23653" spans="85:87" x14ac:dyDescent="0.25">
      <c r="CG23653" s="768"/>
      <c r="CH23653" s="768"/>
      <c r="CI23653" s="850"/>
    </row>
    <row r="23654" spans="85:87" x14ac:dyDescent="0.25">
      <c r="CG23654" s="768"/>
      <c r="CH23654" s="768"/>
      <c r="CI23654" s="850"/>
    </row>
    <row r="23655" spans="85:87" x14ac:dyDescent="0.25">
      <c r="CG23655" s="768"/>
      <c r="CH23655" s="768"/>
      <c r="CI23655" s="850"/>
    </row>
    <row r="23656" spans="85:87" x14ac:dyDescent="0.25">
      <c r="CG23656" s="768"/>
      <c r="CH23656" s="768"/>
      <c r="CI23656" s="850"/>
    </row>
    <row r="23657" spans="85:87" x14ac:dyDescent="0.25">
      <c r="CG23657" s="768"/>
      <c r="CH23657" s="768"/>
      <c r="CI23657" s="850"/>
    </row>
    <row r="23658" spans="85:87" x14ac:dyDescent="0.25">
      <c r="CG23658" s="768"/>
      <c r="CH23658" s="768"/>
      <c r="CI23658" s="850"/>
    </row>
    <row r="23659" spans="85:87" x14ac:dyDescent="0.25">
      <c r="CG23659" s="768"/>
      <c r="CH23659" s="768"/>
      <c r="CI23659" s="850"/>
    </row>
    <row r="23660" spans="85:87" x14ac:dyDescent="0.25">
      <c r="CG23660" s="768"/>
      <c r="CH23660" s="768"/>
      <c r="CI23660" s="850"/>
    </row>
    <row r="23661" spans="85:87" x14ac:dyDescent="0.25">
      <c r="CG23661" s="768"/>
      <c r="CH23661" s="768"/>
      <c r="CI23661" s="850"/>
    </row>
    <row r="23662" spans="85:87" x14ac:dyDescent="0.25">
      <c r="CG23662" s="768"/>
      <c r="CH23662" s="768"/>
      <c r="CI23662" s="850"/>
    </row>
    <row r="23663" spans="85:87" x14ac:dyDescent="0.25">
      <c r="CG23663" s="768"/>
      <c r="CH23663" s="768"/>
      <c r="CI23663" s="850"/>
    </row>
    <row r="23664" spans="85:87" x14ac:dyDescent="0.25">
      <c r="CG23664" s="768"/>
      <c r="CH23664" s="768"/>
      <c r="CI23664" s="850"/>
    </row>
    <row r="23665" spans="85:87" x14ac:dyDescent="0.25">
      <c r="CG23665" s="768"/>
      <c r="CH23665" s="768"/>
      <c r="CI23665" s="850"/>
    </row>
    <row r="23666" spans="85:87" x14ac:dyDescent="0.25">
      <c r="CG23666" s="768"/>
      <c r="CH23666" s="768"/>
      <c r="CI23666" s="850"/>
    </row>
    <row r="23667" spans="85:87" x14ac:dyDescent="0.25">
      <c r="CG23667" s="768"/>
      <c r="CH23667" s="768"/>
      <c r="CI23667" s="850"/>
    </row>
    <row r="23668" spans="85:87" x14ac:dyDescent="0.25">
      <c r="CG23668" s="768"/>
      <c r="CH23668" s="768"/>
      <c r="CI23668" s="850"/>
    </row>
    <row r="23669" spans="85:87" x14ac:dyDescent="0.25">
      <c r="CG23669" s="768"/>
      <c r="CH23669" s="768"/>
      <c r="CI23669" s="850"/>
    </row>
    <row r="23670" spans="85:87" x14ac:dyDescent="0.25">
      <c r="CG23670" s="768"/>
      <c r="CH23670" s="768"/>
      <c r="CI23670" s="850"/>
    </row>
    <row r="23671" spans="85:87" x14ac:dyDescent="0.25">
      <c r="CG23671" s="768"/>
      <c r="CH23671" s="768"/>
      <c r="CI23671" s="850"/>
    </row>
    <row r="23672" spans="85:87" x14ac:dyDescent="0.25">
      <c r="CG23672" s="768"/>
      <c r="CH23672" s="768"/>
      <c r="CI23672" s="850"/>
    </row>
    <row r="23673" spans="85:87" x14ac:dyDescent="0.25">
      <c r="CG23673" s="768"/>
      <c r="CH23673" s="768"/>
      <c r="CI23673" s="850"/>
    </row>
    <row r="23674" spans="85:87" x14ac:dyDescent="0.25">
      <c r="CG23674" s="768"/>
      <c r="CH23674" s="768"/>
      <c r="CI23674" s="850"/>
    </row>
    <row r="23675" spans="85:87" x14ac:dyDescent="0.25">
      <c r="CG23675" s="768"/>
      <c r="CH23675" s="768"/>
      <c r="CI23675" s="850"/>
    </row>
    <row r="23676" spans="85:87" x14ac:dyDescent="0.25">
      <c r="CG23676" s="768"/>
      <c r="CH23676" s="768"/>
      <c r="CI23676" s="850"/>
    </row>
    <row r="23677" spans="85:87" x14ac:dyDescent="0.25">
      <c r="CG23677" s="768"/>
      <c r="CH23677" s="768"/>
      <c r="CI23677" s="850"/>
    </row>
    <row r="23678" spans="85:87" x14ac:dyDescent="0.25">
      <c r="CG23678" s="768"/>
      <c r="CH23678" s="768"/>
      <c r="CI23678" s="850"/>
    </row>
    <row r="23679" spans="85:87" x14ac:dyDescent="0.25">
      <c r="CG23679" s="768"/>
      <c r="CH23679" s="768"/>
      <c r="CI23679" s="850"/>
    </row>
    <row r="23680" spans="85:87" x14ac:dyDescent="0.25">
      <c r="CG23680" s="768"/>
      <c r="CH23680" s="768"/>
      <c r="CI23680" s="850"/>
    </row>
    <row r="23681" spans="85:87" x14ac:dyDescent="0.25">
      <c r="CG23681" s="768"/>
      <c r="CH23681" s="768"/>
      <c r="CI23681" s="850"/>
    </row>
    <row r="23682" spans="85:87" x14ac:dyDescent="0.25">
      <c r="CG23682" s="768"/>
      <c r="CH23682" s="768"/>
      <c r="CI23682" s="850"/>
    </row>
    <row r="23683" spans="85:87" x14ac:dyDescent="0.25">
      <c r="CG23683" s="768"/>
      <c r="CH23683" s="768"/>
      <c r="CI23683" s="850"/>
    </row>
    <row r="23684" spans="85:87" x14ac:dyDescent="0.25">
      <c r="CG23684" s="768"/>
      <c r="CH23684" s="768"/>
      <c r="CI23684" s="850"/>
    </row>
    <row r="23685" spans="85:87" x14ac:dyDescent="0.25">
      <c r="CG23685" s="768"/>
      <c r="CH23685" s="768"/>
      <c r="CI23685" s="850"/>
    </row>
    <row r="23686" spans="85:87" x14ac:dyDescent="0.25">
      <c r="CG23686" s="768"/>
      <c r="CH23686" s="768"/>
      <c r="CI23686" s="850"/>
    </row>
    <row r="23687" spans="85:87" x14ac:dyDescent="0.25">
      <c r="CG23687" s="768"/>
      <c r="CH23687" s="768"/>
      <c r="CI23687" s="850"/>
    </row>
    <row r="23688" spans="85:87" x14ac:dyDescent="0.25">
      <c r="CG23688" s="768"/>
      <c r="CH23688" s="768"/>
      <c r="CI23688" s="850"/>
    </row>
    <row r="23689" spans="85:87" x14ac:dyDescent="0.25">
      <c r="CG23689" s="768"/>
      <c r="CH23689" s="768"/>
      <c r="CI23689" s="850"/>
    </row>
    <row r="23690" spans="85:87" x14ac:dyDescent="0.25">
      <c r="CG23690" s="768"/>
      <c r="CH23690" s="768"/>
      <c r="CI23690" s="850"/>
    </row>
    <row r="23691" spans="85:87" x14ac:dyDescent="0.25">
      <c r="CG23691" s="768"/>
      <c r="CH23691" s="768"/>
      <c r="CI23691" s="850"/>
    </row>
    <row r="23692" spans="85:87" x14ac:dyDescent="0.25">
      <c r="CG23692" s="768"/>
      <c r="CH23692" s="768"/>
      <c r="CI23692" s="850"/>
    </row>
    <row r="23693" spans="85:87" x14ac:dyDescent="0.25">
      <c r="CG23693" s="768"/>
      <c r="CH23693" s="768"/>
      <c r="CI23693" s="850"/>
    </row>
    <row r="23694" spans="85:87" x14ac:dyDescent="0.25">
      <c r="CG23694" s="768"/>
      <c r="CH23694" s="768"/>
      <c r="CI23694" s="850"/>
    </row>
    <row r="23695" spans="85:87" x14ac:dyDescent="0.25">
      <c r="CG23695" s="768"/>
      <c r="CH23695" s="768"/>
      <c r="CI23695" s="850"/>
    </row>
    <row r="23696" spans="85:87" x14ac:dyDescent="0.25">
      <c r="CG23696" s="768"/>
      <c r="CH23696" s="768"/>
      <c r="CI23696" s="850"/>
    </row>
    <row r="23697" spans="85:87" x14ac:dyDescent="0.25">
      <c r="CG23697" s="768"/>
      <c r="CH23697" s="768"/>
      <c r="CI23697" s="850"/>
    </row>
    <row r="23698" spans="85:87" x14ac:dyDescent="0.25">
      <c r="CG23698" s="768"/>
      <c r="CH23698" s="768"/>
      <c r="CI23698" s="850"/>
    </row>
    <row r="23699" spans="85:87" x14ac:dyDescent="0.25">
      <c r="CG23699" s="768"/>
      <c r="CH23699" s="768"/>
      <c r="CI23699" s="850"/>
    </row>
    <row r="23700" spans="85:87" x14ac:dyDescent="0.25">
      <c r="CG23700" s="768"/>
      <c r="CH23700" s="768"/>
      <c r="CI23700" s="850"/>
    </row>
    <row r="23701" spans="85:87" x14ac:dyDescent="0.25">
      <c r="CG23701" s="768"/>
      <c r="CH23701" s="768"/>
      <c r="CI23701" s="850"/>
    </row>
    <row r="23702" spans="85:87" x14ac:dyDescent="0.25">
      <c r="CG23702" s="768"/>
      <c r="CH23702" s="768"/>
      <c r="CI23702" s="850"/>
    </row>
    <row r="23703" spans="85:87" x14ac:dyDescent="0.25">
      <c r="CG23703" s="768"/>
      <c r="CH23703" s="768"/>
      <c r="CI23703" s="850"/>
    </row>
    <row r="23704" spans="85:87" x14ac:dyDescent="0.25">
      <c r="CG23704" s="768"/>
      <c r="CH23704" s="768"/>
      <c r="CI23704" s="850"/>
    </row>
    <row r="23705" spans="85:87" x14ac:dyDescent="0.25">
      <c r="CG23705" s="768"/>
      <c r="CH23705" s="768"/>
      <c r="CI23705" s="850"/>
    </row>
    <row r="23706" spans="85:87" x14ac:dyDescent="0.25">
      <c r="CG23706" s="768"/>
      <c r="CH23706" s="768"/>
      <c r="CI23706" s="850"/>
    </row>
    <row r="23707" spans="85:87" x14ac:dyDescent="0.25">
      <c r="CG23707" s="768"/>
      <c r="CH23707" s="768"/>
      <c r="CI23707" s="850"/>
    </row>
    <row r="23708" spans="85:87" x14ac:dyDescent="0.25">
      <c r="CG23708" s="768"/>
      <c r="CH23708" s="768"/>
      <c r="CI23708" s="850"/>
    </row>
    <row r="23709" spans="85:87" x14ac:dyDescent="0.25">
      <c r="CG23709" s="768"/>
      <c r="CH23709" s="768"/>
      <c r="CI23709" s="850"/>
    </row>
    <row r="23710" spans="85:87" x14ac:dyDescent="0.25">
      <c r="CG23710" s="768"/>
      <c r="CH23710" s="768"/>
      <c r="CI23710" s="850"/>
    </row>
    <row r="23711" spans="85:87" x14ac:dyDescent="0.25">
      <c r="CG23711" s="768"/>
      <c r="CH23711" s="768"/>
      <c r="CI23711" s="850"/>
    </row>
    <row r="23712" spans="85:87" x14ac:dyDescent="0.25">
      <c r="CG23712" s="768"/>
      <c r="CH23712" s="768"/>
      <c r="CI23712" s="850"/>
    </row>
    <row r="23713" spans="85:87" x14ac:dyDescent="0.25">
      <c r="CG23713" s="768"/>
      <c r="CH23713" s="768"/>
      <c r="CI23713" s="850"/>
    </row>
    <row r="23714" spans="85:87" x14ac:dyDescent="0.25">
      <c r="CG23714" s="768"/>
      <c r="CH23714" s="768"/>
      <c r="CI23714" s="850"/>
    </row>
    <row r="23715" spans="85:87" x14ac:dyDescent="0.25">
      <c r="CG23715" s="768"/>
      <c r="CH23715" s="768"/>
      <c r="CI23715" s="850"/>
    </row>
    <row r="23716" spans="85:87" x14ac:dyDescent="0.25">
      <c r="CG23716" s="768"/>
      <c r="CH23716" s="768"/>
      <c r="CI23716" s="850"/>
    </row>
    <row r="23717" spans="85:87" x14ac:dyDescent="0.25">
      <c r="CG23717" s="768"/>
      <c r="CH23717" s="768"/>
      <c r="CI23717" s="850"/>
    </row>
    <row r="23718" spans="85:87" x14ac:dyDescent="0.25">
      <c r="CG23718" s="768"/>
      <c r="CH23718" s="768"/>
      <c r="CI23718" s="850"/>
    </row>
    <row r="23719" spans="85:87" x14ac:dyDescent="0.25">
      <c r="CG23719" s="768"/>
      <c r="CH23719" s="768"/>
      <c r="CI23719" s="850"/>
    </row>
    <row r="23720" spans="85:87" x14ac:dyDescent="0.25">
      <c r="CG23720" s="768"/>
      <c r="CH23720" s="768"/>
      <c r="CI23720" s="850"/>
    </row>
    <row r="23721" spans="85:87" x14ac:dyDescent="0.25">
      <c r="CG23721" s="768"/>
      <c r="CH23721" s="768"/>
      <c r="CI23721" s="850"/>
    </row>
    <row r="23722" spans="85:87" x14ac:dyDescent="0.25">
      <c r="CG23722" s="768"/>
      <c r="CH23722" s="768"/>
      <c r="CI23722" s="850"/>
    </row>
    <row r="23723" spans="85:87" x14ac:dyDescent="0.25">
      <c r="CG23723" s="768"/>
      <c r="CH23723" s="768"/>
      <c r="CI23723" s="850"/>
    </row>
    <row r="23724" spans="85:87" x14ac:dyDescent="0.25">
      <c r="CG23724" s="768"/>
      <c r="CH23724" s="768"/>
      <c r="CI23724" s="850"/>
    </row>
    <row r="23725" spans="85:87" x14ac:dyDescent="0.25">
      <c r="CG23725" s="768"/>
      <c r="CH23725" s="768"/>
      <c r="CI23725" s="850"/>
    </row>
    <row r="23726" spans="85:87" x14ac:dyDescent="0.25">
      <c r="CG23726" s="768"/>
      <c r="CH23726" s="768"/>
      <c r="CI23726" s="850"/>
    </row>
    <row r="23727" spans="85:87" x14ac:dyDescent="0.25">
      <c r="CG23727" s="768"/>
      <c r="CH23727" s="768"/>
      <c r="CI23727" s="850"/>
    </row>
    <row r="23728" spans="85:87" x14ac:dyDescent="0.25">
      <c r="CG23728" s="768"/>
      <c r="CH23728" s="768"/>
      <c r="CI23728" s="850"/>
    </row>
    <row r="23729" spans="85:87" x14ac:dyDescent="0.25">
      <c r="CG23729" s="768"/>
      <c r="CH23729" s="768"/>
      <c r="CI23729" s="850"/>
    </row>
    <row r="23730" spans="85:87" x14ac:dyDescent="0.25">
      <c r="CG23730" s="768"/>
      <c r="CH23730" s="768"/>
      <c r="CI23730" s="850"/>
    </row>
    <row r="23731" spans="85:87" x14ac:dyDescent="0.25">
      <c r="CG23731" s="768"/>
      <c r="CH23731" s="768"/>
      <c r="CI23731" s="850"/>
    </row>
    <row r="23732" spans="85:87" x14ac:dyDescent="0.25">
      <c r="CG23732" s="768"/>
      <c r="CH23732" s="768"/>
      <c r="CI23732" s="850"/>
    </row>
    <row r="23733" spans="85:87" x14ac:dyDescent="0.25">
      <c r="CG23733" s="768"/>
      <c r="CH23733" s="768"/>
      <c r="CI23733" s="850"/>
    </row>
    <row r="23734" spans="85:87" x14ac:dyDescent="0.25">
      <c r="CG23734" s="768"/>
      <c r="CH23734" s="768"/>
      <c r="CI23734" s="850"/>
    </row>
    <row r="23735" spans="85:87" x14ac:dyDescent="0.25">
      <c r="CG23735" s="768"/>
      <c r="CH23735" s="768"/>
      <c r="CI23735" s="850"/>
    </row>
    <row r="23736" spans="85:87" x14ac:dyDescent="0.25">
      <c r="CG23736" s="768"/>
      <c r="CH23736" s="768"/>
      <c r="CI23736" s="850"/>
    </row>
    <row r="23737" spans="85:87" x14ac:dyDescent="0.25">
      <c r="CG23737" s="768"/>
      <c r="CH23737" s="768"/>
      <c r="CI23737" s="850"/>
    </row>
    <row r="23738" spans="85:87" x14ac:dyDescent="0.25">
      <c r="CG23738" s="768"/>
      <c r="CH23738" s="768"/>
      <c r="CI23738" s="850"/>
    </row>
    <row r="23739" spans="85:87" x14ac:dyDescent="0.25">
      <c r="CG23739" s="768"/>
      <c r="CH23739" s="768"/>
      <c r="CI23739" s="850"/>
    </row>
    <row r="23740" spans="85:87" x14ac:dyDescent="0.25">
      <c r="CG23740" s="768"/>
      <c r="CH23740" s="768"/>
      <c r="CI23740" s="850"/>
    </row>
    <row r="23741" spans="85:87" x14ac:dyDescent="0.25">
      <c r="CG23741" s="768"/>
      <c r="CH23741" s="768"/>
      <c r="CI23741" s="850"/>
    </row>
    <row r="23742" spans="85:87" x14ac:dyDescent="0.25">
      <c r="CG23742" s="768"/>
      <c r="CH23742" s="768"/>
      <c r="CI23742" s="850"/>
    </row>
    <row r="23743" spans="85:87" x14ac:dyDescent="0.25">
      <c r="CG23743" s="768"/>
      <c r="CH23743" s="768"/>
      <c r="CI23743" s="850"/>
    </row>
    <row r="23744" spans="85:87" x14ac:dyDescent="0.25">
      <c r="CG23744" s="768"/>
      <c r="CH23744" s="768"/>
      <c r="CI23744" s="850"/>
    </row>
    <row r="23745" spans="85:87" x14ac:dyDescent="0.25">
      <c r="CG23745" s="768"/>
      <c r="CH23745" s="768"/>
      <c r="CI23745" s="850"/>
    </row>
    <row r="23746" spans="85:87" x14ac:dyDescent="0.25">
      <c r="CG23746" s="768"/>
      <c r="CH23746" s="768"/>
      <c r="CI23746" s="850"/>
    </row>
    <row r="23747" spans="85:87" x14ac:dyDescent="0.25">
      <c r="CG23747" s="768"/>
      <c r="CH23747" s="768"/>
      <c r="CI23747" s="850"/>
    </row>
    <row r="23748" spans="85:87" x14ac:dyDescent="0.25">
      <c r="CG23748" s="768"/>
      <c r="CH23748" s="768"/>
      <c r="CI23748" s="850"/>
    </row>
    <row r="23749" spans="85:87" x14ac:dyDescent="0.25">
      <c r="CG23749" s="768"/>
      <c r="CH23749" s="768"/>
      <c r="CI23749" s="850"/>
    </row>
    <row r="23750" spans="85:87" x14ac:dyDescent="0.25">
      <c r="CG23750" s="768"/>
      <c r="CH23750" s="768"/>
      <c r="CI23750" s="850"/>
    </row>
    <row r="23751" spans="85:87" x14ac:dyDescent="0.25">
      <c r="CG23751" s="768"/>
      <c r="CH23751" s="768"/>
      <c r="CI23751" s="850"/>
    </row>
    <row r="23752" spans="85:87" x14ac:dyDescent="0.25">
      <c r="CG23752" s="768"/>
      <c r="CH23752" s="768"/>
      <c r="CI23752" s="850"/>
    </row>
    <row r="23753" spans="85:87" x14ac:dyDescent="0.25">
      <c r="CG23753" s="768"/>
      <c r="CH23753" s="768"/>
      <c r="CI23753" s="850"/>
    </row>
    <row r="23754" spans="85:87" x14ac:dyDescent="0.25">
      <c r="CG23754" s="768"/>
      <c r="CH23754" s="768"/>
      <c r="CI23754" s="850"/>
    </row>
    <row r="23755" spans="85:87" x14ac:dyDescent="0.25">
      <c r="CG23755" s="768"/>
      <c r="CH23755" s="768"/>
      <c r="CI23755" s="850"/>
    </row>
    <row r="23756" spans="85:87" x14ac:dyDescent="0.25">
      <c r="CG23756" s="768"/>
      <c r="CH23756" s="768"/>
      <c r="CI23756" s="850"/>
    </row>
    <row r="23757" spans="85:87" x14ac:dyDescent="0.25">
      <c r="CG23757" s="768"/>
      <c r="CH23757" s="768"/>
      <c r="CI23757" s="850"/>
    </row>
    <row r="23758" spans="85:87" x14ac:dyDescent="0.25">
      <c r="CG23758" s="768"/>
      <c r="CH23758" s="768"/>
      <c r="CI23758" s="850"/>
    </row>
    <row r="23759" spans="85:87" x14ac:dyDescent="0.25">
      <c r="CG23759" s="768"/>
      <c r="CH23759" s="768"/>
      <c r="CI23759" s="850"/>
    </row>
    <row r="23760" spans="85:87" x14ac:dyDescent="0.25">
      <c r="CG23760" s="768"/>
      <c r="CH23760" s="768"/>
      <c r="CI23760" s="850"/>
    </row>
    <row r="23761" spans="85:87" x14ac:dyDescent="0.25">
      <c r="CG23761" s="768"/>
      <c r="CH23761" s="768"/>
      <c r="CI23761" s="850"/>
    </row>
    <row r="23762" spans="85:87" x14ac:dyDescent="0.25">
      <c r="CG23762" s="768"/>
      <c r="CH23762" s="768"/>
      <c r="CI23762" s="850"/>
    </row>
    <row r="23763" spans="85:87" x14ac:dyDescent="0.25">
      <c r="CG23763" s="768"/>
      <c r="CH23763" s="768"/>
      <c r="CI23763" s="850"/>
    </row>
    <row r="23764" spans="85:87" x14ac:dyDescent="0.25">
      <c r="CG23764" s="768"/>
      <c r="CH23764" s="768"/>
      <c r="CI23764" s="850"/>
    </row>
    <row r="23765" spans="85:87" x14ac:dyDescent="0.25">
      <c r="CG23765" s="768"/>
      <c r="CH23765" s="768"/>
      <c r="CI23765" s="850"/>
    </row>
    <row r="23766" spans="85:87" x14ac:dyDescent="0.25">
      <c r="CG23766" s="768"/>
      <c r="CH23766" s="768"/>
      <c r="CI23766" s="850"/>
    </row>
    <row r="23767" spans="85:87" x14ac:dyDescent="0.25">
      <c r="CG23767" s="768"/>
      <c r="CH23767" s="768"/>
      <c r="CI23767" s="850"/>
    </row>
    <row r="23768" spans="85:87" x14ac:dyDescent="0.25">
      <c r="CG23768" s="768"/>
      <c r="CH23768" s="768"/>
      <c r="CI23768" s="850"/>
    </row>
    <row r="23769" spans="85:87" x14ac:dyDescent="0.25">
      <c r="CG23769" s="768"/>
      <c r="CH23769" s="768"/>
      <c r="CI23769" s="850"/>
    </row>
    <row r="23770" spans="85:87" x14ac:dyDescent="0.25">
      <c r="CG23770" s="768"/>
      <c r="CH23770" s="768"/>
      <c r="CI23770" s="850"/>
    </row>
    <row r="23771" spans="85:87" x14ac:dyDescent="0.25">
      <c r="CG23771" s="768"/>
      <c r="CH23771" s="768"/>
      <c r="CI23771" s="850"/>
    </row>
    <row r="23772" spans="85:87" x14ac:dyDescent="0.25">
      <c r="CG23772" s="768"/>
      <c r="CH23772" s="768"/>
      <c r="CI23772" s="850"/>
    </row>
    <row r="23773" spans="85:87" x14ac:dyDescent="0.25">
      <c r="CG23773" s="768"/>
      <c r="CH23773" s="768"/>
      <c r="CI23773" s="850"/>
    </row>
    <row r="23774" spans="85:87" x14ac:dyDescent="0.25">
      <c r="CG23774" s="768"/>
      <c r="CH23774" s="768"/>
      <c r="CI23774" s="850"/>
    </row>
    <row r="23775" spans="85:87" x14ac:dyDescent="0.25">
      <c r="CG23775" s="768"/>
      <c r="CH23775" s="768"/>
      <c r="CI23775" s="850"/>
    </row>
    <row r="23776" spans="85:87" x14ac:dyDescent="0.25">
      <c r="CG23776" s="768"/>
      <c r="CH23776" s="768"/>
      <c r="CI23776" s="850"/>
    </row>
    <row r="23777" spans="85:87" x14ac:dyDescent="0.25">
      <c r="CG23777" s="768"/>
      <c r="CH23777" s="768"/>
      <c r="CI23777" s="850"/>
    </row>
    <row r="23778" spans="85:87" x14ac:dyDescent="0.25">
      <c r="CG23778" s="768"/>
      <c r="CH23778" s="768"/>
      <c r="CI23778" s="850"/>
    </row>
    <row r="23779" spans="85:87" x14ac:dyDescent="0.25">
      <c r="CG23779" s="768"/>
      <c r="CH23779" s="768"/>
      <c r="CI23779" s="850"/>
    </row>
    <row r="23780" spans="85:87" x14ac:dyDescent="0.25">
      <c r="CG23780" s="768"/>
      <c r="CH23780" s="768"/>
      <c r="CI23780" s="850"/>
    </row>
    <row r="23781" spans="85:87" x14ac:dyDescent="0.25">
      <c r="CG23781" s="768"/>
      <c r="CH23781" s="768"/>
      <c r="CI23781" s="850"/>
    </row>
    <row r="23782" spans="85:87" x14ac:dyDescent="0.25">
      <c r="CG23782" s="768"/>
      <c r="CH23782" s="768"/>
      <c r="CI23782" s="850"/>
    </row>
    <row r="23783" spans="85:87" x14ac:dyDescent="0.25">
      <c r="CG23783" s="768"/>
      <c r="CH23783" s="768"/>
      <c r="CI23783" s="850"/>
    </row>
    <row r="23784" spans="85:87" x14ac:dyDescent="0.25">
      <c r="CG23784" s="768"/>
      <c r="CH23784" s="768"/>
      <c r="CI23784" s="850"/>
    </row>
    <row r="23785" spans="85:87" x14ac:dyDescent="0.25">
      <c r="CG23785" s="768"/>
      <c r="CH23785" s="768"/>
      <c r="CI23785" s="850"/>
    </row>
    <row r="23786" spans="85:87" x14ac:dyDescent="0.25">
      <c r="CG23786" s="768"/>
      <c r="CH23786" s="768"/>
      <c r="CI23786" s="850"/>
    </row>
    <row r="23787" spans="85:87" x14ac:dyDescent="0.25">
      <c r="CG23787" s="768"/>
      <c r="CH23787" s="768"/>
      <c r="CI23787" s="850"/>
    </row>
    <row r="23788" spans="85:87" x14ac:dyDescent="0.25">
      <c r="CG23788" s="768"/>
      <c r="CH23788" s="768"/>
      <c r="CI23788" s="850"/>
    </row>
    <row r="23789" spans="85:87" x14ac:dyDescent="0.25">
      <c r="CG23789" s="768"/>
      <c r="CH23789" s="768"/>
      <c r="CI23789" s="850"/>
    </row>
    <row r="23790" spans="85:87" x14ac:dyDescent="0.25">
      <c r="CG23790" s="768"/>
      <c r="CH23790" s="768"/>
      <c r="CI23790" s="850"/>
    </row>
    <row r="23791" spans="85:87" x14ac:dyDescent="0.25">
      <c r="CG23791" s="768"/>
      <c r="CH23791" s="768"/>
      <c r="CI23791" s="850"/>
    </row>
    <row r="23792" spans="85:87" x14ac:dyDescent="0.25">
      <c r="CG23792" s="768"/>
      <c r="CH23792" s="768"/>
      <c r="CI23792" s="850"/>
    </row>
    <row r="23793" spans="85:87" x14ac:dyDescent="0.25">
      <c r="CG23793" s="768"/>
      <c r="CH23793" s="768"/>
      <c r="CI23793" s="850"/>
    </row>
    <row r="23794" spans="85:87" x14ac:dyDescent="0.25">
      <c r="CG23794" s="768"/>
      <c r="CH23794" s="768"/>
      <c r="CI23794" s="850"/>
    </row>
    <row r="23795" spans="85:87" x14ac:dyDescent="0.25">
      <c r="CG23795" s="768"/>
      <c r="CH23795" s="768"/>
      <c r="CI23795" s="850"/>
    </row>
    <row r="23796" spans="85:87" x14ac:dyDescent="0.25">
      <c r="CG23796" s="768"/>
      <c r="CH23796" s="768"/>
      <c r="CI23796" s="850"/>
    </row>
    <row r="23797" spans="85:87" x14ac:dyDescent="0.25">
      <c r="CG23797" s="768"/>
      <c r="CH23797" s="768"/>
      <c r="CI23797" s="850"/>
    </row>
    <row r="23798" spans="85:87" x14ac:dyDescent="0.25">
      <c r="CG23798" s="768"/>
      <c r="CH23798" s="768"/>
      <c r="CI23798" s="850"/>
    </row>
    <row r="23799" spans="85:87" x14ac:dyDescent="0.25">
      <c r="CG23799" s="768"/>
      <c r="CH23799" s="768"/>
      <c r="CI23799" s="850"/>
    </row>
    <row r="23800" spans="85:87" x14ac:dyDescent="0.25">
      <c r="CG23800" s="768"/>
      <c r="CH23800" s="768"/>
      <c r="CI23800" s="850"/>
    </row>
    <row r="23801" spans="85:87" x14ac:dyDescent="0.25">
      <c r="CG23801" s="768"/>
      <c r="CH23801" s="768"/>
      <c r="CI23801" s="850"/>
    </row>
    <row r="23802" spans="85:87" x14ac:dyDescent="0.25">
      <c r="CG23802" s="768"/>
      <c r="CH23802" s="768"/>
      <c r="CI23802" s="850"/>
    </row>
    <row r="23803" spans="85:87" x14ac:dyDescent="0.25">
      <c r="CG23803" s="768"/>
      <c r="CH23803" s="768"/>
      <c r="CI23803" s="850"/>
    </row>
    <row r="23804" spans="85:87" x14ac:dyDescent="0.25">
      <c r="CG23804" s="768"/>
      <c r="CH23804" s="768"/>
      <c r="CI23804" s="850"/>
    </row>
    <row r="23805" spans="85:87" x14ac:dyDescent="0.25">
      <c r="CG23805" s="768"/>
      <c r="CH23805" s="768"/>
      <c r="CI23805" s="850"/>
    </row>
    <row r="23806" spans="85:87" x14ac:dyDescent="0.25">
      <c r="CG23806" s="768"/>
      <c r="CH23806" s="768"/>
      <c r="CI23806" s="850"/>
    </row>
    <row r="23807" spans="85:87" x14ac:dyDescent="0.25">
      <c r="CG23807" s="768"/>
      <c r="CH23807" s="768"/>
      <c r="CI23807" s="850"/>
    </row>
    <row r="23808" spans="85:87" x14ac:dyDescent="0.25">
      <c r="CG23808" s="768"/>
      <c r="CH23808" s="768"/>
      <c r="CI23808" s="850"/>
    </row>
    <row r="23809" spans="85:87" x14ac:dyDescent="0.25">
      <c r="CG23809" s="768"/>
      <c r="CH23809" s="768"/>
      <c r="CI23809" s="850"/>
    </row>
    <row r="23810" spans="85:87" x14ac:dyDescent="0.25">
      <c r="CG23810" s="768"/>
      <c r="CH23810" s="768"/>
      <c r="CI23810" s="850"/>
    </row>
    <row r="23811" spans="85:87" x14ac:dyDescent="0.25">
      <c r="CG23811" s="768"/>
      <c r="CH23811" s="768"/>
      <c r="CI23811" s="850"/>
    </row>
    <row r="23812" spans="85:87" x14ac:dyDescent="0.25">
      <c r="CG23812" s="768"/>
      <c r="CH23812" s="768"/>
      <c r="CI23812" s="850"/>
    </row>
    <row r="23813" spans="85:87" x14ac:dyDescent="0.25">
      <c r="CG23813" s="768"/>
      <c r="CH23813" s="768"/>
      <c r="CI23813" s="850"/>
    </row>
    <row r="23814" spans="85:87" x14ac:dyDescent="0.25">
      <c r="CG23814" s="768"/>
      <c r="CH23814" s="768"/>
      <c r="CI23814" s="850"/>
    </row>
    <row r="23815" spans="85:87" x14ac:dyDescent="0.25">
      <c r="CG23815" s="768"/>
      <c r="CH23815" s="768"/>
      <c r="CI23815" s="850"/>
    </row>
    <row r="23816" spans="85:87" x14ac:dyDescent="0.25">
      <c r="CG23816" s="768"/>
      <c r="CH23816" s="768"/>
      <c r="CI23816" s="850"/>
    </row>
    <row r="23817" spans="85:87" x14ac:dyDescent="0.25">
      <c r="CG23817" s="768"/>
      <c r="CH23817" s="768"/>
      <c r="CI23817" s="850"/>
    </row>
    <row r="23818" spans="85:87" x14ac:dyDescent="0.25">
      <c r="CG23818" s="768"/>
      <c r="CH23818" s="768"/>
      <c r="CI23818" s="850"/>
    </row>
    <row r="23819" spans="85:87" x14ac:dyDescent="0.25">
      <c r="CG23819" s="768"/>
      <c r="CH23819" s="768"/>
      <c r="CI23819" s="850"/>
    </row>
    <row r="23820" spans="85:87" x14ac:dyDescent="0.25">
      <c r="CG23820" s="768"/>
      <c r="CH23820" s="768"/>
      <c r="CI23820" s="850"/>
    </row>
    <row r="23821" spans="85:87" x14ac:dyDescent="0.25">
      <c r="CG23821" s="768"/>
      <c r="CH23821" s="768"/>
      <c r="CI23821" s="850"/>
    </row>
    <row r="23822" spans="85:87" x14ac:dyDescent="0.25">
      <c r="CG23822" s="768"/>
      <c r="CH23822" s="768"/>
      <c r="CI23822" s="850"/>
    </row>
    <row r="23823" spans="85:87" x14ac:dyDescent="0.25">
      <c r="CG23823" s="768"/>
      <c r="CH23823" s="768"/>
      <c r="CI23823" s="850"/>
    </row>
    <row r="23824" spans="85:87" x14ac:dyDescent="0.25">
      <c r="CG23824" s="768"/>
      <c r="CH23824" s="768"/>
      <c r="CI23824" s="850"/>
    </row>
    <row r="23825" spans="85:87" x14ac:dyDescent="0.25">
      <c r="CG23825" s="768"/>
      <c r="CH23825" s="768"/>
      <c r="CI23825" s="850"/>
    </row>
    <row r="23826" spans="85:87" x14ac:dyDescent="0.25">
      <c r="CG23826" s="768"/>
      <c r="CH23826" s="768"/>
      <c r="CI23826" s="850"/>
    </row>
    <row r="23827" spans="85:87" x14ac:dyDescent="0.25">
      <c r="CG23827" s="768"/>
      <c r="CH23827" s="768"/>
      <c r="CI23827" s="850"/>
    </row>
    <row r="23828" spans="85:87" x14ac:dyDescent="0.25">
      <c r="CG23828" s="768"/>
      <c r="CH23828" s="768"/>
      <c r="CI23828" s="850"/>
    </row>
    <row r="23829" spans="85:87" x14ac:dyDescent="0.25">
      <c r="CG23829" s="768"/>
      <c r="CH23829" s="768"/>
      <c r="CI23829" s="850"/>
    </row>
    <row r="23830" spans="85:87" x14ac:dyDescent="0.25">
      <c r="CG23830" s="768"/>
      <c r="CH23830" s="768"/>
      <c r="CI23830" s="850"/>
    </row>
    <row r="23831" spans="85:87" x14ac:dyDescent="0.25">
      <c r="CG23831" s="768"/>
      <c r="CH23831" s="768"/>
      <c r="CI23831" s="850"/>
    </row>
    <row r="23832" spans="85:87" x14ac:dyDescent="0.25">
      <c r="CG23832" s="768"/>
      <c r="CH23832" s="768"/>
      <c r="CI23832" s="850"/>
    </row>
    <row r="23833" spans="85:87" x14ac:dyDescent="0.25">
      <c r="CG23833" s="768"/>
      <c r="CH23833" s="768"/>
      <c r="CI23833" s="850"/>
    </row>
    <row r="23834" spans="85:87" x14ac:dyDescent="0.25">
      <c r="CG23834" s="768"/>
      <c r="CH23834" s="768"/>
      <c r="CI23834" s="850"/>
    </row>
    <row r="23835" spans="85:87" x14ac:dyDescent="0.25">
      <c r="CG23835" s="768"/>
      <c r="CH23835" s="768"/>
      <c r="CI23835" s="850"/>
    </row>
    <row r="23836" spans="85:87" x14ac:dyDescent="0.25">
      <c r="CG23836" s="768"/>
      <c r="CH23836" s="768"/>
      <c r="CI23836" s="850"/>
    </row>
    <row r="23837" spans="85:87" x14ac:dyDescent="0.25">
      <c r="CG23837" s="768"/>
      <c r="CH23837" s="768"/>
      <c r="CI23837" s="850"/>
    </row>
    <row r="23838" spans="85:87" x14ac:dyDescent="0.25">
      <c r="CG23838" s="768"/>
      <c r="CH23838" s="768"/>
      <c r="CI23838" s="850"/>
    </row>
    <row r="23839" spans="85:87" x14ac:dyDescent="0.25">
      <c r="CG23839" s="768"/>
      <c r="CH23839" s="768"/>
      <c r="CI23839" s="850"/>
    </row>
    <row r="23840" spans="85:87" x14ac:dyDescent="0.25">
      <c r="CG23840" s="768"/>
      <c r="CH23840" s="768"/>
      <c r="CI23840" s="850"/>
    </row>
    <row r="23841" spans="85:87" x14ac:dyDescent="0.25">
      <c r="CG23841" s="768"/>
      <c r="CH23841" s="768"/>
      <c r="CI23841" s="850"/>
    </row>
    <row r="23842" spans="85:87" x14ac:dyDescent="0.25">
      <c r="CG23842" s="768"/>
      <c r="CH23842" s="768"/>
      <c r="CI23842" s="850"/>
    </row>
    <row r="23843" spans="85:87" x14ac:dyDescent="0.25">
      <c r="CG23843" s="768"/>
      <c r="CH23843" s="768"/>
      <c r="CI23843" s="850"/>
    </row>
    <row r="23844" spans="85:87" x14ac:dyDescent="0.25">
      <c r="CG23844" s="768"/>
      <c r="CH23844" s="768"/>
      <c r="CI23844" s="850"/>
    </row>
    <row r="23845" spans="85:87" x14ac:dyDescent="0.25">
      <c r="CG23845" s="768"/>
      <c r="CH23845" s="768"/>
      <c r="CI23845" s="850"/>
    </row>
    <row r="23846" spans="85:87" x14ac:dyDescent="0.25">
      <c r="CG23846" s="768"/>
      <c r="CH23846" s="768"/>
      <c r="CI23846" s="850"/>
    </row>
    <row r="23847" spans="85:87" x14ac:dyDescent="0.25">
      <c r="CG23847" s="768"/>
      <c r="CH23847" s="768"/>
      <c r="CI23847" s="850"/>
    </row>
    <row r="23848" spans="85:87" x14ac:dyDescent="0.25">
      <c r="CG23848" s="768"/>
      <c r="CH23848" s="768"/>
      <c r="CI23848" s="850"/>
    </row>
    <row r="23849" spans="85:87" x14ac:dyDescent="0.25">
      <c r="CG23849" s="768"/>
      <c r="CH23849" s="768"/>
      <c r="CI23849" s="850"/>
    </row>
    <row r="23850" spans="85:87" x14ac:dyDescent="0.25">
      <c r="CG23850" s="768"/>
      <c r="CH23850" s="768"/>
      <c r="CI23850" s="850"/>
    </row>
    <row r="23851" spans="85:87" x14ac:dyDescent="0.25">
      <c r="CG23851" s="768"/>
      <c r="CH23851" s="768"/>
      <c r="CI23851" s="850"/>
    </row>
    <row r="23852" spans="85:87" x14ac:dyDescent="0.25">
      <c r="CG23852" s="768"/>
      <c r="CH23852" s="768"/>
      <c r="CI23852" s="850"/>
    </row>
    <row r="23853" spans="85:87" x14ac:dyDescent="0.25">
      <c r="CG23853" s="768"/>
      <c r="CH23853" s="768"/>
      <c r="CI23853" s="850"/>
    </row>
    <row r="23854" spans="85:87" x14ac:dyDescent="0.25">
      <c r="CG23854" s="768"/>
      <c r="CH23854" s="768"/>
      <c r="CI23854" s="850"/>
    </row>
    <row r="23855" spans="85:87" x14ac:dyDescent="0.25">
      <c r="CG23855" s="768"/>
      <c r="CH23855" s="768"/>
      <c r="CI23855" s="850"/>
    </row>
    <row r="23856" spans="85:87" x14ac:dyDescent="0.25">
      <c r="CG23856" s="768"/>
      <c r="CH23856" s="768"/>
      <c r="CI23856" s="850"/>
    </row>
    <row r="23857" spans="85:87" x14ac:dyDescent="0.25">
      <c r="CG23857" s="768"/>
      <c r="CH23857" s="768"/>
      <c r="CI23857" s="850"/>
    </row>
    <row r="23858" spans="85:87" x14ac:dyDescent="0.25">
      <c r="CG23858" s="768"/>
      <c r="CH23858" s="768"/>
      <c r="CI23858" s="850"/>
    </row>
    <row r="23859" spans="85:87" x14ac:dyDescent="0.25">
      <c r="CG23859" s="768"/>
      <c r="CH23859" s="768"/>
      <c r="CI23859" s="850"/>
    </row>
    <row r="23860" spans="85:87" x14ac:dyDescent="0.25">
      <c r="CG23860" s="768"/>
      <c r="CH23860" s="768"/>
      <c r="CI23860" s="850"/>
    </row>
    <row r="23861" spans="85:87" x14ac:dyDescent="0.25">
      <c r="CG23861" s="768"/>
      <c r="CH23861" s="768"/>
      <c r="CI23861" s="850"/>
    </row>
    <row r="23862" spans="85:87" x14ac:dyDescent="0.25">
      <c r="CG23862" s="768"/>
      <c r="CH23862" s="768"/>
      <c r="CI23862" s="850"/>
    </row>
    <row r="23863" spans="85:87" x14ac:dyDescent="0.25">
      <c r="CG23863" s="768"/>
      <c r="CH23863" s="768"/>
      <c r="CI23863" s="850"/>
    </row>
    <row r="23864" spans="85:87" x14ac:dyDescent="0.25">
      <c r="CG23864" s="768"/>
      <c r="CH23864" s="768"/>
      <c r="CI23864" s="850"/>
    </row>
    <row r="23865" spans="85:87" x14ac:dyDescent="0.25">
      <c r="CG23865" s="768"/>
      <c r="CH23865" s="768"/>
      <c r="CI23865" s="850"/>
    </row>
    <row r="23866" spans="85:87" x14ac:dyDescent="0.25">
      <c r="CG23866" s="768"/>
      <c r="CH23866" s="768"/>
      <c r="CI23866" s="850"/>
    </row>
    <row r="23867" spans="85:87" x14ac:dyDescent="0.25">
      <c r="CG23867" s="768"/>
      <c r="CH23867" s="768"/>
      <c r="CI23867" s="850"/>
    </row>
    <row r="23868" spans="85:87" x14ac:dyDescent="0.25">
      <c r="CG23868" s="768"/>
      <c r="CH23868" s="768"/>
      <c r="CI23868" s="850"/>
    </row>
    <row r="23869" spans="85:87" x14ac:dyDescent="0.25">
      <c r="CG23869" s="768"/>
      <c r="CH23869" s="768"/>
      <c r="CI23869" s="850"/>
    </row>
    <row r="23870" spans="85:87" x14ac:dyDescent="0.25">
      <c r="CG23870" s="768"/>
      <c r="CH23870" s="768"/>
      <c r="CI23870" s="850"/>
    </row>
    <row r="23871" spans="85:87" x14ac:dyDescent="0.25">
      <c r="CG23871" s="768"/>
      <c r="CH23871" s="768"/>
      <c r="CI23871" s="850"/>
    </row>
    <row r="23872" spans="85:87" x14ac:dyDescent="0.25">
      <c r="CG23872" s="768"/>
      <c r="CH23872" s="768"/>
      <c r="CI23872" s="850"/>
    </row>
    <row r="23873" spans="85:87" x14ac:dyDescent="0.25">
      <c r="CG23873" s="768"/>
      <c r="CH23873" s="768"/>
      <c r="CI23873" s="850"/>
    </row>
    <row r="23874" spans="85:87" x14ac:dyDescent="0.25">
      <c r="CG23874" s="768"/>
      <c r="CH23874" s="768"/>
      <c r="CI23874" s="850"/>
    </row>
    <row r="23875" spans="85:87" x14ac:dyDescent="0.25">
      <c r="CG23875" s="768"/>
      <c r="CH23875" s="768"/>
      <c r="CI23875" s="850"/>
    </row>
    <row r="23876" spans="85:87" x14ac:dyDescent="0.25">
      <c r="CG23876" s="768"/>
      <c r="CH23876" s="768"/>
      <c r="CI23876" s="850"/>
    </row>
    <row r="23877" spans="85:87" x14ac:dyDescent="0.25">
      <c r="CG23877" s="768"/>
      <c r="CH23877" s="768"/>
      <c r="CI23877" s="850"/>
    </row>
    <row r="23878" spans="85:87" x14ac:dyDescent="0.25">
      <c r="CG23878" s="768"/>
      <c r="CH23878" s="768"/>
      <c r="CI23878" s="850"/>
    </row>
    <row r="23879" spans="85:87" x14ac:dyDescent="0.25">
      <c r="CG23879" s="768"/>
      <c r="CH23879" s="768"/>
      <c r="CI23879" s="850"/>
    </row>
    <row r="23880" spans="85:87" x14ac:dyDescent="0.25">
      <c r="CG23880" s="768"/>
      <c r="CH23880" s="768"/>
      <c r="CI23880" s="850"/>
    </row>
    <row r="23881" spans="85:87" x14ac:dyDescent="0.25">
      <c r="CG23881" s="768"/>
      <c r="CH23881" s="768"/>
      <c r="CI23881" s="850"/>
    </row>
    <row r="23882" spans="85:87" x14ac:dyDescent="0.25">
      <c r="CG23882" s="768"/>
      <c r="CH23882" s="768"/>
      <c r="CI23882" s="850"/>
    </row>
    <row r="23883" spans="85:87" x14ac:dyDescent="0.25">
      <c r="CG23883" s="768"/>
      <c r="CH23883" s="768"/>
      <c r="CI23883" s="850"/>
    </row>
    <row r="23884" spans="85:87" x14ac:dyDescent="0.25">
      <c r="CG23884" s="768"/>
      <c r="CH23884" s="768"/>
      <c r="CI23884" s="850"/>
    </row>
    <row r="23885" spans="85:87" x14ac:dyDescent="0.25">
      <c r="CG23885" s="768"/>
      <c r="CH23885" s="768"/>
      <c r="CI23885" s="850"/>
    </row>
    <row r="23886" spans="85:87" x14ac:dyDescent="0.25">
      <c r="CG23886" s="768"/>
      <c r="CH23886" s="768"/>
      <c r="CI23886" s="850"/>
    </row>
    <row r="23887" spans="85:87" x14ac:dyDescent="0.25">
      <c r="CG23887" s="768"/>
      <c r="CH23887" s="768"/>
      <c r="CI23887" s="850"/>
    </row>
    <row r="23888" spans="85:87" x14ac:dyDescent="0.25">
      <c r="CG23888" s="768"/>
      <c r="CH23888" s="768"/>
      <c r="CI23888" s="850"/>
    </row>
    <row r="23889" spans="85:87" x14ac:dyDescent="0.25">
      <c r="CG23889" s="768"/>
      <c r="CH23889" s="768"/>
      <c r="CI23889" s="850"/>
    </row>
    <row r="23890" spans="85:87" x14ac:dyDescent="0.25">
      <c r="CG23890" s="768"/>
      <c r="CH23890" s="768"/>
      <c r="CI23890" s="850"/>
    </row>
    <row r="23891" spans="85:87" x14ac:dyDescent="0.25">
      <c r="CG23891" s="768"/>
      <c r="CH23891" s="768"/>
      <c r="CI23891" s="850"/>
    </row>
    <row r="23892" spans="85:87" x14ac:dyDescent="0.25">
      <c r="CG23892" s="768"/>
      <c r="CH23892" s="768"/>
      <c r="CI23892" s="850"/>
    </row>
    <row r="23893" spans="85:87" x14ac:dyDescent="0.25">
      <c r="CG23893" s="768"/>
      <c r="CH23893" s="768"/>
      <c r="CI23893" s="850"/>
    </row>
    <row r="23894" spans="85:87" x14ac:dyDescent="0.25">
      <c r="CG23894" s="768"/>
      <c r="CH23894" s="768"/>
      <c r="CI23894" s="850"/>
    </row>
    <row r="23895" spans="85:87" x14ac:dyDescent="0.25">
      <c r="CG23895" s="768"/>
      <c r="CH23895" s="768"/>
      <c r="CI23895" s="850"/>
    </row>
    <row r="23896" spans="85:87" x14ac:dyDescent="0.25">
      <c r="CG23896" s="768"/>
      <c r="CH23896" s="768"/>
      <c r="CI23896" s="850"/>
    </row>
    <row r="23897" spans="85:87" x14ac:dyDescent="0.25">
      <c r="CG23897" s="768"/>
      <c r="CH23897" s="768"/>
      <c r="CI23897" s="850"/>
    </row>
    <row r="23898" spans="85:87" x14ac:dyDescent="0.25">
      <c r="CG23898" s="768"/>
      <c r="CH23898" s="768"/>
      <c r="CI23898" s="850"/>
    </row>
    <row r="23899" spans="85:87" x14ac:dyDescent="0.25">
      <c r="CG23899" s="768"/>
      <c r="CH23899" s="768"/>
      <c r="CI23899" s="850"/>
    </row>
    <row r="23900" spans="85:87" x14ac:dyDescent="0.25">
      <c r="CG23900" s="768"/>
      <c r="CH23900" s="768"/>
      <c r="CI23900" s="850"/>
    </row>
    <row r="23901" spans="85:87" x14ac:dyDescent="0.25">
      <c r="CG23901" s="768"/>
      <c r="CH23901" s="768"/>
      <c r="CI23901" s="850"/>
    </row>
    <row r="23902" spans="85:87" x14ac:dyDescent="0.25">
      <c r="CG23902" s="768"/>
      <c r="CH23902" s="768"/>
      <c r="CI23902" s="850"/>
    </row>
    <row r="23903" spans="85:87" x14ac:dyDescent="0.25">
      <c r="CG23903" s="768"/>
      <c r="CH23903" s="768"/>
      <c r="CI23903" s="850"/>
    </row>
    <row r="23904" spans="85:87" x14ac:dyDescent="0.25">
      <c r="CG23904" s="768"/>
      <c r="CH23904" s="768"/>
      <c r="CI23904" s="850"/>
    </row>
    <row r="23905" spans="85:87" x14ac:dyDescent="0.25">
      <c r="CG23905" s="768"/>
      <c r="CH23905" s="768"/>
      <c r="CI23905" s="850"/>
    </row>
    <row r="23906" spans="85:87" x14ac:dyDescent="0.25">
      <c r="CG23906" s="768"/>
      <c r="CH23906" s="768"/>
      <c r="CI23906" s="850"/>
    </row>
    <row r="23907" spans="85:87" x14ac:dyDescent="0.25">
      <c r="CG23907" s="768"/>
      <c r="CH23907" s="768"/>
      <c r="CI23907" s="850"/>
    </row>
    <row r="23908" spans="85:87" x14ac:dyDescent="0.25">
      <c r="CG23908" s="768"/>
      <c r="CH23908" s="768"/>
      <c r="CI23908" s="850"/>
    </row>
    <row r="23909" spans="85:87" x14ac:dyDescent="0.25">
      <c r="CG23909" s="768"/>
      <c r="CH23909" s="768"/>
      <c r="CI23909" s="850"/>
    </row>
    <row r="23910" spans="85:87" x14ac:dyDescent="0.25">
      <c r="CG23910" s="768"/>
      <c r="CH23910" s="768"/>
      <c r="CI23910" s="850"/>
    </row>
    <row r="23911" spans="85:87" x14ac:dyDescent="0.25">
      <c r="CG23911" s="768"/>
      <c r="CH23911" s="768"/>
      <c r="CI23911" s="850"/>
    </row>
    <row r="23912" spans="85:87" x14ac:dyDescent="0.25">
      <c r="CG23912" s="768"/>
      <c r="CH23912" s="768"/>
      <c r="CI23912" s="850"/>
    </row>
    <row r="23913" spans="85:87" x14ac:dyDescent="0.25">
      <c r="CG23913" s="768"/>
      <c r="CH23913" s="768"/>
      <c r="CI23913" s="850"/>
    </row>
    <row r="23914" spans="85:87" x14ac:dyDescent="0.25">
      <c r="CG23914" s="768"/>
      <c r="CH23914" s="768"/>
      <c r="CI23914" s="850"/>
    </row>
    <row r="23915" spans="85:87" x14ac:dyDescent="0.25">
      <c r="CG23915" s="768"/>
      <c r="CH23915" s="768"/>
      <c r="CI23915" s="850"/>
    </row>
    <row r="23916" spans="85:87" x14ac:dyDescent="0.25">
      <c r="CG23916" s="768"/>
      <c r="CH23916" s="768"/>
      <c r="CI23916" s="850"/>
    </row>
    <row r="23917" spans="85:87" x14ac:dyDescent="0.25">
      <c r="CG23917" s="768"/>
      <c r="CH23917" s="768"/>
      <c r="CI23917" s="850"/>
    </row>
    <row r="23918" spans="85:87" x14ac:dyDescent="0.25">
      <c r="CG23918" s="768"/>
      <c r="CH23918" s="768"/>
      <c r="CI23918" s="850"/>
    </row>
    <row r="23919" spans="85:87" x14ac:dyDescent="0.25">
      <c r="CG23919" s="768"/>
      <c r="CH23919" s="768"/>
      <c r="CI23919" s="850"/>
    </row>
    <row r="23920" spans="85:87" x14ac:dyDescent="0.25">
      <c r="CG23920" s="768"/>
      <c r="CH23920" s="768"/>
      <c r="CI23920" s="850"/>
    </row>
    <row r="23921" spans="85:87" x14ac:dyDescent="0.25">
      <c r="CG23921" s="768"/>
      <c r="CH23921" s="768"/>
      <c r="CI23921" s="850"/>
    </row>
    <row r="23922" spans="85:87" x14ac:dyDescent="0.25">
      <c r="CG23922" s="768"/>
      <c r="CH23922" s="768"/>
      <c r="CI23922" s="850"/>
    </row>
    <row r="23923" spans="85:87" x14ac:dyDescent="0.25">
      <c r="CG23923" s="768"/>
      <c r="CH23923" s="768"/>
      <c r="CI23923" s="850"/>
    </row>
    <row r="23924" spans="85:87" x14ac:dyDescent="0.25">
      <c r="CG23924" s="768"/>
      <c r="CH23924" s="768"/>
      <c r="CI23924" s="850"/>
    </row>
    <row r="23925" spans="85:87" x14ac:dyDescent="0.25">
      <c r="CG23925" s="768"/>
      <c r="CH23925" s="768"/>
      <c r="CI23925" s="850"/>
    </row>
    <row r="23926" spans="85:87" x14ac:dyDescent="0.25">
      <c r="CG23926" s="768"/>
      <c r="CH23926" s="768"/>
      <c r="CI23926" s="850"/>
    </row>
    <row r="23927" spans="85:87" x14ac:dyDescent="0.25">
      <c r="CG23927" s="768"/>
      <c r="CH23927" s="768"/>
      <c r="CI23927" s="850"/>
    </row>
    <row r="23928" spans="85:87" x14ac:dyDescent="0.25">
      <c r="CG23928" s="768"/>
      <c r="CH23928" s="768"/>
      <c r="CI23928" s="850"/>
    </row>
    <row r="23929" spans="85:87" x14ac:dyDescent="0.25">
      <c r="CG23929" s="768"/>
      <c r="CH23929" s="768"/>
      <c r="CI23929" s="850"/>
    </row>
    <row r="23930" spans="85:87" x14ac:dyDescent="0.25">
      <c r="CG23930" s="768"/>
      <c r="CH23930" s="768"/>
      <c r="CI23930" s="850"/>
    </row>
    <row r="23931" spans="85:87" x14ac:dyDescent="0.25">
      <c r="CG23931" s="768"/>
      <c r="CH23931" s="768"/>
      <c r="CI23931" s="850"/>
    </row>
    <row r="23932" spans="85:87" x14ac:dyDescent="0.25">
      <c r="CG23932" s="768"/>
      <c r="CH23932" s="768"/>
      <c r="CI23932" s="850"/>
    </row>
    <row r="23933" spans="85:87" x14ac:dyDescent="0.25">
      <c r="CG23933" s="768"/>
      <c r="CH23933" s="768"/>
      <c r="CI23933" s="850"/>
    </row>
    <row r="23934" spans="85:87" x14ac:dyDescent="0.25">
      <c r="CG23934" s="768"/>
      <c r="CH23934" s="768"/>
      <c r="CI23934" s="850"/>
    </row>
    <row r="23935" spans="85:87" x14ac:dyDescent="0.25">
      <c r="CG23935" s="768"/>
      <c r="CH23935" s="768"/>
      <c r="CI23935" s="850"/>
    </row>
    <row r="23936" spans="85:87" x14ac:dyDescent="0.25">
      <c r="CG23936" s="768"/>
      <c r="CH23936" s="768"/>
      <c r="CI23936" s="850"/>
    </row>
    <row r="23937" spans="85:87" x14ac:dyDescent="0.25">
      <c r="CG23937" s="768"/>
      <c r="CH23937" s="768"/>
      <c r="CI23937" s="850"/>
    </row>
    <row r="23938" spans="85:87" x14ac:dyDescent="0.25">
      <c r="CG23938" s="768"/>
      <c r="CH23938" s="768"/>
      <c r="CI23938" s="850"/>
    </row>
    <row r="23939" spans="85:87" x14ac:dyDescent="0.25">
      <c r="CG23939" s="768"/>
      <c r="CH23939" s="768"/>
      <c r="CI23939" s="850"/>
    </row>
    <row r="23940" spans="85:87" x14ac:dyDescent="0.25">
      <c r="CG23940" s="768"/>
      <c r="CH23940" s="768"/>
      <c r="CI23940" s="850"/>
    </row>
    <row r="23941" spans="85:87" x14ac:dyDescent="0.25">
      <c r="CG23941" s="768"/>
      <c r="CH23941" s="768"/>
      <c r="CI23941" s="850"/>
    </row>
    <row r="23942" spans="85:87" x14ac:dyDescent="0.25">
      <c r="CG23942" s="768"/>
      <c r="CH23942" s="768"/>
      <c r="CI23942" s="850"/>
    </row>
    <row r="23943" spans="85:87" x14ac:dyDescent="0.25">
      <c r="CG23943" s="768"/>
      <c r="CH23943" s="768"/>
      <c r="CI23943" s="850"/>
    </row>
    <row r="23944" spans="85:87" x14ac:dyDescent="0.25">
      <c r="CG23944" s="768"/>
      <c r="CH23944" s="768"/>
      <c r="CI23944" s="850"/>
    </row>
    <row r="23945" spans="85:87" x14ac:dyDescent="0.25">
      <c r="CG23945" s="768"/>
      <c r="CH23945" s="768"/>
      <c r="CI23945" s="850"/>
    </row>
    <row r="23946" spans="85:87" x14ac:dyDescent="0.25">
      <c r="CG23946" s="768"/>
      <c r="CH23946" s="768"/>
      <c r="CI23946" s="850"/>
    </row>
    <row r="23947" spans="85:87" x14ac:dyDescent="0.25">
      <c r="CG23947" s="768"/>
      <c r="CH23947" s="768"/>
      <c r="CI23947" s="850"/>
    </row>
    <row r="23948" spans="85:87" x14ac:dyDescent="0.25">
      <c r="CG23948" s="768"/>
      <c r="CH23948" s="768"/>
      <c r="CI23948" s="850"/>
    </row>
    <row r="23949" spans="85:87" x14ac:dyDescent="0.25">
      <c r="CG23949" s="768"/>
      <c r="CH23949" s="768"/>
      <c r="CI23949" s="850"/>
    </row>
    <row r="23950" spans="85:87" x14ac:dyDescent="0.25">
      <c r="CG23950" s="768"/>
      <c r="CH23950" s="768"/>
      <c r="CI23950" s="850"/>
    </row>
    <row r="23951" spans="85:87" x14ac:dyDescent="0.25">
      <c r="CG23951" s="768"/>
      <c r="CH23951" s="768"/>
      <c r="CI23951" s="850"/>
    </row>
    <row r="23952" spans="85:87" x14ac:dyDescent="0.25">
      <c r="CG23952" s="768"/>
      <c r="CH23952" s="768"/>
      <c r="CI23952" s="850"/>
    </row>
    <row r="23953" spans="85:87" x14ac:dyDescent="0.25">
      <c r="CG23953" s="768"/>
      <c r="CH23953" s="768"/>
      <c r="CI23953" s="850"/>
    </row>
    <row r="23954" spans="85:87" x14ac:dyDescent="0.25">
      <c r="CG23954" s="768"/>
      <c r="CH23954" s="768"/>
      <c r="CI23954" s="850"/>
    </row>
    <row r="23955" spans="85:87" x14ac:dyDescent="0.25">
      <c r="CG23955" s="768"/>
      <c r="CH23955" s="768"/>
      <c r="CI23955" s="850"/>
    </row>
    <row r="23956" spans="85:87" x14ac:dyDescent="0.25">
      <c r="CG23956" s="768"/>
      <c r="CH23956" s="768"/>
      <c r="CI23956" s="850"/>
    </row>
    <row r="23957" spans="85:87" x14ac:dyDescent="0.25">
      <c r="CG23957" s="768"/>
      <c r="CH23957" s="768"/>
      <c r="CI23957" s="850"/>
    </row>
    <row r="23958" spans="85:87" x14ac:dyDescent="0.25">
      <c r="CG23958" s="768"/>
      <c r="CH23958" s="768"/>
      <c r="CI23958" s="850"/>
    </row>
    <row r="23959" spans="85:87" x14ac:dyDescent="0.25">
      <c r="CG23959" s="768"/>
      <c r="CH23959" s="768"/>
      <c r="CI23959" s="850"/>
    </row>
    <row r="23960" spans="85:87" x14ac:dyDescent="0.25">
      <c r="CG23960" s="768"/>
      <c r="CH23960" s="768"/>
      <c r="CI23960" s="850"/>
    </row>
    <row r="23961" spans="85:87" x14ac:dyDescent="0.25">
      <c r="CG23961" s="768"/>
      <c r="CH23961" s="768"/>
      <c r="CI23961" s="850"/>
    </row>
    <row r="23962" spans="85:87" x14ac:dyDescent="0.25">
      <c r="CG23962" s="768"/>
      <c r="CH23962" s="768"/>
      <c r="CI23962" s="850"/>
    </row>
    <row r="23963" spans="85:87" x14ac:dyDescent="0.25">
      <c r="CG23963" s="768"/>
      <c r="CH23963" s="768"/>
      <c r="CI23963" s="850"/>
    </row>
    <row r="23964" spans="85:87" x14ac:dyDescent="0.25">
      <c r="CG23964" s="768"/>
      <c r="CH23964" s="768"/>
      <c r="CI23964" s="850"/>
    </row>
    <row r="23965" spans="85:87" x14ac:dyDescent="0.25">
      <c r="CG23965" s="768"/>
      <c r="CH23965" s="768"/>
      <c r="CI23965" s="850"/>
    </row>
    <row r="23966" spans="85:87" x14ac:dyDescent="0.25">
      <c r="CG23966" s="768"/>
      <c r="CH23966" s="768"/>
      <c r="CI23966" s="850"/>
    </row>
    <row r="23967" spans="85:87" x14ac:dyDescent="0.25">
      <c r="CG23967" s="768"/>
      <c r="CH23967" s="768"/>
      <c r="CI23967" s="850"/>
    </row>
    <row r="23968" spans="85:87" x14ac:dyDescent="0.25">
      <c r="CG23968" s="768"/>
      <c r="CH23968" s="768"/>
      <c r="CI23968" s="850"/>
    </row>
    <row r="23969" spans="85:87" x14ac:dyDescent="0.25">
      <c r="CG23969" s="768"/>
      <c r="CH23969" s="768"/>
      <c r="CI23969" s="850"/>
    </row>
    <row r="23970" spans="85:87" x14ac:dyDescent="0.25">
      <c r="CG23970" s="768"/>
      <c r="CH23970" s="768"/>
      <c r="CI23970" s="850"/>
    </row>
    <row r="23971" spans="85:87" x14ac:dyDescent="0.25">
      <c r="CG23971" s="768"/>
      <c r="CH23971" s="768"/>
      <c r="CI23971" s="850"/>
    </row>
    <row r="23972" spans="85:87" x14ac:dyDescent="0.25">
      <c r="CG23972" s="768"/>
      <c r="CH23972" s="768"/>
      <c r="CI23972" s="850"/>
    </row>
    <row r="23973" spans="85:87" x14ac:dyDescent="0.25">
      <c r="CG23973" s="768"/>
      <c r="CH23973" s="768"/>
      <c r="CI23973" s="850"/>
    </row>
    <row r="23974" spans="85:87" x14ac:dyDescent="0.25">
      <c r="CG23974" s="768"/>
      <c r="CH23974" s="768"/>
      <c r="CI23974" s="850"/>
    </row>
    <row r="23975" spans="85:87" x14ac:dyDescent="0.25">
      <c r="CG23975" s="768"/>
      <c r="CH23975" s="768"/>
      <c r="CI23975" s="850"/>
    </row>
    <row r="23976" spans="85:87" x14ac:dyDescent="0.25">
      <c r="CG23976" s="768"/>
      <c r="CH23976" s="768"/>
      <c r="CI23976" s="850"/>
    </row>
    <row r="23977" spans="85:87" x14ac:dyDescent="0.25">
      <c r="CG23977" s="768"/>
      <c r="CH23977" s="768"/>
      <c r="CI23977" s="850"/>
    </row>
    <row r="23978" spans="85:87" x14ac:dyDescent="0.25">
      <c r="CG23978" s="768"/>
      <c r="CH23978" s="768"/>
      <c r="CI23978" s="850"/>
    </row>
    <row r="23979" spans="85:87" x14ac:dyDescent="0.25">
      <c r="CG23979" s="768"/>
      <c r="CH23979" s="768"/>
      <c r="CI23979" s="850"/>
    </row>
    <row r="23980" spans="85:87" x14ac:dyDescent="0.25">
      <c r="CG23980" s="768"/>
      <c r="CH23980" s="768"/>
      <c r="CI23980" s="850"/>
    </row>
    <row r="23981" spans="85:87" x14ac:dyDescent="0.25">
      <c r="CG23981" s="768"/>
      <c r="CH23981" s="768"/>
      <c r="CI23981" s="850"/>
    </row>
    <row r="23982" spans="85:87" x14ac:dyDescent="0.25">
      <c r="CG23982" s="768"/>
      <c r="CH23982" s="768"/>
      <c r="CI23982" s="850"/>
    </row>
    <row r="23983" spans="85:87" x14ac:dyDescent="0.25">
      <c r="CG23983" s="768"/>
      <c r="CH23983" s="768"/>
      <c r="CI23983" s="850"/>
    </row>
    <row r="23984" spans="85:87" x14ac:dyDescent="0.25">
      <c r="CG23984" s="768"/>
      <c r="CH23984" s="768"/>
      <c r="CI23984" s="850"/>
    </row>
    <row r="23985" spans="85:87" x14ac:dyDescent="0.25">
      <c r="CG23985" s="768"/>
      <c r="CH23985" s="768"/>
      <c r="CI23985" s="850"/>
    </row>
    <row r="23986" spans="85:87" x14ac:dyDescent="0.25">
      <c r="CG23986" s="768"/>
      <c r="CH23986" s="768"/>
      <c r="CI23986" s="850"/>
    </row>
    <row r="23987" spans="85:87" x14ac:dyDescent="0.25">
      <c r="CG23987" s="768"/>
      <c r="CH23987" s="768"/>
      <c r="CI23987" s="850"/>
    </row>
    <row r="23988" spans="85:87" x14ac:dyDescent="0.25">
      <c r="CG23988" s="768"/>
      <c r="CH23988" s="768"/>
      <c r="CI23988" s="850"/>
    </row>
    <row r="23989" spans="85:87" x14ac:dyDescent="0.25">
      <c r="CG23989" s="768"/>
      <c r="CH23989" s="768"/>
      <c r="CI23989" s="850"/>
    </row>
    <row r="23990" spans="85:87" x14ac:dyDescent="0.25">
      <c r="CG23990" s="768"/>
      <c r="CH23990" s="768"/>
      <c r="CI23990" s="850"/>
    </row>
    <row r="23991" spans="85:87" x14ac:dyDescent="0.25">
      <c r="CG23991" s="768"/>
      <c r="CH23991" s="768"/>
      <c r="CI23991" s="850"/>
    </row>
    <row r="23992" spans="85:87" x14ac:dyDescent="0.25">
      <c r="CG23992" s="768"/>
      <c r="CH23992" s="768"/>
      <c r="CI23992" s="850"/>
    </row>
    <row r="23993" spans="85:87" x14ac:dyDescent="0.25">
      <c r="CG23993" s="768"/>
      <c r="CH23993" s="768"/>
      <c r="CI23993" s="850"/>
    </row>
    <row r="23994" spans="85:87" x14ac:dyDescent="0.25">
      <c r="CG23994" s="768"/>
      <c r="CH23994" s="768"/>
      <c r="CI23994" s="850"/>
    </row>
    <row r="23995" spans="85:87" x14ac:dyDescent="0.25">
      <c r="CG23995" s="768"/>
      <c r="CH23995" s="768"/>
      <c r="CI23995" s="850"/>
    </row>
    <row r="23996" spans="85:87" x14ac:dyDescent="0.25">
      <c r="CG23996" s="768"/>
      <c r="CH23996" s="768"/>
      <c r="CI23996" s="850"/>
    </row>
    <row r="23997" spans="85:87" x14ac:dyDescent="0.25">
      <c r="CG23997" s="768"/>
      <c r="CH23997" s="768"/>
      <c r="CI23997" s="850"/>
    </row>
    <row r="23998" spans="85:87" x14ac:dyDescent="0.25">
      <c r="CG23998" s="768"/>
      <c r="CH23998" s="768"/>
      <c r="CI23998" s="850"/>
    </row>
    <row r="23999" spans="85:87" x14ac:dyDescent="0.25">
      <c r="CG23999" s="768"/>
      <c r="CH23999" s="768"/>
      <c r="CI23999" s="850"/>
    </row>
    <row r="24000" spans="85:87" x14ac:dyDescent="0.25">
      <c r="CG24000" s="768"/>
      <c r="CH24000" s="768"/>
      <c r="CI24000" s="850"/>
    </row>
    <row r="24001" spans="85:87" x14ac:dyDescent="0.25">
      <c r="CG24001" s="768"/>
      <c r="CH24001" s="768"/>
      <c r="CI24001" s="850"/>
    </row>
    <row r="24002" spans="85:87" x14ac:dyDescent="0.25">
      <c r="CG24002" s="768"/>
      <c r="CH24002" s="768"/>
      <c r="CI24002" s="850"/>
    </row>
    <row r="24003" spans="85:87" x14ac:dyDescent="0.25">
      <c r="CG24003" s="768"/>
      <c r="CH24003" s="768"/>
      <c r="CI24003" s="850"/>
    </row>
    <row r="24004" spans="85:87" x14ac:dyDescent="0.25">
      <c r="CG24004" s="768"/>
      <c r="CH24004" s="768"/>
      <c r="CI24004" s="850"/>
    </row>
    <row r="24005" spans="85:87" x14ac:dyDescent="0.25">
      <c r="CG24005" s="768"/>
      <c r="CH24005" s="768"/>
      <c r="CI24005" s="850"/>
    </row>
    <row r="24006" spans="85:87" x14ac:dyDescent="0.25">
      <c r="CG24006" s="768"/>
      <c r="CH24006" s="768"/>
      <c r="CI24006" s="850"/>
    </row>
    <row r="24007" spans="85:87" x14ac:dyDescent="0.25">
      <c r="CG24007" s="768"/>
      <c r="CH24007" s="768"/>
      <c r="CI24007" s="850"/>
    </row>
    <row r="24008" spans="85:87" x14ac:dyDescent="0.25">
      <c r="CG24008" s="768"/>
      <c r="CH24008" s="768"/>
      <c r="CI24008" s="850"/>
    </row>
    <row r="24009" spans="85:87" x14ac:dyDescent="0.25">
      <c r="CG24009" s="768"/>
      <c r="CH24009" s="768"/>
      <c r="CI24009" s="850"/>
    </row>
    <row r="24010" spans="85:87" x14ac:dyDescent="0.25">
      <c r="CG24010" s="768"/>
      <c r="CH24010" s="768"/>
      <c r="CI24010" s="850"/>
    </row>
    <row r="24011" spans="85:87" x14ac:dyDescent="0.25">
      <c r="CG24011" s="768"/>
      <c r="CH24011" s="768"/>
      <c r="CI24011" s="850"/>
    </row>
    <row r="24012" spans="85:87" x14ac:dyDescent="0.25">
      <c r="CG24012" s="768"/>
      <c r="CH24012" s="768"/>
      <c r="CI24012" s="850"/>
    </row>
    <row r="24013" spans="85:87" x14ac:dyDescent="0.25">
      <c r="CG24013" s="768"/>
      <c r="CH24013" s="768"/>
      <c r="CI24013" s="850"/>
    </row>
    <row r="24014" spans="85:87" x14ac:dyDescent="0.25">
      <c r="CG24014" s="768"/>
      <c r="CH24014" s="768"/>
      <c r="CI24014" s="850"/>
    </row>
    <row r="24015" spans="85:87" x14ac:dyDescent="0.25">
      <c r="CG24015" s="768"/>
      <c r="CH24015" s="768"/>
      <c r="CI24015" s="850"/>
    </row>
    <row r="24016" spans="85:87" x14ac:dyDescent="0.25">
      <c r="CG24016" s="768"/>
      <c r="CH24016" s="768"/>
      <c r="CI24016" s="850"/>
    </row>
    <row r="24017" spans="85:87" x14ac:dyDescent="0.25">
      <c r="CG24017" s="768"/>
      <c r="CH24017" s="768"/>
      <c r="CI24017" s="850"/>
    </row>
    <row r="24018" spans="85:87" x14ac:dyDescent="0.25">
      <c r="CG24018" s="768"/>
      <c r="CH24018" s="768"/>
      <c r="CI24018" s="850"/>
    </row>
    <row r="24019" spans="85:87" x14ac:dyDescent="0.25">
      <c r="CG24019" s="768"/>
      <c r="CH24019" s="768"/>
      <c r="CI24019" s="850"/>
    </row>
    <row r="24020" spans="85:87" x14ac:dyDescent="0.25">
      <c r="CG24020" s="768"/>
      <c r="CH24020" s="768"/>
      <c r="CI24020" s="850"/>
    </row>
    <row r="24021" spans="85:87" x14ac:dyDescent="0.25">
      <c r="CG24021" s="768"/>
      <c r="CH24021" s="768"/>
      <c r="CI24021" s="850"/>
    </row>
    <row r="24022" spans="85:87" x14ac:dyDescent="0.25">
      <c r="CG24022" s="768"/>
      <c r="CH24022" s="768"/>
      <c r="CI24022" s="850"/>
    </row>
    <row r="24023" spans="85:87" x14ac:dyDescent="0.25">
      <c r="CG24023" s="768"/>
      <c r="CH24023" s="768"/>
      <c r="CI24023" s="850"/>
    </row>
    <row r="24024" spans="85:87" x14ac:dyDescent="0.25">
      <c r="CG24024" s="768"/>
      <c r="CH24024" s="768"/>
      <c r="CI24024" s="850"/>
    </row>
    <row r="24025" spans="85:87" x14ac:dyDescent="0.25">
      <c r="CG24025" s="768"/>
      <c r="CH24025" s="768"/>
      <c r="CI24025" s="850"/>
    </row>
    <row r="24026" spans="85:87" x14ac:dyDescent="0.25">
      <c r="CG24026" s="768"/>
      <c r="CH24026" s="768"/>
      <c r="CI24026" s="850"/>
    </row>
    <row r="24027" spans="85:87" x14ac:dyDescent="0.25">
      <c r="CG24027" s="768"/>
      <c r="CH24027" s="768"/>
      <c r="CI24027" s="850"/>
    </row>
    <row r="24028" spans="85:87" x14ac:dyDescent="0.25">
      <c r="CG24028" s="768"/>
      <c r="CH24028" s="768"/>
      <c r="CI24028" s="850"/>
    </row>
    <row r="24029" spans="85:87" x14ac:dyDescent="0.25">
      <c r="CG24029" s="768"/>
      <c r="CH24029" s="768"/>
      <c r="CI24029" s="850"/>
    </row>
    <row r="24030" spans="85:87" x14ac:dyDescent="0.25">
      <c r="CG24030" s="768"/>
      <c r="CH24030" s="768"/>
      <c r="CI24030" s="850"/>
    </row>
    <row r="24031" spans="85:87" x14ac:dyDescent="0.25">
      <c r="CG24031" s="768"/>
      <c r="CH24031" s="768"/>
      <c r="CI24031" s="850"/>
    </row>
    <row r="24032" spans="85:87" x14ac:dyDescent="0.25">
      <c r="CG24032" s="768"/>
      <c r="CH24032" s="768"/>
      <c r="CI24032" s="850"/>
    </row>
    <row r="24033" spans="85:87" x14ac:dyDescent="0.25">
      <c r="CG24033" s="768"/>
      <c r="CH24033" s="768"/>
      <c r="CI24033" s="850"/>
    </row>
    <row r="24034" spans="85:87" x14ac:dyDescent="0.25">
      <c r="CG24034" s="768"/>
      <c r="CH24034" s="768"/>
      <c r="CI24034" s="850"/>
    </row>
    <row r="24035" spans="85:87" x14ac:dyDescent="0.25">
      <c r="CG24035" s="768"/>
      <c r="CH24035" s="768"/>
      <c r="CI24035" s="850"/>
    </row>
    <row r="24036" spans="85:87" x14ac:dyDescent="0.25">
      <c r="CG24036" s="768"/>
      <c r="CH24036" s="768"/>
      <c r="CI24036" s="850"/>
    </row>
    <row r="24037" spans="85:87" x14ac:dyDescent="0.25">
      <c r="CG24037" s="768"/>
      <c r="CH24037" s="768"/>
      <c r="CI24037" s="850"/>
    </row>
    <row r="24038" spans="85:87" x14ac:dyDescent="0.25">
      <c r="CG24038" s="768"/>
      <c r="CH24038" s="768"/>
      <c r="CI24038" s="850"/>
    </row>
    <row r="24039" spans="85:87" x14ac:dyDescent="0.25">
      <c r="CG24039" s="768"/>
      <c r="CH24039" s="768"/>
      <c r="CI24039" s="850"/>
    </row>
    <row r="24040" spans="85:87" x14ac:dyDescent="0.25">
      <c r="CG24040" s="768"/>
      <c r="CH24040" s="768"/>
      <c r="CI24040" s="850"/>
    </row>
    <row r="24041" spans="85:87" x14ac:dyDescent="0.25">
      <c r="CG24041" s="768"/>
      <c r="CH24041" s="768"/>
      <c r="CI24041" s="850"/>
    </row>
    <row r="24042" spans="85:87" x14ac:dyDescent="0.25">
      <c r="CG24042" s="768"/>
      <c r="CH24042" s="768"/>
      <c r="CI24042" s="850"/>
    </row>
    <row r="24043" spans="85:87" x14ac:dyDescent="0.25">
      <c r="CG24043" s="768"/>
      <c r="CH24043" s="768"/>
      <c r="CI24043" s="850"/>
    </row>
    <row r="24044" spans="85:87" x14ac:dyDescent="0.25">
      <c r="CG24044" s="768"/>
      <c r="CH24044" s="768"/>
      <c r="CI24044" s="850"/>
    </row>
    <row r="24045" spans="85:87" x14ac:dyDescent="0.25">
      <c r="CG24045" s="768"/>
      <c r="CH24045" s="768"/>
      <c r="CI24045" s="850"/>
    </row>
    <row r="24046" spans="85:87" x14ac:dyDescent="0.25">
      <c r="CG24046" s="768"/>
      <c r="CH24046" s="768"/>
      <c r="CI24046" s="850"/>
    </row>
    <row r="24047" spans="85:87" x14ac:dyDescent="0.25">
      <c r="CG24047" s="768"/>
      <c r="CH24047" s="768"/>
      <c r="CI24047" s="850"/>
    </row>
    <row r="24048" spans="85:87" x14ac:dyDescent="0.25">
      <c r="CG24048" s="768"/>
      <c r="CH24048" s="768"/>
      <c r="CI24048" s="850"/>
    </row>
    <row r="24049" spans="85:87" x14ac:dyDescent="0.25">
      <c r="CG24049" s="768"/>
      <c r="CH24049" s="768"/>
      <c r="CI24049" s="850"/>
    </row>
    <row r="24050" spans="85:87" x14ac:dyDescent="0.25">
      <c r="CG24050" s="768"/>
      <c r="CH24050" s="768"/>
      <c r="CI24050" s="850"/>
    </row>
    <row r="24051" spans="85:87" x14ac:dyDescent="0.25">
      <c r="CG24051" s="768"/>
      <c r="CH24051" s="768"/>
      <c r="CI24051" s="850"/>
    </row>
    <row r="24052" spans="85:87" x14ac:dyDescent="0.25">
      <c r="CG24052" s="768"/>
      <c r="CH24052" s="768"/>
      <c r="CI24052" s="850"/>
    </row>
    <row r="24053" spans="85:87" x14ac:dyDescent="0.25">
      <c r="CG24053" s="768"/>
      <c r="CH24053" s="768"/>
      <c r="CI24053" s="850"/>
    </row>
    <row r="24054" spans="85:87" x14ac:dyDescent="0.25">
      <c r="CG24054" s="768"/>
      <c r="CH24054" s="768"/>
      <c r="CI24054" s="850"/>
    </row>
    <row r="24055" spans="85:87" x14ac:dyDescent="0.25">
      <c r="CG24055" s="768"/>
      <c r="CH24055" s="768"/>
      <c r="CI24055" s="850"/>
    </row>
    <row r="24056" spans="85:87" x14ac:dyDescent="0.25">
      <c r="CG24056" s="768"/>
      <c r="CH24056" s="768"/>
      <c r="CI24056" s="850"/>
    </row>
    <row r="24057" spans="85:87" x14ac:dyDescent="0.25">
      <c r="CG24057" s="768"/>
      <c r="CH24057" s="768"/>
      <c r="CI24057" s="850"/>
    </row>
    <row r="24058" spans="85:87" x14ac:dyDescent="0.25">
      <c r="CG24058" s="768"/>
      <c r="CH24058" s="768"/>
      <c r="CI24058" s="850"/>
    </row>
    <row r="24059" spans="85:87" x14ac:dyDescent="0.25">
      <c r="CG24059" s="768"/>
      <c r="CH24059" s="768"/>
      <c r="CI24059" s="850"/>
    </row>
    <row r="24060" spans="85:87" x14ac:dyDescent="0.25">
      <c r="CG24060" s="768"/>
      <c r="CH24060" s="768"/>
      <c r="CI24060" s="850"/>
    </row>
    <row r="24061" spans="85:87" x14ac:dyDescent="0.25">
      <c r="CG24061" s="768"/>
      <c r="CH24061" s="768"/>
      <c r="CI24061" s="850"/>
    </row>
    <row r="24062" spans="85:87" x14ac:dyDescent="0.25">
      <c r="CG24062" s="768"/>
      <c r="CH24062" s="768"/>
      <c r="CI24062" s="850"/>
    </row>
    <row r="24063" spans="85:87" x14ac:dyDescent="0.25">
      <c r="CG24063" s="768"/>
      <c r="CH24063" s="768"/>
      <c r="CI24063" s="850"/>
    </row>
    <row r="24064" spans="85:87" x14ac:dyDescent="0.25">
      <c r="CG24064" s="768"/>
      <c r="CH24064" s="768"/>
      <c r="CI24064" s="850"/>
    </row>
    <row r="24065" spans="85:87" x14ac:dyDescent="0.25">
      <c r="CG24065" s="768"/>
      <c r="CH24065" s="768"/>
      <c r="CI24065" s="850"/>
    </row>
    <row r="24066" spans="85:87" x14ac:dyDescent="0.25">
      <c r="CG24066" s="768"/>
      <c r="CH24066" s="768"/>
      <c r="CI24066" s="850"/>
    </row>
    <row r="24067" spans="85:87" x14ac:dyDescent="0.25">
      <c r="CG24067" s="768"/>
      <c r="CH24067" s="768"/>
      <c r="CI24067" s="850"/>
    </row>
    <row r="24068" spans="85:87" x14ac:dyDescent="0.25">
      <c r="CG24068" s="768"/>
      <c r="CH24068" s="768"/>
      <c r="CI24068" s="850"/>
    </row>
    <row r="24069" spans="85:87" x14ac:dyDescent="0.25">
      <c r="CG24069" s="768"/>
      <c r="CH24069" s="768"/>
      <c r="CI24069" s="850"/>
    </row>
    <row r="24070" spans="85:87" x14ac:dyDescent="0.25">
      <c r="CG24070" s="768"/>
      <c r="CH24070" s="768"/>
      <c r="CI24070" s="850"/>
    </row>
    <row r="24071" spans="85:87" x14ac:dyDescent="0.25">
      <c r="CG24071" s="768"/>
      <c r="CH24071" s="768"/>
      <c r="CI24071" s="850"/>
    </row>
    <row r="24072" spans="85:87" x14ac:dyDescent="0.25">
      <c r="CG24072" s="768"/>
      <c r="CH24072" s="768"/>
      <c r="CI24072" s="850"/>
    </row>
    <row r="24073" spans="85:87" x14ac:dyDescent="0.25">
      <c r="CG24073" s="768"/>
      <c r="CH24073" s="768"/>
      <c r="CI24073" s="850"/>
    </row>
    <row r="24074" spans="85:87" x14ac:dyDescent="0.25">
      <c r="CG24074" s="768"/>
      <c r="CH24074" s="768"/>
      <c r="CI24074" s="850"/>
    </row>
    <row r="24075" spans="85:87" x14ac:dyDescent="0.25">
      <c r="CG24075" s="768"/>
      <c r="CH24075" s="768"/>
      <c r="CI24075" s="850"/>
    </row>
    <row r="24076" spans="85:87" x14ac:dyDescent="0.25">
      <c r="CG24076" s="768"/>
      <c r="CH24076" s="768"/>
      <c r="CI24076" s="850"/>
    </row>
    <row r="24077" spans="85:87" x14ac:dyDescent="0.25">
      <c r="CG24077" s="768"/>
      <c r="CH24077" s="768"/>
      <c r="CI24077" s="850"/>
    </row>
    <row r="24078" spans="85:87" x14ac:dyDescent="0.25">
      <c r="CG24078" s="768"/>
      <c r="CH24078" s="768"/>
      <c r="CI24078" s="850"/>
    </row>
    <row r="24079" spans="85:87" x14ac:dyDescent="0.25">
      <c r="CG24079" s="768"/>
      <c r="CH24079" s="768"/>
      <c r="CI24079" s="850"/>
    </row>
    <row r="24080" spans="85:87" x14ac:dyDescent="0.25">
      <c r="CG24080" s="768"/>
      <c r="CH24080" s="768"/>
      <c r="CI24080" s="850"/>
    </row>
    <row r="24081" spans="85:87" x14ac:dyDescent="0.25">
      <c r="CG24081" s="768"/>
      <c r="CH24081" s="768"/>
      <c r="CI24081" s="850"/>
    </row>
    <row r="24082" spans="85:87" x14ac:dyDescent="0.25">
      <c r="CG24082" s="768"/>
      <c r="CH24082" s="768"/>
      <c r="CI24082" s="850"/>
    </row>
    <row r="24083" spans="85:87" x14ac:dyDescent="0.25">
      <c r="CG24083" s="768"/>
      <c r="CH24083" s="768"/>
      <c r="CI24083" s="850"/>
    </row>
    <row r="24084" spans="85:87" x14ac:dyDescent="0.25">
      <c r="CG24084" s="768"/>
      <c r="CH24084" s="768"/>
      <c r="CI24084" s="850"/>
    </row>
    <row r="24085" spans="85:87" x14ac:dyDescent="0.25">
      <c r="CG24085" s="768"/>
      <c r="CH24085" s="768"/>
      <c r="CI24085" s="850"/>
    </row>
    <row r="24086" spans="85:87" x14ac:dyDescent="0.25">
      <c r="CG24086" s="768"/>
      <c r="CH24086" s="768"/>
      <c r="CI24086" s="850"/>
    </row>
    <row r="24087" spans="85:87" x14ac:dyDescent="0.25">
      <c r="CG24087" s="768"/>
      <c r="CH24087" s="768"/>
      <c r="CI24087" s="850"/>
    </row>
    <row r="24088" spans="85:87" x14ac:dyDescent="0.25">
      <c r="CG24088" s="768"/>
      <c r="CH24088" s="768"/>
      <c r="CI24088" s="850"/>
    </row>
    <row r="24089" spans="85:87" x14ac:dyDescent="0.25">
      <c r="CG24089" s="768"/>
      <c r="CH24089" s="768"/>
      <c r="CI24089" s="850"/>
    </row>
    <row r="24090" spans="85:87" x14ac:dyDescent="0.25">
      <c r="CG24090" s="768"/>
      <c r="CH24090" s="768"/>
      <c r="CI24090" s="850"/>
    </row>
    <row r="24091" spans="85:87" x14ac:dyDescent="0.25">
      <c r="CG24091" s="768"/>
      <c r="CH24091" s="768"/>
      <c r="CI24091" s="850"/>
    </row>
    <row r="24092" spans="85:87" x14ac:dyDescent="0.25">
      <c r="CG24092" s="768"/>
      <c r="CH24092" s="768"/>
      <c r="CI24092" s="850"/>
    </row>
    <row r="24093" spans="85:87" x14ac:dyDescent="0.25">
      <c r="CG24093" s="768"/>
      <c r="CH24093" s="768"/>
      <c r="CI24093" s="850"/>
    </row>
    <row r="24094" spans="85:87" x14ac:dyDescent="0.25">
      <c r="CG24094" s="768"/>
      <c r="CH24094" s="768"/>
      <c r="CI24094" s="850"/>
    </row>
    <row r="24095" spans="85:87" x14ac:dyDescent="0.25">
      <c r="CG24095" s="768"/>
      <c r="CH24095" s="768"/>
      <c r="CI24095" s="850"/>
    </row>
    <row r="24096" spans="85:87" x14ac:dyDescent="0.25">
      <c r="CG24096" s="768"/>
      <c r="CH24096" s="768"/>
      <c r="CI24096" s="850"/>
    </row>
    <row r="24097" spans="85:87" x14ac:dyDescent="0.25">
      <c r="CG24097" s="768"/>
      <c r="CH24097" s="768"/>
      <c r="CI24097" s="850"/>
    </row>
    <row r="24098" spans="85:87" x14ac:dyDescent="0.25">
      <c r="CG24098" s="768"/>
      <c r="CH24098" s="768"/>
      <c r="CI24098" s="850"/>
    </row>
    <row r="24099" spans="85:87" x14ac:dyDescent="0.25">
      <c r="CG24099" s="768"/>
      <c r="CH24099" s="768"/>
      <c r="CI24099" s="850"/>
    </row>
    <row r="24100" spans="85:87" x14ac:dyDescent="0.25">
      <c r="CG24100" s="768"/>
      <c r="CH24100" s="768"/>
      <c r="CI24100" s="850"/>
    </row>
    <row r="24101" spans="85:87" x14ac:dyDescent="0.25">
      <c r="CG24101" s="768"/>
      <c r="CH24101" s="768"/>
      <c r="CI24101" s="850"/>
    </row>
    <row r="24102" spans="85:87" x14ac:dyDescent="0.25">
      <c r="CG24102" s="768"/>
      <c r="CH24102" s="768"/>
      <c r="CI24102" s="850"/>
    </row>
    <row r="24103" spans="85:87" x14ac:dyDescent="0.25">
      <c r="CG24103" s="768"/>
      <c r="CH24103" s="768"/>
      <c r="CI24103" s="850"/>
    </row>
    <row r="24104" spans="85:87" x14ac:dyDescent="0.25">
      <c r="CG24104" s="768"/>
      <c r="CH24104" s="768"/>
      <c r="CI24104" s="850"/>
    </row>
    <row r="24105" spans="85:87" x14ac:dyDescent="0.25">
      <c r="CG24105" s="768"/>
      <c r="CH24105" s="768"/>
      <c r="CI24105" s="850"/>
    </row>
    <row r="24106" spans="85:87" x14ac:dyDescent="0.25">
      <c r="CG24106" s="768"/>
      <c r="CH24106" s="768"/>
      <c r="CI24106" s="850"/>
    </row>
    <row r="24107" spans="85:87" x14ac:dyDescent="0.25">
      <c r="CG24107" s="768"/>
      <c r="CH24107" s="768"/>
      <c r="CI24107" s="850"/>
    </row>
    <row r="24108" spans="85:87" x14ac:dyDescent="0.25">
      <c r="CG24108" s="768"/>
      <c r="CH24108" s="768"/>
      <c r="CI24108" s="850"/>
    </row>
    <row r="24109" spans="85:87" x14ac:dyDescent="0.25">
      <c r="CG24109" s="768"/>
      <c r="CH24109" s="768"/>
      <c r="CI24109" s="850"/>
    </row>
    <row r="24110" spans="85:87" x14ac:dyDescent="0.25">
      <c r="CG24110" s="768"/>
      <c r="CH24110" s="768"/>
      <c r="CI24110" s="850"/>
    </row>
    <row r="24111" spans="85:87" x14ac:dyDescent="0.25">
      <c r="CG24111" s="768"/>
      <c r="CH24111" s="768"/>
      <c r="CI24111" s="850"/>
    </row>
    <row r="24112" spans="85:87" x14ac:dyDescent="0.25">
      <c r="CG24112" s="768"/>
      <c r="CH24112" s="768"/>
      <c r="CI24112" s="850"/>
    </row>
    <row r="24113" spans="85:87" x14ac:dyDescent="0.25">
      <c r="CG24113" s="768"/>
      <c r="CH24113" s="768"/>
      <c r="CI24113" s="850"/>
    </row>
    <row r="24114" spans="85:87" x14ac:dyDescent="0.25">
      <c r="CG24114" s="768"/>
      <c r="CH24114" s="768"/>
      <c r="CI24114" s="850"/>
    </row>
    <row r="24115" spans="85:87" x14ac:dyDescent="0.25">
      <c r="CG24115" s="768"/>
      <c r="CH24115" s="768"/>
      <c r="CI24115" s="850"/>
    </row>
    <row r="24116" spans="85:87" x14ac:dyDescent="0.25">
      <c r="CG24116" s="768"/>
      <c r="CH24116" s="768"/>
      <c r="CI24116" s="850"/>
    </row>
    <row r="24117" spans="85:87" x14ac:dyDescent="0.25">
      <c r="CG24117" s="768"/>
      <c r="CH24117" s="768"/>
      <c r="CI24117" s="850"/>
    </row>
    <row r="24118" spans="85:87" x14ac:dyDescent="0.25">
      <c r="CG24118" s="768"/>
      <c r="CH24118" s="768"/>
      <c r="CI24118" s="850"/>
    </row>
    <row r="24119" spans="85:87" x14ac:dyDescent="0.25">
      <c r="CG24119" s="768"/>
      <c r="CH24119" s="768"/>
      <c r="CI24119" s="850"/>
    </row>
    <row r="24120" spans="85:87" x14ac:dyDescent="0.25">
      <c r="CG24120" s="768"/>
      <c r="CH24120" s="768"/>
      <c r="CI24120" s="850"/>
    </row>
    <row r="24121" spans="85:87" x14ac:dyDescent="0.25">
      <c r="CG24121" s="768"/>
      <c r="CH24121" s="768"/>
      <c r="CI24121" s="850"/>
    </row>
    <row r="24122" spans="85:87" x14ac:dyDescent="0.25">
      <c r="CG24122" s="768"/>
      <c r="CH24122" s="768"/>
      <c r="CI24122" s="850"/>
    </row>
    <row r="24123" spans="85:87" x14ac:dyDescent="0.25">
      <c r="CG24123" s="768"/>
      <c r="CH24123" s="768"/>
      <c r="CI24123" s="850"/>
    </row>
    <row r="24124" spans="85:87" x14ac:dyDescent="0.25">
      <c r="CG24124" s="768"/>
      <c r="CH24124" s="768"/>
      <c r="CI24124" s="850"/>
    </row>
    <row r="24125" spans="85:87" x14ac:dyDescent="0.25">
      <c r="CG24125" s="768"/>
      <c r="CH24125" s="768"/>
      <c r="CI24125" s="850"/>
    </row>
    <row r="24126" spans="85:87" x14ac:dyDescent="0.25">
      <c r="CG24126" s="768"/>
      <c r="CH24126" s="768"/>
      <c r="CI24126" s="850"/>
    </row>
    <row r="24127" spans="85:87" x14ac:dyDescent="0.25">
      <c r="CG24127" s="768"/>
      <c r="CH24127" s="768"/>
      <c r="CI24127" s="850"/>
    </row>
    <row r="24128" spans="85:87" x14ac:dyDescent="0.25">
      <c r="CG24128" s="768"/>
      <c r="CH24128" s="768"/>
      <c r="CI24128" s="850"/>
    </row>
    <row r="24129" spans="85:87" x14ac:dyDescent="0.25">
      <c r="CG24129" s="768"/>
      <c r="CH24129" s="768"/>
      <c r="CI24129" s="850"/>
    </row>
    <row r="24130" spans="85:87" x14ac:dyDescent="0.25">
      <c r="CG24130" s="768"/>
      <c r="CH24130" s="768"/>
      <c r="CI24130" s="850"/>
    </row>
    <row r="24131" spans="85:87" x14ac:dyDescent="0.25">
      <c r="CG24131" s="768"/>
      <c r="CH24131" s="768"/>
      <c r="CI24131" s="850"/>
    </row>
    <row r="24132" spans="85:87" x14ac:dyDescent="0.25">
      <c r="CG24132" s="768"/>
      <c r="CH24132" s="768"/>
      <c r="CI24132" s="850"/>
    </row>
    <row r="24133" spans="85:87" x14ac:dyDescent="0.25">
      <c r="CG24133" s="768"/>
      <c r="CH24133" s="768"/>
      <c r="CI24133" s="850"/>
    </row>
    <row r="24134" spans="85:87" x14ac:dyDescent="0.25">
      <c r="CG24134" s="768"/>
      <c r="CH24134" s="768"/>
      <c r="CI24134" s="850"/>
    </row>
    <row r="24135" spans="85:87" x14ac:dyDescent="0.25">
      <c r="CG24135" s="768"/>
      <c r="CH24135" s="768"/>
      <c r="CI24135" s="850"/>
    </row>
    <row r="24136" spans="85:87" x14ac:dyDescent="0.25">
      <c r="CG24136" s="768"/>
      <c r="CH24136" s="768"/>
      <c r="CI24136" s="850"/>
    </row>
    <row r="24137" spans="85:87" x14ac:dyDescent="0.25">
      <c r="CG24137" s="768"/>
      <c r="CH24137" s="768"/>
      <c r="CI24137" s="850"/>
    </row>
    <row r="24138" spans="85:87" x14ac:dyDescent="0.25">
      <c r="CG24138" s="768"/>
      <c r="CH24138" s="768"/>
      <c r="CI24138" s="850"/>
    </row>
    <row r="24139" spans="85:87" x14ac:dyDescent="0.25">
      <c r="CG24139" s="768"/>
      <c r="CH24139" s="768"/>
      <c r="CI24139" s="850"/>
    </row>
    <row r="24140" spans="85:87" x14ac:dyDescent="0.25">
      <c r="CG24140" s="768"/>
      <c r="CH24140" s="768"/>
      <c r="CI24140" s="850"/>
    </row>
    <row r="24141" spans="85:87" x14ac:dyDescent="0.25">
      <c r="CG24141" s="768"/>
      <c r="CH24141" s="768"/>
      <c r="CI24141" s="850"/>
    </row>
    <row r="24142" spans="85:87" x14ac:dyDescent="0.25">
      <c r="CG24142" s="768"/>
      <c r="CH24142" s="768"/>
      <c r="CI24142" s="850"/>
    </row>
    <row r="24143" spans="85:87" x14ac:dyDescent="0.25">
      <c r="CG24143" s="768"/>
      <c r="CH24143" s="768"/>
      <c r="CI24143" s="850"/>
    </row>
    <row r="24144" spans="85:87" x14ac:dyDescent="0.25">
      <c r="CG24144" s="768"/>
      <c r="CH24144" s="768"/>
      <c r="CI24144" s="850"/>
    </row>
    <row r="24145" spans="85:87" x14ac:dyDescent="0.25">
      <c r="CG24145" s="768"/>
      <c r="CH24145" s="768"/>
      <c r="CI24145" s="850"/>
    </row>
    <row r="24146" spans="85:87" x14ac:dyDescent="0.25">
      <c r="CG24146" s="768"/>
      <c r="CH24146" s="768"/>
      <c r="CI24146" s="850"/>
    </row>
    <row r="24147" spans="85:87" x14ac:dyDescent="0.25">
      <c r="CG24147" s="768"/>
      <c r="CH24147" s="768"/>
      <c r="CI24147" s="850"/>
    </row>
    <row r="24148" spans="85:87" x14ac:dyDescent="0.25">
      <c r="CG24148" s="768"/>
      <c r="CH24148" s="768"/>
      <c r="CI24148" s="850"/>
    </row>
    <row r="24149" spans="85:87" x14ac:dyDescent="0.25">
      <c r="CG24149" s="768"/>
      <c r="CH24149" s="768"/>
      <c r="CI24149" s="850"/>
    </row>
    <row r="24150" spans="85:87" x14ac:dyDescent="0.25">
      <c r="CG24150" s="768"/>
      <c r="CH24150" s="768"/>
      <c r="CI24150" s="850"/>
    </row>
    <row r="24151" spans="85:87" x14ac:dyDescent="0.25">
      <c r="CG24151" s="768"/>
      <c r="CH24151" s="768"/>
      <c r="CI24151" s="850"/>
    </row>
    <row r="24152" spans="85:87" x14ac:dyDescent="0.25">
      <c r="CG24152" s="768"/>
      <c r="CH24152" s="768"/>
      <c r="CI24152" s="850"/>
    </row>
    <row r="24153" spans="85:87" x14ac:dyDescent="0.25">
      <c r="CG24153" s="768"/>
      <c r="CH24153" s="768"/>
      <c r="CI24153" s="850"/>
    </row>
    <row r="24154" spans="85:87" x14ac:dyDescent="0.25">
      <c r="CG24154" s="768"/>
      <c r="CH24154" s="768"/>
      <c r="CI24154" s="850"/>
    </row>
    <row r="24155" spans="85:87" x14ac:dyDescent="0.25">
      <c r="CG24155" s="768"/>
      <c r="CH24155" s="768"/>
      <c r="CI24155" s="850"/>
    </row>
    <row r="24156" spans="85:87" x14ac:dyDescent="0.25">
      <c r="CG24156" s="768"/>
      <c r="CH24156" s="768"/>
      <c r="CI24156" s="850"/>
    </row>
    <row r="24157" spans="85:87" x14ac:dyDescent="0.25">
      <c r="CG24157" s="768"/>
      <c r="CH24157" s="768"/>
      <c r="CI24157" s="850"/>
    </row>
    <row r="24158" spans="85:87" x14ac:dyDescent="0.25">
      <c r="CG24158" s="768"/>
      <c r="CH24158" s="768"/>
      <c r="CI24158" s="850"/>
    </row>
    <row r="24159" spans="85:87" x14ac:dyDescent="0.25">
      <c r="CG24159" s="768"/>
      <c r="CH24159" s="768"/>
      <c r="CI24159" s="850"/>
    </row>
    <row r="24160" spans="85:87" x14ac:dyDescent="0.25">
      <c r="CG24160" s="768"/>
      <c r="CH24160" s="768"/>
      <c r="CI24160" s="850"/>
    </row>
    <row r="24161" spans="85:87" x14ac:dyDescent="0.25">
      <c r="CG24161" s="768"/>
      <c r="CH24161" s="768"/>
      <c r="CI24161" s="850"/>
    </row>
    <row r="24162" spans="85:87" x14ac:dyDescent="0.25">
      <c r="CG24162" s="768"/>
      <c r="CH24162" s="768"/>
      <c r="CI24162" s="850"/>
    </row>
    <row r="24163" spans="85:87" x14ac:dyDescent="0.25">
      <c r="CG24163" s="768"/>
      <c r="CH24163" s="768"/>
      <c r="CI24163" s="850"/>
    </row>
    <row r="24164" spans="85:87" x14ac:dyDescent="0.25">
      <c r="CG24164" s="768"/>
      <c r="CH24164" s="768"/>
      <c r="CI24164" s="850"/>
    </row>
    <row r="24165" spans="85:87" x14ac:dyDescent="0.25">
      <c r="CG24165" s="768"/>
      <c r="CH24165" s="768"/>
      <c r="CI24165" s="850"/>
    </row>
    <row r="24166" spans="85:87" x14ac:dyDescent="0.25">
      <c r="CG24166" s="768"/>
      <c r="CH24166" s="768"/>
      <c r="CI24166" s="850"/>
    </row>
    <row r="24167" spans="85:87" x14ac:dyDescent="0.25">
      <c r="CG24167" s="768"/>
      <c r="CH24167" s="768"/>
      <c r="CI24167" s="850"/>
    </row>
    <row r="24168" spans="85:87" x14ac:dyDescent="0.25">
      <c r="CG24168" s="768"/>
      <c r="CH24168" s="768"/>
      <c r="CI24168" s="850"/>
    </row>
    <row r="24169" spans="85:87" x14ac:dyDescent="0.25">
      <c r="CG24169" s="768"/>
      <c r="CH24169" s="768"/>
      <c r="CI24169" s="850"/>
    </row>
    <row r="24170" spans="85:87" x14ac:dyDescent="0.25">
      <c r="CG24170" s="768"/>
      <c r="CH24170" s="768"/>
      <c r="CI24170" s="850"/>
    </row>
    <row r="24171" spans="85:87" x14ac:dyDescent="0.25">
      <c r="CG24171" s="768"/>
      <c r="CH24171" s="768"/>
      <c r="CI24171" s="850"/>
    </row>
    <row r="24172" spans="85:87" x14ac:dyDescent="0.25">
      <c r="CG24172" s="768"/>
      <c r="CH24172" s="768"/>
      <c r="CI24172" s="850"/>
    </row>
    <row r="24173" spans="85:87" x14ac:dyDescent="0.25">
      <c r="CG24173" s="768"/>
      <c r="CH24173" s="768"/>
      <c r="CI24173" s="850"/>
    </row>
    <row r="24174" spans="85:87" x14ac:dyDescent="0.25">
      <c r="CG24174" s="768"/>
      <c r="CH24174" s="768"/>
      <c r="CI24174" s="850"/>
    </row>
    <row r="24175" spans="85:87" x14ac:dyDescent="0.25">
      <c r="CG24175" s="768"/>
      <c r="CH24175" s="768"/>
      <c r="CI24175" s="850"/>
    </row>
    <row r="24176" spans="85:87" x14ac:dyDescent="0.25">
      <c r="CG24176" s="768"/>
      <c r="CH24176" s="768"/>
      <c r="CI24176" s="850"/>
    </row>
    <row r="24177" spans="85:87" x14ac:dyDescent="0.25">
      <c r="CG24177" s="768"/>
      <c r="CH24177" s="768"/>
      <c r="CI24177" s="850"/>
    </row>
    <row r="24178" spans="85:87" x14ac:dyDescent="0.25">
      <c r="CG24178" s="768"/>
      <c r="CH24178" s="768"/>
      <c r="CI24178" s="850"/>
    </row>
    <row r="24179" spans="85:87" x14ac:dyDescent="0.25">
      <c r="CG24179" s="768"/>
      <c r="CH24179" s="768"/>
      <c r="CI24179" s="850"/>
    </row>
    <row r="24180" spans="85:87" x14ac:dyDescent="0.25">
      <c r="CG24180" s="768"/>
      <c r="CH24180" s="768"/>
      <c r="CI24180" s="850"/>
    </row>
    <row r="24181" spans="85:87" x14ac:dyDescent="0.25">
      <c r="CG24181" s="768"/>
      <c r="CH24181" s="768"/>
      <c r="CI24181" s="850"/>
    </row>
    <row r="24182" spans="85:87" x14ac:dyDescent="0.25">
      <c r="CG24182" s="768"/>
      <c r="CH24182" s="768"/>
      <c r="CI24182" s="850"/>
    </row>
    <row r="24183" spans="85:87" x14ac:dyDescent="0.25">
      <c r="CG24183" s="768"/>
      <c r="CH24183" s="768"/>
      <c r="CI24183" s="850"/>
    </row>
    <row r="24184" spans="85:87" x14ac:dyDescent="0.25">
      <c r="CG24184" s="768"/>
      <c r="CH24184" s="768"/>
      <c r="CI24184" s="850"/>
    </row>
    <row r="24185" spans="85:87" x14ac:dyDescent="0.25">
      <c r="CG24185" s="768"/>
      <c r="CH24185" s="768"/>
      <c r="CI24185" s="850"/>
    </row>
    <row r="24186" spans="85:87" x14ac:dyDescent="0.25">
      <c r="CG24186" s="768"/>
      <c r="CH24186" s="768"/>
      <c r="CI24186" s="850"/>
    </row>
    <row r="24187" spans="85:87" x14ac:dyDescent="0.25">
      <c r="CG24187" s="768"/>
      <c r="CH24187" s="768"/>
      <c r="CI24187" s="850"/>
    </row>
    <row r="24188" spans="85:87" x14ac:dyDescent="0.25">
      <c r="CG24188" s="768"/>
      <c r="CH24188" s="768"/>
      <c r="CI24188" s="850"/>
    </row>
    <row r="24189" spans="85:87" x14ac:dyDescent="0.25">
      <c r="CG24189" s="768"/>
      <c r="CH24189" s="768"/>
      <c r="CI24189" s="850"/>
    </row>
    <row r="24190" spans="85:87" x14ac:dyDescent="0.25">
      <c r="CG24190" s="768"/>
      <c r="CH24190" s="768"/>
      <c r="CI24190" s="850"/>
    </row>
    <row r="24191" spans="85:87" x14ac:dyDescent="0.25">
      <c r="CG24191" s="768"/>
      <c r="CH24191" s="768"/>
      <c r="CI24191" s="850"/>
    </row>
    <row r="24192" spans="85:87" x14ac:dyDescent="0.25">
      <c r="CG24192" s="768"/>
      <c r="CH24192" s="768"/>
      <c r="CI24192" s="850"/>
    </row>
    <row r="24193" spans="85:87" x14ac:dyDescent="0.25">
      <c r="CG24193" s="768"/>
      <c r="CH24193" s="768"/>
      <c r="CI24193" s="850"/>
    </row>
    <row r="24194" spans="85:87" x14ac:dyDescent="0.25">
      <c r="CG24194" s="768"/>
      <c r="CH24194" s="768"/>
      <c r="CI24194" s="850"/>
    </row>
    <row r="24195" spans="85:87" x14ac:dyDescent="0.25">
      <c r="CG24195" s="768"/>
      <c r="CH24195" s="768"/>
      <c r="CI24195" s="850"/>
    </row>
    <row r="24196" spans="85:87" x14ac:dyDescent="0.25">
      <c r="CG24196" s="768"/>
      <c r="CH24196" s="768"/>
      <c r="CI24196" s="850"/>
    </row>
    <row r="24197" spans="85:87" x14ac:dyDescent="0.25">
      <c r="CG24197" s="768"/>
      <c r="CH24197" s="768"/>
      <c r="CI24197" s="850"/>
    </row>
    <row r="24198" spans="85:87" x14ac:dyDescent="0.25">
      <c r="CG24198" s="768"/>
      <c r="CH24198" s="768"/>
      <c r="CI24198" s="850"/>
    </row>
    <row r="24199" spans="85:87" x14ac:dyDescent="0.25">
      <c r="CG24199" s="768"/>
      <c r="CH24199" s="768"/>
      <c r="CI24199" s="850"/>
    </row>
    <row r="24200" spans="85:87" x14ac:dyDescent="0.25">
      <c r="CG24200" s="768"/>
      <c r="CH24200" s="768"/>
      <c r="CI24200" s="850"/>
    </row>
    <row r="24201" spans="85:87" x14ac:dyDescent="0.25">
      <c r="CG24201" s="768"/>
      <c r="CH24201" s="768"/>
      <c r="CI24201" s="850"/>
    </row>
    <row r="24202" spans="85:87" x14ac:dyDescent="0.25">
      <c r="CG24202" s="768"/>
      <c r="CH24202" s="768"/>
      <c r="CI24202" s="850"/>
    </row>
    <row r="24203" spans="85:87" x14ac:dyDescent="0.25">
      <c r="CG24203" s="768"/>
      <c r="CH24203" s="768"/>
      <c r="CI24203" s="850"/>
    </row>
    <row r="24204" spans="85:87" x14ac:dyDescent="0.25">
      <c r="CG24204" s="768"/>
      <c r="CH24204" s="768"/>
      <c r="CI24204" s="850"/>
    </row>
    <row r="24205" spans="85:87" x14ac:dyDescent="0.25">
      <c r="CG24205" s="768"/>
      <c r="CH24205" s="768"/>
      <c r="CI24205" s="850"/>
    </row>
    <row r="24206" spans="85:87" x14ac:dyDescent="0.25">
      <c r="CG24206" s="768"/>
      <c r="CH24206" s="768"/>
      <c r="CI24206" s="850"/>
    </row>
    <row r="24207" spans="85:87" x14ac:dyDescent="0.25">
      <c r="CG24207" s="768"/>
      <c r="CH24207" s="768"/>
      <c r="CI24207" s="850"/>
    </row>
    <row r="24208" spans="85:87" x14ac:dyDescent="0.25">
      <c r="CG24208" s="768"/>
      <c r="CH24208" s="768"/>
      <c r="CI24208" s="850"/>
    </row>
    <row r="24209" spans="85:87" x14ac:dyDescent="0.25">
      <c r="CG24209" s="768"/>
      <c r="CH24209" s="768"/>
      <c r="CI24209" s="850"/>
    </row>
    <row r="24210" spans="85:87" x14ac:dyDescent="0.25">
      <c r="CG24210" s="768"/>
      <c r="CH24210" s="768"/>
      <c r="CI24210" s="850"/>
    </row>
    <row r="24211" spans="85:87" x14ac:dyDescent="0.25">
      <c r="CG24211" s="768"/>
      <c r="CH24211" s="768"/>
      <c r="CI24211" s="850"/>
    </row>
    <row r="24212" spans="85:87" x14ac:dyDescent="0.25">
      <c r="CG24212" s="768"/>
      <c r="CH24212" s="768"/>
      <c r="CI24212" s="850"/>
    </row>
    <row r="24213" spans="85:87" x14ac:dyDescent="0.25">
      <c r="CG24213" s="768"/>
      <c r="CH24213" s="768"/>
      <c r="CI24213" s="850"/>
    </row>
    <row r="24214" spans="85:87" x14ac:dyDescent="0.25">
      <c r="CG24214" s="768"/>
      <c r="CH24214" s="768"/>
      <c r="CI24214" s="850"/>
    </row>
    <row r="24215" spans="85:87" x14ac:dyDescent="0.25">
      <c r="CG24215" s="768"/>
      <c r="CH24215" s="768"/>
      <c r="CI24215" s="850"/>
    </row>
    <row r="24216" spans="85:87" x14ac:dyDescent="0.25">
      <c r="CG24216" s="768"/>
      <c r="CH24216" s="768"/>
      <c r="CI24216" s="850"/>
    </row>
    <row r="24217" spans="85:87" x14ac:dyDescent="0.25">
      <c r="CG24217" s="768"/>
      <c r="CH24217" s="768"/>
      <c r="CI24217" s="850"/>
    </row>
    <row r="24218" spans="85:87" x14ac:dyDescent="0.25">
      <c r="CG24218" s="768"/>
      <c r="CH24218" s="768"/>
      <c r="CI24218" s="850"/>
    </row>
    <row r="24219" spans="85:87" x14ac:dyDescent="0.25">
      <c r="CG24219" s="768"/>
      <c r="CH24219" s="768"/>
      <c r="CI24219" s="850"/>
    </row>
    <row r="24220" spans="85:87" x14ac:dyDescent="0.25">
      <c r="CG24220" s="768"/>
      <c r="CH24220" s="768"/>
      <c r="CI24220" s="850"/>
    </row>
    <row r="24221" spans="85:87" x14ac:dyDescent="0.25">
      <c r="CG24221" s="768"/>
      <c r="CH24221" s="768"/>
      <c r="CI24221" s="850"/>
    </row>
    <row r="24222" spans="85:87" x14ac:dyDescent="0.25">
      <c r="CG24222" s="768"/>
      <c r="CH24222" s="768"/>
      <c r="CI24222" s="850"/>
    </row>
    <row r="24223" spans="85:87" x14ac:dyDescent="0.25">
      <c r="CG24223" s="768"/>
      <c r="CH24223" s="768"/>
      <c r="CI24223" s="850"/>
    </row>
    <row r="24224" spans="85:87" x14ac:dyDescent="0.25">
      <c r="CG24224" s="768"/>
      <c r="CH24224" s="768"/>
      <c r="CI24224" s="850"/>
    </row>
    <row r="24225" spans="85:87" x14ac:dyDescent="0.25">
      <c r="CG24225" s="768"/>
      <c r="CH24225" s="768"/>
      <c r="CI24225" s="850"/>
    </row>
    <row r="24226" spans="85:87" x14ac:dyDescent="0.25">
      <c r="CG24226" s="768"/>
      <c r="CH24226" s="768"/>
      <c r="CI24226" s="850"/>
    </row>
    <row r="24227" spans="85:87" x14ac:dyDescent="0.25">
      <c r="CG24227" s="768"/>
      <c r="CH24227" s="768"/>
      <c r="CI24227" s="850"/>
    </row>
    <row r="24228" spans="85:87" x14ac:dyDescent="0.25">
      <c r="CG24228" s="768"/>
      <c r="CH24228" s="768"/>
      <c r="CI24228" s="850"/>
    </row>
    <row r="24229" spans="85:87" x14ac:dyDescent="0.25">
      <c r="CG24229" s="768"/>
      <c r="CH24229" s="768"/>
      <c r="CI24229" s="850"/>
    </row>
    <row r="24230" spans="85:87" x14ac:dyDescent="0.25">
      <c r="CG24230" s="768"/>
      <c r="CH24230" s="768"/>
      <c r="CI24230" s="850"/>
    </row>
    <row r="24231" spans="85:87" x14ac:dyDescent="0.25">
      <c r="CG24231" s="768"/>
      <c r="CH24231" s="768"/>
      <c r="CI24231" s="850"/>
    </row>
    <row r="24232" spans="85:87" x14ac:dyDescent="0.25">
      <c r="CG24232" s="768"/>
      <c r="CH24232" s="768"/>
      <c r="CI24232" s="850"/>
    </row>
    <row r="24233" spans="85:87" x14ac:dyDescent="0.25">
      <c r="CG24233" s="768"/>
      <c r="CH24233" s="768"/>
      <c r="CI24233" s="850"/>
    </row>
    <row r="24234" spans="85:87" x14ac:dyDescent="0.25">
      <c r="CG24234" s="768"/>
      <c r="CH24234" s="768"/>
      <c r="CI24234" s="850"/>
    </row>
    <row r="24235" spans="85:87" x14ac:dyDescent="0.25">
      <c r="CG24235" s="768"/>
      <c r="CH24235" s="768"/>
      <c r="CI24235" s="850"/>
    </row>
    <row r="24236" spans="85:87" x14ac:dyDescent="0.25">
      <c r="CG24236" s="768"/>
      <c r="CH24236" s="768"/>
      <c r="CI24236" s="850"/>
    </row>
    <row r="24237" spans="85:87" x14ac:dyDescent="0.25">
      <c r="CG24237" s="768"/>
      <c r="CH24237" s="768"/>
      <c r="CI24237" s="850"/>
    </row>
    <row r="24238" spans="85:87" x14ac:dyDescent="0.25">
      <c r="CG24238" s="768"/>
      <c r="CH24238" s="768"/>
      <c r="CI24238" s="850"/>
    </row>
    <row r="24239" spans="85:87" x14ac:dyDescent="0.25">
      <c r="CG24239" s="768"/>
      <c r="CH24239" s="768"/>
      <c r="CI24239" s="850"/>
    </row>
    <row r="24240" spans="85:87" x14ac:dyDescent="0.25">
      <c r="CG24240" s="768"/>
      <c r="CH24240" s="768"/>
      <c r="CI24240" s="850"/>
    </row>
    <row r="24241" spans="85:87" x14ac:dyDescent="0.25">
      <c r="CG24241" s="768"/>
      <c r="CH24241" s="768"/>
      <c r="CI24241" s="850"/>
    </row>
    <row r="24242" spans="85:87" x14ac:dyDescent="0.25">
      <c r="CG24242" s="768"/>
      <c r="CH24242" s="768"/>
      <c r="CI24242" s="850"/>
    </row>
    <row r="24243" spans="85:87" x14ac:dyDescent="0.25">
      <c r="CG24243" s="768"/>
      <c r="CH24243" s="768"/>
      <c r="CI24243" s="850"/>
    </row>
    <row r="24244" spans="85:87" x14ac:dyDescent="0.25">
      <c r="CG24244" s="768"/>
      <c r="CH24244" s="768"/>
      <c r="CI24244" s="850"/>
    </row>
    <row r="24245" spans="85:87" x14ac:dyDescent="0.25">
      <c r="CG24245" s="768"/>
      <c r="CH24245" s="768"/>
      <c r="CI24245" s="850"/>
    </row>
    <row r="24246" spans="85:87" x14ac:dyDescent="0.25">
      <c r="CG24246" s="768"/>
      <c r="CH24246" s="768"/>
      <c r="CI24246" s="850"/>
    </row>
    <row r="24247" spans="85:87" x14ac:dyDescent="0.25">
      <c r="CG24247" s="768"/>
      <c r="CH24247" s="768"/>
      <c r="CI24247" s="850"/>
    </row>
    <row r="24248" spans="85:87" x14ac:dyDescent="0.25">
      <c r="CG24248" s="768"/>
      <c r="CH24248" s="768"/>
      <c r="CI24248" s="850"/>
    </row>
    <row r="24249" spans="85:87" x14ac:dyDescent="0.25">
      <c r="CG24249" s="768"/>
      <c r="CH24249" s="768"/>
      <c r="CI24249" s="850"/>
    </row>
    <row r="24250" spans="85:87" x14ac:dyDescent="0.25">
      <c r="CG24250" s="768"/>
      <c r="CH24250" s="768"/>
      <c r="CI24250" s="850"/>
    </row>
    <row r="24251" spans="85:87" x14ac:dyDescent="0.25">
      <c r="CG24251" s="768"/>
      <c r="CH24251" s="768"/>
      <c r="CI24251" s="850"/>
    </row>
    <row r="24252" spans="85:87" x14ac:dyDescent="0.25">
      <c r="CG24252" s="768"/>
      <c r="CH24252" s="768"/>
      <c r="CI24252" s="850"/>
    </row>
    <row r="24253" spans="85:87" x14ac:dyDescent="0.25">
      <c r="CG24253" s="768"/>
      <c r="CH24253" s="768"/>
      <c r="CI24253" s="850"/>
    </row>
    <row r="24254" spans="85:87" x14ac:dyDescent="0.25">
      <c r="CG24254" s="768"/>
      <c r="CH24254" s="768"/>
      <c r="CI24254" s="850"/>
    </row>
    <row r="24255" spans="85:87" x14ac:dyDescent="0.25">
      <c r="CG24255" s="768"/>
      <c r="CH24255" s="768"/>
      <c r="CI24255" s="850"/>
    </row>
    <row r="24256" spans="85:87" x14ac:dyDescent="0.25">
      <c r="CG24256" s="768"/>
      <c r="CH24256" s="768"/>
      <c r="CI24256" s="850"/>
    </row>
    <row r="24257" spans="85:87" x14ac:dyDescent="0.25">
      <c r="CG24257" s="768"/>
      <c r="CH24257" s="768"/>
      <c r="CI24257" s="850"/>
    </row>
    <row r="24258" spans="85:87" x14ac:dyDescent="0.25">
      <c r="CG24258" s="768"/>
      <c r="CH24258" s="768"/>
      <c r="CI24258" s="850"/>
    </row>
    <row r="24259" spans="85:87" x14ac:dyDescent="0.25">
      <c r="CG24259" s="768"/>
      <c r="CH24259" s="768"/>
      <c r="CI24259" s="850"/>
    </row>
    <row r="24260" spans="85:87" x14ac:dyDescent="0.25">
      <c r="CG24260" s="768"/>
      <c r="CH24260" s="768"/>
      <c r="CI24260" s="850"/>
    </row>
    <row r="24261" spans="85:87" x14ac:dyDescent="0.25">
      <c r="CG24261" s="768"/>
      <c r="CH24261" s="768"/>
      <c r="CI24261" s="850"/>
    </row>
    <row r="24262" spans="85:87" x14ac:dyDescent="0.25">
      <c r="CG24262" s="768"/>
      <c r="CH24262" s="768"/>
      <c r="CI24262" s="850"/>
    </row>
    <row r="24263" spans="85:87" x14ac:dyDescent="0.25">
      <c r="CG24263" s="768"/>
      <c r="CH24263" s="768"/>
      <c r="CI24263" s="850"/>
    </row>
    <row r="24264" spans="85:87" x14ac:dyDescent="0.25">
      <c r="CG24264" s="768"/>
      <c r="CH24264" s="768"/>
      <c r="CI24264" s="850"/>
    </row>
    <row r="24265" spans="85:87" x14ac:dyDescent="0.25">
      <c r="CG24265" s="768"/>
      <c r="CH24265" s="768"/>
      <c r="CI24265" s="850"/>
    </row>
    <row r="24266" spans="85:87" x14ac:dyDescent="0.25">
      <c r="CG24266" s="768"/>
      <c r="CH24266" s="768"/>
      <c r="CI24266" s="850"/>
    </row>
    <row r="24267" spans="85:87" x14ac:dyDescent="0.25">
      <c r="CG24267" s="768"/>
      <c r="CH24267" s="768"/>
      <c r="CI24267" s="850"/>
    </row>
    <row r="24268" spans="85:87" x14ac:dyDescent="0.25">
      <c r="CG24268" s="768"/>
      <c r="CH24268" s="768"/>
      <c r="CI24268" s="850"/>
    </row>
    <row r="24269" spans="85:87" x14ac:dyDescent="0.25">
      <c r="CG24269" s="768"/>
      <c r="CH24269" s="768"/>
      <c r="CI24269" s="850"/>
    </row>
    <row r="24270" spans="85:87" x14ac:dyDescent="0.25">
      <c r="CG24270" s="768"/>
      <c r="CH24270" s="768"/>
      <c r="CI24270" s="850"/>
    </row>
    <row r="24271" spans="85:87" x14ac:dyDescent="0.25">
      <c r="CG24271" s="768"/>
      <c r="CH24271" s="768"/>
      <c r="CI24271" s="850"/>
    </row>
    <row r="24272" spans="85:87" x14ac:dyDescent="0.25">
      <c r="CG24272" s="768"/>
      <c r="CH24272" s="768"/>
      <c r="CI24272" s="850"/>
    </row>
    <row r="24273" spans="85:87" x14ac:dyDescent="0.25">
      <c r="CG24273" s="768"/>
      <c r="CH24273" s="768"/>
      <c r="CI24273" s="850"/>
    </row>
    <row r="24274" spans="85:87" x14ac:dyDescent="0.25">
      <c r="CG24274" s="768"/>
      <c r="CH24274" s="768"/>
      <c r="CI24274" s="850"/>
    </row>
    <row r="24275" spans="85:87" x14ac:dyDescent="0.25">
      <c r="CG24275" s="768"/>
      <c r="CH24275" s="768"/>
      <c r="CI24275" s="850"/>
    </row>
    <row r="24276" spans="85:87" x14ac:dyDescent="0.25">
      <c r="CG24276" s="768"/>
      <c r="CH24276" s="768"/>
      <c r="CI24276" s="850"/>
    </row>
    <row r="24277" spans="85:87" x14ac:dyDescent="0.25">
      <c r="CG24277" s="768"/>
      <c r="CH24277" s="768"/>
      <c r="CI24277" s="850"/>
    </row>
    <row r="24278" spans="85:87" x14ac:dyDescent="0.25">
      <c r="CG24278" s="768"/>
      <c r="CH24278" s="768"/>
      <c r="CI24278" s="850"/>
    </row>
    <row r="24279" spans="85:87" x14ac:dyDescent="0.25">
      <c r="CG24279" s="768"/>
      <c r="CH24279" s="768"/>
      <c r="CI24279" s="850"/>
    </row>
    <row r="24280" spans="85:87" x14ac:dyDescent="0.25">
      <c r="CG24280" s="768"/>
      <c r="CH24280" s="768"/>
      <c r="CI24280" s="850"/>
    </row>
    <row r="24281" spans="85:87" x14ac:dyDescent="0.25">
      <c r="CG24281" s="768"/>
      <c r="CH24281" s="768"/>
      <c r="CI24281" s="850"/>
    </row>
    <row r="24282" spans="85:87" x14ac:dyDescent="0.25">
      <c r="CG24282" s="768"/>
      <c r="CH24282" s="768"/>
      <c r="CI24282" s="850"/>
    </row>
    <row r="24283" spans="85:87" x14ac:dyDescent="0.25">
      <c r="CG24283" s="768"/>
      <c r="CH24283" s="768"/>
      <c r="CI24283" s="850"/>
    </row>
    <row r="24284" spans="85:87" x14ac:dyDescent="0.25">
      <c r="CG24284" s="768"/>
      <c r="CH24284" s="768"/>
      <c r="CI24284" s="850"/>
    </row>
    <row r="24285" spans="85:87" x14ac:dyDescent="0.25">
      <c r="CG24285" s="768"/>
      <c r="CH24285" s="768"/>
      <c r="CI24285" s="850"/>
    </row>
    <row r="24286" spans="85:87" x14ac:dyDescent="0.25">
      <c r="CG24286" s="768"/>
      <c r="CH24286" s="768"/>
      <c r="CI24286" s="850"/>
    </row>
    <row r="24287" spans="85:87" x14ac:dyDescent="0.25">
      <c r="CG24287" s="768"/>
      <c r="CH24287" s="768"/>
      <c r="CI24287" s="850"/>
    </row>
    <row r="24288" spans="85:87" x14ac:dyDescent="0.25">
      <c r="CG24288" s="768"/>
      <c r="CH24288" s="768"/>
      <c r="CI24288" s="850"/>
    </row>
    <row r="24289" spans="85:87" x14ac:dyDescent="0.25">
      <c r="CG24289" s="768"/>
      <c r="CH24289" s="768"/>
      <c r="CI24289" s="850"/>
    </row>
    <row r="24290" spans="85:87" x14ac:dyDescent="0.25">
      <c r="CG24290" s="768"/>
      <c r="CH24290" s="768"/>
      <c r="CI24290" s="850"/>
    </row>
    <row r="24291" spans="85:87" x14ac:dyDescent="0.25">
      <c r="CG24291" s="768"/>
      <c r="CH24291" s="768"/>
      <c r="CI24291" s="850"/>
    </row>
    <row r="24292" spans="85:87" x14ac:dyDescent="0.25">
      <c r="CG24292" s="768"/>
      <c r="CH24292" s="768"/>
      <c r="CI24292" s="850"/>
    </row>
    <row r="24293" spans="85:87" x14ac:dyDescent="0.25">
      <c r="CG24293" s="768"/>
      <c r="CH24293" s="768"/>
      <c r="CI24293" s="850"/>
    </row>
    <row r="24294" spans="85:87" x14ac:dyDescent="0.25">
      <c r="CG24294" s="768"/>
      <c r="CH24294" s="768"/>
      <c r="CI24294" s="850"/>
    </row>
    <row r="24295" spans="85:87" x14ac:dyDescent="0.25">
      <c r="CG24295" s="768"/>
      <c r="CH24295" s="768"/>
      <c r="CI24295" s="850"/>
    </row>
    <row r="24296" spans="85:87" x14ac:dyDescent="0.25">
      <c r="CG24296" s="768"/>
      <c r="CH24296" s="768"/>
      <c r="CI24296" s="850"/>
    </row>
    <row r="24297" spans="85:87" x14ac:dyDescent="0.25">
      <c r="CG24297" s="768"/>
      <c r="CH24297" s="768"/>
      <c r="CI24297" s="850"/>
    </row>
    <row r="24298" spans="85:87" x14ac:dyDescent="0.25">
      <c r="CG24298" s="768"/>
      <c r="CH24298" s="768"/>
      <c r="CI24298" s="850"/>
    </row>
    <row r="24299" spans="85:87" x14ac:dyDescent="0.25">
      <c r="CG24299" s="768"/>
      <c r="CH24299" s="768"/>
      <c r="CI24299" s="850"/>
    </row>
    <row r="24300" spans="85:87" x14ac:dyDescent="0.25">
      <c r="CG24300" s="768"/>
      <c r="CH24300" s="768"/>
      <c r="CI24300" s="850"/>
    </row>
    <row r="24301" spans="85:87" x14ac:dyDescent="0.25">
      <c r="CG24301" s="768"/>
      <c r="CH24301" s="768"/>
      <c r="CI24301" s="850"/>
    </row>
    <row r="24302" spans="85:87" x14ac:dyDescent="0.25">
      <c r="CG24302" s="768"/>
      <c r="CH24302" s="768"/>
      <c r="CI24302" s="850"/>
    </row>
    <row r="24303" spans="85:87" x14ac:dyDescent="0.25">
      <c r="CG24303" s="768"/>
      <c r="CH24303" s="768"/>
      <c r="CI24303" s="850"/>
    </row>
    <row r="24304" spans="85:87" x14ac:dyDescent="0.25">
      <c r="CG24304" s="768"/>
      <c r="CH24304" s="768"/>
      <c r="CI24304" s="850"/>
    </row>
    <row r="24305" spans="85:87" x14ac:dyDescent="0.25">
      <c r="CG24305" s="768"/>
      <c r="CH24305" s="768"/>
      <c r="CI24305" s="850"/>
    </row>
    <row r="24306" spans="85:87" x14ac:dyDescent="0.25">
      <c r="CG24306" s="768"/>
      <c r="CH24306" s="768"/>
      <c r="CI24306" s="850"/>
    </row>
    <row r="24307" spans="85:87" x14ac:dyDescent="0.25">
      <c r="CG24307" s="768"/>
      <c r="CH24307" s="768"/>
      <c r="CI24307" s="850"/>
    </row>
    <row r="24308" spans="85:87" x14ac:dyDescent="0.25">
      <c r="CG24308" s="768"/>
      <c r="CH24308" s="768"/>
      <c r="CI24308" s="850"/>
    </row>
    <row r="24309" spans="85:87" x14ac:dyDescent="0.25">
      <c r="CG24309" s="768"/>
      <c r="CH24309" s="768"/>
      <c r="CI24309" s="850"/>
    </row>
    <row r="24310" spans="85:87" x14ac:dyDescent="0.25">
      <c r="CG24310" s="768"/>
      <c r="CH24310" s="768"/>
      <c r="CI24310" s="850"/>
    </row>
    <row r="24311" spans="85:87" x14ac:dyDescent="0.25">
      <c r="CG24311" s="768"/>
      <c r="CH24311" s="768"/>
      <c r="CI24311" s="850"/>
    </row>
    <row r="24312" spans="85:87" x14ac:dyDescent="0.25">
      <c r="CG24312" s="768"/>
      <c r="CH24312" s="768"/>
      <c r="CI24312" s="850"/>
    </row>
    <row r="24313" spans="85:87" x14ac:dyDescent="0.25">
      <c r="CG24313" s="768"/>
      <c r="CH24313" s="768"/>
      <c r="CI24313" s="850"/>
    </row>
    <row r="24314" spans="85:87" x14ac:dyDescent="0.25">
      <c r="CG24314" s="768"/>
      <c r="CH24314" s="768"/>
      <c r="CI24314" s="850"/>
    </row>
    <row r="24315" spans="85:87" x14ac:dyDescent="0.25">
      <c r="CG24315" s="768"/>
      <c r="CH24315" s="768"/>
      <c r="CI24315" s="850"/>
    </row>
    <row r="24316" spans="85:87" x14ac:dyDescent="0.25">
      <c r="CG24316" s="768"/>
      <c r="CH24316" s="768"/>
      <c r="CI24316" s="850"/>
    </row>
    <row r="24317" spans="85:87" x14ac:dyDescent="0.25">
      <c r="CG24317" s="768"/>
      <c r="CH24317" s="768"/>
      <c r="CI24317" s="850"/>
    </row>
    <row r="24318" spans="85:87" x14ac:dyDescent="0.25">
      <c r="CG24318" s="768"/>
      <c r="CH24318" s="768"/>
      <c r="CI24318" s="850"/>
    </row>
    <row r="24319" spans="85:87" x14ac:dyDescent="0.25">
      <c r="CG24319" s="768"/>
      <c r="CH24319" s="768"/>
      <c r="CI24319" s="850"/>
    </row>
    <row r="24320" spans="85:87" x14ac:dyDescent="0.25">
      <c r="CG24320" s="768"/>
      <c r="CH24320" s="768"/>
      <c r="CI24320" s="850"/>
    </row>
    <row r="24321" spans="85:87" x14ac:dyDescent="0.25">
      <c r="CG24321" s="768"/>
      <c r="CH24321" s="768"/>
      <c r="CI24321" s="850"/>
    </row>
    <row r="24322" spans="85:87" x14ac:dyDescent="0.25">
      <c r="CG24322" s="768"/>
      <c r="CH24322" s="768"/>
      <c r="CI24322" s="850"/>
    </row>
    <row r="24323" spans="85:87" x14ac:dyDescent="0.25">
      <c r="CG24323" s="768"/>
      <c r="CH24323" s="768"/>
      <c r="CI24323" s="850"/>
    </row>
    <row r="24324" spans="85:87" x14ac:dyDescent="0.25">
      <c r="CG24324" s="768"/>
      <c r="CH24324" s="768"/>
      <c r="CI24324" s="850"/>
    </row>
    <row r="24325" spans="85:87" x14ac:dyDescent="0.25">
      <c r="CG24325" s="768"/>
      <c r="CH24325" s="768"/>
      <c r="CI24325" s="850"/>
    </row>
    <row r="24326" spans="85:87" x14ac:dyDescent="0.25">
      <c r="CG24326" s="768"/>
      <c r="CH24326" s="768"/>
      <c r="CI24326" s="850"/>
    </row>
    <row r="24327" spans="85:87" x14ac:dyDescent="0.25">
      <c r="CG24327" s="768"/>
      <c r="CH24327" s="768"/>
      <c r="CI24327" s="850"/>
    </row>
    <row r="24328" spans="85:87" x14ac:dyDescent="0.25">
      <c r="CG24328" s="768"/>
      <c r="CH24328" s="768"/>
      <c r="CI24328" s="850"/>
    </row>
    <row r="24329" spans="85:87" x14ac:dyDescent="0.25">
      <c r="CG24329" s="768"/>
      <c r="CH24329" s="768"/>
      <c r="CI24329" s="850"/>
    </row>
    <row r="24330" spans="85:87" x14ac:dyDescent="0.25">
      <c r="CG24330" s="768"/>
      <c r="CH24330" s="768"/>
      <c r="CI24330" s="850"/>
    </row>
    <row r="24331" spans="85:87" x14ac:dyDescent="0.25">
      <c r="CG24331" s="768"/>
      <c r="CH24331" s="768"/>
      <c r="CI24331" s="850"/>
    </row>
    <row r="24332" spans="85:87" x14ac:dyDescent="0.25">
      <c r="CG24332" s="768"/>
      <c r="CH24332" s="768"/>
      <c r="CI24332" s="850"/>
    </row>
    <row r="24333" spans="85:87" x14ac:dyDescent="0.25">
      <c r="CG24333" s="768"/>
      <c r="CH24333" s="768"/>
      <c r="CI24333" s="850"/>
    </row>
    <row r="24334" spans="85:87" x14ac:dyDescent="0.25">
      <c r="CG24334" s="768"/>
      <c r="CH24334" s="768"/>
      <c r="CI24334" s="850"/>
    </row>
    <row r="24335" spans="85:87" x14ac:dyDescent="0.25">
      <c r="CG24335" s="768"/>
      <c r="CH24335" s="768"/>
      <c r="CI24335" s="850"/>
    </row>
    <row r="24336" spans="85:87" x14ac:dyDescent="0.25">
      <c r="CG24336" s="768"/>
      <c r="CH24336" s="768"/>
      <c r="CI24336" s="850"/>
    </row>
    <row r="24337" spans="85:87" x14ac:dyDescent="0.25">
      <c r="CG24337" s="768"/>
      <c r="CH24337" s="768"/>
      <c r="CI24337" s="850"/>
    </row>
    <row r="24338" spans="85:87" x14ac:dyDescent="0.25">
      <c r="CG24338" s="768"/>
      <c r="CH24338" s="768"/>
      <c r="CI24338" s="850"/>
    </row>
    <row r="24339" spans="85:87" x14ac:dyDescent="0.25">
      <c r="CG24339" s="768"/>
      <c r="CH24339" s="768"/>
      <c r="CI24339" s="850"/>
    </row>
    <row r="24340" spans="85:87" x14ac:dyDescent="0.25">
      <c r="CG24340" s="768"/>
      <c r="CH24340" s="768"/>
      <c r="CI24340" s="850"/>
    </row>
    <row r="24341" spans="85:87" x14ac:dyDescent="0.25">
      <c r="CG24341" s="768"/>
      <c r="CH24341" s="768"/>
      <c r="CI24341" s="850"/>
    </row>
    <row r="24342" spans="85:87" x14ac:dyDescent="0.25">
      <c r="CG24342" s="768"/>
      <c r="CH24342" s="768"/>
      <c r="CI24342" s="850"/>
    </row>
    <row r="24343" spans="85:87" x14ac:dyDescent="0.25">
      <c r="CG24343" s="768"/>
      <c r="CH24343" s="768"/>
      <c r="CI24343" s="850"/>
    </row>
    <row r="24344" spans="85:87" x14ac:dyDescent="0.25">
      <c r="CG24344" s="768"/>
      <c r="CH24344" s="768"/>
      <c r="CI24344" s="850"/>
    </row>
    <row r="24345" spans="85:87" x14ac:dyDescent="0.25">
      <c r="CG24345" s="768"/>
      <c r="CH24345" s="768"/>
      <c r="CI24345" s="850"/>
    </row>
    <row r="24346" spans="85:87" x14ac:dyDescent="0.25">
      <c r="CG24346" s="768"/>
      <c r="CH24346" s="768"/>
      <c r="CI24346" s="850"/>
    </row>
    <row r="24347" spans="85:87" x14ac:dyDescent="0.25">
      <c r="CG24347" s="768"/>
      <c r="CH24347" s="768"/>
      <c r="CI24347" s="850"/>
    </row>
    <row r="24348" spans="85:87" x14ac:dyDescent="0.25">
      <c r="CG24348" s="768"/>
      <c r="CH24348" s="768"/>
      <c r="CI24348" s="850"/>
    </row>
    <row r="24349" spans="85:87" x14ac:dyDescent="0.25">
      <c r="CG24349" s="768"/>
      <c r="CH24349" s="768"/>
      <c r="CI24349" s="850"/>
    </row>
    <row r="24350" spans="85:87" x14ac:dyDescent="0.25">
      <c r="CG24350" s="768"/>
      <c r="CH24350" s="768"/>
      <c r="CI24350" s="850"/>
    </row>
    <row r="24351" spans="85:87" x14ac:dyDescent="0.25">
      <c r="CG24351" s="768"/>
      <c r="CH24351" s="768"/>
      <c r="CI24351" s="850"/>
    </row>
    <row r="24352" spans="85:87" x14ac:dyDescent="0.25">
      <c r="CG24352" s="768"/>
      <c r="CH24352" s="768"/>
      <c r="CI24352" s="850"/>
    </row>
    <row r="24353" spans="85:87" x14ac:dyDescent="0.25">
      <c r="CG24353" s="768"/>
      <c r="CH24353" s="768"/>
      <c r="CI24353" s="850"/>
    </row>
    <row r="24354" spans="85:87" x14ac:dyDescent="0.25">
      <c r="CG24354" s="768"/>
      <c r="CH24354" s="768"/>
      <c r="CI24354" s="850"/>
    </row>
    <row r="24355" spans="85:87" x14ac:dyDescent="0.25">
      <c r="CG24355" s="768"/>
      <c r="CH24355" s="768"/>
      <c r="CI24355" s="850"/>
    </row>
    <row r="24356" spans="85:87" x14ac:dyDescent="0.25">
      <c r="CG24356" s="768"/>
      <c r="CH24356" s="768"/>
      <c r="CI24356" s="850"/>
    </row>
    <row r="24357" spans="85:87" x14ac:dyDescent="0.25">
      <c r="CG24357" s="768"/>
      <c r="CH24357" s="768"/>
      <c r="CI24357" s="850"/>
    </row>
    <row r="24358" spans="85:87" x14ac:dyDescent="0.25">
      <c r="CG24358" s="768"/>
      <c r="CH24358" s="768"/>
      <c r="CI24358" s="850"/>
    </row>
    <row r="24359" spans="85:87" x14ac:dyDescent="0.25">
      <c r="CG24359" s="768"/>
      <c r="CH24359" s="768"/>
      <c r="CI24359" s="850"/>
    </row>
    <row r="24360" spans="85:87" x14ac:dyDescent="0.25">
      <c r="CG24360" s="768"/>
      <c r="CH24360" s="768"/>
      <c r="CI24360" s="850"/>
    </row>
    <row r="24361" spans="85:87" x14ac:dyDescent="0.25">
      <c r="CG24361" s="768"/>
      <c r="CH24361" s="768"/>
      <c r="CI24361" s="850"/>
    </row>
    <row r="24362" spans="85:87" x14ac:dyDescent="0.25">
      <c r="CG24362" s="768"/>
      <c r="CH24362" s="768"/>
      <c r="CI24362" s="850"/>
    </row>
    <row r="24363" spans="85:87" x14ac:dyDescent="0.25">
      <c r="CG24363" s="768"/>
      <c r="CH24363" s="768"/>
      <c r="CI24363" s="850"/>
    </row>
    <row r="24364" spans="85:87" x14ac:dyDescent="0.25">
      <c r="CG24364" s="768"/>
      <c r="CH24364" s="768"/>
      <c r="CI24364" s="850"/>
    </row>
    <row r="24365" spans="85:87" x14ac:dyDescent="0.25">
      <c r="CG24365" s="768"/>
      <c r="CH24365" s="768"/>
      <c r="CI24365" s="850"/>
    </row>
    <row r="24366" spans="85:87" x14ac:dyDescent="0.25">
      <c r="CG24366" s="768"/>
      <c r="CH24366" s="768"/>
      <c r="CI24366" s="850"/>
    </row>
    <row r="24367" spans="85:87" x14ac:dyDescent="0.25">
      <c r="CG24367" s="768"/>
      <c r="CH24367" s="768"/>
      <c r="CI24367" s="850"/>
    </row>
    <row r="24368" spans="85:87" x14ac:dyDescent="0.25">
      <c r="CG24368" s="768"/>
      <c r="CH24368" s="768"/>
      <c r="CI24368" s="850"/>
    </row>
    <row r="24369" spans="85:87" x14ac:dyDescent="0.25">
      <c r="CG24369" s="768"/>
      <c r="CH24369" s="768"/>
      <c r="CI24369" s="850"/>
    </row>
    <row r="24370" spans="85:87" x14ac:dyDescent="0.25">
      <c r="CG24370" s="768"/>
      <c r="CH24370" s="768"/>
      <c r="CI24370" s="850"/>
    </row>
    <row r="24371" spans="85:87" x14ac:dyDescent="0.25">
      <c r="CG24371" s="768"/>
      <c r="CH24371" s="768"/>
      <c r="CI24371" s="850"/>
    </row>
    <row r="24372" spans="85:87" x14ac:dyDescent="0.25">
      <c r="CG24372" s="768"/>
      <c r="CH24372" s="768"/>
      <c r="CI24372" s="850"/>
    </row>
    <row r="24373" spans="85:87" x14ac:dyDescent="0.25">
      <c r="CG24373" s="768"/>
      <c r="CH24373" s="768"/>
      <c r="CI24373" s="850"/>
    </row>
    <row r="24374" spans="85:87" x14ac:dyDescent="0.25">
      <c r="CG24374" s="768"/>
      <c r="CH24374" s="768"/>
      <c r="CI24374" s="850"/>
    </row>
    <row r="24375" spans="85:87" x14ac:dyDescent="0.25">
      <c r="CG24375" s="768"/>
      <c r="CH24375" s="768"/>
      <c r="CI24375" s="850"/>
    </row>
    <row r="24376" spans="85:87" x14ac:dyDescent="0.25">
      <c r="CG24376" s="768"/>
      <c r="CH24376" s="768"/>
      <c r="CI24376" s="850"/>
    </row>
    <row r="24377" spans="85:87" x14ac:dyDescent="0.25">
      <c r="CG24377" s="768"/>
      <c r="CH24377" s="768"/>
      <c r="CI24377" s="850"/>
    </row>
    <row r="24378" spans="85:87" x14ac:dyDescent="0.25">
      <c r="CG24378" s="768"/>
      <c r="CH24378" s="768"/>
      <c r="CI24378" s="850"/>
    </row>
    <row r="24379" spans="85:87" x14ac:dyDescent="0.25">
      <c r="CG24379" s="768"/>
      <c r="CH24379" s="768"/>
      <c r="CI24379" s="850"/>
    </row>
    <row r="24380" spans="85:87" x14ac:dyDescent="0.25">
      <c r="CG24380" s="768"/>
      <c r="CH24380" s="768"/>
      <c r="CI24380" s="850"/>
    </row>
    <row r="24381" spans="85:87" x14ac:dyDescent="0.25">
      <c r="CG24381" s="768"/>
      <c r="CH24381" s="768"/>
      <c r="CI24381" s="850"/>
    </row>
    <row r="24382" spans="85:87" x14ac:dyDescent="0.25">
      <c r="CG24382" s="768"/>
      <c r="CH24382" s="768"/>
      <c r="CI24382" s="850"/>
    </row>
    <row r="24383" spans="85:87" x14ac:dyDescent="0.25">
      <c r="CG24383" s="768"/>
      <c r="CH24383" s="768"/>
      <c r="CI24383" s="850"/>
    </row>
    <row r="24384" spans="85:87" x14ac:dyDescent="0.25">
      <c r="CG24384" s="768"/>
      <c r="CH24384" s="768"/>
      <c r="CI24384" s="850"/>
    </row>
    <row r="24385" spans="85:87" x14ac:dyDescent="0.25">
      <c r="CG24385" s="768"/>
      <c r="CH24385" s="768"/>
      <c r="CI24385" s="850"/>
    </row>
    <row r="24386" spans="85:87" x14ac:dyDescent="0.25">
      <c r="CG24386" s="768"/>
      <c r="CH24386" s="768"/>
      <c r="CI24386" s="850"/>
    </row>
    <row r="24387" spans="85:87" x14ac:dyDescent="0.25">
      <c r="CG24387" s="768"/>
      <c r="CH24387" s="768"/>
      <c r="CI24387" s="850"/>
    </row>
    <row r="24388" spans="85:87" x14ac:dyDescent="0.25">
      <c r="CG24388" s="768"/>
      <c r="CH24388" s="768"/>
      <c r="CI24388" s="850"/>
    </row>
    <row r="24389" spans="85:87" x14ac:dyDescent="0.25">
      <c r="CG24389" s="768"/>
      <c r="CH24389" s="768"/>
      <c r="CI24389" s="850"/>
    </row>
    <row r="24390" spans="85:87" x14ac:dyDescent="0.25">
      <c r="CG24390" s="768"/>
      <c r="CH24390" s="768"/>
      <c r="CI24390" s="850"/>
    </row>
    <row r="24391" spans="85:87" x14ac:dyDescent="0.25">
      <c r="CG24391" s="768"/>
      <c r="CH24391" s="768"/>
      <c r="CI24391" s="850"/>
    </row>
    <row r="24392" spans="85:87" x14ac:dyDescent="0.25">
      <c r="CG24392" s="768"/>
      <c r="CH24392" s="768"/>
      <c r="CI24392" s="850"/>
    </row>
    <row r="24393" spans="85:87" x14ac:dyDescent="0.25">
      <c r="CG24393" s="768"/>
      <c r="CH24393" s="768"/>
      <c r="CI24393" s="850"/>
    </row>
    <row r="24394" spans="85:87" x14ac:dyDescent="0.25">
      <c r="CG24394" s="768"/>
      <c r="CH24394" s="768"/>
      <c r="CI24394" s="850"/>
    </row>
    <row r="24395" spans="85:87" x14ac:dyDescent="0.25">
      <c r="CG24395" s="768"/>
      <c r="CH24395" s="768"/>
      <c r="CI24395" s="850"/>
    </row>
    <row r="24396" spans="85:87" x14ac:dyDescent="0.25">
      <c r="CG24396" s="768"/>
      <c r="CH24396" s="768"/>
      <c r="CI24396" s="850"/>
    </row>
    <row r="24397" spans="85:87" x14ac:dyDescent="0.25">
      <c r="CG24397" s="768"/>
      <c r="CH24397" s="768"/>
      <c r="CI24397" s="850"/>
    </row>
    <row r="24398" spans="85:87" x14ac:dyDescent="0.25">
      <c r="CG24398" s="768"/>
      <c r="CH24398" s="768"/>
      <c r="CI24398" s="850"/>
    </row>
    <row r="24399" spans="85:87" x14ac:dyDescent="0.25">
      <c r="CG24399" s="768"/>
      <c r="CH24399" s="768"/>
      <c r="CI24399" s="850"/>
    </row>
    <row r="24400" spans="85:87" x14ac:dyDescent="0.25">
      <c r="CG24400" s="768"/>
      <c r="CH24400" s="768"/>
      <c r="CI24400" s="850"/>
    </row>
    <row r="24401" spans="85:87" x14ac:dyDescent="0.25">
      <c r="CG24401" s="768"/>
      <c r="CH24401" s="768"/>
      <c r="CI24401" s="850"/>
    </row>
    <row r="24402" spans="85:87" x14ac:dyDescent="0.25">
      <c r="CG24402" s="768"/>
      <c r="CH24402" s="768"/>
      <c r="CI24402" s="850"/>
    </row>
    <row r="24403" spans="85:87" x14ac:dyDescent="0.25">
      <c r="CG24403" s="768"/>
      <c r="CH24403" s="768"/>
      <c r="CI24403" s="850"/>
    </row>
    <row r="24404" spans="85:87" x14ac:dyDescent="0.25">
      <c r="CG24404" s="768"/>
      <c r="CH24404" s="768"/>
      <c r="CI24404" s="850"/>
    </row>
    <row r="24405" spans="85:87" x14ac:dyDescent="0.25">
      <c r="CG24405" s="768"/>
      <c r="CH24405" s="768"/>
      <c r="CI24405" s="850"/>
    </row>
    <row r="24406" spans="85:87" x14ac:dyDescent="0.25">
      <c r="CG24406" s="768"/>
      <c r="CH24406" s="768"/>
      <c r="CI24406" s="850"/>
    </row>
    <row r="24407" spans="85:87" x14ac:dyDescent="0.25">
      <c r="CG24407" s="768"/>
      <c r="CH24407" s="768"/>
      <c r="CI24407" s="850"/>
    </row>
    <row r="24408" spans="85:87" x14ac:dyDescent="0.25">
      <c r="CG24408" s="768"/>
      <c r="CH24408" s="768"/>
      <c r="CI24408" s="850"/>
    </row>
    <row r="24409" spans="85:87" x14ac:dyDescent="0.25">
      <c r="CG24409" s="768"/>
      <c r="CH24409" s="768"/>
      <c r="CI24409" s="850"/>
    </row>
    <row r="24410" spans="85:87" x14ac:dyDescent="0.25">
      <c r="CG24410" s="768"/>
      <c r="CH24410" s="768"/>
      <c r="CI24410" s="850"/>
    </row>
    <row r="24411" spans="85:87" x14ac:dyDescent="0.25">
      <c r="CG24411" s="768"/>
      <c r="CH24411" s="768"/>
      <c r="CI24411" s="850"/>
    </row>
    <row r="24412" spans="85:87" x14ac:dyDescent="0.25">
      <c r="CG24412" s="768"/>
      <c r="CH24412" s="768"/>
      <c r="CI24412" s="850"/>
    </row>
    <row r="24413" spans="85:87" x14ac:dyDescent="0.25">
      <c r="CG24413" s="768"/>
      <c r="CH24413" s="768"/>
      <c r="CI24413" s="850"/>
    </row>
    <row r="24414" spans="85:87" x14ac:dyDescent="0.25">
      <c r="CG24414" s="768"/>
      <c r="CH24414" s="768"/>
      <c r="CI24414" s="850"/>
    </row>
    <row r="24415" spans="85:87" x14ac:dyDescent="0.25">
      <c r="CG24415" s="768"/>
      <c r="CH24415" s="768"/>
      <c r="CI24415" s="850"/>
    </row>
    <row r="24416" spans="85:87" x14ac:dyDescent="0.25">
      <c r="CG24416" s="768"/>
      <c r="CH24416" s="768"/>
      <c r="CI24416" s="850"/>
    </row>
    <row r="24417" spans="85:87" x14ac:dyDescent="0.25">
      <c r="CG24417" s="768"/>
      <c r="CH24417" s="768"/>
      <c r="CI24417" s="850"/>
    </row>
    <row r="24418" spans="85:87" x14ac:dyDescent="0.25">
      <c r="CG24418" s="768"/>
      <c r="CH24418" s="768"/>
      <c r="CI24418" s="850"/>
    </row>
    <row r="24419" spans="85:87" x14ac:dyDescent="0.25">
      <c r="CG24419" s="768"/>
      <c r="CH24419" s="768"/>
      <c r="CI24419" s="850"/>
    </row>
    <row r="24420" spans="85:87" x14ac:dyDescent="0.25">
      <c r="CG24420" s="768"/>
      <c r="CH24420" s="768"/>
      <c r="CI24420" s="850"/>
    </row>
    <row r="24421" spans="85:87" x14ac:dyDescent="0.25">
      <c r="CG24421" s="768"/>
      <c r="CH24421" s="768"/>
      <c r="CI24421" s="850"/>
    </row>
    <row r="24422" spans="85:87" x14ac:dyDescent="0.25">
      <c r="CG24422" s="768"/>
      <c r="CH24422" s="768"/>
      <c r="CI24422" s="850"/>
    </row>
    <row r="24423" spans="85:87" x14ac:dyDescent="0.25">
      <c r="CG24423" s="768"/>
      <c r="CH24423" s="768"/>
      <c r="CI24423" s="850"/>
    </row>
    <row r="24424" spans="85:87" x14ac:dyDescent="0.25">
      <c r="CG24424" s="768"/>
      <c r="CH24424" s="768"/>
      <c r="CI24424" s="850"/>
    </row>
    <row r="24425" spans="85:87" x14ac:dyDescent="0.25">
      <c r="CG24425" s="768"/>
      <c r="CH24425" s="768"/>
      <c r="CI24425" s="850"/>
    </row>
    <row r="24426" spans="85:87" x14ac:dyDescent="0.25">
      <c r="CG24426" s="768"/>
      <c r="CH24426" s="768"/>
      <c r="CI24426" s="850"/>
    </row>
    <row r="24427" spans="85:87" x14ac:dyDescent="0.25">
      <c r="CG24427" s="768"/>
      <c r="CH24427" s="768"/>
      <c r="CI24427" s="850"/>
    </row>
    <row r="24428" spans="85:87" x14ac:dyDescent="0.25">
      <c r="CG24428" s="768"/>
      <c r="CH24428" s="768"/>
      <c r="CI24428" s="850"/>
    </row>
    <row r="24429" spans="85:87" x14ac:dyDescent="0.25">
      <c r="CG24429" s="768"/>
      <c r="CH24429" s="768"/>
      <c r="CI24429" s="850"/>
    </row>
    <row r="24430" spans="85:87" x14ac:dyDescent="0.25">
      <c r="CG24430" s="768"/>
      <c r="CH24430" s="768"/>
      <c r="CI24430" s="850"/>
    </row>
    <row r="24431" spans="85:87" x14ac:dyDescent="0.25">
      <c r="CG24431" s="768"/>
      <c r="CH24431" s="768"/>
      <c r="CI24431" s="850"/>
    </row>
    <row r="24432" spans="85:87" x14ac:dyDescent="0.25">
      <c r="CG24432" s="768"/>
      <c r="CH24432" s="768"/>
      <c r="CI24432" s="850"/>
    </row>
    <row r="24433" spans="85:87" x14ac:dyDescent="0.25">
      <c r="CG24433" s="768"/>
      <c r="CH24433" s="768"/>
      <c r="CI24433" s="850"/>
    </row>
    <row r="24434" spans="85:87" x14ac:dyDescent="0.25">
      <c r="CG24434" s="768"/>
      <c r="CH24434" s="768"/>
      <c r="CI24434" s="850"/>
    </row>
    <row r="24435" spans="85:87" x14ac:dyDescent="0.25">
      <c r="CG24435" s="768"/>
      <c r="CH24435" s="768"/>
      <c r="CI24435" s="850"/>
    </row>
    <row r="24436" spans="85:87" x14ac:dyDescent="0.25">
      <c r="CG24436" s="768"/>
      <c r="CH24436" s="768"/>
      <c r="CI24436" s="850"/>
    </row>
    <row r="24437" spans="85:87" x14ac:dyDescent="0.25">
      <c r="CG24437" s="768"/>
      <c r="CH24437" s="768"/>
      <c r="CI24437" s="850"/>
    </row>
    <row r="24438" spans="85:87" x14ac:dyDescent="0.25">
      <c r="CG24438" s="768"/>
      <c r="CH24438" s="768"/>
      <c r="CI24438" s="850"/>
    </row>
    <row r="24439" spans="85:87" x14ac:dyDescent="0.25">
      <c r="CG24439" s="768"/>
      <c r="CH24439" s="768"/>
      <c r="CI24439" s="850"/>
    </row>
    <row r="24440" spans="85:87" x14ac:dyDescent="0.25">
      <c r="CG24440" s="768"/>
      <c r="CH24440" s="768"/>
      <c r="CI24440" s="850"/>
    </row>
    <row r="24441" spans="85:87" x14ac:dyDescent="0.25">
      <c r="CG24441" s="768"/>
      <c r="CH24441" s="768"/>
      <c r="CI24441" s="850"/>
    </row>
    <row r="24442" spans="85:87" x14ac:dyDescent="0.25">
      <c r="CG24442" s="768"/>
      <c r="CH24442" s="768"/>
      <c r="CI24442" s="850"/>
    </row>
    <row r="24443" spans="85:87" x14ac:dyDescent="0.25">
      <c r="CG24443" s="768"/>
      <c r="CH24443" s="768"/>
      <c r="CI24443" s="850"/>
    </row>
    <row r="24444" spans="85:87" x14ac:dyDescent="0.25">
      <c r="CG24444" s="768"/>
      <c r="CH24444" s="768"/>
      <c r="CI24444" s="850"/>
    </row>
    <row r="24445" spans="85:87" x14ac:dyDescent="0.25">
      <c r="CG24445" s="768"/>
      <c r="CH24445" s="768"/>
      <c r="CI24445" s="850"/>
    </row>
    <row r="24446" spans="85:87" x14ac:dyDescent="0.25">
      <c r="CG24446" s="768"/>
      <c r="CH24446" s="768"/>
      <c r="CI24446" s="850"/>
    </row>
    <row r="24447" spans="85:87" x14ac:dyDescent="0.25">
      <c r="CG24447" s="768"/>
      <c r="CH24447" s="768"/>
      <c r="CI24447" s="850"/>
    </row>
    <row r="24448" spans="85:87" x14ac:dyDescent="0.25">
      <c r="CG24448" s="768"/>
      <c r="CH24448" s="768"/>
      <c r="CI24448" s="850"/>
    </row>
    <row r="24449" spans="85:87" x14ac:dyDescent="0.25">
      <c r="CG24449" s="768"/>
      <c r="CH24449" s="768"/>
      <c r="CI24449" s="850"/>
    </row>
    <row r="24450" spans="85:87" x14ac:dyDescent="0.25">
      <c r="CG24450" s="768"/>
      <c r="CH24450" s="768"/>
      <c r="CI24450" s="850"/>
    </row>
    <row r="24451" spans="85:87" x14ac:dyDescent="0.25">
      <c r="CG24451" s="768"/>
      <c r="CH24451" s="768"/>
      <c r="CI24451" s="850"/>
    </row>
    <row r="24452" spans="85:87" x14ac:dyDescent="0.25">
      <c r="CG24452" s="768"/>
      <c r="CH24452" s="768"/>
      <c r="CI24452" s="850"/>
    </row>
    <row r="24453" spans="85:87" x14ac:dyDescent="0.25">
      <c r="CG24453" s="768"/>
      <c r="CH24453" s="768"/>
      <c r="CI24453" s="850"/>
    </row>
    <row r="24454" spans="85:87" x14ac:dyDescent="0.25">
      <c r="CG24454" s="768"/>
      <c r="CH24454" s="768"/>
      <c r="CI24454" s="850"/>
    </row>
    <row r="24455" spans="85:87" x14ac:dyDescent="0.25">
      <c r="CG24455" s="768"/>
      <c r="CH24455" s="768"/>
      <c r="CI24455" s="850"/>
    </row>
    <row r="24456" spans="85:87" x14ac:dyDescent="0.25">
      <c r="CG24456" s="768"/>
      <c r="CH24456" s="768"/>
      <c r="CI24456" s="850"/>
    </row>
    <row r="24457" spans="85:87" x14ac:dyDescent="0.25">
      <c r="CG24457" s="768"/>
      <c r="CH24457" s="768"/>
      <c r="CI24457" s="850"/>
    </row>
    <row r="24458" spans="85:87" x14ac:dyDescent="0.25">
      <c r="CG24458" s="768"/>
      <c r="CH24458" s="768"/>
      <c r="CI24458" s="850"/>
    </row>
    <row r="24459" spans="85:87" x14ac:dyDescent="0.25">
      <c r="CG24459" s="768"/>
      <c r="CH24459" s="768"/>
      <c r="CI24459" s="850"/>
    </row>
    <row r="24460" spans="85:87" x14ac:dyDescent="0.25">
      <c r="CG24460" s="768"/>
      <c r="CH24460" s="768"/>
      <c r="CI24460" s="850"/>
    </row>
    <row r="24461" spans="85:87" x14ac:dyDescent="0.25">
      <c r="CG24461" s="768"/>
      <c r="CH24461" s="768"/>
      <c r="CI24461" s="850"/>
    </row>
    <row r="24462" spans="85:87" x14ac:dyDescent="0.25">
      <c r="CG24462" s="768"/>
      <c r="CH24462" s="768"/>
      <c r="CI24462" s="850"/>
    </row>
    <row r="24463" spans="85:87" x14ac:dyDescent="0.25">
      <c r="CG24463" s="768"/>
      <c r="CH24463" s="768"/>
      <c r="CI24463" s="850"/>
    </row>
    <row r="24464" spans="85:87" x14ac:dyDescent="0.25">
      <c r="CG24464" s="768"/>
      <c r="CH24464" s="768"/>
      <c r="CI24464" s="850"/>
    </row>
    <row r="24465" spans="85:87" x14ac:dyDescent="0.25">
      <c r="CG24465" s="768"/>
      <c r="CH24465" s="768"/>
      <c r="CI24465" s="850"/>
    </row>
    <row r="24466" spans="85:87" x14ac:dyDescent="0.25">
      <c r="CG24466" s="768"/>
      <c r="CH24466" s="768"/>
      <c r="CI24466" s="850"/>
    </row>
    <row r="24467" spans="85:87" x14ac:dyDescent="0.25">
      <c r="CG24467" s="768"/>
      <c r="CH24467" s="768"/>
      <c r="CI24467" s="850"/>
    </row>
    <row r="24468" spans="85:87" x14ac:dyDescent="0.25">
      <c r="CG24468" s="768"/>
      <c r="CH24468" s="768"/>
      <c r="CI24468" s="850"/>
    </row>
    <row r="24469" spans="85:87" x14ac:dyDescent="0.25">
      <c r="CG24469" s="768"/>
      <c r="CH24469" s="768"/>
      <c r="CI24469" s="850"/>
    </row>
    <row r="24470" spans="85:87" x14ac:dyDescent="0.25">
      <c r="CG24470" s="768"/>
      <c r="CH24470" s="768"/>
      <c r="CI24470" s="850"/>
    </row>
    <row r="24471" spans="85:87" x14ac:dyDescent="0.25">
      <c r="CG24471" s="768"/>
      <c r="CH24471" s="768"/>
      <c r="CI24471" s="850"/>
    </row>
    <row r="24472" spans="85:87" x14ac:dyDescent="0.25">
      <c r="CG24472" s="768"/>
      <c r="CH24472" s="768"/>
      <c r="CI24472" s="850"/>
    </row>
    <row r="24473" spans="85:87" x14ac:dyDescent="0.25">
      <c r="CG24473" s="768"/>
      <c r="CH24473" s="768"/>
      <c r="CI24473" s="850"/>
    </row>
    <row r="24474" spans="85:87" x14ac:dyDescent="0.25">
      <c r="CG24474" s="768"/>
      <c r="CH24474" s="768"/>
      <c r="CI24474" s="850"/>
    </row>
    <row r="24475" spans="85:87" x14ac:dyDescent="0.25">
      <c r="CG24475" s="768"/>
      <c r="CH24475" s="768"/>
      <c r="CI24475" s="850"/>
    </row>
    <row r="24476" spans="85:87" x14ac:dyDescent="0.25">
      <c r="CG24476" s="768"/>
      <c r="CH24476" s="768"/>
      <c r="CI24476" s="850"/>
    </row>
    <row r="24477" spans="85:87" x14ac:dyDescent="0.25">
      <c r="CG24477" s="768"/>
      <c r="CH24477" s="768"/>
      <c r="CI24477" s="850"/>
    </row>
    <row r="24478" spans="85:87" x14ac:dyDescent="0.25">
      <c r="CG24478" s="768"/>
      <c r="CH24478" s="768"/>
      <c r="CI24478" s="850"/>
    </row>
    <row r="24479" spans="85:87" x14ac:dyDescent="0.25">
      <c r="CG24479" s="768"/>
      <c r="CH24479" s="768"/>
      <c r="CI24479" s="850"/>
    </row>
    <row r="24480" spans="85:87" x14ac:dyDescent="0.25">
      <c r="CG24480" s="768"/>
      <c r="CH24480" s="768"/>
      <c r="CI24480" s="850"/>
    </row>
    <row r="24481" spans="85:87" x14ac:dyDescent="0.25">
      <c r="CG24481" s="768"/>
      <c r="CH24481" s="768"/>
      <c r="CI24481" s="850"/>
    </row>
    <row r="24482" spans="85:87" x14ac:dyDescent="0.25">
      <c r="CG24482" s="768"/>
      <c r="CH24482" s="768"/>
      <c r="CI24482" s="850"/>
    </row>
    <row r="24483" spans="85:87" x14ac:dyDescent="0.25">
      <c r="CG24483" s="768"/>
      <c r="CH24483" s="768"/>
      <c r="CI24483" s="850"/>
    </row>
    <row r="24484" spans="85:87" x14ac:dyDescent="0.25">
      <c r="CG24484" s="768"/>
      <c r="CH24484" s="768"/>
      <c r="CI24484" s="850"/>
    </row>
    <row r="24485" spans="85:87" x14ac:dyDescent="0.25">
      <c r="CG24485" s="768"/>
      <c r="CH24485" s="768"/>
      <c r="CI24485" s="850"/>
    </row>
    <row r="24486" spans="85:87" x14ac:dyDescent="0.25">
      <c r="CG24486" s="768"/>
      <c r="CH24486" s="768"/>
      <c r="CI24486" s="850"/>
    </row>
    <row r="24487" spans="85:87" x14ac:dyDescent="0.25">
      <c r="CG24487" s="768"/>
      <c r="CH24487" s="768"/>
      <c r="CI24487" s="850"/>
    </row>
    <row r="24488" spans="85:87" x14ac:dyDescent="0.25">
      <c r="CG24488" s="768"/>
      <c r="CH24488" s="768"/>
      <c r="CI24488" s="850"/>
    </row>
    <row r="24489" spans="85:87" x14ac:dyDescent="0.25">
      <c r="CG24489" s="768"/>
      <c r="CH24489" s="768"/>
      <c r="CI24489" s="850"/>
    </row>
    <row r="24490" spans="85:87" x14ac:dyDescent="0.25">
      <c r="CG24490" s="768"/>
      <c r="CH24490" s="768"/>
      <c r="CI24490" s="850"/>
    </row>
    <row r="24491" spans="85:87" x14ac:dyDescent="0.25">
      <c r="CG24491" s="768"/>
      <c r="CH24491" s="768"/>
      <c r="CI24491" s="850"/>
    </row>
    <row r="24492" spans="85:87" x14ac:dyDescent="0.25">
      <c r="CG24492" s="768"/>
      <c r="CH24492" s="768"/>
      <c r="CI24492" s="850"/>
    </row>
    <row r="24493" spans="85:87" x14ac:dyDescent="0.25">
      <c r="CG24493" s="768"/>
      <c r="CH24493" s="768"/>
      <c r="CI24493" s="850"/>
    </row>
    <row r="24494" spans="85:87" x14ac:dyDescent="0.25">
      <c r="CG24494" s="768"/>
      <c r="CH24494" s="768"/>
      <c r="CI24494" s="850"/>
    </row>
    <row r="24495" spans="85:87" x14ac:dyDescent="0.25">
      <c r="CG24495" s="768"/>
      <c r="CH24495" s="768"/>
      <c r="CI24495" s="850"/>
    </row>
    <row r="24496" spans="85:87" x14ac:dyDescent="0.25">
      <c r="CG24496" s="768"/>
      <c r="CH24496" s="768"/>
      <c r="CI24496" s="850"/>
    </row>
    <row r="24497" spans="85:87" x14ac:dyDescent="0.25">
      <c r="CG24497" s="768"/>
      <c r="CH24497" s="768"/>
      <c r="CI24497" s="850"/>
    </row>
    <row r="24498" spans="85:87" x14ac:dyDescent="0.25">
      <c r="CG24498" s="768"/>
      <c r="CH24498" s="768"/>
      <c r="CI24498" s="850"/>
    </row>
    <row r="24499" spans="85:87" x14ac:dyDescent="0.25">
      <c r="CG24499" s="768"/>
      <c r="CH24499" s="768"/>
      <c r="CI24499" s="850"/>
    </row>
    <row r="24500" spans="85:87" x14ac:dyDescent="0.25">
      <c r="CG24500" s="768"/>
      <c r="CH24500" s="768"/>
      <c r="CI24500" s="850"/>
    </row>
    <row r="24501" spans="85:87" x14ac:dyDescent="0.25">
      <c r="CG24501" s="768"/>
      <c r="CH24501" s="768"/>
      <c r="CI24501" s="850"/>
    </row>
    <row r="24502" spans="85:87" x14ac:dyDescent="0.25">
      <c r="CG24502" s="768"/>
      <c r="CH24502" s="768"/>
      <c r="CI24502" s="850"/>
    </row>
    <row r="24503" spans="85:87" x14ac:dyDescent="0.25">
      <c r="CG24503" s="768"/>
      <c r="CH24503" s="768"/>
      <c r="CI24503" s="850"/>
    </row>
    <row r="24504" spans="85:87" x14ac:dyDescent="0.25">
      <c r="CG24504" s="768"/>
      <c r="CH24504" s="768"/>
      <c r="CI24504" s="850"/>
    </row>
    <row r="24505" spans="85:87" x14ac:dyDescent="0.25">
      <c r="CG24505" s="768"/>
      <c r="CH24505" s="768"/>
      <c r="CI24505" s="850"/>
    </row>
    <row r="24506" spans="85:87" x14ac:dyDescent="0.25">
      <c r="CG24506" s="768"/>
      <c r="CH24506" s="768"/>
      <c r="CI24506" s="850"/>
    </row>
    <row r="24507" spans="85:87" x14ac:dyDescent="0.25">
      <c r="CG24507" s="768"/>
      <c r="CH24507" s="768"/>
      <c r="CI24507" s="850"/>
    </row>
    <row r="24508" spans="85:87" x14ac:dyDescent="0.25">
      <c r="CG24508" s="768"/>
      <c r="CH24508" s="768"/>
      <c r="CI24508" s="850"/>
    </row>
    <row r="24509" spans="85:87" x14ac:dyDescent="0.25">
      <c r="CG24509" s="768"/>
      <c r="CH24509" s="768"/>
      <c r="CI24509" s="850"/>
    </row>
    <row r="24510" spans="85:87" x14ac:dyDescent="0.25">
      <c r="CG24510" s="768"/>
      <c r="CH24510" s="768"/>
      <c r="CI24510" s="850"/>
    </row>
    <row r="24511" spans="85:87" x14ac:dyDescent="0.25">
      <c r="CG24511" s="768"/>
      <c r="CH24511" s="768"/>
      <c r="CI24511" s="850"/>
    </row>
    <row r="24512" spans="85:87" x14ac:dyDescent="0.25">
      <c r="CG24512" s="768"/>
      <c r="CH24512" s="768"/>
      <c r="CI24512" s="850"/>
    </row>
    <row r="24513" spans="85:87" x14ac:dyDescent="0.25">
      <c r="CG24513" s="768"/>
      <c r="CH24513" s="768"/>
      <c r="CI24513" s="850"/>
    </row>
    <row r="24514" spans="85:87" x14ac:dyDescent="0.25">
      <c r="CG24514" s="768"/>
      <c r="CH24514" s="768"/>
      <c r="CI24514" s="850"/>
    </row>
    <row r="24515" spans="85:87" x14ac:dyDescent="0.25">
      <c r="CG24515" s="768"/>
      <c r="CH24515" s="768"/>
      <c r="CI24515" s="850"/>
    </row>
    <row r="24516" spans="85:87" x14ac:dyDescent="0.25">
      <c r="CG24516" s="768"/>
      <c r="CH24516" s="768"/>
      <c r="CI24516" s="850"/>
    </row>
    <row r="24517" spans="85:87" x14ac:dyDescent="0.25">
      <c r="CG24517" s="768"/>
      <c r="CH24517" s="768"/>
      <c r="CI24517" s="850"/>
    </row>
    <row r="24518" spans="85:87" x14ac:dyDescent="0.25">
      <c r="CG24518" s="768"/>
      <c r="CH24518" s="768"/>
      <c r="CI24518" s="850"/>
    </row>
    <row r="24519" spans="85:87" x14ac:dyDescent="0.25">
      <c r="CG24519" s="768"/>
      <c r="CH24519" s="768"/>
      <c r="CI24519" s="850"/>
    </row>
    <row r="24520" spans="85:87" x14ac:dyDescent="0.25">
      <c r="CG24520" s="768"/>
      <c r="CH24520" s="768"/>
      <c r="CI24520" s="850"/>
    </row>
    <row r="24521" spans="85:87" x14ac:dyDescent="0.25">
      <c r="CG24521" s="768"/>
      <c r="CH24521" s="768"/>
      <c r="CI24521" s="850"/>
    </row>
    <row r="24522" spans="85:87" x14ac:dyDescent="0.25">
      <c r="CG24522" s="768"/>
      <c r="CH24522" s="768"/>
      <c r="CI24522" s="850"/>
    </row>
    <row r="24523" spans="85:87" x14ac:dyDescent="0.25">
      <c r="CG24523" s="768"/>
      <c r="CH24523" s="768"/>
      <c r="CI24523" s="850"/>
    </row>
    <row r="24524" spans="85:87" x14ac:dyDescent="0.25">
      <c r="CG24524" s="768"/>
      <c r="CH24524" s="768"/>
      <c r="CI24524" s="850"/>
    </row>
    <row r="24525" spans="85:87" x14ac:dyDescent="0.25">
      <c r="CG24525" s="768"/>
      <c r="CH24525" s="768"/>
      <c r="CI24525" s="850"/>
    </row>
    <row r="24526" spans="85:87" x14ac:dyDescent="0.25">
      <c r="CG24526" s="768"/>
      <c r="CH24526" s="768"/>
      <c r="CI24526" s="850"/>
    </row>
    <row r="24527" spans="85:87" x14ac:dyDescent="0.25">
      <c r="CG24527" s="768"/>
      <c r="CH24527" s="768"/>
      <c r="CI24527" s="850"/>
    </row>
    <row r="24528" spans="85:87" x14ac:dyDescent="0.25">
      <c r="CG24528" s="768"/>
      <c r="CH24528" s="768"/>
      <c r="CI24528" s="850"/>
    </row>
    <row r="24529" spans="85:87" x14ac:dyDescent="0.25">
      <c r="CG24529" s="768"/>
      <c r="CH24529" s="768"/>
      <c r="CI24529" s="850"/>
    </row>
    <row r="24530" spans="85:87" x14ac:dyDescent="0.25">
      <c r="CG24530" s="768"/>
      <c r="CH24530" s="768"/>
      <c r="CI24530" s="850"/>
    </row>
    <row r="24531" spans="85:87" x14ac:dyDescent="0.25">
      <c r="CG24531" s="768"/>
      <c r="CH24531" s="768"/>
      <c r="CI24531" s="850"/>
    </row>
    <row r="24532" spans="85:87" x14ac:dyDescent="0.25">
      <c r="CG24532" s="768"/>
      <c r="CH24532" s="768"/>
      <c r="CI24532" s="850"/>
    </row>
    <row r="24533" spans="85:87" x14ac:dyDescent="0.25">
      <c r="CG24533" s="768"/>
      <c r="CH24533" s="768"/>
      <c r="CI24533" s="850"/>
    </row>
    <row r="24534" spans="85:87" x14ac:dyDescent="0.25">
      <c r="CG24534" s="768"/>
      <c r="CH24534" s="768"/>
      <c r="CI24534" s="850"/>
    </row>
    <row r="24535" spans="85:87" x14ac:dyDescent="0.25">
      <c r="CG24535" s="768"/>
      <c r="CH24535" s="768"/>
      <c r="CI24535" s="850"/>
    </row>
    <row r="24536" spans="85:87" x14ac:dyDescent="0.25">
      <c r="CG24536" s="768"/>
      <c r="CH24536" s="768"/>
      <c r="CI24536" s="850"/>
    </row>
    <row r="24537" spans="85:87" x14ac:dyDescent="0.25">
      <c r="CG24537" s="768"/>
      <c r="CH24537" s="768"/>
      <c r="CI24537" s="850"/>
    </row>
    <row r="24538" spans="85:87" x14ac:dyDescent="0.25">
      <c r="CG24538" s="768"/>
      <c r="CH24538" s="768"/>
      <c r="CI24538" s="850"/>
    </row>
    <row r="24539" spans="85:87" x14ac:dyDescent="0.25">
      <c r="CG24539" s="768"/>
      <c r="CH24539" s="768"/>
      <c r="CI24539" s="850"/>
    </row>
    <row r="24540" spans="85:87" x14ac:dyDescent="0.25">
      <c r="CG24540" s="768"/>
      <c r="CH24540" s="768"/>
      <c r="CI24540" s="850"/>
    </row>
    <row r="24541" spans="85:87" x14ac:dyDescent="0.25">
      <c r="CG24541" s="768"/>
      <c r="CH24541" s="768"/>
      <c r="CI24541" s="850"/>
    </row>
    <row r="24542" spans="85:87" x14ac:dyDescent="0.25">
      <c r="CG24542" s="768"/>
      <c r="CH24542" s="768"/>
      <c r="CI24542" s="850"/>
    </row>
    <row r="24543" spans="85:87" x14ac:dyDescent="0.25">
      <c r="CG24543" s="768"/>
      <c r="CH24543" s="768"/>
      <c r="CI24543" s="850"/>
    </row>
    <row r="24544" spans="85:87" x14ac:dyDescent="0.25">
      <c r="CG24544" s="768"/>
      <c r="CH24544" s="768"/>
      <c r="CI24544" s="850"/>
    </row>
    <row r="24545" spans="85:87" x14ac:dyDescent="0.25">
      <c r="CG24545" s="768"/>
      <c r="CH24545" s="768"/>
      <c r="CI24545" s="850"/>
    </row>
    <row r="24546" spans="85:87" x14ac:dyDescent="0.25">
      <c r="CG24546" s="768"/>
      <c r="CH24546" s="768"/>
      <c r="CI24546" s="850"/>
    </row>
    <row r="24547" spans="85:87" x14ac:dyDescent="0.25">
      <c r="CG24547" s="768"/>
      <c r="CH24547" s="768"/>
      <c r="CI24547" s="850"/>
    </row>
    <row r="24548" spans="85:87" x14ac:dyDescent="0.25">
      <c r="CG24548" s="768"/>
      <c r="CH24548" s="768"/>
      <c r="CI24548" s="850"/>
    </row>
    <row r="24549" spans="85:87" x14ac:dyDescent="0.25">
      <c r="CG24549" s="768"/>
      <c r="CH24549" s="768"/>
      <c r="CI24549" s="850"/>
    </row>
    <row r="24550" spans="85:87" x14ac:dyDescent="0.25">
      <c r="CG24550" s="768"/>
      <c r="CH24550" s="768"/>
      <c r="CI24550" s="850"/>
    </row>
    <row r="24551" spans="85:87" x14ac:dyDescent="0.25">
      <c r="CG24551" s="768"/>
      <c r="CH24551" s="768"/>
      <c r="CI24551" s="850"/>
    </row>
    <row r="24552" spans="85:87" x14ac:dyDescent="0.25">
      <c r="CG24552" s="768"/>
      <c r="CH24552" s="768"/>
      <c r="CI24552" s="850"/>
    </row>
    <row r="24553" spans="85:87" x14ac:dyDescent="0.25">
      <c r="CG24553" s="768"/>
      <c r="CH24553" s="768"/>
      <c r="CI24553" s="850"/>
    </row>
    <row r="24554" spans="85:87" x14ac:dyDescent="0.25">
      <c r="CG24554" s="768"/>
      <c r="CH24554" s="768"/>
      <c r="CI24554" s="850"/>
    </row>
    <row r="24555" spans="85:87" x14ac:dyDescent="0.25">
      <c r="CG24555" s="768"/>
      <c r="CH24555" s="768"/>
      <c r="CI24555" s="850"/>
    </row>
    <row r="24556" spans="85:87" x14ac:dyDescent="0.25">
      <c r="CG24556" s="768"/>
      <c r="CH24556" s="768"/>
      <c r="CI24556" s="850"/>
    </row>
    <row r="24557" spans="85:87" x14ac:dyDescent="0.25">
      <c r="CG24557" s="768"/>
      <c r="CH24557" s="768"/>
      <c r="CI24557" s="850"/>
    </row>
    <row r="24558" spans="85:87" x14ac:dyDescent="0.25">
      <c r="CG24558" s="768"/>
      <c r="CH24558" s="768"/>
      <c r="CI24558" s="850"/>
    </row>
    <row r="24559" spans="85:87" x14ac:dyDescent="0.25">
      <c r="CG24559" s="768"/>
      <c r="CH24559" s="768"/>
      <c r="CI24559" s="850"/>
    </row>
    <row r="24560" spans="85:87" x14ac:dyDescent="0.25">
      <c r="CG24560" s="768"/>
      <c r="CH24560" s="768"/>
      <c r="CI24560" s="850"/>
    </row>
    <row r="24561" spans="85:87" x14ac:dyDescent="0.25">
      <c r="CG24561" s="768"/>
      <c r="CH24561" s="768"/>
      <c r="CI24561" s="850"/>
    </row>
    <row r="24562" spans="85:87" x14ac:dyDescent="0.25">
      <c r="CG24562" s="768"/>
      <c r="CH24562" s="768"/>
      <c r="CI24562" s="850"/>
    </row>
    <row r="24563" spans="85:87" x14ac:dyDescent="0.25">
      <c r="CG24563" s="768"/>
      <c r="CH24563" s="768"/>
      <c r="CI24563" s="850"/>
    </row>
    <row r="24564" spans="85:87" x14ac:dyDescent="0.25">
      <c r="CG24564" s="768"/>
      <c r="CH24564" s="768"/>
      <c r="CI24564" s="850"/>
    </row>
    <row r="24565" spans="85:87" x14ac:dyDescent="0.25">
      <c r="CG24565" s="768"/>
      <c r="CH24565" s="768"/>
      <c r="CI24565" s="850"/>
    </row>
    <row r="24566" spans="85:87" x14ac:dyDescent="0.25">
      <c r="CG24566" s="768"/>
      <c r="CH24566" s="768"/>
      <c r="CI24566" s="850"/>
    </row>
    <row r="24567" spans="85:87" x14ac:dyDescent="0.25">
      <c r="CG24567" s="768"/>
      <c r="CH24567" s="768"/>
      <c r="CI24567" s="850"/>
    </row>
    <row r="24568" spans="85:87" x14ac:dyDescent="0.25">
      <c r="CG24568" s="768"/>
      <c r="CH24568" s="768"/>
      <c r="CI24568" s="850"/>
    </row>
    <row r="24569" spans="85:87" x14ac:dyDescent="0.25">
      <c r="CG24569" s="768"/>
      <c r="CH24569" s="768"/>
      <c r="CI24569" s="850"/>
    </row>
    <row r="24570" spans="85:87" x14ac:dyDescent="0.25">
      <c r="CG24570" s="768"/>
      <c r="CH24570" s="768"/>
      <c r="CI24570" s="850"/>
    </row>
    <row r="24571" spans="85:87" x14ac:dyDescent="0.25">
      <c r="CG24571" s="768"/>
      <c r="CH24571" s="768"/>
      <c r="CI24571" s="850"/>
    </row>
    <row r="24572" spans="85:87" x14ac:dyDescent="0.25">
      <c r="CG24572" s="768"/>
      <c r="CH24572" s="768"/>
      <c r="CI24572" s="850"/>
    </row>
    <row r="24573" spans="85:87" x14ac:dyDescent="0.25">
      <c r="CG24573" s="768"/>
      <c r="CH24573" s="768"/>
      <c r="CI24573" s="850"/>
    </row>
    <row r="24574" spans="85:87" x14ac:dyDescent="0.25">
      <c r="CG24574" s="768"/>
      <c r="CH24574" s="768"/>
      <c r="CI24574" s="850"/>
    </row>
    <row r="24575" spans="85:87" x14ac:dyDescent="0.25">
      <c r="CG24575" s="768"/>
      <c r="CH24575" s="768"/>
      <c r="CI24575" s="850"/>
    </row>
    <row r="24576" spans="85:87" x14ac:dyDescent="0.25">
      <c r="CG24576" s="768"/>
      <c r="CH24576" s="768"/>
      <c r="CI24576" s="850"/>
    </row>
    <row r="24577" spans="85:87" x14ac:dyDescent="0.25">
      <c r="CG24577" s="768"/>
      <c r="CH24577" s="768"/>
      <c r="CI24577" s="850"/>
    </row>
    <row r="24578" spans="85:87" x14ac:dyDescent="0.25">
      <c r="CG24578" s="768"/>
      <c r="CH24578" s="768"/>
      <c r="CI24578" s="850"/>
    </row>
    <row r="24579" spans="85:87" x14ac:dyDescent="0.25">
      <c r="CG24579" s="768"/>
      <c r="CH24579" s="768"/>
      <c r="CI24579" s="850"/>
    </row>
    <row r="24580" spans="85:87" x14ac:dyDescent="0.25">
      <c r="CG24580" s="768"/>
      <c r="CH24580" s="768"/>
      <c r="CI24580" s="850"/>
    </row>
    <row r="24581" spans="85:87" x14ac:dyDescent="0.25">
      <c r="CG24581" s="768"/>
      <c r="CH24581" s="768"/>
      <c r="CI24581" s="850"/>
    </row>
    <row r="24582" spans="85:87" x14ac:dyDescent="0.25">
      <c r="CG24582" s="768"/>
      <c r="CH24582" s="768"/>
      <c r="CI24582" s="850"/>
    </row>
    <row r="24583" spans="85:87" x14ac:dyDescent="0.25">
      <c r="CG24583" s="768"/>
      <c r="CH24583" s="768"/>
      <c r="CI24583" s="850"/>
    </row>
    <row r="24584" spans="85:87" x14ac:dyDescent="0.25">
      <c r="CG24584" s="768"/>
      <c r="CH24584" s="768"/>
      <c r="CI24584" s="850"/>
    </row>
    <row r="24585" spans="85:87" x14ac:dyDescent="0.25">
      <c r="CG24585" s="768"/>
      <c r="CH24585" s="768"/>
      <c r="CI24585" s="850"/>
    </row>
    <row r="24586" spans="85:87" x14ac:dyDescent="0.25">
      <c r="CG24586" s="768"/>
      <c r="CH24586" s="768"/>
      <c r="CI24586" s="850"/>
    </row>
    <row r="24587" spans="85:87" x14ac:dyDescent="0.25">
      <c r="CG24587" s="768"/>
      <c r="CH24587" s="768"/>
      <c r="CI24587" s="850"/>
    </row>
    <row r="24588" spans="85:87" x14ac:dyDescent="0.25">
      <c r="CG24588" s="768"/>
      <c r="CH24588" s="768"/>
      <c r="CI24588" s="850"/>
    </row>
    <row r="24589" spans="85:87" x14ac:dyDescent="0.25">
      <c r="CG24589" s="768"/>
      <c r="CH24589" s="768"/>
      <c r="CI24589" s="850"/>
    </row>
    <row r="24590" spans="85:87" x14ac:dyDescent="0.25">
      <c r="CG24590" s="768"/>
      <c r="CH24590" s="768"/>
      <c r="CI24590" s="850"/>
    </row>
    <row r="24591" spans="85:87" x14ac:dyDescent="0.25">
      <c r="CG24591" s="768"/>
      <c r="CH24591" s="768"/>
      <c r="CI24591" s="850"/>
    </row>
    <row r="24592" spans="85:87" x14ac:dyDescent="0.25">
      <c r="CG24592" s="768"/>
      <c r="CH24592" s="768"/>
      <c r="CI24592" s="850"/>
    </row>
    <row r="24593" spans="85:87" x14ac:dyDescent="0.25">
      <c r="CG24593" s="768"/>
      <c r="CH24593" s="768"/>
      <c r="CI24593" s="850"/>
    </row>
    <row r="24594" spans="85:87" x14ac:dyDescent="0.25">
      <c r="CG24594" s="768"/>
      <c r="CH24594" s="768"/>
      <c r="CI24594" s="850"/>
    </row>
    <row r="24595" spans="85:87" x14ac:dyDescent="0.25">
      <c r="CG24595" s="768"/>
      <c r="CH24595" s="768"/>
      <c r="CI24595" s="850"/>
    </row>
    <row r="24596" spans="85:87" x14ac:dyDescent="0.25">
      <c r="CG24596" s="768"/>
      <c r="CH24596" s="768"/>
      <c r="CI24596" s="850"/>
    </row>
    <row r="24597" spans="85:87" x14ac:dyDescent="0.25">
      <c r="CG24597" s="768"/>
      <c r="CH24597" s="768"/>
      <c r="CI24597" s="850"/>
    </row>
    <row r="24598" spans="85:87" x14ac:dyDescent="0.25">
      <c r="CG24598" s="768"/>
      <c r="CH24598" s="768"/>
      <c r="CI24598" s="850"/>
    </row>
    <row r="24599" spans="85:87" x14ac:dyDescent="0.25">
      <c r="CG24599" s="768"/>
      <c r="CH24599" s="768"/>
      <c r="CI24599" s="850"/>
    </row>
    <row r="24600" spans="85:87" x14ac:dyDescent="0.25">
      <c r="CG24600" s="768"/>
      <c r="CH24600" s="768"/>
      <c r="CI24600" s="850"/>
    </row>
    <row r="24601" spans="85:87" x14ac:dyDescent="0.25">
      <c r="CG24601" s="768"/>
      <c r="CH24601" s="768"/>
      <c r="CI24601" s="850"/>
    </row>
    <row r="24602" spans="85:87" x14ac:dyDescent="0.25">
      <c r="CG24602" s="768"/>
      <c r="CH24602" s="768"/>
      <c r="CI24602" s="850"/>
    </row>
    <row r="24603" spans="85:87" x14ac:dyDescent="0.25">
      <c r="CG24603" s="768"/>
      <c r="CH24603" s="768"/>
      <c r="CI24603" s="850"/>
    </row>
    <row r="24604" spans="85:87" x14ac:dyDescent="0.25">
      <c r="CG24604" s="768"/>
      <c r="CH24604" s="768"/>
      <c r="CI24604" s="850"/>
    </row>
    <row r="24605" spans="85:87" x14ac:dyDescent="0.25">
      <c r="CG24605" s="768"/>
      <c r="CH24605" s="768"/>
      <c r="CI24605" s="850"/>
    </row>
    <row r="24606" spans="85:87" x14ac:dyDescent="0.25">
      <c r="CG24606" s="768"/>
      <c r="CH24606" s="768"/>
      <c r="CI24606" s="850"/>
    </row>
    <row r="24607" spans="85:87" x14ac:dyDescent="0.25">
      <c r="CG24607" s="768"/>
      <c r="CH24607" s="768"/>
      <c r="CI24607" s="850"/>
    </row>
    <row r="24608" spans="85:87" x14ac:dyDescent="0.25">
      <c r="CG24608" s="768"/>
      <c r="CH24608" s="768"/>
      <c r="CI24608" s="850"/>
    </row>
    <row r="24609" spans="85:87" x14ac:dyDescent="0.25">
      <c r="CG24609" s="768"/>
      <c r="CH24609" s="768"/>
      <c r="CI24609" s="850"/>
    </row>
    <row r="24610" spans="85:87" x14ac:dyDescent="0.25">
      <c r="CG24610" s="768"/>
      <c r="CH24610" s="768"/>
      <c r="CI24610" s="850"/>
    </row>
    <row r="24611" spans="85:87" x14ac:dyDescent="0.25">
      <c r="CG24611" s="768"/>
      <c r="CH24611" s="768"/>
      <c r="CI24611" s="850"/>
    </row>
    <row r="24612" spans="85:87" x14ac:dyDescent="0.25">
      <c r="CG24612" s="768"/>
      <c r="CH24612" s="768"/>
      <c r="CI24612" s="850"/>
    </row>
    <row r="24613" spans="85:87" x14ac:dyDescent="0.25">
      <c r="CG24613" s="768"/>
      <c r="CH24613" s="768"/>
      <c r="CI24613" s="850"/>
    </row>
    <row r="24614" spans="85:87" x14ac:dyDescent="0.25">
      <c r="CG24614" s="768"/>
      <c r="CH24614" s="768"/>
      <c r="CI24614" s="850"/>
    </row>
    <row r="24615" spans="85:87" x14ac:dyDescent="0.25">
      <c r="CG24615" s="768"/>
      <c r="CH24615" s="768"/>
      <c r="CI24615" s="850"/>
    </row>
    <row r="24616" spans="85:87" x14ac:dyDescent="0.25">
      <c r="CG24616" s="768"/>
      <c r="CH24616" s="768"/>
      <c r="CI24616" s="850"/>
    </row>
    <row r="24617" spans="85:87" x14ac:dyDescent="0.25">
      <c r="CG24617" s="768"/>
      <c r="CH24617" s="768"/>
      <c r="CI24617" s="850"/>
    </row>
    <row r="24618" spans="85:87" x14ac:dyDescent="0.25">
      <c r="CG24618" s="768"/>
      <c r="CH24618" s="768"/>
      <c r="CI24618" s="850"/>
    </row>
    <row r="24619" spans="85:87" x14ac:dyDescent="0.25">
      <c r="CG24619" s="768"/>
      <c r="CH24619" s="768"/>
      <c r="CI24619" s="850"/>
    </row>
    <row r="24620" spans="85:87" x14ac:dyDescent="0.25">
      <c r="CG24620" s="768"/>
      <c r="CH24620" s="768"/>
      <c r="CI24620" s="850"/>
    </row>
    <row r="24621" spans="85:87" x14ac:dyDescent="0.25">
      <c r="CG24621" s="768"/>
      <c r="CH24621" s="768"/>
      <c r="CI24621" s="850"/>
    </row>
    <row r="24622" spans="85:87" x14ac:dyDescent="0.25">
      <c r="CG24622" s="768"/>
      <c r="CH24622" s="768"/>
      <c r="CI24622" s="850"/>
    </row>
    <row r="24623" spans="85:87" x14ac:dyDescent="0.25">
      <c r="CG24623" s="768"/>
      <c r="CH24623" s="768"/>
      <c r="CI24623" s="850"/>
    </row>
    <row r="24624" spans="85:87" x14ac:dyDescent="0.25">
      <c r="CG24624" s="768"/>
      <c r="CH24624" s="768"/>
      <c r="CI24624" s="850"/>
    </row>
    <row r="24625" spans="85:87" x14ac:dyDescent="0.25">
      <c r="CG24625" s="768"/>
      <c r="CH24625" s="768"/>
      <c r="CI24625" s="850"/>
    </row>
    <row r="24626" spans="85:87" x14ac:dyDescent="0.25">
      <c r="CG24626" s="768"/>
      <c r="CH24626" s="768"/>
      <c r="CI24626" s="850"/>
    </row>
    <row r="24627" spans="85:87" x14ac:dyDescent="0.25">
      <c r="CG24627" s="768"/>
      <c r="CH24627" s="768"/>
      <c r="CI24627" s="850"/>
    </row>
    <row r="24628" spans="85:87" x14ac:dyDescent="0.25">
      <c r="CG24628" s="768"/>
      <c r="CH24628" s="768"/>
      <c r="CI24628" s="850"/>
    </row>
    <row r="24629" spans="85:87" x14ac:dyDescent="0.25">
      <c r="CG24629" s="768"/>
      <c r="CH24629" s="768"/>
      <c r="CI24629" s="850"/>
    </row>
    <row r="24630" spans="85:87" x14ac:dyDescent="0.25">
      <c r="CG24630" s="768"/>
      <c r="CH24630" s="768"/>
      <c r="CI24630" s="850"/>
    </row>
    <row r="24631" spans="85:87" x14ac:dyDescent="0.25">
      <c r="CG24631" s="768"/>
      <c r="CH24631" s="768"/>
      <c r="CI24631" s="850"/>
    </row>
    <row r="24632" spans="85:87" x14ac:dyDescent="0.25">
      <c r="CG24632" s="768"/>
      <c r="CH24632" s="768"/>
      <c r="CI24632" s="850"/>
    </row>
    <row r="24633" spans="85:87" x14ac:dyDescent="0.25">
      <c r="CG24633" s="768"/>
      <c r="CH24633" s="768"/>
      <c r="CI24633" s="850"/>
    </row>
    <row r="24634" spans="85:87" x14ac:dyDescent="0.25">
      <c r="CG24634" s="768"/>
      <c r="CH24634" s="768"/>
      <c r="CI24634" s="850"/>
    </row>
    <row r="24635" spans="85:87" x14ac:dyDescent="0.25">
      <c r="CG24635" s="768"/>
      <c r="CH24635" s="768"/>
      <c r="CI24635" s="850"/>
    </row>
    <row r="24636" spans="85:87" x14ac:dyDescent="0.25">
      <c r="CG24636" s="768"/>
      <c r="CH24636" s="768"/>
      <c r="CI24636" s="850"/>
    </row>
    <row r="24637" spans="85:87" x14ac:dyDescent="0.25">
      <c r="CG24637" s="768"/>
      <c r="CH24637" s="768"/>
      <c r="CI24637" s="850"/>
    </row>
    <row r="24638" spans="85:87" x14ac:dyDescent="0.25">
      <c r="CG24638" s="768"/>
      <c r="CH24638" s="768"/>
      <c r="CI24638" s="850"/>
    </row>
    <row r="24639" spans="85:87" x14ac:dyDescent="0.25">
      <c r="CG24639" s="768"/>
      <c r="CH24639" s="768"/>
      <c r="CI24639" s="850"/>
    </row>
    <row r="24640" spans="85:87" x14ac:dyDescent="0.25">
      <c r="CG24640" s="768"/>
      <c r="CH24640" s="768"/>
      <c r="CI24640" s="850"/>
    </row>
    <row r="24641" spans="85:87" x14ac:dyDescent="0.25">
      <c r="CG24641" s="768"/>
      <c r="CH24641" s="768"/>
      <c r="CI24641" s="850"/>
    </row>
    <row r="24642" spans="85:87" x14ac:dyDescent="0.25">
      <c r="CG24642" s="768"/>
      <c r="CH24642" s="768"/>
      <c r="CI24642" s="850"/>
    </row>
    <row r="24643" spans="85:87" x14ac:dyDescent="0.25">
      <c r="CG24643" s="768"/>
      <c r="CH24643" s="768"/>
      <c r="CI24643" s="850"/>
    </row>
    <row r="24644" spans="85:87" x14ac:dyDescent="0.25">
      <c r="CG24644" s="768"/>
      <c r="CH24644" s="768"/>
      <c r="CI24644" s="850"/>
    </row>
    <row r="24645" spans="85:87" x14ac:dyDescent="0.25">
      <c r="CG24645" s="768"/>
      <c r="CH24645" s="768"/>
      <c r="CI24645" s="850"/>
    </row>
    <row r="24646" spans="85:87" x14ac:dyDescent="0.25">
      <c r="CG24646" s="768"/>
      <c r="CH24646" s="768"/>
      <c r="CI24646" s="850"/>
    </row>
    <row r="24647" spans="85:87" x14ac:dyDescent="0.25">
      <c r="CG24647" s="768"/>
      <c r="CH24647" s="768"/>
      <c r="CI24647" s="850"/>
    </row>
    <row r="24648" spans="85:87" x14ac:dyDescent="0.25">
      <c r="CG24648" s="768"/>
      <c r="CH24648" s="768"/>
      <c r="CI24648" s="850"/>
    </row>
    <row r="24649" spans="85:87" x14ac:dyDescent="0.25">
      <c r="CG24649" s="768"/>
      <c r="CH24649" s="768"/>
      <c r="CI24649" s="850"/>
    </row>
    <row r="24650" spans="85:87" x14ac:dyDescent="0.25">
      <c r="CG24650" s="768"/>
      <c r="CH24650" s="768"/>
      <c r="CI24650" s="850"/>
    </row>
    <row r="24651" spans="85:87" x14ac:dyDescent="0.25">
      <c r="CG24651" s="768"/>
      <c r="CH24651" s="768"/>
      <c r="CI24651" s="850"/>
    </row>
    <row r="24652" spans="85:87" x14ac:dyDescent="0.25">
      <c r="CG24652" s="768"/>
      <c r="CH24652" s="768"/>
      <c r="CI24652" s="850"/>
    </row>
    <row r="24653" spans="85:87" x14ac:dyDescent="0.25">
      <c r="CG24653" s="768"/>
      <c r="CH24653" s="768"/>
      <c r="CI24653" s="850"/>
    </row>
    <row r="24654" spans="85:87" x14ac:dyDescent="0.25">
      <c r="CG24654" s="768"/>
      <c r="CH24654" s="768"/>
      <c r="CI24654" s="850"/>
    </row>
    <row r="24655" spans="85:87" x14ac:dyDescent="0.25">
      <c r="CG24655" s="768"/>
      <c r="CH24655" s="768"/>
      <c r="CI24655" s="850"/>
    </row>
    <row r="24656" spans="85:87" x14ac:dyDescent="0.25">
      <c r="CG24656" s="768"/>
      <c r="CH24656" s="768"/>
      <c r="CI24656" s="850"/>
    </row>
    <row r="24657" spans="85:87" x14ac:dyDescent="0.25">
      <c r="CG24657" s="768"/>
      <c r="CH24657" s="768"/>
      <c r="CI24657" s="850"/>
    </row>
    <row r="24658" spans="85:87" x14ac:dyDescent="0.25">
      <c r="CG24658" s="768"/>
      <c r="CH24658" s="768"/>
      <c r="CI24658" s="850"/>
    </row>
    <row r="24659" spans="85:87" x14ac:dyDescent="0.25">
      <c r="CG24659" s="768"/>
      <c r="CH24659" s="768"/>
      <c r="CI24659" s="850"/>
    </row>
    <row r="24660" spans="85:87" x14ac:dyDescent="0.25">
      <c r="CG24660" s="768"/>
      <c r="CH24660" s="768"/>
      <c r="CI24660" s="850"/>
    </row>
    <row r="24661" spans="85:87" x14ac:dyDescent="0.25">
      <c r="CG24661" s="768"/>
      <c r="CH24661" s="768"/>
      <c r="CI24661" s="850"/>
    </row>
    <row r="24662" spans="85:87" x14ac:dyDescent="0.25">
      <c r="CG24662" s="768"/>
      <c r="CH24662" s="768"/>
      <c r="CI24662" s="850"/>
    </row>
    <row r="24663" spans="85:87" x14ac:dyDescent="0.25">
      <c r="CG24663" s="768"/>
      <c r="CH24663" s="768"/>
      <c r="CI24663" s="850"/>
    </row>
    <row r="24664" spans="85:87" x14ac:dyDescent="0.25">
      <c r="CG24664" s="768"/>
      <c r="CH24664" s="768"/>
      <c r="CI24664" s="850"/>
    </row>
    <row r="24665" spans="85:87" x14ac:dyDescent="0.25">
      <c r="CG24665" s="768"/>
      <c r="CH24665" s="768"/>
      <c r="CI24665" s="850"/>
    </row>
    <row r="24666" spans="85:87" x14ac:dyDescent="0.25">
      <c r="CG24666" s="768"/>
      <c r="CH24666" s="768"/>
      <c r="CI24666" s="850"/>
    </row>
    <row r="24667" spans="85:87" x14ac:dyDescent="0.25">
      <c r="CG24667" s="768"/>
      <c r="CH24667" s="768"/>
      <c r="CI24667" s="850"/>
    </row>
    <row r="24668" spans="85:87" x14ac:dyDescent="0.25">
      <c r="CG24668" s="768"/>
      <c r="CH24668" s="768"/>
      <c r="CI24668" s="850"/>
    </row>
    <row r="24669" spans="85:87" x14ac:dyDescent="0.25">
      <c r="CG24669" s="768"/>
      <c r="CH24669" s="768"/>
      <c r="CI24669" s="850"/>
    </row>
    <row r="24670" spans="85:87" x14ac:dyDescent="0.25">
      <c r="CG24670" s="768"/>
      <c r="CH24670" s="768"/>
      <c r="CI24670" s="850"/>
    </row>
    <row r="24671" spans="85:87" x14ac:dyDescent="0.25">
      <c r="CG24671" s="768"/>
      <c r="CH24671" s="768"/>
      <c r="CI24671" s="850"/>
    </row>
    <row r="24672" spans="85:87" x14ac:dyDescent="0.25">
      <c r="CG24672" s="768"/>
      <c r="CH24672" s="768"/>
      <c r="CI24672" s="850"/>
    </row>
    <row r="24673" spans="85:87" x14ac:dyDescent="0.25">
      <c r="CG24673" s="768"/>
      <c r="CH24673" s="768"/>
      <c r="CI24673" s="850"/>
    </row>
    <row r="24674" spans="85:87" x14ac:dyDescent="0.25">
      <c r="CG24674" s="768"/>
      <c r="CH24674" s="768"/>
      <c r="CI24674" s="850"/>
    </row>
    <row r="24675" spans="85:87" x14ac:dyDescent="0.25">
      <c r="CG24675" s="768"/>
      <c r="CH24675" s="768"/>
      <c r="CI24675" s="850"/>
    </row>
    <row r="24676" spans="85:87" x14ac:dyDescent="0.25">
      <c r="CG24676" s="768"/>
      <c r="CH24676" s="768"/>
      <c r="CI24676" s="850"/>
    </row>
    <row r="24677" spans="85:87" x14ac:dyDescent="0.25">
      <c r="CG24677" s="768"/>
      <c r="CH24677" s="768"/>
      <c r="CI24677" s="850"/>
    </row>
    <row r="24678" spans="85:87" x14ac:dyDescent="0.25">
      <c r="CG24678" s="768"/>
      <c r="CH24678" s="768"/>
      <c r="CI24678" s="850"/>
    </row>
    <row r="24679" spans="85:87" x14ac:dyDescent="0.25">
      <c r="CG24679" s="768"/>
      <c r="CH24679" s="768"/>
      <c r="CI24679" s="850"/>
    </row>
    <row r="24680" spans="85:87" x14ac:dyDescent="0.25">
      <c r="CG24680" s="768"/>
      <c r="CH24680" s="768"/>
      <c r="CI24680" s="850"/>
    </row>
    <row r="24681" spans="85:87" x14ac:dyDescent="0.25">
      <c r="CG24681" s="768"/>
      <c r="CH24681" s="768"/>
      <c r="CI24681" s="850"/>
    </row>
    <row r="24682" spans="85:87" x14ac:dyDescent="0.25">
      <c r="CG24682" s="768"/>
      <c r="CH24682" s="768"/>
      <c r="CI24682" s="850"/>
    </row>
    <row r="24683" spans="85:87" x14ac:dyDescent="0.25">
      <c r="CG24683" s="768"/>
      <c r="CH24683" s="768"/>
      <c r="CI24683" s="850"/>
    </row>
    <row r="24684" spans="85:87" x14ac:dyDescent="0.25">
      <c r="CG24684" s="768"/>
      <c r="CH24684" s="768"/>
      <c r="CI24684" s="850"/>
    </row>
    <row r="24685" spans="85:87" x14ac:dyDescent="0.25">
      <c r="CG24685" s="768"/>
      <c r="CH24685" s="768"/>
      <c r="CI24685" s="850"/>
    </row>
    <row r="24686" spans="85:87" x14ac:dyDescent="0.25">
      <c r="CG24686" s="768"/>
      <c r="CH24686" s="768"/>
      <c r="CI24686" s="850"/>
    </row>
    <row r="24687" spans="85:87" x14ac:dyDescent="0.25">
      <c r="CG24687" s="768"/>
      <c r="CH24687" s="768"/>
      <c r="CI24687" s="850"/>
    </row>
    <row r="24688" spans="85:87" x14ac:dyDescent="0.25">
      <c r="CG24688" s="768"/>
      <c r="CH24688" s="768"/>
      <c r="CI24688" s="850"/>
    </row>
    <row r="24689" spans="85:87" x14ac:dyDescent="0.25">
      <c r="CG24689" s="768"/>
      <c r="CH24689" s="768"/>
      <c r="CI24689" s="850"/>
    </row>
    <row r="24690" spans="85:87" x14ac:dyDescent="0.25">
      <c r="CG24690" s="768"/>
      <c r="CH24690" s="768"/>
      <c r="CI24690" s="850"/>
    </row>
    <row r="24691" spans="85:87" x14ac:dyDescent="0.25">
      <c r="CG24691" s="768"/>
      <c r="CH24691" s="768"/>
      <c r="CI24691" s="850"/>
    </row>
    <row r="24692" spans="85:87" x14ac:dyDescent="0.25">
      <c r="CG24692" s="768"/>
      <c r="CH24692" s="768"/>
      <c r="CI24692" s="850"/>
    </row>
    <row r="24693" spans="85:87" x14ac:dyDescent="0.25">
      <c r="CG24693" s="768"/>
      <c r="CH24693" s="768"/>
      <c r="CI24693" s="850"/>
    </row>
    <row r="24694" spans="85:87" x14ac:dyDescent="0.25">
      <c r="CG24694" s="768"/>
      <c r="CH24694" s="768"/>
      <c r="CI24694" s="850"/>
    </row>
    <row r="24695" spans="85:87" x14ac:dyDescent="0.25">
      <c r="CG24695" s="768"/>
      <c r="CH24695" s="768"/>
      <c r="CI24695" s="850"/>
    </row>
    <row r="24696" spans="85:87" x14ac:dyDescent="0.25">
      <c r="CG24696" s="768"/>
      <c r="CH24696" s="768"/>
      <c r="CI24696" s="850"/>
    </row>
    <row r="24697" spans="85:87" x14ac:dyDescent="0.25">
      <c r="CG24697" s="768"/>
      <c r="CH24697" s="768"/>
      <c r="CI24697" s="850"/>
    </row>
    <row r="24698" spans="85:87" x14ac:dyDescent="0.25">
      <c r="CG24698" s="768"/>
      <c r="CH24698" s="768"/>
      <c r="CI24698" s="850"/>
    </row>
    <row r="24699" spans="85:87" x14ac:dyDescent="0.25">
      <c r="CG24699" s="768"/>
      <c r="CH24699" s="768"/>
      <c r="CI24699" s="850"/>
    </row>
    <row r="24700" spans="85:87" x14ac:dyDescent="0.25">
      <c r="CG24700" s="768"/>
      <c r="CH24700" s="768"/>
      <c r="CI24700" s="850"/>
    </row>
    <row r="24701" spans="85:87" x14ac:dyDescent="0.25">
      <c r="CG24701" s="768"/>
      <c r="CH24701" s="768"/>
      <c r="CI24701" s="850"/>
    </row>
    <row r="24702" spans="85:87" x14ac:dyDescent="0.25">
      <c r="CG24702" s="768"/>
      <c r="CH24702" s="768"/>
      <c r="CI24702" s="850"/>
    </row>
    <row r="24703" spans="85:87" x14ac:dyDescent="0.25">
      <c r="CG24703" s="768"/>
      <c r="CH24703" s="768"/>
      <c r="CI24703" s="850"/>
    </row>
    <row r="24704" spans="85:87" x14ac:dyDescent="0.25">
      <c r="CG24704" s="768"/>
      <c r="CH24704" s="768"/>
      <c r="CI24704" s="850"/>
    </row>
    <row r="24705" spans="85:87" x14ac:dyDescent="0.25">
      <c r="CG24705" s="768"/>
      <c r="CH24705" s="768"/>
      <c r="CI24705" s="850"/>
    </row>
    <row r="24706" spans="85:87" x14ac:dyDescent="0.25">
      <c r="CG24706" s="768"/>
      <c r="CH24706" s="768"/>
      <c r="CI24706" s="850"/>
    </row>
    <row r="24707" spans="85:87" x14ac:dyDescent="0.25">
      <c r="CG24707" s="768"/>
      <c r="CH24707" s="768"/>
      <c r="CI24707" s="850"/>
    </row>
    <row r="24708" spans="85:87" x14ac:dyDescent="0.25">
      <c r="CG24708" s="768"/>
      <c r="CH24708" s="768"/>
      <c r="CI24708" s="850"/>
    </row>
    <row r="24709" spans="85:87" x14ac:dyDescent="0.25">
      <c r="CG24709" s="768"/>
      <c r="CH24709" s="768"/>
      <c r="CI24709" s="850"/>
    </row>
    <row r="24710" spans="85:87" x14ac:dyDescent="0.25">
      <c r="CG24710" s="768"/>
      <c r="CH24710" s="768"/>
      <c r="CI24710" s="850"/>
    </row>
    <row r="24711" spans="85:87" x14ac:dyDescent="0.25">
      <c r="CG24711" s="768"/>
      <c r="CH24711" s="768"/>
      <c r="CI24711" s="850"/>
    </row>
    <row r="24712" spans="85:87" x14ac:dyDescent="0.25">
      <c r="CG24712" s="768"/>
      <c r="CH24712" s="768"/>
      <c r="CI24712" s="850"/>
    </row>
    <row r="24713" spans="85:87" x14ac:dyDescent="0.25">
      <c r="CG24713" s="768"/>
      <c r="CH24713" s="768"/>
      <c r="CI24713" s="850"/>
    </row>
    <row r="24714" spans="85:87" x14ac:dyDescent="0.25">
      <c r="CG24714" s="768"/>
      <c r="CH24714" s="768"/>
      <c r="CI24714" s="850"/>
    </row>
    <row r="24715" spans="85:87" x14ac:dyDescent="0.25">
      <c r="CG24715" s="768"/>
      <c r="CH24715" s="768"/>
      <c r="CI24715" s="850"/>
    </row>
    <row r="24716" spans="85:87" x14ac:dyDescent="0.25">
      <c r="CG24716" s="768"/>
      <c r="CH24716" s="768"/>
      <c r="CI24716" s="850"/>
    </row>
    <row r="24717" spans="85:87" x14ac:dyDescent="0.25">
      <c r="CG24717" s="768"/>
      <c r="CH24717" s="768"/>
      <c r="CI24717" s="850"/>
    </row>
    <row r="24718" spans="85:87" x14ac:dyDescent="0.25">
      <c r="CG24718" s="768"/>
      <c r="CH24718" s="768"/>
      <c r="CI24718" s="850"/>
    </row>
    <row r="24719" spans="85:87" x14ac:dyDescent="0.25">
      <c r="CG24719" s="768"/>
      <c r="CH24719" s="768"/>
      <c r="CI24719" s="850"/>
    </row>
    <row r="24720" spans="85:87" x14ac:dyDescent="0.25">
      <c r="CG24720" s="768"/>
      <c r="CH24720" s="768"/>
      <c r="CI24720" s="850"/>
    </row>
    <row r="24721" spans="85:87" x14ac:dyDescent="0.25">
      <c r="CG24721" s="768"/>
      <c r="CH24721" s="768"/>
      <c r="CI24721" s="850"/>
    </row>
    <row r="24722" spans="85:87" x14ac:dyDescent="0.25">
      <c r="CG24722" s="768"/>
      <c r="CH24722" s="768"/>
      <c r="CI24722" s="850"/>
    </row>
    <row r="24723" spans="85:87" x14ac:dyDescent="0.25">
      <c r="CG24723" s="768"/>
      <c r="CH24723" s="768"/>
      <c r="CI24723" s="850"/>
    </row>
    <row r="24724" spans="85:87" x14ac:dyDescent="0.25">
      <c r="CG24724" s="768"/>
      <c r="CH24724" s="768"/>
      <c r="CI24724" s="850"/>
    </row>
    <row r="24725" spans="85:87" x14ac:dyDescent="0.25">
      <c r="CG24725" s="768"/>
      <c r="CH24725" s="768"/>
      <c r="CI24725" s="850"/>
    </row>
    <row r="24726" spans="85:87" x14ac:dyDescent="0.25">
      <c r="CG24726" s="768"/>
      <c r="CH24726" s="768"/>
      <c r="CI24726" s="850"/>
    </row>
    <row r="24727" spans="85:87" x14ac:dyDescent="0.25">
      <c r="CG24727" s="768"/>
      <c r="CH24727" s="768"/>
      <c r="CI24727" s="850"/>
    </row>
    <row r="24728" spans="85:87" x14ac:dyDescent="0.25">
      <c r="CG24728" s="768"/>
      <c r="CH24728" s="768"/>
      <c r="CI24728" s="850"/>
    </row>
    <row r="24729" spans="85:87" x14ac:dyDescent="0.25">
      <c r="CG24729" s="768"/>
      <c r="CH24729" s="768"/>
      <c r="CI24729" s="850"/>
    </row>
    <row r="24730" spans="85:87" x14ac:dyDescent="0.25">
      <c r="CG24730" s="768"/>
      <c r="CH24730" s="768"/>
      <c r="CI24730" s="850"/>
    </row>
    <row r="24731" spans="85:87" x14ac:dyDescent="0.25">
      <c r="CG24731" s="768"/>
      <c r="CH24731" s="768"/>
      <c r="CI24731" s="850"/>
    </row>
    <row r="24732" spans="85:87" x14ac:dyDescent="0.25">
      <c r="CG24732" s="768"/>
      <c r="CH24732" s="768"/>
      <c r="CI24732" s="850"/>
    </row>
    <row r="24733" spans="85:87" x14ac:dyDescent="0.25">
      <c r="CG24733" s="768"/>
      <c r="CH24733" s="768"/>
      <c r="CI24733" s="850"/>
    </row>
    <row r="24734" spans="85:87" x14ac:dyDescent="0.25">
      <c r="CG24734" s="768"/>
      <c r="CH24734" s="768"/>
      <c r="CI24734" s="850"/>
    </row>
    <row r="24735" spans="85:87" x14ac:dyDescent="0.25">
      <c r="CG24735" s="768"/>
      <c r="CH24735" s="768"/>
      <c r="CI24735" s="850"/>
    </row>
    <row r="24736" spans="85:87" x14ac:dyDescent="0.25">
      <c r="CG24736" s="768"/>
      <c r="CH24736" s="768"/>
      <c r="CI24736" s="850"/>
    </row>
    <row r="24737" spans="85:87" x14ac:dyDescent="0.25">
      <c r="CG24737" s="768"/>
      <c r="CH24737" s="768"/>
      <c r="CI24737" s="850"/>
    </row>
    <row r="24738" spans="85:87" x14ac:dyDescent="0.25">
      <c r="CG24738" s="768"/>
      <c r="CH24738" s="768"/>
      <c r="CI24738" s="850"/>
    </row>
    <row r="24739" spans="85:87" x14ac:dyDescent="0.25">
      <c r="CG24739" s="768"/>
      <c r="CH24739" s="768"/>
      <c r="CI24739" s="850"/>
    </row>
    <row r="24740" spans="85:87" x14ac:dyDescent="0.25">
      <c r="CG24740" s="768"/>
      <c r="CH24740" s="768"/>
      <c r="CI24740" s="850"/>
    </row>
    <row r="24741" spans="85:87" x14ac:dyDescent="0.25">
      <c r="CG24741" s="768"/>
      <c r="CH24741" s="768"/>
      <c r="CI24741" s="850"/>
    </row>
    <row r="24742" spans="85:87" x14ac:dyDescent="0.25">
      <c r="CG24742" s="768"/>
      <c r="CH24742" s="768"/>
      <c r="CI24742" s="850"/>
    </row>
    <row r="24743" spans="85:87" x14ac:dyDescent="0.25">
      <c r="CG24743" s="768"/>
      <c r="CH24743" s="768"/>
      <c r="CI24743" s="850"/>
    </row>
    <row r="24744" spans="85:87" x14ac:dyDescent="0.25">
      <c r="CG24744" s="768"/>
      <c r="CH24744" s="768"/>
      <c r="CI24744" s="850"/>
    </row>
    <row r="24745" spans="85:87" x14ac:dyDescent="0.25">
      <c r="CG24745" s="768"/>
      <c r="CH24745" s="768"/>
      <c r="CI24745" s="850"/>
    </row>
    <row r="24746" spans="85:87" x14ac:dyDescent="0.25">
      <c r="CG24746" s="768"/>
      <c r="CH24746" s="768"/>
      <c r="CI24746" s="850"/>
    </row>
    <row r="24747" spans="85:87" x14ac:dyDescent="0.25">
      <c r="CG24747" s="768"/>
      <c r="CH24747" s="768"/>
      <c r="CI24747" s="850"/>
    </row>
    <row r="24748" spans="85:87" x14ac:dyDescent="0.25">
      <c r="CG24748" s="768"/>
      <c r="CH24748" s="768"/>
      <c r="CI24748" s="850"/>
    </row>
    <row r="24749" spans="85:87" x14ac:dyDescent="0.25">
      <c r="CG24749" s="768"/>
      <c r="CH24749" s="768"/>
      <c r="CI24749" s="850"/>
    </row>
    <row r="24750" spans="85:87" x14ac:dyDescent="0.25">
      <c r="CG24750" s="768"/>
      <c r="CH24750" s="768"/>
      <c r="CI24750" s="850"/>
    </row>
    <row r="24751" spans="85:87" x14ac:dyDescent="0.25">
      <c r="CG24751" s="768"/>
      <c r="CH24751" s="768"/>
      <c r="CI24751" s="850"/>
    </row>
    <row r="24752" spans="85:87" x14ac:dyDescent="0.25">
      <c r="CG24752" s="768"/>
      <c r="CH24752" s="768"/>
      <c r="CI24752" s="850"/>
    </row>
    <row r="24753" spans="85:87" x14ac:dyDescent="0.25">
      <c r="CG24753" s="768"/>
      <c r="CH24753" s="768"/>
      <c r="CI24753" s="850"/>
    </row>
    <row r="24754" spans="85:87" x14ac:dyDescent="0.25">
      <c r="CG24754" s="768"/>
      <c r="CH24754" s="768"/>
      <c r="CI24754" s="850"/>
    </row>
    <row r="24755" spans="85:87" x14ac:dyDescent="0.25">
      <c r="CG24755" s="768"/>
      <c r="CH24755" s="768"/>
      <c r="CI24755" s="850"/>
    </row>
    <row r="24756" spans="85:87" x14ac:dyDescent="0.25">
      <c r="CG24756" s="768"/>
      <c r="CH24756" s="768"/>
      <c r="CI24756" s="850"/>
    </row>
    <row r="24757" spans="85:87" x14ac:dyDescent="0.25">
      <c r="CG24757" s="768"/>
      <c r="CH24757" s="768"/>
      <c r="CI24757" s="850"/>
    </row>
    <row r="24758" spans="85:87" x14ac:dyDescent="0.25">
      <c r="CG24758" s="768"/>
      <c r="CH24758" s="768"/>
      <c r="CI24758" s="850"/>
    </row>
    <row r="24759" spans="85:87" x14ac:dyDescent="0.25">
      <c r="CG24759" s="768"/>
      <c r="CH24759" s="768"/>
      <c r="CI24759" s="850"/>
    </row>
    <row r="24760" spans="85:87" x14ac:dyDescent="0.25">
      <c r="CG24760" s="768"/>
      <c r="CH24760" s="768"/>
      <c r="CI24760" s="850"/>
    </row>
    <row r="24761" spans="85:87" x14ac:dyDescent="0.25">
      <c r="CG24761" s="768"/>
      <c r="CH24761" s="768"/>
      <c r="CI24761" s="850"/>
    </row>
    <row r="24762" spans="85:87" x14ac:dyDescent="0.25">
      <c r="CG24762" s="768"/>
      <c r="CH24762" s="768"/>
      <c r="CI24762" s="850"/>
    </row>
    <row r="24763" spans="85:87" x14ac:dyDescent="0.25">
      <c r="CG24763" s="768"/>
      <c r="CH24763" s="768"/>
      <c r="CI24763" s="850"/>
    </row>
    <row r="24764" spans="85:87" x14ac:dyDescent="0.25">
      <c r="CG24764" s="768"/>
      <c r="CH24764" s="768"/>
      <c r="CI24764" s="850"/>
    </row>
    <row r="24765" spans="85:87" x14ac:dyDescent="0.25">
      <c r="CG24765" s="768"/>
      <c r="CH24765" s="768"/>
      <c r="CI24765" s="850"/>
    </row>
    <row r="24766" spans="85:87" x14ac:dyDescent="0.25">
      <c r="CG24766" s="768"/>
      <c r="CH24766" s="768"/>
      <c r="CI24766" s="850"/>
    </row>
    <row r="24767" spans="85:87" x14ac:dyDescent="0.25">
      <c r="CG24767" s="768"/>
      <c r="CH24767" s="768"/>
      <c r="CI24767" s="850"/>
    </row>
    <row r="24768" spans="85:87" x14ac:dyDescent="0.25">
      <c r="CG24768" s="768"/>
      <c r="CH24768" s="768"/>
      <c r="CI24768" s="850"/>
    </row>
    <row r="24769" spans="85:87" x14ac:dyDescent="0.25">
      <c r="CG24769" s="768"/>
      <c r="CH24769" s="768"/>
      <c r="CI24769" s="850"/>
    </row>
    <row r="24770" spans="85:87" x14ac:dyDescent="0.25">
      <c r="CG24770" s="768"/>
      <c r="CH24770" s="768"/>
      <c r="CI24770" s="850"/>
    </row>
    <row r="24771" spans="85:87" x14ac:dyDescent="0.25">
      <c r="CG24771" s="768"/>
      <c r="CH24771" s="768"/>
      <c r="CI24771" s="850"/>
    </row>
    <row r="24772" spans="85:87" x14ac:dyDescent="0.25">
      <c r="CG24772" s="768"/>
      <c r="CH24772" s="768"/>
      <c r="CI24772" s="850"/>
    </row>
    <row r="24773" spans="85:87" x14ac:dyDescent="0.25">
      <c r="CG24773" s="768"/>
      <c r="CH24773" s="768"/>
      <c r="CI24773" s="850"/>
    </row>
    <row r="24774" spans="85:87" x14ac:dyDescent="0.25">
      <c r="CG24774" s="768"/>
      <c r="CH24774" s="768"/>
      <c r="CI24774" s="850"/>
    </row>
    <row r="24775" spans="85:87" x14ac:dyDescent="0.25">
      <c r="CG24775" s="768"/>
      <c r="CH24775" s="768"/>
      <c r="CI24775" s="850"/>
    </row>
    <row r="24776" spans="85:87" x14ac:dyDescent="0.25">
      <c r="CG24776" s="768"/>
      <c r="CH24776" s="768"/>
      <c r="CI24776" s="850"/>
    </row>
    <row r="24777" spans="85:87" x14ac:dyDescent="0.25">
      <c r="CG24777" s="768"/>
      <c r="CH24777" s="768"/>
      <c r="CI24777" s="850"/>
    </row>
    <row r="24778" spans="85:87" x14ac:dyDescent="0.25">
      <c r="CG24778" s="768"/>
      <c r="CH24778" s="768"/>
      <c r="CI24778" s="850"/>
    </row>
    <row r="24779" spans="85:87" x14ac:dyDescent="0.25">
      <c r="CG24779" s="768"/>
      <c r="CH24779" s="768"/>
      <c r="CI24779" s="850"/>
    </row>
    <row r="24780" spans="85:87" x14ac:dyDescent="0.25">
      <c r="CG24780" s="768"/>
      <c r="CH24780" s="768"/>
      <c r="CI24780" s="850"/>
    </row>
    <row r="24781" spans="85:87" x14ac:dyDescent="0.25">
      <c r="CG24781" s="768"/>
      <c r="CH24781" s="768"/>
      <c r="CI24781" s="850"/>
    </row>
    <row r="24782" spans="85:87" x14ac:dyDescent="0.25">
      <c r="CG24782" s="768"/>
      <c r="CH24782" s="768"/>
      <c r="CI24782" s="850"/>
    </row>
    <row r="24783" spans="85:87" x14ac:dyDescent="0.25">
      <c r="CG24783" s="768"/>
      <c r="CH24783" s="768"/>
      <c r="CI24783" s="850"/>
    </row>
    <row r="24784" spans="85:87" x14ac:dyDescent="0.25">
      <c r="CG24784" s="768"/>
      <c r="CH24784" s="768"/>
      <c r="CI24784" s="850"/>
    </row>
    <row r="24785" spans="85:87" x14ac:dyDescent="0.25">
      <c r="CG24785" s="768"/>
      <c r="CH24785" s="768"/>
      <c r="CI24785" s="850"/>
    </row>
    <row r="24786" spans="85:87" x14ac:dyDescent="0.25">
      <c r="CG24786" s="768"/>
      <c r="CH24786" s="768"/>
      <c r="CI24786" s="850"/>
    </row>
    <row r="24787" spans="85:87" x14ac:dyDescent="0.25">
      <c r="CG24787" s="768"/>
      <c r="CH24787" s="768"/>
      <c r="CI24787" s="850"/>
    </row>
    <row r="24788" spans="85:87" x14ac:dyDescent="0.25">
      <c r="CG24788" s="768"/>
      <c r="CH24788" s="768"/>
      <c r="CI24788" s="850"/>
    </row>
    <row r="24789" spans="85:87" x14ac:dyDescent="0.25">
      <c r="CG24789" s="768"/>
      <c r="CH24789" s="768"/>
      <c r="CI24789" s="850"/>
    </row>
    <row r="24790" spans="85:87" x14ac:dyDescent="0.25">
      <c r="CG24790" s="768"/>
      <c r="CH24790" s="768"/>
      <c r="CI24790" s="850"/>
    </row>
    <row r="24791" spans="85:87" x14ac:dyDescent="0.25">
      <c r="CG24791" s="768"/>
      <c r="CH24791" s="768"/>
      <c r="CI24791" s="850"/>
    </row>
    <row r="24792" spans="85:87" x14ac:dyDescent="0.25">
      <c r="CG24792" s="768"/>
      <c r="CH24792" s="768"/>
      <c r="CI24792" s="850"/>
    </row>
    <row r="24793" spans="85:87" x14ac:dyDescent="0.25">
      <c r="CG24793" s="768"/>
      <c r="CH24793" s="768"/>
      <c r="CI24793" s="850"/>
    </row>
    <row r="24794" spans="85:87" x14ac:dyDescent="0.25">
      <c r="CG24794" s="768"/>
      <c r="CH24794" s="768"/>
      <c r="CI24794" s="850"/>
    </row>
    <row r="24795" spans="85:87" x14ac:dyDescent="0.25">
      <c r="CG24795" s="768"/>
      <c r="CH24795" s="768"/>
      <c r="CI24795" s="850"/>
    </row>
    <row r="24796" spans="85:87" x14ac:dyDescent="0.25">
      <c r="CG24796" s="768"/>
      <c r="CH24796" s="768"/>
      <c r="CI24796" s="850"/>
    </row>
    <row r="24797" spans="85:87" x14ac:dyDescent="0.25">
      <c r="CG24797" s="768"/>
      <c r="CH24797" s="768"/>
      <c r="CI24797" s="850"/>
    </row>
    <row r="24798" spans="85:87" x14ac:dyDescent="0.25">
      <c r="CG24798" s="768"/>
      <c r="CH24798" s="768"/>
      <c r="CI24798" s="850"/>
    </row>
    <row r="24799" spans="85:87" x14ac:dyDescent="0.25">
      <c r="CG24799" s="768"/>
      <c r="CH24799" s="768"/>
      <c r="CI24799" s="850"/>
    </row>
    <row r="24800" spans="85:87" x14ac:dyDescent="0.25">
      <c r="CG24800" s="768"/>
      <c r="CH24800" s="768"/>
      <c r="CI24800" s="850"/>
    </row>
    <row r="24801" spans="85:87" x14ac:dyDescent="0.25">
      <c r="CG24801" s="768"/>
      <c r="CH24801" s="768"/>
      <c r="CI24801" s="850"/>
    </row>
    <row r="24802" spans="85:87" x14ac:dyDescent="0.25">
      <c r="CG24802" s="768"/>
      <c r="CH24802" s="768"/>
      <c r="CI24802" s="850"/>
    </row>
    <row r="24803" spans="85:87" x14ac:dyDescent="0.25">
      <c r="CG24803" s="768"/>
      <c r="CH24803" s="768"/>
      <c r="CI24803" s="850"/>
    </row>
    <row r="24804" spans="85:87" x14ac:dyDescent="0.25">
      <c r="CG24804" s="768"/>
      <c r="CH24804" s="768"/>
      <c r="CI24804" s="850"/>
    </row>
    <row r="24805" spans="85:87" x14ac:dyDescent="0.25">
      <c r="CG24805" s="768"/>
      <c r="CH24805" s="768"/>
      <c r="CI24805" s="850"/>
    </row>
    <row r="24806" spans="85:87" x14ac:dyDescent="0.25">
      <c r="CG24806" s="768"/>
      <c r="CH24806" s="768"/>
      <c r="CI24806" s="850"/>
    </row>
    <row r="24807" spans="85:87" x14ac:dyDescent="0.25">
      <c r="CG24807" s="768"/>
      <c r="CH24807" s="768"/>
      <c r="CI24807" s="850"/>
    </row>
    <row r="24808" spans="85:87" x14ac:dyDescent="0.25">
      <c r="CG24808" s="768"/>
      <c r="CH24808" s="768"/>
      <c r="CI24808" s="850"/>
    </row>
    <row r="24809" spans="85:87" x14ac:dyDescent="0.25">
      <c r="CG24809" s="768"/>
      <c r="CH24809" s="768"/>
      <c r="CI24809" s="850"/>
    </row>
    <row r="24810" spans="85:87" x14ac:dyDescent="0.25">
      <c r="CG24810" s="768"/>
      <c r="CH24810" s="768"/>
      <c r="CI24810" s="850"/>
    </row>
    <row r="24811" spans="85:87" x14ac:dyDescent="0.25">
      <c r="CG24811" s="768"/>
      <c r="CH24811" s="768"/>
      <c r="CI24811" s="850"/>
    </row>
    <row r="24812" spans="85:87" x14ac:dyDescent="0.25">
      <c r="CG24812" s="768"/>
      <c r="CH24812" s="768"/>
      <c r="CI24812" s="850"/>
    </row>
    <row r="24813" spans="85:87" x14ac:dyDescent="0.25">
      <c r="CG24813" s="768"/>
      <c r="CH24813" s="768"/>
      <c r="CI24813" s="850"/>
    </row>
    <row r="24814" spans="85:87" x14ac:dyDescent="0.25">
      <c r="CG24814" s="768"/>
      <c r="CH24814" s="768"/>
      <c r="CI24814" s="850"/>
    </row>
    <row r="24815" spans="85:87" x14ac:dyDescent="0.25">
      <c r="CG24815" s="768"/>
      <c r="CH24815" s="768"/>
      <c r="CI24815" s="850"/>
    </row>
    <row r="24816" spans="85:87" x14ac:dyDescent="0.25">
      <c r="CG24816" s="768"/>
      <c r="CH24816" s="768"/>
      <c r="CI24816" s="850"/>
    </row>
    <row r="24817" spans="85:87" x14ac:dyDescent="0.25">
      <c r="CG24817" s="768"/>
      <c r="CH24817" s="768"/>
      <c r="CI24817" s="850"/>
    </row>
    <row r="24818" spans="85:87" x14ac:dyDescent="0.25">
      <c r="CG24818" s="768"/>
      <c r="CH24818" s="768"/>
      <c r="CI24818" s="850"/>
    </row>
    <row r="24819" spans="85:87" x14ac:dyDescent="0.25">
      <c r="CG24819" s="768"/>
      <c r="CH24819" s="768"/>
      <c r="CI24819" s="850"/>
    </row>
    <row r="24820" spans="85:87" x14ac:dyDescent="0.25">
      <c r="CG24820" s="768"/>
      <c r="CH24820" s="768"/>
      <c r="CI24820" s="850"/>
    </row>
    <row r="24821" spans="85:87" x14ac:dyDescent="0.25">
      <c r="CG24821" s="768"/>
      <c r="CH24821" s="768"/>
      <c r="CI24821" s="850"/>
    </row>
    <row r="24822" spans="85:87" x14ac:dyDescent="0.25">
      <c r="CG24822" s="768"/>
      <c r="CH24822" s="768"/>
      <c r="CI24822" s="850"/>
    </row>
    <row r="24823" spans="85:87" x14ac:dyDescent="0.25">
      <c r="CG24823" s="768"/>
      <c r="CH24823" s="768"/>
      <c r="CI24823" s="850"/>
    </row>
    <row r="24824" spans="85:87" x14ac:dyDescent="0.25">
      <c r="CG24824" s="768"/>
      <c r="CH24824" s="768"/>
      <c r="CI24824" s="850"/>
    </row>
    <row r="24825" spans="85:87" x14ac:dyDescent="0.25">
      <c r="CG24825" s="768"/>
      <c r="CH24825" s="768"/>
      <c r="CI24825" s="850"/>
    </row>
    <row r="24826" spans="85:87" x14ac:dyDescent="0.25">
      <c r="CG24826" s="768"/>
      <c r="CH24826" s="768"/>
      <c r="CI24826" s="850"/>
    </row>
    <row r="24827" spans="85:87" x14ac:dyDescent="0.25">
      <c r="CG24827" s="768"/>
      <c r="CH24827" s="768"/>
      <c r="CI24827" s="850"/>
    </row>
    <row r="24828" spans="85:87" x14ac:dyDescent="0.25">
      <c r="CG24828" s="768"/>
      <c r="CH24828" s="768"/>
      <c r="CI24828" s="850"/>
    </row>
    <row r="24829" spans="85:87" x14ac:dyDescent="0.25">
      <c r="CG24829" s="768"/>
      <c r="CH24829" s="768"/>
      <c r="CI24829" s="850"/>
    </row>
    <row r="24830" spans="85:87" x14ac:dyDescent="0.25">
      <c r="CG24830" s="768"/>
      <c r="CH24830" s="768"/>
      <c r="CI24830" s="850"/>
    </row>
    <row r="24831" spans="85:87" x14ac:dyDescent="0.25">
      <c r="CG24831" s="768"/>
      <c r="CH24831" s="768"/>
      <c r="CI24831" s="850"/>
    </row>
    <row r="24832" spans="85:87" x14ac:dyDescent="0.25">
      <c r="CG24832" s="768"/>
      <c r="CH24832" s="768"/>
      <c r="CI24832" s="850"/>
    </row>
    <row r="24833" spans="85:87" x14ac:dyDescent="0.25">
      <c r="CG24833" s="768"/>
      <c r="CH24833" s="768"/>
      <c r="CI24833" s="850"/>
    </row>
    <row r="24834" spans="85:87" x14ac:dyDescent="0.25">
      <c r="CG24834" s="768"/>
      <c r="CH24834" s="768"/>
      <c r="CI24834" s="850"/>
    </row>
    <row r="24835" spans="85:87" x14ac:dyDescent="0.25">
      <c r="CG24835" s="768"/>
      <c r="CH24835" s="768"/>
      <c r="CI24835" s="850"/>
    </row>
    <row r="24836" spans="85:87" x14ac:dyDescent="0.25">
      <c r="CG24836" s="768"/>
      <c r="CH24836" s="768"/>
      <c r="CI24836" s="850"/>
    </row>
    <row r="24837" spans="85:87" x14ac:dyDescent="0.25">
      <c r="CG24837" s="768"/>
      <c r="CH24837" s="768"/>
      <c r="CI24837" s="850"/>
    </row>
    <row r="24838" spans="85:87" x14ac:dyDescent="0.25">
      <c r="CG24838" s="768"/>
      <c r="CH24838" s="768"/>
      <c r="CI24838" s="850"/>
    </row>
    <row r="24839" spans="85:87" x14ac:dyDescent="0.25">
      <c r="CG24839" s="768"/>
      <c r="CH24839" s="768"/>
      <c r="CI24839" s="850"/>
    </row>
    <row r="24840" spans="85:87" x14ac:dyDescent="0.25">
      <c r="CG24840" s="768"/>
      <c r="CH24840" s="768"/>
      <c r="CI24840" s="850"/>
    </row>
    <row r="24841" spans="85:87" x14ac:dyDescent="0.25">
      <c r="CG24841" s="768"/>
      <c r="CH24841" s="768"/>
      <c r="CI24841" s="850"/>
    </row>
    <row r="24842" spans="85:87" x14ac:dyDescent="0.25">
      <c r="CG24842" s="768"/>
      <c r="CH24842" s="768"/>
      <c r="CI24842" s="850"/>
    </row>
    <row r="24843" spans="85:87" x14ac:dyDescent="0.25">
      <c r="CG24843" s="768"/>
      <c r="CH24843" s="768"/>
      <c r="CI24843" s="850"/>
    </row>
    <row r="24844" spans="85:87" x14ac:dyDescent="0.25">
      <c r="CG24844" s="768"/>
      <c r="CH24844" s="768"/>
      <c r="CI24844" s="850"/>
    </row>
    <row r="24845" spans="85:87" x14ac:dyDescent="0.25">
      <c r="CG24845" s="768"/>
      <c r="CH24845" s="768"/>
      <c r="CI24845" s="850"/>
    </row>
    <row r="24846" spans="85:87" x14ac:dyDescent="0.25">
      <c r="CG24846" s="768"/>
      <c r="CH24846" s="768"/>
      <c r="CI24846" s="850"/>
    </row>
    <row r="24847" spans="85:87" x14ac:dyDescent="0.25">
      <c r="CG24847" s="768"/>
      <c r="CH24847" s="768"/>
      <c r="CI24847" s="850"/>
    </row>
    <row r="24848" spans="85:87" x14ac:dyDescent="0.25">
      <c r="CG24848" s="768"/>
      <c r="CH24848" s="768"/>
      <c r="CI24848" s="850"/>
    </row>
    <row r="24849" spans="85:87" x14ac:dyDescent="0.25">
      <c r="CG24849" s="768"/>
      <c r="CH24849" s="768"/>
      <c r="CI24849" s="850"/>
    </row>
    <row r="24850" spans="85:87" x14ac:dyDescent="0.25">
      <c r="CG24850" s="768"/>
      <c r="CH24850" s="768"/>
      <c r="CI24850" s="850"/>
    </row>
    <row r="24851" spans="85:87" x14ac:dyDescent="0.25">
      <c r="CG24851" s="768"/>
      <c r="CH24851" s="768"/>
      <c r="CI24851" s="850"/>
    </row>
    <row r="24852" spans="85:87" x14ac:dyDescent="0.25">
      <c r="CG24852" s="768"/>
      <c r="CH24852" s="768"/>
      <c r="CI24852" s="850"/>
    </row>
    <row r="24853" spans="85:87" x14ac:dyDescent="0.25">
      <c r="CG24853" s="768"/>
      <c r="CH24853" s="768"/>
      <c r="CI24853" s="850"/>
    </row>
    <row r="24854" spans="85:87" x14ac:dyDescent="0.25">
      <c r="CG24854" s="768"/>
      <c r="CH24854" s="768"/>
      <c r="CI24854" s="850"/>
    </row>
    <row r="24855" spans="85:87" x14ac:dyDescent="0.25">
      <c r="CG24855" s="768"/>
      <c r="CH24855" s="768"/>
      <c r="CI24855" s="850"/>
    </row>
    <row r="24856" spans="85:87" x14ac:dyDescent="0.25">
      <c r="CG24856" s="768"/>
      <c r="CH24856" s="768"/>
      <c r="CI24856" s="850"/>
    </row>
    <row r="24857" spans="85:87" x14ac:dyDescent="0.25">
      <c r="CG24857" s="768"/>
      <c r="CH24857" s="768"/>
      <c r="CI24857" s="850"/>
    </row>
    <row r="24858" spans="85:87" x14ac:dyDescent="0.25">
      <c r="CG24858" s="768"/>
      <c r="CH24858" s="768"/>
      <c r="CI24858" s="850"/>
    </row>
    <row r="24859" spans="85:87" x14ac:dyDescent="0.25">
      <c r="CG24859" s="768"/>
      <c r="CH24859" s="768"/>
      <c r="CI24859" s="850"/>
    </row>
    <row r="24860" spans="85:87" x14ac:dyDescent="0.25">
      <c r="CG24860" s="768"/>
      <c r="CH24860" s="768"/>
      <c r="CI24860" s="850"/>
    </row>
    <row r="24861" spans="85:87" x14ac:dyDescent="0.25">
      <c r="CG24861" s="768"/>
      <c r="CH24861" s="768"/>
      <c r="CI24861" s="850"/>
    </row>
    <row r="24862" spans="85:87" x14ac:dyDescent="0.25">
      <c r="CG24862" s="768"/>
      <c r="CH24862" s="768"/>
      <c r="CI24862" s="850"/>
    </row>
    <row r="24863" spans="85:87" x14ac:dyDescent="0.25">
      <c r="CG24863" s="768"/>
      <c r="CH24863" s="768"/>
      <c r="CI24863" s="850"/>
    </row>
    <row r="24864" spans="85:87" x14ac:dyDescent="0.25">
      <c r="CG24864" s="768"/>
      <c r="CH24864" s="768"/>
      <c r="CI24864" s="850"/>
    </row>
    <row r="24865" spans="85:87" x14ac:dyDescent="0.25">
      <c r="CG24865" s="768"/>
      <c r="CH24865" s="768"/>
      <c r="CI24865" s="850"/>
    </row>
    <row r="24866" spans="85:87" x14ac:dyDescent="0.25">
      <c r="CG24866" s="768"/>
      <c r="CH24866" s="768"/>
      <c r="CI24866" s="850"/>
    </row>
    <row r="24867" spans="85:87" x14ac:dyDescent="0.25">
      <c r="CG24867" s="768"/>
      <c r="CH24867" s="768"/>
      <c r="CI24867" s="850"/>
    </row>
    <row r="24868" spans="85:87" x14ac:dyDescent="0.25">
      <c r="CG24868" s="768"/>
      <c r="CH24868" s="768"/>
      <c r="CI24868" s="850"/>
    </row>
    <row r="24869" spans="85:87" x14ac:dyDescent="0.25">
      <c r="CG24869" s="768"/>
      <c r="CH24869" s="768"/>
      <c r="CI24869" s="850"/>
    </row>
    <row r="24870" spans="85:87" x14ac:dyDescent="0.25">
      <c r="CG24870" s="768"/>
      <c r="CH24870" s="768"/>
      <c r="CI24870" s="850"/>
    </row>
    <row r="24871" spans="85:87" x14ac:dyDescent="0.25">
      <c r="CG24871" s="768"/>
      <c r="CH24871" s="768"/>
      <c r="CI24871" s="850"/>
    </row>
    <row r="24872" spans="85:87" x14ac:dyDescent="0.25">
      <c r="CG24872" s="768"/>
      <c r="CH24872" s="768"/>
      <c r="CI24872" s="850"/>
    </row>
    <row r="24873" spans="85:87" x14ac:dyDescent="0.25">
      <c r="CG24873" s="768"/>
      <c r="CH24873" s="768"/>
      <c r="CI24873" s="850"/>
    </row>
    <row r="24874" spans="85:87" x14ac:dyDescent="0.25">
      <c r="CG24874" s="768"/>
      <c r="CH24874" s="768"/>
      <c r="CI24874" s="850"/>
    </row>
    <row r="24875" spans="85:87" x14ac:dyDescent="0.25">
      <c r="CG24875" s="768"/>
      <c r="CH24875" s="768"/>
      <c r="CI24875" s="850"/>
    </row>
    <row r="24876" spans="85:87" x14ac:dyDescent="0.25">
      <c r="CG24876" s="768"/>
      <c r="CH24876" s="768"/>
      <c r="CI24876" s="850"/>
    </row>
    <row r="24877" spans="85:87" x14ac:dyDescent="0.25">
      <c r="CG24877" s="768"/>
      <c r="CH24877" s="768"/>
      <c r="CI24877" s="850"/>
    </row>
    <row r="24878" spans="85:87" x14ac:dyDescent="0.25">
      <c r="CG24878" s="768"/>
      <c r="CH24878" s="768"/>
      <c r="CI24878" s="850"/>
    </row>
    <row r="24879" spans="85:87" x14ac:dyDescent="0.25">
      <c r="CG24879" s="768"/>
      <c r="CH24879" s="768"/>
      <c r="CI24879" s="850"/>
    </row>
    <row r="24880" spans="85:87" x14ac:dyDescent="0.25">
      <c r="CG24880" s="768"/>
      <c r="CH24880" s="768"/>
      <c r="CI24880" s="850"/>
    </row>
    <row r="24881" spans="85:87" x14ac:dyDescent="0.25">
      <c r="CG24881" s="768"/>
      <c r="CH24881" s="768"/>
      <c r="CI24881" s="850"/>
    </row>
    <row r="24882" spans="85:87" x14ac:dyDescent="0.25">
      <c r="CG24882" s="768"/>
      <c r="CH24882" s="768"/>
      <c r="CI24882" s="850"/>
    </row>
    <row r="24883" spans="85:87" x14ac:dyDescent="0.25">
      <c r="CG24883" s="768"/>
      <c r="CH24883" s="768"/>
      <c r="CI24883" s="850"/>
    </row>
    <row r="24884" spans="85:87" x14ac:dyDescent="0.25">
      <c r="CG24884" s="768"/>
      <c r="CH24884" s="768"/>
      <c r="CI24884" s="850"/>
    </row>
    <row r="24885" spans="85:87" x14ac:dyDescent="0.25">
      <c r="CG24885" s="768"/>
      <c r="CH24885" s="768"/>
      <c r="CI24885" s="850"/>
    </row>
    <row r="24886" spans="85:87" x14ac:dyDescent="0.25">
      <c r="CG24886" s="768"/>
      <c r="CH24886" s="768"/>
      <c r="CI24886" s="850"/>
    </row>
    <row r="24887" spans="85:87" x14ac:dyDescent="0.25">
      <c r="CG24887" s="768"/>
      <c r="CH24887" s="768"/>
      <c r="CI24887" s="850"/>
    </row>
    <row r="24888" spans="85:87" x14ac:dyDescent="0.25">
      <c r="CG24888" s="768"/>
      <c r="CH24888" s="768"/>
      <c r="CI24888" s="850"/>
    </row>
    <row r="24889" spans="85:87" x14ac:dyDescent="0.25">
      <c r="CG24889" s="768"/>
      <c r="CH24889" s="768"/>
      <c r="CI24889" s="850"/>
    </row>
    <row r="24890" spans="85:87" x14ac:dyDescent="0.25">
      <c r="CG24890" s="768"/>
      <c r="CH24890" s="768"/>
      <c r="CI24890" s="850"/>
    </row>
    <row r="24891" spans="85:87" x14ac:dyDescent="0.25">
      <c r="CG24891" s="768"/>
      <c r="CH24891" s="768"/>
      <c r="CI24891" s="850"/>
    </row>
    <row r="24892" spans="85:87" x14ac:dyDescent="0.25">
      <c r="CG24892" s="768"/>
      <c r="CH24892" s="768"/>
      <c r="CI24892" s="850"/>
    </row>
    <row r="24893" spans="85:87" x14ac:dyDescent="0.25">
      <c r="CG24893" s="768"/>
      <c r="CH24893" s="768"/>
      <c r="CI24893" s="850"/>
    </row>
    <row r="24894" spans="85:87" x14ac:dyDescent="0.25">
      <c r="CG24894" s="768"/>
      <c r="CH24894" s="768"/>
      <c r="CI24894" s="850"/>
    </row>
    <row r="24895" spans="85:87" x14ac:dyDescent="0.25">
      <c r="CG24895" s="768"/>
      <c r="CH24895" s="768"/>
      <c r="CI24895" s="850"/>
    </row>
    <row r="24896" spans="85:87" x14ac:dyDescent="0.25">
      <c r="CG24896" s="768"/>
      <c r="CH24896" s="768"/>
      <c r="CI24896" s="850"/>
    </row>
    <row r="24897" spans="85:87" x14ac:dyDescent="0.25">
      <c r="CG24897" s="768"/>
      <c r="CH24897" s="768"/>
      <c r="CI24897" s="850"/>
    </row>
    <row r="24898" spans="85:87" x14ac:dyDescent="0.25">
      <c r="CG24898" s="768"/>
      <c r="CH24898" s="768"/>
      <c r="CI24898" s="850"/>
    </row>
    <row r="24899" spans="85:87" x14ac:dyDescent="0.25">
      <c r="CG24899" s="768"/>
      <c r="CH24899" s="768"/>
      <c r="CI24899" s="850"/>
    </row>
    <row r="24900" spans="85:87" x14ac:dyDescent="0.25">
      <c r="CG24900" s="768"/>
      <c r="CH24900" s="768"/>
      <c r="CI24900" s="850"/>
    </row>
    <row r="24901" spans="85:87" x14ac:dyDescent="0.25">
      <c r="CG24901" s="768"/>
      <c r="CH24901" s="768"/>
      <c r="CI24901" s="850"/>
    </row>
    <row r="24902" spans="85:87" x14ac:dyDescent="0.25">
      <c r="CG24902" s="768"/>
      <c r="CH24902" s="768"/>
      <c r="CI24902" s="850"/>
    </row>
    <row r="24903" spans="85:87" x14ac:dyDescent="0.25">
      <c r="CG24903" s="768"/>
      <c r="CH24903" s="768"/>
      <c r="CI24903" s="850"/>
    </row>
    <row r="24904" spans="85:87" x14ac:dyDescent="0.25">
      <c r="CG24904" s="768"/>
      <c r="CH24904" s="768"/>
      <c r="CI24904" s="850"/>
    </row>
    <row r="24905" spans="85:87" x14ac:dyDescent="0.25">
      <c r="CG24905" s="768"/>
      <c r="CH24905" s="768"/>
      <c r="CI24905" s="850"/>
    </row>
    <row r="24906" spans="85:87" x14ac:dyDescent="0.25">
      <c r="CG24906" s="768"/>
      <c r="CH24906" s="768"/>
      <c r="CI24906" s="850"/>
    </row>
    <row r="24907" spans="85:87" x14ac:dyDescent="0.25">
      <c r="CG24907" s="768"/>
      <c r="CH24907" s="768"/>
      <c r="CI24907" s="850"/>
    </row>
    <row r="24908" spans="85:87" x14ac:dyDescent="0.25">
      <c r="CG24908" s="768"/>
      <c r="CH24908" s="768"/>
      <c r="CI24908" s="850"/>
    </row>
    <row r="24909" spans="85:87" x14ac:dyDescent="0.25">
      <c r="CG24909" s="768"/>
      <c r="CH24909" s="768"/>
      <c r="CI24909" s="850"/>
    </row>
    <row r="24910" spans="85:87" x14ac:dyDescent="0.25">
      <c r="CG24910" s="768"/>
      <c r="CH24910" s="768"/>
      <c r="CI24910" s="850"/>
    </row>
    <row r="24911" spans="85:87" x14ac:dyDescent="0.25">
      <c r="CG24911" s="768"/>
      <c r="CH24911" s="768"/>
      <c r="CI24911" s="850"/>
    </row>
    <row r="24912" spans="85:87" x14ac:dyDescent="0.25">
      <c r="CG24912" s="768"/>
      <c r="CH24912" s="768"/>
      <c r="CI24912" s="850"/>
    </row>
    <row r="24913" spans="85:87" x14ac:dyDescent="0.25">
      <c r="CG24913" s="768"/>
      <c r="CH24913" s="768"/>
      <c r="CI24913" s="850"/>
    </row>
    <row r="24914" spans="85:87" x14ac:dyDescent="0.25">
      <c r="CG24914" s="768"/>
      <c r="CH24914" s="768"/>
      <c r="CI24914" s="850"/>
    </row>
    <row r="24915" spans="85:87" x14ac:dyDescent="0.25">
      <c r="CG24915" s="768"/>
      <c r="CH24915" s="768"/>
      <c r="CI24915" s="850"/>
    </row>
    <row r="24916" spans="85:87" x14ac:dyDescent="0.25">
      <c r="CG24916" s="768"/>
      <c r="CH24916" s="768"/>
      <c r="CI24916" s="850"/>
    </row>
    <row r="24917" spans="85:87" x14ac:dyDescent="0.25">
      <c r="CG24917" s="768"/>
      <c r="CH24917" s="768"/>
      <c r="CI24917" s="850"/>
    </row>
    <row r="24918" spans="85:87" x14ac:dyDescent="0.25">
      <c r="CG24918" s="768"/>
      <c r="CH24918" s="768"/>
      <c r="CI24918" s="850"/>
    </row>
    <row r="24919" spans="85:87" x14ac:dyDescent="0.25">
      <c r="CG24919" s="768"/>
      <c r="CH24919" s="768"/>
      <c r="CI24919" s="850"/>
    </row>
    <row r="24920" spans="85:87" x14ac:dyDescent="0.25">
      <c r="CG24920" s="768"/>
      <c r="CH24920" s="768"/>
      <c r="CI24920" s="850"/>
    </row>
    <row r="24921" spans="85:87" x14ac:dyDescent="0.25">
      <c r="CG24921" s="768"/>
      <c r="CH24921" s="768"/>
      <c r="CI24921" s="850"/>
    </row>
    <row r="24922" spans="85:87" x14ac:dyDescent="0.25">
      <c r="CG24922" s="768"/>
      <c r="CH24922" s="768"/>
      <c r="CI24922" s="850"/>
    </row>
    <row r="24923" spans="85:87" x14ac:dyDescent="0.25">
      <c r="CG24923" s="768"/>
      <c r="CH24923" s="768"/>
      <c r="CI24923" s="850"/>
    </row>
    <row r="24924" spans="85:87" x14ac:dyDescent="0.25">
      <c r="CG24924" s="768"/>
      <c r="CH24924" s="768"/>
      <c r="CI24924" s="850"/>
    </row>
    <row r="24925" spans="85:87" x14ac:dyDescent="0.25">
      <c r="CG24925" s="768"/>
      <c r="CH24925" s="768"/>
      <c r="CI24925" s="850"/>
    </row>
    <row r="24926" spans="85:87" x14ac:dyDescent="0.25">
      <c r="CG24926" s="768"/>
      <c r="CH24926" s="768"/>
      <c r="CI24926" s="850"/>
    </row>
    <row r="24927" spans="85:87" x14ac:dyDescent="0.25">
      <c r="CG24927" s="768"/>
      <c r="CH24927" s="768"/>
      <c r="CI24927" s="850"/>
    </row>
    <row r="24928" spans="85:87" x14ac:dyDescent="0.25">
      <c r="CG24928" s="768"/>
      <c r="CH24928" s="768"/>
      <c r="CI24928" s="850"/>
    </row>
    <row r="24929" spans="85:87" x14ac:dyDescent="0.25">
      <c r="CG24929" s="768"/>
      <c r="CH24929" s="768"/>
      <c r="CI24929" s="850"/>
    </row>
    <row r="24930" spans="85:87" x14ac:dyDescent="0.25">
      <c r="CG24930" s="768"/>
      <c r="CH24930" s="768"/>
      <c r="CI24930" s="850"/>
    </row>
    <row r="24931" spans="85:87" x14ac:dyDescent="0.25">
      <c r="CG24931" s="768"/>
      <c r="CH24931" s="768"/>
      <c r="CI24931" s="850"/>
    </row>
    <row r="24932" spans="85:87" x14ac:dyDescent="0.25">
      <c r="CG24932" s="768"/>
      <c r="CH24932" s="768"/>
      <c r="CI24932" s="850"/>
    </row>
    <row r="24933" spans="85:87" x14ac:dyDescent="0.25">
      <c r="CG24933" s="768"/>
      <c r="CH24933" s="768"/>
      <c r="CI24933" s="850"/>
    </row>
    <row r="24934" spans="85:87" x14ac:dyDescent="0.25">
      <c r="CG24934" s="768"/>
      <c r="CH24934" s="768"/>
      <c r="CI24934" s="850"/>
    </row>
    <row r="24935" spans="85:87" x14ac:dyDescent="0.25">
      <c r="CG24935" s="768"/>
      <c r="CH24935" s="768"/>
      <c r="CI24935" s="850"/>
    </row>
    <row r="24936" spans="85:87" x14ac:dyDescent="0.25">
      <c r="CG24936" s="768"/>
      <c r="CH24936" s="768"/>
      <c r="CI24936" s="850"/>
    </row>
    <row r="24937" spans="85:87" x14ac:dyDescent="0.25">
      <c r="CG24937" s="768"/>
      <c r="CH24937" s="768"/>
      <c r="CI24937" s="850"/>
    </row>
    <row r="24938" spans="85:87" x14ac:dyDescent="0.25">
      <c r="CG24938" s="768"/>
      <c r="CH24938" s="768"/>
      <c r="CI24938" s="850"/>
    </row>
    <row r="24939" spans="85:87" x14ac:dyDescent="0.25">
      <c r="CG24939" s="768"/>
      <c r="CH24939" s="768"/>
      <c r="CI24939" s="850"/>
    </row>
    <row r="24940" spans="85:87" x14ac:dyDescent="0.25">
      <c r="CG24940" s="768"/>
      <c r="CH24940" s="768"/>
      <c r="CI24940" s="850"/>
    </row>
    <row r="24941" spans="85:87" x14ac:dyDescent="0.25">
      <c r="CG24941" s="768"/>
      <c r="CH24941" s="768"/>
      <c r="CI24941" s="850"/>
    </row>
    <row r="24942" spans="85:87" x14ac:dyDescent="0.25">
      <c r="CG24942" s="768"/>
      <c r="CH24942" s="768"/>
      <c r="CI24942" s="850"/>
    </row>
    <row r="24943" spans="85:87" x14ac:dyDescent="0.25">
      <c r="CG24943" s="768"/>
      <c r="CH24943" s="768"/>
      <c r="CI24943" s="850"/>
    </row>
    <row r="24944" spans="85:87" x14ac:dyDescent="0.25">
      <c r="CG24944" s="768"/>
      <c r="CH24944" s="768"/>
      <c r="CI24944" s="850"/>
    </row>
    <row r="24945" spans="85:87" x14ac:dyDescent="0.25">
      <c r="CG24945" s="768"/>
      <c r="CH24945" s="768"/>
      <c r="CI24945" s="850"/>
    </row>
    <row r="24946" spans="85:87" x14ac:dyDescent="0.25">
      <c r="CG24946" s="768"/>
      <c r="CH24946" s="768"/>
      <c r="CI24946" s="850"/>
    </row>
    <row r="24947" spans="85:87" x14ac:dyDescent="0.25">
      <c r="CG24947" s="768"/>
      <c r="CH24947" s="768"/>
      <c r="CI24947" s="850"/>
    </row>
    <row r="24948" spans="85:87" x14ac:dyDescent="0.25">
      <c r="CG24948" s="768"/>
      <c r="CH24948" s="768"/>
      <c r="CI24948" s="850"/>
    </row>
    <row r="24949" spans="85:87" x14ac:dyDescent="0.25">
      <c r="CG24949" s="768"/>
      <c r="CH24949" s="768"/>
      <c r="CI24949" s="850"/>
    </row>
    <row r="24950" spans="85:87" x14ac:dyDescent="0.25">
      <c r="CG24950" s="768"/>
      <c r="CH24950" s="768"/>
      <c r="CI24950" s="850"/>
    </row>
    <row r="24951" spans="85:87" x14ac:dyDescent="0.25">
      <c r="CG24951" s="768"/>
      <c r="CH24951" s="768"/>
      <c r="CI24951" s="850"/>
    </row>
    <row r="24952" spans="85:87" x14ac:dyDescent="0.25">
      <c r="CG24952" s="768"/>
      <c r="CH24952" s="768"/>
      <c r="CI24952" s="850"/>
    </row>
    <row r="24953" spans="85:87" x14ac:dyDescent="0.25">
      <c r="CG24953" s="768"/>
      <c r="CH24953" s="768"/>
      <c r="CI24953" s="850"/>
    </row>
    <row r="24954" spans="85:87" x14ac:dyDescent="0.25">
      <c r="CG24954" s="768"/>
      <c r="CH24954" s="768"/>
      <c r="CI24954" s="850"/>
    </row>
    <row r="24955" spans="85:87" x14ac:dyDescent="0.25">
      <c r="CG24955" s="768"/>
      <c r="CH24955" s="768"/>
      <c r="CI24955" s="850"/>
    </row>
    <row r="24956" spans="85:87" x14ac:dyDescent="0.25">
      <c r="CG24956" s="768"/>
      <c r="CH24956" s="768"/>
      <c r="CI24956" s="850"/>
    </row>
    <row r="24957" spans="85:87" x14ac:dyDescent="0.25">
      <c r="CG24957" s="768"/>
      <c r="CH24957" s="768"/>
      <c r="CI24957" s="850"/>
    </row>
    <row r="24958" spans="85:87" x14ac:dyDescent="0.25">
      <c r="CG24958" s="768"/>
      <c r="CH24958" s="768"/>
      <c r="CI24958" s="850"/>
    </row>
    <row r="24959" spans="85:87" x14ac:dyDescent="0.25">
      <c r="CG24959" s="768"/>
      <c r="CH24959" s="768"/>
      <c r="CI24959" s="850"/>
    </row>
    <row r="24960" spans="85:87" x14ac:dyDescent="0.25">
      <c r="CG24960" s="768"/>
      <c r="CH24960" s="768"/>
      <c r="CI24960" s="850"/>
    </row>
    <row r="24961" spans="85:87" x14ac:dyDescent="0.25">
      <c r="CG24961" s="768"/>
      <c r="CH24961" s="768"/>
      <c r="CI24961" s="850"/>
    </row>
    <row r="24962" spans="85:87" x14ac:dyDescent="0.25">
      <c r="CG24962" s="768"/>
      <c r="CH24962" s="768"/>
      <c r="CI24962" s="850"/>
    </row>
    <row r="24963" spans="85:87" x14ac:dyDescent="0.25">
      <c r="CG24963" s="768"/>
      <c r="CH24963" s="768"/>
      <c r="CI24963" s="850"/>
    </row>
    <row r="24964" spans="85:87" x14ac:dyDescent="0.25">
      <c r="CG24964" s="768"/>
      <c r="CH24964" s="768"/>
      <c r="CI24964" s="850"/>
    </row>
    <row r="24965" spans="85:87" x14ac:dyDescent="0.25">
      <c r="CG24965" s="768"/>
      <c r="CH24965" s="768"/>
      <c r="CI24965" s="850"/>
    </row>
    <row r="24966" spans="85:87" x14ac:dyDescent="0.25">
      <c r="CG24966" s="768"/>
      <c r="CH24966" s="768"/>
      <c r="CI24966" s="850"/>
    </row>
    <row r="24967" spans="85:87" x14ac:dyDescent="0.25">
      <c r="CG24967" s="768"/>
      <c r="CH24967" s="768"/>
      <c r="CI24967" s="850"/>
    </row>
    <row r="24968" spans="85:87" x14ac:dyDescent="0.25">
      <c r="CG24968" s="768"/>
      <c r="CH24968" s="768"/>
      <c r="CI24968" s="850"/>
    </row>
    <row r="24969" spans="85:87" x14ac:dyDescent="0.25">
      <c r="CG24969" s="768"/>
      <c r="CH24969" s="768"/>
      <c r="CI24969" s="850"/>
    </row>
    <row r="24970" spans="85:87" x14ac:dyDescent="0.25">
      <c r="CG24970" s="768"/>
      <c r="CH24970" s="768"/>
      <c r="CI24970" s="850"/>
    </row>
    <row r="24971" spans="85:87" x14ac:dyDescent="0.25">
      <c r="CG24971" s="768"/>
      <c r="CH24971" s="768"/>
      <c r="CI24971" s="850"/>
    </row>
    <row r="24972" spans="85:87" x14ac:dyDescent="0.25">
      <c r="CG24972" s="768"/>
      <c r="CH24972" s="768"/>
      <c r="CI24972" s="850"/>
    </row>
    <row r="24973" spans="85:87" x14ac:dyDescent="0.25">
      <c r="CG24973" s="768"/>
      <c r="CH24973" s="768"/>
      <c r="CI24973" s="850"/>
    </row>
    <row r="24974" spans="85:87" x14ac:dyDescent="0.25">
      <c r="CG24974" s="768"/>
      <c r="CH24974" s="768"/>
      <c r="CI24974" s="850"/>
    </row>
    <row r="24975" spans="85:87" x14ac:dyDescent="0.25">
      <c r="CG24975" s="768"/>
      <c r="CH24975" s="768"/>
      <c r="CI24975" s="850"/>
    </row>
    <row r="24976" spans="85:87" x14ac:dyDescent="0.25">
      <c r="CG24976" s="768"/>
      <c r="CH24976" s="768"/>
      <c r="CI24976" s="850"/>
    </row>
    <row r="24977" spans="85:87" x14ac:dyDescent="0.25">
      <c r="CG24977" s="768"/>
      <c r="CH24977" s="768"/>
      <c r="CI24977" s="850"/>
    </row>
    <row r="24978" spans="85:87" x14ac:dyDescent="0.25">
      <c r="CG24978" s="768"/>
      <c r="CH24978" s="768"/>
      <c r="CI24978" s="850"/>
    </row>
    <row r="24979" spans="85:87" x14ac:dyDescent="0.25">
      <c r="CG24979" s="768"/>
      <c r="CH24979" s="768"/>
      <c r="CI24979" s="850"/>
    </row>
    <row r="24980" spans="85:87" x14ac:dyDescent="0.25">
      <c r="CG24980" s="768"/>
      <c r="CH24980" s="768"/>
      <c r="CI24980" s="850"/>
    </row>
    <row r="24981" spans="85:87" x14ac:dyDescent="0.25">
      <c r="CG24981" s="768"/>
      <c r="CH24981" s="768"/>
      <c r="CI24981" s="850"/>
    </row>
    <row r="24982" spans="85:87" x14ac:dyDescent="0.25">
      <c r="CG24982" s="768"/>
      <c r="CH24982" s="768"/>
      <c r="CI24982" s="850"/>
    </row>
    <row r="24983" spans="85:87" x14ac:dyDescent="0.25">
      <c r="CG24983" s="768"/>
      <c r="CH24983" s="768"/>
      <c r="CI24983" s="850"/>
    </row>
    <row r="24984" spans="85:87" x14ac:dyDescent="0.25">
      <c r="CG24984" s="768"/>
      <c r="CH24984" s="768"/>
      <c r="CI24984" s="850"/>
    </row>
    <row r="24985" spans="85:87" x14ac:dyDescent="0.25">
      <c r="CG24985" s="768"/>
      <c r="CH24985" s="768"/>
      <c r="CI24985" s="850"/>
    </row>
    <row r="24986" spans="85:87" x14ac:dyDescent="0.25">
      <c r="CG24986" s="768"/>
      <c r="CH24986" s="768"/>
      <c r="CI24986" s="850"/>
    </row>
    <row r="24987" spans="85:87" x14ac:dyDescent="0.25">
      <c r="CG24987" s="768"/>
      <c r="CH24987" s="768"/>
      <c r="CI24987" s="850"/>
    </row>
    <row r="24988" spans="85:87" x14ac:dyDescent="0.25">
      <c r="CG24988" s="768"/>
      <c r="CH24988" s="768"/>
      <c r="CI24988" s="850"/>
    </row>
    <row r="24989" spans="85:87" x14ac:dyDescent="0.25">
      <c r="CG24989" s="768"/>
      <c r="CH24989" s="768"/>
      <c r="CI24989" s="850"/>
    </row>
    <row r="24990" spans="85:87" x14ac:dyDescent="0.25">
      <c r="CG24990" s="768"/>
      <c r="CH24990" s="768"/>
      <c r="CI24990" s="850"/>
    </row>
    <row r="24991" spans="85:87" x14ac:dyDescent="0.25">
      <c r="CG24991" s="768"/>
      <c r="CH24991" s="768"/>
      <c r="CI24991" s="850"/>
    </row>
    <row r="24992" spans="85:87" x14ac:dyDescent="0.25">
      <c r="CG24992" s="768"/>
      <c r="CH24992" s="768"/>
      <c r="CI24992" s="850"/>
    </row>
    <row r="24993" spans="85:87" x14ac:dyDescent="0.25">
      <c r="CG24993" s="768"/>
      <c r="CH24993" s="768"/>
      <c r="CI24993" s="850"/>
    </row>
    <row r="24994" spans="85:87" x14ac:dyDescent="0.25">
      <c r="CG24994" s="768"/>
      <c r="CH24994" s="768"/>
      <c r="CI24994" s="850"/>
    </row>
    <row r="24995" spans="85:87" x14ac:dyDescent="0.25">
      <c r="CG24995" s="768"/>
      <c r="CH24995" s="768"/>
      <c r="CI24995" s="850"/>
    </row>
    <row r="24996" spans="85:87" x14ac:dyDescent="0.25">
      <c r="CG24996" s="768"/>
      <c r="CH24996" s="768"/>
      <c r="CI24996" s="850"/>
    </row>
    <row r="24997" spans="85:87" x14ac:dyDescent="0.25">
      <c r="CG24997" s="768"/>
      <c r="CH24997" s="768"/>
      <c r="CI24997" s="850"/>
    </row>
    <row r="24998" spans="85:87" x14ac:dyDescent="0.25">
      <c r="CG24998" s="768"/>
      <c r="CH24998" s="768"/>
      <c r="CI24998" s="850"/>
    </row>
    <row r="24999" spans="85:87" x14ac:dyDescent="0.25">
      <c r="CG24999" s="768"/>
      <c r="CH24999" s="768"/>
      <c r="CI24999" s="850"/>
    </row>
    <row r="25000" spans="85:87" x14ac:dyDescent="0.25">
      <c r="CG25000" s="768"/>
      <c r="CH25000" s="768"/>
      <c r="CI25000" s="850"/>
    </row>
    <row r="25001" spans="85:87" x14ac:dyDescent="0.25">
      <c r="CG25001" s="768"/>
      <c r="CH25001" s="768"/>
      <c r="CI25001" s="850"/>
    </row>
    <row r="25002" spans="85:87" x14ac:dyDescent="0.25">
      <c r="CG25002" s="768"/>
      <c r="CH25002" s="768"/>
      <c r="CI25002" s="850"/>
    </row>
    <row r="25003" spans="85:87" x14ac:dyDescent="0.25">
      <c r="CG25003" s="768"/>
      <c r="CH25003" s="768"/>
      <c r="CI25003" s="850"/>
    </row>
    <row r="25004" spans="85:87" x14ac:dyDescent="0.25">
      <c r="CG25004" s="768"/>
      <c r="CH25004" s="768"/>
      <c r="CI25004" s="850"/>
    </row>
    <row r="25005" spans="85:87" x14ac:dyDescent="0.25">
      <c r="CG25005" s="768"/>
      <c r="CH25005" s="768"/>
      <c r="CI25005" s="850"/>
    </row>
    <row r="25006" spans="85:87" x14ac:dyDescent="0.25">
      <c r="CG25006" s="768"/>
      <c r="CH25006" s="768"/>
      <c r="CI25006" s="850"/>
    </row>
    <row r="25007" spans="85:87" x14ac:dyDescent="0.25">
      <c r="CG25007" s="768"/>
      <c r="CH25007" s="768"/>
      <c r="CI25007" s="850"/>
    </row>
    <row r="25008" spans="85:87" x14ac:dyDescent="0.25">
      <c r="CG25008" s="768"/>
      <c r="CH25008" s="768"/>
      <c r="CI25008" s="850"/>
    </row>
    <row r="25009" spans="85:87" x14ac:dyDescent="0.25">
      <c r="CG25009" s="768"/>
      <c r="CH25009" s="768"/>
      <c r="CI25009" s="850"/>
    </row>
    <row r="25010" spans="85:87" x14ac:dyDescent="0.25">
      <c r="CG25010" s="768"/>
      <c r="CH25010" s="768"/>
      <c r="CI25010" s="850"/>
    </row>
    <row r="25011" spans="85:87" x14ac:dyDescent="0.25">
      <c r="CG25011" s="768"/>
      <c r="CH25011" s="768"/>
      <c r="CI25011" s="850"/>
    </row>
    <row r="25012" spans="85:87" x14ac:dyDescent="0.25">
      <c r="CG25012" s="768"/>
      <c r="CH25012" s="768"/>
      <c r="CI25012" s="850"/>
    </row>
    <row r="25013" spans="85:87" x14ac:dyDescent="0.25">
      <c r="CG25013" s="768"/>
      <c r="CH25013" s="768"/>
      <c r="CI25013" s="850"/>
    </row>
    <row r="25014" spans="85:87" x14ac:dyDescent="0.25">
      <c r="CG25014" s="768"/>
      <c r="CH25014" s="768"/>
      <c r="CI25014" s="850"/>
    </row>
    <row r="25015" spans="85:87" x14ac:dyDescent="0.25">
      <c r="CG25015" s="768"/>
      <c r="CH25015" s="768"/>
      <c r="CI25015" s="850"/>
    </row>
    <row r="25016" spans="85:87" x14ac:dyDescent="0.25">
      <c r="CG25016" s="768"/>
      <c r="CH25016" s="768"/>
      <c r="CI25016" s="850"/>
    </row>
    <row r="25017" spans="85:87" x14ac:dyDescent="0.25">
      <c r="CG25017" s="768"/>
      <c r="CH25017" s="768"/>
      <c r="CI25017" s="850"/>
    </row>
    <row r="25018" spans="85:87" x14ac:dyDescent="0.25">
      <c r="CG25018" s="768"/>
      <c r="CH25018" s="768"/>
      <c r="CI25018" s="850"/>
    </row>
    <row r="25019" spans="85:87" x14ac:dyDescent="0.25">
      <c r="CG25019" s="768"/>
      <c r="CH25019" s="768"/>
      <c r="CI25019" s="850"/>
    </row>
    <row r="25020" spans="85:87" x14ac:dyDescent="0.25">
      <c r="CG25020" s="768"/>
      <c r="CH25020" s="768"/>
      <c r="CI25020" s="850"/>
    </row>
    <row r="25021" spans="85:87" x14ac:dyDescent="0.25">
      <c r="CG25021" s="768"/>
      <c r="CH25021" s="768"/>
      <c r="CI25021" s="850"/>
    </row>
    <row r="25022" spans="85:87" x14ac:dyDescent="0.25">
      <c r="CG25022" s="768"/>
      <c r="CH25022" s="768"/>
      <c r="CI25022" s="850"/>
    </row>
    <row r="25023" spans="85:87" x14ac:dyDescent="0.25">
      <c r="CG25023" s="768"/>
      <c r="CH25023" s="768"/>
      <c r="CI25023" s="850"/>
    </row>
    <row r="25024" spans="85:87" x14ac:dyDescent="0.25">
      <c r="CG25024" s="768"/>
      <c r="CH25024" s="768"/>
      <c r="CI25024" s="850"/>
    </row>
    <row r="25025" spans="85:87" x14ac:dyDescent="0.25">
      <c r="CG25025" s="768"/>
      <c r="CH25025" s="768"/>
      <c r="CI25025" s="850"/>
    </row>
    <row r="25026" spans="85:87" x14ac:dyDescent="0.25">
      <c r="CG25026" s="768"/>
      <c r="CH25026" s="768"/>
      <c r="CI25026" s="850"/>
    </row>
    <row r="25027" spans="85:87" x14ac:dyDescent="0.25">
      <c r="CG25027" s="768"/>
      <c r="CH25027" s="768"/>
      <c r="CI25027" s="850"/>
    </row>
    <row r="25028" spans="85:87" x14ac:dyDescent="0.25">
      <c r="CG25028" s="768"/>
      <c r="CH25028" s="768"/>
      <c r="CI25028" s="850"/>
    </row>
    <row r="25029" spans="85:87" x14ac:dyDescent="0.25">
      <c r="CG25029" s="768"/>
      <c r="CH25029" s="768"/>
      <c r="CI25029" s="850"/>
    </row>
    <row r="25030" spans="85:87" x14ac:dyDescent="0.25">
      <c r="CG25030" s="768"/>
      <c r="CH25030" s="768"/>
      <c r="CI25030" s="850"/>
    </row>
    <row r="25031" spans="85:87" x14ac:dyDescent="0.25">
      <c r="CG25031" s="768"/>
      <c r="CH25031" s="768"/>
      <c r="CI25031" s="850"/>
    </row>
    <row r="25032" spans="85:87" x14ac:dyDescent="0.25">
      <c r="CG25032" s="768"/>
      <c r="CH25032" s="768"/>
      <c r="CI25032" s="850"/>
    </row>
    <row r="25033" spans="85:87" x14ac:dyDescent="0.25">
      <c r="CG25033" s="768"/>
      <c r="CH25033" s="768"/>
      <c r="CI25033" s="850"/>
    </row>
    <row r="25034" spans="85:87" x14ac:dyDescent="0.25">
      <c r="CG25034" s="768"/>
      <c r="CH25034" s="768"/>
      <c r="CI25034" s="850"/>
    </row>
    <row r="25035" spans="85:87" x14ac:dyDescent="0.25">
      <c r="CG25035" s="768"/>
      <c r="CH25035" s="768"/>
      <c r="CI25035" s="850"/>
    </row>
    <row r="25036" spans="85:87" x14ac:dyDescent="0.25">
      <c r="CG25036" s="768"/>
      <c r="CH25036" s="768"/>
      <c r="CI25036" s="850"/>
    </row>
    <row r="25037" spans="85:87" x14ac:dyDescent="0.25">
      <c r="CG25037" s="768"/>
      <c r="CH25037" s="768"/>
      <c r="CI25037" s="850"/>
    </row>
    <row r="25038" spans="85:87" x14ac:dyDescent="0.25">
      <c r="CG25038" s="768"/>
      <c r="CH25038" s="768"/>
      <c r="CI25038" s="850"/>
    </row>
    <row r="25039" spans="85:87" x14ac:dyDescent="0.25">
      <c r="CG25039" s="768"/>
      <c r="CH25039" s="768"/>
      <c r="CI25039" s="850"/>
    </row>
    <row r="25040" spans="85:87" x14ac:dyDescent="0.25">
      <c r="CG25040" s="768"/>
      <c r="CH25040" s="768"/>
      <c r="CI25040" s="850"/>
    </row>
    <row r="25041" spans="85:87" x14ac:dyDescent="0.25">
      <c r="CG25041" s="768"/>
      <c r="CH25041" s="768"/>
      <c r="CI25041" s="850"/>
    </row>
    <row r="25042" spans="85:87" x14ac:dyDescent="0.25">
      <c r="CG25042" s="768"/>
      <c r="CH25042" s="768"/>
      <c r="CI25042" s="850"/>
    </row>
    <row r="25043" spans="85:87" x14ac:dyDescent="0.25">
      <c r="CG25043" s="768"/>
      <c r="CH25043" s="768"/>
      <c r="CI25043" s="850"/>
    </row>
    <row r="25044" spans="85:87" x14ac:dyDescent="0.25">
      <c r="CG25044" s="768"/>
      <c r="CH25044" s="768"/>
      <c r="CI25044" s="850"/>
    </row>
    <row r="25045" spans="85:87" x14ac:dyDescent="0.25">
      <c r="CG25045" s="768"/>
      <c r="CH25045" s="768"/>
      <c r="CI25045" s="850"/>
    </row>
    <row r="25046" spans="85:87" x14ac:dyDescent="0.25">
      <c r="CG25046" s="768"/>
      <c r="CH25046" s="768"/>
      <c r="CI25046" s="850"/>
    </row>
    <row r="25047" spans="85:87" x14ac:dyDescent="0.25">
      <c r="CG25047" s="768"/>
      <c r="CH25047" s="768"/>
      <c r="CI25047" s="850"/>
    </row>
    <row r="25048" spans="85:87" x14ac:dyDescent="0.25">
      <c r="CG25048" s="768"/>
      <c r="CH25048" s="768"/>
      <c r="CI25048" s="850"/>
    </row>
    <row r="25049" spans="85:87" x14ac:dyDescent="0.25">
      <c r="CG25049" s="768"/>
      <c r="CH25049" s="768"/>
      <c r="CI25049" s="850"/>
    </row>
    <row r="25050" spans="85:87" x14ac:dyDescent="0.25">
      <c r="CG25050" s="768"/>
      <c r="CH25050" s="768"/>
      <c r="CI25050" s="850"/>
    </row>
    <row r="25051" spans="85:87" x14ac:dyDescent="0.25">
      <c r="CG25051" s="768"/>
      <c r="CH25051" s="768"/>
      <c r="CI25051" s="850"/>
    </row>
    <row r="25052" spans="85:87" x14ac:dyDescent="0.25">
      <c r="CG25052" s="768"/>
      <c r="CH25052" s="768"/>
      <c r="CI25052" s="850"/>
    </row>
    <row r="25053" spans="85:87" x14ac:dyDescent="0.25">
      <c r="CG25053" s="768"/>
      <c r="CH25053" s="768"/>
      <c r="CI25053" s="850"/>
    </row>
    <row r="25054" spans="85:87" x14ac:dyDescent="0.25">
      <c r="CG25054" s="768"/>
      <c r="CH25054" s="768"/>
      <c r="CI25054" s="850"/>
    </row>
    <row r="25055" spans="85:87" x14ac:dyDescent="0.25">
      <c r="CG25055" s="768"/>
      <c r="CH25055" s="768"/>
      <c r="CI25055" s="850"/>
    </row>
    <row r="25056" spans="85:87" x14ac:dyDescent="0.25">
      <c r="CG25056" s="768"/>
      <c r="CH25056" s="768"/>
      <c r="CI25056" s="850"/>
    </row>
    <row r="25057" spans="85:87" x14ac:dyDescent="0.25">
      <c r="CG25057" s="768"/>
      <c r="CH25057" s="768"/>
      <c r="CI25057" s="850"/>
    </row>
    <row r="25058" spans="85:87" x14ac:dyDescent="0.25">
      <c r="CG25058" s="768"/>
      <c r="CH25058" s="768"/>
      <c r="CI25058" s="850"/>
    </row>
    <row r="25059" spans="85:87" x14ac:dyDescent="0.25">
      <c r="CG25059" s="768"/>
      <c r="CH25059" s="768"/>
      <c r="CI25059" s="850"/>
    </row>
    <row r="25060" spans="85:87" x14ac:dyDescent="0.25">
      <c r="CG25060" s="768"/>
      <c r="CH25060" s="768"/>
      <c r="CI25060" s="850"/>
    </row>
    <row r="25061" spans="85:87" x14ac:dyDescent="0.25">
      <c r="CG25061" s="768"/>
      <c r="CH25061" s="768"/>
      <c r="CI25061" s="850"/>
    </row>
    <row r="25062" spans="85:87" x14ac:dyDescent="0.25">
      <c r="CG25062" s="768"/>
      <c r="CH25062" s="768"/>
      <c r="CI25062" s="850"/>
    </row>
    <row r="25063" spans="85:87" x14ac:dyDescent="0.25">
      <c r="CG25063" s="768"/>
      <c r="CH25063" s="768"/>
      <c r="CI25063" s="850"/>
    </row>
    <row r="25064" spans="85:87" x14ac:dyDescent="0.25">
      <c r="CG25064" s="768"/>
      <c r="CH25064" s="768"/>
      <c r="CI25064" s="850"/>
    </row>
    <row r="25065" spans="85:87" x14ac:dyDescent="0.25">
      <c r="CG25065" s="768"/>
      <c r="CH25065" s="768"/>
      <c r="CI25065" s="850"/>
    </row>
    <row r="25066" spans="85:87" x14ac:dyDescent="0.25">
      <c r="CG25066" s="768"/>
      <c r="CH25066" s="768"/>
      <c r="CI25066" s="850"/>
    </row>
    <row r="25067" spans="85:87" x14ac:dyDescent="0.25">
      <c r="CG25067" s="768"/>
      <c r="CH25067" s="768"/>
      <c r="CI25067" s="850"/>
    </row>
    <row r="25068" spans="85:87" x14ac:dyDescent="0.25">
      <c r="CG25068" s="768"/>
      <c r="CH25068" s="768"/>
      <c r="CI25068" s="850"/>
    </row>
    <row r="25069" spans="85:87" x14ac:dyDescent="0.25">
      <c r="CG25069" s="768"/>
      <c r="CH25069" s="768"/>
      <c r="CI25069" s="850"/>
    </row>
    <row r="25070" spans="85:87" x14ac:dyDescent="0.25">
      <c r="CG25070" s="768"/>
      <c r="CH25070" s="768"/>
      <c r="CI25070" s="850"/>
    </row>
    <row r="25071" spans="85:87" x14ac:dyDescent="0.25">
      <c r="CG25071" s="768"/>
      <c r="CH25071" s="768"/>
      <c r="CI25071" s="850"/>
    </row>
    <row r="25072" spans="85:87" x14ac:dyDescent="0.25">
      <c r="CG25072" s="768"/>
      <c r="CH25072" s="768"/>
      <c r="CI25072" s="850"/>
    </row>
    <row r="25073" spans="85:87" x14ac:dyDescent="0.25">
      <c r="CG25073" s="768"/>
      <c r="CH25073" s="768"/>
      <c r="CI25073" s="850"/>
    </row>
    <row r="25074" spans="85:87" x14ac:dyDescent="0.25">
      <c r="CG25074" s="768"/>
      <c r="CH25074" s="768"/>
      <c r="CI25074" s="850"/>
    </row>
    <row r="25075" spans="85:87" x14ac:dyDescent="0.25">
      <c r="CG25075" s="768"/>
      <c r="CH25075" s="768"/>
      <c r="CI25075" s="850"/>
    </row>
    <row r="25076" spans="85:87" x14ac:dyDescent="0.25">
      <c r="CG25076" s="768"/>
      <c r="CH25076" s="768"/>
      <c r="CI25076" s="850"/>
    </row>
    <row r="25077" spans="85:87" x14ac:dyDescent="0.25">
      <c r="CG25077" s="768"/>
      <c r="CH25077" s="768"/>
      <c r="CI25077" s="850"/>
    </row>
    <row r="25078" spans="85:87" x14ac:dyDescent="0.25">
      <c r="CG25078" s="768"/>
      <c r="CH25078" s="768"/>
      <c r="CI25078" s="850"/>
    </row>
    <row r="25079" spans="85:87" x14ac:dyDescent="0.25">
      <c r="CG25079" s="768"/>
      <c r="CH25079" s="768"/>
      <c r="CI25079" s="850"/>
    </row>
    <row r="25080" spans="85:87" x14ac:dyDescent="0.25">
      <c r="CG25080" s="768"/>
      <c r="CH25080" s="768"/>
      <c r="CI25080" s="850"/>
    </row>
    <row r="25081" spans="85:87" x14ac:dyDescent="0.25">
      <c r="CG25081" s="768"/>
      <c r="CH25081" s="768"/>
      <c r="CI25081" s="850"/>
    </row>
    <row r="25082" spans="85:87" x14ac:dyDescent="0.25">
      <c r="CG25082" s="768"/>
      <c r="CH25082" s="768"/>
      <c r="CI25082" s="850"/>
    </row>
    <row r="25083" spans="85:87" x14ac:dyDescent="0.25">
      <c r="CG25083" s="768"/>
      <c r="CH25083" s="768"/>
      <c r="CI25083" s="850"/>
    </row>
    <row r="25084" spans="85:87" x14ac:dyDescent="0.25">
      <c r="CG25084" s="768"/>
      <c r="CH25084" s="768"/>
      <c r="CI25084" s="850"/>
    </row>
    <row r="25085" spans="85:87" x14ac:dyDescent="0.25">
      <c r="CG25085" s="768"/>
      <c r="CH25085" s="768"/>
      <c r="CI25085" s="850"/>
    </row>
    <row r="25086" spans="85:87" x14ac:dyDescent="0.25">
      <c r="CG25086" s="768"/>
      <c r="CH25086" s="768"/>
      <c r="CI25086" s="850"/>
    </row>
    <row r="25087" spans="85:87" x14ac:dyDescent="0.25">
      <c r="CG25087" s="768"/>
      <c r="CH25087" s="768"/>
      <c r="CI25087" s="850"/>
    </row>
    <row r="25088" spans="85:87" x14ac:dyDescent="0.25">
      <c r="CG25088" s="768"/>
      <c r="CH25088" s="768"/>
      <c r="CI25088" s="850"/>
    </row>
    <row r="25089" spans="85:87" x14ac:dyDescent="0.25">
      <c r="CG25089" s="768"/>
      <c r="CH25089" s="768"/>
      <c r="CI25089" s="850"/>
    </row>
    <row r="25090" spans="85:87" x14ac:dyDescent="0.25">
      <c r="CG25090" s="768"/>
      <c r="CH25090" s="768"/>
      <c r="CI25090" s="850"/>
    </row>
    <row r="25091" spans="85:87" x14ac:dyDescent="0.25">
      <c r="CG25091" s="768"/>
      <c r="CH25091" s="768"/>
      <c r="CI25091" s="850"/>
    </row>
    <row r="25092" spans="85:87" x14ac:dyDescent="0.25">
      <c r="CG25092" s="768"/>
      <c r="CH25092" s="768"/>
      <c r="CI25092" s="850"/>
    </row>
    <row r="25093" spans="85:87" x14ac:dyDescent="0.25">
      <c r="CG25093" s="768"/>
      <c r="CH25093" s="768"/>
      <c r="CI25093" s="850"/>
    </row>
    <row r="25094" spans="85:87" x14ac:dyDescent="0.25">
      <c r="CG25094" s="768"/>
      <c r="CH25094" s="768"/>
      <c r="CI25094" s="850"/>
    </row>
    <row r="25095" spans="85:87" x14ac:dyDescent="0.25">
      <c r="CG25095" s="768"/>
      <c r="CH25095" s="768"/>
      <c r="CI25095" s="850"/>
    </row>
    <row r="25096" spans="85:87" x14ac:dyDescent="0.25">
      <c r="CG25096" s="768"/>
      <c r="CH25096" s="768"/>
      <c r="CI25096" s="850"/>
    </row>
    <row r="25097" spans="85:87" x14ac:dyDescent="0.25">
      <c r="CG25097" s="768"/>
      <c r="CH25097" s="768"/>
      <c r="CI25097" s="850"/>
    </row>
    <row r="25098" spans="85:87" x14ac:dyDescent="0.25">
      <c r="CG25098" s="768"/>
      <c r="CH25098" s="768"/>
      <c r="CI25098" s="850"/>
    </row>
    <row r="25099" spans="85:87" x14ac:dyDescent="0.25">
      <c r="CG25099" s="768"/>
      <c r="CH25099" s="768"/>
      <c r="CI25099" s="850"/>
    </row>
    <row r="25100" spans="85:87" x14ac:dyDescent="0.25">
      <c r="CG25100" s="768"/>
      <c r="CH25100" s="768"/>
      <c r="CI25100" s="850"/>
    </row>
    <row r="25101" spans="85:87" x14ac:dyDescent="0.25">
      <c r="CG25101" s="768"/>
      <c r="CH25101" s="768"/>
      <c r="CI25101" s="850"/>
    </row>
    <row r="25102" spans="85:87" x14ac:dyDescent="0.25">
      <c r="CG25102" s="768"/>
      <c r="CH25102" s="768"/>
      <c r="CI25102" s="850"/>
    </row>
    <row r="25103" spans="85:87" x14ac:dyDescent="0.25">
      <c r="CG25103" s="768"/>
      <c r="CH25103" s="768"/>
      <c r="CI25103" s="850"/>
    </row>
    <row r="25104" spans="85:87" x14ac:dyDescent="0.25">
      <c r="CG25104" s="768"/>
      <c r="CH25104" s="768"/>
      <c r="CI25104" s="850"/>
    </row>
    <row r="25105" spans="85:87" x14ac:dyDescent="0.25">
      <c r="CG25105" s="768"/>
      <c r="CH25105" s="768"/>
      <c r="CI25105" s="850"/>
    </row>
    <row r="25106" spans="85:87" x14ac:dyDescent="0.25">
      <c r="CG25106" s="768"/>
      <c r="CH25106" s="768"/>
      <c r="CI25106" s="850"/>
    </row>
    <row r="25107" spans="85:87" x14ac:dyDescent="0.25">
      <c r="CG25107" s="768"/>
      <c r="CH25107" s="768"/>
      <c r="CI25107" s="850"/>
    </row>
    <row r="25108" spans="85:87" x14ac:dyDescent="0.25">
      <c r="CG25108" s="768"/>
      <c r="CH25108" s="768"/>
      <c r="CI25108" s="850"/>
    </row>
    <row r="25109" spans="85:87" x14ac:dyDescent="0.25">
      <c r="CG25109" s="768"/>
      <c r="CH25109" s="768"/>
      <c r="CI25109" s="850"/>
    </row>
    <row r="25110" spans="85:87" x14ac:dyDescent="0.25">
      <c r="CG25110" s="768"/>
      <c r="CH25110" s="768"/>
      <c r="CI25110" s="850"/>
    </row>
    <row r="25111" spans="85:87" x14ac:dyDescent="0.25">
      <c r="CG25111" s="768"/>
      <c r="CH25111" s="768"/>
      <c r="CI25111" s="850"/>
    </row>
    <row r="25112" spans="85:87" x14ac:dyDescent="0.25">
      <c r="CG25112" s="768"/>
      <c r="CH25112" s="768"/>
      <c r="CI25112" s="850"/>
    </row>
    <row r="25113" spans="85:87" x14ac:dyDescent="0.25">
      <c r="CG25113" s="768"/>
      <c r="CH25113" s="768"/>
      <c r="CI25113" s="850"/>
    </row>
    <row r="25114" spans="85:87" x14ac:dyDescent="0.25">
      <c r="CG25114" s="768"/>
      <c r="CH25114" s="768"/>
      <c r="CI25114" s="850"/>
    </row>
    <row r="25115" spans="85:87" x14ac:dyDescent="0.25">
      <c r="CG25115" s="768"/>
      <c r="CH25115" s="768"/>
      <c r="CI25115" s="850"/>
    </row>
    <row r="25116" spans="85:87" x14ac:dyDescent="0.25">
      <c r="CG25116" s="768"/>
      <c r="CH25116" s="768"/>
      <c r="CI25116" s="850"/>
    </row>
    <row r="25117" spans="85:87" x14ac:dyDescent="0.25">
      <c r="CG25117" s="768"/>
      <c r="CH25117" s="768"/>
      <c r="CI25117" s="850"/>
    </row>
    <row r="25118" spans="85:87" x14ac:dyDescent="0.25">
      <c r="CG25118" s="768"/>
      <c r="CH25118" s="768"/>
      <c r="CI25118" s="850"/>
    </row>
    <row r="25119" spans="85:87" x14ac:dyDescent="0.25">
      <c r="CG25119" s="768"/>
      <c r="CH25119" s="768"/>
      <c r="CI25119" s="850"/>
    </row>
    <row r="25120" spans="85:87" x14ac:dyDescent="0.25">
      <c r="CG25120" s="768"/>
      <c r="CH25120" s="768"/>
      <c r="CI25120" s="850"/>
    </row>
    <row r="25121" spans="85:87" x14ac:dyDescent="0.25">
      <c r="CG25121" s="768"/>
      <c r="CH25121" s="768"/>
      <c r="CI25121" s="850"/>
    </row>
    <row r="25122" spans="85:87" x14ac:dyDescent="0.25">
      <c r="CG25122" s="768"/>
      <c r="CH25122" s="768"/>
      <c r="CI25122" s="850"/>
    </row>
    <row r="25123" spans="85:87" x14ac:dyDescent="0.25">
      <c r="CG25123" s="768"/>
      <c r="CH25123" s="768"/>
      <c r="CI25123" s="850"/>
    </row>
    <row r="25124" spans="85:87" x14ac:dyDescent="0.25">
      <c r="CG25124" s="768"/>
      <c r="CH25124" s="768"/>
      <c r="CI25124" s="850"/>
    </row>
    <row r="25125" spans="85:87" x14ac:dyDescent="0.25">
      <c r="CG25125" s="768"/>
      <c r="CH25125" s="768"/>
      <c r="CI25125" s="850"/>
    </row>
    <row r="25126" spans="85:87" x14ac:dyDescent="0.25">
      <c r="CG25126" s="768"/>
      <c r="CH25126" s="768"/>
      <c r="CI25126" s="850"/>
    </row>
    <row r="25127" spans="85:87" x14ac:dyDescent="0.25">
      <c r="CG25127" s="768"/>
      <c r="CH25127" s="768"/>
      <c r="CI25127" s="850"/>
    </row>
    <row r="25128" spans="85:87" x14ac:dyDescent="0.25">
      <c r="CG25128" s="768"/>
      <c r="CH25128" s="768"/>
      <c r="CI25128" s="850"/>
    </row>
    <row r="25129" spans="85:87" x14ac:dyDescent="0.25">
      <c r="CG25129" s="768"/>
      <c r="CH25129" s="768"/>
      <c r="CI25129" s="850"/>
    </row>
    <row r="25130" spans="85:87" x14ac:dyDescent="0.25">
      <c r="CG25130" s="768"/>
      <c r="CH25130" s="768"/>
      <c r="CI25130" s="850"/>
    </row>
    <row r="25131" spans="85:87" x14ac:dyDescent="0.25">
      <c r="CG25131" s="768"/>
      <c r="CH25131" s="768"/>
      <c r="CI25131" s="850"/>
    </row>
    <row r="25132" spans="85:87" x14ac:dyDescent="0.25">
      <c r="CG25132" s="768"/>
      <c r="CH25132" s="768"/>
      <c r="CI25132" s="850"/>
    </row>
    <row r="25133" spans="85:87" x14ac:dyDescent="0.25">
      <c r="CG25133" s="768"/>
      <c r="CH25133" s="768"/>
      <c r="CI25133" s="850"/>
    </row>
    <row r="25134" spans="85:87" x14ac:dyDescent="0.25">
      <c r="CG25134" s="768"/>
      <c r="CH25134" s="768"/>
      <c r="CI25134" s="850"/>
    </row>
    <row r="25135" spans="85:87" x14ac:dyDescent="0.25">
      <c r="CG25135" s="768"/>
      <c r="CH25135" s="768"/>
      <c r="CI25135" s="850"/>
    </row>
    <row r="25136" spans="85:87" x14ac:dyDescent="0.25">
      <c r="CG25136" s="768"/>
      <c r="CH25136" s="768"/>
      <c r="CI25136" s="850"/>
    </row>
    <row r="25137" spans="85:87" x14ac:dyDescent="0.25">
      <c r="CG25137" s="768"/>
      <c r="CH25137" s="768"/>
      <c r="CI25137" s="850"/>
    </row>
    <row r="25138" spans="85:87" x14ac:dyDescent="0.25">
      <c r="CG25138" s="768"/>
      <c r="CH25138" s="768"/>
      <c r="CI25138" s="850"/>
    </row>
    <row r="25139" spans="85:87" x14ac:dyDescent="0.25">
      <c r="CG25139" s="768"/>
      <c r="CH25139" s="768"/>
      <c r="CI25139" s="850"/>
    </row>
    <row r="25140" spans="85:87" x14ac:dyDescent="0.25">
      <c r="CG25140" s="768"/>
      <c r="CH25140" s="768"/>
      <c r="CI25140" s="850"/>
    </row>
    <row r="25141" spans="85:87" x14ac:dyDescent="0.25">
      <c r="CG25141" s="768"/>
      <c r="CH25141" s="768"/>
      <c r="CI25141" s="850"/>
    </row>
    <row r="25142" spans="85:87" x14ac:dyDescent="0.25">
      <c r="CG25142" s="768"/>
      <c r="CH25142" s="768"/>
      <c r="CI25142" s="850"/>
    </row>
    <row r="25143" spans="85:87" x14ac:dyDescent="0.25">
      <c r="CG25143" s="768"/>
      <c r="CH25143" s="768"/>
      <c r="CI25143" s="850"/>
    </row>
    <row r="25144" spans="85:87" x14ac:dyDescent="0.25">
      <c r="CG25144" s="768"/>
      <c r="CH25144" s="768"/>
      <c r="CI25144" s="850"/>
    </row>
    <row r="25145" spans="85:87" x14ac:dyDescent="0.25">
      <c r="CG25145" s="768"/>
      <c r="CH25145" s="768"/>
      <c r="CI25145" s="850"/>
    </row>
    <row r="25146" spans="85:87" x14ac:dyDescent="0.25">
      <c r="CG25146" s="768"/>
      <c r="CH25146" s="768"/>
      <c r="CI25146" s="850"/>
    </row>
    <row r="25147" spans="85:87" x14ac:dyDescent="0.25">
      <c r="CG25147" s="768"/>
      <c r="CH25147" s="768"/>
      <c r="CI25147" s="850"/>
    </row>
    <row r="25148" spans="85:87" x14ac:dyDescent="0.25">
      <c r="CG25148" s="768"/>
      <c r="CH25148" s="768"/>
      <c r="CI25148" s="850"/>
    </row>
    <row r="25149" spans="85:87" x14ac:dyDescent="0.25">
      <c r="CG25149" s="768"/>
      <c r="CH25149" s="768"/>
      <c r="CI25149" s="850"/>
    </row>
    <row r="25150" spans="85:87" x14ac:dyDescent="0.25">
      <c r="CG25150" s="768"/>
      <c r="CH25150" s="768"/>
      <c r="CI25150" s="850"/>
    </row>
    <row r="25151" spans="85:87" x14ac:dyDescent="0.25">
      <c r="CG25151" s="768"/>
      <c r="CH25151" s="768"/>
      <c r="CI25151" s="850"/>
    </row>
    <row r="25152" spans="85:87" x14ac:dyDescent="0.25">
      <c r="CG25152" s="768"/>
      <c r="CH25152" s="768"/>
      <c r="CI25152" s="850"/>
    </row>
    <row r="25153" spans="85:87" x14ac:dyDescent="0.25">
      <c r="CG25153" s="768"/>
      <c r="CH25153" s="768"/>
      <c r="CI25153" s="850"/>
    </row>
    <row r="25154" spans="85:87" x14ac:dyDescent="0.25">
      <c r="CG25154" s="768"/>
      <c r="CH25154" s="768"/>
      <c r="CI25154" s="850"/>
    </row>
    <row r="25155" spans="85:87" x14ac:dyDescent="0.25">
      <c r="CG25155" s="768"/>
      <c r="CH25155" s="768"/>
      <c r="CI25155" s="850"/>
    </row>
    <row r="25156" spans="85:87" x14ac:dyDescent="0.25">
      <c r="CG25156" s="768"/>
      <c r="CH25156" s="768"/>
      <c r="CI25156" s="850"/>
    </row>
    <row r="25157" spans="85:87" x14ac:dyDescent="0.25">
      <c r="CG25157" s="768"/>
      <c r="CH25157" s="768"/>
      <c r="CI25157" s="850"/>
    </row>
    <row r="25158" spans="85:87" x14ac:dyDescent="0.25">
      <c r="CG25158" s="768"/>
      <c r="CH25158" s="768"/>
      <c r="CI25158" s="850"/>
    </row>
    <row r="25159" spans="85:87" x14ac:dyDescent="0.25">
      <c r="CG25159" s="768"/>
      <c r="CH25159" s="768"/>
      <c r="CI25159" s="850"/>
    </row>
    <row r="25160" spans="85:87" x14ac:dyDescent="0.25">
      <c r="CG25160" s="768"/>
      <c r="CH25160" s="768"/>
      <c r="CI25160" s="850"/>
    </row>
    <row r="25161" spans="85:87" x14ac:dyDescent="0.25">
      <c r="CG25161" s="768"/>
      <c r="CH25161" s="768"/>
      <c r="CI25161" s="850"/>
    </row>
    <row r="25162" spans="85:87" x14ac:dyDescent="0.25">
      <c r="CG25162" s="768"/>
      <c r="CH25162" s="768"/>
      <c r="CI25162" s="850"/>
    </row>
    <row r="25163" spans="85:87" x14ac:dyDescent="0.25">
      <c r="CG25163" s="768"/>
      <c r="CH25163" s="768"/>
      <c r="CI25163" s="850"/>
    </row>
    <row r="25164" spans="85:87" x14ac:dyDescent="0.25">
      <c r="CG25164" s="768"/>
      <c r="CH25164" s="768"/>
      <c r="CI25164" s="850"/>
    </row>
    <row r="25165" spans="85:87" x14ac:dyDescent="0.25">
      <c r="CG25165" s="768"/>
      <c r="CH25165" s="768"/>
      <c r="CI25165" s="850"/>
    </row>
    <row r="25166" spans="85:87" x14ac:dyDescent="0.25">
      <c r="CG25166" s="768"/>
      <c r="CH25166" s="768"/>
      <c r="CI25166" s="850"/>
    </row>
    <row r="25167" spans="85:87" x14ac:dyDescent="0.25">
      <c r="CG25167" s="768"/>
      <c r="CH25167" s="768"/>
      <c r="CI25167" s="850"/>
    </row>
    <row r="25168" spans="85:87" x14ac:dyDescent="0.25">
      <c r="CG25168" s="768"/>
      <c r="CH25168" s="768"/>
      <c r="CI25168" s="850"/>
    </row>
    <row r="25169" spans="85:87" x14ac:dyDescent="0.25">
      <c r="CG25169" s="768"/>
      <c r="CH25169" s="768"/>
      <c r="CI25169" s="850"/>
    </row>
    <row r="25170" spans="85:87" x14ac:dyDescent="0.25">
      <c r="CG25170" s="768"/>
      <c r="CH25170" s="768"/>
      <c r="CI25170" s="850"/>
    </row>
    <row r="25171" spans="85:87" x14ac:dyDescent="0.25">
      <c r="CG25171" s="768"/>
      <c r="CH25171" s="768"/>
      <c r="CI25171" s="850"/>
    </row>
    <row r="25172" spans="85:87" x14ac:dyDescent="0.25">
      <c r="CG25172" s="768"/>
      <c r="CH25172" s="768"/>
      <c r="CI25172" s="850"/>
    </row>
    <row r="25173" spans="85:87" x14ac:dyDescent="0.25">
      <c r="CG25173" s="768"/>
      <c r="CH25173" s="768"/>
      <c r="CI25173" s="850"/>
    </row>
    <row r="25174" spans="85:87" x14ac:dyDescent="0.25">
      <c r="CG25174" s="768"/>
      <c r="CH25174" s="768"/>
      <c r="CI25174" s="850"/>
    </row>
    <row r="25175" spans="85:87" x14ac:dyDescent="0.25">
      <c r="CG25175" s="768"/>
      <c r="CH25175" s="768"/>
      <c r="CI25175" s="850"/>
    </row>
    <row r="25176" spans="85:87" x14ac:dyDescent="0.25">
      <c r="CG25176" s="768"/>
      <c r="CH25176" s="768"/>
      <c r="CI25176" s="850"/>
    </row>
    <row r="25177" spans="85:87" x14ac:dyDescent="0.25">
      <c r="CG25177" s="768"/>
      <c r="CH25177" s="768"/>
      <c r="CI25177" s="850"/>
    </row>
    <row r="25178" spans="85:87" x14ac:dyDescent="0.25">
      <c r="CG25178" s="768"/>
      <c r="CH25178" s="768"/>
      <c r="CI25178" s="850"/>
    </row>
    <row r="25179" spans="85:87" x14ac:dyDescent="0.25">
      <c r="CG25179" s="768"/>
      <c r="CH25179" s="768"/>
      <c r="CI25179" s="850"/>
    </row>
    <row r="25180" spans="85:87" x14ac:dyDescent="0.25">
      <c r="CG25180" s="768"/>
      <c r="CH25180" s="768"/>
      <c r="CI25180" s="850"/>
    </row>
    <row r="25181" spans="85:87" x14ac:dyDescent="0.25">
      <c r="CG25181" s="768"/>
      <c r="CH25181" s="768"/>
      <c r="CI25181" s="850"/>
    </row>
    <row r="25182" spans="85:87" x14ac:dyDescent="0.25">
      <c r="CG25182" s="768"/>
      <c r="CH25182" s="768"/>
      <c r="CI25182" s="850"/>
    </row>
    <row r="25183" spans="85:87" x14ac:dyDescent="0.25">
      <c r="CG25183" s="768"/>
      <c r="CH25183" s="768"/>
      <c r="CI25183" s="850"/>
    </row>
    <row r="25184" spans="85:87" x14ac:dyDescent="0.25">
      <c r="CG25184" s="768"/>
      <c r="CH25184" s="768"/>
      <c r="CI25184" s="850"/>
    </row>
    <row r="25185" spans="85:87" x14ac:dyDescent="0.25">
      <c r="CG25185" s="768"/>
      <c r="CH25185" s="768"/>
      <c r="CI25185" s="850"/>
    </row>
    <row r="25186" spans="85:87" x14ac:dyDescent="0.25">
      <c r="CG25186" s="768"/>
      <c r="CH25186" s="768"/>
      <c r="CI25186" s="850"/>
    </row>
    <row r="25187" spans="85:87" x14ac:dyDescent="0.25">
      <c r="CG25187" s="768"/>
      <c r="CH25187" s="768"/>
      <c r="CI25187" s="850"/>
    </row>
    <row r="25188" spans="85:87" x14ac:dyDescent="0.25">
      <c r="CG25188" s="768"/>
      <c r="CH25188" s="768"/>
      <c r="CI25188" s="850"/>
    </row>
    <row r="25189" spans="85:87" x14ac:dyDescent="0.25">
      <c r="CG25189" s="768"/>
      <c r="CH25189" s="768"/>
      <c r="CI25189" s="850"/>
    </row>
    <row r="25190" spans="85:87" x14ac:dyDescent="0.25">
      <c r="CG25190" s="768"/>
      <c r="CH25190" s="768"/>
      <c r="CI25190" s="850"/>
    </row>
    <row r="25191" spans="85:87" x14ac:dyDescent="0.25">
      <c r="CG25191" s="768"/>
      <c r="CH25191" s="768"/>
      <c r="CI25191" s="850"/>
    </row>
    <row r="25192" spans="85:87" x14ac:dyDescent="0.25">
      <c r="CG25192" s="768"/>
      <c r="CH25192" s="768"/>
      <c r="CI25192" s="850"/>
    </row>
    <row r="25193" spans="85:87" x14ac:dyDescent="0.25">
      <c r="CG25193" s="768"/>
      <c r="CH25193" s="768"/>
      <c r="CI25193" s="850"/>
    </row>
    <row r="25194" spans="85:87" x14ac:dyDescent="0.25">
      <c r="CG25194" s="768"/>
      <c r="CH25194" s="768"/>
      <c r="CI25194" s="850"/>
    </row>
    <row r="25195" spans="85:87" x14ac:dyDescent="0.25">
      <c r="CG25195" s="768"/>
      <c r="CH25195" s="768"/>
      <c r="CI25195" s="850"/>
    </row>
    <row r="25196" spans="85:87" x14ac:dyDescent="0.25">
      <c r="CG25196" s="768"/>
      <c r="CH25196" s="768"/>
      <c r="CI25196" s="850"/>
    </row>
    <row r="25197" spans="85:87" x14ac:dyDescent="0.25">
      <c r="CG25197" s="768"/>
      <c r="CH25197" s="768"/>
      <c r="CI25197" s="850"/>
    </row>
    <row r="25198" spans="85:87" x14ac:dyDescent="0.25">
      <c r="CG25198" s="768"/>
      <c r="CH25198" s="768"/>
      <c r="CI25198" s="850"/>
    </row>
    <row r="25199" spans="85:87" x14ac:dyDescent="0.25">
      <c r="CG25199" s="768"/>
      <c r="CH25199" s="768"/>
      <c r="CI25199" s="850"/>
    </row>
    <row r="25200" spans="85:87" x14ac:dyDescent="0.25">
      <c r="CG25200" s="768"/>
      <c r="CH25200" s="768"/>
      <c r="CI25200" s="850"/>
    </row>
    <row r="25201" spans="85:87" x14ac:dyDescent="0.25">
      <c r="CG25201" s="768"/>
      <c r="CH25201" s="768"/>
      <c r="CI25201" s="850"/>
    </row>
    <row r="25202" spans="85:87" x14ac:dyDescent="0.25">
      <c r="CG25202" s="768"/>
      <c r="CH25202" s="768"/>
      <c r="CI25202" s="850"/>
    </row>
    <row r="25203" spans="85:87" x14ac:dyDescent="0.25">
      <c r="CG25203" s="768"/>
      <c r="CH25203" s="768"/>
      <c r="CI25203" s="850"/>
    </row>
    <row r="25204" spans="85:87" x14ac:dyDescent="0.25">
      <c r="CG25204" s="768"/>
      <c r="CH25204" s="768"/>
      <c r="CI25204" s="850"/>
    </row>
    <row r="25205" spans="85:87" x14ac:dyDescent="0.25">
      <c r="CG25205" s="768"/>
      <c r="CH25205" s="768"/>
      <c r="CI25205" s="850"/>
    </row>
    <row r="25206" spans="85:87" x14ac:dyDescent="0.25">
      <c r="CG25206" s="768"/>
      <c r="CH25206" s="768"/>
      <c r="CI25206" s="850"/>
    </row>
    <row r="25207" spans="85:87" x14ac:dyDescent="0.25">
      <c r="CG25207" s="768"/>
      <c r="CH25207" s="768"/>
      <c r="CI25207" s="850"/>
    </row>
    <row r="25208" spans="85:87" x14ac:dyDescent="0.25">
      <c r="CG25208" s="768"/>
      <c r="CH25208" s="768"/>
      <c r="CI25208" s="850"/>
    </row>
    <row r="25209" spans="85:87" x14ac:dyDescent="0.25">
      <c r="CG25209" s="768"/>
      <c r="CH25209" s="768"/>
      <c r="CI25209" s="850"/>
    </row>
    <row r="25210" spans="85:87" x14ac:dyDescent="0.25">
      <c r="CG25210" s="768"/>
      <c r="CH25210" s="768"/>
      <c r="CI25210" s="850"/>
    </row>
    <row r="25211" spans="85:87" x14ac:dyDescent="0.25">
      <c r="CG25211" s="768"/>
      <c r="CH25211" s="768"/>
      <c r="CI25211" s="850"/>
    </row>
    <row r="25212" spans="85:87" x14ac:dyDescent="0.25">
      <c r="CG25212" s="768"/>
      <c r="CH25212" s="768"/>
      <c r="CI25212" s="850"/>
    </row>
    <row r="25213" spans="85:87" x14ac:dyDescent="0.25">
      <c r="CG25213" s="768"/>
      <c r="CH25213" s="768"/>
      <c r="CI25213" s="850"/>
    </row>
    <row r="25214" spans="85:87" x14ac:dyDescent="0.25">
      <c r="CG25214" s="768"/>
      <c r="CH25214" s="768"/>
      <c r="CI25214" s="850"/>
    </row>
    <row r="25215" spans="85:87" x14ac:dyDescent="0.25">
      <c r="CG25215" s="768"/>
      <c r="CH25215" s="768"/>
      <c r="CI25215" s="850"/>
    </row>
    <row r="25216" spans="85:87" x14ac:dyDescent="0.25">
      <c r="CG25216" s="768"/>
      <c r="CH25216" s="768"/>
      <c r="CI25216" s="850"/>
    </row>
    <row r="25217" spans="85:87" x14ac:dyDescent="0.25">
      <c r="CG25217" s="768"/>
      <c r="CH25217" s="768"/>
      <c r="CI25217" s="850"/>
    </row>
    <row r="25218" spans="85:87" x14ac:dyDescent="0.25">
      <c r="CG25218" s="768"/>
      <c r="CH25218" s="768"/>
      <c r="CI25218" s="850"/>
    </row>
    <row r="25219" spans="85:87" x14ac:dyDescent="0.25">
      <c r="CG25219" s="768"/>
      <c r="CH25219" s="768"/>
      <c r="CI25219" s="850"/>
    </row>
    <row r="25220" spans="85:87" x14ac:dyDescent="0.25">
      <c r="CG25220" s="768"/>
      <c r="CH25220" s="768"/>
      <c r="CI25220" s="850"/>
    </row>
    <row r="25221" spans="85:87" x14ac:dyDescent="0.25">
      <c r="CG25221" s="768"/>
      <c r="CH25221" s="768"/>
      <c r="CI25221" s="850"/>
    </row>
    <row r="25222" spans="85:87" x14ac:dyDescent="0.25">
      <c r="CG25222" s="768"/>
      <c r="CH25222" s="768"/>
      <c r="CI25222" s="850"/>
    </row>
    <row r="25223" spans="85:87" x14ac:dyDescent="0.25">
      <c r="CG25223" s="768"/>
      <c r="CH25223" s="768"/>
      <c r="CI25223" s="850"/>
    </row>
    <row r="25224" spans="85:87" x14ac:dyDescent="0.25">
      <c r="CG25224" s="768"/>
      <c r="CH25224" s="768"/>
      <c r="CI25224" s="850"/>
    </row>
    <row r="25225" spans="85:87" x14ac:dyDescent="0.25">
      <c r="CG25225" s="768"/>
      <c r="CH25225" s="768"/>
      <c r="CI25225" s="850"/>
    </row>
    <row r="25226" spans="85:87" x14ac:dyDescent="0.25">
      <c r="CG25226" s="768"/>
      <c r="CH25226" s="768"/>
      <c r="CI25226" s="850"/>
    </row>
    <row r="25227" spans="85:87" x14ac:dyDescent="0.25">
      <c r="CG25227" s="768"/>
      <c r="CH25227" s="768"/>
      <c r="CI25227" s="850"/>
    </row>
    <row r="25228" spans="85:87" x14ac:dyDescent="0.25">
      <c r="CG25228" s="768"/>
      <c r="CH25228" s="768"/>
      <c r="CI25228" s="850"/>
    </row>
    <row r="25229" spans="85:87" x14ac:dyDescent="0.25">
      <c r="CG25229" s="768"/>
      <c r="CH25229" s="768"/>
      <c r="CI25229" s="850"/>
    </row>
    <row r="25230" spans="85:87" x14ac:dyDescent="0.25">
      <c r="CG25230" s="768"/>
      <c r="CH25230" s="768"/>
      <c r="CI25230" s="850"/>
    </row>
    <row r="25231" spans="85:87" x14ac:dyDescent="0.25">
      <c r="CG25231" s="768"/>
      <c r="CH25231" s="768"/>
      <c r="CI25231" s="850"/>
    </row>
    <row r="25232" spans="85:87" x14ac:dyDescent="0.25">
      <c r="CG25232" s="768"/>
      <c r="CH25232" s="768"/>
      <c r="CI25232" s="850"/>
    </row>
    <row r="25233" spans="85:87" x14ac:dyDescent="0.25">
      <c r="CG25233" s="768"/>
      <c r="CH25233" s="768"/>
      <c r="CI25233" s="850"/>
    </row>
    <row r="25234" spans="85:87" x14ac:dyDescent="0.25">
      <c r="CG25234" s="768"/>
      <c r="CH25234" s="768"/>
      <c r="CI25234" s="850"/>
    </row>
    <row r="25235" spans="85:87" x14ac:dyDescent="0.25">
      <c r="CG25235" s="768"/>
      <c r="CH25235" s="768"/>
      <c r="CI25235" s="850"/>
    </row>
    <row r="25236" spans="85:87" x14ac:dyDescent="0.25">
      <c r="CG25236" s="768"/>
      <c r="CH25236" s="768"/>
      <c r="CI25236" s="850"/>
    </row>
    <row r="25237" spans="85:87" x14ac:dyDescent="0.25">
      <c r="CG25237" s="768"/>
      <c r="CH25237" s="768"/>
      <c r="CI25237" s="850"/>
    </row>
    <row r="25238" spans="85:87" x14ac:dyDescent="0.25">
      <c r="CG25238" s="768"/>
      <c r="CH25238" s="768"/>
      <c r="CI25238" s="850"/>
    </row>
    <row r="25239" spans="85:87" x14ac:dyDescent="0.25">
      <c r="CG25239" s="768"/>
      <c r="CH25239" s="768"/>
      <c r="CI25239" s="850"/>
    </row>
    <row r="25240" spans="85:87" x14ac:dyDescent="0.25">
      <c r="CG25240" s="768"/>
      <c r="CH25240" s="768"/>
      <c r="CI25240" s="850"/>
    </row>
    <row r="25241" spans="85:87" x14ac:dyDescent="0.25">
      <c r="CG25241" s="768"/>
      <c r="CH25241" s="768"/>
      <c r="CI25241" s="850"/>
    </row>
    <row r="25242" spans="85:87" x14ac:dyDescent="0.25">
      <c r="CG25242" s="768"/>
      <c r="CH25242" s="768"/>
      <c r="CI25242" s="850"/>
    </row>
    <row r="25243" spans="85:87" x14ac:dyDescent="0.25">
      <c r="CG25243" s="768"/>
      <c r="CH25243" s="768"/>
      <c r="CI25243" s="850"/>
    </row>
    <row r="25244" spans="85:87" x14ac:dyDescent="0.25">
      <c r="CG25244" s="768"/>
      <c r="CH25244" s="768"/>
      <c r="CI25244" s="850"/>
    </row>
    <row r="25245" spans="85:87" x14ac:dyDescent="0.25">
      <c r="CG25245" s="768"/>
      <c r="CH25245" s="768"/>
      <c r="CI25245" s="850"/>
    </row>
    <row r="25246" spans="85:87" x14ac:dyDescent="0.25">
      <c r="CG25246" s="768"/>
      <c r="CH25246" s="768"/>
      <c r="CI25246" s="850"/>
    </row>
    <row r="25247" spans="85:87" x14ac:dyDescent="0.25">
      <c r="CG25247" s="768"/>
      <c r="CH25247" s="768"/>
      <c r="CI25247" s="850"/>
    </row>
    <row r="25248" spans="85:87" x14ac:dyDescent="0.25">
      <c r="CG25248" s="768"/>
      <c r="CH25248" s="768"/>
      <c r="CI25248" s="850"/>
    </row>
    <row r="25249" spans="85:87" x14ac:dyDescent="0.25">
      <c r="CG25249" s="768"/>
      <c r="CH25249" s="768"/>
      <c r="CI25249" s="850"/>
    </row>
    <row r="25250" spans="85:87" x14ac:dyDescent="0.25">
      <c r="CG25250" s="768"/>
      <c r="CH25250" s="768"/>
      <c r="CI25250" s="850"/>
    </row>
    <row r="25251" spans="85:87" x14ac:dyDescent="0.25">
      <c r="CG25251" s="768"/>
      <c r="CH25251" s="768"/>
      <c r="CI25251" s="850"/>
    </row>
    <row r="25252" spans="85:87" x14ac:dyDescent="0.25">
      <c r="CG25252" s="768"/>
      <c r="CH25252" s="768"/>
      <c r="CI25252" s="850"/>
    </row>
    <row r="25253" spans="85:87" x14ac:dyDescent="0.25">
      <c r="CG25253" s="768"/>
      <c r="CH25253" s="768"/>
      <c r="CI25253" s="850"/>
    </row>
    <row r="25254" spans="85:87" x14ac:dyDescent="0.25">
      <c r="CG25254" s="768"/>
      <c r="CH25254" s="768"/>
      <c r="CI25254" s="850"/>
    </row>
    <row r="25255" spans="85:87" x14ac:dyDescent="0.25">
      <c r="CG25255" s="768"/>
      <c r="CH25255" s="768"/>
      <c r="CI25255" s="850"/>
    </row>
    <row r="25256" spans="85:87" x14ac:dyDescent="0.25">
      <c r="CG25256" s="768"/>
      <c r="CH25256" s="768"/>
      <c r="CI25256" s="850"/>
    </row>
    <row r="25257" spans="85:87" x14ac:dyDescent="0.25">
      <c r="CG25257" s="768"/>
      <c r="CH25257" s="768"/>
      <c r="CI25257" s="850"/>
    </row>
    <row r="25258" spans="85:87" x14ac:dyDescent="0.25">
      <c r="CG25258" s="768"/>
      <c r="CH25258" s="768"/>
      <c r="CI25258" s="850"/>
    </row>
    <row r="25259" spans="85:87" x14ac:dyDescent="0.25">
      <c r="CG25259" s="768"/>
      <c r="CH25259" s="768"/>
      <c r="CI25259" s="850"/>
    </row>
    <row r="25260" spans="85:87" x14ac:dyDescent="0.25">
      <c r="CG25260" s="768"/>
      <c r="CH25260" s="768"/>
      <c r="CI25260" s="850"/>
    </row>
    <row r="25261" spans="85:87" x14ac:dyDescent="0.25">
      <c r="CG25261" s="768"/>
      <c r="CH25261" s="768"/>
      <c r="CI25261" s="850"/>
    </row>
    <row r="25262" spans="85:87" x14ac:dyDescent="0.25">
      <c r="CG25262" s="768"/>
      <c r="CH25262" s="768"/>
      <c r="CI25262" s="850"/>
    </row>
    <row r="25263" spans="85:87" x14ac:dyDescent="0.25">
      <c r="CG25263" s="768"/>
      <c r="CH25263" s="768"/>
      <c r="CI25263" s="850"/>
    </row>
    <row r="25264" spans="85:87" x14ac:dyDescent="0.25">
      <c r="CG25264" s="768"/>
      <c r="CH25264" s="768"/>
      <c r="CI25264" s="850"/>
    </row>
    <row r="25265" spans="85:87" x14ac:dyDescent="0.25">
      <c r="CG25265" s="768"/>
      <c r="CH25265" s="768"/>
      <c r="CI25265" s="850"/>
    </row>
    <row r="25266" spans="85:87" x14ac:dyDescent="0.25">
      <c r="CG25266" s="768"/>
      <c r="CH25266" s="768"/>
      <c r="CI25266" s="850"/>
    </row>
    <row r="25267" spans="85:87" x14ac:dyDescent="0.25">
      <c r="CG25267" s="768"/>
      <c r="CH25267" s="768"/>
      <c r="CI25267" s="850"/>
    </row>
    <row r="25268" spans="85:87" x14ac:dyDescent="0.25">
      <c r="CG25268" s="768"/>
      <c r="CH25268" s="768"/>
      <c r="CI25268" s="850"/>
    </row>
    <row r="25269" spans="85:87" x14ac:dyDescent="0.25">
      <c r="CG25269" s="768"/>
      <c r="CH25269" s="768"/>
      <c r="CI25269" s="850"/>
    </row>
    <row r="25270" spans="85:87" x14ac:dyDescent="0.25">
      <c r="CG25270" s="768"/>
      <c r="CH25270" s="768"/>
      <c r="CI25270" s="850"/>
    </row>
    <row r="25271" spans="85:87" x14ac:dyDescent="0.25">
      <c r="CG25271" s="768"/>
      <c r="CH25271" s="768"/>
      <c r="CI25271" s="850"/>
    </row>
    <row r="25272" spans="85:87" x14ac:dyDescent="0.25">
      <c r="CG25272" s="768"/>
      <c r="CH25272" s="768"/>
      <c r="CI25272" s="850"/>
    </row>
    <row r="25273" spans="85:87" x14ac:dyDescent="0.25">
      <c r="CG25273" s="768"/>
      <c r="CH25273" s="768"/>
      <c r="CI25273" s="850"/>
    </row>
    <row r="25274" spans="85:87" x14ac:dyDescent="0.25">
      <c r="CG25274" s="768"/>
      <c r="CH25274" s="768"/>
      <c r="CI25274" s="850"/>
    </row>
    <row r="25275" spans="85:87" x14ac:dyDescent="0.25">
      <c r="CG25275" s="768"/>
      <c r="CH25275" s="768"/>
      <c r="CI25275" s="850"/>
    </row>
    <row r="25276" spans="85:87" x14ac:dyDescent="0.25">
      <c r="CG25276" s="768"/>
      <c r="CH25276" s="768"/>
      <c r="CI25276" s="850"/>
    </row>
    <row r="25277" spans="85:87" x14ac:dyDescent="0.25">
      <c r="CG25277" s="768"/>
      <c r="CH25277" s="768"/>
      <c r="CI25277" s="850"/>
    </row>
    <row r="25278" spans="85:87" x14ac:dyDescent="0.25">
      <c r="CG25278" s="768"/>
      <c r="CH25278" s="768"/>
      <c r="CI25278" s="850"/>
    </row>
    <row r="25279" spans="85:87" x14ac:dyDescent="0.25">
      <c r="CG25279" s="768"/>
      <c r="CH25279" s="768"/>
      <c r="CI25279" s="850"/>
    </row>
    <row r="25280" spans="85:87" x14ac:dyDescent="0.25">
      <c r="CG25280" s="768"/>
      <c r="CH25280" s="768"/>
      <c r="CI25280" s="850"/>
    </row>
    <row r="25281" spans="85:87" x14ac:dyDescent="0.25">
      <c r="CG25281" s="768"/>
      <c r="CH25281" s="768"/>
      <c r="CI25281" s="850"/>
    </row>
    <row r="25282" spans="85:87" x14ac:dyDescent="0.25">
      <c r="CG25282" s="768"/>
      <c r="CH25282" s="768"/>
      <c r="CI25282" s="850"/>
    </row>
    <row r="25283" spans="85:87" x14ac:dyDescent="0.25">
      <c r="CG25283" s="768"/>
      <c r="CH25283" s="768"/>
      <c r="CI25283" s="850"/>
    </row>
    <row r="25284" spans="85:87" x14ac:dyDescent="0.25">
      <c r="CG25284" s="768"/>
      <c r="CH25284" s="768"/>
      <c r="CI25284" s="850"/>
    </row>
    <row r="25285" spans="85:87" x14ac:dyDescent="0.25">
      <c r="CG25285" s="768"/>
      <c r="CH25285" s="768"/>
      <c r="CI25285" s="850"/>
    </row>
    <row r="25286" spans="85:87" x14ac:dyDescent="0.25">
      <c r="CG25286" s="768"/>
      <c r="CH25286" s="768"/>
      <c r="CI25286" s="850"/>
    </row>
    <row r="25287" spans="85:87" x14ac:dyDescent="0.25">
      <c r="CG25287" s="768"/>
      <c r="CH25287" s="768"/>
      <c r="CI25287" s="850"/>
    </row>
    <row r="25288" spans="85:87" x14ac:dyDescent="0.25">
      <c r="CG25288" s="768"/>
      <c r="CH25288" s="768"/>
      <c r="CI25288" s="850"/>
    </row>
    <row r="25289" spans="85:87" x14ac:dyDescent="0.25">
      <c r="CG25289" s="768"/>
      <c r="CH25289" s="768"/>
      <c r="CI25289" s="850"/>
    </row>
    <row r="25290" spans="85:87" x14ac:dyDescent="0.25">
      <c r="CG25290" s="768"/>
      <c r="CH25290" s="768"/>
      <c r="CI25290" s="850"/>
    </row>
    <row r="25291" spans="85:87" x14ac:dyDescent="0.25">
      <c r="CG25291" s="768"/>
      <c r="CH25291" s="768"/>
      <c r="CI25291" s="850"/>
    </row>
    <row r="25292" spans="85:87" x14ac:dyDescent="0.25">
      <c r="CG25292" s="768"/>
      <c r="CH25292" s="768"/>
      <c r="CI25292" s="850"/>
    </row>
    <row r="25293" spans="85:87" x14ac:dyDescent="0.25">
      <c r="CG25293" s="768"/>
      <c r="CH25293" s="768"/>
      <c r="CI25293" s="850"/>
    </row>
    <row r="25294" spans="85:87" x14ac:dyDescent="0.25">
      <c r="CG25294" s="768"/>
      <c r="CH25294" s="768"/>
      <c r="CI25294" s="850"/>
    </row>
    <row r="25295" spans="85:87" x14ac:dyDescent="0.25">
      <c r="CG25295" s="768"/>
      <c r="CH25295" s="768"/>
      <c r="CI25295" s="850"/>
    </row>
    <row r="25296" spans="85:87" x14ac:dyDescent="0.25">
      <c r="CG25296" s="768"/>
      <c r="CH25296" s="768"/>
      <c r="CI25296" s="850"/>
    </row>
    <row r="25297" spans="85:87" x14ac:dyDescent="0.25">
      <c r="CG25297" s="768"/>
      <c r="CH25297" s="768"/>
      <c r="CI25297" s="850"/>
    </row>
    <row r="25298" spans="85:87" x14ac:dyDescent="0.25">
      <c r="CG25298" s="768"/>
      <c r="CH25298" s="768"/>
      <c r="CI25298" s="850"/>
    </row>
    <row r="25299" spans="85:87" x14ac:dyDescent="0.25">
      <c r="CG25299" s="768"/>
      <c r="CH25299" s="768"/>
      <c r="CI25299" s="850"/>
    </row>
    <row r="25300" spans="85:87" x14ac:dyDescent="0.25">
      <c r="CG25300" s="768"/>
      <c r="CH25300" s="768"/>
      <c r="CI25300" s="850"/>
    </row>
    <row r="25301" spans="85:87" x14ac:dyDescent="0.25">
      <c r="CG25301" s="768"/>
      <c r="CH25301" s="768"/>
      <c r="CI25301" s="850"/>
    </row>
    <row r="25302" spans="85:87" x14ac:dyDescent="0.25">
      <c r="CG25302" s="768"/>
      <c r="CH25302" s="768"/>
      <c r="CI25302" s="850"/>
    </row>
    <row r="25303" spans="85:87" x14ac:dyDescent="0.25">
      <c r="CG25303" s="768"/>
      <c r="CH25303" s="768"/>
      <c r="CI25303" s="850"/>
    </row>
    <row r="25304" spans="85:87" x14ac:dyDescent="0.25">
      <c r="CG25304" s="768"/>
      <c r="CH25304" s="768"/>
      <c r="CI25304" s="850"/>
    </row>
    <row r="25305" spans="85:87" x14ac:dyDescent="0.25">
      <c r="CG25305" s="768"/>
      <c r="CH25305" s="768"/>
      <c r="CI25305" s="850"/>
    </row>
    <row r="25306" spans="85:87" x14ac:dyDescent="0.25">
      <c r="CG25306" s="768"/>
      <c r="CH25306" s="768"/>
      <c r="CI25306" s="850"/>
    </row>
    <row r="25307" spans="85:87" x14ac:dyDescent="0.25">
      <c r="CG25307" s="768"/>
      <c r="CH25307" s="768"/>
      <c r="CI25307" s="850"/>
    </row>
    <row r="25308" spans="85:87" x14ac:dyDescent="0.25">
      <c r="CG25308" s="768"/>
      <c r="CH25308" s="768"/>
      <c r="CI25308" s="850"/>
    </row>
    <row r="25309" spans="85:87" x14ac:dyDescent="0.25">
      <c r="CG25309" s="768"/>
      <c r="CH25309" s="768"/>
      <c r="CI25309" s="850"/>
    </row>
    <row r="25310" spans="85:87" x14ac:dyDescent="0.25">
      <c r="CG25310" s="768"/>
      <c r="CH25310" s="768"/>
      <c r="CI25310" s="850"/>
    </row>
    <row r="25311" spans="85:87" x14ac:dyDescent="0.25">
      <c r="CG25311" s="768"/>
      <c r="CH25311" s="768"/>
      <c r="CI25311" s="850"/>
    </row>
    <row r="25312" spans="85:87" x14ac:dyDescent="0.25">
      <c r="CG25312" s="768"/>
      <c r="CH25312" s="768"/>
      <c r="CI25312" s="850"/>
    </row>
    <row r="25313" spans="85:87" x14ac:dyDescent="0.25">
      <c r="CG25313" s="768"/>
      <c r="CH25313" s="768"/>
      <c r="CI25313" s="850"/>
    </row>
    <row r="25314" spans="85:87" x14ac:dyDescent="0.25">
      <c r="CG25314" s="768"/>
      <c r="CH25314" s="768"/>
      <c r="CI25314" s="850"/>
    </row>
    <row r="25315" spans="85:87" x14ac:dyDescent="0.25">
      <c r="CG25315" s="768"/>
      <c r="CH25315" s="768"/>
      <c r="CI25315" s="850"/>
    </row>
    <row r="25316" spans="85:87" x14ac:dyDescent="0.25">
      <c r="CG25316" s="768"/>
      <c r="CH25316" s="768"/>
      <c r="CI25316" s="850"/>
    </row>
    <row r="25317" spans="85:87" x14ac:dyDescent="0.25">
      <c r="CG25317" s="768"/>
      <c r="CH25317" s="768"/>
      <c r="CI25317" s="850"/>
    </row>
    <row r="25318" spans="85:87" x14ac:dyDescent="0.25">
      <c r="CG25318" s="768"/>
      <c r="CH25318" s="768"/>
      <c r="CI25318" s="850"/>
    </row>
    <row r="25319" spans="85:87" x14ac:dyDescent="0.25">
      <c r="CG25319" s="768"/>
      <c r="CH25319" s="768"/>
      <c r="CI25319" s="850"/>
    </row>
    <row r="25320" spans="85:87" x14ac:dyDescent="0.25">
      <c r="CG25320" s="768"/>
      <c r="CH25320" s="768"/>
      <c r="CI25320" s="850"/>
    </row>
    <row r="25321" spans="85:87" x14ac:dyDescent="0.25">
      <c r="CG25321" s="768"/>
      <c r="CH25321" s="768"/>
      <c r="CI25321" s="850"/>
    </row>
    <row r="25322" spans="85:87" x14ac:dyDescent="0.25">
      <c r="CG25322" s="768"/>
      <c r="CH25322" s="768"/>
      <c r="CI25322" s="850"/>
    </row>
    <row r="25323" spans="85:87" x14ac:dyDescent="0.25">
      <c r="CG25323" s="768"/>
      <c r="CH25323" s="768"/>
      <c r="CI25323" s="850"/>
    </row>
    <row r="25324" spans="85:87" x14ac:dyDescent="0.25">
      <c r="CG25324" s="768"/>
      <c r="CH25324" s="768"/>
      <c r="CI25324" s="850"/>
    </row>
    <row r="25325" spans="85:87" x14ac:dyDescent="0.25">
      <c r="CG25325" s="768"/>
      <c r="CH25325" s="768"/>
      <c r="CI25325" s="850"/>
    </row>
    <row r="25326" spans="85:87" x14ac:dyDescent="0.25">
      <c r="CG25326" s="768"/>
      <c r="CH25326" s="768"/>
      <c r="CI25326" s="850"/>
    </row>
    <row r="25327" spans="85:87" x14ac:dyDescent="0.25">
      <c r="CG25327" s="768"/>
      <c r="CH25327" s="768"/>
      <c r="CI25327" s="850"/>
    </row>
    <row r="25328" spans="85:87" x14ac:dyDescent="0.25">
      <c r="CG25328" s="768"/>
      <c r="CH25328" s="768"/>
      <c r="CI25328" s="850"/>
    </row>
    <row r="25329" spans="85:87" x14ac:dyDescent="0.25">
      <c r="CG25329" s="768"/>
      <c r="CH25329" s="768"/>
      <c r="CI25329" s="850"/>
    </row>
    <row r="25330" spans="85:87" x14ac:dyDescent="0.25">
      <c r="CG25330" s="768"/>
      <c r="CH25330" s="768"/>
      <c r="CI25330" s="850"/>
    </row>
    <row r="25331" spans="85:87" x14ac:dyDescent="0.25">
      <c r="CG25331" s="768"/>
      <c r="CH25331" s="768"/>
      <c r="CI25331" s="850"/>
    </row>
    <row r="25332" spans="85:87" x14ac:dyDescent="0.25">
      <c r="CG25332" s="768"/>
      <c r="CH25332" s="768"/>
      <c r="CI25332" s="850"/>
    </row>
    <row r="25333" spans="85:87" x14ac:dyDescent="0.25">
      <c r="CG25333" s="768"/>
      <c r="CH25333" s="768"/>
      <c r="CI25333" s="850"/>
    </row>
    <row r="25334" spans="85:87" x14ac:dyDescent="0.25">
      <c r="CG25334" s="768"/>
      <c r="CH25334" s="768"/>
      <c r="CI25334" s="850"/>
    </row>
    <row r="25335" spans="85:87" x14ac:dyDescent="0.25">
      <c r="CG25335" s="768"/>
      <c r="CH25335" s="768"/>
      <c r="CI25335" s="850"/>
    </row>
    <row r="25336" spans="85:87" x14ac:dyDescent="0.25">
      <c r="CG25336" s="768"/>
      <c r="CH25336" s="768"/>
      <c r="CI25336" s="850"/>
    </row>
    <row r="25337" spans="85:87" x14ac:dyDescent="0.25">
      <c r="CG25337" s="768"/>
      <c r="CH25337" s="768"/>
      <c r="CI25337" s="850"/>
    </row>
    <row r="25338" spans="85:87" x14ac:dyDescent="0.25">
      <c r="CG25338" s="768"/>
      <c r="CH25338" s="768"/>
      <c r="CI25338" s="850"/>
    </row>
    <row r="25339" spans="85:87" x14ac:dyDescent="0.25">
      <c r="CG25339" s="768"/>
      <c r="CH25339" s="768"/>
      <c r="CI25339" s="850"/>
    </row>
    <row r="25340" spans="85:87" x14ac:dyDescent="0.25">
      <c r="CG25340" s="768"/>
      <c r="CH25340" s="768"/>
      <c r="CI25340" s="850"/>
    </row>
    <row r="25341" spans="85:87" x14ac:dyDescent="0.25">
      <c r="CG25341" s="768"/>
      <c r="CH25341" s="768"/>
      <c r="CI25341" s="850"/>
    </row>
    <row r="25342" spans="85:87" x14ac:dyDescent="0.25">
      <c r="CG25342" s="768"/>
      <c r="CH25342" s="768"/>
      <c r="CI25342" s="850"/>
    </row>
    <row r="25343" spans="85:87" x14ac:dyDescent="0.25">
      <c r="CG25343" s="768"/>
      <c r="CH25343" s="768"/>
      <c r="CI25343" s="850"/>
    </row>
    <row r="25344" spans="85:87" x14ac:dyDescent="0.25">
      <c r="CG25344" s="768"/>
      <c r="CH25344" s="768"/>
      <c r="CI25344" s="850"/>
    </row>
    <row r="25345" spans="85:87" x14ac:dyDescent="0.25">
      <c r="CG25345" s="768"/>
      <c r="CH25345" s="768"/>
      <c r="CI25345" s="850"/>
    </row>
    <row r="25346" spans="85:87" x14ac:dyDescent="0.25">
      <c r="CG25346" s="768"/>
      <c r="CH25346" s="768"/>
      <c r="CI25346" s="850"/>
    </row>
    <row r="25347" spans="85:87" x14ac:dyDescent="0.25">
      <c r="CG25347" s="768"/>
      <c r="CH25347" s="768"/>
      <c r="CI25347" s="850"/>
    </row>
    <row r="25348" spans="85:87" x14ac:dyDescent="0.25">
      <c r="CG25348" s="768"/>
      <c r="CH25348" s="768"/>
      <c r="CI25348" s="850"/>
    </row>
    <row r="25349" spans="85:87" x14ac:dyDescent="0.25">
      <c r="CG25349" s="768"/>
      <c r="CH25349" s="768"/>
      <c r="CI25349" s="850"/>
    </row>
    <row r="25350" spans="85:87" x14ac:dyDescent="0.25">
      <c r="CG25350" s="768"/>
      <c r="CH25350" s="768"/>
      <c r="CI25350" s="850"/>
    </row>
    <row r="25351" spans="85:87" x14ac:dyDescent="0.25">
      <c r="CG25351" s="768"/>
      <c r="CH25351" s="768"/>
      <c r="CI25351" s="850"/>
    </row>
    <row r="25352" spans="85:87" x14ac:dyDescent="0.25">
      <c r="CG25352" s="768"/>
      <c r="CH25352" s="768"/>
      <c r="CI25352" s="850"/>
    </row>
    <row r="25353" spans="85:87" x14ac:dyDescent="0.25">
      <c r="CG25353" s="768"/>
      <c r="CH25353" s="768"/>
      <c r="CI25353" s="850"/>
    </row>
    <row r="25354" spans="85:87" x14ac:dyDescent="0.25">
      <c r="CG25354" s="768"/>
      <c r="CH25354" s="768"/>
      <c r="CI25354" s="850"/>
    </row>
    <row r="25355" spans="85:87" x14ac:dyDescent="0.25">
      <c r="CG25355" s="768"/>
      <c r="CH25355" s="768"/>
      <c r="CI25355" s="850"/>
    </row>
    <row r="25356" spans="85:87" x14ac:dyDescent="0.25">
      <c r="CG25356" s="768"/>
      <c r="CH25356" s="768"/>
      <c r="CI25356" s="850"/>
    </row>
    <row r="25357" spans="85:87" x14ac:dyDescent="0.25">
      <c r="CG25357" s="768"/>
      <c r="CH25357" s="768"/>
      <c r="CI25357" s="850"/>
    </row>
    <row r="25358" spans="85:87" x14ac:dyDescent="0.25">
      <c r="CG25358" s="768"/>
      <c r="CH25358" s="768"/>
      <c r="CI25358" s="850"/>
    </row>
    <row r="25359" spans="85:87" x14ac:dyDescent="0.25">
      <c r="CG25359" s="768"/>
      <c r="CH25359" s="768"/>
      <c r="CI25359" s="850"/>
    </row>
    <row r="25360" spans="85:87" x14ac:dyDescent="0.25">
      <c r="CG25360" s="768"/>
      <c r="CH25360" s="768"/>
      <c r="CI25360" s="850"/>
    </row>
    <row r="25361" spans="85:87" x14ac:dyDescent="0.25">
      <c r="CG25361" s="768"/>
      <c r="CH25361" s="768"/>
      <c r="CI25361" s="850"/>
    </row>
    <row r="25362" spans="85:87" x14ac:dyDescent="0.25">
      <c r="CG25362" s="768"/>
      <c r="CH25362" s="768"/>
      <c r="CI25362" s="850"/>
    </row>
    <row r="25363" spans="85:87" x14ac:dyDescent="0.25">
      <c r="CG25363" s="768"/>
      <c r="CH25363" s="768"/>
      <c r="CI25363" s="850"/>
    </row>
    <row r="25364" spans="85:87" x14ac:dyDescent="0.25">
      <c r="CG25364" s="768"/>
      <c r="CH25364" s="768"/>
      <c r="CI25364" s="850"/>
    </row>
    <row r="25365" spans="85:87" x14ac:dyDescent="0.25">
      <c r="CG25365" s="768"/>
      <c r="CH25365" s="768"/>
      <c r="CI25365" s="850"/>
    </row>
    <row r="25366" spans="85:87" x14ac:dyDescent="0.25">
      <c r="CG25366" s="768"/>
      <c r="CH25366" s="768"/>
      <c r="CI25366" s="850"/>
    </row>
    <row r="25367" spans="85:87" x14ac:dyDescent="0.25">
      <c r="CG25367" s="768"/>
      <c r="CH25367" s="768"/>
      <c r="CI25367" s="850"/>
    </row>
    <row r="25368" spans="85:87" x14ac:dyDescent="0.25">
      <c r="CG25368" s="768"/>
      <c r="CH25368" s="768"/>
      <c r="CI25368" s="850"/>
    </row>
    <row r="25369" spans="85:87" x14ac:dyDescent="0.25">
      <c r="CG25369" s="768"/>
      <c r="CH25369" s="768"/>
      <c r="CI25369" s="850"/>
    </row>
    <row r="25370" spans="85:87" x14ac:dyDescent="0.25">
      <c r="CG25370" s="768"/>
      <c r="CH25370" s="768"/>
      <c r="CI25370" s="850"/>
    </row>
    <row r="25371" spans="85:87" x14ac:dyDescent="0.25">
      <c r="CG25371" s="768"/>
      <c r="CH25371" s="768"/>
      <c r="CI25371" s="850"/>
    </row>
    <row r="25372" spans="85:87" x14ac:dyDescent="0.25">
      <c r="CG25372" s="768"/>
      <c r="CH25372" s="768"/>
      <c r="CI25372" s="850"/>
    </row>
    <row r="25373" spans="85:87" x14ac:dyDescent="0.25">
      <c r="CG25373" s="768"/>
      <c r="CH25373" s="768"/>
      <c r="CI25373" s="850"/>
    </row>
    <row r="25374" spans="85:87" x14ac:dyDescent="0.25">
      <c r="CG25374" s="768"/>
      <c r="CH25374" s="768"/>
      <c r="CI25374" s="850"/>
    </row>
    <row r="25375" spans="85:87" x14ac:dyDescent="0.25">
      <c r="CG25375" s="768"/>
      <c r="CH25375" s="768"/>
      <c r="CI25375" s="850"/>
    </row>
    <row r="25376" spans="85:87" x14ac:dyDescent="0.25">
      <c r="CG25376" s="768"/>
      <c r="CH25376" s="768"/>
      <c r="CI25376" s="850"/>
    </row>
    <row r="25377" spans="85:87" x14ac:dyDescent="0.25">
      <c r="CG25377" s="768"/>
      <c r="CH25377" s="768"/>
      <c r="CI25377" s="850"/>
    </row>
    <row r="25378" spans="85:87" x14ac:dyDescent="0.25">
      <c r="CG25378" s="768"/>
      <c r="CH25378" s="768"/>
      <c r="CI25378" s="850"/>
    </row>
    <row r="25379" spans="85:87" x14ac:dyDescent="0.25">
      <c r="CG25379" s="768"/>
      <c r="CH25379" s="768"/>
      <c r="CI25379" s="850"/>
    </row>
    <row r="25380" spans="85:87" x14ac:dyDescent="0.25">
      <c r="CG25380" s="768"/>
      <c r="CH25380" s="768"/>
      <c r="CI25380" s="850"/>
    </row>
    <row r="25381" spans="85:87" x14ac:dyDescent="0.25">
      <c r="CG25381" s="768"/>
      <c r="CH25381" s="768"/>
      <c r="CI25381" s="850"/>
    </row>
    <row r="25382" spans="85:87" x14ac:dyDescent="0.25">
      <c r="CG25382" s="768"/>
      <c r="CH25382" s="768"/>
      <c r="CI25382" s="850"/>
    </row>
    <row r="25383" spans="85:87" x14ac:dyDescent="0.25">
      <c r="CG25383" s="768"/>
      <c r="CH25383" s="768"/>
      <c r="CI25383" s="850"/>
    </row>
    <row r="25384" spans="85:87" x14ac:dyDescent="0.25">
      <c r="CG25384" s="768"/>
      <c r="CH25384" s="768"/>
      <c r="CI25384" s="850"/>
    </row>
    <row r="25385" spans="85:87" x14ac:dyDescent="0.25">
      <c r="CG25385" s="768"/>
      <c r="CH25385" s="768"/>
      <c r="CI25385" s="850"/>
    </row>
    <row r="25386" spans="85:87" x14ac:dyDescent="0.25">
      <c r="CG25386" s="768"/>
      <c r="CH25386" s="768"/>
      <c r="CI25386" s="850"/>
    </row>
    <row r="25387" spans="85:87" x14ac:dyDescent="0.25">
      <c r="CG25387" s="768"/>
      <c r="CH25387" s="768"/>
      <c r="CI25387" s="850"/>
    </row>
    <row r="25388" spans="85:87" x14ac:dyDescent="0.25">
      <c r="CG25388" s="768"/>
      <c r="CH25388" s="768"/>
      <c r="CI25388" s="850"/>
    </row>
    <row r="25389" spans="85:87" x14ac:dyDescent="0.25">
      <c r="CG25389" s="768"/>
      <c r="CH25389" s="768"/>
      <c r="CI25389" s="850"/>
    </row>
    <row r="25390" spans="85:87" x14ac:dyDescent="0.25">
      <c r="CG25390" s="768"/>
      <c r="CH25390" s="768"/>
      <c r="CI25390" s="850"/>
    </row>
    <row r="25391" spans="85:87" x14ac:dyDescent="0.25">
      <c r="CG25391" s="768"/>
      <c r="CH25391" s="768"/>
      <c r="CI25391" s="850"/>
    </row>
    <row r="25392" spans="85:87" x14ac:dyDescent="0.25">
      <c r="CG25392" s="768"/>
      <c r="CH25392" s="768"/>
      <c r="CI25392" s="850"/>
    </row>
    <row r="25393" spans="85:87" x14ac:dyDescent="0.25">
      <c r="CG25393" s="768"/>
      <c r="CH25393" s="768"/>
      <c r="CI25393" s="850"/>
    </row>
    <row r="25394" spans="85:87" x14ac:dyDescent="0.25">
      <c r="CG25394" s="768"/>
      <c r="CH25394" s="768"/>
      <c r="CI25394" s="850"/>
    </row>
    <row r="25395" spans="85:87" x14ac:dyDescent="0.25">
      <c r="CG25395" s="768"/>
      <c r="CH25395" s="768"/>
      <c r="CI25395" s="850"/>
    </row>
    <row r="25396" spans="85:87" x14ac:dyDescent="0.25">
      <c r="CG25396" s="768"/>
      <c r="CH25396" s="768"/>
      <c r="CI25396" s="850"/>
    </row>
    <row r="25397" spans="85:87" x14ac:dyDescent="0.25">
      <c r="CG25397" s="768"/>
      <c r="CH25397" s="768"/>
      <c r="CI25397" s="850"/>
    </row>
    <row r="25398" spans="85:87" x14ac:dyDescent="0.25">
      <c r="CG25398" s="768"/>
      <c r="CH25398" s="768"/>
      <c r="CI25398" s="850"/>
    </row>
    <row r="25399" spans="85:87" x14ac:dyDescent="0.25">
      <c r="CG25399" s="768"/>
      <c r="CH25399" s="768"/>
      <c r="CI25399" s="850"/>
    </row>
    <row r="25400" spans="85:87" x14ac:dyDescent="0.25">
      <c r="CG25400" s="768"/>
      <c r="CH25400" s="768"/>
      <c r="CI25400" s="850"/>
    </row>
    <row r="25401" spans="85:87" x14ac:dyDescent="0.25">
      <c r="CG25401" s="768"/>
      <c r="CH25401" s="768"/>
      <c r="CI25401" s="850"/>
    </row>
    <row r="25402" spans="85:87" x14ac:dyDescent="0.25">
      <c r="CG25402" s="768"/>
      <c r="CH25402" s="768"/>
      <c r="CI25402" s="850"/>
    </row>
    <row r="25403" spans="85:87" x14ac:dyDescent="0.25">
      <c r="CG25403" s="768"/>
      <c r="CH25403" s="768"/>
      <c r="CI25403" s="850"/>
    </row>
    <row r="25404" spans="85:87" x14ac:dyDescent="0.25">
      <c r="CG25404" s="768"/>
      <c r="CH25404" s="768"/>
      <c r="CI25404" s="850"/>
    </row>
    <row r="25405" spans="85:87" x14ac:dyDescent="0.25">
      <c r="CG25405" s="768"/>
      <c r="CH25405" s="768"/>
      <c r="CI25405" s="850"/>
    </row>
    <row r="25406" spans="85:87" x14ac:dyDescent="0.25">
      <c r="CG25406" s="768"/>
      <c r="CH25406" s="768"/>
      <c r="CI25406" s="850"/>
    </row>
    <row r="25407" spans="85:87" x14ac:dyDescent="0.25">
      <c r="CG25407" s="768"/>
      <c r="CH25407" s="768"/>
      <c r="CI25407" s="850"/>
    </row>
    <row r="25408" spans="85:87" x14ac:dyDescent="0.25">
      <c r="CG25408" s="768"/>
      <c r="CH25408" s="768"/>
      <c r="CI25408" s="850"/>
    </row>
    <row r="25409" spans="85:87" x14ac:dyDescent="0.25">
      <c r="CG25409" s="768"/>
      <c r="CH25409" s="768"/>
      <c r="CI25409" s="850"/>
    </row>
    <row r="25410" spans="85:87" x14ac:dyDescent="0.25">
      <c r="CG25410" s="768"/>
      <c r="CH25410" s="768"/>
      <c r="CI25410" s="850"/>
    </row>
    <row r="25411" spans="85:87" x14ac:dyDescent="0.25">
      <c r="CG25411" s="768"/>
      <c r="CH25411" s="768"/>
      <c r="CI25411" s="850"/>
    </row>
    <row r="25412" spans="85:87" x14ac:dyDescent="0.25">
      <c r="CG25412" s="768"/>
      <c r="CH25412" s="768"/>
      <c r="CI25412" s="850"/>
    </row>
    <row r="25413" spans="85:87" x14ac:dyDescent="0.25">
      <c r="CG25413" s="768"/>
      <c r="CH25413" s="768"/>
      <c r="CI25413" s="850"/>
    </row>
    <row r="25414" spans="85:87" x14ac:dyDescent="0.25">
      <c r="CG25414" s="768"/>
      <c r="CH25414" s="768"/>
      <c r="CI25414" s="850"/>
    </row>
    <row r="25415" spans="85:87" x14ac:dyDescent="0.25">
      <c r="CG25415" s="768"/>
      <c r="CH25415" s="768"/>
      <c r="CI25415" s="850"/>
    </row>
    <row r="25416" spans="85:87" x14ac:dyDescent="0.25">
      <c r="CG25416" s="768"/>
      <c r="CH25416" s="768"/>
      <c r="CI25416" s="850"/>
    </row>
    <row r="25417" spans="85:87" x14ac:dyDescent="0.25">
      <c r="CG25417" s="768"/>
      <c r="CH25417" s="768"/>
      <c r="CI25417" s="850"/>
    </row>
    <row r="25418" spans="85:87" x14ac:dyDescent="0.25">
      <c r="CG25418" s="768"/>
      <c r="CH25418" s="768"/>
      <c r="CI25418" s="850"/>
    </row>
    <row r="25419" spans="85:87" x14ac:dyDescent="0.25">
      <c r="CG25419" s="768"/>
      <c r="CH25419" s="768"/>
      <c r="CI25419" s="850"/>
    </row>
    <row r="25420" spans="85:87" x14ac:dyDescent="0.25">
      <c r="CG25420" s="768"/>
      <c r="CH25420" s="768"/>
      <c r="CI25420" s="850"/>
    </row>
    <row r="25421" spans="85:87" x14ac:dyDescent="0.25">
      <c r="CG25421" s="768"/>
      <c r="CH25421" s="768"/>
      <c r="CI25421" s="850"/>
    </row>
    <row r="25422" spans="85:87" x14ac:dyDescent="0.25">
      <c r="CG25422" s="768"/>
      <c r="CH25422" s="768"/>
      <c r="CI25422" s="850"/>
    </row>
    <row r="25423" spans="85:87" x14ac:dyDescent="0.25">
      <c r="CG25423" s="768"/>
      <c r="CH25423" s="768"/>
      <c r="CI25423" s="850"/>
    </row>
    <row r="25424" spans="85:87" x14ac:dyDescent="0.25">
      <c r="CG25424" s="768"/>
      <c r="CH25424" s="768"/>
      <c r="CI25424" s="850"/>
    </row>
    <row r="25425" spans="85:87" x14ac:dyDescent="0.25">
      <c r="CG25425" s="768"/>
      <c r="CH25425" s="768"/>
      <c r="CI25425" s="850"/>
    </row>
    <row r="25426" spans="85:87" x14ac:dyDescent="0.25">
      <c r="CG25426" s="768"/>
      <c r="CH25426" s="768"/>
      <c r="CI25426" s="850"/>
    </row>
    <row r="25427" spans="85:87" x14ac:dyDescent="0.25">
      <c r="CG25427" s="768"/>
      <c r="CH25427" s="768"/>
      <c r="CI25427" s="850"/>
    </row>
    <row r="25428" spans="85:87" x14ac:dyDescent="0.25">
      <c r="CG25428" s="768"/>
      <c r="CH25428" s="768"/>
      <c r="CI25428" s="850"/>
    </row>
    <row r="25429" spans="85:87" x14ac:dyDescent="0.25">
      <c r="CG25429" s="768"/>
      <c r="CH25429" s="768"/>
      <c r="CI25429" s="850"/>
    </row>
    <row r="25430" spans="85:87" x14ac:dyDescent="0.25">
      <c r="CG25430" s="768"/>
      <c r="CH25430" s="768"/>
      <c r="CI25430" s="850"/>
    </row>
    <row r="25431" spans="85:87" x14ac:dyDescent="0.25">
      <c r="CG25431" s="768"/>
      <c r="CH25431" s="768"/>
      <c r="CI25431" s="850"/>
    </row>
    <row r="25432" spans="85:87" x14ac:dyDescent="0.25">
      <c r="CG25432" s="768"/>
      <c r="CH25432" s="768"/>
      <c r="CI25432" s="850"/>
    </row>
    <row r="25433" spans="85:87" x14ac:dyDescent="0.25">
      <c r="CG25433" s="768"/>
      <c r="CH25433" s="768"/>
      <c r="CI25433" s="850"/>
    </row>
    <row r="25434" spans="85:87" x14ac:dyDescent="0.25">
      <c r="CG25434" s="768"/>
      <c r="CH25434" s="768"/>
      <c r="CI25434" s="850"/>
    </row>
    <row r="25435" spans="85:87" x14ac:dyDescent="0.25">
      <c r="CG25435" s="768"/>
      <c r="CH25435" s="768"/>
      <c r="CI25435" s="850"/>
    </row>
    <row r="25436" spans="85:87" x14ac:dyDescent="0.25">
      <c r="CG25436" s="768"/>
      <c r="CH25436" s="768"/>
      <c r="CI25436" s="850"/>
    </row>
    <row r="25437" spans="85:87" x14ac:dyDescent="0.25">
      <c r="CG25437" s="768"/>
      <c r="CH25437" s="768"/>
      <c r="CI25437" s="850"/>
    </row>
    <row r="25438" spans="85:87" x14ac:dyDescent="0.25">
      <c r="CG25438" s="768"/>
      <c r="CH25438" s="768"/>
      <c r="CI25438" s="850"/>
    </row>
    <row r="25439" spans="85:87" x14ac:dyDescent="0.25">
      <c r="CG25439" s="768"/>
      <c r="CH25439" s="768"/>
      <c r="CI25439" s="850"/>
    </row>
    <row r="25440" spans="85:87" x14ac:dyDescent="0.25">
      <c r="CG25440" s="768"/>
      <c r="CH25440" s="768"/>
      <c r="CI25440" s="850"/>
    </row>
    <row r="25441" spans="85:87" x14ac:dyDescent="0.25">
      <c r="CG25441" s="768"/>
      <c r="CH25441" s="768"/>
      <c r="CI25441" s="850"/>
    </row>
    <row r="25442" spans="85:87" x14ac:dyDescent="0.25">
      <c r="CG25442" s="768"/>
      <c r="CH25442" s="768"/>
      <c r="CI25442" s="850"/>
    </row>
    <row r="25443" spans="85:87" x14ac:dyDescent="0.25">
      <c r="CG25443" s="768"/>
      <c r="CH25443" s="768"/>
      <c r="CI25443" s="850"/>
    </row>
    <row r="25444" spans="85:87" x14ac:dyDescent="0.25">
      <c r="CG25444" s="768"/>
      <c r="CH25444" s="768"/>
      <c r="CI25444" s="850"/>
    </row>
    <row r="25445" spans="85:87" x14ac:dyDescent="0.25">
      <c r="CG25445" s="768"/>
      <c r="CH25445" s="768"/>
      <c r="CI25445" s="850"/>
    </row>
    <row r="25446" spans="85:87" x14ac:dyDescent="0.25">
      <c r="CG25446" s="768"/>
      <c r="CH25446" s="768"/>
      <c r="CI25446" s="850"/>
    </row>
    <row r="25447" spans="85:87" x14ac:dyDescent="0.25">
      <c r="CG25447" s="768"/>
      <c r="CH25447" s="768"/>
      <c r="CI25447" s="850"/>
    </row>
    <row r="25448" spans="85:87" x14ac:dyDescent="0.25">
      <c r="CG25448" s="768"/>
      <c r="CH25448" s="768"/>
      <c r="CI25448" s="850"/>
    </row>
    <row r="25449" spans="85:87" x14ac:dyDescent="0.25">
      <c r="CG25449" s="768"/>
      <c r="CH25449" s="768"/>
      <c r="CI25449" s="850"/>
    </row>
    <row r="25450" spans="85:87" x14ac:dyDescent="0.25">
      <c r="CG25450" s="768"/>
      <c r="CH25450" s="768"/>
      <c r="CI25450" s="850"/>
    </row>
    <row r="25451" spans="85:87" x14ac:dyDescent="0.25">
      <c r="CG25451" s="768"/>
      <c r="CH25451" s="768"/>
      <c r="CI25451" s="850"/>
    </row>
    <row r="25452" spans="85:87" x14ac:dyDescent="0.25">
      <c r="CG25452" s="768"/>
      <c r="CH25452" s="768"/>
      <c r="CI25452" s="850"/>
    </row>
    <row r="25453" spans="85:87" x14ac:dyDescent="0.25">
      <c r="CG25453" s="768"/>
      <c r="CH25453" s="768"/>
      <c r="CI25453" s="850"/>
    </row>
    <row r="25454" spans="85:87" x14ac:dyDescent="0.25">
      <c r="CG25454" s="768"/>
      <c r="CH25454" s="768"/>
      <c r="CI25454" s="850"/>
    </row>
    <row r="25455" spans="85:87" x14ac:dyDescent="0.25">
      <c r="CG25455" s="768"/>
      <c r="CH25455" s="768"/>
      <c r="CI25455" s="850"/>
    </row>
    <row r="25456" spans="85:87" x14ac:dyDescent="0.25">
      <c r="CG25456" s="768"/>
      <c r="CH25456" s="768"/>
      <c r="CI25456" s="850"/>
    </row>
    <row r="25457" spans="85:87" x14ac:dyDescent="0.25">
      <c r="CG25457" s="768"/>
      <c r="CH25457" s="768"/>
      <c r="CI25457" s="850"/>
    </row>
    <row r="25458" spans="85:87" x14ac:dyDescent="0.25">
      <c r="CG25458" s="768"/>
      <c r="CH25458" s="768"/>
      <c r="CI25458" s="850"/>
    </row>
    <row r="25459" spans="85:87" x14ac:dyDescent="0.25">
      <c r="CG25459" s="768"/>
      <c r="CH25459" s="768"/>
      <c r="CI25459" s="850"/>
    </row>
    <row r="25460" spans="85:87" x14ac:dyDescent="0.25">
      <c r="CG25460" s="768"/>
      <c r="CH25460" s="768"/>
      <c r="CI25460" s="850"/>
    </row>
    <row r="25461" spans="85:87" x14ac:dyDescent="0.25">
      <c r="CG25461" s="768"/>
      <c r="CH25461" s="768"/>
      <c r="CI25461" s="850"/>
    </row>
    <row r="25462" spans="85:87" x14ac:dyDescent="0.25">
      <c r="CG25462" s="768"/>
      <c r="CH25462" s="768"/>
      <c r="CI25462" s="850"/>
    </row>
    <row r="25463" spans="85:87" x14ac:dyDescent="0.25">
      <c r="CG25463" s="768"/>
      <c r="CH25463" s="768"/>
      <c r="CI25463" s="850"/>
    </row>
    <row r="25464" spans="85:87" x14ac:dyDescent="0.25">
      <c r="CG25464" s="768"/>
      <c r="CH25464" s="768"/>
      <c r="CI25464" s="850"/>
    </row>
    <row r="25465" spans="85:87" x14ac:dyDescent="0.25">
      <c r="CG25465" s="768"/>
      <c r="CH25465" s="768"/>
      <c r="CI25465" s="850"/>
    </row>
    <row r="25466" spans="85:87" x14ac:dyDescent="0.25">
      <c r="CG25466" s="768"/>
      <c r="CH25466" s="768"/>
      <c r="CI25466" s="850"/>
    </row>
    <row r="25467" spans="85:87" x14ac:dyDescent="0.25">
      <c r="CG25467" s="768"/>
      <c r="CH25467" s="768"/>
      <c r="CI25467" s="850"/>
    </row>
    <row r="25468" spans="85:87" x14ac:dyDescent="0.25">
      <c r="CG25468" s="768"/>
      <c r="CH25468" s="768"/>
      <c r="CI25468" s="850"/>
    </row>
    <row r="25469" spans="85:87" x14ac:dyDescent="0.25">
      <c r="CG25469" s="768"/>
      <c r="CH25469" s="768"/>
      <c r="CI25469" s="850"/>
    </row>
    <row r="25470" spans="85:87" x14ac:dyDescent="0.25">
      <c r="CG25470" s="768"/>
      <c r="CH25470" s="768"/>
      <c r="CI25470" s="850"/>
    </row>
    <row r="25471" spans="85:87" x14ac:dyDescent="0.25">
      <c r="CG25471" s="768"/>
      <c r="CH25471" s="768"/>
      <c r="CI25471" s="850"/>
    </row>
    <row r="25472" spans="85:87" x14ac:dyDescent="0.25">
      <c r="CG25472" s="768"/>
      <c r="CH25472" s="768"/>
      <c r="CI25472" s="850"/>
    </row>
    <row r="25473" spans="85:87" x14ac:dyDescent="0.25">
      <c r="CG25473" s="768"/>
      <c r="CH25473" s="768"/>
      <c r="CI25473" s="850"/>
    </row>
    <row r="25474" spans="85:87" x14ac:dyDescent="0.25">
      <c r="CG25474" s="768"/>
      <c r="CH25474" s="768"/>
      <c r="CI25474" s="850"/>
    </row>
    <row r="25475" spans="85:87" x14ac:dyDescent="0.25">
      <c r="CG25475" s="768"/>
      <c r="CH25475" s="768"/>
      <c r="CI25475" s="850"/>
    </row>
    <row r="25476" spans="85:87" x14ac:dyDescent="0.25">
      <c r="CG25476" s="768"/>
      <c r="CH25476" s="768"/>
      <c r="CI25476" s="850"/>
    </row>
    <row r="25477" spans="85:87" x14ac:dyDescent="0.25">
      <c r="CG25477" s="768"/>
      <c r="CH25477" s="768"/>
      <c r="CI25477" s="850"/>
    </row>
    <row r="25478" spans="85:87" x14ac:dyDescent="0.25">
      <c r="CG25478" s="768"/>
      <c r="CH25478" s="768"/>
      <c r="CI25478" s="850"/>
    </row>
    <row r="25479" spans="85:87" x14ac:dyDescent="0.25">
      <c r="CG25479" s="768"/>
      <c r="CH25479" s="768"/>
      <c r="CI25479" s="850"/>
    </row>
    <row r="25480" spans="85:87" x14ac:dyDescent="0.25">
      <c r="CG25480" s="768"/>
      <c r="CH25480" s="768"/>
      <c r="CI25480" s="850"/>
    </row>
    <row r="25481" spans="85:87" x14ac:dyDescent="0.25">
      <c r="CG25481" s="768"/>
      <c r="CH25481" s="768"/>
      <c r="CI25481" s="850"/>
    </row>
    <row r="25482" spans="85:87" x14ac:dyDescent="0.25">
      <c r="CG25482" s="768"/>
      <c r="CH25482" s="768"/>
      <c r="CI25482" s="850"/>
    </row>
    <row r="25483" spans="85:87" x14ac:dyDescent="0.25">
      <c r="CG25483" s="768"/>
      <c r="CH25483" s="768"/>
      <c r="CI25483" s="850"/>
    </row>
    <row r="25484" spans="85:87" x14ac:dyDescent="0.25">
      <c r="CG25484" s="768"/>
      <c r="CH25484" s="768"/>
      <c r="CI25484" s="850"/>
    </row>
    <row r="25485" spans="85:87" x14ac:dyDescent="0.25">
      <c r="CG25485" s="768"/>
      <c r="CH25485" s="768"/>
      <c r="CI25485" s="850"/>
    </row>
    <row r="25486" spans="85:87" x14ac:dyDescent="0.25">
      <c r="CG25486" s="768"/>
      <c r="CH25486" s="768"/>
      <c r="CI25486" s="850"/>
    </row>
    <row r="25487" spans="85:87" x14ac:dyDescent="0.25">
      <c r="CG25487" s="768"/>
      <c r="CH25487" s="768"/>
      <c r="CI25487" s="850"/>
    </row>
    <row r="25488" spans="85:87" x14ac:dyDescent="0.25">
      <c r="CG25488" s="768"/>
      <c r="CH25488" s="768"/>
      <c r="CI25488" s="850"/>
    </row>
    <row r="25489" spans="85:87" x14ac:dyDescent="0.25">
      <c r="CG25489" s="768"/>
      <c r="CH25489" s="768"/>
      <c r="CI25489" s="850"/>
    </row>
    <row r="25490" spans="85:87" x14ac:dyDescent="0.25">
      <c r="CG25490" s="768"/>
      <c r="CH25490" s="768"/>
      <c r="CI25490" s="850"/>
    </row>
    <row r="25491" spans="85:87" x14ac:dyDescent="0.25">
      <c r="CG25491" s="768"/>
      <c r="CH25491" s="768"/>
      <c r="CI25491" s="850"/>
    </row>
    <row r="25492" spans="85:87" x14ac:dyDescent="0.25">
      <c r="CG25492" s="768"/>
      <c r="CH25492" s="768"/>
      <c r="CI25492" s="850"/>
    </row>
    <row r="25493" spans="85:87" x14ac:dyDescent="0.25">
      <c r="CG25493" s="768"/>
      <c r="CH25493" s="768"/>
      <c r="CI25493" s="850"/>
    </row>
    <row r="25494" spans="85:87" x14ac:dyDescent="0.25">
      <c r="CG25494" s="768"/>
      <c r="CH25494" s="768"/>
      <c r="CI25494" s="850"/>
    </row>
    <row r="25495" spans="85:87" x14ac:dyDescent="0.25">
      <c r="CG25495" s="768"/>
      <c r="CH25495" s="768"/>
      <c r="CI25495" s="850"/>
    </row>
    <row r="25496" spans="85:87" x14ac:dyDescent="0.25">
      <c r="CG25496" s="768"/>
      <c r="CH25496" s="768"/>
      <c r="CI25496" s="850"/>
    </row>
    <row r="25497" spans="85:87" x14ac:dyDescent="0.25">
      <c r="CG25497" s="768"/>
      <c r="CH25497" s="768"/>
      <c r="CI25497" s="850"/>
    </row>
    <row r="25498" spans="85:87" x14ac:dyDescent="0.25">
      <c r="CG25498" s="768"/>
      <c r="CH25498" s="768"/>
      <c r="CI25498" s="850"/>
    </row>
    <row r="25499" spans="85:87" x14ac:dyDescent="0.25">
      <c r="CG25499" s="768"/>
      <c r="CH25499" s="768"/>
      <c r="CI25499" s="850"/>
    </row>
    <row r="25500" spans="85:87" x14ac:dyDescent="0.25">
      <c r="CG25500" s="768"/>
      <c r="CH25500" s="768"/>
      <c r="CI25500" s="850"/>
    </row>
    <row r="25501" spans="85:87" x14ac:dyDescent="0.25">
      <c r="CG25501" s="768"/>
      <c r="CH25501" s="768"/>
      <c r="CI25501" s="850"/>
    </row>
    <row r="25502" spans="85:87" x14ac:dyDescent="0.25">
      <c r="CG25502" s="768"/>
      <c r="CH25502" s="768"/>
      <c r="CI25502" s="850"/>
    </row>
    <row r="25503" spans="85:87" x14ac:dyDescent="0.25">
      <c r="CG25503" s="768"/>
      <c r="CH25503" s="768"/>
      <c r="CI25503" s="850"/>
    </row>
    <row r="25504" spans="85:87" x14ac:dyDescent="0.25">
      <c r="CG25504" s="768"/>
      <c r="CH25504" s="768"/>
      <c r="CI25504" s="850"/>
    </row>
    <row r="25505" spans="85:87" x14ac:dyDescent="0.25">
      <c r="CG25505" s="768"/>
      <c r="CH25505" s="768"/>
      <c r="CI25505" s="850"/>
    </row>
    <row r="25506" spans="85:87" x14ac:dyDescent="0.25">
      <c r="CG25506" s="768"/>
      <c r="CH25506" s="768"/>
      <c r="CI25506" s="850"/>
    </row>
    <row r="25507" spans="85:87" x14ac:dyDescent="0.25">
      <c r="CG25507" s="768"/>
      <c r="CH25507" s="768"/>
      <c r="CI25507" s="850"/>
    </row>
    <row r="25508" spans="85:87" x14ac:dyDescent="0.25">
      <c r="CG25508" s="768"/>
      <c r="CH25508" s="768"/>
      <c r="CI25508" s="850"/>
    </row>
    <row r="25509" spans="85:87" x14ac:dyDescent="0.25">
      <c r="CG25509" s="768"/>
      <c r="CH25509" s="768"/>
      <c r="CI25509" s="850"/>
    </row>
    <row r="25510" spans="85:87" x14ac:dyDescent="0.25">
      <c r="CG25510" s="768"/>
      <c r="CH25510" s="768"/>
      <c r="CI25510" s="850"/>
    </row>
    <row r="25511" spans="85:87" x14ac:dyDescent="0.25">
      <c r="CG25511" s="768"/>
      <c r="CH25511" s="768"/>
      <c r="CI25511" s="850"/>
    </row>
    <row r="25512" spans="85:87" x14ac:dyDescent="0.25">
      <c r="CG25512" s="768"/>
      <c r="CH25512" s="768"/>
      <c r="CI25512" s="850"/>
    </row>
    <row r="25513" spans="85:87" x14ac:dyDescent="0.25">
      <c r="CG25513" s="768"/>
      <c r="CH25513" s="768"/>
      <c r="CI25513" s="850"/>
    </row>
    <row r="25514" spans="85:87" x14ac:dyDescent="0.25">
      <c r="CG25514" s="768"/>
      <c r="CH25514" s="768"/>
      <c r="CI25514" s="850"/>
    </row>
    <row r="25515" spans="85:87" x14ac:dyDescent="0.25">
      <c r="CG25515" s="768"/>
      <c r="CH25515" s="768"/>
      <c r="CI25515" s="850"/>
    </row>
    <row r="25516" spans="85:87" x14ac:dyDescent="0.25">
      <c r="CG25516" s="768"/>
      <c r="CH25516" s="768"/>
      <c r="CI25516" s="850"/>
    </row>
    <row r="25517" spans="85:87" x14ac:dyDescent="0.25">
      <c r="CG25517" s="768"/>
      <c r="CH25517" s="768"/>
      <c r="CI25517" s="850"/>
    </row>
    <row r="25518" spans="85:87" x14ac:dyDescent="0.25">
      <c r="CG25518" s="768"/>
      <c r="CH25518" s="768"/>
      <c r="CI25518" s="850"/>
    </row>
    <row r="25519" spans="85:87" x14ac:dyDescent="0.25">
      <c r="CG25519" s="768"/>
      <c r="CH25519" s="768"/>
      <c r="CI25519" s="850"/>
    </row>
    <row r="25520" spans="85:87" x14ac:dyDescent="0.25">
      <c r="CG25520" s="768"/>
      <c r="CH25520" s="768"/>
      <c r="CI25520" s="850"/>
    </row>
    <row r="25521" spans="85:87" x14ac:dyDescent="0.25">
      <c r="CG25521" s="768"/>
      <c r="CH25521" s="768"/>
      <c r="CI25521" s="850"/>
    </row>
    <row r="25522" spans="85:87" x14ac:dyDescent="0.25">
      <c r="CG25522" s="768"/>
      <c r="CH25522" s="768"/>
      <c r="CI25522" s="850"/>
    </row>
    <row r="25523" spans="85:87" x14ac:dyDescent="0.25">
      <c r="CG25523" s="768"/>
      <c r="CH25523" s="768"/>
      <c r="CI25523" s="850"/>
    </row>
    <row r="25524" spans="85:87" x14ac:dyDescent="0.25">
      <c r="CG25524" s="768"/>
      <c r="CH25524" s="768"/>
      <c r="CI25524" s="850"/>
    </row>
    <row r="25525" spans="85:87" x14ac:dyDescent="0.25">
      <c r="CG25525" s="768"/>
      <c r="CH25525" s="768"/>
      <c r="CI25525" s="850"/>
    </row>
    <row r="25526" spans="85:87" x14ac:dyDescent="0.25">
      <c r="CG25526" s="768"/>
      <c r="CH25526" s="768"/>
      <c r="CI25526" s="850"/>
    </row>
    <row r="25527" spans="85:87" x14ac:dyDescent="0.25">
      <c r="CG25527" s="768"/>
      <c r="CH25527" s="768"/>
      <c r="CI25527" s="850"/>
    </row>
    <row r="25528" spans="85:87" x14ac:dyDescent="0.25">
      <c r="CG25528" s="768"/>
      <c r="CH25528" s="768"/>
      <c r="CI25528" s="850"/>
    </row>
    <row r="25529" spans="85:87" x14ac:dyDescent="0.25">
      <c r="CG25529" s="768"/>
      <c r="CH25529" s="768"/>
      <c r="CI25529" s="850"/>
    </row>
    <row r="25530" spans="85:87" x14ac:dyDescent="0.25">
      <c r="CG25530" s="768"/>
      <c r="CH25530" s="768"/>
      <c r="CI25530" s="850"/>
    </row>
    <row r="25531" spans="85:87" x14ac:dyDescent="0.25">
      <c r="CG25531" s="768"/>
      <c r="CH25531" s="768"/>
      <c r="CI25531" s="850"/>
    </row>
    <row r="25532" spans="85:87" x14ac:dyDescent="0.25">
      <c r="CG25532" s="768"/>
      <c r="CH25532" s="768"/>
      <c r="CI25532" s="850"/>
    </row>
    <row r="25533" spans="85:87" x14ac:dyDescent="0.25">
      <c r="CG25533" s="768"/>
      <c r="CH25533" s="768"/>
      <c r="CI25533" s="850"/>
    </row>
    <row r="25534" spans="85:87" x14ac:dyDescent="0.25">
      <c r="CG25534" s="768"/>
      <c r="CH25534" s="768"/>
      <c r="CI25534" s="850"/>
    </row>
    <row r="25535" spans="85:87" x14ac:dyDescent="0.25">
      <c r="CG25535" s="768"/>
      <c r="CH25535" s="768"/>
      <c r="CI25535" s="850"/>
    </row>
    <row r="25536" spans="85:87" x14ac:dyDescent="0.25">
      <c r="CG25536" s="768"/>
      <c r="CH25536" s="768"/>
      <c r="CI25536" s="850"/>
    </row>
    <row r="25537" spans="85:87" x14ac:dyDescent="0.25">
      <c r="CG25537" s="768"/>
      <c r="CH25537" s="768"/>
      <c r="CI25537" s="850"/>
    </row>
    <row r="25538" spans="85:87" x14ac:dyDescent="0.25">
      <c r="CG25538" s="768"/>
      <c r="CH25538" s="768"/>
      <c r="CI25538" s="850"/>
    </row>
    <row r="25539" spans="85:87" x14ac:dyDescent="0.25">
      <c r="CG25539" s="768"/>
      <c r="CH25539" s="768"/>
      <c r="CI25539" s="850"/>
    </row>
    <row r="25540" spans="85:87" x14ac:dyDescent="0.25">
      <c r="CG25540" s="768"/>
      <c r="CH25540" s="768"/>
      <c r="CI25540" s="850"/>
    </row>
    <row r="25541" spans="85:87" x14ac:dyDescent="0.25">
      <c r="CG25541" s="768"/>
      <c r="CH25541" s="768"/>
      <c r="CI25541" s="850"/>
    </row>
    <row r="25542" spans="85:87" x14ac:dyDescent="0.25">
      <c r="CG25542" s="768"/>
      <c r="CH25542" s="768"/>
      <c r="CI25542" s="850"/>
    </row>
    <row r="25543" spans="85:87" x14ac:dyDescent="0.25">
      <c r="CG25543" s="768"/>
      <c r="CH25543" s="768"/>
      <c r="CI25543" s="850"/>
    </row>
    <row r="25544" spans="85:87" x14ac:dyDescent="0.25">
      <c r="CG25544" s="768"/>
      <c r="CH25544" s="768"/>
      <c r="CI25544" s="850"/>
    </row>
    <row r="25545" spans="85:87" x14ac:dyDescent="0.25">
      <c r="CG25545" s="768"/>
      <c r="CH25545" s="768"/>
      <c r="CI25545" s="850"/>
    </row>
    <row r="25546" spans="85:87" x14ac:dyDescent="0.25">
      <c r="CG25546" s="768"/>
      <c r="CH25546" s="768"/>
      <c r="CI25546" s="850"/>
    </row>
    <row r="25547" spans="85:87" x14ac:dyDescent="0.25">
      <c r="CG25547" s="768"/>
      <c r="CH25547" s="768"/>
      <c r="CI25547" s="850"/>
    </row>
    <row r="25548" spans="85:87" x14ac:dyDescent="0.25">
      <c r="CG25548" s="768"/>
      <c r="CH25548" s="768"/>
      <c r="CI25548" s="850"/>
    </row>
    <row r="25549" spans="85:87" x14ac:dyDescent="0.25">
      <c r="CG25549" s="768"/>
      <c r="CH25549" s="768"/>
      <c r="CI25549" s="850"/>
    </row>
    <row r="25550" spans="85:87" x14ac:dyDescent="0.25">
      <c r="CG25550" s="768"/>
      <c r="CH25550" s="768"/>
      <c r="CI25550" s="850"/>
    </row>
    <row r="25551" spans="85:87" x14ac:dyDescent="0.25">
      <c r="CG25551" s="768"/>
      <c r="CH25551" s="768"/>
      <c r="CI25551" s="850"/>
    </row>
    <row r="25552" spans="85:87" x14ac:dyDescent="0.25">
      <c r="CG25552" s="768"/>
      <c r="CH25552" s="768"/>
      <c r="CI25552" s="850"/>
    </row>
    <row r="25553" spans="85:87" x14ac:dyDescent="0.25">
      <c r="CG25553" s="768"/>
      <c r="CH25553" s="768"/>
      <c r="CI25553" s="850"/>
    </row>
    <row r="25554" spans="85:87" x14ac:dyDescent="0.25">
      <c r="CG25554" s="768"/>
      <c r="CH25554" s="768"/>
      <c r="CI25554" s="850"/>
    </row>
    <row r="25555" spans="85:87" x14ac:dyDescent="0.25">
      <c r="CG25555" s="768"/>
      <c r="CH25555" s="768"/>
      <c r="CI25555" s="850"/>
    </row>
    <row r="25556" spans="85:87" x14ac:dyDescent="0.25">
      <c r="CG25556" s="768"/>
      <c r="CH25556" s="768"/>
      <c r="CI25556" s="850"/>
    </row>
    <row r="25557" spans="85:87" x14ac:dyDescent="0.25">
      <c r="CG25557" s="768"/>
      <c r="CH25557" s="768"/>
      <c r="CI25557" s="850"/>
    </row>
    <row r="25558" spans="85:87" x14ac:dyDescent="0.25">
      <c r="CG25558" s="768"/>
      <c r="CH25558" s="768"/>
      <c r="CI25558" s="850"/>
    </row>
    <row r="25559" spans="85:87" x14ac:dyDescent="0.25">
      <c r="CG25559" s="768"/>
      <c r="CH25559" s="768"/>
      <c r="CI25559" s="850"/>
    </row>
    <row r="25560" spans="85:87" x14ac:dyDescent="0.25">
      <c r="CG25560" s="768"/>
      <c r="CH25560" s="768"/>
      <c r="CI25560" s="850"/>
    </row>
    <row r="25561" spans="85:87" x14ac:dyDescent="0.25">
      <c r="CG25561" s="768"/>
      <c r="CH25561" s="768"/>
      <c r="CI25561" s="850"/>
    </row>
    <row r="25562" spans="85:87" x14ac:dyDescent="0.25">
      <c r="CG25562" s="768"/>
      <c r="CH25562" s="768"/>
      <c r="CI25562" s="850"/>
    </row>
    <row r="25563" spans="85:87" x14ac:dyDescent="0.25">
      <c r="CG25563" s="768"/>
      <c r="CH25563" s="768"/>
      <c r="CI25563" s="850"/>
    </row>
    <row r="25564" spans="85:87" x14ac:dyDescent="0.25">
      <c r="CG25564" s="768"/>
      <c r="CH25564" s="768"/>
      <c r="CI25564" s="850"/>
    </row>
    <row r="25565" spans="85:87" x14ac:dyDescent="0.25">
      <c r="CG25565" s="768"/>
      <c r="CH25565" s="768"/>
      <c r="CI25565" s="850"/>
    </row>
    <row r="25566" spans="85:87" x14ac:dyDescent="0.25">
      <c r="CG25566" s="768"/>
      <c r="CH25566" s="768"/>
      <c r="CI25566" s="850"/>
    </row>
    <row r="25567" spans="85:87" x14ac:dyDescent="0.25">
      <c r="CG25567" s="768"/>
      <c r="CH25567" s="768"/>
      <c r="CI25567" s="850"/>
    </row>
    <row r="25568" spans="85:87" x14ac:dyDescent="0.25">
      <c r="CG25568" s="768"/>
      <c r="CH25568" s="768"/>
      <c r="CI25568" s="850"/>
    </row>
    <row r="25569" spans="85:87" x14ac:dyDescent="0.25">
      <c r="CG25569" s="768"/>
      <c r="CH25569" s="768"/>
      <c r="CI25569" s="850"/>
    </row>
    <row r="25570" spans="85:87" x14ac:dyDescent="0.25">
      <c r="CG25570" s="768"/>
      <c r="CH25570" s="768"/>
      <c r="CI25570" s="850"/>
    </row>
    <row r="25571" spans="85:87" x14ac:dyDescent="0.25">
      <c r="CG25571" s="768"/>
      <c r="CH25571" s="768"/>
      <c r="CI25571" s="850"/>
    </row>
    <row r="25572" spans="85:87" x14ac:dyDescent="0.25">
      <c r="CG25572" s="768"/>
      <c r="CH25572" s="768"/>
      <c r="CI25572" s="850"/>
    </row>
    <row r="25573" spans="85:87" x14ac:dyDescent="0.25">
      <c r="CG25573" s="768"/>
      <c r="CH25573" s="768"/>
      <c r="CI25573" s="850"/>
    </row>
    <row r="25574" spans="85:87" x14ac:dyDescent="0.25">
      <c r="CG25574" s="768"/>
      <c r="CH25574" s="768"/>
      <c r="CI25574" s="850"/>
    </row>
    <row r="25575" spans="85:87" x14ac:dyDescent="0.25">
      <c r="CG25575" s="768"/>
      <c r="CH25575" s="768"/>
      <c r="CI25575" s="850"/>
    </row>
    <row r="25576" spans="85:87" x14ac:dyDescent="0.25">
      <c r="CG25576" s="768"/>
      <c r="CH25576" s="768"/>
      <c r="CI25576" s="850"/>
    </row>
    <row r="25577" spans="85:87" x14ac:dyDescent="0.25">
      <c r="CG25577" s="768"/>
      <c r="CH25577" s="768"/>
      <c r="CI25577" s="850"/>
    </row>
    <row r="25578" spans="85:87" x14ac:dyDescent="0.25">
      <c r="CG25578" s="768"/>
      <c r="CH25578" s="768"/>
      <c r="CI25578" s="850"/>
    </row>
    <row r="25579" spans="85:87" x14ac:dyDescent="0.25">
      <c r="CG25579" s="768"/>
      <c r="CH25579" s="768"/>
      <c r="CI25579" s="850"/>
    </row>
    <row r="25580" spans="85:87" x14ac:dyDescent="0.25">
      <c r="CG25580" s="768"/>
      <c r="CH25580" s="768"/>
      <c r="CI25580" s="850"/>
    </row>
    <row r="25581" spans="85:87" x14ac:dyDescent="0.25">
      <c r="CG25581" s="768"/>
      <c r="CH25581" s="768"/>
      <c r="CI25581" s="850"/>
    </row>
    <row r="25582" spans="85:87" x14ac:dyDescent="0.25">
      <c r="CG25582" s="768"/>
      <c r="CH25582" s="768"/>
      <c r="CI25582" s="850"/>
    </row>
    <row r="25583" spans="85:87" x14ac:dyDescent="0.25">
      <c r="CG25583" s="768"/>
      <c r="CH25583" s="768"/>
      <c r="CI25583" s="850"/>
    </row>
    <row r="25584" spans="85:87" x14ac:dyDescent="0.25">
      <c r="CG25584" s="768"/>
      <c r="CH25584" s="768"/>
      <c r="CI25584" s="850"/>
    </row>
    <row r="25585" spans="85:87" x14ac:dyDescent="0.25">
      <c r="CG25585" s="768"/>
      <c r="CH25585" s="768"/>
      <c r="CI25585" s="850"/>
    </row>
    <row r="25586" spans="85:87" x14ac:dyDescent="0.25">
      <c r="CG25586" s="768"/>
      <c r="CH25586" s="768"/>
      <c r="CI25586" s="850"/>
    </row>
    <row r="25587" spans="85:87" x14ac:dyDescent="0.25">
      <c r="CG25587" s="768"/>
      <c r="CH25587" s="768"/>
      <c r="CI25587" s="850"/>
    </row>
    <row r="25588" spans="85:87" x14ac:dyDescent="0.25">
      <c r="CG25588" s="768"/>
      <c r="CH25588" s="768"/>
      <c r="CI25588" s="850"/>
    </row>
    <row r="25589" spans="85:87" x14ac:dyDescent="0.25">
      <c r="CG25589" s="768"/>
      <c r="CH25589" s="768"/>
      <c r="CI25589" s="850"/>
    </row>
    <row r="25590" spans="85:87" x14ac:dyDescent="0.25">
      <c r="CG25590" s="768"/>
      <c r="CH25590" s="768"/>
      <c r="CI25590" s="850"/>
    </row>
    <row r="25591" spans="85:87" x14ac:dyDescent="0.25">
      <c r="CG25591" s="768"/>
      <c r="CH25591" s="768"/>
      <c r="CI25591" s="850"/>
    </row>
    <row r="25592" spans="85:87" x14ac:dyDescent="0.25">
      <c r="CG25592" s="768"/>
      <c r="CH25592" s="768"/>
      <c r="CI25592" s="850"/>
    </row>
    <row r="25593" spans="85:87" x14ac:dyDescent="0.25">
      <c r="CG25593" s="768"/>
      <c r="CH25593" s="768"/>
      <c r="CI25593" s="850"/>
    </row>
    <row r="25594" spans="85:87" x14ac:dyDescent="0.25">
      <c r="CG25594" s="768"/>
      <c r="CH25594" s="768"/>
      <c r="CI25594" s="850"/>
    </row>
    <row r="25595" spans="85:87" x14ac:dyDescent="0.25">
      <c r="CG25595" s="768"/>
      <c r="CH25595" s="768"/>
      <c r="CI25595" s="850"/>
    </row>
    <row r="25596" spans="85:87" x14ac:dyDescent="0.25">
      <c r="CG25596" s="768"/>
      <c r="CH25596" s="768"/>
      <c r="CI25596" s="850"/>
    </row>
    <row r="25597" spans="85:87" x14ac:dyDescent="0.25">
      <c r="CG25597" s="768"/>
      <c r="CH25597" s="768"/>
      <c r="CI25597" s="850"/>
    </row>
    <row r="25598" spans="85:87" x14ac:dyDescent="0.25">
      <c r="CG25598" s="768"/>
      <c r="CH25598" s="768"/>
      <c r="CI25598" s="850"/>
    </row>
    <row r="25599" spans="85:87" x14ac:dyDescent="0.25">
      <c r="CG25599" s="768"/>
      <c r="CH25599" s="768"/>
      <c r="CI25599" s="850"/>
    </row>
    <row r="25600" spans="85:87" x14ac:dyDescent="0.25">
      <c r="CG25600" s="768"/>
      <c r="CH25600" s="768"/>
      <c r="CI25600" s="850"/>
    </row>
    <row r="25601" spans="85:87" x14ac:dyDescent="0.25">
      <c r="CG25601" s="768"/>
      <c r="CH25601" s="768"/>
      <c r="CI25601" s="850"/>
    </row>
    <row r="25602" spans="85:87" x14ac:dyDescent="0.25">
      <c r="CG25602" s="768"/>
      <c r="CH25602" s="768"/>
      <c r="CI25602" s="850"/>
    </row>
    <row r="25603" spans="85:87" x14ac:dyDescent="0.25">
      <c r="CG25603" s="768"/>
      <c r="CH25603" s="768"/>
      <c r="CI25603" s="850"/>
    </row>
    <row r="25604" spans="85:87" x14ac:dyDescent="0.25">
      <c r="CG25604" s="768"/>
      <c r="CH25604" s="768"/>
      <c r="CI25604" s="850"/>
    </row>
    <row r="25605" spans="85:87" x14ac:dyDescent="0.25">
      <c r="CG25605" s="768"/>
      <c r="CH25605" s="768"/>
      <c r="CI25605" s="850"/>
    </row>
    <row r="25606" spans="85:87" x14ac:dyDescent="0.25">
      <c r="CG25606" s="768"/>
      <c r="CH25606" s="768"/>
      <c r="CI25606" s="850"/>
    </row>
    <row r="25607" spans="85:87" x14ac:dyDescent="0.25">
      <c r="CG25607" s="768"/>
      <c r="CH25607" s="768"/>
      <c r="CI25607" s="850"/>
    </row>
    <row r="25608" spans="85:87" x14ac:dyDescent="0.25">
      <c r="CG25608" s="768"/>
      <c r="CH25608" s="768"/>
      <c r="CI25608" s="850"/>
    </row>
    <row r="25609" spans="85:87" x14ac:dyDescent="0.25">
      <c r="CG25609" s="768"/>
      <c r="CH25609" s="768"/>
      <c r="CI25609" s="850"/>
    </row>
    <row r="25610" spans="85:87" x14ac:dyDescent="0.25">
      <c r="CG25610" s="768"/>
      <c r="CH25610" s="768"/>
      <c r="CI25610" s="850"/>
    </row>
    <row r="25611" spans="85:87" x14ac:dyDescent="0.25">
      <c r="CG25611" s="768"/>
      <c r="CH25611" s="768"/>
      <c r="CI25611" s="850"/>
    </row>
    <row r="25612" spans="85:87" x14ac:dyDescent="0.25">
      <c r="CG25612" s="768"/>
      <c r="CH25612" s="768"/>
      <c r="CI25612" s="850"/>
    </row>
    <row r="25613" spans="85:87" x14ac:dyDescent="0.25">
      <c r="CG25613" s="768"/>
      <c r="CH25613" s="768"/>
      <c r="CI25613" s="850"/>
    </row>
    <row r="25614" spans="85:87" x14ac:dyDescent="0.25">
      <c r="CG25614" s="768"/>
      <c r="CH25614" s="768"/>
      <c r="CI25614" s="850"/>
    </row>
    <row r="25615" spans="85:87" x14ac:dyDescent="0.25">
      <c r="CG25615" s="768"/>
      <c r="CH25615" s="768"/>
      <c r="CI25615" s="850"/>
    </row>
    <row r="25616" spans="85:87" x14ac:dyDescent="0.25">
      <c r="CG25616" s="768"/>
      <c r="CH25616" s="768"/>
      <c r="CI25616" s="850"/>
    </row>
    <row r="25617" spans="85:87" x14ac:dyDescent="0.25">
      <c r="CG25617" s="768"/>
      <c r="CH25617" s="768"/>
      <c r="CI25617" s="850"/>
    </row>
    <row r="25618" spans="85:87" x14ac:dyDescent="0.25">
      <c r="CG25618" s="768"/>
      <c r="CH25618" s="768"/>
      <c r="CI25618" s="850"/>
    </row>
    <row r="25619" spans="85:87" x14ac:dyDescent="0.25">
      <c r="CG25619" s="768"/>
      <c r="CH25619" s="768"/>
      <c r="CI25619" s="850"/>
    </row>
    <row r="25620" spans="85:87" x14ac:dyDescent="0.25">
      <c r="CG25620" s="768"/>
      <c r="CH25620" s="768"/>
      <c r="CI25620" s="850"/>
    </row>
    <row r="25621" spans="85:87" x14ac:dyDescent="0.25">
      <c r="CG25621" s="768"/>
      <c r="CH25621" s="768"/>
      <c r="CI25621" s="850"/>
    </row>
    <row r="25622" spans="85:87" x14ac:dyDescent="0.25">
      <c r="CG25622" s="768"/>
      <c r="CH25622" s="768"/>
      <c r="CI25622" s="850"/>
    </row>
    <row r="25623" spans="85:87" x14ac:dyDescent="0.25">
      <c r="CG25623" s="768"/>
      <c r="CH25623" s="768"/>
      <c r="CI25623" s="850"/>
    </row>
    <row r="25624" spans="85:87" x14ac:dyDescent="0.25">
      <c r="CG25624" s="768"/>
      <c r="CH25624" s="768"/>
      <c r="CI25624" s="850"/>
    </row>
    <row r="25625" spans="85:87" x14ac:dyDescent="0.25">
      <c r="CG25625" s="768"/>
      <c r="CH25625" s="768"/>
      <c r="CI25625" s="850"/>
    </row>
    <row r="25626" spans="85:87" x14ac:dyDescent="0.25">
      <c r="CG25626" s="768"/>
      <c r="CH25626" s="768"/>
      <c r="CI25626" s="850"/>
    </row>
    <row r="25627" spans="85:87" x14ac:dyDescent="0.25">
      <c r="CG25627" s="768"/>
      <c r="CH25627" s="768"/>
      <c r="CI25627" s="850"/>
    </row>
    <row r="25628" spans="85:87" x14ac:dyDescent="0.25">
      <c r="CG25628" s="768"/>
      <c r="CH25628" s="768"/>
      <c r="CI25628" s="850"/>
    </row>
    <row r="25629" spans="85:87" x14ac:dyDescent="0.25">
      <c r="CG25629" s="768"/>
      <c r="CH25629" s="768"/>
      <c r="CI25629" s="850"/>
    </row>
    <row r="25630" spans="85:87" x14ac:dyDescent="0.25">
      <c r="CG25630" s="768"/>
      <c r="CH25630" s="768"/>
      <c r="CI25630" s="850"/>
    </row>
    <row r="25631" spans="85:87" x14ac:dyDescent="0.25">
      <c r="CG25631" s="768"/>
      <c r="CH25631" s="768"/>
      <c r="CI25631" s="850"/>
    </row>
    <row r="25632" spans="85:87" x14ac:dyDescent="0.25">
      <c r="CG25632" s="768"/>
      <c r="CH25632" s="768"/>
      <c r="CI25632" s="850"/>
    </row>
    <row r="25633" spans="85:87" x14ac:dyDescent="0.25">
      <c r="CG25633" s="768"/>
      <c r="CH25633" s="768"/>
      <c r="CI25633" s="850"/>
    </row>
    <row r="25634" spans="85:87" x14ac:dyDescent="0.25">
      <c r="CG25634" s="768"/>
      <c r="CH25634" s="768"/>
      <c r="CI25634" s="850"/>
    </row>
    <row r="25635" spans="85:87" x14ac:dyDescent="0.25">
      <c r="CG25635" s="768"/>
      <c r="CH25635" s="768"/>
      <c r="CI25635" s="850"/>
    </row>
    <row r="25636" spans="85:87" x14ac:dyDescent="0.25">
      <c r="CG25636" s="768"/>
      <c r="CH25636" s="768"/>
      <c r="CI25636" s="850"/>
    </row>
    <row r="25637" spans="85:87" x14ac:dyDescent="0.25">
      <c r="CG25637" s="768"/>
      <c r="CH25637" s="768"/>
      <c r="CI25637" s="850"/>
    </row>
    <row r="25638" spans="85:87" x14ac:dyDescent="0.25">
      <c r="CG25638" s="768"/>
      <c r="CH25638" s="768"/>
      <c r="CI25638" s="850"/>
    </row>
    <row r="25639" spans="85:87" x14ac:dyDescent="0.25">
      <c r="CG25639" s="768"/>
      <c r="CH25639" s="768"/>
      <c r="CI25639" s="850"/>
    </row>
    <row r="25640" spans="85:87" x14ac:dyDescent="0.25">
      <c r="CG25640" s="768"/>
      <c r="CH25640" s="768"/>
      <c r="CI25640" s="850"/>
    </row>
    <row r="25641" spans="85:87" x14ac:dyDescent="0.25">
      <c r="CG25641" s="768"/>
      <c r="CH25641" s="768"/>
      <c r="CI25641" s="850"/>
    </row>
    <row r="25642" spans="85:87" x14ac:dyDescent="0.25">
      <c r="CG25642" s="768"/>
      <c r="CH25642" s="768"/>
      <c r="CI25642" s="850"/>
    </row>
    <row r="25643" spans="85:87" x14ac:dyDescent="0.25">
      <c r="CG25643" s="768"/>
      <c r="CH25643" s="768"/>
      <c r="CI25643" s="850"/>
    </row>
    <row r="25644" spans="85:87" x14ac:dyDescent="0.25">
      <c r="CG25644" s="768"/>
      <c r="CH25644" s="768"/>
      <c r="CI25644" s="850"/>
    </row>
    <row r="25645" spans="85:87" x14ac:dyDescent="0.25">
      <c r="CG25645" s="768"/>
      <c r="CH25645" s="768"/>
      <c r="CI25645" s="850"/>
    </row>
    <row r="25646" spans="85:87" x14ac:dyDescent="0.25">
      <c r="CG25646" s="768"/>
      <c r="CH25646" s="768"/>
      <c r="CI25646" s="850"/>
    </row>
    <row r="25647" spans="85:87" x14ac:dyDescent="0.25">
      <c r="CG25647" s="768"/>
      <c r="CH25647" s="768"/>
      <c r="CI25647" s="850"/>
    </row>
    <row r="25648" spans="85:87" x14ac:dyDescent="0.25">
      <c r="CG25648" s="768"/>
      <c r="CH25648" s="768"/>
      <c r="CI25648" s="850"/>
    </row>
    <row r="25649" spans="85:87" x14ac:dyDescent="0.25">
      <c r="CG25649" s="768"/>
      <c r="CH25649" s="768"/>
      <c r="CI25649" s="850"/>
    </row>
    <row r="25650" spans="85:87" x14ac:dyDescent="0.25">
      <c r="CG25650" s="768"/>
      <c r="CH25650" s="768"/>
      <c r="CI25650" s="850"/>
    </row>
    <row r="25651" spans="85:87" x14ac:dyDescent="0.25">
      <c r="CG25651" s="768"/>
      <c r="CH25651" s="768"/>
      <c r="CI25651" s="850"/>
    </row>
    <row r="25652" spans="85:87" x14ac:dyDescent="0.25">
      <c r="CG25652" s="768"/>
      <c r="CH25652" s="768"/>
      <c r="CI25652" s="850"/>
    </row>
    <row r="25653" spans="85:87" x14ac:dyDescent="0.25">
      <c r="CG25653" s="768"/>
      <c r="CH25653" s="768"/>
      <c r="CI25653" s="850"/>
    </row>
    <row r="25654" spans="85:87" x14ac:dyDescent="0.25">
      <c r="CG25654" s="768"/>
      <c r="CH25654" s="768"/>
      <c r="CI25654" s="850"/>
    </row>
    <row r="25655" spans="85:87" x14ac:dyDescent="0.25">
      <c r="CG25655" s="768"/>
      <c r="CH25655" s="768"/>
      <c r="CI25655" s="850"/>
    </row>
    <row r="25656" spans="85:87" x14ac:dyDescent="0.25">
      <c r="CG25656" s="768"/>
      <c r="CH25656" s="768"/>
      <c r="CI25656" s="850"/>
    </row>
    <row r="25657" spans="85:87" x14ac:dyDescent="0.25">
      <c r="CG25657" s="768"/>
      <c r="CH25657" s="768"/>
      <c r="CI25657" s="850"/>
    </row>
    <row r="25658" spans="85:87" x14ac:dyDescent="0.25">
      <c r="CG25658" s="768"/>
      <c r="CH25658" s="768"/>
      <c r="CI25658" s="850"/>
    </row>
    <row r="25659" spans="85:87" x14ac:dyDescent="0.25">
      <c r="CG25659" s="768"/>
      <c r="CH25659" s="768"/>
      <c r="CI25659" s="850"/>
    </row>
    <row r="25660" spans="85:87" x14ac:dyDescent="0.25">
      <c r="CG25660" s="768"/>
      <c r="CH25660" s="768"/>
      <c r="CI25660" s="850"/>
    </row>
    <row r="25661" spans="85:87" x14ac:dyDescent="0.25">
      <c r="CG25661" s="768"/>
      <c r="CH25661" s="768"/>
      <c r="CI25661" s="850"/>
    </row>
    <row r="25662" spans="85:87" x14ac:dyDescent="0.25">
      <c r="CG25662" s="768"/>
      <c r="CH25662" s="768"/>
      <c r="CI25662" s="850"/>
    </row>
    <row r="25663" spans="85:87" x14ac:dyDescent="0.25">
      <c r="CG25663" s="768"/>
      <c r="CH25663" s="768"/>
      <c r="CI25663" s="850"/>
    </row>
    <row r="25664" spans="85:87" x14ac:dyDescent="0.25">
      <c r="CG25664" s="768"/>
      <c r="CH25664" s="768"/>
      <c r="CI25664" s="850"/>
    </row>
    <row r="25665" spans="85:87" x14ac:dyDescent="0.25">
      <c r="CG25665" s="768"/>
      <c r="CH25665" s="768"/>
      <c r="CI25665" s="850"/>
    </row>
    <row r="25666" spans="85:87" x14ac:dyDescent="0.25">
      <c r="CG25666" s="768"/>
      <c r="CH25666" s="768"/>
      <c r="CI25666" s="850"/>
    </row>
    <row r="25667" spans="85:87" x14ac:dyDescent="0.25">
      <c r="CG25667" s="768"/>
      <c r="CH25667" s="768"/>
      <c r="CI25667" s="850"/>
    </row>
    <row r="25668" spans="85:87" x14ac:dyDescent="0.25">
      <c r="CG25668" s="768"/>
      <c r="CH25668" s="768"/>
      <c r="CI25668" s="850"/>
    </row>
    <row r="25669" spans="85:87" x14ac:dyDescent="0.25">
      <c r="CG25669" s="768"/>
      <c r="CH25669" s="768"/>
      <c r="CI25669" s="850"/>
    </row>
    <row r="25670" spans="85:87" x14ac:dyDescent="0.25">
      <c r="CG25670" s="768"/>
      <c r="CH25670" s="768"/>
      <c r="CI25670" s="850"/>
    </row>
    <row r="25671" spans="85:87" x14ac:dyDescent="0.25">
      <c r="CG25671" s="768"/>
      <c r="CH25671" s="768"/>
      <c r="CI25671" s="850"/>
    </row>
    <row r="25672" spans="85:87" x14ac:dyDescent="0.25">
      <c r="CG25672" s="768"/>
      <c r="CH25672" s="768"/>
      <c r="CI25672" s="850"/>
    </row>
    <row r="25673" spans="85:87" x14ac:dyDescent="0.25">
      <c r="CG25673" s="768"/>
      <c r="CH25673" s="768"/>
      <c r="CI25673" s="850"/>
    </row>
    <row r="25674" spans="85:87" x14ac:dyDescent="0.25">
      <c r="CG25674" s="768"/>
      <c r="CH25674" s="768"/>
      <c r="CI25674" s="850"/>
    </row>
    <row r="25675" spans="85:87" x14ac:dyDescent="0.25">
      <c r="CG25675" s="768"/>
      <c r="CH25675" s="768"/>
      <c r="CI25675" s="850"/>
    </row>
    <row r="25676" spans="85:87" x14ac:dyDescent="0.25">
      <c r="CG25676" s="768"/>
      <c r="CH25676" s="768"/>
      <c r="CI25676" s="850"/>
    </row>
    <row r="25677" spans="85:87" x14ac:dyDescent="0.25">
      <c r="CG25677" s="768"/>
      <c r="CH25677" s="768"/>
      <c r="CI25677" s="850"/>
    </row>
    <row r="25678" spans="85:87" x14ac:dyDescent="0.25">
      <c r="CG25678" s="768"/>
      <c r="CH25678" s="768"/>
      <c r="CI25678" s="850"/>
    </row>
    <row r="25679" spans="85:87" x14ac:dyDescent="0.25">
      <c r="CG25679" s="768"/>
      <c r="CH25679" s="768"/>
      <c r="CI25679" s="850"/>
    </row>
    <row r="25680" spans="85:87" x14ac:dyDescent="0.25">
      <c r="CG25680" s="768"/>
      <c r="CH25680" s="768"/>
      <c r="CI25680" s="850"/>
    </row>
    <row r="25681" spans="85:87" x14ac:dyDescent="0.25">
      <c r="CG25681" s="768"/>
      <c r="CH25681" s="768"/>
      <c r="CI25681" s="850"/>
    </row>
    <row r="25682" spans="85:87" x14ac:dyDescent="0.25">
      <c r="CG25682" s="768"/>
      <c r="CH25682" s="768"/>
      <c r="CI25682" s="850"/>
    </row>
    <row r="25683" spans="85:87" x14ac:dyDescent="0.25">
      <c r="CG25683" s="768"/>
      <c r="CH25683" s="768"/>
      <c r="CI25683" s="850"/>
    </row>
    <row r="25684" spans="85:87" x14ac:dyDescent="0.25">
      <c r="CG25684" s="768"/>
      <c r="CH25684" s="768"/>
      <c r="CI25684" s="850"/>
    </row>
    <row r="25685" spans="85:87" x14ac:dyDescent="0.25">
      <c r="CG25685" s="768"/>
      <c r="CH25685" s="768"/>
      <c r="CI25685" s="850"/>
    </row>
    <row r="25686" spans="85:87" x14ac:dyDescent="0.25">
      <c r="CG25686" s="768"/>
      <c r="CH25686" s="768"/>
      <c r="CI25686" s="850"/>
    </row>
    <row r="25687" spans="85:87" x14ac:dyDescent="0.25">
      <c r="CG25687" s="768"/>
      <c r="CH25687" s="768"/>
      <c r="CI25687" s="850"/>
    </row>
    <row r="25688" spans="85:87" x14ac:dyDescent="0.25">
      <c r="CG25688" s="768"/>
      <c r="CH25688" s="768"/>
      <c r="CI25688" s="850"/>
    </row>
    <row r="25689" spans="85:87" x14ac:dyDescent="0.25">
      <c r="CG25689" s="768"/>
      <c r="CH25689" s="768"/>
      <c r="CI25689" s="850"/>
    </row>
    <row r="25690" spans="85:87" x14ac:dyDescent="0.25">
      <c r="CG25690" s="768"/>
      <c r="CH25690" s="768"/>
      <c r="CI25690" s="850"/>
    </row>
    <row r="25691" spans="85:87" x14ac:dyDescent="0.25">
      <c r="CG25691" s="768"/>
      <c r="CH25691" s="768"/>
      <c r="CI25691" s="850"/>
    </row>
    <row r="25692" spans="85:87" x14ac:dyDescent="0.25">
      <c r="CG25692" s="768"/>
      <c r="CH25692" s="768"/>
      <c r="CI25692" s="850"/>
    </row>
    <row r="25693" spans="85:87" x14ac:dyDescent="0.25">
      <c r="CG25693" s="768"/>
      <c r="CH25693" s="768"/>
      <c r="CI25693" s="850"/>
    </row>
    <row r="25694" spans="85:87" x14ac:dyDescent="0.25">
      <c r="CG25694" s="768"/>
      <c r="CH25694" s="768"/>
      <c r="CI25694" s="850"/>
    </row>
    <row r="25695" spans="85:87" x14ac:dyDescent="0.25">
      <c r="CG25695" s="768"/>
      <c r="CH25695" s="768"/>
      <c r="CI25695" s="850"/>
    </row>
    <row r="25696" spans="85:87" x14ac:dyDescent="0.25">
      <c r="CG25696" s="768"/>
      <c r="CH25696" s="768"/>
      <c r="CI25696" s="850"/>
    </row>
    <row r="25697" spans="85:87" x14ac:dyDescent="0.25">
      <c r="CG25697" s="768"/>
      <c r="CH25697" s="768"/>
      <c r="CI25697" s="850"/>
    </row>
    <row r="25698" spans="85:87" x14ac:dyDescent="0.25">
      <c r="CG25698" s="768"/>
      <c r="CH25698" s="768"/>
      <c r="CI25698" s="850"/>
    </row>
    <row r="25699" spans="85:87" x14ac:dyDescent="0.25">
      <c r="CG25699" s="768"/>
      <c r="CH25699" s="768"/>
      <c r="CI25699" s="850"/>
    </row>
    <row r="25700" spans="85:87" x14ac:dyDescent="0.25">
      <c r="CG25700" s="768"/>
      <c r="CH25700" s="768"/>
      <c r="CI25700" s="850"/>
    </row>
    <row r="25701" spans="85:87" x14ac:dyDescent="0.25">
      <c r="CG25701" s="768"/>
      <c r="CH25701" s="768"/>
      <c r="CI25701" s="850"/>
    </row>
    <row r="25702" spans="85:87" x14ac:dyDescent="0.25">
      <c r="CG25702" s="768"/>
      <c r="CH25702" s="768"/>
      <c r="CI25702" s="850"/>
    </row>
    <row r="25703" spans="85:87" x14ac:dyDescent="0.25">
      <c r="CG25703" s="768"/>
      <c r="CH25703" s="768"/>
      <c r="CI25703" s="850"/>
    </row>
    <row r="25704" spans="85:87" x14ac:dyDescent="0.25">
      <c r="CG25704" s="768"/>
      <c r="CH25704" s="768"/>
      <c r="CI25704" s="850"/>
    </row>
    <row r="25705" spans="85:87" x14ac:dyDescent="0.25">
      <c r="CG25705" s="768"/>
      <c r="CH25705" s="768"/>
      <c r="CI25705" s="850"/>
    </row>
    <row r="25706" spans="85:87" x14ac:dyDescent="0.25">
      <c r="CG25706" s="768"/>
      <c r="CH25706" s="768"/>
      <c r="CI25706" s="850"/>
    </row>
    <row r="25707" spans="85:87" x14ac:dyDescent="0.25">
      <c r="CG25707" s="768"/>
      <c r="CH25707" s="768"/>
      <c r="CI25707" s="850"/>
    </row>
    <row r="25708" spans="85:87" x14ac:dyDescent="0.25">
      <c r="CG25708" s="768"/>
      <c r="CH25708" s="768"/>
      <c r="CI25708" s="850"/>
    </row>
    <row r="25709" spans="85:87" x14ac:dyDescent="0.25">
      <c r="CG25709" s="768"/>
      <c r="CH25709" s="768"/>
      <c r="CI25709" s="850"/>
    </row>
    <row r="25710" spans="85:87" x14ac:dyDescent="0.25">
      <c r="CG25710" s="768"/>
      <c r="CH25710" s="768"/>
      <c r="CI25710" s="850"/>
    </row>
    <row r="25711" spans="85:87" x14ac:dyDescent="0.25">
      <c r="CG25711" s="768"/>
      <c r="CH25711" s="768"/>
      <c r="CI25711" s="850"/>
    </row>
    <row r="25712" spans="85:87" x14ac:dyDescent="0.25">
      <c r="CG25712" s="768"/>
      <c r="CH25712" s="768"/>
      <c r="CI25712" s="850"/>
    </row>
    <row r="25713" spans="85:87" x14ac:dyDescent="0.25">
      <c r="CG25713" s="768"/>
      <c r="CH25713" s="768"/>
      <c r="CI25713" s="850"/>
    </row>
    <row r="25714" spans="85:87" x14ac:dyDescent="0.25">
      <c r="CG25714" s="768"/>
      <c r="CH25714" s="768"/>
      <c r="CI25714" s="850"/>
    </row>
    <row r="25715" spans="85:87" x14ac:dyDescent="0.25">
      <c r="CG25715" s="768"/>
      <c r="CH25715" s="768"/>
      <c r="CI25715" s="850"/>
    </row>
    <row r="25716" spans="85:87" x14ac:dyDescent="0.25">
      <c r="CG25716" s="768"/>
      <c r="CH25716" s="768"/>
      <c r="CI25716" s="850"/>
    </row>
    <row r="25717" spans="85:87" x14ac:dyDescent="0.25">
      <c r="CG25717" s="768"/>
      <c r="CH25717" s="768"/>
      <c r="CI25717" s="850"/>
    </row>
    <row r="25718" spans="85:87" x14ac:dyDescent="0.25">
      <c r="CG25718" s="768"/>
      <c r="CH25718" s="768"/>
      <c r="CI25718" s="850"/>
    </row>
    <row r="25719" spans="85:87" x14ac:dyDescent="0.25">
      <c r="CG25719" s="768"/>
      <c r="CH25719" s="768"/>
      <c r="CI25719" s="850"/>
    </row>
    <row r="25720" spans="85:87" x14ac:dyDescent="0.25">
      <c r="CG25720" s="768"/>
      <c r="CH25720" s="768"/>
      <c r="CI25720" s="850"/>
    </row>
    <row r="25721" spans="85:87" x14ac:dyDescent="0.25">
      <c r="CG25721" s="768"/>
      <c r="CH25721" s="768"/>
      <c r="CI25721" s="850"/>
    </row>
    <row r="25722" spans="85:87" x14ac:dyDescent="0.25">
      <c r="CG25722" s="768"/>
      <c r="CH25722" s="768"/>
      <c r="CI25722" s="850"/>
    </row>
    <row r="25723" spans="85:87" x14ac:dyDescent="0.25">
      <c r="CG25723" s="768"/>
      <c r="CH25723" s="768"/>
      <c r="CI25723" s="850"/>
    </row>
    <row r="25724" spans="85:87" x14ac:dyDescent="0.25">
      <c r="CG25724" s="768"/>
      <c r="CH25724" s="768"/>
      <c r="CI25724" s="850"/>
    </row>
    <row r="25725" spans="85:87" x14ac:dyDescent="0.25">
      <c r="CG25725" s="768"/>
      <c r="CH25725" s="768"/>
      <c r="CI25725" s="850"/>
    </row>
    <row r="25726" spans="85:87" x14ac:dyDescent="0.25">
      <c r="CG25726" s="768"/>
      <c r="CH25726" s="768"/>
      <c r="CI25726" s="850"/>
    </row>
    <row r="25727" spans="85:87" x14ac:dyDescent="0.25">
      <c r="CG25727" s="768"/>
      <c r="CH25727" s="768"/>
      <c r="CI25727" s="850"/>
    </row>
    <row r="25728" spans="85:87" x14ac:dyDescent="0.25">
      <c r="CG25728" s="768"/>
      <c r="CH25728" s="768"/>
      <c r="CI25728" s="850"/>
    </row>
    <row r="25729" spans="85:87" x14ac:dyDescent="0.25">
      <c r="CG25729" s="768"/>
      <c r="CH25729" s="768"/>
      <c r="CI25729" s="850"/>
    </row>
    <row r="25730" spans="85:87" x14ac:dyDescent="0.25">
      <c r="CG25730" s="768"/>
      <c r="CH25730" s="768"/>
      <c r="CI25730" s="850"/>
    </row>
    <row r="25731" spans="85:87" x14ac:dyDescent="0.25">
      <c r="CG25731" s="768"/>
      <c r="CH25731" s="768"/>
      <c r="CI25731" s="850"/>
    </row>
    <row r="25732" spans="85:87" x14ac:dyDescent="0.25">
      <c r="CG25732" s="768"/>
      <c r="CH25732" s="768"/>
      <c r="CI25732" s="850"/>
    </row>
    <row r="25733" spans="85:87" x14ac:dyDescent="0.25">
      <c r="CG25733" s="768"/>
      <c r="CH25733" s="768"/>
      <c r="CI25733" s="850"/>
    </row>
    <row r="25734" spans="85:87" x14ac:dyDescent="0.25">
      <c r="CG25734" s="768"/>
      <c r="CH25734" s="768"/>
      <c r="CI25734" s="850"/>
    </row>
    <row r="25735" spans="85:87" x14ac:dyDescent="0.25">
      <c r="CG25735" s="768"/>
      <c r="CH25735" s="768"/>
      <c r="CI25735" s="850"/>
    </row>
    <row r="25736" spans="85:87" x14ac:dyDescent="0.25">
      <c r="CG25736" s="768"/>
      <c r="CH25736" s="768"/>
      <c r="CI25736" s="850"/>
    </row>
    <row r="25737" spans="85:87" x14ac:dyDescent="0.25">
      <c r="CG25737" s="768"/>
      <c r="CH25737" s="768"/>
      <c r="CI25737" s="850"/>
    </row>
    <row r="25738" spans="85:87" x14ac:dyDescent="0.25">
      <c r="CG25738" s="768"/>
      <c r="CH25738" s="768"/>
      <c r="CI25738" s="850"/>
    </row>
    <row r="25739" spans="85:87" x14ac:dyDescent="0.25">
      <c r="CG25739" s="768"/>
      <c r="CH25739" s="768"/>
      <c r="CI25739" s="850"/>
    </row>
    <row r="25740" spans="85:87" x14ac:dyDescent="0.25">
      <c r="CG25740" s="768"/>
      <c r="CH25740" s="768"/>
      <c r="CI25740" s="850"/>
    </row>
    <row r="25741" spans="85:87" x14ac:dyDescent="0.25">
      <c r="CG25741" s="768"/>
      <c r="CH25741" s="768"/>
      <c r="CI25741" s="850"/>
    </row>
    <row r="25742" spans="85:87" x14ac:dyDescent="0.25">
      <c r="CG25742" s="768"/>
      <c r="CH25742" s="768"/>
      <c r="CI25742" s="850"/>
    </row>
    <row r="25743" spans="85:87" x14ac:dyDescent="0.25">
      <c r="CG25743" s="768"/>
      <c r="CH25743" s="768"/>
      <c r="CI25743" s="850"/>
    </row>
    <row r="25744" spans="85:87" x14ac:dyDescent="0.25">
      <c r="CG25744" s="768"/>
      <c r="CH25744" s="768"/>
      <c r="CI25744" s="850"/>
    </row>
    <row r="25745" spans="85:87" x14ac:dyDescent="0.25">
      <c r="CG25745" s="768"/>
      <c r="CH25745" s="768"/>
      <c r="CI25745" s="850"/>
    </row>
    <row r="25746" spans="85:87" x14ac:dyDescent="0.25">
      <c r="CG25746" s="768"/>
      <c r="CH25746" s="768"/>
      <c r="CI25746" s="850"/>
    </row>
    <row r="25747" spans="85:87" x14ac:dyDescent="0.25">
      <c r="CG25747" s="768"/>
      <c r="CH25747" s="768"/>
      <c r="CI25747" s="850"/>
    </row>
    <row r="25748" spans="85:87" x14ac:dyDescent="0.25">
      <c r="CG25748" s="768"/>
      <c r="CH25748" s="768"/>
      <c r="CI25748" s="850"/>
    </row>
    <row r="25749" spans="85:87" x14ac:dyDescent="0.25">
      <c r="CG25749" s="768"/>
      <c r="CH25749" s="768"/>
      <c r="CI25749" s="850"/>
    </row>
    <row r="25750" spans="85:87" x14ac:dyDescent="0.25">
      <c r="CG25750" s="768"/>
      <c r="CH25750" s="768"/>
      <c r="CI25750" s="850"/>
    </row>
    <row r="25751" spans="85:87" x14ac:dyDescent="0.25">
      <c r="CG25751" s="768"/>
      <c r="CH25751" s="768"/>
      <c r="CI25751" s="850"/>
    </row>
    <row r="25752" spans="85:87" x14ac:dyDescent="0.25">
      <c r="CG25752" s="768"/>
      <c r="CH25752" s="768"/>
      <c r="CI25752" s="850"/>
    </row>
    <row r="25753" spans="85:87" x14ac:dyDescent="0.25">
      <c r="CG25753" s="768"/>
      <c r="CH25753" s="768"/>
      <c r="CI25753" s="850"/>
    </row>
    <row r="25754" spans="85:87" x14ac:dyDescent="0.25">
      <c r="CG25754" s="768"/>
      <c r="CH25754" s="768"/>
      <c r="CI25754" s="850"/>
    </row>
    <row r="25755" spans="85:87" x14ac:dyDescent="0.25">
      <c r="CG25755" s="768"/>
      <c r="CH25755" s="768"/>
      <c r="CI25755" s="850"/>
    </row>
    <row r="25756" spans="85:87" x14ac:dyDescent="0.25">
      <c r="CG25756" s="768"/>
      <c r="CH25756" s="768"/>
      <c r="CI25756" s="850"/>
    </row>
    <row r="25757" spans="85:87" x14ac:dyDescent="0.25">
      <c r="CG25757" s="768"/>
      <c r="CH25757" s="768"/>
      <c r="CI25757" s="850"/>
    </row>
    <row r="25758" spans="85:87" x14ac:dyDescent="0.25">
      <c r="CG25758" s="768"/>
      <c r="CH25758" s="768"/>
      <c r="CI25758" s="850"/>
    </row>
    <row r="25759" spans="85:87" x14ac:dyDescent="0.25">
      <c r="CG25759" s="768"/>
      <c r="CH25759" s="768"/>
      <c r="CI25759" s="850"/>
    </row>
    <row r="25760" spans="85:87" x14ac:dyDescent="0.25">
      <c r="CG25760" s="768"/>
      <c r="CH25760" s="768"/>
      <c r="CI25760" s="850"/>
    </row>
    <row r="25761" spans="85:87" x14ac:dyDescent="0.25">
      <c r="CG25761" s="768"/>
      <c r="CH25761" s="768"/>
      <c r="CI25761" s="850"/>
    </row>
    <row r="25762" spans="85:87" x14ac:dyDescent="0.25">
      <c r="CG25762" s="768"/>
      <c r="CH25762" s="768"/>
      <c r="CI25762" s="850"/>
    </row>
    <row r="25763" spans="85:87" x14ac:dyDescent="0.25">
      <c r="CG25763" s="768"/>
      <c r="CH25763" s="768"/>
      <c r="CI25763" s="850"/>
    </row>
    <row r="25764" spans="85:87" x14ac:dyDescent="0.25">
      <c r="CG25764" s="768"/>
      <c r="CH25764" s="768"/>
      <c r="CI25764" s="850"/>
    </row>
    <row r="25765" spans="85:87" x14ac:dyDescent="0.25">
      <c r="CG25765" s="768"/>
      <c r="CH25765" s="768"/>
      <c r="CI25765" s="850"/>
    </row>
    <row r="25766" spans="85:87" x14ac:dyDescent="0.25">
      <c r="CG25766" s="768"/>
      <c r="CH25766" s="768"/>
      <c r="CI25766" s="850"/>
    </row>
    <row r="25767" spans="85:87" x14ac:dyDescent="0.25">
      <c r="CG25767" s="768"/>
      <c r="CH25767" s="768"/>
      <c r="CI25767" s="850"/>
    </row>
    <row r="25768" spans="85:87" x14ac:dyDescent="0.25">
      <c r="CG25768" s="768"/>
      <c r="CH25768" s="768"/>
      <c r="CI25768" s="850"/>
    </row>
    <row r="25769" spans="85:87" x14ac:dyDescent="0.25">
      <c r="CG25769" s="768"/>
      <c r="CH25769" s="768"/>
      <c r="CI25769" s="850"/>
    </row>
    <row r="25770" spans="85:87" x14ac:dyDescent="0.25">
      <c r="CG25770" s="768"/>
      <c r="CH25770" s="768"/>
      <c r="CI25770" s="850"/>
    </row>
    <row r="25771" spans="85:87" x14ac:dyDescent="0.25">
      <c r="CG25771" s="768"/>
      <c r="CH25771" s="768"/>
      <c r="CI25771" s="850"/>
    </row>
    <row r="25772" spans="85:87" x14ac:dyDescent="0.25">
      <c r="CG25772" s="768"/>
      <c r="CH25772" s="768"/>
      <c r="CI25772" s="850"/>
    </row>
    <row r="25773" spans="85:87" x14ac:dyDescent="0.25">
      <c r="CG25773" s="768"/>
      <c r="CH25773" s="768"/>
      <c r="CI25773" s="850"/>
    </row>
    <row r="25774" spans="85:87" x14ac:dyDescent="0.25">
      <c r="CG25774" s="768"/>
      <c r="CH25774" s="768"/>
      <c r="CI25774" s="850"/>
    </row>
    <row r="25775" spans="85:87" x14ac:dyDescent="0.25">
      <c r="CG25775" s="768"/>
      <c r="CH25775" s="768"/>
      <c r="CI25775" s="850"/>
    </row>
    <row r="25776" spans="85:87" x14ac:dyDescent="0.25">
      <c r="CG25776" s="768"/>
      <c r="CH25776" s="768"/>
      <c r="CI25776" s="850"/>
    </row>
    <row r="25777" spans="85:87" x14ac:dyDescent="0.25">
      <c r="CG25777" s="768"/>
      <c r="CH25777" s="768"/>
      <c r="CI25777" s="850"/>
    </row>
    <row r="25778" spans="85:87" x14ac:dyDescent="0.25">
      <c r="CG25778" s="768"/>
      <c r="CH25778" s="768"/>
      <c r="CI25778" s="850"/>
    </row>
    <row r="25779" spans="85:87" x14ac:dyDescent="0.25">
      <c r="CG25779" s="768"/>
      <c r="CH25779" s="768"/>
      <c r="CI25779" s="850"/>
    </row>
    <row r="25780" spans="85:87" x14ac:dyDescent="0.25">
      <c r="CG25780" s="768"/>
      <c r="CH25780" s="768"/>
      <c r="CI25780" s="850"/>
    </row>
    <row r="25781" spans="85:87" x14ac:dyDescent="0.25">
      <c r="CG25781" s="768"/>
      <c r="CH25781" s="768"/>
      <c r="CI25781" s="850"/>
    </row>
    <row r="25782" spans="85:87" x14ac:dyDescent="0.25">
      <c r="CG25782" s="768"/>
      <c r="CH25782" s="768"/>
      <c r="CI25782" s="850"/>
    </row>
    <row r="25783" spans="85:87" x14ac:dyDescent="0.25">
      <c r="CG25783" s="768"/>
      <c r="CH25783" s="768"/>
      <c r="CI25783" s="850"/>
    </row>
    <row r="25784" spans="85:87" x14ac:dyDescent="0.25">
      <c r="CG25784" s="768"/>
      <c r="CH25784" s="768"/>
      <c r="CI25784" s="850"/>
    </row>
    <row r="25785" spans="85:87" x14ac:dyDescent="0.25">
      <c r="CG25785" s="768"/>
      <c r="CH25785" s="768"/>
      <c r="CI25785" s="850"/>
    </row>
    <row r="25786" spans="85:87" x14ac:dyDescent="0.25">
      <c r="CG25786" s="768"/>
      <c r="CH25786" s="768"/>
      <c r="CI25786" s="850"/>
    </row>
    <row r="25787" spans="85:87" x14ac:dyDescent="0.25">
      <c r="CG25787" s="768"/>
      <c r="CH25787" s="768"/>
      <c r="CI25787" s="850"/>
    </row>
    <row r="25788" spans="85:87" x14ac:dyDescent="0.25">
      <c r="CG25788" s="768"/>
      <c r="CH25788" s="768"/>
      <c r="CI25788" s="850"/>
    </row>
    <row r="25789" spans="85:87" x14ac:dyDescent="0.25">
      <c r="CG25789" s="768"/>
      <c r="CH25789" s="768"/>
      <c r="CI25789" s="850"/>
    </row>
    <row r="25790" spans="85:87" x14ac:dyDescent="0.25">
      <c r="CG25790" s="768"/>
      <c r="CH25790" s="768"/>
      <c r="CI25790" s="850"/>
    </row>
    <row r="25791" spans="85:87" x14ac:dyDescent="0.25">
      <c r="CG25791" s="768"/>
      <c r="CH25791" s="768"/>
      <c r="CI25791" s="850"/>
    </row>
    <row r="25792" spans="85:87" x14ac:dyDescent="0.25">
      <c r="CG25792" s="768"/>
      <c r="CH25792" s="768"/>
      <c r="CI25792" s="850"/>
    </row>
    <row r="25793" spans="85:87" x14ac:dyDescent="0.25">
      <c r="CG25793" s="768"/>
      <c r="CH25793" s="768"/>
      <c r="CI25793" s="850"/>
    </row>
    <row r="25794" spans="85:87" x14ac:dyDescent="0.25">
      <c r="CG25794" s="768"/>
      <c r="CH25794" s="768"/>
      <c r="CI25794" s="850"/>
    </row>
    <row r="25795" spans="85:87" x14ac:dyDescent="0.25">
      <c r="CG25795" s="768"/>
      <c r="CH25795" s="768"/>
      <c r="CI25795" s="850"/>
    </row>
    <row r="25796" spans="85:87" x14ac:dyDescent="0.25">
      <c r="CG25796" s="768"/>
      <c r="CH25796" s="768"/>
      <c r="CI25796" s="850"/>
    </row>
    <row r="25797" spans="85:87" x14ac:dyDescent="0.25">
      <c r="CG25797" s="768"/>
      <c r="CH25797" s="768"/>
      <c r="CI25797" s="850"/>
    </row>
    <row r="25798" spans="85:87" x14ac:dyDescent="0.25">
      <c r="CG25798" s="768"/>
      <c r="CH25798" s="768"/>
      <c r="CI25798" s="850"/>
    </row>
    <row r="25799" spans="85:87" x14ac:dyDescent="0.25">
      <c r="CG25799" s="768"/>
      <c r="CH25799" s="768"/>
      <c r="CI25799" s="850"/>
    </row>
    <row r="25800" spans="85:87" x14ac:dyDescent="0.25">
      <c r="CG25800" s="768"/>
      <c r="CH25800" s="768"/>
      <c r="CI25800" s="850"/>
    </row>
    <row r="25801" spans="85:87" x14ac:dyDescent="0.25">
      <c r="CG25801" s="768"/>
      <c r="CH25801" s="768"/>
      <c r="CI25801" s="850"/>
    </row>
    <row r="25802" spans="85:87" x14ac:dyDescent="0.25">
      <c r="CG25802" s="768"/>
      <c r="CH25802" s="768"/>
      <c r="CI25802" s="850"/>
    </row>
    <row r="25803" spans="85:87" x14ac:dyDescent="0.25">
      <c r="CG25803" s="768"/>
      <c r="CH25803" s="768"/>
      <c r="CI25803" s="850"/>
    </row>
    <row r="25804" spans="85:87" x14ac:dyDescent="0.25">
      <c r="CG25804" s="768"/>
      <c r="CH25804" s="768"/>
      <c r="CI25804" s="850"/>
    </row>
    <row r="25805" spans="85:87" x14ac:dyDescent="0.25">
      <c r="CG25805" s="768"/>
      <c r="CH25805" s="768"/>
      <c r="CI25805" s="850"/>
    </row>
    <row r="25806" spans="85:87" x14ac:dyDescent="0.25">
      <c r="CG25806" s="768"/>
      <c r="CH25806" s="768"/>
      <c r="CI25806" s="850"/>
    </row>
    <row r="25807" spans="85:87" x14ac:dyDescent="0.25">
      <c r="CG25807" s="768"/>
      <c r="CH25807" s="768"/>
      <c r="CI25807" s="850"/>
    </row>
    <row r="25808" spans="85:87" x14ac:dyDescent="0.25">
      <c r="CG25808" s="768"/>
      <c r="CH25808" s="768"/>
      <c r="CI25808" s="850"/>
    </row>
    <row r="25809" spans="85:87" x14ac:dyDescent="0.25">
      <c r="CG25809" s="768"/>
      <c r="CH25809" s="768"/>
      <c r="CI25809" s="850"/>
    </row>
    <row r="25810" spans="85:87" x14ac:dyDescent="0.25">
      <c r="CG25810" s="768"/>
      <c r="CH25810" s="768"/>
      <c r="CI25810" s="850"/>
    </row>
    <row r="25811" spans="85:87" x14ac:dyDescent="0.25">
      <c r="CG25811" s="768"/>
      <c r="CH25811" s="768"/>
      <c r="CI25811" s="850"/>
    </row>
    <row r="25812" spans="85:87" x14ac:dyDescent="0.25">
      <c r="CG25812" s="768"/>
      <c r="CH25812" s="768"/>
      <c r="CI25812" s="850"/>
    </row>
    <row r="25813" spans="85:87" x14ac:dyDescent="0.25">
      <c r="CG25813" s="768"/>
      <c r="CH25813" s="768"/>
      <c r="CI25813" s="850"/>
    </row>
    <row r="25814" spans="85:87" x14ac:dyDescent="0.25">
      <c r="CG25814" s="768"/>
      <c r="CH25814" s="768"/>
      <c r="CI25814" s="850"/>
    </row>
    <row r="25815" spans="85:87" x14ac:dyDescent="0.25">
      <c r="CG25815" s="768"/>
      <c r="CH25815" s="768"/>
      <c r="CI25815" s="850"/>
    </row>
    <row r="25816" spans="85:87" x14ac:dyDescent="0.25">
      <c r="CG25816" s="768"/>
      <c r="CH25816" s="768"/>
      <c r="CI25816" s="850"/>
    </row>
    <row r="25817" spans="85:87" x14ac:dyDescent="0.25">
      <c r="CG25817" s="768"/>
      <c r="CH25817" s="768"/>
      <c r="CI25817" s="850"/>
    </row>
    <row r="25818" spans="85:87" x14ac:dyDescent="0.25">
      <c r="CG25818" s="768"/>
      <c r="CH25818" s="768"/>
      <c r="CI25818" s="850"/>
    </row>
    <row r="25819" spans="85:87" x14ac:dyDescent="0.25">
      <c r="CG25819" s="768"/>
      <c r="CH25819" s="768"/>
      <c r="CI25819" s="850"/>
    </row>
    <row r="25820" spans="85:87" x14ac:dyDescent="0.25">
      <c r="CG25820" s="768"/>
      <c r="CH25820" s="768"/>
      <c r="CI25820" s="850"/>
    </row>
    <row r="25821" spans="85:87" x14ac:dyDescent="0.25">
      <c r="CG25821" s="768"/>
      <c r="CH25821" s="768"/>
      <c r="CI25821" s="850"/>
    </row>
    <row r="25822" spans="85:87" x14ac:dyDescent="0.25">
      <c r="CG25822" s="768"/>
      <c r="CH25822" s="768"/>
      <c r="CI25822" s="850"/>
    </row>
    <row r="25823" spans="85:87" x14ac:dyDescent="0.25">
      <c r="CG25823" s="768"/>
      <c r="CH25823" s="768"/>
      <c r="CI25823" s="850"/>
    </row>
    <row r="25824" spans="85:87" x14ac:dyDescent="0.25">
      <c r="CG25824" s="768"/>
      <c r="CH25824" s="768"/>
      <c r="CI25824" s="850"/>
    </row>
    <row r="25825" spans="85:87" x14ac:dyDescent="0.25">
      <c r="CG25825" s="768"/>
      <c r="CH25825" s="768"/>
      <c r="CI25825" s="850"/>
    </row>
    <row r="25826" spans="85:87" x14ac:dyDescent="0.25">
      <c r="CG25826" s="768"/>
      <c r="CH25826" s="768"/>
      <c r="CI25826" s="850"/>
    </row>
    <row r="25827" spans="85:87" x14ac:dyDescent="0.25">
      <c r="CG25827" s="768"/>
      <c r="CH25827" s="768"/>
      <c r="CI25827" s="850"/>
    </row>
    <row r="25828" spans="85:87" x14ac:dyDescent="0.25">
      <c r="CG25828" s="768"/>
      <c r="CH25828" s="768"/>
      <c r="CI25828" s="850"/>
    </row>
    <row r="25829" spans="85:87" x14ac:dyDescent="0.25">
      <c r="CG25829" s="768"/>
      <c r="CH25829" s="768"/>
      <c r="CI25829" s="850"/>
    </row>
    <row r="25830" spans="85:87" x14ac:dyDescent="0.25">
      <c r="CG25830" s="768"/>
      <c r="CH25830" s="768"/>
      <c r="CI25830" s="850"/>
    </row>
    <row r="25831" spans="85:87" x14ac:dyDescent="0.25">
      <c r="CG25831" s="768"/>
      <c r="CH25831" s="768"/>
      <c r="CI25831" s="850"/>
    </row>
    <row r="25832" spans="85:87" x14ac:dyDescent="0.25">
      <c r="CG25832" s="768"/>
      <c r="CH25832" s="768"/>
      <c r="CI25832" s="850"/>
    </row>
    <row r="25833" spans="85:87" x14ac:dyDescent="0.25">
      <c r="CG25833" s="768"/>
      <c r="CH25833" s="768"/>
      <c r="CI25833" s="850"/>
    </row>
    <row r="25834" spans="85:87" x14ac:dyDescent="0.25">
      <c r="CG25834" s="768"/>
      <c r="CH25834" s="768"/>
      <c r="CI25834" s="850"/>
    </row>
    <row r="25835" spans="85:87" x14ac:dyDescent="0.25">
      <c r="CG25835" s="768"/>
      <c r="CH25835" s="768"/>
      <c r="CI25835" s="850"/>
    </row>
    <row r="25836" spans="85:87" x14ac:dyDescent="0.25">
      <c r="CG25836" s="768"/>
      <c r="CH25836" s="768"/>
      <c r="CI25836" s="850"/>
    </row>
    <row r="25837" spans="85:87" x14ac:dyDescent="0.25">
      <c r="CG25837" s="768"/>
      <c r="CH25837" s="768"/>
      <c r="CI25837" s="850"/>
    </row>
    <row r="25838" spans="85:87" x14ac:dyDescent="0.25">
      <c r="CG25838" s="768"/>
      <c r="CH25838" s="768"/>
      <c r="CI25838" s="850"/>
    </row>
    <row r="25839" spans="85:87" x14ac:dyDescent="0.25">
      <c r="CG25839" s="768"/>
      <c r="CH25839" s="768"/>
      <c r="CI25839" s="850"/>
    </row>
    <row r="25840" spans="85:87" x14ac:dyDescent="0.25">
      <c r="CG25840" s="768"/>
      <c r="CH25840" s="768"/>
      <c r="CI25840" s="850"/>
    </row>
    <row r="25841" spans="85:87" x14ac:dyDescent="0.25">
      <c r="CG25841" s="768"/>
      <c r="CH25841" s="768"/>
      <c r="CI25841" s="850"/>
    </row>
    <row r="25842" spans="85:87" x14ac:dyDescent="0.25">
      <c r="CG25842" s="768"/>
      <c r="CH25842" s="768"/>
      <c r="CI25842" s="850"/>
    </row>
    <row r="25843" spans="85:87" x14ac:dyDescent="0.25">
      <c r="CG25843" s="768"/>
      <c r="CH25843" s="768"/>
      <c r="CI25843" s="850"/>
    </row>
    <row r="25844" spans="85:87" x14ac:dyDescent="0.25">
      <c r="CG25844" s="768"/>
      <c r="CH25844" s="768"/>
      <c r="CI25844" s="850"/>
    </row>
    <row r="25845" spans="85:87" x14ac:dyDescent="0.25">
      <c r="CG25845" s="768"/>
      <c r="CH25845" s="768"/>
      <c r="CI25845" s="850"/>
    </row>
    <row r="25846" spans="85:87" x14ac:dyDescent="0.25">
      <c r="CG25846" s="768"/>
      <c r="CH25846" s="768"/>
      <c r="CI25846" s="850"/>
    </row>
    <row r="25847" spans="85:87" x14ac:dyDescent="0.25">
      <c r="CG25847" s="768"/>
      <c r="CH25847" s="768"/>
      <c r="CI25847" s="850"/>
    </row>
    <row r="25848" spans="85:87" x14ac:dyDescent="0.25">
      <c r="CG25848" s="768"/>
      <c r="CH25848" s="768"/>
      <c r="CI25848" s="850"/>
    </row>
    <row r="25849" spans="85:87" x14ac:dyDescent="0.25">
      <c r="CG25849" s="768"/>
      <c r="CH25849" s="768"/>
      <c r="CI25849" s="850"/>
    </row>
    <row r="25850" spans="85:87" x14ac:dyDescent="0.25">
      <c r="CG25850" s="768"/>
      <c r="CH25850" s="768"/>
      <c r="CI25850" s="850"/>
    </row>
    <row r="25851" spans="85:87" x14ac:dyDescent="0.25">
      <c r="CG25851" s="768"/>
      <c r="CH25851" s="768"/>
      <c r="CI25851" s="850"/>
    </row>
    <row r="25852" spans="85:87" x14ac:dyDescent="0.25">
      <c r="CG25852" s="768"/>
      <c r="CH25852" s="768"/>
      <c r="CI25852" s="850"/>
    </row>
    <row r="25853" spans="85:87" x14ac:dyDescent="0.25">
      <c r="CG25853" s="768"/>
      <c r="CH25853" s="768"/>
      <c r="CI25853" s="850"/>
    </row>
    <row r="25854" spans="85:87" x14ac:dyDescent="0.25">
      <c r="CG25854" s="768"/>
      <c r="CH25854" s="768"/>
      <c r="CI25854" s="850"/>
    </row>
    <row r="25855" spans="85:87" x14ac:dyDescent="0.25">
      <c r="CG25855" s="768"/>
      <c r="CH25855" s="768"/>
      <c r="CI25855" s="850"/>
    </row>
    <row r="25856" spans="85:87" x14ac:dyDescent="0.25">
      <c r="CG25856" s="768"/>
      <c r="CH25856" s="768"/>
      <c r="CI25856" s="850"/>
    </row>
    <row r="25857" spans="85:87" x14ac:dyDescent="0.25">
      <c r="CG25857" s="768"/>
      <c r="CH25857" s="768"/>
      <c r="CI25857" s="850"/>
    </row>
    <row r="25858" spans="85:87" x14ac:dyDescent="0.25">
      <c r="CG25858" s="768"/>
      <c r="CH25858" s="768"/>
      <c r="CI25858" s="850"/>
    </row>
    <row r="25859" spans="85:87" x14ac:dyDescent="0.25">
      <c r="CG25859" s="768"/>
      <c r="CH25859" s="768"/>
      <c r="CI25859" s="850"/>
    </row>
    <row r="25860" spans="85:87" x14ac:dyDescent="0.25">
      <c r="CG25860" s="768"/>
      <c r="CH25860" s="768"/>
      <c r="CI25860" s="850"/>
    </row>
    <row r="25861" spans="85:87" x14ac:dyDescent="0.25">
      <c r="CG25861" s="768"/>
      <c r="CH25861" s="768"/>
      <c r="CI25861" s="850"/>
    </row>
    <row r="25862" spans="85:87" x14ac:dyDescent="0.25">
      <c r="CG25862" s="768"/>
      <c r="CH25862" s="768"/>
      <c r="CI25862" s="850"/>
    </row>
    <row r="25863" spans="85:87" x14ac:dyDescent="0.25">
      <c r="CG25863" s="768"/>
      <c r="CH25863" s="768"/>
      <c r="CI25863" s="850"/>
    </row>
    <row r="25864" spans="85:87" x14ac:dyDescent="0.25">
      <c r="CG25864" s="768"/>
      <c r="CH25864" s="768"/>
      <c r="CI25864" s="850"/>
    </row>
    <row r="25865" spans="85:87" x14ac:dyDescent="0.25">
      <c r="CG25865" s="768"/>
      <c r="CH25865" s="768"/>
      <c r="CI25865" s="850"/>
    </row>
    <row r="25866" spans="85:87" x14ac:dyDescent="0.25">
      <c r="CG25866" s="768"/>
      <c r="CH25866" s="768"/>
      <c r="CI25866" s="850"/>
    </row>
    <row r="25867" spans="85:87" x14ac:dyDescent="0.25">
      <c r="CG25867" s="768"/>
      <c r="CH25867" s="768"/>
      <c r="CI25867" s="850"/>
    </row>
    <row r="25868" spans="85:87" x14ac:dyDescent="0.25">
      <c r="CG25868" s="768"/>
      <c r="CH25868" s="768"/>
      <c r="CI25868" s="850"/>
    </row>
    <row r="25869" spans="85:87" x14ac:dyDescent="0.25">
      <c r="CG25869" s="768"/>
      <c r="CH25869" s="768"/>
      <c r="CI25869" s="850"/>
    </row>
    <row r="25870" spans="85:87" x14ac:dyDescent="0.25">
      <c r="CG25870" s="768"/>
      <c r="CH25870" s="768"/>
      <c r="CI25870" s="850"/>
    </row>
    <row r="25871" spans="85:87" x14ac:dyDescent="0.25">
      <c r="CG25871" s="768"/>
      <c r="CH25871" s="768"/>
      <c r="CI25871" s="850"/>
    </row>
    <row r="25872" spans="85:87" x14ac:dyDescent="0.25">
      <c r="CG25872" s="768"/>
      <c r="CH25872" s="768"/>
      <c r="CI25872" s="850"/>
    </row>
    <row r="25873" spans="85:87" x14ac:dyDescent="0.25">
      <c r="CG25873" s="768"/>
      <c r="CH25873" s="768"/>
      <c r="CI25873" s="850"/>
    </row>
    <row r="25874" spans="85:87" x14ac:dyDescent="0.25">
      <c r="CG25874" s="768"/>
      <c r="CH25874" s="768"/>
      <c r="CI25874" s="850"/>
    </row>
    <row r="25875" spans="85:87" x14ac:dyDescent="0.25">
      <c r="CG25875" s="768"/>
      <c r="CH25875" s="768"/>
      <c r="CI25875" s="850"/>
    </row>
    <row r="25876" spans="85:87" x14ac:dyDescent="0.25">
      <c r="CG25876" s="768"/>
      <c r="CH25876" s="768"/>
      <c r="CI25876" s="850"/>
    </row>
    <row r="25877" spans="85:87" x14ac:dyDescent="0.25">
      <c r="CG25877" s="768"/>
      <c r="CH25877" s="768"/>
      <c r="CI25877" s="850"/>
    </row>
    <row r="25878" spans="85:87" x14ac:dyDescent="0.25">
      <c r="CG25878" s="768"/>
      <c r="CH25878" s="768"/>
      <c r="CI25878" s="850"/>
    </row>
    <row r="25879" spans="85:87" x14ac:dyDescent="0.25">
      <c r="CG25879" s="768"/>
      <c r="CH25879" s="768"/>
      <c r="CI25879" s="850"/>
    </row>
    <row r="25880" spans="85:87" x14ac:dyDescent="0.25">
      <c r="CG25880" s="768"/>
      <c r="CH25880" s="768"/>
      <c r="CI25880" s="850"/>
    </row>
    <row r="25881" spans="85:87" x14ac:dyDescent="0.25">
      <c r="CG25881" s="768"/>
      <c r="CH25881" s="768"/>
      <c r="CI25881" s="850"/>
    </row>
    <row r="25882" spans="85:87" x14ac:dyDescent="0.25">
      <c r="CG25882" s="768"/>
      <c r="CH25882" s="768"/>
      <c r="CI25882" s="850"/>
    </row>
    <row r="25883" spans="85:87" x14ac:dyDescent="0.25">
      <c r="CG25883" s="768"/>
      <c r="CH25883" s="768"/>
      <c r="CI25883" s="850"/>
    </row>
    <row r="25884" spans="85:87" x14ac:dyDescent="0.25">
      <c r="CG25884" s="768"/>
      <c r="CH25884" s="768"/>
      <c r="CI25884" s="850"/>
    </row>
    <row r="25885" spans="85:87" x14ac:dyDescent="0.25">
      <c r="CG25885" s="768"/>
      <c r="CH25885" s="768"/>
      <c r="CI25885" s="850"/>
    </row>
    <row r="25886" spans="85:87" x14ac:dyDescent="0.25">
      <c r="CG25886" s="768"/>
      <c r="CH25886" s="768"/>
      <c r="CI25886" s="850"/>
    </row>
    <row r="25887" spans="85:87" x14ac:dyDescent="0.25">
      <c r="CG25887" s="768"/>
      <c r="CH25887" s="768"/>
      <c r="CI25887" s="850"/>
    </row>
    <row r="25888" spans="85:87" x14ac:dyDescent="0.25">
      <c r="CG25888" s="768"/>
      <c r="CH25888" s="768"/>
      <c r="CI25888" s="850"/>
    </row>
    <row r="25889" spans="85:87" x14ac:dyDescent="0.25">
      <c r="CG25889" s="768"/>
      <c r="CH25889" s="768"/>
      <c r="CI25889" s="850"/>
    </row>
    <row r="25890" spans="85:87" x14ac:dyDescent="0.25">
      <c r="CG25890" s="768"/>
      <c r="CH25890" s="768"/>
      <c r="CI25890" s="850"/>
    </row>
    <row r="25891" spans="85:87" x14ac:dyDescent="0.25">
      <c r="CG25891" s="768"/>
      <c r="CH25891" s="768"/>
      <c r="CI25891" s="850"/>
    </row>
    <row r="25892" spans="85:87" x14ac:dyDescent="0.25">
      <c r="CG25892" s="768"/>
      <c r="CH25892" s="768"/>
      <c r="CI25892" s="850"/>
    </row>
    <row r="25893" spans="85:87" x14ac:dyDescent="0.25">
      <c r="CG25893" s="768"/>
      <c r="CH25893" s="768"/>
      <c r="CI25893" s="850"/>
    </row>
    <row r="25894" spans="85:87" x14ac:dyDescent="0.25">
      <c r="CG25894" s="768"/>
      <c r="CH25894" s="768"/>
      <c r="CI25894" s="850"/>
    </row>
    <row r="25895" spans="85:87" x14ac:dyDescent="0.25">
      <c r="CG25895" s="768"/>
      <c r="CH25895" s="768"/>
      <c r="CI25895" s="850"/>
    </row>
    <row r="25896" spans="85:87" x14ac:dyDescent="0.25">
      <c r="CG25896" s="768"/>
      <c r="CH25896" s="768"/>
      <c r="CI25896" s="850"/>
    </row>
    <row r="25897" spans="85:87" x14ac:dyDescent="0.25">
      <c r="CG25897" s="768"/>
      <c r="CH25897" s="768"/>
      <c r="CI25897" s="850"/>
    </row>
    <row r="25898" spans="85:87" x14ac:dyDescent="0.25">
      <c r="CG25898" s="768"/>
      <c r="CH25898" s="768"/>
      <c r="CI25898" s="850"/>
    </row>
    <row r="25899" spans="85:87" x14ac:dyDescent="0.25">
      <c r="CG25899" s="768"/>
      <c r="CH25899" s="768"/>
      <c r="CI25899" s="850"/>
    </row>
    <row r="25900" spans="85:87" x14ac:dyDescent="0.25">
      <c r="CG25900" s="768"/>
      <c r="CH25900" s="768"/>
      <c r="CI25900" s="850"/>
    </row>
    <row r="25901" spans="85:87" x14ac:dyDescent="0.25">
      <c r="CG25901" s="768"/>
      <c r="CH25901" s="768"/>
      <c r="CI25901" s="850"/>
    </row>
    <row r="25902" spans="85:87" x14ac:dyDescent="0.25">
      <c r="CG25902" s="768"/>
      <c r="CH25902" s="768"/>
      <c r="CI25902" s="850"/>
    </row>
    <row r="25903" spans="85:87" x14ac:dyDescent="0.25">
      <c r="CG25903" s="768"/>
      <c r="CH25903" s="768"/>
      <c r="CI25903" s="850"/>
    </row>
    <row r="25904" spans="85:87" x14ac:dyDescent="0.25">
      <c r="CG25904" s="768"/>
      <c r="CH25904" s="768"/>
      <c r="CI25904" s="850"/>
    </row>
    <row r="25905" spans="85:87" x14ac:dyDescent="0.25">
      <c r="CG25905" s="768"/>
      <c r="CH25905" s="768"/>
      <c r="CI25905" s="850"/>
    </row>
    <row r="25906" spans="85:87" x14ac:dyDescent="0.25">
      <c r="CG25906" s="768"/>
      <c r="CH25906" s="768"/>
      <c r="CI25906" s="850"/>
    </row>
    <row r="25907" spans="85:87" x14ac:dyDescent="0.25">
      <c r="CG25907" s="768"/>
      <c r="CH25907" s="768"/>
      <c r="CI25907" s="850"/>
    </row>
    <row r="25908" spans="85:87" x14ac:dyDescent="0.25">
      <c r="CG25908" s="768"/>
      <c r="CH25908" s="768"/>
      <c r="CI25908" s="850"/>
    </row>
    <row r="25909" spans="85:87" x14ac:dyDescent="0.25">
      <c r="CG25909" s="768"/>
      <c r="CH25909" s="768"/>
      <c r="CI25909" s="850"/>
    </row>
    <row r="25910" spans="85:87" x14ac:dyDescent="0.25">
      <c r="CG25910" s="768"/>
      <c r="CH25910" s="768"/>
      <c r="CI25910" s="850"/>
    </row>
    <row r="25911" spans="85:87" x14ac:dyDescent="0.25">
      <c r="CG25911" s="768"/>
      <c r="CH25911" s="768"/>
      <c r="CI25911" s="850"/>
    </row>
    <row r="25912" spans="85:87" x14ac:dyDescent="0.25">
      <c r="CG25912" s="768"/>
      <c r="CH25912" s="768"/>
      <c r="CI25912" s="850"/>
    </row>
    <row r="25913" spans="85:87" x14ac:dyDescent="0.25">
      <c r="CG25913" s="768"/>
      <c r="CH25913" s="768"/>
      <c r="CI25913" s="850"/>
    </row>
    <row r="25914" spans="85:87" x14ac:dyDescent="0.25">
      <c r="CG25914" s="768"/>
      <c r="CH25914" s="768"/>
      <c r="CI25914" s="850"/>
    </row>
    <row r="25915" spans="85:87" x14ac:dyDescent="0.25">
      <c r="CG25915" s="768"/>
      <c r="CH25915" s="768"/>
      <c r="CI25915" s="850"/>
    </row>
    <row r="25916" spans="85:87" x14ac:dyDescent="0.25">
      <c r="CG25916" s="768"/>
      <c r="CH25916" s="768"/>
      <c r="CI25916" s="850"/>
    </row>
    <row r="25917" spans="85:87" x14ac:dyDescent="0.25">
      <c r="CG25917" s="768"/>
      <c r="CH25917" s="768"/>
      <c r="CI25917" s="850"/>
    </row>
    <row r="25918" spans="85:87" x14ac:dyDescent="0.25">
      <c r="CG25918" s="768"/>
      <c r="CH25918" s="768"/>
      <c r="CI25918" s="850"/>
    </row>
    <row r="25919" spans="85:87" x14ac:dyDescent="0.25">
      <c r="CG25919" s="768"/>
      <c r="CH25919" s="768"/>
      <c r="CI25919" s="850"/>
    </row>
    <row r="25920" spans="85:87" x14ac:dyDescent="0.25">
      <c r="CG25920" s="768"/>
      <c r="CH25920" s="768"/>
      <c r="CI25920" s="850"/>
    </row>
    <row r="25921" spans="85:87" x14ac:dyDescent="0.25">
      <c r="CG25921" s="768"/>
      <c r="CH25921" s="768"/>
      <c r="CI25921" s="850"/>
    </row>
    <row r="25922" spans="85:87" x14ac:dyDescent="0.25">
      <c r="CG25922" s="768"/>
      <c r="CH25922" s="768"/>
      <c r="CI25922" s="850"/>
    </row>
    <row r="25923" spans="85:87" x14ac:dyDescent="0.25">
      <c r="CG25923" s="768"/>
      <c r="CH25923" s="768"/>
      <c r="CI25923" s="850"/>
    </row>
    <row r="25924" spans="85:87" x14ac:dyDescent="0.25">
      <c r="CG25924" s="768"/>
      <c r="CH25924" s="768"/>
      <c r="CI25924" s="850"/>
    </row>
    <row r="25925" spans="85:87" x14ac:dyDescent="0.25">
      <c r="CG25925" s="768"/>
      <c r="CH25925" s="768"/>
      <c r="CI25925" s="850"/>
    </row>
    <row r="25926" spans="85:87" x14ac:dyDescent="0.25">
      <c r="CG25926" s="768"/>
      <c r="CH25926" s="768"/>
      <c r="CI25926" s="850"/>
    </row>
    <row r="25927" spans="85:87" x14ac:dyDescent="0.25">
      <c r="CG25927" s="768"/>
      <c r="CH25927" s="768"/>
      <c r="CI25927" s="850"/>
    </row>
    <row r="25928" spans="85:87" x14ac:dyDescent="0.25">
      <c r="CG25928" s="768"/>
      <c r="CH25928" s="768"/>
      <c r="CI25928" s="850"/>
    </row>
    <row r="25929" spans="85:87" x14ac:dyDescent="0.25">
      <c r="CG25929" s="768"/>
      <c r="CH25929" s="768"/>
      <c r="CI25929" s="850"/>
    </row>
    <row r="25930" spans="85:87" x14ac:dyDescent="0.25">
      <c r="CG25930" s="768"/>
      <c r="CH25930" s="768"/>
      <c r="CI25930" s="850"/>
    </row>
    <row r="25931" spans="85:87" x14ac:dyDescent="0.25">
      <c r="CG25931" s="768"/>
      <c r="CH25931" s="768"/>
      <c r="CI25931" s="850"/>
    </row>
    <row r="25932" spans="85:87" x14ac:dyDescent="0.25">
      <c r="CG25932" s="768"/>
      <c r="CH25932" s="768"/>
      <c r="CI25932" s="850"/>
    </row>
    <row r="25933" spans="85:87" x14ac:dyDescent="0.25">
      <c r="CG25933" s="768"/>
      <c r="CH25933" s="768"/>
      <c r="CI25933" s="850"/>
    </row>
    <row r="25934" spans="85:87" x14ac:dyDescent="0.25">
      <c r="CG25934" s="768"/>
      <c r="CH25934" s="768"/>
      <c r="CI25934" s="850"/>
    </row>
    <row r="25935" spans="85:87" x14ac:dyDescent="0.25">
      <c r="CG25935" s="768"/>
      <c r="CH25935" s="768"/>
      <c r="CI25935" s="850"/>
    </row>
    <row r="25936" spans="85:87" x14ac:dyDescent="0.25">
      <c r="CG25936" s="768"/>
      <c r="CH25936" s="768"/>
      <c r="CI25936" s="850"/>
    </row>
    <row r="25937" spans="85:87" x14ac:dyDescent="0.25">
      <c r="CG25937" s="768"/>
      <c r="CH25937" s="768"/>
      <c r="CI25937" s="850"/>
    </row>
    <row r="25938" spans="85:87" x14ac:dyDescent="0.25">
      <c r="CG25938" s="768"/>
      <c r="CH25938" s="768"/>
      <c r="CI25938" s="850"/>
    </row>
    <row r="25939" spans="85:87" x14ac:dyDescent="0.25">
      <c r="CG25939" s="768"/>
      <c r="CH25939" s="768"/>
      <c r="CI25939" s="850"/>
    </row>
    <row r="25940" spans="85:87" x14ac:dyDescent="0.25">
      <c r="CG25940" s="768"/>
      <c r="CH25940" s="768"/>
      <c r="CI25940" s="850"/>
    </row>
    <row r="25941" spans="85:87" x14ac:dyDescent="0.25">
      <c r="CG25941" s="768"/>
      <c r="CH25941" s="768"/>
      <c r="CI25941" s="850"/>
    </row>
    <row r="25942" spans="85:87" x14ac:dyDescent="0.25">
      <c r="CG25942" s="768"/>
      <c r="CH25942" s="768"/>
      <c r="CI25942" s="850"/>
    </row>
    <row r="25943" spans="85:87" x14ac:dyDescent="0.25">
      <c r="CG25943" s="768"/>
      <c r="CH25943" s="768"/>
      <c r="CI25943" s="850"/>
    </row>
    <row r="25944" spans="85:87" x14ac:dyDescent="0.25">
      <c r="CG25944" s="768"/>
      <c r="CH25944" s="768"/>
      <c r="CI25944" s="850"/>
    </row>
    <row r="25945" spans="85:87" x14ac:dyDescent="0.25">
      <c r="CG25945" s="768"/>
      <c r="CH25945" s="768"/>
      <c r="CI25945" s="850"/>
    </row>
    <row r="25946" spans="85:87" x14ac:dyDescent="0.25">
      <c r="CG25946" s="768"/>
      <c r="CH25946" s="768"/>
      <c r="CI25946" s="850"/>
    </row>
    <row r="25947" spans="85:87" x14ac:dyDescent="0.25">
      <c r="CG25947" s="768"/>
      <c r="CH25947" s="768"/>
      <c r="CI25947" s="850"/>
    </row>
    <row r="25948" spans="85:87" x14ac:dyDescent="0.25">
      <c r="CG25948" s="768"/>
      <c r="CH25948" s="768"/>
      <c r="CI25948" s="850"/>
    </row>
    <row r="25949" spans="85:87" x14ac:dyDescent="0.25">
      <c r="CG25949" s="768"/>
      <c r="CH25949" s="768"/>
      <c r="CI25949" s="850"/>
    </row>
    <row r="25950" spans="85:87" x14ac:dyDescent="0.25">
      <c r="CG25950" s="768"/>
      <c r="CH25950" s="768"/>
      <c r="CI25950" s="850"/>
    </row>
    <row r="25951" spans="85:87" x14ac:dyDescent="0.25">
      <c r="CG25951" s="768"/>
      <c r="CH25951" s="768"/>
      <c r="CI25951" s="850"/>
    </row>
    <row r="25952" spans="85:87" x14ac:dyDescent="0.25">
      <c r="CG25952" s="768"/>
      <c r="CH25952" s="768"/>
      <c r="CI25952" s="850"/>
    </row>
    <row r="25953" spans="85:87" x14ac:dyDescent="0.25">
      <c r="CG25953" s="768"/>
      <c r="CH25953" s="768"/>
      <c r="CI25953" s="850"/>
    </row>
    <row r="25954" spans="85:87" x14ac:dyDescent="0.25">
      <c r="CG25954" s="768"/>
      <c r="CH25954" s="768"/>
      <c r="CI25954" s="850"/>
    </row>
    <row r="25955" spans="85:87" x14ac:dyDescent="0.25">
      <c r="CG25955" s="768"/>
      <c r="CH25955" s="768"/>
      <c r="CI25955" s="850"/>
    </row>
    <row r="25956" spans="85:87" x14ac:dyDescent="0.25">
      <c r="CG25956" s="768"/>
      <c r="CH25956" s="768"/>
      <c r="CI25956" s="850"/>
    </row>
    <row r="25957" spans="85:87" x14ac:dyDescent="0.25">
      <c r="CG25957" s="768"/>
      <c r="CH25957" s="768"/>
      <c r="CI25957" s="850"/>
    </row>
    <row r="25958" spans="85:87" x14ac:dyDescent="0.25">
      <c r="CG25958" s="768"/>
      <c r="CH25958" s="768"/>
      <c r="CI25958" s="850"/>
    </row>
    <row r="25959" spans="85:87" x14ac:dyDescent="0.25">
      <c r="CG25959" s="768"/>
      <c r="CH25959" s="768"/>
      <c r="CI25959" s="850"/>
    </row>
    <row r="25960" spans="85:87" x14ac:dyDescent="0.25">
      <c r="CG25960" s="768"/>
      <c r="CH25960" s="768"/>
      <c r="CI25960" s="850"/>
    </row>
    <row r="25961" spans="85:87" x14ac:dyDescent="0.25">
      <c r="CG25961" s="768"/>
      <c r="CH25961" s="768"/>
      <c r="CI25961" s="850"/>
    </row>
    <row r="25962" spans="85:87" x14ac:dyDescent="0.25">
      <c r="CG25962" s="768"/>
      <c r="CH25962" s="768"/>
      <c r="CI25962" s="850"/>
    </row>
    <row r="25963" spans="85:87" x14ac:dyDescent="0.25">
      <c r="CG25963" s="768"/>
      <c r="CH25963" s="768"/>
      <c r="CI25963" s="850"/>
    </row>
    <row r="25964" spans="85:87" x14ac:dyDescent="0.25">
      <c r="CG25964" s="768"/>
      <c r="CH25964" s="768"/>
      <c r="CI25964" s="850"/>
    </row>
    <row r="25965" spans="85:87" x14ac:dyDescent="0.25">
      <c r="CG25965" s="768"/>
      <c r="CH25965" s="768"/>
      <c r="CI25965" s="850"/>
    </row>
    <row r="25966" spans="85:87" x14ac:dyDescent="0.25">
      <c r="CG25966" s="768"/>
      <c r="CH25966" s="768"/>
      <c r="CI25966" s="850"/>
    </row>
    <row r="25967" spans="85:87" x14ac:dyDescent="0.25">
      <c r="CG25967" s="768"/>
      <c r="CH25967" s="768"/>
      <c r="CI25967" s="850"/>
    </row>
    <row r="25968" spans="85:87" x14ac:dyDescent="0.25">
      <c r="CG25968" s="768"/>
      <c r="CH25968" s="768"/>
      <c r="CI25968" s="850"/>
    </row>
    <row r="25969" spans="85:87" x14ac:dyDescent="0.25">
      <c r="CG25969" s="768"/>
      <c r="CH25969" s="768"/>
      <c r="CI25969" s="850"/>
    </row>
    <row r="25970" spans="85:87" x14ac:dyDescent="0.25">
      <c r="CG25970" s="768"/>
      <c r="CH25970" s="768"/>
      <c r="CI25970" s="850"/>
    </row>
    <row r="25971" spans="85:87" x14ac:dyDescent="0.25">
      <c r="CG25971" s="768"/>
      <c r="CH25971" s="768"/>
      <c r="CI25971" s="850"/>
    </row>
    <row r="25972" spans="85:87" x14ac:dyDescent="0.25">
      <c r="CG25972" s="768"/>
      <c r="CH25972" s="768"/>
      <c r="CI25972" s="850"/>
    </row>
    <row r="25973" spans="85:87" x14ac:dyDescent="0.25">
      <c r="CG25973" s="768"/>
      <c r="CH25973" s="768"/>
      <c r="CI25973" s="850"/>
    </row>
    <row r="25974" spans="85:87" x14ac:dyDescent="0.25">
      <c r="CG25974" s="768"/>
      <c r="CH25974" s="768"/>
      <c r="CI25974" s="850"/>
    </row>
    <row r="25975" spans="85:87" x14ac:dyDescent="0.25">
      <c r="CG25975" s="768"/>
      <c r="CH25975" s="768"/>
      <c r="CI25975" s="850"/>
    </row>
    <row r="25976" spans="85:87" x14ac:dyDescent="0.25">
      <c r="CG25976" s="768"/>
      <c r="CH25976" s="768"/>
      <c r="CI25976" s="850"/>
    </row>
    <row r="25977" spans="85:87" x14ac:dyDescent="0.25">
      <c r="CG25977" s="768"/>
      <c r="CH25977" s="768"/>
      <c r="CI25977" s="850"/>
    </row>
    <row r="25978" spans="85:87" x14ac:dyDescent="0.25">
      <c r="CG25978" s="768"/>
      <c r="CH25978" s="768"/>
      <c r="CI25978" s="850"/>
    </row>
    <row r="25979" spans="85:87" x14ac:dyDescent="0.25">
      <c r="CG25979" s="768"/>
      <c r="CH25979" s="768"/>
      <c r="CI25979" s="850"/>
    </row>
    <row r="25980" spans="85:87" x14ac:dyDescent="0.25">
      <c r="CG25980" s="768"/>
      <c r="CH25980" s="768"/>
      <c r="CI25980" s="850"/>
    </row>
    <row r="25981" spans="85:87" x14ac:dyDescent="0.25">
      <c r="CG25981" s="768"/>
      <c r="CH25981" s="768"/>
      <c r="CI25981" s="850"/>
    </row>
    <row r="25982" spans="85:87" x14ac:dyDescent="0.25">
      <c r="CG25982" s="768"/>
      <c r="CH25982" s="768"/>
      <c r="CI25982" s="850"/>
    </row>
    <row r="25983" spans="85:87" x14ac:dyDescent="0.25">
      <c r="CG25983" s="768"/>
      <c r="CH25983" s="768"/>
      <c r="CI25983" s="850"/>
    </row>
    <row r="25984" spans="85:87" x14ac:dyDescent="0.25">
      <c r="CG25984" s="768"/>
      <c r="CH25984" s="768"/>
      <c r="CI25984" s="850"/>
    </row>
    <row r="25985" spans="85:87" x14ac:dyDescent="0.25">
      <c r="CG25985" s="768"/>
      <c r="CH25985" s="768"/>
      <c r="CI25985" s="850"/>
    </row>
    <row r="25986" spans="85:87" x14ac:dyDescent="0.25">
      <c r="CG25986" s="768"/>
      <c r="CH25986" s="768"/>
      <c r="CI25986" s="850"/>
    </row>
    <row r="25987" spans="85:87" x14ac:dyDescent="0.25">
      <c r="CG25987" s="768"/>
      <c r="CH25987" s="768"/>
      <c r="CI25987" s="850"/>
    </row>
    <row r="25988" spans="85:87" x14ac:dyDescent="0.25">
      <c r="CG25988" s="768"/>
      <c r="CH25988" s="768"/>
      <c r="CI25988" s="850"/>
    </row>
    <row r="25989" spans="85:87" x14ac:dyDescent="0.25">
      <c r="CG25989" s="768"/>
      <c r="CH25989" s="768"/>
      <c r="CI25989" s="850"/>
    </row>
    <row r="25990" spans="85:87" x14ac:dyDescent="0.25">
      <c r="CG25990" s="768"/>
      <c r="CH25990" s="768"/>
      <c r="CI25990" s="850"/>
    </row>
    <row r="25991" spans="85:87" x14ac:dyDescent="0.25">
      <c r="CG25991" s="768"/>
      <c r="CH25991" s="768"/>
      <c r="CI25991" s="850"/>
    </row>
    <row r="25992" spans="85:87" x14ac:dyDescent="0.25">
      <c r="CG25992" s="768"/>
      <c r="CH25992" s="768"/>
      <c r="CI25992" s="850"/>
    </row>
    <row r="25993" spans="85:87" x14ac:dyDescent="0.25">
      <c r="CG25993" s="768"/>
      <c r="CH25993" s="768"/>
      <c r="CI25993" s="850"/>
    </row>
    <row r="25994" spans="85:87" x14ac:dyDescent="0.25">
      <c r="CG25994" s="768"/>
      <c r="CH25994" s="768"/>
      <c r="CI25994" s="850"/>
    </row>
    <row r="25995" spans="85:87" x14ac:dyDescent="0.25">
      <c r="CG25995" s="768"/>
      <c r="CH25995" s="768"/>
      <c r="CI25995" s="850"/>
    </row>
    <row r="25996" spans="85:87" x14ac:dyDescent="0.25">
      <c r="CG25996" s="768"/>
      <c r="CH25996" s="768"/>
      <c r="CI25996" s="850"/>
    </row>
    <row r="25997" spans="85:87" x14ac:dyDescent="0.25">
      <c r="CG25997" s="768"/>
      <c r="CH25997" s="768"/>
      <c r="CI25997" s="850"/>
    </row>
    <row r="25998" spans="85:87" x14ac:dyDescent="0.25">
      <c r="CG25998" s="768"/>
      <c r="CH25998" s="768"/>
      <c r="CI25998" s="850"/>
    </row>
    <row r="25999" spans="85:87" x14ac:dyDescent="0.25">
      <c r="CG25999" s="768"/>
      <c r="CH25999" s="768"/>
      <c r="CI25999" s="850"/>
    </row>
    <row r="26000" spans="85:87" x14ac:dyDescent="0.25">
      <c r="CG26000" s="768"/>
      <c r="CH26000" s="768"/>
      <c r="CI26000" s="850"/>
    </row>
    <row r="26001" spans="85:87" x14ac:dyDescent="0.25">
      <c r="CG26001" s="768"/>
      <c r="CH26001" s="768"/>
      <c r="CI26001" s="850"/>
    </row>
    <row r="26002" spans="85:87" x14ac:dyDescent="0.25">
      <c r="CG26002" s="768"/>
      <c r="CH26002" s="768"/>
      <c r="CI26002" s="850"/>
    </row>
    <row r="26003" spans="85:87" x14ac:dyDescent="0.25">
      <c r="CG26003" s="768"/>
      <c r="CH26003" s="768"/>
      <c r="CI26003" s="850"/>
    </row>
    <row r="26004" spans="85:87" x14ac:dyDescent="0.25">
      <c r="CG26004" s="768"/>
      <c r="CH26004" s="768"/>
      <c r="CI26004" s="850"/>
    </row>
    <row r="26005" spans="85:87" x14ac:dyDescent="0.25">
      <c r="CG26005" s="768"/>
      <c r="CH26005" s="768"/>
      <c r="CI26005" s="850"/>
    </row>
    <row r="26006" spans="85:87" x14ac:dyDescent="0.25">
      <c r="CG26006" s="768"/>
      <c r="CH26006" s="768"/>
      <c r="CI26006" s="850"/>
    </row>
    <row r="26007" spans="85:87" x14ac:dyDescent="0.25">
      <c r="CG26007" s="768"/>
      <c r="CH26007" s="768"/>
      <c r="CI26007" s="850"/>
    </row>
    <row r="26008" spans="85:87" x14ac:dyDescent="0.25">
      <c r="CG26008" s="768"/>
      <c r="CH26008" s="768"/>
      <c r="CI26008" s="850"/>
    </row>
    <row r="26009" spans="85:87" x14ac:dyDescent="0.25">
      <c r="CG26009" s="768"/>
      <c r="CH26009" s="768"/>
      <c r="CI26009" s="850"/>
    </row>
    <row r="26010" spans="85:87" x14ac:dyDescent="0.25">
      <c r="CG26010" s="768"/>
      <c r="CH26010" s="768"/>
      <c r="CI26010" s="850"/>
    </row>
    <row r="26011" spans="85:87" x14ac:dyDescent="0.25">
      <c r="CG26011" s="768"/>
      <c r="CH26011" s="768"/>
      <c r="CI26011" s="850"/>
    </row>
    <row r="26012" spans="85:87" x14ac:dyDescent="0.25">
      <c r="CG26012" s="768"/>
      <c r="CH26012" s="768"/>
      <c r="CI26012" s="850"/>
    </row>
    <row r="26013" spans="85:87" x14ac:dyDescent="0.25">
      <c r="CG26013" s="768"/>
      <c r="CH26013" s="768"/>
      <c r="CI26013" s="850"/>
    </row>
    <row r="26014" spans="85:87" x14ac:dyDescent="0.25">
      <c r="CG26014" s="768"/>
      <c r="CH26014" s="768"/>
      <c r="CI26014" s="850"/>
    </row>
    <row r="26015" spans="85:87" x14ac:dyDescent="0.25">
      <c r="CG26015" s="768"/>
      <c r="CH26015" s="768"/>
      <c r="CI26015" s="850"/>
    </row>
    <row r="26016" spans="85:87" x14ac:dyDescent="0.25">
      <c r="CG26016" s="768"/>
      <c r="CH26016" s="768"/>
      <c r="CI26016" s="850"/>
    </row>
    <row r="26017" spans="85:87" x14ac:dyDescent="0.25">
      <c r="CG26017" s="768"/>
      <c r="CH26017" s="768"/>
      <c r="CI26017" s="850"/>
    </row>
    <row r="26018" spans="85:87" x14ac:dyDescent="0.25">
      <c r="CG26018" s="768"/>
      <c r="CH26018" s="768"/>
      <c r="CI26018" s="850"/>
    </row>
    <row r="26019" spans="85:87" x14ac:dyDescent="0.25">
      <c r="CG26019" s="768"/>
      <c r="CH26019" s="768"/>
      <c r="CI26019" s="850"/>
    </row>
    <row r="26020" spans="85:87" x14ac:dyDescent="0.25">
      <c r="CG26020" s="768"/>
      <c r="CH26020" s="768"/>
      <c r="CI26020" s="850"/>
    </row>
    <row r="26021" spans="85:87" x14ac:dyDescent="0.25">
      <c r="CG26021" s="768"/>
      <c r="CH26021" s="768"/>
      <c r="CI26021" s="850"/>
    </row>
    <row r="26022" spans="85:87" x14ac:dyDescent="0.25">
      <c r="CG26022" s="768"/>
      <c r="CH26022" s="768"/>
      <c r="CI26022" s="850"/>
    </row>
    <row r="26023" spans="85:87" x14ac:dyDescent="0.25">
      <c r="CG26023" s="768"/>
      <c r="CH26023" s="768"/>
      <c r="CI26023" s="850"/>
    </row>
    <row r="26024" spans="85:87" x14ac:dyDescent="0.25">
      <c r="CG26024" s="768"/>
      <c r="CH26024" s="768"/>
      <c r="CI26024" s="850"/>
    </row>
    <row r="26025" spans="85:87" x14ac:dyDescent="0.25">
      <c r="CG26025" s="768"/>
      <c r="CH26025" s="768"/>
      <c r="CI26025" s="850"/>
    </row>
    <row r="26026" spans="85:87" x14ac:dyDescent="0.25">
      <c r="CG26026" s="768"/>
      <c r="CH26026" s="768"/>
      <c r="CI26026" s="850"/>
    </row>
    <row r="26027" spans="85:87" x14ac:dyDescent="0.25">
      <c r="CG26027" s="768"/>
      <c r="CH26027" s="768"/>
      <c r="CI26027" s="850"/>
    </row>
    <row r="26028" spans="85:87" x14ac:dyDescent="0.25">
      <c r="CG26028" s="768"/>
      <c r="CH26028" s="768"/>
      <c r="CI26028" s="850"/>
    </row>
    <row r="26029" spans="85:87" x14ac:dyDescent="0.25">
      <c r="CG26029" s="768"/>
      <c r="CH26029" s="768"/>
      <c r="CI26029" s="850"/>
    </row>
    <row r="26030" spans="85:87" x14ac:dyDescent="0.25">
      <c r="CG26030" s="768"/>
      <c r="CH26030" s="768"/>
      <c r="CI26030" s="850"/>
    </row>
    <row r="26031" spans="85:87" x14ac:dyDescent="0.25">
      <c r="CG26031" s="768"/>
      <c r="CH26031" s="768"/>
      <c r="CI26031" s="850"/>
    </row>
    <row r="26032" spans="85:87" x14ac:dyDescent="0.25">
      <c r="CG26032" s="768"/>
      <c r="CH26032" s="768"/>
      <c r="CI26032" s="850"/>
    </row>
    <row r="26033" spans="85:87" x14ac:dyDescent="0.25">
      <c r="CG26033" s="768"/>
      <c r="CH26033" s="768"/>
      <c r="CI26033" s="850"/>
    </row>
    <row r="26034" spans="85:87" x14ac:dyDescent="0.25">
      <c r="CG26034" s="768"/>
      <c r="CH26034" s="768"/>
      <c r="CI26034" s="850"/>
    </row>
    <row r="26035" spans="85:87" x14ac:dyDescent="0.25">
      <c r="CG26035" s="768"/>
      <c r="CH26035" s="768"/>
      <c r="CI26035" s="850"/>
    </row>
    <row r="26036" spans="85:87" x14ac:dyDescent="0.25">
      <c r="CG26036" s="768"/>
      <c r="CH26036" s="768"/>
      <c r="CI26036" s="850"/>
    </row>
    <row r="26037" spans="85:87" x14ac:dyDescent="0.25">
      <c r="CG26037" s="768"/>
      <c r="CH26037" s="768"/>
      <c r="CI26037" s="850"/>
    </row>
    <row r="26038" spans="85:87" x14ac:dyDescent="0.25">
      <c r="CG26038" s="768"/>
      <c r="CH26038" s="768"/>
      <c r="CI26038" s="850"/>
    </row>
    <row r="26039" spans="85:87" x14ac:dyDescent="0.25">
      <c r="CG26039" s="768"/>
      <c r="CH26039" s="768"/>
      <c r="CI26039" s="850"/>
    </row>
    <row r="26040" spans="85:87" x14ac:dyDescent="0.25">
      <c r="CG26040" s="768"/>
      <c r="CH26040" s="768"/>
      <c r="CI26040" s="850"/>
    </row>
    <row r="26041" spans="85:87" x14ac:dyDescent="0.25">
      <c r="CG26041" s="768"/>
      <c r="CH26041" s="768"/>
      <c r="CI26041" s="850"/>
    </row>
    <row r="26042" spans="85:87" x14ac:dyDescent="0.25">
      <c r="CG26042" s="768"/>
      <c r="CH26042" s="768"/>
      <c r="CI26042" s="850"/>
    </row>
    <row r="26043" spans="85:87" x14ac:dyDescent="0.25">
      <c r="CG26043" s="768"/>
      <c r="CH26043" s="768"/>
      <c r="CI26043" s="850"/>
    </row>
    <row r="26044" spans="85:87" x14ac:dyDescent="0.25">
      <c r="CG26044" s="768"/>
      <c r="CH26044" s="768"/>
      <c r="CI26044" s="850"/>
    </row>
    <row r="26045" spans="85:87" x14ac:dyDescent="0.25">
      <c r="CG26045" s="768"/>
      <c r="CH26045" s="768"/>
      <c r="CI26045" s="850"/>
    </row>
    <row r="26046" spans="85:87" x14ac:dyDescent="0.25">
      <c r="CG26046" s="768"/>
      <c r="CH26046" s="768"/>
      <c r="CI26046" s="850"/>
    </row>
    <row r="26047" spans="85:87" x14ac:dyDescent="0.25">
      <c r="CG26047" s="768"/>
      <c r="CH26047" s="768"/>
      <c r="CI26047" s="850"/>
    </row>
    <row r="26048" spans="85:87" x14ac:dyDescent="0.25">
      <c r="CG26048" s="768"/>
      <c r="CH26048" s="768"/>
      <c r="CI26048" s="850"/>
    </row>
    <row r="26049" spans="85:87" x14ac:dyDescent="0.25">
      <c r="CG26049" s="768"/>
      <c r="CH26049" s="768"/>
      <c r="CI26049" s="850"/>
    </row>
    <row r="26050" spans="85:87" x14ac:dyDescent="0.25">
      <c r="CG26050" s="768"/>
      <c r="CH26050" s="768"/>
      <c r="CI26050" s="850"/>
    </row>
    <row r="26051" spans="85:87" x14ac:dyDescent="0.25">
      <c r="CG26051" s="768"/>
      <c r="CH26051" s="768"/>
      <c r="CI26051" s="850"/>
    </row>
    <row r="26052" spans="85:87" x14ac:dyDescent="0.25">
      <c r="CG26052" s="768"/>
      <c r="CH26052" s="768"/>
      <c r="CI26052" s="850"/>
    </row>
    <row r="26053" spans="85:87" x14ac:dyDescent="0.25">
      <c r="CG26053" s="768"/>
      <c r="CH26053" s="768"/>
      <c r="CI26053" s="850"/>
    </row>
    <row r="26054" spans="85:87" x14ac:dyDescent="0.25">
      <c r="CG26054" s="768"/>
      <c r="CH26054" s="768"/>
      <c r="CI26054" s="850"/>
    </row>
    <row r="26055" spans="85:87" x14ac:dyDescent="0.25">
      <c r="CG26055" s="768"/>
      <c r="CH26055" s="768"/>
      <c r="CI26055" s="850"/>
    </row>
    <row r="26056" spans="85:87" x14ac:dyDescent="0.25">
      <c r="CG26056" s="768"/>
      <c r="CH26056" s="768"/>
      <c r="CI26056" s="850"/>
    </row>
    <row r="26057" spans="85:87" x14ac:dyDescent="0.25">
      <c r="CG26057" s="768"/>
      <c r="CH26057" s="768"/>
      <c r="CI26057" s="850"/>
    </row>
    <row r="26058" spans="85:87" x14ac:dyDescent="0.25">
      <c r="CG26058" s="768"/>
      <c r="CH26058" s="768"/>
      <c r="CI26058" s="850"/>
    </row>
    <row r="26059" spans="85:87" x14ac:dyDescent="0.25">
      <c r="CG26059" s="768"/>
      <c r="CH26059" s="768"/>
      <c r="CI26059" s="850"/>
    </row>
    <row r="26060" spans="85:87" x14ac:dyDescent="0.25">
      <c r="CG26060" s="768"/>
      <c r="CH26060" s="768"/>
      <c r="CI26060" s="850"/>
    </row>
    <row r="26061" spans="85:87" x14ac:dyDescent="0.25">
      <c r="CG26061" s="768"/>
      <c r="CH26061" s="768"/>
      <c r="CI26061" s="850"/>
    </row>
    <row r="26062" spans="85:87" x14ac:dyDescent="0.25">
      <c r="CG26062" s="768"/>
      <c r="CH26062" s="768"/>
      <c r="CI26062" s="850"/>
    </row>
    <row r="26063" spans="85:87" x14ac:dyDescent="0.25">
      <c r="CG26063" s="768"/>
      <c r="CH26063" s="768"/>
      <c r="CI26063" s="850"/>
    </row>
    <row r="26064" spans="85:87" x14ac:dyDescent="0.25">
      <c r="CG26064" s="768"/>
      <c r="CH26064" s="768"/>
      <c r="CI26064" s="850"/>
    </row>
    <row r="26065" spans="85:87" x14ac:dyDescent="0.25">
      <c r="CG26065" s="768"/>
      <c r="CH26065" s="768"/>
      <c r="CI26065" s="850"/>
    </row>
    <row r="26066" spans="85:87" x14ac:dyDescent="0.25">
      <c r="CG26066" s="768"/>
      <c r="CH26066" s="768"/>
      <c r="CI26066" s="850"/>
    </row>
    <row r="26067" spans="85:87" x14ac:dyDescent="0.25">
      <c r="CG26067" s="768"/>
      <c r="CH26067" s="768"/>
      <c r="CI26067" s="850"/>
    </row>
    <row r="26068" spans="85:87" x14ac:dyDescent="0.25">
      <c r="CG26068" s="768"/>
      <c r="CH26068" s="768"/>
      <c r="CI26068" s="850"/>
    </row>
    <row r="26069" spans="85:87" x14ac:dyDescent="0.25">
      <c r="CG26069" s="768"/>
      <c r="CH26069" s="768"/>
      <c r="CI26069" s="850"/>
    </row>
    <row r="26070" spans="85:87" x14ac:dyDescent="0.25">
      <c r="CG26070" s="768"/>
      <c r="CH26070" s="768"/>
      <c r="CI26070" s="850"/>
    </row>
    <row r="26071" spans="85:87" x14ac:dyDescent="0.25">
      <c r="CG26071" s="768"/>
      <c r="CH26071" s="768"/>
      <c r="CI26071" s="850"/>
    </row>
    <row r="26072" spans="85:87" x14ac:dyDescent="0.25">
      <c r="CG26072" s="768"/>
      <c r="CH26072" s="768"/>
      <c r="CI26072" s="850"/>
    </row>
    <row r="26073" spans="85:87" x14ac:dyDescent="0.25">
      <c r="CG26073" s="768"/>
      <c r="CH26073" s="768"/>
      <c r="CI26073" s="850"/>
    </row>
    <row r="26074" spans="85:87" x14ac:dyDescent="0.25">
      <c r="CG26074" s="768"/>
      <c r="CH26074" s="768"/>
      <c r="CI26074" s="850"/>
    </row>
    <row r="26075" spans="85:87" x14ac:dyDescent="0.25">
      <c r="CG26075" s="768"/>
      <c r="CH26075" s="768"/>
      <c r="CI26075" s="850"/>
    </row>
    <row r="26076" spans="85:87" x14ac:dyDescent="0.25">
      <c r="CG26076" s="768"/>
      <c r="CH26076" s="768"/>
      <c r="CI26076" s="850"/>
    </row>
    <row r="26077" spans="85:87" x14ac:dyDescent="0.25">
      <c r="CG26077" s="768"/>
      <c r="CH26077" s="768"/>
      <c r="CI26077" s="850"/>
    </row>
    <row r="26078" spans="85:87" x14ac:dyDescent="0.25">
      <c r="CG26078" s="768"/>
      <c r="CH26078" s="768"/>
      <c r="CI26078" s="850"/>
    </row>
    <row r="26079" spans="85:87" x14ac:dyDescent="0.25">
      <c r="CG26079" s="768"/>
      <c r="CH26079" s="768"/>
      <c r="CI26079" s="850"/>
    </row>
    <row r="26080" spans="85:87" x14ac:dyDescent="0.25">
      <c r="CG26080" s="768"/>
      <c r="CH26080" s="768"/>
      <c r="CI26080" s="850"/>
    </row>
    <row r="26081" spans="85:87" x14ac:dyDescent="0.25">
      <c r="CG26081" s="768"/>
      <c r="CH26081" s="768"/>
      <c r="CI26081" s="850"/>
    </row>
    <row r="26082" spans="85:87" x14ac:dyDescent="0.25">
      <c r="CG26082" s="768"/>
      <c r="CH26082" s="768"/>
      <c r="CI26082" s="850"/>
    </row>
    <row r="26083" spans="85:87" x14ac:dyDescent="0.25">
      <c r="CG26083" s="768"/>
      <c r="CH26083" s="768"/>
      <c r="CI26083" s="850"/>
    </row>
    <row r="26084" spans="85:87" x14ac:dyDescent="0.25">
      <c r="CG26084" s="768"/>
      <c r="CH26084" s="768"/>
      <c r="CI26084" s="850"/>
    </row>
    <row r="26085" spans="85:87" x14ac:dyDescent="0.25">
      <c r="CG26085" s="768"/>
      <c r="CH26085" s="768"/>
      <c r="CI26085" s="850"/>
    </row>
    <row r="26086" spans="85:87" x14ac:dyDescent="0.25">
      <c r="CG26086" s="768"/>
      <c r="CH26086" s="768"/>
      <c r="CI26086" s="850"/>
    </row>
    <row r="26087" spans="85:87" x14ac:dyDescent="0.25">
      <c r="CG26087" s="768"/>
      <c r="CH26087" s="768"/>
      <c r="CI26087" s="850"/>
    </row>
    <row r="26088" spans="85:87" x14ac:dyDescent="0.25">
      <c r="CG26088" s="768"/>
      <c r="CH26088" s="768"/>
      <c r="CI26088" s="850"/>
    </row>
    <row r="26089" spans="85:87" x14ac:dyDescent="0.25">
      <c r="CG26089" s="768"/>
      <c r="CH26089" s="768"/>
      <c r="CI26089" s="850"/>
    </row>
    <row r="26090" spans="85:87" x14ac:dyDescent="0.25">
      <c r="CG26090" s="768"/>
      <c r="CH26090" s="768"/>
      <c r="CI26090" s="850"/>
    </row>
    <row r="26091" spans="85:87" x14ac:dyDescent="0.25">
      <c r="CG26091" s="768"/>
      <c r="CH26091" s="768"/>
      <c r="CI26091" s="850"/>
    </row>
    <row r="26092" spans="85:87" x14ac:dyDescent="0.25">
      <c r="CG26092" s="768"/>
      <c r="CH26092" s="768"/>
      <c r="CI26092" s="850"/>
    </row>
    <row r="26093" spans="85:87" x14ac:dyDescent="0.25">
      <c r="CG26093" s="768"/>
      <c r="CH26093" s="768"/>
      <c r="CI26093" s="850"/>
    </row>
    <row r="26094" spans="85:87" x14ac:dyDescent="0.25">
      <c r="CG26094" s="768"/>
      <c r="CH26094" s="768"/>
      <c r="CI26094" s="850"/>
    </row>
    <row r="26095" spans="85:87" x14ac:dyDescent="0.25">
      <c r="CG26095" s="768"/>
      <c r="CH26095" s="768"/>
      <c r="CI26095" s="850"/>
    </row>
    <row r="26096" spans="85:87" x14ac:dyDescent="0.25">
      <c r="CG26096" s="768"/>
      <c r="CH26096" s="768"/>
      <c r="CI26096" s="850"/>
    </row>
    <row r="26097" spans="85:87" x14ac:dyDescent="0.25">
      <c r="CG26097" s="768"/>
      <c r="CH26097" s="768"/>
      <c r="CI26097" s="850"/>
    </row>
    <row r="26098" spans="85:87" x14ac:dyDescent="0.25">
      <c r="CG26098" s="768"/>
      <c r="CH26098" s="768"/>
      <c r="CI26098" s="850"/>
    </row>
    <row r="26099" spans="85:87" x14ac:dyDescent="0.25">
      <c r="CG26099" s="768"/>
      <c r="CH26099" s="768"/>
      <c r="CI26099" s="850"/>
    </row>
    <row r="26100" spans="85:87" x14ac:dyDescent="0.25">
      <c r="CG26100" s="768"/>
      <c r="CH26100" s="768"/>
      <c r="CI26100" s="850"/>
    </row>
    <row r="26101" spans="85:87" x14ac:dyDescent="0.25">
      <c r="CG26101" s="768"/>
      <c r="CH26101" s="768"/>
      <c r="CI26101" s="850"/>
    </row>
    <row r="26102" spans="85:87" x14ac:dyDescent="0.25">
      <c r="CG26102" s="768"/>
      <c r="CH26102" s="768"/>
      <c r="CI26102" s="850"/>
    </row>
    <row r="26103" spans="85:87" x14ac:dyDescent="0.25">
      <c r="CG26103" s="768"/>
      <c r="CH26103" s="768"/>
      <c r="CI26103" s="850"/>
    </row>
    <row r="26104" spans="85:87" x14ac:dyDescent="0.25">
      <c r="CG26104" s="768"/>
      <c r="CH26104" s="768"/>
      <c r="CI26104" s="850"/>
    </row>
    <row r="26105" spans="85:87" x14ac:dyDescent="0.25">
      <c r="CG26105" s="768"/>
      <c r="CH26105" s="768"/>
      <c r="CI26105" s="850"/>
    </row>
    <row r="26106" spans="85:87" x14ac:dyDescent="0.25">
      <c r="CG26106" s="768"/>
      <c r="CH26106" s="768"/>
      <c r="CI26106" s="850"/>
    </row>
    <row r="26107" spans="85:87" x14ac:dyDescent="0.25">
      <c r="CG26107" s="768"/>
      <c r="CH26107" s="768"/>
      <c r="CI26107" s="850"/>
    </row>
    <row r="26108" spans="85:87" x14ac:dyDescent="0.25">
      <c r="CG26108" s="768"/>
      <c r="CH26108" s="768"/>
      <c r="CI26108" s="850"/>
    </row>
    <row r="26109" spans="85:87" x14ac:dyDescent="0.25">
      <c r="CG26109" s="768"/>
      <c r="CH26109" s="768"/>
      <c r="CI26109" s="850"/>
    </row>
    <row r="26110" spans="85:87" x14ac:dyDescent="0.25">
      <c r="CG26110" s="768"/>
      <c r="CH26110" s="768"/>
      <c r="CI26110" s="850"/>
    </row>
    <row r="26111" spans="85:87" x14ac:dyDescent="0.25">
      <c r="CG26111" s="768"/>
      <c r="CH26111" s="768"/>
      <c r="CI26111" s="850"/>
    </row>
    <row r="26112" spans="85:87" x14ac:dyDescent="0.25">
      <c r="CG26112" s="768"/>
      <c r="CH26112" s="768"/>
      <c r="CI26112" s="850"/>
    </row>
    <row r="26113" spans="85:87" x14ac:dyDescent="0.25">
      <c r="CG26113" s="768"/>
      <c r="CH26113" s="768"/>
      <c r="CI26113" s="850"/>
    </row>
    <row r="26114" spans="85:87" x14ac:dyDescent="0.25">
      <c r="CG26114" s="768"/>
      <c r="CH26114" s="768"/>
      <c r="CI26114" s="850"/>
    </row>
    <row r="26115" spans="85:87" x14ac:dyDescent="0.25">
      <c r="CG26115" s="768"/>
      <c r="CH26115" s="768"/>
      <c r="CI26115" s="850"/>
    </row>
    <row r="26116" spans="85:87" x14ac:dyDescent="0.25">
      <c r="CG26116" s="768"/>
      <c r="CH26116" s="768"/>
      <c r="CI26116" s="850"/>
    </row>
    <row r="26117" spans="85:87" x14ac:dyDescent="0.25">
      <c r="CG26117" s="768"/>
      <c r="CH26117" s="768"/>
      <c r="CI26117" s="850"/>
    </row>
    <row r="26118" spans="85:87" x14ac:dyDescent="0.25">
      <c r="CG26118" s="768"/>
      <c r="CH26118" s="768"/>
      <c r="CI26118" s="850"/>
    </row>
    <row r="26119" spans="85:87" x14ac:dyDescent="0.25">
      <c r="CG26119" s="768"/>
      <c r="CH26119" s="768"/>
      <c r="CI26119" s="850"/>
    </row>
    <row r="26120" spans="85:87" x14ac:dyDescent="0.25">
      <c r="CG26120" s="768"/>
      <c r="CH26120" s="768"/>
      <c r="CI26120" s="850"/>
    </row>
    <row r="26121" spans="85:87" x14ac:dyDescent="0.25">
      <c r="CG26121" s="768"/>
      <c r="CH26121" s="768"/>
      <c r="CI26121" s="850"/>
    </row>
    <row r="26122" spans="85:87" x14ac:dyDescent="0.25">
      <c r="CG26122" s="768"/>
      <c r="CH26122" s="768"/>
      <c r="CI26122" s="850"/>
    </row>
    <row r="26123" spans="85:87" x14ac:dyDescent="0.25">
      <c r="CG26123" s="768"/>
      <c r="CH26123" s="768"/>
      <c r="CI26123" s="850"/>
    </row>
    <row r="26124" spans="85:87" x14ac:dyDescent="0.25">
      <c r="CG26124" s="768"/>
      <c r="CH26124" s="768"/>
      <c r="CI26124" s="850"/>
    </row>
    <row r="26125" spans="85:87" x14ac:dyDescent="0.25">
      <c r="CG26125" s="768"/>
      <c r="CH26125" s="768"/>
      <c r="CI26125" s="850"/>
    </row>
    <row r="26126" spans="85:87" x14ac:dyDescent="0.25">
      <c r="CG26126" s="768"/>
      <c r="CH26126" s="768"/>
      <c r="CI26126" s="850"/>
    </row>
    <row r="26127" spans="85:87" x14ac:dyDescent="0.25">
      <c r="CG26127" s="768"/>
      <c r="CH26127" s="768"/>
      <c r="CI26127" s="850"/>
    </row>
    <row r="26128" spans="85:87" x14ac:dyDescent="0.25">
      <c r="CG26128" s="768"/>
      <c r="CH26128" s="768"/>
      <c r="CI26128" s="850"/>
    </row>
    <row r="26129" spans="85:87" x14ac:dyDescent="0.25">
      <c r="CG26129" s="768"/>
      <c r="CH26129" s="768"/>
      <c r="CI26129" s="850"/>
    </row>
    <row r="26130" spans="85:87" x14ac:dyDescent="0.25">
      <c r="CG26130" s="768"/>
      <c r="CH26130" s="768"/>
      <c r="CI26130" s="850"/>
    </row>
    <row r="26131" spans="85:87" x14ac:dyDescent="0.25">
      <c r="CG26131" s="768"/>
      <c r="CH26131" s="768"/>
      <c r="CI26131" s="850"/>
    </row>
    <row r="26132" spans="85:87" x14ac:dyDescent="0.25">
      <c r="CG26132" s="768"/>
      <c r="CH26132" s="768"/>
      <c r="CI26132" s="850"/>
    </row>
    <row r="26133" spans="85:87" x14ac:dyDescent="0.25">
      <c r="CG26133" s="768"/>
      <c r="CH26133" s="768"/>
      <c r="CI26133" s="850"/>
    </row>
    <row r="26134" spans="85:87" x14ac:dyDescent="0.25">
      <c r="CG26134" s="768"/>
      <c r="CH26134" s="768"/>
      <c r="CI26134" s="850"/>
    </row>
    <row r="26135" spans="85:87" x14ac:dyDescent="0.25">
      <c r="CG26135" s="768"/>
      <c r="CH26135" s="768"/>
      <c r="CI26135" s="850"/>
    </row>
    <row r="26136" spans="85:87" x14ac:dyDescent="0.25">
      <c r="CG26136" s="768"/>
      <c r="CH26136" s="768"/>
      <c r="CI26136" s="850"/>
    </row>
    <row r="26137" spans="85:87" x14ac:dyDescent="0.25">
      <c r="CG26137" s="768"/>
      <c r="CH26137" s="768"/>
      <c r="CI26137" s="850"/>
    </row>
    <row r="26138" spans="85:87" x14ac:dyDescent="0.25">
      <c r="CG26138" s="768"/>
      <c r="CH26138" s="768"/>
      <c r="CI26138" s="850"/>
    </row>
    <row r="26139" spans="85:87" x14ac:dyDescent="0.25">
      <c r="CG26139" s="768"/>
      <c r="CH26139" s="768"/>
      <c r="CI26139" s="850"/>
    </row>
    <row r="26140" spans="85:87" x14ac:dyDescent="0.25">
      <c r="CG26140" s="768"/>
      <c r="CH26140" s="768"/>
      <c r="CI26140" s="850"/>
    </row>
    <row r="26141" spans="85:87" x14ac:dyDescent="0.25">
      <c r="CG26141" s="768"/>
      <c r="CH26141" s="768"/>
      <c r="CI26141" s="850"/>
    </row>
    <row r="26142" spans="85:87" x14ac:dyDescent="0.25">
      <c r="CG26142" s="768"/>
      <c r="CH26142" s="768"/>
      <c r="CI26142" s="850"/>
    </row>
    <row r="26143" spans="85:87" x14ac:dyDescent="0.25">
      <c r="CG26143" s="768"/>
      <c r="CH26143" s="768"/>
      <c r="CI26143" s="850"/>
    </row>
    <row r="26144" spans="85:87" x14ac:dyDescent="0.25">
      <c r="CG26144" s="768"/>
      <c r="CH26144" s="768"/>
      <c r="CI26144" s="850"/>
    </row>
    <row r="26145" spans="85:87" x14ac:dyDescent="0.25">
      <c r="CG26145" s="768"/>
      <c r="CH26145" s="768"/>
      <c r="CI26145" s="850"/>
    </row>
    <row r="26146" spans="85:87" x14ac:dyDescent="0.25">
      <c r="CG26146" s="768"/>
      <c r="CH26146" s="768"/>
      <c r="CI26146" s="850"/>
    </row>
    <row r="26147" spans="85:87" x14ac:dyDescent="0.25">
      <c r="CG26147" s="768"/>
      <c r="CH26147" s="768"/>
      <c r="CI26147" s="850"/>
    </row>
    <row r="26148" spans="85:87" x14ac:dyDescent="0.25">
      <c r="CG26148" s="768"/>
      <c r="CH26148" s="768"/>
      <c r="CI26148" s="850"/>
    </row>
    <row r="26149" spans="85:87" x14ac:dyDescent="0.25">
      <c r="CG26149" s="768"/>
      <c r="CH26149" s="768"/>
      <c r="CI26149" s="850"/>
    </row>
    <row r="26150" spans="85:87" x14ac:dyDescent="0.25">
      <c r="CG26150" s="768"/>
      <c r="CH26150" s="768"/>
      <c r="CI26150" s="850"/>
    </row>
    <row r="26151" spans="85:87" x14ac:dyDescent="0.25">
      <c r="CG26151" s="768"/>
      <c r="CH26151" s="768"/>
      <c r="CI26151" s="850"/>
    </row>
    <row r="26152" spans="85:87" x14ac:dyDescent="0.25">
      <c r="CG26152" s="768"/>
      <c r="CH26152" s="768"/>
      <c r="CI26152" s="850"/>
    </row>
    <row r="26153" spans="85:87" x14ac:dyDescent="0.25">
      <c r="CG26153" s="768"/>
      <c r="CH26153" s="768"/>
      <c r="CI26153" s="850"/>
    </row>
    <row r="26154" spans="85:87" x14ac:dyDescent="0.25">
      <c r="CG26154" s="768"/>
      <c r="CH26154" s="768"/>
      <c r="CI26154" s="850"/>
    </row>
    <row r="26155" spans="85:87" x14ac:dyDescent="0.25">
      <c r="CG26155" s="768"/>
      <c r="CH26155" s="768"/>
      <c r="CI26155" s="850"/>
    </row>
    <row r="26156" spans="85:87" x14ac:dyDescent="0.25">
      <c r="CG26156" s="768"/>
      <c r="CH26156" s="768"/>
      <c r="CI26156" s="850"/>
    </row>
    <row r="26157" spans="85:87" x14ac:dyDescent="0.25">
      <c r="CG26157" s="768"/>
      <c r="CH26157" s="768"/>
      <c r="CI26157" s="850"/>
    </row>
    <row r="26158" spans="85:87" x14ac:dyDescent="0.25">
      <c r="CG26158" s="768"/>
      <c r="CH26158" s="768"/>
      <c r="CI26158" s="850"/>
    </row>
    <row r="26159" spans="85:87" x14ac:dyDescent="0.25">
      <c r="CG26159" s="768"/>
      <c r="CH26159" s="768"/>
      <c r="CI26159" s="850"/>
    </row>
    <row r="26160" spans="85:87" x14ac:dyDescent="0.25">
      <c r="CG26160" s="768"/>
      <c r="CH26160" s="768"/>
      <c r="CI26160" s="850"/>
    </row>
    <row r="26161" spans="85:87" x14ac:dyDescent="0.25">
      <c r="CG26161" s="768"/>
      <c r="CH26161" s="768"/>
      <c r="CI26161" s="850"/>
    </row>
    <row r="26162" spans="85:87" x14ac:dyDescent="0.25">
      <c r="CG26162" s="768"/>
      <c r="CH26162" s="768"/>
      <c r="CI26162" s="850"/>
    </row>
    <row r="26163" spans="85:87" x14ac:dyDescent="0.25">
      <c r="CG26163" s="768"/>
      <c r="CH26163" s="768"/>
      <c r="CI26163" s="850"/>
    </row>
    <row r="26164" spans="85:87" x14ac:dyDescent="0.25">
      <c r="CG26164" s="768"/>
      <c r="CH26164" s="768"/>
      <c r="CI26164" s="850"/>
    </row>
    <row r="26165" spans="85:87" x14ac:dyDescent="0.25">
      <c r="CG26165" s="768"/>
      <c r="CH26165" s="768"/>
      <c r="CI26165" s="850"/>
    </row>
    <row r="26166" spans="85:87" x14ac:dyDescent="0.25">
      <c r="CG26166" s="768"/>
      <c r="CH26166" s="768"/>
      <c r="CI26166" s="850"/>
    </row>
    <row r="26167" spans="85:87" x14ac:dyDescent="0.25">
      <c r="CG26167" s="768"/>
      <c r="CH26167" s="768"/>
      <c r="CI26167" s="850"/>
    </row>
    <row r="26168" spans="85:87" x14ac:dyDescent="0.25">
      <c r="CG26168" s="768"/>
      <c r="CH26168" s="768"/>
      <c r="CI26168" s="850"/>
    </row>
    <row r="26169" spans="85:87" x14ac:dyDescent="0.25">
      <c r="CG26169" s="768"/>
      <c r="CH26169" s="768"/>
      <c r="CI26169" s="850"/>
    </row>
    <row r="26170" spans="85:87" x14ac:dyDescent="0.25">
      <c r="CG26170" s="768"/>
      <c r="CH26170" s="768"/>
      <c r="CI26170" s="850"/>
    </row>
    <row r="26171" spans="85:87" x14ac:dyDescent="0.25">
      <c r="CG26171" s="768"/>
      <c r="CH26171" s="768"/>
      <c r="CI26171" s="850"/>
    </row>
    <row r="26172" spans="85:87" x14ac:dyDescent="0.25">
      <c r="CG26172" s="768"/>
      <c r="CH26172" s="768"/>
      <c r="CI26172" s="850"/>
    </row>
    <row r="26173" spans="85:87" x14ac:dyDescent="0.25">
      <c r="CG26173" s="768"/>
      <c r="CH26173" s="768"/>
      <c r="CI26173" s="850"/>
    </row>
    <row r="26174" spans="85:87" x14ac:dyDescent="0.25">
      <c r="CG26174" s="768"/>
      <c r="CH26174" s="768"/>
      <c r="CI26174" s="850"/>
    </row>
    <row r="26175" spans="85:87" x14ac:dyDescent="0.25">
      <c r="CG26175" s="768"/>
      <c r="CH26175" s="768"/>
      <c r="CI26175" s="850"/>
    </row>
    <row r="26176" spans="85:87" x14ac:dyDescent="0.25">
      <c r="CG26176" s="768"/>
      <c r="CH26176" s="768"/>
      <c r="CI26176" s="850"/>
    </row>
    <row r="26177" spans="85:87" x14ac:dyDescent="0.25">
      <c r="CG26177" s="768"/>
      <c r="CH26177" s="768"/>
      <c r="CI26177" s="850"/>
    </row>
    <row r="26178" spans="85:87" x14ac:dyDescent="0.25">
      <c r="CG26178" s="768"/>
      <c r="CH26178" s="768"/>
      <c r="CI26178" s="850"/>
    </row>
    <row r="26179" spans="85:87" x14ac:dyDescent="0.25">
      <c r="CG26179" s="768"/>
      <c r="CH26179" s="768"/>
      <c r="CI26179" s="850"/>
    </row>
    <row r="26180" spans="85:87" x14ac:dyDescent="0.25">
      <c r="CG26180" s="768"/>
      <c r="CH26180" s="768"/>
      <c r="CI26180" s="850"/>
    </row>
    <row r="26181" spans="85:87" x14ac:dyDescent="0.25">
      <c r="CG26181" s="768"/>
      <c r="CH26181" s="768"/>
      <c r="CI26181" s="850"/>
    </row>
    <row r="26182" spans="85:87" x14ac:dyDescent="0.25">
      <c r="CG26182" s="768"/>
      <c r="CH26182" s="768"/>
      <c r="CI26182" s="850"/>
    </row>
    <row r="26183" spans="85:87" x14ac:dyDescent="0.25">
      <c r="CG26183" s="768"/>
      <c r="CH26183" s="768"/>
      <c r="CI26183" s="850"/>
    </row>
    <row r="26184" spans="85:87" x14ac:dyDescent="0.25">
      <c r="CG26184" s="768"/>
      <c r="CH26184" s="768"/>
      <c r="CI26184" s="850"/>
    </row>
    <row r="26185" spans="85:87" x14ac:dyDescent="0.25">
      <c r="CG26185" s="768"/>
      <c r="CH26185" s="768"/>
      <c r="CI26185" s="850"/>
    </row>
    <row r="26186" spans="85:87" x14ac:dyDescent="0.25">
      <c r="CG26186" s="768"/>
      <c r="CH26186" s="768"/>
      <c r="CI26186" s="850"/>
    </row>
    <row r="26187" spans="85:87" x14ac:dyDescent="0.25">
      <c r="CG26187" s="768"/>
      <c r="CH26187" s="768"/>
      <c r="CI26187" s="850"/>
    </row>
    <row r="26188" spans="85:87" x14ac:dyDescent="0.25">
      <c r="CG26188" s="768"/>
      <c r="CH26188" s="768"/>
      <c r="CI26188" s="850"/>
    </row>
    <row r="26189" spans="85:87" x14ac:dyDescent="0.25">
      <c r="CG26189" s="768"/>
      <c r="CH26189" s="768"/>
      <c r="CI26189" s="850"/>
    </row>
    <row r="26190" spans="85:87" x14ac:dyDescent="0.25">
      <c r="CG26190" s="768"/>
      <c r="CH26190" s="768"/>
      <c r="CI26190" s="850"/>
    </row>
    <row r="26191" spans="85:87" x14ac:dyDescent="0.25">
      <c r="CG26191" s="768"/>
      <c r="CH26191" s="768"/>
      <c r="CI26191" s="850"/>
    </row>
    <row r="26192" spans="85:87" x14ac:dyDescent="0.25">
      <c r="CG26192" s="768"/>
      <c r="CH26192" s="768"/>
      <c r="CI26192" s="850"/>
    </row>
    <row r="26193" spans="85:87" x14ac:dyDescent="0.25">
      <c r="CG26193" s="768"/>
      <c r="CH26193" s="768"/>
      <c r="CI26193" s="850"/>
    </row>
    <row r="26194" spans="85:87" x14ac:dyDescent="0.25">
      <c r="CG26194" s="768"/>
      <c r="CH26194" s="768"/>
      <c r="CI26194" s="850"/>
    </row>
    <row r="26195" spans="85:87" x14ac:dyDescent="0.25">
      <c r="CG26195" s="768"/>
      <c r="CH26195" s="768"/>
      <c r="CI26195" s="850"/>
    </row>
    <row r="26196" spans="85:87" x14ac:dyDescent="0.25">
      <c r="CG26196" s="768"/>
      <c r="CH26196" s="768"/>
      <c r="CI26196" s="850"/>
    </row>
    <row r="26197" spans="85:87" x14ac:dyDescent="0.25">
      <c r="CG26197" s="768"/>
      <c r="CH26197" s="768"/>
      <c r="CI26197" s="850"/>
    </row>
    <row r="26198" spans="85:87" x14ac:dyDescent="0.25">
      <c r="CG26198" s="768"/>
      <c r="CH26198" s="768"/>
      <c r="CI26198" s="850"/>
    </row>
    <row r="26199" spans="85:87" x14ac:dyDescent="0.25">
      <c r="CG26199" s="768"/>
      <c r="CH26199" s="768"/>
      <c r="CI26199" s="850"/>
    </row>
    <row r="26200" spans="85:87" x14ac:dyDescent="0.25">
      <c r="CG26200" s="768"/>
      <c r="CH26200" s="768"/>
      <c r="CI26200" s="850"/>
    </row>
    <row r="26201" spans="85:87" x14ac:dyDescent="0.25">
      <c r="CG26201" s="768"/>
      <c r="CH26201" s="768"/>
      <c r="CI26201" s="850"/>
    </row>
    <row r="26202" spans="85:87" x14ac:dyDescent="0.25">
      <c r="CG26202" s="768"/>
      <c r="CH26202" s="768"/>
      <c r="CI26202" s="850"/>
    </row>
    <row r="26203" spans="85:87" x14ac:dyDescent="0.25">
      <c r="CG26203" s="768"/>
      <c r="CH26203" s="768"/>
      <c r="CI26203" s="850"/>
    </row>
    <row r="26204" spans="85:87" x14ac:dyDescent="0.25">
      <c r="CG26204" s="768"/>
      <c r="CH26204" s="768"/>
      <c r="CI26204" s="850"/>
    </row>
    <row r="26205" spans="85:87" x14ac:dyDescent="0.25">
      <c r="CG26205" s="768"/>
      <c r="CH26205" s="768"/>
      <c r="CI26205" s="850"/>
    </row>
    <row r="26206" spans="85:87" x14ac:dyDescent="0.25">
      <c r="CG26206" s="768"/>
      <c r="CH26206" s="768"/>
      <c r="CI26206" s="850"/>
    </row>
    <row r="26207" spans="85:87" x14ac:dyDescent="0.25">
      <c r="CG26207" s="768"/>
      <c r="CH26207" s="768"/>
      <c r="CI26207" s="850"/>
    </row>
    <row r="26208" spans="85:87" x14ac:dyDescent="0.25">
      <c r="CG26208" s="768"/>
      <c r="CH26208" s="768"/>
      <c r="CI26208" s="850"/>
    </row>
    <row r="26209" spans="85:87" x14ac:dyDescent="0.25">
      <c r="CG26209" s="768"/>
      <c r="CH26209" s="768"/>
      <c r="CI26209" s="850"/>
    </row>
    <row r="26210" spans="85:87" x14ac:dyDescent="0.25">
      <c r="CG26210" s="768"/>
      <c r="CH26210" s="768"/>
      <c r="CI26210" s="850"/>
    </row>
    <row r="26211" spans="85:87" x14ac:dyDescent="0.25">
      <c r="CG26211" s="768"/>
      <c r="CH26211" s="768"/>
      <c r="CI26211" s="850"/>
    </row>
    <row r="26212" spans="85:87" x14ac:dyDescent="0.25">
      <c r="CG26212" s="768"/>
      <c r="CH26212" s="768"/>
      <c r="CI26212" s="850"/>
    </row>
    <row r="26213" spans="85:87" x14ac:dyDescent="0.25">
      <c r="CG26213" s="768"/>
      <c r="CH26213" s="768"/>
      <c r="CI26213" s="850"/>
    </row>
    <row r="26214" spans="85:87" x14ac:dyDescent="0.25">
      <c r="CG26214" s="768"/>
      <c r="CH26214" s="768"/>
      <c r="CI26214" s="850"/>
    </row>
    <row r="26215" spans="85:87" x14ac:dyDescent="0.25">
      <c r="CG26215" s="768"/>
      <c r="CH26215" s="768"/>
      <c r="CI26215" s="850"/>
    </row>
    <row r="26216" spans="85:87" x14ac:dyDescent="0.25">
      <c r="CG26216" s="768"/>
      <c r="CH26216" s="768"/>
      <c r="CI26216" s="850"/>
    </row>
    <row r="26217" spans="85:87" x14ac:dyDescent="0.25">
      <c r="CG26217" s="768"/>
      <c r="CH26217" s="768"/>
      <c r="CI26217" s="850"/>
    </row>
    <row r="26218" spans="85:87" x14ac:dyDescent="0.25">
      <c r="CG26218" s="768"/>
      <c r="CH26218" s="768"/>
      <c r="CI26218" s="850"/>
    </row>
    <row r="26219" spans="85:87" x14ac:dyDescent="0.25">
      <c r="CG26219" s="768"/>
      <c r="CH26219" s="768"/>
      <c r="CI26219" s="850"/>
    </row>
    <row r="26220" spans="85:87" x14ac:dyDescent="0.25">
      <c r="CG26220" s="768"/>
      <c r="CH26220" s="768"/>
      <c r="CI26220" s="850"/>
    </row>
    <row r="26221" spans="85:87" x14ac:dyDescent="0.25">
      <c r="CG26221" s="768"/>
      <c r="CH26221" s="768"/>
      <c r="CI26221" s="850"/>
    </row>
    <row r="26222" spans="85:87" x14ac:dyDescent="0.25">
      <c r="CG26222" s="768"/>
      <c r="CH26222" s="768"/>
      <c r="CI26222" s="850"/>
    </row>
    <row r="26223" spans="85:87" x14ac:dyDescent="0.25">
      <c r="CG26223" s="768"/>
      <c r="CH26223" s="768"/>
      <c r="CI26223" s="850"/>
    </row>
    <row r="26224" spans="85:87" x14ac:dyDescent="0.25">
      <c r="CG26224" s="768"/>
      <c r="CH26224" s="768"/>
      <c r="CI26224" s="850"/>
    </row>
    <row r="26225" spans="85:87" x14ac:dyDescent="0.25">
      <c r="CG26225" s="768"/>
      <c r="CH26225" s="768"/>
      <c r="CI26225" s="850"/>
    </row>
    <row r="26226" spans="85:87" x14ac:dyDescent="0.25">
      <c r="CG26226" s="768"/>
      <c r="CH26226" s="768"/>
      <c r="CI26226" s="850"/>
    </row>
    <row r="26227" spans="85:87" x14ac:dyDescent="0.25">
      <c r="CG26227" s="768"/>
      <c r="CH26227" s="768"/>
      <c r="CI26227" s="850"/>
    </row>
    <row r="26228" spans="85:87" x14ac:dyDescent="0.25">
      <c r="CG26228" s="768"/>
      <c r="CH26228" s="768"/>
      <c r="CI26228" s="850"/>
    </row>
    <row r="26229" spans="85:87" x14ac:dyDescent="0.25">
      <c r="CG26229" s="768"/>
      <c r="CH26229" s="768"/>
      <c r="CI26229" s="850"/>
    </row>
    <row r="26230" spans="85:87" x14ac:dyDescent="0.25">
      <c r="CG26230" s="768"/>
      <c r="CH26230" s="768"/>
      <c r="CI26230" s="850"/>
    </row>
    <row r="26231" spans="85:87" x14ac:dyDescent="0.25">
      <c r="CG26231" s="768"/>
      <c r="CH26231" s="768"/>
      <c r="CI26231" s="850"/>
    </row>
    <row r="26232" spans="85:87" x14ac:dyDescent="0.25">
      <c r="CG26232" s="768"/>
      <c r="CH26232" s="768"/>
      <c r="CI26232" s="850"/>
    </row>
    <row r="26233" spans="85:87" x14ac:dyDescent="0.25">
      <c r="CG26233" s="768"/>
      <c r="CH26233" s="768"/>
      <c r="CI26233" s="850"/>
    </row>
    <row r="26234" spans="85:87" x14ac:dyDescent="0.25">
      <c r="CG26234" s="768"/>
      <c r="CH26234" s="768"/>
      <c r="CI26234" s="850"/>
    </row>
    <row r="26235" spans="85:87" x14ac:dyDescent="0.25">
      <c r="CG26235" s="768"/>
      <c r="CH26235" s="768"/>
      <c r="CI26235" s="850"/>
    </row>
    <row r="26236" spans="85:87" x14ac:dyDescent="0.25">
      <c r="CG26236" s="768"/>
      <c r="CH26236" s="768"/>
      <c r="CI26236" s="850"/>
    </row>
    <row r="26237" spans="85:87" x14ac:dyDescent="0.25">
      <c r="CG26237" s="768"/>
      <c r="CH26237" s="768"/>
      <c r="CI26237" s="850"/>
    </row>
    <row r="26238" spans="85:87" x14ac:dyDescent="0.25">
      <c r="CG26238" s="768"/>
      <c r="CH26238" s="768"/>
      <c r="CI26238" s="850"/>
    </row>
    <row r="26239" spans="85:87" x14ac:dyDescent="0.25">
      <c r="CG26239" s="768"/>
      <c r="CH26239" s="768"/>
      <c r="CI26239" s="850"/>
    </row>
    <row r="26240" spans="85:87" x14ac:dyDescent="0.25">
      <c r="CG26240" s="768"/>
      <c r="CH26240" s="768"/>
      <c r="CI26240" s="850"/>
    </row>
    <row r="26241" spans="85:87" x14ac:dyDescent="0.25">
      <c r="CG26241" s="768"/>
      <c r="CH26241" s="768"/>
      <c r="CI26241" s="850"/>
    </row>
    <row r="26242" spans="85:87" x14ac:dyDescent="0.25">
      <c r="CG26242" s="768"/>
      <c r="CH26242" s="768"/>
      <c r="CI26242" s="850"/>
    </row>
    <row r="26243" spans="85:87" x14ac:dyDescent="0.25">
      <c r="CG26243" s="768"/>
      <c r="CH26243" s="768"/>
      <c r="CI26243" s="850"/>
    </row>
    <row r="26244" spans="85:87" x14ac:dyDescent="0.25">
      <c r="CG26244" s="768"/>
      <c r="CH26244" s="768"/>
      <c r="CI26244" s="850"/>
    </row>
    <row r="26245" spans="85:87" x14ac:dyDescent="0.25">
      <c r="CG26245" s="768"/>
      <c r="CH26245" s="768"/>
      <c r="CI26245" s="850"/>
    </row>
    <row r="26246" spans="85:87" x14ac:dyDescent="0.25">
      <c r="CG26246" s="768"/>
      <c r="CH26246" s="768"/>
      <c r="CI26246" s="850"/>
    </row>
    <row r="26247" spans="85:87" x14ac:dyDescent="0.25">
      <c r="CG26247" s="768"/>
      <c r="CH26247" s="768"/>
      <c r="CI26247" s="850"/>
    </row>
    <row r="26248" spans="85:87" x14ac:dyDescent="0.25">
      <c r="CG26248" s="768"/>
      <c r="CH26248" s="768"/>
      <c r="CI26248" s="850"/>
    </row>
    <row r="26249" spans="85:87" x14ac:dyDescent="0.25">
      <c r="CG26249" s="768"/>
      <c r="CH26249" s="768"/>
      <c r="CI26249" s="850"/>
    </row>
    <row r="26250" spans="85:87" x14ac:dyDescent="0.25">
      <c r="CG26250" s="768"/>
      <c r="CH26250" s="768"/>
      <c r="CI26250" s="850"/>
    </row>
    <row r="26251" spans="85:87" x14ac:dyDescent="0.25">
      <c r="CG26251" s="768"/>
      <c r="CH26251" s="768"/>
      <c r="CI26251" s="850"/>
    </row>
    <row r="26252" spans="85:87" x14ac:dyDescent="0.25">
      <c r="CG26252" s="768"/>
      <c r="CH26252" s="768"/>
      <c r="CI26252" s="850"/>
    </row>
    <row r="26253" spans="85:87" x14ac:dyDescent="0.25">
      <c r="CG26253" s="768"/>
      <c r="CH26253" s="768"/>
      <c r="CI26253" s="850"/>
    </row>
    <row r="26254" spans="85:87" x14ac:dyDescent="0.25">
      <c r="CG26254" s="768"/>
      <c r="CH26254" s="768"/>
      <c r="CI26254" s="850"/>
    </row>
    <row r="26255" spans="85:87" x14ac:dyDescent="0.25">
      <c r="CG26255" s="768"/>
      <c r="CH26255" s="768"/>
      <c r="CI26255" s="850"/>
    </row>
    <row r="26256" spans="85:87" x14ac:dyDescent="0.25">
      <c r="CG26256" s="768"/>
      <c r="CH26256" s="768"/>
      <c r="CI26256" s="850"/>
    </row>
    <row r="26257" spans="85:87" x14ac:dyDescent="0.25">
      <c r="CG26257" s="768"/>
      <c r="CH26257" s="768"/>
      <c r="CI26257" s="850"/>
    </row>
    <row r="26258" spans="85:87" x14ac:dyDescent="0.25">
      <c r="CG26258" s="768"/>
      <c r="CH26258" s="768"/>
      <c r="CI26258" s="850"/>
    </row>
    <row r="26259" spans="85:87" x14ac:dyDescent="0.25">
      <c r="CG26259" s="768"/>
      <c r="CH26259" s="768"/>
      <c r="CI26259" s="850"/>
    </row>
    <row r="26260" spans="85:87" x14ac:dyDescent="0.25">
      <c r="CG26260" s="768"/>
      <c r="CH26260" s="768"/>
      <c r="CI26260" s="850"/>
    </row>
    <row r="26261" spans="85:87" x14ac:dyDescent="0.25">
      <c r="CG26261" s="768"/>
      <c r="CH26261" s="768"/>
      <c r="CI26261" s="850"/>
    </row>
    <row r="26262" spans="85:87" x14ac:dyDescent="0.25">
      <c r="CG26262" s="768"/>
      <c r="CH26262" s="768"/>
      <c r="CI26262" s="850"/>
    </row>
    <row r="26263" spans="85:87" x14ac:dyDescent="0.25">
      <c r="CG26263" s="768"/>
      <c r="CH26263" s="768"/>
      <c r="CI26263" s="850"/>
    </row>
    <row r="26264" spans="85:87" x14ac:dyDescent="0.25">
      <c r="CG26264" s="768"/>
      <c r="CH26264" s="768"/>
      <c r="CI26264" s="850"/>
    </row>
    <row r="26265" spans="85:87" x14ac:dyDescent="0.25">
      <c r="CG26265" s="768"/>
      <c r="CH26265" s="768"/>
      <c r="CI26265" s="850"/>
    </row>
    <row r="26266" spans="85:87" x14ac:dyDescent="0.25">
      <c r="CG26266" s="768"/>
      <c r="CH26266" s="768"/>
      <c r="CI26266" s="850"/>
    </row>
    <row r="26267" spans="85:87" x14ac:dyDescent="0.25">
      <c r="CG26267" s="768"/>
      <c r="CH26267" s="768"/>
      <c r="CI26267" s="850"/>
    </row>
    <row r="26268" spans="85:87" x14ac:dyDescent="0.25">
      <c r="CG26268" s="768"/>
      <c r="CH26268" s="768"/>
      <c r="CI26268" s="850"/>
    </row>
    <row r="26269" spans="85:87" x14ac:dyDescent="0.25">
      <c r="CG26269" s="768"/>
      <c r="CH26269" s="768"/>
      <c r="CI26269" s="850"/>
    </row>
    <row r="26270" spans="85:87" x14ac:dyDescent="0.25">
      <c r="CG26270" s="768"/>
      <c r="CH26270" s="768"/>
      <c r="CI26270" s="850"/>
    </row>
    <row r="26271" spans="85:87" x14ac:dyDescent="0.25">
      <c r="CG26271" s="768"/>
      <c r="CH26271" s="768"/>
      <c r="CI26271" s="850"/>
    </row>
    <row r="26272" spans="85:87" x14ac:dyDescent="0.25">
      <c r="CG26272" s="768"/>
      <c r="CH26272" s="768"/>
      <c r="CI26272" s="850"/>
    </row>
    <row r="26273" spans="85:87" x14ac:dyDescent="0.25">
      <c r="CG26273" s="768"/>
      <c r="CH26273" s="768"/>
      <c r="CI26273" s="850"/>
    </row>
    <row r="26274" spans="85:87" x14ac:dyDescent="0.25">
      <c r="CG26274" s="768"/>
      <c r="CH26274" s="768"/>
      <c r="CI26274" s="850"/>
    </row>
    <row r="26275" spans="85:87" x14ac:dyDescent="0.25">
      <c r="CG26275" s="768"/>
      <c r="CH26275" s="768"/>
      <c r="CI26275" s="850"/>
    </row>
    <row r="26276" spans="85:87" x14ac:dyDescent="0.25">
      <c r="CG26276" s="768"/>
      <c r="CH26276" s="768"/>
      <c r="CI26276" s="850"/>
    </row>
    <row r="26277" spans="85:87" x14ac:dyDescent="0.25">
      <c r="CG26277" s="768"/>
      <c r="CH26277" s="768"/>
      <c r="CI26277" s="850"/>
    </row>
    <row r="26278" spans="85:87" x14ac:dyDescent="0.25">
      <c r="CG26278" s="768"/>
      <c r="CH26278" s="768"/>
      <c r="CI26278" s="850"/>
    </row>
    <row r="26279" spans="85:87" x14ac:dyDescent="0.25">
      <c r="CG26279" s="768"/>
      <c r="CH26279" s="768"/>
      <c r="CI26279" s="850"/>
    </row>
    <row r="26280" spans="85:87" x14ac:dyDescent="0.25">
      <c r="CG26280" s="768"/>
      <c r="CH26280" s="768"/>
      <c r="CI26280" s="850"/>
    </row>
    <row r="26281" spans="85:87" x14ac:dyDescent="0.25">
      <c r="CG26281" s="768"/>
      <c r="CH26281" s="768"/>
      <c r="CI26281" s="850"/>
    </row>
    <row r="26282" spans="85:87" x14ac:dyDescent="0.25">
      <c r="CG26282" s="768"/>
      <c r="CH26282" s="768"/>
      <c r="CI26282" s="850"/>
    </row>
    <row r="26283" spans="85:87" x14ac:dyDescent="0.25">
      <c r="CG26283" s="768"/>
      <c r="CH26283" s="768"/>
      <c r="CI26283" s="850"/>
    </row>
    <row r="26284" spans="85:87" x14ac:dyDescent="0.25">
      <c r="CG26284" s="768"/>
      <c r="CH26284" s="768"/>
      <c r="CI26284" s="850"/>
    </row>
    <row r="26285" spans="85:87" x14ac:dyDescent="0.25">
      <c r="CG26285" s="768"/>
      <c r="CH26285" s="768"/>
      <c r="CI26285" s="850"/>
    </row>
    <row r="26286" spans="85:87" x14ac:dyDescent="0.25">
      <c r="CG26286" s="768"/>
      <c r="CH26286" s="768"/>
      <c r="CI26286" s="850"/>
    </row>
    <row r="26287" spans="85:87" x14ac:dyDescent="0.25">
      <c r="CG26287" s="768"/>
      <c r="CH26287" s="768"/>
      <c r="CI26287" s="850"/>
    </row>
    <row r="26288" spans="85:87" x14ac:dyDescent="0.25">
      <c r="CG26288" s="768"/>
      <c r="CH26288" s="768"/>
      <c r="CI26288" s="850"/>
    </row>
    <row r="26289" spans="85:87" x14ac:dyDescent="0.25">
      <c r="CG26289" s="768"/>
      <c r="CH26289" s="768"/>
      <c r="CI26289" s="850"/>
    </row>
    <row r="26290" spans="85:87" x14ac:dyDescent="0.25">
      <c r="CG26290" s="768"/>
      <c r="CH26290" s="768"/>
      <c r="CI26290" s="850"/>
    </row>
    <row r="26291" spans="85:87" x14ac:dyDescent="0.25">
      <c r="CG26291" s="768"/>
      <c r="CH26291" s="768"/>
      <c r="CI26291" s="850"/>
    </row>
    <row r="26292" spans="85:87" x14ac:dyDescent="0.25">
      <c r="CG26292" s="768"/>
      <c r="CH26292" s="768"/>
      <c r="CI26292" s="850"/>
    </row>
    <row r="26293" spans="85:87" x14ac:dyDescent="0.25">
      <c r="CG26293" s="768"/>
      <c r="CH26293" s="768"/>
      <c r="CI26293" s="850"/>
    </row>
    <row r="26294" spans="85:87" x14ac:dyDescent="0.25">
      <c r="CG26294" s="768"/>
      <c r="CH26294" s="768"/>
      <c r="CI26294" s="850"/>
    </row>
    <row r="26295" spans="85:87" x14ac:dyDescent="0.25">
      <c r="CG26295" s="768"/>
      <c r="CH26295" s="768"/>
      <c r="CI26295" s="850"/>
    </row>
    <row r="26296" spans="85:87" x14ac:dyDescent="0.25">
      <c r="CG26296" s="768"/>
      <c r="CH26296" s="768"/>
      <c r="CI26296" s="850"/>
    </row>
    <row r="26297" spans="85:87" x14ac:dyDescent="0.25">
      <c r="CG26297" s="768"/>
      <c r="CH26297" s="768"/>
      <c r="CI26297" s="850"/>
    </row>
    <row r="26298" spans="85:87" x14ac:dyDescent="0.25">
      <c r="CG26298" s="768"/>
      <c r="CH26298" s="768"/>
      <c r="CI26298" s="850"/>
    </row>
    <row r="26299" spans="85:87" x14ac:dyDescent="0.25">
      <c r="CG26299" s="768"/>
      <c r="CH26299" s="768"/>
      <c r="CI26299" s="850"/>
    </row>
    <row r="26300" spans="85:87" x14ac:dyDescent="0.25">
      <c r="CG26300" s="768"/>
      <c r="CH26300" s="768"/>
      <c r="CI26300" s="850"/>
    </row>
    <row r="26301" spans="85:87" x14ac:dyDescent="0.25">
      <c r="CG26301" s="768"/>
      <c r="CH26301" s="768"/>
      <c r="CI26301" s="850"/>
    </row>
    <row r="26302" spans="85:87" x14ac:dyDescent="0.25">
      <c r="CG26302" s="768"/>
      <c r="CH26302" s="768"/>
      <c r="CI26302" s="850"/>
    </row>
    <row r="26303" spans="85:87" x14ac:dyDescent="0.25">
      <c r="CG26303" s="768"/>
      <c r="CH26303" s="768"/>
      <c r="CI26303" s="850"/>
    </row>
    <row r="26304" spans="85:87" x14ac:dyDescent="0.25">
      <c r="CG26304" s="768"/>
      <c r="CH26304" s="768"/>
      <c r="CI26304" s="850"/>
    </row>
    <row r="26305" spans="85:87" x14ac:dyDescent="0.25">
      <c r="CG26305" s="768"/>
      <c r="CH26305" s="768"/>
      <c r="CI26305" s="850"/>
    </row>
    <row r="26306" spans="85:87" x14ac:dyDescent="0.25">
      <c r="CG26306" s="768"/>
      <c r="CH26306" s="768"/>
      <c r="CI26306" s="850"/>
    </row>
    <row r="26307" spans="85:87" x14ac:dyDescent="0.25">
      <c r="CG26307" s="768"/>
      <c r="CH26307" s="768"/>
      <c r="CI26307" s="850"/>
    </row>
    <row r="26308" spans="85:87" x14ac:dyDescent="0.25">
      <c r="CG26308" s="768"/>
      <c r="CH26308" s="768"/>
      <c r="CI26308" s="850"/>
    </row>
    <row r="26309" spans="85:87" x14ac:dyDescent="0.25">
      <c r="CG26309" s="768"/>
      <c r="CH26309" s="768"/>
      <c r="CI26309" s="850"/>
    </row>
    <row r="26310" spans="85:87" x14ac:dyDescent="0.25">
      <c r="CG26310" s="768"/>
      <c r="CH26310" s="768"/>
      <c r="CI26310" s="850"/>
    </row>
    <row r="26311" spans="85:87" x14ac:dyDescent="0.25">
      <c r="CG26311" s="768"/>
      <c r="CH26311" s="768"/>
      <c r="CI26311" s="850"/>
    </row>
    <row r="26312" spans="85:87" x14ac:dyDescent="0.25">
      <c r="CG26312" s="768"/>
      <c r="CH26312" s="768"/>
      <c r="CI26312" s="850"/>
    </row>
    <row r="26313" spans="85:87" x14ac:dyDescent="0.25">
      <c r="CG26313" s="768"/>
      <c r="CH26313" s="768"/>
      <c r="CI26313" s="850"/>
    </row>
    <row r="26314" spans="85:87" x14ac:dyDescent="0.25">
      <c r="CG26314" s="768"/>
      <c r="CH26314" s="768"/>
      <c r="CI26314" s="850"/>
    </row>
    <row r="26315" spans="85:87" x14ac:dyDescent="0.25">
      <c r="CG26315" s="768"/>
      <c r="CH26315" s="768"/>
      <c r="CI26315" s="850"/>
    </row>
    <row r="26316" spans="85:87" x14ac:dyDescent="0.25">
      <c r="CG26316" s="768"/>
      <c r="CH26316" s="768"/>
      <c r="CI26316" s="850"/>
    </row>
    <row r="26317" spans="85:87" x14ac:dyDescent="0.25">
      <c r="CG26317" s="768"/>
      <c r="CH26317" s="768"/>
      <c r="CI26317" s="850"/>
    </row>
    <row r="26318" spans="85:87" x14ac:dyDescent="0.25">
      <c r="CG26318" s="768"/>
      <c r="CH26318" s="768"/>
      <c r="CI26318" s="850"/>
    </row>
    <row r="26319" spans="85:87" x14ac:dyDescent="0.25">
      <c r="CG26319" s="768"/>
      <c r="CH26319" s="768"/>
      <c r="CI26319" s="850"/>
    </row>
    <row r="26320" spans="85:87" x14ac:dyDescent="0.25">
      <c r="CG26320" s="768"/>
      <c r="CH26320" s="768"/>
      <c r="CI26320" s="850"/>
    </row>
    <row r="26321" spans="85:87" x14ac:dyDescent="0.25">
      <c r="CG26321" s="768"/>
      <c r="CH26321" s="768"/>
      <c r="CI26321" s="850"/>
    </row>
    <row r="26322" spans="85:87" x14ac:dyDescent="0.25">
      <c r="CG26322" s="768"/>
      <c r="CH26322" s="768"/>
      <c r="CI26322" s="850"/>
    </row>
    <row r="26323" spans="85:87" x14ac:dyDescent="0.25">
      <c r="CG26323" s="768"/>
      <c r="CH26323" s="768"/>
      <c r="CI26323" s="850"/>
    </row>
    <row r="26324" spans="85:87" x14ac:dyDescent="0.25">
      <c r="CG26324" s="768"/>
      <c r="CH26324" s="768"/>
      <c r="CI26324" s="850"/>
    </row>
    <row r="26325" spans="85:87" x14ac:dyDescent="0.25">
      <c r="CG26325" s="768"/>
      <c r="CH26325" s="768"/>
      <c r="CI26325" s="850"/>
    </row>
    <row r="26326" spans="85:87" x14ac:dyDescent="0.25">
      <c r="CG26326" s="768"/>
      <c r="CH26326" s="768"/>
      <c r="CI26326" s="850"/>
    </row>
    <row r="26327" spans="85:87" x14ac:dyDescent="0.25">
      <c r="CG26327" s="768"/>
      <c r="CH26327" s="768"/>
      <c r="CI26327" s="850"/>
    </row>
    <row r="26328" spans="85:87" x14ac:dyDescent="0.25">
      <c r="CG26328" s="768"/>
      <c r="CH26328" s="768"/>
      <c r="CI26328" s="850"/>
    </row>
    <row r="26329" spans="85:87" x14ac:dyDescent="0.25">
      <c r="CG26329" s="768"/>
      <c r="CH26329" s="768"/>
      <c r="CI26329" s="850"/>
    </row>
    <row r="26330" spans="85:87" x14ac:dyDescent="0.25">
      <c r="CG26330" s="768"/>
      <c r="CH26330" s="768"/>
      <c r="CI26330" s="850"/>
    </row>
    <row r="26331" spans="85:87" x14ac:dyDescent="0.25">
      <c r="CG26331" s="768"/>
      <c r="CH26331" s="768"/>
      <c r="CI26331" s="850"/>
    </row>
    <row r="26332" spans="85:87" x14ac:dyDescent="0.25">
      <c r="CG26332" s="768"/>
      <c r="CH26332" s="768"/>
      <c r="CI26332" s="850"/>
    </row>
    <row r="26333" spans="85:87" x14ac:dyDescent="0.25">
      <c r="CG26333" s="768"/>
      <c r="CH26333" s="768"/>
      <c r="CI26333" s="850"/>
    </row>
    <row r="26334" spans="85:87" x14ac:dyDescent="0.25">
      <c r="CG26334" s="768"/>
      <c r="CH26334" s="768"/>
      <c r="CI26334" s="850"/>
    </row>
    <row r="26335" spans="85:87" x14ac:dyDescent="0.25">
      <c r="CG26335" s="768"/>
      <c r="CH26335" s="768"/>
      <c r="CI26335" s="850"/>
    </row>
    <row r="26336" spans="85:87" x14ac:dyDescent="0.25">
      <c r="CG26336" s="768"/>
      <c r="CH26336" s="768"/>
      <c r="CI26336" s="850"/>
    </row>
    <row r="26337" spans="85:87" x14ac:dyDescent="0.25">
      <c r="CG26337" s="768"/>
      <c r="CH26337" s="768"/>
      <c r="CI26337" s="850"/>
    </row>
    <row r="26338" spans="85:87" x14ac:dyDescent="0.25">
      <c r="CG26338" s="768"/>
      <c r="CH26338" s="768"/>
      <c r="CI26338" s="850"/>
    </row>
    <row r="26339" spans="85:87" x14ac:dyDescent="0.25">
      <c r="CG26339" s="768"/>
      <c r="CH26339" s="768"/>
      <c r="CI26339" s="850"/>
    </row>
    <row r="26340" spans="85:87" x14ac:dyDescent="0.25">
      <c r="CG26340" s="768"/>
      <c r="CH26340" s="768"/>
      <c r="CI26340" s="850"/>
    </row>
    <row r="26341" spans="85:87" x14ac:dyDescent="0.25">
      <c r="CG26341" s="768"/>
      <c r="CH26341" s="768"/>
      <c r="CI26341" s="850"/>
    </row>
    <row r="26342" spans="85:87" x14ac:dyDescent="0.25">
      <c r="CG26342" s="768"/>
      <c r="CH26342" s="768"/>
      <c r="CI26342" s="850"/>
    </row>
    <row r="26343" spans="85:87" x14ac:dyDescent="0.25">
      <c r="CG26343" s="768"/>
      <c r="CH26343" s="768"/>
      <c r="CI26343" s="850"/>
    </row>
    <row r="26344" spans="85:87" x14ac:dyDescent="0.25">
      <c r="CG26344" s="768"/>
      <c r="CH26344" s="768"/>
      <c r="CI26344" s="850"/>
    </row>
    <row r="26345" spans="85:87" x14ac:dyDescent="0.25">
      <c r="CG26345" s="768"/>
      <c r="CH26345" s="768"/>
      <c r="CI26345" s="850"/>
    </row>
    <row r="26346" spans="85:87" x14ac:dyDescent="0.25">
      <c r="CG26346" s="768"/>
      <c r="CH26346" s="768"/>
      <c r="CI26346" s="850"/>
    </row>
    <row r="26347" spans="85:87" x14ac:dyDescent="0.25">
      <c r="CG26347" s="768"/>
      <c r="CH26347" s="768"/>
      <c r="CI26347" s="850"/>
    </row>
    <row r="26348" spans="85:87" x14ac:dyDescent="0.25">
      <c r="CG26348" s="768"/>
      <c r="CH26348" s="768"/>
      <c r="CI26348" s="850"/>
    </row>
    <row r="26349" spans="85:87" x14ac:dyDescent="0.25">
      <c r="CG26349" s="768"/>
      <c r="CH26349" s="768"/>
      <c r="CI26349" s="850"/>
    </row>
    <row r="26350" spans="85:87" x14ac:dyDescent="0.25">
      <c r="CG26350" s="768"/>
      <c r="CH26350" s="768"/>
      <c r="CI26350" s="850"/>
    </row>
    <row r="26351" spans="85:87" x14ac:dyDescent="0.25">
      <c r="CG26351" s="768"/>
      <c r="CH26351" s="768"/>
      <c r="CI26351" s="850"/>
    </row>
    <row r="26352" spans="85:87" x14ac:dyDescent="0.25">
      <c r="CG26352" s="768"/>
      <c r="CH26352" s="768"/>
      <c r="CI26352" s="850"/>
    </row>
    <row r="26353" spans="85:87" x14ac:dyDescent="0.25">
      <c r="CG26353" s="768"/>
      <c r="CH26353" s="768"/>
      <c r="CI26353" s="850"/>
    </row>
    <row r="26354" spans="85:87" x14ac:dyDescent="0.25">
      <c r="CG26354" s="768"/>
      <c r="CH26354" s="768"/>
      <c r="CI26354" s="850"/>
    </row>
    <row r="26355" spans="85:87" x14ac:dyDescent="0.25">
      <c r="CG26355" s="768"/>
      <c r="CH26355" s="768"/>
      <c r="CI26355" s="850"/>
    </row>
    <row r="26356" spans="85:87" x14ac:dyDescent="0.25">
      <c r="CG26356" s="768"/>
      <c r="CH26356" s="768"/>
      <c r="CI26356" s="850"/>
    </row>
    <row r="26357" spans="85:87" x14ac:dyDescent="0.25">
      <c r="CG26357" s="768"/>
      <c r="CH26357" s="768"/>
      <c r="CI26357" s="850"/>
    </row>
    <row r="26358" spans="85:87" x14ac:dyDescent="0.25">
      <c r="CG26358" s="768"/>
      <c r="CH26358" s="768"/>
      <c r="CI26358" s="850"/>
    </row>
    <row r="26359" spans="85:87" x14ac:dyDescent="0.25">
      <c r="CG26359" s="768"/>
      <c r="CH26359" s="768"/>
      <c r="CI26359" s="850"/>
    </row>
    <row r="26360" spans="85:87" x14ac:dyDescent="0.25">
      <c r="CG26360" s="768"/>
      <c r="CH26360" s="768"/>
      <c r="CI26360" s="850"/>
    </row>
    <row r="26361" spans="85:87" x14ac:dyDescent="0.25">
      <c r="CG26361" s="768"/>
      <c r="CH26361" s="768"/>
      <c r="CI26361" s="850"/>
    </row>
    <row r="26362" spans="85:87" x14ac:dyDescent="0.25">
      <c r="CG26362" s="768"/>
      <c r="CH26362" s="768"/>
      <c r="CI26362" s="850"/>
    </row>
    <row r="26363" spans="85:87" x14ac:dyDescent="0.25">
      <c r="CG26363" s="768"/>
      <c r="CH26363" s="768"/>
      <c r="CI26363" s="850"/>
    </row>
    <row r="26364" spans="85:87" x14ac:dyDescent="0.25">
      <c r="CG26364" s="768"/>
      <c r="CH26364" s="768"/>
      <c r="CI26364" s="850"/>
    </row>
    <row r="26365" spans="85:87" x14ac:dyDescent="0.25">
      <c r="CG26365" s="768"/>
      <c r="CH26365" s="768"/>
      <c r="CI26365" s="850"/>
    </row>
    <row r="26366" spans="85:87" x14ac:dyDescent="0.25">
      <c r="CG26366" s="768"/>
      <c r="CH26366" s="768"/>
      <c r="CI26366" s="850"/>
    </row>
    <row r="26367" spans="85:87" x14ac:dyDescent="0.25">
      <c r="CG26367" s="768"/>
      <c r="CH26367" s="768"/>
      <c r="CI26367" s="850"/>
    </row>
    <row r="26368" spans="85:87" x14ac:dyDescent="0.25">
      <c r="CG26368" s="768"/>
      <c r="CH26368" s="768"/>
      <c r="CI26368" s="850"/>
    </row>
    <row r="26369" spans="85:87" x14ac:dyDescent="0.25">
      <c r="CG26369" s="768"/>
      <c r="CH26369" s="768"/>
      <c r="CI26369" s="850"/>
    </row>
    <row r="26370" spans="85:87" x14ac:dyDescent="0.25">
      <c r="CG26370" s="768"/>
      <c r="CH26370" s="768"/>
      <c r="CI26370" s="850"/>
    </row>
    <row r="26371" spans="85:87" x14ac:dyDescent="0.25">
      <c r="CG26371" s="768"/>
      <c r="CH26371" s="768"/>
      <c r="CI26371" s="850"/>
    </row>
    <row r="26372" spans="85:87" x14ac:dyDescent="0.25">
      <c r="CG26372" s="768"/>
      <c r="CH26372" s="768"/>
      <c r="CI26372" s="850"/>
    </row>
    <row r="26373" spans="85:87" x14ac:dyDescent="0.25">
      <c r="CG26373" s="768"/>
      <c r="CH26373" s="768"/>
      <c r="CI26373" s="850"/>
    </row>
    <row r="26374" spans="85:87" x14ac:dyDescent="0.25">
      <c r="CG26374" s="768"/>
      <c r="CH26374" s="768"/>
      <c r="CI26374" s="850"/>
    </row>
    <row r="26375" spans="85:87" x14ac:dyDescent="0.25">
      <c r="CG26375" s="768"/>
      <c r="CH26375" s="768"/>
      <c r="CI26375" s="850"/>
    </row>
    <row r="26376" spans="85:87" x14ac:dyDescent="0.25">
      <c r="CG26376" s="768"/>
      <c r="CH26376" s="768"/>
      <c r="CI26376" s="850"/>
    </row>
    <row r="26377" spans="85:87" x14ac:dyDescent="0.25">
      <c r="CG26377" s="768"/>
      <c r="CH26377" s="768"/>
      <c r="CI26377" s="850"/>
    </row>
    <row r="26378" spans="85:87" x14ac:dyDescent="0.25">
      <c r="CG26378" s="768"/>
      <c r="CH26378" s="768"/>
      <c r="CI26378" s="850"/>
    </row>
    <row r="26379" spans="85:87" x14ac:dyDescent="0.25">
      <c r="CG26379" s="768"/>
      <c r="CH26379" s="768"/>
      <c r="CI26379" s="850"/>
    </row>
    <row r="26380" spans="85:87" x14ac:dyDescent="0.25">
      <c r="CG26380" s="768"/>
      <c r="CH26380" s="768"/>
      <c r="CI26380" s="850"/>
    </row>
    <row r="26381" spans="85:87" x14ac:dyDescent="0.25">
      <c r="CG26381" s="768"/>
      <c r="CH26381" s="768"/>
      <c r="CI26381" s="850"/>
    </row>
    <row r="26382" spans="85:87" x14ac:dyDescent="0.25">
      <c r="CG26382" s="768"/>
      <c r="CH26382" s="768"/>
      <c r="CI26382" s="850"/>
    </row>
    <row r="26383" spans="85:87" x14ac:dyDescent="0.25">
      <c r="CG26383" s="768"/>
      <c r="CH26383" s="768"/>
      <c r="CI26383" s="850"/>
    </row>
    <row r="26384" spans="85:87" x14ac:dyDescent="0.25">
      <c r="CG26384" s="768"/>
      <c r="CH26384" s="768"/>
      <c r="CI26384" s="850"/>
    </row>
    <row r="26385" spans="85:87" x14ac:dyDescent="0.25">
      <c r="CG26385" s="768"/>
      <c r="CH26385" s="768"/>
      <c r="CI26385" s="850"/>
    </row>
    <row r="26386" spans="85:87" x14ac:dyDescent="0.25">
      <c r="CG26386" s="768"/>
      <c r="CH26386" s="768"/>
      <c r="CI26386" s="850"/>
    </row>
    <row r="26387" spans="85:87" x14ac:dyDescent="0.25">
      <c r="CG26387" s="768"/>
      <c r="CH26387" s="768"/>
      <c r="CI26387" s="850"/>
    </row>
    <row r="26388" spans="85:87" x14ac:dyDescent="0.25">
      <c r="CG26388" s="768"/>
      <c r="CH26388" s="768"/>
      <c r="CI26388" s="850"/>
    </row>
    <row r="26389" spans="85:87" x14ac:dyDescent="0.25">
      <c r="CG26389" s="768"/>
      <c r="CH26389" s="768"/>
      <c r="CI26389" s="850"/>
    </row>
    <row r="26390" spans="85:87" x14ac:dyDescent="0.25">
      <c r="CG26390" s="768"/>
      <c r="CH26390" s="768"/>
      <c r="CI26390" s="850"/>
    </row>
    <row r="26391" spans="85:87" x14ac:dyDescent="0.25">
      <c r="CG26391" s="768"/>
      <c r="CH26391" s="768"/>
      <c r="CI26391" s="850"/>
    </row>
    <row r="26392" spans="85:87" x14ac:dyDescent="0.25">
      <c r="CG26392" s="768"/>
      <c r="CH26392" s="768"/>
      <c r="CI26392" s="850"/>
    </row>
    <row r="26393" spans="85:87" x14ac:dyDescent="0.25">
      <c r="CG26393" s="768"/>
      <c r="CH26393" s="768"/>
      <c r="CI26393" s="850"/>
    </row>
    <row r="26394" spans="85:87" x14ac:dyDescent="0.25">
      <c r="CG26394" s="768"/>
      <c r="CH26394" s="768"/>
      <c r="CI26394" s="850"/>
    </row>
    <row r="26395" spans="85:87" x14ac:dyDescent="0.25">
      <c r="CG26395" s="768"/>
      <c r="CH26395" s="768"/>
      <c r="CI26395" s="850"/>
    </row>
    <row r="26396" spans="85:87" x14ac:dyDescent="0.25">
      <c r="CG26396" s="768"/>
      <c r="CH26396" s="768"/>
      <c r="CI26396" s="850"/>
    </row>
    <row r="26397" spans="85:87" x14ac:dyDescent="0.25">
      <c r="CG26397" s="768"/>
      <c r="CH26397" s="768"/>
      <c r="CI26397" s="850"/>
    </row>
    <row r="26398" spans="85:87" x14ac:dyDescent="0.25">
      <c r="CG26398" s="768"/>
      <c r="CH26398" s="768"/>
      <c r="CI26398" s="850"/>
    </row>
    <row r="26399" spans="85:87" x14ac:dyDescent="0.25">
      <c r="CG26399" s="768"/>
      <c r="CH26399" s="768"/>
      <c r="CI26399" s="850"/>
    </row>
    <row r="26400" spans="85:87" x14ac:dyDescent="0.25">
      <c r="CG26400" s="768"/>
      <c r="CH26400" s="768"/>
      <c r="CI26400" s="850"/>
    </row>
    <row r="26401" spans="85:87" x14ac:dyDescent="0.25">
      <c r="CG26401" s="768"/>
      <c r="CH26401" s="768"/>
      <c r="CI26401" s="850"/>
    </row>
    <row r="26402" spans="85:87" x14ac:dyDescent="0.25">
      <c r="CG26402" s="768"/>
      <c r="CH26402" s="768"/>
      <c r="CI26402" s="850"/>
    </row>
    <row r="26403" spans="85:87" x14ac:dyDescent="0.25">
      <c r="CG26403" s="768"/>
      <c r="CH26403" s="768"/>
      <c r="CI26403" s="850"/>
    </row>
    <row r="26404" spans="85:87" x14ac:dyDescent="0.25">
      <c r="CG26404" s="768"/>
      <c r="CH26404" s="768"/>
      <c r="CI26404" s="850"/>
    </row>
    <row r="26405" spans="85:87" x14ac:dyDescent="0.25">
      <c r="CG26405" s="768"/>
      <c r="CH26405" s="768"/>
      <c r="CI26405" s="850"/>
    </row>
    <row r="26406" spans="85:87" x14ac:dyDescent="0.25">
      <c r="CG26406" s="768"/>
      <c r="CH26406" s="768"/>
      <c r="CI26406" s="850"/>
    </row>
    <row r="26407" spans="85:87" x14ac:dyDescent="0.25">
      <c r="CG26407" s="768"/>
      <c r="CH26407" s="768"/>
      <c r="CI26407" s="850"/>
    </row>
    <row r="26408" spans="85:87" x14ac:dyDescent="0.25">
      <c r="CG26408" s="768"/>
      <c r="CH26408" s="768"/>
      <c r="CI26408" s="850"/>
    </row>
    <row r="26409" spans="85:87" x14ac:dyDescent="0.25">
      <c r="CG26409" s="768"/>
      <c r="CH26409" s="768"/>
      <c r="CI26409" s="850"/>
    </row>
    <row r="26410" spans="85:87" x14ac:dyDescent="0.25">
      <c r="CG26410" s="768"/>
      <c r="CH26410" s="768"/>
      <c r="CI26410" s="850"/>
    </row>
    <row r="26411" spans="85:87" x14ac:dyDescent="0.25">
      <c r="CG26411" s="768"/>
      <c r="CH26411" s="768"/>
      <c r="CI26411" s="850"/>
    </row>
    <row r="26412" spans="85:87" x14ac:dyDescent="0.25">
      <c r="CG26412" s="768"/>
      <c r="CH26412" s="768"/>
      <c r="CI26412" s="850"/>
    </row>
    <row r="26413" spans="85:87" x14ac:dyDescent="0.25">
      <c r="CG26413" s="768"/>
      <c r="CH26413" s="768"/>
      <c r="CI26413" s="850"/>
    </row>
    <row r="26414" spans="85:87" x14ac:dyDescent="0.25">
      <c r="CG26414" s="768"/>
      <c r="CH26414" s="768"/>
      <c r="CI26414" s="850"/>
    </row>
    <row r="26415" spans="85:87" x14ac:dyDescent="0.25">
      <c r="CG26415" s="768"/>
      <c r="CH26415" s="768"/>
      <c r="CI26415" s="850"/>
    </row>
    <row r="26416" spans="85:87" x14ac:dyDescent="0.25">
      <c r="CG26416" s="768"/>
      <c r="CH26416" s="768"/>
      <c r="CI26416" s="850"/>
    </row>
    <row r="26417" spans="85:87" x14ac:dyDescent="0.25">
      <c r="CG26417" s="768"/>
      <c r="CH26417" s="768"/>
      <c r="CI26417" s="850"/>
    </row>
    <row r="26418" spans="85:87" x14ac:dyDescent="0.25">
      <c r="CG26418" s="768"/>
      <c r="CH26418" s="768"/>
      <c r="CI26418" s="850"/>
    </row>
    <row r="26419" spans="85:87" x14ac:dyDescent="0.25">
      <c r="CG26419" s="768"/>
      <c r="CH26419" s="768"/>
      <c r="CI26419" s="850"/>
    </row>
    <row r="26420" spans="85:87" x14ac:dyDescent="0.25">
      <c r="CG26420" s="768"/>
      <c r="CH26420" s="768"/>
      <c r="CI26420" s="850"/>
    </row>
    <row r="26421" spans="85:87" x14ac:dyDescent="0.25">
      <c r="CG26421" s="768"/>
      <c r="CH26421" s="768"/>
      <c r="CI26421" s="850"/>
    </row>
    <row r="26422" spans="85:87" x14ac:dyDescent="0.25">
      <c r="CG26422" s="768"/>
      <c r="CH26422" s="768"/>
      <c r="CI26422" s="850"/>
    </row>
    <row r="26423" spans="85:87" x14ac:dyDescent="0.25">
      <c r="CG26423" s="768"/>
      <c r="CH26423" s="768"/>
      <c r="CI26423" s="850"/>
    </row>
    <row r="26424" spans="85:87" x14ac:dyDescent="0.25">
      <c r="CG26424" s="768"/>
      <c r="CH26424" s="768"/>
      <c r="CI26424" s="850"/>
    </row>
    <row r="26425" spans="85:87" x14ac:dyDescent="0.25">
      <c r="CG26425" s="768"/>
      <c r="CH26425" s="768"/>
      <c r="CI26425" s="850"/>
    </row>
    <row r="26426" spans="85:87" x14ac:dyDescent="0.25">
      <c r="CG26426" s="768"/>
      <c r="CH26426" s="768"/>
      <c r="CI26426" s="850"/>
    </row>
    <row r="26427" spans="85:87" x14ac:dyDescent="0.25">
      <c r="CG26427" s="768"/>
      <c r="CH26427" s="768"/>
      <c r="CI26427" s="850"/>
    </row>
    <row r="26428" spans="85:87" x14ac:dyDescent="0.25">
      <c r="CG26428" s="768"/>
      <c r="CH26428" s="768"/>
      <c r="CI26428" s="850"/>
    </row>
    <row r="26429" spans="85:87" x14ac:dyDescent="0.25">
      <c r="CG26429" s="768"/>
      <c r="CH26429" s="768"/>
      <c r="CI26429" s="850"/>
    </row>
    <row r="26430" spans="85:87" x14ac:dyDescent="0.25">
      <c r="CG26430" s="768"/>
      <c r="CH26430" s="768"/>
      <c r="CI26430" s="850"/>
    </row>
    <row r="26431" spans="85:87" x14ac:dyDescent="0.25">
      <c r="CG26431" s="768"/>
      <c r="CH26431" s="768"/>
      <c r="CI26431" s="850"/>
    </row>
    <row r="26432" spans="85:87" x14ac:dyDescent="0.25">
      <c r="CG26432" s="768"/>
      <c r="CH26432" s="768"/>
      <c r="CI26432" s="850"/>
    </row>
    <row r="26433" spans="85:87" x14ac:dyDescent="0.25">
      <c r="CG26433" s="768"/>
      <c r="CH26433" s="768"/>
      <c r="CI26433" s="850"/>
    </row>
    <row r="26434" spans="85:87" x14ac:dyDescent="0.25">
      <c r="CG26434" s="768"/>
      <c r="CH26434" s="768"/>
      <c r="CI26434" s="850"/>
    </row>
    <row r="26435" spans="85:87" x14ac:dyDescent="0.25">
      <c r="CG26435" s="768"/>
      <c r="CH26435" s="768"/>
      <c r="CI26435" s="850"/>
    </row>
    <row r="26436" spans="85:87" x14ac:dyDescent="0.25">
      <c r="CG26436" s="768"/>
      <c r="CH26436" s="768"/>
      <c r="CI26436" s="850"/>
    </row>
    <row r="26437" spans="85:87" x14ac:dyDescent="0.25">
      <c r="CG26437" s="768"/>
      <c r="CH26437" s="768"/>
      <c r="CI26437" s="850"/>
    </row>
    <row r="26438" spans="85:87" x14ac:dyDescent="0.25">
      <c r="CG26438" s="768"/>
      <c r="CH26438" s="768"/>
      <c r="CI26438" s="850"/>
    </row>
    <row r="26439" spans="85:87" x14ac:dyDescent="0.25">
      <c r="CG26439" s="768"/>
      <c r="CH26439" s="768"/>
      <c r="CI26439" s="850"/>
    </row>
    <row r="26440" spans="85:87" x14ac:dyDescent="0.25">
      <c r="CG26440" s="768"/>
      <c r="CH26440" s="768"/>
      <c r="CI26440" s="850"/>
    </row>
    <row r="26441" spans="85:87" x14ac:dyDescent="0.25">
      <c r="CG26441" s="768"/>
      <c r="CH26441" s="768"/>
      <c r="CI26441" s="850"/>
    </row>
    <row r="26442" spans="85:87" x14ac:dyDescent="0.25">
      <c r="CG26442" s="768"/>
      <c r="CH26442" s="768"/>
      <c r="CI26442" s="850"/>
    </row>
    <row r="26443" spans="85:87" x14ac:dyDescent="0.25">
      <c r="CG26443" s="768"/>
      <c r="CH26443" s="768"/>
      <c r="CI26443" s="850"/>
    </row>
    <row r="26444" spans="85:87" x14ac:dyDescent="0.25">
      <c r="CG26444" s="768"/>
      <c r="CH26444" s="768"/>
      <c r="CI26444" s="850"/>
    </row>
    <row r="26445" spans="85:87" x14ac:dyDescent="0.25">
      <c r="CG26445" s="768"/>
      <c r="CH26445" s="768"/>
      <c r="CI26445" s="850"/>
    </row>
    <row r="26446" spans="85:87" x14ac:dyDescent="0.25">
      <c r="CG26446" s="768"/>
      <c r="CH26446" s="768"/>
      <c r="CI26446" s="850"/>
    </row>
    <row r="26447" spans="85:87" x14ac:dyDescent="0.25">
      <c r="CG26447" s="768"/>
      <c r="CH26447" s="768"/>
      <c r="CI26447" s="850"/>
    </row>
    <row r="26448" spans="85:87" x14ac:dyDescent="0.25">
      <c r="CG26448" s="768"/>
      <c r="CH26448" s="768"/>
      <c r="CI26448" s="850"/>
    </row>
    <row r="26449" spans="85:87" x14ac:dyDescent="0.25">
      <c r="CG26449" s="768"/>
      <c r="CH26449" s="768"/>
      <c r="CI26449" s="850"/>
    </row>
    <row r="26450" spans="85:87" x14ac:dyDescent="0.25">
      <c r="CG26450" s="768"/>
      <c r="CH26450" s="768"/>
      <c r="CI26450" s="850"/>
    </row>
    <row r="26451" spans="85:87" x14ac:dyDescent="0.25">
      <c r="CG26451" s="768"/>
      <c r="CH26451" s="768"/>
      <c r="CI26451" s="850"/>
    </row>
    <row r="26452" spans="85:87" x14ac:dyDescent="0.25">
      <c r="CG26452" s="768"/>
      <c r="CH26452" s="768"/>
      <c r="CI26452" s="850"/>
    </row>
    <row r="26453" spans="85:87" x14ac:dyDescent="0.25">
      <c r="CG26453" s="768"/>
      <c r="CH26453" s="768"/>
      <c r="CI26453" s="850"/>
    </row>
    <row r="26454" spans="85:87" x14ac:dyDescent="0.25">
      <c r="CG26454" s="768"/>
      <c r="CH26454" s="768"/>
      <c r="CI26454" s="850"/>
    </row>
    <row r="26455" spans="85:87" x14ac:dyDescent="0.25">
      <c r="CG26455" s="768"/>
      <c r="CH26455" s="768"/>
      <c r="CI26455" s="850"/>
    </row>
    <row r="26456" spans="85:87" x14ac:dyDescent="0.25">
      <c r="CG26456" s="768"/>
      <c r="CH26456" s="768"/>
      <c r="CI26456" s="850"/>
    </row>
    <row r="26457" spans="85:87" x14ac:dyDescent="0.25">
      <c r="CG26457" s="768"/>
      <c r="CH26457" s="768"/>
      <c r="CI26457" s="850"/>
    </row>
    <row r="26458" spans="85:87" x14ac:dyDescent="0.25">
      <c r="CG26458" s="768"/>
      <c r="CH26458" s="768"/>
      <c r="CI26458" s="850"/>
    </row>
    <row r="26459" spans="85:87" x14ac:dyDescent="0.25">
      <c r="CG26459" s="768"/>
      <c r="CH26459" s="768"/>
      <c r="CI26459" s="850"/>
    </row>
    <row r="26460" spans="85:87" x14ac:dyDescent="0.25">
      <c r="CG26460" s="768"/>
      <c r="CH26460" s="768"/>
      <c r="CI26460" s="850"/>
    </row>
    <row r="26461" spans="85:87" x14ac:dyDescent="0.25">
      <c r="CG26461" s="768"/>
      <c r="CH26461" s="768"/>
      <c r="CI26461" s="850"/>
    </row>
    <row r="26462" spans="85:87" x14ac:dyDescent="0.25">
      <c r="CG26462" s="768"/>
      <c r="CH26462" s="768"/>
      <c r="CI26462" s="850"/>
    </row>
    <row r="26463" spans="85:87" x14ac:dyDescent="0.25">
      <c r="CG26463" s="768"/>
      <c r="CH26463" s="768"/>
      <c r="CI26463" s="850"/>
    </row>
    <row r="26464" spans="85:87" x14ac:dyDescent="0.25">
      <c r="CG26464" s="768"/>
      <c r="CH26464" s="768"/>
      <c r="CI26464" s="850"/>
    </row>
    <row r="26465" spans="85:87" x14ac:dyDescent="0.25">
      <c r="CG26465" s="768"/>
      <c r="CH26465" s="768"/>
      <c r="CI26465" s="850"/>
    </row>
    <row r="26466" spans="85:87" x14ac:dyDescent="0.25">
      <c r="CG26466" s="768"/>
      <c r="CH26466" s="768"/>
      <c r="CI26466" s="850"/>
    </row>
    <row r="26467" spans="85:87" x14ac:dyDescent="0.25">
      <c r="CG26467" s="768"/>
      <c r="CH26467" s="768"/>
      <c r="CI26467" s="850"/>
    </row>
    <row r="26468" spans="85:87" x14ac:dyDescent="0.25">
      <c r="CG26468" s="768"/>
      <c r="CH26468" s="768"/>
      <c r="CI26468" s="850"/>
    </row>
    <row r="26469" spans="85:87" x14ac:dyDescent="0.25">
      <c r="CG26469" s="768"/>
      <c r="CH26469" s="768"/>
      <c r="CI26469" s="850"/>
    </row>
    <row r="26470" spans="85:87" x14ac:dyDescent="0.25">
      <c r="CG26470" s="768"/>
      <c r="CH26470" s="768"/>
      <c r="CI26470" s="850"/>
    </row>
    <row r="26471" spans="85:87" x14ac:dyDescent="0.25">
      <c r="CG26471" s="768"/>
      <c r="CH26471" s="768"/>
      <c r="CI26471" s="850"/>
    </row>
    <row r="26472" spans="85:87" x14ac:dyDescent="0.25">
      <c r="CG26472" s="768"/>
      <c r="CH26472" s="768"/>
      <c r="CI26472" s="850"/>
    </row>
    <row r="26473" spans="85:87" x14ac:dyDescent="0.25">
      <c r="CG26473" s="768"/>
      <c r="CH26473" s="768"/>
      <c r="CI26473" s="850"/>
    </row>
    <row r="26474" spans="85:87" x14ac:dyDescent="0.25">
      <c r="CG26474" s="768"/>
      <c r="CH26474" s="768"/>
      <c r="CI26474" s="850"/>
    </row>
    <row r="26475" spans="85:87" x14ac:dyDescent="0.25">
      <c r="CG26475" s="768"/>
      <c r="CH26475" s="768"/>
      <c r="CI26475" s="850"/>
    </row>
    <row r="26476" spans="85:87" x14ac:dyDescent="0.25">
      <c r="CG26476" s="768"/>
      <c r="CH26476" s="768"/>
      <c r="CI26476" s="850"/>
    </row>
    <row r="26477" spans="85:87" x14ac:dyDescent="0.25">
      <c r="CG26477" s="768"/>
      <c r="CH26477" s="768"/>
      <c r="CI26477" s="850"/>
    </row>
    <row r="26478" spans="85:87" x14ac:dyDescent="0.25">
      <c r="CG26478" s="768"/>
      <c r="CH26478" s="768"/>
      <c r="CI26478" s="850"/>
    </row>
    <row r="26479" spans="85:87" x14ac:dyDescent="0.25">
      <c r="CG26479" s="768"/>
      <c r="CH26479" s="768"/>
      <c r="CI26479" s="850"/>
    </row>
    <row r="26480" spans="85:87" x14ac:dyDescent="0.25">
      <c r="CG26480" s="768"/>
      <c r="CH26480" s="768"/>
      <c r="CI26480" s="850"/>
    </row>
    <row r="26481" spans="85:87" x14ac:dyDescent="0.25">
      <c r="CG26481" s="768"/>
      <c r="CH26481" s="768"/>
      <c r="CI26481" s="850"/>
    </row>
    <row r="26482" spans="85:87" x14ac:dyDescent="0.25">
      <c r="CG26482" s="768"/>
      <c r="CH26482" s="768"/>
      <c r="CI26482" s="850"/>
    </row>
    <row r="26483" spans="85:87" x14ac:dyDescent="0.25">
      <c r="CG26483" s="768"/>
      <c r="CH26483" s="768"/>
      <c r="CI26483" s="850"/>
    </row>
    <row r="26484" spans="85:87" x14ac:dyDescent="0.25">
      <c r="CG26484" s="768"/>
      <c r="CH26484" s="768"/>
      <c r="CI26484" s="850"/>
    </row>
    <row r="26485" spans="85:87" x14ac:dyDescent="0.25">
      <c r="CG26485" s="768"/>
      <c r="CH26485" s="768"/>
      <c r="CI26485" s="850"/>
    </row>
    <row r="26486" spans="85:87" x14ac:dyDescent="0.25">
      <c r="CG26486" s="768"/>
      <c r="CH26486" s="768"/>
      <c r="CI26486" s="850"/>
    </row>
    <row r="26487" spans="85:87" x14ac:dyDescent="0.25">
      <c r="CG26487" s="768"/>
      <c r="CH26487" s="768"/>
      <c r="CI26487" s="850"/>
    </row>
    <row r="26488" spans="85:87" x14ac:dyDescent="0.25">
      <c r="CG26488" s="768"/>
      <c r="CH26488" s="768"/>
      <c r="CI26488" s="850"/>
    </row>
    <row r="26489" spans="85:87" x14ac:dyDescent="0.25">
      <c r="CG26489" s="768"/>
      <c r="CH26489" s="768"/>
      <c r="CI26489" s="850"/>
    </row>
    <row r="26490" spans="85:87" x14ac:dyDescent="0.25">
      <c r="CG26490" s="768"/>
      <c r="CH26490" s="768"/>
      <c r="CI26490" s="850"/>
    </row>
    <row r="26491" spans="85:87" x14ac:dyDescent="0.25">
      <c r="CG26491" s="768"/>
      <c r="CH26491" s="768"/>
      <c r="CI26491" s="850"/>
    </row>
    <row r="26492" spans="85:87" x14ac:dyDescent="0.25">
      <c r="CG26492" s="768"/>
      <c r="CH26492" s="768"/>
      <c r="CI26492" s="850"/>
    </row>
    <row r="26493" spans="85:87" x14ac:dyDescent="0.25">
      <c r="CG26493" s="768"/>
      <c r="CH26493" s="768"/>
      <c r="CI26493" s="850"/>
    </row>
    <row r="26494" spans="85:87" x14ac:dyDescent="0.25">
      <c r="CG26494" s="768"/>
      <c r="CH26494" s="768"/>
      <c r="CI26494" s="850"/>
    </row>
    <row r="26495" spans="85:87" x14ac:dyDescent="0.25">
      <c r="CG26495" s="768"/>
      <c r="CH26495" s="768"/>
      <c r="CI26495" s="850"/>
    </row>
    <row r="26496" spans="85:87" x14ac:dyDescent="0.25">
      <c r="CG26496" s="768"/>
      <c r="CH26496" s="768"/>
      <c r="CI26496" s="850"/>
    </row>
    <row r="26497" spans="85:87" x14ac:dyDescent="0.25">
      <c r="CG26497" s="768"/>
      <c r="CH26497" s="768"/>
      <c r="CI26497" s="850"/>
    </row>
    <row r="26498" spans="85:87" x14ac:dyDescent="0.25">
      <c r="CG26498" s="768"/>
      <c r="CH26498" s="768"/>
      <c r="CI26498" s="850"/>
    </row>
    <row r="26499" spans="85:87" x14ac:dyDescent="0.25">
      <c r="CG26499" s="768"/>
      <c r="CH26499" s="768"/>
      <c r="CI26499" s="850"/>
    </row>
    <row r="26500" spans="85:87" x14ac:dyDescent="0.25">
      <c r="CG26500" s="768"/>
      <c r="CH26500" s="768"/>
      <c r="CI26500" s="850"/>
    </row>
    <row r="26501" spans="85:87" x14ac:dyDescent="0.25">
      <c r="CG26501" s="768"/>
      <c r="CH26501" s="768"/>
      <c r="CI26501" s="850"/>
    </row>
    <row r="26502" spans="85:87" x14ac:dyDescent="0.25">
      <c r="CG26502" s="768"/>
      <c r="CH26502" s="768"/>
      <c r="CI26502" s="850"/>
    </row>
    <row r="26503" spans="85:87" x14ac:dyDescent="0.25">
      <c r="CG26503" s="768"/>
      <c r="CH26503" s="768"/>
      <c r="CI26503" s="850"/>
    </row>
    <row r="26504" spans="85:87" x14ac:dyDescent="0.25">
      <c r="CG26504" s="768"/>
      <c r="CH26504" s="768"/>
      <c r="CI26504" s="850"/>
    </row>
    <row r="26505" spans="85:87" x14ac:dyDescent="0.25">
      <c r="CG26505" s="768"/>
      <c r="CH26505" s="768"/>
      <c r="CI26505" s="850"/>
    </row>
    <row r="26506" spans="85:87" x14ac:dyDescent="0.25">
      <c r="CG26506" s="768"/>
      <c r="CH26506" s="768"/>
      <c r="CI26506" s="850"/>
    </row>
    <row r="26507" spans="85:87" x14ac:dyDescent="0.25">
      <c r="CG26507" s="768"/>
      <c r="CH26507" s="768"/>
      <c r="CI26507" s="850"/>
    </row>
    <row r="26508" spans="85:87" x14ac:dyDescent="0.25">
      <c r="CG26508" s="768"/>
      <c r="CH26508" s="768"/>
      <c r="CI26508" s="850"/>
    </row>
    <row r="26509" spans="85:87" x14ac:dyDescent="0.25">
      <c r="CG26509" s="768"/>
      <c r="CH26509" s="768"/>
      <c r="CI26509" s="850"/>
    </row>
    <row r="26510" spans="85:87" x14ac:dyDescent="0.25">
      <c r="CG26510" s="768"/>
      <c r="CH26510" s="768"/>
      <c r="CI26510" s="850"/>
    </row>
    <row r="26511" spans="85:87" x14ac:dyDescent="0.25">
      <c r="CG26511" s="768"/>
      <c r="CH26511" s="768"/>
      <c r="CI26511" s="850"/>
    </row>
    <row r="26512" spans="85:87" x14ac:dyDescent="0.25">
      <c r="CG26512" s="768"/>
      <c r="CH26512" s="768"/>
      <c r="CI26512" s="850"/>
    </row>
    <row r="26513" spans="85:87" x14ac:dyDescent="0.25">
      <c r="CG26513" s="768"/>
      <c r="CH26513" s="768"/>
      <c r="CI26513" s="850"/>
    </row>
    <row r="26514" spans="85:87" x14ac:dyDescent="0.25">
      <c r="CG26514" s="768"/>
      <c r="CH26514" s="768"/>
      <c r="CI26514" s="850"/>
    </row>
    <row r="26515" spans="85:87" x14ac:dyDescent="0.25">
      <c r="CG26515" s="768"/>
      <c r="CH26515" s="768"/>
      <c r="CI26515" s="850"/>
    </row>
    <row r="26516" spans="85:87" x14ac:dyDescent="0.25">
      <c r="CG26516" s="768"/>
      <c r="CH26516" s="768"/>
      <c r="CI26516" s="850"/>
    </row>
    <row r="26517" spans="85:87" x14ac:dyDescent="0.25">
      <c r="CG26517" s="768"/>
      <c r="CH26517" s="768"/>
      <c r="CI26517" s="850"/>
    </row>
    <row r="26518" spans="85:87" x14ac:dyDescent="0.25">
      <c r="CG26518" s="768"/>
      <c r="CH26518" s="768"/>
      <c r="CI26518" s="850"/>
    </row>
    <row r="26519" spans="85:87" x14ac:dyDescent="0.25">
      <c r="CG26519" s="768"/>
      <c r="CH26519" s="768"/>
      <c r="CI26519" s="850"/>
    </row>
    <row r="26520" spans="85:87" x14ac:dyDescent="0.25">
      <c r="CG26520" s="768"/>
      <c r="CH26520" s="768"/>
      <c r="CI26520" s="850"/>
    </row>
    <row r="26521" spans="85:87" x14ac:dyDescent="0.25">
      <c r="CG26521" s="768"/>
      <c r="CH26521" s="768"/>
      <c r="CI26521" s="850"/>
    </row>
    <row r="26522" spans="85:87" x14ac:dyDescent="0.25">
      <c r="CG26522" s="768"/>
      <c r="CH26522" s="768"/>
      <c r="CI26522" s="850"/>
    </row>
    <row r="26523" spans="85:87" x14ac:dyDescent="0.25">
      <c r="CG26523" s="768"/>
      <c r="CH26523" s="768"/>
      <c r="CI26523" s="850"/>
    </row>
    <row r="26524" spans="85:87" x14ac:dyDescent="0.25">
      <c r="CG26524" s="768"/>
      <c r="CH26524" s="768"/>
      <c r="CI26524" s="850"/>
    </row>
    <row r="26525" spans="85:87" x14ac:dyDescent="0.25">
      <c r="CG26525" s="768"/>
      <c r="CH26525" s="768"/>
      <c r="CI26525" s="850"/>
    </row>
    <row r="26526" spans="85:87" x14ac:dyDescent="0.25">
      <c r="CG26526" s="768"/>
      <c r="CH26526" s="768"/>
      <c r="CI26526" s="850"/>
    </row>
    <row r="26527" spans="85:87" x14ac:dyDescent="0.25">
      <c r="CG26527" s="768"/>
      <c r="CH26527" s="768"/>
      <c r="CI26527" s="850"/>
    </row>
    <row r="26528" spans="85:87" x14ac:dyDescent="0.25">
      <c r="CG26528" s="768"/>
      <c r="CH26528" s="768"/>
      <c r="CI26528" s="850"/>
    </row>
    <row r="26529" spans="85:87" x14ac:dyDescent="0.25">
      <c r="CG26529" s="768"/>
      <c r="CH26529" s="768"/>
      <c r="CI26529" s="850"/>
    </row>
    <row r="26530" spans="85:87" x14ac:dyDescent="0.25">
      <c r="CG26530" s="768"/>
      <c r="CH26530" s="768"/>
      <c r="CI26530" s="850"/>
    </row>
    <row r="26531" spans="85:87" x14ac:dyDescent="0.25">
      <c r="CG26531" s="768"/>
      <c r="CH26531" s="768"/>
      <c r="CI26531" s="850"/>
    </row>
    <row r="26532" spans="85:87" x14ac:dyDescent="0.25">
      <c r="CG26532" s="768"/>
      <c r="CH26532" s="768"/>
      <c r="CI26532" s="850"/>
    </row>
    <row r="26533" spans="85:87" x14ac:dyDescent="0.25">
      <c r="CG26533" s="768"/>
      <c r="CH26533" s="768"/>
      <c r="CI26533" s="850"/>
    </row>
    <row r="26534" spans="85:87" x14ac:dyDescent="0.25">
      <c r="CG26534" s="768"/>
      <c r="CH26534" s="768"/>
      <c r="CI26534" s="850"/>
    </row>
    <row r="26535" spans="85:87" x14ac:dyDescent="0.25">
      <c r="CG26535" s="768"/>
      <c r="CH26535" s="768"/>
      <c r="CI26535" s="850"/>
    </row>
    <row r="26536" spans="85:87" x14ac:dyDescent="0.25">
      <c r="CG26536" s="768"/>
      <c r="CH26536" s="768"/>
      <c r="CI26536" s="850"/>
    </row>
    <row r="26537" spans="85:87" x14ac:dyDescent="0.25">
      <c r="CG26537" s="768"/>
      <c r="CH26537" s="768"/>
      <c r="CI26537" s="850"/>
    </row>
    <row r="26538" spans="85:87" x14ac:dyDescent="0.25">
      <c r="CG26538" s="768"/>
      <c r="CH26538" s="768"/>
      <c r="CI26538" s="850"/>
    </row>
    <row r="26539" spans="85:87" x14ac:dyDescent="0.25">
      <c r="CG26539" s="768"/>
      <c r="CH26539" s="768"/>
      <c r="CI26539" s="850"/>
    </row>
    <row r="26540" spans="85:87" x14ac:dyDescent="0.25">
      <c r="CG26540" s="768"/>
      <c r="CH26540" s="768"/>
      <c r="CI26540" s="850"/>
    </row>
    <row r="26541" spans="85:87" x14ac:dyDescent="0.25">
      <c r="CG26541" s="768"/>
      <c r="CH26541" s="768"/>
      <c r="CI26541" s="850"/>
    </row>
    <row r="26542" spans="85:87" x14ac:dyDescent="0.25">
      <c r="CG26542" s="768"/>
      <c r="CH26542" s="768"/>
      <c r="CI26542" s="850"/>
    </row>
    <row r="26543" spans="85:87" x14ac:dyDescent="0.25">
      <c r="CG26543" s="768"/>
      <c r="CH26543" s="768"/>
      <c r="CI26543" s="850"/>
    </row>
    <row r="26544" spans="85:87" x14ac:dyDescent="0.25">
      <c r="CG26544" s="768"/>
      <c r="CH26544" s="768"/>
      <c r="CI26544" s="850"/>
    </row>
    <row r="26545" spans="85:87" x14ac:dyDescent="0.25">
      <c r="CG26545" s="768"/>
      <c r="CH26545" s="768"/>
      <c r="CI26545" s="850"/>
    </row>
    <row r="26546" spans="85:87" x14ac:dyDescent="0.25">
      <c r="CG26546" s="768"/>
      <c r="CH26546" s="768"/>
      <c r="CI26546" s="850"/>
    </row>
    <row r="26547" spans="85:87" x14ac:dyDescent="0.25">
      <c r="CG26547" s="768"/>
      <c r="CH26547" s="768"/>
      <c r="CI26547" s="850"/>
    </row>
    <row r="26548" spans="85:87" x14ac:dyDescent="0.25">
      <c r="CG26548" s="768"/>
      <c r="CH26548" s="768"/>
      <c r="CI26548" s="850"/>
    </row>
    <row r="26549" spans="85:87" x14ac:dyDescent="0.25">
      <c r="CG26549" s="768"/>
      <c r="CH26549" s="768"/>
      <c r="CI26549" s="850"/>
    </row>
    <row r="26550" spans="85:87" x14ac:dyDescent="0.25">
      <c r="CG26550" s="768"/>
      <c r="CH26550" s="768"/>
      <c r="CI26550" s="850"/>
    </row>
    <row r="26551" spans="85:87" x14ac:dyDescent="0.25">
      <c r="CG26551" s="768"/>
      <c r="CH26551" s="768"/>
      <c r="CI26551" s="850"/>
    </row>
    <row r="26552" spans="85:87" x14ac:dyDescent="0.25">
      <c r="CG26552" s="768"/>
      <c r="CH26552" s="768"/>
      <c r="CI26552" s="850"/>
    </row>
    <row r="26553" spans="85:87" x14ac:dyDescent="0.25">
      <c r="CG26553" s="768"/>
      <c r="CH26553" s="768"/>
      <c r="CI26553" s="850"/>
    </row>
    <row r="26554" spans="85:87" x14ac:dyDescent="0.25">
      <c r="CG26554" s="768"/>
      <c r="CH26554" s="768"/>
      <c r="CI26554" s="850"/>
    </row>
    <row r="26555" spans="85:87" x14ac:dyDescent="0.25">
      <c r="CG26555" s="768"/>
      <c r="CH26555" s="768"/>
      <c r="CI26555" s="850"/>
    </row>
    <row r="26556" spans="85:87" x14ac:dyDescent="0.25">
      <c r="CG26556" s="768"/>
      <c r="CH26556" s="768"/>
      <c r="CI26556" s="850"/>
    </row>
    <row r="26557" spans="85:87" x14ac:dyDescent="0.25">
      <c r="CG26557" s="768"/>
      <c r="CH26557" s="768"/>
      <c r="CI26557" s="850"/>
    </row>
    <row r="26558" spans="85:87" x14ac:dyDescent="0.25">
      <c r="CG26558" s="768"/>
      <c r="CH26558" s="768"/>
      <c r="CI26558" s="850"/>
    </row>
    <row r="26559" spans="85:87" x14ac:dyDescent="0.25">
      <c r="CG26559" s="768"/>
      <c r="CH26559" s="768"/>
      <c r="CI26559" s="850"/>
    </row>
    <row r="26560" spans="85:87" x14ac:dyDescent="0.25">
      <c r="CG26560" s="768"/>
      <c r="CH26560" s="768"/>
      <c r="CI26560" s="850"/>
    </row>
    <row r="26561" spans="85:87" x14ac:dyDescent="0.25">
      <c r="CG26561" s="768"/>
      <c r="CH26561" s="768"/>
      <c r="CI26561" s="850"/>
    </row>
    <row r="26562" spans="85:87" x14ac:dyDescent="0.25">
      <c r="CG26562" s="768"/>
      <c r="CH26562" s="768"/>
      <c r="CI26562" s="850"/>
    </row>
    <row r="26563" spans="85:87" x14ac:dyDescent="0.25">
      <c r="CG26563" s="768"/>
      <c r="CH26563" s="768"/>
      <c r="CI26563" s="850"/>
    </row>
    <row r="26564" spans="85:87" x14ac:dyDescent="0.25">
      <c r="CG26564" s="768"/>
      <c r="CH26564" s="768"/>
      <c r="CI26564" s="850"/>
    </row>
    <row r="26565" spans="85:87" x14ac:dyDescent="0.25">
      <c r="CG26565" s="768"/>
      <c r="CH26565" s="768"/>
      <c r="CI26565" s="850"/>
    </row>
    <row r="26566" spans="85:87" x14ac:dyDescent="0.25">
      <c r="CG26566" s="768"/>
      <c r="CH26566" s="768"/>
      <c r="CI26566" s="850"/>
    </row>
    <row r="26567" spans="85:87" x14ac:dyDescent="0.25">
      <c r="CG26567" s="768"/>
      <c r="CH26567" s="768"/>
      <c r="CI26567" s="850"/>
    </row>
    <row r="26568" spans="85:87" x14ac:dyDescent="0.25">
      <c r="CG26568" s="768"/>
      <c r="CH26568" s="768"/>
      <c r="CI26568" s="850"/>
    </row>
    <row r="26569" spans="85:87" x14ac:dyDescent="0.25">
      <c r="CG26569" s="768"/>
      <c r="CH26569" s="768"/>
      <c r="CI26569" s="850"/>
    </row>
    <row r="26570" spans="85:87" x14ac:dyDescent="0.25">
      <c r="CG26570" s="768"/>
      <c r="CH26570" s="768"/>
      <c r="CI26570" s="850"/>
    </row>
    <row r="26571" spans="85:87" x14ac:dyDescent="0.25">
      <c r="CG26571" s="768"/>
      <c r="CH26571" s="768"/>
      <c r="CI26571" s="850"/>
    </row>
    <row r="26572" spans="85:87" x14ac:dyDescent="0.25">
      <c r="CG26572" s="768"/>
      <c r="CH26572" s="768"/>
      <c r="CI26572" s="850"/>
    </row>
    <row r="26573" spans="85:87" x14ac:dyDescent="0.25">
      <c r="CG26573" s="768"/>
      <c r="CH26573" s="768"/>
      <c r="CI26573" s="850"/>
    </row>
    <row r="26574" spans="85:87" x14ac:dyDescent="0.25">
      <c r="CG26574" s="768"/>
      <c r="CH26574" s="768"/>
      <c r="CI26574" s="850"/>
    </row>
    <row r="26575" spans="85:87" x14ac:dyDescent="0.25">
      <c r="CG26575" s="768"/>
      <c r="CH26575" s="768"/>
      <c r="CI26575" s="850"/>
    </row>
    <row r="26576" spans="85:87" x14ac:dyDescent="0.25">
      <c r="CG26576" s="768"/>
      <c r="CH26576" s="768"/>
      <c r="CI26576" s="850"/>
    </row>
    <row r="26577" spans="85:87" x14ac:dyDescent="0.25">
      <c r="CG26577" s="768"/>
      <c r="CH26577" s="768"/>
      <c r="CI26577" s="850"/>
    </row>
    <row r="26578" spans="85:87" x14ac:dyDescent="0.25">
      <c r="CG26578" s="768"/>
      <c r="CH26578" s="768"/>
      <c r="CI26578" s="850"/>
    </row>
    <row r="26579" spans="85:87" x14ac:dyDescent="0.25">
      <c r="CG26579" s="768"/>
      <c r="CH26579" s="768"/>
      <c r="CI26579" s="850"/>
    </row>
    <row r="26580" spans="85:87" x14ac:dyDescent="0.25">
      <c r="CG26580" s="768"/>
      <c r="CH26580" s="768"/>
      <c r="CI26580" s="850"/>
    </row>
    <row r="26581" spans="85:87" x14ac:dyDescent="0.25">
      <c r="CG26581" s="768"/>
      <c r="CH26581" s="768"/>
      <c r="CI26581" s="850"/>
    </row>
    <row r="26582" spans="85:87" x14ac:dyDescent="0.25">
      <c r="CG26582" s="768"/>
      <c r="CH26582" s="768"/>
      <c r="CI26582" s="850"/>
    </row>
    <row r="26583" spans="85:87" x14ac:dyDescent="0.25">
      <c r="CG26583" s="768"/>
      <c r="CH26583" s="768"/>
      <c r="CI26583" s="850"/>
    </row>
    <row r="26584" spans="85:87" x14ac:dyDescent="0.25">
      <c r="CG26584" s="768"/>
      <c r="CH26584" s="768"/>
      <c r="CI26584" s="850"/>
    </row>
    <row r="26585" spans="85:87" x14ac:dyDescent="0.25">
      <c r="CG26585" s="768"/>
      <c r="CH26585" s="768"/>
      <c r="CI26585" s="850"/>
    </row>
    <row r="26586" spans="85:87" x14ac:dyDescent="0.25">
      <c r="CG26586" s="768"/>
      <c r="CH26586" s="768"/>
      <c r="CI26586" s="850"/>
    </row>
    <row r="26587" spans="85:87" x14ac:dyDescent="0.25">
      <c r="CG26587" s="768"/>
      <c r="CH26587" s="768"/>
      <c r="CI26587" s="850"/>
    </row>
    <row r="26588" spans="85:87" x14ac:dyDescent="0.25">
      <c r="CG26588" s="768"/>
      <c r="CH26588" s="768"/>
      <c r="CI26588" s="850"/>
    </row>
    <row r="26589" spans="85:87" x14ac:dyDescent="0.25">
      <c r="CG26589" s="768"/>
      <c r="CH26589" s="768"/>
      <c r="CI26589" s="850"/>
    </row>
    <row r="26590" spans="85:87" x14ac:dyDescent="0.25">
      <c r="CG26590" s="768"/>
      <c r="CH26590" s="768"/>
      <c r="CI26590" s="850"/>
    </row>
    <row r="26591" spans="85:87" x14ac:dyDescent="0.25">
      <c r="CG26591" s="768"/>
      <c r="CH26591" s="768"/>
      <c r="CI26591" s="850"/>
    </row>
    <row r="26592" spans="85:87" x14ac:dyDescent="0.25">
      <c r="CG26592" s="768"/>
      <c r="CH26592" s="768"/>
      <c r="CI26592" s="850"/>
    </row>
    <row r="26593" spans="85:87" x14ac:dyDescent="0.25">
      <c r="CG26593" s="768"/>
      <c r="CH26593" s="768"/>
      <c r="CI26593" s="850"/>
    </row>
    <row r="26594" spans="85:87" x14ac:dyDescent="0.25">
      <c r="CG26594" s="768"/>
      <c r="CH26594" s="768"/>
      <c r="CI26594" s="850"/>
    </row>
    <row r="26595" spans="85:87" x14ac:dyDescent="0.25">
      <c r="CG26595" s="768"/>
      <c r="CH26595" s="768"/>
      <c r="CI26595" s="850"/>
    </row>
    <row r="26596" spans="85:87" x14ac:dyDescent="0.25">
      <c r="CG26596" s="768"/>
      <c r="CH26596" s="768"/>
      <c r="CI26596" s="850"/>
    </row>
    <row r="26597" spans="85:87" x14ac:dyDescent="0.25">
      <c r="CG26597" s="768"/>
      <c r="CH26597" s="768"/>
      <c r="CI26597" s="850"/>
    </row>
    <row r="26598" spans="85:87" x14ac:dyDescent="0.25">
      <c r="CG26598" s="768"/>
      <c r="CH26598" s="768"/>
      <c r="CI26598" s="850"/>
    </row>
    <row r="26599" spans="85:87" x14ac:dyDescent="0.25">
      <c r="CG26599" s="768"/>
      <c r="CH26599" s="768"/>
      <c r="CI26599" s="850"/>
    </row>
    <row r="26600" spans="85:87" x14ac:dyDescent="0.25">
      <c r="CG26600" s="768"/>
      <c r="CH26600" s="768"/>
      <c r="CI26600" s="850"/>
    </row>
    <row r="26601" spans="85:87" x14ac:dyDescent="0.25">
      <c r="CG26601" s="768"/>
      <c r="CH26601" s="768"/>
      <c r="CI26601" s="850"/>
    </row>
    <row r="26602" spans="85:87" x14ac:dyDescent="0.25">
      <c r="CG26602" s="768"/>
      <c r="CH26602" s="768"/>
      <c r="CI26602" s="850"/>
    </row>
    <row r="26603" spans="85:87" x14ac:dyDescent="0.25">
      <c r="CG26603" s="768"/>
      <c r="CH26603" s="768"/>
      <c r="CI26603" s="850"/>
    </row>
    <row r="26604" spans="85:87" x14ac:dyDescent="0.25">
      <c r="CG26604" s="768"/>
      <c r="CH26604" s="768"/>
      <c r="CI26604" s="850"/>
    </row>
    <row r="26605" spans="85:87" x14ac:dyDescent="0.25">
      <c r="CG26605" s="768"/>
      <c r="CH26605" s="768"/>
      <c r="CI26605" s="850"/>
    </row>
    <row r="26606" spans="85:87" x14ac:dyDescent="0.25">
      <c r="CG26606" s="768"/>
      <c r="CH26606" s="768"/>
      <c r="CI26606" s="850"/>
    </row>
    <row r="26607" spans="85:87" x14ac:dyDescent="0.25">
      <c r="CG26607" s="768"/>
      <c r="CH26607" s="768"/>
      <c r="CI26607" s="850"/>
    </row>
    <row r="26608" spans="85:87" x14ac:dyDescent="0.25">
      <c r="CG26608" s="768"/>
      <c r="CH26608" s="768"/>
      <c r="CI26608" s="850"/>
    </row>
    <row r="26609" spans="85:87" x14ac:dyDescent="0.25">
      <c r="CG26609" s="768"/>
      <c r="CH26609" s="768"/>
      <c r="CI26609" s="850"/>
    </row>
    <row r="26610" spans="85:87" x14ac:dyDescent="0.25">
      <c r="CG26610" s="768"/>
      <c r="CH26610" s="768"/>
      <c r="CI26610" s="850"/>
    </row>
    <row r="26611" spans="85:87" x14ac:dyDescent="0.25">
      <c r="CG26611" s="768"/>
      <c r="CH26611" s="768"/>
      <c r="CI26611" s="850"/>
    </row>
    <row r="26612" spans="85:87" x14ac:dyDescent="0.25">
      <c r="CG26612" s="768"/>
      <c r="CH26612" s="768"/>
      <c r="CI26612" s="850"/>
    </row>
    <row r="26613" spans="85:87" x14ac:dyDescent="0.25">
      <c r="CG26613" s="768"/>
      <c r="CH26613" s="768"/>
      <c r="CI26613" s="850"/>
    </row>
    <row r="26614" spans="85:87" x14ac:dyDescent="0.25">
      <c r="CG26614" s="768"/>
      <c r="CH26614" s="768"/>
      <c r="CI26614" s="850"/>
    </row>
    <row r="26615" spans="85:87" x14ac:dyDescent="0.25">
      <c r="CG26615" s="768"/>
      <c r="CH26615" s="768"/>
      <c r="CI26615" s="850"/>
    </row>
    <row r="26616" spans="85:87" x14ac:dyDescent="0.25">
      <c r="CG26616" s="768"/>
      <c r="CH26616" s="768"/>
      <c r="CI26616" s="850"/>
    </row>
    <row r="26617" spans="85:87" x14ac:dyDescent="0.25">
      <c r="CG26617" s="768"/>
      <c r="CH26617" s="768"/>
      <c r="CI26617" s="850"/>
    </row>
    <row r="26618" spans="85:87" x14ac:dyDescent="0.25">
      <c r="CG26618" s="768"/>
      <c r="CH26618" s="768"/>
      <c r="CI26618" s="850"/>
    </row>
    <row r="26619" spans="85:87" x14ac:dyDescent="0.25">
      <c r="CG26619" s="768"/>
      <c r="CH26619" s="768"/>
      <c r="CI26619" s="850"/>
    </row>
    <row r="26620" spans="85:87" x14ac:dyDescent="0.25">
      <c r="CG26620" s="768"/>
      <c r="CH26620" s="768"/>
      <c r="CI26620" s="850"/>
    </row>
    <row r="26621" spans="85:87" x14ac:dyDescent="0.25">
      <c r="CG26621" s="768"/>
      <c r="CH26621" s="768"/>
      <c r="CI26621" s="850"/>
    </row>
    <row r="26622" spans="85:87" x14ac:dyDescent="0.25">
      <c r="CG26622" s="768"/>
      <c r="CH26622" s="768"/>
      <c r="CI26622" s="850"/>
    </row>
    <row r="26623" spans="85:87" x14ac:dyDescent="0.25">
      <c r="CG26623" s="768"/>
      <c r="CH26623" s="768"/>
      <c r="CI26623" s="850"/>
    </row>
    <row r="26624" spans="85:87" x14ac:dyDescent="0.25">
      <c r="CG26624" s="768"/>
      <c r="CH26624" s="768"/>
      <c r="CI26624" s="850"/>
    </row>
    <row r="26625" spans="85:87" x14ac:dyDescent="0.25">
      <c r="CG26625" s="768"/>
      <c r="CH26625" s="768"/>
      <c r="CI26625" s="850"/>
    </row>
    <row r="26626" spans="85:87" x14ac:dyDescent="0.25">
      <c r="CG26626" s="768"/>
      <c r="CH26626" s="768"/>
      <c r="CI26626" s="850"/>
    </row>
    <row r="26627" spans="85:87" x14ac:dyDescent="0.25">
      <c r="CG26627" s="768"/>
      <c r="CH26627" s="768"/>
      <c r="CI26627" s="850"/>
    </row>
    <row r="26628" spans="85:87" x14ac:dyDescent="0.25">
      <c r="CG26628" s="768"/>
      <c r="CH26628" s="768"/>
      <c r="CI26628" s="850"/>
    </row>
    <row r="26629" spans="85:87" x14ac:dyDescent="0.25">
      <c r="CG26629" s="768"/>
      <c r="CH26629" s="768"/>
      <c r="CI26629" s="850"/>
    </row>
    <row r="26630" spans="85:87" x14ac:dyDescent="0.25">
      <c r="CG26630" s="768"/>
      <c r="CH26630" s="768"/>
      <c r="CI26630" s="850"/>
    </row>
    <row r="26631" spans="85:87" x14ac:dyDescent="0.25">
      <c r="CG26631" s="768"/>
      <c r="CH26631" s="768"/>
      <c r="CI26631" s="850"/>
    </row>
    <row r="26632" spans="85:87" x14ac:dyDescent="0.25">
      <c r="CG26632" s="768"/>
      <c r="CH26632" s="768"/>
      <c r="CI26632" s="850"/>
    </row>
    <row r="26633" spans="85:87" x14ac:dyDescent="0.25">
      <c r="CG26633" s="768"/>
      <c r="CH26633" s="768"/>
      <c r="CI26633" s="850"/>
    </row>
    <row r="26634" spans="85:87" x14ac:dyDescent="0.25">
      <c r="CG26634" s="768"/>
      <c r="CH26634" s="768"/>
      <c r="CI26634" s="850"/>
    </row>
    <row r="26635" spans="85:87" x14ac:dyDescent="0.25">
      <c r="CG26635" s="768"/>
      <c r="CH26635" s="768"/>
      <c r="CI26635" s="850"/>
    </row>
    <row r="26636" spans="85:87" x14ac:dyDescent="0.25">
      <c r="CG26636" s="768"/>
      <c r="CH26636" s="768"/>
      <c r="CI26636" s="850"/>
    </row>
    <row r="26637" spans="85:87" x14ac:dyDescent="0.25">
      <c r="CG26637" s="768"/>
      <c r="CH26637" s="768"/>
      <c r="CI26637" s="850"/>
    </row>
    <row r="26638" spans="85:87" x14ac:dyDescent="0.25">
      <c r="CG26638" s="768"/>
      <c r="CH26638" s="768"/>
      <c r="CI26638" s="850"/>
    </row>
    <row r="26639" spans="85:87" x14ac:dyDescent="0.25">
      <c r="CG26639" s="768"/>
      <c r="CH26639" s="768"/>
      <c r="CI26639" s="850"/>
    </row>
    <row r="26640" spans="85:87" x14ac:dyDescent="0.25">
      <c r="CG26640" s="768"/>
      <c r="CH26640" s="768"/>
      <c r="CI26640" s="850"/>
    </row>
    <row r="26641" spans="85:87" x14ac:dyDescent="0.25">
      <c r="CG26641" s="768"/>
      <c r="CH26641" s="768"/>
      <c r="CI26641" s="850"/>
    </row>
    <row r="26642" spans="85:87" x14ac:dyDescent="0.25">
      <c r="CG26642" s="768"/>
      <c r="CH26642" s="768"/>
      <c r="CI26642" s="850"/>
    </row>
    <row r="26643" spans="85:87" x14ac:dyDescent="0.25">
      <c r="CG26643" s="768"/>
      <c r="CH26643" s="768"/>
      <c r="CI26643" s="850"/>
    </row>
    <row r="26644" spans="85:87" x14ac:dyDescent="0.25">
      <c r="CG26644" s="768"/>
      <c r="CH26644" s="768"/>
      <c r="CI26644" s="850"/>
    </row>
    <row r="26645" spans="85:87" x14ac:dyDescent="0.25">
      <c r="CG26645" s="768"/>
      <c r="CH26645" s="768"/>
      <c r="CI26645" s="850"/>
    </row>
    <row r="26646" spans="85:87" x14ac:dyDescent="0.25">
      <c r="CG26646" s="768"/>
      <c r="CH26646" s="768"/>
      <c r="CI26646" s="850"/>
    </row>
    <row r="26647" spans="85:87" x14ac:dyDescent="0.25">
      <c r="CG26647" s="768"/>
      <c r="CH26647" s="768"/>
      <c r="CI26647" s="850"/>
    </row>
    <row r="26648" spans="85:87" x14ac:dyDescent="0.25">
      <c r="CG26648" s="768"/>
      <c r="CH26648" s="768"/>
      <c r="CI26648" s="850"/>
    </row>
    <row r="26649" spans="85:87" x14ac:dyDescent="0.25">
      <c r="CG26649" s="768"/>
      <c r="CH26649" s="768"/>
      <c r="CI26649" s="850"/>
    </row>
    <row r="26650" spans="85:87" x14ac:dyDescent="0.25">
      <c r="CG26650" s="768"/>
      <c r="CH26650" s="768"/>
      <c r="CI26650" s="850"/>
    </row>
    <row r="26651" spans="85:87" x14ac:dyDescent="0.25">
      <c r="CG26651" s="768"/>
      <c r="CH26651" s="768"/>
      <c r="CI26651" s="850"/>
    </row>
    <row r="26652" spans="85:87" x14ac:dyDescent="0.25">
      <c r="CG26652" s="768"/>
      <c r="CH26652" s="768"/>
      <c r="CI26652" s="850"/>
    </row>
    <row r="26653" spans="85:87" x14ac:dyDescent="0.25">
      <c r="CG26653" s="768"/>
      <c r="CH26653" s="768"/>
      <c r="CI26653" s="850"/>
    </row>
    <row r="26654" spans="85:87" x14ac:dyDescent="0.25">
      <c r="CG26654" s="768"/>
      <c r="CH26654" s="768"/>
      <c r="CI26654" s="850"/>
    </row>
    <row r="26655" spans="85:87" x14ac:dyDescent="0.25">
      <c r="CG26655" s="768"/>
      <c r="CH26655" s="768"/>
      <c r="CI26655" s="850"/>
    </row>
    <row r="26656" spans="85:87" x14ac:dyDescent="0.25">
      <c r="CG26656" s="768"/>
      <c r="CH26656" s="768"/>
      <c r="CI26656" s="850"/>
    </row>
    <row r="26657" spans="85:87" x14ac:dyDescent="0.25">
      <c r="CG26657" s="768"/>
      <c r="CH26657" s="768"/>
      <c r="CI26657" s="850"/>
    </row>
    <row r="26658" spans="85:87" x14ac:dyDescent="0.25">
      <c r="CG26658" s="768"/>
      <c r="CH26658" s="768"/>
      <c r="CI26658" s="850"/>
    </row>
    <row r="26659" spans="85:87" x14ac:dyDescent="0.25">
      <c r="CG26659" s="768"/>
      <c r="CH26659" s="768"/>
      <c r="CI26659" s="850"/>
    </row>
    <row r="26660" spans="85:87" x14ac:dyDescent="0.25">
      <c r="CG26660" s="768"/>
      <c r="CH26660" s="768"/>
      <c r="CI26660" s="850"/>
    </row>
    <row r="26661" spans="85:87" x14ac:dyDescent="0.25">
      <c r="CG26661" s="768"/>
      <c r="CH26661" s="768"/>
      <c r="CI26661" s="850"/>
    </row>
    <row r="26662" spans="85:87" x14ac:dyDescent="0.25">
      <c r="CG26662" s="768"/>
      <c r="CH26662" s="768"/>
      <c r="CI26662" s="850"/>
    </row>
    <row r="26663" spans="85:87" x14ac:dyDescent="0.25">
      <c r="CG26663" s="768"/>
      <c r="CH26663" s="768"/>
      <c r="CI26663" s="850"/>
    </row>
    <row r="26664" spans="85:87" x14ac:dyDescent="0.25">
      <c r="CG26664" s="768"/>
      <c r="CH26664" s="768"/>
      <c r="CI26664" s="850"/>
    </row>
    <row r="26665" spans="85:87" x14ac:dyDescent="0.25">
      <c r="CG26665" s="768"/>
      <c r="CH26665" s="768"/>
      <c r="CI26665" s="850"/>
    </row>
    <row r="26666" spans="85:87" x14ac:dyDescent="0.25">
      <c r="CG26666" s="768"/>
      <c r="CH26666" s="768"/>
      <c r="CI26666" s="850"/>
    </row>
    <row r="26667" spans="85:87" x14ac:dyDescent="0.25">
      <c r="CG26667" s="768"/>
      <c r="CH26667" s="768"/>
      <c r="CI26667" s="850"/>
    </row>
    <row r="26668" spans="85:87" x14ac:dyDescent="0.25">
      <c r="CG26668" s="768"/>
      <c r="CH26668" s="768"/>
      <c r="CI26668" s="850"/>
    </row>
    <row r="26669" spans="85:87" x14ac:dyDescent="0.25">
      <c r="CG26669" s="768"/>
      <c r="CH26669" s="768"/>
      <c r="CI26669" s="850"/>
    </row>
    <row r="26670" spans="85:87" x14ac:dyDescent="0.25">
      <c r="CG26670" s="768"/>
      <c r="CH26670" s="768"/>
      <c r="CI26670" s="850"/>
    </row>
    <row r="26671" spans="85:87" x14ac:dyDescent="0.25">
      <c r="CG26671" s="768"/>
      <c r="CH26671" s="768"/>
      <c r="CI26671" s="850"/>
    </row>
    <row r="26672" spans="85:87" x14ac:dyDescent="0.25">
      <c r="CG26672" s="768"/>
      <c r="CH26672" s="768"/>
      <c r="CI26672" s="850"/>
    </row>
    <row r="26673" spans="85:87" x14ac:dyDescent="0.25">
      <c r="CG26673" s="768"/>
      <c r="CH26673" s="768"/>
      <c r="CI26673" s="850"/>
    </row>
    <row r="26674" spans="85:87" x14ac:dyDescent="0.25">
      <c r="CG26674" s="768"/>
      <c r="CH26674" s="768"/>
      <c r="CI26674" s="850"/>
    </row>
    <row r="26675" spans="85:87" x14ac:dyDescent="0.25">
      <c r="CG26675" s="768"/>
      <c r="CH26675" s="768"/>
      <c r="CI26675" s="850"/>
    </row>
    <row r="26676" spans="85:87" x14ac:dyDescent="0.25">
      <c r="CG26676" s="768"/>
      <c r="CH26676" s="768"/>
      <c r="CI26676" s="850"/>
    </row>
    <row r="26677" spans="85:87" x14ac:dyDescent="0.25">
      <c r="CG26677" s="768"/>
      <c r="CH26677" s="768"/>
      <c r="CI26677" s="850"/>
    </row>
    <row r="26678" spans="85:87" x14ac:dyDescent="0.25">
      <c r="CG26678" s="768"/>
      <c r="CH26678" s="768"/>
      <c r="CI26678" s="850"/>
    </row>
    <row r="26679" spans="85:87" x14ac:dyDescent="0.25">
      <c r="CG26679" s="768"/>
      <c r="CH26679" s="768"/>
      <c r="CI26679" s="850"/>
    </row>
    <row r="26680" spans="85:87" x14ac:dyDescent="0.25">
      <c r="CG26680" s="768"/>
      <c r="CH26680" s="768"/>
      <c r="CI26680" s="850"/>
    </row>
    <row r="26681" spans="85:87" x14ac:dyDescent="0.25">
      <c r="CG26681" s="768"/>
      <c r="CH26681" s="768"/>
      <c r="CI26681" s="850"/>
    </row>
    <row r="26682" spans="85:87" x14ac:dyDescent="0.25">
      <c r="CG26682" s="768"/>
      <c r="CH26682" s="768"/>
      <c r="CI26682" s="850"/>
    </row>
    <row r="26683" spans="85:87" x14ac:dyDescent="0.25">
      <c r="CG26683" s="768"/>
      <c r="CH26683" s="768"/>
      <c r="CI26683" s="850"/>
    </row>
    <row r="26684" spans="85:87" x14ac:dyDescent="0.25">
      <c r="CG26684" s="768"/>
      <c r="CH26684" s="768"/>
      <c r="CI26684" s="850"/>
    </row>
    <row r="26685" spans="85:87" x14ac:dyDescent="0.25">
      <c r="CG26685" s="768"/>
      <c r="CH26685" s="768"/>
      <c r="CI26685" s="850"/>
    </row>
    <row r="26686" spans="85:87" x14ac:dyDescent="0.25">
      <c r="CG26686" s="768"/>
      <c r="CH26686" s="768"/>
      <c r="CI26686" s="850"/>
    </row>
    <row r="26687" spans="85:87" x14ac:dyDescent="0.25">
      <c r="CG26687" s="768"/>
      <c r="CH26687" s="768"/>
      <c r="CI26687" s="850"/>
    </row>
    <row r="26688" spans="85:87" x14ac:dyDescent="0.25">
      <c r="CG26688" s="768"/>
      <c r="CH26688" s="768"/>
      <c r="CI26688" s="850"/>
    </row>
    <row r="26689" spans="85:87" x14ac:dyDescent="0.25">
      <c r="CG26689" s="768"/>
      <c r="CH26689" s="768"/>
      <c r="CI26689" s="850"/>
    </row>
    <row r="26690" spans="85:87" x14ac:dyDescent="0.25">
      <c r="CG26690" s="768"/>
      <c r="CH26690" s="768"/>
      <c r="CI26690" s="850"/>
    </row>
    <row r="26691" spans="85:87" x14ac:dyDescent="0.25">
      <c r="CG26691" s="768"/>
      <c r="CH26691" s="768"/>
      <c r="CI26691" s="850"/>
    </row>
    <row r="26692" spans="85:87" x14ac:dyDescent="0.25">
      <c r="CG26692" s="768"/>
      <c r="CH26692" s="768"/>
      <c r="CI26692" s="850"/>
    </row>
    <row r="26693" spans="85:87" x14ac:dyDescent="0.25">
      <c r="CG26693" s="768"/>
      <c r="CH26693" s="768"/>
      <c r="CI26693" s="850"/>
    </row>
    <row r="26694" spans="85:87" x14ac:dyDescent="0.25">
      <c r="CG26694" s="768"/>
      <c r="CH26694" s="768"/>
      <c r="CI26694" s="850"/>
    </row>
    <row r="26695" spans="85:87" x14ac:dyDescent="0.25">
      <c r="CG26695" s="768"/>
      <c r="CH26695" s="768"/>
      <c r="CI26695" s="850"/>
    </row>
    <row r="26696" spans="85:87" x14ac:dyDescent="0.25">
      <c r="CG26696" s="768"/>
      <c r="CH26696" s="768"/>
      <c r="CI26696" s="850"/>
    </row>
    <row r="26697" spans="85:87" x14ac:dyDescent="0.25">
      <c r="CG26697" s="768"/>
      <c r="CH26697" s="768"/>
      <c r="CI26697" s="850"/>
    </row>
    <row r="26698" spans="85:87" x14ac:dyDescent="0.25">
      <c r="CG26698" s="768"/>
      <c r="CH26698" s="768"/>
      <c r="CI26698" s="850"/>
    </row>
    <row r="26699" spans="85:87" x14ac:dyDescent="0.25">
      <c r="CG26699" s="768"/>
      <c r="CH26699" s="768"/>
      <c r="CI26699" s="850"/>
    </row>
    <row r="26700" spans="85:87" x14ac:dyDescent="0.25">
      <c r="CG26700" s="768"/>
      <c r="CH26700" s="768"/>
      <c r="CI26700" s="850"/>
    </row>
    <row r="26701" spans="85:87" x14ac:dyDescent="0.25">
      <c r="CG26701" s="768"/>
      <c r="CH26701" s="768"/>
      <c r="CI26701" s="850"/>
    </row>
    <row r="26702" spans="85:87" x14ac:dyDescent="0.25">
      <c r="CG26702" s="768"/>
      <c r="CH26702" s="768"/>
      <c r="CI26702" s="850"/>
    </row>
    <row r="26703" spans="85:87" x14ac:dyDescent="0.25">
      <c r="CG26703" s="768"/>
      <c r="CH26703" s="768"/>
      <c r="CI26703" s="850"/>
    </row>
    <row r="26704" spans="85:87" x14ac:dyDescent="0.25">
      <c r="CG26704" s="768"/>
      <c r="CH26704" s="768"/>
      <c r="CI26704" s="850"/>
    </row>
    <row r="26705" spans="85:87" x14ac:dyDescent="0.25">
      <c r="CG26705" s="768"/>
      <c r="CH26705" s="768"/>
      <c r="CI26705" s="850"/>
    </row>
    <row r="26706" spans="85:87" x14ac:dyDescent="0.25">
      <c r="CG26706" s="768"/>
      <c r="CH26706" s="768"/>
      <c r="CI26706" s="850"/>
    </row>
    <row r="26707" spans="85:87" x14ac:dyDescent="0.25">
      <c r="CG26707" s="768"/>
      <c r="CH26707" s="768"/>
      <c r="CI26707" s="850"/>
    </row>
    <row r="26708" spans="85:87" x14ac:dyDescent="0.25">
      <c r="CG26708" s="768"/>
      <c r="CH26708" s="768"/>
      <c r="CI26708" s="850"/>
    </row>
    <row r="26709" spans="85:87" x14ac:dyDescent="0.25">
      <c r="CG26709" s="768"/>
      <c r="CH26709" s="768"/>
      <c r="CI26709" s="850"/>
    </row>
    <row r="26710" spans="85:87" x14ac:dyDescent="0.25">
      <c r="CG26710" s="768"/>
      <c r="CH26710" s="768"/>
      <c r="CI26710" s="850"/>
    </row>
    <row r="26711" spans="85:87" x14ac:dyDescent="0.25">
      <c r="CG26711" s="768"/>
      <c r="CH26711" s="768"/>
      <c r="CI26711" s="850"/>
    </row>
    <row r="26712" spans="85:87" x14ac:dyDescent="0.25">
      <c r="CG26712" s="768"/>
      <c r="CH26712" s="768"/>
      <c r="CI26712" s="850"/>
    </row>
    <row r="26713" spans="85:87" x14ac:dyDescent="0.25">
      <c r="CG26713" s="768"/>
      <c r="CH26713" s="768"/>
      <c r="CI26713" s="850"/>
    </row>
    <row r="26714" spans="85:87" x14ac:dyDescent="0.25">
      <c r="CG26714" s="768"/>
      <c r="CH26714" s="768"/>
      <c r="CI26714" s="850"/>
    </row>
    <row r="26715" spans="85:87" x14ac:dyDescent="0.25">
      <c r="CG26715" s="768"/>
      <c r="CH26715" s="768"/>
      <c r="CI26715" s="850"/>
    </row>
    <row r="26716" spans="85:87" x14ac:dyDescent="0.25">
      <c r="CG26716" s="768"/>
      <c r="CH26716" s="768"/>
      <c r="CI26716" s="850"/>
    </row>
    <row r="26717" spans="85:87" x14ac:dyDescent="0.25">
      <c r="CG26717" s="768"/>
      <c r="CH26717" s="768"/>
      <c r="CI26717" s="850"/>
    </row>
    <row r="26718" spans="85:87" x14ac:dyDescent="0.25">
      <c r="CG26718" s="768"/>
      <c r="CH26718" s="768"/>
      <c r="CI26718" s="850"/>
    </row>
    <row r="26719" spans="85:87" x14ac:dyDescent="0.25">
      <c r="CG26719" s="768"/>
      <c r="CH26719" s="768"/>
      <c r="CI26719" s="850"/>
    </row>
    <row r="26720" spans="85:87" x14ac:dyDescent="0.25">
      <c r="CG26720" s="768"/>
      <c r="CH26720" s="768"/>
      <c r="CI26720" s="850"/>
    </row>
    <row r="26721" spans="85:87" x14ac:dyDescent="0.25">
      <c r="CG26721" s="768"/>
      <c r="CH26721" s="768"/>
      <c r="CI26721" s="850"/>
    </row>
    <row r="26722" spans="85:87" x14ac:dyDescent="0.25">
      <c r="CG26722" s="768"/>
      <c r="CH26722" s="768"/>
      <c r="CI26722" s="850"/>
    </row>
    <row r="26723" spans="85:87" x14ac:dyDescent="0.25">
      <c r="CG26723" s="768"/>
      <c r="CH26723" s="768"/>
      <c r="CI26723" s="850"/>
    </row>
    <row r="26724" spans="85:87" x14ac:dyDescent="0.25">
      <c r="CG26724" s="768"/>
      <c r="CH26724" s="768"/>
      <c r="CI26724" s="850"/>
    </row>
    <row r="26725" spans="85:87" x14ac:dyDescent="0.25">
      <c r="CG26725" s="768"/>
      <c r="CH26725" s="768"/>
      <c r="CI26725" s="850"/>
    </row>
    <row r="26726" spans="85:87" x14ac:dyDescent="0.25">
      <c r="CG26726" s="768"/>
      <c r="CH26726" s="768"/>
      <c r="CI26726" s="850"/>
    </row>
    <row r="26727" spans="85:87" x14ac:dyDescent="0.25">
      <c r="CG26727" s="768"/>
      <c r="CH26727" s="768"/>
      <c r="CI26727" s="850"/>
    </row>
    <row r="26728" spans="85:87" x14ac:dyDescent="0.25">
      <c r="CG26728" s="768"/>
      <c r="CH26728" s="768"/>
      <c r="CI26728" s="850"/>
    </row>
    <row r="26729" spans="85:87" x14ac:dyDescent="0.25">
      <c r="CG26729" s="768"/>
      <c r="CH26729" s="768"/>
      <c r="CI26729" s="850"/>
    </row>
    <row r="26730" spans="85:87" x14ac:dyDescent="0.25">
      <c r="CG26730" s="768"/>
      <c r="CH26730" s="768"/>
      <c r="CI26730" s="850"/>
    </row>
    <row r="26731" spans="85:87" x14ac:dyDescent="0.25">
      <c r="CG26731" s="768"/>
      <c r="CH26731" s="768"/>
      <c r="CI26731" s="850"/>
    </row>
    <row r="26732" spans="85:87" x14ac:dyDescent="0.25">
      <c r="CG26732" s="768"/>
      <c r="CH26732" s="768"/>
      <c r="CI26732" s="850"/>
    </row>
    <row r="26733" spans="85:87" x14ac:dyDescent="0.25">
      <c r="CG26733" s="768"/>
      <c r="CH26733" s="768"/>
      <c r="CI26733" s="850"/>
    </row>
    <row r="26734" spans="85:87" x14ac:dyDescent="0.25">
      <c r="CG26734" s="768"/>
      <c r="CH26734" s="768"/>
      <c r="CI26734" s="850"/>
    </row>
    <row r="26735" spans="85:87" x14ac:dyDescent="0.25">
      <c r="CG26735" s="768"/>
      <c r="CH26735" s="768"/>
      <c r="CI26735" s="850"/>
    </row>
    <row r="26736" spans="85:87" x14ac:dyDescent="0.25">
      <c r="CG26736" s="768"/>
      <c r="CH26736" s="768"/>
      <c r="CI26736" s="850"/>
    </row>
    <row r="26737" spans="85:87" x14ac:dyDescent="0.25">
      <c r="CG26737" s="768"/>
      <c r="CH26737" s="768"/>
      <c r="CI26737" s="850"/>
    </row>
    <row r="26738" spans="85:87" x14ac:dyDescent="0.25">
      <c r="CG26738" s="768"/>
      <c r="CH26738" s="768"/>
      <c r="CI26738" s="850"/>
    </row>
    <row r="26739" spans="85:87" x14ac:dyDescent="0.25">
      <c r="CG26739" s="768"/>
      <c r="CH26739" s="768"/>
      <c r="CI26739" s="850"/>
    </row>
    <row r="26740" spans="85:87" x14ac:dyDescent="0.25">
      <c r="CG26740" s="768"/>
      <c r="CH26740" s="768"/>
      <c r="CI26740" s="850"/>
    </row>
    <row r="26741" spans="85:87" x14ac:dyDescent="0.25">
      <c r="CG26741" s="768"/>
      <c r="CH26741" s="768"/>
      <c r="CI26741" s="850"/>
    </row>
    <row r="26742" spans="85:87" x14ac:dyDescent="0.25">
      <c r="CG26742" s="768"/>
      <c r="CH26742" s="768"/>
      <c r="CI26742" s="850"/>
    </row>
    <row r="26743" spans="85:87" x14ac:dyDescent="0.25">
      <c r="CG26743" s="768"/>
      <c r="CH26743" s="768"/>
      <c r="CI26743" s="850"/>
    </row>
    <row r="26744" spans="85:87" x14ac:dyDescent="0.25">
      <c r="CG26744" s="768"/>
      <c r="CH26744" s="768"/>
      <c r="CI26744" s="850"/>
    </row>
    <row r="26745" spans="85:87" x14ac:dyDescent="0.25">
      <c r="CG26745" s="768"/>
      <c r="CH26745" s="768"/>
      <c r="CI26745" s="850"/>
    </row>
    <row r="26746" spans="85:87" x14ac:dyDescent="0.25">
      <c r="CG26746" s="768"/>
      <c r="CH26746" s="768"/>
      <c r="CI26746" s="850"/>
    </row>
    <row r="26747" spans="85:87" x14ac:dyDescent="0.25">
      <c r="CG26747" s="768"/>
      <c r="CH26747" s="768"/>
      <c r="CI26747" s="850"/>
    </row>
    <row r="26748" spans="85:87" x14ac:dyDescent="0.25">
      <c r="CG26748" s="768"/>
      <c r="CH26748" s="768"/>
      <c r="CI26748" s="850"/>
    </row>
    <row r="26749" spans="85:87" x14ac:dyDescent="0.25">
      <c r="CG26749" s="768"/>
      <c r="CH26749" s="768"/>
      <c r="CI26749" s="850"/>
    </row>
    <row r="26750" spans="85:87" x14ac:dyDescent="0.25">
      <c r="CG26750" s="768"/>
      <c r="CH26750" s="768"/>
      <c r="CI26750" s="850"/>
    </row>
    <row r="26751" spans="85:87" x14ac:dyDescent="0.25">
      <c r="CG26751" s="768"/>
      <c r="CH26751" s="768"/>
      <c r="CI26751" s="850"/>
    </row>
    <row r="26752" spans="85:87" x14ac:dyDescent="0.25">
      <c r="CG26752" s="768"/>
      <c r="CH26752" s="768"/>
      <c r="CI26752" s="850"/>
    </row>
    <row r="26753" spans="85:87" x14ac:dyDescent="0.25">
      <c r="CG26753" s="768"/>
      <c r="CH26753" s="768"/>
      <c r="CI26753" s="850"/>
    </row>
    <row r="26754" spans="85:87" x14ac:dyDescent="0.25">
      <c r="CG26754" s="768"/>
      <c r="CH26754" s="768"/>
      <c r="CI26754" s="850"/>
    </row>
    <row r="26755" spans="85:87" x14ac:dyDescent="0.25">
      <c r="CG26755" s="768"/>
      <c r="CH26755" s="768"/>
      <c r="CI26755" s="850"/>
    </row>
    <row r="26756" spans="85:87" x14ac:dyDescent="0.25">
      <c r="CG26756" s="768"/>
      <c r="CH26756" s="768"/>
      <c r="CI26756" s="850"/>
    </row>
    <row r="26757" spans="85:87" x14ac:dyDescent="0.25">
      <c r="CG26757" s="768"/>
      <c r="CH26757" s="768"/>
      <c r="CI26757" s="850"/>
    </row>
    <row r="26758" spans="85:87" x14ac:dyDescent="0.25">
      <c r="CG26758" s="768"/>
      <c r="CH26758" s="768"/>
      <c r="CI26758" s="850"/>
    </row>
    <row r="26759" spans="85:87" x14ac:dyDescent="0.25">
      <c r="CG26759" s="768"/>
      <c r="CH26759" s="768"/>
      <c r="CI26759" s="850"/>
    </row>
    <row r="26760" spans="85:87" x14ac:dyDescent="0.25">
      <c r="CG26760" s="768"/>
      <c r="CH26760" s="768"/>
      <c r="CI26760" s="850"/>
    </row>
    <row r="26761" spans="85:87" x14ac:dyDescent="0.25">
      <c r="CG26761" s="768"/>
      <c r="CH26761" s="768"/>
      <c r="CI26761" s="850"/>
    </row>
    <row r="26762" spans="85:87" x14ac:dyDescent="0.25">
      <c r="CG26762" s="768"/>
      <c r="CH26762" s="768"/>
      <c r="CI26762" s="850"/>
    </row>
    <row r="26763" spans="85:87" x14ac:dyDescent="0.25">
      <c r="CG26763" s="768"/>
      <c r="CH26763" s="768"/>
      <c r="CI26763" s="850"/>
    </row>
    <row r="26764" spans="85:87" x14ac:dyDescent="0.25">
      <c r="CG26764" s="768"/>
      <c r="CH26764" s="768"/>
      <c r="CI26764" s="850"/>
    </row>
    <row r="26765" spans="85:87" x14ac:dyDescent="0.25">
      <c r="CG26765" s="768"/>
      <c r="CH26765" s="768"/>
      <c r="CI26765" s="850"/>
    </row>
    <row r="26766" spans="85:87" x14ac:dyDescent="0.25">
      <c r="CG26766" s="768"/>
      <c r="CH26766" s="768"/>
      <c r="CI26766" s="850"/>
    </row>
    <row r="26767" spans="85:87" x14ac:dyDescent="0.25">
      <c r="CG26767" s="768"/>
      <c r="CH26767" s="768"/>
      <c r="CI26767" s="850"/>
    </row>
    <row r="26768" spans="85:87" x14ac:dyDescent="0.25">
      <c r="CG26768" s="768"/>
      <c r="CH26768" s="768"/>
      <c r="CI26768" s="850"/>
    </row>
    <row r="26769" spans="85:87" x14ac:dyDescent="0.25">
      <c r="CG26769" s="768"/>
      <c r="CH26769" s="768"/>
      <c r="CI26769" s="850"/>
    </row>
    <row r="26770" spans="85:87" x14ac:dyDescent="0.25">
      <c r="CG26770" s="768"/>
      <c r="CH26770" s="768"/>
      <c r="CI26770" s="850"/>
    </row>
    <row r="26771" spans="85:87" x14ac:dyDescent="0.25">
      <c r="CG26771" s="768"/>
      <c r="CH26771" s="768"/>
      <c r="CI26771" s="850"/>
    </row>
    <row r="26772" spans="85:87" x14ac:dyDescent="0.25">
      <c r="CG26772" s="768"/>
      <c r="CH26772" s="768"/>
      <c r="CI26772" s="850"/>
    </row>
    <row r="26773" spans="85:87" x14ac:dyDescent="0.25">
      <c r="CG26773" s="768"/>
      <c r="CH26773" s="768"/>
      <c r="CI26773" s="850"/>
    </row>
    <row r="26774" spans="85:87" x14ac:dyDescent="0.25">
      <c r="CG26774" s="768"/>
      <c r="CH26774" s="768"/>
      <c r="CI26774" s="850"/>
    </row>
    <row r="26775" spans="85:87" x14ac:dyDescent="0.25">
      <c r="CG26775" s="768"/>
      <c r="CH26775" s="768"/>
      <c r="CI26775" s="850"/>
    </row>
    <row r="26776" spans="85:87" x14ac:dyDescent="0.25">
      <c r="CG26776" s="768"/>
      <c r="CH26776" s="768"/>
      <c r="CI26776" s="850"/>
    </row>
    <row r="26777" spans="85:87" x14ac:dyDescent="0.25">
      <c r="CG26777" s="768"/>
      <c r="CH26777" s="768"/>
      <c r="CI26777" s="850"/>
    </row>
    <row r="26778" spans="85:87" x14ac:dyDescent="0.25">
      <c r="CG26778" s="768"/>
      <c r="CH26778" s="768"/>
      <c r="CI26778" s="850"/>
    </row>
    <row r="26779" spans="85:87" x14ac:dyDescent="0.25">
      <c r="CG26779" s="768"/>
      <c r="CH26779" s="768"/>
      <c r="CI26779" s="850"/>
    </row>
    <row r="26780" spans="85:87" x14ac:dyDescent="0.25">
      <c r="CG26780" s="768"/>
      <c r="CH26780" s="768"/>
      <c r="CI26780" s="850"/>
    </row>
    <row r="26781" spans="85:87" x14ac:dyDescent="0.25">
      <c r="CG26781" s="768"/>
      <c r="CH26781" s="768"/>
      <c r="CI26781" s="850"/>
    </row>
    <row r="26782" spans="85:87" x14ac:dyDescent="0.25">
      <c r="CG26782" s="768"/>
      <c r="CH26782" s="768"/>
      <c r="CI26782" s="850"/>
    </row>
    <row r="26783" spans="85:87" x14ac:dyDescent="0.25">
      <c r="CG26783" s="768"/>
      <c r="CH26783" s="768"/>
      <c r="CI26783" s="850"/>
    </row>
    <row r="26784" spans="85:87" x14ac:dyDescent="0.25">
      <c r="CG26784" s="768"/>
      <c r="CH26784" s="768"/>
      <c r="CI26784" s="850"/>
    </row>
    <row r="26785" spans="85:87" x14ac:dyDescent="0.25">
      <c r="CG26785" s="768"/>
      <c r="CH26785" s="768"/>
      <c r="CI26785" s="850"/>
    </row>
    <row r="26786" spans="85:87" x14ac:dyDescent="0.25">
      <c r="CG26786" s="768"/>
      <c r="CH26786" s="768"/>
      <c r="CI26786" s="850"/>
    </row>
    <row r="26787" spans="85:87" x14ac:dyDescent="0.25">
      <c r="CG26787" s="768"/>
      <c r="CH26787" s="768"/>
      <c r="CI26787" s="850"/>
    </row>
    <row r="26788" spans="85:87" x14ac:dyDescent="0.25">
      <c r="CG26788" s="768"/>
      <c r="CH26788" s="768"/>
      <c r="CI26788" s="850"/>
    </row>
    <row r="26789" spans="85:87" x14ac:dyDescent="0.25">
      <c r="CG26789" s="768"/>
      <c r="CH26789" s="768"/>
      <c r="CI26789" s="850"/>
    </row>
    <row r="26790" spans="85:87" x14ac:dyDescent="0.25">
      <c r="CG26790" s="768"/>
      <c r="CH26790" s="768"/>
      <c r="CI26790" s="850"/>
    </row>
    <row r="26791" spans="85:87" x14ac:dyDescent="0.25">
      <c r="CG26791" s="768"/>
      <c r="CH26791" s="768"/>
      <c r="CI26791" s="850"/>
    </row>
    <row r="26792" spans="85:87" x14ac:dyDescent="0.25">
      <c r="CG26792" s="768"/>
      <c r="CH26792" s="768"/>
      <c r="CI26792" s="850"/>
    </row>
    <row r="26793" spans="85:87" x14ac:dyDescent="0.25">
      <c r="CG26793" s="768"/>
      <c r="CH26793" s="768"/>
      <c r="CI26793" s="850"/>
    </row>
    <row r="26794" spans="85:87" x14ac:dyDescent="0.25">
      <c r="CG26794" s="768"/>
      <c r="CH26794" s="768"/>
      <c r="CI26794" s="850"/>
    </row>
    <row r="26795" spans="85:87" x14ac:dyDescent="0.25">
      <c r="CG26795" s="768"/>
      <c r="CH26795" s="768"/>
      <c r="CI26795" s="850"/>
    </row>
    <row r="26796" spans="85:87" x14ac:dyDescent="0.25">
      <c r="CG26796" s="768"/>
      <c r="CH26796" s="768"/>
      <c r="CI26796" s="850"/>
    </row>
    <row r="26797" spans="85:87" x14ac:dyDescent="0.25">
      <c r="CG26797" s="768"/>
      <c r="CH26797" s="768"/>
      <c r="CI26797" s="850"/>
    </row>
    <row r="26798" spans="85:87" x14ac:dyDescent="0.25">
      <c r="CG26798" s="768"/>
      <c r="CH26798" s="768"/>
      <c r="CI26798" s="850"/>
    </row>
    <row r="26799" spans="85:87" x14ac:dyDescent="0.25">
      <c r="CG26799" s="768"/>
      <c r="CH26799" s="768"/>
      <c r="CI26799" s="850"/>
    </row>
    <row r="26800" spans="85:87" x14ac:dyDescent="0.25">
      <c r="CG26800" s="768"/>
      <c r="CH26800" s="768"/>
      <c r="CI26800" s="850"/>
    </row>
    <row r="26801" spans="85:87" x14ac:dyDescent="0.25">
      <c r="CG26801" s="768"/>
      <c r="CH26801" s="768"/>
      <c r="CI26801" s="850"/>
    </row>
    <row r="26802" spans="85:87" x14ac:dyDescent="0.25">
      <c r="CG26802" s="768"/>
      <c r="CH26802" s="768"/>
      <c r="CI26802" s="850"/>
    </row>
    <row r="26803" spans="85:87" x14ac:dyDescent="0.25">
      <c r="CG26803" s="768"/>
      <c r="CH26803" s="768"/>
      <c r="CI26803" s="850"/>
    </row>
    <row r="26804" spans="85:87" x14ac:dyDescent="0.25">
      <c r="CG26804" s="768"/>
      <c r="CH26804" s="768"/>
      <c r="CI26804" s="850"/>
    </row>
    <row r="26805" spans="85:87" x14ac:dyDescent="0.25">
      <c r="CG26805" s="768"/>
      <c r="CH26805" s="768"/>
      <c r="CI26805" s="850"/>
    </row>
    <row r="26806" spans="85:87" x14ac:dyDescent="0.25">
      <c r="CG26806" s="768"/>
      <c r="CH26806" s="768"/>
      <c r="CI26806" s="850"/>
    </row>
    <row r="26807" spans="85:87" x14ac:dyDescent="0.25">
      <c r="CG26807" s="768"/>
      <c r="CH26807" s="768"/>
      <c r="CI26807" s="850"/>
    </row>
    <row r="26808" spans="85:87" x14ac:dyDescent="0.25">
      <c r="CG26808" s="768"/>
      <c r="CH26808" s="768"/>
      <c r="CI26808" s="850"/>
    </row>
    <row r="26809" spans="85:87" x14ac:dyDescent="0.25">
      <c r="CG26809" s="768"/>
      <c r="CH26809" s="768"/>
      <c r="CI26809" s="850"/>
    </row>
    <row r="26810" spans="85:87" x14ac:dyDescent="0.25">
      <c r="CG26810" s="768"/>
      <c r="CH26810" s="768"/>
      <c r="CI26810" s="850"/>
    </row>
    <row r="26811" spans="85:87" x14ac:dyDescent="0.25">
      <c r="CG26811" s="768"/>
      <c r="CH26811" s="768"/>
      <c r="CI26811" s="850"/>
    </row>
    <row r="26812" spans="85:87" x14ac:dyDescent="0.25">
      <c r="CG26812" s="768"/>
      <c r="CH26812" s="768"/>
      <c r="CI26812" s="850"/>
    </row>
    <row r="26813" spans="85:87" x14ac:dyDescent="0.25">
      <c r="CG26813" s="768"/>
      <c r="CH26813" s="768"/>
      <c r="CI26813" s="850"/>
    </row>
    <row r="26814" spans="85:87" x14ac:dyDescent="0.25">
      <c r="CG26814" s="768"/>
      <c r="CH26814" s="768"/>
      <c r="CI26814" s="850"/>
    </row>
    <row r="26815" spans="85:87" x14ac:dyDescent="0.25">
      <c r="CG26815" s="768"/>
      <c r="CH26815" s="768"/>
      <c r="CI26815" s="850"/>
    </row>
    <row r="26816" spans="85:87" x14ac:dyDescent="0.25">
      <c r="CG26816" s="768"/>
      <c r="CH26816" s="768"/>
      <c r="CI26816" s="850"/>
    </row>
    <row r="26817" spans="85:87" x14ac:dyDescent="0.25">
      <c r="CG26817" s="768"/>
      <c r="CH26817" s="768"/>
      <c r="CI26817" s="850"/>
    </row>
    <row r="26818" spans="85:87" x14ac:dyDescent="0.25">
      <c r="CG26818" s="768"/>
      <c r="CH26818" s="768"/>
      <c r="CI26818" s="850"/>
    </row>
    <row r="26819" spans="85:87" x14ac:dyDescent="0.25">
      <c r="CG26819" s="768"/>
      <c r="CH26819" s="768"/>
      <c r="CI26819" s="850"/>
    </row>
    <row r="26820" spans="85:87" x14ac:dyDescent="0.25">
      <c r="CG26820" s="768"/>
      <c r="CH26820" s="768"/>
      <c r="CI26820" s="850"/>
    </row>
    <row r="26821" spans="85:87" x14ac:dyDescent="0.25">
      <c r="CG26821" s="768"/>
      <c r="CH26821" s="768"/>
      <c r="CI26821" s="850"/>
    </row>
    <row r="26822" spans="85:87" x14ac:dyDescent="0.25">
      <c r="CG26822" s="768"/>
      <c r="CH26822" s="768"/>
      <c r="CI26822" s="850"/>
    </row>
    <row r="26823" spans="85:87" x14ac:dyDescent="0.25">
      <c r="CG26823" s="768"/>
      <c r="CH26823" s="768"/>
      <c r="CI26823" s="850"/>
    </row>
    <row r="26824" spans="85:87" x14ac:dyDescent="0.25">
      <c r="CG26824" s="768"/>
      <c r="CH26824" s="768"/>
      <c r="CI26824" s="850"/>
    </row>
    <row r="26825" spans="85:87" x14ac:dyDescent="0.25">
      <c r="CG26825" s="768"/>
      <c r="CH26825" s="768"/>
      <c r="CI26825" s="850"/>
    </row>
    <row r="26826" spans="85:87" x14ac:dyDescent="0.25">
      <c r="CG26826" s="768"/>
      <c r="CH26826" s="768"/>
      <c r="CI26826" s="850"/>
    </row>
    <row r="26827" spans="85:87" x14ac:dyDescent="0.25">
      <c r="CG26827" s="768"/>
      <c r="CH26827" s="768"/>
      <c r="CI26827" s="850"/>
    </row>
    <row r="26828" spans="85:87" x14ac:dyDescent="0.25">
      <c r="CG26828" s="768"/>
      <c r="CH26828" s="768"/>
      <c r="CI26828" s="850"/>
    </row>
    <row r="26829" spans="85:87" x14ac:dyDescent="0.25">
      <c r="CG26829" s="768"/>
      <c r="CH26829" s="768"/>
      <c r="CI26829" s="850"/>
    </row>
    <row r="26830" spans="85:87" x14ac:dyDescent="0.25">
      <c r="CG26830" s="768"/>
      <c r="CH26830" s="768"/>
      <c r="CI26830" s="850"/>
    </row>
    <row r="26831" spans="85:87" x14ac:dyDescent="0.25">
      <c r="CG26831" s="768"/>
      <c r="CH26831" s="768"/>
      <c r="CI26831" s="850"/>
    </row>
    <row r="26832" spans="85:87" x14ac:dyDescent="0.25">
      <c r="CG26832" s="768"/>
      <c r="CH26832" s="768"/>
      <c r="CI26832" s="850"/>
    </row>
    <row r="26833" spans="85:87" x14ac:dyDescent="0.25">
      <c r="CG26833" s="768"/>
      <c r="CH26833" s="768"/>
      <c r="CI26833" s="850"/>
    </row>
    <row r="26834" spans="85:87" x14ac:dyDescent="0.25">
      <c r="CG26834" s="768"/>
      <c r="CH26834" s="768"/>
      <c r="CI26834" s="850"/>
    </row>
    <row r="26835" spans="85:87" x14ac:dyDescent="0.25">
      <c r="CG26835" s="768"/>
      <c r="CH26835" s="768"/>
      <c r="CI26835" s="850"/>
    </row>
    <row r="26836" spans="85:87" x14ac:dyDescent="0.25">
      <c r="CG26836" s="768"/>
      <c r="CH26836" s="768"/>
      <c r="CI26836" s="850"/>
    </row>
    <row r="26837" spans="85:87" x14ac:dyDescent="0.25">
      <c r="CG26837" s="768"/>
      <c r="CH26837" s="768"/>
      <c r="CI26837" s="850"/>
    </row>
    <row r="26838" spans="85:87" x14ac:dyDescent="0.25">
      <c r="CG26838" s="768"/>
      <c r="CH26838" s="768"/>
      <c r="CI26838" s="850"/>
    </row>
    <row r="26839" spans="85:87" x14ac:dyDescent="0.25">
      <c r="CG26839" s="768"/>
      <c r="CH26839" s="768"/>
      <c r="CI26839" s="850"/>
    </row>
    <row r="26840" spans="85:87" x14ac:dyDescent="0.25">
      <c r="CG26840" s="768"/>
      <c r="CH26840" s="768"/>
      <c r="CI26840" s="850"/>
    </row>
    <row r="26841" spans="85:87" x14ac:dyDescent="0.25">
      <c r="CG26841" s="768"/>
      <c r="CH26841" s="768"/>
      <c r="CI26841" s="850"/>
    </row>
    <row r="26842" spans="85:87" x14ac:dyDescent="0.25">
      <c r="CG26842" s="768"/>
      <c r="CH26842" s="768"/>
      <c r="CI26842" s="850"/>
    </row>
    <row r="26843" spans="85:87" x14ac:dyDescent="0.25">
      <c r="CG26843" s="768"/>
      <c r="CH26843" s="768"/>
      <c r="CI26843" s="850"/>
    </row>
    <row r="26844" spans="85:87" x14ac:dyDescent="0.25">
      <c r="CG26844" s="768"/>
      <c r="CH26844" s="768"/>
      <c r="CI26844" s="850"/>
    </row>
    <row r="26845" spans="85:87" x14ac:dyDescent="0.25">
      <c r="CG26845" s="768"/>
      <c r="CH26845" s="768"/>
      <c r="CI26845" s="850"/>
    </row>
    <row r="26846" spans="85:87" x14ac:dyDescent="0.25">
      <c r="CG26846" s="768"/>
      <c r="CH26846" s="768"/>
      <c r="CI26846" s="850"/>
    </row>
    <row r="26847" spans="85:87" x14ac:dyDescent="0.25">
      <c r="CG26847" s="768"/>
      <c r="CH26847" s="768"/>
      <c r="CI26847" s="850"/>
    </row>
    <row r="26848" spans="85:87" x14ac:dyDescent="0.25">
      <c r="CG26848" s="768"/>
      <c r="CH26848" s="768"/>
      <c r="CI26848" s="850"/>
    </row>
    <row r="26849" spans="85:87" x14ac:dyDescent="0.25">
      <c r="CG26849" s="768"/>
      <c r="CH26849" s="768"/>
      <c r="CI26849" s="850"/>
    </row>
    <row r="26850" spans="85:87" x14ac:dyDescent="0.25">
      <c r="CG26850" s="768"/>
      <c r="CH26850" s="768"/>
      <c r="CI26850" s="850"/>
    </row>
    <row r="26851" spans="85:87" x14ac:dyDescent="0.25">
      <c r="CG26851" s="768"/>
      <c r="CH26851" s="768"/>
      <c r="CI26851" s="850"/>
    </row>
    <row r="26852" spans="85:87" x14ac:dyDescent="0.25">
      <c r="CG26852" s="768"/>
      <c r="CH26852" s="768"/>
      <c r="CI26852" s="850"/>
    </row>
    <row r="26853" spans="85:87" x14ac:dyDescent="0.25">
      <c r="CG26853" s="768"/>
      <c r="CH26853" s="768"/>
      <c r="CI26853" s="850"/>
    </row>
    <row r="26854" spans="85:87" x14ac:dyDescent="0.25">
      <c r="CG26854" s="768"/>
      <c r="CH26854" s="768"/>
      <c r="CI26854" s="850"/>
    </row>
    <row r="26855" spans="85:87" x14ac:dyDescent="0.25">
      <c r="CG26855" s="768"/>
      <c r="CH26855" s="768"/>
      <c r="CI26855" s="850"/>
    </row>
    <row r="26856" spans="85:87" x14ac:dyDescent="0.25">
      <c r="CG26856" s="768"/>
      <c r="CH26856" s="768"/>
      <c r="CI26856" s="850"/>
    </row>
    <row r="26857" spans="85:87" x14ac:dyDescent="0.25">
      <c r="CG26857" s="768"/>
      <c r="CH26857" s="768"/>
      <c r="CI26857" s="850"/>
    </row>
    <row r="26858" spans="85:87" x14ac:dyDescent="0.25">
      <c r="CG26858" s="768"/>
      <c r="CH26858" s="768"/>
      <c r="CI26858" s="850"/>
    </row>
    <row r="26859" spans="85:87" x14ac:dyDescent="0.25">
      <c r="CG26859" s="768"/>
      <c r="CH26859" s="768"/>
      <c r="CI26859" s="850"/>
    </row>
    <row r="26860" spans="85:87" x14ac:dyDescent="0.25">
      <c r="CG26860" s="768"/>
      <c r="CH26860" s="768"/>
      <c r="CI26860" s="850"/>
    </row>
    <row r="26861" spans="85:87" x14ac:dyDescent="0.25">
      <c r="CG26861" s="768"/>
      <c r="CH26861" s="768"/>
      <c r="CI26861" s="850"/>
    </row>
    <row r="26862" spans="85:87" x14ac:dyDescent="0.25">
      <c r="CG26862" s="768"/>
      <c r="CH26862" s="768"/>
      <c r="CI26862" s="850"/>
    </row>
    <row r="26863" spans="85:87" x14ac:dyDescent="0.25">
      <c r="CG26863" s="768"/>
      <c r="CH26863" s="768"/>
      <c r="CI26863" s="850"/>
    </row>
    <row r="26864" spans="85:87" x14ac:dyDescent="0.25">
      <c r="CG26864" s="768"/>
      <c r="CH26864" s="768"/>
      <c r="CI26864" s="850"/>
    </row>
    <row r="26865" spans="85:87" x14ac:dyDescent="0.25">
      <c r="CG26865" s="768"/>
      <c r="CH26865" s="768"/>
      <c r="CI26865" s="850"/>
    </row>
    <row r="26866" spans="85:87" x14ac:dyDescent="0.25">
      <c r="CG26866" s="768"/>
      <c r="CH26866" s="768"/>
      <c r="CI26866" s="850"/>
    </row>
    <row r="26867" spans="85:87" x14ac:dyDescent="0.25">
      <c r="CG26867" s="768"/>
      <c r="CH26867" s="768"/>
      <c r="CI26867" s="850"/>
    </row>
    <row r="26868" spans="85:87" x14ac:dyDescent="0.25">
      <c r="CG26868" s="768"/>
      <c r="CH26868" s="768"/>
      <c r="CI26868" s="850"/>
    </row>
    <row r="26869" spans="85:87" x14ac:dyDescent="0.25">
      <c r="CG26869" s="768"/>
      <c r="CH26869" s="768"/>
      <c r="CI26869" s="850"/>
    </row>
    <row r="26870" spans="85:87" x14ac:dyDescent="0.25">
      <c r="CG26870" s="768"/>
      <c r="CH26870" s="768"/>
      <c r="CI26870" s="850"/>
    </row>
    <row r="26871" spans="85:87" x14ac:dyDescent="0.25">
      <c r="CG26871" s="768"/>
      <c r="CH26871" s="768"/>
      <c r="CI26871" s="850"/>
    </row>
    <row r="26872" spans="85:87" x14ac:dyDescent="0.25">
      <c r="CG26872" s="768"/>
      <c r="CH26872" s="768"/>
      <c r="CI26872" s="850"/>
    </row>
    <row r="26873" spans="85:87" x14ac:dyDescent="0.25">
      <c r="CG26873" s="768"/>
      <c r="CH26873" s="768"/>
      <c r="CI26873" s="850"/>
    </row>
    <row r="26874" spans="85:87" x14ac:dyDescent="0.25">
      <c r="CG26874" s="768"/>
      <c r="CH26874" s="768"/>
      <c r="CI26874" s="850"/>
    </row>
    <row r="26875" spans="85:87" x14ac:dyDescent="0.25">
      <c r="CG26875" s="768"/>
      <c r="CH26875" s="768"/>
      <c r="CI26875" s="850"/>
    </row>
    <row r="26876" spans="85:87" x14ac:dyDescent="0.25">
      <c r="CG26876" s="768"/>
      <c r="CH26876" s="768"/>
      <c r="CI26876" s="850"/>
    </row>
    <row r="26877" spans="85:87" x14ac:dyDescent="0.25">
      <c r="CG26877" s="768"/>
      <c r="CH26877" s="768"/>
      <c r="CI26877" s="850"/>
    </row>
    <row r="26878" spans="85:87" x14ac:dyDescent="0.25">
      <c r="CG26878" s="768"/>
      <c r="CH26878" s="768"/>
      <c r="CI26878" s="850"/>
    </row>
    <row r="26879" spans="85:87" x14ac:dyDescent="0.25">
      <c r="CG26879" s="768"/>
      <c r="CH26879" s="768"/>
      <c r="CI26879" s="850"/>
    </row>
    <row r="26880" spans="85:87" x14ac:dyDescent="0.25">
      <c r="CG26880" s="768"/>
      <c r="CH26880" s="768"/>
      <c r="CI26880" s="850"/>
    </row>
    <row r="26881" spans="85:87" x14ac:dyDescent="0.25">
      <c r="CG26881" s="768"/>
      <c r="CH26881" s="768"/>
      <c r="CI26881" s="850"/>
    </row>
    <row r="26882" spans="85:87" x14ac:dyDescent="0.25">
      <c r="CG26882" s="768"/>
      <c r="CH26882" s="768"/>
      <c r="CI26882" s="850"/>
    </row>
    <row r="26883" spans="85:87" x14ac:dyDescent="0.25">
      <c r="CG26883" s="768"/>
      <c r="CH26883" s="768"/>
      <c r="CI26883" s="850"/>
    </row>
    <row r="26884" spans="85:87" x14ac:dyDescent="0.25">
      <c r="CG26884" s="768"/>
      <c r="CH26884" s="768"/>
      <c r="CI26884" s="850"/>
    </row>
    <row r="26885" spans="85:87" x14ac:dyDescent="0.25">
      <c r="CG26885" s="768"/>
      <c r="CH26885" s="768"/>
      <c r="CI26885" s="850"/>
    </row>
    <row r="26886" spans="85:87" x14ac:dyDescent="0.25">
      <c r="CG26886" s="768"/>
      <c r="CH26886" s="768"/>
      <c r="CI26886" s="850"/>
    </row>
    <row r="26887" spans="85:87" x14ac:dyDescent="0.25">
      <c r="CG26887" s="768"/>
      <c r="CH26887" s="768"/>
      <c r="CI26887" s="850"/>
    </row>
    <row r="26888" spans="85:87" x14ac:dyDescent="0.25">
      <c r="CG26888" s="768"/>
      <c r="CH26888" s="768"/>
      <c r="CI26888" s="850"/>
    </row>
    <row r="26889" spans="85:87" x14ac:dyDescent="0.25">
      <c r="CG26889" s="768"/>
      <c r="CH26889" s="768"/>
      <c r="CI26889" s="850"/>
    </row>
    <row r="26890" spans="85:87" x14ac:dyDescent="0.25">
      <c r="CG26890" s="768"/>
      <c r="CH26890" s="768"/>
      <c r="CI26890" s="850"/>
    </row>
    <row r="26891" spans="85:87" x14ac:dyDescent="0.25">
      <c r="CG26891" s="768"/>
      <c r="CH26891" s="768"/>
      <c r="CI26891" s="850"/>
    </row>
    <row r="26892" spans="85:87" x14ac:dyDescent="0.25">
      <c r="CG26892" s="768"/>
      <c r="CH26892" s="768"/>
      <c r="CI26892" s="850"/>
    </row>
    <row r="26893" spans="85:87" x14ac:dyDescent="0.25">
      <c r="CG26893" s="768"/>
      <c r="CH26893" s="768"/>
      <c r="CI26893" s="850"/>
    </row>
    <row r="26894" spans="85:87" x14ac:dyDescent="0.25">
      <c r="CG26894" s="768"/>
      <c r="CH26894" s="768"/>
      <c r="CI26894" s="850"/>
    </row>
    <row r="26895" spans="85:87" x14ac:dyDescent="0.25">
      <c r="CG26895" s="768"/>
      <c r="CH26895" s="768"/>
      <c r="CI26895" s="850"/>
    </row>
    <row r="26896" spans="85:87" x14ac:dyDescent="0.25">
      <c r="CG26896" s="768"/>
      <c r="CH26896" s="768"/>
      <c r="CI26896" s="850"/>
    </row>
    <row r="26897" spans="85:87" x14ac:dyDescent="0.25">
      <c r="CG26897" s="768"/>
      <c r="CH26897" s="768"/>
      <c r="CI26897" s="850"/>
    </row>
    <row r="26898" spans="85:87" x14ac:dyDescent="0.25">
      <c r="CG26898" s="768"/>
      <c r="CH26898" s="768"/>
      <c r="CI26898" s="850"/>
    </row>
    <row r="26899" spans="85:87" x14ac:dyDescent="0.25">
      <c r="CG26899" s="768"/>
      <c r="CH26899" s="768"/>
      <c r="CI26899" s="850"/>
    </row>
    <row r="26900" spans="85:87" x14ac:dyDescent="0.25">
      <c r="CG26900" s="768"/>
      <c r="CH26900" s="768"/>
      <c r="CI26900" s="850"/>
    </row>
    <row r="26901" spans="85:87" x14ac:dyDescent="0.25">
      <c r="CG26901" s="768"/>
      <c r="CH26901" s="768"/>
      <c r="CI26901" s="850"/>
    </row>
    <row r="26902" spans="85:87" x14ac:dyDescent="0.25">
      <c r="CG26902" s="768"/>
      <c r="CH26902" s="768"/>
      <c r="CI26902" s="850"/>
    </row>
    <row r="26903" spans="85:87" x14ac:dyDescent="0.25">
      <c r="CG26903" s="768"/>
      <c r="CH26903" s="768"/>
      <c r="CI26903" s="850"/>
    </row>
    <row r="26904" spans="85:87" x14ac:dyDescent="0.25">
      <c r="CG26904" s="768"/>
      <c r="CH26904" s="768"/>
      <c r="CI26904" s="850"/>
    </row>
    <row r="26905" spans="85:87" x14ac:dyDescent="0.25">
      <c r="CG26905" s="768"/>
      <c r="CH26905" s="768"/>
      <c r="CI26905" s="850"/>
    </row>
    <row r="26906" spans="85:87" x14ac:dyDescent="0.25">
      <c r="CG26906" s="768"/>
      <c r="CH26906" s="768"/>
      <c r="CI26906" s="850"/>
    </row>
    <row r="26907" spans="85:87" x14ac:dyDescent="0.25">
      <c r="CG26907" s="768"/>
      <c r="CH26907" s="768"/>
      <c r="CI26907" s="850"/>
    </row>
    <row r="26908" spans="85:87" x14ac:dyDescent="0.25">
      <c r="CG26908" s="768"/>
      <c r="CH26908" s="768"/>
      <c r="CI26908" s="850"/>
    </row>
    <row r="26909" spans="85:87" x14ac:dyDescent="0.25">
      <c r="CG26909" s="768"/>
      <c r="CH26909" s="768"/>
      <c r="CI26909" s="850"/>
    </row>
    <row r="26910" spans="85:87" x14ac:dyDescent="0.25">
      <c r="CG26910" s="768"/>
      <c r="CH26910" s="768"/>
      <c r="CI26910" s="850"/>
    </row>
    <row r="26911" spans="85:87" x14ac:dyDescent="0.25">
      <c r="CG26911" s="768"/>
      <c r="CH26911" s="768"/>
      <c r="CI26911" s="850"/>
    </row>
    <row r="26912" spans="85:87" x14ac:dyDescent="0.25">
      <c r="CG26912" s="768"/>
      <c r="CH26912" s="768"/>
      <c r="CI26912" s="850"/>
    </row>
    <row r="26913" spans="85:87" x14ac:dyDescent="0.25">
      <c r="CG26913" s="768"/>
      <c r="CH26913" s="768"/>
      <c r="CI26913" s="850"/>
    </row>
    <row r="26914" spans="85:87" x14ac:dyDescent="0.25">
      <c r="CG26914" s="768"/>
      <c r="CH26914" s="768"/>
      <c r="CI26914" s="850"/>
    </row>
    <row r="26915" spans="85:87" x14ac:dyDescent="0.25">
      <c r="CG26915" s="768"/>
      <c r="CH26915" s="768"/>
      <c r="CI26915" s="850"/>
    </row>
    <row r="26916" spans="85:87" x14ac:dyDescent="0.25">
      <c r="CG26916" s="768"/>
      <c r="CH26916" s="768"/>
      <c r="CI26916" s="850"/>
    </row>
    <row r="26917" spans="85:87" x14ac:dyDescent="0.25">
      <c r="CG26917" s="768"/>
      <c r="CH26917" s="768"/>
      <c r="CI26917" s="850"/>
    </row>
    <row r="26918" spans="85:87" x14ac:dyDescent="0.25">
      <c r="CG26918" s="768"/>
      <c r="CH26918" s="768"/>
      <c r="CI26918" s="850"/>
    </row>
    <row r="26919" spans="85:87" x14ac:dyDescent="0.25">
      <c r="CG26919" s="768"/>
      <c r="CH26919" s="768"/>
      <c r="CI26919" s="850"/>
    </row>
    <row r="26920" spans="85:87" x14ac:dyDescent="0.25">
      <c r="CG26920" s="768"/>
      <c r="CH26920" s="768"/>
      <c r="CI26920" s="850"/>
    </row>
    <row r="26921" spans="85:87" x14ac:dyDescent="0.25">
      <c r="CG26921" s="768"/>
      <c r="CH26921" s="768"/>
      <c r="CI26921" s="850"/>
    </row>
    <row r="26922" spans="85:87" x14ac:dyDescent="0.25">
      <c r="CG26922" s="768"/>
      <c r="CH26922" s="768"/>
      <c r="CI26922" s="850"/>
    </row>
    <row r="26923" spans="85:87" x14ac:dyDescent="0.25">
      <c r="CG26923" s="768"/>
      <c r="CH26923" s="768"/>
      <c r="CI26923" s="850"/>
    </row>
    <row r="26924" spans="85:87" x14ac:dyDescent="0.25">
      <c r="CG26924" s="768"/>
      <c r="CH26924" s="768"/>
      <c r="CI26924" s="850"/>
    </row>
    <row r="26925" spans="85:87" x14ac:dyDescent="0.25">
      <c r="CG26925" s="768"/>
      <c r="CH26925" s="768"/>
      <c r="CI26925" s="850"/>
    </row>
    <row r="26926" spans="85:87" x14ac:dyDescent="0.25">
      <c r="CG26926" s="768"/>
      <c r="CH26926" s="768"/>
      <c r="CI26926" s="850"/>
    </row>
    <row r="26927" spans="85:87" x14ac:dyDescent="0.25">
      <c r="CG26927" s="768"/>
      <c r="CH26927" s="768"/>
      <c r="CI26927" s="850"/>
    </row>
    <row r="26928" spans="85:87" x14ac:dyDescent="0.25">
      <c r="CG26928" s="768"/>
      <c r="CH26928" s="768"/>
      <c r="CI26928" s="850"/>
    </row>
    <row r="26929" spans="85:87" x14ac:dyDescent="0.25">
      <c r="CG26929" s="768"/>
      <c r="CH26929" s="768"/>
      <c r="CI26929" s="850"/>
    </row>
    <row r="26930" spans="85:87" x14ac:dyDescent="0.25">
      <c r="CG26930" s="768"/>
      <c r="CH26930" s="768"/>
      <c r="CI26930" s="850"/>
    </row>
    <row r="26931" spans="85:87" x14ac:dyDescent="0.25">
      <c r="CG26931" s="768"/>
      <c r="CH26931" s="768"/>
      <c r="CI26931" s="850"/>
    </row>
    <row r="26932" spans="85:87" x14ac:dyDescent="0.25">
      <c r="CG26932" s="768"/>
      <c r="CH26932" s="768"/>
      <c r="CI26932" s="850"/>
    </row>
    <row r="26933" spans="85:87" x14ac:dyDescent="0.25">
      <c r="CG26933" s="768"/>
      <c r="CH26933" s="768"/>
      <c r="CI26933" s="850"/>
    </row>
    <row r="26934" spans="85:87" x14ac:dyDescent="0.25">
      <c r="CG26934" s="768"/>
      <c r="CH26934" s="768"/>
      <c r="CI26934" s="850"/>
    </row>
    <row r="26935" spans="85:87" x14ac:dyDescent="0.25">
      <c r="CG26935" s="768"/>
      <c r="CH26935" s="768"/>
      <c r="CI26935" s="850"/>
    </row>
    <row r="26936" spans="85:87" x14ac:dyDescent="0.25">
      <c r="CG26936" s="768"/>
      <c r="CH26936" s="768"/>
      <c r="CI26936" s="850"/>
    </row>
    <row r="26937" spans="85:87" x14ac:dyDescent="0.25">
      <c r="CG26937" s="768"/>
      <c r="CH26937" s="768"/>
      <c r="CI26937" s="850"/>
    </row>
    <row r="26938" spans="85:87" x14ac:dyDescent="0.25">
      <c r="CG26938" s="768"/>
      <c r="CH26938" s="768"/>
      <c r="CI26938" s="850"/>
    </row>
    <row r="26939" spans="85:87" x14ac:dyDescent="0.25">
      <c r="CG26939" s="768"/>
      <c r="CH26939" s="768"/>
      <c r="CI26939" s="850"/>
    </row>
    <row r="26940" spans="85:87" x14ac:dyDescent="0.25">
      <c r="CG26940" s="768"/>
      <c r="CH26940" s="768"/>
      <c r="CI26940" s="850"/>
    </row>
    <row r="26941" spans="85:87" x14ac:dyDescent="0.25">
      <c r="CG26941" s="768"/>
      <c r="CH26941" s="768"/>
      <c r="CI26941" s="850"/>
    </row>
    <row r="26942" spans="85:87" x14ac:dyDescent="0.25">
      <c r="CG26942" s="768"/>
      <c r="CH26942" s="768"/>
      <c r="CI26942" s="850"/>
    </row>
    <row r="26943" spans="85:87" x14ac:dyDescent="0.25">
      <c r="CG26943" s="768"/>
      <c r="CH26943" s="768"/>
      <c r="CI26943" s="850"/>
    </row>
    <row r="26944" spans="85:87" x14ac:dyDescent="0.25">
      <c r="CG26944" s="768"/>
      <c r="CH26944" s="768"/>
      <c r="CI26944" s="850"/>
    </row>
    <row r="26945" spans="85:87" x14ac:dyDescent="0.25">
      <c r="CG26945" s="768"/>
      <c r="CH26945" s="768"/>
      <c r="CI26945" s="850"/>
    </row>
    <row r="26946" spans="85:87" x14ac:dyDescent="0.25">
      <c r="CG26946" s="768"/>
      <c r="CH26946" s="768"/>
      <c r="CI26946" s="850"/>
    </row>
    <row r="26947" spans="85:87" x14ac:dyDescent="0.25">
      <c r="CG26947" s="768"/>
      <c r="CH26947" s="768"/>
      <c r="CI26947" s="850"/>
    </row>
    <row r="26948" spans="85:87" x14ac:dyDescent="0.25">
      <c r="CG26948" s="768"/>
      <c r="CH26948" s="768"/>
      <c r="CI26948" s="850"/>
    </row>
    <row r="26949" spans="85:87" x14ac:dyDescent="0.25">
      <c r="CG26949" s="768"/>
      <c r="CH26949" s="768"/>
      <c r="CI26949" s="850"/>
    </row>
    <row r="26950" spans="85:87" x14ac:dyDescent="0.25">
      <c r="CG26950" s="768"/>
      <c r="CH26950" s="768"/>
      <c r="CI26950" s="850"/>
    </row>
    <row r="26951" spans="85:87" x14ac:dyDescent="0.25">
      <c r="CG26951" s="768"/>
      <c r="CH26951" s="768"/>
      <c r="CI26951" s="850"/>
    </row>
    <row r="26952" spans="85:87" x14ac:dyDescent="0.25">
      <c r="CG26952" s="768"/>
      <c r="CH26952" s="768"/>
      <c r="CI26952" s="850"/>
    </row>
    <row r="26953" spans="85:87" x14ac:dyDescent="0.25">
      <c r="CG26953" s="768"/>
      <c r="CH26953" s="768"/>
      <c r="CI26953" s="850"/>
    </row>
    <row r="26954" spans="85:87" x14ac:dyDescent="0.25">
      <c r="CG26954" s="768"/>
      <c r="CH26954" s="768"/>
      <c r="CI26954" s="850"/>
    </row>
    <row r="26955" spans="85:87" x14ac:dyDescent="0.25">
      <c r="CG26955" s="768"/>
      <c r="CH26955" s="768"/>
      <c r="CI26955" s="850"/>
    </row>
    <row r="26956" spans="85:87" x14ac:dyDescent="0.25">
      <c r="CG26956" s="768"/>
      <c r="CH26956" s="768"/>
      <c r="CI26956" s="850"/>
    </row>
    <row r="26957" spans="85:87" x14ac:dyDescent="0.25">
      <c r="CG26957" s="768"/>
      <c r="CH26957" s="768"/>
      <c r="CI26957" s="850"/>
    </row>
    <row r="26958" spans="85:87" x14ac:dyDescent="0.25">
      <c r="CG26958" s="768"/>
      <c r="CH26958" s="768"/>
      <c r="CI26958" s="850"/>
    </row>
    <row r="26959" spans="85:87" x14ac:dyDescent="0.25">
      <c r="CG26959" s="768"/>
      <c r="CH26959" s="768"/>
      <c r="CI26959" s="850"/>
    </row>
    <row r="26960" spans="85:87" x14ac:dyDescent="0.25">
      <c r="CG26960" s="768"/>
      <c r="CH26960" s="768"/>
      <c r="CI26960" s="850"/>
    </row>
    <row r="26961" spans="85:87" x14ac:dyDescent="0.25">
      <c r="CG26961" s="768"/>
      <c r="CH26961" s="768"/>
      <c r="CI26961" s="850"/>
    </row>
    <row r="26962" spans="85:87" x14ac:dyDescent="0.25">
      <c r="CG26962" s="768"/>
      <c r="CH26962" s="768"/>
      <c r="CI26962" s="850"/>
    </row>
    <row r="26963" spans="85:87" x14ac:dyDescent="0.25">
      <c r="CG26963" s="768"/>
      <c r="CH26963" s="768"/>
      <c r="CI26963" s="850"/>
    </row>
    <row r="26964" spans="85:87" x14ac:dyDescent="0.25">
      <c r="CG26964" s="768"/>
      <c r="CH26964" s="768"/>
      <c r="CI26964" s="850"/>
    </row>
    <row r="26965" spans="85:87" x14ac:dyDescent="0.25">
      <c r="CG26965" s="768"/>
      <c r="CH26965" s="768"/>
      <c r="CI26965" s="850"/>
    </row>
    <row r="26966" spans="85:87" x14ac:dyDescent="0.25">
      <c r="CG26966" s="768"/>
      <c r="CH26966" s="768"/>
      <c r="CI26966" s="850"/>
    </row>
    <row r="26967" spans="85:87" x14ac:dyDescent="0.25">
      <c r="CG26967" s="768"/>
      <c r="CH26967" s="768"/>
      <c r="CI26967" s="850"/>
    </row>
    <row r="26968" spans="85:87" x14ac:dyDescent="0.25">
      <c r="CG26968" s="768"/>
      <c r="CH26968" s="768"/>
      <c r="CI26968" s="850"/>
    </row>
    <row r="26969" spans="85:87" x14ac:dyDescent="0.25">
      <c r="CG26969" s="768"/>
      <c r="CH26969" s="768"/>
      <c r="CI26969" s="850"/>
    </row>
    <row r="26970" spans="85:87" x14ac:dyDescent="0.25">
      <c r="CG26970" s="768"/>
      <c r="CH26970" s="768"/>
      <c r="CI26970" s="850"/>
    </row>
    <row r="26971" spans="85:87" x14ac:dyDescent="0.25">
      <c r="CG26971" s="768"/>
      <c r="CH26971" s="768"/>
      <c r="CI26971" s="850"/>
    </row>
    <row r="26972" spans="85:87" x14ac:dyDescent="0.25">
      <c r="CG26972" s="768"/>
      <c r="CH26972" s="768"/>
      <c r="CI26972" s="850"/>
    </row>
    <row r="26973" spans="85:87" x14ac:dyDescent="0.25">
      <c r="CG26973" s="768"/>
      <c r="CH26973" s="768"/>
      <c r="CI26973" s="850"/>
    </row>
    <row r="26974" spans="85:87" x14ac:dyDescent="0.25">
      <c r="CG26974" s="768"/>
      <c r="CH26974" s="768"/>
      <c r="CI26974" s="850"/>
    </row>
    <row r="26975" spans="85:87" x14ac:dyDescent="0.25">
      <c r="CG26975" s="768"/>
      <c r="CH26975" s="768"/>
      <c r="CI26975" s="850"/>
    </row>
    <row r="26976" spans="85:87" x14ac:dyDescent="0.25">
      <c r="CG26976" s="768"/>
      <c r="CH26976" s="768"/>
      <c r="CI26976" s="850"/>
    </row>
    <row r="26977" spans="85:87" x14ac:dyDescent="0.25">
      <c r="CG26977" s="768"/>
      <c r="CH26977" s="768"/>
      <c r="CI26977" s="850"/>
    </row>
    <row r="26978" spans="85:87" x14ac:dyDescent="0.25">
      <c r="CG26978" s="768"/>
      <c r="CH26978" s="768"/>
      <c r="CI26978" s="850"/>
    </row>
    <row r="26979" spans="85:87" x14ac:dyDescent="0.25">
      <c r="CG26979" s="768"/>
      <c r="CH26979" s="768"/>
      <c r="CI26979" s="850"/>
    </row>
    <row r="26980" spans="85:87" x14ac:dyDescent="0.25">
      <c r="CG26980" s="768"/>
      <c r="CH26980" s="768"/>
      <c r="CI26980" s="850"/>
    </row>
    <row r="26981" spans="85:87" x14ac:dyDescent="0.25">
      <c r="CG26981" s="768"/>
      <c r="CH26981" s="768"/>
      <c r="CI26981" s="850"/>
    </row>
    <row r="26982" spans="85:87" x14ac:dyDescent="0.25">
      <c r="CG26982" s="768"/>
      <c r="CH26982" s="768"/>
      <c r="CI26982" s="850"/>
    </row>
    <row r="26983" spans="85:87" x14ac:dyDescent="0.25">
      <c r="CG26983" s="768"/>
      <c r="CH26983" s="768"/>
      <c r="CI26983" s="850"/>
    </row>
    <row r="26984" spans="85:87" x14ac:dyDescent="0.25">
      <c r="CG26984" s="768"/>
      <c r="CH26984" s="768"/>
      <c r="CI26984" s="850"/>
    </row>
    <row r="26985" spans="85:87" x14ac:dyDescent="0.25">
      <c r="CG26985" s="768"/>
      <c r="CH26985" s="768"/>
      <c r="CI26985" s="850"/>
    </row>
    <row r="26986" spans="85:87" x14ac:dyDescent="0.25">
      <c r="CG26986" s="768"/>
      <c r="CH26986" s="768"/>
      <c r="CI26986" s="850"/>
    </row>
    <row r="26987" spans="85:87" x14ac:dyDescent="0.25">
      <c r="CG26987" s="768"/>
      <c r="CH26987" s="768"/>
      <c r="CI26987" s="850"/>
    </row>
    <row r="26988" spans="85:87" x14ac:dyDescent="0.25">
      <c r="CG26988" s="768"/>
      <c r="CH26988" s="768"/>
      <c r="CI26988" s="850"/>
    </row>
    <row r="26989" spans="85:87" x14ac:dyDescent="0.25">
      <c r="CG26989" s="768"/>
      <c r="CH26989" s="768"/>
      <c r="CI26989" s="850"/>
    </row>
    <row r="26990" spans="85:87" x14ac:dyDescent="0.25">
      <c r="CG26990" s="768"/>
      <c r="CH26990" s="768"/>
      <c r="CI26990" s="850"/>
    </row>
    <row r="26991" spans="85:87" x14ac:dyDescent="0.25">
      <c r="CG26991" s="768"/>
      <c r="CH26991" s="768"/>
      <c r="CI26991" s="850"/>
    </row>
    <row r="26992" spans="85:87" x14ac:dyDescent="0.25">
      <c r="CG26992" s="768"/>
      <c r="CH26992" s="768"/>
      <c r="CI26992" s="850"/>
    </row>
    <row r="26993" spans="85:87" x14ac:dyDescent="0.25">
      <c r="CG26993" s="768"/>
      <c r="CH26993" s="768"/>
      <c r="CI26993" s="850"/>
    </row>
    <row r="26994" spans="85:87" x14ac:dyDescent="0.25">
      <c r="CG26994" s="768"/>
      <c r="CH26994" s="768"/>
      <c r="CI26994" s="850"/>
    </row>
    <row r="26995" spans="85:87" x14ac:dyDescent="0.25">
      <c r="CG26995" s="768"/>
      <c r="CH26995" s="768"/>
      <c r="CI26995" s="850"/>
    </row>
    <row r="26996" spans="85:87" x14ac:dyDescent="0.25">
      <c r="CG26996" s="768"/>
      <c r="CH26996" s="768"/>
      <c r="CI26996" s="850"/>
    </row>
    <row r="26997" spans="85:87" x14ac:dyDescent="0.25">
      <c r="CG26997" s="768"/>
      <c r="CH26997" s="768"/>
      <c r="CI26997" s="850"/>
    </row>
    <row r="26998" spans="85:87" x14ac:dyDescent="0.25">
      <c r="CG26998" s="768"/>
      <c r="CH26998" s="768"/>
      <c r="CI26998" s="850"/>
    </row>
    <row r="26999" spans="85:87" x14ac:dyDescent="0.25">
      <c r="CG26999" s="768"/>
      <c r="CH26999" s="768"/>
      <c r="CI26999" s="850"/>
    </row>
    <row r="27000" spans="85:87" x14ac:dyDescent="0.25">
      <c r="CG27000" s="768"/>
      <c r="CH27000" s="768"/>
      <c r="CI27000" s="850"/>
    </row>
    <row r="27001" spans="85:87" x14ac:dyDescent="0.25">
      <c r="CG27001" s="768"/>
      <c r="CH27001" s="768"/>
      <c r="CI27001" s="850"/>
    </row>
    <row r="27002" spans="85:87" x14ac:dyDescent="0.25">
      <c r="CG27002" s="768"/>
      <c r="CH27002" s="768"/>
      <c r="CI27002" s="850"/>
    </row>
    <row r="27003" spans="85:87" x14ac:dyDescent="0.25">
      <c r="CG27003" s="768"/>
      <c r="CH27003" s="768"/>
      <c r="CI27003" s="850"/>
    </row>
    <row r="27004" spans="85:87" x14ac:dyDescent="0.25">
      <c r="CG27004" s="768"/>
      <c r="CH27004" s="768"/>
      <c r="CI27004" s="850"/>
    </row>
    <row r="27005" spans="85:87" x14ac:dyDescent="0.25">
      <c r="CG27005" s="768"/>
      <c r="CH27005" s="768"/>
      <c r="CI27005" s="850"/>
    </row>
    <row r="27006" spans="85:87" x14ac:dyDescent="0.25">
      <c r="CG27006" s="768"/>
      <c r="CH27006" s="768"/>
      <c r="CI27006" s="850"/>
    </row>
    <row r="27007" spans="85:87" x14ac:dyDescent="0.25">
      <c r="CG27007" s="768"/>
      <c r="CH27007" s="768"/>
      <c r="CI27007" s="850"/>
    </row>
    <row r="27008" spans="85:87" x14ac:dyDescent="0.25">
      <c r="CG27008" s="768"/>
      <c r="CH27008" s="768"/>
      <c r="CI27008" s="850"/>
    </row>
    <row r="27009" spans="85:87" x14ac:dyDescent="0.25">
      <c r="CG27009" s="768"/>
      <c r="CH27009" s="768"/>
      <c r="CI27009" s="850"/>
    </row>
    <row r="27010" spans="85:87" x14ac:dyDescent="0.25">
      <c r="CG27010" s="768"/>
      <c r="CH27010" s="768"/>
      <c r="CI27010" s="850"/>
    </row>
    <row r="27011" spans="85:87" x14ac:dyDescent="0.25">
      <c r="CG27011" s="768"/>
      <c r="CH27011" s="768"/>
      <c r="CI27011" s="850"/>
    </row>
    <row r="27012" spans="85:87" x14ac:dyDescent="0.25">
      <c r="CG27012" s="768"/>
      <c r="CH27012" s="768"/>
      <c r="CI27012" s="850"/>
    </row>
    <row r="27013" spans="85:87" x14ac:dyDescent="0.25">
      <c r="CG27013" s="768"/>
      <c r="CH27013" s="768"/>
      <c r="CI27013" s="850"/>
    </row>
    <row r="27014" spans="85:87" x14ac:dyDescent="0.25">
      <c r="CG27014" s="768"/>
      <c r="CH27014" s="768"/>
      <c r="CI27014" s="850"/>
    </row>
    <row r="27015" spans="85:87" x14ac:dyDescent="0.25">
      <c r="CG27015" s="768"/>
      <c r="CH27015" s="768"/>
      <c r="CI27015" s="850"/>
    </row>
    <row r="27016" spans="85:87" x14ac:dyDescent="0.25">
      <c r="CG27016" s="768"/>
      <c r="CH27016" s="768"/>
      <c r="CI27016" s="850"/>
    </row>
    <row r="27017" spans="85:87" x14ac:dyDescent="0.25">
      <c r="CG27017" s="768"/>
      <c r="CH27017" s="768"/>
      <c r="CI27017" s="850"/>
    </row>
    <row r="27018" spans="85:87" x14ac:dyDescent="0.25">
      <c r="CG27018" s="768"/>
      <c r="CH27018" s="768"/>
      <c r="CI27018" s="850"/>
    </row>
    <row r="27019" spans="85:87" x14ac:dyDescent="0.25">
      <c r="CG27019" s="768"/>
      <c r="CH27019" s="768"/>
      <c r="CI27019" s="850"/>
    </row>
    <row r="27020" spans="85:87" x14ac:dyDescent="0.25">
      <c r="CG27020" s="768"/>
      <c r="CH27020" s="768"/>
      <c r="CI27020" s="850"/>
    </row>
    <row r="27021" spans="85:87" x14ac:dyDescent="0.25">
      <c r="CG27021" s="768"/>
      <c r="CH27021" s="768"/>
      <c r="CI27021" s="850"/>
    </row>
    <row r="27022" spans="85:87" x14ac:dyDescent="0.25">
      <c r="CG27022" s="768"/>
      <c r="CH27022" s="768"/>
      <c r="CI27022" s="850"/>
    </row>
    <row r="27023" spans="85:87" x14ac:dyDescent="0.25">
      <c r="CG27023" s="768"/>
      <c r="CH27023" s="768"/>
      <c r="CI27023" s="850"/>
    </row>
    <row r="27024" spans="85:87" x14ac:dyDescent="0.25">
      <c r="CG27024" s="768"/>
      <c r="CH27024" s="768"/>
      <c r="CI27024" s="850"/>
    </row>
    <row r="27025" spans="85:87" x14ac:dyDescent="0.25">
      <c r="CG27025" s="768"/>
      <c r="CH27025" s="768"/>
      <c r="CI27025" s="850"/>
    </row>
    <row r="27026" spans="85:87" x14ac:dyDescent="0.25">
      <c r="CG27026" s="768"/>
      <c r="CH27026" s="768"/>
      <c r="CI27026" s="850"/>
    </row>
    <row r="27027" spans="85:87" x14ac:dyDescent="0.25">
      <c r="CG27027" s="768"/>
      <c r="CH27027" s="768"/>
      <c r="CI27027" s="850"/>
    </row>
    <row r="27028" spans="85:87" x14ac:dyDescent="0.25">
      <c r="CG27028" s="768"/>
      <c r="CH27028" s="768"/>
      <c r="CI27028" s="850"/>
    </row>
    <row r="27029" spans="85:87" x14ac:dyDescent="0.25">
      <c r="CG27029" s="768"/>
      <c r="CH27029" s="768"/>
      <c r="CI27029" s="850"/>
    </row>
    <row r="27030" spans="85:87" x14ac:dyDescent="0.25">
      <c r="CG27030" s="768"/>
      <c r="CH27030" s="768"/>
      <c r="CI27030" s="850"/>
    </row>
    <row r="27031" spans="85:87" x14ac:dyDescent="0.25">
      <c r="CG27031" s="768"/>
      <c r="CH27031" s="768"/>
      <c r="CI27031" s="850"/>
    </row>
    <row r="27032" spans="85:87" x14ac:dyDescent="0.25">
      <c r="CG27032" s="768"/>
      <c r="CH27032" s="768"/>
      <c r="CI27032" s="850"/>
    </row>
    <row r="27033" spans="85:87" x14ac:dyDescent="0.25">
      <c r="CG27033" s="768"/>
      <c r="CH27033" s="768"/>
      <c r="CI27033" s="850"/>
    </row>
    <row r="27034" spans="85:87" x14ac:dyDescent="0.25">
      <c r="CG27034" s="768"/>
      <c r="CH27034" s="768"/>
      <c r="CI27034" s="850"/>
    </row>
    <row r="27035" spans="85:87" x14ac:dyDescent="0.25">
      <c r="CG27035" s="768"/>
      <c r="CH27035" s="768"/>
      <c r="CI27035" s="850"/>
    </row>
    <row r="27036" spans="85:87" x14ac:dyDescent="0.25">
      <c r="CG27036" s="768"/>
      <c r="CH27036" s="768"/>
      <c r="CI27036" s="850"/>
    </row>
    <row r="27037" spans="85:87" x14ac:dyDescent="0.25">
      <c r="CG27037" s="768"/>
      <c r="CH27037" s="768"/>
      <c r="CI27037" s="850"/>
    </row>
    <row r="27038" spans="85:87" x14ac:dyDescent="0.25">
      <c r="CG27038" s="768"/>
      <c r="CH27038" s="768"/>
      <c r="CI27038" s="850"/>
    </row>
    <row r="27039" spans="85:87" x14ac:dyDescent="0.25">
      <c r="CG27039" s="768"/>
      <c r="CH27039" s="768"/>
      <c r="CI27039" s="850"/>
    </row>
    <row r="27040" spans="85:87" x14ac:dyDescent="0.25">
      <c r="CG27040" s="768"/>
      <c r="CH27040" s="768"/>
      <c r="CI27040" s="850"/>
    </row>
    <row r="27041" spans="85:87" x14ac:dyDescent="0.25">
      <c r="CG27041" s="768"/>
      <c r="CH27041" s="768"/>
      <c r="CI27041" s="850"/>
    </row>
    <row r="27042" spans="85:87" x14ac:dyDescent="0.25">
      <c r="CG27042" s="768"/>
      <c r="CH27042" s="768"/>
      <c r="CI27042" s="850"/>
    </row>
    <row r="27043" spans="85:87" x14ac:dyDescent="0.25">
      <c r="CG27043" s="768"/>
      <c r="CH27043" s="768"/>
      <c r="CI27043" s="850"/>
    </row>
    <row r="27044" spans="85:87" x14ac:dyDescent="0.25">
      <c r="CG27044" s="768"/>
      <c r="CH27044" s="768"/>
      <c r="CI27044" s="850"/>
    </row>
    <row r="27045" spans="85:87" x14ac:dyDescent="0.25">
      <c r="CG27045" s="768"/>
      <c r="CH27045" s="768"/>
      <c r="CI27045" s="850"/>
    </row>
    <row r="27046" spans="85:87" x14ac:dyDescent="0.25">
      <c r="CG27046" s="768"/>
      <c r="CH27046" s="768"/>
      <c r="CI27046" s="850"/>
    </row>
    <row r="27047" spans="85:87" x14ac:dyDescent="0.25">
      <c r="CG27047" s="768"/>
      <c r="CH27047" s="768"/>
      <c r="CI27047" s="850"/>
    </row>
    <row r="27048" spans="85:87" x14ac:dyDescent="0.25">
      <c r="CG27048" s="768"/>
      <c r="CH27048" s="768"/>
      <c r="CI27048" s="850"/>
    </row>
    <row r="27049" spans="85:87" x14ac:dyDescent="0.25">
      <c r="CG27049" s="768"/>
      <c r="CH27049" s="768"/>
      <c r="CI27049" s="850"/>
    </row>
    <row r="27050" spans="85:87" x14ac:dyDescent="0.25">
      <c r="CG27050" s="768"/>
      <c r="CH27050" s="768"/>
      <c r="CI27050" s="850"/>
    </row>
    <row r="27051" spans="85:87" x14ac:dyDescent="0.25">
      <c r="CG27051" s="768"/>
      <c r="CH27051" s="768"/>
      <c r="CI27051" s="850"/>
    </row>
    <row r="27052" spans="85:87" x14ac:dyDescent="0.25">
      <c r="CG27052" s="768"/>
      <c r="CH27052" s="768"/>
      <c r="CI27052" s="850"/>
    </row>
    <row r="27053" spans="85:87" x14ac:dyDescent="0.25">
      <c r="CG27053" s="768"/>
      <c r="CH27053" s="768"/>
      <c r="CI27053" s="850"/>
    </row>
    <row r="27054" spans="85:87" x14ac:dyDescent="0.25">
      <c r="CG27054" s="768"/>
      <c r="CH27054" s="768"/>
      <c r="CI27054" s="850"/>
    </row>
    <row r="27055" spans="85:87" x14ac:dyDescent="0.25">
      <c r="CG27055" s="768"/>
      <c r="CH27055" s="768"/>
      <c r="CI27055" s="850"/>
    </row>
    <row r="27056" spans="85:87" x14ac:dyDescent="0.25">
      <c r="CG27056" s="768"/>
      <c r="CH27056" s="768"/>
      <c r="CI27056" s="850"/>
    </row>
    <row r="27057" spans="85:87" x14ac:dyDescent="0.25">
      <c r="CG27057" s="768"/>
      <c r="CH27057" s="768"/>
      <c r="CI27057" s="850"/>
    </row>
    <row r="27058" spans="85:87" x14ac:dyDescent="0.25">
      <c r="CG27058" s="768"/>
      <c r="CH27058" s="768"/>
      <c r="CI27058" s="850"/>
    </row>
    <row r="27059" spans="85:87" x14ac:dyDescent="0.25">
      <c r="CG27059" s="768"/>
      <c r="CH27059" s="768"/>
      <c r="CI27059" s="850"/>
    </row>
    <row r="27060" spans="85:87" x14ac:dyDescent="0.25">
      <c r="CG27060" s="768"/>
      <c r="CH27060" s="768"/>
      <c r="CI27060" s="850"/>
    </row>
    <row r="27061" spans="85:87" x14ac:dyDescent="0.25">
      <c r="CG27061" s="768"/>
      <c r="CH27061" s="768"/>
      <c r="CI27061" s="850"/>
    </row>
    <row r="27062" spans="85:87" x14ac:dyDescent="0.25">
      <c r="CG27062" s="768"/>
      <c r="CH27062" s="768"/>
      <c r="CI27062" s="850"/>
    </row>
    <row r="27063" spans="85:87" x14ac:dyDescent="0.25">
      <c r="CG27063" s="768"/>
      <c r="CH27063" s="768"/>
      <c r="CI27063" s="850"/>
    </row>
    <row r="27064" spans="85:87" x14ac:dyDescent="0.25">
      <c r="CG27064" s="768"/>
      <c r="CH27064" s="768"/>
      <c r="CI27064" s="850"/>
    </row>
    <row r="27065" spans="85:87" x14ac:dyDescent="0.25">
      <c r="CG27065" s="768"/>
      <c r="CH27065" s="768"/>
      <c r="CI27065" s="850"/>
    </row>
    <row r="27066" spans="85:87" x14ac:dyDescent="0.25">
      <c r="CG27066" s="768"/>
      <c r="CH27066" s="768"/>
      <c r="CI27066" s="850"/>
    </row>
    <row r="27067" spans="85:87" x14ac:dyDescent="0.25">
      <c r="CG27067" s="768"/>
      <c r="CH27067" s="768"/>
      <c r="CI27067" s="850"/>
    </row>
    <row r="27068" spans="85:87" x14ac:dyDescent="0.25">
      <c r="CG27068" s="768"/>
      <c r="CH27068" s="768"/>
      <c r="CI27068" s="850"/>
    </row>
    <row r="27069" spans="85:87" x14ac:dyDescent="0.25">
      <c r="CG27069" s="768"/>
      <c r="CH27069" s="768"/>
      <c r="CI27069" s="850"/>
    </row>
    <row r="27070" spans="85:87" x14ac:dyDescent="0.25">
      <c r="CG27070" s="768"/>
      <c r="CH27070" s="768"/>
      <c r="CI27070" s="850"/>
    </row>
    <row r="27071" spans="85:87" x14ac:dyDescent="0.25">
      <c r="CG27071" s="768"/>
      <c r="CH27071" s="768"/>
      <c r="CI27071" s="850"/>
    </row>
    <row r="27072" spans="85:87" x14ac:dyDescent="0.25">
      <c r="CG27072" s="768"/>
      <c r="CH27072" s="768"/>
      <c r="CI27072" s="850"/>
    </row>
    <row r="27073" spans="85:87" x14ac:dyDescent="0.25">
      <c r="CG27073" s="768"/>
      <c r="CH27073" s="768"/>
      <c r="CI27073" s="850"/>
    </row>
    <row r="27074" spans="85:87" x14ac:dyDescent="0.25">
      <c r="CG27074" s="768"/>
      <c r="CH27074" s="768"/>
      <c r="CI27074" s="850"/>
    </row>
    <row r="27075" spans="85:87" x14ac:dyDescent="0.25">
      <c r="CG27075" s="768"/>
      <c r="CH27075" s="768"/>
      <c r="CI27075" s="850"/>
    </row>
    <row r="27076" spans="85:87" x14ac:dyDescent="0.25">
      <c r="CG27076" s="768"/>
      <c r="CH27076" s="768"/>
      <c r="CI27076" s="850"/>
    </row>
    <row r="27077" spans="85:87" x14ac:dyDescent="0.25">
      <c r="CG27077" s="768"/>
      <c r="CH27077" s="768"/>
      <c r="CI27077" s="850"/>
    </row>
    <row r="27078" spans="85:87" x14ac:dyDescent="0.25">
      <c r="CG27078" s="768"/>
      <c r="CH27078" s="768"/>
      <c r="CI27078" s="850"/>
    </row>
    <row r="27079" spans="85:87" x14ac:dyDescent="0.25">
      <c r="CG27079" s="768"/>
      <c r="CH27079" s="768"/>
      <c r="CI27079" s="850"/>
    </row>
    <row r="27080" spans="85:87" x14ac:dyDescent="0.25">
      <c r="CG27080" s="768"/>
      <c r="CH27080" s="768"/>
      <c r="CI27080" s="850"/>
    </row>
    <row r="27081" spans="85:87" x14ac:dyDescent="0.25">
      <c r="CG27081" s="768"/>
      <c r="CH27081" s="768"/>
      <c r="CI27081" s="850"/>
    </row>
    <row r="27082" spans="85:87" x14ac:dyDescent="0.25">
      <c r="CG27082" s="768"/>
      <c r="CH27082" s="768"/>
      <c r="CI27082" s="850"/>
    </row>
    <row r="27083" spans="85:87" x14ac:dyDescent="0.25">
      <c r="CG27083" s="768"/>
      <c r="CH27083" s="768"/>
      <c r="CI27083" s="850"/>
    </row>
    <row r="27084" spans="85:87" x14ac:dyDescent="0.25">
      <c r="CG27084" s="768"/>
      <c r="CH27084" s="768"/>
      <c r="CI27084" s="850"/>
    </row>
    <row r="27085" spans="85:87" x14ac:dyDescent="0.25">
      <c r="CG27085" s="768"/>
      <c r="CH27085" s="768"/>
      <c r="CI27085" s="850"/>
    </row>
    <row r="27086" spans="85:87" x14ac:dyDescent="0.25">
      <c r="CG27086" s="768"/>
      <c r="CH27086" s="768"/>
      <c r="CI27086" s="850"/>
    </row>
    <row r="27087" spans="85:87" x14ac:dyDescent="0.25">
      <c r="CG27087" s="768"/>
      <c r="CH27087" s="768"/>
      <c r="CI27087" s="850"/>
    </row>
    <row r="27088" spans="85:87" x14ac:dyDescent="0.25">
      <c r="CG27088" s="768"/>
      <c r="CH27088" s="768"/>
      <c r="CI27088" s="850"/>
    </row>
    <row r="27089" spans="85:87" x14ac:dyDescent="0.25">
      <c r="CG27089" s="768"/>
      <c r="CH27089" s="768"/>
      <c r="CI27089" s="850"/>
    </row>
    <row r="27090" spans="85:87" x14ac:dyDescent="0.25">
      <c r="CG27090" s="768"/>
      <c r="CH27090" s="768"/>
      <c r="CI27090" s="850"/>
    </row>
    <row r="27091" spans="85:87" x14ac:dyDescent="0.25">
      <c r="CG27091" s="768"/>
      <c r="CH27091" s="768"/>
      <c r="CI27091" s="850"/>
    </row>
    <row r="27092" spans="85:87" x14ac:dyDescent="0.25">
      <c r="CG27092" s="768"/>
      <c r="CH27092" s="768"/>
      <c r="CI27092" s="850"/>
    </row>
    <row r="27093" spans="85:87" x14ac:dyDescent="0.25">
      <c r="CG27093" s="768"/>
      <c r="CH27093" s="768"/>
      <c r="CI27093" s="850"/>
    </row>
    <row r="27094" spans="85:87" x14ac:dyDescent="0.25">
      <c r="CG27094" s="768"/>
      <c r="CH27094" s="768"/>
      <c r="CI27094" s="850"/>
    </row>
    <row r="27095" spans="85:87" x14ac:dyDescent="0.25">
      <c r="CG27095" s="768"/>
      <c r="CH27095" s="768"/>
      <c r="CI27095" s="850"/>
    </row>
    <row r="27096" spans="85:87" x14ac:dyDescent="0.25">
      <c r="CG27096" s="768"/>
      <c r="CH27096" s="768"/>
      <c r="CI27096" s="850"/>
    </row>
    <row r="27097" spans="85:87" x14ac:dyDescent="0.25">
      <c r="CG27097" s="768"/>
      <c r="CH27097" s="768"/>
      <c r="CI27097" s="850"/>
    </row>
    <row r="27098" spans="85:87" x14ac:dyDescent="0.25">
      <c r="CG27098" s="768"/>
      <c r="CH27098" s="768"/>
      <c r="CI27098" s="850"/>
    </row>
    <row r="27099" spans="85:87" x14ac:dyDescent="0.25">
      <c r="CG27099" s="768"/>
      <c r="CH27099" s="768"/>
      <c r="CI27099" s="850"/>
    </row>
    <row r="27100" spans="85:87" x14ac:dyDescent="0.25">
      <c r="CG27100" s="768"/>
      <c r="CH27100" s="768"/>
      <c r="CI27100" s="850"/>
    </row>
    <row r="27101" spans="85:87" x14ac:dyDescent="0.25">
      <c r="CG27101" s="768"/>
      <c r="CH27101" s="768"/>
      <c r="CI27101" s="850"/>
    </row>
    <row r="27102" spans="85:87" x14ac:dyDescent="0.25">
      <c r="CG27102" s="768"/>
      <c r="CH27102" s="768"/>
      <c r="CI27102" s="850"/>
    </row>
    <row r="27103" spans="85:87" x14ac:dyDescent="0.25">
      <c r="CG27103" s="768"/>
      <c r="CH27103" s="768"/>
      <c r="CI27103" s="850"/>
    </row>
    <row r="27104" spans="85:87" x14ac:dyDescent="0.25">
      <c r="CG27104" s="768"/>
      <c r="CH27104" s="768"/>
      <c r="CI27104" s="850"/>
    </row>
    <row r="27105" spans="85:87" x14ac:dyDescent="0.25">
      <c r="CG27105" s="768"/>
      <c r="CH27105" s="768"/>
      <c r="CI27105" s="850"/>
    </row>
    <row r="27106" spans="85:87" x14ac:dyDescent="0.25">
      <c r="CG27106" s="768"/>
      <c r="CH27106" s="768"/>
      <c r="CI27106" s="850"/>
    </row>
    <row r="27107" spans="85:87" x14ac:dyDescent="0.25">
      <c r="CG27107" s="768"/>
      <c r="CH27107" s="768"/>
      <c r="CI27107" s="850"/>
    </row>
    <row r="27108" spans="85:87" x14ac:dyDescent="0.25">
      <c r="CG27108" s="768"/>
      <c r="CH27108" s="768"/>
      <c r="CI27108" s="850"/>
    </row>
    <row r="27109" spans="85:87" x14ac:dyDescent="0.25">
      <c r="CG27109" s="768"/>
      <c r="CH27109" s="768"/>
      <c r="CI27109" s="850"/>
    </row>
    <row r="27110" spans="85:87" x14ac:dyDescent="0.25">
      <c r="CG27110" s="768"/>
      <c r="CH27110" s="768"/>
      <c r="CI27110" s="850"/>
    </row>
    <row r="27111" spans="85:87" x14ac:dyDescent="0.25">
      <c r="CG27111" s="768"/>
      <c r="CH27111" s="768"/>
      <c r="CI27111" s="850"/>
    </row>
    <row r="27112" spans="85:87" x14ac:dyDescent="0.25">
      <c r="CG27112" s="768"/>
      <c r="CH27112" s="768"/>
      <c r="CI27112" s="850"/>
    </row>
    <row r="27113" spans="85:87" x14ac:dyDescent="0.25">
      <c r="CG27113" s="768"/>
      <c r="CH27113" s="768"/>
      <c r="CI27113" s="850"/>
    </row>
    <row r="27114" spans="85:87" x14ac:dyDescent="0.25">
      <c r="CG27114" s="768"/>
      <c r="CH27114" s="768"/>
      <c r="CI27114" s="850"/>
    </row>
    <row r="27115" spans="85:87" x14ac:dyDescent="0.25">
      <c r="CG27115" s="768"/>
      <c r="CH27115" s="768"/>
      <c r="CI27115" s="850"/>
    </row>
    <row r="27116" spans="85:87" x14ac:dyDescent="0.25">
      <c r="CG27116" s="768"/>
      <c r="CH27116" s="768"/>
      <c r="CI27116" s="850"/>
    </row>
    <row r="27117" spans="85:87" x14ac:dyDescent="0.25">
      <c r="CG27117" s="768"/>
      <c r="CH27117" s="768"/>
      <c r="CI27117" s="850"/>
    </row>
    <row r="27118" spans="85:87" x14ac:dyDescent="0.25">
      <c r="CG27118" s="768"/>
      <c r="CH27118" s="768"/>
      <c r="CI27118" s="850"/>
    </row>
    <row r="27119" spans="85:87" x14ac:dyDescent="0.25">
      <c r="CG27119" s="768"/>
      <c r="CH27119" s="768"/>
      <c r="CI27119" s="850"/>
    </row>
    <row r="27120" spans="85:87" x14ac:dyDescent="0.25">
      <c r="CG27120" s="768"/>
      <c r="CH27120" s="768"/>
      <c r="CI27120" s="850"/>
    </row>
    <row r="27121" spans="85:87" x14ac:dyDescent="0.25">
      <c r="CG27121" s="768"/>
      <c r="CH27121" s="768"/>
      <c r="CI27121" s="850"/>
    </row>
    <row r="27122" spans="85:87" x14ac:dyDescent="0.25">
      <c r="CG27122" s="768"/>
      <c r="CH27122" s="768"/>
      <c r="CI27122" s="850"/>
    </row>
    <row r="27123" spans="85:87" x14ac:dyDescent="0.25">
      <c r="CG27123" s="768"/>
      <c r="CH27123" s="768"/>
      <c r="CI27123" s="850"/>
    </row>
    <row r="27124" spans="85:87" x14ac:dyDescent="0.25">
      <c r="CG27124" s="768"/>
      <c r="CH27124" s="768"/>
      <c r="CI27124" s="850"/>
    </row>
    <row r="27125" spans="85:87" x14ac:dyDescent="0.25">
      <c r="CG27125" s="768"/>
      <c r="CH27125" s="768"/>
      <c r="CI27125" s="850"/>
    </row>
    <row r="27126" spans="85:87" x14ac:dyDescent="0.25">
      <c r="CG27126" s="768"/>
      <c r="CH27126" s="768"/>
      <c r="CI27126" s="850"/>
    </row>
    <row r="27127" spans="85:87" x14ac:dyDescent="0.25">
      <c r="CG27127" s="768"/>
      <c r="CH27127" s="768"/>
      <c r="CI27127" s="850"/>
    </row>
    <row r="27128" spans="85:87" x14ac:dyDescent="0.25">
      <c r="CG27128" s="768"/>
      <c r="CH27128" s="768"/>
      <c r="CI27128" s="850"/>
    </row>
    <row r="27129" spans="85:87" x14ac:dyDescent="0.25">
      <c r="CG27129" s="768"/>
      <c r="CH27129" s="768"/>
      <c r="CI27129" s="850"/>
    </row>
    <row r="27130" spans="85:87" x14ac:dyDescent="0.25">
      <c r="CG27130" s="768"/>
      <c r="CH27130" s="768"/>
      <c r="CI27130" s="850"/>
    </row>
    <row r="27131" spans="85:87" x14ac:dyDescent="0.25">
      <c r="CG27131" s="768"/>
      <c r="CH27131" s="768"/>
      <c r="CI27131" s="850"/>
    </row>
    <row r="27132" spans="85:87" x14ac:dyDescent="0.25">
      <c r="CG27132" s="768"/>
      <c r="CH27132" s="768"/>
      <c r="CI27132" s="850"/>
    </row>
    <row r="27133" spans="85:87" x14ac:dyDescent="0.25">
      <c r="CG27133" s="768"/>
      <c r="CH27133" s="768"/>
      <c r="CI27133" s="850"/>
    </row>
    <row r="27134" spans="85:87" x14ac:dyDescent="0.25">
      <c r="CG27134" s="768"/>
      <c r="CH27134" s="768"/>
      <c r="CI27134" s="850"/>
    </row>
    <row r="27135" spans="85:87" x14ac:dyDescent="0.25">
      <c r="CG27135" s="768"/>
      <c r="CH27135" s="768"/>
      <c r="CI27135" s="850"/>
    </row>
    <row r="27136" spans="85:87" x14ac:dyDescent="0.25">
      <c r="CG27136" s="768"/>
      <c r="CH27136" s="768"/>
      <c r="CI27136" s="850"/>
    </row>
    <row r="27137" spans="85:87" x14ac:dyDescent="0.25">
      <c r="CG27137" s="768"/>
      <c r="CH27137" s="768"/>
      <c r="CI27137" s="850"/>
    </row>
    <row r="27138" spans="85:87" x14ac:dyDescent="0.25">
      <c r="CG27138" s="768"/>
      <c r="CH27138" s="768"/>
      <c r="CI27138" s="850"/>
    </row>
    <row r="27139" spans="85:87" x14ac:dyDescent="0.25">
      <c r="CG27139" s="768"/>
      <c r="CH27139" s="768"/>
      <c r="CI27139" s="850"/>
    </row>
    <row r="27140" spans="85:87" x14ac:dyDescent="0.25">
      <c r="CG27140" s="768"/>
      <c r="CH27140" s="768"/>
      <c r="CI27140" s="850"/>
    </row>
    <row r="27141" spans="85:87" x14ac:dyDescent="0.25">
      <c r="CG27141" s="768"/>
      <c r="CH27141" s="768"/>
      <c r="CI27141" s="850"/>
    </row>
    <row r="27142" spans="85:87" x14ac:dyDescent="0.25">
      <c r="CG27142" s="768"/>
      <c r="CH27142" s="768"/>
      <c r="CI27142" s="850"/>
    </row>
    <row r="27143" spans="85:87" x14ac:dyDescent="0.25">
      <c r="CG27143" s="768"/>
      <c r="CH27143" s="768"/>
      <c r="CI27143" s="850"/>
    </row>
    <row r="27144" spans="85:87" x14ac:dyDescent="0.25">
      <c r="CG27144" s="768"/>
      <c r="CH27144" s="768"/>
      <c r="CI27144" s="850"/>
    </row>
    <row r="27145" spans="85:87" x14ac:dyDescent="0.25">
      <c r="CG27145" s="768"/>
      <c r="CH27145" s="768"/>
      <c r="CI27145" s="850"/>
    </row>
    <row r="27146" spans="85:87" x14ac:dyDescent="0.25">
      <c r="CG27146" s="768"/>
      <c r="CH27146" s="768"/>
      <c r="CI27146" s="850"/>
    </row>
    <row r="27147" spans="85:87" x14ac:dyDescent="0.25">
      <c r="CG27147" s="768"/>
      <c r="CH27147" s="768"/>
      <c r="CI27147" s="850"/>
    </row>
    <row r="27148" spans="85:87" x14ac:dyDescent="0.25">
      <c r="CG27148" s="768"/>
      <c r="CH27148" s="768"/>
      <c r="CI27148" s="850"/>
    </row>
    <row r="27149" spans="85:87" x14ac:dyDescent="0.25">
      <c r="CG27149" s="768"/>
      <c r="CH27149" s="768"/>
      <c r="CI27149" s="850"/>
    </row>
    <row r="27150" spans="85:87" x14ac:dyDescent="0.25">
      <c r="CG27150" s="768"/>
      <c r="CH27150" s="768"/>
      <c r="CI27150" s="850"/>
    </row>
    <row r="27151" spans="85:87" x14ac:dyDescent="0.25">
      <c r="CG27151" s="768"/>
      <c r="CH27151" s="768"/>
      <c r="CI27151" s="850"/>
    </row>
    <row r="27152" spans="85:87" x14ac:dyDescent="0.25">
      <c r="CG27152" s="768"/>
      <c r="CH27152" s="768"/>
      <c r="CI27152" s="850"/>
    </row>
    <row r="27153" spans="85:87" x14ac:dyDescent="0.25">
      <c r="CG27153" s="768"/>
      <c r="CH27153" s="768"/>
      <c r="CI27153" s="850"/>
    </row>
    <row r="27154" spans="85:87" x14ac:dyDescent="0.25">
      <c r="CG27154" s="768"/>
      <c r="CH27154" s="768"/>
      <c r="CI27154" s="850"/>
    </row>
    <row r="27155" spans="85:87" x14ac:dyDescent="0.25">
      <c r="CG27155" s="768"/>
      <c r="CH27155" s="768"/>
      <c r="CI27155" s="850"/>
    </row>
    <row r="27156" spans="85:87" x14ac:dyDescent="0.25">
      <c r="CG27156" s="768"/>
      <c r="CH27156" s="768"/>
      <c r="CI27156" s="850"/>
    </row>
    <row r="27157" spans="85:87" x14ac:dyDescent="0.25">
      <c r="CG27157" s="768"/>
      <c r="CH27157" s="768"/>
      <c r="CI27157" s="850"/>
    </row>
    <row r="27158" spans="85:87" x14ac:dyDescent="0.25">
      <c r="CG27158" s="768"/>
      <c r="CH27158" s="768"/>
      <c r="CI27158" s="850"/>
    </row>
    <row r="27159" spans="85:87" x14ac:dyDescent="0.25">
      <c r="CG27159" s="768"/>
      <c r="CH27159" s="768"/>
      <c r="CI27159" s="850"/>
    </row>
    <row r="27160" spans="85:87" x14ac:dyDescent="0.25">
      <c r="CG27160" s="768"/>
      <c r="CH27160" s="768"/>
      <c r="CI27160" s="850"/>
    </row>
    <row r="27161" spans="85:87" x14ac:dyDescent="0.25">
      <c r="CG27161" s="768"/>
      <c r="CH27161" s="768"/>
      <c r="CI27161" s="850"/>
    </row>
    <row r="27162" spans="85:87" x14ac:dyDescent="0.25">
      <c r="CG27162" s="768"/>
      <c r="CH27162" s="768"/>
      <c r="CI27162" s="850"/>
    </row>
    <row r="27163" spans="85:87" x14ac:dyDescent="0.25">
      <c r="CG27163" s="768"/>
      <c r="CH27163" s="768"/>
      <c r="CI27163" s="850"/>
    </row>
    <row r="27164" spans="85:87" x14ac:dyDescent="0.25">
      <c r="CG27164" s="768"/>
      <c r="CH27164" s="768"/>
      <c r="CI27164" s="850"/>
    </row>
    <row r="27165" spans="85:87" x14ac:dyDescent="0.25">
      <c r="CG27165" s="768"/>
      <c r="CH27165" s="768"/>
      <c r="CI27165" s="850"/>
    </row>
    <row r="27166" spans="85:87" x14ac:dyDescent="0.25">
      <c r="CG27166" s="768"/>
      <c r="CH27166" s="768"/>
      <c r="CI27166" s="850"/>
    </row>
    <row r="27167" spans="85:87" x14ac:dyDescent="0.25">
      <c r="CG27167" s="768"/>
      <c r="CH27167" s="768"/>
      <c r="CI27167" s="850"/>
    </row>
    <row r="27168" spans="85:87" x14ac:dyDescent="0.25">
      <c r="CG27168" s="768"/>
      <c r="CH27168" s="768"/>
      <c r="CI27168" s="850"/>
    </row>
    <row r="27169" spans="85:87" x14ac:dyDescent="0.25">
      <c r="CG27169" s="768"/>
      <c r="CH27169" s="768"/>
      <c r="CI27169" s="850"/>
    </row>
    <row r="27170" spans="85:87" x14ac:dyDescent="0.25">
      <c r="CG27170" s="768"/>
      <c r="CH27170" s="768"/>
      <c r="CI27170" s="850"/>
    </row>
    <row r="27171" spans="85:87" x14ac:dyDescent="0.25">
      <c r="CG27171" s="768"/>
      <c r="CH27171" s="768"/>
      <c r="CI27171" s="850"/>
    </row>
    <row r="27172" spans="85:87" x14ac:dyDescent="0.25">
      <c r="CG27172" s="768"/>
      <c r="CH27172" s="768"/>
      <c r="CI27172" s="850"/>
    </row>
    <row r="27173" spans="85:87" x14ac:dyDescent="0.25">
      <c r="CG27173" s="768"/>
      <c r="CH27173" s="768"/>
      <c r="CI27173" s="850"/>
    </row>
    <row r="27174" spans="85:87" x14ac:dyDescent="0.25">
      <c r="CG27174" s="768"/>
      <c r="CH27174" s="768"/>
      <c r="CI27174" s="850"/>
    </row>
    <row r="27175" spans="85:87" x14ac:dyDescent="0.25">
      <c r="CG27175" s="768"/>
      <c r="CH27175" s="768"/>
      <c r="CI27175" s="850"/>
    </row>
    <row r="27176" spans="85:87" x14ac:dyDescent="0.25">
      <c r="CG27176" s="768"/>
      <c r="CH27176" s="768"/>
      <c r="CI27176" s="850"/>
    </row>
    <row r="27177" spans="85:87" x14ac:dyDescent="0.25">
      <c r="CG27177" s="768"/>
      <c r="CH27177" s="768"/>
      <c r="CI27177" s="850"/>
    </row>
    <row r="27178" spans="85:87" x14ac:dyDescent="0.25">
      <c r="CG27178" s="768"/>
      <c r="CH27178" s="768"/>
      <c r="CI27178" s="850"/>
    </row>
    <row r="27179" spans="85:87" x14ac:dyDescent="0.25">
      <c r="CG27179" s="768"/>
      <c r="CH27179" s="768"/>
      <c r="CI27179" s="850"/>
    </row>
    <row r="27180" spans="85:87" x14ac:dyDescent="0.25">
      <c r="CG27180" s="768"/>
      <c r="CH27180" s="768"/>
      <c r="CI27180" s="850"/>
    </row>
    <row r="27181" spans="85:87" x14ac:dyDescent="0.25">
      <c r="CG27181" s="768"/>
      <c r="CH27181" s="768"/>
      <c r="CI27181" s="850"/>
    </row>
    <row r="27182" spans="85:87" x14ac:dyDescent="0.25">
      <c r="CG27182" s="768"/>
      <c r="CH27182" s="768"/>
      <c r="CI27182" s="850"/>
    </row>
    <row r="27183" spans="85:87" x14ac:dyDescent="0.25">
      <c r="CG27183" s="768"/>
      <c r="CH27183" s="768"/>
      <c r="CI27183" s="850"/>
    </row>
    <row r="27184" spans="85:87" x14ac:dyDescent="0.25">
      <c r="CG27184" s="768"/>
      <c r="CH27184" s="768"/>
      <c r="CI27184" s="850"/>
    </row>
    <row r="27185" spans="85:87" x14ac:dyDescent="0.25">
      <c r="CG27185" s="768"/>
      <c r="CH27185" s="768"/>
      <c r="CI27185" s="850"/>
    </row>
    <row r="27186" spans="85:87" x14ac:dyDescent="0.25">
      <c r="CG27186" s="768"/>
      <c r="CH27186" s="768"/>
      <c r="CI27186" s="850"/>
    </row>
    <row r="27187" spans="85:87" x14ac:dyDescent="0.25">
      <c r="CG27187" s="768"/>
      <c r="CH27187" s="768"/>
      <c r="CI27187" s="850"/>
    </row>
    <row r="27188" spans="85:87" x14ac:dyDescent="0.25">
      <c r="CG27188" s="768"/>
      <c r="CH27188" s="768"/>
      <c r="CI27188" s="850"/>
    </row>
    <row r="27189" spans="85:87" x14ac:dyDescent="0.25">
      <c r="CG27189" s="768"/>
      <c r="CH27189" s="768"/>
      <c r="CI27189" s="850"/>
    </row>
    <row r="27190" spans="85:87" x14ac:dyDescent="0.25">
      <c r="CG27190" s="768"/>
      <c r="CH27190" s="768"/>
      <c r="CI27190" s="850"/>
    </row>
    <row r="27191" spans="85:87" x14ac:dyDescent="0.25">
      <c r="CG27191" s="768"/>
      <c r="CH27191" s="768"/>
      <c r="CI27191" s="850"/>
    </row>
    <row r="27192" spans="85:87" x14ac:dyDescent="0.25">
      <c r="CG27192" s="768"/>
      <c r="CH27192" s="768"/>
      <c r="CI27192" s="850"/>
    </row>
    <row r="27193" spans="85:87" x14ac:dyDescent="0.25">
      <c r="CG27193" s="768"/>
      <c r="CH27193" s="768"/>
      <c r="CI27193" s="850"/>
    </row>
    <row r="27194" spans="85:87" x14ac:dyDescent="0.25">
      <c r="CG27194" s="768"/>
      <c r="CH27194" s="768"/>
      <c r="CI27194" s="850"/>
    </row>
    <row r="27195" spans="85:87" x14ac:dyDescent="0.25">
      <c r="CG27195" s="768"/>
      <c r="CH27195" s="768"/>
      <c r="CI27195" s="850"/>
    </row>
    <row r="27196" spans="85:87" x14ac:dyDescent="0.25">
      <c r="CG27196" s="768"/>
      <c r="CH27196" s="768"/>
      <c r="CI27196" s="850"/>
    </row>
    <row r="27197" spans="85:87" x14ac:dyDescent="0.25">
      <c r="CG27197" s="768"/>
      <c r="CH27197" s="768"/>
      <c r="CI27197" s="850"/>
    </row>
    <row r="27198" spans="85:87" x14ac:dyDescent="0.25">
      <c r="CG27198" s="768"/>
      <c r="CH27198" s="768"/>
      <c r="CI27198" s="850"/>
    </row>
    <row r="27199" spans="85:87" x14ac:dyDescent="0.25">
      <c r="CG27199" s="768"/>
      <c r="CH27199" s="768"/>
      <c r="CI27199" s="850"/>
    </row>
    <row r="27200" spans="85:87" x14ac:dyDescent="0.25">
      <c r="CG27200" s="768"/>
      <c r="CH27200" s="768"/>
      <c r="CI27200" s="850"/>
    </row>
    <row r="27201" spans="85:87" x14ac:dyDescent="0.25">
      <c r="CG27201" s="768"/>
      <c r="CH27201" s="768"/>
      <c r="CI27201" s="850"/>
    </row>
    <row r="27202" spans="85:87" x14ac:dyDescent="0.25">
      <c r="CG27202" s="768"/>
      <c r="CH27202" s="768"/>
      <c r="CI27202" s="850"/>
    </row>
    <row r="27203" spans="85:87" x14ac:dyDescent="0.25">
      <c r="CG27203" s="768"/>
      <c r="CH27203" s="768"/>
      <c r="CI27203" s="850"/>
    </row>
    <row r="27204" spans="85:87" x14ac:dyDescent="0.25">
      <c r="CG27204" s="768"/>
      <c r="CH27204" s="768"/>
      <c r="CI27204" s="850"/>
    </row>
    <row r="27205" spans="85:87" x14ac:dyDescent="0.25">
      <c r="CG27205" s="768"/>
      <c r="CH27205" s="768"/>
      <c r="CI27205" s="850"/>
    </row>
    <row r="27206" spans="85:87" x14ac:dyDescent="0.25">
      <c r="CG27206" s="768"/>
      <c r="CH27206" s="768"/>
      <c r="CI27206" s="850"/>
    </row>
    <row r="27207" spans="85:87" x14ac:dyDescent="0.25">
      <c r="CG27207" s="768"/>
      <c r="CH27207" s="768"/>
      <c r="CI27207" s="850"/>
    </row>
    <row r="27208" spans="85:87" x14ac:dyDescent="0.25">
      <c r="CG27208" s="768"/>
      <c r="CH27208" s="768"/>
      <c r="CI27208" s="850"/>
    </row>
    <row r="27209" spans="85:87" x14ac:dyDescent="0.25">
      <c r="CG27209" s="768"/>
      <c r="CH27209" s="768"/>
      <c r="CI27209" s="850"/>
    </row>
    <row r="27210" spans="85:87" x14ac:dyDescent="0.25">
      <c r="CG27210" s="768"/>
      <c r="CH27210" s="768"/>
      <c r="CI27210" s="850"/>
    </row>
    <row r="27211" spans="85:87" x14ac:dyDescent="0.25">
      <c r="CG27211" s="768"/>
      <c r="CH27211" s="768"/>
      <c r="CI27211" s="850"/>
    </row>
    <row r="27212" spans="85:87" x14ac:dyDescent="0.25">
      <c r="CG27212" s="768"/>
      <c r="CH27212" s="768"/>
      <c r="CI27212" s="850"/>
    </row>
    <row r="27213" spans="85:87" x14ac:dyDescent="0.25">
      <c r="CG27213" s="768"/>
      <c r="CH27213" s="768"/>
      <c r="CI27213" s="850"/>
    </row>
    <row r="27214" spans="85:87" x14ac:dyDescent="0.25">
      <c r="CG27214" s="768"/>
      <c r="CH27214" s="768"/>
      <c r="CI27214" s="850"/>
    </row>
    <row r="27215" spans="85:87" x14ac:dyDescent="0.25">
      <c r="CG27215" s="768"/>
      <c r="CH27215" s="768"/>
      <c r="CI27215" s="850"/>
    </row>
    <row r="27216" spans="85:87" x14ac:dyDescent="0.25">
      <c r="CG27216" s="768"/>
      <c r="CH27216" s="768"/>
      <c r="CI27216" s="850"/>
    </row>
    <row r="27217" spans="85:87" x14ac:dyDescent="0.25">
      <c r="CG27217" s="768"/>
      <c r="CH27217" s="768"/>
      <c r="CI27217" s="850"/>
    </row>
    <row r="27218" spans="85:87" x14ac:dyDescent="0.25">
      <c r="CG27218" s="768"/>
      <c r="CH27218" s="768"/>
      <c r="CI27218" s="850"/>
    </row>
    <row r="27219" spans="85:87" x14ac:dyDescent="0.25">
      <c r="CG27219" s="768"/>
      <c r="CH27219" s="768"/>
      <c r="CI27219" s="850"/>
    </row>
    <row r="27220" spans="85:87" x14ac:dyDescent="0.25">
      <c r="CG27220" s="768"/>
      <c r="CH27220" s="768"/>
      <c r="CI27220" s="850"/>
    </row>
    <row r="27221" spans="85:87" x14ac:dyDescent="0.25">
      <c r="CG27221" s="768"/>
      <c r="CH27221" s="768"/>
      <c r="CI27221" s="850"/>
    </row>
    <row r="27222" spans="85:87" x14ac:dyDescent="0.25">
      <c r="CG27222" s="768"/>
      <c r="CH27222" s="768"/>
      <c r="CI27222" s="850"/>
    </row>
    <row r="27223" spans="85:87" x14ac:dyDescent="0.25">
      <c r="CG27223" s="768"/>
      <c r="CH27223" s="768"/>
      <c r="CI27223" s="850"/>
    </row>
    <row r="27224" spans="85:87" x14ac:dyDescent="0.25">
      <c r="CG27224" s="768"/>
      <c r="CH27224" s="768"/>
      <c r="CI27224" s="850"/>
    </row>
    <row r="27225" spans="85:87" x14ac:dyDescent="0.25">
      <c r="CG27225" s="768"/>
      <c r="CH27225" s="768"/>
      <c r="CI27225" s="850"/>
    </row>
    <row r="27226" spans="85:87" x14ac:dyDescent="0.25">
      <c r="CG27226" s="768"/>
      <c r="CH27226" s="768"/>
      <c r="CI27226" s="850"/>
    </row>
    <row r="27227" spans="85:87" x14ac:dyDescent="0.25">
      <c r="CG27227" s="768"/>
      <c r="CH27227" s="768"/>
      <c r="CI27227" s="850"/>
    </row>
    <row r="27228" spans="85:87" x14ac:dyDescent="0.25">
      <c r="CG27228" s="768"/>
      <c r="CH27228" s="768"/>
      <c r="CI27228" s="850"/>
    </row>
    <row r="27229" spans="85:87" x14ac:dyDescent="0.25">
      <c r="CG27229" s="768"/>
      <c r="CH27229" s="768"/>
      <c r="CI27229" s="850"/>
    </row>
    <row r="27230" spans="85:87" x14ac:dyDescent="0.25">
      <c r="CG27230" s="768"/>
      <c r="CH27230" s="768"/>
      <c r="CI27230" s="850"/>
    </row>
    <row r="27231" spans="85:87" x14ac:dyDescent="0.25">
      <c r="CG27231" s="768"/>
      <c r="CH27231" s="768"/>
      <c r="CI27231" s="850"/>
    </row>
    <row r="27232" spans="85:87" x14ac:dyDescent="0.25">
      <c r="CG27232" s="768"/>
      <c r="CH27232" s="768"/>
      <c r="CI27232" s="850"/>
    </row>
    <row r="27233" spans="85:87" x14ac:dyDescent="0.25">
      <c r="CG27233" s="768"/>
      <c r="CH27233" s="768"/>
      <c r="CI27233" s="850"/>
    </row>
    <row r="27234" spans="85:87" x14ac:dyDescent="0.25">
      <c r="CG27234" s="768"/>
      <c r="CH27234" s="768"/>
      <c r="CI27234" s="850"/>
    </row>
    <row r="27235" spans="85:87" x14ac:dyDescent="0.25">
      <c r="CG27235" s="768"/>
      <c r="CH27235" s="768"/>
      <c r="CI27235" s="850"/>
    </row>
    <row r="27236" spans="85:87" x14ac:dyDescent="0.25">
      <c r="CG27236" s="768"/>
      <c r="CH27236" s="768"/>
      <c r="CI27236" s="850"/>
    </row>
    <row r="27237" spans="85:87" x14ac:dyDescent="0.25">
      <c r="CG27237" s="768"/>
      <c r="CH27237" s="768"/>
      <c r="CI27237" s="850"/>
    </row>
    <row r="27238" spans="85:87" x14ac:dyDescent="0.25">
      <c r="CG27238" s="768"/>
      <c r="CH27238" s="768"/>
      <c r="CI27238" s="850"/>
    </row>
    <row r="27239" spans="85:87" x14ac:dyDescent="0.25">
      <c r="CG27239" s="768"/>
      <c r="CH27239" s="768"/>
      <c r="CI27239" s="850"/>
    </row>
    <row r="27240" spans="85:87" x14ac:dyDescent="0.25">
      <c r="CG27240" s="768"/>
      <c r="CH27240" s="768"/>
      <c r="CI27240" s="850"/>
    </row>
    <row r="27241" spans="85:87" x14ac:dyDescent="0.25">
      <c r="CG27241" s="768"/>
      <c r="CH27241" s="768"/>
      <c r="CI27241" s="850"/>
    </row>
    <row r="27242" spans="85:87" x14ac:dyDescent="0.25">
      <c r="CG27242" s="768"/>
      <c r="CH27242" s="768"/>
      <c r="CI27242" s="850"/>
    </row>
    <row r="27243" spans="85:87" x14ac:dyDescent="0.25">
      <c r="CG27243" s="768"/>
      <c r="CH27243" s="768"/>
      <c r="CI27243" s="850"/>
    </row>
    <row r="27244" spans="85:87" x14ac:dyDescent="0.25">
      <c r="CG27244" s="768"/>
      <c r="CH27244" s="768"/>
      <c r="CI27244" s="850"/>
    </row>
    <row r="27245" spans="85:87" x14ac:dyDescent="0.25">
      <c r="CG27245" s="768"/>
      <c r="CH27245" s="768"/>
      <c r="CI27245" s="850"/>
    </row>
    <row r="27246" spans="85:87" x14ac:dyDescent="0.25">
      <c r="CG27246" s="768"/>
      <c r="CH27246" s="768"/>
      <c r="CI27246" s="850"/>
    </row>
    <row r="27247" spans="85:87" x14ac:dyDescent="0.25">
      <c r="CG27247" s="768"/>
      <c r="CH27247" s="768"/>
      <c r="CI27247" s="850"/>
    </row>
    <row r="27248" spans="85:87" x14ac:dyDescent="0.25">
      <c r="CG27248" s="768"/>
      <c r="CH27248" s="768"/>
      <c r="CI27248" s="850"/>
    </row>
    <row r="27249" spans="85:87" x14ac:dyDescent="0.25">
      <c r="CG27249" s="768"/>
      <c r="CH27249" s="768"/>
      <c r="CI27249" s="850"/>
    </row>
    <row r="27250" spans="85:87" x14ac:dyDescent="0.25">
      <c r="CG27250" s="768"/>
      <c r="CH27250" s="768"/>
      <c r="CI27250" s="850"/>
    </row>
    <row r="27251" spans="85:87" x14ac:dyDescent="0.25">
      <c r="CG27251" s="768"/>
      <c r="CH27251" s="768"/>
      <c r="CI27251" s="850"/>
    </row>
    <row r="27252" spans="85:87" x14ac:dyDescent="0.25">
      <c r="CG27252" s="768"/>
      <c r="CH27252" s="768"/>
      <c r="CI27252" s="850"/>
    </row>
    <row r="27253" spans="85:87" x14ac:dyDescent="0.25">
      <c r="CG27253" s="768"/>
      <c r="CH27253" s="768"/>
      <c r="CI27253" s="850"/>
    </row>
    <row r="27254" spans="85:87" x14ac:dyDescent="0.25">
      <c r="CG27254" s="768"/>
      <c r="CH27254" s="768"/>
      <c r="CI27254" s="850"/>
    </row>
    <row r="27255" spans="85:87" x14ac:dyDescent="0.25">
      <c r="CG27255" s="768"/>
      <c r="CH27255" s="768"/>
      <c r="CI27255" s="850"/>
    </row>
    <row r="27256" spans="85:87" x14ac:dyDescent="0.25">
      <c r="CG27256" s="768"/>
      <c r="CH27256" s="768"/>
      <c r="CI27256" s="850"/>
    </row>
    <row r="27257" spans="85:87" x14ac:dyDescent="0.25">
      <c r="CG27257" s="768"/>
      <c r="CH27257" s="768"/>
      <c r="CI27257" s="850"/>
    </row>
    <row r="27258" spans="85:87" x14ac:dyDescent="0.25">
      <c r="CG27258" s="768"/>
      <c r="CH27258" s="768"/>
      <c r="CI27258" s="850"/>
    </row>
    <row r="27259" spans="85:87" x14ac:dyDescent="0.25">
      <c r="CG27259" s="768"/>
      <c r="CH27259" s="768"/>
      <c r="CI27259" s="850"/>
    </row>
    <row r="27260" spans="85:87" x14ac:dyDescent="0.25">
      <c r="CG27260" s="768"/>
      <c r="CH27260" s="768"/>
      <c r="CI27260" s="850"/>
    </row>
    <row r="27261" spans="85:87" x14ac:dyDescent="0.25">
      <c r="CG27261" s="768"/>
      <c r="CH27261" s="768"/>
      <c r="CI27261" s="850"/>
    </row>
    <row r="27262" spans="85:87" x14ac:dyDescent="0.25">
      <c r="CG27262" s="768"/>
      <c r="CH27262" s="768"/>
      <c r="CI27262" s="850"/>
    </row>
    <row r="27263" spans="85:87" x14ac:dyDescent="0.25">
      <c r="CG27263" s="768"/>
      <c r="CH27263" s="768"/>
      <c r="CI27263" s="850"/>
    </row>
    <row r="27264" spans="85:87" x14ac:dyDescent="0.25">
      <c r="CG27264" s="768"/>
      <c r="CH27264" s="768"/>
      <c r="CI27264" s="850"/>
    </row>
    <row r="27265" spans="85:87" x14ac:dyDescent="0.25">
      <c r="CG27265" s="768"/>
      <c r="CH27265" s="768"/>
      <c r="CI27265" s="850"/>
    </row>
    <row r="27266" spans="85:87" x14ac:dyDescent="0.25">
      <c r="CG27266" s="768"/>
      <c r="CH27266" s="768"/>
      <c r="CI27266" s="850"/>
    </row>
    <row r="27267" spans="85:87" x14ac:dyDescent="0.25">
      <c r="CG27267" s="768"/>
      <c r="CH27267" s="768"/>
      <c r="CI27267" s="850"/>
    </row>
    <row r="27268" spans="85:87" x14ac:dyDescent="0.25">
      <c r="CG27268" s="768"/>
      <c r="CH27268" s="768"/>
      <c r="CI27268" s="850"/>
    </row>
    <row r="27269" spans="85:87" x14ac:dyDescent="0.25">
      <c r="CG27269" s="768"/>
      <c r="CH27269" s="768"/>
      <c r="CI27269" s="850"/>
    </row>
    <row r="27270" spans="85:87" x14ac:dyDescent="0.25">
      <c r="CG27270" s="768"/>
      <c r="CH27270" s="768"/>
      <c r="CI27270" s="850"/>
    </row>
    <row r="27271" spans="85:87" x14ac:dyDescent="0.25">
      <c r="CG27271" s="768"/>
      <c r="CH27271" s="768"/>
      <c r="CI27271" s="850"/>
    </row>
    <row r="27272" spans="85:87" x14ac:dyDescent="0.25">
      <c r="CG27272" s="768"/>
      <c r="CH27272" s="768"/>
      <c r="CI27272" s="850"/>
    </row>
    <row r="27273" spans="85:87" x14ac:dyDescent="0.25">
      <c r="CG27273" s="768"/>
      <c r="CH27273" s="768"/>
      <c r="CI27273" s="850"/>
    </row>
    <row r="27274" spans="85:87" x14ac:dyDescent="0.25">
      <c r="CG27274" s="768"/>
      <c r="CH27274" s="768"/>
      <c r="CI27274" s="850"/>
    </row>
    <row r="27275" spans="85:87" x14ac:dyDescent="0.25">
      <c r="CG27275" s="768"/>
      <c r="CH27275" s="768"/>
      <c r="CI27275" s="850"/>
    </row>
    <row r="27276" spans="85:87" x14ac:dyDescent="0.25">
      <c r="CG27276" s="768"/>
      <c r="CH27276" s="768"/>
      <c r="CI27276" s="850"/>
    </row>
    <row r="27277" spans="85:87" x14ac:dyDescent="0.25">
      <c r="CG27277" s="768"/>
      <c r="CH27277" s="768"/>
      <c r="CI27277" s="850"/>
    </row>
    <row r="27278" spans="85:87" x14ac:dyDescent="0.25">
      <c r="CG27278" s="768"/>
      <c r="CH27278" s="768"/>
      <c r="CI27278" s="850"/>
    </row>
    <row r="27279" spans="85:87" x14ac:dyDescent="0.25">
      <c r="CG27279" s="768"/>
      <c r="CH27279" s="768"/>
      <c r="CI27279" s="850"/>
    </row>
    <row r="27280" spans="85:87" x14ac:dyDescent="0.25">
      <c r="CG27280" s="768"/>
      <c r="CH27280" s="768"/>
      <c r="CI27280" s="850"/>
    </row>
    <row r="27281" spans="85:87" x14ac:dyDescent="0.25">
      <c r="CG27281" s="768"/>
      <c r="CH27281" s="768"/>
      <c r="CI27281" s="850"/>
    </row>
    <row r="27282" spans="85:87" x14ac:dyDescent="0.25">
      <c r="CG27282" s="768"/>
      <c r="CH27282" s="768"/>
      <c r="CI27282" s="850"/>
    </row>
    <row r="27283" spans="85:87" x14ac:dyDescent="0.25">
      <c r="CG27283" s="768"/>
      <c r="CH27283" s="768"/>
      <c r="CI27283" s="850"/>
    </row>
    <row r="27284" spans="85:87" x14ac:dyDescent="0.25">
      <c r="CG27284" s="768"/>
      <c r="CH27284" s="768"/>
      <c r="CI27284" s="850"/>
    </row>
    <row r="27285" spans="85:87" x14ac:dyDescent="0.25">
      <c r="CG27285" s="768"/>
      <c r="CH27285" s="768"/>
      <c r="CI27285" s="850"/>
    </row>
    <row r="27286" spans="85:87" x14ac:dyDescent="0.25">
      <c r="CG27286" s="768"/>
      <c r="CH27286" s="768"/>
      <c r="CI27286" s="850"/>
    </row>
    <row r="27287" spans="85:87" x14ac:dyDescent="0.25">
      <c r="CG27287" s="768"/>
      <c r="CH27287" s="768"/>
      <c r="CI27287" s="850"/>
    </row>
    <row r="27288" spans="85:87" x14ac:dyDescent="0.25">
      <c r="CG27288" s="768"/>
      <c r="CH27288" s="768"/>
      <c r="CI27288" s="850"/>
    </row>
    <row r="27289" spans="85:87" x14ac:dyDescent="0.25">
      <c r="CG27289" s="768"/>
      <c r="CH27289" s="768"/>
      <c r="CI27289" s="850"/>
    </row>
    <row r="27290" spans="85:87" x14ac:dyDescent="0.25">
      <c r="CG27290" s="768"/>
      <c r="CH27290" s="768"/>
      <c r="CI27290" s="850"/>
    </row>
    <row r="27291" spans="85:87" x14ac:dyDescent="0.25">
      <c r="CG27291" s="768"/>
      <c r="CH27291" s="768"/>
      <c r="CI27291" s="850"/>
    </row>
    <row r="27292" spans="85:87" x14ac:dyDescent="0.25">
      <c r="CG27292" s="768"/>
      <c r="CH27292" s="768"/>
      <c r="CI27292" s="850"/>
    </row>
    <row r="27293" spans="85:87" x14ac:dyDescent="0.25">
      <c r="CG27293" s="768"/>
      <c r="CH27293" s="768"/>
      <c r="CI27293" s="850"/>
    </row>
    <row r="27294" spans="85:87" x14ac:dyDescent="0.25">
      <c r="CG27294" s="768"/>
      <c r="CH27294" s="768"/>
      <c r="CI27294" s="850"/>
    </row>
    <row r="27295" spans="85:87" x14ac:dyDescent="0.25">
      <c r="CG27295" s="768"/>
      <c r="CH27295" s="768"/>
      <c r="CI27295" s="850"/>
    </row>
    <row r="27296" spans="85:87" x14ac:dyDescent="0.25">
      <c r="CG27296" s="768"/>
      <c r="CH27296" s="768"/>
      <c r="CI27296" s="850"/>
    </row>
    <row r="27297" spans="85:87" x14ac:dyDescent="0.25">
      <c r="CG27297" s="768"/>
      <c r="CH27297" s="768"/>
      <c r="CI27297" s="850"/>
    </row>
    <row r="27298" spans="85:87" x14ac:dyDescent="0.25">
      <c r="CG27298" s="768"/>
      <c r="CH27298" s="768"/>
      <c r="CI27298" s="850"/>
    </row>
    <row r="27299" spans="85:87" x14ac:dyDescent="0.25">
      <c r="CG27299" s="768"/>
      <c r="CH27299" s="768"/>
      <c r="CI27299" s="850"/>
    </row>
    <row r="27300" spans="85:87" x14ac:dyDescent="0.25">
      <c r="CG27300" s="768"/>
      <c r="CH27300" s="768"/>
      <c r="CI27300" s="850"/>
    </row>
    <row r="27301" spans="85:87" x14ac:dyDescent="0.25">
      <c r="CG27301" s="768"/>
      <c r="CH27301" s="768"/>
      <c r="CI27301" s="850"/>
    </row>
    <row r="27302" spans="85:87" x14ac:dyDescent="0.25">
      <c r="CG27302" s="768"/>
      <c r="CH27302" s="768"/>
      <c r="CI27302" s="850"/>
    </row>
    <row r="27303" spans="85:87" x14ac:dyDescent="0.25">
      <c r="CG27303" s="768"/>
      <c r="CH27303" s="768"/>
      <c r="CI27303" s="850"/>
    </row>
    <row r="27304" spans="85:87" x14ac:dyDescent="0.25">
      <c r="CG27304" s="768"/>
      <c r="CH27304" s="768"/>
      <c r="CI27304" s="850"/>
    </row>
    <row r="27305" spans="85:87" x14ac:dyDescent="0.25">
      <c r="CG27305" s="768"/>
      <c r="CH27305" s="768"/>
      <c r="CI27305" s="850"/>
    </row>
    <row r="27306" spans="85:87" x14ac:dyDescent="0.25">
      <c r="CG27306" s="768"/>
      <c r="CH27306" s="768"/>
      <c r="CI27306" s="850"/>
    </row>
    <row r="27307" spans="85:87" x14ac:dyDescent="0.25">
      <c r="CG27307" s="768"/>
      <c r="CH27307" s="768"/>
      <c r="CI27307" s="850"/>
    </row>
    <row r="27308" spans="85:87" x14ac:dyDescent="0.25">
      <c r="CG27308" s="768"/>
      <c r="CH27308" s="768"/>
      <c r="CI27308" s="850"/>
    </row>
    <row r="27309" spans="85:87" x14ac:dyDescent="0.25">
      <c r="CG27309" s="768"/>
      <c r="CH27309" s="768"/>
      <c r="CI27309" s="850"/>
    </row>
    <row r="27310" spans="85:87" x14ac:dyDescent="0.25">
      <c r="CG27310" s="768"/>
      <c r="CH27310" s="768"/>
      <c r="CI27310" s="850"/>
    </row>
    <row r="27311" spans="85:87" x14ac:dyDescent="0.25">
      <c r="CG27311" s="768"/>
      <c r="CH27311" s="768"/>
      <c r="CI27311" s="850"/>
    </row>
    <row r="27312" spans="85:87" x14ac:dyDescent="0.25">
      <c r="CG27312" s="768"/>
      <c r="CH27312" s="768"/>
      <c r="CI27312" s="850"/>
    </row>
    <row r="27313" spans="85:87" x14ac:dyDescent="0.25">
      <c r="CG27313" s="768"/>
      <c r="CH27313" s="768"/>
      <c r="CI27313" s="850"/>
    </row>
    <row r="27314" spans="85:87" x14ac:dyDescent="0.25">
      <c r="CG27314" s="768"/>
      <c r="CH27314" s="768"/>
      <c r="CI27314" s="850"/>
    </row>
    <row r="27315" spans="85:87" x14ac:dyDescent="0.25">
      <c r="CG27315" s="768"/>
      <c r="CH27315" s="768"/>
      <c r="CI27315" s="850"/>
    </row>
    <row r="27316" spans="85:87" x14ac:dyDescent="0.25">
      <c r="CG27316" s="768"/>
      <c r="CH27316" s="768"/>
      <c r="CI27316" s="850"/>
    </row>
    <row r="27317" spans="85:87" x14ac:dyDescent="0.25">
      <c r="CG27317" s="768"/>
      <c r="CH27317" s="768"/>
      <c r="CI27317" s="850"/>
    </row>
    <row r="27318" spans="85:87" x14ac:dyDescent="0.25">
      <c r="CG27318" s="768"/>
      <c r="CH27318" s="768"/>
      <c r="CI27318" s="850"/>
    </row>
    <row r="27319" spans="85:87" x14ac:dyDescent="0.25">
      <c r="CG27319" s="768"/>
      <c r="CH27319" s="768"/>
      <c r="CI27319" s="850"/>
    </row>
    <row r="27320" spans="85:87" x14ac:dyDescent="0.25">
      <c r="CG27320" s="768"/>
      <c r="CH27320" s="768"/>
      <c r="CI27320" s="850"/>
    </row>
    <row r="27321" spans="85:87" x14ac:dyDescent="0.25">
      <c r="CG27321" s="768"/>
      <c r="CH27321" s="768"/>
      <c r="CI27321" s="850"/>
    </row>
    <row r="27322" spans="85:87" x14ac:dyDescent="0.25">
      <c r="CG27322" s="768"/>
      <c r="CH27322" s="768"/>
      <c r="CI27322" s="850"/>
    </row>
    <row r="27323" spans="85:87" x14ac:dyDescent="0.25">
      <c r="CG27323" s="768"/>
      <c r="CH27323" s="768"/>
      <c r="CI27323" s="850"/>
    </row>
    <row r="27324" spans="85:87" x14ac:dyDescent="0.25">
      <c r="CG27324" s="768"/>
      <c r="CH27324" s="768"/>
      <c r="CI27324" s="850"/>
    </row>
    <row r="27325" spans="85:87" x14ac:dyDescent="0.25">
      <c r="CG27325" s="768"/>
      <c r="CH27325" s="768"/>
      <c r="CI27325" s="850"/>
    </row>
    <row r="27326" spans="85:87" x14ac:dyDescent="0.25">
      <c r="CG27326" s="768"/>
      <c r="CH27326" s="768"/>
      <c r="CI27326" s="850"/>
    </row>
    <row r="27327" spans="85:87" x14ac:dyDescent="0.25">
      <c r="CG27327" s="768"/>
      <c r="CH27327" s="768"/>
      <c r="CI27327" s="850"/>
    </row>
    <row r="27328" spans="85:87" x14ac:dyDescent="0.25">
      <c r="CG27328" s="768"/>
      <c r="CH27328" s="768"/>
      <c r="CI27328" s="850"/>
    </row>
    <row r="27329" spans="85:87" x14ac:dyDescent="0.25">
      <c r="CG27329" s="768"/>
      <c r="CH27329" s="768"/>
      <c r="CI27329" s="850"/>
    </row>
    <row r="27330" spans="85:87" x14ac:dyDescent="0.25">
      <c r="CG27330" s="768"/>
      <c r="CH27330" s="768"/>
      <c r="CI27330" s="850"/>
    </row>
    <row r="27331" spans="85:87" x14ac:dyDescent="0.25">
      <c r="CG27331" s="768"/>
      <c r="CH27331" s="768"/>
      <c r="CI27331" s="850"/>
    </row>
    <row r="27332" spans="85:87" x14ac:dyDescent="0.25">
      <c r="CG27332" s="768"/>
      <c r="CH27332" s="768"/>
      <c r="CI27332" s="850"/>
    </row>
    <row r="27333" spans="85:87" x14ac:dyDescent="0.25">
      <c r="CG27333" s="768"/>
      <c r="CH27333" s="768"/>
      <c r="CI27333" s="850"/>
    </row>
    <row r="27334" spans="85:87" x14ac:dyDescent="0.25">
      <c r="CG27334" s="768"/>
      <c r="CH27334" s="768"/>
      <c r="CI27334" s="850"/>
    </row>
    <row r="27335" spans="85:87" x14ac:dyDescent="0.25">
      <c r="CG27335" s="768"/>
      <c r="CH27335" s="768"/>
      <c r="CI27335" s="850"/>
    </row>
    <row r="27336" spans="85:87" x14ac:dyDescent="0.25">
      <c r="CG27336" s="768"/>
      <c r="CH27336" s="768"/>
      <c r="CI27336" s="850"/>
    </row>
    <row r="27337" spans="85:87" x14ac:dyDescent="0.25">
      <c r="CG27337" s="768"/>
      <c r="CH27337" s="768"/>
      <c r="CI27337" s="850"/>
    </row>
    <row r="27338" spans="85:87" x14ac:dyDescent="0.25">
      <c r="CG27338" s="768"/>
      <c r="CH27338" s="768"/>
      <c r="CI27338" s="850"/>
    </row>
    <row r="27339" spans="85:87" x14ac:dyDescent="0.25">
      <c r="CG27339" s="768"/>
      <c r="CH27339" s="768"/>
      <c r="CI27339" s="850"/>
    </row>
    <row r="27340" spans="85:87" x14ac:dyDescent="0.25">
      <c r="CG27340" s="768"/>
      <c r="CH27340" s="768"/>
      <c r="CI27340" s="850"/>
    </row>
    <row r="27341" spans="85:87" x14ac:dyDescent="0.25">
      <c r="CG27341" s="768"/>
      <c r="CH27341" s="768"/>
      <c r="CI27341" s="850"/>
    </row>
    <row r="27342" spans="85:87" x14ac:dyDescent="0.25">
      <c r="CG27342" s="768"/>
      <c r="CH27342" s="768"/>
      <c r="CI27342" s="850"/>
    </row>
    <row r="27343" spans="85:87" x14ac:dyDescent="0.25">
      <c r="CG27343" s="768"/>
      <c r="CH27343" s="768"/>
      <c r="CI27343" s="850"/>
    </row>
    <row r="27344" spans="85:87" x14ac:dyDescent="0.25">
      <c r="CG27344" s="768"/>
      <c r="CH27344" s="768"/>
      <c r="CI27344" s="850"/>
    </row>
    <row r="27345" spans="85:87" x14ac:dyDescent="0.25">
      <c r="CG27345" s="768"/>
      <c r="CH27345" s="768"/>
      <c r="CI27345" s="850"/>
    </row>
    <row r="27346" spans="85:87" x14ac:dyDescent="0.25">
      <c r="CG27346" s="768"/>
      <c r="CH27346" s="768"/>
      <c r="CI27346" s="850"/>
    </row>
    <row r="27347" spans="85:87" x14ac:dyDescent="0.25">
      <c r="CG27347" s="768"/>
      <c r="CH27347" s="768"/>
      <c r="CI27347" s="850"/>
    </row>
    <row r="27348" spans="85:87" x14ac:dyDescent="0.25">
      <c r="CG27348" s="768"/>
      <c r="CH27348" s="768"/>
      <c r="CI27348" s="850"/>
    </row>
    <row r="27349" spans="85:87" x14ac:dyDescent="0.25">
      <c r="CG27349" s="768"/>
      <c r="CH27349" s="768"/>
      <c r="CI27349" s="850"/>
    </row>
    <row r="27350" spans="85:87" x14ac:dyDescent="0.25">
      <c r="CG27350" s="768"/>
      <c r="CH27350" s="768"/>
      <c r="CI27350" s="850"/>
    </row>
    <row r="27351" spans="85:87" x14ac:dyDescent="0.25">
      <c r="CG27351" s="768"/>
      <c r="CH27351" s="768"/>
      <c r="CI27351" s="850"/>
    </row>
    <row r="27352" spans="85:87" x14ac:dyDescent="0.25">
      <c r="CG27352" s="768"/>
      <c r="CH27352" s="768"/>
      <c r="CI27352" s="850"/>
    </row>
    <row r="27353" spans="85:87" x14ac:dyDescent="0.25">
      <c r="CG27353" s="768"/>
      <c r="CH27353" s="768"/>
      <c r="CI27353" s="850"/>
    </row>
    <row r="27354" spans="85:87" x14ac:dyDescent="0.25">
      <c r="CG27354" s="768"/>
      <c r="CH27354" s="768"/>
      <c r="CI27354" s="850"/>
    </row>
    <row r="27355" spans="85:87" x14ac:dyDescent="0.25">
      <c r="CG27355" s="768"/>
      <c r="CH27355" s="768"/>
      <c r="CI27355" s="850"/>
    </row>
    <row r="27356" spans="85:87" x14ac:dyDescent="0.25">
      <c r="CG27356" s="768"/>
      <c r="CH27356" s="768"/>
      <c r="CI27356" s="850"/>
    </row>
    <row r="27357" spans="85:87" x14ac:dyDescent="0.25">
      <c r="CG27357" s="768"/>
      <c r="CH27357" s="768"/>
      <c r="CI27357" s="850"/>
    </row>
    <row r="27358" spans="85:87" x14ac:dyDescent="0.25">
      <c r="CG27358" s="768"/>
      <c r="CH27358" s="768"/>
      <c r="CI27358" s="850"/>
    </row>
    <row r="27359" spans="85:87" x14ac:dyDescent="0.25">
      <c r="CG27359" s="768"/>
      <c r="CH27359" s="768"/>
      <c r="CI27359" s="850"/>
    </row>
    <row r="27360" spans="85:87" x14ac:dyDescent="0.25">
      <c r="CG27360" s="768"/>
      <c r="CH27360" s="768"/>
      <c r="CI27360" s="850"/>
    </row>
    <row r="27361" spans="85:87" x14ac:dyDescent="0.25">
      <c r="CG27361" s="768"/>
      <c r="CH27361" s="768"/>
      <c r="CI27361" s="850"/>
    </row>
    <row r="27362" spans="85:87" x14ac:dyDescent="0.25">
      <c r="CG27362" s="768"/>
      <c r="CH27362" s="768"/>
      <c r="CI27362" s="850"/>
    </row>
    <row r="27363" spans="85:87" x14ac:dyDescent="0.25">
      <c r="CG27363" s="768"/>
      <c r="CH27363" s="768"/>
      <c r="CI27363" s="850"/>
    </row>
    <row r="27364" spans="85:87" x14ac:dyDescent="0.25">
      <c r="CG27364" s="768"/>
      <c r="CH27364" s="768"/>
      <c r="CI27364" s="850"/>
    </row>
    <row r="27365" spans="85:87" x14ac:dyDescent="0.25">
      <c r="CG27365" s="768"/>
      <c r="CH27365" s="768"/>
      <c r="CI27365" s="850"/>
    </row>
    <row r="27366" spans="85:87" x14ac:dyDescent="0.25">
      <c r="CG27366" s="768"/>
      <c r="CH27366" s="768"/>
      <c r="CI27366" s="850"/>
    </row>
    <row r="27367" spans="85:87" x14ac:dyDescent="0.25">
      <c r="CG27367" s="768"/>
      <c r="CH27367" s="768"/>
      <c r="CI27367" s="850"/>
    </row>
    <row r="27368" spans="85:87" x14ac:dyDescent="0.25">
      <c r="CG27368" s="768"/>
      <c r="CH27368" s="768"/>
      <c r="CI27368" s="850"/>
    </row>
    <row r="27369" spans="85:87" x14ac:dyDescent="0.25">
      <c r="CG27369" s="768"/>
      <c r="CH27369" s="768"/>
      <c r="CI27369" s="850"/>
    </row>
    <row r="27370" spans="85:87" x14ac:dyDescent="0.25">
      <c r="CG27370" s="768"/>
      <c r="CH27370" s="768"/>
      <c r="CI27370" s="850"/>
    </row>
    <row r="27371" spans="85:87" x14ac:dyDescent="0.25">
      <c r="CG27371" s="768"/>
      <c r="CH27371" s="768"/>
      <c r="CI27371" s="850"/>
    </row>
    <row r="27372" spans="85:87" x14ac:dyDescent="0.25">
      <c r="CG27372" s="768"/>
      <c r="CH27372" s="768"/>
      <c r="CI27372" s="850"/>
    </row>
    <row r="27373" spans="85:87" x14ac:dyDescent="0.25">
      <c r="CG27373" s="768"/>
      <c r="CH27373" s="768"/>
      <c r="CI27373" s="850"/>
    </row>
    <row r="27374" spans="85:87" x14ac:dyDescent="0.25">
      <c r="CG27374" s="768"/>
      <c r="CH27374" s="768"/>
      <c r="CI27374" s="850"/>
    </row>
    <row r="27375" spans="85:87" x14ac:dyDescent="0.25">
      <c r="CG27375" s="768"/>
      <c r="CH27375" s="768"/>
      <c r="CI27375" s="850"/>
    </row>
    <row r="27376" spans="85:87" x14ac:dyDescent="0.25">
      <c r="CG27376" s="768"/>
      <c r="CH27376" s="768"/>
      <c r="CI27376" s="850"/>
    </row>
    <row r="27377" spans="85:87" x14ac:dyDescent="0.25">
      <c r="CG27377" s="768"/>
      <c r="CH27377" s="768"/>
      <c r="CI27377" s="850"/>
    </row>
    <row r="27378" spans="85:87" x14ac:dyDescent="0.25">
      <c r="CG27378" s="768"/>
      <c r="CH27378" s="768"/>
      <c r="CI27378" s="850"/>
    </row>
    <row r="27379" spans="85:87" x14ac:dyDescent="0.25">
      <c r="CG27379" s="768"/>
      <c r="CH27379" s="768"/>
      <c r="CI27379" s="850"/>
    </row>
    <row r="27380" spans="85:87" x14ac:dyDescent="0.25">
      <c r="CG27380" s="768"/>
      <c r="CH27380" s="768"/>
      <c r="CI27380" s="850"/>
    </row>
    <row r="27381" spans="85:87" x14ac:dyDescent="0.25">
      <c r="CG27381" s="768"/>
      <c r="CH27381" s="768"/>
      <c r="CI27381" s="850"/>
    </row>
    <row r="27382" spans="85:87" x14ac:dyDescent="0.25">
      <c r="CG27382" s="768"/>
      <c r="CH27382" s="768"/>
      <c r="CI27382" s="850"/>
    </row>
    <row r="27383" spans="85:87" x14ac:dyDescent="0.25">
      <c r="CG27383" s="768"/>
      <c r="CH27383" s="768"/>
      <c r="CI27383" s="850"/>
    </row>
    <row r="27384" spans="85:87" x14ac:dyDescent="0.25">
      <c r="CG27384" s="768"/>
      <c r="CH27384" s="768"/>
      <c r="CI27384" s="850"/>
    </row>
    <row r="27385" spans="85:87" x14ac:dyDescent="0.25">
      <c r="CG27385" s="768"/>
      <c r="CH27385" s="768"/>
      <c r="CI27385" s="850"/>
    </row>
    <row r="27386" spans="85:87" x14ac:dyDescent="0.25">
      <c r="CG27386" s="768"/>
      <c r="CH27386" s="768"/>
      <c r="CI27386" s="850"/>
    </row>
    <row r="27387" spans="85:87" x14ac:dyDescent="0.25">
      <c r="CG27387" s="768"/>
      <c r="CH27387" s="768"/>
      <c r="CI27387" s="850"/>
    </row>
    <row r="27388" spans="85:87" x14ac:dyDescent="0.25">
      <c r="CG27388" s="768"/>
      <c r="CH27388" s="768"/>
      <c r="CI27388" s="850"/>
    </row>
    <row r="27389" spans="85:87" x14ac:dyDescent="0.25">
      <c r="CG27389" s="768"/>
      <c r="CH27389" s="768"/>
      <c r="CI27389" s="850"/>
    </row>
    <row r="27390" spans="85:87" x14ac:dyDescent="0.25">
      <c r="CG27390" s="768"/>
      <c r="CH27390" s="768"/>
      <c r="CI27390" s="850"/>
    </row>
    <row r="27391" spans="85:87" x14ac:dyDescent="0.25">
      <c r="CG27391" s="768"/>
      <c r="CH27391" s="768"/>
      <c r="CI27391" s="850"/>
    </row>
    <row r="27392" spans="85:87" x14ac:dyDescent="0.25">
      <c r="CG27392" s="768"/>
      <c r="CH27392" s="768"/>
      <c r="CI27392" s="850"/>
    </row>
    <row r="27393" spans="85:87" x14ac:dyDescent="0.25">
      <c r="CG27393" s="768"/>
      <c r="CH27393" s="768"/>
      <c r="CI27393" s="850"/>
    </row>
    <row r="27394" spans="85:87" x14ac:dyDescent="0.25">
      <c r="CG27394" s="768"/>
      <c r="CH27394" s="768"/>
      <c r="CI27394" s="850"/>
    </row>
    <row r="27395" spans="85:87" x14ac:dyDescent="0.25">
      <c r="CG27395" s="768"/>
      <c r="CH27395" s="768"/>
      <c r="CI27395" s="850"/>
    </row>
    <row r="27396" spans="85:87" x14ac:dyDescent="0.25">
      <c r="CG27396" s="768"/>
      <c r="CH27396" s="768"/>
      <c r="CI27396" s="850"/>
    </row>
    <row r="27397" spans="85:87" x14ac:dyDescent="0.25">
      <c r="CG27397" s="768"/>
      <c r="CH27397" s="768"/>
      <c r="CI27397" s="850"/>
    </row>
    <row r="27398" spans="85:87" x14ac:dyDescent="0.25">
      <c r="CG27398" s="768"/>
      <c r="CH27398" s="768"/>
      <c r="CI27398" s="850"/>
    </row>
    <row r="27399" spans="85:87" x14ac:dyDescent="0.25">
      <c r="CG27399" s="768"/>
      <c r="CH27399" s="768"/>
      <c r="CI27399" s="850"/>
    </row>
    <row r="27400" spans="85:87" x14ac:dyDescent="0.25">
      <c r="CG27400" s="768"/>
      <c r="CH27400" s="768"/>
      <c r="CI27400" s="850"/>
    </row>
    <row r="27401" spans="85:87" x14ac:dyDescent="0.25">
      <c r="CG27401" s="768"/>
      <c r="CH27401" s="768"/>
      <c r="CI27401" s="850"/>
    </row>
    <row r="27402" spans="85:87" x14ac:dyDescent="0.25">
      <c r="CG27402" s="768"/>
      <c r="CH27402" s="768"/>
      <c r="CI27402" s="850"/>
    </row>
    <row r="27403" spans="85:87" x14ac:dyDescent="0.25">
      <c r="CG27403" s="768"/>
      <c r="CH27403" s="768"/>
      <c r="CI27403" s="850"/>
    </row>
    <row r="27404" spans="85:87" x14ac:dyDescent="0.25">
      <c r="CG27404" s="768"/>
      <c r="CH27404" s="768"/>
      <c r="CI27404" s="850"/>
    </row>
    <row r="27405" spans="85:87" x14ac:dyDescent="0.25">
      <c r="CG27405" s="768"/>
      <c r="CH27405" s="768"/>
      <c r="CI27405" s="850"/>
    </row>
    <row r="27406" spans="85:87" x14ac:dyDescent="0.25">
      <c r="CG27406" s="768"/>
      <c r="CH27406" s="768"/>
      <c r="CI27406" s="850"/>
    </row>
    <row r="27407" spans="85:87" x14ac:dyDescent="0.25">
      <c r="CG27407" s="768"/>
      <c r="CH27407" s="768"/>
      <c r="CI27407" s="850"/>
    </row>
    <row r="27408" spans="85:87" x14ac:dyDescent="0.25">
      <c r="CG27408" s="768"/>
      <c r="CH27408" s="768"/>
      <c r="CI27408" s="850"/>
    </row>
    <row r="27409" spans="85:87" x14ac:dyDescent="0.25">
      <c r="CG27409" s="768"/>
      <c r="CH27409" s="768"/>
      <c r="CI27409" s="850"/>
    </row>
    <row r="27410" spans="85:87" x14ac:dyDescent="0.25">
      <c r="CG27410" s="768"/>
      <c r="CH27410" s="768"/>
      <c r="CI27410" s="850"/>
    </row>
    <row r="27411" spans="85:87" x14ac:dyDescent="0.25">
      <c r="CG27411" s="768"/>
      <c r="CH27411" s="768"/>
      <c r="CI27411" s="850"/>
    </row>
    <row r="27412" spans="85:87" x14ac:dyDescent="0.25">
      <c r="CG27412" s="768"/>
      <c r="CH27412" s="768"/>
      <c r="CI27412" s="850"/>
    </row>
    <row r="27413" spans="85:87" x14ac:dyDescent="0.25">
      <c r="CG27413" s="768"/>
      <c r="CH27413" s="768"/>
      <c r="CI27413" s="850"/>
    </row>
    <row r="27414" spans="85:87" x14ac:dyDescent="0.25">
      <c r="CG27414" s="768"/>
      <c r="CH27414" s="768"/>
      <c r="CI27414" s="850"/>
    </row>
    <row r="27415" spans="85:87" x14ac:dyDescent="0.25">
      <c r="CG27415" s="768"/>
      <c r="CH27415" s="768"/>
      <c r="CI27415" s="850"/>
    </row>
    <row r="27416" spans="85:87" x14ac:dyDescent="0.25">
      <c r="CG27416" s="768"/>
      <c r="CH27416" s="768"/>
      <c r="CI27416" s="850"/>
    </row>
    <row r="27417" spans="85:87" x14ac:dyDescent="0.25">
      <c r="CG27417" s="768"/>
      <c r="CH27417" s="768"/>
      <c r="CI27417" s="850"/>
    </row>
    <row r="27418" spans="85:87" x14ac:dyDescent="0.25">
      <c r="CG27418" s="768"/>
      <c r="CH27418" s="768"/>
      <c r="CI27418" s="850"/>
    </row>
    <row r="27419" spans="85:87" x14ac:dyDescent="0.25">
      <c r="CG27419" s="768"/>
      <c r="CH27419" s="768"/>
      <c r="CI27419" s="850"/>
    </row>
    <row r="27420" spans="85:87" x14ac:dyDescent="0.25">
      <c r="CG27420" s="768"/>
      <c r="CH27420" s="768"/>
      <c r="CI27420" s="850"/>
    </row>
    <row r="27421" spans="85:87" x14ac:dyDescent="0.25">
      <c r="CG27421" s="768"/>
      <c r="CH27421" s="768"/>
      <c r="CI27421" s="850"/>
    </row>
    <row r="27422" spans="85:87" x14ac:dyDescent="0.25">
      <c r="CG27422" s="768"/>
      <c r="CH27422" s="768"/>
      <c r="CI27422" s="850"/>
    </row>
    <row r="27423" spans="85:87" x14ac:dyDescent="0.25">
      <c r="CG27423" s="768"/>
      <c r="CH27423" s="768"/>
      <c r="CI27423" s="850"/>
    </row>
    <row r="27424" spans="85:87" x14ac:dyDescent="0.25">
      <c r="CG27424" s="768"/>
      <c r="CH27424" s="768"/>
      <c r="CI27424" s="850"/>
    </row>
    <row r="27425" spans="85:87" x14ac:dyDescent="0.25">
      <c r="CG27425" s="768"/>
      <c r="CH27425" s="768"/>
      <c r="CI27425" s="850"/>
    </row>
    <row r="27426" spans="85:87" x14ac:dyDescent="0.25">
      <c r="CG27426" s="768"/>
      <c r="CH27426" s="768"/>
      <c r="CI27426" s="850"/>
    </row>
    <row r="27427" spans="85:87" x14ac:dyDescent="0.25">
      <c r="CG27427" s="768"/>
      <c r="CH27427" s="768"/>
      <c r="CI27427" s="850"/>
    </row>
    <row r="27428" spans="85:87" x14ac:dyDescent="0.25">
      <c r="CG27428" s="768"/>
      <c r="CH27428" s="768"/>
      <c r="CI27428" s="850"/>
    </row>
    <row r="27429" spans="85:87" x14ac:dyDescent="0.25">
      <c r="CG27429" s="768"/>
      <c r="CH27429" s="768"/>
      <c r="CI27429" s="850"/>
    </row>
    <row r="27430" spans="85:87" x14ac:dyDescent="0.25">
      <c r="CG27430" s="768"/>
      <c r="CH27430" s="768"/>
      <c r="CI27430" s="850"/>
    </row>
    <row r="27431" spans="85:87" x14ac:dyDescent="0.25">
      <c r="CG27431" s="768"/>
      <c r="CH27431" s="768"/>
      <c r="CI27431" s="850"/>
    </row>
    <row r="27432" spans="85:87" x14ac:dyDescent="0.25">
      <c r="CG27432" s="768"/>
      <c r="CH27432" s="768"/>
      <c r="CI27432" s="850"/>
    </row>
    <row r="27433" spans="85:87" x14ac:dyDescent="0.25">
      <c r="CG27433" s="768"/>
      <c r="CH27433" s="768"/>
      <c r="CI27433" s="850"/>
    </row>
    <row r="27434" spans="85:87" x14ac:dyDescent="0.25">
      <c r="CG27434" s="768"/>
      <c r="CH27434" s="768"/>
      <c r="CI27434" s="850"/>
    </row>
    <row r="27435" spans="85:87" x14ac:dyDescent="0.25">
      <c r="CG27435" s="768"/>
      <c r="CH27435" s="768"/>
      <c r="CI27435" s="850"/>
    </row>
    <row r="27436" spans="85:87" x14ac:dyDescent="0.25">
      <c r="CG27436" s="768"/>
      <c r="CH27436" s="768"/>
      <c r="CI27436" s="850"/>
    </row>
    <row r="27437" spans="85:87" x14ac:dyDescent="0.25">
      <c r="CG27437" s="768"/>
      <c r="CH27437" s="768"/>
      <c r="CI27437" s="850"/>
    </row>
    <row r="27438" spans="85:87" x14ac:dyDescent="0.25">
      <c r="CG27438" s="768"/>
      <c r="CH27438" s="768"/>
      <c r="CI27438" s="850"/>
    </row>
    <row r="27439" spans="85:87" x14ac:dyDescent="0.25">
      <c r="CG27439" s="768"/>
      <c r="CH27439" s="768"/>
      <c r="CI27439" s="850"/>
    </row>
    <row r="27440" spans="85:87" x14ac:dyDescent="0.25">
      <c r="CG27440" s="768"/>
      <c r="CH27440" s="768"/>
      <c r="CI27440" s="850"/>
    </row>
    <row r="27441" spans="85:87" x14ac:dyDescent="0.25">
      <c r="CG27441" s="768"/>
      <c r="CH27441" s="768"/>
      <c r="CI27441" s="850"/>
    </row>
    <row r="27442" spans="85:87" x14ac:dyDescent="0.25">
      <c r="CG27442" s="768"/>
      <c r="CH27442" s="768"/>
      <c r="CI27442" s="850"/>
    </row>
    <row r="27443" spans="85:87" x14ac:dyDescent="0.25">
      <c r="CG27443" s="768"/>
      <c r="CH27443" s="768"/>
      <c r="CI27443" s="850"/>
    </row>
    <row r="27444" spans="85:87" x14ac:dyDescent="0.25">
      <c r="CG27444" s="768"/>
      <c r="CH27444" s="768"/>
      <c r="CI27444" s="850"/>
    </row>
    <row r="27445" spans="85:87" x14ac:dyDescent="0.25">
      <c r="CG27445" s="768"/>
      <c r="CH27445" s="768"/>
      <c r="CI27445" s="850"/>
    </row>
    <row r="27446" spans="85:87" x14ac:dyDescent="0.25">
      <c r="CG27446" s="768"/>
      <c r="CH27446" s="768"/>
      <c r="CI27446" s="850"/>
    </row>
    <row r="27447" spans="85:87" x14ac:dyDescent="0.25">
      <c r="CG27447" s="768"/>
      <c r="CH27447" s="768"/>
      <c r="CI27447" s="850"/>
    </row>
    <row r="27448" spans="85:87" x14ac:dyDescent="0.25">
      <c r="CG27448" s="768"/>
      <c r="CH27448" s="768"/>
      <c r="CI27448" s="850"/>
    </row>
    <row r="27449" spans="85:87" x14ac:dyDescent="0.25">
      <c r="CG27449" s="768"/>
      <c r="CH27449" s="768"/>
      <c r="CI27449" s="850"/>
    </row>
    <row r="27450" spans="85:87" x14ac:dyDescent="0.25">
      <c r="CG27450" s="768"/>
      <c r="CH27450" s="768"/>
      <c r="CI27450" s="850"/>
    </row>
    <row r="27451" spans="85:87" x14ac:dyDescent="0.25">
      <c r="CG27451" s="768"/>
      <c r="CH27451" s="768"/>
      <c r="CI27451" s="850"/>
    </row>
    <row r="27452" spans="85:87" x14ac:dyDescent="0.25">
      <c r="CG27452" s="768"/>
      <c r="CH27452" s="768"/>
      <c r="CI27452" s="850"/>
    </row>
    <row r="27453" spans="85:87" x14ac:dyDescent="0.25">
      <c r="CG27453" s="768"/>
      <c r="CH27453" s="768"/>
      <c r="CI27453" s="850"/>
    </row>
    <row r="27454" spans="85:87" x14ac:dyDescent="0.25">
      <c r="CG27454" s="768"/>
      <c r="CH27454" s="768"/>
      <c r="CI27454" s="850"/>
    </row>
    <row r="27455" spans="85:87" x14ac:dyDescent="0.25">
      <c r="CG27455" s="768"/>
      <c r="CH27455" s="768"/>
      <c r="CI27455" s="850"/>
    </row>
    <row r="27456" spans="85:87" x14ac:dyDescent="0.25">
      <c r="CG27456" s="768"/>
      <c r="CH27456" s="768"/>
      <c r="CI27456" s="850"/>
    </row>
    <row r="27457" spans="85:87" x14ac:dyDescent="0.25">
      <c r="CG27457" s="768"/>
      <c r="CH27457" s="768"/>
      <c r="CI27457" s="850"/>
    </row>
    <row r="27458" spans="85:87" x14ac:dyDescent="0.25">
      <c r="CG27458" s="768"/>
      <c r="CH27458" s="768"/>
      <c r="CI27458" s="850"/>
    </row>
    <row r="27459" spans="85:87" x14ac:dyDescent="0.25">
      <c r="CG27459" s="768"/>
      <c r="CH27459" s="768"/>
      <c r="CI27459" s="850"/>
    </row>
    <row r="27460" spans="85:87" x14ac:dyDescent="0.25">
      <c r="CG27460" s="768"/>
      <c r="CH27460" s="768"/>
      <c r="CI27460" s="850"/>
    </row>
    <row r="27461" spans="85:87" x14ac:dyDescent="0.25">
      <c r="CG27461" s="768"/>
      <c r="CH27461" s="768"/>
      <c r="CI27461" s="850"/>
    </row>
    <row r="27462" spans="85:87" x14ac:dyDescent="0.25">
      <c r="CG27462" s="768"/>
      <c r="CH27462" s="768"/>
      <c r="CI27462" s="850"/>
    </row>
    <row r="27463" spans="85:87" x14ac:dyDescent="0.25">
      <c r="CG27463" s="768"/>
      <c r="CH27463" s="768"/>
      <c r="CI27463" s="850"/>
    </row>
    <row r="27464" spans="85:87" x14ac:dyDescent="0.25">
      <c r="CG27464" s="768"/>
      <c r="CH27464" s="768"/>
      <c r="CI27464" s="850"/>
    </row>
    <row r="27465" spans="85:87" x14ac:dyDescent="0.25">
      <c r="CG27465" s="768"/>
      <c r="CH27465" s="768"/>
      <c r="CI27465" s="850"/>
    </row>
    <row r="27466" spans="85:87" x14ac:dyDescent="0.25">
      <c r="CG27466" s="768"/>
      <c r="CH27466" s="768"/>
      <c r="CI27466" s="850"/>
    </row>
    <row r="27467" spans="85:87" x14ac:dyDescent="0.25">
      <c r="CG27467" s="768"/>
      <c r="CH27467" s="768"/>
      <c r="CI27467" s="850"/>
    </row>
    <row r="27468" spans="85:87" x14ac:dyDescent="0.25">
      <c r="CG27468" s="768"/>
      <c r="CH27468" s="768"/>
      <c r="CI27468" s="850"/>
    </row>
    <row r="27469" spans="85:87" x14ac:dyDescent="0.25">
      <c r="CG27469" s="768"/>
      <c r="CH27469" s="768"/>
      <c r="CI27469" s="850"/>
    </row>
    <row r="27470" spans="85:87" x14ac:dyDescent="0.25">
      <c r="CG27470" s="768"/>
      <c r="CH27470" s="768"/>
      <c r="CI27470" s="850"/>
    </row>
    <row r="27471" spans="85:87" x14ac:dyDescent="0.25">
      <c r="CG27471" s="768"/>
      <c r="CH27471" s="768"/>
      <c r="CI27471" s="850"/>
    </row>
    <row r="27472" spans="85:87" x14ac:dyDescent="0.25">
      <c r="CG27472" s="768"/>
      <c r="CH27472" s="768"/>
      <c r="CI27472" s="850"/>
    </row>
    <row r="27473" spans="85:87" x14ac:dyDescent="0.25">
      <c r="CG27473" s="768"/>
      <c r="CH27473" s="768"/>
      <c r="CI27473" s="850"/>
    </row>
    <row r="27474" spans="85:87" x14ac:dyDescent="0.25">
      <c r="CG27474" s="768"/>
      <c r="CH27474" s="768"/>
      <c r="CI27474" s="850"/>
    </row>
    <row r="27475" spans="85:87" x14ac:dyDescent="0.25">
      <c r="CG27475" s="768"/>
      <c r="CH27475" s="768"/>
      <c r="CI27475" s="850"/>
    </row>
    <row r="27476" spans="85:87" x14ac:dyDescent="0.25">
      <c r="CG27476" s="768"/>
      <c r="CH27476" s="768"/>
      <c r="CI27476" s="850"/>
    </row>
    <row r="27477" spans="85:87" x14ac:dyDescent="0.25">
      <c r="CG27477" s="768"/>
      <c r="CH27477" s="768"/>
      <c r="CI27477" s="850"/>
    </row>
    <row r="27478" spans="85:87" x14ac:dyDescent="0.25">
      <c r="CG27478" s="768"/>
      <c r="CH27478" s="768"/>
      <c r="CI27478" s="850"/>
    </row>
    <row r="27479" spans="85:87" x14ac:dyDescent="0.25">
      <c r="CG27479" s="768"/>
      <c r="CH27479" s="768"/>
      <c r="CI27479" s="850"/>
    </row>
    <row r="27480" spans="85:87" x14ac:dyDescent="0.25">
      <c r="CG27480" s="768"/>
      <c r="CH27480" s="768"/>
      <c r="CI27480" s="850"/>
    </row>
    <row r="27481" spans="85:87" x14ac:dyDescent="0.25">
      <c r="CG27481" s="768"/>
      <c r="CH27481" s="768"/>
      <c r="CI27481" s="850"/>
    </row>
    <row r="27482" spans="85:87" x14ac:dyDescent="0.25">
      <c r="CG27482" s="768"/>
      <c r="CH27482" s="768"/>
      <c r="CI27482" s="850"/>
    </row>
    <row r="27483" spans="85:87" x14ac:dyDescent="0.25">
      <c r="CG27483" s="768"/>
      <c r="CH27483" s="768"/>
      <c r="CI27483" s="850"/>
    </row>
    <row r="27484" spans="85:87" x14ac:dyDescent="0.25">
      <c r="CG27484" s="768"/>
      <c r="CH27484" s="768"/>
      <c r="CI27484" s="850"/>
    </row>
    <row r="27485" spans="85:87" x14ac:dyDescent="0.25">
      <c r="CG27485" s="768"/>
      <c r="CH27485" s="768"/>
      <c r="CI27485" s="850"/>
    </row>
    <row r="27486" spans="85:87" x14ac:dyDescent="0.25">
      <c r="CG27486" s="768"/>
      <c r="CH27486" s="768"/>
      <c r="CI27486" s="850"/>
    </row>
    <row r="27487" spans="85:87" x14ac:dyDescent="0.25">
      <c r="CG27487" s="768"/>
      <c r="CH27487" s="768"/>
      <c r="CI27487" s="850"/>
    </row>
    <row r="27488" spans="85:87" x14ac:dyDescent="0.25">
      <c r="CG27488" s="768"/>
      <c r="CH27488" s="768"/>
      <c r="CI27488" s="850"/>
    </row>
    <row r="27489" spans="85:87" x14ac:dyDescent="0.25">
      <c r="CG27489" s="768"/>
      <c r="CH27489" s="768"/>
      <c r="CI27489" s="850"/>
    </row>
    <row r="27490" spans="85:87" x14ac:dyDescent="0.25">
      <c r="CG27490" s="768"/>
      <c r="CH27490" s="768"/>
      <c r="CI27490" s="850"/>
    </row>
    <row r="27491" spans="85:87" x14ac:dyDescent="0.25">
      <c r="CG27491" s="768"/>
      <c r="CH27491" s="768"/>
      <c r="CI27491" s="850"/>
    </row>
    <row r="27492" spans="85:87" x14ac:dyDescent="0.25">
      <c r="CG27492" s="768"/>
      <c r="CH27492" s="768"/>
      <c r="CI27492" s="850"/>
    </row>
    <row r="27493" spans="85:87" x14ac:dyDescent="0.25">
      <c r="CG27493" s="768"/>
      <c r="CH27493" s="768"/>
      <c r="CI27493" s="850"/>
    </row>
    <row r="27494" spans="85:87" x14ac:dyDescent="0.25">
      <c r="CG27494" s="768"/>
      <c r="CH27494" s="768"/>
      <c r="CI27494" s="850"/>
    </row>
    <row r="27495" spans="85:87" x14ac:dyDescent="0.25">
      <c r="CG27495" s="768"/>
      <c r="CH27495" s="768"/>
      <c r="CI27495" s="850"/>
    </row>
    <row r="27496" spans="85:87" x14ac:dyDescent="0.25">
      <c r="CG27496" s="768"/>
      <c r="CH27496" s="768"/>
      <c r="CI27496" s="850"/>
    </row>
    <row r="27497" spans="85:87" x14ac:dyDescent="0.25">
      <c r="CG27497" s="768"/>
      <c r="CH27497" s="768"/>
      <c r="CI27497" s="850"/>
    </row>
    <row r="27498" spans="85:87" x14ac:dyDescent="0.25">
      <c r="CG27498" s="768"/>
      <c r="CH27498" s="768"/>
      <c r="CI27498" s="850"/>
    </row>
    <row r="27499" spans="85:87" x14ac:dyDescent="0.25">
      <c r="CG27499" s="768"/>
      <c r="CH27499" s="768"/>
      <c r="CI27499" s="850"/>
    </row>
    <row r="27500" spans="85:87" x14ac:dyDescent="0.25">
      <c r="CG27500" s="768"/>
      <c r="CH27500" s="768"/>
      <c r="CI27500" s="850"/>
    </row>
    <row r="27501" spans="85:87" x14ac:dyDescent="0.25">
      <c r="CG27501" s="768"/>
      <c r="CH27501" s="768"/>
      <c r="CI27501" s="850"/>
    </row>
    <row r="27502" spans="85:87" x14ac:dyDescent="0.25">
      <c r="CG27502" s="768"/>
      <c r="CH27502" s="768"/>
      <c r="CI27502" s="850"/>
    </row>
    <row r="27503" spans="85:87" x14ac:dyDescent="0.25">
      <c r="CG27503" s="768"/>
      <c r="CH27503" s="768"/>
      <c r="CI27503" s="850"/>
    </row>
    <row r="27504" spans="85:87" x14ac:dyDescent="0.25">
      <c r="CG27504" s="768"/>
      <c r="CH27504" s="768"/>
      <c r="CI27504" s="850"/>
    </row>
    <row r="27505" spans="85:87" x14ac:dyDescent="0.25">
      <c r="CG27505" s="768"/>
      <c r="CH27505" s="768"/>
      <c r="CI27505" s="850"/>
    </row>
    <row r="27506" spans="85:87" x14ac:dyDescent="0.25">
      <c r="CG27506" s="768"/>
      <c r="CH27506" s="768"/>
      <c r="CI27506" s="850"/>
    </row>
    <row r="27507" spans="85:87" x14ac:dyDescent="0.25">
      <c r="CG27507" s="768"/>
      <c r="CH27507" s="768"/>
      <c r="CI27507" s="850"/>
    </row>
    <row r="27508" spans="85:87" x14ac:dyDescent="0.25">
      <c r="CG27508" s="768"/>
      <c r="CH27508" s="768"/>
      <c r="CI27508" s="850"/>
    </row>
    <row r="27509" spans="85:87" x14ac:dyDescent="0.25">
      <c r="CG27509" s="768"/>
      <c r="CH27509" s="768"/>
      <c r="CI27509" s="850"/>
    </row>
    <row r="27510" spans="85:87" x14ac:dyDescent="0.25">
      <c r="CG27510" s="768"/>
      <c r="CH27510" s="768"/>
      <c r="CI27510" s="850"/>
    </row>
    <row r="27511" spans="85:87" x14ac:dyDescent="0.25">
      <c r="CG27511" s="768"/>
      <c r="CH27511" s="768"/>
      <c r="CI27511" s="850"/>
    </row>
    <row r="27512" spans="85:87" x14ac:dyDescent="0.25">
      <c r="CG27512" s="768"/>
      <c r="CH27512" s="768"/>
      <c r="CI27512" s="850"/>
    </row>
    <row r="27513" spans="85:87" x14ac:dyDescent="0.25">
      <c r="CG27513" s="768"/>
      <c r="CH27513" s="768"/>
      <c r="CI27513" s="850"/>
    </row>
    <row r="27514" spans="85:87" x14ac:dyDescent="0.25">
      <c r="CG27514" s="768"/>
      <c r="CH27514" s="768"/>
      <c r="CI27514" s="850"/>
    </row>
    <row r="27515" spans="85:87" x14ac:dyDescent="0.25">
      <c r="CG27515" s="768"/>
      <c r="CH27515" s="768"/>
      <c r="CI27515" s="850"/>
    </row>
    <row r="27516" spans="85:87" x14ac:dyDescent="0.25">
      <c r="CG27516" s="768"/>
      <c r="CH27516" s="768"/>
      <c r="CI27516" s="850"/>
    </row>
    <row r="27517" spans="85:87" x14ac:dyDescent="0.25">
      <c r="CG27517" s="768"/>
      <c r="CH27517" s="768"/>
      <c r="CI27517" s="850"/>
    </row>
    <row r="27518" spans="85:87" x14ac:dyDescent="0.25">
      <c r="CG27518" s="768"/>
      <c r="CH27518" s="768"/>
      <c r="CI27518" s="850"/>
    </row>
    <row r="27519" spans="85:87" x14ac:dyDescent="0.25">
      <c r="CG27519" s="768"/>
      <c r="CH27519" s="768"/>
      <c r="CI27519" s="850"/>
    </row>
    <row r="27520" spans="85:87" x14ac:dyDescent="0.25">
      <c r="CG27520" s="768"/>
      <c r="CH27520" s="768"/>
      <c r="CI27520" s="850"/>
    </row>
    <row r="27521" spans="85:87" x14ac:dyDescent="0.25">
      <c r="CG27521" s="768"/>
      <c r="CH27521" s="768"/>
      <c r="CI27521" s="850"/>
    </row>
    <row r="27522" spans="85:87" x14ac:dyDescent="0.25">
      <c r="CG27522" s="768"/>
      <c r="CH27522" s="768"/>
      <c r="CI27522" s="850"/>
    </row>
    <row r="27523" spans="85:87" x14ac:dyDescent="0.25">
      <c r="CG27523" s="768"/>
      <c r="CH27523" s="768"/>
      <c r="CI27523" s="850"/>
    </row>
    <row r="27524" spans="85:87" x14ac:dyDescent="0.25">
      <c r="CG27524" s="768"/>
      <c r="CH27524" s="768"/>
      <c r="CI27524" s="850"/>
    </row>
    <row r="27525" spans="85:87" x14ac:dyDescent="0.25">
      <c r="CG27525" s="768"/>
      <c r="CH27525" s="768"/>
      <c r="CI27525" s="850"/>
    </row>
    <row r="27526" spans="85:87" x14ac:dyDescent="0.25">
      <c r="CG27526" s="768"/>
      <c r="CH27526" s="768"/>
      <c r="CI27526" s="850"/>
    </row>
    <row r="27527" spans="85:87" x14ac:dyDescent="0.25">
      <c r="CG27527" s="768"/>
      <c r="CH27527" s="768"/>
      <c r="CI27527" s="850"/>
    </row>
    <row r="27528" spans="85:87" x14ac:dyDescent="0.25">
      <c r="CG27528" s="768"/>
      <c r="CH27528" s="768"/>
      <c r="CI27528" s="850"/>
    </row>
    <row r="27529" spans="85:87" x14ac:dyDescent="0.25">
      <c r="CG27529" s="768"/>
      <c r="CH27529" s="768"/>
      <c r="CI27529" s="850"/>
    </row>
    <row r="27530" spans="85:87" x14ac:dyDescent="0.25">
      <c r="CG27530" s="768"/>
      <c r="CH27530" s="768"/>
      <c r="CI27530" s="850"/>
    </row>
    <row r="27531" spans="85:87" x14ac:dyDescent="0.25">
      <c r="CG27531" s="768"/>
      <c r="CH27531" s="768"/>
      <c r="CI27531" s="850"/>
    </row>
    <row r="27532" spans="85:87" x14ac:dyDescent="0.25">
      <c r="CG27532" s="768"/>
      <c r="CH27532" s="768"/>
      <c r="CI27532" s="850"/>
    </row>
    <row r="27533" spans="85:87" x14ac:dyDescent="0.25">
      <c r="CG27533" s="768"/>
      <c r="CH27533" s="768"/>
      <c r="CI27533" s="850"/>
    </row>
    <row r="27534" spans="85:87" x14ac:dyDescent="0.25">
      <c r="CG27534" s="768"/>
      <c r="CH27534" s="768"/>
      <c r="CI27534" s="850"/>
    </row>
    <row r="27535" spans="85:87" x14ac:dyDescent="0.25">
      <c r="CG27535" s="768"/>
      <c r="CH27535" s="768"/>
      <c r="CI27535" s="850"/>
    </row>
    <row r="27536" spans="85:87" x14ac:dyDescent="0.25">
      <c r="CG27536" s="768"/>
      <c r="CH27536" s="768"/>
      <c r="CI27536" s="850"/>
    </row>
    <row r="27537" spans="85:87" x14ac:dyDescent="0.25">
      <c r="CG27537" s="768"/>
      <c r="CH27537" s="768"/>
      <c r="CI27537" s="850"/>
    </row>
    <row r="27538" spans="85:87" x14ac:dyDescent="0.25">
      <c r="CG27538" s="768"/>
      <c r="CH27538" s="768"/>
      <c r="CI27538" s="850"/>
    </row>
    <row r="27539" spans="85:87" x14ac:dyDescent="0.25">
      <c r="CG27539" s="768"/>
      <c r="CH27539" s="768"/>
      <c r="CI27539" s="850"/>
    </row>
    <row r="27540" spans="85:87" x14ac:dyDescent="0.25">
      <c r="CG27540" s="768"/>
      <c r="CH27540" s="768"/>
      <c r="CI27540" s="850"/>
    </row>
    <row r="27541" spans="85:87" x14ac:dyDescent="0.25">
      <c r="CG27541" s="768"/>
      <c r="CH27541" s="768"/>
      <c r="CI27541" s="850"/>
    </row>
    <row r="27542" spans="85:87" x14ac:dyDescent="0.25">
      <c r="CG27542" s="768"/>
      <c r="CH27542" s="768"/>
      <c r="CI27542" s="850"/>
    </row>
    <row r="27543" spans="85:87" x14ac:dyDescent="0.25">
      <c r="CG27543" s="768"/>
      <c r="CH27543" s="768"/>
      <c r="CI27543" s="850"/>
    </row>
    <row r="27544" spans="85:87" x14ac:dyDescent="0.25">
      <c r="CG27544" s="768"/>
      <c r="CH27544" s="768"/>
      <c r="CI27544" s="850"/>
    </row>
    <row r="27545" spans="85:87" x14ac:dyDescent="0.25">
      <c r="CG27545" s="768"/>
      <c r="CH27545" s="768"/>
      <c r="CI27545" s="850"/>
    </row>
    <row r="27546" spans="85:87" x14ac:dyDescent="0.25">
      <c r="CG27546" s="768"/>
      <c r="CH27546" s="768"/>
      <c r="CI27546" s="850"/>
    </row>
    <row r="27547" spans="85:87" x14ac:dyDescent="0.25">
      <c r="CG27547" s="768"/>
      <c r="CH27547" s="768"/>
      <c r="CI27547" s="850"/>
    </row>
    <row r="27548" spans="85:87" x14ac:dyDescent="0.25">
      <c r="CG27548" s="768"/>
      <c r="CH27548" s="768"/>
      <c r="CI27548" s="850"/>
    </row>
    <row r="27549" spans="85:87" x14ac:dyDescent="0.25">
      <c r="CG27549" s="768"/>
      <c r="CH27549" s="768"/>
      <c r="CI27549" s="850"/>
    </row>
    <row r="27550" spans="85:87" x14ac:dyDescent="0.25">
      <c r="CG27550" s="768"/>
      <c r="CH27550" s="768"/>
      <c r="CI27550" s="850"/>
    </row>
    <row r="27551" spans="85:87" x14ac:dyDescent="0.25">
      <c r="CG27551" s="768"/>
      <c r="CH27551" s="768"/>
      <c r="CI27551" s="850"/>
    </row>
    <row r="27552" spans="85:87" x14ac:dyDescent="0.25">
      <c r="CG27552" s="768"/>
      <c r="CH27552" s="768"/>
      <c r="CI27552" s="850"/>
    </row>
    <row r="27553" spans="85:87" x14ac:dyDescent="0.25">
      <c r="CG27553" s="768"/>
      <c r="CH27553" s="768"/>
      <c r="CI27553" s="850"/>
    </row>
    <row r="27554" spans="85:87" x14ac:dyDescent="0.25">
      <c r="CG27554" s="768"/>
      <c r="CH27554" s="768"/>
      <c r="CI27554" s="850"/>
    </row>
    <row r="27555" spans="85:87" x14ac:dyDescent="0.25">
      <c r="CG27555" s="768"/>
      <c r="CH27555" s="768"/>
      <c r="CI27555" s="850"/>
    </row>
    <row r="27556" spans="85:87" x14ac:dyDescent="0.25">
      <c r="CG27556" s="768"/>
      <c r="CH27556" s="768"/>
      <c r="CI27556" s="850"/>
    </row>
    <row r="27557" spans="85:87" x14ac:dyDescent="0.25">
      <c r="CG27557" s="768"/>
      <c r="CH27557" s="768"/>
      <c r="CI27557" s="850"/>
    </row>
    <row r="27558" spans="85:87" x14ac:dyDescent="0.25">
      <c r="CG27558" s="768"/>
      <c r="CH27558" s="768"/>
      <c r="CI27558" s="850"/>
    </row>
    <row r="27559" spans="85:87" x14ac:dyDescent="0.25">
      <c r="CG27559" s="768"/>
      <c r="CH27559" s="768"/>
      <c r="CI27559" s="850"/>
    </row>
    <row r="27560" spans="85:87" x14ac:dyDescent="0.25">
      <c r="CG27560" s="768"/>
      <c r="CH27560" s="768"/>
      <c r="CI27560" s="850"/>
    </row>
    <row r="27561" spans="85:87" x14ac:dyDescent="0.25">
      <c r="CG27561" s="768"/>
      <c r="CH27561" s="768"/>
      <c r="CI27561" s="850"/>
    </row>
    <row r="27562" spans="85:87" x14ac:dyDescent="0.25">
      <c r="CG27562" s="768"/>
      <c r="CH27562" s="768"/>
      <c r="CI27562" s="850"/>
    </row>
    <row r="27563" spans="85:87" x14ac:dyDescent="0.25">
      <c r="CG27563" s="768"/>
      <c r="CH27563" s="768"/>
      <c r="CI27563" s="850"/>
    </row>
    <row r="27564" spans="85:87" x14ac:dyDescent="0.25">
      <c r="CG27564" s="768"/>
      <c r="CH27564" s="768"/>
      <c r="CI27564" s="850"/>
    </row>
    <row r="27565" spans="85:87" x14ac:dyDescent="0.25">
      <c r="CG27565" s="768"/>
      <c r="CH27565" s="768"/>
      <c r="CI27565" s="850"/>
    </row>
    <row r="27566" spans="85:87" x14ac:dyDescent="0.25">
      <c r="CG27566" s="768"/>
      <c r="CH27566" s="768"/>
      <c r="CI27566" s="850"/>
    </row>
    <row r="27567" spans="85:87" x14ac:dyDescent="0.25">
      <c r="CG27567" s="768"/>
      <c r="CH27567" s="768"/>
      <c r="CI27567" s="850"/>
    </row>
    <row r="27568" spans="85:87" x14ac:dyDescent="0.25">
      <c r="CG27568" s="768"/>
      <c r="CH27568" s="768"/>
      <c r="CI27568" s="850"/>
    </row>
    <row r="27569" spans="85:87" x14ac:dyDescent="0.25">
      <c r="CG27569" s="768"/>
      <c r="CH27569" s="768"/>
      <c r="CI27569" s="850"/>
    </row>
    <row r="27570" spans="85:87" x14ac:dyDescent="0.25">
      <c r="CG27570" s="768"/>
      <c r="CH27570" s="768"/>
      <c r="CI27570" s="850"/>
    </row>
    <row r="27571" spans="85:87" x14ac:dyDescent="0.25">
      <c r="CG27571" s="768"/>
      <c r="CH27571" s="768"/>
      <c r="CI27571" s="850"/>
    </row>
    <row r="27572" spans="85:87" x14ac:dyDescent="0.25">
      <c r="CG27572" s="768"/>
      <c r="CH27572" s="768"/>
      <c r="CI27572" s="850"/>
    </row>
    <row r="27573" spans="85:87" x14ac:dyDescent="0.25">
      <c r="CG27573" s="768"/>
      <c r="CH27573" s="768"/>
      <c r="CI27573" s="850"/>
    </row>
    <row r="27574" spans="85:87" x14ac:dyDescent="0.25">
      <c r="CG27574" s="768"/>
      <c r="CH27574" s="768"/>
      <c r="CI27574" s="850"/>
    </row>
    <row r="27575" spans="85:87" x14ac:dyDescent="0.25">
      <c r="CG27575" s="768"/>
      <c r="CH27575" s="768"/>
      <c r="CI27575" s="850"/>
    </row>
    <row r="27576" spans="85:87" x14ac:dyDescent="0.25">
      <c r="CG27576" s="768"/>
      <c r="CH27576" s="768"/>
      <c r="CI27576" s="850"/>
    </row>
    <row r="27577" spans="85:87" x14ac:dyDescent="0.25">
      <c r="CG27577" s="768"/>
      <c r="CH27577" s="768"/>
      <c r="CI27577" s="850"/>
    </row>
    <row r="27578" spans="85:87" x14ac:dyDescent="0.25">
      <c r="CG27578" s="768"/>
      <c r="CH27578" s="768"/>
      <c r="CI27578" s="850"/>
    </row>
    <row r="27579" spans="85:87" x14ac:dyDescent="0.25">
      <c r="CG27579" s="768"/>
      <c r="CH27579" s="768"/>
      <c r="CI27579" s="850"/>
    </row>
    <row r="27580" spans="85:87" x14ac:dyDescent="0.25">
      <c r="CG27580" s="768"/>
      <c r="CH27580" s="768"/>
      <c r="CI27580" s="850"/>
    </row>
    <row r="27581" spans="85:87" x14ac:dyDescent="0.25">
      <c r="CG27581" s="768"/>
      <c r="CH27581" s="768"/>
      <c r="CI27581" s="850"/>
    </row>
    <row r="27582" spans="85:87" x14ac:dyDescent="0.25">
      <c r="CG27582" s="768"/>
      <c r="CH27582" s="768"/>
      <c r="CI27582" s="850"/>
    </row>
    <row r="27583" spans="85:87" x14ac:dyDescent="0.25">
      <c r="CG27583" s="768"/>
      <c r="CH27583" s="768"/>
      <c r="CI27583" s="850"/>
    </row>
    <row r="27584" spans="85:87" x14ac:dyDescent="0.25">
      <c r="CG27584" s="768"/>
      <c r="CH27584" s="768"/>
      <c r="CI27584" s="850"/>
    </row>
    <row r="27585" spans="85:87" x14ac:dyDescent="0.25">
      <c r="CG27585" s="768"/>
      <c r="CH27585" s="768"/>
      <c r="CI27585" s="850"/>
    </row>
    <row r="27586" spans="85:87" x14ac:dyDescent="0.25">
      <c r="CG27586" s="768"/>
      <c r="CH27586" s="768"/>
      <c r="CI27586" s="850"/>
    </row>
    <row r="27587" spans="85:87" x14ac:dyDescent="0.25">
      <c r="CG27587" s="768"/>
      <c r="CH27587" s="768"/>
      <c r="CI27587" s="850"/>
    </row>
    <row r="27588" spans="85:87" x14ac:dyDescent="0.25">
      <c r="CG27588" s="768"/>
      <c r="CH27588" s="768"/>
      <c r="CI27588" s="850"/>
    </row>
    <row r="27589" spans="85:87" x14ac:dyDescent="0.25">
      <c r="CG27589" s="768"/>
      <c r="CH27589" s="768"/>
      <c r="CI27589" s="850"/>
    </row>
    <row r="27590" spans="85:87" x14ac:dyDescent="0.25">
      <c r="CG27590" s="768"/>
      <c r="CH27590" s="768"/>
      <c r="CI27590" s="850"/>
    </row>
    <row r="27591" spans="85:87" x14ac:dyDescent="0.25">
      <c r="CG27591" s="768"/>
      <c r="CH27591" s="768"/>
      <c r="CI27591" s="850"/>
    </row>
    <row r="27592" spans="85:87" x14ac:dyDescent="0.25">
      <c r="CG27592" s="768"/>
      <c r="CH27592" s="768"/>
      <c r="CI27592" s="850"/>
    </row>
    <row r="27593" spans="85:87" x14ac:dyDescent="0.25">
      <c r="CG27593" s="768"/>
      <c r="CH27593" s="768"/>
      <c r="CI27593" s="850"/>
    </row>
    <row r="27594" spans="85:87" x14ac:dyDescent="0.25">
      <c r="CG27594" s="768"/>
      <c r="CH27594" s="768"/>
      <c r="CI27594" s="850"/>
    </row>
    <row r="27595" spans="85:87" x14ac:dyDescent="0.25">
      <c r="CG27595" s="768"/>
      <c r="CH27595" s="768"/>
      <c r="CI27595" s="850"/>
    </row>
    <row r="27596" spans="85:87" x14ac:dyDescent="0.25">
      <c r="CG27596" s="768"/>
      <c r="CH27596" s="768"/>
      <c r="CI27596" s="850"/>
    </row>
    <row r="27597" spans="85:87" x14ac:dyDescent="0.25">
      <c r="CG27597" s="768"/>
      <c r="CH27597" s="768"/>
      <c r="CI27597" s="850"/>
    </row>
    <row r="27598" spans="85:87" x14ac:dyDescent="0.25">
      <c r="CG27598" s="768"/>
      <c r="CH27598" s="768"/>
      <c r="CI27598" s="850"/>
    </row>
    <row r="27599" spans="85:87" x14ac:dyDescent="0.25">
      <c r="CG27599" s="768"/>
      <c r="CH27599" s="768"/>
      <c r="CI27599" s="850"/>
    </row>
    <row r="27600" spans="85:87" x14ac:dyDescent="0.25">
      <c r="CG27600" s="768"/>
      <c r="CH27600" s="768"/>
      <c r="CI27600" s="850"/>
    </row>
    <row r="27601" spans="85:87" x14ac:dyDescent="0.25">
      <c r="CG27601" s="768"/>
      <c r="CH27601" s="768"/>
      <c r="CI27601" s="850"/>
    </row>
    <row r="27602" spans="85:87" x14ac:dyDescent="0.25">
      <c r="CG27602" s="768"/>
      <c r="CH27602" s="768"/>
      <c r="CI27602" s="850"/>
    </row>
    <row r="27603" spans="85:87" x14ac:dyDescent="0.25">
      <c r="CG27603" s="768"/>
      <c r="CH27603" s="768"/>
      <c r="CI27603" s="850"/>
    </row>
    <row r="27604" spans="85:87" x14ac:dyDescent="0.25">
      <c r="CG27604" s="768"/>
      <c r="CH27604" s="768"/>
      <c r="CI27604" s="850"/>
    </row>
    <row r="27605" spans="85:87" x14ac:dyDescent="0.25">
      <c r="CG27605" s="768"/>
      <c r="CH27605" s="768"/>
      <c r="CI27605" s="850"/>
    </row>
    <row r="27606" spans="85:87" x14ac:dyDescent="0.25">
      <c r="CG27606" s="768"/>
      <c r="CH27606" s="768"/>
      <c r="CI27606" s="850"/>
    </row>
    <row r="27607" spans="85:87" x14ac:dyDescent="0.25">
      <c r="CG27607" s="768"/>
      <c r="CH27607" s="768"/>
      <c r="CI27607" s="850"/>
    </row>
    <row r="27608" spans="85:87" x14ac:dyDescent="0.25">
      <c r="CG27608" s="768"/>
      <c r="CH27608" s="768"/>
      <c r="CI27608" s="850"/>
    </row>
    <row r="27609" spans="85:87" x14ac:dyDescent="0.25">
      <c r="CG27609" s="768"/>
      <c r="CH27609" s="768"/>
      <c r="CI27609" s="850"/>
    </row>
    <row r="27610" spans="85:87" x14ac:dyDescent="0.25">
      <c r="CG27610" s="768"/>
      <c r="CH27610" s="768"/>
      <c r="CI27610" s="850"/>
    </row>
    <row r="27611" spans="85:87" x14ac:dyDescent="0.25">
      <c r="CG27611" s="768"/>
      <c r="CH27611" s="768"/>
      <c r="CI27611" s="850"/>
    </row>
    <row r="27612" spans="85:87" x14ac:dyDescent="0.25">
      <c r="CG27612" s="768"/>
      <c r="CH27612" s="768"/>
      <c r="CI27612" s="850"/>
    </row>
    <row r="27613" spans="85:87" x14ac:dyDescent="0.25">
      <c r="CG27613" s="768"/>
      <c r="CH27613" s="768"/>
      <c r="CI27613" s="850"/>
    </row>
    <row r="27614" spans="85:87" x14ac:dyDescent="0.25">
      <c r="CG27614" s="768"/>
      <c r="CH27614" s="768"/>
      <c r="CI27614" s="850"/>
    </row>
    <row r="27615" spans="85:87" x14ac:dyDescent="0.25">
      <c r="CG27615" s="768"/>
      <c r="CH27615" s="768"/>
      <c r="CI27615" s="850"/>
    </row>
    <row r="27616" spans="85:87" x14ac:dyDescent="0.25">
      <c r="CG27616" s="768"/>
      <c r="CH27616" s="768"/>
      <c r="CI27616" s="850"/>
    </row>
    <row r="27617" spans="85:87" x14ac:dyDescent="0.25">
      <c r="CG27617" s="768"/>
      <c r="CH27617" s="768"/>
      <c r="CI27617" s="850"/>
    </row>
    <row r="27618" spans="85:87" x14ac:dyDescent="0.25">
      <c r="CG27618" s="768"/>
      <c r="CH27618" s="768"/>
      <c r="CI27618" s="850"/>
    </row>
    <row r="27619" spans="85:87" x14ac:dyDescent="0.25">
      <c r="CG27619" s="768"/>
      <c r="CH27619" s="768"/>
      <c r="CI27619" s="850"/>
    </row>
    <row r="27620" spans="85:87" x14ac:dyDescent="0.25">
      <c r="CG27620" s="768"/>
      <c r="CH27620" s="768"/>
      <c r="CI27620" s="850"/>
    </row>
    <row r="27621" spans="85:87" x14ac:dyDescent="0.25">
      <c r="CG27621" s="768"/>
      <c r="CH27621" s="768"/>
      <c r="CI27621" s="850"/>
    </row>
    <row r="27622" spans="85:87" x14ac:dyDescent="0.25">
      <c r="CG27622" s="768"/>
      <c r="CH27622" s="768"/>
      <c r="CI27622" s="850"/>
    </row>
    <row r="27623" spans="85:87" x14ac:dyDescent="0.25">
      <c r="CG27623" s="768"/>
      <c r="CH27623" s="768"/>
      <c r="CI27623" s="850"/>
    </row>
    <row r="27624" spans="85:87" x14ac:dyDescent="0.25">
      <c r="CG27624" s="768"/>
      <c r="CH27624" s="768"/>
      <c r="CI27624" s="850"/>
    </row>
    <row r="27625" spans="85:87" x14ac:dyDescent="0.25">
      <c r="CG27625" s="768"/>
      <c r="CH27625" s="768"/>
      <c r="CI27625" s="850"/>
    </row>
    <row r="27626" spans="85:87" x14ac:dyDescent="0.25">
      <c r="CG27626" s="768"/>
      <c r="CH27626" s="768"/>
      <c r="CI27626" s="850"/>
    </row>
    <row r="27627" spans="85:87" x14ac:dyDescent="0.25">
      <c r="CG27627" s="768"/>
      <c r="CH27627" s="768"/>
      <c r="CI27627" s="850"/>
    </row>
    <row r="27628" spans="85:87" x14ac:dyDescent="0.25">
      <c r="CG27628" s="768"/>
      <c r="CH27628" s="768"/>
      <c r="CI27628" s="850"/>
    </row>
    <row r="27629" spans="85:87" x14ac:dyDescent="0.25">
      <c r="CG27629" s="768"/>
      <c r="CH27629" s="768"/>
      <c r="CI27629" s="850"/>
    </row>
    <row r="27630" spans="85:87" x14ac:dyDescent="0.25">
      <c r="CG27630" s="768"/>
      <c r="CH27630" s="768"/>
      <c r="CI27630" s="850"/>
    </row>
    <row r="27631" spans="85:87" x14ac:dyDescent="0.25">
      <c r="CG27631" s="768"/>
      <c r="CH27631" s="768"/>
      <c r="CI27631" s="850"/>
    </row>
    <row r="27632" spans="85:87" x14ac:dyDescent="0.25">
      <c r="CG27632" s="768"/>
      <c r="CH27632" s="768"/>
      <c r="CI27632" s="850"/>
    </row>
    <row r="27633" spans="85:87" x14ac:dyDescent="0.25">
      <c r="CG27633" s="768"/>
      <c r="CH27633" s="768"/>
      <c r="CI27633" s="850"/>
    </row>
    <row r="27634" spans="85:87" x14ac:dyDescent="0.25">
      <c r="CG27634" s="768"/>
      <c r="CH27634" s="768"/>
      <c r="CI27634" s="850"/>
    </row>
    <row r="27635" spans="85:87" x14ac:dyDescent="0.25">
      <c r="CG27635" s="768"/>
      <c r="CH27635" s="768"/>
      <c r="CI27635" s="850"/>
    </row>
    <row r="27636" spans="85:87" x14ac:dyDescent="0.25">
      <c r="CG27636" s="768"/>
      <c r="CH27636" s="768"/>
      <c r="CI27636" s="850"/>
    </row>
    <row r="27637" spans="85:87" x14ac:dyDescent="0.25">
      <c r="CG27637" s="768"/>
      <c r="CH27637" s="768"/>
      <c r="CI27637" s="850"/>
    </row>
    <row r="27638" spans="85:87" x14ac:dyDescent="0.25">
      <c r="CG27638" s="768"/>
      <c r="CH27638" s="768"/>
      <c r="CI27638" s="850"/>
    </row>
    <row r="27639" spans="85:87" x14ac:dyDescent="0.25">
      <c r="CG27639" s="768"/>
      <c r="CH27639" s="768"/>
      <c r="CI27639" s="850"/>
    </row>
    <row r="27640" spans="85:87" x14ac:dyDescent="0.25">
      <c r="CG27640" s="768"/>
      <c r="CH27640" s="768"/>
      <c r="CI27640" s="850"/>
    </row>
    <row r="27641" spans="85:87" x14ac:dyDescent="0.25">
      <c r="CG27641" s="768"/>
      <c r="CH27641" s="768"/>
      <c r="CI27641" s="850"/>
    </row>
    <row r="27642" spans="85:87" x14ac:dyDescent="0.25">
      <c r="CG27642" s="768"/>
      <c r="CH27642" s="768"/>
      <c r="CI27642" s="850"/>
    </row>
    <row r="27643" spans="85:87" x14ac:dyDescent="0.25">
      <c r="CG27643" s="768"/>
      <c r="CH27643" s="768"/>
      <c r="CI27643" s="850"/>
    </row>
    <row r="27644" spans="85:87" x14ac:dyDescent="0.25">
      <c r="CG27644" s="768"/>
      <c r="CH27644" s="768"/>
      <c r="CI27644" s="850"/>
    </row>
    <row r="27645" spans="85:87" x14ac:dyDescent="0.25">
      <c r="CG27645" s="768"/>
      <c r="CH27645" s="768"/>
      <c r="CI27645" s="850"/>
    </row>
    <row r="27646" spans="85:87" x14ac:dyDescent="0.25">
      <c r="CG27646" s="768"/>
      <c r="CH27646" s="768"/>
      <c r="CI27646" s="850"/>
    </row>
    <row r="27647" spans="85:87" x14ac:dyDescent="0.25">
      <c r="CG27647" s="768"/>
      <c r="CH27647" s="768"/>
      <c r="CI27647" s="850"/>
    </row>
    <row r="27648" spans="85:87" x14ac:dyDescent="0.25">
      <c r="CG27648" s="768"/>
      <c r="CH27648" s="768"/>
      <c r="CI27648" s="850"/>
    </row>
    <row r="27649" spans="85:87" x14ac:dyDescent="0.25">
      <c r="CG27649" s="768"/>
      <c r="CH27649" s="768"/>
      <c r="CI27649" s="850"/>
    </row>
    <row r="27650" spans="85:87" x14ac:dyDescent="0.25">
      <c r="CG27650" s="768"/>
      <c r="CH27650" s="768"/>
      <c r="CI27650" s="850"/>
    </row>
    <row r="27651" spans="85:87" x14ac:dyDescent="0.25">
      <c r="CG27651" s="768"/>
      <c r="CH27651" s="768"/>
      <c r="CI27651" s="850"/>
    </row>
    <row r="27652" spans="85:87" x14ac:dyDescent="0.25">
      <c r="CG27652" s="768"/>
      <c r="CH27652" s="768"/>
      <c r="CI27652" s="850"/>
    </row>
    <row r="27653" spans="85:87" x14ac:dyDescent="0.25">
      <c r="CG27653" s="768"/>
      <c r="CH27653" s="768"/>
      <c r="CI27653" s="850"/>
    </row>
    <row r="27654" spans="85:87" x14ac:dyDescent="0.25">
      <c r="CG27654" s="768"/>
      <c r="CH27654" s="768"/>
      <c r="CI27654" s="850"/>
    </row>
    <row r="27655" spans="85:87" x14ac:dyDescent="0.25">
      <c r="CG27655" s="768"/>
      <c r="CH27655" s="768"/>
      <c r="CI27655" s="850"/>
    </row>
    <row r="27656" spans="85:87" x14ac:dyDescent="0.25">
      <c r="CG27656" s="768"/>
      <c r="CH27656" s="768"/>
      <c r="CI27656" s="850"/>
    </row>
    <row r="27657" spans="85:87" x14ac:dyDescent="0.25">
      <c r="CG27657" s="768"/>
      <c r="CH27657" s="768"/>
      <c r="CI27657" s="850"/>
    </row>
    <row r="27658" spans="85:87" x14ac:dyDescent="0.25">
      <c r="CG27658" s="768"/>
      <c r="CH27658" s="768"/>
      <c r="CI27658" s="850"/>
    </row>
    <row r="27659" spans="85:87" x14ac:dyDescent="0.25">
      <c r="CG27659" s="768"/>
      <c r="CH27659" s="768"/>
      <c r="CI27659" s="850"/>
    </row>
    <row r="27660" spans="85:87" x14ac:dyDescent="0.25">
      <c r="CG27660" s="768"/>
      <c r="CH27660" s="768"/>
      <c r="CI27660" s="850"/>
    </row>
    <row r="27661" spans="85:87" x14ac:dyDescent="0.25">
      <c r="CG27661" s="768"/>
      <c r="CH27661" s="768"/>
      <c r="CI27661" s="850"/>
    </row>
    <row r="27662" spans="85:87" x14ac:dyDescent="0.25">
      <c r="CG27662" s="768"/>
      <c r="CH27662" s="768"/>
      <c r="CI27662" s="850"/>
    </row>
    <row r="27663" spans="85:87" x14ac:dyDescent="0.25">
      <c r="CG27663" s="768"/>
      <c r="CH27663" s="768"/>
      <c r="CI27663" s="850"/>
    </row>
    <row r="27664" spans="85:87" x14ac:dyDescent="0.25">
      <c r="CG27664" s="768"/>
      <c r="CH27664" s="768"/>
      <c r="CI27664" s="850"/>
    </row>
    <row r="27665" spans="85:87" x14ac:dyDescent="0.25">
      <c r="CG27665" s="768"/>
      <c r="CH27665" s="768"/>
      <c r="CI27665" s="850"/>
    </row>
    <row r="27666" spans="85:87" x14ac:dyDescent="0.25">
      <c r="CG27666" s="768"/>
      <c r="CH27666" s="768"/>
      <c r="CI27666" s="850"/>
    </row>
    <row r="27667" spans="85:87" x14ac:dyDescent="0.25">
      <c r="CG27667" s="768"/>
      <c r="CH27667" s="768"/>
      <c r="CI27667" s="850"/>
    </row>
    <row r="27668" spans="85:87" x14ac:dyDescent="0.25">
      <c r="CG27668" s="768"/>
      <c r="CH27668" s="768"/>
      <c r="CI27668" s="850"/>
    </row>
    <row r="27669" spans="85:87" x14ac:dyDescent="0.25">
      <c r="CG27669" s="768"/>
      <c r="CH27669" s="768"/>
      <c r="CI27669" s="850"/>
    </row>
    <row r="27670" spans="85:87" x14ac:dyDescent="0.25">
      <c r="CG27670" s="768"/>
      <c r="CH27670" s="768"/>
      <c r="CI27670" s="850"/>
    </row>
    <row r="27671" spans="85:87" x14ac:dyDescent="0.25">
      <c r="CG27671" s="768"/>
      <c r="CH27671" s="768"/>
      <c r="CI27671" s="850"/>
    </row>
    <row r="27672" spans="85:87" x14ac:dyDescent="0.25">
      <c r="CG27672" s="768"/>
      <c r="CH27672" s="768"/>
      <c r="CI27672" s="850"/>
    </row>
    <row r="27673" spans="85:87" x14ac:dyDescent="0.25">
      <c r="CG27673" s="768"/>
      <c r="CH27673" s="768"/>
      <c r="CI27673" s="850"/>
    </row>
    <row r="27674" spans="85:87" x14ac:dyDescent="0.25">
      <c r="CG27674" s="768"/>
      <c r="CH27674" s="768"/>
      <c r="CI27674" s="850"/>
    </row>
    <row r="27675" spans="85:87" x14ac:dyDescent="0.25">
      <c r="CG27675" s="768"/>
      <c r="CH27675" s="768"/>
      <c r="CI27675" s="850"/>
    </row>
    <row r="27676" spans="85:87" x14ac:dyDescent="0.25">
      <c r="CG27676" s="768"/>
      <c r="CH27676" s="768"/>
      <c r="CI27676" s="850"/>
    </row>
    <row r="27677" spans="85:87" x14ac:dyDescent="0.25">
      <c r="CG27677" s="768"/>
      <c r="CH27677" s="768"/>
      <c r="CI27677" s="850"/>
    </row>
    <row r="27678" spans="85:87" x14ac:dyDescent="0.25">
      <c r="CG27678" s="768"/>
      <c r="CH27678" s="768"/>
      <c r="CI27678" s="850"/>
    </row>
    <row r="27679" spans="85:87" x14ac:dyDescent="0.25">
      <c r="CG27679" s="768"/>
      <c r="CH27679" s="768"/>
      <c r="CI27679" s="850"/>
    </row>
    <row r="27680" spans="85:87" x14ac:dyDescent="0.25">
      <c r="CG27680" s="768"/>
      <c r="CH27680" s="768"/>
      <c r="CI27680" s="850"/>
    </row>
    <row r="27681" spans="85:87" x14ac:dyDescent="0.25">
      <c r="CG27681" s="768"/>
      <c r="CH27681" s="768"/>
      <c r="CI27681" s="850"/>
    </row>
    <row r="27682" spans="85:87" x14ac:dyDescent="0.25">
      <c r="CG27682" s="768"/>
      <c r="CH27682" s="768"/>
      <c r="CI27682" s="850"/>
    </row>
    <row r="27683" spans="85:87" x14ac:dyDescent="0.25">
      <c r="CG27683" s="768"/>
      <c r="CH27683" s="768"/>
      <c r="CI27683" s="850"/>
    </row>
    <row r="27684" spans="85:87" x14ac:dyDescent="0.25">
      <c r="CG27684" s="768"/>
      <c r="CH27684" s="768"/>
      <c r="CI27684" s="850"/>
    </row>
    <row r="27685" spans="85:87" x14ac:dyDescent="0.25">
      <c r="CG27685" s="768"/>
      <c r="CH27685" s="768"/>
      <c r="CI27685" s="850"/>
    </row>
    <row r="27686" spans="85:87" x14ac:dyDescent="0.25">
      <c r="CG27686" s="768"/>
      <c r="CH27686" s="768"/>
      <c r="CI27686" s="850"/>
    </row>
    <row r="27687" spans="85:87" x14ac:dyDescent="0.25">
      <c r="CG27687" s="768"/>
      <c r="CH27687" s="768"/>
      <c r="CI27687" s="850"/>
    </row>
    <row r="27688" spans="85:87" x14ac:dyDescent="0.25">
      <c r="CG27688" s="768"/>
      <c r="CH27688" s="768"/>
      <c r="CI27688" s="850"/>
    </row>
    <row r="27689" spans="85:87" x14ac:dyDescent="0.25">
      <c r="CG27689" s="768"/>
      <c r="CH27689" s="768"/>
      <c r="CI27689" s="850"/>
    </row>
    <row r="27690" spans="85:87" x14ac:dyDescent="0.25">
      <c r="CG27690" s="768"/>
      <c r="CH27690" s="768"/>
      <c r="CI27690" s="850"/>
    </row>
    <row r="27691" spans="85:87" x14ac:dyDescent="0.25">
      <c r="CG27691" s="768"/>
      <c r="CH27691" s="768"/>
      <c r="CI27691" s="850"/>
    </row>
    <row r="27692" spans="85:87" x14ac:dyDescent="0.25">
      <c r="CG27692" s="768"/>
      <c r="CH27692" s="768"/>
      <c r="CI27692" s="850"/>
    </row>
    <row r="27693" spans="85:87" x14ac:dyDescent="0.25">
      <c r="CG27693" s="768"/>
      <c r="CH27693" s="768"/>
      <c r="CI27693" s="850"/>
    </row>
    <row r="27694" spans="85:87" x14ac:dyDescent="0.25">
      <c r="CG27694" s="768"/>
      <c r="CH27694" s="768"/>
      <c r="CI27694" s="850"/>
    </row>
    <row r="27695" spans="85:87" x14ac:dyDescent="0.25">
      <c r="CG27695" s="768"/>
      <c r="CH27695" s="768"/>
      <c r="CI27695" s="850"/>
    </row>
    <row r="27696" spans="85:87" x14ac:dyDescent="0.25">
      <c r="CG27696" s="768"/>
      <c r="CH27696" s="768"/>
      <c r="CI27696" s="850"/>
    </row>
    <row r="27697" spans="85:87" x14ac:dyDescent="0.25">
      <c r="CG27697" s="768"/>
      <c r="CH27697" s="768"/>
      <c r="CI27697" s="850"/>
    </row>
    <row r="27698" spans="85:87" x14ac:dyDescent="0.25">
      <c r="CG27698" s="768"/>
      <c r="CH27698" s="768"/>
      <c r="CI27698" s="850"/>
    </row>
    <row r="27699" spans="85:87" x14ac:dyDescent="0.25">
      <c r="CG27699" s="768"/>
      <c r="CH27699" s="768"/>
      <c r="CI27699" s="850"/>
    </row>
    <row r="27700" spans="85:87" x14ac:dyDescent="0.25">
      <c r="CG27700" s="768"/>
      <c r="CH27700" s="768"/>
      <c r="CI27700" s="850"/>
    </row>
    <row r="27701" spans="85:87" x14ac:dyDescent="0.25">
      <c r="CG27701" s="768"/>
      <c r="CH27701" s="768"/>
      <c r="CI27701" s="850"/>
    </row>
    <row r="27702" spans="85:87" x14ac:dyDescent="0.25">
      <c r="CG27702" s="768"/>
      <c r="CH27702" s="768"/>
      <c r="CI27702" s="850"/>
    </row>
    <row r="27703" spans="85:87" x14ac:dyDescent="0.25">
      <c r="CG27703" s="768"/>
      <c r="CH27703" s="768"/>
      <c r="CI27703" s="850"/>
    </row>
    <row r="27704" spans="85:87" x14ac:dyDescent="0.25">
      <c r="CG27704" s="768"/>
      <c r="CH27704" s="768"/>
      <c r="CI27704" s="850"/>
    </row>
    <row r="27705" spans="85:87" x14ac:dyDescent="0.25">
      <c r="CG27705" s="768"/>
      <c r="CH27705" s="768"/>
      <c r="CI27705" s="850"/>
    </row>
    <row r="27706" spans="85:87" x14ac:dyDescent="0.25">
      <c r="CG27706" s="768"/>
      <c r="CH27706" s="768"/>
      <c r="CI27706" s="850"/>
    </row>
    <row r="27707" spans="85:87" x14ac:dyDescent="0.25">
      <c r="CG27707" s="768"/>
      <c r="CH27707" s="768"/>
      <c r="CI27707" s="850"/>
    </row>
    <row r="27708" spans="85:87" x14ac:dyDescent="0.25">
      <c r="CG27708" s="768"/>
      <c r="CH27708" s="768"/>
      <c r="CI27708" s="850"/>
    </row>
    <row r="27709" spans="85:87" x14ac:dyDescent="0.25">
      <c r="CG27709" s="768"/>
      <c r="CH27709" s="768"/>
      <c r="CI27709" s="850"/>
    </row>
    <row r="27710" spans="85:87" x14ac:dyDescent="0.25">
      <c r="CG27710" s="768"/>
      <c r="CH27710" s="768"/>
      <c r="CI27710" s="850"/>
    </row>
    <row r="27711" spans="85:87" x14ac:dyDescent="0.25">
      <c r="CG27711" s="768"/>
      <c r="CH27711" s="768"/>
      <c r="CI27711" s="850"/>
    </row>
    <row r="27712" spans="85:87" x14ac:dyDescent="0.25">
      <c r="CG27712" s="768"/>
      <c r="CH27712" s="768"/>
      <c r="CI27712" s="850"/>
    </row>
    <row r="27713" spans="85:87" x14ac:dyDescent="0.25">
      <c r="CG27713" s="768"/>
      <c r="CH27713" s="768"/>
      <c r="CI27713" s="850"/>
    </row>
    <row r="27714" spans="85:87" x14ac:dyDescent="0.25">
      <c r="CG27714" s="768"/>
      <c r="CH27714" s="768"/>
      <c r="CI27714" s="850"/>
    </row>
    <row r="27715" spans="85:87" x14ac:dyDescent="0.25">
      <c r="CG27715" s="768"/>
      <c r="CH27715" s="768"/>
      <c r="CI27715" s="850"/>
    </row>
    <row r="27716" spans="85:87" x14ac:dyDescent="0.25">
      <c r="CG27716" s="768"/>
      <c r="CH27716" s="768"/>
      <c r="CI27716" s="850"/>
    </row>
    <row r="27717" spans="85:87" x14ac:dyDescent="0.25">
      <c r="CG27717" s="768"/>
      <c r="CH27717" s="768"/>
      <c r="CI27717" s="850"/>
    </row>
    <row r="27718" spans="85:87" x14ac:dyDescent="0.25">
      <c r="CG27718" s="768"/>
      <c r="CH27718" s="768"/>
      <c r="CI27718" s="850"/>
    </row>
    <row r="27719" spans="85:87" x14ac:dyDescent="0.25">
      <c r="CG27719" s="768"/>
      <c r="CH27719" s="768"/>
      <c r="CI27719" s="850"/>
    </row>
    <row r="27720" spans="85:87" x14ac:dyDescent="0.25">
      <c r="CG27720" s="768"/>
      <c r="CH27720" s="768"/>
      <c r="CI27720" s="850"/>
    </row>
    <row r="27721" spans="85:87" x14ac:dyDescent="0.25">
      <c r="CG27721" s="768"/>
      <c r="CH27721" s="768"/>
      <c r="CI27721" s="850"/>
    </row>
    <row r="27722" spans="85:87" x14ac:dyDescent="0.25">
      <c r="CG27722" s="768"/>
      <c r="CH27722" s="768"/>
      <c r="CI27722" s="850"/>
    </row>
    <row r="27723" spans="85:87" x14ac:dyDescent="0.25">
      <c r="CG27723" s="768"/>
      <c r="CH27723" s="768"/>
      <c r="CI27723" s="850"/>
    </row>
    <row r="27724" spans="85:87" x14ac:dyDescent="0.25">
      <c r="CG27724" s="768"/>
      <c r="CH27724" s="768"/>
      <c r="CI27724" s="850"/>
    </row>
    <row r="27725" spans="85:87" x14ac:dyDescent="0.25">
      <c r="CG27725" s="768"/>
      <c r="CH27725" s="768"/>
      <c r="CI27725" s="850"/>
    </row>
    <row r="27726" spans="85:87" x14ac:dyDescent="0.25">
      <c r="CG27726" s="768"/>
      <c r="CH27726" s="768"/>
      <c r="CI27726" s="850"/>
    </row>
    <row r="27727" spans="85:87" x14ac:dyDescent="0.25">
      <c r="CG27727" s="768"/>
      <c r="CH27727" s="768"/>
      <c r="CI27727" s="850"/>
    </row>
    <row r="27728" spans="85:87" x14ac:dyDescent="0.25">
      <c r="CG27728" s="768"/>
      <c r="CH27728" s="768"/>
      <c r="CI27728" s="850"/>
    </row>
    <row r="27729" spans="85:87" x14ac:dyDescent="0.25">
      <c r="CG27729" s="768"/>
      <c r="CH27729" s="768"/>
      <c r="CI27729" s="850"/>
    </row>
    <row r="27730" spans="85:87" x14ac:dyDescent="0.25">
      <c r="CG27730" s="768"/>
      <c r="CH27730" s="768"/>
      <c r="CI27730" s="850"/>
    </row>
    <row r="27731" spans="85:87" x14ac:dyDescent="0.25">
      <c r="CG27731" s="768"/>
      <c r="CH27731" s="768"/>
      <c r="CI27731" s="850"/>
    </row>
    <row r="27732" spans="85:87" x14ac:dyDescent="0.25">
      <c r="CG27732" s="768"/>
      <c r="CH27732" s="768"/>
      <c r="CI27732" s="850"/>
    </row>
    <row r="27733" spans="85:87" x14ac:dyDescent="0.25">
      <c r="CG27733" s="768"/>
      <c r="CH27733" s="768"/>
      <c r="CI27733" s="850"/>
    </row>
    <row r="27734" spans="85:87" x14ac:dyDescent="0.25">
      <c r="CG27734" s="768"/>
      <c r="CH27734" s="768"/>
      <c r="CI27734" s="850"/>
    </row>
    <row r="27735" spans="85:87" x14ac:dyDescent="0.25">
      <c r="CG27735" s="768"/>
      <c r="CH27735" s="768"/>
      <c r="CI27735" s="850"/>
    </row>
    <row r="27736" spans="85:87" x14ac:dyDescent="0.25">
      <c r="CG27736" s="768"/>
      <c r="CH27736" s="768"/>
      <c r="CI27736" s="850"/>
    </row>
    <row r="27737" spans="85:87" x14ac:dyDescent="0.25">
      <c r="CG27737" s="768"/>
      <c r="CH27737" s="768"/>
      <c r="CI27737" s="850"/>
    </row>
    <row r="27738" spans="85:87" x14ac:dyDescent="0.25">
      <c r="CG27738" s="768"/>
      <c r="CH27738" s="768"/>
      <c r="CI27738" s="850"/>
    </row>
    <row r="27739" spans="85:87" x14ac:dyDescent="0.25">
      <c r="CG27739" s="768"/>
      <c r="CH27739" s="768"/>
      <c r="CI27739" s="850"/>
    </row>
    <row r="27740" spans="85:87" x14ac:dyDescent="0.25">
      <c r="CG27740" s="768"/>
      <c r="CH27740" s="768"/>
      <c r="CI27740" s="850"/>
    </row>
    <row r="27741" spans="85:87" x14ac:dyDescent="0.25">
      <c r="CG27741" s="768"/>
      <c r="CH27741" s="768"/>
      <c r="CI27741" s="850"/>
    </row>
    <row r="27742" spans="85:87" x14ac:dyDescent="0.25">
      <c r="CG27742" s="768"/>
      <c r="CH27742" s="768"/>
      <c r="CI27742" s="850"/>
    </row>
    <row r="27743" spans="85:87" x14ac:dyDescent="0.25">
      <c r="CG27743" s="768"/>
      <c r="CH27743" s="768"/>
      <c r="CI27743" s="850"/>
    </row>
    <row r="27744" spans="85:87" x14ac:dyDescent="0.25">
      <c r="CG27744" s="768"/>
      <c r="CH27744" s="768"/>
      <c r="CI27744" s="850"/>
    </row>
    <row r="27745" spans="85:87" x14ac:dyDescent="0.25">
      <c r="CG27745" s="768"/>
      <c r="CH27745" s="768"/>
      <c r="CI27745" s="850"/>
    </row>
    <row r="27746" spans="85:87" x14ac:dyDescent="0.25">
      <c r="CG27746" s="768"/>
      <c r="CH27746" s="768"/>
      <c r="CI27746" s="850"/>
    </row>
    <row r="27747" spans="85:87" x14ac:dyDescent="0.25">
      <c r="CG27747" s="768"/>
      <c r="CH27747" s="768"/>
      <c r="CI27747" s="850"/>
    </row>
    <row r="27748" spans="85:87" x14ac:dyDescent="0.25">
      <c r="CG27748" s="768"/>
      <c r="CH27748" s="768"/>
      <c r="CI27748" s="850"/>
    </row>
    <row r="27749" spans="85:87" x14ac:dyDescent="0.25">
      <c r="CG27749" s="768"/>
      <c r="CH27749" s="768"/>
      <c r="CI27749" s="850"/>
    </row>
    <row r="27750" spans="85:87" x14ac:dyDescent="0.25">
      <c r="CG27750" s="768"/>
      <c r="CH27750" s="768"/>
      <c r="CI27750" s="850"/>
    </row>
    <row r="27751" spans="85:87" x14ac:dyDescent="0.25">
      <c r="CG27751" s="768"/>
      <c r="CH27751" s="768"/>
      <c r="CI27751" s="850"/>
    </row>
    <row r="27752" spans="85:87" x14ac:dyDescent="0.25">
      <c r="CG27752" s="768"/>
      <c r="CH27752" s="768"/>
      <c r="CI27752" s="850"/>
    </row>
    <row r="27753" spans="85:87" x14ac:dyDescent="0.25">
      <c r="CG27753" s="768"/>
      <c r="CH27753" s="768"/>
      <c r="CI27753" s="850"/>
    </row>
    <row r="27754" spans="85:87" x14ac:dyDescent="0.25">
      <c r="CG27754" s="768"/>
      <c r="CH27754" s="768"/>
      <c r="CI27754" s="850"/>
    </row>
    <row r="27755" spans="85:87" x14ac:dyDescent="0.25">
      <c r="CG27755" s="768"/>
      <c r="CH27755" s="768"/>
      <c r="CI27755" s="850"/>
    </row>
    <row r="27756" spans="85:87" x14ac:dyDescent="0.25">
      <c r="CG27756" s="768"/>
      <c r="CH27756" s="768"/>
      <c r="CI27756" s="850"/>
    </row>
    <row r="27757" spans="85:87" x14ac:dyDescent="0.25">
      <c r="CG27757" s="768"/>
      <c r="CH27757" s="768"/>
      <c r="CI27757" s="850"/>
    </row>
    <row r="27758" spans="85:87" x14ac:dyDescent="0.25">
      <c r="CG27758" s="768"/>
      <c r="CH27758" s="768"/>
      <c r="CI27758" s="850"/>
    </row>
    <row r="27759" spans="85:87" x14ac:dyDescent="0.25">
      <c r="CG27759" s="768"/>
      <c r="CH27759" s="768"/>
      <c r="CI27759" s="850"/>
    </row>
    <row r="27760" spans="85:87" x14ac:dyDescent="0.25">
      <c r="CG27760" s="768"/>
      <c r="CH27760" s="768"/>
      <c r="CI27760" s="850"/>
    </row>
    <row r="27761" spans="85:87" x14ac:dyDescent="0.25">
      <c r="CG27761" s="768"/>
      <c r="CH27761" s="768"/>
      <c r="CI27761" s="850"/>
    </row>
    <row r="27762" spans="85:87" x14ac:dyDescent="0.25">
      <c r="CG27762" s="768"/>
      <c r="CH27762" s="768"/>
      <c r="CI27762" s="850"/>
    </row>
    <row r="27763" spans="85:87" x14ac:dyDescent="0.25">
      <c r="CG27763" s="768"/>
      <c r="CH27763" s="768"/>
      <c r="CI27763" s="850"/>
    </row>
    <row r="27764" spans="85:87" x14ac:dyDescent="0.25">
      <c r="CG27764" s="768"/>
      <c r="CH27764" s="768"/>
      <c r="CI27764" s="850"/>
    </row>
    <row r="27765" spans="85:87" x14ac:dyDescent="0.25">
      <c r="CG27765" s="768"/>
      <c r="CH27765" s="768"/>
      <c r="CI27765" s="850"/>
    </row>
    <row r="27766" spans="85:87" x14ac:dyDescent="0.25">
      <c r="CG27766" s="768"/>
      <c r="CH27766" s="768"/>
      <c r="CI27766" s="850"/>
    </row>
    <row r="27767" spans="85:87" x14ac:dyDescent="0.25">
      <c r="CG27767" s="768"/>
      <c r="CH27767" s="768"/>
      <c r="CI27767" s="850"/>
    </row>
    <row r="27768" spans="85:87" x14ac:dyDescent="0.25">
      <c r="CG27768" s="768"/>
      <c r="CH27768" s="768"/>
      <c r="CI27768" s="850"/>
    </row>
    <row r="27769" spans="85:87" x14ac:dyDescent="0.25">
      <c r="CG27769" s="768"/>
      <c r="CH27769" s="768"/>
      <c r="CI27769" s="850"/>
    </row>
    <row r="27770" spans="85:87" x14ac:dyDescent="0.25">
      <c r="CG27770" s="768"/>
      <c r="CH27770" s="768"/>
      <c r="CI27770" s="850"/>
    </row>
    <row r="27771" spans="85:87" x14ac:dyDescent="0.25">
      <c r="CG27771" s="768"/>
      <c r="CH27771" s="768"/>
      <c r="CI27771" s="850"/>
    </row>
    <row r="27772" spans="85:87" x14ac:dyDescent="0.25">
      <c r="CG27772" s="768"/>
      <c r="CH27772" s="768"/>
      <c r="CI27772" s="850"/>
    </row>
    <row r="27773" spans="85:87" x14ac:dyDescent="0.25">
      <c r="CG27773" s="768"/>
      <c r="CH27773" s="768"/>
      <c r="CI27773" s="850"/>
    </row>
    <row r="27774" spans="85:87" x14ac:dyDescent="0.25">
      <c r="CG27774" s="768"/>
      <c r="CH27774" s="768"/>
      <c r="CI27774" s="850"/>
    </row>
    <row r="27775" spans="85:87" x14ac:dyDescent="0.25">
      <c r="CG27775" s="768"/>
      <c r="CH27775" s="768"/>
      <c r="CI27775" s="850"/>
    </row>
    <row r="27776" spans="85:87" x14ac:dyDescent="0.25">
      <c r="CG27776" s="768"/>
      <c r="CH27776" s="768"/>
      <c r="CI27776" s="850"/>
    </row>
    <row r="27777" spans="85:87" x14ac:dyDescent="0.25">
      <c r="CG27777" s="768"/>
      <c r="CH27777" s="768"/>
      <c r="CI27777" s="850"/>
    </row>
    <row r="27778" spans="85:87" x14ac:dyDescent="0.25">
      <c r="CG27778" s="768"/>
      <c r="CH27778" s="768"/>
      <c r="CI27778" s="850"/>
    </row>
    <row r="27779" spans="85:87" x14ac:dyDescent="0.25">
      <c r="CG27779" s="768"/>
      <c r="CH27779" s="768"/>
      <c r="CI27779" s="850"/>
    </row>
    <row r="27780" spans="85:87" x14ac:dyDescent="0.25">
      <c r="CG27780" s="768"/>
      <c r="CH27780" s="768"/>
      <c r="CI27780" s="850"/>
    </row>
    <row r="27781" spans="85:87" x14ac:dyDescent="0.25">
      <c r="CG27781" s="768"/>
      <c r="CH27781" s="768"/>
      <c r="CI27781" s="850"/>
    </row>
    <row r="27782" spans="85:87" x14ac:dyDescent="0.25">
      <c r="CG27782" s="768"/>
      <c r="CH27782" s="768"/>
      <c r="CI27782" s="850"/>
    </row>
    <row r="27783" spans="85:87" x14ac:dyDescent="0.25">
      <c r="CG27783" s="768"/>
      <c r="CH27783" s="768"/>
      <c r="CI27783" s="850"/>
    </row>
    <row r="27784" spans="85:87" x14ac:dyDescent="0.25">
      <c r="CG27784" s="768"/>
      <c r="CH27784" s="768"/>
      <c r="CI27784" s="850"/>
    </row>
    <row r="27785" spans="85:87" x14ac:dyDescent="0.25">
      <c r="CG27785" s="768"/>
      <c r="CH27785" s="768"/>
      <c r="CI27785" s="850"/>
    </row>
    <row r="27786" spans="85:87" x14ac:dyDescent="0.25">
      <c r="CG27786" s="768"/>
      <c r="CH27786" s="768"/>
      <c r="CI27786" s="850"/>
    </row>
    <row r="27787" spans="85:87" x14ac:dyDescent="0.25">
      <c r="CG27787" s="768"/>
      <c r="CH27787" s="768"/>
      <c r="CI27787" s="850"/>
    </row>
    <row r="27788" spans="85:87" x14ac:dyDescent="0.25">
      <c r="CG27788" s="768"/>
      <c r="CH27788" s="768"/>
      <c r="CI27788" s="850"/>
    </row>
    <row r="27789" spans="85:87" x14ac:dyDescent="0.25">
      <c r="CG27789" s="768"/>
      <c r="CH27789" s="768"/>
      <c r="CI27789" s="850"/>
    </row>
    <row r="27790" spans="85:87" x14ac:dyDescent="0.25">
      <c r="CG27790" s="768"/>
      <c r="CH27790" s="768"/>
      <c r="CI27790" s="850"/>
    </row>
    <row r="27791" spans="85:87" x14ac:dyDescent="0.25">
      <c r="CG27791" s="768"/>
      <c r="CH27791" s="768"/>
      <c r="CI27791" s="850"/>
    </row>
    <row r="27792" spans="85:87" x14ac:dyDescent="0.25">
      <c r="CG27792" s="768"/>
      <c r="CH27792" s="768"/>
      <c r="CI27792" s="850"/>
    </row>
    <row r="27793" spans="85:87" x14ac:dyDescent="0.25">
      <c r="CG27793" s="768"/>
      <c r="CH27793" s="768"/>
      <c r="CI27793" s="850"/>
    </row>
    <row r="27794" spans="85:87" x14ac:dyDescent="0.25">
      <c r="CG27794" s="768"/>
      <c r="CH27794" s="768"/>
      <c r="CI27794" s="850"/>
    </row>
    <row r="27795" spans="85:87" x14ac:dyDescent="0.25">
      <c r="CG27795" s="768"/>
      <c r="CH27795" s="768"/>
      <c r="CI27795" s="850"/>
    </row>
    <row r="27796" spans="85:87" x14ac:dyDescent="0.25">
      <c r="CG27796" s="768"/>
      <c r="CH27796" s="768"/>
      <c r="CI27796" s="850"/>
    </row>
    <row r="27797" spans="85:87" x14ac:dyDescent="0.25">
      <c r="CG27797" s="768"/>
      <c r="CH27797" s="768"/>
      <c r="CI27797" s="850"/>
    </row>
    <row r="27798" spans="85:87" x14ac:dyDescent="0.25">
      <c r="CG27798" s="768"/>
      <c r="CH27798" s="768"/>
      <c r="CI27798" s="850"/>
    </row>
    <row r="27799" spans="85:87" x14ac:dyDescent="0.25">
      <c r="CG27799" s="768"/>
      <c r="CH27799" s="768"/>
      <c r="CI27799" s="850"/>
    </row>
    <row r="27800" spans="85:87" x14ac:dyDescent="0.25">
      <c r="CG27800" s="768"/>
      <c r="CH27800" s="768"/>
      <c r="CI27800" s="850"/>
    </row>
    <row r="27801" spans="85:87" x14ac:dyDescent="0.25">
      <c r="CG27801" s="768"/>
      <c r="CH27801" s="768"/>
      <c r="CI27801" s="850"/>
    </row>
    <row r="27802" spans="85:87" x14ac:dyDescent="0.25">
      <c r="CG27802" s="768"/>
      <c r="CH27802" s="768"/>
      <c r="CI27802" s="850"/>
    </row>
    <row r="27803" spans="85:87" x14ac:dyDescent="0.25">
      <c r="CG27803" s="768"/>
      <c r="CH27803" s="768"/>
      <c r="CI27803" s="850"/>
    </row>
    <row r="27804" spans="85:87" x14ac:dyDescent="0.25">
      <c r="CG27804" s="768"/>
      <c r="CH27804" s="768"/>
      <c r="CI27804" s="850"/>
    </row>
    <row r="27805" spans="85:87" x14ac:dyDescent="0.25">
      <c r="CG27805" s="768"/>
      <c r="CH27805" s="768"/>
      <c r="CI27805" s="850"/>
    </row>
    <row r="27806" spans="85:87" x14ac:dyDescent="0.25">
      <c r="CG27806" s="768"/>
      <c r="CH27806" s="768"/>
      <c r="CI27806" s="850"/>
    </row>
    <row r="27807" spans="85:87" x14ac:dyDescent="0.25">
      <c r="CG27807" s="768"/>
      <c r="CH27807" s="768"/>
      <c r="CI27807" s="850"/>
    </row>
    <row r="27808" spans="85:87" x14ac:dyDescent="0.25">
      <c r="CG27808" s="768"/>
      <c r="CH27808" s="768"/>
      <c r="CI27808" s="850"/>
    </row>
    <row r="27809" spans="85:87" x14ac:dyDescent="0.25">
      <c r="CG27809" s="768"/>
      <c r="CH27809" s="768"/>
      <c r="CI27809" s="850"/>
    </row>
    <row r="27810" spans="85:87" x14ac:dyDescent="0.25">
      <c r="CG27810" s="768"/>
      <c r="CH27810" s="768"/>
      <c r="CI27810" s="850"/>
    </row>
    <row r="27811" spans="85:87" x14ac:dyDescent="0.25">
      <c r="CG27811" s="768"/>
      <c r="CH27811" s="768"/>
      <c r="CI27811" s="850"/>
    </row>
    <row r="27812" spans="85:87" x14ac:dyDescent="0.25">
      <c r="CG27812" s="768"/>
      <c r="CH27812" s="768"/>
      <c r="CI27812" s="850"/>
    </row>
    <row r="27813" spans="85:87" x14ac:dyDescent="0.25">
      <c r="CG27813" s="768"/>
      <c r="CH27813" s="768"/>
      <c r="CI27813" s="850"/>
    </row>
    <row r="27814" spans="85:87" x14ac:dyDescent="0.25">
      <c r="CG27814" s="768"/>
      <c r="CH27814" s="768"/>
      <c r="CI27814" s="850"/>
    </row>
    <row r="27815" spans="85:87" x14ac:dyDescent="0.25">
      <c r="CG27815" s="768"/>
      <c r="CH27815" s="768"/>
      <c r="CI27815" s="850"/>
    </row>
    <row r="27816" spans="85:87" x14ac:dyDescent="0.25">
      <c r="CG27816" s="768"/>
      <c r="CH27816" s="768"/>
      <c r="CI27816" s="850"/>
    </row>
    <row r="27817" spans="85:87" x14ac:dyDescent="0.25">
      <c r="CG27817" s="768"/>
      <c r="CH27817" s="768"/>
      <c r="CI27817" s="850"/>
    </row>
    <row r="27818" spans="85:87" x14ac:dyDescent="0.25">
      <c r="CG27818" s="768"/>
      <c r="CH27818" s="768"/>
      <c r="CI27818" s="850"/>
    </row>
    <row r="27819" spans="85:87" x14ac:dyDescent="0.25">
      <c r="CG27819" s="768"/>
      <c r="CH27819" s="768"/>
      <c r="CI27819" s="850"/>
    </row>
    <row r="27820" spans="85:87" x14ac:dyDescent="0.25">
      <c r="CG27820" s="768"/>
      <c r="CH27820" s="768"/>
      <c r="CI27820" s="850"/>
    </row>
    <row r="27821" spans="85:87" x14ac:dyDescent="0.25">
      <c r="CG27821" s="768"/>
      <c r="CH27821" s="768"/>
      <c r="CI27821" s="850"/>
    </row>
    <row r="27822" spans="85:87" x14ac:dyDescent="0.25">
      <c r="CG27822" s="768"/>
      <c r="CH27822" s="768"/>
      <c r="CI27822" s="850"/>
    </row>
    <row r="27823" spans="85:87" x14ac:dyDescent="0.25">
      <c r="CG27823" s="768"/>
      <c r="CH27823" s="768"/>
      <c r="CI27823" s="850"/>
    </row>
    <row r="27824" spans="85:87" x14ac:dyDescent="0.25">
      <c r="CG27824" s="768"/>
      <c r="CH27824" s="768"/>
      <c r="CI27824" s="850"/>
    </row>
    <row r="27825" spans="85:87" x14ac:dyDescent="0.25">
      <c r="CG27825" s="768"/>
      <c r="CH27825" s="768"/>
      <c r="CI27825" s="850"/>
    </row>
    <row r="27826" spans="85:87" x14ac:dyDescent="0.25">
      <c r="CG27826" s="768"/>
      <c r="CH27826" s="768"/>
      <c r="CI27826" s="850"/>
    </row>
    <row r="27827" spans="85:87" x14ac:dyDescent="0.25">
      <c r="CG27827" s="768"/>
      <c r="CH27827" s="768"/>
      <c r="CI27827" s="850"/>
    </row>
    <row r="27828" spans="85:87" x14ac:dyDescent="0.25">
      <c r="CG27828" s="768"/>
      <c r="CH27828" s="768"/>
      <c r="CI27828" s="850"/>
    </row>
    <row r="27829" spans="85:87" x14ac:dyDescent="0.25">
      <c r="CG27829" s="768"/>
      <c r="CH27829" s="768"/>
      <c r="CI27829" s="850"/>
    </row>
    <row r="27830" spans="85:87" x14ac:dyDescent="0.25">
      <c r="CG27830" s="768"/>
      <c r="CH27830" s="768"/>
      <c r="CI27830" s="850"/>
    </row>
    <row r="27831" spans="85:87" x14ac:dyDescent="0.25">
      <c r="CG27831" s="768"/>
      <c r="CH27831" s="768"/>
      <c r="CI27831" s="850"/>
    </row>
    <row r="27832" spans="85:87" x14ac:dyDescent="0.25">
      <c r="CG27832" s="768"/>
      <c r="CH27832" s="768"/>
      <c r="CI27832" s="850"/>
    </row>
    <row r="27833" spans="85:87" x14ac:dyDescent="0.25">
      <c r="CG27833" s="768"/>
      <c r="CH27833" s="768"/>
      <c r="CI27833" s="850"/>
    </row>
    <row r="27834" spans="85:87" x14ac:dyDescent="0.25">
      <c r="CG27834" s="768"/>
      <c r="CH27834" s="768"/>
      <c r="CI27834" s="850"/>
    </row>
    <row r="27835" spans="85:87" x14ac:dyDescent="0.25">
      <c r="CG27835" s="768"/>
      <c r="CH27835" s="768"/>
      <c r="CI27835" s="850"/>
    </row>
    <row r="27836" spans="85:87" x14ac:dyDescent="0.25">
      <c r="CG27836" s="768"/>
      <c r="CH27836" s="768"/>
      <c r="CI27836" s="850"/>
    </row>
    <row r="27837" spans="85:87" x14ac:dyDescent="0.25">
      <c r="CG27837" s="768"/>
      <c r="CH27837" s="768"/>
      <c r="CI27837" s="850"/>
    </row>
    <row r="27838" spans="85:87" x14ac:dyDescent="0.25">
      <c r="CG27838" s="768"/>
      <c r="CH27838" s="768"/>
      <c r="CI27838" s="850"/>
    </row>
    <row r="27839" spans="85:87" x14ac:dyDescent="0.25">
      <c r="CG27839" s="768"/>
      <c r="CH27839" s="768"/>
      <c r="CI27839" s="850"/>
    </row>
    <row r="27840" spans="85:87" x14ac:dyDescent="0.25">
      <c r="CG27840" s="768"/>
      <c r="CH27840" s="768"/>
      <c r="CI27840" s="850"/>
    </row>
    <row r="27841" spans="85:87" x14ac:dyDescent="0.25">
      <c r="CG27841" s="768"/>
      <c r="CH27841" s="768"/>
      <c r="CI27841" s="850"/>
    </row>
    <row r="27842" spans="85:87" x14ac:dyDescent="0.25">
      <c r="CG27842" s="768"/>
      <c r="CH27842" s="768"/>
      <c r="CI27842" s="850"/>
    </row>
    <row r="27843" spans="85:87" x14ac:dyDescent="0.25">
      <c r="CG27843" s="768"/>
      <c r="CH27843" s="768"/>
      <c r="CI27843" s="850"/>
    </row>
    <row r="27844" spans="85:87" x14ac:dyDescent="0.25">
      <c r="CG27844" s="768"/>
      <c r="CH27844" s="768"/>
      <c r="CI27844" s="850"/>
    </row>
    <row r="27845" spans="85:87" x14ac:dyDescent="0.25">
      <c r="CG27845" s="768"/>
      <c r="CH27845" s="768"/>
      <c r="CI27845" s="850"/>
    </row>
    <row r="27846" spans="85:87" x14ac:dyDescent="0.25">
      <c r="CG27846" s="768"/>
      <c r="CH27846" s="768"/>
      <c r="CI27846" s="850"/>
    </row>
    <row r="27847" spans="85:87" x14ac:dyDescent="0.25">
      <c r="CG27847" s="768"/>
      <c r="CH27847" s="768"/>
      <c r="CI27847" s="850"/>
    </row>
    <row r="27848" spans="85:87" x14ac:dyDescent="0.25">
      <c r="CG27848" s="768"/>
      <c r="CH27848" s="768"/>
      <c r="CI27848" s="850"/>
    </row>
    <row r="27849" spans="85:87" x14ac:dyDescent="0.25">
      <c r="CG27849" s="768"/>
      <c r="CH27849" s="768"/>
      <c r="CI27849" s="850"/>
    </row>
    <row r="27850" spans="85:87" x14ac:dyDescent="0.25">
      <c r="CG27850" s="768"/>
      <c r="CH27850" s="768"/>
      <c r="CI27850" s="850"/>
    </row>
    <row r="27851" spans="85:87" x14ac:dyDescent="0.25">
      <c r="CG27851" s="768"/>
      <c r="CH27851" s="768"/>
      <c r="CI27851" s="850"/>
    </row>
    <row r="27852" spans="85:87" x14ac:dyDescent="0.25">
      <c r="CG27852" s="768"/>
      <c r="CH27852" s="768"/>
      <c r="CI27852" s="850"/>
    </row>
    <row r="27853" spans="85:87" x14ac:dyDescent="0.25">
      <c r="CG27853" s="768"/>
      <c r="CH27853" s="768"/>
      <c r="CI27853" s="850"/>
    </row>
    <row r="27854" spans="85:87" x14ac:dyDescent="0.25">
      <c r="CG27854" s="768"/>
      <c r="CH27854" s="768"/>
      <c r="CI27854" s="850"/>
    </row>
    <row r="27855" spans="85:87" x14ac:dyDescent="0.25">
      <c r="CG27855" s="768"/>
      <c r="CH27855" s="768"/>
      <c r="CI27855" s="850"/>
    </row>
    <row r="27856" spans="85:87" x14ac:dyDescent="0.25">
      <c r="CG27856" s="768"/>
      <c r="CH27856" s="768"/>
      <c r="CI27856" s="850"/>
    </row>
    <row r="27857" spans="85:87" x14ac:dyDescent="0.25">
      <c r="CG27857" s="768"/>
      <c r="CH27857" s="768"/>
      <c r="CI27857" s="850"/>
    </row>
    <row r="27858" spans="85:87" x14ac:dyDescent="0.25">
      <c r="CG27858" s="768"/>
      <c r="CH27858" s="768"/>
      <c r="CI27858" s="850"/>
    </row>
    <row r="27859" spans="85:87" x14ac:dyDescent="0.25">
      <c r="CG27859" s="768"/>
      <c r="CH27859" s="768"/>
      <c r="CI27859" s="850"/>
    </row>
    <row r="27860" spans="85:87" x14ac:dyDescent="0.25">
      <c r="CG27860" s="768"/>
      <c r="CH27860" s="768"/>
      <c r="CI27860" s="850"/>
    </row>
    <row r="27861" spans="85:87" x14ac:dyDescent="0.25">
      <c r="CG27861" s="768"/>
      <c r="CH27861" s="768"/>
      <c r="CI27861" s="850"/>
    </row>
    <row r="27862" spans="85:87" x14ac:dyDescent="0.25">
      <c r="CG27862" s="768"/>
      <c r="CH27862" s="768"/>
      <c r="CI27862" s="850"/>
    </row>
    <row r="27863" spans="85:87" x14ac:dyDescent="0.25">
      <c r="CG27863" s="768"/>
      <c r="CH27863" s="768"/>
      <c r="CI27863" s="850"/>
    </row>
    <row r="27864" spans="85:87" x14ac:dyDescent="0.25">
      <c r="CG27864" s="768"/>
      <c r="CH27864" s="768"/>
      <c r="CI27864" s="850"/>
    </row>
    <row r="27865" spans="85:87" x14ac:dyDescent="0.25">
      <c r="CG27865" s="768"/>
      <c r="CH27865" s="768"/>
      <c r="CI27865" s="850"/>
    </row>
    <row r="27866" spans="85:87" x14ac:dyDescent="0.25">
      <c r="CG27866" s="768"/>
      <c r="CH27866" s="768"/>
      <c r="CI27866" s="850"/>
    </row>
    <row r="27867" spans="85:87" x14ac:dyDescent="0.25">
      <c r="CG27867" s="768"/>
      <c r="CH27867" s="768"/>
      <c r="CI27867" s="850"/>
    </row>
    <row r="27868" spans="85:87" x14ac:dyDescent="0.25">
      <c r="CG27868" s="768"/>
      <c r="CH27868" s="768"/>
      <c r="CI27868" s="850"/>
    </row>
    <row r="27869" spans="85:87" x14ac:dyDescent="0.25">
      <c r="CG27869" s="768"/>
      <c r="CH27869" s="768"/>
      <c r="CI27869" s="850"/>
    </row>
    <row r="27870" spans="85:87" x14ac:dyDescent="0.25">
      <c r="CG27870" s="768"/>
      <c r="CH27870" s="768"/>
      <c r="CI27870" s="850"/>
    </row>
    <row r="27871" spans="85:87" x14ac:dyDescent="0.25">
      <c r="CG27871" s="768"/>
      <c r="CH27871" s="768"/>
      <c r="CI27871" s="850"/>
    </row>
    <row r="27872" spans="85:87" x14ac:dyDescent="0.25">
      <c r="CG27872" s="768"/>
      <c r="CH27872" s="768"/>
      <c r="CI27872" s="850"/>
    </row>
    <row r="27873" spans="85:87" x14ac:dyDescent="0.25">
      <c r="CG27873" s="768"/>
      <c r="CH27873" s="768"/>
      <c r="CI27873" s="850"/>
    </row>
    <row r="27874" spans="85:87" x14ac:dyDescent="0.25">
      <c r="CG27874" s="768"/>
      <c r="CH27874" s="768"/>
      <c r="CI27874" s="850"/>
    </row>
    <row r="27875" spans="85:87" x14ac:dyDescent="0.25">
      <c r="CG27875" s="768"/>
      <c r="CH27875" s="768"/>
      <c r="CI27875" s="850"/>
    </row>
    <row r="27876" spans="85:87" x14ac:dyDescent="0.25">
      <c r="CG27876" s="768"/>
      <c r="CH27876" s="768"/>
      <c r="CI27876" s="850"/>
    </row>
    <row r="27877" spans="85:87" x14ac:dyDescent="0.25">
      <c r="CG27877" s="768"/>
      <c r="CH27877" s="768"/>
      <c r="CI27877" s="850"/>
    </row>
    <row r="27878" spans="85:87" x14ac:dyDescent="0.25">
      <c r="CG27878" s="768"/>
      <c r="CH27878" s="768"/>
      <c r="CI27878" s="850"/>
    </row>
    <row r="27879" spans="85:87" x14ac:dyDescent="0.25">
      <c r="CG27879" s="768"/>
      <c r="CH27879" s="768"/>
      <c r="CI27879" s="850"/>
    </row>
    <row r="27880" spans="85:87" x14ac:dyDescent="0.25">
      <c r="CG27880" s="768"/>
      <c r="CH27880" s="768"/>
      <c r="CI27880" s="850"/>
    </row>
    <row r="27881" spans="85:87" x14ac:dyDescent="0.25">
      <c r="CG27881" s="768"/>
      <c r="CH27881" s="768"/>
      <c r="CI27881" s="850"/>
    </row>
    <row r="27882" spans="85:87" x14ac:dyDescent="0.25">
      <c r="CG27882" s="768"/>
      <c r="CH27882" s="768"/>
      <c r="CI27882" s="850"/>
    </row>
    <row r="27883" spans="85:87" x14ac:dyDescent="0.25">
      <c r="CG27883" s="768"/>
      <c r="CH27883" s="768"/>
      <c r="CI27883" s="850"/>
    </row>
    <row r="27884" spans="85:87" x14ac:dyDescent="0.25">
      <c r="CG27884" s="768"/>
      <c r="CH27884" s="768"/>
      <c r="CI27884" s="850"/>
    </row>
    <row r="27885" spans="85:87" x14ac:dyDescent="0.25">
      <c r="CG27885" s="768"/>
      <c r="CH27885" s="768"/>
      <c r="CI27885" s="850"/>
    </row>
    <row r="27886" spans="85:87" x14ac:dyDescent="0.25">
      <c r="CG27886" s="768"/>
      <c r="CH27886" s="768"/>
      <c r="CI27886" s="850"/>
    </row>
    <row r="27887" spans="85:87" x14ac:dyDescent="0.25">
      <c r="CG27887" s="768"/>
      <c r="CH27887" s="768"/>
      <c r="CI27887" s="850"/>
    </row>
    <row r="27888" spans="85:87" x14ac:dyDescent="0.25">
      <c r="CG27888" s="768"/>
      <c r="CH27888" s="768"/>
      <c r="CI27888" s="850"/>
    </row>
    <row r="27889" spans="85:87" x14ac:dyDescent="0.25">
      <c r="CG27889" s="768"/>
      <c r="CH27889" s="768"/>
      <c r="CI27889" s="850"/>
    </row>
    <row r="27890" spans="85:87" x14ac:dyDescent="0.25">
      <c r="CG27890" s="768"/>
      <c r="CH27890" s="768"/>
      <c r="CI27890" s="850"/>
    </row>
    <row r="27891" spans="85:87" x14ac:dyDescent="0.25">
      <c r="CG27891" s="768"/>
      <c r="CH27891" s="768"/>
      <c r="CI27891" s="850"/>
    </row>
    <row r="27892" spans="85:87" x14ac:dyDescent="0.25">
      <c r="CG27892" s="768"/>
      <c r="CH27892" s="768"/>
      <c r="CI27892" s="850"/>
    </row>
    <row r="27893" spans="85:87" x14ac:dyDescent="0.25">
      <c r="CG27893" s="768"/>
      <c r="CH27893" s="768"/>
      <c r="CI27893" s="850"/>
    </row>
    <row r="27894" spans="85:87" x14ac:dyDescent="0.25">
      <c r="CG27894" s="768"/>
      <c r="CH27894" s="768"/>
      <c r="CI27894" s="850"/>
    </row>
    <row r="27895" spans="85:87" x14ac:dyDescent="0.25">
      <c r="CG27895" s="768"/>
      <c r="CH27895" s="768"/>
      <c r="CI27895" s="850"/>
    </row>
    <row r="27896" spans="85:87" x14ac:dyDescent="0.25">
      <c r="CG27896" s="768"/>
      <c r="CH27896" s="768"/>
      <c r="CI27896" s="850"/>
    </row>
    <row r="27897" spans="85:87" x14ac:dyDescent="0.25">
      <c r="CG27897" s="768"/>
      <c r="CH27897" s="768"/>
      <c r="CI27897" s="850"/>
    </row>
    <row r="27898" spans="85:87" x14ac:dyDescent="0.25">
      <c r="CG27898" s="768"/>
      <c r="CH27898" s="768"/>
      <c r="CI27898" s="850"/>
    </row>
    <row r="27899" spans="85:87" x14ac:dyDescent="0.25">
      <c r="CG27899" s="768"/>
      <c r="CH27899" s="768"/>
      <c r="CI27899" s="850"/>
    </row>
    <row r="27900" spans="85:87" x14ac:dyDescent="0.25">
      <c r="CG27900" s="768"/>
      <c r="CH27900" s="768"/>
      <c r="CI27900" s="850"/>
    </row>
    <row r="27901" spans="85:87" x14ac:dyDescent="0.25">
      <c r="CG27901" s="768"/>
      <c r="CH27901" s="768"/>
      <c r="CI27901" s="850"/>
    </row>
    <row r="27902" spans="85:87" x14ac:dyDescent="0.25">
      <c r="CG27902" s="768"/>
      <c r="CH27902" s="768"/>
      <c r="CI27902" s="850"/>
    </row>
    <row r="27903" spans="85:87" x14ac:dyDescent="0.25">
      <c r="CG27903" s="768"/>
      <c r="CH27903" s="768"/>
      <c r="CI27903" s="850"/>
    </row>
    <row r="27904" spans="85:87" x14ac:dyDescent="0.25">
      <c r="CG27904" s="768"/>
      <c r="CH27904" s="768"/>
      <c r="CI27904" s="850"/>
    </row>
    <row r="27905" spans="85:87" x14ac:dyDescent="0.25">
      <c r="CG27905" s="768"/>
      <c r="CH27905" s="768"/>
      <c r="CI27905" s="850"/>
    </row>
    <row r="27906" spans="85:87" x14ac:dyDescent="0.25">
      <c r="CG27906" s="768"/>
      <c r="CH27906" s="768"/>
      <c r="CI27906" s="850"/>
    </row>
    <row r="27907" spans="85:87" x14ac:dyDescent="0.25">
      <c r="CG27907" s="768"/>
      <c r="CH27907" s="768"/>
      <c r="CI27907" s="850"/>
    </row>
    <row r="27908" spans="85:87" x14ac:dyDescent="0.25">
      <c r="CG27908" s="768"/>
      <c r="CH27908" s="768"/>
      <c r="CI27908" s="850"/>
    </row>
    <row r="27909" spans="85:87" x14ac:dyDescent="0.25">
      <c r="CG27909" s="768"/>
      <c r="CH27909" s="768"/>
      <c r="CI27909" s="850"/>
    </row>
    <row r="27910" spans="85:87" x14ac:dyDescent="0.25">
      <c r="CG27910" s="768"/>
      <c r="CH27910" s="768"/>
      <c r="CI27910" s="850"/>
    </row>
    <row r="27911" spans="85:87" x14ac:dyDescent="0.25">
      <c r="CG27911" s="768"/>
      <c r="CH27911" s="768"/>
      <c r="CI27911" s="850"/>
    </row>
    <row r="27912" spans="85:87" x14ac:dyDescent="0.25">
      <c r="CG27912" s="768"/>
      <c r="CH27912" s="768"/>
      <c r="CI27912" s="850"/>
    </row>
    <row r="27913" spans="85:87" x14ac:dyDescent="0.25">
      <c r="CG27913" s="768"/>
      <c r="CH27913" s="768"/>
      <c r="CI27913" s="850"/>
    </row>
    <row r="27914" spans="85:87" x14ac:dyDescent="0.25">
      <c r="CG27914" s="768"/>
      <c r="CH27914" s="768"/>
      <c r="CI27914" s="850"/>
    </row>
    <row r="27915" spans="85:87" x14ac:dyDescent="0.25">
      <c r="CG27915" s="768"/>
      <c r="CH27915" s="768"/>
      <c r="CI27915" s="850"/>
    </row>
    <row r="27916" spans="85:87" x14ac:dyDescent="0.25">
      <c r="CG27916" s="768"/>
      <c r="CH27916" s="768"/>
      <c r="CI27916" s="850"/>
    </row>
    <row r="27917" spans="85:87" x14ac:dyDescent="0.25">
      <c r="CG27917" s="768"/>
      <c r="CH27917" s="768"/>
      <c r="CI27917" s="850"/>
    </row>
    <row r="27918" spans="85:87" x14ac:dyDescent="0.25">
      <c r="CG27918" s="768"/>
      <c r="CH27918" s="768"/>
      <c r="CI27918" s="850"/>
    </row>
    <row r="27919" spans="85:87" x14ac:dyDescent="0.25">
      <c r="CG27919" s="768"/>
      <c r="CH27919" s="768"/>
      <c r="CI27919" s="850"/>
    </row>
    <row r="27920" spans="85:87" x14ac:dyDescent="0.25">
      <c r="CG27920" s="768"/>
      <c r="CH27920" s="768"/>
      <c r="CI27920" s="850"/>
    </row>
    <row r="27921" spans="85:87" x14ac:dyDescent="0.25">
      <c r="CG27921" s="768"/>
      <c r="CH27921" s="768"/>
      <c r="CI27921" s="850"/>
    </row>
    <row r="27922" spans="85:87" x14ac:dyDescent="0.25">
      <c r="CG27922" s="768"/>
      <c r="CH27922" s="768"/>
      <c r="CI27922" s="850"/>
    </row>
    <row r="27923" spans="85:87" x14ac:dyDescent="0.25">
      <c r="CG27923" s="768"/>
      <c r="CH27923" s="768"/>
      <c r="CI27923" s="850"/>
    </row>
    <row r="27924" spans="85:87" x14ac:dyDescent="0.25">
      <c r="CG27924" s="768"/>
      <c r="CH27924" s="768"/>
      <c r="CI27924" s="850"/>
    </row>
    <row r="27925" spans="85:87" x14ac:dyDescent="0.25">
      <c r="CG27925" s="768"/>
      <c r="CH27925" s="768"/>
      <c r="CI27925" s="850"/>
    </row>
    <row r="27926" spans="85:87" x14ac:dyDescent="0.25">
      <c r="CG27926" s="768"/>
      <c r="CH27926" s="768"/>
      <c r="CI27926" s="850"/>
    </row>
    <row r="27927" spans="85:87" x14ac:dyDescent="0.25">
      <c r="CG27927" s="768"/>
      <c r="CH27927" s="768"/>
      <c r="CI27927" s="850"/>
    </row>
    <row r="27928" spans="85:87" x14ac:dyDescent="0.25">
      <c r="CG27928" s="768"/>
      <c r="CH27928" s="768"/>
      <c r="CI27928" s="850"/>
    </row>
    <row r="27929" spans="85:87" x14ac:dyDescent="0.25">
      <c r="CG27929" s="768"/>
      <c r="CH27929" s="768"/>
      <c r="CI27929" s="850"/>
    </row>
    <row r="27930" spans="85:87" x14ac:dyDescent="0.25">
      <c r="CG27930" s="768"/>
      <c r="CH27930" s="768"/>
      <c r="CI27930" s="850"/>
    </row>
    <row r="27931" spans="85:87" x14ac:dyDescent="0.25">
      <c r="CG27931" s="768"/>
      <c r="CH27931" s="768"/>
      <c r="CI27931" s="850"/>
    </row>
    <row r="27932" spans="85:87" x14ac:dyDescent="0.25">
      <c r="CG27932" s="768"/>
      <c r="CH27932" s="768"/>
      <c r="CI27932" s="850"/>
    </row>
    <row r="27933" spans="85:87" x14ac:dyDescent="0.25">
      <c r="CG27933" s="768"/>
      <c r="CH27933" s="768"/>
      <c r="CI27933" s="850"/>
    </row>
    <row r="27934" spans="85:87" x14ac:dyDescent="0.25">
      <c r="CG27934" s="768"/>
      <c r="CH27934" s="768"/>
      <c r="CI27934" s="850"/>
    </row>
    <row r="27935" spans="85:87" x14ac:dyDescent="0.25">
      <c r="CG27935" s="768"/>
      <c r="CH27935" s="768"/>
      <c r="CI27935" s="850"/>
    </row>
    <row r="27936" spans="85:87" x14ac:dyDescent="0.25">
      <c r="CG27936" s="768"/>
      <c r="CH27936" s="768"/>
      <c r="CI27936" s="850"/>
    </row>
    <row r="27937" spans="85:87" x14ac:dyDescent="0.25">
      <c r="CG27937" s="768"/>
      <c r="CH27937" s="768"/>
      <c r="CI27937" s="850"/>
    </row>
    <row r="27938" spans="85:87" x14ac:dyDescent="0.25">
      <c r="CG27938" s="768"/>
      <c r="CH27938" s="768"/>
      <c r="CI27938" s="850"/>
    </row>
    <row r="27939" spans="85:87" x14ac:dyDescent="0.25">
      <c r="CG27939" s="768"/>
      <c r="CH27939" s="768"/>
      <c r="CI27939" s="850"/>
    </row>
    <row r="27940" spans="85:87" x14ac:dyDescent="0.25">
      <c r="CG27940" s="768"/>
      <c r="CH27940" s="768"/>
      <c r="CI27940" s="850"/>
    </row>
    <row r="27941" spans="85:87" x14ac:dyDescent="0.25">
      <c r="CG27941" s="768"/>
      <c r="CH27941" s="768"/>
      <c r="CI27941" s="850"/>
    </row>
    <row r="27942" spans="85:87" x14ac:dyDescent="0.25">
      <c r="CG27942" s="768"/>
      <c r="CH27942" s="768"/>
      <c r="CI27942" s="850"/>
    </row>
    <row r="27943" spans="85:87" x14ac:dyDescent="0.25">
      <c r="CG27943" s="768"/>
      <c r="CH27943" s="768"/>
      <c r="CI27943" s="850"/>
    </row>
    <row r="27944" spans="85:87" x14ac:dyDescent="0.25">
      <c r="CG27944" s="768"/>
      <c r="CH27944" s="768"/>
      <c r="CI27944" s="850"/>
    </row>
    <row r="27945" spans="85:87" x14ac:dyDescent="0.25">
      <c r="CG27945" s="768"/>
      <c r="CH27945" s="768"/>
      <c r="CI27945" s="850"/>
    </row>
    <row r="27946" spans="85:87" x14ac:dyDescent="0.25">
      <c r="CG27946" s="768"/>
      <c r="CH27946" s="768"/>
      <c r="CI27946" s="850"/>
    </row>
    <row r="27947" spans="85:87" x14ac:dyDescent="0.25">
      <c r="CG27947" s="768"/>
      <c r="CH27947" s="768"/>
      <c r="CI27947" s="850"/>
    </row>
    <row r="27948" spans="85:87" x14ac:dyDescent="0.25">
      <c r="CG27948" s="768"/>
      <c r="CH27948" s="768"/>
      <c r="CI27948" s="850"/>
    </row>
    <row r="27949" spans="85:87" x14ac:dyDescent="0.25">
      <c r="CG27949" s="768"/>
      <c r="CH27949" s="768"/>
      <c r="CI27949" s="850"/>
    </row>
    <row r="27950" spans="85:87" x14ac:dyDescent="0.25">
      <c r="CG27950" s="768"/>
      <c r="CH27950" s="768"/>
      <c r="CI27950" s="850"/>
    </row>
    <row r="27951" spans="85:87" x14ac:dyDescent="0.25">
      <c r="CG27951" s="768"/>
      <c r="CH27951" s="768"/>
      <c r="CI27951" s="850"/>
    </row>
    <row r="27952" spans="85:87" x14ac:dyDescent="0.25">
      <c r="CG27952" s="768"/>
      <c r="CH27952" s="768"/>
      <c r="CI27952" s="850"/>
    </row>
    <row r="27953" spans="85:87" x14ac:dyDescent="0.25">
      <c r="CG27953" s="768"/>
      <c r="CH27953" s="768"/>
      <c r="CI27953" s="850"/>
    </row>
    <row r="27954" spans="85:87" x14ac:dyDescent="0.25">
      <c r="CG27954" s="768"/>
      <c r="CH27954" s="768"/>
      <c r="CI27954" s="850"/>
    </row>
    <row r="27955" spans="85:87" x14ac:dyDescent="0.25">
      <c r="CG27955" s="768"/>
      <c r="CH27955" s="768"/>
      <c r="CI27955" s="850"/>
    </row>
    <row r="27956" spans="85:87" x14ac:dyDescent="0.25">
      <c r="CG27956" s="768"/>
      <c r="CH27956" s="768"/>
      <c r="CI27956" s="850"/>
    </row>
    <row r="27957" spans="85:87" x14ac:dyDescent="0.25">
      <c r="CG27957" s="768"/>
      <c r="CH27957" s="768"/>
      <c r="CI27957" s="850"/>
    </row>
    <row r="27958" spans="85:87" x14ac:dyDescent="0.25">
      <c r="CG27958" s="768"/>
      <c r="CH27958" s="768"/>
      <c r="CI27958" s="850"/>
    </row>
    <row r="27959" spans="85:87" x14ac:dyDescent="0.25">
      <c r="CG27959" s="768"/>
      <c r="CH27959" s="768"/>
      <c r="CI27959" s="850"/>
    </row>
    <row r="27960" spans="85:87" x14ac:dyDescent="0.25">
      <c r="CG27960" s="768"/>
      <c r="CH27960" s="768"/>
      <c r="CI27960" s="850"/>
    </row>
    <row r="27961" spans="85:87" x14ac:dyDescent="0.25">
      <c r="CG27961" s="768"/>
      <c r="CH27961" s="768"/>
      <c r="CI27961" s="850"/>
    </row>
    <row r="27962" spans="85:87" x14ac:dyDescent="0.25">
      <c r="CG27962" s="768"/>
      <c r="CH27962" s="768"/>
      <c r="CI27962" s="850"/>
    </row>
    <row r="27963" spans="85:87" x14ac:dyDescent="0.25">
      <c r="CG27963" s="768"/>
      <c r="CH27963" s="768"/>
      <c r="CI27963" s="850"/>
    </row>
    <row r="27964" spans="85:87" x14ac:dyDescent="0.25">
      <c r="CG27964" s="768"/>
      <c r="CH27964" s="768"/>
      <c r="CI27964" s="850"/>
    </row>
    <row r="27965" spans="85:87" x14ac:dyDescent="0.25">
      <c r="CG27965" s="768"/>
      <c r="CH27965" s="768"/>
      <c r="CI27965" s="850"/>
    </row>
    <row r="27966" spans="85:87" x14ac:dyDescent="0.25">
      <c r="CG27966" s="768"/>
      <c r="CH27966" s="768"/>
      <c r="CI27966" s="850"/>
    </row>
    <row r="27967" spans="85:87" x14ac:dyDescent="0.25">
      <c r="CG27967" s="768"/>
      <c r="CH27967" s="768"/>
      <c r="CI27967" s="850"/>
    </row>
    <row r="27968" spans="85:87" x14ac:dyDescent="0.25">
      <c r="CG27968" s="768"/>
      <c r="CH27968" s="768"/>
      <c r="CI27968" s="850"/>
    </row>
    <row r="27969" spans="85:87" x14ac:dyDescent="0.25">
      <c r="CG27969" s="768"/>
      <c r="CH27969" s="768"/>
      <c r="CI27969" s="850"/>
    </row>
    <row r="27970" spans="85:87" x14ac:dyDescent="0.25">
      <c r="CG27970" s="768"/>
      <c r="CH27970" s="768"/>
      <c r="CI27970" s="850"/>
    </row>
    <row r="27971" spans="85:87" x14ac:dyDescent="0.25">
      <c r="CG27971" s="768"/>
      <c r="CH27971" s="768"/>
      <c r="CI27971" s="850"/>
    </row>
    <row r="27972" spans="85:87" x14ac:dyDescent="0.25">
      <c r="CG27972" s="768"/>
      <c r="CH27972" s="768"/>
      <c r="CI27972" s="850"/>
    </row>
    <row r="27973" spans="85:87" x14ac:dyDescent="0.25">
      <c r="CG27973" s="768"/>
      <c r="CH27973" s="768"/>
      <c r="CI27973" s="850"/>
    </row>
    <row r="27974" spans="85:87" x14ac:dyDescent="0.25">
      <c r="CG27974" s="768"/>
      <c r="CH27974" s="768"/>
      <c r="CI27974" s="850"/>
    </row>
    <row r="27975" spans="85:87" x14ac:dyDescent="0.25">
      <c r="CG27975" s="768"/>
      <c r="CH27975" s="768"/>
      <c r="CI27975" s="850"/>
    </row>
    <row r="27976" spans="85:87" x14ac:dyDescent="0.25">
      <c r="CG27976" s="768"/>
      <c r="CH27976" s="768"/>
      <c r="CI27976" s="850"/>
    </row>
    <row r="27977" spans="85:87" x14ac:dyDescent="0.25">
      <c r="CG27977" s="768"/>
      <c r="CH27977" s="768"/>
      <c r="CI27977" s="850"/>
    </row>
    <row r="27978" spans="85:87" x14ac:dyDescent="0.25">
      <c r="CG27978" s="768"/>
      <c r="CH27978" s="768"/>
      <c r="CI27978" s="850"/>
    </row>
    <row r="27979" spans="85:87" x14ac:dyDescent="0.25">
      <c r="CG27979" s="768"/>
      <c r="CH27979" s="768"/>
      <c r="CI27979" s="850"/>
    </row>
    <row r="27980" spans="85:87" x14ac:dyDescent="0.25">
      <c r="CG27980" s="768"/>
      <c r="CH27980" s="768"/>
      <c r="CI27980" s="850"/>
    </row>
    <row r="27981" spans="85:87" x14ac:dyDescent="0.25">
      <c r="CG27981" s="768"/>
      <c r="CH27981" s="768"/>
      <c r="CI27981" s="850"/>
    </row>
    <row r="27982" spans="85:87" x14ac:dyDescent="0.25">
      <c r="CG27982" s="768"/>
      <c r="CH27982" s="768"/>
      <c r="CI27982" s="850"/>
    </row>
    <row r="27983" spans="85:87" x14ac:dyDescent="0.25">
      <c r="CG27983" s="768"/>
      <c r="CH27983" s="768"/>
      <c r="CI27983" s="850"/>
    </row>
    <row r="27984" spans="85:87" x14ac:dyDescent="0.25">
      <c r="CG27984" s="768"/>
      <c r="CH27984" s="768"/>
      <c r="CI27984" s="850"/>
    </row>
    <row r="27985" spans="85:87" x14ac:dyDescent="0.25">
      <c r="CG27985" s="768"/>
      <c r="CH27985" s="768"/>
      <c r="CI27985" s="850"/>
    </row>
    <row r="27986" spans="85:87" x14ac:dyDescent="0.25">
      <c r="CG27986" s="768"/>
      <c r="CH27986" s="768"/>
      <c r="CI27986" s="850"/>
    </row>
    <row r="27987" spans="85:87" x14ac:dyDescent="0.25">
      <c r="CG27987" s="768"/>
      <c r="CH27987" s="768"/>
      <c r="CI27987" s="850"/>
    </row>
    <row r="27988" spans="85:87" x14ac:dyDescent="0.25">
      <c r="CG27988" s="768"/>
      <c r="CH27988" s="768"/>
      <c r="CI27988" s="850"/>
    </row>
    <row r="27989" spans="85:87" x14ac:dyDescent="0.25">
      <c r="CG27989" s="768"/>
      <c r="CH27989" s="768"/>
      <c r="CI27989" s="850"/>
    </row>
    <row r="27990" spans="85:87" x14ac:dyDescent="0.25">
      <c r="CG27990" s="768"/>
      <c r="CH27990" s="768"/>
      <c r="CI27990" s="850"/>
    </row>
    <row r="27991" spans="85:87" x14ac:dyDescent="0.25">
      <c r="CG27991" s="768"/>
      <c r="CH27991" s="768"/>
      <c r="CI27991" s="850"/>
    </row>
    <row r="27992" spans="85:87" x14ac:dyDescent="0.25">
      <c r="CG27992" s="768"/>
      <c r="CH27992" s="768"/>
      <c r="CI27992" s="850"/>
    </row>
    <row r="27993" spans="85:87" x14ac:dyDescent="0.25">
      <c r="CG27993" s="768"/>
      <c r="CH27993" s="768"/>
      <c r="CI27993" s="850"/>
    </row>
    <row r="27994" spans="85:87" x14ac:dyDescent="0.25">
      <c r="CG27994" s="768"/>
      <c r="CH27994" s="768"/>
      <c r="CI27994" s="850"/>
    </row>
    <row r="27995" spans="85:87" x14ac:dyDescent="0.25">
      <c r="CG27995" s="768"/>
      <c r="CH27995" s="768"/>
      <c r="CI27995" s="850"/>
    </row>
    <row r="27996" spans="85:87" x14ac:dyDescent="0.25">
      <c r="CG27996" s="768"/>
      <c r="CH27996" s="768"/>
      <c r="CI27996" s="850"/>
    </row>
    <row r="27997" spans="85:87" x14ac:dyDescent="0.25">
      <c r="CG27997" s="768"/>
      <c r="CH27997" s="768"/>
      <c r="CI27997" s="850"/>
    </row>
    <row r="27998" spans="85:87" x14ac:dyDescent="0.25">
      <c r="CG27998" s="768"/>
      <c r="CH27998" s="768"/>
      <c r="CI27998" s="850"/>
    </row>
    <row r="27999" spans="85:87" x14ac:dyDescent="0.25">
      <c r="CG27999" s="768"/>
      <c r="CH27999" s="768"/>
      <c r="CI27999" s="850"/>
    </row>
    <row r="28000" spans="85:87" x14ac:dyDescent="0.25">
      <c r="CG28000" s="768"/>
      <c r="CH28000" s="768"/>
      <c r="CI28000" s="850"/>
    </row>
    <row r="28001" spans="85:87" x14ac:dyDescent="0.25">
      <c r="CG28001" s="768"/>
      <c r="CH28001" s="768"/>
      <c r="CI28001" s="850"/>
    </row>
    <row r="28002" spans="85:87" x14ac:dyDescent="0.25">
      <c r="CG28002" s="768"/>
      <c r="CH28002" s="768"/>
      <c r="CI28002" s="850"/>
    </row>
    <row r="28003" spans="85:87" x14ac:dyDescent="0.25">
      <c r="CG28003" s="768"/>
      <c r="CH28003" s="768"/>
      <c r="CI28003" s="850"/>
    </row>
    <row r="28004" spans="85:87" x14ac:dyDescent="0.25">
      <c r="CG28004" s="768"/>
      <c r="CH28004" s="768"/>
      <c r="CI28004" s="850"/>
    </row>
    <row r="28005" spans="85:87" x14ac:dyDescent="0.25">
      <c r="CG28005" s="768"/>
      <c r="CH28005" s="768"/>
      <c r="CI28005" s="850"/>
    </row>
    <row r="28006" spans="85:87" x14ac:dyDescent="0.25">
      <c r="CG28006" s="768"/>
      <c r="CH28006" s="768"/>
      <c r="CI28006" s="850"/>
    </row>
    <row r="28007" spans="85:87" x14ac:dyDescent="0.25">
      <c r="CG28007" s="768"/>
      <c r="CH28007" s="768"/>
      <c r="CI28007" s="850"/>
    </row>
    <row r="28008" spans="85:87" x14ac:dyDescent="0.25">
      <c r="CG28008" s="768"/>
      <c r="CH28008" s="768"/>
      <c r="CI28008" s="850"/>
    </row>
    <row r="28009" spans="85:87" x14ac:dyDescent="0.25">
      <c r="CG28009" s="768"/>
      <c r="CH28009" s="768"/>
      <c r="CI28009" s="850"/>
    </row>
    <row r="28010" spans="85:87" x14ac:dyDescent="0.25">
      <c r="CG28010" s="768"/>
      <c r="CH28010" s="768"/>
      <c r="CI28010" s="850"/>
    </row>
    <row r="28011" spans="85:87" x14ac:dyDescent="0.25">
      <c r="CG28011" s="768"/>
      <c r="CH28011" s="768"/>
      <c r="CI28011" s="850"/>
    </row>
    <row r="28012" spans="85:87" x14ac:dyDescent="0.25">
      <c r="CG28012" s="768"/>
      <c r="CH28012" s="768"/>
      <c r="CI28012" s="850"/>
    </row>
    <row r="28013" spans="85:87" x14ac:dyDescent="0.25">
      <c r="CG28013" s="768"/>
      <c r="CH28013" s="768"/>
      <c r="CI28013" s="850"/>
    </row>
    <row r="28014" spans="85:87" x14ac:dyDescent="0.25">
      <c r="CG28014" s="768"/>
      <c r="CH28014" s="768"/>
      <c r="CI28014" s="850"/>
    </row>
    <row r="28015" spans="85:87" x14ac:dyDescent="0.25">
      <c r="CG28015" s="768"/>
      <c r="CH28015" s="768"/>
      <c r="CI28015" s="850"/>
    </row>
    <row r="28016" spans="85:87" x14ac:dyDescent="0.25">
      <c r="CG28016" s="768"/>
      <c r="CH28016" s="768"/>
      <c r="CI28016" s="850"/>
    </row>
    <row r="28017" spans="85:87" x14ac:dyDescent="0.25">
      <c r="CG28017" s="768"/>
      <c r="CH28017" s="768"/>
      <c r="CI28017" s="850"/>
    </row>
    <row r="28018" spans="85:87" x14ac:dyDescent="0.25">
      <c r="CG28018" s="768"/>
      <c r="CH28018" s="768"/>
      <c r="CI28018" s="850"/>
    </row>
    <row r="28019" spans="85:87" x14ac:dyDescent="0.25">
      <c r="CG28019" s="768"/>
      <c r="CH28019" s="768"/>
      <c r="CI28019" s="850"/>
    </row>
    <row r="28020" spans="85:87" x14ac:dyDescent="0.25">
      <c r="CG28020" s="768"/>
      <c r="CH28020" s="768"/>
      <c r="CI28020" s="850"/>
    </row>
    <row r="28021" spans="85:87" x14ac:dyDescent="0.25">
      <c r="CG28021" s="768"/>
      <c r="CH28021" s="768"/>
      <c r="CI28021" s="850"/>
    </row>
    <row r="28022" spans="85:87" x14ac:dyDescent="0.25">
      <c r="CG28022" s="768"/>
      <c r="CH28022" s="768"/>
      <c r="CI28022" s="850"/>
    </row>
    <row r="28023" spans="85:87" x14ac:dyDescent="0.25">
      <c r="CG28023" s="768"/>
      <c r="CH28023" s="768"/>
      <c r="CI28023" s="850"/>
    </row>
    <row r="28024" spans="85:87" x14ac:dyDescent="0.25">
      <c r="CG28024" s="768"/>
      <c r="CH28024" s="768"/>
      <c r="CI28024" s="850"/>
    </row>
    <row r="28025" spans="85:87" x14ac:dyDescent="0.25">
      <c r="CG28025" s="768"/>
      <c r="CH28025" s="768"/>
      <c r="CI28025" s="850"/>
    </row>
    <row r="28026" spans="85:87" x14ac:dyDescent="0.25">
      <c r="CG28026" s="768"/>
      <c r="CH28026" s="768"/>
      <c r="CI28026" s="850"/>
    </row>
    <row r="28027" spans="85:87" x14ac:dyDescent="0.25">
      <c r="CG28027" s="768"/>
      <c r="CH28027" s="768"/>
      <c r="CI28027" s="850"/>
    </row>
    <row r="28028" spans="85:87" x14ac:dyDescent="0.25">
      <c r="CG28028" s="768"/>
      <c r="CH28028" s="768"/>
      <c r="CI28028" s="850"/>
    </row>
    <row r="28029" spans="85:87" x14ac:dyDescent="0.25">
      <c r="CG28029" s="768"/>
      <c r="CH28029" s="768"/>
      <c r="CI28029" s="850"/>
    </row>
    <row r="28030" spans="85:87" x14ac:dyDescent="0.25">
      <c r="CG28030" s="768"/>
      <c r="CH28030" s="768"/>
      <c r="CI28030" s="850"/>
    </row>
    <row r="28031" spans="85:87" x14ac:dyDescent="0.25">
      <c r="CG28031" s="768"/>
      <c r="CH28031" s="768"/>
      <c r="CI28031" s="850"/>
    </row>
    <row r="28032" spans="85:87" x14ac:dyDescent="0.25">
      <c r="CG28032" s="768"/>
      <c r="CH28032" s="768"/>
      <c r="CI28032" s="850"/>
    </row>
    <row r="28033" spans="85:87" x14ac:dyDescent="0.25">
      <c r="CG28033" s="768"/>
      <c r="CH28033" s="768"/>
      <c r="CI28033" s="850"/>
    </row>
    <row r="28034" spans="85:87" x14ac:dyDescent="0.25">
      <c r="CG28034" s="768"/>
      <c r="CH28034" s="768"/>
      <c r="CI28034" s="850"/>
    </row>
    <row r="28035" spans="85:87" x14ac:dyDescent="0.25">
      <c r="CG28035" s="768"/>
      <c r="CH28035" s="768"/>
      <c r="CI28035" s="850"/>
    </row>
    <row r="28036" spans="85:87" x14ac:dyDescent="0.25">
      <c r="CG28036" s="768"/>
      <c r="CH28036" s="768"/>
      <c r="CI28036" s="850"/>
    </row>
    <row r="28037" spans="85:87" x14ac:dyDescent="0.25">
      <c r="CG28037" s="768"/>
      <c r="CH28037" s="768"/>
      <c r="CI28037" s="850"/>
    </row>
    <row r="28038" spans="85:87" x14ac:dyDescent="0.25">
      <c r="CG28038" s="768"/>
      <c r="CH28038" s="768"/>
      <c r="CI28038" s="850"/>
    </row>
    <row r="28039" spans="85:87" x14ac:dyDescent="0.25">
      <c r="CG28039" s="768"/>
      <c r="CH28039" s="768"/>
      <c r="CI28039" s="850"/>
    </row>
    <row r="28040" spans="85:87" x14ac:dyDescent="0.25">
      <c r="CG28040" s="768"/>
      <c r="CH28040" s="768"/>
      <c r="CI28040" s="850"/>
    </row>
    <row r="28041" spans="85:87" x14ac:dyDescent="0.25">
      <c r="CG28041" s="768"/>
      <c r="CH28041" s="768"/>
      <c r="CI28041" s="850"/>
    </row>
    <row r="28042" spans="85:87" x14ac:dyDescent="0.25">
      <c r="CG28042" s="768"/>
      <c r="CH28042" s="768"/>
      <c r="CI28042" s="850"/>
    </row>
    <row r="28043" spans="85:87" x14ac:dyDescent="0.25">
      <c r="CG28043" s="768"/>
      <c r="CH28043" s="768"/>
      <c r="CI28043" s="850"/>
    </row>
    <row r="28044" spans="85:87" x14ac:dyDescent="0.25">
      <c r="CG28044" s="768"/>
      <c r="CH28044" s="768"/>
      <c r="CI28044" s="850"/>
    </row>
    <row r="28045" spans="85:87" x14ac:dyDescent="0.25">
      <c r="CG28045" s="768"/>
      <c r="CH28045" s="768"/>
      <c r="CI28045" s="850"/>
    </row>
    <row r="28046" spans="85:87" x14ac:dyDescent="0.25">
      <c r="CG28046" s="768"/>
      <c r="CH28046" s="768"/>
      <c r="CI28046" s="850"/>
    </row>
    <row r="28047" spans="85:87" x14ac:dyDescent="0.25">
      <c r="CG28047" s="768"/>
      <c r="CH28047" s="768"/>
      <c r="CI28047" s="850"/>
    </row>
    <row r="28048" spans="85:87" x14ac:dyDescent="0.25">
      <c r="CG28048" s="768"/>
      <c r="CH28048" s="768"/>
      <c r="CI28048" s="850"/>
    </row>
    <row r="28049" spans="85:87" x14ac:dyDescent="0.25">
      <c r="CG28049" s="768"/>
      <c r="CH28049" s="768"/>
      <c r="CI28049" s="850"/>
    </row>
    <row r="28050" spans="85:87" x14ac:dyDescent="0.25">
      <c r="CG28050" s="768"/>
      <c r="CH28050" s="768"/>
      <c r="CI28050" s="850"/>
    </row>
    <row r="28051" spans="85:87" x14ac:dyDescent="0.25">
      <c r="CG28051" s="768"/>
      <c r="CH28051" s="768"/>
      <c r="CI28051" s="850"/>
    </row>
    <row r="28052" spans="85:87" x14ac:dyDescent="0.25">
      <c r="CG28052" s="768"/>
      <c r="CH28052" s="768"/>
      <c r="CI28052" s="850"/>
    </row>
    <row r="28053" spans="85:87" x14ac:dyDescent="0.25">
      <c r="CG28053" s="768"/>
      <c r="CH28053" s="768"/>
      <c r="CI28053" s="850"/>
    </row>
    <row r="28054" spans="85:87" x14ac:dyDescent="0.25">
      <c r="CG28054" s="768"/>
      <c r="CH28054" s="768"/>
      <c r="CI28054" s="850"/>
    </row>
    <row r="28055" spans="85:87" x14ac:dyDescent="0.25">
      <c r="CG28055" s="768"/>
      <c r="CH28055" s="768"/>
      <c r="CI28055" s="850"/>
    </row>
    <row r="28056" spans="85:87" x14ac:dyDescent="0.25">
      <c r="CG28056" s="768"/>
      <c r="CH28056" s="768"/>
      <c r="CI28056" s="850"/>
    </row>
    <row r="28057" spans="85:87" x14ac:dyDescent="0.25">
      <c r="CG28057" s="768"/>
      <c r="CH28057" s="768"/>
      <c r="CI28057" s="850"/>
    </row>
    <row r="28058" spans="85:87" x14ac:dyDescent="0.25">
      <c r="CG28058" s="768"/>
      <c r="CH28058" s="768"/>
      <c r="CI28058" s="850"/>
    </row>
    <row r="28059" spans="85:87" x14ac:dyDescent="0.25">
      <c r="CG28059" s="768"/>
      <c r="CH28059" s="768"/>
      <c r="CI28059" s="850"/>
    </row>
    <row r="28060" spans="85:87" x14ac:dyDescent="0.25">
      <c r="CG28060" s="768"/>
      <c r="CH28060" s="768"/>
      <c r="CI28060" s="850"/>
    </row>
    <row r="28061" spans="85:87" x14ac:dyDescent="0.25">
      <c r="CG28061" s="768"/>
      <c r="CH28061" s="768"/>
      <c r="CI28061" s="850"/>
    </row>
    <row r="28062" spans="85:87" x14ac:dyDescent="0.25">
      <c r="CG28062" s="768"/>
      <c r="CH28062" s="768"/>
      <c r="CI28062" s="850"/>
    </row>
    <row r="28063" spans="85:87" x14ac:dyDescent="0.25">
      <c r="CG28063" s="768"/>
      <c r="CH28063" s="768"/>
      <c r="CI28063" s="850"/>
    </row>
    <row r="28064" spans="85:87" x14ac:dyDescent="0.25">
      <c r="CG28064" s="768"/>
      <c r="CH28064" s="768"/>
      <c r="CI28064" s="850"/>
    </row>
    <row r="28065" spans="85:87" x14ac:dyDescent="0.25">
      <c r="CG28065" s="768"/>
      <c r="CH28065" s="768"/>
      <c r="CI28065" s="850"/>
    </row>
    <row r="28066" spans="85:87" x14ac:dyDescent="0.25">
      <c r="CG28066" s="768"/>
      <c r="CH28066" s="768"/>
      <c r="CI28066" s="850"/>
    </row>
    <row r="28067" spans="85:87" x14ac:dyDescent="0.25">
      <c r="CG28067" s="768"/>
      <c r="CH28067" s="768"/>
      <c r="CI28067" s="850"/>
    </row>
    <row r="28068" spans="85:87" x14ac:dyDescent="0.25">
      <c r="CG28068" s="768"/>
      <c r="CH28068" s="768"/>
      <c r="CI28068" s="850"/>
    </row>
    <row r="28069" spans="85:87" x14ac:dyDescent="0.25">
      <c r="CG28069" s="768"/>
      <c r="CH28069" s="768"/>
      <c r="CI28069" s="850"/>
    </row>
    <row r="28070" spans="85:87" x14ac:dyDescent="0.25">
      <c r="CG28070" s="768"/>
      <c r="CH28070" s="768"/>
      <c r="CI28070" s="850"/>
    </row>
    <row r="28071" spans="85:87" x14ac:dyDescent="0.25">
      <c r="CG28071" s="768"/>
      <c r="CH28071" s="768"/>
      <c r="CI28071" s="850"/>
    </row>
    <row r="28072" spans="85:87" x14ac:dyDescent="0.25">
      <c r="CG28072" s="768"/>
      <c r="CH28072" s="768"/>
      <c r="CI28072" s="850"/>
    </row>
    <row r="28073" spans="85:87" x14ac:dyDescent="0.25">
      <c r="CG28073" s="768"/>
      <c r="CH28073" s="768"/>
      <c r="CI28073" s="850"/>
    </row>
    <row r="28074" spans="85:87" x14ac:dyDescent="0.25">
      <c r="CG28074" s="768"/>
      <c r="CH28074" s="768"/>
      <c r="CI28074" s="850"/>
    </row>
    <row r="28075" spans="85:87" x14ac:dyDescent="0.25">
      <c r="CG28075" s="768"/>
      <c r="CH28075" s="768"/>
      <c r="CI28075" s="850"/>
    </row>
    <row r="28076" spans="85:87" x14ac:dyDescent="0.25">
      <c r="CG28076" s="768"/>
      <c r="CH28076" s="768"/>
      <c r="CI28076" s="850"/>
    </row>
    <row r="28077" spans="85:87" x14ac:dyDescent="0.25">
      <c r="CG28077" s="768"/>
      <c r="CH28077" s="768"/>
      <c r="CI28077" s="850"/>
    </row>
    <row r="28078" spans="85:87" x14ac:dyDescent="0.25">
      <c r="CG28078" s="768"/>
      <c r="CH28078" s="768"/>
      <c r="CI28078" s="850"/>
    </row>
    <row r="28079" spans="85:87" x14ac:dyDescent="0.25">
      <c r="CG28079" s="768"/>
      <c r="CH28079" s="768"/>
      <c r="CI28079" s="850"/>
    </row>
    <row r="28080" spans="85:87" x14ac:dyDescent="0.25">
      <c r="CG28080" s="768"/>
      <c r="CH28080" s="768"/>
      <c r="CI28080" s="850"/>
    </row>
    <row r="28081" spans="85:87" x14ac:dyDescent="0.25">
      <c r="CG28081" s="768"/>
      <c r="CH28081" s="768"/>
      <c r="CI28081" s="850"/>
    </row>
    <row r="28082" spans="85:87" x14ac:dyDescent="0.25">
      <c r="CG28082" s="768"/>
      <c r="CH28082" s="768"/>
      <c r="CI28082" s="850"/>
    </row>
    <row r="28083" spans="85:87" x14ac:dyDescent="0.25">
      <c r="CG28083" s="768"/>
      <c r="CH28083" s="768"/>
      <c r="CI28083" s="850"/>
    </row>
    <row r="28084" spans="85:87" x14ac:dyDescent="0.25">
      <c r="CG28084" s="768"/>
      <c r="CH28084" s="768"/>
      <c r="CI28084" s="850"/>
    </row>
    <row r="28085" spans="85:87" x14ac:dyDescent="0.25">
      <c r="CG28085" s="768"/>
      <c r="CH28085" s="768"/>
      <c r="CI28085" s="850"/>
    </row>
    <row r="28086" spans="85:87" x14ac:dyDescent="0.25">
      <c r="CG28086" s="768"/>
      <c r="CH28086" s="768"/>
      <c r="CI28086" s="850"/>
    </row>
    <row r="28087" spans="85:87" x14ac:dyDescent="0.25">
      <c r="CG28087" s="768"/>
      <c r="CH28087" s="768"/>
      <c r="CI28087" s="850"/>
    </row>
    <row r="28088" spans="85:87" x14ac:dyDescent="0.25">
      <c r="CG28088" s="768"/>
      <c r="CH28088" s="768"/>
      <c r="CI28088" s="850"/>
    </row>
    <row r="28089" spans="85:87" x14ac:dyDescent="0.25">
      <c r="CG28089" s="768"/>
      <c r="CH28089" s="768"/>
      <c r="CI28089" s="850"/>
    </row>
    <row r="28090" spans="85:87" x14ac:dyDescent="0.25">
      <c r="CG28090" s="768"/>
      <c r="CH28090" s="768"/>
      <c r="CI28090" s="850"/>
    </row>
    <row r="28091" spans="85:87" x14ac:dyDescent="0.25">
      <c r="CG28091" s="768"/>
      <c r="CH28091" s="768"/>
      <c r="CI28091" s="850"/>
    </row>
    <row r="28092" spans="85:87" x14ac:dyDescent="0.25">
      <c r="CG28092" s="768"/>
      <c r="CH28092" s="768"/>
      <c r="CI28092" s="850"/>
    </row>
    <row r="28093" spans="85:87" x14ac:dyDescent="0.25">
      <c r="CG28093" s="768"/>
      <c r="CH28093" s="768"/>
      <c r="CI28093" s="850"/>
    </row>
    <row r="28094" spans="85:87" x14ac:dyDescent="0.25">
      <c r="CG28094" s="768"/>
      <c r="CH28094" s="768"/>
      <c r="CI28094" s="850"/>
    </row>
    <row r="28095" spans="85:87" x14ac:dyDescent="0.25">
      <c r="CG28095" s="768"/>
      <c r="CH28095" s="768"/>
      <c r="CI28095" s="850"/>
    </row>
    <row r="28096" spans="85:87" x14ac:dyDescent="0.25">
      <c r="CG28096" s="768"/>
      <c r="CH28096" s="768"/>
      <c r="CI28096" s="850"/>
    </row>
    <row r="28097" spans="85:87" x14ac:dyDescent="0.25">
      <c r="CG28097" s="768"/>
      <c r="CH28097" s="768"/>
      <c r="CI28097" s="850"/>
    </row>
    <row r="28098" spans="85:87" x14ac:dyDescent="0.25">
      <c r="CG28098" s="768"/>
      <c r="CH28098" s="768"/>
      <c r="CI28098" s="850"/>
    </row>
    <row r="28099" spans="85:87" x14ac:dyDescent="0.25">
      <c r="CG28099" s="768"/>
      <c r="CH28099" s="768"/>
      <c r="CI28099" s="850"/>
    </row>
    <row r="28100" spans="85:87" x14ac:dyDescent="0.25">
      <c r="CG28100" s="768"/>
      <c r="CH28100" s="768"/>
      <c r="CI28100" s="850"/>
    </row>
    <row r="28101" spans="85:87" x14ac:dyDescent="0.25">
      <c r="CG28101" s="768"/>
      <c r="CH28101" s="768"/>
      <c r="CI28101" s="850"/>
    </row>
    <row r="28102" spans="85:87" x14ac:dyDescent="0.25">
      <c r="CG28102" s="768"/>
      <c r="CH28102" s="768"/>
      <c r="CI28102" s="850"/>
    </row>
    <row r="28103" spans="85:87" x14ac:dyDescent="0.25">
      <c r="CG28103" s="768"/>
      <c r="CH28103" s="768"/>
      <c r="CI28103" s="850"/>
    </row>
    <row r="28104" spans="85:87" x14ac:dyDescent="0.25">
      <c r="CG28104" s="768"/>
      <c r="CH28104" s="768"/>
      <c r="CI28104" s="850"/>
    </row>
    <row r="28105" spans="85:87" x14ac:dyDescent="0.25">
      <c r="CG28105" s="768"/>
      <c r="CH28105" s="768"/>
      <c r="CI28105" s="850"/>
    </row>
    <row r="28106" spans="85:87" x14ac:dyDescent="0.25">
      <c r="CG28106" s="768"/>
      <c r="CH28106" s="768"/>
      <c r="CI28106" s="850"/>
    </row>
    <row r="28107" spans="85:87" x14ac:dyDescent="0.25">
      <c r="CG28107" s="768"/>
      <c r="CH28107" s="768"/>
      <c r="CI28107" s="850"/>
    </row>
    <row r="28108" spans="85:87" x14ac:dyDescent="0.25">
      <c r="CG28108" s="768"/>
      <c r="CH28108" s="768"/>
      <c r="CI28108" s="850"/>
    </row>
    <row r="28109" spans="85:87" x14ac:dyDescent="0.25">
      <c r="CG28109" s="768"/>
      <c r="CH28109" s="768"/>
      <c r="CI28109" s="850"/>
    </row>
    <row r="28110" spans="85:87" x14ac:dyDescent="0.25">
      <c r="CG28110" s="768"/>
      <c r="CH28110" s="768"/>
      <c r="CI28110" s="850"/>
    </row>
    <row r="28111" spans="85:87" x14ac:dyDescent="0.25">
      <c r="CG28111" s="768"/>
      <c r="CH28111" s="768"/>
      <c r="CI28111" s="850"/>
    </row>
    <row r="28112" spans="85:87" x14ac:dyDescent="0.25">
      <c r="CG28112" s="768"/>
      <c r="CH28112" s="768"/>
      <c r="CI28112" s="850"/>
    </row>
    <row r="28113" spans="85:87" x14ac:dyDescent="0.25">
      <c r="CG28113" s="768"/>
      <c r="CH28113" s="768"/>
      <c r="CI28113" s="850"/>
    </row>
    <row r="28114" spans="85:87" x14ac:dyDescent="0.25">
      <c r="CG28114" s="768"/>
      <c r="CH28114" s="768"/>
      <c r="CI28114" s="850"/>
    </row>
    <row r="28115" spans="85:87" x14ac:dyDescent="0.25">
      <c r="CG28115" s="768"/>
      <c r="CH28115" s="768"/>
      <c r="CI28115" s="850"/>
    </row>
    <row r="28116" spans="85:87" x14ac:dyDescent="0.25">
      <c r="CG28116" s="768"/>
      <c r="CH28116" s="768"/>
      <c r="CI28116" s="850"/>
    </row>
    <row r="28117" spans="85:87" x14ac:dyDescent="0.25">
      <c r="CG28117" s="768"/>
      <c r="CH28117" s="768"/>
      <c r="CI28117" s="850"/>
    </row>
    <row r="28118" spans="85:87" x14ac:dyDescent="0.25">
      <c r="CG28118" s="768"/>
      <c r="CH28118" s="768"/>
      <c r="CI28118" s="850"/>
    </row>
    <row r="28119" spans="85:87" x14ac:dyDescent="0.25">
      <c r="CG28119" s="768"/>
      <c r="CH28119" s="768"/>
      <c r="CI28119" s="850"/>
    </row>
    <row r="28120" spans="85:87" x14ac:dyDescent="0.25">
      <c r="CG28120" s="768"/>
      <c r="CH28120" s="768"/>
      <c r="CI28120" s="850"/>
    </row>
    <row r="28121" spans="85:87" x14ac:dyDescent="0.25">
      <c r="CG28121" s="768"/>
      <c r="CH28121" s="768"/>
      <c r="CI28121" s="850"/>
    </row>
    <row r="28122" spans="85:87" x14ac:dyDescent="0.25">
      <c r="CG28122" s="768"/>
      <c r="CH28122" s="768"/>
      <c r="CI28122" s="850"/>
    </row>
    <row r="28123" spans="85:87" x14ac:dyDescent="0.25">
      <c r="CG28123" s="768"/>
      <c r="CH28123" s="768"/>
      <c r="CI28123" s="850"/>
    </row>
    <row r="28124" spans="85:87" x14ac:dyDescent="0.25">
      <c r="CG28124" s="768"/>
      <c r="CH28124" s="768"/>
      <c r="CI28124" s="850"/>
    </row>
    <row r="28125" spans="85:87" x14ac:dyDescent="0.25">
      <c r="CG28125" s="768"/>
      <c r="CH28125" s="768"/>
      <c r="CI28125" s="850"/>
    </row>
    <row r="28126" spans="85:87" x14ac:dyDescent="0.25">
      <c r="CG28126" s="768"/>
      <c r="CH28126" s="768"/>
      <c r="CI28126" s="850"/>
    </row>
    <row r="28127" spans="85:87" x14ac:dyDescent="0.25">
      <c r="CG28127" s="768"/>
      <c r="CH28127" s="768"/>
      <c r="CI28127" s="850"/>
    </row>
    <row r="28128" spans="85:87" x14ac:dyDescent="0.25">
      <c r="CG28128" s="768"/>
      <c r="CH28128" s="768"/>
      <c r="CI28128" s="850"/>
    </row>
    <row r="28129" spans="85:87" x14ac:dyDescent="0.25">
      <c r="CG28129" s="768"/>
      <c r="CH28129" s="768"/>
      <c r="CI28129" s="850"/>
    </row>
    <row r="28130" spans="85:87" x14ac:dyDescent="0.25">
      <c r="CG28130" s="768"/>
      <c r="CH28130" s="768"/>
      <c r="CI28130" s="850"/>
    </row>
    <row r="28131" spans="85:87" x14ac:dyDescent="0.25">
      <c r="CG28131" s="768"/>
      <c r="CH28131" s="768"/>
      <c r="CI28131" s="850"/>
    </row>
    <row r="28132" spans="85:87" x14ac:dyDescent="0.25">
      <c r="CG28132" s="768"/>
      <c r="CH28132" s="768"/>
      <c r="CI28132" s="850"/>
    </row>
    <row r="28133" spans="85:87" x14ac:dyDescent="0.25">
      <c r="CG28133" s="768"/>
      <c r="CH28133" s="768"/>
      <c r="CI28133" s="850"/>
    </row>
    <row r="28134" spans="85:87" x14ac:dyDescent="0.25">
      <c r="CG28134" s="768"/>
      <c r="CH28134" s="768"/>
      <c r="CI28134" s="850"/>
    </row>
    <row r="28135" spans="85:87" x14ac:dyDescent="0.25">
      <c r="CG28135" s="768"/>
      <c r="CH28135" s="768"/>
      <c r="CI28135" s="850"/>
    </row>
    <row r="28136" spans="85:87" x14ac:dyDescent="0.25">
      <c r="CG28136" s="768"/>
      <c r="CH28136" s="768"/>
      <c r="CI28136" s="850"/>
    </row>
    <row r="28137" spans="85:87" x14ac:dyDescent="0.25">
      <c r="CG28137" s="768"/>
      <c r="CH28137" s="768"/>
      <c r="CI28137" s="850"/>
    </row>
    <row r="28138" spans="85:87" x14ac:dyDescent="0.25">
      <c r="CG28138" s="768"/>
      <c r="CH28138" s="768"/>
      <c r="CI28138" s="850"/>
    </row>
    <row r="28139" spans="85:87" x14ac:dyDescent="0.25">
      <c r="CG28139" s="768"/>
      <c r="CH28139" s="768"/>
      <c r="CI28139" s="850"/>
    </row>
    <row r="28140" spans="85:87" x14ac:dyDescent="0.25">
      <c r="CG28140" s="768"/>
      <c r="CH28140" s="768"/>
      <c r="CI28140" s="850"/>
    </row>
    <row r="28141" spans="85:87" x14ac:dyDescent="0.25">
      <c r="CG28141" s="768"/>
      <c r="CH28141" s="768"/>
      <c r="CI28141" s="850"/>
    </row>
    <row r="28142" spans="85:87" x14ac:dyDescent="0.25">
      <c r="CG28142" s="768"/>
      <c r="CH28142" s="768"/>
      <c r="CI28142" s="850"/>
    </row>
    <row r="28143" spans="85:87" x14ac:dyDescent="0.25">
      <c r="CG28143" s="768"/>
      <c r="CH28143" s="768"/>
      <c r="CI28143" s="850"/>
    </row>
    <row r="28144" spans="85:87" x14ac:dyDescent="0.25">
      <c r="CG28144" s="768"/>
      <c r="CH28144" s="768"/>
      <c r="CI28144" s="850"/>
    </row>
    <row r="28145" spans="85:87" x14ac:dyDescent="0.25">
      <c r="CG28145" s="768"/>
      <c r="CH28145" s="768"/>
      <c r="CI28145" s="850"/>
    </row>
    <row r="28146" spans="85:87" x14ac:dyDescent="0.25">
      <c r="CG28146" s="768"/>
      <c r="CH28146" s="768"/>
      <c r="CI28146" s="850"/>
    </row>
    <row r="28147" spans="85:87" x14ac:dyDescent="0.25">
      <c r="CG28147" s="768"/>
      <c r="CH28147" s="768"/>
      <c r="CI28147" s="850"/>
    </row>
    <row r="28148" spans="85:87" x14ac:dyDescent="0.25">
      <c r="CG28148" s="768"/>
      <c r="CH28148" s="768"/>
      <c r="CI28148" s="850"/>
    </row>
    <row r="28149" spans="85:87" x14ac:dyDescent="0.25">
      <c r="CG28149" s="768"/>
      <c r="CH28149" s="768"/>
      <c r="CI28149" s="850"/>
    </row>
    <row r="28150" spans="85:87" x14ac:dyDescent="0.25">
      <c r="CG28150" s="768"/>
      <c r="CH28150" s="768"/>
      <c r="CI28150" s="850"/>
    </row>
    <row r="28151" spans="85:87" x14ac:dyDescent="0.25">
      <c r="CG28151" s="768"/>
      <c r="CH28151" s="768"/>
      <c r="CI28151" s="850"/>
    </row>
    <row r="28152" spans="85:87" x14ac:dyDescent="0.25">
      <c r="CG28152" s="768"/>
      <c r="CH28152" s="768"/>
      <c r="CI28152" s="850"/>
    </row>
    <row r="28153" spans="85:87" x14ac:dyDescent="0.25">
      <c r="CG28153" s="768"/>
      <c r="CH28153" s="768"/>
      <c r="CI28153" s="850"/>
    </row>
    <row r="28154" spans="85:87" x14ac:dyDescent="0.25">
      <c r="CG28154" s="768"/>
      <c r="CH28154" s="768"/>
      <c r="CI28154" s="850"/>
    </row>
    <row r="28155" spans="85:87" x14ac:dyDescent="0.25">
      <c r="CG28155" s="768"/>
      <c r="CH28155" s="768"/>
      <c r="CI28155" s="850"/>
    </row>
    <row r="28156" spans="85:87" x14ac:dyDescent="0.25">
      <c r="CG28156" s="768"/>
      <c r="CH28156" s="768"/>
      <c r="CI28156" s="850"/>
    </row>
    <row r="28157" spans="85:87" x14ac:dyDescent="0.25">
      <c r="CG28157" s="768"/>
      <c r="CH28157" s="768"/>
      <c r="CI28157" s="850"/>
    </row>
    <row r="28158" spans="85:87" x14ac:dyDescent="0.25">
      <c r="CG28158" s="768"/>
      <c r="CH28158" s="768"/>
      <c r="CI28158" s="850"/>
    </row>
    <row r="28159" spans="85:87" x14ac:dyDescent="0.25">
      <c r="CG28159" s="768"/>
      <c r="CH28159" s="768"/>
      <c r="CI28159" s="850"/>
    </row>
    <row r="28160" spans="85:87" x14ac:dyDescent="0.25">
      <c r="CG28160" s="768"/>
      <c r="CH28160" s="768"/>
      <c r="CI28160" s="850"/>
    </row>
    <row r="28161" spans="85:87" x14ac:dyDescent="0.25">
      <c r="CG28161" s="768"/>
      <c r="CH28161" s="768"/>
      <c r="CI28161" s="850"/>
    </row>
    <row r="28162" spans="85:87" x14ac:dyDescent="0.25">
      <c r="CG28162" s="768"/>
      <c r="CH28162" s="768"/>
      <c r="CI28162" s="850"/>
    </row>
    <row r="28163" spans="85:87" x14ac:dyDescent="0.25">
      <c r="CG28163" s="768"/>
      <c r="CH28163" s="768"/>
      <c r="CI28163" s="850"/>
    </row>
    <row r="28164" spans="85:87" x14ac:dyDescent="0.25">
      <c r="CG28164" s="768"/>
      <c r="CH28164" s="768"/>
      <c r="CI28164" s="850"/>
    </row>
    <row r="28165" spans="85:87" x14ac:dyDescent="0.25">
      <c r="CG28165" s="768"/>
      <c r="CH28165" s="768"/>
      <c r="CI28165" s="850"/>
    </row>
    <row r="28166" spans="85:87" x14ac:dyDescent="0.25">
      <c r="CG28166" s="768"/>
      <c r="CH28166" s="768"/>
      <c r="CI28166" s="850"/>
    </row>
    <row r="28167" spans="85:87" x14ac:dyDescent="0.25">
      <c r="CG28167" s="768"/>
      <c r="CH28167" s="768"/>
      <c r="CI28167" s="850"/>
    </row>
    <row r="28168" spans="85:87" x14ac:dyDescent="0.25">
      <c r="CG28168" s="768"/>
      <c r="CH28168" s="768"/>
      <c r="CI28168" s="850"/>
    </row>
    <row r="28169" spans="85:87" x14ac:dyDescent="0.25">
      <c r="CG28169" s="768"/>
      <c r="CH28169" s="768"/>
      <c r="CI28169" s="850"/>
    </row>
    <row r="28170" spans="85:87" x14ac:dyDescent="0.25">
      <c r="CG28170" s="768"/>
      <c r="CH28170" s="768"/>
      <c r="CI28170" s="850"/>
    </row>
    <row r="28171" spans="85:87" x14ac:dyDescent="0.25">
      <c r="CG28171" s="768"/>
      <c r="CH28171" s="768"/>
      <c r="CI28171" s="850"/>
    </row>
    <row r="28172" spans="85:87" x14ac:dyDescent="0.25">
      <c r="CG28172" s="768"/>
      <c r="CH28172" s="768"/>
      <c r="CI28172" s="850"/>
    </row>
    <row r="28173" spans="85:87" x14ac:dyDescent="0.25">
      <c r="CG28173" s="768"/>
      <c r="CH28173" s="768"/>
      <c r="CI28173" s="850"/>
    </row>
    <row r="28174" spans="85:87" x14ac:dyDescent="0.25">
      <c r="CG28174" s="768"/>
      <c r="CH28174" s="768"/>
      <c r="CI28174" s="850"/>
    </row>
    <row r="28175" spans="85:87" x14ac:dyDescent="0.25">
      <c r="CG28175" s="768"/>
      <c r="CH28175" s="768"/>
      <c r="CI28175" s="850"/>
    </row>
    <row r="28176" spans="85:87" x14ac:dyDescent="0.25">
      <c r="CG28176" s="768"/>
      <c r="CH28176" s="768"/>
      <c r="CI28176" s="850"/>
    </row>
    <row r="28177" spans="85:87" x14ac:dyDescent="0.25">
      <c r="CG28177" s="768"/>
      <c r="CH28177" s="768"/>
      <c r="CI28177" s="850"/>
    </row>
    <row r="28178" spans="85:87" x14ac:dyDescent="0.25">
      <c r="CG28178" s="768"/>
      <c r="CH28178" s="768"/>
      <c r="CI28178" s="850"/>
    </row>
    <row r="28179" spans="85:87" x14ac:dyDescent="0.25">
      <c r="CG28179" s="768"/>
      <c r="CH28179" s="768"/>
      <c r="CI28179" s="850"/>
    </row>
    <row r="28180" spans="85:87" x14ac:dyDescent="0.25">
      <c r="CG28180" s="768"/>
      <c r="CH28180" s="768"/>
      <c r="CI28180" s="850"/>
    </row>
    <row r="28181" spans="85:87" x14ac:dyDescent="0.25">
      <c r="CG28181" s="768"/>
      <c r="CH28181" s="768"/>
      <c r="CI28181" s="850"/>
    </row>
    <row r="28182" spans="85:87" x14ac:dyDescent="0.25">
      <c r="CG28182" s="768"/>
      <c r="CH28182" s="768"/>
      <c r="CI28182" s="850"/>
    </row>
    <row r="28183" spans="85:87" x14ac:dyDescent="0.25">
      <c r="CG28183" s="768"/>
      <c r="CH28183" s="768"/>
      <c r="CI28183" s="850"/>
    </row>
    <row r="28184" spans="85:87" x14ac:dyDescent="0.25">
      <c r="CG28184" s="768"/>
      <c r="CH28184" s="768"/>
      <c r="CI28184" s="850"/>
    </row>
    <row r="28185" spans="85:87" x14ac:dyDescent="0.25">
      <c r="CG28185" s="768"/>
      <c r="CH28185" s="768"/>
      <c r="CI28185" s="850"/>
    </row>
    <row r="28186" spans="85:87" x14ac:dyDescent="0.25">
      <c r="CG28186" s="768"/>
      <c r="CH28186" s="768"/>
      <c r="CI28186" s="850"/>
    </row>
    <row r="28187" spans="85:87" x14ac:dyDescent="0.25">
      <c r="CG28187" s="768"/>
      <c r="CH28187" s="768"/>
      <c r="CI28187" s="850"/>
    </row>
    <row r="28188" spans="85:87" x14ac:dyDescent="0.25">
      <c r="CG28188" s="768"/>
      <c r="CH28188" s="768"/>
      <c r="CI28188" s="850"/>
    </row>
    <row r="28189" spans="85:87" x14ac:dyDescent="0.25">
      <c r="CG28189" s="768"/>
      <c r="CH28189" s="768"/>
      <c r="CI28189" s="850"/>
    </row>
    <row r="28190" spans="85:87" x14ac:dyDescent="0.25">
      <c r="CG28190" s="768"/>
      <c r="CH28190" s="768"/>
      <c r="CI28190" s="850"/>
    </row>
    <row r="28191" spans="85:87" x14ac:dyDescent="0.25">
      <c r="CG28191" s="768"/>
      <c r="CH28191" s="768"/>
      <c r="CI28191" s="850"/>
    </row>
    <row r="28192" spans="85:87" x14ac:dyDescent="0.25">
      <c r="CG28192" s="768"/>
      <c r="CH28192" s="768"/>
      <c r="CI28192" s="850"/>
    </row>
    <row r="28193" spans="85:87" x14ac:dyDescent="0.25">
      <c r="CG28193" s="768"/>
      <c r="CH28193" s="768"/>
      <c r="CI28193" s="850"/>
    </row>
    <row r="28194" spans="85:87" x14ac:dyDescent="0.25">
      <c r="CG28194" s="768"/>
      <c r="CH28194" s="768"/>
      <c r="CI28194" s="850"/>
    </row>
    <row r="28195" spans="85:87" x14ac:dyDescent="0.25">
      <c r="CG28195" s="768"/>
      <c r="CH28195" s="768"/>
      <c r="CI28195" s="850"/>
    </row>
    <row r="28196" spans="85:87" x14ac:dyDescent="0.25">
      <c r="CG28196" s="768"/>
      <c r="CH28196" s="768"/>
      <c r="CI28196" s="850"/>
    </row>
    <row r="28197" spans="85:87" x14ac:dyDescent="0.25">
      <c r="CG28197" s="768"/>
      <c r="CH28197" s="768"/>
      <c r="CI28197" s="850"/>
    </row>
    <row r="28198" spans="85:87" x14ac:dyDescent="0.25">
      <c r="CG28198" s="768"/>
      <c r="CH28198" s="768"/>
      <c r="CI28198" s="850"/>
    </row>
    <row r="28199" spans="85:87" x14ac:dyDescent="0.25">
      <c r="CG28199" s="768"/>
      <c r="CH28199" s="768"/>
      <c r="CI28199" s="850"/>
    </row>
    <row r="28200" spans="85:87" x14ac:dyDescent="0.25">
      <c r="CG28200" s="768"/>
      <c r="CH28200" s="768"/>
      <c r="CI28200" s="850"/>
    </row>
    <row r="28201" spans="85:87" x14ac:dyDescent="0.25">
      <c r="CG28201" s="768"/>
      <c r="CH28201" s="768"/>
      <c r="CI28201" s="850"/>
    </row>
    <row r="28202" spans="85:87" x14ac:dyDescent="0.25">
      <c r="CG28202" s="768"/>
      <c r="CH28202" s="768"/>
      <c r="CI28202" s="850"/>
    </row>
    <row r="28203" spans="85:87" x14ac:dyDescent="0.25">
      <c r="CG28203" s="768"/>
      <c r="CH28203" s="768"/>
      <c r="CI28203" s="850"/>
    </row>
    <row r="28204" spans="85:87" x14ac:dyDescent="0.25">
      <c r="CG28204" s="768"/>
      <c r="CH28204" s="768"/>
      <c r="CI28204" s="850"/>
    </row>
    <row r="28205" spans="85:87" x14ac:dyDescent="0.25">
      <c r="CG28205" s="768"/>
      <c r="CH28205" s="768"/>
      <c r="CI28205" s="850"/>
    </row>
    <row r="28206" spans="85:87" x14ac:dyDescent="0.25">
      <c r="CG28206" s="768"/>
      <c r="CH28206" s="768"/>
      <c r="CI28206" s="850"/>
    </row>
    <row r="28207" spans="85:87" x14ac:dyDescent="0.25">
      <c r="CG28207" s="768"/>
      <c r="CH28207" s="768"/>
      <c r="CI28207" s="850"/>
    </row>
    <row r="28208" spans="85:87" x14ac:dyDescent="0.25">
      <c r="CG28208" s="768"/>
      <c r="CH28208" s="768"/>
      <c r="CI28208" s="850"/>
    </row>
    <row r="28209" spans="85:87" x14ac:dyDescent="0.25">
      <c r="CG28209" s="768"/>
      <c r="CH28209" s="768"/>
      <c r="CI28209" s="850"/>
    </row>
    <row r="28210" spans="85:87" x14ac:dyDescent="0.25">
      <c r="CG28210" s="768"/>
      <c r="CH28210" s="768"/>
      <c r="CI28210" s="850"/>
    </row>
    <row r="28211" spans="85:87" x14ac:dyDescent="0.25">
      <c r="CG28211" s="768"/>
      <c r="CH28211" s="768"/>
      <c r="CI28211" s="850"/>
    </row>
    <row r="28212" spans="85:87" x14ac:dyDescent="0.25">
      <c r="CG28212" s="768"/>
      <c r="CH28212" s="768"/>
      <c r="CI28212" s="850"/>
    </row>
    <row r="28213" spans="85:87" x14ac:dyDescent="0.25">
      <c r="CG28213" s="768"/>
      <c r="CH28213" s="768"/>
      <c r="CI28213" s="850"/>
    </row>
    <row r="28214" spans="85:87" x14ac:dyDescent="0.25">
      <c r="CG28214" s="768"/>
      <c r="CH28214" s="768"/>
      <c r="CI28214" s="850"/>
    </row>
    <row r="28215" spans="85:87" x14ac:dyDescent="0.25">
      <c r="CG28215" s="768"/>
      <c r="CH28215" s="768"/>
      <c r="CI28215" s="850"/>
    </row>
    <row r="28216" spans="85:87" x14ac:dyDescent="0.25">
      <c r="CG28216" s="768"/>
      <c r="CH28216" s="768"/>
      <c r="CI28216" s="850"/>
    </row>
    <row r="28217" spans="85:87" x14ac:dyDescent="0.25">
      <c r="CG28217" s="768"/>
      <c r="CH28217" s="768"/>
      <c r="CI28217" s="850"/>
    </row>
    <row r="28218" spans="85:87" x14ac:dyDescent="0.25">
      <c r="CG28218" s="768"/>
      <c r="CH28218" s="768"/>
      <c r="CI28218" s="850"/>
    </row>
    <row r="28219" spans="85:87" x14ac:dyDescent="0.25">
      <c r="CG28219" s="768"/>
      <c r="CH28219" s="768"/>
      <c r="CI28219" s="850"/>
    </row>
    <row r="28220" spans="85:87" x14ac:dyDescent="0.25">
      <c r="CG28220" s="768"/>
      <c r="CH28220" s="768"/>
      <c r="CI28220" s="850"/>
    </row>
    <row r="28221" spans="85:87" x14ac:dyDescent="0.25">
      <c r="CG28221" s="768"/>
      <c r="CH28221" s="768"/>
      <c r="CI28221" s="850"/>
    </row>
    <row r="28222" spans="85:87" x14ac:dyDescent="0.25">
      <c r="CG28222" s="768"/>
      <c r="CH28222" s="768"/>
      <c r="CI28222" s="850"/>
    </row>
    <row r="28223" spans="85:87" x14ac:dyDescent="0.25">
      <c r="CG28223" s="768"/>
      <c r="CH28223" s="768"/>
      <c r="CI28223" s="850"/>
    </row>
    <row r="28224" spans="85:87" x14ac:dyDescent="0.25">
      <c r="CG28224" s="768"/>
      <c r="CH28224" s="768"/>
      <c r="CI28224" s="850"/>
    </row>
    <row r="28225" spans="85:87" x14ac:dyDescent="0.25">
      <c r="CG28225" s="768"/>
      <c r="CH28225" s="768"/>
      <c r="CI28225" s="850"/>
    </row>
    <row r="28226" spans="85:87" x14ac:dyDescent="0.25">
      <c r="CG28226" s="768"/>
      <c r="CH28226" s="768"/>
      <c r="CI28226" s="850"/>
    </row>
    <row r="28227" spans="85:87" x14ac:dyDescent="0.25">
      <c r="CG28227" s="768"/>
      <c r="CH28227" s="768"/>
      <c r="CI28227" s="850"/>
    </row>
    <row r="28228" spans="85:87" x14ac:dyDescent="0.25">
      <c r="CG28228" s="768"/>
      <c r="CH28228" s="768"/>
      <c r="CI28228" s="850"/>
    </row>
    <row r="28229" spans="85:87" x14ac:dyDescent="0.25">
      <c r="CG28229" s="768"/>
      <c r="CH28229" s="768"/>
      <c r="CI28229" s="850"/>
    </row>
    <row r="28230" spans="85:87" x14ac:dyDescent="0.25">
      <c r="CG28230" s="768"/>
      <c r="CH28230" s="768"/>
      <c r="CI28230" s="850"/>
    </row>
    <row r="28231" spans="85:87" x14ac:dyDescent="0.25">
      <c r="CG28231" s="768"/>
      <c r="CH28231" s="768"/>
      <c r="CI28231" s="850"/>
    </row>
    <row r="28232" spans="85:87" x14ac:dyDescent="0.25">
      <c r="CG28232" s="768"/>
      <c r="CH28232" s="768"/>
      <c r="CI28232" s="850"/>
    </row>
    <row r="28233" spans="85:87" x14ac:dyDescent="0.25">
      <c r="CG28233" s="768"/>
      <c r="CH28233" s="768"/>
      <c r="CI28233" s="850"/>
    </row>
    <row r="28234" spans="85:87" x14ac:dyDescent="0.25">
      <c r="CG28234" s="768"/>
      <c r="CH28234" s="768"/>
      <c r="CI28234" s="850"/>
    </row>
    <row r="28235" spans="85:87" x14ac:dyDescent="0.25">
      <c r="CG28235" s="768"/>
      <c r="CH28235" s="768"/>
      <c r="CI28235" s="850"/>
    </row>
    <row r="28236" spans="85:87" x14ac:dyDescent="0.25">
      <c r="CG28236" s="768"/>
      <c r="CH28236" s="768"/>
      <c r="CI28236" s="850"/>
    </row>
    <row r="28237" spans="85:87" x14ac:dyDescent="0.25">
      <c r="CG28237" s="768"/>
      <c r="CH28237" s="768"/>
      <c r="CI28237" s="850"/>
    </row>
    <row r="28238" spans="85:87" x14ac:dyDescent="0.25">
      <c r="CG28238" s="768"/>
      <c r="CH28238" s="768"/>
      <c r="CI28238" s="850"/>
    </row>
    <row r="28239" spans="85:87" x14ac:dyDescent="0.25">
      <c r="CG28239" s="768"/>
      <c r="CH28239" s="768"/>
      <c r="CI28239" s="850"/>
    </row>
    <row r="28240" spans="85:87" x14ac:dyDescent="0.25">
      <c r="CG28240" s="768"/>
      <c r="CH28240" s="768"/>
      <c r="CI28240" s="850"/>
    </row>
    <row r="28241" spans="85:87" x14ac:dyDescent="0.25">
      <c r="CG28241" s="768"/>
      <c r="CH28241" s="768"/>
      <c r="CI28241" s="850"/>
    </row>
    <row r="28242" spans="85:87" x14ac:dyDescent="0.25">
      <c r="CG28242" s="768"/>
      <c r="CH28242" s="768"/>
      <c r="CI28242" s="850"/>
    </row>
    <row r="28243" spans="85:87" x14ac:dyDescent="0.25">
      <c r="CG28243" s="768"/>
      <c r="CH28243" s="768"/>
      <c r="CI28243" s="850"/>
    </row>
    <row r="28244" spans="85:87" x14ac:dyDescent="0.25">
      <c r="CG28244" s="768"/>
      <c r="CH28244" s="768"/>
      <c r="CI28244" s="850"/>
    </row>
    <row r="28245" spans="85:87" x14ac:dyDescent="0.25">
      <c r="CG28245" s="768"/>
      <c r="CH28245" s="768"/>
      <c r="CI28245" s="850"/>
    </row>
    <row r="28246" spans="85:87" x14ac:dyDescent="0.25">
      <c r="CG28246" s="768"/>
      <c r="CH28246" s="768"/>
      <c r="CI28246" s="850"/>
    </row>
    <row r="28247" spans="85:87" x14ac:dyDescent="0.25">
      <c r="CG28247" s="768"/>
      <c r="CH28247" s="768"/>
      <c r="CI28247" s="850"/>
    </row>
    <row r="28248" spans="85:87" x14ac:dyDescent="0.25">
      <c r="CG28248" s="768"/>
      <c r="CH28248" s="768"/>
      <c r="CI28248" s="850"/>
    </row>
    <row r="28249" spans="85:87" x14ac:dyDescent="0.25">
      <c r="CG28249" s="768"/>
      <c r="CH28249" s="768"/>
      <c r="CI28249" s="850"/>
    </row>
    <row r="28250" spans="85:87" x14ac:dyDescent="0.25">
      <c r="CG28250" s="768"/>
      <c r="CH28250" s="768"/>
      <c r="CI28250" s="850"/>
    </row>
    <row r="28251" spans="85:87" x14ac:dyDescent="0.25">
      <c r="CG28251" s="768"/>
      <c r="CH28251" s="768"/>
      <c r="CI28251" s="850"/>
    </row>
    <row r="28252" spans="85:87" x14ac:dyDescent="0.25">
      <c r="CG28252" s="768"/>
      <c r="CH28252" s="768"/>
      <c r="CI28252" s="850"/>
    </row>
    <row r="28253" spans="85:87" x14ac:dyDescent="0.25">
      <c r="CG28253" s="768"/>
      <c r="CH28253" s="768"/>
      <c r="CI28253" s="850"/>
    </row>
    <row r="28254" spans="85:87" x14ac:dyDescent="0.25">
      <c r="CG28254" s="768"/>
      <c r="CH28254" s="768"/>
      <c r="CI28254" s="850"/>
    </row>
    <row r="28255" spans="85:87" x14ac:dyDescent="0.25">
      <c r="CG28255" s="768"/>
      <c r="CH28255" s="768"/>
      <c r="CI28255" s="850"/>
    </row>
    <row r="28256" spans="85:87" x14ac:dyDescent="0.25">
      <c r="CG28256" s="768"/>
      <c r="CH28256" s="768"/>
      <c r="CI28256" s="850"/>
    </row>
    <row r="28257" spans="85:87" x14ac:dyDescent="0.25">
      <c r="CG28257" s="768"/>
      <c r="CH28257" s="768"/>
      <c r="CI28257" s="850"/>
    </row>
    <row r="28258" spans="85:87" x14ac:dyDescent="0.25">
      <c r="CG28258" s="768"/>
      <c r="CH28258" s="768"/>
      <c r="CI28258" s="850"/>
    </row>
    <row r="28259" spans="85:87" x14ac:dyDescent="0.25">
      <c r="CG28259" s="768"/>
      <c r="CH28259" s="768"/>
      <c r="CI28259" s="850"/>
    </row>
    <row r="28260" spans="85:87" x14ac:dyDescent="0.25">
      <c r="CG28260" s="768"/>
      <c r="CH28260" s="768"/>
      <c r="CI28260" s="850"/>
    </row>
    <row r="28261" spans="85:87" x14ac:dyDescent="0.25">
      <c r="CG28261" s="768"/>
      <c r="CH28261" s="768"/>
      <c r="CI28261" s="850"/>
    </row>
    <row r="28262" spans="85:87" x14ac:dyDescent="0.25">
      <c r="CG28262" s="768"/>
      <c r="CH28262" s="768"/>
      <c r="CI28262" s="850"/>
    </row>
    <row r="28263" spans="85:87" x14ac:dyDescent="0.25">
      <c r="CG28263" s="768"/>
      <c r="CH28263" s="768"/>
      <c r="CI28263" s="850"/>
    </row>
    <row r="28264" spans="85:87" x14ac:dyDescent="0.25">
      <c r="CG28264" s="768"/>
      <c r="CH28264" s="768"/>
      <c r="CI28264" s="850"/>
    </row>
    <row r="28265" spans="85:87" x14ac:dyDescent="0.25">
      <c r="CG28265" s="768"/>
      <c r="CH28265" s="768"/>
      <c r="CI28265" s="850"/>
    </row>
    <row r="28266" spans="85:87" x14ac:dyDescent="0.25">
      <c r="CG28266" s="768"/>
      <c r="CH28266" s="768"/>
      <c r="CI28266" s="850"/>
    </row>
    <row r="28267" spans="85:87" x14ac:dyDescent="0.25">
      <c r="CG28267" s="768"/>
      <c r="CH28267" s="768"/>
      <c r="CI28267" s="850"/>
    </row>
    <row r="28268" spans="85:87" x14ac:dyDescent="0.25">
      <c r="CG28268" s="768"/>
      <c r="CH28268" s="768"/>
      <c r="CI28268" s="850"/>
    </row>
    <row r="28269" spans="85:87" x14ac:dyDescent="0.25">
      <c r="CG28269" s="768"/>
      <c r="CH28269" s="768"/>
      <c r="CI28269" s="850"/>
    </row>
    <row r="28270" spans="85:87" x14ac:dyDescent="0.25">
      <c r="CG28270" s="768"/>
      <c r="CH28270" s="768"/>
      <c r="CI28270" s="850"/>
    </row>
    <row r="28271" spans="85:87" x14ac:dyDescent="0.25">
      <c r="CG28271" s="768"/>
      <c r="CH28271" s="768"/>
      <c r="CI28271" s="850"/>
    </row>
    <row r="28272" spans="85:87" x14ac:dyDescent="0.25">
      <c r="CG28272" s="768"/>
      <c r="CH28272" s="768"/>
      <c r="CI28272" s="850"/>
    </row>
    <row r="28273" spans="85:87" x14ac:dyDescent="0.25">
      <c r="CG28273" s="768"/>
      <c r="CH28273" s="768"/>
      <c r="CI28273" s="850"/>
    </row>
    <row r="28274" spans="85:87" x14ac:dyDescent="0.25">
      <c r="CG28274" s="768"/>
      <c r="CH28274" s="768"/>
      <c r="CI28274" s="850"/>
    </row>
    <row r="28275" spans="85:87" x14ac:dyDescent="0.25">
      <c r="CG28275" s="768"/>
      <c r="CH28275" s="768"/>
      <c r="CI28275" s="850"/>
    </row>
    <row r="28276" spans="85:87" x14ac:dyDescent="0.25">
      <c r="CG28276" s="768"/>
      <c r="CH28276" s="768"/>
      <c r="CI28276" s="850"/>
    </row>
    <row r="28277" spans="85:87" x14ac:dyDescent="0.25">
      <c r="CG28277" s="768"/>
      <c r="CH28277" s="768"/>
      <c r="CI28277" s="850"/>
    </row>
    <row r="28278" spans="85:87" x14ac:dyDescent="0.25">
      <c r="CG28278" s="768"/>
      <c r="CH28278" s="768"/>
      <c r="CI28278" s="850"/>
    </row>
    <row r="28279" spans="85:87" x14ac:dyDescent="0.25">
      <c r="CG28279" s="768"/>
      <c r="CH28279" s="768"/>
      <c r="CI28279" s="850"/>
    </row>
    <row r="28280" spans="85:87" x14ac:dyDescent="0.25">
      <c r="CG28280" s="768"/>
      <c r="CH28280" s="768"/>
      <c r="CI28280" s="850"/>
    </row>
    <row r="28281" spans="85:87" x14ac:dyDescent="0.25">
      <c r="CG28281" s="768"/>
      <c r="CH28281" s="768"/>
      <c r="CI28281" s="850"/>
    </row>
    <row r="28282" spans="85:87" x14ac:dyDescent="0.25">
      <c r="CG28282" s="768"/>
      <c r="CH28282" s="768"/>
      <c r="CI28282" s="850"/>
    </row>
    <row r="28283" spans="85:87" x14ac:dyDescent="0.25">
      <c r="CG28283" s="768"/>
      <c r="CH28283" s="768"/>
      <c r="CI28283" s="850"/>
    </row>
    <row r="28284" spans="85:87" x14ac:dyDescent="0.25">
      <c r="CG28284" s="768"/>
      <c r="CH28284" s="768"/>
      <c r="CI28284" s="850"/>
    </row>
    <row r="28285" spans="85:87" x14ac:dyDescent="0.25">
      <c r="CG28285" s="768"/>
      <c r="CH28285" s="768"/>
      <c r="CI28285" s="850"/>
    </row>
    <row r="28286" spans="85:87" x14ac:dyDescent="0.25">
      <c r="CG28286" s="768"/>
      <c r="CH28286" s="768"/>
      <c r="CI28286" s="850"/>
    </row>
    <row r="28287" spans="85:87" x14ac:dyDescent="0.25">
      <c r="CG28287" s="768"/>
      <c r="CH28287" s="768"/>
      <c r="CI28287" s="850"/>
    </row>
    <row r="28288" spans="85:87" x14ac:dyDescent="0.25">
      <c r="CG28288" s="768"/>
      <c r="CH28288" s="768"/>
      <c r="CI28288" s="850"/>
    </row>
    <row r="28289" spans="85:87" x14ac:dyDescent="0.25">
      <c r="CG28289" s="768"/>
      <c r="CH28289" s="768"/>
      <c r="CI28289" s="850"/>
    </row>
    <row r="28290" spans="85:87" x14ac:dyDescent="0.25">
      <c r="CG28290" s="768"/>
      <c r="CH28290" s="768"/>
      <c r="CI28290" s="850"/>
    </row>
    <row r="28291" spans="85:87" x14ac:dyDescent="0.25">
      <c r="CG28291" s="768"/>
      <c r="CH28291" s="768"/>
      <c r="CI28291" s="850"/>
    </row>
    <row r="28292" spans="85:87" x14ac:dyDescent="0.25">
      <c r="CG28292" s="768"/>
      <c r="CH28292" s="768"/>
      <c r="CI28292" s="850"/>
    </row>
    <row r="28293" spans="85:87" x14ac:dyDescent="0.25">
      <c r="CG28293" s="768"/>
      <c r="CH28293" s="768"/>
      <c r="CI28293" s="850"/>
    </row>
    <row r="28294" spans="85:87" x14ac:dyDescent="0.25">
      <c r="CG28294" s="768"/>
      <c r="CH28294" s="768"/>
      <c r="CI28294" s="850"/>
    </row>
    <row r="28295" spans="85:87" x14ac:dyDescent="0.25">
      <c r="CG28295" s="768"/>
      <c r="CH28295" s="768"/>
      <c r="CI28295" s="850"/>
    </row>
    <row r="28296" spans="85:87" x14ac:dyDescent="0.25">
      <c r="CG28296" s="768"/>
      <c r="CH28296" s="768"/>
      <c r="CI28296" s="850"/>
    </row>
    <row r="28297" spans="85:87" x14ac:dyDescent="0.25">
      <c r="CG28297" s="768"/>
      <c r="CH28297" s="768"/>
      <c r="CI28297" s="850"/>
    </row>
    <row r="28298" spans="85:87" x14ac:dyDescent="0.25">
      <c r="CG28298" s="768"/>
      <c r="CH28298" s="768"/>
      <c r="CI28298" s="850"/>
    </row>
    <row r="28299" spans="85:87" x14ac:dyDescent="0.25">
      <c r="CG28299" s="768"/>
      <c r="CH28299" s="768"/>
      <c r="CI28299" s="850"/>
    </row>
    <row r="28300" spans="85:87" x14ac:dyDescent="0.25">
      <c r="CG28300" s="768"/>
      <c r="CH28300" s="768"/>
      <c r="CI28300" s="850"/>
    </row>
    <row r="28301" spans="85:87" x14ac:dyDescent="0.25">
      <c r="CG28301" s="768"/>
      <c r="CH28301" s="768"/>
      <c r="CI28301" s="850"/>
    </row>
    <row r="28302" spans="85:87" x14ac:dyDescent="0.25">
      <c r="CG28302" s="768"/>
      <c r="CH28302" s="768"/>
      <c r="CI28302" s="850"/>
    </row>
    <row r="28303" spans="85:87" x14ac:dyDescent="0.25">
      <c r="CG28303" s="768"/>
      <c r="CH28303" s="768"/>
      <c r="CI28303" s="850"/>
    </row>
    <row r="28304" spans="85:87" x14ac:dyDescent="0.25">
      <c r="CG28304" s="768"/>
      <c r="CH28304" s="768"/>
      <c r="CI28304" s="850"/>
    </row>
    <row r="28305" spans="85:87" x14ac:dyDescent="0.25">
      <c r="CG28305" s="768"/>
      <c r="CH28305" s="768"/>
      <c r="CI28305" s="850"/>
    </row>
    <row r="28306" spans="85:87" x14ac:dyDescent="0.25">
      <c r="CG28306" s="768"/>
      <c r="CH28306" s="768"/>
      <c r="CI28306" s="850"/>
    </row>
    <row r="28307" spans="85:87" x14ac:dyDescent="0.25">
      <c r="CG28307" s="768"/>
      <c r="CH28307" s="768"/>
      <c r="CI28307" s="850"/>
    </row>
    <row r="28308" spans="85:87" x14ac:dyDescent="0.25">
      <c r="CG28308" s="768"/>
      <c r="CH28308" s="768"/>
      <c r="CI28308" s="850"/>
    </row>
    <row r="28309" spans="85:87" x14ac:dyDescent="0.25">
      <c r="CG28309" s="768"/>
      <c r="CH28309" s="768"/>
      <c r="CI28309" s="850"/>
    </row>
    <row r="28310" spans="85:87" x14ac:dyDescent="0.25">
      <c r="CG28310" s="768"/>
      <c r="CH28310" s="768"/>
      <c r="CI28310" s="850"/>
    </row>
    <row r="28311" spans="85:87" x14ac:dyDescent="0.25">
      <c r="CG28311" s="768"/>
      <c r="CH28311" s="768"/>
      <c r="CI28311" s="850"/>
    </row>
    <row r="28312" spans="85:87" x14ac:dyDescent="0.25">
      <c r="CG28312" s="768"/>
      <c r="CH28312" s="768"/>
      <c r="CI28312" s="850"/>
    </row>
    <row r="28313" spans="85:87" x14ac:dyDescent="0.25">
      <c r="CG28313" s="768"/>
      <c r="CH28313" s="768"/>
      <c r="CI28313" s="850"/>
    </row>
    <row r="28314" spans="85:87" x14ac:dyDescent="0.25">
      <c r="CG28314" s="768"/>
      <c r="CH28314" s="768"/>
      <c r="CI28314" s="850"/>
    </row>
    <row r="28315" spans="85:87" x14ac:dyDescent="0.25">
      <c r="CG28315" s="768"/>
      <c r="CH28315" s="768"/>
      <c r="CI28315" s="850"/>
    </row>
    <row r="28316" spans="85:87" x14ac:dyDescent="0.25">
      <c r="CG28316" s="768"/>
      <c r="CH28316" s="768"/>
      <c r="CI28316" s="850"/>
    </row>
    <row r="28317" spans="85:87" x14ac:dyDescent="0.25">
      <c r="CG28317" s="768"/>
      <c r="CH28317" s="768"/>
      <c r="CI28317" s="850"/>
    </row>
    <row r="28318" spans="85:87" x14ac:dyDescent="0.25">
      <c r="CG28318" s="768"/>
      <c r="CH28318" s="768"/>
      <c r="CI28318" s="850"/>
    </row>
    <row r="28319" spans="85:87" x14ac:dyDescent="0.25">
      <c r="CG28319" s="768"/>
      <c r="CH28319" s="768"/>
      <c r="CI28319" s="850"/>
    </row>
    <row r="28320" spans="85:87" x14ac:dyDescent="0.25">
      <c r="CG28320" s="768"/>
      <c r="CH28320" s="768"/>
      <c r="CI28320" s="850"/>
    </row>
    <row r="28321" spans="85:87" x14ac:dyDescent="0.25">
      <c r="CG28321" s="768"/>
      <c r="CH28321" s="768"/>
      <c r="CI28321" s="850"/>
    </row>
    <row r="28322" spans="85:87" x14ac:dyDescent="0.25">
      <c r="CG28322" s="768"/>
      <c r="CH28322" s="768"/>
      <c r="CI28322" s="850"/>
    </row>
    <row r="28323" spans="85:87" x14ac:dyDescent="0.25">
      <c r="CG28323" s="768"/>
      <c r="CH28323" s="768"/>
      <c r="CI28323" s="850"/>
    </row>
    <row r="28324" spans="85:87" x14ac:dyDescent="0.25">
      <c r="CG28324" s="768"/>
      <c r="CH28324" s="768"/>
      <c r="CI28324" s="850"/>
    </row>
    <row r="28325" spans="85:87" x14ac:dyDescent="0.25">
      <c r="CG28325" s="768"/>
      <c r="CH28325" s="768"/>
      <c r="CI28325" s="850"/>
    </row>
    <row r="28326" spans="85:87" x14ac:dyDescent="0.25">
      <c r="CG28326" s="768"/>
      <c r="CH28326" s="768"/>
      <c r="CI28326" s="850"/>
    </row>
    <row r="28327" spans="85:87" x14ac:dyDescent="0.25">
      <c r="CG28327" s="768"/>
      <c r="CH28327" s="768"/>
      <c r="CI28327" s="850"/>
    </row>
    <row r="28328" spans="85:87" x14ac:dyDescent="0.25">
      <c r="CG28328" s="768"/>
      <c r="CH28328" s="768"/>
      <c r="CI28328" s="850"/>
    </row>
    <row r="28329" spans="85:87" x14ac:dyDescent="0.25">
      <c r="CG28329" s="768"/>
      <c r="CH28329" s="768"/>
      <c r="CI28329" s="850"/>
    </row>
    <row r="28330" spans="85:87" x14ac:dyDescent="0.25">
      <c r="CG28330" s="768"/>
      <c r="CH28330" s="768"/>
      <c r="CI28330" s="850"/>
    </row>
    <row r="28331" spans="85:87" x14ac:dyDescent="0.25">
      <c r="CG28331" s="768"/>
      <c r="CH28331" s="768"/>
      <c r="CI28331" s="850"/>
    </row>
    <row r="28332" spans="85:87" x14ac:dyDescent="0.25">
      <c r="CG28332" s="768"/>
      <c r="CH28332" s="768"/>
      <c r="CI28332" s="850"/>
    </row>
    <row r="28333" spans="85:87" x14ac:dyDescent="0.25">
      <c r="CG28333" s="768"/>
      <c r="CH28333" s="768"/>
      <c r="CI28333" s="850"/>
    </row>
    <row r="28334" spans="85:87" x14ac:dyDescent="0.25">
      <c r="CG28334" s="768"/>
      <c r="CH28334" s="768"/>
      <c r="CI28334" s="850"/>
    </row>
    <row r="28335" spans="85:87" x14ac:dyDescent="0.25">
      <c r="CG28335" s="768"/>
      <c r="CH28335" s="768"/>
      <c r="CI28335" s="850"/>
    </row>
    <row r="28336" spans="85:87" x14ac:dyDescent="0.25">
      <c r="CG28336" s="768"/>
      <c r="CH28336" s="768"/>
      <c r="CI28336" s="850"/>
    </row>
    <row r="28337" spans="85:87" x14ac:dyDescent="0.25">
      <c r="CG28337" s="768"/>
      <c r="CH28337" s="768"/>
      <c r="CI28337" s="850"/>
    </row>
    <row r="28338" spans="85:87" x14ac:dyDescent="0.25">
      <c r="CG28338" s="768"/>
      <c r="CH28338" s="768"/>
      <c r="CI28338" s="850"/>
    </row>
    <row r="28339" spans="85:87" x14ac:dyDescent="0.25">
      <c r="CG28339" s="768"/>
      <c r="CH28339" s="768"/>
      <c r="CI28339" s="850"/>
    </row>
    <row r="28340" spans="85:87" x14ac:dyDescent="0.25">
      <c r="CG28340" s="768"/>
      <c r="CH28340" s="768"/>
      <c r="CI28340" s="850"/>
    </row>
    <row r="28341" spans="85:87" x14ac:dyDescent="0.25">
      <c r="CG28341" s="768"/>
      <c r="CH28341" s="768"/>
      <c r="CI28341" s="850"/>
    </row>
    <row r="28342" spans="85:87" x14ac:dyDescent="0.25">
      <c r="CG28342" s="768"/>
      <c r="CH28342" s="768"/>
      <c r="CI28342" s="850"/>
    </row>
    <row r="28343" spans="85:87" x14ac:dyDescent="0.25">
      <c r="CG28343" s="768"/>
      <c r="CH28343" s="768"/>
      <c r="CI28343" s="850"/>
    </row>
    <row r="28344" spans="85:87" x14ac:dyDescent="0.25">
      <c r="CG28344" s="768"/>
      <c r="CH28344" s="768"/>
      <c r="CI28344" s="850"/>
    </row>
    <row r="28345" spans="85:87" x14ac:dyDescent="0.25">
      <c r="CG28345" s="768"/>
      <c r="CH28345" s="768"/>
      <c r="CI28345" s="850"/>
    </row>
    <row r="28346" spans="85:87" x14ac:dyDescent="0.25">
      <c r="CG28346" s="768"/>
      <c r="CH28346" s="768"/>
      <c r="CI28346" s="850"/>
    </row>
    <row r="28347" spans="85:87" x14ac:dyDescent="0.25">
      <c r="CG28347" s="768"/>
      <c r="CH28347" s="768"/>
      <c r="CI28347" s="850"/>
    </row>
    <row r="28348" spans="85:87" x14ac:dyDescent="0.25">
      <c r="CG28348" s="768"/>
      <c r="CH28348" s="768"/>
      <c r="CI28348" s="850"/>
    </row>
    <row r="28349" spans="85:87" x14ac:dyDescent="0.25">
      <c r="CG28349" s="768"/>
      <c r="CH28349" s="768"/>
      <c r="CI28349" s="850"/>
    </row>
    <row r="28350" spans="85:87" x14ac:dyDescent="0.25">
      <c r="CG28350" s="768"/>
      <c r="CH28350" s="768"/>
      <c r="CI28350" s="850"/>
    </row>
    <row r="28351" spans="85:87" x14ac:dyDescent="0.25">
      <c r="CG28351" s="768"/>
      <c r="CH28351" s="768"/>
      <c r="CI28351" s="850"/>
    </row>
    <row r="28352" spans="85:87" x14ac:dyDescent="0.25">
      <c r="CG28352" s="768"/>
      <c r="CH28352" s="768"/>
      <c r="CI28352" s="850"/>
    </row>
    <row r="28353" spans="85:87" x14ac:dyDescent="0.25">
      <c r="CG28353" s="768"/>
      <c r="CH28353" s="768"/>
      <c r="CI28353" s="850"/>
    </row>
    <row r="28354" spans="85:87" x14ac:dyDescent="0.25">
      <c r="CG28354" s="768"/>
      <c r="CH28354" s="768"/>
      <c r="CI28354" s="850"/>
    </row>
    <row r="28355" spans="85:87" x14ac:dyDescent="0.25">
      <c r="CG28355" s="768"/>
      <c r="CH28355" s="768"/>
      <c r="CI28355" s="850"/>
    </row>
    <row r="28356" spans="85:87" x14ac:dyDescent="0.25">
      <c r="CG28356" s="768"/>
      <c r="CH28356" s="768"/>
      <c r="CI28356" s="850"/>
    </row>
    <row r="28357" spans="85:87" x14ac:dyDescent="0.25">
      <c r="CG28357" s="768"/>
      <c r="CH28357" s="768"/>
      <c r="CI28357" s="850"/>
    </row>
    <row r="28358" spans="85:87" x14ac:dyDescent="0.25">
      <c r="CG28358" s="768"/>
      <c r="CH28358" s="768"/>
      <c r="CI28358" s="850"/>
    </row>
    <row r="28359" spans="85:87" x14ac:dyDescent="0.25">
      <c r="CG28359" s="768"/>
      <c r="CH28359" s="768"/>
      <c r="CI28359" s="850"/>
    </row>
    <row r="28360" spans="85:87" x14ac:dyDescent="0.25">
      <c r="CG28360" s="768"/>
      <c r="CH28360" s="768"/>
      <c r="CI28360" s="850"/>
    </row>
    <row r="28361" spans="85:87" x14ac:dyDescent="0.25">
      <c r="CG28361" s="768"/>
      <c r="CH28361" s="768"/>
      <c r="CI28361" s="850"/>
    </row>
    <row r="28362" spans="85:87" x14ac:dyDescent="0.25">
      <c r="CG28362" s="768"/>
      <c r="CH28362" s="768"/>
      <c r="CI28362" s="850"/>
    </row>
    <row r="28363" spans="85:87" x14ac:dyDescent="0.25">
      <c r="CG28363" s="768"/>
      <c r="CH28363" s="768"/>
      <c r="CI28363" s="850"/>
    </row>
    <row r="28364" spans="85:87" x14ac:dyDescent="0.25">
      <c r="CG28364" s="768"/>
      <c r="CH28364" s="768"/>
      <c r="CI28364" s="850"/>
    </row>
    <row r="28365" spans="85:87" x14ac:dyDescent="0.25">
      <c r="CG28365" s="768"/>
      <c r="CH28365" s="768"/>
      <c r="CI28365" s="850"/>
    </row>
    <row r="28366" spans="85:87" x14ac:dyDescent="0.25">
      <c r="CG28366" s="768"/>
      <c r="CH28366" s="768"/>
      <c r="CI28366" s="850"/>
    </row>
    <row r="28367" spans="85:87" x14ac:dyDescent="0.25">
      <c r="CG28367" s="768"/>
      <c r="CH28367" s="768"/>
      <c r="CI28367" s="850"/>
    </row>
    <row r="28368" spans="85:87" x14ac:dyDescent="0.25">
      <c r="CG28368" s="768"/>
      <c r="CH28368" s="768"/>
      <c r="CI28368" s="850"/>
    </row>
    <row r="28369" spans="85:87" x14ac:dyDescent="0.25">
      <c r="CG28369" s="768"/>
      <c r="CH28369" s="768"/>
      <c r="CI28369" s="850"/>
    </row>
    <row r="28370" spans="85:87" x14ac:dyDescent="0.25">
      <c r="CG28370" s="768"/>
      <c r="CH28370" s="768"/>
      <c r="CI28370" s="850"/>
    </row>
    <row r="28371" spans="85:87" x14ac:dyDescent="0.25">
      <c r="CG28371" s="768"/>
      <c r="CH28371" s="768"/>
      <c r="CI28371" s="850"/>
    </row>
    <row r="28372" spans="85:87" x14ac:dyDescent="0.25">
      <c r="CG28372" s="768"/>
      <c r="CH28372" s="768"/>
      <c r="CI28372" s="850"/>
    </row>
    <row r="28373" spans="85:87" x14ac:dyDescent="0.25">
      <c r="CG28373" s="768"/>
      <c r="CH28373" s="768"/>
      <c r="CI28373" s="850"/>
    </row>
    <row r="28374" spans="85:87" x14ac:dyDescent="0.25">
      <c r="CG28374" s="768"/>
      <c r="CH28374" s="768"/>
      <c r="CI28374" s="850"/>
    </row>
    <row r="28375" spans="85:87" x14ac:dyDescent="0.25">
      <c r="CG28375" s="768"/>
      <c r="CH28375" s="768"/>
      <c r="CI28375" s="850"/>
    </row>
    <row r="28376" spans="85:87" x14ac:dyDescent="0.25">
      <c r="CG28376" s="768"/>
      <c r="CH28376" s="768"/>
      <c r="CI28376" s="850"/>
    </row>
    <row r="28377" spans="85:87" x14ac:dyDescent="0.25">
      <c r="CG28377" s="768"/>
      <c r="CH28377" s="768"/>
      <c r="CI28377" s="850"/>
    </row>
    <row r="28378" spans="85:87" x14ac:dyDescent="0.25">
      <c r="CG28378" s="768"/>
      <c r="CH28378" s="768"/>
      <c r="CI28378" s="850"/>
    </row>
    <row r="28379" spans="85:87" x14ac:dyDescent="0.25">
      <c r="CG28379" s="768"/>
      <c r="CH28379" s="768"/>
      <c r="CI28379" s="850"/>
    </row>
    <row r="28380" spans="85:87" x14ac:dyDescent="0.25">
      <c r="CG28380" s="768"/>
      <c r="CH28380" s="768"/>
      <c r="CI28380" s="850"/>
    </row>
    <row r="28381" spans="85:87" x14ac:dyDescent="0.25">
      <c r="CG28381" s="768"/>
      <c r="CH28381" s="768"/>
      <c r="CI28381" s="850"/>
    </row>
    <row r="28382" spans="85:87" x14ac:dyDescent="0.25">
      <c r="CG28382" s="768"/>
      <c r="CH28382" s="768"/>
      <c r="CI28382" s="850"/>
    </row>
    <row r="28383" spans="85:87" x14ac:dyDescent="0.25">
      <c r="CG28383" s="768"/>
      <c r="CH28383" s="768"/>
      <c r="CI28383" s="850"/>
    </row>
    <row r="28384" spans="85:87" x14ac:dyDescent="0.25">
      <c r="CG28384" s="768"/>
      <c r="CH28384" s="768"/>
      <c r="CI28384" s="850"/>
    </row>
    <row r="28385" spans="85:87" x14ac:dyDescent="0.25">
      <c r="CG28385" s="768"/>
      <c r="CH28385" s="768"/>
      <c r="CI28385" s="850"/>
    </row>
    <row r="28386" spans="85:87" x14ac:dyDescent="0.25">
      <c r="CG28386" s="768"/>
      <c r="CH28386" s="768"/>
      <c r="CI28386" s="850"/>
    </row>
    <row r="28387" spans="85:87" x14ac:dyDescent="0.25">
      <c r="CG28387" s="768"/>
      <c r="CH28387" s="768"/>
      <c r="CI28387" s="850"/>
    </row>
    <row r="28388" spans="85:87" x14ac:dyDescent="0.25">
      <c r="CG28388" s="768"/>
      <c r="CH28388" s="768"/>
      <c r="CI28388" s="850"/>
    </row>
    <row r="28389" spans="85:87" x14ac:dyDescent="0.25">
      <c r="CG28389" s="768"/>
      <c r="CH28389" s="768"/>
      <c r="CI28389" s="850"/>
    </row>
    <row r="28390" spans="85:87" x14ac:dyDescent="0.25">
      <c r="CG28390" s="768"/>
      <c r="CH28390" s="768"/>
      <c r="CI28390" s="850"/>
    </row>
    <row r="28391" spans="85:87" x14ac:dyDescent="0.25">
      <c r="CG28391" s="768"/>
      <c r="CH28391" s="768"/>
      <c r="CI28391" s="850"/>
    </row>
    <row r="28392" spans="85:87" x14ac:dyDescent="0.25">
      <c r="CG28392" s="768"/>
      <c r="CH28392" s="768"/>
      <c r="CI28392" s="850"/>
    </row>
    <row r="28393" spans="85:87" x14ac:dyDescent="0.25">
      <c r="CG28393" s="768"/>
      <c r="CH28393" s="768"/>
      <c r="CI28393" s="850"/>
    </row>
    <row r="28394" spans="85:87" x14ac:dyDescent="0.25">
      <c r="CG28394" s="768"/>
      <c r="CH28394" s="768"/>
      <c r="CI28394" s="850"/>
    </row>
    <row r="28395" spans="85:87" x14ac:dyDescent="0.25">
      <c r="CG28395" s="768"/>
      <c r="CH28395" s="768"/>
      <c r="CI28395" s="850"/>
    </row>
    <row r="28396" spans="85:87" x14ac:dyDescent="0.25">
      <c r="CG28396" s="768"/>
      <c r="CH28396" s="768"/>
      <c r="CI28396" s="850"/>
    </row>
    <row r="28397" spans="85:87" x14ac:dyDescent="0.25">
      <c r="CG28397" s="768"/>
      <c r="CH28397" s="768"/>
      <c r="CI28397" s="850"/>
    </row>
    <row r="28398" spans="85:87" x14ac:dyDescent="0.25">
      <c r="CG28398" s="768"/>
      <c r="CH28398" s="768"/>
      <c r="CI28398" s="850"/>
    </row>
    <row r="28399" spans="85:87" x14ac:dyDescent="0.25">
      <c r="CG28399" s="768"/>
      <c r="CH28399" s="768"/>
      <c r="CI28399" s="850"/>
    </row>
    <row r="28400" spans="85:87" x14ac:dyDescent="0.25">
      <c r="CG28400" s="768"/>
      <c r="CH28400" s="768"/>
      <c r="CI28400" s="850"/>
    </row>
    <row r="28401" spans="85:87" x14ac:dyDescent="0.25">
      <c r="CG28401" s="768"/>
      <c r="CH28401" s="768"/>
      <c r="CI28401" s="850"/>
    </row>
    <row r="28402" spans="85:87" x14ac:dyDescent="0.25">
      <c r="CG28402" s="768"/>
      <c r="CH28402" s="768"/>
      <c r="CI28402" s="850"/>
    </row>
    <row r="28403" spans="85:87" x14ac:dyDescent="0.25">
      <c r="CG28403" s="768"/>
      <c r="CH28403" s="768"/>
      <c r="CI28403" s="850"/>
    </row>
    <row r="28404" spans="85:87" x14ac:dyDescent="0.25">
      <c r="CG28404" s="768"/>
      <c r="CH28404" s="768"/>
      <c r="CI28404" s="850"/>
    </row>
    <row r="28405" spans="85:87" x14ac:dyDescent="0.25">
      <c r="CG28405" s="768"/>
      <c r="CH28405" s="768"/>
      <c r="CI28405" s="850"/>
    </row>
    <row r="28406" spans="85:87" x14ac:dyDescent="0.25">
      <c r="CG28406" s="768"/>
      <c r="CH28406" s="768"/>
      <c r="CI28406" s="850"/>
    </row>
    <row r="28407" spans="85:87" x14ac:dyDescent="0.25">
      <c r="CG28407" s="768"/>
      <c r="CH28407" s="768"/>
      <c r="CI28407" s="850"/>
    </row>
    <row r="28408" spans="85:87" x14ac:dyDescent="0.25">
      <c r="CG28408" s="768"/>
      <c r="CH28408" s="768"/>
      <c r="CI28408" s="850"/>
    </row>
    <row r="28409" spans="85:87" x14ac:dyDescent="0.25">
      <c r="CG28409" s="768"/>
      <c r="CH28409" s="768"/>
      <c r="CI28409" s="850"/>
    </row>
    <row r="28410" spans="85:87" x14ac:dyDescent="0.25">
      <c r="CG28410" s="768"/>
      <c r="CH28410" s="768"/>
      <c r="CI28410" s="850"/>
    </row>
    <row r="28411" spans="85:87" x14ac:dyDescent="0.25">
      <c r="CG28411" s="768"/>
      <c r="CH28411" s="768"/>
      <c r="CI28411" s="850"/>
    </row>
    <row r="28412" spans="85:87" x14ac:dyDescent="0.25">
      <c r="CG28412" s="768"/>
      <c r="CH28412" s="768"/>
      <c r="CI28412" s="850"/>
    </row>
    <row r="28413" spans="85:87" x14ac:dyDescent="0.25">
      <c r="CG28413" s="768"/>
      <c r="CH28413" s="768"/>
      <c r="CI28413" s="850"/>
    </row>
    <row r="28414" spans="85:87" x14ac:dyDescent="0.25">
      <c r="CG28414" s="768"/>
      <c r="CH28414" s="768"/>
      <c r="CI28414" s="850"/>
    </row>
    <row r="28415" spans="85:87" x14ac:dyDescent="0.25">
      <c r="CG28415" s="768"/>
      <c r="CH28415" s="768"/>
      <c r="CI28415" s="850"/>
    </row>
    <row r="28416" spans="85:87" x14ac:dyDescent="0.25">
      <c r="CG28416" s="768"/>
      <c r="CH28416" s="768"/>
      <c r="CI28416" s="850"/>
    </row>
    <row r="28417" spans="85:87" x14ac:dyDescent="0.25">
      <c r="CG28417" s="768"/>
      <c r="CH28417" s="768"/>
      <c r="CI28417" s="850"/>
    </row>
    <row r="28418" spans="85:87" x14ac:dyDescent="0.25">
      <c r="CG28418" s="768"/>
      <c r="CH28418" s="768"/>
      <c r="CI28418" s="850"/>
    </row>
    <row r="28419" spans="85:87" x14ac:dyDescent="0.25">
      <c r="CG28419" s="768"/>
      <c r="CH28419" s="768"/>
      <c r="CI28419" s="850"/>
    </row>
    <row r="28420" spans="85:87" x14ac:dyDescent="0.25">
      <c r="CG28420" s="768"/>
      <c r="CH28420" s="768"/>
      <c r="CI28420" s="850"/>
    </row>
    <row r="28421" spans="85:87" x14ac:dyDescent="0.25">
      <c r="CG28421" s="768"/>
      <c r="CH28421" s="768"/>
      <c r="CI28421" s="850"/>
    </row>
    <row r="28422" spans="85:87" x14ac:dyDescent="0.25">
      <c r="CG28422" s="768"/>
      <c r="CH28422" s="768"/>
      <c r="CI28422" s="850"/>
    </row>
    <row r="28423" spans="85:87" x14ac:dyDescent="0.25">
      <c r="CG28423" s="768"/>
      <c r="CH28423" s="768"/>
      <c r="CI28423" s="850"/>
    </row>
    <row r="28424" spans="85:87" x14ac:dyDescent="0.25">
      <c r="CG28424" s="768"/>
      <c r="CH28424" s="768"/>
      <c r="CI28424" s="850"/>
    </row>
    <row r="28425" spans="85:87" x14ac:dyDescent="0.25">
      <c r="CG28425" s="768"/>
      <c r="CH28425" s="768"/>
      <c r="CI28425" s="850"/>
    </row>
    <row r="28426" spans="85:87" x14ac:dyDescent="0.25">
      <c r="CG28426" s="768"/>
      <c r="CH28426" s="768"/>
      <c r="CI28426" s="850"/>
    </row>
    <row r="28427" spans="85:87" x14ac:dyDescent="0.25">
      <c r="CG28427" s="768"/>
      <c r="CH28427" s="768"/>
      <c r="CI28427" s="850"/>
    </row>
    <row r="28428" spans="85:87" x14ac:dyDescent="0.25">
      <c r="CG28428" s="768"/>
      <c r="CH28428" s="768"/>
      <c r="CI28428" s="850"/>
    </row>
    <row r="28429" spans="85:87" x14ac:dyDescent="0.25">
      <c r="CG28429" s="768"/>
      <c r="CH28429" s="768"/>
      <c r="CI28429" s="850"/>
    </row>
    <row r="28430" spans="85:87" x14ac:dyDescent="0.25">
      <c r="CG28430" s="768"/>
      <c r="CH28430" s="768"/>
      <c r="CI28430" s="850"/>
    </row>
    <row r="28431" spans="85:87" x14ac:dyDescent="0.25">
      <c r="CG28431" s="768"/>
      <c r="CH28431" s="768"/>
      <c r="CI28431" s="850"/>
    </row>
    <row r="28432" spans="85:87" x14ac:dyDescent="0.25">
      <c r="CG28432" s="768"/>
      <c r="CH28432" s="768"/>
      <c r="CI28432" s="850"/>
    </row>
    <row r="28433" spans="85:87" x14ac:dyDescent="0.25">
      <c r="CG28433" s="768"/>
      <c r="CH28433" s="768"/>
      <c r="CI28433" s="850"/>
    </row>
    <row r="28434" spans="85:87" x14ac:dyDescent="0.25">
      <c r="CG28434" s="768"/>
      <c r="CH28434" s="768"/>
      <c r="CI28434" s="850"/>
    </row>
    <row r="28435" spans="85:87" x14ac:dyDescent="0.25">
      <c r="CG28435" s="768"/>
      <c r="CH28435" s="768"/>
      <c r="CI28435" s="850"/>
    </row>
    <row r="28436" spans="85:87" x14ac:dyDescent="0.25">
      <c r="CG28436" s="768"/>
      <c r="CH28436" s="768"/>
      <c r="CI28436" s="850"/>
    </row>
    <row r="28437" spans="85:87" x14ac:dyDescent="0.25">
      <c r="CG28437" s="768"/>
      <c r="CH28437" s="768"/>
      <c r="CI28437" s="850"/>
    </row>
    <row r="28438" spans="85:87" x14ac:dyDescent="0.25">
      <c r="CG28438" s="768"/>
      <c r="CH28438" s="768"/>
      <c r="CI28438" s="850"/>
    </row>
    <row r="28439" spans="85:87" x14ac:dyDescent="0.25">
      <c r="CG28439" s="768"/>
      <c r="CH28439" s="768"/>
      <c r="CI28439" s="850"/>
    </row>
    <row r="28440" spans="85:87" x14ac:dyDescent="0.25">
      <c r="CG28440" s="768"/>
      <c r="CH28440" s="768"/>
      <c r="CI28440" s="850"/>
    </row>
    <row r="28441" spans="85:87" x14ac:dyDescent="0.25">
      <c r="CG28441" s="768"/>
      <c r="CH28441" s="768"/>
      <c r="CI28441" s="850"/>
    </row>
    <row r="28442" spans="85:87" x14ac:dyDescent="0.25">
      <c r="CG28442" s="768"/>
      <c r="CH28442" s="768"/>
      <c r="CI28442" s="850"/>
    </row>
    <row r="28443" spans="85:87" x14ac:dyDescent="0.25">
      <c r="CG28443" s="768"/>
      <c r="CH28443" s="768"/>
      <c r="CI28443" s="850"/>
    </row>
    <row r="28444" spans="85:87" x14ac:dyDescent="0.25">
      <c r="CG28444" s="768"/>
      <c r="CH28444" s="768"/>
      <c r="CI28444" s="850"/>
    </row>
    <row r="28445" spans="85:87" x14ac:dyDescent="0.25">
      <c r="CG28445" s="768"/>
      <c r="CH28445" s="768"/>
      <c r="CI28445" s="850"/>
    </row>
    <row r="28446" spans="85:87" x14ac:dyDescent="0.25">
      <c r="CG28446" s="768"/>
      <c r="CH28446" s="768"/>
      <c r="CI28446" s="850"/>
    </row>
    <row r="28447" spans="85:87" x14ac:dyDescent="0.25">
      <c r="CG28447" s="768"/>
      <c r="CH28447" s="768"/>
      <c r="CI28447" s="850"/>
    </row>
    <row r="28448" spans="85:87" x14ac:dyDescent="0.25">
      <c r="CG28448" s="768"/>
      <c r="CH28448" s="768"/>
      <c r="CI28448" s="850"/>
    </row>
    <row r="28449" spans="85:87" x14ac:dyDescent="0.25">
      <c r="CG28449" s="768"/>
      <c r="CH28449" s="768"/>
      <c r="CI28449" s="850"/>
    </row>
    <row r="28450" spans="85:87" x14ac:dyDescent="0.25">
      <c r="CG28450" s="768"/>
      <c r="CH28450" s="768"/>
      <c r="CI28450" s="850"/>
    </row>
    <row r="28451" spans="85:87" x14ac:dyDescent="0.25">
      <c r="CG28451" s="768"/>
      <c r="CH28451" s="768"/>
      <c r="CI28451" s="850"/>
    </row>
    <row r="28452" spans="85:87" x14ac:dyDescent="0.25">
      <c r="CG28452" s="768"/>
      <c r="CH28452" s="768"/>
      <c r="CI28452" s="850"/>
    </row>
    <row r="28453" spans="85:87" x14ac:dyDescent="0.25">
      <c r="CG28453" s="768"/>
      <c r="CH28453" s="768"/>
      <c r="CI28453" s="850"/>
    </row>
    <row r="28454" spans="85:87" x14ac:dyDescent="0.25">
      <c r="CG28454" s="768"/>
      <c r="CH28454" s="768"/>
      <c r="CI28454" s="850"/>
    </row>
    <row r="28455" spans="85:87" x14ac:dyDescent="0.25">
      <c r="CG28455" s="768"/>
      <c r="CH28455" s="768"/>
      <c r="CI28455" s="850"/>
    </row>
    <row r="28456" spans="85:87" x14ac:dyDescent="0.25">
      <c r="CG28456" s="768"/>
      <c r="CH28456" s="768"/>
      <c r="CI28456" s="850"/>
    </row>
    <row r="28457" spans="85:87" x14ac:dyDescent="0.25">
      <c r="CG28457" s="768"/>
      <c r="CH28457" s="768"/>
      <c r="CI28457" s="850"/>
    </row>
    <row r="28458" spans="85:87" x14ac:dyDescent="0.25">
      <c r="CG28458" s="768"/>
      <c r="CH28458" s="768"/>
      <c r="CI28458" s="850"/>
    </row>
    <row r="28459" spans="85:87" x14ac:dyDescent="0.25">
      <c r="CG28459" s="768"/>
      <c r="CH28459" s="768"/>
      <c r="CI28459" s="850"/>
    </row>
    <row r="28460" spans="85:87" x14ac:dyDescent="0.25">
      <c r="CG28460" s="768"/>
      <c r="CH28460" s="768"/>
      <c r="CI28460" s="850"/>
    </row>
    <row r="28461" spans="85:87" x14ac:dyDescent="0.25">
      <c r="CG28461" s="768"/>
      <c r="CH28461" s="768"/>
      <c r="CI28461" s="850"/>
    </row>
    <row r="28462" spans="85:87" x14ac:dyDescent="0.25">
      <c r="CG28462" s="768"/>
      <c r="CH28462" s="768"/>
      <c r="CI28462" s="850"/>
    </row>
    <row r="28463" spans="85:87" x14ac:dyDescent="0.25">
      <c r="CG28463" s="768"/>
      <c r="CH28463" s="768"/>
      <c r="CI28463" s="850"/>
    </row>
    <row r="28464" spans="85:87" x14ac:dyDescent="0.25">
      <c r="CG28464" s="768"/>
      <c r="CH28464" s="768"/>
      <c r="CI28464" s="850"/>
    </row>
    <row r="28465" spans="85:87" x14ac:dyDescent="0.25">
      <c r="CG28465" s="768"/>
      <c r="CH28465" s="768"/>
      <c r="CI28465" s="850"/>
    </row>
    <row r="28466" spans="85:87" x14ac:dyDescent="0.25">
      <c r="CG28466" s="768"/>
      <c r="CH28466" s="768"/>
      <c r="CI28466" s="850"/>
    </row>
    <row r="28467" spans="85:87" x14ac:dyDescent="0.25">
      <c r="CG28467" s="768"/>
      <c r="CH28467" s="768"/>
      <c r="CI28467" s="850"/>
    </row>
    <row r="28468" spans="85:87" x14ac:dyDescent="0.25">
      <c r="CG28468" s="768"/>
      <c r="CH28468" s="768"/>
      <c r="CI28468" s="850"/>
    </row>
    <row r="28469" spans="85:87" x14ac:dyDescent="0.25">
      <c r="CG28469" s="768"/>
      <c r="CH28469" s="768"/>
      <c r="CI28469" s="850"/>
    </row>
    <row r="28470" spans="85:87" x14ac:dyDescent="0.25">
      <c r="CG28470" s="768"/>
      <c r="CH28470" s="768"/>
      <c r="CI28470" s="850"/>
    </row>
    <row r="28471" spans="85:87" x14ac:dyDescent="0.25">
      <c r="CG28471" s="768"/>
      <c r="CH28471" s="768"/>
      <c r="CI28471" s="850"/>
    </row>
    <row r="28472" spans="85:87" x14ac:dyDescent="0.25">
      <c r="CG28472" s="768"/>
      <c r="CH28472" s="768"/>
      <c r="CI28472" s="850"/>
    </row>
    <row r="28473" spans="85:87" x14ac:dyDescent="0.25">
      <c r="CG28473" s="768"/>
      <c r="CH28473" s="768"/>
      <c r="CI28473" s="850"/>
    </row>
    <row r="28474" spans="85:87" x14ac:dyDescent="0.25">
      <c r="CG28474" s="768"/>
      <c r="CH28474" s="768"/>
      <c r="CI28474" s="850"/>
    </row>
    <row r="28475" spans="85:87" x14ac:dyDescent="0.25">
      <c r="CG28475" s="768"/>
      <c r="CH28475" s="768"/>
      <c r="CI28475" s="850"/>
    </row>
    <row r="28476" spans="85:87" x14ac:dyDescent="0.25">
      <c r="CG28476" s="768"/>
      <c r="CH28476" s="768"/>
      <c r="CI28476" s="850"/>
    </row>
    <row r="28477" spans="85:87" x14ac:dyDescent="0.25">
      <c r="CG28477" s="768"/>
      <c r="CH28477" s="768"/>
      <c r="CI28477" s="850"/>
    </row>
    <row r="28478" spans="85:87" x14ac:dyDescent="0.25">
      <c r="CG28478" s="768"/>
      <c r="CH28478" s="768"/>
      <c r="CI28478" s="850"/>
    </row>
    <row r="28479" spans="85:87" x14ac:dyDescent="0.25">
      <c r="CG28479" s="768"/>
      <c r="CH28479" s="768"/>
      <c r="CI28479" s="850"/>
    </row>
    <row r="28480" spans="85:87" x14ac:dyDescent="0.25">
      <c r="CG28480" s="768"/>
      <c r="CH28480" s="768"/>
      <c r="CI28480" s="850"/>
    </row>
    <row r="28481" spans="85:87" x14ac:dyDescent="0.25">
      <c r="CG28481" s="768"/>
      <c r="CH28481" s="768"/>
      <c r="CI28481" s="850"/>
    </row>
    <row r="28482" spans="85:87" x14ac:dyDescent="0.25">
      <c r="CG28482" s="768"/>
      <c r="CH28482" s="768"/>
      <c r="CI28482" s="850"/>
    </row>
    <row r="28483" spans="85:87" x14ac:dyDescent="0.25">
      <c r="CG28483" s="768"/>
      <c r="CH28483" s="768"/>
      <c r="CI28483" s="850"/>
    </row>
    <row r="28484" spans="85:87" x14ac:dyDescent="0.25">
      <c r="CG28484" s="768"/>
      <c r="CH28484" s="768"/>
      <c r="CI28484" s="850"/>
    </row>
    <row r="28485" spans="85:87" x14ac:dyDescent="0.25">
      <c r="CG28485" s="768"/>
      <c r="CH28485" s="768"/>
      <c r="CI28485" s="850"/>
    </row>
    <row r="28486" spans="85:87" x14ac:dyDescent="0.25">
      <c r="CG28486" s="768"/>
      <c r="CH28486" s="768"/>
      <c r="CI28486" s="850"/>
    </row>
    <row r="28487" spans="85:87" x14ac:dyDescent="0.25">
      <c r="CG28487" s="768"/>
      <c r="CH28487" s="768"/>
      <c r="CI28487" s="850"/>
    </row>
    <row r="28488" spans="85:87" x14ac:dyDescent="0.25">
      <c r="CG28488" s="768"/>
      <c r="CH28488" s="768"/>
      <c r="CI28488" s="850"/>
    </row>
    <row r="28489" spans="85:87" x14ac:dyDescent="0.25">
      <c r="CG28489" s="768"/>
      <c r="CH28489" s="768"/>
      <c r="CI28489" s="850"/>
    </row>
    <row r="28490" spans="85:87" x14ac:dyDescent="0.25">
      <c r="CG28490" s="768"/>
      <c r="CH28490" s="768"/>
      <c r="CI28490" s="850"/>
    </row>
    <row r="28491" spans="85:87" x14ac:dyDescent="0.25">
      <c r="CG28491" s="768"/>
      <c r="CH28491" s="768"/>
      <c r="CI28491" s="850"/>
    </row>
    <row r="28492" spans="85:87" x14ac:dyDescent="0.25">
      <c r="CG28492" s="768"/>
      <c r="CH28492" s="768"/>
      <c r="CI28492" s="850"/>
    </row>
    <row r="28493" spans="85:87" x14ac:dyDescent="0.25">
      <c r="CG28493" s="768"/>
      <c r="CH28493" s="768"/>
      <c r="CI28493" s="850"/>
    </row>
    <row r="28494" spans="85:87" x14ac:dyDescent="0.25">
      <c r="CG28494" s="768"/>
      <c r="CH28494" s="768"/>
      <c r="CI28494" s="850"/>
    </row>
    <row r="28495" spans="85:87" x14ac:dyDescent="0.25">
      <c r="CG28495" s="768"/>
      <c r="CH28495" s="768"/>
      <c r="CI28495" s="850"/>
    </row>
    <row r="28496" spans="85:87" x14ac:dyDescent="0.25">
      <c r="CG28496" s="768"/>
      <c r="CH28496" s="768"/>
      <c r="CI28496" s="850"/>
    </row>
    <row r="28497" spans="85:87" x14ac:dyDescent="0.25">
      <c r="CG28497" s="768"/>
      <c r="CH28497" s="768"/>
      <c r="CI28497" s="850"/>
    </row>
    <row r="28498" spans="85:87" x14ac:dyDescent="0.25">
      <c r="CG28498" s="768"/>
      <c r="CH28498" s="768"/>
      <c r="CI28498" s="850"/>
    </row>
    <row r="28499" spans="85:87" x14ac:dyDescent="0.25">
      <c r="CG28499" s="768"/>
      <c r="CH28499" s="768"/>
      <c r="CI28499" s="850"/>
    </row>
    <row r="28500" spans="85:87" x14ac:dyDescent="0.25">
      <c r="CG28500" s="768"/>
      <c r="CH28500" s="768"/>
      <c r="CI28500" s="850"/>
    </row>
    <row r="28501" spans="85:87" x14ac:dyDescent="0.25">
      <c r="CG28501" s="768"/>
      <c r="CH28501" s="768"/>
      <c r="CI28501" s="850"/>
    </row>
    <row r="28502" spans="85:87" x14ac:dyDescent="0.25">
      <c r="CG28502" s="768"/>
      <c r="CH28502" s="768"/>
      <c r="CI28502" s="850"/>
    </row>
    <row r="28503" spans="85:87" x14ac:dyDescent="0.25">
      <c r="CG28503" s="768"/>
      <c r="CH28503" s="768"/>
      <c r="CI28503" s="850"/>
    </row>
    <row r="28504" spans="85:87" x14ac:dyDescent="0.25">
      <c r="CG28504" s="768"/>
      <c r="CH28504" s="768"/>
      <c r="CI28504" s="850"/>
    </row>
    <row r="28505" spans="85:87" x14ac:dyDescent="0.25">
      <c r="CG28505" s="768"/>
      <c r="CH28505" s="768"/>
      <c r="CI28505" s="850"/>
    </row>
    <row r="28506" spans="85:87" x14ac:dyDescent="0.25">
      <c r="CG28506" s="768"/>
      <c r="CH28506" s="768"/>
      <c r="CI28506" s="850"/>
    </row>
    <row r="28507" spans="85:87" x14ac:dyDescent="0.25">
      <c r="CG28507" s="768"/>
      <c r="CH28507" s="768"/>
      <c r="CI28507" s="850"/>
    </row>
    <row r="28508" spans="85:87" x14ac:dyDescent="0.25">
      <c r="CG28508" s="768"/>
      <c r="CH28508" s="768"/>
      <c r="CI28508" s="850"/>
    </row>
    <row r="28509" spans="85:87" x14ac:dyDescent="0.25">
      <c r="CG28509" s="768"/>
      <c r="CH28509" s="768"/>
      <c r="CI28509" s="850"/>
    </row>
    <row r="28510" spans="85:87" x14ac:dyDescent="0.25">
      <c r="CG28510" s="768"/>
      <c r="CH28510" s="768"/>
      <c r="CI28510" s="850"/>
    </row>
    <row r="28511" spans="85:87" x14ac:dyDescent="0.25">
      <c r="CG28511" s="768"/>
      <c r="CH28511" s="768"/>
      <c r="CI28511" s="850"/>
    </row>
    <row r="28512" spans="85:87" x14ac:dyDescent="0.25">
      <c r="CG28512" s="768"/>
      <c r="CH28512" s="768"/>
      <c r="CI28512" s="850"/>
    </row>
    <row r="28513" spans="85:87" x14ac:dyDescent="0.25">
      <c r="CG28513" s="768"/>
      <c r="CH28513" s="768"/>
      <c r="CI28513" s="850"/>
    </row>
    <row r="28514" spans="85:87" x14ac:dyDescent="0.25">
      <c r="CG28514" s="768"/>
      <c r="CH28514" s="768"/>
      <c r="CI28514" s="850"/>
    </row>
    <row r="28515" spans="85:87" x14ac:dyDescent="0.25">
      <c r="CG28515" s="768"/>
      <c r="CH28515" s="768"/>
      <c r="CI28515" s="850"/>
    </row>
    <row r="28516" spans="85:87" x14ac:dyDescent="0.25">
      <c r="CG28516" s="768"/>
      <c r="CH28516" s="768"/>
      <c r="CI28516" s="850"/>
    </row>
    <row r="28517" spans="85:87" x14ac:dyDescent="0.25">
      <c r="CG28517" s="768"/>
      <c r="CH28517" s="768"/>
      <c r="CI28517" s="850"/>
    </row>
    <row r="28518" spans="85:87" x14ac:dyDescent="0.25">
      <c r="CG28518" s="768"/>
      <c r="CH28518" s="768"/>
      <c r="CI28518" s="850"/>
    </row>
    <row r="28519" spans="85:87" x14ac:dyDescent="0.25">
      <c r="CG28519" s="768"/>
      <c r="CH28519" s="768"/>
      <c r="CI28519" s="850"/>
    </row>
    <row r="28520" spans="85:87" x14ac:dyDescent="0.25">
      <c r="CG28520" s="768"/>
      <c r="CH28520" s="768"/>
      <c r="CI28520" s="850"/>
    </row>
    <row r="28521" spans="85:87" x14ac:dyDescent="0.25">
      <c r="CG28521" s="768"/>
      <c r="CH28521" s="768"/>
      <c r="CI28521" s="850"/>
    </row>
    <row r="28522" spans="85:87" x14ac:dyDescent="0.25">
      <c r="CG28522" s="768"/>
      <c r="CH28522" s="768"/>
      <c r="CI28522" s="850"/>
    </row>
    <row r="28523" spans="85:87" x14ac:dyDescent="0.25">
      <c r="CG28523" s="768"/>
      <c r="CH28523" s="768"/>
      <c r="CI28523" s="850"/>
    </row>
    <row r="28524" spans="85:87" x14ac:dyDescent="0.25">
      <c r="CG28524" s="768"/>
      <c r="CH28524" s="768"/>
      <c r="CI28524" s="850"/>
    </row>
    <row r="28525" spans="85:87" x14ac:dyDescent="0.25">
      <c r="CG28525" s="768"/>
      <c r="CH28525" s="768"/>
      <c r="CI28525" s="850"/>
    </row>
    <row r="28526" spans="85:87" x14ac:dyDescent="0.25">
      <c r="CG28526" s="768"/>
      <c r="CH28526" s="768"/>
      <c r="CI28526" s="850"/>
    </row>
    <row r="28527" spans="85:87" x14ac:dyDescent="0.25">
      <c r="CG28527" s="768"/>
      <c r="CH28527" s="768"/>
      <c r="CI28527" s="850"/>
    </row>
    <row r="28528" spans="85:87" x14ac:dyDescent="0.25">
      <c r="CG28528" s="768"/>
      <c r="CH28528" s="768"/>
      <c r="CI28528" s="850"/>
    </row>
    <row r="28529" spans="85:87" x14ac:dyDescent="0.25">
      <c r="CG28529" s="768"/>
      <c r="CH28529" s="768"/>
      <c r="CI28529" s="850"/>
    </row>
    <row r="28530" spans="85:87" x14ac:dyDescent="0.25">
      <c r="CG28530" s="768"/>
      <c r="CH28530" s="768"/>
      <c r="CI28530" s="850"/>
    </row>
    <row r="28531" spans="85:87" x14ac:dyDescent="0.25">
      <c r="CG28531" s="768"/>
      <c r="CH28531" s="768"/>
      <c r="CI28531" s="850"/>
    </row>
    <row r="28532" spans="85:87" x14ac:dyDescent="0.25">
      <c r="CG28532" s="768"/>
      <c r="CH28532" s="768"/>
      <c r="CI28532" s="850"/>
    </row>
    <row r="28533" spans="85:87" x14ac:dyDescent="0.25">
      <c r="CG28533" s="768"/>
      <c r="CH28533" s="768"/>
      <c r="CI28533" s="850"/>
    </row>
    <row r="28534" spans="85:87" x14ac:dyDescent="0.25">
      <c r="CG28534" s="768"/>
      <c r="CH28534" s="768"/>
      <c r="CI28534" s="850"/>
    </row>
    <row r="28535" spans="85:87" x14ac:dyDescent="0.25">
      <c r="CG28535" s="768"/>
      <c r="CH28535" s="768"/>
      <c r="CI28535" s="850"/>
    </row>
    <row r="28536" spans="85:87" x14ac:dyDescent="0.25">
      <c r="CG28536" s="768"/>
      <c r="CH28536" s="768"/>
      <c r="CI28536" s="850"/>
    </row>
    <row r="28537" spans="85:87" x14ac:dyDescent="0.25">
      <c r="CG28537" s="768"/>
      <c r="CH28537" s="768"/>
      <c r="CI28537" s="850"/>
    </row>
    <row r="28538" spans="85:87" x14ac:dyDescent="0.25">
      <c r="CG28538" s="768"/>
      <c r="CH28538" s="768"/>
      <c r="CI28538" s="850"/>
    </row>
    <row r="28539" spans="85:87" x14ac:dyDescent="0.25">
      <c r="CG28539" s="768"/>
      <c r="CH28539" s="768"/>
      <c r="CI28539" s="850"/>
    </row>
    <row r="28540" spans="85:87" x14ac:dyDescent="0.25">
      <c r="CG28540" s="768"/>
      <c r="CH28540" s="768"/>
      <c r="CI28540" s="850"/>
    </row>
    <row r="28541" spans="85:87" x14ac:dyDescent="0.25">
      <c r="CG28541" s="768"/>
      <c r="CH28541" s="768"/>
      <c r="CI28541" s="850"/>
    </row>
    <row r="28542" spans="85:87" x14ac:dyDescent="0.25">
      <c r="CG28542" s="768"/>
      <c r="CH28542" s="768"/>
      <c r="CI28542" s="850"/>
    </row>
    <row r="28543" spans="85:87" x14ac:dyDescent="0.25">
      <c r="CG28543" s="768"/>
      <c r="CH28543" s="768"/>
      <c r="CI28543" s="850"/>
    </row>
    <row r="28544" spans="85:87" x14ac:dyDescent="0.25">
      <c r="CG28544" s="768"/>
      <c r="CH28544" s="768"/>
      <c r="CI28544" s="850"/>
    </row>
    <row r="28545" spans="85:87" x14ac:dyDescent="0.25">
      <c r="CG28545" s="768"/>
      <c r="CH28545" s="768"/>
      <c r="CI28545" s="850"/>
    </row>
    <row r="28546" spans="85:87" x14ac:dyDescent="0.25">
      <c r="CG28546" s="768"/>
      <c r="CH28546" s="768"/>
      <c r="CI28546" s="850"/>
    </row>
    <row r="28547" spans="85:87" x14ac:dyDescent="0.25">
      <c r="CG28547" s="768"/>
      <c r="CH28547" s="768"/>
      <c r="CI28547" s="850"/>
    </row>
    <row r="28548" spans="85:87" x14ac:dyDescent="0.25">
      <c r="CG28548" s="768"/>
      <c r="CH28548" s="768"/>
      <c r="CI28548" s="850"/>
    </row>
    <row r="28549" spans="85:87" x14ac:dyDescent="0.25">
      <c r="CG28549" s="768"/>
      <c r="CH28549" s="768"/>
      <c r="CI28549" s="850"/>
    </row>
    <row r="28550" spans="85:87" x14ac:dyDescent="0.25">
      <c r="CG28550" s="768"/>
      <c r="CH28550" s="768"/>
      <c r="CI28550" s="850"/>
    </row>
    <row r="28551" spans="85:87" x14ac:dyDescent="0.25">
      <c r="CG28551" s="768"/>
      <c r="CH28551" s="768"/>
      <c r="CI28551" s="850"/>
    </row>
    <row r="28552" spans="85:87" x14ac:dyDescent="0.25">
      <c r="CG28552" s="768"/>
      <c r="CH28552" s="768"/>
      <c r="CI28552" s="850"/>
    </row>
    <row r="28553" spans="85:87" x14ac:dyDescent="0.25">
      <c r="CG28553" s="768"/>
      <c r="CH28553" s="768"/>
      <c r="CI28553" s="850"/>
    </row>
    <row r="28554" spans="85:87" x14ac:dyDescent="0.25">
      <c r="CG28554" s="768"/>
      <c r="CH28554" s="768"/>
      <c r="CI28554" s="850"/>
    </row>
    <row r="28555" spans="85:87" x14ac:dyDescent="0.25">
      <c r="CG28555" s="768"/>
      <c r="CH28555" s="768"/>
      <c r="CI28555" s="850"/>
    </row>
    <row r="28556" spans="85:87" x14ac:dyDescent="0.25">
      <c r="CG28556" s="768"/>
      <c r="CH28556" s="768"/>
      <c r="CI28556" s="850"/>
    </row>
    <row r="28557" spans="85:87" x14ac:dyDescent="0.25">
      <c r="CG28557" s="768"/>
      <c r="CH28557" s="768"/>
      <c r="CI28557" s="850"/>
    </row>
    <row r="28558" spans="85:87" x14ac:dyDescent="0.25">
      <c r="CG28558" s="768"/>
      <c r="CH28558" s="768"/>
      <c r="CI28558" s="850"/>
    </row>
    <row r="28559" spans="85:87" x14ac:dyDescent="0.25">
      <c r="CG28559" s="768"/>
      <c r="CH28559" s="768"/>
      <c r="CI28559" s="850"/>
    </row>
    <row r="28560" spans="85:87" x14ac:dyDescent="0.25">
      <c r="CG28560" s="768"/>
      <c r="CH28560" s="768"/>
      <c r="CI28560" s="850"/>
    </row>
    <row r="28561" spans="85:87" x14ac:dyDescent="0.25">
      <c r="CG28561" s="768"/>
      <c r="CH28561" s="768"/>
      <c r="CI28561" s="850"/>
    </row>
    <row r="28562" spans="85:87" x14ac:dyDescent="0.25">
      <c r="CG28562" s="768"/>
      <c r="CH28562" s="768"/>
      <c r="CI28562" s="850"/>
    </row>
    <row r="28563" spans="85:87" x14ac:dyDescent="0.25">
      <c r="CG28563" s="768"/>
      <c r="CH28563" s="768"/>
      <c r="CI28563" s="850"/>
    </row>
    <row r="28564" spans="85:87" x14ac:dyDescent="0.25">
      <c r="CG28564" s="768"/>
      <c r="CH28564" s="768"/>
      <c r="CI28564" s="850"/>
    </row>
    <row r="28565" spans="85:87" x14ac:dyDescent="0.25">
      <c r="CG28565" s="768"/>
      <c r="CH28565" s="768"/>
      <c r="CI28565" s="850"/>
    </row>
    <row r="28566" spans="85:87" x14ac:dyDescent="0.25">
      <c r="CG28566" s="768"/>
      <c r="CH28566" s="768"/>
      <c r="CI28566" s="850"/>
    </row>
    <row r="28567" spans="85:87" x14ac:dyDescent="0.25">
      <c r="CG28567" s="768"/>
      <c r="CH28567" s="768"/>
      <c r="CI28567" s="850"/>
    </row>
    <row r="28568" spans="85:87" x14ac:dyDescent="0.25">
      <c r="CG28568" s="768"/>
      <c r="CH28568" s="768"/>
      <c r="CI28568" s="850"/>
    </row>
    <row r="28569" spans="85:87" x14ac:dyDescent="0.25">
      <c r="CG28569" s="768"/>
      <c r="CH28569" s="768"/>
      <c r="CI28569" s="850"/>
    </row>
    <row r="28570" spans="85:87" x14ac:dyDescent="0.25">
      <c r="CG28570" s="768"/>
      <c r="CH28570" s="768"/>
      <c r="CI28570" s="850"/>
    </row>
    <row r="28571" spans="85:87" x14ac:dyDescent="0.25">
      <c r="CG28571" s="768"/>
      <c r="CH28571" s="768"/>
      <c r="CI28571" s="850"/>
    </row>
    <row r="28572" spans="85:87" x14ac:dyDescent="0.25">
      <c r="CG28572" s="768"/>
      <c r="CH28572" s="768"/>
      <c r="CI28572" s="850"/>
    </row>
    <row r="28573" spans="85:87" x14ac:dyDescent="0.25">
      <c r="CG28573" s="768"/>
      <c r="CH28573" s="768"/>
      <c r="CI28573" s="850"/>
    </row>
    <row r="28574" spans="85:87" x14ac:dyDescent="0.25">
      <c r="CG28574" s="768"/>
      <c r="CH28574" s="768"/>
      <c r="CI28574" s="850"/>
    </row>
    <row r="28575" spans="85:87" x14ac:dyDescent="0.25">
      <c r="CG28575" s="768"/>
      <c r="CH28575" s="768"/>
      <c r="CI28575" s="850"/>
    </row>
    <row r="28576" spans="85:87" x14ac:dyDescent="0.25">
      <c r="CG28576" s="768"/>
      <c r="CH28576" s="768"/>
      <c r="CI28576" s="850"/>
    </row>
    <row r="28577" spans="85:87" x14ac:dyDescent="0.25">
      <c r="CG28577" s="768"/>
      <c r="CH28577" s="768"/>
      <c r="CI28577" s="850"/>
    </row>
    <row r="28578" spans="85:87" x14ac:dyDescent="0.25">
      <c r="CG28578" s="768"/>
      <c r="CH28578" s="768"/>
      <c r="CI28578" s="850"/>
    </row>
    <row r="28579" spans="85:87" x14ac:dyDescent="0.25">
      <c r="CG28579" s="768"/>
      <c r="CH28579" s="768"/>
      <c r="CI28579" s="850"/>
    </row>
    <row r="28580" spans="85:87" x14ac:dyDescent="0.25">
      <c r="CG28580" s="768"/>
      <c r="CH28580" s="768"/>
      <c r="CI28580" s="850"/>
    </row>
    <row r="28581" spans="85:87" x14ac:dyDescent="0.25">
      <c r="CG28581" s="768"/>
      <c r="CH28581" s="768"/>
      <c r="CI28581" s="850"/>
    </row>
    <row r="28582" spans="85:87" x14ac:dyDescent="0.25">
      <c r="CG28582" s="768"/>
      <c r="CH28582" s="768"/>
      <c r="CI28582" s="850"/>
    </row>
    <row r="28583" spans="85:87" x14ac:dyDescent="0.25">
      <c r="CG28583" s="768"/>
      <c r="CH28583" s="768"/>
      <c r="CI28583" s="850"/>
    </row>
    <row r="28584" spans="85:87" x14ac:dyDescent="0.25">
      <c r="CG28584" s="768"/>
      <c r="CH28584" s="768"/>
      <c r="CI28584" s="850"/>
    </row>
    <row r="28585" spans="85:87" x14ac:dyDescent="0.25">
      <c r="CG28585" s="768"/>
      <c r="CH28585" s="768"/>
      <c r="CI28585" s="850"/>
    </row>
    <row r="28586" spans="85:87" x14ac:dyDescent="0.25">
      <c r="CG28586" s="768"/>
      <c r="CH28586" s="768"/>
      <c r="CI28586" s="850"/>
    </row>
    <row r="28587" spans="85:87" x14ac:dyDescent="0.25">
      <c r="CG28587" s="768"/>
      <c r="CH28587" s="768"/>
      <c r="CI28587" s="850"/>
    </row>
    <row r="28588" spans="85:87" x14ac:dyDescent="0.25">
      <c r="CG28588" s="768"/>
      <c r="CH28588" s="768"/>
      <c r="CI28588" s="850"/>
    </row>
    <row r="28589" spans="85:87" x14ac:dyDescent="0.25">
      <c r="CG28589" s="768"/>
      <c r="CH28589" s="768"/>
      <c r="CI28589" s="850"/>
    </row>
    <row r="28590" spans="85:87" x14ac:dyDescent="0.25">
      <c r="CG28590" s="768"/>
      <c r="CH28590" s="768"/>
      <c r="CI28590" s="850"/>
    </row>
    <row r="28591" spans="85:87" x14ac:dyDescent="0.25">
      <c r="CG28591" s="768"/>
      <c r="CH28591" s="768"/>
      <c r="CI28591" s="850"/>
    </row>
    <row r="28592" spans="85:87" x14ac:dyDescent="0.25">
      <c r="CG28592" s="768"/>
      <c r="CH28592" s="768"/>
      <c r="CI28592" s="850"/>
    </row>
    <row r="28593" spans="85:87" x14ac:dyDescent="0.25">
      <c r="CG28593" s="768"/>
      <c r="CH28593" s="768"/>
      <c r="CI28593" s="850"/>
    </row>
    <row r="28594" spans="85:87" x14ac:dyDescent="0.25">
      <c r="CG28594" s="768"/>
      <c r="CH28594" s="768"/>
      <c r="CI28594" s="850"/>
    </row>
    <row r="28595" spans="85:87" x14ac:dyDescent="0.25">
      <c r="CG28595" s="768"/>
      <c r="CH28595" s="768"/>
      <c r="CI28595" s="850"/>
    </row>
    <row r="28596" spans="85:87" x14ac:dyDescent="0.25">
      <c r="CG28596" s="768"/>
      <c r="CH28596" s="768"/>
      <c r="CI28596" s="850"/>
    </row>
    <row r="28597" spans="85:87" x14ac:dyDescent="0.25">
      <c r="CG28597" s="768"/>
      <c r="CH28597" s="768"/>
      <c r="CI28597" s="850"/>
    </row>
    <row r="28598" spans="85:87" x14ac:dyDescent="0.25">
      <c r="CG28598" s="768"/>
      <c r="CH28598" s="768"/>
      <c r="CI28598" s="850"/>
    </row>
    <row r="28599" spans="85:87" x14ac:dyDescent="0.25">
      <c r="CG28599" s="768"/>
      <c r="CH28599" s="768"/>
      <c r="CI28599" s="850"/>
    </row>
    <row r="28600" spans="85:87" x14ac:dyDescent="0.25">
      <c r="CG28600" s="768"/>
      <c r="CH28600" s="768"/>
      <c r="CI28600" s="850"/>
    </row>
    <row r="28601" spans="85:87" x14ac:dyDescent="0.25">
      <c r="CG28601" s="768"/>
      <c r="CH28601" s="768"/>
      <c r="CI28601" s="850"/>
    </row>
    <row r="28602" spans="85:87" x14ac:dyDescent="0.25">
      <c r="CG28602" s="768"/>
      <c r="CH28602" s="768"/>
      <c r="CI28602" s="850"/>
    </row>
    <row r="28603" spans="85:87" x14ac:dyDescent="0.25">
      <c r="CG28603" s="768"/>
      <c r="CH28603" s="768"/>
      <c r="CI28603" s="850"/>
    </row>
    <row r="28604" spans="85:87" x14ac:dyDescent="0.25">
      <c r="CG28604" s="768"/>
      <c r="CH28604" s="768"/>
      <c r="CI28604" s="850"/>
    </row>
    <row r="28605" spans="85:87" x14ac:dyDescent="0.25">
      <c r="CG28605" s="768"/>
      <c r="CH28605" s="768"/>
      <c r="CI28605" s="850"/>
    </row>
    <row r="28606" spans="85:87" x14ac:dyDescent="0.25">
      <c r="CG28606" s="768"/>
      <c r="CH28606" s="768"/>
      <c r="CI28606" s="850"/>
    </row>
    <row r="28607" spans="85:87" x14ac:dyDescent="0.25">
      <c r="CG28607" s="768"/>
      <c r="CH28607" s="768"/>
      <c r="CI28607" s="850"/>
    </row>
    <row r="28608" spans="85:87" x14ac:dyDescent="0.25">
      <c r="CG28608" s="768"/>
      <c r="CH28608" s="768"/>
      <c r="CI28608" s="850"/>
    </row>
    <row r="28609" spans="85:87" x14ac:dyDescent="0.25">
      <c r="CG28609" s="768"/>
      <c r="CH28609" s="768"/>
      <c r="CI28609" s="850"/>
    </row>
    <row r="28610" spans="85:87" x14ac:dyDescent="0.25">
      <c r="CG28610" s="768"/>
      <c r="CH28610" s="768"/>
      <c r="CI28610" s="850"/>
    </row>
    <row r="28611" spans="85:87" x14ac:dyDescent="0.25">
      <c r="CG28611" s="768"/>
      <c r="CH28611" s="768"/>
      <c r="CI28611" s="850"/>
    </row>
    <row r="28612" spans="85:87" x14ac:dyDescent="0.25">
      <c r="CG28612" s="768"/>
      <c r="CH28612" s="768"/>
      <c r="CI28612" s="850"/>
    </row>
    <row r="28613" spans="85:87" x14ac:dyDescent="0.25">
      <c r="CG28613" s="768"/>
      <c r="CH28613" s="768"/>
      <c r="CI28613" s="850"/>
    </row>
    <row r="28614" spans="85:87" x14ac:dyDescent="0.25">
      <c r="CG28614" s="768"/>
      <c r="CH28614" s="768"/>
      <c r="CI28614" s="850"/>
    </row>
    <row r="28615" spans="85:87" x14ac:dyDescent="0.25">
      <c r="CG28615" s="768"/>
      <c r="CH28615" s="768"/>
      <c r="CI28615" s="850"/>
    </row>
    <row r="28616" spans="85:87" x14ac:dyDescent="0.25">
      <c r="CG28616" s="768"/>
      <c r="CH28616" s="768"/>
      <c r="CI28616" s="850"/>
    </row>
    <row r="28617" spans="85:87" x14ac:dyDescent="0.25">
      <c r="CG28617" s="768"/>
      <c r="CH28617" s="768"/>
      <c r="CI28617" s="850"/>
    </row>
    <row r="28618" spans="85:87" x14ac:dyDescent="0.25">
      <c r="CG28618" s="768"/>
      <c r="CH28618" s="768"/>
      <c r="CI28618" s="850"/>
    </row>
    <row r="28619" spans="85:87" x14ac:dyDescent="0.25">
      <c r="CG28619" s="768"/>
      <c r="CH28619" s="768"/>
      <c r="CI28619" s="850"/>
    </row>
    <row r="28620" spans="85:87" x14ac:dyDescent="0.25">
      <c r="CG28620" s="768"/>
      <c r="CH28620" s="768"/>
      <c r="CI28620" s="850"/>
    </row>
    <row r="28621" spans="85:87" x14ac:dyDescent="0.25">
      <c r="CG28621" s="768"/>
      <c r="CH28621" s="768"/>
      <c r="CI28621" s="850"/>
    </row>
    <row r="28622" spans="85:87" x14ac:dyDescent="0.25">
      <c r="CG28622" s="768"/>
      <c r="CH28622" s="768"/>
      <c r="CI28622" s="850"/>
    </row>
    <row r="28623" spans="85:87" x14ac:dyDescent="0.25">
      <c r="CG28623" s="768"/>
      <c r="CH28623" s="768"/>
      <c r="CI28623" s="850"/>
    </row>
    <row r="28624" spans="85:87" x14ac:dyDescent="0.25">
      <c r="CG28624" s="768"/>
      <c r="CH28624" s="768"/>
      <c r="CI28624" s="850"/>
    </row>
    <row r="28625" spans="85:87" x14ac:dyDescent="0.25">
      <c r="CG28625" s="768"/>
      <c r="CH28625" s="768"/>
      <c r="CI28625" s="850"/>
    </row>
    <row r="28626" spans="85:87" x14ac:dyDescent="0.25">
      <c r="CG28626" s="768"/>
      <c r="CH28626" s="768"/>
      <c r="CI28626" s="850"/>
    </row>
    <row r="28627" spans="85:87" x14ac:dyDescent="0.25">
      <c r="CG28627" s="768"/>
      <c r="CH28627" s="768"/>
      <c r="CI28627" s="850"/>
    </row>
    <row r="28628" spans="85:87" x14ac:dyDescent="0.25">
      <c r="CG28628" s="768"/>
      <c r="CH28628" s="768"/>
      <c r="CI28628" s="850"/>
    </row>
    <row r="28629" spans="85:87" x14ac:dyDescent="0.25">
      <c r="CG28629" s="768"/>
      <c r="CH28629" s="768"/>
      <c r="CI28629" s="850"/>
    </row>
    <row r="28630" spans="85:87" x14ac:dyDescent="0.25">
      <c r="CG28630" s="768"/>
      <c r="CH28630" s="768"/>
      <c r="CI28630" s="850"/>
    </row>
    <row r="28631" spans="85:87" x14ac:dyDescent="0.25">
      <c r="CG28631" s="768"/>
      <c r="CH28631" s="768"/>
      <c r="CI28631" s="850"/>
    </row>
    <row r="28632" spans="85:87" x14ac:dyDescent="0.25">
      <c r="CG28632" s="768"/>
      <c r="CH28632" s="768"/>
      <c r="CI28632" s="850"/>
    </row>
    <row r="28633" spans="85:87" x14ac:dyDescent="0.25">
      <c r="CG28633" s="768"/>
      <c r="CH28633" s="768"/>
      <c r="CI28633" s="850"/>
    </row>
    <row r="28634" spans="85:87" x14ac:dyDescent="0.25">
      <c r="CG28634" s="768"/>
      <c r="CH28634" s="768"/>
      <c r="CI28634" s="850"/>
    </row>
    <row r="28635" spans="85:87" x14ac:dyDescent="0.25">
      <c r="CG28635" s="768"/>
      <c r="CH28635" s="768"/>
      <c r="CI28635" s="850"/>
    </row>
    <row r="28636" spans="85:87" x14ac:dyDescent="0.25">
      <c r="CG28636" s="768"/>
      <c r="CH28636" s="768"/>
      <c r="CI28636" s="850"/>
    </row>
    <row r="28637" spans="85:87" x14ac:dyDescent="0.25">
      <c r="CG28637" s="768"/>
      <c r="CH28637" s="768"/>
      <c r="CI28637" s="850"/>
    </row>
    <row r="28638" spans="85:87" x14ac:dyDescent="0.25">
      <c r="CG28638" s="768"/>
      <c r="CH28638" s="768"/>
      <c r="CI28638" s="850"/>
    </row>
    <row r="28639" spans="85:87" x14ac:dyDescent="0.25">
      <c r="CG28639" s="768"/>
      <c r="CH28639" s="768"/>
      <c r="CI28639" s="850"/>
    </row>
    <row r="28640" spans="85:87" x14ac:dyDescent="0.25">
      <c r="CG28640" s="768"/>
      <c r="CH28640" s="768"/>
      <c r="CI28640" s="850"/>
    </row>
    <row r="28641" spans="85:87" x14ac:dyDescent="0.25">
      <c r="CG28641" s="768"/>
      <c r="CH28641" s="768"/>
      <c r="CI28641" s="850"/>
    </row>
    <row r="28642" spans="85:87" x14ac:dyDescent="0.25">
      <c r="CG28642" s="768"/>
      <c r="CH28642" s="768"/>
      <c r="CI28642" s="850"/>
    </row>
    <row r="28643" spans="85:87" x14ac:dyDescent="0.25">
      <c r="CG28643" s="768"/>
      <c r="CH28643" s="768"/>
      <c r="CI28643" s="850"/>
    </row>
    <row r="28644" spans="85:87" x14ac:dyDescent="0.25">
      <c r="CG28644" s="768"/>
      <c r="CH28644" s="768"/>
      <c r="CI28644" s="850"/>
    </row>
    <row r="28645" spans="85:87" x14ac:dyDescent="0.25">
      <c r="CG28645" s="768"/>
      <c r="CH28645" s="768"/>
      <c r="CI28645" s="850"/>
    </row>
    <row r="28646" spans="85:87" x14ac:dyDescent="0.25">
      <c r="CG28646" s="768"/>
      <c r="CH28646" s="768"/>
      <c r="CI28646" s="850"/>
    </row>
    <row r="28647" spans="85:87" x14ac:dyDescent="0.25">
      <c r="CG28647" s="768"/>
      <c r="CH28647" s="768"/>
      <c r="CI28647" s="850"/>
    </row>
    <row r="28648" spans="85:87" x14ac:dyDescent="0.25">
      <c r="CG28648" s="768"/>
      <c r="CH28648" s="768"/>
      <c r="CI28648" s="850"/>
    </row>
    <row r="28649" spans="85:87" x14ac:dyDescent="0.25">
      <c r="CG28649" s="768"/>
      <c r="CH28649" s="768"/>
      <c r="CI28649" s="850"/>
    </row>
    <row r="28650" spans="85:87" x14ac:dyDescent="0.25">
      <c r="CG28650" s="768"/>
      <c r="CH28650" s="768"/>
      <c r="CI28650" s="850"/>
    </row>
    <row r="28651" spans="85:87" x14ac:dyDescent="0.25">
      <c r="CG28651" s="768"/>
      <c r="CH28651" s="768"/>
      <c r="CI28651" s="850"/>
    </row>
    <row r="28652" spans="85:87" x14ac:dyDescent="0.25">
      <c r="CG28652" s="768"/>
      <c r="CH28652" s="768"/>
      <c r="CI28652" s="850"/>
    </row>
    <row r="28653" spans="85:87" x14ac:dyDescent="0.25">
      <c r="CG28653" s="768"/>
      <c r="CH28653" s="768"/>
      <c r="CI28653" s="850"/>
    </row>
    <row r="28654" spans="85:87" x14ac:dyDescent="0.25">
      <c r="CG28654" s="768"/>
      <c r="CH28654" s="768"/>
      <c r="CI28654" s="850"/>
    </row>
    <row r="28655" spans="85:87" x14ac:dyDescent="0.25">
      <c r="CG28655" s="768"/>
      <c r="CH28655" s="768"/>
      <c r="CI28655" s="850"/>
    </row>
    <row r="28656" spans="85:87" x14ac:dyDescent="0.25">
      <c r="CG28656" s="768"/>
      <c r="CH28656" s="768"/>
      <c r="CI28656" s="850"/>
    </row>
    <row r="28657" spans="85:87" x14ac:dyDescent="0.25">
      <c r="CG28657" s="768"/>
      <c r="CH28657" s="768"/>
      <c r="CI28657" s="850"/>
    </row>
    <row r="28658" spans="85:87" x14ac:dyDescent="0.25">
      <c r="CG28658" s="768"/>
      <c r="CH28658" s="768"/>
      <c r="CI28658" s="850"/>
    </row>
    <row r="28659" spans="85:87" x14ac:dyDescent="0.25">
      <c r="CG28659" s="768"/>
      <c r="CH28659" s="768"/>
      <c r="CI28659" s="850"/>
    </row>
    <row r="28660" spans="85:87" x14ac:dyDescent="0.25">
      <c r="CG28660" s="768"/>
      <c r="CH28660" s="768"/>
      <c r="CI28660" s="850"/>
    </row>
    <row r="28661" spans="85:87" x14ac:dyDescent="0.25">
      <c r="CG28661" s="768"/>
      <c r="CH28661" s="768"/>
      <c r="CI28661" s="850"/>
    </row>
    <row r="28662" spans="85:87" x14ac:dyDescent="0.25">
      <c r="CG28662" s="768"/>
      <c r="CH28662" s="768"/>
      <c r="CI28662" s="850"/>
    </row>
    <row r="28663" spans="85:87" x14ac:dyDescent="0.25">
      <c r="CG28663" s="768"/>
      <c r="CH28663" s="768"/>
      <c r="CI28663" s="850"/>
    </row>
    <row r="28664" spans="85:87" x14ac:dyDescent="0.25">
      <c r="CG28664" s="768"/>
      <c r="CH28664" s="768"/>
      <c r="CI28664" s="850"/>
    </row>
    <row r="28665" spans="85:87" x14ac:dyDescent="0.25">
      <c r="CG28665" s="768"/>
      <c r="CH28665" s="768"/>
      <c r="CI28665" s="850"/>
    </row>
    <row r="28666" spans="85:87" x14ac:dyDescent="0.25">
      <c r="CG28666" s="768"/>
      <c r="CH28666" s="768"/>
      <c r="CI28666" s="850"/>
    </row>
    <row r="28667" spans="85:87" x14ac:dyDescent="0.25">
      <c r="CG28667" s="768"/>
      <c r="CH28667" s="768"/>
      <c r="CI28667" s="850"/>
    </row>
    <row r="28668" spans="85:87" x14ac:dyDescent="0.25">
      <c r="CG28668" s="768"/>
      <c r="CH28668" s="768"/>
      <c r="CI28668" s="850"/>
    </row>
    <row r="28669" spans="85:87" x14ac:dyDescent="0.25">
      <c r="CG28669" s="768"/>
      <c r="CH28669" s="768"/>
      <c r="CI28669" s="850"/>
    </row>
    <row r="28670" spans="85:87" x14ac:dyDescent="0.25">
      <c r="CG28670" s="768"/>
      <c r="CH28670" s="768"/>
      <c r="CI28670" s="850"/>
    </row>
    <row r="28671" spans="85:87" x14ac:dyDescent="0.25">
      <c r="CG28671" s="768"/>
      <c r="CH28671" s="768"/>
      <c r="CI28671" s="850"/>
    </row>
    <row r="28672" spans="85:87" x14ac:dyDescent="0.25">
      <c r="CG28672" s="768"/>
      <c r="CH28672" s="768"/>
      <c r="CI28672" s="850"/>
    </row>
    <row r="28673" spans="85:87" x14ac:dyDescent="0.25">
      <c r="CG28673" s="768"/>
      <c r="CH28673" s="768"/>
      <c r="CI28673" s="850"/>
    </row>
    <row r="28674" spans="85:87" x14ac:dyDescent="0.25">
      <c r="CG28674" s="768"/>
      <c r="CH28674" s="768"/>
      <c r="CI28674" s="850"/>
    </row>
    <row r="28675" spans="85:87" x14ac:dyDescent="0.25">
      <c r="CG28675" s="768"/>
      <c r="CH28675" s="768"/>
      <c r="CI28675" s="850"/>
    </row>
    <row r="28676" spans="85:87" x14ac:dyDescent="0.25">
      <c r="CG28676" s="768"/>
      <c r="CH28676" s="768"/>
      <c r="CI28676" s="850"/>
    </row>
    <row r="28677" spans="85:87" x14ac:dyDescent="0.25">
      <c r="CG28677" s="768"/>
      <c r="CH28677" s="768"/>
      <c r="CI28677" s="850"/>
    </row>
    <row r="28678" spans="85:87" x14ac:dyDescent="0.25">
      <c r="CG28678" s="768"/>
      <c r="CH28678" s="768"/>
      <c r="CI28678" s="850"/>
    </row>
    <row r="28679" spans="85:87" x14ac:dyDescent="0.25">
      <c r="CG28679" s="768"/>
      <c r="CH28679" s="768"/>
      <c r="CI28679" s="850"/>
    </row>
    <row r="28680" spans="85:87" x14ac:dyDescent="0.25">
      <c r="CG28680" s="768"/>
      <c r="CH28680" s="768"/>
      <c r="CI28680" s="850"/>
    </row>
    <row r="28681" spans="85:87" x14ac:dyDescent="0.25">
      <c r="CG28681" s="768"/>
      <c r="CH28681" s="768"/>
      <c r="CI28681" s="850"/>
    </row>
    <row r="28682" spans="85:87" x14ac:dyDescent="0.25">
      <c r="CG28682" s="768"/>
      <c r="CH28682" s="768"/>
      <c r="CI28682" s="850"/>
    </row>
    <row r="28683" spans="85:87" x14ac:dyDescent="0.25">
      <c r="CG28683" s="768"/>
      <c r="CH28683" s="768"/>
      <c r="CI28683" s="850"/>
    </row>
    <row r="28684" spans="85:87" x14ac:dyDescent="0.25">
      <c r="CG28684" s="768"/>
      <c r="CH28684" s="768"/>
      <c r="CI28684" s="850"/>
    </row>
    <row r="28685" spans="85:87" x14ac:dyDescent="0.25">
      <c r="CG28685" s="768"/>
      <c r="CH28685" s="768"/>
      <c r="CI28685" s="850"/>
    </row>
    <row r="28686" spans="85:87" x14ac:dyDescent="0.25">
      <c r="CG28686" s="768"/>
      <c r="CH28686" s="768"/>
      <c r="CI28686" s="850"/>
    </row>
    <row r="28687" spans="85:87" x14ac:dyDescent="0.25">
      <c r="CG28687" s="768"/>
      <c r="CH28687" s="768"/>
      <c r="CI28687" s="850"/>
    </row>
    <row r="28688" spans="85:87" x14ac:dyDescent="0.25">
      <c r="CG28688" s="768"/>
      <c r="CH28688" s="768"/>
      <c r="CI28688" s="850"/>
    </row>
    <row r="28689" spans="85:87" x14ac:dyDescent="0.25">
      <c r="CG28689" s="768"/>
      <c r="CH28689" s="768"/>
      <c r="CI28689" s="850"/>
    </row>
    <row r="28690" spans="85:87" x14ac:dyDescent="0.25">
      <c r="CG28690" s="768"/>
      <c r="CH28690" s="768"/>
      <c r="CI28690" s="850"/>
    </row>
    <row r="28691" spans="85:87" x14ac:dyDescent="0.25">
      <c r="CG28691" s="768"/>
      <c r="CH28691" s="768"/>
      <c r="CI28691" s="850"/>
    </row>
    <row r="28692" spans="85:87" x14ac:dyDescent="0.25">
      <c r="CG28692" s="768"/>
      <c r="CH28692" s="768"/>
      <c r="CI28692" s="850"/>
    </row>
    <row r="28693" spans="85:87" x14ac:dyDescent="0.25">
      <c r="CG28693" s="768"/>
      <c r="CH28693" s="768"/>
      <c r="CI28693" s="850"/>
    </row>
    <row r="28694" spans="85:87" x14ac:dyDescent="0.25">
      <c r="CG28694" s="768"/>
      <c r="CH28694" s="768"/>
      <c r="CI28694" s="850"/>
    </row>
    <row r="28695" spans="85:87" x14ac:dyDescent="0.25">
      <c r="CG28695" s="768"/>
      <c r="CH28695" s="768"/>
      <c r="CI28695" s="850"/>
    </row>
    <row r="28696" spans="85:87" x14ac:dyDescent="0.25">
      <c r="CG28696" s="768"/>
      <c r="CH28696" s="768"/>
      <c r="CI28696" s="850"/>
    </row>
    <row r="28697" spans="85:87" x14ac:dyDescent="0.25">
      <c r="CG28697" s="768"/>
      <c r="CH28697" s="768"/>
      <c r="CI28697" s="850"/>
    </row>
    <row r="28698" spans="85:87" x14ac:dyDescent="0.25">
      <c r="CG28698" s="768"/>
      <c r="CH28698" s="768"/>
      <c r="CI28698" s="850"/>
    </row>
    <row r="28699" spans="85:87" x14ac:dyDescent="0.25">
      <c r="CG28699" s="768"/>
      <c r="CH28699" s="768"/>
      <c r="CI28699" s="850"/>
    </row>
    <row r="28700" spans="85:87" x14ac:dyDescent="0.25">
      <c r="CG28700" s="768"/>
      <c r="CH28700" s="768"/>
      <c r="CI28700" s="850"/>
    </row>
    <row r="28701" spans="85:87" x14ac:dyDescent="0.25">
      <c r="CG28701" s="768"/>
      <c r="CH28701" s="768"/>
      <c r="CI28701" s="850"/>
    </row>
    <row r="28702" spans="85:87" x14ac:dyDescent="0.25">
      <c r="CG28702" s="768"/>
      <c r="CH28702" s="768"/>
      <c r="CI28702" s="850"/>
    </row>
    <row r="28703" spans="85:87" x14ac:dyDescent="0.25">
      <c r="CG28703" s="768"/>
      <c r="CH28703" s="768"/>
      <c r="CI28703" s="850"/>
    </row>
    <row r="28704" spans="85:87" x14ac:dyDescent="0.25">
      <c r="CG28704" s="768"/>
      <c r="CH28704" s="768"/>
      <c r="CI28704" s="850"/>
    </row>
    <row r="28705" spans="85:87" x14ac:dyDescent="0.25">
      <c r="CG28705" s="768"/>
      <c r="CH28705" s="768"/>
      <c r="CI28705" s="850"/>
    </row>
    <row r="28706" spans="85:87" x14ac:dyDescent="0.25">
      <c r="CG28706" s="768"/>
      <c r="CH28706" s="768"/>
      <c r="CI28706" s="850"/>
    </row>
    <row r="28707" spans="85:87" x14ac:dyDescent="0.25">
      <c r="CG28707" s="768"/>
      <c r="CH28707" s="768"/>
      <c r="CI28707" s="850"/>
    </row>
    <row r="28708" spans="85:87" x14ac:dyDescent="0.25">
      <c r="CG28708" s="768"/>
      <c r="CH28708" s="768"/>
      <c r="CI28708" s="850"/>
    </row>
    <row r="28709" spans="85:87" x14ac:dyDescent="0.25">
      <c r="CG28709" s="768"/>
      <c r="CH28709" s="768"/>
      <c r="CI28709" s="850"/>
    </row>
    <row r="28710" spans="85:87" x14ac:dyDescent="0.25">
      <c r="CG28710" s="768"/>
      <c r="CH28710" s="768"/>
      <c r="CI28710" s="850"/>
    </row>
    <row r="28711" spans="85:87" x14ac:dyDescent="0.25">
      <c r="CG28711" s="768"/>
      <c r="CH28711" s="768"/>
      <c r="CI28711" s="850"/>
    </row>
    <row r="28712" spans="85:87" x14ac:dyDescent="0.25">
      <c r="CG28712" s="768"/>
      <c r="CH28712" s="768"/>
      <c r="CI28712" s="850"/>
    </row>
    <row r="28713" spans="85:87" x14ac:dyDescent="0.25">
      <c r="CG28713" s="768"/>
      <c r="CH28713" s="768"/>
      <c r="CI28713" s="850"/>
    </row>
    <row r="28714" spans="85:87" x14ac:dyDescent="0.25">
      <c r="CG28714" s="768"/>
      <c r="CH28714" s="768"/>
      <c r="CI28714" s="850"/>
    </row>
    <row r="28715" spans="85:87" x14ac:dyDescent="0.25">
      <c r="CG28715" s="768"/>
      <c r="CH28715" s="768"/>
      <c r="CI28715" s="850"/>
    </row>
    <row r="28716" spans="85:87" x14ac:dyDescent="0.25">
      <c r="CG28716" s="768"/>
      <c r="CH28716" s="768"/>
      <c r="CI28716" s="850"/>
    </row>
    <row r="28717" spans="85:87" x14ac:dyDescent="0.25">
      <c r="CG28717" s="768"/>
      <c r="CH28717" s="768"/>
      <c r="CI28717" s="850"/>
    </row>
    <row r="28718" spans="85:87" x14ac:dyDescent="0.25">
      <c r="CG28718" s="768"/>
      <c r="CH28718" s="768"/>
      <c r="CI28718" s="850"/>
    </row>
    <row r="28719" spans="85:87" x14ac:dyDescent="0.25">
      <c r="CG28719" s="768"/>
      <c r="CH28719" s="768"/>
      <c r="CI28719" s="850"/>
    </row>
    <row r="28720" spans="85:87" x14ac:dyDescent="0.25">
      <c r="CG28720" s="768"/>
      <c r="CH28720" s="768"/>
      <c r="CI28720" s="850"/>
    </row>
    <row r="28721" spans="85:87" x14ac:dyDescent="0.25">
      <c r="CG28721" s="768"/>
      <c r="CH28721" s="768"/>
      <c r="CI28721" s="850"/>
    </row>
    <row r="28722" spans="85:87" x14ac:dyDescent="0.25">
      <c r="CG28722" s="768"/>
      <c r="CH28722" s="768"/>
      <c r="CI28722" s="850"/>
    </row>
    <row r="28723" spans="85:87" x14ac:dyDescent="0.25">
      <c r="CG28723" s="768"/>
      <c r="CH28723" s="768"/>
      <c r="CI28723" s="850"/>
    </row>
    <row r="28724" spans="85:87" x14ac:dyDescent="0.25">
      <c r="CG28724" s="768"/>
      <c r="CH28724" s="768"/>
      <c r="CI28724" s="850"/>
    </row>
    <row r="28725" spans="85:87" x14ac:dyDescent="0.25">
      <c r="CG28725" s="768"/>
      <c r="CH28725" s="768"/>
      <c r="CI28725" s="850"/>
    </row>
    <row r="28726" spans="85:87" x14ac:dyDescent="0.25">
      <c r="CG28726" s="768"/>
      <c r="CH28726" s="768"/>
      <c r="CI28726" s="850"/>
    </row>
    <row r="28727" spans="85:87" x14ac:dyDescent="0.25">
      <c r="CG28727" s="768"/>
      <c r="CH28727" s="768"/>
      <c r="CI28727" s="850"/>
    </row>
    <row r="28728" spans="85:87" x14ac:dyDescent="0.25">
      <c r="CG28728" s="768"/>
      <c r="CH28728" s="768"/>
      <c r="CI28728" s="850"/>
    </row>
    <row r="28729" spans="85:87" x14ac:dyDescent="0.25">
      <c r="CG28729" s="768"/>
      <c r="CH28729" s="768"/>
      <c r="CI28729" s="850"/>
    </row>
    <row r="28730" spans="85:87" x14ac:dyDescent="0.25">
      <c r="CG28730" s="768"/>
      <c r="CH28730" s="768"/>
      <c r="CI28730" s="850"/>
    </row>
    <row r="28731" spans="85:87" x14ac:dyDescent="0.25">
      <c r="CG28731" s="768"/>
      <c r="CH28731" s="768"/>
      <c r="CI28731" s="850"/>
    </row>
    <row r="28732" spans="85:87" x14ac:dyDescent="0.25">
      <c r="CG28732" s="768"/>
      <c r="CH28732" s="768"/>
      <c r="CI28732" s="850"/>
    </row>
    <row r="28733" spans="85:87" x14ac:dyDescent="0.25">
      <c r="CG28733" s="768"/>
      <c r="CH28733" s="768"/>
      <c r="CI28733" s="850"/>
    </row>
    <row r="28734" spans="85:87" x14ac:dyDescent="0.25">
      <c r="CG28734" s="768"/>
      <c r="CH28734" s="768"/>
      <c r="CI28734" s="850"/>
    </row>
    <row r="28735" spans="85:87" x14ac:dyDescent="0.25">
      <c r="CG28735" s="768"/>
      <c r="CH28735" s="768"/>
      <c r="CI28735" s="850"/>
    </row>
    <row r="28736" spans="85:87" x14ac:dyDescent="0.25">
      <c r="CG28736" s="768"/>
      <c r="CH28736" s="768"/>
      <c r="CI28736" s="850"/>
    </row>
    <row r="28737" spans="85:87" x14ac:dyDescent="0.25">
      <c r="CG28737" s="768"/>
      <c r="CH28737" s="768"/>
      <c r="CI28737" s="850"/>
    </row>
    <row r="28738" spans="85:87" x14ac:dyDescent="0.25">
      <c r="CG28738" s="768"/>
      <c r="CH28738" s="768"/>
      <c r="CI28738" s="850"/>
    </row>
    <row r="28739" spans="85:87" x14ac:dyDescent="0.25">
      <c r="CG28739" s="768"/>
      <c r="CH28739" s="768"/>
      <c r="CI28739" s="850"/>
    </row>
    <row r="28740" spans="85:87" x14ac:dyDescent="0.25">
      <c r="CG28740" s="768"/>
      <c r="CH28740" s="768"/>
      <c r="CI28740" s="850"/>
    </row>
    <row r="28741" spans="85:87" x14ac:dyDescent="0.25">
      <c r="CG28741" s="768"/>
      <c r="CH28741" s="768"/>
      <c r="CI28741" s="850"/>
    </row>
    <row r="28742" spans="85:87" x14ac:dyDescent="0.25">
      <c r="CG28742" s="768"/>
      <c r="CH28742" s="768"/>
      <c r="CI28742" s="850"/>
    </row>
    <row r="28743" spans="85:87" x14ac:dyDescent="0.25">
      <c r="CG28743" s="768"/>
      <c r="CH28743" s="768"/>
      <c r="CI28743" s="850"/>
    </row>
    <row r="28744" spans="85:87" x14ac:dyDescent="0.25">
      <c r="CG28744" s="768"/>
      <c r="CH28744" s="768"/>
      <c r="CI28744" s="850"/>
    </row>
    <row r="28745" spans="85:87" x14ac:dyDescent="0.25">
      <c r="CG28745" s="768"/>
      <c r="CH28745" s="768"/>
      <c r="CI28745" s="850"/>
    </row>
    <row r="28746" spans="85:87" x14ac:dyDescent="0.25">
      <c r="CG28746" s="768"/>
      <c r="CH28746" s="768"/>
      <c r="CI28746" s="850"/>
    </row>
    <row r="28747" spans="85:87" x14ac:dyDescent="0.25">
      <c r="CG28747" s="768"/>
      <c r="CH28747" s="768"/>
      <c r="CI28747" s="850"/>
    </row>
    <row r="28748" spans="85:87" x14ac:dyDescent="0.25">
      <c r="CG28748" s="768"/>
      <c r="CH28748" s="768"/>
      <c r="CI28748" s="850"/>
    </row>
    <row r="28749" spans="85:87" x14ac:dyDescent="0.25">
      <c r="CG28749" s="768"/>
      <c r="CH28749" s="768"/>
      <c r="CI28749" s="850"/>
    </row>
    <row r="28750" spans="85:87" x14ac:dyDescent="0.25">
      <c r="CG28750" s="768"/>
      <c r="CH28750" s="768"/>
      <c r="CI28750" s="850"/>
    </row>
    <row r="28751" spans="85:87" x14ac:dyDescent="0.25">
      <c r="CG28751" s="768"/>
      <c r="CH28751" s="768"/>
      <c r="CI28751" s="850"/>
    </row>
    <row r="28752" spans="85:87" x14ac:dyDescent="0.25">
      <c r="CG28752" s="768"/>
      <c r="CH28752" s="768"/>
      <c r="CI28752" s="850"/>
    </row>
    <row r="28753" spans="85:87" x14ac:dyDescent="0.25">
      <c r="CG28753" s="768"/>
      <c r="CH28753" s="768"/>
      <c r="CI28753" s="850"/>
    </row>
    <row r="28754" spans="85:87" x14ac:dyDescent="0.25">
      <c r="CG28754" s="768"/>
      <c r="CH28754" s="768"/>
      <c r="CI28754" s="850"/>
    </row>
    <row r="28755" spans="85:87" x14ac:dyDescent="0.25">
      <c r="CG28755" s="768"/>
      <c r="CH28755" s="768"/>
      <c r="CI28755" s="850"/>
    </row>
    <row r="28756" spans="85:87" x14ac:dyDescent="0.25">
      <c r="CG28756" s="768"/>
      <c r="CH28756" s="768"/>
      <c r="CI28756" s="850"/>
    </row>
    <row r="28757" spans="85:87" x14ac:dyDescent="0.25">
      <c r="CG28757" s="768"/>
      <c r="CH28757" s="768"/>
      <c r="CI28757" s="850"/>
    </row>
    <row r="28758" spans="85:87" x14ac:dyDescent="0.25">
      <c r="CG28758" s="768"/>
      <c r="CH28758" s="768"/>
      <c r="CI28758" s="850"/>
    </row>
    <row r="28759" spans="85:87" x14ac:dyDescent="0.25">
      <c r="CG28759" s="768"/>
      <c r="CH28759" s="768"/>
      <c r="CI28759" s="850"/>
    </row>
    <row r="28760" spans="85:87" x14ac:dyDescent="0.25">
      <c r="CG28760" s="768"/>
      <c r="CH28760" s="768"/>
      <c r="CI28760" s="850"/>
    </row>
    <row r="28761" spans="85:87" x14ac:dyDescent="0.25">
      <c r="CG28761" s="768"/>
      <c r="CH28761" s="768"/>
      <c r="CI28761" s="850"/>
    </row>
    <row r="28762" spans="85:87" x14ac:dyDescent="0.25">
      <c r="CG28762" s="768"/>
      <c r="CH28762" s="768"/>
      <c r="CI28762" s="850"/>
    </row>
    <row r="28763" spans="85:87" x14ac:dyDescent="0.25">
      <c r="CG28763" s="768"/>
      <c r="CH28763" s="768"/>
      <c r="CI28763" s="850"/>
    </row>
    <row r="28764" spans="85:87" x14ac:dyDescent="0.25">
      <c r="CG28764" s="768"/>
      <c r="CH28764" s="768"/>
      <c r="CI28764" s="850"/>
    </row>
    <row r="28765" spans="85:87" x14ac:dyDescent="0.25">
      <c r="CG28765" s="768"/>
      <c r="CH28765" s="768"/>
      <c r="CI28765" s="850"/>
    </row>
    <row r="28766" spans="85:87" x14ac:dyDescent="0.25">
      <c r="CG28766" s="768"/>
      <c r="CH28766" s="768"/>
      <c r="CI28766" s="850"/>
    </row>
    <row r="28767" spans="85:87" x14ac:dyDescent="0.25">
      <c r="CG28767" s="768"/>
      <c r="CH28767" s="768"/>
      <c r="CI28767" s="850"/>
    </row>
    <row r="28768" spans="85:87" x14ac:dyDescent="0.25">
      <c r="CG28768" s="768"/>
      <c r="CH28768" s="768"/>
      <c r="CI28768" s="850"/>
    </row>
    <row r="28769" spans="85:87" x14ac:dyDescent="0.25">
      <c r="CG28769" s="768"/>
      <c r="CH28769" s="768"/>
      <c r="CI28769" s="850"/>
    </row>
    <row r="28770" spans="85:87" x14ac:dyDescent="0.25">
      <c r="CG28770" s="768"/>
      <c r="CH28770" s="768"/>
      <c r="CI28770" s="850"/>
    </row>
    <row r="28771" spans="85:87" x14ac:dyDescent="0.25">
      <c r="CG28771" s="768"/>
      <c r="CH28771" s="768"/>
      <c r="CI28771" s="850"/>
    </row>
    <row r="28772" spans="85:87" x14ac:dyDescent="0.25">
      <c r="CG28772" s="768"/>
      <c r="CH28772" s="768"/>
      <c r="CI28772" s="850"/>
    </row>
    <row r="28773" spans="85:87" x14ac:dyDescent="0.25">
      <c r="CG28773" s="768"/>
      <c r="CH28773" s="768"/>
      <c r="CI28773" s="850"/>
    </row>
    <row r="28774" spans="85:87" x14ac:dyDescent="0.25">
      <c r="CG28774" s="768"/>
      <c r="CH28774" s="768"/>
      <c r="CI28774" s="850"/>
    </row>
    <row r="28775" spans="85:87" x14ac:dyDescent="0.25">
      <c r="CG28775" s="768"/>
      <c r="CH28775" s="768"/>
      <c r="CI28775" s="850"/>
    </row>
    <row r="28776" spans="85:87" x14ac:dyDescent="0.25">
      <c r="CG28776" s="768"/>
      <c r="CH28776" s="768"/>
      <c r="CI28776" s="850"/>
    </row>
    <row r="28777" spans="85:87" x14ac:dyDescent="0.25">
      <c r="CG28777" s="768"/>
      <c r="CH28777" s="768"/>
      <c r="CI28777" s="850"/>
    </row>
    <row r="28778" spans="85:87" x14ac:dyDescent="0.25">
      <c r="CG28778" s="768"/>
      <c r="CH28778" s="768"/>
      <c r="CI28778" s="850"/>
    </row>
    <row r="28779" spans="85:87" x14ac:dyDescent="0.25">
      <c r="CG28779" s="768"/>
      <c r="CH28779" s="768"/>
      <c r="CI28779" s="850"/>
    </row>
    <row r="28780" spans="85:87" x14ac:dyDescent="0.25">
      <c r="CG28780" s="768"/>
      <c r="CH28780" s="768"/>
      <c r="CI28780" s="850"/>
    </row>
    <row r="28781" spans="85:87" x14ac:dyDescent="0.25">
      <c r="CG28781" s="768"/>
      <c r="CH28781" s="768"/>
      <c r="CI28781" s="850"/>
    </row>
    <row r="28782" spans="85:87" x14ac:dyDescent="0.25">
      <c r="CG28782" s="768"/>
      <c r="CH28782" s="768"/>
      <c r="CI28782" s="850"/>
    </row>
    <row r="28783" spans="85:87" x14ac:dyDescent="0.25">
      <c r="CG28783" s="768"/>
      <c r="CH28783" s="768"/>
      <c r="CI28783" s="850"/>
    </row>
    <row r="28784" spans="85:87" x14ac:dyDescent="0.25">
      <c r="CG28784" s="768"/>
      <c r="CH28784" s="768"/>
      <c r="CI28784" s="850"/>
    </row>
    <row r="28785" spans="85:87" x14ac:dyDescent="0.25">
      <c r="CG28785" s="768"/>
      <c r="CH28785" s="768"/>
      <c r="CI28785" s="850"/>
    </row>
    <row r="28786" spans="85:87" x14ac:dyDescent="0.25">
      <c r="CG28786" s="768"/>
      <c r="CH28786" s="768"/>
      <c r="CI28786" s="850"/>
    </row>
    <row r="28787" spans="85:87" x14ac:dyDescent="0.25">
      <c r="CG28787" s="768"/>
      <c r="CH28787" s="768"/>
      <c r="CI28787" s="850"/>
    </row>
    <row r="28788" spans="85:87" x14ac:dyDescent="0.25">
      <c r="CG28788" s="768"/>
      <c r="CH28788" s="768"/>
      <c r="CI28788" s="850"/>
    </row>
    <row r="28789" spans="85:87" x14ac:dyDescent="0.25">
      <c r="CG28789" s="768"/>
      <c r="CH28789" s="768"/>
      <c r="CI28789" s="850"/>
    </row>
    <row r="28790" spans="85:87" x14ac:dyDescent="0.25">
      <c r="CG28790" s="768"/>
      <c r="CH28790" s="768"/>
      <c r="CI28790" s="850"/>
    </row>
    <row r="28791" spans="85:87" x14ac:dyDescent="0.25">
      <c r="CG28791" s="768"/>
      <c r="CH28791" s="768"/>
      <c r="CI28791" s="850"/>
    </row>
    <row r="28792" spans="85:87" x14ac:dyDescent="0.25">
      <c r="CG28792" s="768"/>
      <c r="CH28792" s="768"/>
      <c r="CI28792" s="850"/>
    </row>
    <row r="28793" spans="85:87" x14ac:dyDescent="0.25">
      <c r="CG28793" s="768"/>
      <c r="CH28793" s="768"/>
      <c r="CI28793" s="850"/>
    </row>
    <row r="28794" spans="85:87" x14ac:dyDescent="0.25">
      <c r="CG28794" s="768"/>
      <c r="CH28794" s="768"/>
      <c r="CI28794" s="850"/>
    </row>
    <row r="28795" spans="85:87" x14ac:dyDescent="0.25">
      <c r="CG28795" s="768"/>
      <c r="CH28795" s="768"/>
      <c r="CI28795" s="850"/>
    </row>
    <row r="28796" spans="85:87" x14ac:dyDescent="0.25">
      <c r="CG28796" s="768"/>
      <c r="CH28796" s="768"/>
      <c r="CI28796" s="850"/>
    </row>
    <row r="28797" spans="85:87" x14ac:dyDescent="0.25">
      <c r="CG28797" s="768"/>
      <c r="CH28797" s="768"/>
      <c r="CI28797" s="850"/>
    </row>
    <row r="28798" spans="85:87" x14ac:dyDescent="0.25">
      <c r="CG28798" s="768"/>
      <c r="CH28798" s="768"/>
      <c r="CI28798" s="850"/>
    </row>
    <row r="28799" spans="85:87" x14ac:dyDescent="0.25">
      <c r="CG28799" s="768"/>
      <c r="CH28799" s="768"/>
      <c r="CI28799" s="850"/>
    </row>
    <row r="28800" spans="85:87" x14ac:dyDescent="0.25">
      <c r="CG28800" s="768"/>
      <c r="CH28800" s="768"/>
      <c r="CI28800" s="850"/>
    </row>
    <row r="28801" spans="85:87" x14ac:dyDescent="0.25">
      <c r="CG28801" s="768"/>
      <c r="CH28801" s="768"/>
      <c r="CI28801" s="850"/>
    </row>
    <row r="28802" spans="85:87" x14ac:dyDescent="0.25">
      <c r="CG28802" s="768"/>
      <c r="CH28802" s="768"/>
      <c r="CI28802" s="850"/>
    </row>
    <row r="28803" spans="85:87" x14ac:dyDescent="0.25">
      <c r="CG28803" s="768"/>
      <c r="CH28803" s="768"/>
      <c r="CI28803" s="850"/>
    </row>
    <row r="28804" spans="85:87" x14ac:dyDescent="0.25">
      <c r="CG28804" s="768"/>
      <c r="CH28804" s="768"/>
      <c r="CI28804" s="850"/>
    </row>
    <row r="28805" spans="85:87" x14ac:dyDescent="0.25">
      <c r="CG28805" s="768"/>
      <c r="CH28805" s="768"/>
      <c r="CI28805" s="850"/>
    </row>
    <row r="28806" spans="85:87" x14ac:dyDescent="0.25">
      <c r="CG28806" s="768"/>
      <c r="CH28806" s="768"/>
      <c r="CI28806" s="850"/>
    </row>
    <row r="28807" spans="85:87" x14ac:dyDescent="0.25">
      <c r="CG28807" s="768"/>
      <c r="CH28807" s="768"/>
      <c r="CI28807" s="850"/>
    </row>
    <row r="28808" spans="85:87" x14ac:dyDescent="0.25">
      <c r="CG28808" s="768"/>
      <c r="CH28808" s="768"/>
      <c r="CI28808" s="850"/>
    </row>
    <row r="28809" spans="85:87" x14ac:dyDescent="0.25">
      <c r="CG28809" s="768"/>
      <c r="CH28809" s="768"/>
      <c r="CI28809" s="850"/>
    </row>
    <row r="28810" spans="85:87" x14ac:dyDescent="0.25">
      <c r="CG28810" s="768"/>
      <c r="CH28810" s="768"/>
      <c r="CI28810" s="850"/>
    </row>
    <row r="28811" spans="85:87" x14ac:dyDescent="0.25">
      <c r="CG28811" s="768"/>
      <c r="CH28811" s="768"/>
      <c r="CI28811" s="850"/>
    </row>
    <row r="28812" spans="85:87" x14ac:dyDescent="0.25">
      <c r="CG28812" s="768"/>
      <c r="CH28812" s="768"/>
      <c r="CI28812" s="850"/>
    </row>
    <row r="28813" spans="85:87" x14ac:dyDescent="0.25">
      <c r="CG28813" s="768"/>
      <c r="CH28813" s="768"/>
      <c r="CI28813" s="850"/>
    </row>
    <row r="28814" spans="85:87" x14ac:dyDescent="0.25">
      <c r="CG28814" s="768"/>
      <c r="CH28814" s="768"/>
      <c r="CI28814" s="850"/>
    </row>
    <row r="28815" spans="85:87" x14ac:dyDescent="0.25">
      <c r="CG28815" s="768"/>
      <c r="CH28815" s="768"/>
      <c r="CI28815" s="850"/>
    </row>
    <row r="28816" spans="85:87" x14ac:dyDescent="0.25">
      <c r="CG28816" s="768"/>
      <c r="CH28816" s="768"/>
      <c r="CI28816" s="850"/>
    </row>
    <row r="28817" spans="85:87" x14ac:dyDescent="0.25">
      <c r="CG28817" s="768"/>
      <c r="CH28817" s="768"/>
      <c r="CI28817" s="850"/>
    </row>
    <row r="28818" spans="85:87" x14ac:dyDescent="0.25">
      <c r="CG28818" s="768"/>
      <c r="CH28818" s="768"/>
      <c r="CI28818" s="850"/>
    </row>
    <row r="28819" spans="85:87" x14ac:dyDescent="0.25">
      <c r="CG28819" s="768"/>
      <c r="CH28819" s="768"/>
      <c r="CI28819" s="850"/>
    </row>
    <row r="28820" spans="85:87" x14ac:dyDescent="0.25">
      <c r="CG28820" s="768"/>
      <c r="CH28820" s="768"/>
      <c r="CI28820" s="850"/>
    </row>
    <row r="28821" spans="85:87" x14ac:dyDescent="0.25">
      <c r="CG28821" s="768"/>
      <c r="CH28821" s="768"/>
      <c r="CI28821" s="850"/>
    </row>
    <row r="28822" spans="85:87" x14ac:dyDescent="0.25">
      <c r="CG28822" s="768"/>
      <c r="CH28822" s="768"/>
      <c r="CI28822" s="850"/>
    </row>
    <row r="28823" spans="85:87" x14ac:dyDescent="0.25">
      <c r="CG28823" s="768"/>
      <c r="CH28823" s="768"/>
      <c r="CI28823" s="850"/>
    </row>
    <row r="28824" spans="85:87" x14ac:dyDescent="0.25">
      <c r="CG28824" s="768"/>
      <c r="CH28824" s="768"/>
      <c r="CI28824" s="850"/>
    </row>
    <row r="28825" spans="85:87" x14ac:dyDescent="0.25">
      <c r="CG28825" s="768"/>
      <c r="CH28825" s="768"/>
      <c r="CI28825" s="850"/>
    </row>
    <row r="28826" spans="85:87" x14ac:dyDescent="0.25">
      <c r="CG28826" s="768"/>
      <c r="CH28826" s="768"/>
      <c r="CI28826" s="850"/>
    </row>
    <row r="28827" spans="85:87" x14ac:dyDescent="0.25">
      <c r="CG28827" s="768"/>
      <c r="CH28827" s="768"/>
      <c r="CI28827" s="850"/>
    </row>
    <row r="28828" spans="85:87" x14ac:dyDescent="0.25">
      <c r="CG28828" s="768"/>
      <c r="CH28828" s="768"/>
      <c r="CI28828" s="850"/>
    </row>
    <row r="28829" spans="85:87" x14ac:dyDescent="0.25">
      <c r="CG28829" s="768"/>
      <c r="CH28829" s="768"/>
      <c r="CI28829" s="850"/>
    </row>
    <row r="28830" spans="85:87" x14ac:dyDescent="0.25">
      <c r="CG28830" s="768"/>
      <c r="CH28830" s="768"/>
      <c r="CI28830" s="850"/>
    </row>
    <row r="28831" spans="85:87" x14ac:dyDescent="0.25">
      <c r="CG28831" s="768"/>
      <c r="CH28831" s="768"/>
      <c r="CI28831" s="850"/>
    </row>
    <row r="28832" spans="85:87" x14ac:dyDescent="0.25">
      <c r="CG28832" s="768"/>
      <c r="CH28832" s="768"/>
      <c r="CI28832" s="850"/>
    </row>
    <row r="28833" spans="85:87" x14ac:dyDescent="0.25">
      <c r="CG28833" s="768"/>
      <c r="CH28833" s="768"/>
      <c r="CI28833" s="850"/>
    </row>
    <row r="28834" spans="85:87" x14ac:dyDescent="0.25">
      <c r="CG28834" s="768"/>
      <c r="CH28834" s="768"/>
      <c r="CI28834" s="850"/>
    </row>
    <row r="28835" spans="85:87" x14ac:dyDescent="0.25">
      <c r="CG28835" s="768"/>
      <c r="CH28835" s="768"/>
      <c r="CI28835" s="850"/>
    </row>
    <row r="28836" spans="85:87" x14ac:dyDescent="0.25">
      <c r="CG28836" s="768"/>
      <c r="CH28836" s="768"/>
      <c r="CI28836" s="850"/>
    </row>
    <row r="28837" spans="85:87" x14ac:dyDescent="0.25">
      <c r="CG28837" s="768"/>
      <c r="CH28837" s="768"/>
      <c r="CI28837" s="850"/>
    </row>
    <row r="28838" spans="85:87" x14ac:dyDescent="0.25">
      <c r="CG28838" s="768"/>
      <c r="CH28838" s="768"/>
      <c r="CI28838" s="850"/>
    </row>
    <row r="28839" spans="85:87" x14ac:dyDescent="0.25">
      <c r="CG28839" s="768"/>
      <c r="CH28839" s="768"/>
      <c r="CI28839" s="850"/>
    </row>
    <row r="28840" spans="85:87" x14ac:dyDescent="0.25">
      <c r="CG28840" s="768"/>
      <c r="CH28840" s="768"/>
      <c r="CI28840" s="850"/>
    </row>
    <row r="28841" spans="85:87" x14ac:dyDescent="0.25">
      <c r="CG28841" s="768"/>
      <c r="CH28841" s="768"/>
      <c r="CI28841" s="850"/>
    </row>
    <row r="28842" spans="85:87" x14ac:dyDescent="0.25">
      <c r="CG28842" s="768"/>
      <c r="CH28842" s="768"/>
      <c r="CI28842" s="850"/>
    </row>
    <row r="28843" spans="85:87" x14ac:dyDescent="0.25">
      <c r="CG28843" s="768"/>
      <c r="CH28843" s="768"/>
      <c r="CI28843" s="850"/>
    </row>
    <row r="28844" spans="85:87" x14ac:dyDescent="0.25">
      <c r="CG28844" s="768"/>
      <c r="CH28844" s="768"/>
      <c r="CI28844" s="850"/>
    </row>
    <row r="28845" spans="85:87" x14ac:dyDescent="0.25">
      <c r="CG28845" s="768"/>
      <c r="CH28845" s="768"/>
      <c r="CI28845" s="850"/>
    </row>
    <row r="28846" spans="85:87" x14ac:dyDescent="0.25">
      <c r="CG28846" s="768"/>
      <c r="CH28846" s="768"/>
      <c r="CI28846" s="850"/>
    </row>
    <row r="28847" spans="85:87" x14ac:dyDescent="0.25">
      <c r="CG28847" s="768"/>
      <c r="CH28847" s="768"/>
      <c r="CI28847" s="850"/>
    </row>
    <row r="28848" spans="85:87" x14ac:dyDescent="0.25">
      <c r="CG28848" s="768"/>
      <c r="CH28848" s="768"/>
      <c r="CI28848" s="850"/>
    </row>
    <row r="28849" spans="85:87" x14ac:dyDescent="0.25">
      <c r="CG28849" s="768"/>
      <c r="CH28849" s="768"/>
      <c r="CI28849" s="850"/>
    </row>
    <row r="28850" spans="85:87" x14ac:dyDescent="0.25">
      <c r="CG28850" s="768"/>
      <c r="CH28850" s="768"/>
      <c r="CI28850" s="850"/>
    </row>
    <row r="28851" spans="85:87" x14ac:dyDescent="0.25">
      <c r="CG28851" s="768"/>
      <c r="CH28851" s="768"/>
      <c r="CI28851" s="850"/>
    </row>
    <row r="28852" spans="85:87" x14ac:dyDescent="0.25">
      <c r="CG28852" s="768"/>
      <c r="CH28852" s="768"/>
      <c r="CI28852" s="850"/>
    </row>
    <row r="28853" spans="85:87" x14ac:dyDescent="0.25">
      <c r="CG28853" s="768"/>
      <c r="CH28853" s="768"/>
      <c r="CI28853" s="850"/>
    </row>
    <row r="28854" spans="85:87" x14ac:dyDescent="0.25">
      <c r="CG28854" s="768"/>
      <c r="CH28854" s="768"/>
      <c r="CI28854" s="850"/>
    </row>
    <row r="28855" spans="85:87" x14ac:dyDescent="0.25">
      <c r="CG28855" s="768"/>
      <c r="CH28855" s="768"/>
      <c r="CI28855" s="850"/>
    </row>
    <row r="28856" spans="85:87" x14ac:dyDescent="0.25">
      <c r="CG28856" s="768"/>
      <c r="CH28856" s="768"/>
      <c r="CI28856" s="850"/>
    </row>
    <row r="28857" spans="85:87" x14ac:dyDescent="0.25">
      <c r="CG28857" s="768"/>
      <c r="CH28857" s="768"/>
      <c r="CI28857" s="850"/>
    </row>
    <row r="28858" spans="85:87" x14ac:dyDescent="0.25">
      <c r="CG28858" s="768"/>
      <c r="CH28858" s="768"/>
      <c r="CI28858" s="850"/>
    </row>
    <row r="28859" spans="85:87" x14ac:dyDescent="0.25">
      <c r="CG28859" s="768"/>
      <c r="CH28859" s="768"/>
      <c r="CI28859" s="850"/>
    </row>
    <row r="28860" spans="85:87" x14ac:dyDescent="0.25">
      <c r="CG28860" s="768"/>
      <c r="CH28860" s="768"/>
      <c r="CI28860" s="850"/>
    </row>
    <row r="28861" spans="85:87" x14ac:dyDescent="0.25">
      <c r="CG28861" s="768"/>
      <c r="CH28861" s="768"/>
      <c r="CI28861" s="850"/>
    </row>
    <row r="28862" spans="85:87" x14ac:dyDescent="0.25">
      <c r="CG28862" s="768"/>
      <c r="CH28862" s="768"/>
      <c r="CI28862" s="850"/>
    </row>
    <row r="28863" spans="85:87" x14ac:dyDescent="0.25">
      <c r="CG28863" s="768"/>
      <c r="CH28863" s="768"/>
      <c r="CI28863" s="850"/>
    </row>
    <row r="28864" spans="85:87" x14ac:dyDescent="0.25">
      <c r="CG28864" s="768"/>
      <c r="CH28864" s="768"/>
      <c r="CI28864" s="850"/>
    </row>
    <row r="28865" spans="85:87" x14ac:dyDescent="0.25">
      <c r="CG28865" s="768"/>
      <c r="CH28865" s="768"/>
      <c r="CI28865" s="850"/>
    </row>
    <row r="28866" spans="85:87" x14ac:dyDescent="0.25">
      <c r="CG28866" s="768"/>
      <c r="CH28866" s="768"/>
      <c r="CI28866" s="850"/>
    </row>
    <row r="28867" spans="85:87" x14ac:dyDescent="0.25">
      <c r="CG28867" s="768"/>
      <c r="CH28867" s="768"/>
      <c r="CI28867" s="850"/>
    </row>
    <row r="28868" spans="85:87" x14ac:dyDescent="0.25">
      <c r="CG28868" s="768"/>
      <c r="CH28868" s="768"/>
      <c r="CI28868" s="850"/>
    </row>
    <row r="28869" spans="85:87" x14ac:dyDescent="0.25">
      <c r="CG28869" s="768"/>
      <c r="CH28869" s="768"/>
      <c r="CI28869" s="850"/>
    </row>
    <row r="28870" spans="85:87" x14ac:dyDescent="0.25">
      <c r="CG28870" s="768"/>
      <c r="CH28870" s="768"/>
      <c r="CI28870" s="850"/>
    </row>
    <row r="28871" spans="85:87" x14ac:dyDescent="0.25">
      <c r="CG28871" s="768"/>
      <c r="CH28871" s="768"/>
      <c r="CI28871" s="850"/>
    </row>
    <row r="28872" spans="85:87" x14ac:dyDescent="0.25">
      <c r="CG28872" s="768"/>
      <c r="CH28872" s="768"/>
      <c r="CI28872" s="850"/>
    </row>
    <row r="28873" spans="85:87" x14ac:dyDescent="0.25">
      <c r="CG28873" s="768"/>
      <c r="CH28873" s="768"/>
      <c r="CI28873" s="850"/>
    </row>
    <row r="28874" spans="85:87" x14ac:dyDescent="0.25">
      <c r="CG28874" s="768"/>
      <c r="CH28874" s="768"/>
      <c r="CI28874" s="850"/>
    </row>
    <row r="28875" spans="85:87" x14ac:dyDescent="0.25">
      <c r="CG28875" s="768"/>
      <c r="CH28875" s="768"/>
      <c r="CI28875" s="850"/>
    </row>
    <row r="28876" spans="85:87" x14ac:dyDescent="0.25">
      <c r="CG28876" s="768"/>
      <c r="CH28876" s="768"/>
      <c r="CI28876" s="850"/>
    </row>
    <row r="28877" spans="85:87" x14ac:dyDescent="0.25">
      <c r="CG28877" s="768"/>
      <c r="CH28877" s="768"/>
      <c r="CI28877" s="850"/>
    </row>
    <row r="28878" spans="85:87" x14ac:dyDescent="0.25">
      <c r="CG28878" s="768"/>
      <c r="CH28878" s="768"/>
      <c r="CI28878" s="850"/>
    </row>
    <row r="28879" spans="85:87" x14ac:dyDescent="0.25">
      <c r="CG28879" s="768"/>
      <c r="CH28879" s="768"/>
      <c r="CI28879" s="850"/>
    </row>
    <row r="28880" spans="85:87" x14ac:dyDescent="0.25">
      <c r="CG28880" s="768"/>
      <c r="CH28880" s="768"/>
      <c r="CI28880" s="850"/>
    </row>
    <row r="28881" spans="85:87" x14ac:dyDescent="0.25">
      <c r="CG28881" s="768"/>
      <c r="CH28881" s="768"/>
      <c r="CI28881" s="850"/>
    </row>
    <row r="28882" spans="85:87" x14ac:dyDescent="0.25">
      <c r="CG28882" s="768"/>
      <c r="CH28882" s="768"/>
      <c r="CI28882" s="850"/>
    </row>
    <row r="28883" spans="85:87" x14ac:dyDescent="0.25">
      <c r="CG28883" s="768"/>
      <c r="CH28883" s="768"/>
      <c r="CI28883" s="850"/>
    </row>
    <row r="28884" spans="85:87" x14ac:dyDescent="0.25">
      <c r="CG28884" s="768"/>
      <c r="CH28884" s="768"/>
      <c r="CI28884" s="850"/>
    </row>
    <row r="28885" spans="85:87" x14ac:dyDescent="0.25">
      <c r="CG28885" s="768"/>
      <c r="CH28885" s="768"/>
      <c r="CI28885" s="850"/>
    </row>
    <row r="28886" spans="85:87" x14ac:dyDescent="0.25">
      <c r="CG28886" s="768"/>
      <c r="CH28886" s="768"/>
      <c r="CI28886" s="850"/>
    </row>
    <row r="28887" spans="85:87" x14ac:dyDescent="0.25">
      <c r="CG28887" s="768"/>
      <c r="CH28887" s="768"/>
      <c r="CI28887" s="850"/>
    </row>
    <row r="28888" spans="85:87" x14ac:dyDescent="0.25">
      <c r="CG28888" s="768"/>
      <c r="CH28888" s="768"/>
      <c r="CI28888" s="850"/>
    </row>
    <row r="28889" spans="85:87" x14ac:dyDescent="0.25">
      <c r="CG28889" s="768"/>
      <c r="CH28889" s="768"/>
      <c r="CI28889" s="850"/>
    </row>
    <row r="28890" spans="85:87" x14ac:dyDescent="0.25">
      <c r="CG28890" s="768"/>
      <c r="CH28890" s="768"/>
      <c r="CI28890" s="850"/>
    </row>
    <row r="28891" spans="85:87" x14ac:dyDescent="0.25">
      <c r="CG28891" s="768"/>
      <c r="CH28891" s="768"/>
      <c r="CI28891" s="850"/>
    </row>
    <row r="28892" spans="85:87" x14ac:dyDescent="0.25">
      <c r="CG28892" s="768"/>
      <c r="CH28892" s="768"/>
      <c r="CI28892" s="850"/>
    </row>
    <row r="28893" spans="85:87" x14ac:dyDescent="0.25">
      <c r="CG28893" s="768"/>
      <c r="CH28893" s="768"/>
      <c r="CI28893" s="850"/>
    </row>
    <row r="28894" spans="85:87" x14ac:dyDescent="0.25">
      <c r="CG28894" s="768"/>
      <c r="CH28894" s="768"/>
      <c r="CI28894" s="850"/>
    </row>
    <row r="28895" spans="85:87" x14ac:dyDescent="0.25">
      <c r="CG28895" s="768"/>
      <c r="CH28895" s="768"/>
      <c r="CI28895" s="850"/>
    </row>
    <row r="28896" spans="85:87" x14ac:dyDescent="0.25">
      <c r="CG28896" s="768"/>
      <c r="CH28896" s="768"/>
      <c r="CI28896" s="850"/>
    </row>
    <row r="28897" spans="85:87" x14ac:dyDescent="0.25">
      <c r="CG28897" s="768"/>
      <c r="CH28897" s="768"/>
      <c r="CI28897" s="850"/>
    </row>
    <row r="28898" spans="85:87" x14ac:dyDescent="0.25">
      <c r="CG28898" s="768"/>
      <c r="CH28898" s="768"/>
      <c r="CI28898" s="850"/>
    </row>
    <row r="28899" spans="85:87" x14ac:dyDescent="0.25">
      <c r="CG28899" s="768"/>
      <c r="CH28899" s="768"/>
      <c r="CI28899" s="850"/>
    </row>
    <row r="28900" spans="85:87" x14ac:dyDescent="0.25">
      <c r="CG28900" s="768"/>
      <c r="CH28900" s="768"/>
      <c r="CI28900" s="850"/>
    </row>
    <row r="28901" spans="85:87" x14ac:dyDescent="0.25">
      <c r="CG28901" s="768"/>
      <c r="CH28901" s="768"/>
      <c r="CI28901" s="850"/>
    </row>
    <row r="28902" spans="85:87" x14ac:dyDescent="0.25">
      <c r="CG28902" s="768"/>
      <c r="CH28902" s="768"/>
      <c r="CI28902" s="850"/>
    </row>
    <row r="28903" spans="85:87" x14ac:dyDescent="0.25">
      <c r="CG28903" s="768"/>
      <c r="CH28903" s="768"/>
      <c r="CI28903" s="850"/>
    </row>
    <row r="28904" spans="85:87" x14ac:dyDescent="0.25">
      <c r="CG28904" s="768"/>
      <c r="CH28904" s="768"/>
      <c r="CI28904" s="850"/>
    </row>
    <row r="28905" spans="85:87" x14ac:dyDescent="0.25">
      <c r="CG28905" s="768"/>
      <c r="CH28905" s="768"/>
      <c r="CI28905" s="850"/>
    </row>
    <row r="28906" spans="85:87" x14ac:dyDescent="0.25">
      <c r="CG28906" s="768"/>
      <c r="CH28906" s="768"/>
      <c r="CI28906" s="850"/>
    </row>
    <row r="28907" spans="85:87" x14ac:dyDescent="0.25">
      <c r="CG28907" s="768"/>
      <c r="CH28907" s="768"/>
      <c r="CI28907" s="850"/>
    </row>
    <row r="28908" spans="85:87" x14ac:dyDescent="0.25">
      <c r="CG28908" s="768"/>
      <c r="CH28908" s="768"/>
      <c r="CI28908" s="850"/>
    </row>
    <row r="28909" spans="85:87" x14ac:dyDescent="0.25">
      <c r="CG28909" s="768"/>
      <c r="CH28909" s="768"/>
      <c r="CI28909" s="850"/>
    </row>
    <row r="28910" spans="85:87" x14ac:dyDescent="0.25">
      <c r="CG28910" s="768"/>
      <c r="CH28910" s="768"/>
      <c r="CI28910" s="850"/>
    </row>
    <row r="28911" spans="85:87" x14ac:dyDescent="0.25">
      <c r="CG28911" s="768"/>
      <c r="CH28911" s="768"/>
      <c r="CI28911" s="850"/>
    </row>
    <row r="28912" spans="85:87" x14ac:dyDescent="0.25">
      <c r="CG28912" s="768"/>
      <c r="CH28912" s="768"/>
      <c r="CI28912" s="850"/>
    </row>
    <row r="28913" spans="85:87" x14ac:dyDescent="0.25">
      <c r="CG28913" s="768"/>
      <c r="CH28913" s="768"/>
      <c r="CI28913" s="850"/>
    </row>
    <row r="28914" spans="85:87" x14ac:dyDescent="0.25">
      <c r="CG28914" s="768"/>
      <c r="CH28914" s="768"/>
      <c r="CI28914" s="850"/>
    </row>
    <row r="28915" spans="85:87" x14ac:dyDescent="0.25">
      <c r="CG28915" s="768"/>
      <c r="CH28915" s="768"/>
      <c r="CI28915" s="850"/>
    </row>
    <row r="28916" spans="85:87" x14ac:dyDescent="0.25">
      <c r="CG28916" s="768"/>
      <c r="CH28916" s="768"/>
      <c r="CI28916" s="850"/>
    </row>
    <row r="28917" spans="85:87" x14ac:dyDescent="0.25">
      <c r="CG28917" s="768"/>
      <c r="CH28917" s="768"/>
      <c r="CI28917" s="850"/>
    </row>
    <row r="28918" spans="85:87" x14ac:dyDescent="0.25">
      <c r="CG28918" s="768"/>
      <c r="CH28918" s="768"/>
      <c r="CI28918" s="850"/>
    </row>
    <row r="28919" spans="85:87" x14ac:dyDescent="0.25">
      <c r="CG28919" s="768"/>
      <c r="CH28919" s="768"/>
      <c r="CI28919" s="850"/>
    </row>
    <row r="28920" spans="85:87" x14ac:dyDescent="0.25">
      <c r="CG28920" s="768"/>
      <c r="CH28920" s="768"/>
      <c r="CI28920" s="850"/>
    </row>
    <row r="28921" spans="85:87" x14ac:dyDescent="0.25">
      <c r="CG28921" s="768"/>
      <c r="CH28921" s="768"/>
      <c r="CI28921" s="850"/>
    </row>
    <row r="28922" spans="85:87" x14ac:dyDescent="0.25">
      <c r="CG28922" s="768"/>
      <c r="CH28922" s="768"/>
      <c r="CI28922" s="850"/>
    </row>
    <row r="28923" spans="85:87" x14ac:dyDescent="0.25">
      <c r="CG28923" s="768"/>
      <c r="CH28923" s="768"/>
      <c r="CI28923" s="850"/>
    </row>
    <row r="28924" spans="85:87" x14ac:dyDescent="0.25">
      <c r="CG28924" s="768"/>
      <c r="CH28924" s="768"/>
      <c r="CI28924" s="850"/>
    </row>
    <row r="28925" spans="85:87" x14ac:dyDescent="0.25">
      <c r="CG28925" s="768"/>
      <c r="CH28925" s="768"/>
      <c r="CI28925" s="850"/>
    </row>
    <row r="28926" spans="85:87" x14ac:dyDescent="0.25">
      <c r="CG28926" s="768"/>
      <c r="CH28926" s="768"/>
      <c r="CI28926" s="850"/>
    </row>
    <row r="28927" spans="85:87" x14ac:dyDescent="0.25">
      <c r="CG28927" s="768"/>
      <c r="CH28927" s="768"/>
      <c r="CI28927" s="850"/>
    </row>
    <row r="28928" spans="85:87" x14ac:dyDescent="0.25">
      <c r="CG28928" s="768"/>
      <c r="CH28928" s="768"/>
      <c r="CI28928" s="850"/>
    </row>
    <row r="28929" spans="85:87" x14ac:dyDescent="0.25">
      <c r="CG28929" s="768"/>
      <c r="CH28929" s="768"/>
      <c r="CI28929" s="850"/>
    </row>
    <row r="28930" spans="85:87" x14ac:dyDescent="0.25">
      <c r="CG28930" s="768"/>
      <c r="CH28930" s="768"/>
      <c r="CI28930" s="850"/>
    </row>
    <row r="28931" spans="85:87" x14ac:dyDescent="0.25">
      <c r="CG28931" s="768"/>
      <c r="CH28931" s="768"/>
      <c r="CI28931" s="850"/>
    </row>
    <row r="28932" spans="85:87" x14ac:dyDescent="0.25">
      <c r="CG28932" s="768"/>
      <c r="CH28932" s="768"/>
      <c r="CI28932" s="850"/>
    </row>
    <row r="28933" spans="85:87" x14ac:dyDescent="0.25">
      <c r="CG28933" s="768"/>
      <c r="CH28933" s="768"/>
      <c r="CI28933" s="850"/>
    </row>
    <row r="28934" spans="85:87" x14ac:dyDescent="0.25">
      <c r="CG28934" s="768"/>
      <c r="CH28934" s="768"/>
      <c r="CI28934" s="850"/>
    </row>
    <row r="28935" spans="85:87" x14ac:dyDescent="0.25">
      <c r="CG28935" s="768"/>
      <c r="CH28935" s="768"/>
      <c r="CI28935" s="850"/>
    </row>
    <row r="28936" spans="85:87" x14ac:dyDescent="0.25">
      <c r="CG28936" s="768"/>
      <c r="CH28936" s="768"/>
      <c r="CI28936" s="850"/>
    </row>
    <row r="28937" spans="85:87" x14ac:dyDescent="0.25">
      <c r="CG28937" s="768"/>
      <c r="CH28937" s="768"/>
      <c r="CI28937" s="850"/>
    </row>
    <row r="28938" spans="85:87" x14ac:dyDescent="0.25">
      <c r="CG28938" s="768"/>
      <c r="CH28938" s="768"/>
      <c r="CI28938" s="850"/>
    </row>
    <row r="28939" spans="85:87" x14ac:dyDescent="0.25">
      <c r="CG28939" s="768"/>
      <c r="CH28939" s="768"/>
      <c r="CI28939" s="850"/>
    </row>
    <row r="28940" spans="85:87" x14ac:dyDescent="0.25">
      <c r="CG28940" s="768"/>
      <c r="CH28940" s="768"/>
      <c r="CI28940" s="850"/>
    </row>
    <row r="28941" spans="85:87" x14ac:dyDescent="0.25">
      <c r="CG28941" s="768"/>
      <c r="CH28941" s="768"/>
      <c r="CI28941" s="850"/>
    </row>
    <row r="28942" spans="85:87" x14ac:dyDescent="0.25">
      <c r="CG28942" s="768"/>
      <c r="CH28942" s="768"/>
      <c r="CI28942" s="850"/>
    </row>
    <row r="28943" spans="85:87" x14ac:dyDescent="0.25">
      <c r="CG28943" s="768"/>
      <c r="CH28943" s="768"/>
      <c r="CI28943" s="850"/>
    </row>
    <row r="28944" spans="85:87" x14ac:dyDescent="0.25">
      <c r="CG28944" s="768"/>
      <c r="CH28944" s="768"/>
      <c r="CI28944" s="850"/>
    </row>
    <row r="28945" spans="85:87" x14ac:dyDescent="0.25">
      <c r="CG28945" s="768"/>
      <c r="CH28945" s="768"/>
      <c r="CI28945" s="850"/>
    </row>
    <row r="28946" spans="85:87" x14ac:dyDescent="0.25">
      <c r="CG28946" s="768"/>
      <c r="CH28946" s="768"/>
      <c r="CI28946" s="850"/>
    </row>
    <row r="28947" spans="85:87" x14ac:dyDescent="0.25">
      <c r="CG28947" s="768"/>
      <c r="CH28947" s="768"/>
      <c r="CI28947" s="850"/>
    </row>
    <row r="28948" spans="85:87" x14ac:dyDescent="0.25">
      <c r="CG28948" s="768"/>
      <c r="CH28948" s="768"/>
      <c r="CI28948" s="850"/>
    </row>
    <row r="28949" spans="85:87" x14ac:dyDescent="0.25">
      <c r="CG28949" s="768"/>
      <c r="CH28949" s="768"/>
      <c r="CI28949" s="850"/>
    </row>
    <row r="28950" spans="85:87" x14ac:dyDescent="0.25">
      <c r="CG28950" s="768"/>
      <c r="CH28950" s="768"/>
      <c r="CI28950" s="850"/>
    </row>
    <row r="28951" spans="85:87" x14ac:dyDescent="0.25">
      <c r="CG28951" s="768"/>
      <c r="CH28951" s="768"/>
      <c r="CI28951" s="850"/>
    </row>
    <row r="28952" spans="85:87" x14ac:dyDescent="0.25">
      <c r="CG28952" s="768"/>
      <c r="CH28952" s="768"/>
      <c r="CI28952" s="850"/>
    </row>
    <row r="28953" spans="85:87" x14ac:dyDescent="0.25">
      <c r="CG28953" s="768"/>
      <c r="CH28953" s="768"/>
      <c r="CI28953" s="850"/>
    </row>
    <row r="28954" spans="85:87" x14ac:dyDescent="0.25">
      <c r="CG28954" s="768"/>
      <c r="CH28954" s="768"/>
      <c r="CI28954" s="850"/>
    </row>
    <row r="28955" spans="85:87" x14ac:dyDescent="0.25">
      <c r="CG28955" s="768"/>
      <c r="CH28955" s="768"/>
      <c r="CI28955" s="850"/>
    </row>
    <row r="28956" spans="85:87" x14ac:dyDescent="0.25">
      <c r="CG28956" s="768"/>
      <c r="CH28956" s="768"/>
      <c r="CI28956" s="850"/>
    </row>
    <row r="28957" spans="85:87" x14ac:dyDescent="0.25">
      <c r="CG28957" s="768"/>
      <c r="CH28957" s="768"/>
      <c r="CI28957" s="850"/>
    </row>
    <row r="28958" spans="85:87" x14ac:dyDescent="0.25">
      <c r="CG28958" s="768"/>
      <c r="CH28958" s="768"/>
      <c r="CI28958" s="850"/>
    </row>
    <row r="28959" spans="85:87" x14ac:dyDescent="0.25">
      <c r="CG28959" s="768"/>
      <c r="CH28959" s="768"/>
      <c r="CI28959" s="850"/>
    </row>
    <row r="28960" spans="85:87" x14ac:dyDescent="0.25">
      <c r="CG28960" s="768"/>
      <c r="CH28960" s="768"/>
      <c r="CI28960" s="850"/>
    </row>
    <row r="28961" spans="85:87" x14ac:dyDescent="0.25">
      <c r="CG28961" s="768"/>
      <c r="CH28961" s="768"/>
      <c r="CI28961" s="850"/>
    </row>
    <row r="28962" spans="85:87" x14ac:dyDescent="0.25">
      <c r="CG28962" s="768"/>
      <c r="CH28962" s="768"/>
      <c r="CI28962" s="850"/>
    </row>
    <row r="28963" spans="85:87" x14ac:dyDescent="0.25">
      <c r="CG28963" s="768"/>
      <c r="CH28963" s="768"/>
      <c r="CI28963" s="850"/>
    </row>
    <row r="28964" spans="85:87" x14ac:dyDescent="0.25">
      <c r="CG28964" s="768"/>
      <c r="CH28964" s="768"/>
      <c r="CI28964" s="850"/>
    </row>
    <row r="28965" spans="85:87" x14ac:dyDescent="0.25">
      <c r="CG28965" s="768"/>
      <c r="CH28965" s="768"/>
      <c r="CI28965" s="850"/>
    </row>
    <row r="28966" spans="85:87" x14ac:dyDescent="0.25">
      <c r="CG28966" s="768"/>
      <c r="CH28966" s="768"/>
      <c r="CI28966" s="850"/>
    </row>
    <row r="28967" spans="85:87" x14ac:dyDescent="0.25">
      <c r="CG28967" s="768"/>
      <c r="CH28967" s="768"/>
      <c r="CI28967" s="850"/>
    </row>
    <row r="28968" spans="85:87" x14ac:dyDescent="0.25">
      <c r="CG28968" s="768"/>
      <c r="CH28968" s="768"/>
      <c r="CI28968" s="850"/>
    </row>
    <row r="28969" spans="85:87" x14ac:dyDescent="0.25">
      <c r="CG28969" s="768"/>
      <c r="CH28969" s="768"/>
      <c r="CI28969" s="850"/>
    </row>
    <row r="28970" spans="85:87" x14ac:dyDescent="0.25">
      <c r="CG28970" s="768"/>
      <c r="CH28970" s="768"/>
      <c r="CI28970" s="850"/>
    </row>
    <row r="28971" spans="85:87" x14ac:dyDescent="0.25">
      <c r="CG28971" s="768"/>
      <c r="CH28971" s="768"/>
      <c r="CI28971" s="850"/>
    </row>
    <row r="28972" spans="85:87" x14ac:dyDescent="0.25">
      <c r="CG28972" s="768"/>
      <c r="CH28972" s="768"/>
      <c r="CI28972" s="850"/>
    </row>
    <row r="28973" spans="85:87" x14ac:dyDescent="0.25">
      <c r="CG28973" s="768"/>
      <c r="CH28973" s="768"/>
      <c r="CI28973" s="850"/>
    </row>
    <row r="28974" spans="85:87" x14ac:dyDescent="0.25">
      <c r="CG28974" s="768"/>
      <c r="CH28974" s="768"/>
      <c r="CI28974" s="850"/>
    </row>
    <row r="28975" spans="85:87" x14ac:dyDescent="0.25">
      <c r="CG28975" s="768"/>
      <c r="CH28975" s="768"/>
      <c r="CI28975" s="850"/>
    </row>
    <row r="28976" spans="85:87" x14ac:dyDescent="0.25">
      <c r="CG28976" s="768"/>
      <c r="CH28976" s="768"/>
      <c r="CI28976" s="850"/>
    </row>
    <row r="28977" spans="85:87" x14ac:dyDescent="0.25">
      <c r="CG28977" s="768"/>
      <c r="CH28977" s="768"/>
      <c r="CI28977" s="850"/>
    </row>
    <row r="28978" spans="85:87" x14ac:dyDescent="0.25">
      <c r="CG28978" s="768"/>
      <c r="CH28978" s="768"/>
      <c r="CI28978" s="850"/>
    </row>
    <row r="28979" spans="85:87" x14ac:dyDescent="0.25">
      <c r="CG28979" s="768"/>
      <c r="CH28979" s="768"/>
      <c r="CI28979" s="850"/>
    </row>
    <row r="28980" spans="85:87" x14ac:dyDescent="0.25">
      <c r="CG28980" s="768"/>
      <c r="CH28980" s="768"/>
      <c r="CI28980" s="850"/>
    </row>
    <row r="28981" spans="85:87" x14ac:dyDescent="0.25">
      <c r="CG28981" s="768"/>
      <c r="CH28981" s="768"/>
      <c r="CI28981" s="850"/>
    </row>
    <row r="28982" spans="85:87" x14ac:dyDescent="0.25">
      <c r="CG28982" s="768"/>
      <c r="CH28982" s="768"/>
      <c r="CI28982" s="850"/>
    </row>
    <row r="28983" spans="85:87" x14ac:dyDescent="0.25">
      <c r="CG28983" s="768"/>
      <c r="CH28983" s="768"/>
      <c r="CI28983" s="850"/>
    </row>
    <row r="28984" spans="85:87" x14ac:dyDescent="0.25">
      <c r="CG28984" s="768"/>
      <c r="CH28984" s="768"/>
      <c r="CI28984" s="850"/>
    </row>
    <row r="28985" spans="85:87" x14ac:dyDescent="0.25">
      <c r="CG28985" s="768"/>
      <c r="CH28985" s="768"/>
      <c r="CI28985" s="850"/>
    </row>
    <row r="28986" spans="85:87" x14ac:dyDescent="0.25">
      <c r="CG28986" s="768"/>
      <c r="CH28986" s="768"/>
      <c r="CI28986" s="850"/>
    </row>
    <row r="28987" spans="85:87" x14ac:dyDescent="0.25">
      <c r="CG28987" s="768"/>
      <c r="CH28987" s="768"/>
      <c r="CI28987" s="850"/>
    </row>
    <row r="28988" spans="85:87" x14ac:dyDescent="0.25">
      <c r="CG28988" s="768"/>
      <c r="CH28988" s="768"/>
      <c r="CI28988" s="850"/>
    </row>
    <row r="28989" spans="85:87" x14ac:dyDescent="0.25">
      <c r="CG28989" s="768"/>
      <c r="CH28989" s="768"/>
      <c r="CI28989" s="850"/>
    </row>
    <row r="28990" spans="85:87" x14ac:dyDescent="0.25">
      <c r="CG28990" s="768"/>
      <c r="CH28990" s="768"/>
      <c r="CI28990" s="850"/>
    </row>
    <row r="28991" spans="85:87" x14ac:dyDescent="0.25">
      <c r="CG28991" s="768"/>
      <c r="CH28991" s="768"/>
      <c r="CI28991" s="850"/>
    </row>
    <row r="28992" spans="85:87" x14ac:dyDescent="0.25">
      <c r="CG28992" s="768"/>
      <c r="CH28992" s="768"/>
      <c r="CI28992" s="850"/>
    </row>
    <row r="28993" spans="85:87" x14ac:dyDescent="0.25">
      <c r="CG28993" s="768"/>
      <c r="CH28993" s="768"/>
      <c r="CI28993" s="850"/>
    </row>
    <row r="28994" spans="85:87" x14ac:dyDescent="0.25">
      <c r="CG28994" s="768"/>
      <c r="CH28994" s="768"/>
      <c r="CI28994" s="850"/>
    </row>
    <row r="28995" spans="85:87" x14ac:dyDescent="0.25">
      <c r="CG28995" s="768"/>
      <c r="CH28995" s="768"/>
      <c r="CI28995" s="850"/>
    </row>
    <row r="28996" spans="85:87" x14ac:dyDescent="0.25">
      <c r="CG28996" s="768"/>
      <c r="CH28996" s="768"/>
      <c r="CI28996" s="850"/>
    </row>
    <row r="28997" spans="85:87" x14ac:dyDescent="0.25">
      <c r="CG28997" s="768"/>
      <c r="CH28997" s="768"/>
      <c r="CI28997" s="850"/>
    </row>
    <row r="28998" spans="85:87" x14ac:dyDescent="0.25">
      <c r="CG28998" s="768"/>
      <c r="CH28998" s="768"/>
      <c r="CI28998" s="850"/>
    </row>
    <row r="28999" spans="85:87" x14ac:dyDescent="0.25">
      <c r="CG28999" s="768"/>
      <c r="CH28999" s="768"/>
      <c r="CI28999" s="850"/>
    </row>
    <row r="29000" spans="85:87" x14ac:dyDescent="0.25">
      <c r="CG29000" s="768"/>
      <c r="CH29000" s="768"/>
      <c r="CI29000" s="850"/>
    </row>
    <row r="29001" spans="85:87" x14ac:dyDescent="0.25">
      <c r="CG29001" s="768"/>
      <c r="CH29001" s="768"/>
      <c r="CI29001" s="850"/>
    </row>
    <row r="29002" spans="85:87" x14ac:dyDescent="0.25">
      <c r="CG29002" s="768"/>
      <c r="CH29002" s="768"/>
      <c r="CI29002" s="850"/>
    </row>
    <row r="29003" spans="85:87" x14ac:dyDescent="0.25">
      <c r="CG29003" s="768"/>
      <c r="CH29003" s="768"/>
      <c r="CI29003" s="850"/>
    </row>
    <row r="29004" spans="85:87" x14ac:dyDescent="0.25">
      <c r="CG29004" s="768"/>
      <c r="CH29004" s="768"/>
      <c r="CI29004" s="850"/>
    </row>
    <row r="29005" spans="85:87" x14ac:dyDescent="0.25">
      <c r="CG29005" s="768"/>
      <c r="CH29005" s="768"/>
      <c r="CI29005" s="850"/>
    </row>
    <row r="29006" spans="85:87" x14ac:dyDescent="0.25">
      <c r="CG29006" s="768"/>
      <c r="CH29006" s="768"/>
      <c r="CI29006" s="850"/>
    </row>
    <row r="29007" spans="85:87" x14ac:dyDescent="0.25">
      <c r="CG29007" s="768"/>
      <c r="CH29007" s="768"/>
      <c r="CI29007" s="850"/>
    </row>
    <row r="29008" spans="85:87" x14ac:dyDescent="0.25">
      <c r="CG29008" s="768"/>
      <c r="CH29008" s="768"/>
      <c r="CI29008" s="850"/>
    </row>
    <row r="29009" spans="85:87" x14ac:dyDescent="0.25">
      <c r="CG29009" s="768"/>
      <c r="CH29009" s="768"/>
      <c r="CI29009" s="850"/>
    </row>
    <row r="29010" spans="85:87" x14ac:dyDescent="0.25">
      <c r="CG29010" s="768"/>
      <c r="CH29010" s="768"/>
      <c r="CI29010" s="850"/>
    </row>
    <row r="29011" spans="85:87" x14ac:dyDescent="0.25">
      <c r="CG29011" s="768"/>
      <c r="CH29011" s="768"/>
      <c r="CI29011" s="850"/>
    </row>
    <row r="29012" spans="85:87" x14ac:dyDescent="0.25">
      <c r="CG29012" s="768"/>
      <c r="CH29012" s="768"/>
      <c r="CI29012" s="850"/>
    </row>
    <row r="29013" spans="85:87" x14ac:dyDescent="0.25">
      <c r="CG29013" s="768"/>
      <c r="CH29013" s="768"/>
      <c r="CI29013" s="850"/>
    </row>
    <row r="29014" spans="85:87" x14ac:dyDescent="0.25">
      <c r="CG29014" s="768"/>
      <c r="CH29014" s="768"/>
      <c r="CI29014" s="850"/>
    </row>
    <row r="29015" spans="85:87" x14ac:dyDescent="0.25">
      <c r="CG29015" s="768"/>
      <c r="CH29015" s="768"/>
      <c r="CI29015" s="850"/>
    </row>
    <row r="29016" spans="85:87" x14ac:dyDescent="0.25">
      <c r="CG29016" s="768"/>
      <c r="CH29016" s="768"/>
      <c r="CI29016" s="850"/>
    </row>
    <row r="29017" spans="85:87" x14ac:dyDescent="0.25">
      <c r="CG29017" s="768"/>
      <c r="CH29017" s="768"/>
      <c r="CI29017" s="850"/>
    </row>
    <row r="29018" spans="85:87" x14ac:dyDescent="0.25">
      <c r="CG29018" s="768"/>
      <c r="CH29018" s="768"/>
      <c r="CI29018" s="850"/>
    </row>
    <row r="29019" spans="85:87" x14ac:dyDescent="0.25">
      <c r="CG29019" s="768"/>
      <c r="CH29019" s="768"/>
      <c r="CI29019" s="850"/>
    </row>
    <row r="29020" spans="85:87" x14ac:dyDescent="0.25">
      <c r="CG29020" s="768"/>
      <c r="CH29020" s="768"/>
      <c r="CI29020" s="850"/>
    </row>
    <row r="29021" spans="85:87" x14ac:dyDescent="0.25">
      <c r="CG29021" s="768"/>
      <c r="CH29021" s="768"/>
      <c r="CI29021" s="850"/>
    </row>
    <row r="29022" spans="85:87" x14ac:dyDescent="0.25">
      <c r="CG29022" s="768"/>
      <c r="CH29022" s="768"/>
      <c r="CI29022" s="850"/>
    </row>
    <row r="29023" spans="85:87" x14ac:dyDescent="0.25">
      <c r="CG29023" s="768"/>
      <c r="CH29023" s="768"/>
      <c r="CI29023" s="850"/>
    </row>
    <row r="29024" spans="85:87" x14ac:dyDescent="0.25">
      <c r="CG29024" s="768"/>
      <c r="CH29024" s="768"/>
      <c r="CI29024" s="850"/>
    </row>
    <row r="29025" spans="85:87" x14ac:dyDescent="0.25">
      <c r="CG29025" s="768"/>
      <c r="CH29025" s="768"/>
      <c r="CI29025" s="850"/>
    </row>
    <row r="29026" spans="85:87" x14ac:dyDescent="0.25">
      <c r="CG29026" s="768"/>
      <c r="CH29026" s="768"/>
      <c r="CI29026" s="850"/>
    </row>
    <row r="29027" spans="85:87" x14ac:dyDescent="0.25">
      <c r="CG29027" s="768"/>
      <c r="CH29027" s="768"/>
      <c r="CI29027" s="850"/>
    </row>
    <row r="29028" spans="85:87" x14ac:dyDescent="0.25">
      <c r="CG29028" s="768"/>
      <c r="CH29028" s="768"/>
      <c r="CI29028" s="850"/>
    </row>
    <row r="29029" spans="85:87" x14ac:dyDescent="0.25">
      <c r="CG29029" s="768"/>
      <c r="CH29029" s="768"/>
      <c r="CI29029" s="850"/>
    </row>
    <row r="29030" spans="85:87" x14ac:dyDescent="0.25">
      <c r="CG29030" s="768"/>
      <c r="CH29030" s="768"/>
      <c r="CI29030" s="850"/>
    </row>
    <row r="29031" spans="85:87" x14ac:dyDescent="0.25">
      <c r="CG29031" s="768"/>
      <c r="CH29031" s="768"/>
      <c r="CI29031" s="850"/>
    </row>
    <row r="29032" spans="85:87" x14ac:dyDescent="0.25">
      <c r="CG29032" s="768"/>
      <c r="CH29032" s="768"/>
      <c r="CI29032" s="850"/>
    </row>
    <row r="29033" spans="85:87" x14ac:dyDescent="0.25">
      <c r="CG29033" s="768"/>
      <c r="CH29033" s="768"/>
      <c r="CI29033" s="850"/>
    </row>
    <row r="29034" spans="85:87" x14ac:dyDescent="0.25">
      <c r="CG29034" s="768"/>
      <c r="CH29034" s="768"/>
      <c r="CI29034" s="850"/>
    </row>
    <row r="29035" spans="85:87" x14ac:dyDescent="0.25">
      <c r="CG29035" s="768"/>
      <c r="CH29035" s="768"/>
      <c r="CI29035" s="850"/>
    </row>
    <row r="29036" spans="85:87" x14ac:dyDescent="0.25">
      <c r="CG29036" s="768"/>
      <c r="CH29036" s="768"/>
      <c r="CI29036" s="850"/>
    </row>
    <row r="29037" spans="85:87" x14ac:dyDescent="0.25">
      <c r="CG29037" s="768"/>
      <c r="CH29037" s="768"/>
      <c r="CI29037" s="850"/>
    </row>
    <row r="29038" spans="85:87" x14ac:dyDescent="0.25">
      <c r="CG29038" s="768"/>
      <c r="CH29038" s="768"/>
      <c r="CI29038" s="850"/>
    </row>
    <row r="29039" spans="85:87" x14ac:dyDescent="0.25">
      <c r="CG29039" s="768"/>
      <c r="CH29039" s="768"/>
      <c r="CI29039" s="850"/>
    </row>
    <row r="29040" spans="85:87" x14ac:dyDescent="0.25">
      <c r="CG29040" s="768"/>
      <c r="CH29040" s="768"/>
      <c r="CI29040" s="850"/>
    </row>
    <row r="29041" spans="85:87" x14ac:dyDescent="0.25">
      <c r="CG29041" s="768"/>
      <c r="CH29041" s="768"/>
      <c r="CI29041" s="850"/>
    </row>
    <row r="29042" spans="85:87" x14ac:dyDescent="0.25">
      <c r="CG29042" s="768"/>
      <c r="CH29042" s="768"/>
      <c r="CI29042" s="850"/>
    </row>
    <row r="29043" spans="85:87" x14ac:dyDescent="0.25">
      <c r="CG29043" s="768"/>
      <c r="CH29043" s="768"/>
      <c r="CI29043" s="850"/>
    </row>
    <row r="29044" spans="85:87" x14ac:dyDescent="0.25">
      <c r="CG29044" s="768"/>
      <c r="CH29044" s="768"/>
      <c r="CI29044" s="850"/>
    </row>
    <row r="29045" spans="85:87" x14ac:dyDescent="0.25">
      <c r="CG29045" s="768"/>
      <c r="CH29045" s="768"/>
      <c r="CI29045" s="850"/>
    </row>
    <row r="29046" spans="85:87" x14ac:dyDescent="0.25">
      <c r="CG29046" s="768"/>
      <c r="CH29046" s="768"/>
      <c r="CI29046" s="850"/>
    </row>
    <row r="29047" spans="85:87" x14ac:dyDescent="0.25">
      <c r="CG29047" s="768"/>
      <c r="CH29047" s="768"/>
      <c r="CI29047" s="850"/>
    </row>
    <row r="29048" spans="85:87" x14ac:dyDescent="0.25">
      <c r="CG29048" s="768"/>
      <c r="CH29048" s="768"/>
      <c r="CI29048" s="850"/>
    </row>
    <row r="29049" spans="85:87" x14ac:dyDescent="0.25">
      <c r="CG29049" s="768"/>
      <c r="CH29049" s="768"/>
      <c r="CI29049" s="850"/>
    </row>
    <row r="29050" spans="85:87" x14ac:dyDescent="0.25">
      <c r="CG29050" s="768"/>
      <c r="CH29050" s="768"/>
      <c r="CI29050" s="850"/>
    </row>
    <row r="29051" spans="85:87" x14ac:dyDescent="0.25">
      <c r="CG29051" s="768"/>
      <c r="CH29051" s="768"/>
      <c r="CI29051" s="850"/>
    </row>
    <row r="29052" spans="85:87" x14ac:dyDescent="0.25">
      <c r="CG29052" s="768"/>
      <c r="CH29052" s="768"/>
      <c r="CI29052" s="850"/>
    </row>
    <row r="29053" spans="85:87" x14ac:dyDescent="0.25">
      <c r="CG29053" s="768"/>
      <c r="CH29053" s="768"/>
      <c r="CI29053" s="850"/>
    </row>
    <row r="29054" spans="85:87" x14ac:dyDescent="0.25">
      <c r="CG29054" s="768"/>
      <c r="CH29054" s="768"/>
      <c r="CI29054" s="850"/>
    </row>
    <row r="29055" spans="85:87" x14ac:dyDescent="0.25">
      <c r="CG29055" s="768"/>
      <c r="CH29055" s="768"/>
      <c r="CI29055" s="850"/>
    </row>
    <row r="29056" spans="85:87" x14ac:dyDescent="0.25">
      <c r="CG29056" s="768"/>
      <c r="CH29056" s="768"/>
      <c r="CI29056" s="850"/>
    </row>
    <row r="29057" spans="85:87" x14ac:dyDescent="0.25">
      <c r="CG29057" s="768"/>
      <c r="CH29057" s="768"/>
      <c r="CI29057" s="850"/>
    </row>
    <row r="29058" spans="85:87" x14ac:dyDescent="0.25">
      <c r="CG29058" s="768"/>
      <c r="CH29058" s="768"/>
      <c r="CI29058" s="850"/>
    </row>
    <row r="29059" spans="85:87" x14ac:dyDescent="0.25">
      <c r="CG29059" s="768"/>
      <c r="CH29059" s="768"/>
      <c r="CI29059" s="850"/>
    </row>
    <row r="29060" spans="85:87" x14ac:dyDescent="0.25">
      <c r="CG29060" s="768"/>
      <c r="CH29060" s="768"/>
      <c r="CI29060" s="850"/>
    </row>
    <row r="29061" spans="85:87" x14ac:dyDescent="0.25">
      <c r="CG29061" s="768"/>
      <c r="CH29061" s="768"/>
      <c r="CI29061" s="850"/>
    </row>
    <row r="29062" spans="85:87" x14ac:dyDescent="0.25">
      <c r="CG29062" s="768"/>
      <c r="CH29062" s="768"/>
      <c r="CI29062" s="850"/>
    </row>
    <row r="29063" spans="85:87" x14ac:dyDescent="0.25">
      <c r="CG29063" s="768"/>
      <c r="CH29063" s="768"/>
      <c r="CI29063" s="850"/>
    </row>
    <row r="29064" spans="85:87" x14ac:dyDescent="0.25">
      <c r="CG29064" s="768"/>
      <c r="CH29064" s="768"/>
      <c r="CI29064" s="850"/>
    </row>
    <row r="29065" spans="85:87" x14ac:dyDescent="0.25">
      <c r="CG29065" s="768"/>
      <c r="CH29065" s="768"/>
      <c r="CI29065" s="850"/>
    </row>
    <row r="29066" spans="85:87" x14ac:dyDescent="0.25">
      <c r="CG29066" s="768"/>
      <c r="CH29066" s="768"/>
      <c r="CI29066" s="850"/>
    </row>
    <row r="29067" spans="85:87" x14ac:dyDescent="0.25">
      <c r="CG29067" s="768"/>
      <c r="CH29067" s="768"/>
      <c r="CI29067" s="850"/>
    </row>
    <row r="29068" spans="85:87" x14ac:dyDescent="0.25">
      <c r="CG29068" s="768"/>
      <c r="CH29068" s="768"/>
      <c r="CI29068" s="850"/>
    </row>
    <row r="29069" spans="85:87" x14ac:dyDescent="0.25">
      <c r="CG29069" s="768"/>
      <c r="CH29069" s="768"/>
      <c r="CI29069" s="850"/>
    </row>
    <row r="29070" spans="85:87" x14ac:dyDescent="0.25">
      <c r="CG29070" s="768"/>
      <c r="CH29070" s="768"/>
      <c r="CI29070" s="850"/>
    </row>
    <row r="29071" spans="85:87" x14ac:dyDescent="0.25">
      <c r="CG29071" s="768"/>
      <c r="CH29071" s="768"/>
      <c r="CI29071" s="850"/>
    </row>
    <row r="29072" spans="85:87" x14ac:dyDescent="0.25">
      <c r="CG29072" s="768"/>
      <c r="CH29072" s="768"/>
      <c r="CI29072" s="850"/>
    </row>
    <row r="29073" spans="85:87" x14ac:dyDescent="0.25">
      <c r="CG29073" s="768"/>
      <c r="CH29073" s="768"/>
      <c r="CI29073" s="850"/>
    </row>
    <row r="29074" spans="85:87" x14ac:dyDescent="0.25">
      <c r="CG29074" s="768"/>
      <c r="CH29074" s="768"/>
      <c r="CI29074" s="850"/>
    </row>
    <row r="29075" spans="85:87" x14ac:dyDescent="0.25">
      <c r="CG29075" s="768"/>
      <c r="CH29075" s="768"/>
      <c r="CI29075" s="850"/>
    </row>
    <row r="29076" spans="85:87" x14ac:dyDescent="0.25">
      <c r="CG29076" s="768"/>
      <c r="CH29076" s="768"/>
      <c r="CI29076" s="850"/>
    </row>
    <row r="29077" spans="85:87" x14ac:dyDescent="0.25">
      <c r="CG29077" s="768"/>
      <c r="CH29077" s="768"/>
      <c r="CI29077" s="850"/>
    </row>
    <row r="29078" spans="85:87" x14ac:dyDescent="0.25">
      <c r="CG29078" s="768"/>
      <c r="CH29078" s="768"/>
      <c r="CI29078" s="850"/>
    </row>
    <row r="29079" spans="85:87" x14ac:dyDescent="0.25">
      <c r="CG29079" s="768"/>
      <c r="CH29079" s="768"/>
      <c r="CI29079" s="850"/>
    </row>
    <row r="29080" spans="85:87" x14ac:dyDescent="0.25">
      <c r="CG29080" s="768"/>
      <c r="CH29080" s="768"/>
      <c r="CI29080" s="850"/>
    </row>
    <row r="29081" spans="85:87" x14ac:dyDescent="0.25">
      <c r="CG29081" s="768"/>
      <c r="CH29081" s="768"/>
      <c r="CI29081" s="850"/>
    </row>
    <row r="29082" spans="85:87" x14ac:dyDescent="0.25">
      <c r="CG29082" s="768"/>
      <c r="CH29082" s="768"/>
      <c r="CI29082" s="850"/>
    </row>
    <row r="29083" spans="85:87" x14ac:dyDescent="0.25">
      <c r="CG29083" s="768"/>
      <c r="CH29083" s="768"/>
      <c r="CI29083" s="850"/>
    </row>
    <row r="29084" spans="85:87" x14ac:dyDescent="0.25">
      <c r="CG29084" s="768"/>
      <c r="CH29084" s="768"/>
      <c r="CI29084" s="850"/>
    </row>
    <row r="29085" spans="85:87" x14ac:dyDescent="0.25">
      <c r="CG29085" s="768"/>
      <c r="CH29085" s="768"/>
      <c r="CI29085" s="850"/>
    </row>
    <row r="29086" spans="85:87" x14ac:dyDescent="0.25">
      <c r="CG29086" s="768"/>
      <c r="CH29086" s="768"/>
      <c r="CI29086" s="850"/>
    </row>
    <row r="29087" spans="85:87" x14ac:dyDescent="0.25">
      <c r="CG29087" s="768"/>
      <c r="CH29087" s="768"/>
      <c r="CI29087" s="850"/>
    </row>
    <row r="29088" spans="85:87" x14ac:dyDescent="0.25">
      <c r="CG29088" s="768"/>
      <c r="CH29088" s="768"/>
      <c r="CI29088" s="850"/>
    </row>
    <row r="29089" spans="85:87" x14ac:dyDescent="0.25">
      <c r="CG29089" s="768"/>
      <c r="CH29089" s="768"/>
      <c r="CI29089" s="850"/>
    </row>
    <row r="29090" spans="85:87" x14ac:dyDescent="0.25">
      <c r="CG29090" s="768"/>
      <c r="CH29090" s="768"/>
      <c r="CI29090" s="850"/>
    </row>
    <row r="29091" spans="85:87" x14ac:dyDescent="0.25">
      <c r="CG29091" s="768"/>
      <c r="CH29091" s="768"/>
      <c r="CI29091" s="850"/>
    </row>
    <row r="29092" spans="85:87" x14ac:dyDescent="0.25">
      <c r="CG29092" s="768"/>
      <c r="CH29092" s="768"/>
      <c r="CI29092" s="850"/>
    </row>
    <row r="29093" spans="85:87" x14ac:dyDescent="0.25">
      <c r="CG29093" s="768"/>
      <c r="CH29093" s="768"/>
      <c r="CI29093" s="850"/>
    </row>
    <row r="29094" spans="85:87" x14ac:dyDescent="0.25">
      <c r="CG29094" s="768"/>
      <c r="CH29094" s="768"/>
      <c r="CI29094" s="850"/>
    </row>
    <row r="29095" spans="85:87" x14ac:dyDescent="0.25">
      <c r="CG29095" s="768"/>
      <c r="CH29095" s="768"/>
      <c r="CI29095" s="850"/>
    </row>
    <row r="29096" spans="85:87" x14ac:dyDescent="0.25">
      <c r="CG29096" s="768"/>
      <c r="CH29096" s="768"/>
      <c r="CI29096" s="850"/>
    </row>
    <row r="29097" spans="85:87" x14ac:dyDescent="0.25">
      <c r="CG29097" s="768"/>
      <c r="CH29097" s="768"/>
      <c r="CI29097" s="850"/>
    </row>
    <row r="29098" spans="85:87" x14ac:dyDescent="0.25">
      <c r="CG29098" s="768"/>
      <c r="CH29098" s="768"/>
      <c r="CI29098" s="850"/>
    </row>
    <row r="29099" spans="85:87" x14ac:dyDescent="0.25">
      <c r="CG29099" s="768"/>
      <c r="CH29099" s="768"/>
      <c r="CI29099" s="850"/>
    </row>
    <row r="29100" spans="85:87" x14ac:dyDescent="0.25">
      <c r="CG29100" s="768"/>
      <c r="CH29100" s="768"/>
      <c r="CI29100" s="850"/>
    </row>
    <row r="29101" spans="85:87" x14ac:dyDescent="0.25">
      <c r="CG29101" s="768"/>
      <c r="CH29101" s="768"/>
      <c r="CI29101" s="850"/>
    </row>
    <row r="29102" spans="85:87" x14ac:dyDescent="0.25">
      <c r="CG29102" s="768"/>
      <c r="CH29102" s="768"/>
      <c r="CI29102" s="850"/>
    </row>
    <row r="29103" spans="85:87" x14ac:dyDescent="0.25">
      <c r="CG29103" s="768"/>
      <c r="CH29103" s="768"/>
      <c r="CI29103" s="850"/>
    </row>
    <row r="29104" spans="85:87" x14ac:dyDescent="0.25">
      <c r="CG29104" s="768"/>
      <c r="CH29104" s="768"/>
      <c r="CI29104" s="850"/>
    </row>
    <row r="29105" spans="85:87" x14ac:dyDescent="0.25">
      <c r="CG29105" s="768"/>
      <c r="CH29105" s="768"/>
      <c r="CI29105" s="850"/>
    </row>
    <row r="29106" spans="85:87" x14ac:dyDescent="0.25">
      <c r="CG29106" s="768"/>
      <c r="CH29106" s="768"/>
      <c r="CI29106" s="850"/>
    </row>
    <row r="29107" spans="85:87" x14ac:dyDescent="0.25">
      <c r="CG29107" s="768"/>
      <c r="CH29107" s="768"/>
      <c r="CI29107" s="850"/>
    </row>
    <row r="29108" spans="85:87" x14ac:dyDescent="0.25">
      <c r="CG29108" s="768"/>
      <c r="CH29108" s="768"/>
      <c r="CI29108" s="850"/>
    </row>
    <row r="29109" spans="85:87" x14ac:dyDescent="0.25">
      <c r="CG29109" s="768"/>
      <c r="CH29109" s="768"/>
      <c r="CI29109" s="850"/>
    </row>
    <row r="29110" spans="85:87" x14ac:dyDescent="0.25">
      <c r="CG29110" s="768"/>
      <c r="CH29110" s="768"/>
      <c r="CI29110" s="850"/>
    </row>
    <row r="29111" spans="85:87" x14ac:dyDescent="0.25">
      <c r="CG29111" s="768"/>
      <c r="CH29111" s="768"/>
      <c r="CI29111" s="850"/>
    </row>
    <row r="29112" spans="85:87" x14ac:dyDescent="0.25">
      <c r="CG29112" s="768"/>
      <c r="CH29112" s="768"/>
      <c r="CI29112" s="850"/>
    </row>
    <row r="29113" spans="85:87" x14ac:dyDescent="0.25">
      <c r="CG29113" s="768"/>
      <c r="CH29113" s="768"/>
      <c r="CI29113" s="850"/>
    </row>
    <row r="29114" spans="85:87" x14ac:dyDescent="0.25">
      <c r="CG29114" s="768"/>
      <c r="CH29114" s="768"/>
      <c r="CI29114" s="850"/>
    </row>
    <row r="29115" spans="85:87" x14ac:dyDescent="0.25">
      <c r="CG29115" s="768"/>
      <c r="CH29115" s="768"/>
      <c r="CI29115" s="850"/>
    </row>
    <row r="29116" spans="85:87" x14ac:dyDescent="0.25">
      <c r="CG29116" s="768"/>
      <c r="CH29116" s="768"/>
      <c r="CI29116" s="850"/>
    </row>
    <row r="29117" spans="85:87" x14ac:dyDescent="0.25">
      <c r="CG29117" s="768"/>
      <c r="CH29117" s="768"/>
      <c r="CI29117" s="850"/>
    </row>
    <row r="29118" spans="85:87" x14ac:dyDescent="0.25">
      <c r="CG29118" s="768"/>
      <c r="CH29118" s="768"/>
      <c r="CI29118" s="850"/>
    </row>
    <row r="29119" spans="85:87" x14ac:dyDescent="0.25">
      <c r="CG29119" s="768"/>
      <c r="CH29119" s="768"/>
      <c r="CI29119" s="850"/>
    </row>
    <row r="29120" spans="85:87" x14ac:dyDescent="0.25">
      <c r="CG29120" s="768"/>
      <c r="CH29120" s="768"/>
      <c r="CI29120" s="850"/>
    </row>
    <row r="29121" spans="85:87" x14ac:dyDescent="0.25">
      <c r="CG29121" s="768"/>
      <c r="CH29121" s="768"/>
      <c r="CI29121" s="850"/>
    </row>
    <row r="29122" spans="85:87" x14ac:dyDescent="0.25">
      <c r="CG29122" s="768"/>
      <c r="CH29122" s="768"/>
      <c r="CI29122" s="850"/>
    </row>
    <row r="29123" spans="85:87" x14ac:dyDescent="0.25">
      <c r="CG29123" s="768"/>
      <c r="CH29123" s="768"/>
      <c r="CI29123" s="850"/>
    </row>
    <row r="29124" spans="85:87" x14ac:dyDescent="0.25">
      <c r="CG29124" s="768"/>
      <c r="CH29124" s="768"/>
      <c r="CI29124" s="850"/>
    </row>
    <row r="29125" spans="85:87" x14ac:dyDescent="0.25">
      <c r="CG29125" s="768"/>
      <c r="CH29125" s="768"/>
      <c r="CI29125" s="850"/>
    </row>
    <row r="29126" spans="85:87" x14ac:dyDescent="0.25">
      <c r="CG29126" s="768"/>
      <c r="CH29126" s="768"/>
      <c r="CI29126" s="850"/>
    </row>
    <row r="29127" spans="85:87" x14ac:dyDescent="0.25">
      <c r="CG29127" s="768"/>
      <c r="CH29127" s="768"/>
      <c r="CI29127" s="850"/>
    </row>
    <row r="29128" spans="85:87" x14ac:dyDescent="0.25">
      <c r="CG29128" s="768"/>
      <c r="CH29128" s="768"/>
      <c r="CI29128" s="850"/>
    </row>
    <row r="29129" spans="85:87" x14ac:dyDescent="0.25">
      <c r="CG29129" s="768"/>
      <c r="CH29129" s="768"/>
      <c r="CI29129" s="850"/>
    </row>
    <row r="29130" spans="85:87" x14ac:dyDescent="0.25">
      <c r="CG29130" s="768"/>
      <c r="CH29130" s="768"/>
      <c r="CI29130" s="850"/>
    </row>
    <row r="29131" spans="85:87" x14ac:dyDescent="0.25">
      <c r="CG29131" s="768"/>
      <c r="CH29131" s="768"/>
      <c r="CI29131" s="850"/>
    </row>
    <row r="29132" spans="85:87" x14ac:dyDescent="0.25">
      <c r="CG29132" s="768"/>
      <c r="CH29132" s="768"/>
      <c r="CI29132" s="850"/>
    </row>
    <row r="29133" spans="85:87" x14ac:dyDescent="0.25">
      <c r="CG29133" s="768"/>
      <c r="CH29133" s="768"/>
      <c r="CI29133" s="850"/>
    </row>
    <row r="29134" spans="85:87" x14ac:dyDescent="0.25">
      <c r="CG29134" s="768"/>
      <c r="CH29134" s="768"/>
      <c r="CI29134" s="850"/>
    </row>
    <row r="29135" spans="85:87" x14ac:dyDescent="0.25">
      <c r="CG29135" s="768"/>
      <c r="CH29135" s="768"/>
      <c r="CI29135" s="850"/>
    </row>
    <row r="29136" spans="85:87" x14ac:dyDescent="0.25">
      <c r="CG29136" s="768"/>
      <c r="CH29136" s="768"/>
      <c r="CI29136" s="850"/>
    </row>
    <row r="29137" spans="85:87" x14ac:dyDescent="0.25">
      <c r="CG29137" s="768"/>
      <c r="CH29137" s="768"/>
      <c r="CI29137" s="850"/>
    </row>
    <row r="29138" spans="85:87" x14ac:dyDescent="0.25">
      <c r="CG29138" s="768"/>
      <c r="CH29138" s="768"/>
      <c r="CI29138" s="850"/>
    </row>
    <row r="29139" spans="85:87" x14ac:dyDescent="0.25">
      <c r="CG29139" s="768"/>
      <c r="CH29139" s="768"/>
      <c r="CI29139" s="850"/>
    </row>
    <row r="29140" spans="85:87" x14ac:dyDescent="0.25">
      <c r="CG29140" s="768"/>
      <c r="CH29140" s="768"/>
      <c r="CI29140" s="850"/>
    </row>
    <row r="29141" spans="85:87" x14ac:dyDescent="0.25">
      <c r="CG29141" s="768"/>
      <c r="CH29141" s="768"/>
      <c r="CI29141" s="850"/>
    </row>
    <row r="29142" spans="85:87" x14ac:dyDescent="0.25">
      <c r="CG29142" s="768"/>
      <c r="CH29142" s="768"/>
      <c r="CI29142" s="850"/>
    </row>
    <row r="29143" spans="85:87" x14ac:dyDescent="0.25">
      <c r="CG29143" s="768"/>
      <c r="CH29143" s="768"/>
      <c r="CI29143" s="850"/>
    </row>
    <row r="29144" spans="85:87" x14ac:dyDescent="0.25">
      <c r="CG29144" s="768"/>
      <c r="CH29144" s="768"/>
      <c r="CI29144" s="850"/>
    </row>
    <row r="29145" spans="85:87" x14ac:dyDescent="0.25">
      <c r="CG29145" s="768"/>
      <c r="CH29145" s="768"/>
      <c r="CI29145" s="850"/>
    </row>
    <row r="29146" spans="85:87" x14ac:dyDescent="0.25">
      <c r="CG29146" s="768"/>
      <c r="CH29146" s="768"/>
      <c r="CI29146" s="850"/>
    </row>
    <row r="29147" spans="85:87" x14ac:dyDescent="0.25">
      <c r="CG29147" s="768"/>
      <c r="CH29147" s="768"/>
      <c r="CI29147" s="850"/>
    </row>
    <row r="29148" spans="85:87" x14ac:dyDescent="0.25">
      <c r="CG29148" s="768"/>
      <c r="CH29148" s="768"/>
      <c r="CI29148" s="850"/>
    </row>
    <row r="29149" spans="85:87" x14ac:dyDescent="0.25">
      <c r="CG29149" s="768"/>
      <c r="CH29149" s="768"/>
      <c r="CI29149" s="850"/>
    </row>
    <row r="29150" spans="85:87" x14ac:dyDescent="0.25">
      <c r="CG29150" s="768"/>
      <c r="CH29150" s="768"/>
      <c r="CI29150" s="850"/>
    </row>
    <row r="29151" spans="85:87" x14ac:dyDescent="0.25">
      <c r="CG29151" s="768"/>
      <c r="CH29151" s="768"/>
      <c r="CI29151" s="850"/>
    </row>
    <row r="29152" spans="85:87" x14ac:dyDescent="0.25">
      <c r="CG29152" s="768"/>
      <c r="CH29152" s="768"/>
      <c r="CI29152" s="850"/>
    </row>
    <row r="29153" spans="85:87" x14ac:dyDescent="0.25">
      <c r="CG29153" s="768"/>
      <c r="CH29153" s="768"/>
      <c r="CI29153" s="850"/>
    </row>
    <row r="29154" spans="85:87" x14ac:dyDescent="0.25">
      <c r="CG29154" s="768"/>
      <c r="CH29154" s="768"/>
      <c r="CI29154" s="850"/>
    </row>
    <row r="29155" spans="85:87" x14ac:dyDescent="0.25">
      <c r="CG29155" s="768"/>
      <c r="CH29155" s="768"/>
      <c r="CI29155" s="850"/>
    </row>
    <row r="29156" spans="85:87" x14ac:dyDescent="0.25">
      <c r="CG29156" s="768"/>
      <c r="CH29156" s="768"/>
      <c r="CI29156" s="850"/>
    </row>
    <row r="29157" spans="85:87" x14ac:dyDescent="0.25">
      <c r="CG29157" s="768"/>
      <c r="CH29157" s="768"/>
      <c r="CI29157" s="850"/>
    </row>
    <row r="29158" spans="85:87" x14ac:dyDescent="0.25">
      <c r="CG29158" s="768"/>
      <c r="CH29158" s="768"/>
      <c r="CI29158" s="850"/>
    </row>
    <row r="29159" spans="85:87" x14ac:dyDescent="0.25">
      <c r="CG29159" s="768"/>
      <c r="CH29159" s="768"/>
      <c r="CI29159" s="850"/>
    </row>
    <row r="29160" spans="85:87" x14ac:dyDescent="0.25">
      <c r="CG29160" s="768"/>
      <c r="CH29160" s="768"/>
      <c r="CI29160" s="850"/>
    </row>
    <row r="29161" spans="85:87" x14ac:dyDescent="0.25">
      <c r="CG29161" s="768"/>
      <c r="CH29161" s="768"/>
      <c r="CI29161" s="850"/>
    </row>
    <row r="29162" spans="85:87" x14ac:dyDescent="0.25">
      <c r="CG29162" s="768"/>
      <c r="CH29162" s="768"/>
      <c r="CI29162" s="850"/>
    </row>
    <row r="29163" spans="85:87" x14ac:dyDescent="0.25">
      <c r="CG29163" s="768"/>
      <c r="CH29163" s="768"/>
      <c r="CI29163" s="850"/>
    </row>
    <row r="29164" spans="85:87" x14ac:dyDescent="0.25">
      <c r="CG29164" s="768"/>
      <c r="CH29164" s="768"/>
      <c r="CI29164" s="850"/>
    </row>
    <row r="29165" spans="85:87" x14ac:dyDescent="0.25">
      <c r="CG29165" s="768"/>
      <c r="CH29165" s="768"/>
      <c r="CI29165" s="850"/>
    </row>
    <row r="29166" spans="85:87" x14ac:dyDescent="0.25">
      <c r="CG29166" s="768"/>
      <c r="CH29166" s="768"/>
      <c r="CI29166" s="850"/>
    </row>
    <row r="29167" spans="85:87" x14ac:dyDescent="0.25">
      <c r="CG29167" s="768"/>
      <c r="CH29167" s="768"/>
      <c r="CI29167" s="850"/>
    </row>
    <row r="29168" spans="85:87" x14ac:dyDescent="0.25">
      <c r="CG29168" s="768"/>
      <c r="CH29168" s="768"/>
      <c r="CI29168" s="850"/>
    </row>
    <row r="29169" spans="85:87" x14ac:dyDescent="0.25">
      <c r="CG29169" s="768"/>
      <c r="CH29169" s="768"/>
      <c r="CI29169" s="850"/>
    </row>
    <row r="29170" spans="85:87" x14ac:dyDescent="0.25">
      <c r="CG29170" s="768"/>
      <c r="CH29170" s="768"/>
      <c r="CI29170" s="850"/>
    </row>
    <row r="29171" spans="85:87" x14ac:dyDescent="0.25">
      <c r="CG29171" s="768"/>
      <c r="CH29171" s="768"/>
      <c r="CI29171" s="850"/>
    </row>
    <row r="29172" spans="85:87" x14ac:dyDescent="0.25">
      <c r="CG29172" s="768"/>
      <c r="CH29172" s="768"/>
      <c r="CI29172" s="850"/>
    </row>
    <row r="29173" spans="85:87" x14ac:dyDescent="0.25">
      <c r="CG29173" s="768"/>
      <c r="CH29173" s="768"/>
      <c r="CI29173" s="850"/>
    </row>
    <row r="29174" spans="85:87" x14ac:dyDescent="0.25">
      <c r="CG29174" s="768"/>
      <c r="CH29174" s="768"/>
      <c r="CI29174" s="850"/>
    </row>
    <row r="29175" spans="85:87" x14ac:dyDescent="0.25">
      <c r="CG29175" s="768"/>
      <c r="CH29175" s="768"/>
      <c r="CI29175" s="850"/>
    </row>
    <row r="29176" spans="85:87" x14ac:dyDescent="0.25">
      <c r="CG29176" s="768"/>
      <c r="CH29176" s="768"/>
      <c r="CI29176" s="850"/>
    </row>
    <row r="29177" spans="85:87" x14ac:dyDescent="0.25">
      <c r="CG29177" s="768"/>
      <c r="CH29177" s="768"/>
      <c r="CI29177" s="850"/>
    </row>
    <row r="29178" spans="85:87" x14ac:dyDescent="0.25">
      <c r="CG29178" s="768"/>
      <c r="CH29178" s="768"/>
      <c r="CI29178" s="850"/>
    </row>
    <row r="29179" spans="85:87" x14ac:dyDescent="0.25">
      <c r="CG29179" s="768"/>
      <c r="CH29179" s="768"/>
      <c r="CI29179" s="850"/>
    </row>
    <row r="29180" spans="85:87" x14ac:dyDescent="0.25">
      <c r="CG29180" s="768"/>
      <c r="CH29180" s="768"/>
      <c r="CI29180" s="850"/>
    </row>
    <row r="29181" spans="85:87" x14ac:dyDescent="0.25">
      <c r="CG29181" s="768"/>
      <c r="CH29181" s="768"/>
      <c r="CI29181" s="850"/>
    </row>
    <row r="29182" spans="85:87" x14ac:dyDescent="0.25">
      <c r="CG29182" s="768"/>
      <c r="CH29182" s="768"/>
      <c r="CI29182" s="850"/>
    </row>
    <row r="29183" spans="85:87" x14ac:dyDescent="0.25">
      <c r="CG29183" s="768"/>
      <c r="CH29183" s="768"/>
      <c r="CI29183" s="850"/>
    </row>
    <row r="29184" spans="85:87" x14ac:dyDescent="0.25">
      <c r="CG29184" s="768"/>
      <c r="CH29184" s="768"/>
      <c r="CI29184" s="850"/>
    </row>
    <row r="29185" spans="85:87" x14ac:dyDescent="0.25">
      <c r="CG29185" s="768"/>
      <c r="CH29185" s="768"/>
      <c r="CI29185" s="850"/>
    </row>
    <row r="29186" spans="85:87" x14ac:dyDescent="0.25">
      <c r="CG29186" s="768"/>
      <c r="CH29186" s="768"/>
      <c r="CI29186" s="850"/>
    </row>
    <row r="29187" spans="85:87" x14ac:dyDescent="0.25">
      <c r="CG29187" s="768"/>
      <c r="CH29187" s="768"/>
      <c r="CI29187" s="850"/>
    </row>
    <row r="29188" spans="85:87" x14ac:dyDescent="0.25">
      <c r="CG29188" s="768"/>
      <c r="CH29188" s="768"/>
      <c r="CI29188" s="850"/>
    </row>
    <row r="29189" spans="85:87" x14ac:dyDescent="0.25">
      <c r="CG29189" s="768"/>
      <c r="CH29189" s="768"/>
      <c r="CI29189" s="850"/>
    </row>
    <row r="29190" spans="85:87" x14ac:dyDescent="0.25">
      <c r="CG29190" s="768"/>
      <c r="CH29190" s="768"/>
      <c r="CI29190" s="850"/>
    </row>
    <row r="29191" spans="85:87" x14ac:dyDescent="0.25">
      <c r="CG29191" s="768"/>
      <c r="CH29191" s="768"/>
      <c r="CI29191" s="850"/>
    </row>
    <row r="29192" spans="85:87" x14ac:dyDescent="0.25">
      <c r="CG29192" s="768"/>
      <c r="CH29192" s="768"/>
      <c r="CI29192" s="850"/>
    </row>
    <row r="29193" spans="85:87" x14ac:dyDescent="0.25">
      <c r="CG29193" s="768"/>
      <c r="CH29193" s="768"/>
      <c r="CI29193" s="850"/>
    </row>
    <row r="29194" spans="85:87" x14ac:dyDescent="0.25">
      <c r="CG29194" s="768"/>
      <c r="CH29194" s="768"/>
      <c r="CI29194" s="850"/>
    </row>
    <row r="29195" spans="85:87" x14ac:dyDescent="0.25">
      <c r="CG29195" s="768"/>
      <c r="CH29195" s="768"/>
      <c r="CI29195" s="850"/>
    </row>
    <row r="29196" spans="85:87" x14ac:dyDescent="0.25">
      <c r="CG29196" s="768"/>
      <c r="CH29196" s="768"/>
      <c r="CI29196" s="850"/>
    </row>
    <row r="29197" spans="85:87" x14ac:dyDescent="0.25">
      <c r="CG29197" s="768"/>
      <c r="CH29197" s="768"/>
      <c r="CI29197" s="850"/>
    </row>
    <row r="29198" spans="85:87" x14ac:dyDescent="0.25">
      <c r="CG29198" s="768"/>
      <c r="CH29198" s="768"/>
      <c r="CI29198" s="850"/>
    </row>
    <row r="29199" spans="85:87" x14ac:dyDescent="0.25">
      <c r="CG29199" s="768"/>
      <c r="CH29199" s="768"/>
      <c r="CI29199" s="850"/>
    </row>
    <row r="29200" spans="85:87" x14ac:dyDescent="0.25">
      <c r="CG29200" s="768"/>
      <c r="CH29200" s="768"/>
      <c r="CI29200" s="850"/>
    </row>
    <row r="29201" spans="85:87" x14ac:dyDescent="0.25">
      <c r="CG29201" s="768"/>
      <c r="CH29201" s="768"/>
      <c r="CI29201" s="850"/>
    </row>
    <row r="29202" spans="85:87" x14ac:dyDescent="0.25">
      <c r="CG29202" s="768"/>
      <c r="CH29202" s="768"/>
      <c r="CI29202" s="850"/>
    </row>
    <row r="29203" spans="85:87" x14ac:dyDescent="0.25">
      <c r="CG29203" s="768"/>
      <c r="CH29203" s="768"/>
      <c r="CI29203" s="850"/>
    </row>
    <row r="29204" spans="85:87" x14ac:dyDescent="0.25">
      <c r="CG29204" s="768"/>
      <c r="CH29204" s="768"/>
      <c r="CI29204" s="850"/>
    </row>
    <row r="29205" spans="85:87" x14ac:dyDescent="0.25">
      <c r="CG29205" s="768"/>
      <c r="CH29205" s="768"/>
      <c r="CI29205" s="850"/>
    </row>
    <row r="29206" spans="85:87" x14ac:dyDescent="0.25">
      <c r="CG29206" s="768"/>
      <c r="CH29206" s="768"/>
      <c r="CI29206" s="850"/>
    </row>
    <row r="29207" spans="85:87" x14ac:dyDescent="0.25">
      <c r="CG29207" s="768"/>
      <c r="CH29207" s="768"/>
      <c r="CI29207" s="850"/>
    </row>
    <row r="29208" spans="85:87" x14ac:dyDescent="0.25">
      <c r="CG29208" s="768"/>
      <c r="CH29208" s="768"/>
      <c r="CI29208" s="850"/>
    </row>
    <row r="29209" spans="85:87" x14ac:dyDescent="0.25">
      <c r="CG29209" s="768"/>
      <c r="CH29209" s="768"/>
      <c r="CI29209" s="850"/>
    </row>
    <row r="29210" spans="85:87" x14ac:dyDescent="0.25">
      <c r="CG29210" s="768"/>
      <c r="CH29210" s="768"/>
      <c r="CI29210" s="850"/>
    </row>
    <row r="29211" spans="85:87" x14ac:dyDescent="0.25">
      <c r="CG29211" s="768"/>
      <c r="CH29211" s="768"/>
      <c r="CI29211" s="850"/>
    </row>
    <row r="29212" spans="85:87" x14ac:dyDescent="0.25">
      <c r="CG29212" s="768"/>
      <c r="CH29212" s="768"/>
      <c r="CI29212" s="850"/>
    </row>
    <row r="29213" spans="85:87" x14ac:dyDescent="0.25">
      <c r="CG29213" s="768"/>
      <c r="CH29213" s="768"/>
      <c r="CI29213" s="850"/>
    </row>
    <row r="29214" spans="85:87" x14ac:dyDescent="0.25">
      <c r="CG29214" s="768"/>
      <c r="CH29214" s="768"/>
      <c r="CI29214" s="850"/>
    </row>
    <row r="29215" spans="85:87" x14ac:dyDescent="0.25">
      <c r="CG29215" s="768"/>
      <c r="CH29215" s="768"/>
      <c r="CI29215" s="850"/>
    </row>
    <row r="29216" spans="85:87" x14ac:dyDescent="0.25">
      <c r="CG29216" s="768"/>
      <c r="CH29216" s="768"/>
      <c r="CI29216" s="850"/>
    </row>
    <row r="29217" spans="85:87" x14ac:dyDescent="0.25">
      <c r="CG29217" s="768"/>
      <c r="CH29217" s="768"/>
      <c r="CI29217" s="850"/>
    </row>
    <row r="29218" spans="85:87" x14ac:dyDescent="0.25">
      <c r="CG29218" s="768"/>
      <c r="CH29218" s="768"/>
      <c r="CI29218" s="850"/>
    </row>
    <row r="29219" spans="85:87" x14ac:dyDescent="0.25">
      <c r="CG29219" s="768"/>
      <c r="CH29219" s="768"/>
      <c r="CI29219" s="850"/>
    </row>
    <row r="29220" spans="85:87" x14ac:dyDescent="0.25">
      <c r="CG29220" s="768"/>
      <c r="CH29220" s="768"/>
      <c r="CI29220" s="850"/>
    </row>
    <row r="29221" spans="85:87" x14ac:dyDescent="0.25">
      <c r="CG29221" s="768"/>
      <c r="CH29221" s="768"/>
      <c r="CI29221" s="850"/>
    </row>
    <row r="29222" spans="85:87" x14ac:dyDescent="0.25">
      <c r="CG29222" s="768"/>
      <c r="CH29222" s="768"/>
      <c r="CI29222" s="850"/>
    </row>
    <row r="29223" spans="85:87" x14ac:dyDescent="0.25">
      <c r="CG29223" s="768"/>
      <c r="CH29223" s="768"/>
      <c r="CI29223" s="850"/>
    </row>
    <row r="29224" spans="85:87" x14ac:dyDescent="0.25">
      <c r="CG29224" s="768"/>
      <c r="CH29224" s="768"/>
      <c r="CI29224" s="850"/>
    </row>
    <row r="29225" spans="85:87" x14ac:dyDescent="0.25">
      <c r="CG29225" s="768"/>
      <c r="CH29225" s="768"/>
      <c r="CI29225" s="850"/>
    </row>
    <row r="29226" spans="85:87" x14ac:dyDescent="0.25">
      <c r="CG29226" s="768"/>
      <c r="CH29226" s="768"/>
      <c r="CI29226" s="850"/>
    </row>
    <row r="29227" spans="85:87" x14ac:dyDescent="0.25">
      <c r="CG29227" s="768"/>
      <c r="CH29227" s="768"/>
      <c r="CI29227" s="850"/>
    </row>
    <row r="29228" spans="85:87" x14ac:dyDescent="0.25">
      <c r="CG29228" s="768"/>
      <c r="CH29228" s="768"/>
      <c r="CI29228" s="850"/>
    </row>
    <row r="29229" spans="85:87" x14ac:dyDescent="0.25">
      <c r="CG29229" s="768"/>
      <c r="CH29229" s="768"/>
      <c r="CI29229" s="850"/>
    </row>
    <row r="29230" spans="85:87" x14ac:dyDescent="0.25">
      <c r="CG29230" s="768"/>
      <c r="CH29230" s="768"/>
      <c r="CI29230" s="850"/>
    </row>
    <row r="29231" spans="85:87" x14ac:dyDescent="0.25">
      <c r="CG29231" s="768"/>
      <c r="CH29231" s="768"/>
      <c r="CI29231" s="850"/>
    </row>
    <row r="29232" spans="85:87" x14ac:dyDescent="0.25">
      <c r="CG29232" s="768"/>
      <c r="CH29232" s="768"/>
      <c r="CI29232" s="850"/>
    </row>
    <row r="29233" spans="85:87" x14ac:dyDescent="0.25">
      <c r="CG29233" s="768"/>
      <c r="CH29233" s="768"/>
      <c r="CI29233" s="850"/>
    </row>
    <row r="29234" spans="85:87" x14ac:dyDescent="0.25">
      <c r="CG29234" s="768"/>
      <c r="CH29234" s="768"/>
      <c r="CI29234" s="850"/>
    </row>
    <row r="29235" spans="85:87" x14ac:dyDescent="0.25">
      <c r="CG29235" s="768"/>
      <c r="CH29235" s="768"/>
      <c r="CI29235" s="850"/>
    </row>
    <row r="29236" spans="85:87" x14ac:dyDescent="0.25">
      <c r="CG29236" s="768"/>
      <c r="CH29236" s="768"/>
      <c r="CI29236" s="850"/>
    </row>
    <row r="29237" spans="85:87" x14ac:dyDescent="0.25">
      <c r="CG29237" s="768"/>
      <c r="CH29237" s="768"/>
      <c r="CI29237" s="850"/>
    </row>
    <row r="29238" spans="85:87" x14ac:dyDescent="0.25">
      <c r="CG29238" s="768"/>
      <c r="CH29238" s="768"/>
      <c r="CI29238" s="850"/>
    </row>
    <row r="29239" spans="85:87" x14ac:dyDescent="0.25">
      <c r="CG29239" s="768"/>
      <c r="CH29239" s="768"/>
      <c r="CI29239" s="850"/>
    </row>
    <row r="29240" spans="85:87" x14ac:dyDescent="0.25">
      <c r="CG29240" s="768"/>
      <c r="CH29240" s="768"/>
      <c r="CI29240" s="850"/>
    </row>
    <row r="29241" spans="85:87" x14ac:dyDescent="0.25">
      <c r="CG29241" s="768"/>
      <c r="CH29241" s="768"/>
      <c r="CI29241" s="850"/>
    </row>
    <row r="29242" spans="85:87" x14ac:dyDescent="0.25">
      <c r="CG29242" s="768"/>
      <c r="CH29242" s="768"/>
      <c r="CI29242" s="850"/>
    </row>
    <row r="29243" spans="85:87" x14ac:dyDescent="0.25">
      <c r="CG29243" s="768"/>
      <c r="CH29243" s="768"/>
      <c r="CI29243" s="850"/>
    </row>
    <row r="29244" spans="85:87" x14ac:dyDescent="0.25">
      <c r="CG29244" s="768"/>
      <c r="CH29244" s="768"/>
      <c r="CI29244" s="850"/>
    </row>
    <row r="29245" spans="85:87" x14ac:dyDescent="0.25">
      <c r="CG29245" s="768"/>
      <c r="CH29245" s="768"/>
      <c r="CI29245" s="850"/>
    </row>
    <row r="29246" spans="85:87" x14ac:dyDescent="0.25">
      <c r="CG29246" s="768"/>
      <c r="CH29246" s="768"/>
      <c r="CI29246" s="850"/>
    </row>
    <row r="29247" spans="85:87" x14ac:dyDescent="0.25">
      <c r="CG29247" s="768"/>
      <c r="CH29247" s="768"/>
      <c r="CI29247" s="850"/>
    </row>
    <row r="29248" spans="85:87" x14ac:dyDescent="0.25">
      <c r="CG29248" s="768"/>
      <c r="CH29248" s="768"/>
      <c r="CI29248" s="850"/>
    </row>
    <row r="29249" spans="85:87" x14ac:dyDescent="0.25">
      <c r="CG29249" s="768"/>
      <c r="CH29249" s="768"/>
      <c r="CI29249" s="850"/>
    </row>
    <row r="29250" spans="85:87" x14ac:dyDescent="0.25">
      <c r="CG29250" s="768"/>
      <c r="CH29250" s="768"/>
      <c r="CI29250" s="850"/>
    </row>
    <row r="29251" spans="85:87" x14ac:dyDescent="0.25">
      <c r="CG29251" s="768"/>
      <c r="CH29251" s="768"/>
      <c r="CI29251" s="850"/>
    </row>
    <row r="29252" spans="85:87" x14ac:dyDescent="0.25">
      <c r="CG29252" s="768"/>
      <c r="CH29252" s="768"/>
      <c r="CI29252" s="850"/>
    </row>
    <row r="29253" spans="85:87" x14ac:dyDescent="0.25">
      <c r="CG29253" s="768"/>
      <c r="CH29253" s="768"/>
      <c r="CI29253" s="850"/>
    </row>
    <row r="29254" spans="85:87" x14ac:dyDescent="0.25">
      <c r="CG29254" s="768"/>
      <c r="CH29254" s="768"/>
      <c r="CI29254" s="850"/>
    </row>
    <row r="29255" spans="85:87" x14ac:dyDescent="0.25">
      <c r="CG29255" s="768"/>
      <c r="CH29255" s="768"/>
      <c r="CI29255" s="850"/>
    </row>
    <row r="29256" spans="85:87" x14ac:dyDescent="0.25">
      <c r="CG29256" s="768"/>
      <c r="CH29256" s="768"/>
      <c r="CI29256" s="850"/>
    </row>
    <row r="29257" spans="85:87" x14ac:dyDescent="0.25">
      <c r="CG29257" s="768"/>
      <c r="CH29257" s="768"/>
      <c r="CI29257" s="850"/>
    </row>
    <row r="29258" spans="85:87" x14ac:dyDescent="0.25">
      <c r="CG29258" s="768"/>
      <c r="CH29258" s="768"/>
      <c r="CI29258" s="850"/>
    </row>
    <row r="29259" spans="85:87" x14ac:dyDescent="0.25">
      <c r="CG29259" s="768"/>
      <c r="CH29259" s="768"/>
      <c r="CI29259" s="850"/>
    </row>
    <row r="29260" spans="85:87" x14ac:dyDescent="0.25">
      <c r="CG29260" s="768"/>
      <c r="CH29260" s="768"/>
      <c r="CI29260" s="850"/>
    </row>
    <row r="29261" spans="85:87" x14ac:dyDescent="0.25">
      <c r="CG29261" s="768"/>
      <c r="CH29261" s="768"/>
      <c r="CI29261" s="850"/>
    </row>
    <row r="29262" spans="85:87" x14ac:dyDescent="0.25">
      <c r="CG29262" s="768"/>
      <c r="CH29262" s="768"/>
      <c r="CI29262" s="850"/>
    </row>
    <row r="29263" spans="85:87" x14ac:dyDescent="0.25">
      <c r="CG29263" s="768"/>
      <c r="CH29263" s="768"/>
      <c r="CI29263" s="850"/>
    </row>
    <row r="29264" spans="85:87" x14ac:dyDescent="0.25">
      <c r="CG29264" s="768"/>
      <c r="CH29264" s="768"/>
      <c r="CI29264" s="850"/>
    </row>
    <row r="29265" spans="85:87" x14ac:dyDescent="0.25">
      <c r="CG29265" s="768"/>
      <c r="CH29265" s="768"/>
      <c r="CI29265" s="850"/>
    </row>
    <row r="29266" spans="85:87" x14ac:dyDescent="0.25">
      <c r="CG29266" s="768"/>
      <c r="CH29266" s="768"/>
      <c r="CI29266" s="850"/>
    </row>
    <row r="29267" spans="85:87" x14ac:dyDescent="0.25">
      <c r="CG29267" s="768"/>
      <c r="CH29267" s="768"/>
      <c r="CI29267" s="850"/>
    </row>
    <row r="29268" spans="85:87" x14ac:dyDescent="0.25">
      <c r="CG29268" s="768"/>
      <c r="CH29268" s="768"/>
      <c r="CI29268" s="850"/>
    </row>
    <row r="29269" spans="85:87" x14ac:dyDescent="0.25">
      <c r="CG29269" s="768"/>
      <c r="CH29269" s="768"/>
      <c r="CI29269" s="850"/>
    </row>
    <row r="29270" spans="85:87" x14ac:dyDescent="0.25">
      <c r="CG29270" s="768"/>
      <c r="CH29270" s="768"/>
      <c r="CI29270" s="850"/>
    </row>
    <row r="29271" spans="85:87" x14ac:dyDescent="0.25">
      <c r="CG29271" s="768"/>
      <c r="CH29271" s="768"/>
      <c r="CI29271" s="850"/>
    </row>
    <row r="29272" spans="85:87" x14ac:dyDescent="0.25">
      <c r="CG29272" s="768"/>
      <c r="CH29272" s="768"/>
      <c r="CI29272" s="850"/>
    </row>
    <row r="29273" spans="85:87" x14ac:dyDescent="0.25">
      <c r="CG29273" s="768"/>
      <c r="CH29273" s="768"/>
      <c r="CI29273" s="850"/>
    </row>
    <row r="29274" spans="85:87" x14ac:dyDescent="0.25">
      <c r="CG29274" s="768"/>
      <c r="CH29274" s="768"/>
      <c r="CI29274" s="850"/>
    </row>
    <row r="29275" spans="85:87" x14ac:dyDescent="0.25">
      <c r="CG29275" s="768"/>
      <c r="CH29275" s="768"/>
      <c r="CI29275" s="850"/>
    </row>
    <row r="29276" spans="85:87" x14ac:dyDescent="0.25">
      <c r="CG29276" s="768"/>
      <c r="CH29276" s="768"/>
      <c r="CI29276" s="850"/>
    </row>
    <row r="29277" spans="85:87" x14ac:dyDescent="0.25">
      <c r="CG29277" s="768"/>
      <c r="CH29277" s="768"/>
      <c r="CI29277" s="850"/>
    </row>
    <row r="29278" spans="85:87" x14ac:dyDescent="0.25">
      <c r="CG29278" s="768"/>
      <c r="CH29278" s="768"/>
      <c r="CI29278" s="850"/>
    </row>
    <row r="29279" spans="85:87" x14ac:dyDescent="0.25">
      <c r="CG29279" s="768"/>
      <c r="CH29279" s="768"/>
      <c r="CI29279" s="850"/>
    </row>
    <row r="29280" spans="85:87" x14ac:dyDescent="0.25">
      <c r="CG29280" s="768"/>
      <c r="CH29280" s="768"/>
      <c r="CI29280" s="850"/>
    </row>
    <row r="29281" spans="85:87" x14ac:dyDescent="0.25">
      <c r="CG29281" s="768"/>
      <c r="CH29281" s="768"/>
      <c r="CI29281" s="850"/>
    </row>
    <row r="29282" spans="85:87" x14ac:dyDescent="0.25">
      <c r="CG29282" s="768"/>
      <c r="CH29282" s="768"/>
      <c r="CI29282" s="850"/>
    </row>
    <row r="29283" spans="85:87" x14ac:dyDescent="0.25">
      <c r="CG29283" s="768"/>
      <c r="CH29283" s="768"/>
      <c r="CI29283" s="850"/>
    </row>
    <row r="29284" spans="85:87" x14ac:dyDescent="0.25">
      <c r="CG29284" s="768"/>
      <c r="CH29284" s="768"/>
      <c r="CI29284" s="850"/>
    </row>
    <row r="29285" spans="85:87" x14ac:dyDescent="0.25">
      <c r="CG29285" s="768"/>
      <c r="CH29285" s="768"/>
      <c r="CI29285" s="850"/>
    </row>
    <row r="29286" spans="85:87" x14ac:dyDescent="0.25">
      <c r="CG29286" s="768"/>
      <c r="CH29286" s="768"/>
      <c r="CI29286" s="850"/>
    </row>
    <row r="29287" spans="85:87" x14ac:dyDescent="0.25">
      <c r="CG29287" s="768"/>
      <c r="CH29287" s="768"/>
      <c r="CI29287" s="850"/>
    </row>
    <row r="29288" spans="85:87" x14ac:dyDescent="0.25">
      <c r="CG29288" s="768"/>
      <c r="CH29288" s="768"/>
      <c r="CI29288" s="850"/>
    </row>
    <row r="29289" spans="85:87" x14ac:dyDescent="0.25">
      <c r="CG29289" s="768"/>
      <c r="CH29289" s="768"/>
      <c r="CI29289" s="850"/>
    </row>
    <row r="29290" spans="85:87" x14ac:dyDescent="0.25">
      <c r="CG29290" s="768"/>
      <c r="CH29290" s="768"/>
      <c r="CI29290" s="850"/>
    </row>
    <row r="29291" spans="85:87" x14ac:dyDescent="0.25">
      <c r="CG29291" s="768"/>
      <c r="CH29291" s="768"/>
      <c r="CI29291" s="850"/>
    </row>
    <row r="29292" spans="85:87" x14ac:dyDescent="0.25">
      <c r="CG29292" s="768"/>
      <c r="CH29292" s="768"/>
      <c r="CI29292" s="850"/>
    </row>
    <row r="29293" spans="85:87" x14ac:dyDescent="0.25">
      <c r="CG29293" s="768"/>
      <c r="CH29293" s="768"/>
      <c r="CI29293" s="850"/>
    </row>
    <row r="29294" spans="85:87" x14ac:dyDescent="0.25">
      <c r="CG29294" s="768"/>
      <c r="CH29294" s="768"/>
      <c r="CI29294" s="850"/>
    </row>
    <row r="29295" spans="85:87" x14ac:dyDescent="0.25">
      <c r="CG29295" s="768"/>
      <c r="CH29295" s="768"/>
      <c r="CI29295" s="850"/>
    </row>
    <row r="29296" spans="85:87" x14ac:dyDescent="0.25">
      <c r="CG29296" s="768"/>
      <c r="CH29296" s="768"/>
      <c r="CI29296" s="850"/>
    </row>
    <row r="29297" spans="85:87" x14ac:dyDescent="0.25">
      <c r="CG29297" s="768"/>
      <c r="CH29297" s="768"/>
      <c r="CI29297" s="850"/>
    </row>
    <row r="29298" spans="85:87" x14ac:dyDescent="0.25">
      <c r="CG29298" s="768"/>
      <c r="CH29298" s="768"/>
      <c r="CI29298" s="850"/>
    </row>
    <row r="29299" spans="85:87" x14ac:dyDescent="0.25">
      <c r="CG29299" s="768"/>
      <c r="CH29299" s="768"/>
      <c r="CI29299" s="850"/>
    </row>
    <row r="29300" spans="85:87" x14ac:dyDescent="0.25">
      <c r="CG29300" s="768"/>
      <c r="CH29300" s="768"/>
      <c r="CI29300" s="850"/>
    </row>
    <row r="29301" spans="85:87" x14ac:dyDescent="0.25">
      <c r="CG29301" s="768"/>
      <c r="CH29301" s="768"/>
      <c r="CI29301" s="850"/>
    </row>
    <row r="29302" spans="85:87" x14ac:dyDescent="0.25">
      <c r="CG29302" s="768"/>
      <c r="CH29302" s="768"/>
      <c r="CI29302" s="850"/>
    </row>
    <row r="29303" spans="85:87" x14ac:dyDescent="0.25">
      <c r="CG29303" s="768"/>
      <c r="CH29303" s="768"/>
      <c r="CI29303" s="850"/>
    </row>
    <row r="29304" spans="85:87" x14ac:dyDescent="0.25">
      <c r="CG29304" s="768"/>
      <c r="CH29304" s="768"/>
      <c r="CI29304" s="850"/>
    </row>
    <row r="29305" spans="85:87" x14ac:dyDescent="0.25">
      <c r="CG29305" s="768"/>
      <c r="CH29305" s="768"/>
      <c r="CI29305" s="850"/>
    </row>
    <row r="29306" spans="85:87" x14ac:dyDescent="0.25">
      <c r="CG29306" s="768"/>
      <c r="CH29306" s="768"/>
      <c r="CI29306" s="850"/>
    </row>
    <row r="29307" spans="85:87" x14ac:dyDescent="0.25">
      <c r="CG29307" s="768"/>
      <c r="CH29307" s="768"/>
      <c r="CI29307" s="850"/>
    </row>
    <row r="29308" spans="85:87" x14ac:dyDescent="0.25">
      <c r="CG29308" s="768"/>
      <c r="CH29308" s="768"/>
      <c r="CI29308" s="850"/>
    </row>
    <row r="29309" spans="85:87" x14ac:dyDescent="0.25">
      <c r="CG29309" s="768"/>
      <c r="CH29309" s="768"/>
      <c r="CI29309" s="850"/>
    </row>
    <row r="29310" spans="85:87" x14ac:dyDescent="0.25">
      <c r="CG29310" s="768"/>
      <c r="CH29310" s="768"/>
      <c r="CI29310" s="850"/>
    </row>
    <row r="29311" spans="85:87" x14ac:dyDescent="0.25">
      <c r="CG29311" s="768"/>
      <c r="CH29311" s="768"/>
      <c r="CI29311" s="850"/>
    </row>
    <row r="29312" spans="85:87" x14ac:dyDescent="0.25">
      <c r="CG29312" s="768"/>
      <c r="CH29312" s="768"/>
      <c r="CI29312" s="850"/>
    </row>
    <row r="29313" spans="85:87" x14ac:dyDescent="0.25">
      <c r="CG29313" s="768"/>
      <c r="CH29313" s="768"/>
      <c r="CI29313" s="850"/>
    </row>
    <row r="29314" spans="85:87" x14ac:dyDescent="0.25">
      <c r="CG29314" s="768"/>
      <c r="CH29314" s="768"/>
      <c r="CI29314" s="850"/>
    </row>
    <row r="29315" spans="85:87" x14ac:dyDescent="0.25">
      <c r="CG29315" s="768"/>
      <c r="CH29315" s="768"/>
      <c r="CI29315" s="850"/>
    </row>
    <row r="29316" spans="85:87" x14ac:dyDescent="0.25">
      <c r="CG29316" s="768"/>
      <c r="CH29316" s="768"/>
      <c r="CI29316" s="850"/>
    </row>
    <row r="29317" spans="85:87" x14ac:dyDescent="0.25">
      <c r="CG29317" s="768"/>
      <c r="CH29317" s="768"/>
      <c r="CI29317" s="850"/>
    </row>
    <row r="29318" spans="85:87" x14ac:dyDescent="0.25">
      <c r="CG29318" s="768"/>
      <c r="CH29318" s="768"/>
      <c r="CI29318" s="850"/>
    </row>
    <row r="29319" spans="85:87" x14ac:dyDescent="0.25">
      <c r="CG29319" s="768"/>
      <c r="CH29319" s="768"/>
      <c r="CI29319" s="850"/>
    </row>
    <row r="29320" spans="85:87" x14ac:dyDescent="0.25">
      <c r="CG29320" s="768"/>
      <c r="CH29320" s="768"/>
      <c r="CI29320" s="850"/>
    </row>
    <row r="29321" spans="85:87" x14ac:dyDescent="0.25">
      <c r="CG29321" s="768"/>
      <c r="CH29321" s="768"/>
      <c r="CI29321" s="850"/>
    </row>
    <row r="29322" spans="85:87" x14ac:dyDescent="0.25">
      <c r="CG29322" s="768"/>
      <c r="CH29322" s="768"/>
      <c r="CI29322" s="850"/>
    </row>
    <row r="29323" spans="85:87" x14ac:dyDescent="0.25">
      <c r="CG29323" s="768"/>
      <c r="CH29323" s="768"/>
      <c r="CI29323" s="850"/>
    </row>
    <row r="29324" spans="85:87" x14ac:dyDescent="0.25">
      <c r="CG29324" s="768"/>
      <c r="CH29324" s="768"/>
      <c r="CI29324" s="850"/>
    </row>
    <row r="29325" spans="85:87" x14ac:dyDescent="0.25">
      <c r="CG29325" s="768"/>
      <c r="CH29325" s="768"/>
      <c r="CI29325" s="850"/>
    </row>
    <row r="29326" spans="85:87" x14ac:dyDescent="0.25">
      <c r="CG29326" s="768"/>
      <c r="CH29326" s="768"/>
      <c r="CI29326" s="850"/>
    </row>
    <row r="29327" spans="85:87" x14ac:dyDescent="0.25">
      <c r="CG29327" s="768"/>
      <c r="CH29327" s="768"/>
      <c r="CI29327" s="850"/>
    </row>
    <row r="29328" spans="85:87" x14ac:dyDescent="0.25">
      <c r="CG29328" s="768"/>
      <c r="CH29328" s="768"/>
      <c r="CI29328" s="850"/>
    </row>
    <row r="29329" spans="85:87" x14ac:dyDescent="0.25">
      <c r="CG29329" s="768"/>
      <c r="CH29329" s="768"/>
      <c r="CI29329" s="850"/>
    </row>
    <row r="29330" spans="85:87" x14ac:dyDescent="0.25">
      <c r="CG29330" s="768"/>
      <c r="CH29330" s="768"/>
      <c r="CI29330" s="850"/>
    </row>
    <row r="29331" spans="85:87" x14ac:dyDescent="0.25">
      <c r="CG29331" s="768"/>
      <c r="CH29331" s="768"/>
      <c r="CI29331" s="850"/>
    </row>
    <row r="29332" spans="85:87" x14ac:dyDescent="0.25">
      <c r="CG29332" s="768"/>
      <c r="CH29332" s="768"/>
      <c r="CI29332" s="850"/>
    </row>
    <row r="29333" spans="85:87" x14ac:dyDescent="0.25">
      <c r="CG29333" s="768"/>
      <c r="CH29333" s="768"/>
      <c r="CI29333" s="850"/>
    </row>
    <row r="29334" spans="85:87" x14ac:dyDescent="0.25">
      <c r="CG29334" s="768"/>
      <c r="CH29334" s="768"/>
      <c r="CI29334" s="850"/>
    </row>
    <row r="29335" spans="85:87" x14ac:dyDescent="0.25">
      <c r="CG29335" s="768"/>
      <c r="CH29335" s="768"/>
      <c r="CI29335" s="850"/>
    </row>
    <row r="29336" spans="85:87" x14ac:dyDescent="0.25">
      <c r="CG29336" s="768"/>
      <c r="CH29336" s="768"/>
      <c r="CI29336" s="850"/>
    </row>
    <row r="29337" spans="85:87" x14ac:dyDescent="0.25">
      <c r="CG29337" s="768"/>
      <c r="CH29337" s="768"/>
      <c r="CI29337" s="850"/>
    </row>
    <row r="29338" spans="85:87" x14ac:dyDescent="0.25">
      <c r="CG29338" s="768"/>
      <c r="CH29338" s="768"/>
      <c r="CI29338" s="850"/>
    </row>
    <row r="29339" spans="85:87" x14ac:dyDescent="0.25">
      <c r="CG29339" s="768"/>
      <c r="CH29339" s="768"/>
      <c r="CI29339" s="850"/>
    </row>
    <row r="29340" spans="85:87" x14ac:dyDescent="0.25">
      <c r="CG29340" s="768"/>
      <c r="CH29340" s="768"/>
      <c r="CI29340" s="850"/>
    </row>
    <row r="29341" spans="85:87" x14ac:dyDescent="0.25">
      <c r="CG29341" s="768"/>
      <c r="CH29341" s="768"/>
      <c r="CI29341" s="850"/>
    </row>
    <row r="29342" spans="85:87" x14ac:dyDescent="0.25">
      <c r="CG29342" s="768"/>
      <c r="CH29342" s="768"/>
      <c r="CI29342" s="850"/>
    </row>
    <row r="29343" spans="85:87" x14ac:dyDescent="0.25">
      <c r="CG29343" s="768"/>
      <c r="CH29343" s="768"/>
      <c r="CI29343" s="850"/>
    </row>
    <row r="29344" spans="85:87" x14ac:dyDescent="0.25">
      <c r="CG29344" s="768"/>
      <c r="CH29344" s="768"/>
      <c r="CI29344" s="850"/>
    </row>
    <row r="29345" spans="85:87" x14ac:dyDescent="0.25">
      <c r="CG29345" s="768"/>
      <c r="CH29345" s="768"/>
      <c r="CI29345" s="850"/>
    </row>
    <row r="29346" spans="85:87" x14ac:dyDescent="0.25">
      <c r="CG29346" s="768"/>
      <c r="CH29346" s="768"/>
      <c r="CI29346" s="850"/>
    </row>
    <row r="29347" spans="85:87" x14ac:dyDescent="0.25">
      <c r="CG29347" s="768"/>
      <c r="CH29347" s="768"/>
      <c r="CI29347" s="850"/>
    </row>
    <row r="29348" spans="85:87" x14ac:dyDescent="0.25">
      <c r="CG29348" s="768"/>
      <c r="CH29348" s="768"/>
      <c r="CI29348" s="850"/>
    </row>
    <row r="29349" spans="85:87" x14ac:dyDescent="0.25">
      <c r="CG29349" s="768"/>
      <c r="CH29349" s="768"/>
      <c r="CI29349" s="850"/>
    </row>
    <row r="29350" spans="85:87" x14ac:dyDescent="0.25">
      <c r="CG29350" s="768"/>
      <c r="CH29350" s="768"/>
      <c r="CI29350" s="850"/>
    </row>
    <row r="29351" spans="85:87" x14ac:dyDescent="0.25">
      <c r="CG29351" s="768"/>
      <c r="CH29351" s="768"/>
      <c r="CI29351" s="850"/>
    </row>
    <row r="29352" spans="85:87" x14ac:dyDescent="0.25">
      <c r="CG29352" s="768"/>
      <c r="CH29352" s="768"/>
      <c r="CI29352" s="850"/>
    </row>
    <row r="29353" spans="85:87" x14ac:dyDescent="0.25">
      <c r="CG29353" s="768"/>
      <c r="CH29353" s="768"/>
      <c r="CI29353" s="850"/>
    </row>
    <row r="29354" spans="85:87" x14ac:dyDescent="0.25">
      <c r="CG29354" s="768"/>
      <c r="CH29354" s="768"/>
      <c r="CI29354" s="850"/>
    </row>
    <row r="29355" spans="85:87" x14ac:dyDescent="0.25">
      <c r="CG29355" s="768"/>
      <c r="CH29355" s="768"/>
      <c r="CI29355" s="850"/>
    </row>
    <row r="29356" spans="85:87" x14ac:dyDescent="0.25">
      <c r="CG29356" s="768"/>
      <c r="CH29356" s="768"/>
      <c r="CI29356" s="850"/>
    </row>
    <row r="29357" spans="85:87" x14ac:dyDescent="0.25">
      <c r="CG29357" s="768"/>
      <c r="CH29357" s="768"/>
      <c r="CI29357" s="850"/>
    </row>
    <row r="29358" spans="85:87" x14ac:dyDescent="0.25">
      <c r="CG29358" s="768"/>
      <c r="CH29358" s="768"/>
      <c r="CI29358" s="850"/>
    </row>
    <row r="29359" spans="85:87" x14ac:dyDescent="0.25">
      <c r="CG29359" s="768"/>
      <c r="CH29359" s="768"/>
      <c r="CI29359" s="850"/>
    </row>
    <row r="29360" spans="85:87" x14ac:dyDescent="0.25">
      <c r="CG29360" s="768"/>
      <c r="CH29360" s="768"/>
      <c r="CI29360" s="850"/>
    </row>
    <row r="29361" spans="85:87" x14ac:dyDescent="0.25">
      <c r="CG29361" s="768"/>
      <c r="CH29361" s="768"/>
      <c r="CI29361" s="850"/>
    </row>
    <row r="29362" spans="85:87" x14ac:dyDescent="0.25">
      <c r="CG29362" s="768"/>
      <c r="CH29362" s="768"/>
      <c r="CI29362" s="850"/>
    </row>
    <row r="29363" spans="85:87" x14ac:dyDescent="0.25">
      <c r="CG29363" s="768"/>
      <c r="CH29363" s="768"/>
      <c r="CI29363" s="850"/>
    </row>
    <row r="29364" spans="85:87" x14ac:dyDescent="0.25">
      <c r="CG29364" s="768"/>
      <c r="CH29364" s="768"/>
      <c r="CI29364" s="850"/>
    </row>
    <row r="29365" spans="85:87" x14ac:dyDescent="0.25">
      <c r="CG29365" s="768"/>
      <c r="CH29365" s="768"/>
      <c r="CI29365" s="850"/>
    </row>
    <row r="29366" spans="85:87" x14ac:dyDescent="0.25">
      <c r="CG29366" s="768"/>
      <c r="CH29366" s="768"/>
      <c r="CI29366" s="850"/>
    </row>
    <row r="29367" spans="85:87" x14ac:dyDescent="0.25">
      <c r="CG29367" s="768"/>
      <c r="CH29367" s="768"/>
      <c r="CI29367" s="850"/>
    </row>
    <row r="29368" spans="85:87" x14ac:dyDescent="0.25">
      <c r="CG29368" s="768"/>
      <c r="CH29368" s="768"/>
      <c r="CI29368" s="850"/>
    </row>
    <row r="29369" spans="85:87" x14ac:dyDescent="0.25">
      <c r="CG29369" s="768"/>
      <c r="CH29369" s="768"/>
      <c r="CI29369" s="850"/>
    </row>
    <row r="29370" spans="85:87" x14ac:dyDescent="0.25">
      <c r="CG29370" s="768"/>
      <c r="CH29370" s="768"/>
      <c r="CI29370" s="850"/>
    </row>
    <row r="29371" spans="85:87" x14ac:dyDescent="0.25">
      <c r="CG29371" s="768"/>
      <c r="CH29371" s="768"/>
      <c r="CI29371" s="850"/>
    </row>
    <row r="29372" spans="85:87" x14ac:dyDescent="0.25">
      <c r="CG29372" s="768"/>
      <c r="CH29372" s="768"/>
      <c r="CI29372" s="850"/>
    </row>
    <row r="29373" spans="85:87" x14ac:dyDescent="0.25">
      <c r="CG29373" s="768"/>
      <c r="CH29373" s="768"/>
      <c r="CI29373" s="850"/>
    </row>
    <row r="29374" spans="85:87" x14ac:dyDescent="0.25">
      <c r="CG29374" s="768"/>
      <c r="CH29374" s="768"/>
      <c r="CI29374" s="850"/>
    </row>
    <row r="29375" spans="85:87" x14ac:dyDescent="0.25">
      <c r="CG29375" s="768"/>
      <c r="CH29375" s="768"/>
      <c r="CI29375" s="850"/>
    </row>
    <row r="29376" spans="85:87" x14ac:dyDescent="0.25">
      <c r="CG29376" s="768"/>
      <c r="CH29376" s="768"/>
      <c r="CI29376" s="850"/>
    </row>
    <row r="29377" spans="85:87" x14ac:dyDescent="0.25">
      <c r="CG29377" s="768"/>
      <c r="CH29377" s="768"/>
      <c r="CI29377" s="850"/>
    </row>
    <row r="29378" spans="85:87" x14ac:dyDescent="0.25">
      <c r="CG29378" s="768"/>
      <c r="CH29378" s="768"/>
      <c r="CI29378" s="850"/>
    </row>
    <row r="29379" spans="85:87" x14ac:dyDescent="0.25">
      <c r="CG29379" s="768"/>
      <c r="CH29379" s="768"/>
      <c r="CI29379" s="850"/>
    </row>
    <row r="29380" spans="85:87" x14ac:dyDescent="0.25">
      <c r="CG29380" s="768"/>
      <c r="CH29380" s="768"/>
      <c r="CI29380" s="850"/>
    </row>
    <row r="29381" spans="85:87" x14ac:dyDescent="0.25">
      <c r="CG29381" s="768"/>
      <c r="CH29381" s="768"/>
      <c r="CI29381" s="850"/>
    </row>
    <row r="29382" spans="85:87" x14ac:dyDescent="0.25">
      <c r="CG29382" s="768"/>
      <c r="CH29382" s="768"/>
      <c r="CI29382" s="850"/>
    </row>
    <row r="29383" spans="85:87" x14ac:dyDescent="0.25">
      <c r="CG29383" s="768"/>
      <c r="CH29383" s="768"/>
      <c r="CI29383" s="850"/>
    </row>
    <row r="29384" spans="85:87" x14ac:dyDescent="0.25">
      <c r="CG29384" s="768"/>
      <c r="CH29384" s="768"/>
      <c r="CI29384" s="850"/>
    </row>
    <row r="29385" spans="85:87" x14ac:dyDescent="0.25">
      <c r="CG29385" s="768"/>
      <c r="CH29385" s="768"/>
      <c r="CI29385" s="850"/>
    </row>
    <row r="29386" spans="85:87" x14ac:dyDescent="0.25">
      <c r="CG29386" s="768"/>
      <c r="CH29386" s="768"/>
      <c r="CI29386" s="850"/>
    </row>
    <row r="29387" spans="85:87" x14ac:dyDescent="0.25">
      <c r="CG29387" s="768"/>
      <c r="CH29387" s="768"/>
      <c r="CI29387" s="850"/>
    </row>
    <row r="29388" spans="85:87" x14ac:dyDescent="0.25">
      <c r="CG29388" s="768"/>
      <c r="CH29388" s="768"/>
      <c r="CI29388" s="850"/>
    </row>
    <row r="29389" spans="85:87" x14ac:dyDescent="0.25">
      <c r="CG29389" s="768"/>
      <c r="CH29389" s="768"/>
      <c r="CI29389" s="850"/>
    </row>
    <row r="29390" spans="85:87" x14ac:dyDescent="0.25">
      <c r="CG29390" s="768"/>
      <c r="CH29390" s="768"/>
      <c r="CI29390" s="850"/>
    </row>
    <row r="29391" spans="85:87" x14ac:dyDescent="0.25">
      <c r="CG29391" s="768"/>
      <c r="CH29391" s="768"/>
      <c r="CI29391" s="850"/>
    </row>
    <row r="29392" spans="85:87" x14ac:dyDescent="0.25">
      <c r="CG29392" s="768"/>
      <c r="CH29392" s="768"/>
      <c r="CI29392" s="850"/>
    </row>
    <row r="29393" spans="85:87" x14ac:dyDescent="0.25">
      <c r="CG29393" s="768"/>
      <c r="CH29393" s="768"/>
      <c r="CI29393" s="850"/>
    </row>
    <row r="29394" spans="85:87" x14ac:dyDescent="0.25">
      <c r="CG29394" s="768"/>
      <c r="CH29394" s="768"/>
      <c r="CI29394" s="850"/>
    </row>
    <row r="29395" spans="85:87" x14ac:dyDescent="0.25">
      <c r="CG29395" s="768"/>
      <c r="CH29395" s="768"/>
      <c r="CI29395" s="850"/>
    </row>
    <row r="29396" spans="85:87" x14ac:dyDescent="0.25">
      <c r="CG29396" s="768"/>
      <c r="CH29396" s="768"/>
      <c r="CI29396" s="850"/>
    </row>
    <row r="29397" spans="85:87" x14ac:dyDescent="0.25">
      <c r="CG29397" s="768"/>
      <c r="CH29397" s="768"/>
      <c r="CI29397" s="850"/>
    </row>
    <row r="29398" spans="85:87" x14ac:dyDescent="0.25">
      <c r="CG29398" s="768"/>
      <c r="CH29398" s="768"/>
      <c r="CI29398" s="850"/>
    </row>
    <row r="29399" spans="85:87" x14ac:dyDescent="0.25">
      <c r="CG29399" s="768"/>
      <c r="CH29399" s="768"/>
      <c r="CI29399" s="850"/>
    </row>
    <row r="29400" spans="85:87" x14ac:dyDescent="0.25">
      <c r="CG29400" s="768"/>
      <c r="CH29400" s="768"/>
      <c r="CI29400" s="850"/>
    </row>
    <row r="29401" spans="85:87" x14ac:dyDescent="0.25">
      <c r="CG29401" s="768"/>
      <c r="CH29401" s="768"/>
      <c r="CI29401" s="850"/>
    </row>
    <row r="29402" spans="85:87" x14ac:dyDescent="0.25">
      <c r="CG29402" s="768"/>
      <c r="CH29402" s="768"/>
      <c r="CI29402" s="850"/>
    </row>
    <row r="29403" spans="85:87" x14ac:dyDescent="0.25">
      <c r="CG29403" s="768"/>
      <c r="CH29403" s="768"/>
      <c r="CI29403" s="850"/>
    </row>
    <row r="29404" spans="85:87" x14ac:dyDescent="0.25">
      <c r="CG29404" s="768"/>
      <c r="CH29404" s="768"/>
      <c r="CI29404" s="850"/>
    </row>
    <row r="29405" spans="85:87" x14ac:dyDescent="0.25">
      <c r="CG29405" s="768"/>
      <c r="CH29405" s="768"/>
      <c r="CI29405" s="850"/>
    </row>
    <row r="29406" spans="85:87" x14ac:dyDescent="0.25">
      <c r="CG29406" s="768"/>
      <c r="CH29406" s="768"/>
      <c r="CI29406" s="850"/>
    </row>
    <row r="29407" spans="85:87" x14ac:dyDescent="0.25">
      <c r="CG29407" s="768"/>
      <c r="CH29407" s="768"/>
      <c r="CI29407" s="850"/>
    </row>
    <row r="29408" spans="85:87" x14ac:dyDescent="0.25">
      <c r="CG29408" s="768"/>
      <c r="CH29408" s="768"/>
      <c r="CI29408" s="850"/>
    </row>
    <row r="29409" spans="85:87" x14ac:dyDescent="0.25">
      <c r="CG29409" s="768"/>
      <c r="CH29409" s="768"/>
      <c r="CI29409" s="850"/>
    </row>
    <row r="29410" spans="85:87" x14ac:dyDescent="0.25">
      <c r="CG29410" s="768"/>
      <c r="CH29410" s="768"/>
      <c r="CI29410" s="850"/>
    </row>
    <row r="29411" spans="85:87" x14ac:dyDescent="0.25">
      <c r="CG29411" s="768"/>
      <c r="CH29411" s="768"/>
      <c r="CI29411" s="850"/>
    </row>
    <row r="29412" spans="85:87" x14ac:dyDescent="0.25">
      <c r="CG29412" s="768"/>
      <c r="CH29412" s="768"/>
      <c r="CI29412" s="850"/>
    </row>
    <row r="29413" spans="85:87" x14ac:dyDescent="0.25">
      <c r="CG29413" s="768"/>
      <c r="CH29413" s="768"/>
      <c r="CI29413" s="850"/>
    </row>
    <row r="29414" spans="85:87" x14ac:dyDescent="0.25">
      <c r="CG29414" s="768"/>
      <c r="CH29414" s="768"/>
      <c r="CI29414" s="850"/>
    </row>
    <row r="29415" spans="85:87" x14ac:dyDescent="0.25">
      <c r="CG29415" s="768"/>
      <c r="CH29415" s="768"/>
      <c r="CI29415" s="850"/>
    </row>
    <row r="29416" spans="85:87" x14ac:dyDescent="0.25">
      <c r="CG29416" s="768"/>
      <c r="CH29416" s="768"/>
      <c r="CI29416" s="850"/>
    </row>
    <row r="29417" spans="85:87" x14ac:dyDescent="0.25">
      <c r="CG29417" s="768"/>
      <c r="CH29417" s="768"/>
      <c r="CI29417" s="850"/>
    </row>
    <row r="29418" spans="85:87" x14ac:dyDescent="0.25">
      <c r="CG29418" s="768"/>
      <c r="CH29418" s="768"/>
      <c r="CI29418" s="850"/>
    </row>
    <row r="29419" spans="85:87" x14ac:dyDescent="0.25">
      <c r="CG29419" s="768"/>
      <c r="CH29419" s="768"/>
      <c r="CI29419" s="850"/>
    </row>
    <row r="29420" spans="85:87" x14ac:dyDescent="0.25">
      <c r="CG29420" s="768"/>
      <c r="CH29420" s="768"/>
      <c r="CI29420" s="850"/>
    </row>
    <row r="29421" spans="85:87" x14ac:dyDescent="0.25">
      <c r="CG29421" s="768"/>
      <c r="CH29421" s="768"/>
      <c r="CI29421" s="850"/>
    </row>
    <row r="29422" spans="85:87" x14ac:dyDescent="0.25">
      <c r="CG29422" s="768"/>
      <c r="CH29422" s="768"/>
      <c r="CI29422" s="850"/>
    </row>
    <row r="29423" spans="85:87" x14ac:dyDescent="0.25">
      <c r="CG29423" s="768"/>
      <c r="CH29423" s="768"/>
      <c r="CI29423" s="850"/>
    </row>
    <row r="29424" spans="85:87" x14ac:dyDescent="0.25">
      <c r="CG29424" s="768"/>
      <c r="CH29424" s="768"/>
      <c r="CI29424" s="850"/>
    </row>
    <row r="29425" spans="85:87" x14ac:dyDescent="0.25">
      <c r="CG29425" s="768"/>
      <c r="CH29425" s="768"/>
      <c r="CI29425" s="850"/>
    </row>
    <row r="29426" spans="85:87" x14ac:dyDescent="0.25">
      <c r="CG29426" s="768"/>
      <c r="CH29426" s="768"/>
      <c r="CI29426" s="850"/>
    </row>
    <row r="29427" spans="85:87" x14ac:dyDescent="0.25">
      <c r="CG29427" s="768"/>
      <c r="CH29427" s="768"/>
      <c r="CI29427" s="850"/>
    </row>
    <row r="29428" spans="85:87" x14ac:dyDescent="0.25">
      <c r="CG29428" s="768"/>
      <c r="CH29428" s="768"/>
      <c r="CI29428" s="850"/>
    </row>
    <row r="29429" spans="85:87" x14ac:dyDescent="0.25">
      <c r="CG29429" s="768"/>
      <c r="CH29429" s="768"/>
      <c r="CI29429" s="850"/>
    </row>
    <row r="29430" spans="85:87" x14ac:dyDescent="0.25">
      <c r="CG29430" s="768"/>
      <c r="CH29430" s="768"/>
      <c r="CI29430" s="850"/>
    </row>
    <row r="29431" spans="85:87" x14ac:dyDescent="0.25">
      <c r="CG29431" s="768"/>
      <c r="CH29431" s="768"/>
      <c r="CI29431" s="850"/>
    </row>
    <row r="29432" spans="85:87" x14ac:dyDescent="0.25">
      <c r="CG29432" s="768"/>
      <c r="CH29432" s="768"/>
      <c r="CI29432" s="850"/>
    </row>
    <row r="29433" spans="85:87" x14ac:dyDescent="0.25">
      <c r="CG29433" s="768"/>
      <c r="CH29433" s="768"/>
      <c r="CI29433" s="850"/>
    </row>
    <row r="29434" spans="85:87" x14ac:dyDescent="0.25">
      <c r="CG29434" s="768"/>
      <c r="CH29434" s="768"/>
      <c r="CI29434" s="850"/>
    </row>
    <row r="29435" spans="85:87" x14ac:dyDescent="0.25">
      <c r="CG29435" s="768"/>
      <c r="CH29435" s="768"/>
      <c r="CI29435" s="850"/>
    </row>
    <row r="29436" spans="85:87" x14ac:dyDescent="0.25">
      <c r="CG29436" s="768"/>
      <c r="CH29436" s="768"/>
      <c r="CI29436" s="850"/>
    </row>
    <row r="29437" spans="85:87" x14ac:dyDescent="0.25">
      <c r="CG29437" s="768"/>
      <c r="CH29437" s="768"/>
      <c r="CI29437" s="850"/>
    </row>
    <row r="29438" spans="85:87" x14ac:dyDescent="0.25">
      <c r="CG29438" s="768"/>
      <c r="CH29438" s="768"/>
      <c r="CI29438" s="850"/>
    </row>
    <row r="29439" spans="85:87" x14ac:dyDescent="0.25">
      <c r="CG29439" s="768"/>
      <c r="CH29439" s="768"/>
      <c r="CI29439" s="850"/>
    </row>
    <row r="29440" spans="85:87" x14ac:dyDescent="0.25">
      <c r="CG29440" s="768"/>
      <c r="CH29440" s="768"/>
      <c r="CI29440" s="850"/>
    </row>
    <row r="29441" spans="85:87" x14ac:dyDescent="0.25">
      <c r="CG29441" s="768"/>
      <c r="CH29441" s="768"/>
      <c r="CI29441" s="850"/>
    </row>
    <row r="29442" spans="85:87" x14ac:dyDescent="0.25">
      <c r="CG29442" s="768"/>
      <c r="CH29442" s="768"/>
      <c r="CI29442" s="850"/>
    </row>
    <row r="29443" spans="85:87" x14ac:dyDescent="0.25">
      <c r="CG29443" s="768"/>
      <c r="CH29443" s="768"/>
      <c r="CI29443" s="850"/>
    </row>
    <row r="29444" spans="85:87" x14ac:dyDescent="0.25">
      <c r="CG29444" s="768"/>
      <c r="CH29444" s="768"/>
      <c r="CI29444" s="850"/>
    </row>
    <row r="29445" spans="85:87" x14ac:dyDescent="0.25">
      <c r="CG29445" s="768"/>
      <c r="CH29445" s="768"/>
      <c r="CI29445" s="850"/>
    </row>
    <row r="29446" spans="85:87" x14ac:dyDescent="0.25">
      <c r="CG29446" s="768"/>
      <c r="CH29446" s="768"/>
      <c r="CI29446" s="850"/>
    </row>
    <row r="29447" spans="85:87" x14ac:dyDescent="0.25">
      <c r="CG29447" s="768"/>
      <c r="CH29447" s="768"/>
      <c r="CI29447" s="850"/>
    </row>
    <row r="29448" spans="85:87" x14ac:dyDescent="0.25">
      <c r="CG29448" s="768"/>
      <c r="CH29448" s="768"/>
      <c r="CI29448" s="850"/>
    </row>
    <row r="29449" spans="85:87" x14ac:dyDescent="0.25">
      <c r="CG29449" s="768"/>
      <c r="CH29449" s="768"/>
      <c r="CI29449" s="850"/>
    </row>
    <row r="29450" spans="85:87" x14ac:dyDescent="0.25">
      <c r="CG29450" s="768"/>
      <c r="CH29450" s="768"/>
      <c r="CI29450" s="850"/>
    </row>
    <row r="29451" spans="85:87" x14ac:dyDescent="0.25">
      <c r="CG29451" s="768"/>
      <c r="CH29451" s="768"/>
      <c r="CI29451" s="850"/>
    </row>
    <row r="29452" spans="85:87" x14ac:dyDescent="0.25">
      <c r="CG29452" s="768"/>
      <c r="CH29452" s="768"/>
      <c r="CI29452" s="850"/>
    </row>
    <row r="29453" spans="85:87" x14ac:dyDescent="0.25">
      <c r="CG29453" s="768"/>
      <c r="CH29453" s="768"/>
      <c r="CI29453" s="850"/>
    </row>
    <row r="29454" spans="85:87" x14ac:dyDescent="0.25">
      <c r="CG29454" s="768"/>
      <c r="CH29454" s="768"/>
      <c r="CI29454" s="850"/>
    </row>
    <row r="29455" spans="85:87" x14ac:dyDescent="0.25">
      <c r="CG29455" s="768"/>
      <c r="CH29455" s="768"/>
      <c r="CI29455" s="850"/>
    </row>
    <row r="29456" spans="85:87" x14ac:dyDescent="0.25">
      <c r="CG29456" s="768"/>
      <c r="CH29456" s="768"/>
      <c r="CI29456" s="850"/>
    </row>
    <row r="29457" spans="85:87" x14ac:dyDescent="0.25">
      <c r="CG29457" s="768"/>
      <c r="CH29457" s="768"/>
      <c r="CI29457" s="850"/>
    </row>
    <row r="29458" spans="85:87" x14ac:dyDescent="0.25">
      <c r="CG29458" s="768"/>
      <c r="CH29458" s="768"/>
      <c r="CI29458" s="850"/>
    </row>
    <row r="29459" spans="85:87" x14ac:dyDescent="0.25">
      <c r="CG29459" s="768"/>
      <c r="CH29459" s="768"/>
      <c r="CI29459" s="850"/>
    </row>
    <row r="29460" spans="85:87" x14ac:dyDescent="0.25">
      <c r="CG29460" s="768"/>
      <c r="CH29460" s="768"/>
      <c r="CI29460" s="850"/>
    </row>
    <row r="29461" spans="85:87" x14ac:dyDescent="0.25">
      <c r="CG29461" s="768"/>
      <c r="CH29461" s="768"/>
      <c r="CI29461" s="850"/>
    </row>
    <row r="29462" spans="85:87" x14ac:dyDescent="0.25">
      <c r="CG29462" s="768"/>
      <c r="CH29462" s="768"/>
      <c r="CI29462" s="850"/>
    </row>
    <row r="29463" spans="85:87" x14ac:dyDescent="0.25">
      <c r="CG29463" s="768"/>
      <c r="CH29463" s="768"/>
      <c r="CI29463" s="850"/>
    </row>
    <row r="29464" spans="85:87" x14ac:dyDescent="0.25">
      <c r="CG29464" s="768"/>
      <c r="CH29464" s="768"/>
      <c r="CI29464" s="850"/>
    </row>
    <row r="29465" spans="85:87" x14ac:dyDescent="0.25">
      <c r="CG29465" s="768"/>
      <c r="CH29465" s="768"/>
      <c r="CI29465" s="850"/>
    </row>
    <row r="29466" spans="85:87" x14ac:dyDescent="0.25">
      <c r="CG29466" s="768"/>
      <c r="CH29466" s="768"/>
      <c r="CI29466" s="850"/>
    </row>
    <row r="29467" spans="85:87" x14ac:dyDescent="0.25">
      <c r="CG29467" s="768"/>
      <c r="CH29467" s="768"/>
      <c r="CI29467" s="850"/>
    </row>
    <row r="29468" spans="85:87" x14ac:dyDescent="0.25">
      <c r="CG29468" s="768"/>
      <c r="CH29468" s="768"/>
      <c r="CI29468" s="850"/>
    </row>
    <row r="29469" spans="85:87" x14ac:dyDescent="0.25">
      <c r="CG29469" s="768"/>
      <c r="CH29469" s="768"/>
      <c r="CI29469" s="850"/>
    </row>
    <row r="29470" spans="85:87" x14ac:dyDescent="0.25">
      <c r="CG29470" s="768"/>
      <c r="CH29470" s="768"/>
      <c r="CI29470" s="850"/>
    </row>
    <row r="29471" spans="85:87" x14ac:dyDescent="0.25">
      <c r="CG29471" s="768"/>
      <c r="CH29471" s="768"/>
      <c r="CI29471" s="850"/>
    </row>
    <row r="29472" spans="85:87" x14ac:dyDescent="0.25">
      <c r="CG29472" s="768"/>
      <c r="CH29472" s="768"/>
      <c r="CI29472" s="850"/>
    </row>
    <row r="29473" spans="85:87" x14ac:dyDescent="0.25">
      <c r="CG29473" s="768"/>
      <c r="CH29473" s="768"/>
      <c r="CI29473" s="850"/>
    </row>
    <row r="29474" spans="85:87" x14ac:dyDescent="0.25">
      <c r="CG29474" s="768"/>
      <c r="CH29474" s="768"/>
      <c r="CI29474" s="850"/>
    </row>
    <row r="29475" spans="85:87" x14ac:dyDescent="0.25">
      <c r="CG29475" s="768"/>
      <c r="CH29475" s="768"/>
      <c r="CI29475" s="850"/>
    </row>
    <row r="29476" spans="85:87" x14ac:dyDescent="0.25">
      <c r="CG29476" s="768"/>
      <c r="CH29476" s="768"/>
      <c r="CI29476" s="850"/>
    </row>
    <row r="29477" spans="85:87" x14ac:dyDescent="0.25">
      <c r="CG29477" s="768"/>
      <c r="CH29477" s="768"/>
      <c r="CI29477" s="850"/>
    </row>
    <row r="29478" spans="85:87" x14ac:dyDescent="0.25">
      <c r="CG29478" s="768"/>
      <c r="CH29478" s="768"/>
      <c r="CI29478" s="850"/>
    </row>
    <row r="29479" spans="85:87" x14ac:dyDescent="0.25">
      <c r="CG29479" s="768"/>
      <c r="CH29479" s="768"/>
      <c r="CI29479" s="850"/>
    </row>
    <row r="29480" spans="85:87" x14ac:dyDescent="0.25">
      <c r="CG29480" s="768"/>
      <c r="CH29480" s="768"/>
      <c r="CI29480" s="850"/>
    </row>
    <row r="29481" spans="85:87" x14ac:dyDescent="0.25">
      <c r="CG29481" s="768"/>
      <c r="CH29481" s="768"/>
      <c r="CI29481" s="850"/>
    </row>
    <row r="29482" spans="85:87" x14ac:dyDescent="0.25">
      <c r="CG29482" s="768"/>
      <c r="CH29482" s="768"/>
      <c r="CI29482" s="850"/>
    </row>
    <row r="29483" spans="85:87" x14ac:dyDescent="0.25">
      <c r="CG29483" s="768"/>
      <c r="CH29483" s="768"/>
      <c r="CI29483" s="850"/>
    </row>
    <row r="29484" spans="85:87" x14ac:dyDescent="0.25">
      <c r="CG29484" s="768"/>
      <c r="CH29484" s="768"/>
      <c r="CI29484" s="850"/>
    </row>
    <row r="29485" spans="85:87" x14ac:dyDescent="0.25">
      <c r="CG29485" s="768"/>
      <c r="CH29485" s="768"/>
      <c r="CI29485" s="850"/>
    </row>
    <row r="29486" spans="85:87" x14ac:dyDescent="0.25">
      <c r="CG29486" s="768"/>
      <c r="CH29486" s="768"/>
      <c r="CI29486" s="850"/>
    </row>
    <row r="29487" spans="85:87" x14ac:dyDescent="0.25">
      <c r="CG29487" s="768"/>
      <c r="CH29487" s="768"/>
      <c r="CI29487" s="850"/>
    </row>
    <row r="29488" spans="85:87" x14ac:dyDescent="0.25">
      <c r="CG29488" s="768"/>
      <c r="CH29488" s="768"/>
      <c r="CI29488" s="850"/>
    </row>
    <row r="29489" spans="85:87" x14ac:dyDescent="0.25">
      <c r="CG29489" s="768"/>
      <c r="CH29489" s="768"/>
      <c r="CI29489" s="850"/>
    </row>
    <row r="29490" spans="85:87" x14ac:dyDescent="0.25">
      <c r="CG29490" s="768"/>
      <c r="CH29490" s="768"/>
      <c r="CI29490" s="850"/>
    </row>
    <row r="29491" spans="85:87" x14ac:dyDescent="0.25">
      <c r="CG29491" s="768"/>
      <c r="CH29491" s="768"/>
      <c r="CI29491" s="850"/>
    </row>
    <row r="29492" spans="85:87" x14ac:dyDescent="0.25">
      <c r="CG29492" s="768"/>
      <c r="CH29492" s="768"/>
      <c r="CI29492" s="850"/>
    </row>
    <row r="29493" spans="85:87" x14ac:dyDescent="0.25">
      <c r="CG29493" s="768"/>
      <c r="CH29493" s="768"/>
      <c r="CI29493" s="850"/>
    </row>
    <row r="29494" spans="85:87" x14ac:dyDescent="0.25">
      <c r="CG29494" s="768"/>
      <c r="CH29494" s="768"/>
      <c r="CI29494" s="850"/>
    </row>
    <row r="29495" spans="85:87" x14ac:dyDescent="0.25">
      <c r="CG29495" s="768"/>
      <c r="CH29495" s="768"/>
      <c r="CI29495" s="850"/>
    </row>
    <row r="29496" spans="85:87" x14ac:dyDescent="0.25">
      <c r="CG29496" s="768"/>
      <c r="CH29496" s="768"/>
      <c r="CI29496" s="850"/>
    </row>
    <row r="29497" spans="85:87" x14ac:dyDescent="0.25">
      <c r="CG29497" s="768"/>
      <c r="CH29497" s="768"/>
      <c r="CI29497" s="850"/>
    </row>
    <row r="29498" spans="85:87" x14ac:dyDescent="0.25">
      <c r="CG29498" s="768"/>
      <c r="CH29498" s="768"/>
      <c r="CI29498" s="850"/>
    </row>
    <row r="29499" spans="85:87" x14ac:dyDescent="0.25">
      <c r="CG29499" s="768"/>
      <c r="CH29499" s="768"/>
      <c r="CI29499" s="850"/>
    </row>
    <row r="29500" spans="85:87" x14ac:dyDescent="0.25">
      <c r="CG29500" s="768"/>
      <c r="CH29500" s="768"/>
      <c r="CI29500" s="850"/>
    </row>
    <row r="29501" spans="85:87" x14ac:dyDescent="0.25">
      <c r="CG29501" s="768"/>
      <c r="CH29501" s="768"/>
      <c r="CI29501" s="850"/>
    </row>
    <row r="29502" spans="85:87" x14ac:dyDescent="0.25">
      <c r="CG29502" s="768"/>
      <c r="CH29502" s="768"/>
      <c r="CI29502" s="850"/>
    </row>
    <row r="29503" spans="85:87" x14ac:dyDescent="0.25">
      <c r="CG29503" s="768"/>
      <c r="CH29503" s="768"/>
      <c r="CI29503" s="850"/>
    </row>
    <row r="29504" spans="85:87" x14ac:dyDescent="0.25">
      <c r="CG29504" s="768"/>
      <c r="CH29504" s="768"/>
      <c r="CI29504" s="850"/>
    </row>
    <row r="29505" spans="85:87" x14ac:dyDescent="0.25">
      <c r="CG29505" s="768"/>
      <c r="CH29505" s="768"/>
      <c r="CI29505" s="850"/>
    </row>
    <row r="29506" spans="85:87" x14ac:dyDescent="0.25">
      <c r="CG29506" s="768"/>
      <c r="CH29506" s="768"/>
      <c r="CI29506" s="850"/>
    </row>
    <row r="29507" spans="85:87" x14ac:dyDescent="0.25">
      <c r="CG29507" s="768"/>
      <c r="CH29507" s="768"/>
      <c r="CI29507" s="850"/>
    </row>
    <row r="29508" spans="85:87" x14ac:dyDescent="0.25">
      <c r="CG29508" s="768"/>
      <c r="CH29508" s="768"/>
      <c r="CI29508" s="850"/>
    </row>
    <row r="29509" spans="85:87" x14ac:dyDescent="0.25">
      <c r="CG29509" s="768"/>
      <c r="CH29509" s="768"/>
      <c r="CI29509" s="850"/>
    </row>
    <row r="29510" spans="85:87" x14ac:dyDescent="0.25">
      <c r="CG29510" s="768"/>
      <c r="CH29510" s="768"/>
      <c r="CI29510" s="850"/>
    </row>
    <row r="29511" spans="85:87" x14ac:dyDescent="0.25">
      <c r="CG29511" s="768"/>
      <c r="CH29511" s="768"/>
      <c r="CI29511" s="850"/>
    </row>
    <row r="29512" spans="85:87" x14ac:dyDescent="0.25">
      <c r="CG29512" s="768"/>
      <c r="CH29512" s="768"/>
      <c r="CI29512" s="850"/>
    </row>
    <row r="29513" spans="85:87" x14ac:dyDescent="0.25">
      <c r="CG29513" s="768"/>
      <c r="CH29513" s="768"/>
      <c r="CI29513" s="850"/>
    </row>
    <row r="29514" spans="85:87" x14ac:dyDescent="0.25">
      <c r="CG29514" s="768"/>
      <c r="CH29514" s="768"/>
      <c r="CI29514" s="850"/>
    </row>
    <row r="29515" spans="85:87" x14ac:dyDescent="0.25">
      <c r="CG29515" s="768"/>
      <c r="CH29515" s="768"/>
      <c r="CI29515" s="850"/>
    </row>
    <row r="29516" spans="85:87" x14ac:dyDescent="0.25">
      <c r="CG29516" s="768"/>
      <c r="CH29516" s="768"/>
      <c r="CI29516" s="850"/>
    </row>
    <row r="29517" spans="85:87" x14ac:dyDescent="0.25">
      <c r="CG29517" s="768"/>
      <c r="CH29517" s="768"/>
      <c r="CI29517" s="850"/>
    </row>
    <row r="29518" spans="85:87" x14ac:dyDescent="0.25">
      <c r="CG29518" s="768"/>
      <c r="CH29518" s="768"/>
      <c r="CI29518" s="850"/>
    </row>
    <row r="29519" spans="85:87" x14ac:dyDescent="0.25">
      <c r="CG29519" s="768"/>
      <c r="CH29519" s="768"/>
      <c r="CI29519" s="850"/>
    </row>
    <row r="29520" spans="85:87" x14ac:dyDescent="0.25">
      <c r="CG29520" s="768"/>
      <c r="CH29520" s="768"/>
      <c r="CI29520" s="850"/>
    </row>
    <row r="29521" spans="85:87" x14ac:dyDescent="0.25">
      <c r="CG29521" s="768"/>
      <c r="CH29521" s="768"/>
      <c r="CI29521" s="850"/>
    </row>
    <row r="29522" spans="85:87" x14ac:dyDescent="0.25">
      <c r="CG29522" s="768"/>
      <c r="CH29522" s="768"/>
      <c r="CI29522" s="850"/>
    </row>
    <row r="29523" spans="85:87" x14ac:dyDescent="0.25">
      <c r="CG29523" s="768"/>
      <c r="CH29523" s="768"/>
      <c r="CI29523" s="850"/>
    </row>
    <row r="29524" spans="85:87" x14ac:dyDescent="0.25">
      <c r="CG29524" s="768"/>
      <c r="CH29524" s="768"/>
      <c r="CI29524" s="850"/>
    </row>
    <row r="29525" spans="85:87" x14ac:dyDescent="0.25">
      <c r="CG29525" s="768"/>
      <c r="CH29525" s="768"/>
      <c r="CI29525" s="850"/>
    </row>
    <row r="29526" spans="85:87" x14ac:dyDescent="0.25">
      <c r="CG29526" s="768"/>
      <c r="CH29526" s="768"/>
      <c r="CI29526" s="850"/>
    </row>
    <row r="29527" spans="85:87" x14ac:dyDescent="0.25">
      <c r="CG29527" s="768"/>
      <c r="CH29527" s="768"/>
      <c r="CI29527" s="850"/>
    </row>
    <row r="29528" spans="85:87" x14ac:dyDescent="0.25">
      <c r="CG29528" s="768"/>
      <c r="CH29528" s="768"/>
      <c r="CI29528" s="850"/>
    </row>
    <row r="29529" spans="85:87" x14ac:dyDescent="0.25">
      <c r="CG29529" s="768"/>
      <c r="CH29529" s="768"/>
      <c r="CI29529" s="850"/>
    </row>
    <row r="29530" spans="85:87" x14ac:dyDescent="0.25">
      <c r="CG29530" s="768"/>
      <c r="CH29530" s="768"/>
      <c r="CI29530" s="850"/>
    </row>
    <row r="29531" spans="85:87" x14ac:dyDescent="0.25">
      <c r="CG29531" s="768"/>
      <c r="CH29531" s="768"/>
      <c r="CI29531" s="850"/>
    </row>
    <row r="29532" spans="85:87" x14ac:dyDescent="0.25">
      <c r="CG29532" s="768"/>
      <c r="CH29532" s="768"/>
      <c r="CI29532" s="850"/>
    </row>
    <row r="29533" spans="85:87" x14ac:dyDescent="0.25">
      <c r="CG29533" s="768"/>
      <c r="CH29533" s="768"/>
      <c r="CI29533" s="850"/>
    </row>
    <row r="29534" spans="85:87" x14ac:dyDescent="0.25">
      <c r="CG29534" s="768"/>
      <c r="CH29534" s="768"/>
      <c r="CI29534" s="850"/>
    </row>
    <row r="29535" spans="85:87" x14ac:dyDescent="0.25">
      <c r="CG29535" s="768"/>
      <c r="CH29535" s="768"/>
      <c r="CI29535" s="850"/>
    </row>
    <row r="29536" spans="85:87" x14ac:dyDescent="0.25">
      <c r="CG29536" s="768"/>
      <c r="CH29536" s="768"/>
      <c r="CI29536" s="850"/>
    </row>
    <row r="29537" spans="85:87" x14ac:dyDescent="0.25">
      <c r="CG29537" s="768"/>
      <c r="CH29537" s="768"/>
      <c r="CI29537" s="850"/>
    </row>
    <row r="29538" spans="85:87" x14ac:dyDescent="0.25">
      <c r="CG29538" s="768"/>
      <c r="CH29538" s="768"/>
      <c r="CI29538" s="850"/>
    </row>
    <row r="29539" spans="85:87" x14ac:dyDescent="0.25">
      <c r="CG29539" s="768"/>
      <c r="CH29539" s="768"/>
      <c r="CI29539" s="850"/>
    </row>
    <row r="29540" spans="85:87" x14ac:dyDescent="0.25">
      <c r="CG29540" s="768"/>
      <c r="CH29540" s="768"/>
      <c r="CI29540" s="850"/>
    </row>
    <row r="29541" spans="85:87" x14ac:dyDescent="0.25">
      <c r="CG29541" s="768"/>
      <c r="CH29541" s="768"/>
      <c r="CI29541" s="850"/>
    </row>
    <row r="29542" spans="85:87" x14ac:dyDescent="0.25">
      <c r="CG29542" s="768"/>
      <c r="CH29542" s="768"/>
      <c r="CI29542" s="850"/>
    </row>
    <row r="29543" spans="85:87" x14ac:dyDescent="0.25">
      <c r="CG29543" s="768"/>
      <c r="CH29543" s="768"/>
      <c r="CI29543" s="850"/>
    </row>
    <row r="29544" spans="85:87" x14ac:dyDescent="0.25">
      <c r="CG29544" s="768"/>
      <c r="CH29544" s="768"/>
      <c r="CI29544" s="850"/>
    </row>
    <row r="29545" spans="85:87" x14ac:dyDescent="0.25">
      <c r="CG29545" s="768"/>
      <c r="CH29545" s="768"/>
      <c r="CI29545" s="850"/>
    </row>
    <row r="29546" spans="85:87" x14ac:dyDescent="0.25">
      <c r="CG29546" s="768"/>
      <c r="CH29546" s="768"/>
      <c r="CI29546" s="850"/>
    </row>
    <row r="29547" spans="85:87" x14ac:dyDescent="0.25">
      <c r="CG29547" s="768"/>
      <c r="CH29547" s="768"/>
      <c r="CI29547" s="850"/>
    </row>
    <row r="29548" spans="85:87" x14ac:dyDescent="0.25">
      <c r="CG29548" s="768"/>
      <c r="CH29548" s="768"/>
      <c r="CI29548" s="850"/>
    </row>
    <row r="29549" spans="85:87" x14ac:dyDescent="0.25">
      <c r="CG29549" s="768"/>
      <c r="CH29549" s="768"/>
      <c r="CI29549" s="850"/>
    </row>
    <row r="29550" spans="85:87" x14ac:dyDescent="0.25">
      <c r="CG29550" s="768"/>
      <c r="CH29550" s="768"/>
      <c r="CI29550" s="850"/>
    </row>
    <row r="29551" spans="85:87" x14ac:dyDescent="0.25">
      <c r="CG29551" s="768"/>
      <c r="CH29551" s="768"/>
      <c r="CI29551" s="850"/>
    </row>
    <row r="29552" spans="85:87" x14ac:dyDescent="0.25">
      <c r="CG29552" s="768"/>
      <c r="CH29552" s="768"/>
      <c r="CI29552" s="850"/>
    </row>
    <row r="29553" spans="85:87" x14ac:dyDescent="0.25">
      <c r="CG29553" s="768"/>
      <c r="CH29553" s="768"/>
      <c r="CI29553" s="850"/>
    </row>
    <row r="29554" spans="85:87" x14ac:dyDescent="0.25">
      <c r="CG29554" s="768"/>
      <c r="CH29554" s="768"/>
      <c r="CI29554" s="850"/>
    </row>
    <row r="29555" spans="85:87" x14ac:dyDescent="0.25">
      <c r="CG29555" s="768"/>
      <c r="CH29555" s="768"/>
      <c r="CI29555" s="850"/>
    </row>
    <row r="29556" spans="85:87" x14ac:dyDescent="0.25">
      <c r="CG29556" s="768"/>
      <c r="CH29556" s="768"/>
      <c r="CI29556" s="850"/>
    </row>
    <row r="29557" spans="85:87" x14ac:dyDescent="0.25">
      <c r="CG29557" s="768"/>
      <c r="CH29557" s="768"/>
      <c r="CI29557" s="850"/>
    </row>
    <row r="29558" spans="85:87" x14ac:dyDescent="0.25">
      <c r="CG29558" s="768"/>
      <c r="CH29558" s="768"/>
      <c r="CI29558" s="850"/>
    </row>
    <row r="29559" spans="85:87" x14ac:dyDescent="0.25">
      <c r="CG29559" s="768"/>
      <c r="CH29559" s="768"/>
      <c r="CI29559" s="850"/>
    </row>
    <row r="29560" spans="85:87" x14ac:dyDescent="0.25">
      <c r="CG29560" s="768"/>
      <c r="CH29560" s="768"/>
      <c r="CI29560" s="850"/>
    </row>
    <row r="29561" spans="85:87" x14ac:dyDescent="0.25">
      <c r="CG29561" s="768"/>
      <c r="CH29561" s="768"/>
      <c r="CI29561" s="850"/>
    </row>
    <row r="29562" spans="85:87" x14ac:dyDescent="0.25">
      <c r="CG29562" s="768"/>
      <c r="CH29562" s="768"/>
      <c r="CI29562" s="850"/>
    </row>
    <row r="29563" spans="85:87" x14ac:dyDescent="0.25">
      <c r="CG29563" s="768"/>
      <c r="CH29563" s="768"/>
      <c r="CI29563" s="850"/>
    </row>
    <row r="29564" spans="85:87" x14ac:dyDescent="0.25">
      <c r="CG29564" s="768"/>
      <c r="CH29564" s="768"/>
      <c r="CI29564" s="850"/>
    </row>
    <row r="29565" spans="85:87" x14ac:dyDescent="0.25">
      <c r="CG29565" s="768"/>
      <c r="CH29565" s="768"/>
      <c r="CI29565" s="850"/>
    </row>
    <row r="29566" spans="85:87" x14ac:dyDescent="0.25">
      <c r="CG29566" s="768"/>
      <c r="CH29566" s="768"/>
      <c r="CI29566" s="850"/>
    </row>
    <row r="29567" spans="85:87" x14ac:dyDescent="0.25">
      <c r="CG29567" s="768"/>
      <c r="CH29567" s="768"/>
      <c r="CI29567" s="850"/>
    </row>
    <row r="29568" spans="85:87" x14ac:dyDescent="0.25">
      <c r="CG29568" s="768"/>
      <c r="CH29568" s="768"/>
      <c r="CI29568" s="850"/>
    </row>
    <row r="29569" spans="85:87" x14ac:dyDescent="0.25">
      <c r="CG29569" s="768"/>
      <c r="CH29569" s="768"/>
      <c r="CI29569" s="850"/>
    </row>
    <row r="29570" spans="85:87" x14ac:dyDescent="0.25">
      <c r="CG29570" s="768"/>
      <c r="CH29570" s="768"/>
      <c r="CI29570" s="850"/>
    </row>
    <row r="29571" spans="85:87" x14ac:dyDescent="0.25">
      <c r="CG29571" s="768"/>
      <c r="CH29571" s="768"/>
      <c r="CI29571" s="850"/>
    </row>
    <row r="29572" spans="85:87" x14ac:dyDescent="0.25">
      <c r="CG29572" s="768"/>
      <c r="CH29572" s="768"/>
      <c r="CI29572" s="850"/>
    </row>
    <row r="29573" spans="85:87" x14ac:dyDescent="0.25">
      <c r="CG29573" s="768"/>
      <c r="CH29573" s="768"/>
      <c r="CI29573" s="850"/>
    </row>
    <row r="29574" spans="85:87" x14ac:dyDescent="0.25">
      <c r="CG29574" s="768"/>
      <c r="CH29574" s="768"/>
      <c r="CI29574" s="850"/>
    </row>
    <row r="29575" spans="85:87" x14ac:dyDescent="0.25">
      <c r="CG29575" s="768"/>
      <c r="CH29575" s="768"/>
      <c r="CI29575" s="850"/>
    </row>
    <row r="29576" spans="85:87" x14ac:dyDescent="0.25">
      <c r="CG29576" s="768"/>
      <c r="CH29576" s="768"/>
      <c r="CI29576" s="850"/>
    </row>
    <row r="29577" spans="85:87" x14ac:dyDescent="0.25">
      <c r="CG29577" s="768"/>
      <c r="CH29577" s="768"/>
      <c r="CI29577" s="850"/>
    </row>
    <row r="29578" spans="85:87" x14ac:dyDescent="0.25">
      <c r="CG29578" s="768"/>
      <c r="CH29578" s="768"/>
      <c r="CI29578" s="850"/>
    </row>
    <row r="29579" spans="85:87" x14ac:dyDescent="0.25">
      <c r="CG29579" s="768"/>
      <c r="CH29579" s="768"/>
      <c r="CI29579" s="850"/>
    </row>
    <row r="29580" spans="85:87" x14ac:dyDescent="0.25">
      <c r="CG29580" s="768"/>
      <c r="CH29580" s="768"/>
      <c r="CI29580" s="850"/>
    </row>
    <row r="29581" spans="85:87" x14ac:dyDescent="0.25">
      <c r="CG29581" s="768"/>
      <c r="CH29581" s="768"/>
      <c r="CI29581" s="850"/>
    </row>
    <row r="29582" spans="85:87" x14ac:dyDescent="0.25">
      <c r="CG29582" s="768"/>
      <c r="CH29582" s="768"/>
      <c r="CI29582" s="850"/>
    </row>
    <row r="29583" spans="85:87" x14ac:dyDescent="0.25">
      <c r="CG29583" s="768"/>
      <c r="CH29583" s="768"/>
      <c r="CI29583" s="850"/>
    </row>
    <row r="29584" spans="85:87" x14ac:dyDescent="0.25">
      <c r="CG29584" s="768"/>
      <c r="CH29584" s="768"/>
      <c r="CI29584" s="850"/>
    </row>
    <row r="29585" spans="85:87" x14ac:dyDescent="0.25">
      <c r="CG29585" s="768"/>
      <c r="CH29585" s="768"/>
      <c r="CI29585" s="850"/>
    </row>
    <row r="29586" spans="85:87" x14ac:dyDescent="0.25">
      <c r="CG29586" s="768"/>
      <c r="CH29586" s="768"/>
      <c r="CI29586" s="850"/>
    </row>
    <row r="29587" spans="85:87" x14ac:dyDescent="0.25">
      <c r="CG29587" s="768"/>
      <c r="CH29587" s="768"/>
      <c r="CI29587" s="850"/>
    </row>
    <row r="29588" spans="85:87" x14ac:dyDescent="0.25">
      <c r="CG29588" s="768"/>
      <c r="CH29588" s="768"/>
      <c r="CI29588" s="850"/>
    </row>
    <row r="29589" spans="85:87" x14ac:dyDescent="0.25">
      <c r="CG29589" s="768"/>
      <c r="CH29589" s="768"/>
      <c r="CI29589" s="850"/>
    </row>
    <row r="29590" spans="85:87" x14ac:dyDescent="0.25">
      <c r="CG29590" s="768"/>
      <c r="CH29590" s="768"/>
      <c r="CI29590" s="850"/>
    </row>
    <row r="29591" spans="85:87" x14ac:dyDescent="0.25">
      <c r="CG29591" s="768"/>
      <c r="CH29591" s="768"/>
      <c r="CI29591" s="850"/>
    </row>
    <row r="29592" spans="85:87" x14ac:dyDescent="0.25">
      <c r="CG29592" s="768"/>
      <c r="CH29592" s="768"/>
      <c r="CI29592" s="850"/>
    </row>
    <row r="29593" spans="85:87" x14ac:dyDescent="0.25">
      <c r="CG29593" s="768"/>
      <c r="CH29593" s="768"/>
      <c r="CI29593" s="850"/>
    </row>
    <row r="29594" spans="85:87" x14ac:dyDescent="0.25">
      <c r="CG29594" s="768"/>
      <c r="CH29594" s="768"/>
      <c r="CI29594" s="850"/>
    </row>
    <row r="29595" spans="85:87" x14ac:dyDescent="0.25">
      <c r="CG29595" s="768"/>
      <c r="CH29595" s="768"/>
      <c r="CI29595" s="850"/>
    </row>
    <row r="29596" spans="85:87" x14ac:dyDescent="0.25">
      <c r="CG29596" s="768"/>
      <c r="CH29596" s="768"/>
      <c r="CI29596" s="850"/>
    </row>
    <row r="29597" spans="85:87" x14ac:dyDescent="0.25">
      <c r="CG29597" s="768"/>
      <c r="CH29597" s="768"/>
      <c r="CI29597" s="850"/>
    </row>
    <row r="29598" spans="85:87" x14ac:dyDescent="0.25">
      <c r="CG29598" s="768"/>
      <c r="CH29598" s="768"/>
      <c r="CI29598" s="850"/>
    </row>
    <row r="29599" spans="85:87" x14ac:dyDescent="0.25">
      <c r="CG29599" s="768"/>
      <c r="CH29599" s="768"/>
      <c r="CI29599" s="850"/>
    </row>
    <row r="29600" spans="85:87" x14ac:dyDescent="0.25">
      <c r="CG29600" s="768"/>
      <c r="CH29600" s="768"/>
      <c r="CI29600" s="850"/>
    </row>
    <row r="29601" spans="85:87" x14ac:dyDescent="0.25">
      <c r="CG29601" s="768"/>
      <c r="CH29601" s="768"/>
      <c r="CI29601" s="850"/>
    </row>
    <row r="29602" spans="85:87" x14ac:dyDescent="0.25">
      <c r="CG29602" s="768"/>
      <c r="CH29602" s="768"/>
      <c r="CI29602" s="850"/>
    </row>
    <row r="29603" spans="85:87" x14ac:dyDescent="0.25">
      <c r="CG29603" s="768"/>
      <c r="CH29603" s="768"/>
      <c r="CI29603" s="850"/>
    </row>
    <row r="29604" spans="85:87" x14ac:dyDescent="0.25">
      <c r="CG29604" s="768"/>
      <c r="CH29604" s="768"/>
      <c r="CI29604" s="850"/>
    </row>
    <row r="29605" spans="85:87" x14ac:dyDescent="0.25">
      <c r="CG29605" s="768"/>
      <c r="CH29605" s="768"/>
      <c r="CI29605" s="850"/>
    </row>
    <row r="29606" spans="85:87" x14ac:dyDescent="0.25">
      <c r="CG29606" s="768"/>
      <c r="CH29606" s="768"/>
      <c r="CI29606" s="850"/>
    </row>
    <row r="29607" spans="85:87" x14ac:dyDescent="0.25">
      <c r="CG29607" s="768"/>
      <c r="CH29607" s="768"/>
      <c r="CI29607" s="850"/>
    </row>
    <row r="29608" spans="85:87" x14ac:dyDescent="0.25">
      <c r="CG29608" s="768"/>
      <c r="CH29608" s="768"/>
      <c r="CI29608" s="850"/>
    </row>
    <row r="29609" spans="85:87" x14ac:dyDescent="0.25">
      <c r="CG29609" s="768"/>
      <c r="CH29609" s="768"/>
      <c r="CI29609" s="850"/>
    </row>
    <row r="29610" spans="85:87" x14ac:dyDescent="0.25">
      <c r="CG29610" s="768"/>
      <c r="CH29610" s="768"/>
      <c r="CI29610" s="850"/>
    </row>
    <row r="29611" spans="85:87" x14ac:dyDescent="0.25">
      <c r="CG29611" s="768"/>
      <c r="CH29611" s="768"/>
      <c r="CI29611" s="850"/>
    </row>
    <row r="29612" spans="85:87" x14ac:dyDescent="0.25">
      <c r="CG29612" s="768"/>
      <c r="CH29612" s="768"/>
      <c r="CI29612" s="850"/>
    </row>
    <row r="29613" spans="85:87" x14ac:dyDescent="0.25">
      <c r="CG29613" s="768"/>
      <c r="CH29613" s="768"/>
      <c r="CI29613" s="850"/>
    </row>
    <row r="29614" spans="85:87" x14ac:dyDescent="0.25">
      <c r="CG29614" s="768"/>
      <c r="CH29614" s="768"/>
      <c r="CI29614" s="850"/>
    </row>
    <row r="29615" spans="85:87" x14ac:dyDescent="0.25">
      <c r="CG29615" s="768"/>
      <c r="CH29615" s="768"/>
      <c r="CI29615" s="850"/>
    </row>
    <row r="29616" spans="85:87" x14ac:dyDescent="0.25">
      <c r="CG29616" s="768"/>
      <c r="CH29616" s="768"/>
      <c r="CI29616" s="850"/>
    </row>
    <row r="29617" spans="85:87" x14ac:dyDescent="0.25">
      <c r="CG29617" s="768"/>
      <c r="CH29617" s="768"/>
      <c r="CI29617" s="850"/>
    </row>
    <row r="29618" spans="85:87" x14ac:dyDescent="0.25">
      <c r="CG29618" s="768"/>
      <c r="CH29618" s="768"/>
      <c r="CI29618" s="850"/>
    </row>
    <row r="29619" spans="85:87" x14ac:dyDescent="0.25">
      <c r="CG29619" s="768"/>
      <c r="CH29619" s="768"/>
      <c r="CI29619" s="850"/>
    </row>
    <row r="29620" spans="85:87" x14ac:dyDescent="0.25">
      <c r="CG29620" s="768"/>
      <c r="CH29620" s="768"/>
      <c r="CI29620" s="850"/>
    </row>
    <row r="29621" spans="85:87" x14ac:dyDescent="0.25">
      <c r="CG29621" s="768"/>
      <c r="CH29621" s="768"/>
      <c r="CI29621" s="850"/>
    </row>
    <row r="29622" spans="85:87" x14ac:dyDescent="0.25">
      <c r="CG29622" s="768"/>
      <c r="CH29622" s="768"/>
      <c r="CI29622" s="850"/>
    </row>
    <row r="29623" spans="85:87" x14ac:dyDescent="0.25">
      <c r="CG29623" s="768"/>
      <c r="CH29623" s="768"/>
      <c r="CI29623" s="850"/>
    </row>
    <row r="29624" spans="85:87" x14ac:dyDescent="0.25">
      <c r="CG29624" s="768"/>
      <c r="CH29624" s="768"/>
      <c r="CI29624" s="850"/>
    </row>
    <row r="29625" spans="85:87" x14ac:dyDescent="0.25">
      <c r="CG29625" s="768"/>
      <c r="CH29625" s="768"/>
      <c r="CI29625" s="850"/>
    </row>
    <row r="29626" spans="85:87" x14ac:dyDescent="0.25">
      <c r="CG29626" s="768"/>
      <c r="CH29626" s="768"/>
      <c r="CI29626" s="850"/>
    </row>
    <row r="29627" spans="85:87" x14ac:dyDescent="0.25">
      <c r="CG29627" s="768"/>
      <c r="CH29627" s="768"/>
      <c r="CI29627" s="850"/>
    </row>
    <row r="29628" spans="85:87" x14ac:dyDescent="0.25">
      <c r="CG29628" s="768"/>
      <c r="CH29628" s="768"/>
      <c r="CI29628" s="850"/>
    </row>
    <row r="29629" spans="85:87" x14ac:dyDescent="0.25">
      <c r="CG29629" s="768"/>
      <c r="CH29629" s="768"/>
      <c r="CI29629" s="850"/>
    </row>
    <row r="29630" spans="85:87" x14ac:dyDescent="0.25">
      <c r="CG29630" s="768"/>
      <c r="CH29630" s="768"/>
      <c r="CI29630" s="850"/>
    </row>
    <row r="29631" spans="85:87" x14ac:dyDescent="0.25">
      <c r="CG29631" s="768"/>
      <c r="CH29631" s="768"/>
      <c r="CI29631" s="850"/>
    </row>
    <row r="29632" spans="85:87" x14ac:dyDescent="0.25">
      <c r="CG29632" s="768"/>
      <c r="CH29632" s="768"/>
      <c r="CI29632" s="850"/>
    </row>
    <row r="29633" spans="85:87" x14ac:dyDescent="0.25">
      <c r="CG29633" s="768"/>
      <c r="CH29633" s="768"/>
      <c r="CI29633" s="850"/>
    </row>
    <row r="29634" spans="85:87" x14ac:dyDescent="0.25">
      <c r="CG29634" s="768"/>
      <c r="CH29634" s="768"/>
      <c r="CI29634" s="850"/>
    </row>
    <row r="29635" spans="85:87" x14ac:dyDescent="0.25">
      <c r="CG29635" s="768"/>
      <c r="CH29635" s="768"/>
      <c r="CI29635" s="850"/>
    </row>
    <row r="29636" spans="85:87" x14ac:dyDescent="0.25">
      <c r="CG29636" s="768"/>
      <c r="CH29636" s="768"/>
      <c r="CI29636" s="850"/>
    </row>
    <row r="29637" spans="85:87" x14ac:dyDescent="0.25">
      <c r="CG29637" s="768"/>
      <c r="CH29637" s="768"/>
      <c r="CI29637" s="850"/>
    </row>
    <row r="29638" spans="85:87" x14ac:dyDescent="0.25">
      <c r="CG29638" s="768"/>
      <c r="CH29638" s="768"/>
      <c r="CI29638" s="850"/>
    </row>
    <row r="29639" spans="85:87" x14ac:dyDescent="0.25">
      <c r="CG29639" s="768"/>
      <c r="CH29639" s="768"/>
      <c r="CI29639" s="850"/>
    </row>
    <row r="29640" spans="85:87" x14ac:dyDescent="0.25">
      <c r="CG29640" s="768"/>
      <c r="CH29640" s="768"/>
      <c r="CI29640" s="850"/>
    </row>
    <row r="29641" spans="85:87" x14ac:dyDescent="0.25">
      <c r="CG29641" s="768"/>
      <c r="CH29641" s="768"/>
      <c r="CI29641" s="850"/>
    </row>
    <row r="29642" spans="85:87" x14ac:dyDescent="0.25">
      <c r="CG29642" s="768"/>
      <c r="CH29642" s="768"/>
      <c r="CI29642" s="850"/>
    </row>
    <row r="29643" spans="85:87" x14ac:dyDescent="0.25">
      <c r="CG29643" s="768"/>
      <c r="CH29643" s="768"/>
      <c r="CI29643" s="850"/>
    </row>
    <row r="29644" spans="85:87" x14ac:dyDescent="0.25">
      <c r="CG29644" s="768"/>
      <c r="CH29644" s="768"/>
      <c r="CI29644" s="850"/>
    </row>
    <row r="29645" spans="85:87" x14ac:dyDescent="0.25">
      <c r="CG29645" s="768"/>
      <c r="CH29645" s="768"/>
      <c r="CI29645" s="850"/>
    </row>
    <row r="29646" spans="85:87" x14ac:dyDescent="0.25">
      <c r="CG29646" s="768"/>
      <c r="CH29646" s="768"/>
      <c r="CI29646" s="850"/>
    </row>
    <row r="29647" spans="85:87" x14ac:dyDescent="0.25">
      <c r="CG29647" s="768"/>
      <c r="CH29647" s="768"/>
      <c r="CI29647" s="850"/>
    </row>
    <row r="29648" spans="85:87" x14ac:dyDescent="0.25">
      <c r="CG29648" s="768"/>
      <c r="CH29648" s="768"/>
      <c r="CI29648" s="850"/>
    </row>
    <row r="29649" spans="85:87" x14ac:dyDescent="0.25">
      <c r="CG29649" s="768"/>
      <c r="CH29649" s="768"/>
      <c r="CI29649" s="850"/>
    </row>
    <row r="29650" spans="85:87" x14ac:dyDescent="0.25">
      <c r="CG29650" s="768"/>
      <c r="CH29650" s="768"/>
      <c r="CI29650" s="850"/>
    </row>
    <row r="29651" spans="85:87" x14ac:dyDescent="0.25">
      <c r="CG29651" s="768"/>
      <c r="CH29651" s="768"/>
      <c r="CI29651" s="850"/>
    </row>
    <row r="29652" spans="85:87" x14ac:dyDescent="0.25">
      <c r="CG29652" s="768"/>
      <c r="CH29652" s="768"/>
      <c r="CI29652" s="850"/>
    </row>
    <row r="29653" spans="85:87" x14ac:dyDescent="0.25">
      <c r="CG29653" s="768"/>
      <c r="CH29653" s="768"/>
      <c r="CI29653" s="850"/>
    </row>
    <row r="29654" spans="85:87" x14ac:dyDescent="0.25">
      <c r="CG29654" s="768"/>
      <c r="CH29654" s="768"/>
      <c r="CI29654" s="850"/>
    </row>
    <row r="29655" spans="85:87" x14ac:dyDescent="0.25">
      <c r="CG29655" s="768"/>
      <c r="CH29655" s="768"/>
      <c r="CI29655" s="850"/>
    </row>
    <row r="29656" spans="85:87" x14ac:dyDescent="0.25">
      <c r="CG29656" s="768"/>
      <c r="CH29656" s="768"/>
      <c r="CI29656" s="850"/>
    </row>
    <row r="29657" spans="85:87" x14ac:dyDescent="0.25">
      <c r="CG29657" s="768"/>
      <c r="CH29657" s="768"/>
      <c r="CI29657" s="850"/>
    </row>
    <row r="29658" spans="85:87" x14ac:dyDescent="0.25">
      <c r="CG29658" s="768"/>
      <c r="CH29658" s="768"/>
      <c r="CI29658" s="850"/>
    </row>
    <row r="29659" spans="85:87" x14ac:dyDescent="0.25">
      <c r="CG29659" s="768"/>
      <c r="CH29659" s="768"/>
      <c r="CI29659" s="850"/>
    </row>
    <row r="29660" spans="85:87" x14ac:dyDescent="0.25">
      <c r="CG29660" s="768"/>
      <c r="CH29660" s="768"/>
      <c r="CI29660" s="850"/>
    </row>
    <row r="29661" spans="85:87" x14ac:dyDescent="0.25">
      <c r="CG29661" s="768"/>
      <c r="CH29661" s="768"/>
      <c r="CI29661" s="850"/>
    </row>
    <row r="29662" spans="85:87" x14ac:dyDescent="0.25">
      <c r="CG29662" s="768"/>
      <c r="CH29662" s="768"/>
      <c r="CI29662" s="850"/>
    </row>
    <row r="29663" spans="85:87" x14ac:dyDescent="0.25">
      <c r="CG29663" s="768"/>
      <c r="CH29663" s="768"/>
      <c r="CI29663" s="850"/>
    </row>
    <row r="29664" spans="85:87" x14ac:dyDescent="0.25">
      <c r="CG29664" s="768"/>
      <c r="CH29664" s="768"/>
      <c r="CI29664" s="850"/>
    </row>
    <row r="29665" spans="85:87" x14ac:dyDescent="0.25">
      <c r="CG29665" s="768"/>
      <c r="CH29665" s="768"/>
      <c r="CI29665" s="850"/>
    </row>
    <row r="29666" spans="85:87" x14ac:dyDescent="0.25">
      <c r="CG29666" s="768"/>
      <c r="CH29666" s="768"/>
      <c r="CI29666" s="850"/>
    </row>
    <row r="29667" spans="85:87" x14ac:dyDescent="0.25">
      <c r="CG29667" s="768"/>
      <c r="CH29667" s="768"/>
      <c r="CI29667" s="850"/>
    </row>
    <row r="29668" spans="85:87" x14ac:dyDescent="0.25">
      <c r="CG29668" s="768"/>
      <c r="CH29668" s="768"/>
      <c r="CI29668" s="850"/>
    </row>
    <row r="29669" spans="85:87" x14ac:dyDescent="0.25">
      <c r="CG29669" s="768"/>
      <c r="CH29669" s="768"/>
      <c r="CI29669" s="850"/>
    </row>
    <row r="29670" spans="85:87" x14ac:dyDescent="0.25">
      <c r="CG29670" s="768"/>
      <c r="CH29670" s="768"/>
      <c r="CI29670" s="850"/>
    </row>
    <row r="29671" spans="85:87" x14ac:dyDescent="0.25">
      <c r="CG29671" s="768"/>
      <c r="CH29671" s="768"/>
      <c r="CI29671" s="850"/>
    </row>
    <row r="29672" spans="85:87" x14ac:dyDescent="0.25">
      <c r="CG29672" s="768"/>
      <c r="CH29672" s="768"/>
      <c r="CI29672" s="850"/>
    </row>
    <row r="29673" spans="85:87" x14ac:dyDescent="0.25">
      <c r="CG29673" s="768"/>
      <c r="CH29673" s="768"/>
      <c r="CI29673" s="850"/>
    </row>
    <row r="29674" spans="85:87" x14ac:dyDescent="0.25">
      <c r="CG29674" s="768"/>
      <c r="CH29674" s="768"/>
      <c r="CI29674" s="850"/>
    </row>
    <row r="29675" spans="85:87" x14ac:dyDescent="0.25">
      <c r="CG29675" s="768"/>
      <c r="CH29675" s="768"/>
      <c r="CI29675" s="850"/>
    </row>
    <row r="29676" spans="85:87" x14ac:dyDescent="0.25">
      <c r="CG29676" s="768"/>
      <c r="CH29676" s="768"/>
      <c r="CI29676" s="850"/>
    </row>
    <row r="29677" spans="85:87" x14ac:dyDescent="0.25">
      <c r="CG29677" s="768"/>
      <c r="CH29677" s="768"/>
      <c r="CI29677" s="850"/>
    </row>
    <row r="29678" spans="85:87" x14ac:dyDescent="0.25">
      <c r="CG29678" s="768"/>
      <c r="CH29678" s="768"/>
      <c r="CI29678" s="850"/>
    </row>
    <row r="29679" spans="85:87" x14ac:dyDescent="0.25">
      <c r="CG29679" s="768"/>
      <c r="CH29679" s="768"/>
      <c r="CI29679" s="850"/>
    </row>
    <row r="29680" spans="85:87" x14ac:dyDescent="0.25">
      <c r="CG29680" s="768"/>
      <c r="CH29680" s="768"/>
      <c r="CI29680" s="850"/>
    </row>
    <row r="29681" spans="85:87" x14ac:dyDescent="0.25">
      <c r="CG29681" s="768"/>
      <c r="CH29681" s="768"/>
      <c r="CI29681" s="850"/>
    </row>
    <row r="29682" spans="85:87" x14ac:dyDescent="0.25">
      <c r="CG29682" s="768"/>
      <c r="CH29682" s="768"/>
      <c r="CI29682" s="850"/>
    </row>
    <row r="29683" spans="85:87" x14ac:dyDescent="0.25">
      <c r="CG29683" s="768"/>
      <c r="CH29683" s="768"/>
      <c r="CI29683" s="850"/>
    </row>
    <row r="29684" spans="85:87" x14ac:dyDescent="0.25">
      <c r="CG29684" s="768"/>
      <c r="CH29684" s="768"/>
      <c r="CI29684" s="850"/>
    </row>
    <row r="29685" spans="85:87" x14ac:dyDescent="0.25">
      <c r="CG29685" s="768"/>
      <c r="CH29685" s="768"/>
      <c r="CI29685" s="850"/>
    </row>
    <row r="29686" spans="85:87" x14ac:dyDescent="0.25">
      <c r="CG29686" s="768"/>
      <c r="CH29686" s="768"/>
      <c r="CI29686" s="850"/>
    </row>
    <row r="29687" spans="85:87" x14ac:dyDescent="0.25">
      <c r="CG29687" s="768"/>
      <c r="CH29687" s="768"/>
      <c r="CI29687" s="850"/>
    </row>
    <row r="29688" spans="85:87" x14ac:dyDescent="0.25">
      <c r="CG29688" s="768"/>
      <c r="CH29688" s="768"/>
      <c r="CI29688" s="850"/>
    </row>
    <row r="29689" spans="85:87" x14ac:dyDescent="0.25">
      <c r="CG29689" s="768"/>
      <c r="CH29689" s="768"/>
      <c r="CI29689" s="850"/>
    </row>
    <row r="29690" spans="85:87" x14ac:dyDescent="0.25">
      <c r="CG29690" s="768"/>
      <c r="CH29690" s="768"/>
      <c r="CI29690" s="850"/>
    </row>
    <row r="29691" spans="85:87" x14ac:dyDescent="0.25">
      <c r="CG29691" s="768"/>
      <c r="CH29691" s="768"/>
      <c r="CI29691" s="850"/>
    </row>
    <row r="29692" spans="85:87" x14ac:dyDescent="0.25">
      <c r="CG29692" s="768"/>
      <c r="CH29692" s="768"/>
      <c r="CI29692" s="850"/>
    </row>
    <row r="29693" spans="85:87" x14ac:dyDescent="0.25">
      <c r="CG29693" s="768"/>
      <c r="CH29693" s="768"/>
      <c r="CI29693" s="850"/>
    </row>
    <row r="29694" spans="85:87" x14ac:dyDescent="0.25">
      <c r="CG29694" s="768"/>
      <c r="CH29694" s="768"/>
      <c r="CI29694" s="850"/>
    </row>
    <row r="29695" spans="85:87" x14ac:dyDescent="0.25">
      <c r="CG29695" s="768"/>
      <c r="CH29695" s="768"/>
      <c r="CI29695" s="850"/>
    </row>
    <row r="29696" spans="85:87" x14ac:dyDescent="0.25">
      <c r="CG29696" s="768"/>
      <c r="CH29696" s="768"/>
      <c r="CI29696" s="850"/>
    </row>
    <row r="29697" spans="85:87" x14ac:dyDescent="0.25">
      <c r="CG29697" s="768"/>
      <c r="CH29697" s="768"/>
      <c r="CI29697" s="850"/>
    </row>
    <row r="29698" spans="85:87" x14ac:dyDescent="0.25">
      <c r="CG29698" s="768"/>
      <c r="CH29698" s="768"/>
      <c r="CI29698" s="850"/>
    </row>
    <row r="29699" spans="85:87" x14ac:dyDescent="0.25">
      <c r="CG29699" s="768"/>
      <c r="CH29699" s="768"/>
      <c r="CI29699" s="850"/>
    </row>
    <row r="29700" spans="85:87" x14ac:dyDescent="0.25">
      <c r="CG29700" s="768"/>
      <c r="CH29700" s="768"/>
      <c r="CI29700" s="850"/>
    </row>
    <row r="29701" spans="85:87" x14ac:dyDescent="0.25">
      <c r="CG29701" s="768"/>
      <c r="CH29701" s="768"/>
      <c r="CI29701" s="850"/>
    </row>
    <row r="29702" spans="85:87" x14ac:dyDescent="0.25">
      <c r="CG29702" s="768"/>
      <c r="CH29702" s="768"/>
      <c r="CI29702" s="850"/>
    </row>
    <row r="29703" spans="85:87" x14ac:dyDescent="0.25">
      <c r="CG29703" s="768"/>
      <c r="CH29703" s="768"/>
      <c r="CI29703" s="850"/>
    </row>
    <row r="29704" spans="85:87" x14ac:dyDescent="0.25">
      <c r="CG29704" s="768"/>
      <c r="CH29704" s="768"/>
      <c r="CI29704" s="850"/>
    </row>
    <row r="29705" spans="85:87" x14ac:dyDescent="0.25">
      <c r="CG29705" s="768"/>
      <c r="CH29705" s="768"/>
      <c r="CI29705" s="850"/>
    </row>
    <row r="29706" spans="85:87" x14ac:dyDescent="0.25">
      <c r="CG29706" s="768"/>
      <c r="CH29706" s="768"/>
      <c r="CI29706" s="850"/>
    </row>
    <row r="29707" spans="85:87" x14ac:dyDescent="0.25">
      <c r="CG29707" s="768"/>
      <c r="CH29707" s="768"/>
      <c r="CI29707" s="850"/>
    </row>
    <row r="29708" spans="85:87" x14ac:dyDescent="0.25">
      <c r="CG29708" s="768"/>
      <c r="CH29708" s="768"/>
      <c r="CI29708" s="850"/>
    </row>
    <row r="29709" spans="85:87" x14ac:dyDescent="0.25">
      <c r="CG29709" s="768"/>
      <c r="CH29709" s="768"/>
      <c r="CI29709" s="850"/>
    </row>
    <row r="29710" spans="85:87" x14ac:dyDescent="0.25">
      <c r="CG29710" s="768"/>
      <c r="CH29710" s="768"/>
      <c r="CI29710" s="850"/>
    </row>
    <row r="29711" spans="85:87" x14ac:dyDescent="0.25">
      <c r="CG29711" s="768"/>
      <c r="CH29711" s="768"/>
      <c r="CI29711" s="850"/>
    </row>
    <row r="29712" spans="85:87" x14ac:dyDescent="0.25">
      <c r="CG29712" s="768"/>
      <c r="CH29712" s="768"/>
      <c r="CI29712" s="850"/>
    </row>
    <row r="29713" spans="85:87" x14ac:dyDescent="0.25">
      <c r="CG29713" s="768"/>
      <c r="CH29713" s="768"/>
      <c r="CI29713" s="850"/>
    </row>
    <row r="29714" spans="85:87" x14ac:dyDescent="0.25">
      <c r="CG29714" s="768"/>
      <c r="CH29714" s="768"/>
      <c r="CI29714" s="850"/>
    </row>
    <row r="29715" spans="85:87" x14ac:dyDescent="0.25">
      <c r="CG29715" s="768"/>
      <c r="CH29715" s="768"/>
      <c r="CI29715" s="850"/>
    </row>
    <row r="29716" spans="85:87" x14ac:dyDescent="0.25">
      <c r="CG29716" s="768"/>
      <c r="CH29716" s="768"/>
      <c r="CI29716" s="850"/>
    </row>
    <row r="29717" spans="85:87" x14ac:dyDescent="0.25">
      <c r="CG29717" s="768"/>
      <c r="CH29717" s="768"/>
      <c r="CI29717" s="850"/>
    </row>
    <row r="29718" spans="85:87" x14ac:dyDescent="0.25">
      <c r="CG29718" s="768"/>
      <c r="CH29718" s="768"/>
      <c r="CI29718" s="850"/>
    </row>
    <row r="29719" spans="85:87" x14ac:dyDescent="0.25">
      <c r="CG29719" s="768"/>
      <c r="CH29719" s="768"/>
      <c r="CI29719" s="850"/>
    </row>
    <row r="29720" spans="85:87" x14ac:dyDescent="0.25">
      <c r="CG29720" s="768"/>
      <c r="CH29720" s="768"/>
      <c r="CI29720" s="850"/>
    </row>
    <row r="29721" spans="85:87" x14ac:dyDescent="0.25">
      <c r="CG29721" s="768"/>
      <c r="CH29721" s="768"/>
      <c r="CI29721" s="850"/>
    </row>
    <row r="29722" spans="85:87" x14ac:dyDescent="0.25">
      <c r="CG29722" s="768"/>
      <c r="CH29722" s="768"/>
      <c r="CI29722" s="850"/>
    </row>
    <row r="29723" spans="85:87" x14ac:dyDescent="0.25">
      <c r="CG29723" s="768"/>
      <c r="CH29723" s="768"/>
      <c r="CI29723" s="850"/>
    </row>
    <row r="29724" spans="85:87" x14ac:dyDescent="0.25">
      <c r="CG29724" s="768"/>
      <c r="CH29724" s="768"/>
      <c r="CI29724" s="850"/>
    </row>
    <row r="29725" spans="85:87" x14ac:dyDescent="0.25">
      <c r="CG29725" s="768"/>
      <c r="CH29725" s="768"/>
      <c r="CI29725" s="850"/>
    </row>
    <row r="29726" spans="85:87" x14ac:dyDescent="0.25">
      <c r="CG29726" s="768"/>
      <c r="CH29726" s="768"/>
      <c r="CI29726" s="850"/>
    </row>
    <row r="29727" spans="85:87" x14ac:dyDescent="0.25">
      <c r="CG29727" s="768"/>
      <c r="CH29727" s="768"/>
      <c r="CI29727" s="850"/>
    </row>
    <row r="29728" spans="85:87" x14ac:dyDescent="0.25">
      <c r="CG29728" s="768"/>
      <c r="CH29728" s="768"/>
      <c r="CI29728" s="850"/>
    </row>
    <row r="29729" spans="85:87" x14ac:dyDescent="0.25">
      <c r="CG29729" s="768"/>
      <c r="CH29729" s="768"/>
      <c r="CI29729" s="850"/>
    </row>
    <row r="29730" spans="85:87" x14ac:dyDescent="0.25">
      <c r="CG29730" s="768"/>
      <c r="CH29730" s="768"/>
      <c r="CI29730" s="850"/>
    </row>
    <row r="29731" spans="85:87" x14ac:dyDescent="0.25">
      <c r="CG29731" s="768"/>
      <c r="CH29731" s="768"/>
      <c r="CI29731" s="850"/>
    </row>
    <row r="29732" spans="85:87" x14ac:dyDescent="0.25">
      <c r="CG29732" s="768"/>
      <c r="CH29732" s="768"/>
      <c r="CI29732" s="850"/>
    </row>
    <row r="29733" spans="85:87" x14ac:dyDescent="0.25">
      <c r="CG29733" s="768"/>
      <c r="CH29733" s="768"/>
      <c r="CI29733" s="850"/>
    </row>
    <row r="29734" spans="85:87" x14ac:dyDescent="0.25">
      <c r="CG29734" s="768"/>
      <c r="CH29734" s="768"/>
      <c r="CI29734" s="850"/>
    </row>
    <row r="29735" spans="85:87" x14ac:dyDescent="0.25">
      <c r="CG29735" s="768"/>
      <c r="CH29735" s="768"/>
      <c r="CI29735" s="850"/>
    </row>
    <row r="29736" spans="85:87" x14ac:dyDescent="0.25">
      <c r="CG29736" s="768"/>
      <c r="CH29736" s="768"/>
      <c r="CI29736" s="850"/>
    </row>
    <row r="29737" spans="85:87" x14ac:dyDescent="0.25">
      <c r="CG29737" s="768"/>
      <c r="CH29737" s="768"/>
      <c r="CI29737" s="850"/>
    </row>
    <row r="29738" spans="85:87" x14ac:dyDescent="0.25">
      <c r="CG29738" s="768"/>
      <c r="CH29738" s="768"/>
      <c r="CI29738" s="850"/>
    </row>
    <row r="29739" spans="85:87" x14ac:dyDescent="0.25">
      <c r="CG29739" s="768"/>
      <c r="CH29739" s="768"/>
      <c r="CI29739" s="850"/>
    </row>
    <row r="29740" spans="85:87" x14ac:dyDescent="0.25">
      <c r="CG29740" s="768"/>
      <c r="CH29740" s="768"/>
      <c r="CI29740" s="850"/>
    </row>
    <row r="29741" spans="85:87" x14ac:dyDescent="0.25">
      <c r="CG29741" s="768"/>
      <c r="CH29741" s="768"/>
      <c r="CI29741" s="850"/>
    </row>
    <row r="29742" spans="85:87" x14ac:dyDescent="0.25">
      <c r="CG29742" s="768"/>
      <c r="CH29742" s="768"/>
      <c r="CI29742" s="850"/>
    </row>
    <row r="29743" spans="85:87" x14ac:dyDescent="0.25">
      <c r="CG29743" s="768"/>
      <c r="CH29743" s="768"/>
      <c r="CI29743" s="850"/>
    </row>
    <row r="29744" spans="85:87" x14ac:dyDescent="0.25">
      <c r="CG29744" s="768"/>
      <c r="CH29744" s="768"/>
      <c r="CI29744" s="850"/>
    </row>
    <row r="29745" spans="85:87" x14ac:dyDescent="0.25">
      <c r="CG29745" s="768"/>
      <c r="CH29745" s="768"/>
      <c r="CI29745" s="850"/>
    </row>
    <row r="29746" spans="85:87" x14ac:dyDescent="0.25">
      <c r="CG29746" s="768"/>
      <c r="CH29746" s="768"/>
      <c r="CI29746" s="850"/>
    </row>
    <row r="29747" spans="85:87" x14ac:dyDescent="0.25">
      <c r="CG29747" s="768"/>
      <c r="CH29747" s="768"/>
      <c r="CI29747" s="850"/>
    </row>
    <row r="29748" spans="85:87" x14ac:dyDescent="0.25">
      <c r="CG29748" s="768"/>
      <c r="CH29748" s="768"/>
      <c r="CI29748" s="850"/>
    </row>
    <row r="29749" spans="85:87" x14ac:dyDescent="0.25">
      <c r="CG29749" s="768"/>
      <c r="CH29749" s="768"/>
      <c r="CI29749" s="850"/>
    </row>
    <row r="29750" spans="85:87" x14ac:dyDescent="0.25">
      <c r="CG29750" s="768"/>
      <c r="CH29750" s="768"/>
      <c r="CI29750" s="850"/>
    </row>
    <row r="29751" spans="85:87" x14ac:dyDescent="0.25">
      <c r="CG29751" s="768"/>
      <c r="CH29751" s="768"/>
      <c r="CI29751" s="850"/>
    </row>
    <row r="29752" spans="85:87" x14ac:dyDescent="0.25">
      <c r="CG29752" s="768"/>
      <c r="CH29752" s="768"/>
      <c r="CI29752" s="850"/>
    </row>
    <row r="29753" spans="85:87" x14ac:dyDescent="0.25">
      <c r="CG29753" s="768"/>
      <c r="CH29753" s="768"/>
      <c r="CI29753" s="850"/>
    </row>
    <row r="29754" spans="85:87" x14ac:dyDescent="0.25">
      <c r="CG29754" s="768"/>
      <c r="CH29754" s="768"/>
      <c r="CI29754" s="850"/>
    </row>
    <row r="29755" spans="85:87" x14ac:dyDescent="0.25">
      <c r="CG29755" s="768"/>
      <c r="CH29755" s="768"/>
      <c r="CI29755" s="850"/>
    </row>
    <row r="29756" spans="85:87" x14ac:dyDescent="0.25">
      <c r="CG29756" s="768"/>
      <c r="CH29756" s="768"/>
      <c r="CI29756" s="850"/>
    </row>
    <row r="29757" spans="85:87" x14ac:dyDescent="0.25">
      <c r="CG29757" s="768"/>
      <c r="CH29757" s="768"/>
      <c r="CI29757" s="850"/>
    </row>
    <row r="29758" spans="85:87" x14ac:dyDescent="0.25">
      <c r="CG29758" s="768"/>
      <c r="CH29758" s="768"/>
      <c r="CI29758" s="850"/>
    </row>
    <row r="29759" spans="85:87" x14ac:dyDescent="0.25">
      <c r="CG29759" s="768"/>
      <c r="CH29759" s="768"/>
      <c r="CI29759" s="850"/>
    </row>
    <row r="29760" spans="85:87" x14ac:dyDescent="0.25">
      <c r="CG29760" s="768"/>
      <c r="CH29760" s="768"/>
      <c r="CI29760" s="850"/>
    </row>
    <row r="29761" spans="85:87" x14ac:dyDescent="0.25">
      <c r="CG29761" s="768"/>
      <c r="CH29761" s="768"/>
      <c r="CI29761" s="850"/>
    </row>
    <row r="29762" spans="85:87" x14ac:dyDescent="0.25">
      <c r="CG29762" s="768"/>
      <c r="CH29762" s="768"/>
      <c r="CI29762" s="850"/>
    </row>
    <row r="29763" spans="85:87" x14ac:dyDescent="0.25">
      <c r="CG29763" s="768"/>
      <c r="CH29763" s="768"/>
      <c r="CI29763" s="850"/>
    </row>
    <row r="29764" spans="85:87" x14ac:dyDescent="0.25">
      <c r="CG29764" s="768"/>
      <c r="CH29764" s="768"/>
      <c r="CI29764" s="850"/>
    </row>
    <row r="29765" spans="85:87" x14ac:dyDescent="0.25">
      <c r="CG29765" s="768"/>
      <c r="CH29765" s="768"/>
      <c r="CI29765" s="850"/>
    </row>
    <row r="29766" spans="85:87" x14ac:dyDescent="0.25">
      <c r="CG29766" s="768"/>
      <c r="CH29766" s="768"/>
      <c r="CI29766" s="850"/>
    </row>
    <row r="29767" spans="85:87" x14ac:dyDescent="0.25">
      <c r="CG29767" s="768"/>
      <c r="CH29767" s="768"/>
      <c r="CI29767" s="850"/>
    </row>
    <row r="29768" spans="85:87" x14ac:dyDescent="0.25">
      <c r="CG29768" s="768"/>
      <c r="CH29768" s="768"/>
      <c r="CI29768" s="850"/>
    </row>
    <row r="29769" spans="85:87" x14ac:dyDescent="0.25">
      <c r="CG29769" s="768"/>
      <c r="CH29769" s="768"/>
      <c r="CI29769" s="850"/>
    </row>
    <row r="29770" spans="85:87" x14ac:dyDescent="0.25">
      <c r="CG29770" s="768"/>
      <c r="CH29770" s="768"/>
      <c r="CI29770" s="850"/>
    </row>
    <row r="29771" spans="85:87" x14ac:dyDescent="0.25">
      <c r="CG29771" s="768"/>
      <c r="CH29771" s="768"/>
      <c r="CI29771" s="850"/>
    </row>
    <row r="29772" spans="85:87" x14ac:dyDescent="0.25">
      <c r="CG29772" s="768"/>
      <c r="CH29772" s="768"/>
      <c r="CI29772" s="850"/>
    </row>
    <row r="29773" spans="85:87" x14ac:dyDescent="0.25">
      <c r="CG29773" s="768"/>
      <c r="CH29773" s="768"/>
      <c r="CI29773" s="850"/>
    </row>
    <row r="29774" spans="85:87" x14ac:dyDescent="0.25">
      <c r="CG29774" s="768"/>
      <c r="CH29774" s="768"/>
      <c r="CI29774" s="850"/>
    </row>
    <row r="29775" spans="85:87" x14ac:dyDescent="0.25">
      <c r="CG29775" s="768"/>
      <c r="CH29775" s="768"/>
      <c r="CI29775" s="850"/>
    </row>
    <row r="29776" spans="85:87" x14ac:dyDescent="0.25">
      <c r="CG29776" s="768"/>
      <c r="CH29776" s="768"/>
      <c r="CI29776" s="850"/>
    </row>
    <row r="29777" spans="85:87" x14ac:dyDescent="0.25">
      <c r="CG29777" s="768"/>
      <c r="CH29777" s="768"/>
      <c r="CI29777" s="850"/>
    </row>
    <row r="29778" spans="85:87" x14ac:dyDescent="0.25">
      <c r="CG29778" s="768"/>
      <c r="CH29778" s="768"/>
      <c r="CI29778" s="850"/>
    </row>
    <row r="29779" spans="85:87" x14ac:dyDescent="0.25">
      <c r="CG29779" s="768"/>
      <c r="CH29779" s="768"/>
      <c r="CI29779" s="850"/>
    </row>
    <row r="29780" spans="85:87" x14ac:dyDescent="0.25">
      <c r="CG29780" s="768"/>
      <c r="CH29780" s="768"/>
      <c r="CI29780" s="850"/>
    </row>
    <row r="29781" spans="85:87" x14ac:dyDescent="0.25">
      <c r="CG29781" s="768"/>
      <c r="CH29781" s="768"/>
      <c r="CI29781" s="850"/>
    </row>
    <row r="29782" spans="85:87" x14ac:dyDescent="0.25">
      <c r="CG29782" s="768"/>
      <c r="CH29782" s="768"/>
      <c r="CI29782" s="850"/>
    </row>
    <row r="29783" spans="85:87" x14ac:dyDescent="0.25">
      <c r="CG29783" s="768"/>
      <c r="CH29783" s="768"/>
      <c r="CI29783" s="850"/>
    </row>
    <row r="29784" spans="85:87" x14ac:dyDescent="0.25">
      <c r="CG29784" s="768"/>
      <c r="CH29784" s="768"/>
      <c r="CI29784" s="850"/>
    </row>
    <row r="29785" spans="85:87" x14ac:dyDescent="0.25">
      <c r="CG29785" s="768"/>
      <c r="CH29785" s="768"/>
      <c r="CI29785" s="850"/>
    </row>
    <row r="29786" spans="85:87" x14ac:dyDescent="0.25">
      <c r="CG29786" s="768"/>
      <c r="CH29786" s="768"/>
      <c r="CI29786" s="850"/>
    </row>
    <row r="29787" spans="85:87" x14ac:dyDescent="0.25">
      <c r="CG29787" s="768"/>
      <c r="CH29787" s="768"/>
      <c r="CI29787" s="850"/>
    </row>
    <row r="29788" spans="85:87" x14ac:dyDescent="0.25">
      <c r="CG29788" s="768"/>
      <c r="CH29788" s="768"/>
      <c r="CI29788" s="850"/>
    </row>
    <row r="29789" spans="85:87" x14ac:dyDescent="0.25">
      <c r="CG29789" s="768"/>
      <c r="CH29789" s="768"/>
      <c r="CI29789" s="850"/>
    </row>
    <row r="29790" spans="85:87" x14ac:dyDescent="0.25">
      <c r="CG29790" s="768"/>
      <c r="CH29790" s="768"/>
      <c r="CI29790" s="850"/>
    </row>
    <row r="29791" spans="85:87" x14ac:dyDescent="0.25">
      <c r="CG29791" s="768"/>
      <c r="CH29791" s="768"/>
      <c r="CI29791" s="850"/>
    </row>
    <row r="29792" spans="85:87" x14ac:dyDescent="0.25">
      <c r="CG29792" s="768"/>
      <c r="CH29792" s="768"/>
      <c r="CI29792" s="850"/>
    </row>
    <row r="29793" spans="85:87" x14ac:dyDescent="0.25">
      <c r="CG29793" s="768"/>
      <c r="CH29793" s="768"/>
      <c r="CI29793" s="850"/>
    </row>
    <row r="29794" spans="85:87" x14ac:dyDescent="0.25">
      <c r="CG29794" s="768"/>
      <c r="CH29794" s="768"/>
      <c r="CI29794" s="850"/>
    </row>
    <row r="29795" spans="85:87" x14ac:dyDescent="0.25">
      <c r="CG29795" s="768"/>
      <c r="CH29795" s="768"/>
      <c r="CI29795" s="850"/>
    </row>
    <row r="29796" spans="85:87" x14ac:dyDescent="0.25">
      <c r="CG29796" s="768"/>
      <c r="CH29796" s="768"/>
      <c r="CI29796" s="850"/>
    </row>
    <row r="29797" spans="85:87" x14ac:dyDescent="0.25">
      <c r="CG29797" s="768"/>
      <c r="CH29797" s="768"/>
      <c r="CI29797" s="850"/>
    </row>
    <row r="29798" spans="85:87" x14ac:dyDescent="0.25">
      <c r="CG29798" s="768"/>
      <c r="CH29798" s="768"/>
      <c r="CI29798" s="850"/>
    </row>
    <row r="29799" spans="85:87" x14ac:dyDescent="0.25">
      <c r="CG29799" s="768"/>
      <c r="CH29799" s="768"/>
      <c r="CI29799" s="850"/>
    </row>
    <row r="29800" spans="85:87" x14ac:dyDescent="0.25">
      <c r="CG29800" s="768"/>
      <c r="CH29800" s="768"/>
      <c r="CI29800" s="850"/>
    </row>
    <row r="29801" spans="85:87" x14ac:dyDescent="0.25">
      <c r="CG29801" s="768"/>
      <c r="CH29801" s="768"/>
      <c r="CI29801" s="850"/>
    </row>
    <row r="29802" spans="85:87" x14ac:dyDescent="0.25">
      <c r="CG29802" s="768"/>
      <c r="CH29802" s="768"/>
      <c r="CI29802" s="850"/>
    </row>
    <row r="29803" spans="85:87" x14ac:dyDescent="0.25">
      <c r="CG29803" s="768"/>
      <c r="CH29803" s="768"/>
      <c r="CI29803" s="850"/>
    </row>
    <row r="29804" spans="85:87" x14ac:dyDescent="0.25">
      <c r="CG29804" s="768"/>
      <c r="CH29804" s="768"/>
      <c r="CI29804" s="850"/>
    </row>
    <row r="29805" spans="85:87" x14ac:dyDescent="0.25">
      <c r="CG29805" s="768"/>
      <c r="CH29805" s="768"/>
      <c r="CI29805" s="850"/>
    </row>
    <row r="29806" spans="85:87" x14ac:dyDescent="0.25">
      <c r="CG29806" s="768"/>
      <c r="CH29806" s="768"/>
      <c r="CI29806" s="850"/>
    </row>
    <row r="29807" spans="85:87" x14ac:dyDescent="0.25">
      <c r="CG29807" s="768"/>
      <c r="CH29807" s="768"/>
      <c r="CI29807" s="850"/>
    </row>
    <row r="29808" spans="85:87" x14ac:dyDescent="0.25">
      <c r="CG29808" s="768"/>
      <c r="CH29808" s="768"/>
      <c r="CI29808" s="850"/>
    </row>
    <row r="29809" spans="85:87" x14ac:dyDescent="0.25">
      <c r="CG29809" s="768"/>
      <c r="CH29809" s="768"/>
      <c r="CI29809" s="850"/>
    </row>
    <row r="29810" spans="85:87" x14ac:dyDescent="0.25">
      <c r="CG29810" s="768"/>
      <c r="CH29810" s="768"/>
      <c r="CI29810" s="850"/>
    </row>
    <row r="29811" spans="85:87" x14ac:dyDescent="0.25">
      <c r="CG29811" s="768"/>
      <c r="CH29811" s="768"/>
      <c r="CI29811" s="850"/>
    </row>
    <row r="29812" spans="85:87" x14ac:dyDescent="0.25">
      <c r="CG29812" s="768"/>
      <c r="CH29812" s="768"/>
      <c r="CI29812" s="850"/>
    </row>
    <row r="29813" spans="85:87" x14ac:dyDescent="0.25">
      <c r="CG29813" s="768"/>
      <c r="CH29813" s="768"/>
      <c r="CI29813" s="850"/>
    </row>
    <row r="29814" spans="85:87" x14ac:dyDescent="0.25">
      <c r="CG29814" s="768"/>
      <c r="CH29814" s="768"/>
      <c r="CI29814" s="850"/>
    </row>
    <row r="29815" spans="85:87" x14ac:dyDescent="0.25">
      <c r="CG29815" s="768"/>
      <c r="CH29815" s="768"/>
      <c r="CI29815" s="850"/>
    </row>
    <row r="29816" spans="85:87" x14ac:dyDescent="0.25">
      <c r="CG29816" s="768"/>
      <c r="CH29816" s="768"/>
      <c r="CI29816" s="850"/>
    </row>
    <row r="29817" spans="85:87" x14ac:dyDescent="0.25">
      <c r="CG29817" s="768"/>
      <c r="CH29817" s="768"/>
      <c r="CI29817" s="850"/>
    </row>
    <row r="29818" spans="85:87" x14ac:dyDescent="0.25">
      <c r="CG29818" s="768"/>
      <c r="CH29818" s="768"/>
      <c r="CI29818" s="850"/>
    </row>
    <row r="29819" spans="85:87" x14ac:dyDescent="0.25">
      <c r="CG29819" s="768"/>
      <c r="CH29819" s="768"/>
      <c r="CI29819" s="850"/>
    </row>
    <row r="29820" spans="85:87" x14ac:dyDescent="0.25">
      <c r="CG29820" s="768"/>
      <c r="CH29820" s="768"/>
      <c r="CI29820" s="850"/>
    </row>
    <row r="29821" spans="85:87" x14ac:dyDescent="0.25">
      <c r="CG29821" s="768"/>
      <c r="CH29821" s="768"/>
      <c r="CI29821" s="850"/>
    </row>
    <row r="29822" spans="85:87" x14ac:dyDescent="0.25">
      <c r="CG29822" s="768"/>
      <c r="CH29822" s="768"/>
      <c r="CI29822" s="850"/>
    </row>
    <row r="29823" spans="85:87" x14ac:dyDescent="0.25">
      <c r="CG29823" s="768"/>
      <c r="CH29823" s="768"/>
      <c r="CI29823" s="850"/>
    </row>
    <row r="29824" spans="85:87" x14ac:dyDescent="0.25">
      <c r="CG29824" s="768"/>
      <c r="CH29824" s="768"/>
      <c r="CI29824" s="850"/>
    </row>
    <row r="29825" spans="85:87" x14ac:dyDescent="0.25">
      <c r="CG29825" s="768"/>
      <c r="CH29825" s="768"/>
      <c r="CI29825" s="850"/>
    </row>
    <row r="29826" spans="85:87" x14ac:dyDescent="0.25">
      <c r="CG29826" s="768"/>
      <c r="CH29826" s="768"/>
      <c r="CI29826" s="850"/>
    </row>
    <row r="29827" spans="85:87" x14ac:dyDescent="0.25">
      <c r="CG29827" s="768"/>
      <c r="CH29827" s="768"/>
      <c r="CI29827" s="850"/>
    </row>
    <row r="29828" spans="85:87" x14ac:dyDescent="0.25">
      <c r="CG29828" s="768"/>
      <c r="CH29828" s="768"/>
      <c r="CI29828" s="850"/>
    </row>
    <row r="29829" spans="85:87" x14ac:dyDescent="0.25">
      <c r="CG29829" s="768"/>
      <c r="CH29829" s="768"/>
      <c r="CI29829" s="850"/>
    </row>
    <row r="29830" spans="85:87" x14ac:dyDescent="0.25">
      <c r="CG29830" s="768"/>
      <c r="CH29830" s="768"/>
      <c r="CI29830" s="850"/>
    </row>
    <row r="29831" spans="85:87" x14ac:dyDescent="0.25">
      <c r="CG29831" s="768"/>
      <c r="CH29831" s="768"/>
      <c r="CI29831" s="850"/>
    </row>
    <row r="29832" spans="85:87" x14ac:dyDescent="0.25">
      <c r="CG29832" s="768"/>
      <c r="CH29832" s="768"/>
      <c r="CI29832" s="850"/>
    </row>
    <row r="29833" spans="85:87" x14ac:dyDescent="0.25">
      <c r="CG29833" s="768"/>
      <c r="CH29833" s="768"/>
      <c r="CI29833" s="850"/>
    </row>
    <row r="29834" spans="85:87" x14ac:dyDescent="0.25">
      <c r="CG29834" s="768"/>
      <c r="CH29834" s="768"/>
      <c r="CI29834" s="850"/>
    </row>
    <row r="29835" spans="85:87" x14ac:dyDescent="0.25">
      <c r="CG29835" s="768"/>
      <c r="CH29835" s="768"/>
      <c r="CI29835" s="850"/>
    </row>
    <row r="29836" spans="85:87" x14ac:dyDescent="0.25">
      <c r="CG29836" s="768"/>
      <c r="CH29836" s="768"/>
      <c r="CI29836" s="850"/>
    </row>
    <row r="29837" spans="85:87" x14ac:dyDescent="0.25">
      <c r="CG29837" s="768"/>
      <c r="CH29837" s="768"/>
      <c r="CI29837" s="850"/>
    </row>
    <row r="29838" spans="85:87" x14ac:dyDescent="0.25">
      <c r="CG29838" s="768"/>
      <c r="CH29838" s="768"/>
      <c r="CI29838" s="850"/>
    </row>
    <row r="29839" spans="85:87" x14ac:dyDescent="0.25">
      <c r="CG29839" s="768"/>
      <c r="CH29839" s="768"/>
      <c r="CI29839" s="850"/>
    </row>
    <row r="29840" spans="85:87" x14ac:dyDescent="0.25">
      <c r="CG29840" s="768"/>
      <c r="CH29840" s="768"/>
      <c r="CI29840" s="850"/>
    </row>
    <row r="29841" spans="85:87" x14ac:dyDescent="0.25">
      <c r="CG29841" s="768"/>
      <c r="CH29841" s="768"/>
      <c r="CI29841" s="850"/>
    </row>
    <row r="29842" spans="85:87" x14ac:dyDescent="0.25">
      <c r="CG29842" s="768"/>
      <c r="CH29842" s="768"/>
      <c r="CI29842" s="850"/>
    </row>
    <row r="29843" spans="85:87" x14ac:dyDescent="0.25">
      <c r="CG29843" s="768"/>
      <c r="CH29843" s="768"/>
      <c r="CI29843" s="850"/>
    </row>
    <row r="29844" spans="85:87" x14ac:dyDescent="0.25">
      <c r="CG29844" s="768"/>
      <c r="CH29844" s="768"/>
      <c r="CI29844" s="850"/>
    </row>
    <row r="29845" spans="85:87" x14ac:dyDescent="0.25">
      <c r="CG29845" s="768"/>
      <c r="CH29845" s="768"/>
      <c r="CI29845" s="850"/>
    </row>
    <row r="29846" spans="85:87" x14ac:dyDescent="0.25">
      <c r="CG29846" s="768"/>
      <c r="CH29846" s="768"/>
      <c r="CI29846" s="850"/>
    </row>
    <row r="29847" spans="85:87" x14ac:dyDescent="0.25">
      <c r="CG29847" s="768"/>
      <c r="CH29847" s="768"/>
      <c r="CI29847" s="850"/>
    </row>
    <row r="29848" spans="85:87" x14ac:dyDescent="0.25">
      <c r="CG29848" s="768"/>
      <c r="CH29848" s="768"/>
      <c r="CI29848" s="850"/>
    </row>
    <row r="29849" spans="85:87" x14ac:dyDescent="0.25">
      <c r="CG29849" s="768"/>
      <c r="CH29849" s="768"/>
      <c r="CI29849" s="850"/>
    </row>
    <row r="29850" spans="85:87" x14ac:dyDescent="0.25">
      <c r="CG29850" s="768"/>
      <c r="CH29850" s="768"/>
      <c r="CI29850" s="850"/>
    </row>
    <row r="29851" spans="85:87" x14ac:dyDescent="0.25">
      <c r="CG29851" s="768"/>
      <c r="CH29851" s="768"/>
      <c r="CI29851" s="850"/>
    </row>
    <row r="29852" spans="85:87" x14ac:dyDescent="0.25">
      <c r="CG29852" s="768"/>
      <c r="CH29852" s="768"/>
      <c r="CI29852" s="850"/>
    </row>
    <row r="29853" spans="85:87" x14ac:dyDescent="0.25">
      <c r="CG29853" s="768"/>
      <c r="CH29853" s="768"/>
      <c r="CI29853" s="850"/>
    </row>
    <row r="29854" spans="85:87" x14ac:dyDescent="0.25">
      <c r="CG29854" s="768"/>
      <c r="CH29854" s="768"/>
      <c r="CI29854" s="850"/>
    </row>
    <row r="29855" spans="85:87" x14ac:dyDescent="0.25">
      <c r="CG29855" s="768"/>
      <c r="CH29855" s="768"/>
      <c r="CI29855" s="850"/>
    </row>
    <row r="29856" spans="85:87" x14ac:dyDescent="0.25">
      <c r="CG29856" s="768"/>
      <c r="CH29856" s="768"/>
      <c r="CI29856" s="850"/>
    </row>
    <row r="29857" spans="85:87" x14ac:dyDescent="0.25">
      <c r="CG29857" s="768"/>
      <c r="CH29857" s="768"/>
      <c r="CI29857" s="850"/>
    </row>
    <row r="29858" spans="85:87" x14ac:dyDescent="0.25">
      <c r="CG29858" s="768"/>
      <c r="CH29858" s="768"/>
      <c r="CI29858" s="850"/>
    </row>
    <row r="29859" spans="85:87" x14ac:dyDescent="0.25">
      <c r="CG29859" s="768"/>
      <c r="CH29859" s="768"/>
      <c r="CI29859" s="850"/>
    </row>
    <row r="29860" spans="85:87" x14ac:dyDescent="0.25">
      <c r="CG29860" s="768"/>
      <c r="CH29860" s="768"/>
      <c r="CI29860" s="850"/>
    </row>
    <row r="29861" spans="85:87" x14ac:dyDescent="0.25">
      <c r="CG29861" s="768"/>
      <c r="CH29861" s="768"/>
      <c r="CI29861" s="850"/>
    </row>
    <row r="29862" spans="85:87" x14ac:dyDescent="0.25">
      <c r="CG29862" s="768"/>
      <c r="CH29862" s="768"/>
      <c r="CI29862" s="850"/>
    </row>
    <row r="29863" spans="85:87" x14ac:dyDescent="0.25">
      <c r="CG29863" s="768"/>
      <c r="CH29863" s="768"/>
      <c r="CI29863" s="850"/>
    </row>
    <row r="29864" spans="85:87" x14ac:dyDescent="0.25">
      <c r="CG29864" s="768"/>
      <c r="CH29864" s="768"/>
      <c r="CI29864" s="850"/>
    </row>
    <row r="29865" spans="85:87" x14ac:dyDescent="0.25">
      <c r="CG29865" s="768"/>
      <c r="CH29865" s="768"/>
      <c r="CI29865" s="850"/>
    </row>
    <row r="29866" spans="85:87" x14ac:dyDescent="0.25">
      <c r="CG29866" s="768"/>
      <c r="CH29866" s="768"/>
      <c r="CI29866" s="850"/>
    </row>
    <row r="29867" spans="85:87" x14ac:dyDescent="0.25">
      <c r="CG29867" s="768"/>
      <c r="CH29867" s="768"/>
      <c r="CI29867" s="850"/>
    </row>
    <row r="29868" spans="85:87" x14ac:dyDescent="0.25">
      <c r="CG29868" s="768"/>
      <c r="CH29868" s="768"/>
      <c r="CI29868" s="850"/>
    </row>
    <row r="29869" spans="85:87" x14ac:dyDescent="0.25">
      <c r="CG29869" s="768"/>
      <c r="CH29869" s="768"/>
      <c r="CI29869" s="850"/>
    </row>
    <row r="29870" spans="85:87" x14ac:dyDescent="0.25">
      <c r="CG29870" s="768"/>
      <c r="CH29870" s="768"/>
      <c r="CI29870" s="850"/>
    </row>
    <row r="29871" spans="85:87" x14ac:dyDescent="0.25">
      <c r="CG29871" s="768"/>
      <c r="CH29871" s="768"/>
      <c r="CI29871" s="850"/>
    </row>
    <row r="29872" spans="85:87" x14ac:dyDescent="0.25">
      <c r="CG29872" s="768"/>
      <c r="CH29872" s="768"/>
      <c r="CI29872" s="850"/>
    </row>
    <row r="29873" spans="85:87" x14ac:dyDescent="0.25">
      <c r="CG29873" s="768"/>
      <c r="CH29873" s="768"/>
      <c r="CI29873" s="850"/>
    </row>
    <row r="29874" spans="85:87" x14ac:dyDescent="0.25">
      <c r="CG29874" s="768"/>
      <c r="CH29874" s="768"/>
      <c r="CI29874" s="850"/>
    </row>
    <row r="29875" spans="85:87" x14ac:dyDescent="0.25">
      <c r="CG29875" s="768"/>
      <c r="CH29875" s="768"/>
      <c r="CI29875" s="850"/>
    </row>
    <row r="29876" spans="85:87" x14ac:dyDescent="0.25">
      <c r="CG29876" s="768"/>
      <c r="CH29876" s="768"/>
      <c r="CI29876" s="850"/>
    </row>
    <row r="29877" spans="85:87" x14ac:dyDescent="0.25">
      <c r="CG29877" s="768"/>
      <c r="CH29877" s="768"/>
      <c r="CI29877" s="850"/>
    </row>
    <row r="29878" spans="85:87" x14ac:dyDescent="0.25">
      <c r="CG29878" s="768"/>
      <c r="CH29878" s="768"/>
      <c r="CI29878" s="850"/>
    </row>
    <row r="29879" spans="85:87" x14ac:dyDescent="0.25">
      <c r="CG29879" s="768"/>
      <c r="CH29879" s="768"/>
      <c r="CI29879" s="850"/>
    </row>
    <row r="29880" spans="85:87" x14ac:dyDescent="0.25">
      <c r="CG29880" s="768"/>
      <c r="CH29880" s="768"/>
      <c r="CI29880" s="850"/>
    </row>
    <row r="29881" spans="85:87" x14ac:dyDescent="0.25">
      <c r="CG29881" s="768"/>
      <c r="CH29881" s="768"/>
      <c r="CI29881" s="850"/>
    </row>
    <row r="29882" spans="85:87" x14ac:dyDescent="0.25">
      <c r="CG29882" s="768"/>
      <c r="CH29882" s="768"/>
      <c r="CI29882" s="850"/>
    </row>
    <row r="29883" spans="85:87" x14ac:dyDescent="0.25">
      <c r="CG29883" s="768"/>
      <c r="CH29883" s="768"/>
      <c r="CI29883" s="850"/>
    </row>
    <row r="29884" spans="85:87" x14ac:dyDescent="0.25">
      <c r="CG29884" s="768"/>
      <c r="CH29884" s="768"/>
      <c r="CI29884" s="850"/>
    </row>
    <row r="29885" spans="85:87" x14ac:dyDescent="0.25">
      <c r="CG29885" s="768"/>
      <c r="CH29885" s="768"/>
      <c r="CI29885" s="850"/>
    </row>
    <row r="29886" spans="85:87" x14ac:dyDescent="0.25">
      <c r="CG29886" s="768"/>
      <c r="CH29886" s="768"/>
      <c r="CI29886" s="850"/>
    </row>
    <row r="29887" spans="85:87" x14ac:dyDescent="0.25">
      <c r="CG29887" s="768"/>
      <c r="CH29887" s="768"/>
      <c r="CI29887" s="850"/>
    </row>
    <row r="29888" spans="85:87" x14ac:dyDescent="0.25">
      <c r="CG29888" s="768"/>
      <c r="CH29888" s="768"/>
      <c r="CI29888" s="850"/>
    </row>
    <row r="29889" spans="85:87" x14ac:dyDescent="0.25">
      <c r="CG29889" s="768"/>
      <c r="CH29889" s="768"/>
      <c r="CI29889" s="850"/>
    </row>
    <row r="29890" spans="85:87" x14ac:dyDescent="0.25">
      <c r="CG29890" s="768"/>
      <c r="CH29890" s="768"/>
      <c r="CI29890" s="850"/>
    </row>
    <row r="29891" spans="85:87" x14ac:dyDescent="0.25">
      <c r="CG29891" s="768"/>
      <c r="CH29891" s="768"/>
      <c r="CI29891" s="850"/>
    </row>
    <row r="29892" spans="85:87" x14ac:dyDescent="0.25">
      <c r="CG29892" s="768"/>
      <c r="CH29892" s="768"/>
      <c r="CI29892" s="850"/>
    </row>
    <row r="29893" spans="85:87" x14ac:dyDescent="0.25">
      <c r="CG29893" s="768"/>
      <c r="CH29893" s="768"/>
      <c r="CI29893" s="850"/>
    </row>
    <row r="29894" spans="85:87" x14ac:dyDescent="0.25">
      <c r="CG29894" s="768"/>
      <c r="CH29894" s="768"/>
      <c r="CI29894" s="850"/>
    </row>
    <row r="29895" spans="85:87" x14ac:dyDescent="0.25">
      <c r="CG29895" s="768"/>
      <c r="CH29895" s="768"/>
      <c r="CI29895" s="850"/>
    </row>
    <row r="29896" spans="85:87" x14ac:dyDescent="0.25">
      <c r="CG29896" s="768"/>
      <c r="CH29896" s="768"/>
      <c r="CI29896" s="850"/>
    </row>
    <row r="29897" spans="85:87" x14ac:dyDescent="0.25">
      <c r="CG29897" s="768"/>
      <c r="CH29897" s="768"/>
      <c r="CI29897" s="850"/>
    </row>
    <row r="29898" spans="85:87" x14ac:dyDescent="0.25">
      <c r="CG29898" s="768"/>
      <c r="CH29898" s="768"/>
      <c r="CI29898" s="850"/>
    </row>
    <row r="29899" spans="85:87" x14ac:dyDescent="0.25">
      <c r="CG29899" s="768"/>
      <c r="CH29899" s="768"/>
      <c r="CI29899" s="850"/>
    </row>
    <row r="29900" spans="85:87" x14ac:dyDescent="0.25">
      <c r="CG29900" s="768"/>
      <c r="CH29900" s="768"/>
      <c r="CI29900" s="850"/>
    </row>
    <row r="29901" spans="85:87" x14ac:dyDescent="0.25">
      <c r="CG29901" s="768"/>
      <c r="CH29901" s="768"/>
      <c r="CI29901" s="850"/>
    </row>
    <row r="29902" spans="85:87" x14ac:dyDescent="0.25">
      <c r="CG29902" s="768"/>
      <c r="CH29902" s="768"/>
      <c r="CI29902" s="850"/>
    </row>
    <row r="29903" spans="85:87" x14ac:dyDescent="0.25">
      <c r="CG29903" s="768"/>
      <c r="CH29903" s="768"/>
      <c r="CI29903" s="850"/>
    </row>
    <row r="29904" spans="85:87" x14ac:dyDescent="0.25">
      <c r="CG29904" s="768"/>
      <c r="CH29904" s="768"/>
      <c r="CI29904" s="850"/>
    </row>
    <row r="29905" spans="85:87" x14ac:dyDescent="0.25">
      <c r="CG29905" s="768"/>
      <c r="CH29905" s="768"/>
      <c r="CI29905" s="850"/>
    </row>
    <row r="29906" spans="85:87" x14ac:dyDescent="0.25">
      <c r="CG29906" s="768"/>
      <c r="CH29906" s="768"/>
      <c r="CI29906" s="850"/>
    </row>
    <row r="29907" spans="85:87" x14ac:dyDescent="0.25">
      <c r="CG29907" s="768"/>
      <c r="CH29907" s="768"/>
      <c r="CI29907" s="850"/>
    </row>
    <row r="29908" spans="85:87" x14ac:dyDescent="0.25">
      <c r="CG29908" s="768"/>
      <c r="CH29908" s="768"/>
      <c r="CI29908" s="850"/>
    </row>
    <row r="29909" spans="85:87" x14ac:dyDescent="0.25">
      <c r="CG29909" s="768"/>
      <c r="CH29909" s="768"/>
      <c r="CI29909" s="850"/>
    </row>
    <row r="29910" spans="85:87" x14ac:dyDescent="0.25">
      <c r="CG29910" s="768"/>
      <c r="CH29910" s="768"/>
      <c r="CI29910" s="850"/>
    </row>
    <row r="29911" spans="85:87" x14ac:dyDescent="0.25">
      <c r="CG29911" s="768"/>
      <c r="CH29911" s="768"/>
      <c r="CI29911" s="850"/>
    </row>
    <row r="29912" spans="85:87" x14ac:dyDescent="0.25">
      <c r="CG29912" s="768"/>
      <c r="CH29912" s="768"/>
      <c r="CI29912" s="850"/>
    </row>
    <row r="29913" spans="85:87" x14ac:dyDescent="0.25">
      <c r="CG29913" s="768"/>
      <c r="CH29913" s="768"/>
      <c r="CI29913" s="850"/>
    </row>
    <row r="29914" spans="85:87" x14ac:dyDescent="0.25">
      <c r="CG29914" s="768"/>
      <c r="CH29914" s="768"/>
      <c r="CI29914" s="850"/>
    </row>
    <row r="29915" spans="85:87" x14ac:dyDescent="0.25">
      <c r="CG29915" s="768"/>
      <c r="CH29915" s="768"/>
      <c r="CI29915" s="850"/>
    </row>
    <row r="29916" spans="85:87" x14ac:dyDescent="0.25">
      <c r="CG29916" s="768"/>
      <c r="CH29916" s="768"/>
      <c r="CI29916" s="850"/>
    </row>
    <row r="29917" spans="85:87" x14ac:dyDescent="0.25">
      <c r="CG29917" s="768"/>
      <c r="CH29917" s="768"/>
      <c r="CI29917" s="850"/>
    </row>
    <row r="29918" spans="85:87" x14ac:dyDescent="0.25">
      <c r="CG29918" s="768"/>
      <c r="CH29918" s="768"/>
      <c r="CI29918" s="850"/>
    </row>
    <row r="29919" spans="85:87" x14ac:dyDescent="0.25">
      <c r="CG29919" s="768"/>
      <c r="CH29919" s="768"/>
      <c r="CI29919" s="850"/>
    </row>
    <row r="29920" spans="85:87" x14ac:dyDescent="0.25">
      <c r="CG29920" s="768"/>
      <c r="CH29920" s="768"/>
      <c r="CI29920" s="850"/>
    </row>
    <row r="29921" spans="85:87" x14ac:dyDescent="0.25">
      <c r="CG29921" s="768"/>
      <c r="CH29921" s="768"/>
      <c r="CI29921" s="850"/>
    </row>
    <row r="29922" spans="85:87" x14ac:dyDescent="0.25">
      <c r="CG29922" s="768"/>
      <c r="CH29922" s="768"/>
      <c r="CI29922" s="850"/>
    </row>
    <row r="29923" spans="85:87" x14ac:dyDescent="0.25">
      <c r="CG29923" s="768"/>
      <c r="CH29923" s="768"/>
      <c r="CI29923" s="850"/>
    </row>
    <row r="29924" spans="85:87" x14ac:dyDescent="0.25">
      <c r="CG29924" s="768"/>
      <c r="CH29924" s="768"/>
      <c r="CI29924" s="850"/>
    </row>
    <row r="29925" spans="85:87" x14ac:dyDescent="0.25">
      <c r="CG29925" s="768"/>
      <c r="CH29925" s="768"/>
      <c r="CI29925" s="850"/>
    </row>
    <row r="29926" spans="85:87" x14ac:dyDescent="0.25">
      <c r="CG29926" s="768"/>
      <c r="CH29926" s="768"/>
      <c r="CI29926" s="850"/>
    </row>
    <row r="29927" spans="85:87" x14ac:dyDescent="0.25">
      <c r="CG29927" s="768"/>
      <c r="CH29927" s="768"/>
      <c r="CI29927" s="850"/>
    </row>
    <row r="29928" spans="85:87" x14ac:dyDescent="0.25">
      <c r="CG29928" s="768"/>
      <c r="CH29928" s="768"/>
      <c r="CI29928" s="850"/>
    </row>
    <row r="29929" spans="85:87" x14ac:dyDescent="0.25">
      <c r="CG29929" s="768"/>
      <c r="CH29929" s="768"/>
      <c r="CI29929" s="850"/>
    </row>
    <row r="29930" spans="85:87" x14ac:dyDescent="0.25">
      <c r="CG29930" s="768"/>
      <c r="CH29930" s="768"/>
      <c r="CI29930" s="850"/>
    </row>
    <row r="29931" spans="85:87" x14ac:dyDescent="0.25">
      <c r="CG29931" s="768"/>
      <c r="CH29931" s="768"/>
      <c r="CI29931" s="850"/>
    </row>
    <row r="29932" spans="85:87" x14ac:dyDescent="0.25">
      <c r="CG29932" s="768"/>
      <c r="CH29932" s="768"/>
      <c r="CI29932" s="850"/>
    </row>
    <row r="29933" spans="85:87" x14ac:dyDescent="0.25">
      <c r="CG29933" s="768"/>
      <c r="CH29933" s="768"/>
      <c r="CI29933" s="850"/>
    </row>
    <row r="29934" spans="85:87" x14ac:dyDescent="0.25">
      <c r="CG29934" s="768"/>
      <c r="CH29934" s="768"/>
      <c r="CI29934" s="850"/>
    </row>
    <row r="29935" spans="85:87" x14ac:dyDescent="0.25">
      <c r="CG29935" s="768"/>
      <c r="CH29935" s="768"/>
      <c r="CI29935" s="850"/>
    </row>
    <row r="29936" spans="85:87" x14ac:dyDescent="0.25">
      <c r="CG29936" s="768"/>
      <c r="CH29936" s="768"/>
      <c r="CI29936" s="850"/>
    </row>
    <row r="29937" spans="85:87" x14ac:dyDescent="0.25">
      <c r="CG29937" s="768"/>
      <c r="CH29937" s="768"/>
      <c r="CI29937" s="850"/>
    </row>
    <row r="29938" spans="85:87" x14ac:dyDescent="0.25">
      <c r="CG29938" s="768"/>
      <c r="CH29938" s="768"/>
      <c r="CI29938" s="850"/>
    </row>
    <row r="29939" spans="85:87" x14ac:dyDescent="0.25">
      <c r="CG29939" s="768"/>
      <c r="CH29939" s="768"/>
      <c r="CI29939" s="850"/>
    </row>
    <row r="29940" spans="85:87" x14ac:dyDescent="0.25">
      <c r="CG29940" s="768"/>
      <c r="CH29940" s="768"/>
      <c r="CI29940" s="850"/>
    </row>
    <row r="29941" spans="85:87" x14ac:dyDescent="0.25">
      <c r="CG29941" s="768"/>
      <c r="CH29941" s="768"/>
      <c r="CI29941" s="850"/>
    </row>
    <row r="29942" spans="85:87" x14ac:dyDescent="0.25">
      <c r="CG29942" s="768"/>
      <c r="CH29942" s="768"/>
      <c r="CI29942" s="850"/>
    </row>
    <row r="29943" spans="85:87" x14ac:dyDescent="0.25">
      <c r="CG29943" s="768"/>
      <c r="CH29943" s="768"/>
      <c r="CI29943" s="850"/>
    </row>
    <row r="29944" spans="85:87" x14ac:dyDescent="0.25">
      <c r="CG29944" s="768"/>
      <c r="CH29944" s="768"/>
      <c r="CI29944" s="850"/>
    </row>
    <row r="29945" spans="85:87" x14ac:dyDescent="0.25">
      <c r="CG29945" s="768"/>
      <c r="CH29945" s="768"/>
      <c r="CI29945" s="850"/>
    </row>
    <row r="29946" spans="85:87" x14ac:dyDescent="0.25">
      <c r="CG29946" s="768"/>
      <c r="CH29946" s="768"/>
      <c r="CI29946" s="850"/>
    </row>
    <row r="29947" spans="85:87" x14ac:dyDescent="0.25">
      <c r="CG29947" s="768"/>
      <c r="CH29947" s="768"/>
      <c r="CI29947" s="850"/>
    </row>
    <row r="29948" spans="85:87" x14ac:dyDescent="0.25">
      <c r="CG29948" s="768"/>
      <c r="CH29948" s="768"/>
      <c r="CI29948" s="850"/>
    </row>
    <row r="29949" spans="85:87" x14ac:dyDescent="0.25">
      <c r="CG29949" s="768"/>
      <c r="CH29949" s="768"/>
      <c r="CI29949" s="850"/>
    </row>
    <row r="29950" spans="85:87" x14ac:dyDescent="0.25">
      <c r="CG29950" s="768"/>
      <c r="CH29950" s="768"/>
      <c r="CI29950" s="850"/>
    </row>
    <row r="29951" spans="85:87" x14ac:dyDescent="0.25">
      <c r="CG29951" s="768"/>
      <c r="CH29951" s="768"/>
      <c r="CI29951" s="850"/>
    </row>
    <row r="29952" spans="85:87" x14ac:dyDescent="0.25">
      <c r="CG29952" s="768"/>
      <c r="CH29952" s="768"/>
      <c r="CI29952" s="850"/>
    </row>
    <row r="29953" spans="85:87" x14ac:dyDescent="0.25">
      <c r="CG29953" s="768"/>
      <c r="CH29953" s="768"/>
      <c r="CI29953" s="850"/>
    </row>
    <row r="29954" spans="85:87" x14ac:dyDescent="0.25">
      <c r="CG29954" s="768"/>
      <c r="CH29954" s="768"/>
      <c r="CI29954" s="850"/>
    </row>
    <row r="29955" spans="85:87" x14ac:dyDescent="0.25">
      <c r="CG29955" s="768"/>
      <c r="CH29955" s="768"/>
      <c r="CI29955" s="850"/>
    </row>
    <row r="29956" spans="85:87" x14ac:dyDescent="0.25">
      <c r="CG29956" s="768"/>
      <c r="CH29956" s="768"/>
      <c r="CI29956" s="850"/>
    </row>
    <row r="29957" spans="85:87" x14ac:dyDescent="0.25">
      <c r="CG29957" s="768"/>
      <c r="CH29957" s="768"/>
      <c r="CI29957" s="850"/>
    </row>
    <row r="29958" spans="85:87" x14ac:dyDescent="0.25">
      <c r="CG29958" s="768"/>
      <c r="CH29958" s="768"/>
      <c r="CI29958" s="850"/>
    </row>
    <row r="29959" spans="85:87" x14ac:dyDescent="0.25">
      <c r="CG29959" s="768"/>
      <c r="CH29959" s="768"/>
      <c r="CI29959" s="850"/>
    </row>
    <row r="29960" spans="85:87" x14ac:dyDescent="0.25">
      <c r="CG29960" s="768"/>
      <c r="CH29960" s="768"/>
      <c r="CI29960" s="850"/>
    </row>
    <row r="29961" spans="85:87" x14ac:dyDescent="0.25">
      <c r="CG29961" s="768"/>
      <c r="CH29961" s="768"/>
      <c r="CI29961" s="850"/>
    </row>
    <row r="29962" spans="85:87" x14ac:dyDescent="0.25">
      <c r="CG29962" s="768"/>
      <c r="CH29962" s="768"/>
      <c r="CI29962" s="850"/>
    </row>
    <row r="29963" spans="85:87" x14ac:dyDescent="0.25">
      <c r="CG29963" s="768"/>
      <c r="CH29963" s="768"/>
      <c r="CI29963" s="850"/>
    </row>
    <row r="29964" spans="85:87" x14ac:dyDescent="0.25">
      <c r="CG29964" s="768"/>
      <c r="CH29964" s="768"/>
      <c r="CI29964" s="850"/>
    </row>
    <row r="29965" spans="85:87" x14ac:dyDescent="0.25">
      <c r="CG29965" s="768"/>
      <c r="CH29965" s="768"/>
      <c r="CI29965" s="850"/>
    </row>
    <row r="29966" spans="85:87" x14ac:dyDescent="0.25">
      <c r="CG29966" s="768"/>
      <c r="CH29966" s="768"/>
      <c r="CI29966" s="850"/>
    </row>
    <row r="29967" spans="85:87" x14ac:dyDescent="0.25">
      <c r="CG29967" s="768"/>
      <c r="CH29967" s="768"/>
      <c r="CI29967" s="850"/>
    </row>
    <row r="29968" spans="85:87" x14ac:dyDescent="0.25">
      <c r="CG29968" s="768"/>
      <c r="CH29968" s="768"/>
      <c r="CI29968" s="850"/>
    </row>
    <row r="29969" spans="85:87" x14ac:dyDescent="0.25">
      <c r="CG29969" s="768"/>
      <c r="CH29969" s="768"/>
      <c r="CI29969" s="850"/>
    </row>
    <row r="29970" spans="85:87" x14ac:dyDescent="0.25">
      <c r="CG29970" s="768"/>
      <c r="CH29970" s="768"/>
      <c r="CI29970" s="850"/>
    </row>
    <row r="29971" spans="85:87" x14ac:dyDescent="0.25">
      <c r="CG29971" s="768"/>
      <c r="CH29971" s="768"/>
      <c r="CI29971" s="850"/>
    </row>
    <row r="29972" spans="85:87" x14ac:dyDescent="0.25">
      <c r="CG29972" s="768"/>
      <c r="CH29972" s="768"/>
      <c r="CI29972" s="850"/>
    </row>
    <row r="29973" spans="85:87" x14ac:dyDescent="0.25">
      <c r="CG29973" s="768"/>
      <c r="CH29973" s="768"/>
      <c r="CI29973" s="850"/>
    </row>
    <row r="29974" spans="85:87" x14ac:dyDescent="0.25">
      <c r="CG29974" s="768"/>
      <c r="CH29974" s="768"/>
      <c r="CI29974" s="850"/>
    </row>
    <row r="29975" spans="85:87" x14ac:dyDescent="0.25">
      <c r="CG29975" s="768"/>
      <c r="CH29975" s="768"/>
      <c r="CI29975" s="850"/>
    </row>
    <row r="29976" spans="85:87" x14ac:dyDescent="0.25">
      <c r="CG29976" s="768"/>
      <c r="CH29976" s="768"/>
      <c r="CI29976" s="850"/>
    </row>
    <row r="29977" spans="85:87" x14ac:dyDescent="0.25">
      <c r="CG29977" s="768"/>
      <c r="CH29977" s="768"/>
      <c r="CI29977" s="850"/>
    </row>
    <row r="29978" spans="85:87" x14ac:dyDescent="0.25">
      <c r="CG29978" s="768"/>
      <c r="CH29978" s="768"/>
      <c r="CI29978" s="850"/>
    </row>
    <row r="29979" spans="85:87" x14ac:dyDescent="0.25">
      <c r="CG29979" s="768"/>
      <c r="CH29979" s="768"/>
      <c r="CI29979" s="850"/>
    </row>
    <row r="29980" spans="85:87" x14ac:dyDescent="0.25">
      <c r="CG29980" s="768"/>
      <c r="CH29980" s="768"/>
      <c r="CI29980" s="850"/>
    </row>
    <row r="29981" spans="85:87" x14ac:dyDescent="0.25">
      <c r="CG29981" s="768"/>
      <c r="CH29981" s="768"/>
      <c r="CI29981" s="850"/>
    </row>
    <row r="29982" spans="85:87" x14ac:dyDescent="0.25">
      <c r="CG29982" s="768"/>
      <c r="CH29982" s="768"/>
      <c r="CI29982" s="850"/>
    </row>
    <row r="29983" spans="85:87" x14ac:dyDescent="0.25">
      <c r="CG29983" s="768"/>
      <c r="CH29983" s="768"/>
      <c r="CI29983" s="850"/>
    </row>
    <row r="29984" spans="85:87" x14ac:dyDescent="0.25">
      <c r="CG29984" s="768"/>
      <c r="CH29984" s="768"/>
      <c r="CI29984" s="850"/>
    </row>
    <row r="29985" spans="85:87" x14ac:dyDescent="0.25">
      <c r="CG29985" s="768"/>
      <c r="CH29985" s="768"/>
      <c r="CI29985" s="850"/>
    </row>
    <row r="29986" spans="85:87" x14ac:dyDescent="0.25">
      <c r="CG29986" s="768"/>
      <c r="CH29986" s="768"/>
      <c r="CI29986" s="850"/>
    </row>
    <row r="29987" spans="85:87" x14ac:dyDescent="0.25">
      <c r="CG29987" s="768"/>
      <c r="CH29987" s="768"/>
      <c r="CI29987" s="850"/>
    </row>
    <row r="29988" spans="85:87" x14ac:dyDescent="0.25">
      <c r="CG29988" s="768"/>
      <c r="CH29988" s="768"/>
      <c r="CI29988" s="850"/>
    </row>
    <row r="29989" spans="85:87" x14ac:dyDescent="0.25">
      <c r="CG29989" s="768"/>
      <c r="CH29989" s="768"/>
      <c r="CI29989" s="850"/>
    </row>
    <row r="29990" spans="85:87" x14ac:dyDescent="0.25">
      <c r="CG29990" s="768"/>
      <c r="CH29990" s="768"/>
      <c r="CI29990" s="850"/>
    </row>
    <row r="29991" spans="85:87" x14ac:dyDescent="0.25">
      <c r="CG29991" s="768"/>
      <c r="CH29991" s="768"/>
      <c r="CI29991" s="850"/>
    </row>
    <row r="29992" spans="85:87" x14ac:dyDescent="0.25">
      <c r="CG29992" s="768"/>
      <c r="CH29992" s="768"/>
      <c r="CI29992" s="850"/>
    </row>
    <row r="29993" spans="85:87" x14ac:dyDescent="0.25">
      <c r="CG29993" s="768"/>
      <c r="CH29993" s="768"/>
      <c r="CI29993" s="850"/>
    </row>
    <row r="29994" spans="85:87" x14ac:dyDescent="0.25">
      <c r="CG29994" s="768"/>
      <c r="CH29994" s="768"/>
      <c r="CI29994" s="850"/>
    </row>
    <row r="29995" spans="85:87" x14ac:dyDescent="0.25">
      <c r="CG29995" s="768"/>
      <c r="CH29995" s="768"/>
      <c r="CI29995" s="850"/>
    </row>
    <row r="29996" spans="85:87" x14ac:dyDescent="0.25">
      <c r="CG29996" s="768"/>
      <c r="CH29996" s="768"/>
      <c r="CI29996" s="850"/>
    </row>
    <row r="29997" spans="85:87" x14ac:dyDescent="0.25">
      <c r="CG29997" s="768"/>
      <c r="CH29997" s="768"/>
      <c r="CI29997" s="850"/>
    </row>
    <row r="29998" spans="85:87" x14ac:dyDescent="0.25">
      <c r="CG29998" s="768"/>
      <c r="CH29998" s="768"/>
      <c r="CI29998" s="850"/>
    </row>
    <row r="29999" spans="85:87" x14ac:dyDescent="0.25">
      <c r="CG29999" s="768"/>
      <c r="CH29999" s="768"/>
      <c r="CI29999" s="850"/>
    </row>
    <row r="30000" spans="85:87" x14ac:dyDescent="0.25">
      <c r="CG30000" s="768"/>
      <c r="CH30000" s="768"/>
      <c r="CI30000" s="850"/>
    </row>
    <row r="30001" spans="85:87" x14ac:dyDescent="0.25">
      <c r="CG30001" s="768"/>
      <c r="CH30001" s="768"/>
      <c r="CI30001" s="850"/>
    </row>
    <row r="30002" spans="85:87" x14ac:dyDescent="0.25">
      <c r="CG30002" s="768"/>
      <c r="CH30002" s="768"/>
      <c r="CI30002" s="850"/>
    </row>
    <row r="30003" spans="85:87" x14ac:dyDescent="0.25">
      <c r="CG30003" s="768"/>
      <c r="CH30003" s="768"/>
      <c r="CI30003" s="850"/>
    </row>
    <row r="30004" spans="85:87" x14ac:dyDescent="0.25">
      <c r="CG30004" s="768"/>
      <c r="CH30004" s="768"/>
      <c r="CI30004" s="850"/>
    </row>
    <row r="30005" spans="85:87" x14ac:dyDescent="0.25">
      <c r="CG30005" s="768"/>
      <c r="CH30005" s="768"/>
      <c r="CI30005" s="850"/>
    </row>
    <row r="30006" spans="85:87" x14ac:dyDescent="0.25">
      <c r="CG30006" s="768"/>
      <c r="CH30006" s="768"/>
      <c r="CI30006" s="850"/>
    </row>
    <row r="30007" spans="85:87" x14ac:dyDescent="0.25">
      <c r="CG30007" s="768"/>
      <c r="CH30007" s="768"/>
      <c r="CI30007" s="850"/>
    </row>
    <row r="30008" spans="85:87" x14ac:dyDescent="0.25">
      <c r="CG30008" s="768"/>
      <c r="CH30008" s="768"/>
      <c r="CI30008" s="850"/>
    </row>
    <row r="30009" spans="85:87" x14ac:dyDescent="0.25">
      <c r="CG30009" s="768"/>
      <c r="CH30009" s="768"/>
      <c r="CI30009" s="850"/>
    </row>
    <row r="30010" spans="85:87" x14ac:dyDescent="0.25">
      <c r="CG30010" s="768"/>
      <c r="CH30010" s="768"/>
      <c r="CI30010" s="850"/>
    </row>
    <row r="30011" spans="85:87" x14ac:dyDescent="0.25">
      <c r="CG30011" s="768"/>
      <c r="CH30011" s="768"/>
      <c r="CI30011" s="850"/>
    </row>
    <row r="30012" spans="85:87" x14ac:dyDescent="0.25">
      <c r="CG30012" s="768"/>
      <c r="CH30012" s="768"/>
      <c r="CI30012" s="850"/>
    </row>
    <row r="30013" spans="85:87" x14ac:dyDescent="0.25">
      <c r="CG30013" s="768"/>
      <c r="CH30013" s="768"/>
      <c r="CI30013" s="850"/>
    </row>
    <row r="30014" spans="85:87" x14ac:dyDescent="0.25">
      <c r="CG30014" s="768"/>
      <c r="CH30014" s="768"/>
      <c r="CI30014" s="850"/>
    </row>
    <row r="30015" spans="85:87" x14ac:dyDescent="0.25">
      <c r="CG30015" s="768"/>
      <c r="CH30015" s="768"/>
      <c r="CI30015" s="850"/>
    </row>
    <row r="30016" spans="85:87" x14ac:dyDescent="0.25">
      <c r="CG30016" s="768"/>
      <c r="CH30016" s="768"/>
      <c r="CI30016" s="850"/>
    </row>
    <row r="30017" spans="85:87" x14ac:dyDescent="0.25">
      <c r="CG30017" s="768"/>
      <c r="CH30017" s="768"/>
      <c r="CI30017" s="850"/>
    </row>
    <row r="30018" spans="85:87" x14ac:dyDescent="0.25">
      <c r="CG30018" s="768"/>
      <c r="CH30018" s="768"/>
      <c r="CI30018" s="850"/>
    </row>
    <row r="30019" spans="85:87" x14ac:dyDescent="0.25">
      <c r="CG30019" s="768"/>
      <c r="CH30019" s="768"/>
      <c r="CI30019" s="850"/>
    </row>
    <row r="30020" spans="85:87" x14ac:dyDescent="0.25">
      <c r="CG30020" s="768"/>
      <c r="CH30020" s="768"/>
      <c r="CI30020" s="850"/>
    </row>
    <row r="30021" spans="85:87" x14ac:dyDescent="0.25">
      <c r="CG30021" s="768"/>
      <c r="CH30021" s="768"/>
      <c r="CI30021" s="850"/>
    </row>
    <row r="30022" spans="85:87" x14ac:dyDescent="0.25">
      <c r="CG30022" s="768"/>
      <c r="CH30022" s="768"/>
      <c r="CI30022" s="850"/>
    </row>
    <row r="30023" spans="85:87" x14ac:dyDescent="0.25">
      <c r="CG30023" s="768"/>
      <c r="CH30023" s="768"/>
      <c r="CI30023" s="850"/>
    </row>
    <row r="30024" spans="85:87" x14ac:dyDescent="0.25">
      <c r="CG30024" s="768"/>
      <c r="CH30024" s="768"/>
      <c r="CI30024" s="850"/>
    </row>
    <row r="30025" spans="85:87" x14ac:dyDescent="0.25">
      <c r="CG30025" s="768"/>
      <c r="CH30025" s="768"/>
      <c r="CI30025" s="850"/>
    </row>
    <row r="30026" spans="85:87" x14ac:dyDescent="0.25">
      <c r="CG30026" s="768"/>
      <c r="CH30026" s="768"/>
      <c r="CI30026" s="850"/>
    </row>
    <row r="30027" spans="85:87" x14ac:dyDescent="0.25">
      <c r="CG30027" s="768"/>
      <c r="CH30027" s="768"/>
      <c r="CI30027" s="850"/>
    </row>
    <row r="30028" spans="85:87" x14ac:dyDescent="0.25">
      <c r="CG30028" s="768"/>
      <c r="CH30028" s="768"/>
      <c r="CI30028" s="850"/>
    </row>
    <row r="30029" spans="85:87" x14ac:dyDescent="0.25">
      <c r="CG30029" s="768"/>
      <c r="CH30029" s="768"/>
      <c r="CI30029" s="850"/>
    </row>
    <row r="30030" spans="85:87" x14ac:dyDescent="0.25">
      <c r="CG30030" s="768"/>
      <c r="CH30030" s="768"/>
      <c r="CI30030" s="850"/>
    </row>
    <row r="30031" spans="85:87" x14ac:dyDescent="0.25">
      <c r="CG30031" s="768"/>
      <c r="CH30031" s="768"/>
      <c r="CI30031" s="850"/>
    </row>
    <row r="30032" spans="85:87" x14ac:dyDescent="0.25">
      <c r="CG30032" s="768"/>
      <c r="CH30032" s="768"/>
      <c r="CI30032" s="850"/>
    </row>
    <row r="30033" spans="85:87" x14ac:dyDescent="0.25">
      <c r="CG30033" s="768"/>
      <c r="CH30033" s="768"/>
      <c r="CI30033" s="850"/>
    </row>
    <row r="30034" spans="85:87" x14ac:dyDescent="0.25">
      <c r="CG30034" s="768"/>
      <c r="CH30034" s="768"/>
      <c r="CI30034" s="850"/>
    </row>
    <row r="30035" spans="85:87" x14ac:dyDescent="0.25">
      <c r="CG30035" s="768"/>
      <c r="CH30035" s="768"/>
      <c r="CI30035" s="850"/>
    </row>
    <row r="30036" spans="85:87" x14ac:dyDescent="0.25">
      <c r="CG30036" s="768"/>
      <c r="CH30036" s="768"/>
      <c r="CI30036" s="850"/>
    </row>
    <row r="30037" spans="85:87" x14ac:dyDescent="0.25">
      <c r="CG30037" s="768"/>
      <c r="CH30037" s="768"/>
      <c r="CI30037" s="850"/>
    </row>
    <row r="30038" spans="85:87" x14ac:dyDescent="0.25">
      <c r="CG30038" s="768"/>
      <c r="CH30038" s="768"/>
      <c r="CI30038" s="850"/>
    </row>
    <row r="30039" spans="85:87" x14ac:dyDescent="0.25">
      <c r="CG30039" s="768"/>
      <c r="CH30039" s="768"/>
      <c r="CI30039" s="850"/>
    </row>
    <row r="30040" spans="85:87" x14ac:dyDescent="0.25">
      <c r="CG30040" s="768"/>
      <c r="CH30040" s="768"/>
      <c r="CI30040" s="850"/>
    </row>
    <row r="30041" spans="85:87" x14ac:dyDescent="0.25">
      <c r="CG30041" s="768"/>
      <c r="CH30041" s="768"/>
      <c r="CI30041" s="850"/>
    </row>
    <row r="30042" spans="85:87" x14ac:dyDescent="0.25">
      <c r="CG30042" s="768"/>
      <c r="CH30042" s="768"/>
      <c r="CI30042" s="850"/>
    </row>
    <row r="30043" spans="85:87" x14ac:dyDescent="0.25">
      <c r="CG30043" s="768"/>
      <c r="CH30043" s="768"/>
      <c r="CI30043" s="850"/>
    </row>
    <row r="30044" spans="85:87" x14ac:dyDescent="0.25">
      <c r="CG30044" s="768"/>
      <c r="CH30044" s="768"/>
      <c r="CI30044" s="850"/>
    </row>
    <row r="30045" spans="85:87" x14ac:dyDescent="0.25">
      <c r="CG30045" s="768"/>
      <c r="CH30045" s="768"/>
      <c r="CI30045" s="850"/>
    </row>
    <row r="30046" spans="85:87" x14ac:dyDescent="0.25">
      <c r="CG30046" s="768"/>
      <c r="CH30046" s="768"/>
      <c r="CI30046" s="850"/>
    </row>
    <row r="30047" spans="85:87" x14ac:dyDescent="0.25">
      <c r="CG30047" s="768"/>
      <c r="CH30047" s="768"/>
      <c r="CI30047" s="850"/>
    </row>
    <row r="30048" spans="85:87" x14ac:dyDescent="0.25">
      <c r="CG30048" s="768"/>
      <c r="CH30048" s="768"/>
      <c r="CI30048" s="850"/>
    </row>
    <row r="30049" spans="85:87" x14ac:dyDescent="0.25">
      <c r="CG30049" s="768"/>
      <c r="CH30049" s="768"/>
      <c r="CI30049" s="850"/>
    </row>
    <row r="30050" spans="85:87" x14ac:dyDescent="0.25">
      <c r="CG30050" s="768"/>
      <c r="CH30050" s="768"/>
      <c r="CI30050" s="850"/>
    </row>
    <row r="30051" spans="85:87" x14ac:dyDescent="0.25">
      <c r="CG30051" s="768"/>
      <c r="CH30051" s="768"/>
      <c r="CI30051" s="850"/>
    </row>
    <row r="30052" spans="85:87" x14ac:dyDescent="0.25">
      <c r="CG30052" s="768"/>
      <c r="CH30052" s="768"/>
      <c r="CI30052" s="850"/>
    </row>
    <row r="30053" spans="85:87" x14ac:dyDescent="0.25">
      <c r="CG30053" s="768"/>
      <c r="CH30053" s="768"/>
      <c r="CI30053" s="850"/>
    </row>
    <row r="30054" spans="85:87" x14ac:dyDescent="0.25">
      <c r="CG30054" s="768"/>
      <c r="CH30054" s="768"/>
      <c r="CI30054" s="850"/>
    </row>
    <row r="30055" spans="85:87" x14ac:dyDescent="0.25">
      <c r="CG30055" s="768"/>
      <c r="CH30055" s="768"/>
      <c r="CI30055" s="850"/>
    </row>
    <row r="30056" spans="85:87" x14ac:dyDescent="0.25">
      <c r="CG30056" s="768"/>
      <c r="CH30056" s="768"/>
      <c r="CI30056" s="850"/>
    </row>
    <row r="30057" spans="85:87" x14ac:dyDescent="0.25">
      <c r="CG30057" s="768"/>
      <c r="CH30057" s="768"/>
      <c r="CI30057" s="850"/>
    </row>
    <row r="30058" spans="85:87" x14ac:dyDescent="0.25">
      <c r="CG30058" s="768"/>
      <c r="CH30058" s="768"/>
      <c r="CI30058" s="850"/>
    </row>
    <row r="30059" spans="85:87" x14ac:dyDescent="0.25">
      <c r="CG30059" s="768"/>
      <c r="CH30059" s="768"/>
      <c r="CI30059" s="850"/>
    </row>
    <row r="30060" spans="85:87" x14ac:dyDescent="0.25">
      <c r="CG30060" s="768"/>
      <c r="CH30060" s="768"/>
      <c r="CI30060" s="850"/>
    </row>
    <row r="30061" spans="85:87" x14ac:dyDescent="0.25">
      <c r="CG30061" s="768"/>
      <c r="CH30061" s="768"/>
      <c r="CI30061" s="850"/>
    </row>
    <row r="30062" spans="85:87" x14ac:dyDescent="0.25">
      <c r="CG30062" s="768"/>
      <c r="CH30062" s="768"/>
      <c r="CI30062" s="850"/>
    </row>
    <row r="30063" spans="85:87" x14ac:dyDescent="0.25">
      <c r="CG30063" s="768"/>
      <c r="CH30063" s="768"/>
      <c r="CI30063" s="850"/>
    </row>
    <row r="30064" spans="85:87" x14ac:dyDescent="0.25">
      <c r="CG30064" s="768"/>
      <c r="CH30064" s="768"/>
      <c r="CI30064" s="850"/>
    </row>
    <row r="30065" spans="85:87" x14ac:dyDescent="0.25">
      <c r="CG30065" s="768"/>
      <c r="CH30065" s="768"/>
      <c r="CI30065" s="850"/>
    </row>
    <row r="30066" spans="85:87" x14ac:dyDescent="0.25">
      <c r="CG30066" s="768"/>
      <c r="CH30066" s="768"/>
      <c r="CI30066" s="850"/>
    </row>
    <row r="30067" spans="85:87" x14ac:dyDescent="0.25">
      <c r="CG30067" s="768"/>
      <c r="CH30067" s="768"/>
      <c r="CI30067" s="850"/>
    </row>
    <row r="30068" spans="85:87" x14ac:dyDescent="0.25">
      <c r="CG30068" s="768"/>
      <c r="CH30068" s="768"/>
      <c r="CI30068" s="850"/>
    </row>
    <row r="30069" spans="85:87" x14ac:dyDescent="0.25">
      <c r="CG30069" s="768"/>
      <c r="CH30069" s="768"/>
      <c r="CI30069" s="850"/>
    </row>
    <row r="30070" spans="85:87" x14ac:dyDescent="0.25">
      <c r="CG30070" s="768"/>
      <c r="CH30070" s="768"/>
      <c r="CI30070" s="850"/>
    </row>
    <row r="30071" spans="85:87" x14ac:dyDescent="0.25">
      <c r="CG30071" s="768"/>
      <c r="CH30071" s="768"/>
      <c r="CI30071" s="850"/>
    </row>
    <row r="30072" spans="85:87" x14ac:dyDescent="0.25">
      <c r="CG30072" s="768"/>
      <c r="CH30072" s="768"/>
      <c r="CI30072" s="850"/>
    </row>
    <row r="30073" spans="85:87" x14ac:dyDescent="0.25">
      <c r="CG30073" s="768"/>
      <c r="CH30073" s="768"/>
      <c r="CI30073" s="850"/>
    </row>
    <row r="30074" spans="85:87" x14ac:dyDescent="0.25">
      <c r="CG30074" s="768"/>
      <c r="CH30074" s="768"/>
      <c r="CI30074" s="850"/>
    </row>
    <row r="30075" spans="85:87" x14ac:dyDescent="0.25">
      <c r="CG30075" s="768"/>
      <c r="CH30075" s="768"/>
      <c r="CI30075" s="850"/>
    </row>
    <row r="30076" spans="85:87" x14ac:dyDescent="0.25">
      <c r="CG30076" s="768"/>
      <c r="CH30076" s="768"/>
      <c r="CI30076" s="850"/>
    </row>
    <row r="30077" spans="85:87" x14ac:dyDescent="0.25">
      <c r="CG30077" s="768"/>
      <c r="CH30077" s="768"/>
      <c r="CI30077" s="850"/>
    </row>
    <row r="30078" spans="85:87" x14ac:dyDescent="0.25">
      <c r="CG30078" s="768"/>
      <c r="CH30078" s="768"/>
      <c r="CI30078" s="850"/>
    </row>
    <row r="30079" spans="85:87" x14ac:dyDescent="0.25">
      <c r="CG30079" s="768"/>
      <c r="CH30079" s="768"/>
      <c r="CI30079" s="850"/>
    </row>
    <row r="30080" spans="85:87" x14ac:dyDescent="0.25">
      <c r="CG30080" s="768"/>
      <c r="CH30080" s="768"/>
      <c r="CI30080" s="850"/>
    </row>
    <row r="30081" spans="85:87" x14ac:dyDescent="0.25">
      <c r="CG30081" s="768"/>
      <c r="CH30081" s="768"/>
      <c r="CI30081" s="850"/>
    </row>
    <row r="30082" spans="85:87" x14ac:dyDescent="0.25">
      <c r="CG30082" s="768"/>
      <c r="CH30082" s="768"/>
      <c r="CI30082" s="850"/>
    </row>
    <row r="30083" spans="85:87" x14ac:dyDescent="0.25">
      <c r="CG30083" s="768"/>
      <c r="CH30083" s="768"/>
      <c r="CI30083" s="850"/>
    </row>
    <row r="30084" spans="85:87" x14ac:dyDescent="0.25">
      <c r="CG30084" s="768"/>
      <c r="CH30084" s="768"/>
      <c r="CI30084" s="850"/>
    </row>
    <row r="30085" spans="85:87" x14ac:dyDescent="0.25">
      <c r="CG30085" s="768"/>
      <c r="CH30085" s="768"/>
      <c r="CI30085" s="850"/>
    </row>
    <row r="30086" spans="85:87" x14ac:dyDescent="0.25">
      <c r="CG30086" s="768"/>
      <c r="CH30086" s="768"/>
      <c r="CI30086" s="850"/>
    </row>
    <row r="30087" spans="85:87" x14ac:dyDescent="0.25">
      <c r="CG30087" s="768"/>
      <c r="CH30087" s="768"/>
      <c r="CI30087" s="850"/>
    </row>
    <row r="30088" spans="85:87" x14ac:dyDescent="0.25">
      <c r="CG30088" s="768"/>
      <c r="CH30088" s="768"/>
      <c r="CI30088" s="850"/>
    </row>
    <row r="30089" spans="85:87" x14ac:dyDescent="0.25">
      <c r="CG30089" s="768"/>
      <c r="CH30089" s="768"/>
      <c r="CI30089" s="850"/>
    </row>
    <row r="30090" spans="85:87" x14ac:dyDescent="0.25">
      <c r="CG30090" s="768"/>
      <c r="CH30090" s="768"/>
      <c r="CI30090" s="850"/>
    </row>
    <row r="30091" spans="85:87" x14ac:dyDescent="0.25">
      <c r="CG30091" s="768"/>
      <c r="CH30091" s="768"/>
      <c r="CI30091" s="850"/>
    </row>
    <row r="30092" spans="85:87" x14ac:dyDescent="0.25">
      <c r="CG30092" s="768"/>
      <c r="CH30092" s="768"/>
      <c r="CI30092" s="850"/>
    </row>
    <row r="30093" spans="85:87" x14ac:dyDescent="0.25">
      <c r="CG30093" s="768"/>
      <c r="CH30093" s="768"/>
      <c r="CI30093" s="850"/>
    </row>
    <row r="30094" spans="85:87" x14ac:dyDescent="0.25">
      <c r="CG30094" s="768"/>
      <c r="CH30094" s="768"/>
      <c r="CI30094" s="850"/>
    </row>
    <row r="30095" spans="85:87" x14ac:dyDescent="0.25">
      <c r="CG30095" s="768"/>
      <c r="CH30095" s="768"/>
      <c r="CI30095" s="850"/>
    </row>
    <row r="30096" spans="85:87" x14ac:dyDescent="0.25">
      <c r="CG30096" s="768"/>
      <c r="CH30096" s="768"/>
      <c r="CI30096" s="850"/>
    </row>
    <row r="30097" spans="85:87" x14ac:dyDescent="0.25">
      <c r="CG30097" s="768"/>
      <c r="CH30097" s="768"/>
      <c r="CI30097" s="850"/>
    </row>
    <row r="30098" spans="85:87" x14ac:dyDescent="0.25">
      <c r="CG30098" s="768"/>
      <c r="CH30098" s="768"/>
      <c r="CI30098" s="850"/>
    </row>
    <row r="30099" spans="85:87" x14ac:dyDescent="0.25">
      <c r="CG30099" s="768"/>
      <c r="CH30099" s="768"/>
      <c r="CI30099" s="850"/>
    </row>
    <row r="30100" spans="85:87" x14ac:dyDescent="0.25">
      <c r="CG30100" s="768"/>
      <c r="CH30100" s="768"/>
      <c r="CI30100" s="850"/>
    </row>
    <row r="30101" spans="85:87" x14ac:dyDescent="0.25">
      <c r="CG30101" s="768"/>
      <c r="CH30101" s="768"/>
      <c r="CI30101" s="850"/>
    </row>
    <row r="30102" spans="85:87" x14ac:dyDescent="0.25">
      <c r="CG30102" s="768"/>
      <c r="CH30102" s="768"/>
      <c r="CI30102" s="850"/>
    </row>
    <row r="30103" spans="85:87" x14ac:dyDescent="0.25">
      <c r="CG30103" s="768"/>
      <c r="CH30103" s="768"/>
      <c r="CI30103" s="850"/>
    </row>
    <row r="30104" spans="85:87" x14ac:dyDescent="0.25">
      <c r="CG30104" s="768"/>
      <c r="CH30104" s="768"/>
      <c r="CI30104" s="850"/>
    </row>
    <row r="30105" spans="85:87" x14ac:dyDescent="0.25">
      <c r="CG30105" s="768"/>
      <c r="CH30105" s="768"/>
      <c r="CI30105" s="850"/>
    </row>
    <row r="30106" spans="85:87" x14ac:dyDescent="0.25">
      <c r="CG30106" s="768"/>
      <c r="CH30106" s="768"/>
      <c r="CI30106" s="850"/>
    </row>
    <row r="30107" spans="85:87" x14ac:dyDescent="0.25">
      <c r="CG30107" s="768"/>
      <c r="CH30107" s="768"/>
      <c r="CI30107" s="850"/>
    </row>
    <row r="30108" spans="85:87" x14ac:dyDescent="0.25">
      <c r="CG30108" s="768"/>
      <c r="CH30108" s="768"/>
      <c r="CI30108" s="850"/>
    </row>
    <row r="30109" spans="85:87" x14ac:dyDescent="0.25">
      <c r="CG30109" s="768"/>
      <c r="CH30109" s="768"/>
      <c r="CI30109" s="850"/>
    </row>
    <row r="30110" spans="85:87" x14ac:dyDescent="0.25">
      <c r="CG30110" s="768"/>
      <c r="CH30110" s="768"/>
      <c r="CI30110" s="850"/>
    </row>
    <row r="30111" spans="85:87" x14ac:dyDescent="0.25">
      <c r="CG30111" s="768"/>
      <c r="CH30111" s="768"/>
      <c r="CI30111" s="850"/>
    </row>
    <row r="30112" spans="85:87" x14ac:dyDescent="0.25">
      <c r="CG30112" s="768"/>
      <c r="CH30112" s="768"/>
      <c r="CI30112" s="850"/>
    </row>
    <row r="30113" spans="85:87" x14ac:dyDescent="0.25">
      <c r="CG30113" s="768"/>
      <c r="CH30113" s="768"/>
      <c r="CI30113" s="850"/>
    </row>
    <row r="30114" spans="85:87" x14ac:dyDescent="0.25">
      <c r="CG30114" s="768"/>
      <c r="CH30114" s="768"/>
      <c r="CI30114" s="850"/>
    </row>
    <row r="30115" spans="85:87" x14ac:dyDescent="0.25">
      <c r="CG30115" s="768"/>
      <c r="CH30115" s="768"/>
      <c r="CI30115" s="850"/>
    </row>
    <row r="30116" spans="85:87" x14ac:dyDescent="0.25">
      <c r="CG30116" s="768"/>
      <c r="CH30116" s="768"/>
      <c r="CI30116" s="850"/>
    </row>
    <row r="30117" spans="85:87" x14ac:dyDescent="0.25">
      <c r="CG30117" s="768"/>
      <c r="CH30117" s="768"/>
      <c r="CI30117" s="850"/>
    </row>
    <row r="30118" spans="85:87" x14ac:dyDescent="0.25">
      <c r="CG30118" s="768"/>
      <c r="CH30118" s="768"/>
      <c r="CI30118" s="850"/>
    </row>
    <row r="30119" spans="85:87" x14ac:dyDescent="0.25">
      <c r="CG30119" s="768"/>
      <c r="CH30119" s="768"/>
      <c r="CI30119" s="850"/>
    </row>
    <row r="30120" spans="85:87" x14ac:dyDescent="0.25">
      <c r="CG30120" s="768"/>
      <c r="CH30120" s="768"/>
      <c r="CI30120" s="850"/>
    </row>
    <row r="30121" spans="85:87" x14ac:dyDescent="0.25">
      <c r="CG30121" s="768"/>
      <c r="CH30121" s="768"/>
      <c r="CI30121" s="850"/>
    </row>
    <row r="30122" spans="85:87" x14ac:dyDescent="0.25">
      <c r="CG30122" s="768"/>
      <c r="CH30122" s="768"/>
      <c r="CI30122" s="850"/>
    </row>
    <row r="30123" spans="85:87" x14ac:dyDescent="0.25">
      <c r="CG30123" s="768"/>
      <c r="CH30123" s="768"/>
      <c r="CI30123" s="850"/>
    </row>
    <row r="30124" spans="85:87" x14ac:dyDescent="0.25">
      <c r="CG30124" s="768"/>
      <c r="CH30124" s="768"/>
      <c r="CI30124" s="850"/>
    </row>
    <row r="30125" spans="85:87" x14ac:dyDescent="0.25">
      <c r="CG30125" s="768"/>
      <c r="CH30125" s="768"/>
      <c r="CI30125" s="850"/>
    </row>
    <row r="30126" spans="85:87" x14ac:dyDescent="0.25">
      <c r="CG30126" s="768"/>
      <c r="CH30126" s="768"/>
      <c r="CI30126" s="850"/>
    </row>
    <row r="30127" spans="85:87" x14ac:dyDescent="0.25">
      <c r="CG30127" s="768"/>
      <c r="CH30127" s="768"/>
      <c r="CI30127" s="850"/>
    </row>
    <row r="30128" spans="85:87" x14ac:dyDescent="0.25">
      <c r="CG30128" s="768"/>
      <c r="CH30128" s="768"/>
      <c r="CI30128" s="850"/>
    </row>
    <row r="30129" spans="85:87" x14ac:dyDescent="0.25">
      <c r="CG30129" s="768"/>
      <c r="CH30129" s="768"/>
      <c r="CI30129" s="850"/>
    </row>
    <row r="30130" spans="85:87" x14ac:dyDescent="0.25">
      <c r="CG30130" s="768"/>
      <c r="CH30130" s="768"/>
      <c r="CI30130" s="850"/>
    </row>
    <row r="30131" spans="85:87" x14ac:dyDescent="0.25">
      <c r="CG30131" s="768"/>
      <c r="CH30131" s="768"/>
      <c r="CI30131" s="850"/>
    </row>
    <row r="30132" spans="85:87" x14ac:dyDescent="0.25">
      <c r="CG30132" s="768"/>
      <c r="CH30132" s="768"/>
      <c r="CI30132" s="850"/>
    </row>
    <row r="30133" spans="85:87" x14ac:dyDescent="0.25">
      <c r="CG30133" s="768"/>
      <c r="CH30133" s="768"/>
      <c r="CI30133" s="850"/>
    </row>
    <row r="30134" spans="85:87" x14ac:dyDescent="0.25">
      <c r="CG30134" s="768"/>
      <c r="CH30134" s="768"/>
      <c r="CI30134" s="850"/>
    </row>
    <row r="30135" spans="85:87" x14ac:dyDescent="0.25">
      <c r="CG30135" s="768"/>
      <c r="CH30135" s="768"/>
      <c r="CI30135" s="850"/>
    </row>
    <row r="30136" spans="85:87" x14ac:dyDescent="0.25">
      <c r="CG30136" s="768"/>
      <c r="CH30136" s="768"/>
      <c r="CI30136" s="850"/>
    </row>
    <row r="30137" spans="85:87" x14ac:dyDescent="0.25">
      <c r="CG30137" s="768"/>
      <c r="CH30137" s="768"/>
      <c r="CI30137" s="850"/>
    </row>
    <row r="30138" spans="85:87" x14ac:dyDescent="0.25">
      <c r="CG30138" s="768"/>
      <c r="CH30138" s="768"/>
      <c r="CI30138" s="850"/>
    </row>
    <row r="30139" spans="85:87" x14ac:dyDescent="0.25">
      <c r="CG30139" s="768"/>
      <c r="CH30139" s="768"/>
      <c r="CI30139" s="850"/>
    </row>
    <row r="30140" spans="85:87" x14ac:dyDescent="0.25">
      <c r="CG30140" s="768"/>
      <c r="CH30140" s="768"/>
      <c r="CI30140" s="850"/>
    </row>
    <row r="30141" spans="85:87" x14ac:dyDescent="0.25">
      <c r="CG30141" s="768"/>
      <c r="CH30141" s="768"/>
      <c r="CI30141" s="850"/>
    </row>
    <row r="30142" spans="85:87" x14ac:dyDescent="0.25">
      <c r="CG30142" s="768"/>
      <c r="CH30142" s="768"/>
      <c r="CI30142" s="850"/>
    </row>
    <row r="30143" spans="85:87" x14ac:dyDescent="0.25">
      <c r="CG30143" s="768"/>
      <c r="CH30143" s="768"/>
      <c r="CI30143" s="850"/>
    </row>
    <row r="30144" spans="85:87" x14ac:dyDescent="0.25">
      <c r="CG30144" s="768"/>
      <c r="CH30144" s="768"/>
      <c r="CI30144" s="850"/>
    </row>
    <row r="30145" spans="85:87" x14ac:dyDescent="0.25">
      <c r="CG30145" s="768"/>
      <c r="CH30145" s="768"/>
      <c r="CI30145" s="850"/>
    </row>
    <row r="30146" spans="85:87" x14ac:dyDescent="0.25">
      <c r="CG30146" s="768"/>
      <c r="CH30146" s="768"/>
      <c r="CI30146" s="850"/>
    </row>
    <row r="30147" spans="85:87" x14ac:dyDescent="0.25">
      <c r="CG30147" s="768"/>
      <c r="CH30147" s="768"/>
      <c r="CI30147" s="850"/>
    </row>
    <row r="30148" spans="85:87" x14ac:dyDescent="0.25">
      <c r="CG30148" s="768"/>
      <c r="CH30148" s="768"/>
      <c r="CI30148" s="850"/>
    </row>
    <row r="30149" spans="85:87" x14ac:dyDescent="0.25">
      <c r="CG30149" s="768"/>
      <c r="CH30149" s="768"/>
      <c r="CI30149" s="850"/>
    </row>
    <row r="30150" spans="85:87" x14ac:dyDescent="0.25">
      <c r="CG30150" s="768"/>
      <c r="CH30150" s="768"/>
      <c r="CI30150" s="850"/>
    </row>
    <row r="30151" spans="85:87" x14ac:dyDescent="0.25">
      <c r="CG30151" s="768"/>
      <c r="CH30151" s="768"/>
      <c r="CI30151" s="850"/>
    </row>
    <row r="30152" spans="85:87" x14ac:dyDescent="0.25">
      <c r="CG30152" s="768"/>
      <c r="CH30152" s="768"/>
      <c r="CI30152" s="850"/>
    </row>
    <row r="30153" spans="85:87" x14ac:dyDescent="0.25">
      <c r="CG30153" s="768"/>
      <c r="CH30153" s="768"/>
      <c r="CI30153" s="850"/>
    </row>
    <row r="30154" spans="85:87" x14ac:dyDescent="0.25">
      <c r="CG30154" s="768"/>
      <c r="CH30154" s="768"/>
      <c r="CI30154" s="850"/>
    </row>
    <row r="30155" spans="85:87" x14ac:dyDescent="0.25">
      <c r="CG30155" s="768"/>
      <c r="CH30155" s="768"/>
      <c r="CI30155" s="850"/>
    </row>
    <row r="30156" spans="85:87" x14ac:dyDescent="0.25">
      <c r="CG30156" s="768"/>
      <c r="CH30156" s="768"/>
      <c r="CI30156" s="850"/>
    </row>
    <row r="30157" spans="85:87" x14ac:dyDescent="0.25">
      <c r="CG30157" s="768"/>
      <c r="CH30157" s="768"/>
      <c r="CI30157" s="850"/>
    </row>
    <row r="30158" spans="85:87" x14ac:dyDescent="0.25">
      <c r="CG30158" s="768"/>
      <c r="CH30158" s="768"/>
      <c r="CI30158" s="850"/>
    </row>
    <row r="30159" spans="85:87" x14ac:dyDescent="0.25">
      <c r="CG30159" s="768"/>
      <c r="CH30159" s="768"/>
      <c r="CI30159" s="850"/>
    </row>
    <row r="30160" spans="85:87" x14ac:dyDescent="0.25">
      <c r="CG30160" s="768"/>
      <c r="CH30160" s="768"/>
      <c r="CI30160" s="850"/>
    </row>
    <row r="30161" spans="85:87" x14ac:dyDescent="0.25">
      <c r="CG30161" s="768"/>
      <c r="CH30161" s="768"/>
      <c r="CI30161" s="850"/>
    </row>
    <row r="30162" spans="85:87" x14ac:dyDescent="0.25">
      <c r="CG30162" s="768"/>
      <c r="CH30162" s="768"/>
      <c r="CI30162" s="850"/>
    </row>
    <row r="30163" spans="85:87" x14ac:dyDescent="0.25">
      <c r="CG30163" s="768"/>
      <c r="CH30163" s="768"/>
      <c r="CI30163" s="850"/>
    </row>
    <row r="30164" spans="85:87" x14ac:dyDescent="0.25">
      <c r="CG30164" s="768"/>
      <c r="CH30164" s="768"/>
      <c r="CI30164" s="850"/>
    </row>
    <row r="30165" spans="85:87" x14ac:dyDescent="0.25">
      <c r="CG30165" s="768"/>
      <c r="CH30165" s="768"/>
      <c r="CI30165" s="850"/>
    </row>
    <row r="30166" spans="85:87" x14ac:dyDescent="0.25">
      <c r="CG30166" s="768"/>
      <c r="CH30166" s="768"/>
      <c r="CI30166" s="850"/>
    </row>
    <row r="30167" spans="85:87" x14ac:dyDescent="0.25">
      <c r="CG30167" s="768"/>
      <c r="CH30167" s="768"/>
      <c r="CI30167" s="850"/>
    </row>
    <row r="30168" spans="85:87" x14ac:dyDescent="0.25">
      <c r="CG30168" s="768"/>
      <c r="CH30168" s="768"/>
      <c r="CI30168" s="850"/>
    </row>
    <row r="30169" spans="85:87" x14ac:dyDescent="0.25">
      <c r="CG30169" s="768"/>
      <c r="CH30169" s="768"/>
      <c r="CI30169" s="850"/>
    </row>
    <row r="30170" spans="85:87" x14ac:dyDescent="0.25">
      <c r="CG30170" s="768"/>
      <c r="CH30170" s="768"/>
      <c r="CI30170" s="850"/>
    </row>
    <row r="30171" spans="85:87" x14ac:dyDescent="0.25">
      <c r="CG30171" s="768"/>
      <c r="CH30171" s="768"/>
      <c r="CI30171" s="850"/>
    </row>
    <row r="30172" spans="85:87" x14ac:dyDescent="0.25">
      <c r="CG30172" s="768"/>
      <c r="CH30172" s="768"/>
      <c r="CI30172" s="850"/>
    </row>
    <row r="30173" spans="85:87" x14ac:dyDescent="0.25">
      <c r="CG30173" s="768"/>
      <c r="CH30173" s="768"/>
      <c r="CI30173" s="850"/>
    </row>
    <row r="30174" spans="85:87" x14ac:dyDescent="0.25">
      <c r="CG30174" s="768"/>
      <c r="CH30174" s="768"/>
      <c r="CI30174" s="850"/>
    </row>
    <row r="30175" spans="85:87" x14ac:dyDescent="0.25">
      <c r="CG30175" s="768"/>
      <c r="CH30175" s="768"/>
      <c r="CI30175" s="850"/>
    </row>
    <row r="30176" spans="85:87" x14ac:dyDescent="0.25">
      <c r="CG30176" s="768"/>
      <c r="CH30176" s="768"/>
      <c r="CI30176" s="850"/>
    </row>
    <row r="30177" spans="85:87" x14ac:dyDescent="0.25">
      <c r="CG30177" s="768"/>
      <c r="CH30177" s="768"/>
      <c r="CI30177" s="850"/>
    </row>
    <row r="30178" spans="85:87" x14ac:dyDescent="0.25">
      <c r="CG30178" s="768"/>
      <c r="CH30178" s="768"/>
      <c r="CI30178" s="850"/>
    </row>
    <row r="30179" spans="85:87" x14ac:dyDescent="0.25">
      <c r="CG30179" s="768"/>
      <c r="CH30179" s="768"/>
      <c r="CI30179" s="850"/>
    </row>
    <row r="30180" spans="85:87" x14ac:dyDescent="0.25">
      <c r="CG30180" s="768"/>
      <c r="CH30180" s="768"/>
      <c r="CI30180" s="850"/>
    </row>
    <row r="30181" spans="85:87" x14ac:dyDescent="0.25">
      <c r="CG30181" s="768"/>
      <c r="CH30181" s="768"/>
      <c r="CI30181" s="850"/>
    </row>
    <row r="30182" spans="85:87" x14ac:dyDescent="0.25">
      <c r="CG30182" s="768"/>
      <c r="CH30182" s="768"/>
      <c r="CI30182" s="850"/>
    </row>
    <row r="30183" spans="85:87" x14ac:dyDescent="0.25">
      <c r="CG30183" s="768"/>
      <c r="CH30183" s="768"/>
      <c r="CI30183" s="850"/>
    </row>
    <row r="30184" spans="85:87" x14ac:dyDescent="0.25">
      <c r="CG30184" s="768"/>
      <c r="CH30184" s="768"/>
      <c r="CI30184" s="850"/>
    </row>
    <row r="30185" spans="85:87" x14ac:dyDescent="0.25">
      <c r="CG30185" s="768"/>
      <c r="CH30185" s="768"/>
      <c r="CI30185" s="850"/>
    </row>
    <row r="30186" spans="85:87" x14ac:dyDescent="0.25">
      <c r="CG30186" s="768"/>
      <c r="CH30186" s="768"/>
      <c r="CI30186" s="850"/>
    </row>
    <row r="30187" spans="85:87" x14ac:dyDescent="0.25">
      <c r="CG30187" s="768"/>
      <c r="CH30187" s="768"/>
      <c r="CI30187" s="850"/>
    </row>
    <row r="30188" spans="85:87" x14ac:dyDescent="0.25">
      <c r="CG30188" s="768"/>
      <c r="CH30188" s="768"/>
      <c r="CI30188" s="850"/>
    </row>
    <row r="30189" spans="85:87" x14ac:dyDescent="0.25">
      <c r="CG30189" s="768"/>
      <c r="CH30189" s="768"/>
      <c r="CI30189" s="850"/>
    </row>
    <row r="30190" spans="85:87" x14ac:dyDescent="0.25">
      <c r="CG30190" s="768"/>
      <c r="CH30190" s="768"/>
      <c r="CI30190" s="850"/>
    </row>
    <row r="30191" spans="85:87" x14ac:dyDescent="0.25">
      <c r="CG30191" s="768"/>
      <c r="CH30191" s="768"/>
      <c r="CI30191" s="850"/>
    </row>
    <row r="30192" spans="85:87" x14ac:dyDescent="0.25">
      <c r="CG30192" s="768"/>
      <c r="CH30192" s="768"/>
      <c r="CI30192" s="850"/>
    </row>
    <row r="30193" spans="85:87" x14ac:dyDescent="0.25">
      <c r="CG30193" s="768"/>
      <c r="CH30193" s="768"/>
      <c r="CI30193" s="850"/>
    </row>
    <row r="30194" spans="85:87" x14ac:dyDescent="0.25">
      <c r="CG30194" s="768"/>
      <c r="CH30194" s="768"/>
      <c r="CI30194" s="850"/>
    </row>
    <row r="30195" spans="85:87" x14ac:dyDescent="0.25">
      <c r="CG30195" s="768"/>
      <c r="CH30195" s="768"/>
      <c r="CI30195" s="850"/>
    </row>
    <row r="30196" spans="85:87" x14ac:dyDescent="0.25">
      <c r="CG30196" s="768"/>
      <c r="CH30196" s="768"/>
      <c r="CI30196" s="850"/>
    </row>
    <row r="30197" spans="85:87" x14ac:dyDescent="0.25">
      <c r="CG30197" s="768"/>
      <c r="CH30197" s="768"/>
      <c r="CI30197" s="850"/>
    </row>
    <row r="30198" spans="85:87" x14ac:dyDescent="0.25">
      <c r="CG30198" s="768"/>
      <c r="CH30198" s="768"/>
      <c r="CI30198" s="850"/>
    </row>
    <row r="30199" spans="85:87" x14ac:dyDescent="0.25">
      <c r="CG30199" s="768"/>
      <c r="CH30199" s="768"/>
      <c r="CI30199" s="850"/>
    </row>
    <row r="30200" spans="85:87" x14ac:dyDescent="0.25">
      <c r="CG30200" s="768"/>
      <c r="CH30200" s="768"/>
      <c r="CI30200" s="850"/>
    </row>
    <row r="30201" spans="85:87" x14ac:dyDescent="0.25">
      <c r="CG30201" s="768"/>
      <c r="CH30201" s="768"/>
      <c r="CI30201" s="850"/>
    </row>
    <row r="30202" spans="85:87" x14ac:dyDescent="0.25">
      <c r="CG30202" s="768"/>
      <c r="CH30202" s="768"/>
      <c r="CI30202" s="850"/>
    </row>
    <row r="30203" spans="85:87" x14ac:dyDescent="0.25">
      <c r="CG30203" s="768"/>
      <c r="CH30203" s="768"/>
      <c r="CI30203" s="850"/>
    </row>
    <row r="30204" spans="85:87" x14ac:dyDescent="0.25">
      <c r="CG30204" s="768"/>
      <c r="CH30204" s="768"/>
      <c r="CI30204" s="850"/>
    </row>
    <row r="30205" spans="85:87" x14ac:dyDescent="0.25">
      <c r="CG30205" s="768"/>
      <c r="CH30205" s="768"/>
      <c r="CI30205" s="850"/>
    </row>
    <row r="30206" spans="85:87" x14ac:dyDescent="0.25">
      <c r="CG30206" s="768"/>
      <c r="CH30206" s="768"/>
      <c r="CI30206" s="850"/>
    </row>
    <row r="30207" spans="85:87" x14ac:dyDescent="0.25">
      <c r="CG30207" s="768"/>
      <c r="CH30207" s="768"/>
      <c r="CI30207" s="850"/>
    </row>
    <row r="30208" spans="85:87" x14ac:dyDescent="0.25">
      <c r="CG30208" s="768"/>
      <c r="CH30208" s="768"/>
      <c r="CI30208" s="850"/>
    </row>
    <row r="30209" spans="85:87" x14ac:dyDescent="0.25">
      <c r="CG30209" s="768"/>
      <c r="CH30209" s="768"/>
      <c r="CI30209" s="850"/>
    </row>
    <row r="30210" spans="85:87" x14ac:dyDescent="0.25">
      <c r="CG30210" s="768"/>
      <c r="CH30210" s="768"/>
      <c r="CI30210" s="850"/>
    </row>
    <row r="30211" spans="85:87" x14ac:dyDescent="0.25">
      <c r="CG30211" s="768"/>
      <c r="CH30211" s="768"/>
      <c r="CI30211" s="850"/>
    </row>
    <row r="30212" spans="85:87" x14ac:dyDescent="0.25">
      <c r="CG30212" s="768"/>
      <c r="CH30212" s="768"/>
      <c r="CI30212" s="850"/>
    </row>
    <row r="30213" spans="85:87" x14ac:dyDescent="0.25">
      <c r="CG30213" s="768"/>
      <c r="CH30213" s="768"/>
      <c r="CI30213" s="850"/>
    </row>
    <row r="30214" spans="85:87" x14ac:dyDescent="0.25">
      <c r="CG30214" s="768"/>
      <c r="CH30214" s="768"/>
      <c r="CI30214" s="850"/>
    </row>
    <row r="30215" spans="85:87" x14ac:dyDescent="0.25">
      <c r="CG30215" s="768"/>
      <c r="CH30215" s="768"/>
      <c r="CI30215" s="850"/>
    </row>
    <row r="30216" spans="85:87" x14ac:dyDescent="0.25">
      <c r="CG30216" s="768"/>
      <c r="CH30216" s="768"/>
      <c r="CI30216" s="850"/>
    </row>
    <row r="30217" spans="85:87" x14ac:dyDescent="0.25">
      <c r="CG30217" s="768"/>
      <c r="CH30217" s="768"/>
      <c r="CI30217" s="850"/>
    </row>
    <row r="30218" spans="85:87" x14ac:dyDescent="0.25">
      <c r="CG30218" s="768"/>
      <c r="CH30218" s="768"/>
      <c r="CI30218" s="850"/>
    </row>
    <row r="30219" spans="85:87" x14ac:dyDescent="0.25">
      <c r="CG30219" s="768"/>
      <c r="CH30219" s="768"/>
      <c r="CI30219" s="850"/>
    </row>
    <row r="30220" spans="85:87" x14ac:dyDescent="0.25">
      <c r="CG30220" s="768"/>
      <c r="CH30220" s="768"/>
      <c r="CI30220" s="850"/>
    </row>
    <row r="30221" spans="85:87" x14ac:dyDescent="0.25">
      <c r="CG30221" s="768"/>
      <c r="CH30221" s="768"/>
      <c r="CI30221" s="850"/>
    </row>
    <row r="30222" spans="85:87" x14ac:dyDescent="0.25">
      <c r="CG30222" s="768"/>
      <c r="CH30222" s="768"/>
      <c r="CI30222" s="850"/>
    </row>
    <row r="30223" spans="85:87" x14ac:dyDescent="0.25">
      <c r="CG30223" s="768"/>
      <c r="CH30223" s="768"/>
      <c r="CI30223" s="850"/>
    </row>
    <row r="30224" spans="85:87" x14ac:dyDescent="0.25">
      <c r="CG30224" s="768"/>
      <c r="CH30224" s="768"/>
      <c r="CI30224" s="850"/>
    </row>
    <row r="30225" spans="85:87" x14ac:dyDescent="0.25">
      <c r="CG30225" s="768"/>
      <c r="CH30225" s="768"/>
      <c r="CI30225" s="850"/>
    </row>
    <row r="30226" spans="85:87" x14ac:dyDescent="0.25">
      <c r="CG30226" s="768"/>
      <c r="CH30226" s="768"/>
      <c r="CI30226" s="850"/>
    </row>
    <row r="30227" spans="85:87" x14ac:dyDescent="0.25">
      <c r="CG30227" s="768"/>
      <c r="CH30227" s="768"/>
      <c r="CI30227" s="850"/>
    </row>
    <row r="30228" spans="85:87" x14ac:dyDescent="0.25">
      <c r="CG30228" s="768"/>
      <c r="CH30228" s="768"/>
      <c r="CI30228" s="850"/>
    </row>
    <row r="30229" spans="85:87" x14ac:dyDescent="0.25">
      <c r="CG30229" s="768"/>
      <c r="CH30229" s="768"/>
      <c r="CI30229" s="850"/>
    </row>
    <row r="30230" spans="85:87" x14ac:dyDescent="0.25">
      <c r="CG30230" s="768"/>
      <c r="CH30230" s="768"/>
      <c r="CI30230" s="850"/>
    </row>
    <row r="30231" spans="85:87" x14ac:dyDescent="0.25">
      <c r="CG30231" s="768"/>
      <c r="CH30231" s="768"/>
      <c r="CI30231" s="850"/>
    </row>
    <row r="30232" spans="85:87" x14ac:dyDescent="0.25">
      <c r="CG30232" s="768"/>
      <c r="CH30232" s="768"/>
      <c r="CI30232" s="850"/>
    </row>
    <row r="30233" spans="85:87" x14ac:dyDescent="0.25">
      <c r="CG30233" s="768"/>
      <c r="CH30233" s="768"/>
      <c r="CI30233" s="850"/>
    </row>
    <row r="30234" spans="85:87" x14ac:dyDescent="0.25">
      <c r="CG30234" s="768"/>
      <c r="CH30234" s="768"/>
      <c r="CI30234" s="850"/>
    </row>
    <row r="30235" spans="85:87" x14ac:dyDescent="0.25">
      <c r="CG30235" s="768"/>
      <c r="CH30235" s="768"/>
      <c r="CI30235" s="850"/>
    </row>
    <row r="30236" spans="85:87" x14ac:dyDescent="0.25">
      <c r="CG30236" s="768"/>
      <c r="CH30236" s="768"/>
      <c r="CI30236" s="850"/>
    </row>
    <row r="30237" spans="85:87" x14ac:dyDescent="0.25">
      <c r="CG30237" s="768"/>
      <c r="CH30237" s="768"/>
      <c r="CI30237" s="850"/>
    </row>
    <row r="30238" spans="85:87" x14ac:dyDescent="0.25">
      <c r="CG30238" s="768"/>
      <c r="CH30238" s="768"/>
      <c r="CI30238" s="850"/>
    </row>
    <row r="30239" spans="85:87" x14ac:dyDescent="0.25">
      <c r="CG30239" s="768"/>
      <c r="CH30239" s="768"/>
      <c r="CI30239" s="850"/>
    </row>
    <row r="30240" spans="85:87" x14ac:dyDescent="0.25">
      <c r="CG30240" s="768"/>
      <c r="CH30240" s="768"/>
      <c r="CI30240" s="850"/>
    </row>
    <row r="30241" spans="85:87" x14ac:dyDescent="0.25">
      <c r="CG30241" s="768"/>
      <c r="CH30241" s="768"/>
      <c r="CI30241" s="850"/>
    </row>
    <row r="30242" spans="85:87" x14ac:dyDescent="0.25">
      <c r="CG30242" s="768"/>
      <c r="CH30242" s="768"/>
      <c r="CI30242" s="850"/>
    </row>
    <row r="30243" spans="85:87" x14ac:dyDescent="0.25">
      <c r="CG30243" s="768"/>
      <c r="CH30243" s="768"/>
      <c r="CI30243" s="850"/>
    </row>
    <row r="30244" spans="85:87" x14ac:dyDescent="0.25">
      <c r="CG30244" s="768"/>
      <c r="CH30244" s="768"/>
      <c r="CI30244" s="850"/>
    </row>
    <row r="30245" spans="85:87" x14ac:dyDescent="0.25">
      <c r="CG30245" s="768"/>
      <c r="CH30245" s="768"/>
      <c r="CI30245" s="850"/>
    </row>
    <row r="30246" spans="85:87" x14ac:dyDescent="0.25">
      <c r="CG30246" s="768"/>
      <c r="CH30246" s="768"/>
      <c r="CI30246" s="850"/>
    </row>
    <row r="30247" spans="85:87" x14ac:dyDescent="0.25">
      <c r="CG30247" s="768"/>
      <c r="CH30247" s="768"/>
      <c r="CI30247" s="850"/>
    </row>
    <row r="30248" spans="85:87" x14ac:dyDescent="0.25">
      <c r="CG30248" s="768"/>
      <c r="CH30248" s="768"/>
      <c r="CI30248" s="850"/>
    </row>
    <row r="30249" spans="85:87" x14ac:dyDescent="0.25">
      <c r="CG30249" s="768"/>
      <c r="CH30249" s="768"/>
      <c r="CI30249" s="850"/>
    </row>
    <row r="30250" spans="85:87" x14ac:dyDescent="0.25">
      <c r="CG30250" s="768"/>
      <c r="CH30250" s="768"/>
      <c r="CI30250" s="850"/>
    </row>
    <row r="30251" spans="85:87" x14ac:dyDescent="0.25">
      <c r="CG30251" s="768"/>
      <c r="CH30251" s="768"/>
      <c r="CI30251" s="850"/>
    </row>
    <row r="30252" spans="85:87" x14ac:dyDescent="0.25">
      <c r="CG30252" s="768"/>
      <c r="CH30252" s="768"/>
      <c r="CI30252" s="850"/>
    </row>
    <row r="30253" spans="85:87" x14ac:dyDescent="0.25">
      <c r="CG30253" s="768"/>
      <c r="CH30253" s="768"/>
      <c r="CI30253" s="850"/>
    </row>
    <row r="30254" spans="85:87" x14ac:dyDescent="0.25">
      <c r="CG30254" s="768"/>
      <c r="CH30254" s="768"/>
      <c r="CI30254" s="850"/>
    </row>
    <row r="30255" spans="85:87" x14ac:dyDescent="0.25">
      <c r="CG30255" s="768"/>
      <c r="CH30255" s="768"/>
      <c r="CI30255" s="850"/>
    </row>
    <row r="30256" spans="85:87" x14ac:dyDescent="0.25">
      <c r="CG30256" s="768"/>
      <c r="CH30256" s="768"/>
      <c r="CI30256" s="850"/>
    </row>
    <row r="30257" spans="85:87" x14ac:dyDescent="0.25">
      <c r="CG30257" s="768"/>
      <c r="CH30257" s="768"/>
      <c r="CI30257" s="850"/>
    </row>
    <row r="30258" spans="85:87" x14ac:dyDescent="0.25">
      <c r="CG30258" s="768"/>
      <c r="CH30258" s="768"/>
      <c r="CI30258" s="850"/>
    </row>
    <row r="30259" spans="85:87" x14ac:dyDescent="0.25">
      <c r="CG30259" s="768"/>
      <c r="CH30259" s="768"/>
      <c r="CI30259" s="850"/>
    </row>
    <row r="30260" spans="85:87" x14ac:dyDescent="0.25">
      <c r="CG30260" s="768"/>
      <c r="CH30260" s="768"/>
      <c r="CI30260" s="850"/>
    </row>
    <row r="30261" spans="85:87" x14ac:dyDescent="0.25">
      <c r="CG30261" s="768"/>
      <c r="CH30261" s="768"/>
      <c r="CI30261" s="850"/>
    </row>
    <row r="30262" spans="85:87" x14ac:dyDescent="0.25">
      <c r="CG30262" s="768"/>
      <c r="CH30262" s="768"/>
      <c r="CI30262" s="850"/>
    </row>
    <row r="30263" spans="85:87" x14ac:dyDescent="0.25">
      <c r="CG30263" s="768"/>
      <c r="CH30263" s="768"/>
      <c r="CI30263" s="850"/>
    </row>
    <row r="30264" spans="85:87" x14ac:dyDescent="0.25">
      <c r="CG30264" s="768"/>
      <c r="CH30264" s="768"/>
      <c r="CI30264" s="850"/>
    </row>
    <row r="30265" spans="85:87" x14ac:dyDescent="0.25">
      <c r="CG30265" s="768"/>
      <c r="CH30265" s="768"/>
      <c r="CI30265" s="850"/>
    </row>
    <row r="30266" spans="85:87" x14ac:dyDescent="0.25">
      <c r="CG30266" s="768"/>
      <c r="CH30266" s="768"/>
      <c r="CI30266" s="850"/>
    </row>
    <row r="30267" spans="85:87" x14ac:dyDescent="0.25">
      <c r="CG30267" s="768"/>
      <c r="CH30267" s="768"/>
      <c r="CI30267" s="850"/>
    </row>
    <row r="30268" spans="85:87" x14ac:dyDescent="0.25">
      <c r="CG30268" s="768"/>
      <c r="CH30268" s="768"/>
      <c r="CI30268" s="850"/>
    </row>
    <row r="30269" spans="85:87" x14ac:dyDescent="0.25">
      <c r="CG30269" s="768"/>
      <c r="CH30269" s="768"/>
      <c r="CI30269" s="850"/>
    </row>
    <row r="30270" spans="85:87" x14ac:dyDescent="0.25">
      <c r="CG30270" s="768"/>
      <c r="CH30270" s="768"/>
      <c r="CI30270" s="850"/>
    </row>
    <row r="30271" spans="85:87" x14ac:dyDescent="0.25">
      <c r="CG30271" s="768"/>
      <c r="CH30271" s="768"/>
      <c r="CI30271" s="850"/>
    </row>
    <row r="30272" spans="85:87" x14ac:dyDescent="0.25">
      <c r="CG30272" s="768"/>
      <c r="CH30272" s="768"/>
      <c r="CI30272" s="850"/>
    </row>
    <row r="30273" spans="85:87" x14ac:dyDescent="0.25">
      <c r="CG30273" s="768"/>
      <c r="CH30273" s="768"/>
      <c r="CI30273" s="850"/>
    </row>
    <row r="30274" spans="85:87" x14ac:dyDescent="0.25">
      <c r="CG30274" s="768"/>
      <c r="CH30274" s="768"/>
      <c r="CI30274" s="850"/>
    </row>
    <row r="30275" spans="85:87" x14ac:dyDescent="0.25">
      <c r="CG30275" s="768"/>
      <c r="CH30275" s="768"/>
      <c r="CI30275" s="850"/>
    </row>
    <row r="30276" spans="85:87" x14ac:dyDescent="0.25">
      <c r="CG30276" s="768"/>
      <c r="CH30276" s="768"/>
      <c r="CI30276" s="850"/>
    </row>
    <row r="30277" spans="85:87" x14ac:dyDescent="0.25">
      <c r="CG30277" s="768"/>
      <c r="CH30277" s="768"/>
      <c r="CI30277" s="850"/>
    </row>
    <row r="30278" spans="85:87" x14ac:dyDescent="0.25">
      <c r="CG30278" s="768"/>
      <c r="CH30278" s="768"/>
      <c r="CI30278" s="850"/>
    </row>
    <row r="30279" spans="85:87" x14ac:dyDescent="0.25">
      <c r="CG30279" s="768"/>
      <c r="CH30279" s="768"/>
      <c r="CI30279" s="850"/>
    </row>
    <row r="30280" spans="85:87" x14ac:dyDescent="0.25">
      <c r="CG30280" s="768"/>
      <c r="CH30280" s="768"/>
      <c r="CI30280" s="850"/>
    </row>
    <row r="30281" spans="85:87" x14ac:dyDescent="0.25">
      <c r="CG30281" s="768"/>
      <c r="CH30281" s="768"/>
      <c r="CI30281" s="850"/>
    </row>
    <row r="30282" spans="85:87" x14ac:dyDescent="0.25">
      <c r="CG30282" s="768"/>
      <c r="CH30282" s="768"/>
      <c r="CI30282" s="850"/>
    </row>
    <row r="30283" spans="85:87" x14ac:dyDescent="0.25">
      <c r="CG30283" s="768"/>
      <c r="CH30283" s="768"/>
      <c r="CI30283" s="850"/>
    </row>
    <row r="30284" spans="85:87" x14ac:dyDescent="0.25">
      <c r="CG30284" s="768"/>
      <c r="CH30284" s="768"/>
      <c r="CI30284" s="850"/>
    </row>
    <row r="30285" spans="85:87" x14ac:dyDescent="0.25">
      <c r="CG30285" s="768"/>
      <c r="CH30285" s="768"/>
      <c r="CI30285" s="850"/>
    </row>
    <row r="30286" spans="85:87" x14ac:dyDescent="0.25">
      <c r="CG30286" s="768"/>
      <c r="CH30286" s="768"/>
      <c r="CI30286" s="850"/>
    </row>
    <row r="30287" spans="85:87" x14ac:dyDescent="0.25">
      <c r="CG30287" s="768"/>
      <c r="CH30287" s="768"/>
      <c r="CI30287" s="850"/>
    </row>
    <row r="30288" spans="85:87" x14ac:dyDescent="0.25">
      <c r="CG30288" s="768"/>
      <c r="CH30288" s="768"/>
      <c r="CI30288" s="850"/>
    </row>
    <row r="30289" spans="85:87" x14ac:dyDescent="0.25">
      <c r="CG30289" s="768"/>
      <c r="CH30289" s="768"/>
      <c r="CI30289" s="850"/>
    </row>
    <row r="30290" spans="85:87" x14ac:dyDescent="0.25">
      <c r="CG30290" s="768"/>
      <c r="CH30290" s="768"/>
      <c r="CI30290" s="850"/>
    </row>
    <row r="30291" spans="85:87" x14ac:dyDescent="0.25">
      <c r="CG30291" s="768"/>
      <c r="CH30291" s="768"/>
      <c r="CI30291" s="850"/>
    </row>
    <row r="30292" spans="85:87" x14ac:dyDescent="0.25">
      <c r="CG30292" s="768"/>
      <c r="CH30292" s="768"/>
      <c r="CI30292" s="850"/>
    </row>
    <row r="30293" spans="85:87" x14ac:dyDescent="0.25">
      <c r="CG30293" s="768"/>
      <c r="CH30293" s="768"/>
      <c r="CI30293" s="850"/>
    </row>
    <row r="30294" spans="85:87" x14ac:dyDescent="0.25">
      <c r="CG30294" s="768"/>
      <c r="CH30294" s="768"/>
      <c r="CI30294" s="850"/>
    </row>
    <row r="30295" spans="85:87" x14ac:dyDescent="0.25">
      <c r="CG30295" s="768"/>
      <c r="CH30295" s="768"/>
      <c r="CI30295" s="850"/>
    </row>
    <row r="30296" spans="85:87" x14ac:dyDescent="0.25">
      <c r="CG30296" s="768"/>
      <c r="CH30296" s="768"/>
      <c r="CI30296" s="850"/>
    </row>
    <row r="30297" spans="85:87" x14ac:dyDescent="0.25">
      <c r="CG30297" s="768"/>
      <c r="CH30297" s="768"/>
      <c r="CI30297" s="850"/>
    </row>
    <row r="30298" spans="85:87" x14ac:dyDescent="0.25">
      <c r="CG30298" s="768"/>
      <c r="CH30298" s="768"/>
      <c r="CI30298" s="850"/>
    </row>
    <row r="30299" spans="85:87" x14ac:dyDescent="0.25">
      <c r="CG30299" s="768"/>
      <c r="CH30299" s="768"/>
      <c r="CI30299" s="850"/>
    </row>
    <row r="30300" spans="85:87" x14ac:dyDescent="0.25">
      <c r="CG30300" s="768"/>
      <c r="CH30300" s="768"/>
      <c r="CI30300" s="850"/>
    </row>
    <row r="30301" spans="85:87" x14ac:dyDescent="0.25">
      <c r="CG30301" s="768"/>
      <c r="CH30301" s="768"/>
      <c r="CI30301" s="850"/>
    </row>
    <row r="30302" spans="85:87" x14ac:dyDescent="0.25">
      <c r="CG30302" s="768"/>
      <c r="CH30302" s="768"/>
      <c r="CI30302" s="850"/>
    </row>
    <row r="30303" spans="85:87" x14ac:dyDescent="0.25">
      <c r="CG30303" s="768"/>
      <c r="CH30303" s="768"/>
      <c r="CI30303" s="850"/>
    </row>
    <row r="30304" spans="85:87" x14ac:dyDescent="0.25">
      <c r="CG30304" s="768"/>
      <c r="CH30304" s="768"/>
      <c r="CI30304" s="850"/>
    </row>
    <row r="30305" spans="85:87" x14ac:dyDescent="0.25">
      <c r="CG30305" s="768"/>
      <c r="CH30305" s="768"/>
      <c r="CI30305" s="850"/>
    </row>
    <row r="30306" spans="85:87" x14ac:dyDescent="0.25">
      <c r="CG30306" s="768"/>
      <c r="CH30306" s="768"/>
      <c r="CI30306" s="850"/>
    </row>
    <row r="30307" spans="85:87" x14ac:dyDescent="0.25">
      <c r="CG30307" s="768"/>
      <c r="CH30307" s="768"/>
      <c r="CI30307" s="850"/>
    </row>
    <row r="30308" spans="85:87" x14ac:dyDescent="0.25">
      <c r="CG30308" s="768"/>
      <c r="CH30308" s="768"/>
      <c r="CI30308" s="850"/>
    </row>
    <row r="30309" spans="85:87" x14ac:dyDescent="0.25">
      <c r="CG30309" s="768"/>
      <c r="CH30309" s="768"/>
      <c r="CI30309" s="850"/>
    </row>
    <row r="30310" spans="85:87" x14ac:dyDescent="0.25">
      <c r="CG30310" s="768"/>
      <c r="CH30310" s="768"/>
      <c r="CI30310" s="850"/>
    </row>
    <row r="30311" spans="85:87" x14ac:dyDescent="0.25">
      <c r="CG30311" s="768"/>
      <c r="CH30311" s="768"/>
      <c r="CI30311" s="850"/>
    </row>
    <row r="30312" spans="85:87" x14ac:dyDescent="0.25">
      <c r="CG30312" s="768"/>
      <c r="CH30312" s="768"/>
      <c r="CI30312" s="850"/>
    </row>
    <row r="30313" spans="85:87" x14ac:dyDescent="0.25">
      <c r="CG30313" s="768"/>
      <c r="CH30313" s="768"/>
      <c r="CI30313" s="850"/>
    </row>
    <row r="30314" spans="85:87" x14ac:dyDescent="0.25">
      <c r="CG30314" s="768"/>
      <c r="CH30314" s="768"/>
      <c r="CI30314" s="850"/>
    </row>
    <row r="30315" spans="85:87" x14ac:dyDescent="0.25">
      <c r="CG30315" s="768"/>
      <c r="CH30315" s="768"/>
      <c r="CI30315" s="850"/>
    </row>
    <row r="30316" spans="85:87" x14ac:dyDescent="0.25">
      <c r="CG30316" s="768"/>
      <c r="CH30316" s="768"/>
      <c r="CI30316" s="850"/>
    </row>
    <row r="30317" spans="85:87" x14ac:dyDescent="0.25">
      <c r="CG30317" s="768"/>
      <c r="CH30317" s="768"/>
      <c r="CI30317" s="850"/>
    </row>
    <row r="30318" spans="85:87" x14ac:dyDescent="0.25">
      <c r="CG30318" s="768"/>
      <c r="CH30318" s="768"/>
      <c r="CI30318" s="850"/>
    </row>
    <row r="30319" spans="85:87" x14ac:dyDescent="0.25">
      <c r="CG30319" s="768"/>
      <c r="CH30319" s="768"/>
      <c r="CI30319" s="850"/>
    </row>
    <row r="30320" spans="85:87" x14ac:dyDescent="0.25">
      <c r="CG30320" s="768"/>
      <c r="CH30320" s="768"/>
      <c r="CI30320" s="850"/>
    </row>
    <row r="30321" spans="85:87" x14ac:dyDescent="0.25">
      <c r="CG30321" s="768"/>
      <c r="CH30321" s="768"/>
      <c r="CI30321" s="850"/>
    </row>
    <row r="30322" spans="85:87" x14ac:dyDescent="0.25">
      <c r="CG30322" s="768"/>
      <c r="CH30322" s="768"/>
      <c r="CI30322" s="850"/>
    </row>
    <row r="30323" spans="85:87" x14ac:dyDescent="0.25">
      <c r="CG30323" s="768"/>
      <c r="CH30323" s="768"/>
      <c r="CI30323" s="850"/>
    </row>
    <row r="30324" spans="85:87" x14ac:dyDescent="0.25">
      <c r="CG30324" s="768"/>
      <c r="CH30324" s="768"/>
      <c r="CI30324" s="850"/>
    </row>
    <row r="30325" spans="85:87" x14ac:dyDescent="0.25">
      <c r="CG30325" s="768"/>
      <c r="CH30325" s="768"/>
      <c r="CI30325" s="850"/>
    </row>
    <row r="30326" spans="85:87" x14ac:dyDescent="0.25">
      <c r="CG30326" s="768"/>
      <c r="CH30326" s="768"/>
      <c r="CI30326" s="850"/>
    </row>
    <row r="30327" spans="85:87" x14ac:dyDescent="0.25">
      <c r="CG30327" s="768"/>
      <c r="CH30327" s="768"/>
      <c r="CI30327" s="850"/>
    </row>
    <row r="30328" spans="85:87" x14ac:dyDescent="0.25">
      <c r="CG30328" s="768"/>
      <c r="CH30328" s="768"/>
      <c r="CI30328" s="850"/>
    </row>
    <row r="30329" spans="85:87" x14ac:dyDescent="0.25">
      <c r="CG30329" s="768"/>
      <c r="CH30329" s="768"/>
      <c r="CI30329" s="850"/>
    </row>
    <row r="30330" spans="85:87" x14ac:dyDescent="0.25">
      <c r="CG30330" s="768"/>
      <c r="CH30330" s="768"/>
      <c r="CI30330" s="850"/>
    </row>
    <row r="30331" spans="85:87" x14ac:dyDescent="0.25">
      <c r="CG30331" s="768"/>
      <c r="CH30331" s="768"/>
      <c r="CI30331" s="850"/>
    </row>
    <row r="30332" spans="85:87" x14ac:dyDescent="0.25">
      <c r="CG30332" s="768"/>
      <c r="CH30332" s="768"/>
      <c r="CI30332" s="850"/>
    </row>
    <row r="30333" spans="85:87" x14ac:dyDescent="0.25">
      <c r="CG30333" s="768"/>
      <c r="CH30333" s="768"/>
      <c r="CI30333" s="850"/>
    </row>
    <row r="30334" spans="85:87" x14ac:dyDescent="0.25">
      <c r="CG30334" s="768"/>
      <c r="CH30334" s="768"/>
      <c r="CI30334" s="850"/>
    </row>
    <row r="30335" spans="85:87" x14ac:dyDescent="0.25">
      <c r="CG30335" s="768"/>
      <c r="CH30335" s="768"/>
      <c r="CI30335" s="850"/>
    </row>
    <row r="30336" spans="85:87" x14ac:dyDescent="0.25">
      <c r="CG30336" s="768"/>
      <c r="CH30336" s="768"/>
      <c r="CI30336" s="850"/>
    </row>
    <row r="30337" spans="85:87" x14ac:dyDescent="0.25">
      <c r="CG30337" s="768"/>
      <c r="CH30337" s="768"/>
      <c r="CI30337" s="850"/>
    </row>
    <row r="30338" spans="85:87" x14ac:dyDescent="0.25">
      <c r="CG30338" s="768"/>
      <c r="CH30338" s="768"/>
      <c r="CI30338" s="850"/>
    </row>
    <row r="30339" spans="85:87" x14ac:dyDescent="0.25">
      <c r="CG30339" s="768"/>
      <c r="CH30339" s="768"/>
      <c r="CI30339" s="850"/>
    </row>
    <row r="30340" spans="85:87" x14ac:dyDescent="0.25">
      <c r="CG30340" s="768"/>
      <c r="CH30340" s="768"/>
      <c r="CI30340" s="850"/>
    </row>
    <row r="30341" spans="85:87" x14ac:dyDescent="0.25">
      <c r="CG30341" s="768"/>
      <c r="CH30341" s="768"/>
      <c r="CI30341" s="850"/>
    </row>
    <row r="30342" spans="85:87" x14ac:dyDescent="0.25">
      <c r="CG30342" s="768"/>
      <c r="CH30342" s="768"/>
      <c r="CI30342" s="850"/>
    </row>
    <row r="30343" spans="85:87" x14ac:dyDescent="0.25">
      <c r="CG30343" s="768"/>
      <c r="CH30343" s="768"/>
      <c r="CI30343" s="850"/>
    </row>
    <row r="30344" spans="85:87" x14ac:dyDescent="0.25">
      <c r="CG30344" s="768"/>
      <c r="CH30344" s="768"/>
      <c r="CI30344" s="850"/>
    </row>
    <row r="30345" spans="85:87" x14ac:dyDescent="0.25">
      <c r="CG30345" s="768"/>
      <c r="CH30345" s="768"/>
      <c r="CI30345" s="850"/>
    </row>
    <row r="30346" spans="85:87" x14ac:dyDescent="0.25">
      <c r="CG30346" s="768"/>
      <c r="CH30346" s="768"/>
      <c r="CI30346" s="850"/>
    </row>
    <row r="30347" spans="85:87" x14ac:dyDescent="0.25">
      <c r="CG30347" s="768"/>
      <c r="CH30347" s="768"/>
      <c r="CI30347" s="850"/>
    </row>
    <row r="30348" spans="85:87" x14ac:dyDescent="0.25">
      <c r="CG30348" s="768"/>
      <c r="CH30348" s="768"/>
      <c r="CI30348" s="850"/>
    </row>
    <row r="30349" spans="85:87" x14ac:dyDescent="0.25">
      <c r="CG30349" s="768"/>
      <c r="CH30349" s="768"/>
      <c r="CI30349" s="850"/>
    </row>
    <row r="30350" spans="85:87" x14ac:dyDescent="0.25">
      <c r="CG30350" s="768"/>
      <c r="CH30350" s="768"/>
      <c r="CI30350" s="850"/>
    </row>
    <row r="30351" spans="85:87" x14ac:dyDescent="0.25">
      <c r="CG30351" s="768"/>
      <c r="CH30351" s="768"/>
      <c r="CI30351" s="850"/>
    </row>
    <row r="30352" spans="85:87" x14ac:dyDescent="0.25">
      <c r="CG30352" s="768"/>
      <c r="CH30352" s="768"/>
      <c r="CI30352" s="850"/>
    </row>
    <row r="30353" spans="85:87" x14ac:dyDescent="0.25">
      <c r="CG30353" s="768"/>
      <c r="CH30353" s="768"/>
      <c r="CI30353" s="850"/>
    </row>
    <row r="30354" spans="85:87" x14ac:dyDescent="0.25">
      <c r="CG30354" s="768"/>
      <c r="CH30354" s="768"/>
      <c r="CI30354" s="850"/>
    </row>
    <row r="30355" spans="85:87" x14ac:dyDescent="0.25">
      <c r="CG30355" s="768"/>
      <c r="CH30355" s="768"/>
      <c r="CI30355" s="850"/>
    </row>
    <row r="30356" spans="85:87" x14ac:dyDescent="0.25">
      <c r="CG30356" s="768"/>
      <c r="CH30356" s="768"/>
      <c r="CI30356" s="850"/>
    </row>
    <row r="30357" spans="85:87" x14ac:dyDescent="0.25">
      <c r="CG30357" s="768"/>
      <c r="CH30357" s="768"/>
      <c r="CI30357" s="850"/>
    </row>
    <row r="30358" spans="85:87" x14ac:dyDescent="0.25">
      <c r="CG30358" s="768"/>
      <c r="CH30358" s="768"/>
      <c r="CI30358" s="850"/>
    </row>
    <row r="30359" spans="85:87" x14ac:dyDescent="0.25">
      <c r="CG30359" s="768"/>
      <c r="CH30359" s="768"/>
      <c r="CI30359" s="850"/>
    </row>
    <row r="30360" spans="85:87" x14ac:dyDescent="0.25">
      <c r="CG30360" s="768"/>
      <c r="CH30360" s="768"/>
      <c r="CI30360" s="850"/>
    </row>
    <row r="30361" spans="85:87" x14ac:dyDescent="0.25">
      <c r="CG30361" s="768"/>
      <c r="CH30361" s="768"/>
      <c r="CI30361" s="850"/>
    </row>
    <row r="30362" spans="85:87" x14ac:dyDescent="0.25">
      <c r="CG30362" s="768"/>
      <c r="CH30362" s="768"/>
      <c r="CI30362" s="850"/>
    </row>
    <row r="30363" spans="85:87" x14ac:dyDescent="0.25">
      <c r="CG30363" s="768"/>
      <c r="CH30363" s="768"/>
      <c r="CI30363" s="850"/>
    </row>
    <row r="30364" spans="85:87" x14ac:dyDescent="0.25">
      <c r="CG30364" s="768"/>
      <c r="CH30364" s="768"/>
      <c r="CI30364" s="850"/>
    </row>
    <row r="30365" spans="85:87" x14ac:dyDescent="0.25">
      <c r="CG30365" s="768"/>
      <c r="CH30365" s="768"/>
      <c r="CI30365" s="850"/>
    </row>
    <row r="30366" spans="85:87" x14ac:dyDescent="0.25">
      <c r="CG30366" s="768"/>
      <c r="CH30366" s="768"/>
      <c r="CI30366" s="850"/>
    </row>
    <row r="30367" spans="85:87" x14ac:dyDescent="0.25">
      <c r="CG30367" s="768"/>
      <c r="CH30367" s="768"/>
      <c r="CI30367" s="850"/>
    </row>
    <row r="30368" spans="85:87" x14ac:dyDescent="0.25">
      <c r="CG30368" s="768"/>
      <c r="CH30368" s="768"/>
      <c r="CI30368" s="850"/>
    </row>
    <row r="30369" spans="85:87" x14ac:dyDescent="0.25">
      <c r="CG30369" s="768"/>
      <c r="CH30369" s="768"/>
      <c r="CI30369" s="850"/>
    </row>
    <row r="30370" spans="85:87" x14ac:dyDescent="0.25">
      <c r="CG30370" s="768"/>
      <c r="CH30370" s="768"/>
      <c r="CI30370" s="850"/>
    </row>
    <row r="30371" spans="85:87" x14ac:dyDescent="0.25">
      <c r="CG30371" s="768"/>
      <c r="CH30371" s="768"/>
      <c r="CI30371" s="850"/>
    </row>
    <row r="30372" spans="85:87" x14ac:dyDescent="0.25">
      <c r="CG30372" s="768"/>
      <c r="CH30372" s="768"/>
      <c r="CI30372" s="850"/>
    </row>
    <row r="30373" spans="85:87" x14ac:dyDescent="0.25">
      <c r="CG30373" s="768"/>
      <c r="CH30373" s="768"/>
      <c r="CI30373" s="850"/>
    </row>
    <row r="30374" spans="85:87" x14ac:dyDescent="0.25">
      <c r="CG30374" s="768"/>
      <c r="CH30374" s="768"/>
      <c r="CI30374" s="850"/>
    </row>
    <row r="30375" spans="85:87" x14ac:dyDescent="0.25">
      <c r="CG30375" s="768"/>
      <c r="CH30375" s="768"/>
      <c r="CI30375" s="850"/>
    </row>
    <row r="30376" spans="85:87" x14ac:dyDescent="0.25">
      <c r="CG30376" s="768"/>
      <c r="CH30376" s="768"/>
      <c r="CI30376" s="850"/>
    </row>
    <row r="30377" spans="85:87" x14ac:dyDescent="0.25">
      <c r="CG30377" s="768"/>
      <c r="CH30377" s="768"/>
      <c r="CI30377" s="850"/>
    </row>
    <row r="30378" spans="85:87" x14ac:dyDescent="0.25">
      <c r="CG30378" s="768"/>
      <c r="CH30378" s="768"/>
      <c r="CI30378" s="850"/>
    </row>
    <row r="30379" spans="85:87" x14ac:dyDescent="0.25">
      <c r="CG30379" s="768"/>
      <c r="CH30379" s="768"/>
      <c r="CI30379" s="850"/>
    </row>
    <row r="30380" spans="85:87" x14ac:dyDescent="0.25">
      <c r="CG30380" s="768"/>
      <c r="CH30380" s="768"/>
      <c r="CI30380" s="850"/>
    </row>
    <row r="30381" spans="85:87" x14ac:dyDescent="0.25">
      <c r="CG30381" s="768"/>
      <c r="CH30381" s="768"/>
      <c r="CI30381" s="850"/>
    </row>
    <row r="30382" spans="85:87" x14ac:dyDescent="0.25">
      <c r="CG30382" s="768"/>
      <c r="CH30382" s="768"/>
      <c r="CI30382" s="850"/>
    </row>
    <row r="30383" spans="85:87" x14ac:dyDescent="0.25">
      <c r="CG30383" s="768"/>
      <c r="CH30383" s="768"/>
      <c r="CI30383" s="850"/>
    </row>
    <row r="30384" spans="85:87" x14ac:dyDescent="0.25">
      <c r="CG30384" s="768"/>
      <c r="CH30384" s="768"/>
      <c r="CI30384" s="850"/>
    </row>
    <row r="30385" spans="85:87" x14ac:dyDescent="0.25">
      <c r="CG30385" s="768"/>
      <c r="CH30385" s="768"/>
      <c r="CI30385" s="850"/>
    </row>
    <row r="30386" spans="85:87" x14ac:dyDescent="0.25">
      <c r="CG30386" s="768"/>
      <c r="CH30386" s="768"/>
      <c r="CI30386" s="850"/>
    </row>
    <row r="30387" spans="85:87" x14ac:dyDescent="0.25">
      <c r="CG30387" s="768"/>
      <c r="CH30387" s="768"/>
      <c r="CI30387" s="850"/>
    </row>
    <row r="30388" spans="85:87" x14ac:dyDescent="0.25">
      <c r="CG30388" s="768"/>
      <c r="CH30388" s="768"/>
      <c r="CI30388" s="850"/>
    </row>
    <row r="30389" spans="85:87" x14ac:dyDescent="0.25">
      <c r="CG30389" s="768"/>
      <c r="CH30389" s="768"/>
      <c r="CI30389" s="850"/>
    </row>
    <row r="30390" spans="85:87" x14ac:dyDescent="0.25">
      <c r="CG30390" s="768"/>
      <c r="CH30390" s="768"/>
      <c r="CI30390" s="850"/>
    </row>
    <row r="30391" spans="85:87" x14ac:dyDescent="0.25">
      <c r="CG30391" s="768"/>
      <c r="CH30391" s="768"/>
      <c r="CI30391" s="850"/>
    </row>
    <row r="30392" spans="85:87" x14ac:dyDescent="0.25">
      <c r="CG30392" s="768"/>
      <c r="CH30392" s="768"/>
      <c r="CI30392" s="850"/>
    </row>
    <row r="30393" spans="85:87" x14ac:dyDescent="0.25">
      <c r="CG30393" s="768"/>
      <c r="CH30393" s="768"/>
      <c r="CI30393" s="850"/>
    </row>
    <row r="30394" spans="85:87" x14ac:dyDescent="0.25">
      <c r="CG30394" s="768"/>
      <c r="CH30394" s="768"/>
      <c r="CI30394" s="850"/>
    </row>
    <row r="30395" spans="85:87" x14ac:dyDescent="0.25">
      <c r="CG30395" s="768"/>
      <c r="CH30395" s="768"/>
      <c r="CI30395" s="850"/>
    </row>
    <row r="30396" spans="85:87" x14ac:dyDescent="0.25">
      <c r="CG30396" s="768"/>
      <c r="CH30396" s="768"/>
      <c r="CI30396" s="850"/>
    </row>
    <row r="30397" spans="85:87" x14ac:dyDescent="0.25">
      <c r="CG30397" s="768"/>
      <c r="CH30397" s="768"/>
      <c r="CI30397" s="850"/>
    </row>
    <row r="30398" spans="85:87" x14ac:dyDescent="0.25">
      <c r="CG30398" s="768"/>
      <c r="CH30398" s="768"/>
      <c r="CI30398" s="850"/>
    </row>
    <row r="30399" spans="85:87" x14ac:dyDescent="0.25">
      <c r="CG30399" s="768"/>
      <c r="CH30399" s="768"/>
      <c r="CI30399" s="850"/>
    </row>
    <row r="30400" spans="85:87" x14ac:dyDescent="0.25">
      <c r="CG30400" s="768"/>
      <c r="CH30400" s="768"/>
      <c r="CI30400" s="850"/>
    </row>
    <row r="30401" spans="85:87" x14ac:dyDescent="0.25">
      <c r="CG30401" s="768"/>
      <c r="CH30401" s="768"/>
      <c r="CI30401" s="850"/>
    </row>
    <row r="30402" spans="85:87" x14ac:dyDescent="0.25">
      <c r="CG30402" s="768"/>
      <c r="CH30402" s="768"/>
      <c r="CI30402" s="850"/>
    </row>
    <row r="30403" spans="85:87" x14ac:dyDescent="0.25">
      <c r="CG30403" s="768"/>
      <c r="CH30403" s="768"/>
      <c r="CI30403" s="850"/>
    </row>
    <row r="30404" spans="85:87" x14ac:dyDescent="0.25">
      <c r="CG30404" s="768"/>
      <c r="CH30404" s="768"/>
      <c r="CI30404" s="850"/>
    </row>
    <row r="30405" spans="85:87" x14ac:dyDescent="0.25">
      <c r="CG30405" s="768"/>
      <c r="CH30405" s="768"/>
      <c r="CI30405" s="850"/>
    </row>
    <row r="30406" spans="85:87" x14ac:dyDescent="0.25">
      <c r="CG30406" s="768"/>
      <c r="CH30406" s="768"/>
      <c r="CI30406" s="850"/>
    </row>
    <row r="30407" spans="85:87" x14ac:dyDescent="0.25">
      <c r="CG30407" s="768"/>
      <c r="CH30407" s="768"/>
      <c r="CI30407" s="850"/>
    </row>
    <row r="30408" spans="85:87" x14ac:dyDescent="0.25">
      <c r="CG30408" s="768"/>
      <c r="CH30408" s="768"/>
      <c r="CI30408" s="850"/>
    </row>
    <row r="30409" spans="85:87" x14ac:dyDescent="0.25">
      <c r="CG30409" s="768"/>
      <c r="CH30409" s="768"/>
      <c r="CI30409" s="850"/>
    </row>
    <row r="30410" spans="85:87" x14ac:dyDescent="0.25">
      <c r="CG30410" s="768"/>
      <c r="CH30410" s="768"/>
      <c r="CI30410" s="850"/>
    </row>
    <row r="30411" spans="85:87" x14ac:dyDescent="0.25">
      <c r="CG30411" s="768"/>
      <c r="CH30411" s="768"/>
      <c r="CI30411" s="850"/>
    </row>
    <row r="30412" spans="85:87" x14ac:dyDescent="0.25">
      <c r="CG30412" s="768"/>
      <c r="CH30412" s="768"/>
      <c r="CI30412" s="850"/>
    </row>
    <row r="30413" spans="85:87" x14ac:dyDescent="0.25">
      <c r="CG30413" s="768"/>
      <c r="CH30413" s="768"/>
      <c r="CI30413" s="850"/>
    </row>
    <row r="30414" spans="85:87" x14ac:dyDescent="0.25">
      <c r="CG30414" s="768"/>
      <c r="CH30414" s="768"/>
      <c r="CI30414" s="850"/>
    </row>
    <row r="30415" spans="85:87" x14ac:dyDescent="0.25">
      <c r="CG30415" s="768"/>
      <c r="CH30415" s="768"/>
      <c r="CI30415" s="850"/>
    </row>
    <row r="30416" spans="85:87" x14ac:dyDescent="0.25">
      <c r="CG30416" s="768"/>
      <c r="CH30416" s="768"/>
      <c r="CI30416" s="850"/>
    </row>
    <row r="30417" spans="85:87" x14ac:dyDescent="0.25">
      <c r="CG30417" s="768"/>
      <c r="CH30417" s="768"/>
      <c r="CI30417" s="850"/>
    </row>
    <row r="30418" spans="85:87" x14ac:dyDescent="0.25">
      <c r="CG30418" s="768"/>
      <c r="CH30418" s="768"/>
      <c r="CI30418" s="850"/>
    </row>
    <row r="30419" spans="85:87" x14ac:dyDescent="0.25">
      <c r="CG30419" s="768"/>
      <c r="CH30419" s="768"/>
      <c r="CI30419" s="850"/>
    </row>
    <row r="30420" spans="85:87" x14ac:dyDescent="0.25">
      <c r="CG30420" s="768"/>
      <c r="CH30420" s="768"/>
      <c r="CI30420" s="850"/>
    </row>
    <row r="30421" spans="85:87" x14ac:dyDescent="0.25">
      <c r="CG30421" s="768"/>
      <c r="CH30421" s="768"/>
      <c r="CI30421" s="850"/>
    </row>
    <row r="30422" spans="85:87" x14ac:dyDescent="0.25">
      <c r="CG30422" s="768"/>
      <c r="CH30422" s="768"/>
      <c r="CI30422" s="850"/>
    </row>
    <row r="30423" spans="85:87" x14ac:dyDescent="0.25">
      <c r="CG30423" s="768"/>
      <c r="CH30423" s="768"/>
      <c r="CI30423" s="850"/>
    </row>
    <row r="30424" spans="85:87" x14ac:dyDescent="0.25">
      <c r="CG30424" s="768"/>
      <c r="CH30424" s="768"/>
      <c r="CI30424" s="850"/>
    </row>
    <row r="30425" spans="85:87" x14ac:dyDescent="0.25">
      <c r="CG30425" s="768"/>
      <c r="CH30425" s="768"/>
      <c r="CI30425" s="850"/>
    </row>
    <row r="30426" spans="85:87" x14ac:dyDescent="0.25">
      <c r="CG30426" s="768"/>
      <c r="CH30426" s="768"/>
      <c r="CI30426" s="850"/>
    </row>
    <row r="30427" spans="85:87" x14ac:dyDescent="0.25">
      <c r="CG30427" s="768"/>
      <c r="CH30427" s="768"/>
      <c r="CI30427" s="850"/>
    </row>
    <row r="30428" spans="85:87" x14ac:dyDescent="0.25">
      <c r="CG30428" s="768"/>
      <c r="CH30428" s="768"/>
      <c r="CI30428" s="850"/>
    </row>
    <row r="30429" spans="85:87" x14ac:dyDescent="0.25">
      <c r="CG30429" s="768"/>
      <c r="CH30429" s="768"/>
      <c r="CI30429" s="850"/>
    </row>
    <row r="30430" spans="85:87" x14ac:dyDescent="0.25">
      <c r="CG30430" s="768"/>
      <c r="CH30430" s="768"/>
      <c r="CI30430" s="850"/>
    </row>
    <row r="30431" spans="85:87" x14ac:dyDescent="0.25">
      <c r="CG30431" s="768"/>
      <c r="CH30431" s="768"/>
      <c r="CI30431" s="850"/>
    </row>
    <row r="30432" spans="85:87" x14ac:dyDescent="0.25">
      <c r="CG30432" s="768"/>
      <c r="CH30432" s="768"/>
      <c r="CI30432" s="850"/>
    </row>
    <row r="30433" spans="85:87" x14ac:dyDescent="0.25">
      <c r="CG30433" s="768"/>
      <c r="CH30433" s="768"/>
      <c r="CI30433" s="850"/>
    </row>
    <row r="30434" spans="85:87" x14ac:dyDescent="0.25">
      <c r="CG30434" s="768"/>
      <c r="CH30434" s="768"/>
      <c r="CI30434" s="850"/>
    </row>
    <row r="30435" spans="85:87" x14ac:dyDescent="0.25">
      <c r="CG30435" s="768"/>
      <c r="CH30435" s="768"/>
      <c r="CI30435" s="850"/>
    </row>
    <row r="30436" spans="85:87" x14ac:dyDescent="0.25">
      <c r="CG30436" s="768"/>
      <c r="CH30436" s="768"/>
      <c r="CI30436" s="850"/>
    </row>
    <row r="30437" spans="85:87" x14ac:dyDescent="0.25">
      <c r="CG30437" s="768"/>
      <c r="CH30437" s="768"/>
      <c r="CI30437" s="850"/>
    </row>
    <row r="30438" spans="85:87" x14ac:dyDescent="0.25">
      <c r="CG30438" s="768"/>
      <c r="CH30438" s="768"/>
      <c r="CI30438" s="850"/>
    </row>
    <row r="30439" spans="85:87" x14ac:dyDescent="0.25">
      <c r="CG30439" s="768"/>
      <c r="CH30439" s="768"/>
      <c r="CI30439" s="850"/>
    </row>
    <row r="30440" spans="85:87" x14ac:dyDescent="0.25">
      <c r="CG30440" s="768"/>
      <c r="CH30440" s="768"/>
      <c r="CI30440" s="850"/>
    </row>
    <row r="30441" spans="85:87" x14ac:dyDescent="0.25">
      <c r="CG30441" s="768"/>
      <c r="CH30441" s="768"/>
      <c r="CI30441" s="850"/>
    </row>
    <row r="30442" spans="85:87" x14ac:dyDescent="0.25">
      <c r="CG30442" s="768"/>
      <c r="CH30442" s="768"/>
      <c r="CI30442" s="850"/>
    </row>
    <row r="30443" spans="85:87" x14ac:dyDescent="0.25">
      <c r="CG30443" s="768"/>
      <c r="CH30443" s="768"/>
      <c r="CI30443" s="850"/>
    </row>
    <row r="30444" spans="85:87" x14ac:dyDescent="0.25">
      <c r="CG30444" s="768"/>
      <c r="CH30444" s="768"/>
      <c r="CI30444" s="850"/>
    </row>
    <row r="30445" spans="85:87" x14ac:dyDescent="0.25">
      <c r="CG30445" s="768"/>
      <c r="CH30445" s="768"/>
      <c r="CI30445" s="850"/>
    </row>
    <row r="30446" spans="85:87" x14ac:dyDescent="0.25">
      <c r="CG30446" s="768"/>
      <c r="CH30446" s="768"/>
      <c r="CI30446" s="850"/>
    </row>
    <row r="30447" spans="85:87" x14ac:dyDescent="0.25">
      <c r="CG30447" s="768"/>
      <c r="CH30447" s="768"/>
      <c r="CI30447" s="850"/>
    </row>
    <row r="30448" spans="85:87" x14ac:dyDescent="0.25">
      <c r="CG30448" s="768"/>
      <c r="CH30448" s="768"/>
      <c r="CI30448" s="850"/>
    </row>
    <row r="30449" spans="85:87" x14ac:dyDescent="0.25">
      <c r="CG30449" s="768"/>
      <c r="CH30449" s="768"/>
      <c r="CI30449" s="850"/>
    </row>
    <row r="30450" spans="85:87" x14ac:dyDescent="0.25">
      <c r="CG30450" s="768"/>
      <c r="CH30450" s="768"/>
      <c r="CI30450" s="850"/>
    </row>
    <row r="30451" spans="85:87" x14ac:dyDescent="0.25">
      <c r="CG30451" s="768"/>
      <c r="CH30451" s="768"/>
      <c r="CI30451" s="850"/>
    </row>
    <row r="30452" spans="85:87" x14ac:dyDescent="0.25">
      <c r="CG30452" s="768"/>
      <c r="CH30452" s="768"/>
      <c r="CI30452" s="850"/>
    </row>
    <row r="30453" spans="85:87" x14ac:dyDescent="0.25">
      <c r="CG30453" s="768"/>
      <c r="CH30453" s="768"/>
      <c r="CI30453" s="850"/>
    </row>
    <row r="30454" spans="85:87" x14ac:dyDescent="0.25">
      <c r="CG30454" s="768"/>
      <c r="CH30454" s="768"/>
      <c r="CI30454" s="850"/>
    </row>
    <row r="30455" spans="85:87" x14ac:dyDescent="0.25">
      <c r="CG30455" s="768"/>
      <c r="CH30455" s="768"/>
      <c r="CI30455" s="850"/>
    </row>
    <row r="30456" spans="85:87" x14ac:dyDescent="0.25">
      <c r="CG30456" s="768"/>
      <c r="CH30456" s="768"/>
      <c r="CI30456" s="850"/>
    </row>
    <row r="30457" spans="85:87" x14ac:dyDescent="0.25">
      <c r="CG30457" s="768"/>
      <c r="CH30457" s="768"/>
      <c r="CI30457" s="850"/>
    </row>
    <row r="30458" spans="85:87" x14ac:dyDescent="0.25">
      <c r="CG30458" s="768"/>
      <c r="CH30458" s="768"/>
      <c r="CI30458" s="850"/>
    </row>
    <row r="30459" spans="85:87" x14ac:dyDescent="0.25">
      <c r="CG30459" s="768"/>
      <c r="CH30459" s="768"/>
      <c r="CI30459" s="850"/>
    </row>
    <row r="30460" spans="85:87" x14ac:dyDescent="0.25">
      <c r="CG30460" s="768"/>
      <c r="CH30460" s="768"/>
      <c r="CI30460" s="850"/>
    </row>
    <row r="30461" spans="85:87" x14ac:dyDescent="0.25">
      <c r="CG30461" s="768"/>
      <c r="CH30461" s="768"/>
      <c r="CI30461" s="850"/>
    </row>
    <row r="30462" spans="85:87" x14ac:dyDescent="0.25">
      <c r="CG30462" s="768"/>
      <c r="CH30462" s="768"/>
      <c r="CI30462" s="850"/>
    </row>
    <row r="30463" spans="85:87" x14ac:dyDescent="0.25">
      <c r="CG30463" s="768"/>
      <c r="CH30463" s="768"/>
      <c r="CI30463" s="850"/>
    </row>
    <row r="30464" spans="85:87" x14ac:dyDescent="0.25">
      <c r="CG30464" s="768"/>
      <c r="CH30464" s="768"/>
      <c r="CI30464" s="850"/>
    </row>
    <row r="30465" spans="85:87" x14ac:dyDescent="0.25">
      <c r="CG30465" s="768"/>
      <c r="CH30465" s="768"/>
      <c r="CI30465" s="850"/>
    </row>
    <row r="30466" spans="85:87" x14ac:dyDescent="0.25">
      <c r="CG30466" s="768"/>
      <c r="CH30466" s="768"/>
      <c r="CI30466" s="850"/>
    </row>
    <row r="30467" spans="85:87" x14ac:dyDescent="0.25">
      <c r="CG30467" s="768"/>
      <c r="CH30467" s="768"/>
      <c r="CI30467" s="850"/>
    </row>
    <row r="30468" spans="85:87" x14ac:dyDescent="0.25">
      <c r="CG30468" s="768"/>
      <c r="CH30468" s="768"/>
      <c r="CI30468" s="850"/>
    </row>
    <row r="30469" spans="85:87" x14ac:dyDescent="0.25">
      <c r="CG30469" s="768"/>
      <c r="CH30469" s="768"/>
      <c r="CI30469" s="850"/>
    </row>
    <row r="30470" spans="85:87" x14ac:dyDescent="0.25">
      <c r="CG30470" s="768"/>
      <c r="CH30470" s="768"/>
      <c r="CI30470" s="850"/>
    </row>
    <row r="30471" spans="85:87" x14ac:dyDescent="0.25">
      <c r="CG30471" s="768"/>
      <c r="CH30471" s="768"/>
      <c r="CI30471" s="850"/>
    </row>
    <row r="30472" spans="85:87" x14ac:dyDescent="0.25">
      <c r="CG30472" s="768"/>
      <c r="CH30472" s="768"/>
      <c r="CI30472" s="850"/>
    </row>
    <row r="30473" spans="85:87" x14ac:dyDescent="0.25">
      <c r="CG30473" s="768"/>
      <c r="CH30473" s="768"/>
      <c r="CI30473" s="850"/>
    </row>
    <row r="30474" spans="85:87" x14ac:dyDescent="0.25">
      <c r="CG30474" s="768"/>
      <c r="CH30474" s="768"/>
      <c r="CI30474" s="850"/>
    </row>
    <row r="30475" spans="85:87" x14ac:dyDescent="0.25">
      <c r="CG30475" s="768"/>
      <c r="CH30475" s="768"/>
      <c r="CI30475" s="850"/>
    </row>
    <row r="30476" spans="85:87" x14ac:dyDescent="0.25">
      <c r="CG30476" s="768"/>
      <c r="CH30476" s="768"/>
      <c r="CI30476" s="850"/>
    </row>
    <row r="30477" spans="85:87" x14ac:dyDescent="0.25">
      <c r="CG30477" s="768"/>
      <c r="CH30477" s="768"/>
      <c r="CI30477" s="850"/>
    </row>
    <row r="30478" spans="85:87" x14ac:dyDescent="0.25">
      <c r="CG30478" s="768"/>
      <c r="CH30478" s="768"/>
      <c r="CI30478" s="850"/>
    </row>
    <row r="30479" spans="85:87" x14ac:dyDescent="0.25">
      <c r="CG30479" s="768"/>
      <c r="CH30479" s="768"/>
      <c r="CI30479" s="850"/>
    </row>
    <row r="30480" spans="85:87" x14ac:dyDescent="0.25">
      <c r="CG30480" s="768"/>
      <c r="CH30480" s="768"/>
      <c r="CI30480" s="850"/>
    </row>
    <row r="30481" spans="85:87" x14ac:dyDescent="0.25">
      <c r="CG30481" s="768"/>
      <c r="CH30481" s="768"/>
      <c r="CI30481" s="850"/>
    </row>
    <row r="30482" spans="85:87" x14ac:dyDescent="0.25">
      <c r="CG30482" s="768"/>
      <c r="CH30482" s="768"/>
      <c r="CI30482" s="850"/>
    </row>
    <row r="30483" spans="85:87" x14ac:dyDescent="0.25">
      <c r="CG30483" s="768"/>
      <c r="CH30483" s="768"/>
      <c r="CI30483" s="850"/>
    </row>
    <row r="30484" spans="85:87" x14ac:dyDescent="0.25">
      <c r="CG30484" s="768"/>
      <c r="CH30484" s="768"/>
      <c r="CI30484" s="850"/>
    </row>
    <row r="30485" spans="85:87" x14ac:dyDescent="0.25">
      <c r="CG30485" s="768"/>
      <c r="CH30485" s="768"/>
      <c r="CI30485" s="850"/>
    </row>
    <row r="30486" spans="85:87" x14ac:dyDescent="0.25">
      <c r="CG30486" s="768"/>
      <c r="CH30486" s="768"/>
      <c r="CI30486" s="850"/>
    </row>
    <row r="30487" spans="85:87" x14ac:dyDescent="0.25">
      <c r="CG30487" s="768"/>
      <c r="CH30487" s="768"/>
      <c r="CI30487" s="850"/>
    </row>
    <row r="30488" spans="85:87" x14ac:dyDescent="0.25">
      <c r="CG30488" s="768"/>
      <c r="CH30488" s="768"/>
      <c r="CI30488" s="850"/>
    </row>
    <row r="30489" spans="85:87" x14ac:dyDescent="0.25">
      <c r="CG30489" s="768"/>
      <c r="CH30489" s="768"/>
      <c r="CI30489" s="850"/>
    </row>
    <row r="30490" spans="85:87" x14ac:dyDescent="0.25">
      <c r="CG30490" s="768"/>
      <c r="CH30490" s="768"/>
      <c r="CI30490" s="850"/>
    </row>
    <row r="30491" spans="85:87" x14ac:dyDescent="0.25">
      <c r="CG30491" s="768"/>
      <c r="CH30491" s="768"/>
      <c r="CI30491" s="850"/>
    </row>
    <row r="30492" spans="85:87" x14ac:dyDescent="0.25">
      <c r="CG30492" s="768"/>
      <c r="CH30492" s="768"/>
      <c r="CI30492" s="850"/>
    </row>
    <row r="30493" spans="85:87" x14ac:dyDescent="0.25">
      <c r="CG30493" s="768"/>
      <c r="CH30493" s="768"/>
      <c r="CI30493" s="850"/>
    </row>
    <row r="30494" spans="85:87" x14ac:dyDescent="0.25">
      <c r="CG30494" s="768"/>
      <c r="CH30494" s="768"/>
      <c r="CI30494" s="850"/>
    </row>
    <row r="30495" spans="85:87" x14ac:dyDescent="0.25">
      <c r="CG30495" s="768"/>
      <c r="CH30495" s="768"/>
      <c r="CI30495" s="850"/>
    </row>
    <row r="30496" spans="85:87" x14ac:dyDescent="0.25">
      <c r="CG30496" s="768"/>
      <c r="CH30496" s="768"/>
      <c r="CI30496" s="850"/>
    </row>
    <row r="30497" spans="85:87" x14ac:dyDescent="0.25">
      <c r="CG30497" s="768"/>
      <c r="CH30497" s="768"/>
      <c r="CI30497" s="850"/>
    </row>
    <row r="30498" spans="85:87" x14ac:dyDescent="0.25">
      <c r="CG30498" s="768"/>
      <c r="CH30498" s="768"/>
      <c r="CI30498" s="850"/>
    </row>
    <row r="30499" spans="85:87" x14ac:dyDescent="0.25">
      <c r="CG30499" s="768"/>
      <c r="CH30499" s="768"/>
      <c r="CI30499" s="850"/>
    </row>
    <row r="30500" spans="85:87" x14ac:dyDescent="0.25">
      <c r="CG30500" s="768"/>
      <c r="CH30500" s="768"/>
      <c r="CI30500" s="850"/>
    </row>
    <row r="30501" spans="85:87" x14ac:dyDescent="0.25">
      <c r="CG30501" s="768"/>
      <c r="CH30501" s="768"/>
      <c r="CI30501" s="850"/>
    </row>
    <row r="30502" spans="85:87" x14ac:dyDescent="0.25">
      <c r="CG30502" s="768"/>
      <c r="CH30502" s="768"/>
      <c r="CI30502" s="850"/>
    </row>
    <row r="30503" spans="85:87" x14ac:dyDescent="0.25">
      <c r="CG30503" s="768"/>
      <c r="CH30503" s="768"/>
      <c r="CI30503" s="850"/>
    </row>
    <row r="30504" spans="85:87" x14ac:dyDescent="0.25">
      <c r="CG30504" s="768"/>
      <c r="CH30504" s="768"/>
      <c r="CI30504" s="850"/>
    </row>
    <row r="30505" spans="85:87" x14ac:dyDescent="0.25">
      <c r="CG30505" s="768"/>
      <c r="CH30505" s="768"/>
      <c r="CI30505" s="850"/>
    </row>
    <row r="30506" spans="85:87" x14ac:dyDescent="0.25">
      <c r="CG30506" s="768"/>
      <c r="CH30506" s="768"/>
      <c r="CI30506" s="850"/>
    </row>
    <row r="30507" spans="85:87" x14ac:dyDescent="0.25">
      <c r="CG30507" s="768"/>
      <c r="CH30507" s="768"/>
      <c r="CI30507" s="850"/>
    </row>
    <row r="30508" spans="85:87" x14ac:dyDescent="0.25">
      <c r="CG30508" s="768"/>
      <c r="CH30508" s="768"/>
      <c r="CI30508" s="850"/>
    </row>
    <row r="30509" spans="85:87" x14ac:dyDescent="0.25">
      <c r="CG30509" s="768"/>
      <c r="CH30509" s="768"/>
      <c r="CI30509" s="850"/>
    </row>
    <row r="30510" spans="85:87" x14ac:dyDescent="0.25">
      <c r="CG30510" s="768"/>
      <c r="CH30510" s="768"/>
      <c r="CI30510" s="850"/>
    </row>
    <row r="30511" spans="85:87" x14ac:dyDescent="0.25">
      <c r="CG30511" s="768"/>
      <c r="CH30511" s="768"/>
      <c r="CI30511" s="850"/>
    </row>
    <row r="30512" spans="85:87" x14ac:dyDescent="0.25">
      <c r="CG30512" s="768"/>
      <c r="CH30512" s="768"/>
      <c r="CI30512" s="850"/>
    </row>
    <row r="30513" spans="85:87" x14ac:dyDescent="0.25">
      <c r="CG30513" s="768"/>
      <c r="CH30513" s="768"/>
      <c r="CI30513" s="850"/>
    </row>
    <row r="30514" spans="85:87" x14ac:dyDescent="0.25">
      <c r="CG30514" s="768"/>
      <c r="CH30514" s="768"/>
      <c r="CI30514" s="850"/>
    </row>
    <row r="30515" spans="85:87" x14ac:dyDescent="0.25">
      <c r="CG30515" s="768"/>
      <c r="CH30515" s="768"/>
      <c r="CI30515" s="850"/>
    </row>
    <row r="30516" spans="85:87" x14ac:dyDescent="0.25">
      <c r="CG30516" s="768"/>
      <c r="CH30516" s="768"/>
      <c r="CI30516" s="850"/>
    </row>
    <row r="30517" spans="85:87" x14ac:dyDescent="0.25">
      <c r="CG30517" s="768"/>
      <c r="CH30517" s="768"/>
      <c r="CI30517" s="850"/>
    </row>
    <row r="30518" spans="85:87" x14ac:dyDescent="0.25">
      <c r="CG30518" s="768"/>
      <c r="CH30518" s="768"/>
      <c r="CI30518" s="850"/>
    </row>
    <row r="30519" spans="85:87" x14ac:dyDescent="0.25">
      <c r="CG30519" s="768"/>
      <c r="CH30519" s="768"/>
      <c r="CI30519" s="850"/>
    </row>
    <row r="30520" spans="85:87" x14ac:dyDescent="0.25">
      <c r="CG30520" s="768"/>
      <c r="CH30520" s="768"/>
      <c r="CI30520" s="850"/>
    </row>
    <row r="30521" spans="85:87" x14ac:dyDescent="0.25">
      <c r="CG30521" s="768"/>
      <c r="CH30521" s="768"/>
      <c r="CI30521" s="850"/>
    </row>
    <row r="30522" spans="85:87" x14ac:dyDescent="0.25">
      <c r="CG30522" s="768"/>
      <c r="CH30522" s="768"/>
      <c r="CI30522" s="850"/>
    </row>
    <row r="30523" spans="85:87" x14ac:dyDescent="0.25">
      <c r="CG30523" s="768"/>
      <c r="CH30523" s="768"/>
      <c r="CI30523" s="850"/>
    </row>
    <row r="30524" spans="85:87" x14ac:dyDescent="0.25">
      <c r="CG30524" s="768"/>
      <c r="CH30524" s="768"/>
      <c r="CI30524" s="850"/>
    </row>
    <row r="30525" spans="85:87" x14ac:dyDescent="0.25">
      <c r="CG30525" s="768"/>
      <c r="CH30525" s="768"/>
      <c r="CI30525" s="850"/>
    </row>
    <row r="30526" spans="85:87" x14ac:dyDescent="0.25">
      <c r="CG30526" s="768"/>
      <c r="CH30526" s="768"/>
      <c r="CI30526" s="850"/>
    </row>
    <row r="30527" spans="85:87" x14ac:dyDescent="0.25">
      <c r="CG30527" s="768"/>
      <c r="CH30527" s="768"/>
      <c r="CI30527" s="850"/>
    </row>
    <row r="30528" spans="85:87" x14ac:dyDescent="0.25">
      <c r="CG30528" s="768"/>
      <c r="CH30528" s="768"/>
      <c r="CI30528" s="850"/>
    </row>
    <row r="30529" spans="85:87" x14ac:dyDescent="0.25">
      <c r="CG30529" s="768"/>
      <c r="CH30529" s="768"/>
      <c r="CI30529" s="850"/>
    </row>
    <row r="30530" spans="85:87" x14ac:dyDescent="0.25">
      <c r="CG30530" s="768"/>
      <c r="CH30530" s="768"/>
      <c r="CI30530" s="850"/>
    </row>
    <row r="30531" spans="85:87" x14ac:dyDescent="0.25">
      <c r="CG30531" s="768"/>
      <c r="CH30531" s="768"/>
      <c r="CI30531" s="850"/>
    </row>
    <row r="30532" spans="85:87" x14ac:dyDescent="0.25">
      <c r="CG30532" s="768"/>
      <c r="CH30532" s="768"/>
      <c r="CI30532" s="850"/>
    </row>
    <row r="30533" spans="85:87" x14ac:dyDescent="0.25">
      <c r="CG30533" s="768"/>
      <c r="CH30533" s="768"/>
      <c r="CI30533" s="850"/>
    </row>
    <row r="30534" spans="85:87" x14ac:dyDescent="0.25">
      <c r="CG30534" s="768"/>
      <c r="CH30534" s="768"/>
      <c r="CI30534" s="850"/>
    </row>
    <row r="30535" spans="85:87" x14ac:dyDescent="0.25">
      <c r="CG30535" s="768"/>
      <c r="CH30535" s="768"/>
      <c r="CI30535" s="850"/>
    </row>
    <row r="30536" spans="85:87" x14ac:dyDescent="0.25">
      <c r="CG30536" s="768"/>
      <c r="CH30536" s="768"/>
      <c r="CI30536" s="850"/>
    </row>
    <row r="30537" spans="85:87" x14ac:dyDescent="0.25">
      <c r="CG30537" s="768"/>
      <c r="CH30537" s="768"/>
      <c r="CI30537" s="850"/>
    </row>
    <row r="30538" spans="85:87" x14ac:dyDescent="0.25">
      <c r="CG30538" s="768"/>
      <c r="CH30538" s="768"/>
      <c r="CI30538" s="850"/>
    </row>
    <row r="30539" spans="85:87" x14ac:dyDescent="0.25">
      <c r="CG30539" s="768"/>
      <c r="CH30539" s="768"/>
      <c r="CI30539" s="850"/>
    </row>
    <row r="30540" spans="85:87" x14ac:dyDescent="0.25">
      <c r="CG30540" s="768"/>
      <c r="CH30540" s="768"/>
      <c r="CI30540" s="850"/>
    </row>
    <row r="30541" spans="85:87" x14ac:dyDescent="0.25">
      <c r="CG30541" s="768"/>
      <c r="CH30541" s="768"/>
      <c r="CI30541" s="850"/>
    </row>
    <row r="30542" spans="85:87" x14ac:dyDescent="0.25">
      <c r="CG30542" s="768"/>
      <c r="CH30542" s="768"/>
      <c r="CI30542" s="850"/>
    </row>
    <row r="30543" spans="85:87" x14ac:dyDescent="0.25">
      <c r="CG30543" s="768"/>
      <c r="CH30543" s="768"/>
      <c r="CI30543" s="850"/>
    </row>
    <row r="30544" spans="85:87" x14ac:dyDescent="0.25">
      <c r="CG30544" s="768"/>
      <c r="CH30544" s="768"/>
      <c r="CI30544" s="850"/>
    </row>
    <row r="30545" spans="85:87" x14ac:dyDescent="0.25">
      <c r="CG30545" s="768"/>
      <c r="CH30545" s="768"/>
      <c r="CI30545" s="850"/>
    </row>
    <row r="30546" spans="85:87" x14ac:dyDescent="0.25">
      <c r="CG30546" s="768"/>
      <c r="CH30546" s="768"/>
      <c r="CI30546" s="850"/>
    </row>
    <row r="30547" spans="85:87" x14ac:dyDescent="0.25">
      <c r="CG30547" s="768"/>
      <c r="CH30547" s="768"/>
      <c r="CI30547" s="850"/>
    </row>
    <row r="30548" spans="85:87" x14ac:dyDescent="0.25">
      <c r="CG30548" s="768"/>
      <c r="CH30548" s="768"/>
      <c r="CI30548" s="850"/>
    </row>
    <row r="30549" spans="85:87" x14ac:dyDescent="0.25">
      <c r="CG30549" s="768"/>
      <c r="CH30549" s="768"/>
      <c r="CI30549" s="850"/>
    </row>
    <row r="30550" spans="85:87" x14ac:dyDescent="0.25">
      <c r="CG30550" s="768"/>
      <c r="CH30550" s="768"/>
      <c r="CI30550" s="850"/>
    </row>
    <row r="30551" spans="85:87" x14ac:dyDescent="0.25">
      <c r="CG30551" s="768"/>
      <c r="CH30551" s="768"/>
      <c r="CI30551" s="850"/>
    </row>
    <row r="30552" spans="85:87" x14ac:dyDescent="0.25">
      <c r="CG30552" s="768"/>
      <c r="CH30552" s="768"/>
      <c r="CI30552" s="850"/>
    </row>
    <row r="30553" spans="85:87" x14ac:dyDescent="0.25">
      <c r="CG30553" s="768"/>
      <c r="CH30553" s="768"/>
      <c r="CI30553" s="850"/>
    </row>
    <row r="30554" spans="85:87" x14ac:dyDescent="0.25">
      <c r="CG30554" s="768"/>
      <c r="CH30554" s="768"/>
      <c r="CI30554" s="850"/>
    </row>
    <row r="30555" spans="85:87" x14ac:dyDescent="0.25">
      <c r="CG30555" s="768"/>
      <c r="CH30555" s="768"/>
      <c r="CI30555" s="850"/>
    </row>
    <row r="30556" spans="85:87" x14ac:dyDescent="0.25">
      <c r="CG30556" s="768"/>
      <c r="CH30556" s="768"/>
      <c r="CI30556" s="850"/>
    </row>
    <row r="30557" spans="85:87" x14ac:dyDescent="0.25">
      <c r="CG30557" s="768"/>
      <c r="CH30557" s="768"/>
      <c r="CI30557" s="850"/>
    </row>
    <row r="30558" spans="85:87" x14ac:dyDescent="0.25">
      <c r="CG30558" s="768"/>
      <c r="CH30558" s="768"/>
      <c r="CI30558" s="850"/>
    </row>
    <row r="30559" spans="85:87" x14ac:dyDescent="0.25">
      <c r="CG30559" s="768"/>
      <c r="CH30559" s="768"/>
      <c r="CI30559" s="850"/>
    </row>
    <row r="30560" spans="85:87" x14ac:dyDescent="0.25">
      <c r="CG30560" s="768"/>
      <c r="CH30560" s="768"/>
      <c r="CI30560" s="850"/>
    </row>
    <row r="30561" spans="85:87" x14ac:dyDescent="0.25">
      <c r="CG30561" s="768"/>
      <c r="CH30561" s="768"/>
      <c r="CI30561" s="850"/>
    </row>
    <row r="30562" spans="85:87" x14ac:dyDescent="0.25">
      <c r="CG30562" s="768"/>
      <c r="CH30562" s="768"/>
      <c r="CI30562" s="850"/>
    </row>
    <row r="30563" spans="85:87" x14ac:dyDescent="0.25">
      <c r="CG30563" s="768"/>
      <c r="CH30563" s="768"/>
      <c r="CI30563" s="850"/>
    </row>
    <row r="30564" spans="85:87" x14ac:dyDescent="0.25">
      <c r="CG30564" s="768"/>
      <c r="CH30564" s="768"/>
      <c r="CI30564" s="850"/>
    </row>
    <row r="30565" spans="85:87" x14ac:dyDescent="0.25">
      <c r="CG30565" s="768"/>
      <c r="CH30565" s="768"/>
      <c r="CI30565" s="850"/>
    </row>
    <row r="30566" spans="85:87" x14ac:dyDescent="0.25">
      <c r="CG30566" s="768"/>
      <c r="CH30566" s="768"/>
      <c r="CI30566" s="850"/>
    </row>
    <row r="30567" spans="85:87" x14ac:dyDescent="0.25">
      <c r="CG30567" s="768"/>
      <c r="CH30567" s="768"/>
      <c r="CI30567" s="850"/>
    </row>
    <row r="30568" spans="85:87" x14ac:dyDescent="0.25">
      <c r="CG30568" s="768"/>
      <c r="CH30568" s="768"/>
      <c r="CI30568" s="850"/>
    </row>
    <row r="30569" spans="85:87" x14ac:dyDescent="0.25">
      <c r="CG30569" s="768"/>
      <c r="CH30569" s="768"/>
      <c r="CI30569" s="850"/>
    </row>
    <row r="30570" spans="85:87" x14ac:dyDescent="0.25">
      <c r="CG30570" s="768"/>
      <c r="CH30570" s="768"/>
      <c r="CI30570" s="850"/>
    </row>
    <row r="30571" spans="85:87" x14ac:dyDescent="0.25">
      <c r="CG30571" s="768"/>
      <c r="CH30571" s="768"/>
      <c r="CI30571" s="850"/>
    </row>
    <row r="30572" spans="85:87" x14ac:dyDescent="0.25">
      <c r="CG30572" s="768"/>
      <c r="CH30572" s="768"/>
      <c r="CI30572" s="850"/>
    </row>
    <row r="30573" spans="85:87" x14ac:dyDescent="0.25">
      <c r="CG30573" s="768"/>
      <c r="CH30573" s="768"/>
      <c r="CI30573" s="850"/>
    </row>
    <row r="30574" spans="85:87" x14ac:dyDescent="0.25">
      <c r="CG30574" s="768"/>
      <c r="CH30574" s="768"/>
      <c r="CI30574" s="850"/>
    </row>
    <row r="30575" spans="85:87" x14ac:dyDescent="0.25">
      <c r="CG30575" s="768"/>
      <c r="CH30575" s="768"/>
      <c r="CI30575" s="850"/>
    </row>
    <row r="30576" spans="85:87" x14ac:dyDescent="0.25">
      <c r="CG30576" s="768"/>
      <c r="CH30576" s="768"/>
      <c r="CI30576" s="850"/>
    </row>
    <row r="30577" spans="85:87" x14ac:dyDescent="0.25">
      <c r="CG30577" s="768"/>
      <c r="CH30577" s="768"/>
      <c r="CI30577" s="850"/>
    </row>
    <row r="30578" spans="85:87" x14ac:dyDescent="0.25">
      <c r="CG30578" s="768"/>
      <c r="CH30578" s="768"/>
      <c r="CI30578" s="850"/>
    </row>
    <row r="30579" spans="85:87" x14ac:dyDescent="0.25">
      <c r="CG30579" s="768"/>
      <c r="CH30579" s="768"/>
      <c r="CI30579" s="850"/>
    </row>
    <row r="30580" spans="85:87" x14ac:dyDescent="0.25">
      <c r="CG30580" s="768"/>
      <c r="CH30580" s="768"/>
      <c r="CI30580" s="850"/>
    </row>
    <row r="30581" spans="85:87" x14ac:dyDescent="0.25">
      <c r="CG30581" s="768"/>
      <c r="CH30581" s="768"/>
      <c r="CI30581" s="850"/>
    </row>
    <row r="30582" spans="85:87" x14ac:dyDescent="0.25">
      <c r="CG30582" s="768"/>
      <c r="CH30582" s="768"/>
      <c r="CI30582" s="850"/>
    </row>
    <row r="30583" spans="85:87" x14ac:dyDescent="0.25">
      <c r="CG30583" s="768"/>
      <c r="CH30583" s="768"/>
      <c r="CI30583" s="850"/>
    </row>
    <row r="30584" spans="85:87" x14ac:dyDescent="0.25">
      <c r="CG30584" s="768"/>
      <c r="CH30584" s="768"/>
      <c r="CI30584" s="850"/>
    </row>
    <row r="30585" spans="85:87" x14ac:dyDescent="0.25">
      <c r="CG30585" s="768"/>
      <c r="CH30585" s="768"/>
      <c r="CI30585" s="850"/>
    </row>
    <row r="30586" spans="85:87" x14ac:dyDescent="0.25">
      <c r="CG30586" s="768"/>
      <c r="CH30586" s="768"/>
      <c r="CI30586" s="850"/>
    </row>
    <row r="30587" spans="85:87" x14ac:dyDescent="0.25">
      <c r="CG30587" s="768"/>
      <c r="CH30587" s="768"/>
      <c r="CI30587" s="850"/>
    </row>
    <row r="30588" spans="85:87" x14ac:dyDescent="0.25">
      <c r="CG30588" s="768"/>
      <c r="CH30588" s="768"/>
      <c r="CI30588" s="850"/>
    </row>
    <row r="30589" spans="85:87" x14ac:dyDescent="0.25">
      <c r="CG30589" s="768"/>
      <c r="CH30589" s="768"/>
      <c r="CI30589" s="850"/>
    </row>
    <row r="30590" spans="85:87" x14ac:dyDescent="0.25">
      <c r="CG30590" s="768"/>
      <c r="CH30590" s="768"/>
      <c r="CI30590" s="850"/>
    </row>
    <row r="30591" spans="85:87" x14ac:dyDescent="0.25">
      <c r="CG30591" s="768"/>
      <c r="CH30591" s="768"/>
      <c r="CI30591" s="850"/>
    </row>
    <row r="30592" spans="85:87" x14ac:dyDescent="0.25">
      <c r="CG30592" s="768"/>
      <c r="CH30592" s="768"/>
      <c r="CI30592" s="850"/>
    </row>
    <row r="30593" spans="85:87" x14ac:dyDescent="0.25">
      <c r="CG30593" s="768"/>
      <c r="CH30593" s="768"/>
      <c r="CI30593" s="850"/>
    </row>
    <row r="30594" spans="85:87" x14ac:dyDescent="0.25">
      <c r="CG30594" s="768"/>
      <c r="CH30594" s="768"/>
      <c r="CI30594" s="850"/>
    </row>
    <row r="30595" spans="85:87" x14ac:dyDescent="0.25">
      <c r="CG30595" s="768"/>
      <c r="CH30595" s="768"/>
      <c r="CI30595" s="850"/>
    </row>
    <row r="30596" spans="85:87" x14ac:dyDescent="0.25">
      <c r="CG30596" s="768"/>
      <c r="CH30596" s="768"/>
      <c r="CI30596" s="850"/>
    </row>
    <row r="30597" spans="85:87" x14ac:dyDescent="0.25">
      <c r="CG30597" s="768"/>
      <c r="CH30597" s="768"/>
      <c r="CI30597" s="850"/>
    </row>
    <row r="30598" spans="85:87" x14ac:dyDescent="0.25">
      <c r="CG30598" s="768"/>
      <c r="CH30598" s="768"/>
      <c r="CI30598" s="850"/>
    </row>
    <row r="30599" spans="85:87" x14ac:dyDescent="0.25">
      <c r="CG30599" s="768"/>
      <c r="CH30599" s="768"/>
      <c r="CI30599" s="850"/>
    </row>
    <row r="30600" spans="85:87" x14ac:dyDescent="0.25">
      <c r="CG30600" s="768"/>
      <c r="CH30600" s="768"/>
      <c r="CI30600" s="850"/>
    </row>
    <row r="30601" spans="85:87" x14ac:dyDescent="0.25">
      <c r="CG30601" s="768"/>
      <c r="CH30601" s="768"/>
      <c r="CI30601" s="850"/>
    </row>
    <row r="30602" spans="85:87" x14ac:dyDescent="0.25">
      <c r="CG30602" s="768"/>
      <c r="CH30602" s="768"/>
      <c r="CI30602" s="850"/>
    </row>
    <row r="30603" spans="85:87" x14ac:dyDescent="0.25">
      <c r="CG30603" s="768"/>
      <c r="CH30603" s="768"/>
      <c r="CI30603" s="850"/>
    </row>
    <row r="30604" spans="85:87" x14ac:dyDescent="0.25">
      <c r="CG30604" s="768"/>
      <c r="CH30604" s="768"/>
      <c r="CI30604" s="850"/>
    </row>
    <row r="30605" spans="85:87" x14ac:dyDescent="0.25">
      <c r="CG30605" s="768"/>
      <c r="CH30605" s="768"/>
      <c r="CI30605" s="850"/>
    </row>
    <row r="30606" spans="85:87" x14ac:dyDescent="0.25">
      <c r="CG30606" s="768"/>
      <c r="CH30606" s="768"/>
      <c r="CI30606" s="850"/>
    </row>
    <row r="30607" spans="85:87" x14ac:dyDescent="0.25">
      <c r="CG30607" s="768"/>
      <c r="CH30607" s="768"/>
      <c r="CI30607" s="850"/>
    </row>
    <row r="30608" spans="85:87" x14ac:dyDescent="0.25">
      <c r="CG30608" s="768"/>
      <c r="CH30608" s="768"/>
      <c r="CI30608" s="850"/>
    </row>
    <row r="30609" spans="85:87" x14ac:dyDescent="0.25">
      <c r="CG30609" s="768"/>
      <c r="CH30609" s="768"/>
      <c r="CI30609" s="850"/>
    </row>
    <row r="30610" spans="85:87" x14ac:dyDescent="0.25">
      <c r="CG30610" s="768"/>
      <c r="CH30610" s="768"/>
      <c r="CI30610" s="850"/>
    </row>
    <row r="30611" spans="85:87" x14ac:dyDescent="0.25">
      <c r="CG30611" s="768"/>
      <c r="CH30611" s="768"/>
      <c r="CI30611" s="850"/>
    </row>
    <row r="30612" spans="85:87" x14ac:dyDescent="0.25">
      <c r="CG30612" s="768"/>
      <c r="CH30612" s="768"/>
      <c r="CI30612" s="850"/>
    </row>
    <row r="30613" spans="85:87" x14ac:dyDescent="0.25">
      <c r="CG30613" s="768"/>
      <c r="CH30613" s="768"/>
      <c r="CI30613" s="850"/>
    </row>
    <row r="30614" spans="85:87" x14ac:dyDescent="0.25">
      <c r="CG30614" s="768"/>
      <c r="CH30614" s="768"/>
      <c r="CI30614" s="850"/>
    </row>
    <row r="30615" spans="85:87" x14ac:dyDescent="0.25">
      <c r="CG30615" s="768"/>
      <c r="CH30615" s="768"/>
      <c r="CI30615" s="850"/>
    </row>
    <row r="30616" spans="85:87" x14ac:dyDescent="0.25">
      <c r="CG30616" s="768"/>
      <c r="CH30616" s="768"/>
      <c r="CI30616" s="850"/>
    </row>
    <row r="30617" spans="85:87" x14ac:dyDescent="0.25">
      <c r="CG30617" s="768"/>
      <c r="CH30617" s="768"/>
      <c r="CI30617" s="850"/>
    </row>
    <row r="30618" spans="85:87" x14ac:dyDescent="0.25">
      <c r="CG30618" s="768"/>
      <c r="CH30618" s="768"/>
      <c r="CI30618" s="850"/>
    </row>
    <row r="30619" spans="85:87" x14ac:dyDescent="0.25">
      <c r="CG30619" s="768"/>
      <c r="CH30619" s="768"/>
      <c r="CI30619" s="850"/>
    </row>
    <row r="30620" spans="85:87" x14ac:dyDescent="0.25">
      <c r="CG30620" s="768"/>
      <c r="CH30620" s="768"/>
      <c r="CI30620" s="850"/>
    </row>
    <row r="30621" spans="85:87" x14ac:dyDescent="0.25">
      <c r="CG30621" s="768"/>
      <c r="CH30621" s="768"/>
      <c r="CI30621" s="850"/>
    </row>
    <row r="30622" spans="85:87" x14ac:dyDescent="0.25">
      <c r="CG30622" s="768"/>
      <c r="CH30622" s="768"/>
      <c r="CI30622" s="850"/>
    </row>
    <row r="30623" spans="85:87" x14ac:dyDescent="0.25">
      <c r="CG30623" s="768"/>
      <c r="CH30623" s="768"/>
      <c r="CI30623" s="850"/>
    </row>
    <row r="30624" spans="85:87" x14ac:dyDescent="0.25">
      <c r="CG30624" s="768"/>
      <c r="CH30624" s="768"/>
      <c r="CI30624" s="850"/>
    </row>
    <row r="30625" spans="85:87" x14ac:dyDescent="0.25">
      <c r="CG30625" s="768"/>
      <c r="CH30625" s="768"/>
      <c r="CI30625" s="850"/>
    </row>
    <row r="30626" spans="85:87" x14ac:dyDescent="0.25">
      <c r="CG30626" s="768"/>
      <c r="CH30626" s="768"/>
      <c r="CI30626" s="850"/>
    </row>
    <row r="30627" spans="85:87" x14ac:dyDescent="0.25">
      <c r="CG30627" s="768"/>
      <c r="CH30627" s="768"/>
      <c r="CI30627" s="850"/>
    </row>
    <row r="30628" spans="85:87" x14ac:dyDescent="0.25">
      <c r="CG30628" s="768"/>
      <c r="CH30628" s="768"/>
      <c r="CI30628" s="850"/>
    </row>
    <row r="30629" spans="85:87" x14ac:dyDescent="0.25">
      <c r="CG30629" s="768"/>
      <c r="CH30629" s="768"/>
      <c r="CI30629" s="850"/>
    </row>
    <row r="30630" spans="85:87" x14ac:dyDescent="0.25">
      <c r="CG30630" s="768"/>
      <c r="CH30630" s="768"/>
      <c r="CI30630" s="850"/>
    </row>
    <row r="30631" spans="85:87" x14ac:dyDescent="0.25">
      <c r="CG30631" s="768"/>
      <c r="CH30631" s="768"/>
      <c r="CI30631" s="850"/>
    </row>
    <row r="30632" spans="85:87" x14ac:dyDescent="0.25">
      <c r="CG30632" s="768"/>
      <c r="CH30632" s="768"/>
      <c r="CI30632" s="850"/>
    </row>
    <row r="30633" spans="85:87" x14ac:dyDescent="0.25">
      <c r="CG30633" s="768"/>
      <c r="CH30633" s="768"/>
      <c r="CI30633" s="850"/>
    </row>
    <row r="30634" spans="85:87" x14ac:dyDescent="0.25">
      <c r="CG30634" s="768"/>
      <c r="CH30634" s="768"/>
      <c r="CI30634" s="850"/>
    </row>
    <row r="30635" spans="85:87" x14ac:dyDescent="0.25">
      <c r="CG30635" s="768"/>
      <c r="CH30635" s="768"/>
      <c r="CI30635" s="850"/>
    </row>
    <row r="30636" spans="85:87" x14ac:dyDescent="0.25">
      <c r="CG30636" s="768"/>
      <c r="CH30636" s="768"/>
      <c r="CI30636" s="850"/>
    </row>
    <row r="30637" spans="85:87" x14ac:dyDescent="0.25">
      <c r="CG30637" s="768"/>
      <c r="CH30637" s="768"/>
      <c r="CI30637" s="850"/>
    </row>
    <row r="30638" spans="85:87" x14ac:dyDescent="0.25">
      <c r="CG30638" s="768"/>
      <c r="CH30638" s="768"/>
      <c r="CI30638" s="850"/>
    </row>
    <row r="30639" spans="85:87" x14ac:dyDescent="0.25">
      <c r="CG30639" s="768"/>
      <c r="CH30639" s="768"/>
      <c r="CI30639" s="850"/>
    </row>
    <row r="30640" spans="85:87" x14ac:dyDescent="0.25">
      <c r="CG30640" s="768"/>
      <c r="CH30640" s="768"/>
      <c r="CI30640" s="850"/>
    </row>
    <row r="30641" spans="85:87" x14ac:dyDescent="0.25">
      <c r="CG30641" s="768"/>
      <c r="CH30641" s="768"/>
      <c r="CI30641" s="850"/>
    </row>
    <row r="30642" spans="85:87" x14ac:dyDescent="0.25">
      <c r="CG30642" s="768"/>
      <c r="CH30642" s="768"/>
      <c r="CI30642" s="850"/>
    </row>
    <row r="30643" spans="85:87" x14ac:dyDescent="0.25">
      <c r="CG30643" s="768"/>
      <c r="CH30643" s="768"/>
      <c r="CI30643" s="850"/>
    </row>
    <row r="30644" spans="85:87" x14ac:dyDescent="0.25">
      <c r="CG30644" s="768"/>
      <c r="CH30644" s="768"/>
      <c r="CI30644" s="850"/>
    </row>
    <row r="30645" spans="85:87" x14ac:dyDescent="0.25">
      <c r="CG30645" s="768"/>
      <c r="CH30645" s="768"/>
      <c r="CI30645" s="850"/>
    </row>
    <row r="30646" spans="85:87" x14ac:dyDescent="0.25">
      <c r="CG30646" s="768"/>
      <c r="CH30646" s="768"/>
      <c r="CI30646" s="850"/>
    </row>
    <row r="30647" spans="85:87" x14ac:dyDescent="0.25">
      <c r="CG30647" s="768"/>
      <c r="CH30647" s="768"/>
      <c r="CI30647" s="850"/>
    </row>
    <row r="30648" spans="85:87" x14ac:dyDescent="0.25">
      <c r="CG30648" s="768"/>
      <c r="CH30648" s="768"/>
      <c r="CI30648" s="850"/>
    </row>
    <row r="30649" spans="85:87" x14ac:dyDescent="0.25">
      <c r="CG30649" s="768"/>
      <c r="CH30649" s="768"/>
      <c r="CI30649" s="850"/>
    </row>
    <row r="30650" spans="85:87" x14ac:dyDescent="0.25">
      <c r="CG30650" s="768"/>
      <c r="CH30650" s="768"/>
      <c r="CI30650" s="850"/>
    </row>
    <row r="30651" spans="85:87" x14ac:dyDescent="0.25">
      <c r="CG30651" s="768"/>
      <c r="CH30651" s="768"/>
      <c r="CI30651" s="850"/>
    </row>
    <row r="30652" spans="85:87" x14ac:dyDescent="0.25">
      <c r="CG30652" s="768"/>
      <c r="CH30652" s="768"/>
      <c r="CI30652" s="850"/>
    </row>
    <row r="30653" spans="85:87" x14ac:dyDescent="0.25">
      <c r="CG30653" s="768"/>
      <c r="CH30653" s="768"/>
      <c r="CI30653" s="850"/>
    </row>
    <row r="30654" spans="85:87" x14ac:dyDescent="0.25">
      <c r="CG30654" s="768"/>
      <c r="CH30654" s="768"/>
      <c r="CI30654" s="850"/>
    </row>
    <row r="30655" spans="85:87" x14ac:dyDescent="0.25">
      <c r="CG30655" s="768"/>
      <c r="CH30655" s="768"/>
      <c r="CI30655" s="850"/>
    </row>
    <row r="30656" spans="85:87" x14ac:dyDescent="0.25">
      <c r="CG30656" s="768"/>
      <c r="CH30656" s="768"/>
      <c r="CI30656" s="850"/>
    </row>
    <row r="30657" spans="85:87" x14ac:dyDescent="0.25">
      <c r="CG30657" s="768"/>
      <c r="CH30657" s="768"/>
      <c r="CI30657" s="850"/>
    </row>
    <row r="30658" spans="85:87" x14ac:dyDescent="0.25">
      <c r="CG30658" s="768"/>
      <c r="CH30658" s="768"/>
      <c r="CI30658" s="850"/>
    </row>
    <row r="30659" spans="85:87" x14ac:dyDescent="0.25">
      <c r="CG30659" s="768"/>
      <c r="CH30659" s="768"/>
      <c r="CI30659" s="850"/>
    </row>
    <row r="30660" spans="85:87" x14ac:dyDescent="0.25">
      <c r="CG30660" s="768"/>
      <c r="CH30660" s="768"/>
      <c r="CI30660" s="850"/>
    </row>
    <row r="30661" spans="85:87" x14ac:dyDescent="0.25">
      <c r="CG30661" s="768"/>
      <c r="CH30661" s="768"/>
      <c r="CI30661" s="850"/>
    </row>
    <row r="30662" spans="85:87" x14ac:dyDescent="0.25">
      <c r="CG30662" s="768"/>
      <c r="CH30662" s="768"/>
      <c r="CI30662" s="850"/>
    </row>
    <row r="30663" spans="85:87" x14ac:dyDescent="0.25">
      <c r="CG30663" s="768"/>
      <c r="CH30663" s="768"/>
      <c r="CI30663" s="850"/>
    </row>
    <row r="30664" spans="85:87" x14ac:dyDescent="0.25">
      <c r="CG30664" s="768"/>
      <c r="CH30664" s="768"/>
      <c r="CI30664" s="850"/>
    </row>
    <row r="30665" spans="85:87" x14ac:dyDescent="0.25">
      <c r="CG30665" s="768"/>
      <c r="CH30665" s="768"/>
      <c r="CI30665" s="850"/>
    </row>
    <row r="30666" spans="85:87" x14ac:dyDescent="0.25">
      <c r="CG30666" s="768"/>
      <c r="CH30666" s="768"/>
      <c r="CI30666" s="850"/>
    </row>
    <row r="30667" spans="85:87" x14ac:dyDescent="0.25">
      <c r="CG30667" s="768"/>
      <c r="CH30667" s="768"/>
      <c r="CI30667" s="850"/>
    </row>
    <row r="30668" spans="85:87" x14ac:dyDescent="0.25">
      <c r="CG30668" s="768"/>
      <c r="CH30668" s="768"/>
      <c r="CI30668" s="850"/>
    </row>
    <row r="30669" spans="85:87" x14ac:dyDescent="0.25">
      <c r="CG30669" s="768"/>
      <c r="CH30669" s="768"/>
      <c r="CI30669" s="850"/>
    </row>
    <row r="30670" spans="85:87" x14ac:dyDescent="0.25">
      <c r="CG30670" s="768"/>
      <c r="CH30670" s="768"/>
      <c r="CI30670" s="850"/>
    </row>
    <row r="30671" spans="85:87" x14ac:dyDescent="0.25">
      <c r="CG30671" s="768"/>
      <c r="CH30671" s="768"/>
      <c r="CI30671" s="850"/>
    </row>
    <row r="30672" spans="85:87" x14ac:dyDescent="0.25">
      <c r="CG30672" s="768"/>
      <c r="CH30672" s="768"/>
      <c r="CI30672" s="850"/>
    </row>
    <row r="30673" spans="85:87" x14ac:dyDescent="0.25">
      <c r="CG30673" s="768"/>
      <c r="CH30673" s="768"/>
      <c r="CI30673" s="850"/>
    </row>
    <row r="30674" spans="85:87" x14ac:dyDescent="0.25">
      <c r="CG30674" s="768"/>
      <c r="CH30674" s="768"/>
      <c r="CI30674" s="850"/>
    </row>
    <row r="30675" spans="85:87" x14ac:dyDescent="0.25">
      <c r="CG30675" s="768"/>
      <c r="CH30675" s="768"/>
      <c r="CI30675" s="850"/>
    </row>
    <row r="30676" spans="85:87" x14ac:dyDescent="0.25">
      <c r="CG30676" s="768"/>
      <c r="CH30676" s="768"/>
      <c r="CI30676" s="850"/>
    </row>
    <row r="30677" spans="85:87" x14ac:dyDescent="0.25">
      <c r="CG30677" s="768"/>
      <c r="CH30677" s="768"/>
      <c r="CI30677" s="850"/>
    </row>
    <row r="30678" spans="85:87" x14ac:dyDescent="0.25">
      <c r="CG30678" s="768"/>
      <c r="CH30678" s="768"/>
      <c r="CI30678" s="850"/>
    </row>
    <row r="30679" spans="85:87" x14ac:dyDescent="0.25">
      <c r="CG30679" s="768"/>
      <c r="CH30679" s="768"/>
      <c r="CI30679" s="850"/>
    </row>
    <row r="30680" spans="85:87" x14ac:dyDescent="0.25">
      <c r="CG30680" s="768"/>
      <c r="CH30680" s="768"/>
      <c r="CI30680" s="850"/>
    </row>
    <row r="30681" spans="85:87" x14ac:dyDescent="0.25">
      <c r="CG30681" s="768"/>
      <c r="CH30681" s="768"/>
      <c r="CI30681" s="850"/>
    </row>
    <row r="30682" spans="85:87" x14ac:dyDescent="0.25">
      <c r="CG30682" s="768"/>
      <c r="CH30682" s="768"/>
      <c r="CI30682" s="850"/>
    </row>
    <row r="30683" spans="85:87" x14ac:dyDescent="0.25">
      <c r="CG30683" s="768"/>
      <c r="CH30683" s="768"/>
      <c r="CI30683" s="850"/>
    </row>
    <row r="30684" spans="85:87" x14ac:dyDescent="0.25">
      <c r="CG30684" s="768"/>
      <c r="CH30684" s="768"/>
      <c r="CI30684" s="850"/>
    </row>
    <row r="30685" spans="85:87" x14ac:dyDescent="0.25">
      <c r="CG30685" s="768"/>
      <c r="CH30685" s="768"/>
      <c r="CI30685" s="850"/>
    </row>
    <row r="30686" spans="85:87" x14ac:dyDescent="0.25">
      <c r="CG30686" s="768"/>
      <c r="CH30686" s="768"/>
      <c r="CI30686" s="850"/>
    </row>
    <row r="30687" spans="85:87" x14ac:dyDescent="0.25">
      <c r="CG30687" s="768"/>
      <c r="CH30687" s="768"/>
      <c r="CI30687" s="850"/>
    </row>
    <row r="30688" spans="85:87" x14ac:dyDescent="0.25">
      <c r="CG30688" s="768"/>
      <c r="CH30688" s="768"/>
      <c r="CI30688" s="850"/>
    </row>
    <row r="30689" spans="85:87" x14ac:dyDescent="0.25">
      <c r="CG30689" s="768"/>
      <c r="CH30689" s="768"/>
      <c r="CI30689" s="850"/>
    </row>
    <row r="30690" spans="85:87" x14ac:dyDescent="0.25">
      <c r="CG30690" s="768"/>
      <c r="CH30690" s="768"/>
      <c r="CI30690" s="850"/>
    </row>
    <row r="30691" spans="85:87" x14ac:dyDescent="0.25">
      <c r="CG30691" s="768"/>
      <c r="CH30691" s="768"/>
      <c r="CI30691" s="850"/>
    </row>
    <row r="30692" spans="85:87" x14ac:dyDescent="0.25">
      <c r="CG30692" s="768"/>
      <c r="CH30692" s="768"/>
      <c r="CI30692" s="850"/>
    </row>
    <row r="30693" spans="85:87" x14ac:dyDescent="0.25">
      <c r="CG30693" s="768"/>
      <c r="CH30693" s="768"/>
      <c r="CI30693" s="850"/>
    </row>
    <row r="30694" spans="85:87" x14ac:dyDescent="0.25">
      <c r="CG30694" s="768"/>
      <c r="CH30694" s="768"/>
      <c r="CI30694" s="850"/>
    </row>
    <row r="30695" spans="85:87" x14ac:dyDescent="0.25">
      <c r="CG30695" s="768"/>
      <c r="CH30695" s="768"/>
      <c r="CI30695" s="850"/>
    </row>
    <row r="30696" spans="85:87" x14ac:dyDescent="0.25">
      <c r="CG30696" s="768"/>
      <c r="CH30696" s="768"/>
      <c r="CI30696" s="850"/>
    </row>
    <row r="30697" spans="85:87" x14ac:dyDescent="0.25">
      <c r="CG30697" s="768"/>
      <c r="CH30697" s="768"/>
      <c r="CI30697" s="850"/>
    </row>
    <row r="30698" spans="85:87" x14ac:dyDescent="0.25">
      <c r="CG30698" s="768"/>
      <c r="CH30698" s="768"/>
      <c r="CI30698" s="850"/>
    </row>
    <row r="30699" spans="85:87" x14ac:dyDescent="0.25">
      <c r="CG30699" s="768"/>
      <c r="CH30699" s="768"/>
      <c r="CI30699" s="850"/>
    </row>
    <row r="30700" spans="85:87" x14ac:dyDescent="0.25">
      <c r="CG30700" s="768"/>
      <c r="CH30700" s="768"/>
      <c r="CI30700" s="850"/>
    </row>
    <row r="30701" spans="85:87" x14ac:dyDescent="0.25">
      <c r="CG30701" s="768"/>
      <c r="CH30701" s="768"/>
      <c r="CI30701" s="850"/>
    </row>
    <row r="30702" spans="85:87" x14ac:dyDescent="0.25">
      <c r="CG30702" s="768"/>
      <c r="CH30702" s="768"/>
      <c r="CI30702" s="850"/>
    </row>
    <row r="30703" spans="85:87" x14ac:dyDescent="0.25">
      <c r="CG30703" s="768"/>
      <c r="CH30703" s="768"/>
      <c r="CI30703" s="850"/>
    </row>
    <row r="30704" spans="85:87" x14ac:dyDescent="0.25">
      <c r="CG30704" s="768"/>
      <c r="CH30704" s="768"/>
      <c r="CI30704" s="850"/>
    </row>
    <row r="30705" spans="85:87" x14ac:dyDescent="0.25">
      <c r="CG30705" s="768"/>
      <c r="CH30705" s="768"/>
      <c r="CI30705" s="850"/>
    </row>
    <row r="30706" spans="85:87" x14ac:dyDescent="0.25">
      <c r="CG30706" s="768"/>
      <c r="CH30706" s="768"/>
      <c r="CI30706" s="850"/>
    </row>
    <row r="30707" spans="85:87" x14ac:dyDescent="0.25">
      <c r="CG30707" s="768"/>
      <c r="CH30707" s="768"/>
      <c r="CI30707" s="850"/>
    </row>
    <row r="30708" spans="85:87" x14ac:dyDescent="0.25">
      <c r="CG30708" s="768"/>
      <c r="CH30708" s="768"/>
      <c r="CI30708" s="850"/>
    </row>
    <row r="30709" spans="85:87" x14ac:dyDescent="0.25">
      <c r="CG30709" s="768"/>
      <c r="CH30709" s="768"/>
      <c r="CI30709" s="850"/>
    </row>
    <row r="30710" spans="85:87" x14ac:dyDescent="0.25">
      <c r="CG30710" s="768"/>
      <c r="CH30710" s="768"/>
      <c r="CI30710" s="850"/>
    </row>
    <row r="30711" spans="85:87" x14ac:dyDescent="0.25">
      <c r="CG30711" s="768"/>
      <c r="CH30711" s="768"/>
      <c r="CI30711" s="850"/>
    </row>
    <row r="30712" spans="85:87" x14ac:dyDescent="0.25">
      <c r="CG30712" s="768"/>
      <c r="CH30712" s="768"/>
      <c r="CI30712" s="850"/>
    </row>
    <row r="30713" spans="85:87" x14ac:dyDescent="0.25">
      <c r="CG30713" s="768"/>
      <c r="CH30713" s="768"/>
      <c r="CI30713" s="850"/>
    </row>
    <row r="30714" spans="85:87" x14ac:dyDescent="0.25">
      <c r="CG30714" s="768"/>
      <c r="CH30714" s="768"/>
      <c r="CI30714" s="850"/>
    </row>
    <row r="30715" spans="85:87" x14ac:dyDescent="0.25">
      <c r="CG30715" s="768"/>
      <c r="CH30715" s="768"/>
      <c r="CI30715" s="850"/>
    </row>
    <row r="30716" spans="85:87" x14ac:dyDescent="0.25">
      <c r="CG30716" s="768"/>
      <c r="CH30716" s="768"/>
      <c r="CI30716" s="850"/>
    </row>
    <row r="30717" spans="85:87" x14ac:dyDescent="0.25">
      <c r="CG30717" s="768"/>
      <c r="CH30717" s="768"/>
      <c r="CI30717" s="850"/>
    </row>
    <row r="30718" spans="85:87" x14ac:dyDescent="0.25">
      <c r="CG30718" s="768"/>
      <c r="CH30718" s="768"/>
      <c r="CI30718" s="850"/>
    </row>
    <row r="30719" spans="85:87" x14ac:dyDescent="0.25">
      <c r="CG30719" s="768"/>
      <c r="CH30719" s="768"/>
      <c r="CI30719" s="850"/>
    </row>
    <row r="30720" spans="85:87" x14ac:dyDescent="0.25">
      <c r="CG30720" s="768"/>
      <c r="CH30720" s="768"/>
      <c r="CI30720" s="850"/>
    </row>
    <row r="30721" spans="85:87" x14ac:dyDescent="0.25">
      <c r="CG30721" s="768"/>
      <c r="CH30721" s="768"/>
      <c r="CI30721" s="850"/>
    </row>
    <row r="30722" spans="85:87" x14ac:dyDescent="0.25">
      <c r="CG30722" s="768"/>
      <c r="CH30722" s="768"/>
      <c r="CI30722" s="850"/>
    </row>
    <row r="30723" spans="85:87" x14ac:dyDescent="0.25">
      <c r="CG30723" s="768"/>
      <c r="CH30723" s="768"/>
      <c r="CI30723" s="850"/>
    </row>
    <row r="30724" spans="85:87" x14ac:dyDescent="0.25">
      <c r="CG30724" s="768"/>
      <c r="CH30724" s="768"/>
      <c r="CI30724" s="850"/>
    </row>
    <row r="30725" spans="85:87" x14ac:dyDescent="0.25">
      <c r="CG30725" s="768"/>
      <c r="CH30725" s="768"/>
      <c r="CI30725" s="850"/>
    </row>
    <row r="30726" spans="85:87" x14ac:dyDescent="0.25">
      <c r="CG30726" s="768"/>
      <c r="CH30726" s="768"/>
      <c r="CI30726" s="850"/>
    </row>
    <row r="30727" spans="85:87" x14ac:dyDescent="0.25">
      <c r="CG30727" s="768"/>
      <c r="CH30727" s="768"/>
      <c r="CI30727" s="850"/>
    </row>
    <row r="30728" spans="85:87" x14ac:dyDescent="0.25">
      <c r="CG30728" s="768"/>
      <c r="CH30728" s="768"/>
      <c r="CI30728" s="850"/>
    </row>
    <row r="30729" spans="85:87" x14ac:dyDescent="0.25">
      <c r="CG30729" s="768"/>
      <c r="CH30729" s="768"/>
      <c r="CI30729" s="850"/>
    </row>
    <row r="30730" spans="85:87" x14ac:dyDescent="0.25">
      <c r="CG30730" s="768"/>
      <c r="CH30730" s="768"/>
      <c r="CI30730" s="850"/>
    </row>
    <row r="30731" spans="85:87" x14ac:dyDescent="0.25">
      <c r="CG30731" s="768"/>
      <c r="CH30731" s="768"/>
      <c r="CI30731" s="850"/>
    </row>
    <row r="30732" spans="85:87" x14ac:dyDescent="0.25">
      <c r="CG30732" s="768"/>
      <c r="CH30732" s="768"/>
      <c r="CI30732" s="850"/>
    </row>
    <row r="30733" spans="85:87" x14ac:dyDescent="0.25">
      <c r="CG30733" s="768"/>
      <c r="CH30733" s="768"/>
      <c r="CI30733" s="850"/>
    </row>
    <row r="30734" spans="85:87" x14ac:dyDescent="0.25">
      <c r="CG30734" s="768"/>
      <c r="CH30734" s="768"/>
      <c r="CI30734" s="850"/>
    </row>
    <row r="30735" spans="85:87" x14ac:dyDescent="0.25">
      <c r="CG30735" s="768"/>
      <c r="CH30735" s="768"/>
      <c r="CI30735" s="850"/>
    </row>
    <row r="30736" spans="85:87" x14ac:dyDescent="0.25">
      <c r="CG30736" s="768"/>
      <c r="CH30736" s="768"/>
      <c r="CI30736" s="850"/>
    </row>
    <row r="30737" spans="85:87" x14ac:dyDescent="0.25">
      <c r="CG30737" s="768"/>
      <c r="CH30737" s="768"/>
      <c r="CI30737" s="850"/>
    </row>
    <row r="30738" spans="85:87" x14ac:dyDescent="0.25">
      <c r="CG30738" s="768"/>
      <c r="CH30738" s="768"/>
      <c r="CI30738" s="850"/>
    </row>
    <row r="30739" spans="85:87" x14ac:dyDescent="0.25">
      <c r="CG30739" s="768"/>
      <c r="CH30739" s="768"/>
      <c r="CI30739" s="850"/>
    </row>
    <row r="30740" spans="85:87" x14ac:dyDescent="0.25">
      <c r="CG30740" s="768"/>
      <c r="CH30740" s="768"/>
      <c r="CI30740" s="850"/>
    </row>
    <row r="30741" spans="85:87" x14ac:dyDescent="0.25">
      <c r="CG30741" s="768"/>
      <c r="CH30741" s="768"/>
      <c r="CI30741" s="850"/>
    </row>
    <row r="30742" spans="85:87" x14ac:dyDescent="0.25">
      <c r="CG30742" s="768"/>
      <c r="CH30742" s="768"/>
      <c r="CI30742" s="850"/>
    </row>
    <row r="30743" spans="85:87" x14ac:dyDescent="0.25">
      <c r="CG30743" s="768"/>
      <c r="CH30743" s="768"/>
      <c r="CI30743" s="850"/>
    </row>
    <row r="30744" spans="85:87" x14ac:dyDescent="0.25">
      <c r="CG30744" s="768"/>
      <c r="CH30744" s="768"/>
      <c r="CI30744" s="850"/>
    </row>
    <row r="30745" spans="85:87" x14ac:dyDescent="0.25">
      <c r="CG30745" s="768"/>
      <c r="CH30745" s="768"/>
      <c r="CI30745" s="850"/>
    </row>
    <row r="30746" spans="85:87" x14ac:dyDescent="0.25">
      <c r="CG30746" s="768"/>
      <c r="CH30746" s="768"/>
      <c r="CI30746" s="850"/>
    </row>
    <row r="30747" spans="85:87" x14ac:dyDescent="0.25">
      <c r="CG30747" s="768"/>
      <c r="CH30747" s="768"/>
      <c r="CI30747" s="850"/>
    </row>
    <row r="30748" spans="85:87" x14ac:dyDescent="0.25">
      <c r="CG30748" s="768"/>
      <c r="CH30748" s="768"/>
      <c r="CI30748" s="850"/>
    </row>
    <row r="30749" spans="85:87" x14ac:dyDescent="0.25">
      <c r="CG30749" s="768"/>
      <c r="CH30749" s="768"/>
      <c r="CI30749" s="850"/>
    </row>
    <row r="30750" spans="85:87" x14ac:dyDescent="0.25">
      <c r="CG30750" s="768"/>
      <c r="CH30750" s="768"/>
      <c r="CI30750" s="850"/>
    </row>
    <row r="30751" spans="85:87" x14ac:dyDescent="0.25">
      <c r="CG30751" s="768"/>
      <c r="CH30751" s="768"/>
      <c r="CI30751" s="850"/>
    </row>
    <row r="30752" spans="85:87" x14ac:dyDescent="0.25">
      <c r="CG30752" s="768"/>
      <c r="CH30752" s="768"/>
      <c r="CI30752" s="850"/>
    </row>
    <row r="30753" spans="85:87" x14ac:dyDescent="0.25">
      <c r="CG30753" s="768"/>
      <c r="CH30753" s="768"/>
      <c r="CI30753" s="850"/>
    </row>
    <row r="30754" spans="85:87" x14ac:dyDescent="0.25">
      <c r="CG30754" s="768"/>
      <c r="CH30754" s="768"/>
      <c r="CI30754" s="850"/>
    </row>
    <row r="30755" spans="85:87" x14ac:dyDescent="0.25">
      <c r="CG30755" s="768"/>
      <c r="CH30755" s="768"/>
      <c r="CI30755" s="850"/>
    </row>
    <row r="30756" spans="85:87" x14ac:dyDescent="0.25">
      <c r="CG30756" s="768"/>
      <c r="CH30756" s="768"/>
      <c r="CI30756" s="850"/>
    </row>
    <row r="30757" spans="85:87" x14ac:dyDescent="0.25">
      <c r="CG30757" s="768"/>
      <c r="CH30757" s="768"/>
      <c r="CI30757" s="850"/>
    </row>
    <row r="30758" spans="85:87" x14ac:dyDescent="0.25">
      <c r="CG30758" s="768"/>
      <c r="CH30758" s="768"/>
      <c r="CI30758" s="850"/>
    </row>
    <row r="30759" spans="85:87" x14ac:dyDescent="0.25">
      <c r="CG30759" s="768"/>
      <c r="CH30759" s="768"/>
      <c r="CI30759" s="850"/>
    </row>
    <row r="30760" spans="85:87" x14ac:dyDescent="0.25">
      <c r="CG30760" s="768"/>
      <c r="CH30760" s="768"/>
      <c r="CI30760" s="850"/>
    </row>
    <row r="30761" spans="85:87" x14ac:dyDescent="0.25">
      <c r="CG30761" s="768"/>
      <c r="CH30761" s="768"/>
      <c r="CI30761" s="850"/>
    </row>
    <row r="30762" spans="85:87" x14ac:dyDescent="0.25">
      <c r="CG30762" s="768"/>
      <c r="CH30762" s="768"/>
      <c r="CI30762" s="850"/>
    </row>
    <row r="30763" spans="85:87" x14ac:dyDescent="0.25">
      <c r="CG30763" s="768"/>
      <c r="CH30763" s="768"/>
      <c r="CI30763" s="850"/>
    </row>
    <row r="30764" spans="85:87" x14ac:dyDescent="0.25">
      <c r="CG30764" s="768"/>
      <c r="CH30764" s="768"/>
      <c r="CI30764" s="850"/>
    </row>
    <row r="30765" spans="85:87" x14ac:dyDescent="0.25">
      <c r="CG30765" s="768"/>
      <c r="CH30765" s="768"/>
      <c r="CI30765" s="850"/>
    </row>
    <row r="30766" spans="85:87" x14ac:dyDescent="0.25">
      <c r="CG30766" s="768"/>
      <c r="CH30766" s="768"/>
      <c r="CI30766" s="850"/>
    </row>
    <row r="30767" spans="85:87" x14ac:dyDescent="0.25">
      <c r="CG30767" s="768"/>
      <c r="CH30767" s="768"/>
      <c r="CI30767" s="850"/>
    </row>
    <row r="30768" spans="85:87" x14ac:dyDescent="0.25">
      <c r="CG30768" s="768"/>
      <c r="CH30768" s="768"/>
      <c r="CI30768" s="850"/>
    </row>
    <row r="30769" spans="85:87" x14ac:dyDescent="0.25">
      <c r="CG30769" s="768"/>
      <c r="CH30769" s="768"/>
      <c r="CI30769" s="850"/>
    </row>
    <row r="30770" spans="85:87" x14ac:dyDescent="0.25">
      <c r="CG30770" s="768"/>
      <c r="CH30770" s="768"/>
      <c r="CI30770" s="850"/>
    </row>
    <row r="30771" spans="85:87" x14ac:dyDescent="0.25">
      <c r="CG30771" s="768"/>
      <c r="CH30771" s="768"/>
      <c r="CI30771" s="850"/>
    </row>
    <row r="30772" spans="85:87" x14ac:dyDescent="0.25">
      <c r="CG30772" s="768"/>
      <c r="CH30772" s="768"/>
      <c r="CI30772" s="850"/>
    </row>
    <row r="30773" spans="85:87" x14ac:dyDescent="0.25">
      <c r="CG30773" s="768"/>
      <c r="CH30773" s="768"/>
      <c r="CI30773" s="850"/>
    </row>
    <row r="30774" spans="85:87" x14ac:dyDescent="0.25">
      <c r="CG30774" s="768"/>
      <c r="CH30774" s="768"/>
      <c r="CI30774" s="850"/>
    </row>
    <row r="30775" spans="85:87" x14ac:dyDescent="0.25">
      <c r="CG30775" s="768"/>
      <c r="CH30775" s="768"/>
      <c r="CI30775" s="850"/>
    </row>
    <row r="30776" spans="85:87" x14ac:dyDescent="0.25">
      <c r="CG30776" s="768"/>
      <c r="CH30776" s="768"/>
      <c r="CI30776" s="850"/>
    </row>
    <row r="30777" spans="85:87" x14ac:dyDescent="0.25">
      <c r="CG30777" s="768"/>
      <c r="CH30777" s="768"/>
      <c r="CI30777" s="850"/>
    </row>
    <row r="30778" spans="85:87" x14ac:dyDescent="0.25">
      <c r="CG30778" s="768"/>
      <c r="CH30778" s="768"/>
      <c r="CI30778" s="850"/>
    </row>
    <row r="30779" spans="85:87" x14ac:dyDescent="0.25">
      <c r="CG30779" s="768"/>
      <c r="CH30779" s="768"/>
      <c r="CI30779" s="850"/>
    </row>
    <row r="30780" spans="85:87" x14ac:dyDescent="0.25">
      <c r="CG30780" s="768"/>
      <c r="CH30780" s="768"/>
      <c r="CI30780" s="850"/>
    </row>
    <row r="30781" spans="85:87" x14ac:dyDescent="0.25">
      <c r="CG30781" s="768"/>
      <c r="CH30781" s="768"/>
      <c r="CI30781" s="850"/>
    </row>
    <row r="30782" spans="85:87" x14ac:dyDescent="0.25">
      <c r="CG30782" s="768"/>
      <c r="CH30782" s="768"/>
      <c r="CI30782" s="850"/>
    </row>
    <row r="30783" spans="85:87" x14ac:dyDescent="0.25">
      <c r="CG30783" s="768"/>
      <c r="CH30783" s="768"/>
      <c r="CI30783" s="850"/>
    </row>
    <row r="30784" spans="85:87" x14ac:dyDescent="0.25">
      <c r="CG30784" s="768"/>
      <c r="CH30784" s="768"/>
      <c r="CI30784" s="850"/>
    </row>
    <row r="30785" spans="85:87" x14ac:dyDescent="0.25">
      <c r="CG30785" s="768"/>
      <c r="CH30785" s="768"/>
      <c r="CI30785" s="850"/>
    </row>
    <row r="30786" spans="85:87" x14ac:dyDescent="0.25">
      <c r="CG30786" s="768"/>
      <c r="CH30786" s="768"/>
      <c r="CI30786" s="850"/>
    </row>
    <row r="30787" spans="85:87" x14ac:dyDescent="0.25">
      <c r="CG30787" s="768"/>
      <c r="CH30787" s="768"/>
      <c r="CI30787" s="850"/>
    </row>
    <row r="30788" spans="85:87" x14ac:dyDescent="0.25">
      <c r="CG30788" s="768"/>
      <c r="CH30788" s="768"/>
      <c r="CI30788" s="850"/>
    </row>
    <row r="30789" spans="85:87" x14ac:dyDescent="0.25">
      <c r="CG30789" s="768"/>
      <c r="CH30789" s="768"/>
      <c r="CI30789" s="850"/>
    </row>
    <row r="30790" spans="85:87" x14ac:dyDescent="0.25">
      <c r="CG30790" s="768"/>
      <c r="CH30790" s="768"/>
      <c r="CI30790" s="850"/>
    </row>
    <row r="30791" spans="85:87" x14ac:dyDescent="0.25">
      <c r="CG30791" s="768"/>
      <c r="CH30791" s="768"/>
      <c r="CI30791" s="850"/>
    </row>
    <row r="30792" spans="85:87" x14ac:dyDescent="0.25">
      <c r="CG30792" s="768"/>
      <c r="CH30792" s="768"/>
      <c r="CI30792" s="850"/>
    </row>
    <row r="30793" spans="85:87" x14ac:dyDescent="0.25">
      <c r="CG30793" s="768"/>
      <c r="CH30793" s="768"/>
      <c r="CI30793" s="850"/>
    </row>
    <row r="30794" spans="85:87" x14ac:dyDescent="0.25">
      <c r="CG30794" s="768"/>
      <c r="CH30794" s="768"/>
      <c r="CI30794" s="850"/>
    </row>
    <row r="30795" spans="85:87" x14ac:dyDescent="0.25">
      <c r="CG30795" s="768"/>
      <c r="CH30795" s="768"/>
      <c r="CI30795" s="850"/>
    </row>
    <row r="30796" spans="85:87" x14ac:dyDescent="0.25">
      <c r="CG30796" s="768"/>
      <c r="CH30796" s="768"/>
      <c r="CI30796" s="850"/>
    </row>
    <row r="30797" spans="85:87" x14ac:dyDescent="0.25">
      <c r="CG30797" s="768"/>
      <c r="CH30797" s="768"/>
      <c r="CI30797" s="850"/>
    </row>
    <row r="30798" spans="85:87" x14ac:dyDescent="0.25">
      <c r="CG30798" s="768"/>
      <c r="CH30798" s="768"/>
      <c r="CI30798" s="850"/>
    </row>
    <row r="30799" spans="85:87" x14ac:dyDescent="0.25">
      <c r="CG30799" s="768"/>
      <c r="CH30799" s="768"/>
      <c r="CI30799" s="850"/>
    </row>
    <row r="30800" spans="85:87" x14ac:dyDescent="0.25">
      <c r="CG30800" s="768"/>
      <c r="CH30800" s="768"/>
      <c r="CI30800" s="850"/>
    </row>
    <row r="30801" spans="85:87" x14ac:dyDescent="0.25">
      <c r="CG30801" s="768"/>
      <c r="CH30801" s="768"/>
      <c r="CI30801" s="850"/>
    </row>
    <row r="30802" spans="85:87" x14ac:dyDescent="0.25">
      <c r="CG30802" s="768"/>
      <c r="CH30802" s="768"/>
      <c r="CI30802" s="850"/>
    </row>
    <row r="30803" spans="85:87" x14ac:dyDescent="0.25">
      <c r="CG30803" s="768"/>
      <c r="CH30803" s="768"/>
      <c r="CI30803" s="850"/>
    </row>
    <row r="30804" spans="85:87" x14ac:dyDescent="0.25">
      <c r="CG30804" s="768"/>
      <c r="CH30804" s="768"/>
      <c r="CI30804" s="850"/>
    </row>
    <row r="30805" spans="85:87" x14ac:dyDescent="0.25">
      <c r="CG30805" s="768"/>
      <c r="CH30805" s="768"/>
      <c r="CI30805" s="850"/>
    </row>
    <row r="30806" spans="85:87" x14ac:dyDescent="0.25">
      <c r="CG30806" s="768"/>
      <c r="CH30806" s="768"/>
      <c r="CI30806" s="850"/>
    </row>
    <row r="30807" spans="85:87" x14ac:dyDescent="0.25">
      <c r="CG30807" s="768"/>
      <c r="CH30807" s="768"/>
      <c r="CI30807" s="850"/>
    </row>
    <row r="30808" spans="85:87" x14ac:dyDescent="0.25">
      <c r="CG30808" s="768"/>
      <c r="CH30808" s="768"/>
      <c r="CI30808" s="850"/>
    </row>
    <row r="30809" spans="85:87" x14ac:dyDescent="0.25">
      <c r="CG30809" s="768"/>
      <c r="CH30809" s="768"/>
      <c r="CI30809" s="850"/>
    </row>
    <row r="30810" spans="85:87" x14ac:dyDescent="0.25">
      <c r="CG30810" s="768"/>
      <c r="CH30810" s="768"/>
      <c r="CI30810" s="850"/>
    </row>
    <row r="30811" spans="85:87" x14ac:dyDescent="0.25">
      <c r="CG30811" s="768"/>
      <c r="CH30811" s="768"/>
      <c r="CI30811" s="850"/>
    </row>
    <row r="30812" spans="85:87" x14ac:dyDescent="0.25">
      <c r="CG30812" s="768"/>
      <c r="CH30812" s="768"/>
      <c r="CI30812" s="850"/>
    </row>
    <row r="30813" spans="85:87" x14ac:dyDescent="0.25">
      <c r="CG30813" s="768"/>
      <c r="CH30813" s="768"/>
      <c r="CI30813" s="850"/>
    </row>
    <row r="30814" spans="85:87" x14ac:dyDescent="0.25">
      <c r="CG30814" s="768"/>
      <c r="CH30814" s="768"/>
      <c r="CI30814" s="850"/>
    </row>
    <row r="30815" spans="85:87" x14ac:dyDescent="0.25">
      <c r="CG30815" s="768"/>
      <c r="CH30815" s="768"/>
      <c r="CI30815" s="850"/>
    </row>
    <row r="30816" spans="85:87" x14ac:dyDescent="0.25">
      <c r="CG30816" s="768"/>
      <c r="CH30816" s="768"/>
      <c r="CI30816" s="850"/>
    </row>
    <row r="30817" spans="85:87" x14ac:dyDescent="0.25">
      <c r="CG30817" s="768"/>
      <c r="CH30817" s="768"/>
      <c r="CI30817" s="850"/>
    </row>
    <row r="30818" spans="85:87" x14ac:dyDescent="0.25">
      <c r="CG30818" s="768"/>
      <c r="CH30818" s="768"/>
      <c r="CI30818" s="850"/>
    </row>
    <row r="30819" spans="85:87" x14ac:dyDescent="0.25">
      <c r="CG30819" s="768"/>
      <c r="CH30819" s="768"/>
      <c r="CI30819" s="850"/>
    </row>
    <row r="30820" spans="85:87" x14ac:dyDescent="0.25">
      <c r="CG30820" s="768"/>
      <c r="CH30820" s="768"/>
      <c r="CI30820" s="850"/>
    </row>
    <row r="30821" spans="85:87" x14ac:dyDescent="0.25">
      <c r="CG30821" s="768"/>
      <c r="CH30821" s="768"/>
      <c r="CI30821" s="850"/>
    </row>
    <row r="30822" spans="85:87" x14ac:dyDescent="0.25">
      <c r="CG30822" s="768"/>
      <c r="CH30822" s="768"/>
      <c r="CI30822" s="850"/>
    </row>
    <row r="30823" spans="85:87" x14ac:dyDescent="0.25">
      <c r="CG30823" s="768"/>
      <c r="CH30823" s="768"/>
      <c r="CI30823" s="850"/>
    </row>
    <row r="30824" spans="85:87" x14ac:dyDescent="0.25">
      <c r="CG30824" s="768"/>
      <c r="CH30824" s="768"/>
      <c r="CI30824" s="850"/>
    </row>
    <row r="30825" spans="85:87" x14ac:dyDescent="0.25">
      <c r="CG30825" s="768"/>
      <c r="CH30825" s="768"/>
      <c r="CI30825" s="850"/>
    </row>
    <row r="30826" spans="85:87" x14ac:dyDescent="0.25">
      <c r="CG30826" s="768"/>
      <c r="CH30826" s="768"/>
      <c r="CI30826" s="850"/>
    </row>
    <row r="30827" spans="85:87" x14ac:dyDescent="0.25">
      <c r="CG30827" s="768"/>
      <c r="CH30827" s="768"/>
      <c r="CI30827" s="850"/>
    </row>
    <row r="30828" spans="85:87" x14ac:dyDescent="0.25">
      <c r="CG30828" s="768"/>
      <c r="CH30828" s="768"/>
      <c r="CI30828" s="850"/>
    </row>
    <row r="30829" spans="85:87" x14ac:dyDescent="0.25">
      <c r="CG30829" s="768"/>
      <c r="CH30829" s="768"/>
      <c r="CI30829" s="850"/>
    </row>
    <row r="30830" spans="85:87" x14ac:dyDescent="0.25">
      <c r="CG30830" s="768"/>
      <c r="CH30830" s="768"/>
      <c r="CI30830" s="850"/>
    </row>
    <row r="30831" spans="85:87" x14ac:dyDescent="0.25">
      <c r="CG30831" s="768"/>
      <c r="CH30831" s="768"/>
      <c r="CI30831" s="850"/>
    </row>
    <row r="30832" spans="85:87" x14ac:dyDescent="0.25">
      <c r="CG30832" s="768"/>
      <c r="CH30832" s="768"/>
      <c r="CI30832" s="850"/>
    </row>
    <row r="30833" spans="85:87" x14ac:dyDescent="0.25">
      <c r="CG30833" s="768"/>
      <c r="CH30833" s="768"/>
      <c r="CI30833" s="850"/>
    </row>
    <row r="30834" spans="85:87" x14ac:dyDescent="0.25">
      <c r="CG30834" s="768"/>
      <c r="CH30834" s="768"/>
      <c r="CI30834" s="850"/>
    </row>
    <row r="30835" spans="85:87" x14ac:dyDescent="0.25">
      <c r="CG30835" s="768"/>
      <c r="CH30835" s="768"/>
      <c r="CI30835" s="850"/>
    </row>
    <row r="30836" spans="85:87" x14ac:dyDescent="0.25">
      <c r="CG30836" s="768"/>
      <c r="CH30836" s="768"/>
      <c r="CI30836" s="850"/>
    </row>
    <row r="30837" spans="85:87" x14ac:dyDescent="0.25">
      <c r="CG30837" s="768"/>
      <c r="CH30837" s="768"/>
      <c r="CI30837" s="850"/>
    </row>
    <row r="30838" spans="85:87" x14ac:dyDescent="0.25">
      <c r="CG30838" s="768"/>
      <c r="CH30838" s="768"/>
      <c r="CI30838" s="850"/>
    </row>
    <row r="30839" spans="85:87" x14ac:dyDescent="0.25">
      <c r="CG30839" s="768"/>
      <c r="CH30839" s="768"/>
      <c r="CI30839" s="850"/>
    </row>
    <row r="30840" spans="85:87" x14ac:dyDescent="0.25">
      <c r="CG30840" s="768"/>
      <c r="CH30840" s="768"/>
      <c r="CI30840" s="850"/>
    </row>
    <row r="30841" spans="85:87" x14ac:dyDescent="0.25">
      <c r="CG30841" s="768"/>
      <c r="CH30841" s="768"/>
      <c r="CI30841" s="850"/>
    </row>
    <row r="30842" spans="85:87" x14ac:dyDescent="0.25">
      <c r="CG30842" s="768"/>
      <c r="CH30842" s="768"/>
      <c r="CI30842" s="850"/>
    </row>
    <row r="30843" spans="85:87" x14ac:dyDescent="0.25">
      <c r="CG30843" s="768"/>
      <c r="CH30843" s="768"/>
      <c r="CI30843" s="850"/>
    </row>
    <row r="30844" spans="85:87" x14ac:dyDescent="0.25">
      <c r="CG30844" s="768"/>
      <c r="CH30844" s="768"/>
      <c r="CI30844" s="850"/>
    </row>
    <row r="30845" spans="85:87" x14ac:dyDescent="0.25">
      <c r="CG30845" s="768"/>
      <c r="CH30845" s="768"/>
      <c r="CI30845" s="850"/>
    </row>
    <row r="30846" spans="85:87" x14ac:dyDescent="0.25">
      <c r="CG30846" s="768"/>
      <c r="CH30846" s="768"/>
      <c r="CI30846" s="850"/>
    </row>
    <row r="30847" spans="85:87" x14ac:dyDescent="0.25">
      <c r="CG30847" s="768"/>
      <c r="CH30847" s="768"/>
      <c r="CI30847" s="850"/>
    </row>
    <row r="30848" spans="85:87" x14ac:dyDescent="0.25">
      <c r="CG30848" s="768"/>
      <c r="CH30848" s="768"/>
      <c r="CI30848" s="850"/>
    </row>
    <row r="30849" spans="85:87" x14ac:dyDescent="0.25">
      <c r="CG30849" s="768"/>
      <c r="CH30849" s="768"/>
      <c r="CI30849" s="850"/>
    </row>
    <row r="30850" spans="85:87" x14ac:dyDescent="0.25">
      <c r="CG30850" s="768"/>
      <c r="CH30850" s="768"/>
      <c r="CI30850" s="850"/>
    </row>
    <row r="30851" spans="85:87" x14ac:dyDescent="0.25">
      <c r="CG30851" s="768"/>
      <c r="CH30851" s="768"/>
      <c r="CI30851" s="850"/>
    </row>
    <row r="30852" spans="85:87" x14ac:dyDescent="0.25">
      <c r="CG30852" s="768"/>
      <c r="CH30852" s="768"/>
      <c r="CI30852" s="850"/>
    </row>
    <row r="30853" spans="85:87" x14ac:dyDescent="0.25">
      <c r="CG30853" s="768"/>
      <c r="CH30853" s="768"/>
      <c r="CI30853" s="850"/>
    </row>
    <row r="30854" spans="85:87" x14ac:dyDescent="0.25">
      <c r="CG30854" s="768"/>
      <c r="CH30854" s="768"/>
      <c r="CI30854" s="850"/>
    </row>
    <row r="30855" spans="85:87" x14ac:dyDescent="0.25">
      <c r="CG30855" s="768"/>
      <c r="CH30855" s="768"/>
      <c r="CI30855" s="850"/>
    </row>
    <row r="30856" spans="85:87" x14ac:dyDescent="0.25">
      <c r="CG30856" s="768"/>
      <c r="CH30856" s="768"/>
      <c r="CI30856" s="850"/>
    </row>
    <row r="30857" spans="85:87" x14ac:dyDescent="0.25">
      <c r="CG30857" s="768"/>
      <c r="CH30857" s="768"/>
      <c r="CI30857" s="850"/>
    </row>
    <row r="30858" spans="85:87" x14ac:dyDescent="0.25">
      <c r="CG30858" s="768"/>
      <c r="CH30858" s="768"/>
      <c r="CI30858" s="850"/>
    </row>
    <row r="30859" spans="85:87" x14ac:dyDescent="0.25">
      <c r="CG30859" s="768"/>
      <c r="CH30859" s="768"/>
      <c r="CI30859" s="850"/>
    </row>
    <row r="30860" spans="85:87" x14ac:dyDescent="0.25">
      <c r="CG30860" s="768"/>
      <c r="CH30860" s="768"/>
      <c r="CI30860" s="850"/>
    </row>
    <row r="30861" spans="85:87" x14ac:dyDescent="0.25">
      <c r="CG30861" s="768"/>
      <c r="CH30861" s="768"/>
      <c r="CI30861" s="850"/>
    </row>
    <row r="30862" spans="85:87" x14ac:dyDescent="0.25">
      <c r="CG30862" s="768"/>
      <c r="CH30862" s="768"/>
      <c r="CI30862" s="850"/>
    </row>
    <row r="30863" spans="85:87" x14ac:dyDescent="0.25">
      <c r="CG30863" s="768"/>
      <c r="CH30863" s="768"/>
      <c r="CI30863" s="850"/>
    </row>
    <row r="30864" spans="85:87" x14ac:dyDescent="0.25">
      <c r="CG30864" s="768"/>
      <c r="CH30864" s="768"/>
      <c r="CI30864" s="850"/>
    </row>
    <row r="30865" spans="85:87" x14ac:dyDescent="0.25">
      <c r="CG30865" s="768"/>
      <c r="CH30865" s="768"/>
      <c r="CI30865" s="850"/>
    </row>
    <row r="30866" spans="85:87" x14ac:dyDescent="0.25">
      <c r="CG30866" s="768"/>
      <c r="CH30866" s="768"/>
      <c r="CI30866" s="850"/>
    </row>
    <row r="30867" spans="85:87" x14ac:dyDescent="0.25">
      <c r="CG30867" s="768"/>
      <c r="CH30867" s="768"/>
      <c r="CI30867" s="850"/>
    </row>
    <row r="30868" spans="85:87" x14ac:dyDescent="0.25">
      <c r="CG30868" s="768"/>
      <c r="CH30868" s="768"/>
      <c r="CI30868" s="850"/>
    </row>
    <row r="30869" spans="85:87" x14ac:dyDescent="0.25">
      <c r="CG30869" s="768"/>
      <c r="CH30869" s="768"/>
      <c r="CI30869" s="850"/>
    </row>
    <row r="30870" spans="85:87" x14ac:dyDescent="0.25">
      <c r="CG30870" s="768"/>
      <c r="CH30870" s="768"/>
      <c r="CI30870" s="850"/>
    </row>
    <row r="30871" spans="85:87" x14ac:dyDescent="0.25">
      <c r="CG30871" s="768"/>
      <c r="CH30871" s="768"/>
      <c r="CI30871" s="850"/>
    </row>
    <row r="30872" spans="85:87" x14ac:dyDescent="0.25">
      <c r="CG30872" s="768"/>
      <c r="CH30872" s="768"/>
      <c r="CI30872" s="850"/>
    </row>
    <row r="30873" spans="85:87" x14ac:dyDescent="0.25">
      <c r="CG30873" s="768"/>
      <c r="CH30873" s="768"/>
      <c r="CI30873" s="850"/>
    </row>
    <row r="30874" spans="85:87" x14ac:dyDescent="0.25">
      <c r="CG30874" s="768"/>
      <c r="CH30874" s="768"/>
      <c r="CI30874" s="850"/>
    </row>
    <row r="30875" spans="85:87" x14ac:dyDescent="0.25">
      <c r="CG30875" s="768"/>
      <c r="CH30875" s="768"/>
      <c r="CI30875" s="850"/>
    </row>
    <row r="30876" spans="85:87" x14ac:dyDescent="0.25">
      <c r="CG30876" s="768"/>
      <c r="CH30876" s="768"/>
      <c r="CI30876" s="850"/>
    </row>
    <row r="30877" spans="85:87" x14ac:dyDescent="0.25">
      <c r="CG30877" s="768"/>
      <c r="CH30877" s="768"/>
      <c r="CI30877" s="850"/>
    </row>
    <row r="30878" spans="85:87" x14ac:dyDescent="0.25">
      <c r="CG30878" s="768"/>
      <c r="CH30878" s="768"/>
      <c r="CI30878" s="850"/>
    </row>
    <row r="30879" spans="85:87" x14ac:dyDescent="0.25">
      <c r="CG30879" s="768"/>
      <c r="CH30879" s="768"/>
      <c r="CI30879" s="850"/>
    </row>
    <row r="30880" spans="85:87" x14ac:dyDescent="0.25">
      <c r="CG30880" s="768"/>
      <c r="CH30880" s="768"/>
      <c r="CI30880" s="850"/>
    </row>
    <row r="30881" spans="85:87" x14ac:dyDescent="0.25">
      <c r="CG30881" s="768"/>
      <c r="CH30881" s="768"/>
      <c r="CI30881" s="850"/>
    </row>
    <row r="30882" spans="85:87" x14ac:dyDescent="0.25">
      <c r="CG30882" s="768"/>
      <c r="CH30882" s="768"/>
      <c r="CI30882" s="850"/>
    </row>
    <row r="30883" spans="85:87" x14ac:dyDescent="0.25">
      <c r="CG30883" s="768"/>
      <c r="CH30883" s="768"/>
      <c r="CI30883" s="850"/>
    </row>
    <row r="30884" spans="85:87" x14ac:dyDescent="0.25">
      <c r="CG30884" s="768"/>
      <c r="CH30884" s="768"/>
      <c r="CI30884" s="850"/>
    </row>
    <row r="30885" spans="85:87" x14ac:dyDescent="0.25">
      <c r="CG30885" s="768"/>
      <c r="CH30885" s="768"/>
      <c r="CI30885" s="850"/>
    </row>
    <row r="30886" spans="85:87" x14ac:dyDescent="0.25">
      <c r="CG30886" s="768"/>
      <c r="CH30886" s="768"/>
      <c r="CI30886" s="850"/>
    </row>
    <row r="30887" spans="85:87" x14ac:dyDescent="0.25">
      <c r="CG30887" s="768"/>
      <c r="CH30887" s="768"/>
      <c r="CI30887" s="850"/>
    </row>
    <row r="30888" spans="85:87" x14ac:dyDescent="0.25">
      <c r="CG30888" s="768"/>
      <c r="CH30888" s="768"/>
      <c r="CI30888" s="850"/>
    </row>
    <row r="30889" spans="85:87" x14ac:dyDescent="0.25">
      <c r="CG30889" s="768"/>
      <c r="CH30889" s="768"/>
      <c r="CI30889" s="850"/>
    </row>
    <row r="30890" spans="85:87" x14ac:dyDescent="0.25">
      <c r="CG30890" s="768"/>
      <c r="CH30890" s="768"/>
      <c r="CI30890" s="850"/>
    </row>
    <row r="30891" spans="85:87" x14ac:dyDescent="0.25">
      <c r="CG30891" s="768"/>
      <c r="CH30891" s="768"/>
      <c r="CI30891" s="850"/>
    </row>
    <row r="30892" spans="85:87" x14ac:dyDescent="0.25">
      <c r="CG30892" s="768"/>
      <c r="CH30892" s="768"/>
      <c r="CI30892" s="850"/>
    </row>
    <row r="30893" spans="85:87" x14ac:dyDescent="0.25">
      <c r="CG30893" s="768"/>
      <c r="CH30893" s="768"/>
      <c r="CI30893" s="850"/>
    </row>
    <row r="30894" spans="85:87" x14ac:dyDescent="0.25">
      <c r="CG30894" s="768"/>
      <c r="CH30894" s="768"/>
      <c r="CI30894" s="850"/>
    </row>
    <row r="30895" spans="85:87" x14ac:dyDescent="0.25">
      <c r="CG30895" s="768"/>
      <c r="CH30895" s="768"/>
      <c r="CI30895" s="850"/>
    </row>
    <row r="30896" spans="85:87" x14ac:dyDescent="0.25">
      <c r="CG30896" s="768"/>
      <c r="CH30896" s="768"/>
      <c r="CI30896" s="850"/>
    </row>
    <row r="30897" spans="85:87" x14ac:dyDescent="0.25">
      <c r="CG30897" s="768"/>
      <c r="CH30897" s="768"/>
      <c r="CI30897" s="850"/>
    </row>
    <row r="30898" spans="85:87" x14ac:dyDescent="0.25">
      <c r="CG30898" s="768"/>
      <c r="CH30898" s="768"/>
      <c r="CI30898" s="850"/>
    </row>
    <row r="30899" spans="85:87" x14ac:dyDescent="0.25">
      <c r="CG30899" s="768"/>
      <c r="CH30899" s="768"/>
      <c r="CI30899" s="850"/>
    </row>
    <row r="30900" spans="85:87" x14ac:dyDescent="0.25">
      <c r="CG30900" s="768"/>
      <c r="CH30900" s="768"/>
      <c r="CI30900" s="850"/>
    </row>
    <row r="30901" spans="85:87" x14ac:dyDescent="0.25">
      <c r="CG30901" s="768"/>
      <c r="CH30901" s="768"/>
      <c r="CI30901" s="850"/>
    </row>
    <row r="30902" spans="85:87" x14ac:dyDescent="0.25">
      <c r="CG30902" s="768"/>
      <c r="CH30902" s="768"/>
      <c r="CI30902" s="850"/>
    </row>
    <row r="30903" spans="85:87" x14ac:dyDescent="0.25">
      <c r="CG30903" s="768"/>
      <c r="CH30903" s="768"/>
      <c r="CI30903" s="850"/>
    </row>
    <row r="30904" spans="85:87" x14ac:dyDescent="0.25">
      <c r="CG30904" s="768"/>
      <c r="CH30904" s="768"/>
      <c r="CI30904" s="850"/>
    </row>
    <row r="30905" spans="85:87" x14ac:dyDescent="0.25">
      <c r="CG30905" s="768"/>
      <c r="CH30905" s="768"/>
      <c r="CI30905" s="850"/>
    </row>
    <row r="30906" spans="85:87" x14ac:dyDescent="0.25">
      <c r="CG30906" s="768"/>
      <c r="CH30906" s="768"/>
      <c r="CI30906" s="850"/>
    </row>
    <row r="30907" spans="85:87" x14ac:dyDescent="0.25">
      <c r="CG30907" s="768"/>
      <c r="CH30907" s="768"/>
      <c r="CI30907" s="850"/>
    </row>
    <row r="30908" spans="85:87" x14ac:dyDescent="0.25">
      <c r="CG30908" s="768"/>
      <c r="CH30908" s="768"/>
      <c r="CI30908" s="850"/>
    </row>
    <row r="30909" spans="85:87" x14ac:dyDescent="0.25">
      <c r="CG30909" s="768"/>
      <c r="CH30909" s="768"/>
      <c r="CI30909" s="850"/>
    </row>
    <row r="30910" spans="85:87" x14ac:dyDescent="0.25">
      <c r="CG30910" s="768"/>
      <c r="CH30910" s="768"/>
      <c r="CI30910" s="850"/>
    </row>
    <row r="30911" spans="85:87" x14ac:dyDescent="0.25">
      <c r="CG30911" s="768"/>
      <c r="CH30911" s="768"/>
      <c r="CI30911" s="850"/>
    </row>
    <row r="30912" spans="85:87" x14ac:dyDescent="0.25">
      <c r="CG30912" s="768"/>
      <c r="CH30912" s="768"/>
      <c r="CI30912" s="850"/>
    </row>
    <row r="30913" spans="85:87" x14ac:dyDescent="0.25">
      <c r="CG30913" s="768"/>
      <c r="CH30913" s="768"/>
      <c r="CI30913" s="850"/>
    </row>
    <row r="30914" spans="85:87" x14ac:dyDescent="0.25">
      <c r="CG30914" s="768"/>
      <c r="CH30914" s="768"/>
      <c r="CI30914" s="850"/>
    </row>
    <row r="30915" spans="85:87" x14ac:dyDescent="0.25">
      <c r="CG30915" s="768"/>
      <c r="CH30915" s="768"/>
      <c r="CI30915" s="850"/>
    </row>
    <row r="30916" spans="85:87" x14ac:dyDescent="0.25">
      <c r="CG30916" s="768"/>
      <c r="CH30916" s="768"/>
      <c r="CI30916" s="850"/>
    </row>
    <row r="30917" spans="85:87" x14ac:dyDescent="0.25">
      <c r="CG30917" s="768"/>
      <c r="CH30917" s="768"/>
      <c r="CI30917" s="850"/>
    </row>
    <row r="30918" spans="85:87" x14ac:dyDescent="0.25">
      <c r="CG30918" s="768"/>
      <c r="CH30918" s="768"/>
      <c r="CI30918" s="850"/>
    </row>
    <row r="30919" spans="85:87" x14ac:dyDescent="0.25">
      <c r="CG30919" s="768"/>
      <c r="CH30919" s="768"/>
      <c r="CI30919" s="850"/>
    </row>
    <row r="30920" spans="85:87" x14ac:dyDescent="0.25">
      <c r="CG30920" s="768"/>
      <c r="CH30920" s="768"/>
      <c r="CI30920" s="850"/>
    </row>
    <row r="30921" spans="85:87" x14ac:dyDescent="0.25">
      <c r="CG30921" s="768"/>
      <c r="CH30921" s="768"/>
      <c r="CI30921" s="850"/>
    </row>
    <row r="30922" spans="85:87" x14ac:dyDescent="0.25">
      <c r="CG30922" s="768"/>
      <c r="CH30922" s="768"/>
      <c r="CI30922" s="850"/>
    </row>
    <row r="30923" spans="85:87" x14ac:dyDescent="0.25">
      <c r="CG30923" s="768"/>
      <c r="CH30923" s="768"/>
      <c r="CI30923" s="850"/>
    </row>
    <row r="30924" spans="85:87" x14ac:dyDescent="0.25">
      <c r="CG30924" s="768"/>
      <c r="CH30924" s="768"/>
      <c r="CI30924" s="850"/>
    </row>
    <row r="30925" spans="85:87" x14ac:dyDescent="0.25">
      <c r="CG30925" s="768"/>
      <c r="CH30925" s="768"/>
      <c r="CI30925" s="850"/>
    </row>
    <row r="30926" spans="85:87" x14ac:dyDescent="0.25">
      <c r="CG30926" s="768"/>
      <c r="CH30926" s="768"/>
      <c r="CI30926" s="850"/>
    </row>
    <row r="30927" spans="85:87" x14ac:dyDescent="0.25">
      <c r="CG30927" s="768"/>
      <c r="CH30927" s="768"/>
      <c r="CI30927" s="850"/>
    </row>
    <row r="30928" spans="85:87" x14ac:dyDescent="0.25">
      <c r="CG30928" s="768"/>
      <c r="CH30928" s="768"/>
      <c r="CI30928" s="850"/>
    </row>
    <row r="30929" spans="85:87" x14ac:dyDescent="0.25">
      <c r="CG30929" s="768"/>
      <c r="CH30929" s="768"/>
      <c r="CI30929" s="850"/>
    </row>
    <row r="30930" spans="85:87" x14ac:dyDescent="0.25">
      <c r="CG30930" s="768"/>
      <c r="CH30930" s="768"/>
      <c r="CI30930" s="850"/>
    </row>
    <row r="30931" spans="85:87" x14ac:dyDescent="0.25">
      <c r="CG30931" s="768"/>
      <c r="CH30931" s="768"/>
      <c r="CI30931" s="850"/>
    </row>
    <row r="30932" spans="85:87" x14ac:dyDescent="0.25">
      <c r="CG30932" s="768"/>
      <c r="CH30932" s="768"/>
      <c r="CI30932" s="850"/>
    </row>
    <row r="30933" spans="85:87" x14ac:dyDescent="0.25">
      <c r="CG30933" s="768"/>
      <c r="CH30933" s="768"/>
      <c r="CI30933" s="850"/>
    </row>
    <row r="30934" spans="85:87" x14ac:dyDescent="0.25">
      <c r="CG30934" s="768"/>
      <c r="CH30934" s="768"/>
      <c r="CI30934" s="850"/>
    </row>
    <row r="30935" spans="85:87" x14ac:dyDescent="0.25">
      <c r="CG30935" s="768"/>
      <c r="CH30935" s="768"/>
      <c r="CI30935" s="850"/>
    </row>
    <row r="30936" spans="85:87" x14ac:dyDescent="0.25">
      <c r="CG30936" s="768"/>
      <c r="CH30936" s="768"/>
      <c r="CI30936" s="850"/>
    </row>
    <row r="30937" spans="85:87" x14ac:dyDescent="0.25">
      <c r="CG30937" s="768"/>
      <c r="CH30937" s="768"/>
      <c r="CI30937" s="850"/>
    </row>
    <row r="30938" spans="85:87" x14ac:dyDescent="0.25">
      <c r="CG30938" s="768"/>
      <c r="CH30938" s="768"/>
      <c r="CI30938" s="850"/>
    </row>
    <row r="30939" spans="85:87" x14ac:dyDescent="0.25">
      <c r="CG30939" s="768"/>
      <c r="CH30939" s="768"/>
      <c r="CI30939" s="850"/>
    </row>
    <row r="30940" spans="85:87" x14ac:dyDescent="0.25">
      <c r="CG30940" s="768"/>
      <c r="CH30940" s="768"/>
      <c r="CI30940" s="850"/>
    </row>
    <row r="30941" spans="85:87" x14ac:dyDescent="0.25">
      <c r="CG30941" s="768"/>
      <c r="CH30941" s="768"/>
      <c r="CI30941" s="850"/>
    </row>
    <row r="30942" spans="85:87" x14ac:dyDescent="0.25">
      <c r="CG30942" s="768"/>
      <c r="CH30942" s="768"/>
      <c r="CI30942" s="850"/>
    </row>
    <row r="30943" spans="85:87" x14ac:dyDescent="0.25">
      <c r="CG30943" s="768"/>
      <c r="CH30943" s="768"/>
      <c r="CI30943" s="850"/>
    </row>
    <row r="30944" spans="85:87" x14ac:dyDescent="0.25">
      <c r="CG30944" s="768"/>
      <c r="CH30944" s="768"/>
      <c r="CI30944" s="850"/>
    </row>
    <row r="30945" spans="85:87" x14ac:dyDescent="0.25">
      <c r="CG30945" s="768"/>
      <c r="CH30945" s="768"/>
      <c r="CI30945" s="850"/>
    </row>
    <row r="30946" spans="85:87" x14ac:dyDescent="0.25">
      <c r="CG30946" s="768"/>
      <c r="CH30946" s="768"/>
      <c r="CI30946" s="850"/>
    </row>
    <row r="30947" spans="85:87" x14ac:dyDescent="0.25">
      <c r="CG30947" s="768"/>
      <c r="CH30947" s="768"/>
      <c r="CI30947" s="850"/>
    </row>
    <row r="30948" spans="85:87" x14ac:dyDescent="0.25">
      <c r="CG30948" s="768"/>
      <c r="CH30948" s="768"/>
      <c r="CI30948" s="850"/>
    </row>
    <row r="30949" spans="85:87" x14ac:dyDescent="0.25">
      <c r="CG30949" s="768"/>
      <c r="CH30949" s="768"/>
      <c r="CI30949" s="850"/>
    </row>
    <row r="30950" spans="85:87" x14ac:dyDescent="0.25">
      <c r="CG30950" s="768"/>
      <c r="CH30950" s="768"/>
      <c r="CI30950" s="850"/>
    </row>
    <row r="30951" spans="85:87" x14ac:dyDescent="0.25">
      <c r="CG30951" s="768"/>
      <c r="CH30951" s="768"/>
      <c r="CI30951" s="850"/>
    </row>
    <row r="30952" spans="85:87" x14ac:dyDescent="0.25">
      <c r="CG30952" s="768"/>
      <c r="CH30952" s="768"/>
      <c r="CI30952" s="850"/>
    </row>
    <row r="30953" spans="85:87" x14ac:dyDescent="0.25">
      <c r="CG30953" s="768"/>
      <c r="CH30953" s="768"/>
      <c r="CI30953" s="850"/>
    </row>
    <row r="30954" spans="85:87" x14ac:dyDescent="0.25">
      <c r="CG30954" s="768"/>
      <c r="CH30954" s="768"/>
      <c r="CI30954" s="850"/>
    </row>
    <row r="30955" spans="85:87" x14ac:dyDescent="0.25">
      <c r="CG30955" s="768"/>
      <c r="CH30955" s="768"/>
      <c r="CI30955" s="850"/>
    </row>
    <row r="30956" spans="85:87" x14ac:dyDescent="0.25">
      <c r="CG30956" s="768"/>
      <c r="CH30956" s="768"/>
      <c r="CI30956" s="850"/>
    </row>
    <row r="30957" spans="85:87" x14ac:dyDescent="0.25">
      <c r="CG30957" s="768"/>
      <c r="CH30957" s="768"/>
      <c r="CI30957" s="850"/>
    </row>
    <row r="30958" spans="85:87" x14ac:dyDescent="0.25">
      <c r="CG30958" s="768"/>
      <c r="CH30958" s="768"/>
      <c r="CI30958" s="850"/>
    </row>
    <row r="30959" spans="85:87" x14ac:dyDescent="0.25">
      <c r="CG30959" s="768"/>
      <c r="CH30959" s="768"/>
      <c r="CI30959" s="850"/>
    </row>
    <row r="30960" spans="85:87" x14ac:dyDescent="0.25">
      <c r="CG30960" s="768"/>
      <c r="CH30960" s="768"/>
      <c r="CI30960" s="850"/>
    </row>
    <row r="30961" spans="85:87" x14ac:dyDescent="0.25">
      <c r="CG30961" s="768"/>
      <c r="CH30961" s="768"/>
      <c r="CI30961" s="850"/>
    </row>
    <row r="30962" spans="85:87" x14ac:dyDescent="0.25">
      <c r="CG30962" s="768"/>
      <c r="CH30962" s="768"/>
      <c r="CI30962" s="850"/>
    </row>
    <row r="30963" spans="85:87" x14ac:dyDescent="0.25">
      <c r="CG30963" s="768"/>
      <c r="CH30963" s="768"/>
      <c r="CI30963" s="850"/>
    </row>
    <row r="30964" spans="85:87" x14ac:dyDescent="0.25">
      <c r="CG30964" s="768"/>
      <c r="CH30964" s="768"/>
      <c r="CI30964" s="850"/>
    </row>
    <row r="30965" spans="85:87" x14ac:dyDescent="0.25">
      <c r="CG30965" s="768"/>
      <c r="CH30965" s="768"/>
      <c r="CI30965" s="850"/>
    </row>
    <row r="30966" spans="85:87" x14ac:dyDescent="0.25">
      <c r="CG30966" s="768"/>
      <c r="CH30966" s="768"/>
      <c r="CI30966" s="850"/>
    </row>
    <row r="30967" spans="85:87" x14ac:dyDescent="0.25">
      <c r="CG30967" s="768"/>
      <c r="CH30967" s="768"/>
      <c r="CI30967" s="850"/>
    </row>
    <row r="30968" spans="85:87" x14ac:dyDescent="0.25">
      <c r="CG30968" s="768"/>
      <c r="CH30968" s="768"/>
      <c r="CI30968" s="850"/>
    </row>
    <row r="30969" spans="85:87" x14ac:dyDescent="0.25">
      <c r="CG30969" s="768"/>
      <c r="CH30969" s="768"/>
      <c r="CI30969" s="850"/>
    </row>
    <row r="30970" spans="85:87" x14ac:dyDescent="0.25">
      <c r="CG30970" s="768"/>
      <c r="CH30970" s="768"/>
      <c r="CI30970" s="850"/>
    </row>
    <row r="30971" spans="85:87" x14ac:dyDescent="0.25">
      <c r="CG30971" s="768"/>
      <c r="CH30971" s="768"/>
      <c r="CI30971" s="850"/>
    </row>
    <row r="30972" spans="85:87" x14ac:dyDescent="0.25">
      <c r="CG30972" s="768"/>
      <c r="CH30972" s="768"/>
      <c r="CI30972" s="850"/>
    </row>
    <row r="30973" spans="85:87" x14ac:dyDescent="0.25">
      <c r="CG30973" s="768"/>
      <c r="CH30973" s="768"/>
      <c r="CI30973" s="850"/>
    </row>
    <row r="30974" spans="85:87" x14ac:dyDescent="0.25">
      <c r="CG30974" s="768"/>
      <c r="CH30974" s="768"/>
      <c r="CI30974" s="850"/>
    </row>
    <row r="30975" spans="85:87" x14ac:dyDescent="0.25">
      <c r="CG30975" s="768"/>
      <c r="CH30975" s="768"/>
      <c r="CI30975" s="850"/>
    </row>
    <row r="30976" spans="85:87" x14ac:dyDescent="0.25">
      <c r="CG30976" s="768"/>
      <c r="CH30976" s="768"/>
      <c r="CI30976" s="850"/>
    </row>
    <row r="30977" spans="85:87" x14ac:dyDescent="0.25">
      <c r="CG30977" s="768"/>
      <c r="CH30977" s="768"/>
      <c r="CI30977" s="850"/>
    </row>
    <row r="30978" spans="85:87" x14ac:dyDescent="0.25">
      <c r="CG30978" s="768"/>
      <c r="CH30978" s="768"/>
      <c r="CI30978" s="850"/>
    </row>
    <row r="30979" spans="85:87" x14ac:dyDescent="0.25">
      <c r="CG30979" s="768"/>
      <c r="CH30979" s="768"/>
      <c r="CI30979" s="850"/>
    </row>
    <row r="30980" spans="85:87" x14ac:dyDescent="0.25">
      <c r="CG30980" s="768"/>
      <c r="CH30980" s="768"/>
      <c r="CI30980" s="850"/>
    </row>
    <row r="30981" spans="85:87" x14ac:dyDescent="0.25">
      <c r="CG30981" s="768"/>
      <c r="CH30981" s="768"/>
      <c r="CI30981" s="850"/>
    </row>
    <row r="30982" spans="85:87" x14ac:dyDescent="0.25">
      <c r="CG30982" s="768"/>
      <c r="CH30982" s="768"/>
      <c r="CI30982" s="850"/>
    </row>
    <row r="30983" spans="85:87" x14ac:dyDescent="0.25">
      <c r="CG30983" s="768"/>
      <c r="CH30983" s="768"/>
      <c r="CI30983" s="850"/>
    </row>
    <row r="30984" spans="85:87" x14ac:dyDescent="0.25">
      <c r="CG30984" s="768"/>
      <c r="CH30984" s="768"/>
      <c r="CI30984" s="850"/>
    </row>
    <row r="30985" spans="85:87" x14ac:dyDescent="0.25">
      <c r="CG30985" s="768"/>
      <c r="CH30985" s="768"/>
      <c r="CI30985" s="850"/>
    </row>
    <row r="30986" spans="85:87" x14ac:dyDescent="0.25">
      <c r="CG30986" s="768"/>
      <c r="CH30986" s="768"/>
      <c r="CI30986" s="850"/>
    </row>
    <row r="30987" spans="85:87" x14ac:dyDescent="0.25">
      <c r="CG30987" s="768"/>
      <c r="CH30987" s="768"/>
      <c r="CI30987" s="850"/>
    </row>
    <row r="30988" spans="85:87" x14ac:dyDescent="0.25">
      <c r="CG30988" s="768"/>
      <c r="CH30988" s="768"/>
      <c r="CI30988" s="850"/>
    </row>
    <row r="30989" spans="85:87" x14ac:dyDescent="0.25">
      <c r="CG30989" s="768"/>
      <c r="CH30989" s="768"/>
      <c r="CI30989" s="850"/>
    </row>
    <row r="30990" spans="85:87" x14ac:dyDescent="0.25">
      <c r="CG30990" s="768"/>
      <c r="CH30990" s="768"/>
      <c r="CI30990" s="850"/>
    </row>
    <row r="30991" spans="85:87" x14ac:dyDescent="0.25">
      <c r="CG30991" s="768"/>
      <c r="CH30991" s="768"/>
      <c r="CI30991" s="850"/>
    </row>
    <row r="30992" spans="85:87" x14ac:dyDescent="0.25">
      <c r="CG30992" s="768"/>
      <c r="CH30992" s="768"/>
      <c r="CI30992" s="850"/>
    </row>
    <row r="30993" spans="85:87" x14ac:dyDescent="0.25">
      <c r="CG30993" s="768"/>
      <c r="CH30993" s="768"/>
      <c r="CI30993" s="850"/>
    </row>
    <row r="30994" spans="85:87" x14ac:dyDescent="0.25">
      <c r="CG30994" s="768"/>
      <c r="CH30994" s="768"/>
      <c r="CI30994" s="850"/>
    </row>
    <row r="30995" spans="85:87" x14ac:dyDescent="0.25">
      <c r="CG30995" s="768"/>
      <c r="CH30995" s="768"/>
      <c r="CI30995" s="850"/>
    </row>
    <row r="30996" spans="85:87" x14ac:dyDescent="0.25">
      <c r="CG30996" s="768"/>
      <c r="CH30996" s="768"/>
      <c r="CI30996" s="850"/>
    </row>
    <row r="30997" spans="85:87" x14ac:dyDescent="0.25">
      <c r="CG30997" s="768"/>
      <c r="CH30997" s="768"/>
      <c r="CI30997" s="850"/>
    </row>
    <row r="30998" spans="85:87" x14ac:dyDescent="0.25">
      <c r="CG30998" s="768"/>
      <c r="CH30998" s="768"/>
      <c r="CI30998" s="850"/>
    </row>
    <row r="30999" spans="85:87" x14ac:dyDescent="0.25">
      <c r="CG30999" s="768"/>
      <c r="CH30999" s="768"/>
      <c r="CI30999" s="850"/>
    </row>
    <row r="31000" spans="85:87" x14ac:dyDescent="0.25">
      <c r="CG31000" s="768"/>
      <c r="CH31000" s="768"/>
      <c r="CI31000" s="850"/>
    </row>
    <row r="31001" spans="85:87" x14ac:dyDescent="0.25">
      <c r="CG31001" s="768"/>
      <c r="CH31001" s="768"/>
      <c r="CI31001" s="850"/>
    </row>
    <row r="31002" spans="85:87" x14ac:dyDescent="0.25">
      <c r="CG31002" s="768"/>
      <c r="CH31002" s="768"/>
      <c r="CI31002" s="850"/>
    </row>
    <row r="31003" spans="85:87" x14ac:dyDescent="0.25">
      <c r="CG31003" s="768"/>
      <c r="CH31003" s="768"/>
      <c r="CI31003" s="850"/>
    </row>
    <row r="31004" spans="85:87" x14ac:dyDescent="0.25">
      <c r="CG31004" s="768"/>
      <c r="CH31004" s="768"/>
      <c r="CI31004" s="850"/>
    </row>
    <row r="31005" spans="85:87" x14ac:dyDescent="0.25">
      <c r="CG31005" s="768"/>
      <c r="CH31005" s="768"/>
      <c r="CI31005" s="850"/>
    </row>
    <row r="31006" spans="85:87" x14ac:dyDescent="0.25">
      <c r="CG31006" s="768"/>
      <c r="CH31006" s="768"/>
      <c r="CI31006" s="850"/>
    </row>
    <row r="31007" spans="85:87" x14ac:dyDescent="0.25">
      <c r="CG31007" s="768"/>
      <c r="CH31007" s="768"/>
      <c r="CI31007" s="850"/>
    </row>
    <row r="31008" spans="85:87" x14ac:dyDescent="0.25">
      <c r="CG31008" s="768"/>
      <c r="CH31008" s="768"/>
      <c r="CI31008" s="850"/>
    </row>
    <row r="31009" spans="85:87" x14ac:dyDescent="0.25">
      <c r="CG31009" s="768"/>
      <c r="CH31009" s="768"/>
      <c r="CI31009" s="850"/>
    </row>
    <row r="31010" spans="85:87" x14ac:dyDescent="0.25">
      <c r="CG31010" s="768"/>
      <c r="CH31010" s="768"/>
      <c r="CI31010" s="850"/>
    </row>
    <row r="31011" spans="85:87" x14ac:dyDescent="0.25">
      <c r="CG31011" s="768"/>
      <c r="CH31011" s="768"/>
      <c r="CI31011" s="850"/>
    </row>
    <row r="31012" spans="85:87" x14ac:dyDescent="0.25">
      <c r="CG31012" s="768"/>
      <c r="CH31012" s="768"/>
      <c r="CI31012" s="850"/>
    </row>
    <row r="31013" spans="85:87" x14ac:dyDescent="0.25">
      <c r="CG31013" s="768"/>
      <c r="CH31013" s="768"/>
      <c r="CI31013" s="850"/>
    </row>
    <row r="31014" spans="85:87" x14ac:dyDescent="0.25">
      <c r="CG31014" s="768"/>
      <c r="CH31014" s="768"/>
      <c r="CI31014" s="850"/>
    </row>
    <row r="31015" spans="85:87" x14ac:dyDescent="0.25">
      <c r="CG31015" s="768"/>
      <c r="CH31015" s="768"/>
      <c r="CI31015" s="850"/>
    </row>
    <row r="31016" spans="85:87" x14ac:dyDescent="0.25">
      <c r="CG31016" s="768"/>
      <c r="CH31016" s="768"/>
      <c r="CI31016" s="850"/>
    </row>
    <row r="31017" spans="85:87" x14ac:dyDescent="0.25">
      <c r="CG31017" s="768"/>
      <c r="CH31017" s="768"/>
      <c r="CI31017" s="850"/>
    </row>
    <row r="31018" spans="85:87" x14ac:dyDescent="0.25">
      <c r="CG31018" s="768"/>
      <c r="CH31018" s="768"/>
      <c r="CI31018" s="850"/>
    </row>
    <row r="31019" spans="85:87" x14ac:dyDescent="0.25">
      <c r="CG31019" s="768"/>
      <c r="CH31019" s="768"/>
      <c r="CI31019" s="850"/>
    </row>
    <row r="31020" spans="85:87" x14ac:dyDescent="0.25">
      <c r="CG31020" s="768"/>
      <c r="CH31020" s="768"/>
      <c r="CI31020" s="850"/>
    </row>
    <row r="31021" spans="85:87" x14ac:dyDescent="0.25">
      <c r="CG31021" s="768"/>
      <c r="CH31021" s="768"/>
      <c r="CI31021" s="850"/>
    </row>
    <row r="31022" spans="85:87" x14ac:dyDescent="0.25">
      <c r="CG31022" s="768"/>
      <c r="CH31022" s="768"/>
      <c r="CI31022" s="850"/>
    </row>
    <row r="31023" spans="85:87" x14ac:dyDescent="0.25">
      <c r="CG31023" s="768"/>
      <c r="CH31023" s="768"/>
      <c r="CI31023" s="850"/>
    </row>
    <row r="31024" spans="85:87" x14ac:dyDescent="0.25">
      <c r="CG31024" s="768"/>
      <c r="CH31024" s="768"/>
      <c r="CI31024" s="850"/>
    </row>
    <row r="31025" spans="85:87" x14ac:dyDescent="0.25">
      <c r="CG31025" s="768"/>
      <c r="CH31025" s="768"/>
      <c r="CI31025" s="850"/>
    </row>
    <row r="31026" spans="85:87" x14ac:dyDescent="0.25">
      <c r="CG31026" s="768"/>
      <c r="CH31026" s="768"/>
      <c r="CI31026" s="850"/>
    </row>
    <row r="31027" spans="85:87" x14ac:dyDescent="0.25">
      <c r="CG31027" s="768"/>
      <c r="CH31027" s="768"/>
      <c r="CI31027" s="850"/>
    </row>
    <row r="31028" spans="85:87" x14ac:dyDescent="0.25">
      <c r="CG31028" s="768"/>
      <c r="CH31028" s="768"/>
      <c r="CI31028" s="850"/>
    </row>
    <row r="31029" spans="85:87" x14ac:dyDescent="0.25">
      <c r="CG31029" s="768"/>
      <c r="CH31029" s="768"/>
      <c r="CI31029" s="850"/>
    </row>
    <row r="31030" spans="85:87" x14ac:dyDescent="0.25">
      <c r="CG31030" s="768"/>
      <c r="CH31030" s="768"/>
      <c r="CI31030" s="850"/>
    </row>
    <row r="31031" spans="85:87" x14ac:dyDescent="0.25">
      <c r="CG31031" s="768"/>
      <c r="CH31031" s="768"/>
      <c r="CI31031" s="850"/>
    </row>
    <row r="31032" spans="85:87" x14ac:dyDescent="0.25">
      <c r="CG31032" s="768"/>
      <c r="CH31032" s="768"/>
      <c r="CI31032" s="850"/>
    </row>
    <row r="31033" spans="85:87" x14ac:dyDescent="0.25">
      <c r="CG31033" s="768"/>
      <c r="CH31033" s="768"/>
      <c r="CI31033" s="850"/>
    </row>
    <row r="31034" spans="85:87" x14ac:dyDescent="0.25">
      <c r="CG31034" s="768"/>
      <c r="CH31034" s="768"/>
      <c r="CI31034" s="850"/>
    </row>
    <row r="31035" spans="85:87" x14ac:dyDescent="0.25">
      <c r="CG31035" s="768"/>
      <c r="CH31035" s="768"/>
      <c r="CI31035" s="850"/>
    </row>
    <row r="31036" spans="85:87" x14ac:dyDescent="0.25">
      <c r="CG31036" s="768"/>
      <c r="CH31036" s="768"/>
      <c r="CI31036" s="850"/>
    </row>
    <row r="31037" spans="85:87" x14ac:dyDescent="0.25">
      <c r="CG31037" s="768"/>
      <c r="CH31037" s="768"/>
      <c r="CI31037" s="850"/>
    </row>
    <row r="31038" spans="85:87" x14ac:dyDescent="0.25">
      <c r="CG31038" s="768"/>
      <c r="CH31038" s="768"/>
      <c r="CI31038" s="850"/>
    </row>
    <row r="31039" spans="85:87" x14ac:dyDescent="0.25">
      <c r="CG31039" s="768"/>
      <c r="CH31039" s="768"/>
      <c r="CI31039" s="850"/>
    </row>
    <row r="31040" spans="85:87" x14ac:dyDescent="0.25">
      <c r="CG31040" s="768"/>
      <c r="CH31040" s="768"/>
      <c r="CI31040" s="850"/>
    </row>
    <row r="31041" spans="85:87" x14ac:dyDescent="0.25">
      <c r="CG31041" s="768"/>
      <c r="CH31041" s="768"/>
      <c r="CI31041" s="850"/>
    </row>
    <row r="31042" spans="85:87" x14ac:dyDescent="0.25">
      <c r="CG31042" s="768"/>
      <c r="CH31042" s="768"/>
      <c r="CI31042" s="850"/>
    </row>
    <row r="31043" spans="85:87" x14ac:dyDescent="0.25">
      <c r="CG31043" s="768"/>
      <c r="CH31043" s="768"/>
      <c r="CI31043" s="850"/>
    </row>
    <row r="31044" spans="85:87" x14ac:dyDescent="0.25">
      <c r="CG31044" s="768"/>
      <c r="CH31044" s="768"/>
      <c r="CI31044" s="850"/>
    </row>
    <row r="31045" spans="85:87" x14ac:dyDescent="0.25">
      <c r="CG31045" s="768"/>
      <c r="CH31045" s="768"/>
      <c r="CI31045" s="850"/>
    </row>
    <row r="31046" spans="85:87" x14ac:dyDescent="0.25">
      <c r="CG31046" s="768"/>
      <c r="CH31046" s="768"/>
      <c r="CI31046" s="850"/>
    </row>
    <row r="31047" spans="85:87" x14ac:dyDescent="0.25">
      <c r="CG31047" s="768"/>
      <c r="CH31047" s="768"/>
      <c r="CI31047" s="850"/>
    </row>
    <row r="31048" spans="85:87" x14ac:dyDescent="0.25">
      <c r="CG31048" s="768"/>
      <c r="CH31048" s="768"/>
      <c r="CI31048" s="850"/>
    </row>
    <row r="31049" spans="85:87" x14ac:dyDescent="0.25">
      <c r="CG31049" s="768"/>
      <c r="CH31049" s="768"/>
      <c r="CI31049" s="850"/>
    </row>
    <row r="31050" spans="85:87" x14ac:dyDescent="0.25">
      <c r="CG31050" s="768"/>
      <c r="CH31050" s="768"/>
      <c r="CI31050" s="850"/>
    </row>
    <row r="31051" spans="85:87" x14ac:dyDescent="0.25">
      <c r="CG31051" s="768"/>
      <c r="CH31051" s="768"/>
      <c r="CI31051" s="850"/>
    </row>
    <row r="31052" spans="85:87" x14ac:dyDescent="0.25">
      <c r="CG31052" s="768"/>
      <c r="CH31052" s="768"/>
      <c r="CI31052" s="850"/>
    </row>
    <row r="31053" spans="85:87" x14ac:dyDescent="0.25">
      <c r="CG31053" s="768"/>
      <c r="CH31053" s="768"/>
      <c r="CI31053" s="850"/>
    </row>
    <row r="31054" spans="85:87" x14ac:dyDescent="0.25">
      <c r="CG31054" s="768"/>
      <c r="CH31054" s="768"/>
      <c r="CI31054" s="850"/>
    </row>
    <row r="31055" spans="85:87" x14ac:dyDescent="0.25">
      <c r="CG31055" s="768"/>
      <c r="CH31055" s="768"/>
      <c r="CI31055" s="850"/>
    </row>
    <row r="31056" spans="85:87" x14ac:dyDescent="0.25">
      <c r="CG31056" s="768"/>
      <c r="CH31056" s="768"/>
      <c r="CI31056" s="850"/>
    </row>
    <row r="31057" spans="85:87" x14ac:dyDescent="0.25">
      <c r="CG31057" s="768"/>
      <c r="CH31057" s="768"/>
      <c r="CI31057" s="850"/>
    </row>
    <row r="31058" spans="85:87" x14ac:dyDescent="0.25">
      <c r="CG31058" s="768"/>
      <c r="CH31058" s="768"/>
      <c r="CI31058" s="850"/>
    </row>
    <row r="31059" spans="85:87" x14ac:dyDescent="0.25">
      <c r="CG31059" s="768"/>
      <c r="CH31059" s="768"/>
      <c r="CI31059" s="850"/>
    </row>
    <row r="31060" spans="85:87" x14ac:dyDescent="0.25">
      <c r="CG31060" s="768"/>
      <c r="CH31060" s="768"/>
      <c r="CI31060" s="850"/>
    </row>
    <row r="31061" spans="85:87" x14ac:dyDescent="0.25">
      <c r="CG31061" s="768"/>
      <c r="CH31061" s="768"/>
      <c r="CI31061" s="850"/>
    </row>
    <row r="31062" spans="85:87" x14ac:dyDescent="0.25">
      <c r="CG31062" s="768"/>
      <c r="CH31062" s="768"/>
      <c r="CI31062" s="850"/>
    </row>
    <row r="31063" spans="85:87" x14ac:dyDescent="0.25">
      <c r="CG31063" s="768"/>
      <c r="CH31063" s="768"/>
      <c r="CI31063" s="850"/>
    </row>
    <row r="31064" spans="85:87" x14ac:dyDescent="0.25">
      <c r="CG31064" s="768"/>
      <c r="CH31064" s="768"/>
      <c r="CI31064" s="850"/>
    </row>
    <row r="31065" spans="85:87" x14ac:dyDescent="0.25">
      <c r="CG31065" s="768"/>
      <c r="CH31065" s="768"/>
      <c r="CI31065" s="850"/>
    </row>
    <row r="31066" spans="85:87" x14ac:dyDescent="0.25">
      <c r="CG31066" s="768"/>
      <c r="CH31066" s="768"/>
      <c r="CI31066" s="850"/>
    </row>
    <row r="31067" spans="85:87" x14ac:dyDescent="0.25">
      <c r="CG31067" s="768"/>
      <c r="CH31067" s="768"/>
      <c r="CI31067" s="850"/>
    </row>
    <row r="31068" spans="85:87" x14ac:dyDescent="0.25">
      <c r="CG31068" s="768"/>
      <c r="CH31068" s="768"/>
      <c r="CI31068" s="850"/>
    </row>
    <row r="31069" spans="85:87" x14ac:dyDescent="0.25">
      <c r="CG31069" s="768"/>
      <c r="CH31069" s="768"/>
      <c r="CI31069" s="850"/>
    </row>
    <row r="31070" spans="85:87" x14ac:dyDescent="0.25">
      <c r="CG31070" s="768"/>
      <c r="CH31070" s="768"/>
      <c r="CI31070" s="850"/>
    </row>
    <row r="31071" spans="85:87" x14ac:dyDescent="0.25">
      <c r="CG31071" s="768"/>
      <c r="CH31071" s="768"/>
      <c r="CI31071" s="850"/>
    </row>
    <row r="31072" spans="85:87" x14ac:dyDescent="0.25">
      <c r="CG31072" s="768"/>
      <c r="CH31072" s="768"/>
      <c r="CI31072" s="850"/>
    </row>
    <row r="31073" spans="85:87" x14ac:dyDescent="0.25">
      <c r="CG31073" s="768"/>
      <c r="CH31073" s="768"/>
      <c r="CI31073" s="850"/>
    </row>
    <row r="31074" spans="85:87" x14ac:dyDescent="0.25">
      <c r="CG31074" s="768"/>
      <c r="CH31074" s="768"/>
      <c r="CI31074" s="850"/>
    </row>
    <row r="31075" spans="85:87" x14ac:dyDescent="0.25">
      <c r="CG31075" s="768"/>
      <c r="CH31075" s="768"/>
      <c r="CI31075" s="850"/>
    </row>
    <row r="31076" spans="85:87" x14ac:dyDescent="0.25">
      <c r="CG31076" s="768"/>
      <c r="CH31076" s="768"/>
      <c r="CI31076" s="850"/>
    </row>
    <row r="31077" spans="85:87" x14ac:dyDescent="0.25">
      <c r="CG31077" s="768"/>
      <c r="CH31077" s="768"/>
      <c r="CI31077" s="850"/>
    </row>
    <row r="31078" spans="85:87" x14ac:dyDescent="0.25">
      <c r="CG31078" s="768"/>
      <c r="CH31078" s="768"/>
      <c r="CI31078" s="850"/>
    </row>
    <row r="31079" spans="85:87" x14ac:dyDescent="0.25">
      <c r="CG31079" s="768"/>
      <c r="CH31079" s="768"/>
      <c r="CI31079" s="850"/>
    </row>
    <row r="31080" spans="85:87" x14ac:dyDescent="0.25">
      <c r="CG31080" s="768"/>
      <c r="CH31080" s="768"/>
      <c r="CI31080" s="850"/>
    </row>
    <row r="31081" spans="85:87" x14ac:dyDescent="0.25">
      <c r="CG31081" s="768"/>
      <c r="CH31081" s="768"/>
      <c r="CI31081" s="850"/>
    </row>
    <row r="31082" spans="85:87" x14ac:dyDescent="0.25">
      <c r="CG31082" s="768"/>
      <c r="CH31082" s="768"/>
      <c r="CI31082" s="850"/>
    </row>
    <row r="31083" spans="85:87" x14ac:dyDescent="0.25">
      <c r="CG31083" s="768"/>
      <c r="CH31083" s="768"/>
      <c r="CI31083" s="850"/>
    </row>
    <row r="31084" spans="85:87" x14ac:dyDescent="0.25">
      <c r="CG31084" s="768"/>
      <c r="CH31084" s="768"/>
      <c r="CI31084" s="850"/>
    </row>
    <row r="31085" spans="85:87" x14ac:dyDescent="0.25">
      <c r="CG31085" s="768"/>
      <c r="CH31085" s="768"/>
      <c r="CI31085" s="850"/>
    </row>
    <row r="31086" spans="85:87" x14ac:dyDescent="0.25">
      <c r="CG31086" s="768"/>
      <c r="CH31086" s="768"/>
      <c r="CI31086" s="850"/>
    </row>
    <row r="31087" spans="85:87" x14ac:dyDescent="0.25">
      <c r="CG31087" s="768"/>
      <c r="CH31087" s="768"/>
      <c r="CI31087" s="850"/>
    </row>
    <row r="31088" spans="85:87" x14ac:dyDescent="0.25">
      <c r="CG31088" s="768"/>
      <c r="CH31088" s="768"/>
      <c r="CI31088" s="850"/>
    </row>
    <row r="31089" spans="85:87" x14ac:dyDescent="0.25">
      <c r="CG31089" s="768"/>
      <c r="CH31089" s="768"/>
      <c r="CI31089" s="850"/>
    </row>
    <row r="31090" spans="85:87" x14ac:dyDescent="0.25">
      <c r="CG31090" s="768"/>
      <c r="CH31090" s="768"/>
      <c r="CI31090" s="850"/>
    </row>
    <row r="31091" spans="85:87" x14ac:dyDescent="0.25">
      <c r="CG31091" s="768"/>
      <c r="CH31091" s="768"/>
      <c r="CI31091" s="850"/>
    </row>
    <row r="31092" spans="85:87" x14ac:dyDescent="0.25">
      <c r="CG31092" s="768"/>
      <c r="CH31092" s="768"/>
      <c r="CI31092" s="850"/>
    </row>
    <row r="31093" spans="85:87" x14ac:dyDescent="0.25">
      <c r="CG31093" s="768"/>
      <c r="CH31093" s="768"/>
      <c r="CI31093" s="850"/>
    </row>
    <row r="31094" spans="85:87" x14ac:dyDescent="0.25">
      <c r="CG31094" s="768"/>
      <c r="CH31094" s="768"/>
      <c r="CI31094" s="850"/>
    </row>
    <row r="31095" spans="85:87" x14ac:dyDescent="0.25">
      <c r="CG31095" s="768"/>
      <c r="CH31095" s="768"/>
      <c r="CI31095" s="850"/>
    </row>
    <row r="31096" spans="85:87" x14ac:dyDescent="0.25">
      <c r="CG31096" s="768"/>
      <c r="CH31096" s="768"/>
      <c r="CI31096" s="850"/>
    </row>
    <row r="31097" spans="85:87" x14ac:dyDescent="0.25">
      <c r="CG31097" s="768"/>
      <c r="CH31097" s="768"/>
      <c r="CI31097" s="850"/>
    </row>
    <row r="31098" spans="85:87" x14ac:dyDescent="0.25">
      <c r="CG31098" s="768"/>
      <c r="CH31098" s="768"/>
      <c r="CI31098" s="850"/>
    </row>
    <row r="31099" spans="85:87" x14ac:dyDescent="0.25">
      <c r="CG31099" s="768"/>
      <c r="CH31099" s="768"/>
      <c r="CI31099" s="850"/>
    </row>
    <row r="31100" spans="85:87" x14ac:dyDescent="0.25">
      <c r="CG31100" s="768"/>
      <c r="CH31100" s="768"/>
      <c r="CI31100" s="850"/>
    </row>
    <row r="31101" spans="85:87" x14ac:dyDescent="0.25">
      <c r="CG31101" s="768"/>
      <c r="CH31101" s="768"/>
      <c r="CI31101" s="850"/>
    </row>
    <row r="31102" spans="85:87" x14ac:dyDescent="0.25">
      <c r="CG31102" s="768"/>
      <c r="CH31102" s="768"/>
      <c r="CI31102" s="850"/>
    </row>
    <row r="31103" spans="85:87" x14ac:dyDescent="0.25">
      <c r="CG31103" s="768"/>
      <c r="CH31103" s="768"/>
      <c r="CI31103" s="850"/>
    </row>
    <row r="31104" spans="85:87" x14ac:dyDescent="0.25">
      <c r="CG31104" s="768"/>
      <c r="CH31104" s="768"/>
      <c r="CI31104" s="850"/>
    </row>
    <row r="31105" spans="85:87" x14ac:dyDescent="0.25">
      <c r="CG31105" s="768"/>
      <c r="CH31105" s="768"/>
      <c r="CI31105" s="850"/>
    </row>
    <row r="31106" spans="85:87" x14ac:dyDescent="0.25">
      <c r="CG31106" s="768"/>
      <c r="CH31106" s="768"/>
      <c r="CI31106" s="850"/>
    </row>
    <row r="31107" spans="85:87" x14ac:dyDescent="0.25">
      <c r="CG31107" s="768"/>
      <c r="CH31107" s="768"/>
      <c r="CI31107" s="850"/>
    </row>
    <row r="31108" spans="85:87" x14ac:dyDescent="0.25">
      <c r="CG31108" s="768"/>
      <c r="CH31108" s="768"/>
      <c r="CI31108" s="850"/>
    </row>
    <row r="31109" spans="85:87" x14ac:dyDescent="0.25">
      <c r="CG31109" s="768"/>
      <c r="CH31109" s="768"/>
      <c r="CI31109" s="850"/>
    </row>
    <row r="31110" spans="85:87" x14ac:dyDescent="0.25">
      <c r="CG31110" s="768"/>
      <c r="CH31110" s="768"/>
      <c r="CI31110" s="850"/>
    </row>
    <row r="31111" spans="85:87" x14ac:dyDescent="0.25">
      <c r="CG31111" s="768"/>
      <c r="CH31111" s="768"/>
      <c r="CI31111" s="850"/>
    </row>
    <row r="31112" spans="85:87" x14ac:dyDescent="0.25">
      <c r="CG31112" s="768"/>
      <c r="CH31112" s="768"/>
      <c r="CI31112" s="850"/>
    </row>
    <row r="31113" spans="85:87" x14ac:dyDescent="0.25">
      <c r="CG31113" s="768"/>
      <c r="CH31113" s="768"/>
      <c r="CI31113" s="850"/>
    </row>
    <row r="31114" spans="85:87" x14ac:dyDescent="0.25">
      <c r="CG31114" s="768"/>
      <c r="CH31114" s="768"/>
      <c r="CI31114" s="850"/>
    </row>
    <row r="31115" spans="85:87" x14ac:dyDescent="0.25">
      <c r="CG31115" s="768"/>
      <c r="CH31115" s="768"/>
      <c r="CI31115" s="850"/>
    </row>
    <row r="31116" spans="85:87" x14ac:dyDescent="0.25">
      <c r="CG31116" s="768"/>
      <c r="CH31116" s="768"/>
      <c r="CI31116" s="850"/>
    </row>
    <row r="31117" spans="85:87" x14ac:dyDescent="0.25">
      <c r="CG31117" s="768"/>
      <c r="CH31117" s="768"/>
      <c r="CI31117" s="850"/>
    </row>
    <row r="31118" spans="85:87" x14ac:dyDescent="0.25">
      <c r="CG31118" s="768"/>
      <c r="CH31118" s="768"/>
      <c r="CI31118" s="850"/>
    </row>
    <row r="31119" spans="85:87" x14ac:dyDescent="0.25">
      <c r="CG31119" s="768"/>
      <c r="CH31119" s="768"/>
      <c r="CI31119" s="850"/>
    </row>
    <row r="31120" spans="85:87" x14ac:dyDescent="0.25">
      <c r="CG31120" s="768"/>
      <c r="CH31120" s="768"/>
      <c r="CI31120" s="850"/>
    </row>
    <row r="31121" spans="85:87" x14ac:dyDescent="0.25">
      <c r="CG31121" s="768"/>
      <c r="CH31121" s="768"/>
      <c r="CI31121" s="850"/>
    </row>
    <row r="31122" spans="85:87" x14ac:dyDescent="0.25">
      <c r="CG31122" s="768"/>
      <c r="CH31122" s="768"/>
      <c r="CI31122" s="850"/>
    </row>
    <row r="31123" spans="85:87" x14ac:dyDescent="0.25">
      <c r="CG31123" s="768"/>
      <c r="CH31123" s="768"/>
      <c r="CI31123" s="850"/>
    </row>
    <row r="31124" spans="85:87" x14ac:dyDescent="0.25">
      <c r="CG31124" s="768"/>
      <c r="CH31124" s="768"/>
      <c r="CI31124" s="850"/>
    </row>
    <row r="31125" spans="85:87" x14ac:dyDescent="0.25">
      <c r="CG31125" s="768"/>
      <c r="CH31125" s="768"/>
      <c r="CI31125" s="850"/>
    </row>
    <row r="31126" spans="85:87" x14ac:dyDescent="0.25">
      <c r="CG31126" s="768"/>
      <c r="CH31126" s="768"/>
      <c r="CI31126" s="850"/>
    </row>
    <row r="31127" spans="85:87" x14ac:dyDescent="0.25">
      <c r="CG31127" s="768"/>
      <c r="CH31127" s="768"/>
      <c r="CI31127" s="850"/>
    </row>
    <row r="31128" spans="85:87" x14ac:dyDescent="0.25">
      <c r="CG31128" s="768"/>
      <c r="CH31128" s="768"/>
      <c r="CI31128" s="850"/>
    </row>
    <row r="31129" spans="85:87" x14ac:dyDescent="0.25">
      <c r="CG31129" s="768"/>
      <c r="CH31129" s="768"/>
      <c r="CI31129" s="850"/>
    </row>
    <row r="31130" spans="85:87" x14ac:dyDescent="0.25">
      <c r="CG31130" s="768"/>
      <c r="CH31130" s="768"/>
      <c r="CI31130" s="850"/>
    </row>
    <row r="31131" spans="85:87" x14ac:dyDescent="0.25">
      <c r="CG31131" s="768"/>
      <c r="CH31131" s="768"/>
      <c r="CI31131" s="850"/>
    </row>
    <row r="31132" spans="85:87" x14ac:dyDescent="0.25">
      <c r="CG31132" s="768"/>
      <c r="CH31132" s="768"/>
      <c r="CI31132" s="850"/>
    </row>
    <row r="31133" spans="85:87" x14ac:dyDescent="0.25">
      <c r="CG31133" s="768"/>
      <c r="CH31133" s="768"/>
      <c r="CI31133" s="850"/>
    </row>
    <row r="31134" spans="85:87" x14ac:dyDescent="0.25">
      <c r="CG31134" s="768"/>
      <c r="CH31134" s="768"/>
      <c r="CI31134" s="850"/>
    </row>
    <row r="31135" spans="85:87" x14ac:dyDescent="0.25">
      <c r="CG31135" s="768"/>
      <c r="CH31135" s="768"/>
      <c r="CI31135" s="850"/>
    </row>
    <row r="31136" spans="85:87" x14ac:dyDescent="0.25">
      <c r="CG31136" s="768"/>
      <c r="CH31136" s="768"/>
      <c r="CI31136" s="850"/>
    </row>
    <row r="31137" spans="85:87" x14ac:dyDescent="0.25">
      <c r="CG31137" s="768"/>
      <c r="CH31137" s="768"/>
      <c r="CI31137" s="850"/>
    </row>
    <row r="31138" spans="85:87" x14ac:dyDescent="0.25">
      <c r="CG31138" s="768"/>
      <c r="CH31138" s="768"/>
      <c r="CI31138" s="850"/>
    </row>
    <row r="31139" spans="85:87" x14ac:dyDescent="0.25">
      <c r="CG31139" s="768"/>
      <c r="CH31139" s="768"/>
      <c r="CI31139" s="850"/>
    </row>
    <row r="31140" spans="85:87" x14ac:dyDescent="0.25">
      <c r="CG31140" s="768"/>
      <c r="CH31140" s="768"/>
      <c r="CI31140" s="850"/>
    </row>
    <row r="31141" spans="85:87" x14ac:dyDescent="0.25">
      <c r="CG31141" s="768"/>
      <c r="CH31141" s="768"/>
      <c r="CI31141" s="850"/>
    </row>
    <row r="31142" spans="85:87" x14ac:dyDescent="0.25">
      <c r="CG31142" s="768"/>
      <c r="CH31142" s="768"/>
      <c r="CI31142" s="850"/>
    </row>
    <row r="31143" spans="85:87" x14ac:dyDescent="0.25">
      <c r="CG31143" s="768"/>
      <c r="CH31143" s="768"/>
      <c r="CI31143" s="850"/>
    </row>
    <row r="31144" spans="85:87" x14ac:dyDescent="0.25">
      <c r="CG31144" s="768"/>
      <c r="CH31144" s="768"/>
      <c r="CI31144" s="850"/>
    </row>
    <row r="31145" spans="85:87" x14ac:dyDescent="0.25">
      <c r="CG31145" s="768"/>
      <c r="CH31145" s="768"/>
      <c r="CI31145" s="850"/>
    </row>
    <row r="31146" spans="85:87" x14ac:dyDescent="0.25">
      <c r="CG31146" s="768"/>
      <c r="CH31146" s="768"/>
      <c r="CI31146" s="850"/>
    </row>
    <row r="31147" spans="85:87" x14ac:dyDescent="0.25">
      <c r="CG31147" s="768"/>
      <c r="CH31147" s="768"/>
      <c r="CI31147" s="850"/>
    </row>
    <row r="31148" spans="85:87" x14ac:dyDescent="0.25">
      <c r="CG31148" s="768"/>
      <c r="CH31148" s="768"/>
      <c r="CI31148" s="850"/>
    </row>
    <row r="31149" spans="85:87" x14ac:dyDescent="0.25">
      <c r="CG31149" s="768"/>
      <c r="CH31149" s="768"/>
      <c r="CI31149" s="850"/>
    </row>
    <row r="31150" spans="85:87" x14ac:dyDescent="0.25">
      <c r="CG31150" s="768"/>
      <c r="CH31150" s="768"/>
      <c r="CI31150" s="850"/>
    </row>
    <row r="31151" spans="85:87" x14ac:dyDescent="0.25">
      <c r="CG31151" s="768"/>
      <c r="CH31151" s="768"/>
      <c r="CI31151" s="850"/>
    </row>
    <row r="31152" spans="85:87" x14ac:dyDescent="0.25">
      <c r="CG31152" s="768"/>
      <c r="CH31152" s="768"/>
      <c r="CI31152" s="850"/>
    </row>
    <row r="31153" spans="85:87" x14ac:dyDescent="0.25">
      <c r="CG31153" s="768"/>
      <c r="CH31153" s="768"/>
      <c r="CI31153" s="850"/>
    </row>
    <row r="31154" spans="85:87" x14ac:dyDescent="0.25">
      <c r="CG31154" s="768"/>
      <c r="CH31154" s="768"/>
      <c r="CI31154" s="850"/>
    </row>
    <row r="31155" spans="85:87" x14ac:dyDescent="0.25">
      <c r="CG31155" s="768"/>
      <c r="CH31155" s="768"/>
      <c r="CI31155" s="850"/>
    </row>
    <row r="31156" spans="85:87" x14ac:dyDescent="0.25">
      <c r="CG31156" s="768"/>
      <c r="CH31156" s="768"/>
      <c r="CI31156" s="850"/>
    </row>
    <row r="31157" spans="85:87" x14ac:dyDescent="0.25">
      <c r="CG31157" s="768"/>
      <c r="CH31157" s="768"/>
      <c r="CI31157" s="850"/>
    </row>
    <row r="31158" spans="85:87" x14ac:dyDescent="0.25">
      <c r="CG31158" s="768"/>
      <c r="CH31158" s="768"/>
      <c r="CI31158" s="850"/>
    </row>
    <row r="31159" spans="85:87" x14ac:dyDescent="0.25">
      <c r="CG31159" s="768"/>
      <c r="CH31159" s="768"/>
      <c r="CI31159" s="850"/>
    </row>
    <row r="31160" spans="85:87" x14ac:dyDescent="0.25">
      <c r="CG31160" s="768"/>
      <c r="CH31160" s="768"/>
      <c r="CI31160" s="850"/>
    </row>
    <row r="31161" spans="85:87" x14ac:dyDescent="0.25">
      <c r="CG31161" s="768"/>
      <c r="CH31161" s="768"/>
      <c r="CI31161" s="850"/>
    </row>
    <row r="31162" spans="85:87" x14ac:dyDescent="0.25">
      <c r="CG31162" s="768"/>
      <c r="CH31162" s="768"/>
      <c r="CI31162" s="850"/>
    </row>
    <row r="31163" spans="85:87" x14ac:dyDescent="0.25">
      <c r="CG31163" s="768"/>
      <c r="CH31163" s="768"/>
      <c r="CI31163" s="850"/>
    </row>
    <row r="31164" spans="85:87" x14ac:dyDescent="0.25">
      <c r="CG31164" s="768"/>
      <c r="CH31164" s="768"/>
      <c r="CI31164" s="850"/>
    </row>
    <row r="31165" spans="85:87" x14ac:dyDescent="0.25">
      <c r="CG31165" s="768"/>
      <c r="CH31165" s="768"/>
      <c r="CI31165" s="850"/>
    </row>
    <row r="31166" spans="85:87" x14ac:dyDescent="0.25">
      <c r="CG31166" s="768"/>
      <c r="CH31166" s="768"/>
      <c r="CI31166" s="850"/>
    </row>
    <row r="31167" spans="85:87" x14ac:dyDescent="0.25">
      <c r="CG31167" s="768"/>
      <c r="CH31167" s="768"/>
      <c r="CI31167" s="850"/>
    </row>
    <row r="31168" spans="85:87" x14ac:dyDescent="0.25">
      <c r="CG31168" s="768"/>
      <c r="CH31168" s="768"/>
      <c r="CI31168" s="850"/>
    </row>
    <row r="31169" spans="85:87" x14ac:dyDescent="0.25">
      <c r="CG31169" s="768"/>
      <c r="CH31169" s="768"/>
      <c r="CI31169" s="850"/>
    </row>
    <row r="31170" spans="85:87" x14ac:dyDescent="0.25">
      <c r="CG31170" s="768"/>
      <c r="CH31170" s="768"/>
      <c r="CI31170" s="850"/>
    </row>
    <row r="31171" spans="85:87" x14ac:dyDescent="0.25">
      <c r="CG31171" s="768"/>
      <c r="CH31171" s="768"/>
      <c r="CI31171" s="850"/>
    </row>
    <row r="31172" spans="85:87" x14ac:dyDescent="0.25">
      <c r="CG31172" s="768"/>
      <c r="CH31172" s="768"/>
      <c r="CI31172" s="850"/>
    </row>
    <row r="31173" spans="85:87" x14ac:dyDescent="0.25">
      <c r="CG31173" s="768"/>
      <c r="CH31173" s="768"/>
      <c r="CI31173" s="850"/>
    </row>
    <row r="31174" spans="85:87" x14ac:dyDescent="0.25">
      <c r="CG31174" s="768"/>
      <c r="CH31174" s="768"/>
      <c r="CI31174" s="850"/>
    </row>
    <row r="31175" spans="85:87" x14ac:dyDescent="0.25">
      <c r="CG31175" s="768"/>
      <c r="CH31175" s="768"/>
      <c r="CI31175" s="850"/>
    </row>
    <row r="31176" spans="85:87" x14ac:dyDescent="0.25">
      <c r="CG31176" s="768"/>
      <c r="CH31176" s="768"/>
      <c r="CI31176" s="850"/>
    </row>
    <row r="31177" spans="85:87" x14ac:dyDescent="0.25">
      <c r="CG31177" s="768"/>
      <c r="CH31177" s="768"/>
      <c r="CI31177" s="850"/>
    </row>
    <row r="31178" spans="85:87" x14ac:dyDescent="0.25">
      <c r="CG31178" s="768"/>
      <c r="CH31178" s="768"/>
      <c r="CI31178" s="850"/>
    </row>
    <row r="31179" spans="85:87" x14ac:dyDescent="0.25">
      <c r="CG31179" s="768"/>
      <c r="CH31179" s="768"/>
      <c r="CI31179" s="850"/>
    </row>
    <row r="31180" spans="85:87" x14ac:dyDescent="0.25">
      <c r="CG31180" s="768"/>
      <c r="CH31180" s="768"/>
      <c r="CI31180" s="850"/>
    </row>
    <row r="31181" spans="85:87" x14ac:dyDescent="0.25">
      <c r="CG31181" s="768"/>
      <c r="CH31181" s="768"/>
      <c r="CI31181" s="850"/>
    </row>
    <row r="31182" spans="85:87" x14ac:dyDescent="0.25">
      <c r="CG31182" s="768"/>
      <c r="CH31182" s="768"/>
      <c r="CI31182" s="850"/>
    </row>
    <row r="31183" spans="85:87" x14ac:dyDescent="0.25">
      <c r="CG31183" s="768"/>
      <c r="CH31183" s="768"/>
      <c r="CI31183" s="850"/>
    </row>
    <row r="31184" spans="85:87" x14ac:dyDescent="0.25">
      <c r="CG31184" s="768"/>
      <c r="CH31184" s="768"/>
      <c r="CI31184" s="850"/>
    </row>
    <row r="31185" spans="85:87" x14ac:dyDescent="0.25">
      <c r="CG31185" s="768"/>
      <c r="CH31185" s="768"/>
      <c r="CI31185" s="850"/>
    </row>
    <row r="31186" spans="85:87" x14ac:dyDescent="0.25">
      <c r="CG31186" s="768"/>
      <c r="CH31186" s="768"/>
      <c r="CI31186" s="850"/>
    </row>
    <row r="31187" spans="85:87" x14ac:dyDescent="0.25">
      <c r="CG31187" s="768"/>
      <c r="CH31187" s="768"/>
      <c r="CI31187" s="850"/>
    </row>
    <row r="31188" spans="85:87" x14ac:dyDescent="0.25">
      <c r="CG31188" s="768"/>
      <c r="CH31188" s="768"/>
      <c r="CI31188" s="850"/>
    </row>
    <row r="31189" spans="85:87" x14ac:dyDescent="0.25">
      <c r="CG31189" s="768"/>
      <c r="CH31189" s="768"/>
      <c r="CI31189" s="850"/>
    </row>
    <row r="31190" spans="85:87" x14ac:dyDescent="0.25">
      <c r="CG31190" s="768"/>
      <c r="CH31190" s="768"/>
      <c r="CI31190" s="850"/>
    </row>
    <row r="31191" spans="85:87" x14ac:dyDescent="0.25">
      <c r="CG31191" s="768"/>
      <c r="CH31191" s="768"/>
      <c r="CI31191" s="850"/>
    </row>
    <row r="31192" spans="85:87" x14ac:dyDescent="0.25">
      <c r="CG31192" s="768"/>
      <c r="CH31192" s="768"/>
      <c r="CI31192" s="850"/>
    </row>
    <row r="31193" spans="85:87" x14ac:dyDescent="0.25">
      <c r="CG31193" s="768"/>
      <c r="CH31193" s="768"/>
      <c r="CI31193" s="850"/>
    </row>
    <row r="31194" spans="85:87" x14ac:dyDescent="0.25">
      <c r="CG31194" s="768"/>
      <c r="CH31194" s="768"/>
      <c r="CI31194" s="850"/>
    </row>
    <row r="31195" spans="85:87" x14ac:dyDescent="0.25">
      <c r="CG31195" s="768"/>
      <c r="CH31195" s="768"/>
      <c r="CI31195" s="850"/>
    </row>
    <row r="31196" spans="85:87" x14ac:dyDescent="0.25">
      <c r="CG31196" s="768"/>
      <c r="CH31196" s="768"/>
      <c r="CI31196" s="850"/>
    </row>
    <row r="31197" spans="85:87" x14ac:dyDescent="0.25">
      <c r="CG31197" s="768"/>
      <c r="CH31197" s="768"/>
      <c r="CI31197" s="850"/>
    </row>
    <row r="31198" spans="85:87" x14ac:dyDescent="0.25">
      <c r="CG31198" s="768"/>
      <c r="CH31198" s="768"/>
      <c r="CI31198" s="850"/>
    </row>
    <row r="31199" spans="85:87" x14ac:dyDescent="0.25">
      <c r="CG31199" s="768"/>
      <c r="CH31199" s="768"/>
      <c r="CI31199" s="850"/>
    </row>
    <row r="31200" spans="85:87" x14ac:dyDescent="0.25">
      <c r="CG31200" s="768"/>
      <c r="CH31200" s="768"/>
      <c r="CI31200" s="850"/>
    </row>
    <row r="31201" spans="85:87" x14ac:dyDescent="0.25">
      <c r="CG31201" s="768"/>
      <c r="CH31201" s="768"/>
      <c r="CI31201" s="850"/>
    </row>
    <row r="31202" spans="85:87" x14ac:dyDescent="0.25">
      <c r="CG31202" s="768"/>
      <c r="CH31202" s="768"/>
      <c r="CI31202" s="850"/>
    </row>
    <row r="31203" spans="85:87" x14ac:dyDescent="0.25">
      <c r="CG31203" s="768"/>
      <c r="CH31203" s="768"/>
      <c r="CI31203" s="850"/>
    </row>
    <row r="31204" spans="85:87" x14ac:dyDescent="0.25">
      <c r="CG31204" s="768"/>
      <c r="CH31204" s="768"/>
      <c r="CI31204" s="850"/>
    </row>
    <row r="31205" spans="85:87" x14ac:dyDescent="0.25">
      <c r="CG31205" s="768"/>
      <c r="CH31205" s="768"/>
      <c r="CI31205" s="850"/>
    </row>
    <row r="31206" spans="85:87" x14ac:dyDescent="0.25">
      <c r="CG31206" s="768"/>
      <c r="CH31206" s="768"/>
      <c r="CI31206" s="850"/>
    </row>
    <row r="31207" spans="85:87" x14ac:dyDescent="0.25">
      <c r="CG31207" s="768"/>
      <c r="CH31207" s="768"/>
      <c r="CI31207" s="850"/>
    </row>
    <row r="31208" spans="85:87" x14ac:dyDescent="0.25">
      <c r="CG31208" s="768"/>
      <c r="CH31208" s="768"/>
      <c r="CI31208" s="850"/>
    </row>
    <row r="31209" spans="85:87" x14ac:dyDescent="0.25">
      <c r="CG31209" s="768"/>
      <c r="CH31209" s="768"/>
      <c r="CI31209" s="850"/>
    </row>
    <row r="31210" spans="85:87" x14ac:dyDescent="0.25">
      <c r="CG31210" s="768"/>
      <c r="CH31210" s="768"/>
      <c r="CI31210" s="850"/>
    </row>
    <row r="31211" spans="85:87" x14ac:dyDescent="0.25">
      <c r="CG31211" s="768"/>
      <c r="CH31211" s="768"/>
      <c r="CI31211" s="850"/>
    </row>
    <row r="31212" spans="85:87" x14ac:dyDescent="0.25">
      <c r="CG31212" s="768"/>
      <c r="CH31212" s="768"/>
      <c r="CI31212" s="850"/>
    </row>
    <row r="31213" spans="85:87" x14ac:dyDescent="0.25">
      <c r="CG31213" s="768"/>
      <c r="CH31213" s="768"/>
      <c r="CI31213" s="850"/>
    </row>
    <row r="31214" spans="85:87" x14ac:dyDescent="0.25">
      <c r="CG31214" s="768"/>
      <c r="CH31214" s="768"/>
      <c r="CI31214" s="850"/>
    </row>
    <row r="31215" spans="85:87" x14ac:dyDescent="0.25">
      <c r="CG31215" s="768"/>
      <c r="CH31215" s="768"/>
      <c r="CI31215" s="850"/>
    </row>
    <row r="31216" spans="85:87" x14ac:dyDescent="0.25">
      <c r="CG31216" s="768"/>
      <c r="CH31216" s="768"/>
      <c r="CI31216" s="850"/>
    </row>
    <row r="31217" spans="85:87" x14ac:dyDescent="0.25">
      <c r="CG31217" s="768"/>
      <c r="CH31217" s="768"/>
      <c r="CI31217" s="850"/>
    </row>
    <row r="31218" spans="85:87" x14ac:dyDescent="0.25">
      <c r="CG31218" s="768"/>
      <c r="CH31218" s="768"/>
      <c r="CI31218" s="850"/>
    </row>
    <row r="31219" spans="85:87" x14ac:dyDescent="0.25">
      <c r="CG31219" s="768"/>
      <c r="CH31219" s="768"/>
      <c r="CI31219" s="850"/>
    </row>
    <row r="31220" spans="85:87" x14ac:dyDescent="0.25">
      <c r="CG31220" s="768"/>
      <c r="CH31220" s="768"/>
      <c r="CI31220" s="850"/>
    </row>
    <row r="31221" spans="85:87" x14ac:dyDescent="0.25">
      <c r="CG31221" s="768"/>
      <c r="CH31221" s="768"/>
      <c r="CI31221" s="850"/>
    </row>
    <row r="31222" spans="85:87" x14ac:dyDescent="0.25">
      <c r="CG31222" s="768"/>
      <c r="CH31222" s="768"/>
      <c r="CI31222" s="850"/>
    </row>
    <row r="31223" spans="85:87" x14ac:dyDescent="0.25">
      <c r="CG31223" s="768"/>
      <c r="CH31223" s="768"/>
      <c r="CI31223" s="850"/>
    </row>
    <row r="31224" spans="85:87" x14ac:dyDescent="0.25">
      <c r="CG31224" s="768"/>
      <c r="CH31224" s="768"/>
      <c r="CI31224" s="850"/>
    </row>
    <row r="31225" spans="85:87" x14ac:dyDescent="0.25">
      <c r="CG31225" s="768"/>
      <c r="CH31225" s="768"/>
      <c r="CI31225" s="850"/>
    </row>
    <row r="31226" spans="85:87" x14ac:dyDescent="0.25">
      <c r="CG31226" s="768"/>
      <c r="CH31226" s="768"/>
      <c r="CI31226" s="850"/>
    </row>
    <row r="31227" spans="85:87" x14ac:dyDescent="0.25">
      <c r="CG31227" s="768"/>
      <c r="CH31227" s="768"/>
      <c r="CI31227" s="850"/>
    </row>
    <row r="31228" spans="85:87" x14ac:dyDescent="0.25">
      <c r="CG31228" s="768"/>
      <c r="CH31228" s="768"/>
      <c r="CI31228" s="850"/>
    </row>
    <row r="31229" spans="85:87" x14ac:dyDescent="0.25">
      <c r="CG31229" s="768"/>
      <c r="CH31229" s="768"/>
      <c r="CI31229" s="850"/>
    </row>
    <row r="31230" spans="85:87" x14ac:dyDescent="0.25">
      <c r="CG31230" s="768"/>
      <c r="CH31230" s="768"/>
      <c r="CI31230" s="850"/>
    </row>
    <row r="31231" spans="85:87" x14ac:dyDescent="0.25">
      <c r="CG31231" s="768"/>
      <c r="CH31231" s="768"/>
      <c r="CI31231" s="850"/>
    </row>
    <row r="31232" spans="85:87" x14ac:dyDescent="0.25">
      <c r="CG31232" s="768"/>
      <c r="CH31232" s="768"/>
      <c r="CI31232" s="850"/>
    </row>
    <row r="31233" spans="85:87" x14ac:dyDescent="0.25">
      <c r="CG31233" s="768"/>
      <c r="CH31233" s="768"/>
      <c r="CI31233" s="850"/>
    </row>
    <row r="31234" spans="85:87" x14ac:dyDescent="0.25">
      <c r="CG31234" s="768"/>
      <c r="CH31234" s="768"/>
      <c r="CI31234" s="850"/>
    </row>
    <row r="31235" spans="85:87" x14ac:dyDescent="0.25">
      <c r="CG31235" s="768"/>
      <c r="CH31235" s="768"/>
      <c r="CI31235" s="850"/>
    </row>
    <row r="31236" spans="85:87" x14ac:dyDescent="0.25">
      <c r="CG31236" s="768"/>
      <c r="CH31236" s="768"/>
      <c r="CI31236" s="850"/>
    </row>
    <row r="31237" spans="85:87" x14ac:dyDescent="0.25">
      <c r="CG31237" s="768"/>
      <c r="CH31237" s="768"/>
      <c r="CI31237" s="850"/>
    </row>
    <row r="31238" spans="85:87" x14ac:dyDescent="0.25">
      <c r="CG31238" s="768"/>
      <c r="CH31238" s="768"/>
      <c r="CI31238" s="850"/>
    </row>
    <row r="31239" spans="85:87" x14ac:dyDescent="0.25">
      <c r="CG31239" s="768"/>
      <c r="CH31239" s="768"/>
      <c r="CI31239" s="850"/>
    </row>
    <row r="31240" spans="85:87" x14ac:dyDescent="0.25">
      <c r="CG31240" s="768"/>
      <c r="CH31240" s="768"/>
      <c r="CI31240" s="850"/>
    </row>
    <row r="31241" spans="85:87" x14ac:dyDescent="0.25">
      <c r="CG31241" s="768"/>
      <c r="CH31241" s="768"/>
      <c r="CI31241" s="850"/>
    </row>
    <row r="31242" spans="85:87" x14ac:dyDescent="0.25">
      <c r="CG31242" s="768"/>
      <c r="CH31242" s="768"/>
      <c r="CI31242" s="850"/>
    </row>
    <row r="31243" spans="85:87" x14ac:dyDescent="0.25">
      <c r="CG31243" s="768"/>
      <c r="CH31243" s="768"/>
      <c r="CI31243" s="850"/>
    </row>
    <row r="31244" spans="85:87" x14ac:dyDescent="0.25">
      <c r="CG31244" s="768"/>
      <c r="CH31244" s="768"/>
      <c r="CI31244" s="850"/>
    </row>
    <row r="31245" spans="85:87" x14ac:dyDescent="0.25">
      <c r="CG31245" s="768"/>
      <c r="CH31245" s="768"/>
      <c r="CI31245" s="850"/>
    </row>
    <row r="31246" spans="85:87" x14ac:dyDescent="0.25">
      <c r="CG31246" s="768"/>
      <c r="CH31246" s="768"/>
      <c r="CI31246" s="850"/>
    </row>
    <row r="31247" spans="85:87" x14ac:dyDescent="0.25">
      <c r="CG31247" s="768"/>
      <c r="CH31247" s="768"/>
      <c r="CI31247" s="850"/>
    </row>
    <row r="31248" spans="85:87" x14ac:dyDescent="0.25">
      <c r="CG31248" s="768"/>
      <c r="CH31248" s="768"/>
      <c r="CI31248" s="850"/>
    </row>
    <row r="31249" spans="85:87" x14ac:dyDescent="0.25">
      <c r="CG31249" s="768"/>
      <c r="CH31249" s="768"/>
      <c r="CI31249" s="850"/>
    </row>
    <row r="31250" spans="85:87" x14ac:dyDescent="0.25">
      <c r="CG31250" s="768"/>
      <c r="CH31250" s="768"/>
      <c r="CI31250" s="850"/>
    </row>
    <row r="31251" spans="85:87" x14ac:dyDescent="0.25">
      <c r="CG31251" s="768"/>
      <c r="CH31251" s="768"/>
      <c r="CI31251" s="850"/>
    </row>
    <row r="31252" spans="85:87" x14ac:dyDescent="0.25">
      <c r="CG31252" s="768"/>
      <c r="CH31252" s="768"/>
      <c r="CI31252" s="850"/>
    </row>
    <row r="31253" spans="85:87" x14ac:dyDescent="0.25">
      <c r="CG31253" s="768"/>
      <c r="CH31253" s="768"/>
      <c r="CI31253" s="850"/>
    </row>
    <row r="31254" spans="85:87" x14ac:dyDescent="0.25">
      <c r="CG31254" s="768"/>
      <c r="CH31254" s="768"/>
      <c r="CI31254" s="850"/>
    </row>
    <row r="31255" spans="85:87" x14ac:dyDescent="0.25">
      <c r="CG31255" s="768"/>
      <c r="CH31255" s="768"/>
      <c r="CI31255" s="850"/>
    </row>
    <row r="31256" spans="85:87" x14ac:dyDescent="0.25">
      <c r="CG31256" s="768"/>
      <c r="CH31256" s="768"/>
      <c r="CI31256" s="850"/>
    </row>
    <row r="31257" spans="85:87" x14ac:dyDescent="0.25">
      <c r="CG31257" s="768"/>
      <c r="CH31257" s="768"/>
      <c r="CI31257" s="850"/>
    </row>
    <row r="31258" spans="85:87" x14ac:dyDescent="0.25">
      <c r="CG31258" s="768"/>
      <c r="CH31258" s="768"/>
      <c r="CI31258" s="850"/>
    </row>
    <row r="31259" spans="85:87" x14ac:dyDescent="0.25">
      <c r="CG31259" s="768"/>
      <c r="CH31259" s="768"/>
      <c r="CI31259" s="850"/>
    </row>
    <row r="31260" spans="85:87" x14ac:dyDescent="0.25">
      <c r="CG31260" s="768"/>
      <c r="CH31260" s="768"/>
      <c r="CI31260" s="850"/>
    </row>
    <row r="31261" spans="85:87" x14ac:dyDescent="0.25">
      <c r="CG31261" s="768"/>
      <c r="CH31261" s="768"/>
      <c r="CI31261" s="850"/>
    </row>
    <row r="31262" spans="85:87" x14ac:dyDescent="0.25">
      <c r="CG31262" s="768"/>
      <c r="CH31262" s="768"/>
      <c r="CI31262" s="850"/>
    </row>
    <row r="31263" spans="85:87" x14ac:dyDescent="0.25">
      <c r="CG31263" s="768"/>
      <c r="CH31263" s="768"/>
      <c r="CI31263" s="850"/>
    </row>
    <row r="31264" spans="85:87" x14ac:dyDescent="0.25">
      <c r="CG31264" s="768"/>
      <c r="CH31264" s="768"/>
      <c r="CI31264" s="850"/>
    </row>
    <row r="31265" spans="85:87" x14ac:dyDescent="0.25">
      <c r="CG31265" s="768"/>
      <c r="CH31265" s="768"/>
      <c r="CI31265" s="850"/>
    </row>
    <row r="31266" spans="85:87" x14ac:dyDescent="0.25">
      <c r="CG31266" s="768"/>
      <c r="CH31266" s="768"/>
      <c r="CI31266" s="850"/>
    </row>
    <row r="31267" spans="85:87" x14ac:dyDescent="0.25">
      <c r="CG31267" s="768"/>
      <c r="CH31267" s="768"/>
      <c r="CI31267" s="850"/>
    </row>
    <row r="31268" spans="85:87" x14ac:dyDescent="0.25">
      <c r="CG31268" s="768"/>
      <c r="CH31268" s="768"/>
      <c r="CI31268" s="850"/>
    </row>
    <row r="31269" spans="85:87" x14ac:dyDescent="0.25">
      <c r="CG31269" s="768"/>
      <c r="CH31269" s="768"/>
      <c r="CI31269" s="850"/>
    </row>
    <row r="31270" spans="85:87" x14ac:dyDescent="0.25">
      <c r="CG31270" s="768"/>
      <c r="CH31270" s="768"/>
      <c r="CI31270" s="850"/>
    </row>
    <row r="31271" spans="85:87" x14ac:dyDescent="0.25">
      <c r="CG31271" s="768"/>
      <c r="CH31271" s="768"/>
      <c r="CI31271" s="850"/>
    </row>
    <row r="31272" spans="85:87" x14ac:dyDescent="0.25">
      <c r="CG31272" s="768"/>
      <c r="CH31272" s="768"/>
      <c r="CI31272" s="850"/>
    </row>
    <row r="31273" spans="85:87" x14ac:dyDescent="0.25">
      <c r="CG31273" s="768"/>
      <c r="CH31273" s="768"/>
      <c r="CI31273" s="850"/>
    </row>
    <row r="31274" spans="85:87" x14ac:dyDescent="0.25">
      <c r="CG31274" s="768"/>
      <c r="CH31274" s="768"/>
      <c r="CI31274" s="850"/>
    </row>
    <row r="31275" spans="85:87" x14ac:dyDescent="0.25">
      <c r="CG31275" s="768"/>
      <c r="CH31275" s="768"/>
      <c r="CI31275" s="850"/>
    </row>
    <row r="31276" spans="85:87" x14ac:dyDescent="0.25">
      <c r="CG31276" s="768"/>
      <c r="CH31276" s="768"/>
      <c r="CI31276" s="850"/>
    </row>
    <row r="31277" spans="85:87" x14ac:dyDescent="0.25">
      <c r="CG31277" s="768"/>
      <c r="CH31277" s="768"/>
      <c r="CI31277" s="850"/>
    </row>
    <row r="31278" spans="85:87" x14ac:dyDescent="0.25">
      <c r="CG31278" s="768"/>
      <c r="CH31278" s="768"/>
      <c r="CI31278" s="850"/>
    </row>
    <row r="31279" spans="85:87" x14ac:dyDescent="0.25">
      <c r="CG31279" s="768"/>
      <c r="CH31279" s="768"/>
      <c r="CI31279" s="850"/>
    </row>
    <row r="31280" spans="85:87" x14ac:dyDescent="0.25">
      <c r="CG31280" s="768"/>
      <c r="CH31280" s="768"/>
      <c r="CI31280" s="850"/>
    </row>
    <row r="31281" spans="85:87" x14ac:dyDescent="0.25">
      <c r="CG31281" s="768"/>
      <c r="CH31281" s="768"/>
      <c r="CI31281" s="850"/>
    </row>
    <row r="31282" spans="85:87" x14ac:dyDescent="0.25">
      <c r="CG31282" s="768"/>
      <c r="CH31282" s="768"/>
      <c r="CI31282" s="850"/>
    </row>
    <row r="31283" spans="85:87" x14ac:dyDescent="0.25">
      <c r="CG31283" s="768"/>
      <c r="CH31283" s="768"/>
      <c r="CI31283" s="850"/>
    </row>
    <row r="31284" spans="85:87" x14ac:dyDescent="0.25">
      <c r="CG31284" s="768"/>
      <c r="CH31284" s="768"/>
      <c r="CI31284" s="850"/>
    </row>
    <row r="31285" spans="85:87" x14ac:dyDescent="0.25">
      <c r="CG31285" s="768"/>
      <c r="CH31285" s="768"/>
      <c r="CI31285" s="850"/>
    </row>
    <row r="31286" spans="85:87" x14ac:dyDescent="0.25">
      <c r="CG31286" s="768"/>
      <c r="CH31286" s="768"/>
      <c r="CI31286" s="850"/>
    </row>
    <row r="31287" spans="85:87" x14ac:dyDescent="0.25">
      <c r="CG31287" s="768"/>
      <c r="CH31287" s="768"/>
      <c r="CI31287" s="850"/>
    </row>
    <row r="31288" spans="85:87" x14ac:dyDescent="0.25">
      <c r="CG31288" s="768"/>
      <c r="CH31288" s="768"/>
      <c r="CI31288" s="850"/>
    </row>
    <row r="31289" spans="85:87" x14ac:dyDescent="0.25">
      <c r="CG31289" s="768"/>
      <c r="CH31289" s="768"/>
      <c r="CI31289" s="850"/>
    </row>
    <row r="31290" spans="85:87" x14ac:dyDescent="0.25">
      <c r="CG31290" s="768"/>
      <c r="CH31290" s="768"/>
      <c r="CI31290" s="850"/>
    </row>
    <row r="31291" spans="85:87" x14ac:dyDescent="0.25">
      <c r="CG31291" s="768"/>
      <c r="CH31291" s="768"/>
      <c r="CI31291" s="850"/>
    </row>
    <row r="31292" spans="85:87" x14ac:dyDescent="0.25">
      <c r="CG31292" s="768"/>
      <c r="CH31292" s="768"/>
      <c r="CI31292" s="850"/>
    </row>
    <row r="31293" spans="85:87" x14ac:dyDescent="0.25">
      <c r="CG31293" s="768"/>
      <c r="CH31293" s="768"/>
      <c r="CI31293" s="850"/>
    </row>
    <row r="31294" spans="85:87" x14ac:dyDescent="0.25">
      <c r="CG31294" s="768"/>
      <c r="CH31294" s="768"/>
      <c r="CI31294" s="850"/>
    </row>
    <row r="31295" spans="85:87" x14ac:dyDescent="0.25">
      <c r="CG31295" s="768"/>
      <c r="CH31295" s="768"/>
      <c r="CI31295" s="850"/>
    </row>
    <row r="31296" spans="85:87" x14ac:dyDescent="0.25">
      <c r="CG31296" s="768"/>
      <c r="CH31296" s="768"/>
      <c r="CI31296" s="850"/>
    </row>
    <row r="31297" spans="85:87" x14ac:dyDescent="0.25">
      <c r="CG31297" s="768"/>
      <c r="CH31297" s="768"/>
      <c r="CI31297" s="850"/>
    </row>
    <row r="31298" spans="85:87" x14ac:dyDescent="0.25">
      <c r="CG31298" s="768"/>
      <c r="CH31298" s="768"/>
      <c r="CI31298" s="850"/>
    </row>
    <row r="31299" spans="85:87" x14ac:dyDescent="0.25">
      <c r="CG31299" s="768"/>
      <c r="CH31299" s="768"/>
      <c r="CI31299" s="850"/>
    </row>
    <row r="31300" spans="85:87" x14ac:dyDescent="0.25">
      <c r="CG31300" s="768"/>
      <c r="CH31300" s="768"/>
      <c r="CI31300" s="850"/>
    </row>
    <row r="31301" spans="85:87" x14ac:dyDescent="0.25">
      <c r="CG31301" s="768"/>
      <c r="CH31301" s="768"/>
      <c r="CI31301" s="850"/>
    </row>
    <row r="31302" spans="85:87" x14ac:dyDescent="0.25">
      <c r="CG31302" s="768"/>
      <c r="CH31302" s="768"/>
      <c r="CI31302" s="850"/>
    </row>
    <row r="31303" spans="85:87" x14ac:dyDescent="0.25">
      <c r="CG31303" s="768"/>
      <c r="CH31303" s="768"/>
      <c r="CI31303" s="850"/>
    </row>
    <row r="31304" spans="85:87" x14ac:dyDescent="0.25">
      <c r="CG31304" s="768"/>
      <c r="CH31304" s="768"/>
      <c r="CI31304" s="850"/>
    </row>
    <row r="31305" spans="85:87" x14ac:dyDescent="0.25">
      <c r="CG31305" s="768"/>
      <c r="CH31305" s="768"/>
      <c r="CI31305" s="850"/>
    </row>
    <row r="31306" spans="85:87" x14ac:dyDescent="0.25">
      <c r="CG31306" s="768"/>
      <c r="CH31306" s="768"/>
      <c r="CI31306" s="850"/>
    </row>
    <row r="31307" spans="85:87" x14ac:dyDescent="0.25">
      <c r="CG31307" s="768"/>
      <c r="CH31307" s="768"/>
      <c r="CI31307" s="850"/>
    </row>
    <row r="31308" spans="85:87" x14ac:dyDescent="0.25">
      <c r="CG31308" s="768"/>
      <c r="CH31308" s="768"/>
      <c r="CI31308" s="850"/>
    </row>
    <row r="31309" spans="85:87" x14ac:dyDescent="0.25">
      <c r="CG31309" s="768"/>
      <c r="CH31309" s="768"/>
      <c r="CI31309" s="850"/>
    </row>
    <row r="31310" spans="85:87" x14ac:dyDescent="0.25">
      <c r="CG31310" s="768"/>
      <c r="CH31310" s="768"/>
      <c r="CI31310" s="850"/>
    </row>
    <row r="31311" spans="85:87" x14ac:dyDescent="0.25">
      <c r="CG31311" s="768"/>
      <c r="CH31311" s="768"/>
      <c r="CI31311" s="850"/>
    </row>
    <row r="31312" spans="85:87" x14ac:dyDescent="0.25">
      <c r="CG31312" s="768"/>
      <c r="CH31312" s="768"/>
      <c r="CI31312" s="850"/>
    </row>
    <row r="31313" spans="85:87" x14ac:dyDescent="0.25">
      <c r="CG31313" s="768"/>
      <c r="CH31313" s="768"/>
      <c r="CI31313" s="850"/>
    </row>
    <row r="31314" spans="85:87" x14ac:dyDescent="0.25">
      <c r="CG31314" s="768"/>
      <c r="CH31314" s="768"/>
      <c r="CI31314" s="850"/>
    </row>
    <row r="31315" spans="85:87" x14ac:dyDescent="0.25">
      <c r="CG31315" s="768"/>
      <c r="CH31315" s="768"/>
      <c r="CI31315" s="850"/>
    </row>
    <row r="31316" spans="85:87" x14ac:dyDescent="0.25">
      <c r="CG31316" s="768"/>
      <c r="CH31316" s="768"/>
      <c r="CI31316" s="850"/>
    </row>
    <row r="31317" spans="85:87" x14ac:dyDescent="0.25">
      <c r="CG31317" s="768"/>
      <c r="CH31317" s="768"/>
      <c r="CI31317" s="850"/>
    </row>
    <row r="31318" spans="85:87" x14ac:dyDescent="0.25">
      <c r="CG31318" s="768"/>
      <c r="CH31318" s="768"/>
      <c r="CI31318" s="850"/>
    </row>
    <row r="31319" spans="85:87" x14ac:dyDescent="0.25">
      <c r="CG31319" s="768"/>
      <c r="CH31319" s="768"/>
      <c r="CI31319" s="850"/>
    </row>
    <row r="31320" spans="85:87" x14ac:dyDescent="0.25">
      <c r="CG31320" s="768"/>
      <c r="CH31320" s="768"/>
      <c r="CI31320" s="850"/>
    </row>
    <row r="31321" spans="85:87" x14ac:dyDescent="0.25">
      <c r="CG31321" s="768"/>
      <c r="CH31321" s="768"/>
      <c r="CI31321" s="850"/>
    </row>
    <row r="31322" spans="85:87" x14ac:dyDescent="0.25">
      <c r="CG31322" s="768"/>
      <c r="CH31322" s="768"/>
      <c r="CI31322" s="850"/>
    </row>
    <row r="31323" spans="85:87" x14ac:dyDescent="0.25">
      <c r="CG31323" s="768"/>
      <c r="CH31323" s="768"/>
      <c r="CI31323" s="850"/>
    </row>
    <row r="31324" spans="85:87" x14ac:dyDescent="0.25">
      <c r="CG31324" s="768"/>
      <c r="CH31324" s="768"/>
      <c r="CI31324" s="850"/>
    </row>
    <row r="31325" spans="85:87" x14ac:dyDescent="0.25">
      <c r="CG31325" s="768"/>
      <c r="CH31325" s="768"/>
      <c r="CI31325" s="850"/>
    </row>
    <row r="31326" spans="85:87" x14ac:dyDescent="0.25">
      <c r="CG31326" s="768"/>
      <c r="CH31326" s="768"/>
      <c r="CI31326" s="850"/>
    </row>
    <row r="31327" spans="85:87" x14ac:dyDescent="0.25">
      <c r="CG31327" s="768"/>
      <c r="CH31327" s="768"/>
      <c r="CI31327" s="850"/>
    </row>
    <row r="31328" spans="85:87" x14ac:dyDescent="0.25">
      <c r="CG31328" s="768"/>
      <c r="CH31328" s="768"/>
      <c r="CI31328" s="850"/>
    </row>
    <row r="31329" spans="85:87" x14ac:dyDescent="0.25">
      <c r="CG31329" s="768"/>
      <c r="CH31329" s="768"/>
      <c r="CI31329" s="850"/>
    </row>
    <row r="31330" spans="85:87" x14ac:dyDescent="0.25">
      <c r="CG31330" s="768"/>
      <c r="CH31330" s="768"/>
      <c r="CI31330" s="850"/>
    </row>
    <row r="31331" spans="85:87" x14ac:dyDescent="0.25">
      <c r="CG31331" s="768"/>
      <c r="CH31331" s="768"/>
      <c r="CI31331" s="850"/>
    </row>
    <row r="31332" spans="85:87" x14ac:dyDescent="0.25">
      <c r="CG31332" s="768"/>
      <c r="CH31332" s="768"/>
      <c r="CI31332" s="850"/>
    </row>
    <row r="31333" spans="85:87" x14ac:dyDescent="0.25">
      <c r="CG31333" s="768"/>
      <c r="CH31333" s="768"/>
      <c r="CI31333" s="850"/>
    </row>
    <row r="31334" spans="85:87" x14ac:dyDescent="0.25">
      <c r="CG31334" s="768"/>
      <c r="CH31334" s="768"/>
      <c r="CI31334" s="850"/>
    </row>
    <row r="31335" spans="85:87" x14ac:dyDescent="0.25">
      <c r="CG31335" s="768"/>
      <c r="CH31335" s="768"/>
      <c r="CI31335" s="850"/>
    </row>
    <row r="31336" spans="85:87" x14ac:dyDescent="0.25">
      <c r="CG31336" s="768"/>
      <c r="CH31336" s="768"/>
      <c r="CI31336" s="850"/>
    </row>
    <row r="31337" spans="85:87" x14ac:dyDescent="0.25">
      <c r="CG31337" s="768"/>
      <c r="CH31337" s="768"/>
      <c r="CI31337" s="850"/>
    </row>
    <row r="31338" spans="85:87" x14ac:dyDescent="0.25">
      <c r="CG31338" s="768"/>
      <c r="CH31338" s="768"/>
      <c r="CI31338" s="850"/>
    </row>
    <row r="31339" spans="85:87" x14ac:dyDescent="0.25">
      <c r="CG31339" s="768"/>
      <c r="CH31339" s="768"/>
      <c r="CI31339" s="850"/>
    </row>
    <row r="31340" spans="85:87" x14ac:dyDescent="0.25">
      <c r="CG31340" s="768"/>
      <c r="CH31340" s="768"/>
      <c r="CI31340" s="850"/>
    </row>
    <row r="31341" spans="85:87" x14ac:dyDescent="0.25">
      <c r="CG31341" s="768"/>
      <c r="CH31341" s="768"/>
      <c r="CI31341" s="850"/>
    </row>
    <row r="31342" spans="85:87" x14ac:dyDescent="0.25">
      <c r="CG31342" s="768"/>
      <c r="CH31342" s="768"/>
      <c r="CI31342" s="850"/>
    </row>
    <row r="31343" spans="85:87" x14ac:dyDescent="0.25">
      <c r="CG31343" s="768"/>
      <c r="CH31343" s="768"/>
      <c r="CI31343" s="850"/>
    </row>
    <row r="31344" spans="85:87" x14ac:dyDescent="0.25">
      <c r="CG31344" s="768"/>
      <c r="CH31344" s="768"/>
      <c r="CI31344" s="850"/>
    </row>
    <row r="31345" spans="85:87" x14ac:dyDescent="0.25">
      <c r="CG31345" s="768"/>
      <c r="CH31345" s="768"/>
      <c r="CI31345" s="850"/>
    </row>
    <row r="31346" spans="85:87" x14ac:dyDescent="0.25">
      <c r="CG31346" s="768"/>
      <c r="CH31346" s="768"/>
      <c r="CI31346" s="850"/>
    </row>
    <row r="31347" spans="85:87" x14ac:dyDescent="0.25">
      <c r="CG31347" s="768"/>
      <c r="CH31347" s="768"/>
      <c r="CI31347" s="850"/>
    </row>
    <row r="31348" spans="85:87" x14ac:dyDescent="0.25">
      <c r="CG31348" s="768"/>
      <c r="CH31348" s="768"/>
      <c r="CI31348" s="850"/>
    </row>
    <row r="31349" spans="85:87" x14ac:dyDescent="0.25">
      <c r="CG31349" s="768"/>
      <c r="CH31349" s="768"/>
      <c r="CI31349" s="850"/>
    </row>
    <row r="31350" spans="85:87" x14ac:dyDescent="0.25">
      <c r="CG31350" s="768"/>
      <c r="CH31350" s="768"/>
      <c r="CI31350" s="850"/>
    </row>
    <row r="31351" spans="85:87" x14ac:dyDescent="0.25">
      <c r="CG31351" s="768"/>
      <c r="CH31351" s="768"/>
      <c r="CI31351" s="850"/>
    </row>
    <row r="31352" spans="85:87" x14ac:dyDescent="0.25">
      <c r="CG31352" s="768"/>
      <c r="CH31352" s="768"/>
      <c r="CI31352" s="850"/>
    </row>
    <row r="31353" spans="85:87" x14ac:dyDescent="0.25">
      <c r="CG31353" s="768"/>
      <c r="CH31353" s="768"/>
      <c r="CI31353" s="850"/>
    </row>
    <row r="31354" spans="85:87" x14ac:dyDescent="0.25">
      <c r="CG31354" s="768"/>
      <c r="CH31354" s="768"/>
      <c r="CI31354" s="850"/>
    </row>
    <row r="31355" spans="85:87" x14ac:dyDescent="0.25">
      <c r="CG31355" s="768"/>
      <c r="CH31355" s="768"/>
      <c r="CI31355" s="850"/>
    </row>
    <row r="31356" spans="85:87" x14ac:dyDescent="0.25">
      <c r="CG31356" s="768"/>
      <c r="CH31356" s="768"/>
      <c r="CI31356" s="850"/>
    </row>
    <row r="31357" spans="85:87" x14ac:dyDescent="0.25">
      <c r="CG31357" s="768"/>
      <c r="CH31357" s="768"/>
      <c r="CI31357" s="850"/>
    </row>
    <row r="31358" spans="85:87" x14ac:dyDescent="0.25">
      <c r="CG31358" s="768"/>
      <c r="CH31358" s="768"/>
      <c r="CI31358" s="850"/>
    </row>
    <row r="31359" spans="85:87" x14ac:dyDescent="0.25">
      <c r="CG31359" s="768"/>
      <c r="CH31359" s="768"/>
      <c r="CI31359" s="850"/>
    </row>
    <row r="31360" spans="85:87" x14ac:dyDescent="0.25">
      <c r="CG31360" s="768"/>
      <c r="CH31360" s="768"/>
      <c r="CI31360" s="850"/>
    </row>
    <row r="31361" spans="85:87" x14ac:dyDescent="0.25">
      <c r="CG31361" s="768"/>
      <c r="CH31361" s="768"/>
      <c r="CI31361" s="850"/>
    </row>
    <row r="31362" spans="85:87" x14ac:dyDescent="0.25">
      <c r="CG31362" s="768"/>
      <c r="CH31362" s="768"/>
      <c r="CI31362" s="850"/>
    </row>
    <row r="31363" spans="85:87" x14ac:dyDescent="0.25">
      <c r="CG31363" s="768"/>
      <c r="CH31363" s="768"/>
      <c r="CI31363" s="850"/>
    </row>
    <row r="31364" spans="85:87" x14ac:dyDescent="0.25">
      <c r="CG31364" s="768"/>
      <c r="CH31364" s="768"/>
      <c r="CI31364" s="850"/>
    </row>
    <row r="31365" spans="85:87" x14ac:dyDescent="0.25">
      <c r="CG31365" s="768"/>
      <c r="CH31365" s="768"/>
      <c r="CI31365" s="850"/>
    </row>
    <row r="31366" spans="85:87" x14ac:dyDescent="0.25">
      <c r="CG31366" s="768"/>
      <c r="CH31366" s="768"/>
      <c r="CI31366" s="850"/>
    </row>
    <row r="31367" spans="85:87" x14ac:dyDescent="0.25">
      <c r="CG31367" s="768"/>
      <c r="CH31367" s="768"/>
      <c r="CI31367" s="850"/>
    </row>
    <row r="31368" spans="85:87" x14ac:dyDescent="0.25">
      <c r="CG31368" s="768"/>
      <c r="CH31368" s="768"/>
      <c r="CI31368" s="850"/>
    </row>
    <row r="31369" spans="85:87" x14ac:dyDescent="0.25">
      <c r="CG31369" s="768"/>
      <c r="CH31369" s="768"/>
      <c r="CI31369" s="850"/>
    </row>
    <row r="31370" spans="85:87" x14ac:dyDescent="0.25">
      <c r="CG31370" s="768"/>
      <c r="CH31370" s="768"/>
      <c r="CI31370" s="850"/>
    </row>
    <row r="31371" spans="85:87" x14ac:dyDescent="0.25">
      <c r="CG31371" s="768"/>
      <c r="CH31371" s="768"/>
      <c r="CI31371" s="850"/>
    </row>
    <row r="31372" spans="85:87" x14ac:dyDescent="0.25">
      <c r="CG31372" s="768"/>
      <c r="CH31372" s="768"/>
      <c r="CI31372" s="850"/>
    </row>
    <row r="31373" spans="85:87" x14ac:dyDescent="0.25">
      <c r="CG31373" s="768"/>
      <c r="CH31373" s="768"/>
      <c r="CI31373" s="850"/>
    </row>
    <row r="31374" spans="85:87" x14ac:dyDescent="0.25">
      <c r="CG31374" s="768"/>
      <c r="CH31374" s="768"/>
      <c r="CI31374" s="850"/>
    </row>
    <row r="31375" spans="85:87" x14ac:dyDescent="0.25">
      <c r="CG31375" s="768"/>
      <c r="CH31375" s="768"/>
      <c r="CI31375" s="850"/>
    </row>
    <row r="31376" spans="85:87" x14ac:dyDescent="0.25">
      <c r="CG31376" s="768"/>
      <c r="CH31376" s="768"/>
      <c r="CI31376" s="850"/>
    </row>
    <row r="31377" spans="85:87" x14ac:dyDescent="0.25">
      <c r="CG31377" s="768"/>
      <c r="CH31377" s="768"/>
      <c r="CI31377" s="850"/>
    </row>
    <row r="31378" spans="85:87" x14ac:dyDescent="0.25">
      <c r="CG31378" s="768"/>
      <c r="CH31378" s="768"/>
      <c r="CI31378" s="850"/>
    </row>
    <row r="31379" spans="85:87" x14ac:dyDescent="0.25">
      <c r="CG31379" s="768"/>
      <c r="CH31379" s="768"/>
      <c r="CI31379" s="850"/>
    </row>
    <row r="31380" spans="85:87" x14ac:dyDescent="0.25">
      <c r="CG31380" s="768"/>
      <c r="CH31380" s="768"/>
      <c r="CI31380" s="850"/>
    </row>
    <row r="31381" spans="85:87" x14ac:dyDescent="0.25">
      <c r="CG31381" s="768"/>
      <c r="CH31381" s="768"/>
      <c r="CI31381" s="850"/>
    </row>
    <row r="31382" spans="85:87" x14ac:dyDescent="0.25">
      <c r="CG31382" s="768"/>
      <c r="CH31382" s="768"/>
      <c r="CI31382" s="850"/>
    </row>
    <row r="31383" spans="85:87" x14ac:dyDescent="0.25">
      <c r="CG31383" s="768"/>
      <c r="CH31383" s="768"/>
      <c r="CI31383" s="850"/>
    </row>
    <row r="31384" spans="85:87" x14ac:dyDescent="0.25">
      <c r="CG31384" s="768"/>
      <c r="CH31384" s="768"/>
      <c r="CI31384" s="850"/>
    </row>
    <row r="31385" spans="85:87" x14ac:dyDescent="0.25">
      <c r="CG31385" s="768"/>
      <c r="CH31385" s="768"/>
      <c r="CI31385" s="850"/>
    </row>
    <row r="31386" spans="85:87" x14ac:dyDescent="0.25">
      <c r="CG31386" s="768"/>
      <c r="CH31386" s="768"/>
      <c r="CI31386" s="850"/>
    </row>
    <row r="31387" spans="85:87" x14ac:dyDescent="0.25">
      <c r="CG31387" s="768"/>
      <c r="CH31387" s="768"/>
      <c r="CI31387" s="850"/>
    </row>
    <row r="31388" spans="85:87" x14ac:dyDescent="0.25">
      <c r="CG31388" s="768"/>
      <c r="CH31388" s="768"/>
      <c r="CI31388" s="850"/>
    </row>
    <row r="31389" spans="85:87" x14ac:dyDescent="0.25">
      <c r="CG31389" s="768"/>
      <c r="CH31389" s="768"/>
      <c r="CI31389" s="850"/>
    </row>
    <row r="31390" spans="85:87" x14ac:dyDescent="0.25">
      <c r="CG31390" s="768"/>
      <c r="CH31390" s="768"/>
      <c r="CI31390" s="850"/>
    </row>
    <row r="31391" spans="85:87" x14ac:dyDescent="0.25">
      <c r="CG31391" s="768"/>
      <c r="CH31391" s="768"/>
      <c r="CI31391" s="850"/>
    </row>
    <row r="31392" spans="85:87" x14ac:dyDescent="0.25">
      <c r="CG31392" s="768"/>
      <c r="CH31392" s="768"/>
      <c r="CI31392" s="850"/>
    </row>
    <row r="31393" spans="85:87" x14ac:dyDescent="0.25">
      <c r="CG31393" s="768"/>
      <c r="CH31393" s="768"/>
      <c r="CI31393" s="850"/>
    </row>
    <row r="31394" spans="85:87" x14ac:dyDescent="0.25">
      <c r="CG31394" s="768"/>
      <c r="CH31394" s="768"/>
      <c r="CI31394" s="850"/>
    </row>
    <row r="31395" spans="85:87" x14ac:dyDescent="0.25">
      <c r="CG31395" s="768"/>
      <c r="CH31395" s="768"/>
      <c r="CI31395" s="850"/>
    </row>
    <row r="31396" spans="85:87" x14ac:dyDescent="0.25">
      <c r="CG31396" s="768"/>
      <c r="CH31396" s="768"/>
      <c r="CI31396" s="850"/>
    </row>
    <row r="31397" spans="85:87" x14ac:dyDescent="0.25">
      <c r="CG31397" s="768"/>
      <c r="CH31397" s="768"/>
      <c r="CI31397" s="850"/>
    </row>
    <row r="31398" spans="85:87" x14ac:dyDescent="0.25">
      <c r="CG31398" s="768"/>
      <c r="CH31398" s="768"/>
      <c r="CI31398" s="850"/>
    </row>
    <row r="31399" spans="85:87" x14ac:dyDescent="0.25">
      <c r="CG31399" s="768"/>
      <c r="CH31399" s="768"/>
      <c r="CI31399" s="850"/>
    </row>
    <row r="31400" spans="85:87" x14ac:dyDescent="0.25">
      <c r="CG31400" s="768"/>
      <c r="CH31400" s="768"/>
      <c r="CI31400" s="850"/>
    </row>
    <row r="31401" spans="85:87" x14ac:dyDescent="0.25">
      <c r="CG31401" s="768"/>
      <c r="CH31401" s="768"/>
      <c r="CI31401" s="850"/>
    </row>
    <row r="31402" spans="85:87" x14ac:dyDescent="0.25">
      <c r="CG31402" s="768"/>
      <c r="CH31402" s="768"/>
      <c r="CI31402" s="850"/>
    </row>
    <row r="31403" spans="85:87" x14ac:dyDescent="0.25">
      <c r="CG31403" s="768"/>
      <c r="CH31403" s="768"/>
      <c r="CI31403" s="850"/>
    </row>
    <row r="31404" spans="85:87" x14ac:dyDescent="0.25">
      <c r="CG31404" s="768"/>
      <c r="CH31404" s="768"/>
      <c r="CI31404" s="850"/>
    </row>
    <row r="31405" spans="85:87" x14ac:dyDescent="0.25">
      <c r="CG31405" s="768"/>
      <c r="CH31405" s="768"/>
      <c r="CI31405" s="850"/>
    </row>
    <row r="31406" spans="85:87" x14ac:dyDescent="0.25">
      <c r="CG31406" s="768"/>
      <c r="CH31406" s="768"/>
      <c r="CI31406" s="850"/>
    </row>
    <row r="31407" spans="85:87" x14ac:dyDescent="0.25">
      <c r="CG31407" s="768"/>
      <c r="CH31407" s="768"/>
      <c r="CI31407" s="850"/>
    </row>
    <row r="31408" spans="85:87" x14ac:dyDescent="0.25">
      <c r="CG31408" s="768"/>
      <c r="CH31408" s="768"/>
      <c r="CI31408" s="850"/>
    </row>
    <row r="31409" spans="85:87" x14ac:dyDescent="0.25">
      <c r="CG31409" s="768"/>
      <c r="CH31409" s="768"/>
      <c r="CI31409" s="850"/>
    </row>
    <row r="31410" spans="85:87" x14ac:dyDescent="0.25">
      <c r="CG31410" s="768"/>
      <c r="CH31410" s="768"/>
      <c r="CI31410" s="850"/>
    </row>
    <row r="31411" spans="85:87" x14ac:dyDescent="0.25">
      <c r="CG31411" s="768"/>
      <c r="CH31411" s="768"/>
      <c r="CI31411" s="850"/>
    </row>
    <row r="31412" spans="85:87" x14ac:dyDescent="0.25">
      <c r="CG31412" s="768"/>
      <c r="CH31412" s="768"/>
      <c r="CI31412" s="850"/>
    </row>
    <row r="31413" spans="85:87" x14ac:dyDescent="0.25">
      <c r="CG31413" s="768"/>
      <c r="CH31413" s="768"/>
      <c r="CI31413" s="850"/>
    </row>
    <row r="31414" spans="85:87" x14ac:dyDescent="0.25">
      <c r="CG31414" s="768"/>
      <c r="CH31414" s="768"/>
      <c r="CI31414" s="850"/>
    </row>
    <row r="31415" spans="85:87" x14ac:dyDescent="0.25">
      <c r="CG31415" s="768"/>
      <c r="CH31415" s="768"/>
      <c r="CI31415" s="850"/>
    </row>
    <row r="31416" spans="85:87" x14ac:dyDescent="0.25">
      <c r="CG31416" s="768"/>
      <c r="CH31416" s="768"/>
      <c r="CI31416" s="850"/>
    </row>
    <row r="31417" spans="85:87" x14ac:dyDescent="0.25">
      <c r="CG31417" s="768"/>
      <c r="CH31417" s="768"/>
      <c r="CI31417" s="850"/>
    </row>
    <row r="31418" spans="85:87" x14ac:dyDescent="0.25">
      <c r="CG31418" s="768"/>
      <c r="CH31418" s="768"/>
      <c r="CI31418" s="850"/>
    </row>
    <row r="31419" spans="85:87" x14ac:dyDescent="0.25">
      <c r="CG31419" s="768"/>
      <c r="CH31419" s="768"/>
      <c r="CI31419" s="850"/>
    </row>
    <row r="31420" spans="85:87" x14ac:dyDescent="0.25">
      <c r="CG31420" s="768"/>
      <c r="CH31420" s="768"/>
      <c r="CI31420" s="850"/>
    </row>
    <row r="31421" spans="85:87" x14ac:dyDescent="0.25">
      <c r="CG31421" s="768"/>
      <c r="CH31421" s="768"/>
      <c r="CI31421" s="850"/>
    </row>
    <row r="31422" spans="85:87" x14ac:dyDescent="0.25">
      <c r="CG31422" s="768"/>
      <c r="CH31422" s="768"/>
      <c r="CI31422" s="850"/>
    </row>
    <row r="31423" spans="85:87" x14ac:dyDescent="0.25">
      <c r="CG31423" s="768"/>
      <c r="CH31423" s="768"/>
      <c r="CI31423" s="850"/>
    </row>
    <row r="31424" spans="85:87" x14ac:dyDescent="0.25">
      <c r="CG31424" s="768"/>
      <c r="CH31424" s="768"/>
      <c r="CI31424" s="850"/>
    </row>
    <row r="31425" spans="85:87" x14ac:dyDescent="0.25">
      <c r="CG31425" s="768"/>
      <c r="CH31425" s="768"/>
      <c r="CI31425" s="850"/>
    </row>
    <row r="31426" spans="85:87" x14ac:dyDescent="0.25">
      <c r="CG31426" s="768"/>
      <c r="CH31426" s="768"/>
      <c r="CI31426" s="850"/>
    </row>
    <row r="31427" spans="85:87" x14ac:dyDescent="0.25">
      <c r="CG31427" s="768"/>
      <c r="CH31427" s="768"/>
      <c r="CI31427" s="850"/>
    </row>
    <row r="31428" spans="85:87" x14ac:dyDescent="0.25">
      <c r="CG31428" s="768"/>
      <c r="CH31428" s="768"/>
      <c r="CI31428" s="850"/>
    </row>
    <row r="31429" spans="85:87" x14ac:dyDescent="0.25">
      <c r="CG31429" s="768"/>
      <c r="CH31429" s="768"/>
      <c r="CI31429" s="850"/>
    </row>
    <row r="31430" spans="85:87" x14ac:dyDescent="0.25">
      <c r="CG31430" s="768"/>
      <c r="CH31430" s="768"/>
      <c r="CI31430" s="850"/>
    </row>
    <row r="31431" spans="85:87" x14ac:dyDescent="0.25">
      <c r="CG31431" s="768"/>
      <c r="CH31431" s="768"/>
      <c r="CI31431" s="850"/>
    </row>
    <row r="31432" spans="85:87" x14ac:dyDescent="0.25">
      <c r="CG31432" s="768"/>
      <c r="CH31432" s="768"/>
      <c r="CI31432" s="850"/>
    </row>
    <row r="31433" spans="85:87" x14ac:dyDescent="0.25">
      <c r="CG31433" s="768"/>
      <c r="CH31433" s="768"/>
      <c r="CI31433" s="850"/>
    </row>
    <row r="31434" spans="85:87" x14ac:dyDescent="0.25">
      <c r="CG31434" s="768"/>
      <c r="CH31434" s="768"/>
      <c r="CI31434" s="850"/>
    </row>
    <row r="31435" spans="85:87" x14ac:dyDescent="0.25">
      <c r="CG31435" s="768"/>
      <c r="CH31435" s="768"/>
      <c r="CI31435" s="850"/>
    </row>
    <row r="31436" spans="85:87" x14ac:dyDescent="0.25">
      <c r="CG31436" s="768"/>
      <c r="CH31436" s="768"/>
      <c r="CI31436" s="850"/>
    </row>
    <row r="31437" spans="85:87" x14ac:dyDescent="0.25">
      <c r="CG31437" s="768"/>
      <c r="CH31437" s="768"/>
      <c r="CI31437" s="850"/>
    </row>
    <row r="31438" spans="85:87" x14ac:dyDescent="0.25">
      <c r="CG31438" s="768"/>
      <c r="CH31438" s="768"/>
      <c r="CI31438" s="850"/>
    </row>
    <row r="31439" spans="85:87" x14ac:dyDescent="0.25">
      <c r="CG31439" s="768"/>
      <c r="CH31439" s="768"/>
      <c r="CI31439" s="850"/>
    </row>
    <row r="31440" spans="85:87" x14ac:dyDescent="0.25">
      <c r="CG31440" s="768"/>
      <c r="CH31440" s="768"/>
      <c r="CI31440" s="850"/>
    </row>
    <row r="31441" spans="85:87" x14ac:dyDescent="0.25">
      <c r="CG31441" s="768"/>
      <c r="CH31441" s="768"/>
      <c r="CI31441" s="850"/>
    </row>
    <row r="31442" spans="85:87" x14ac:dyDescent="0.25">
      <c r="CG31442" s="768"/>
      <c r="CH31442" s="768"/>
      <c r="CI31442" s="850"/>
    </row>
    <row r="31443" spans="85:87" x14ac:dyDescent="0.25">
      <c r="CG31443" s="768"/>
      <c r="CH31443" s="768"/>
      <c r="CI31443" s="850"/>
    </row>
    <row r="31444" spans="85:87" x14ac:dyDescent="0.25">
      <c r="CG31444" s="768"/>
      <c r="CH31444" s="768"/>
      <c r="CI31444" s="850"/>
    </row>
    <row r="31445" spans="85:87" x14ac:dyDescent="0.25">
      <c r="CG31445" s="768"/>
      <c r="CH31445" s="768"/>
      <c r="CI31445" s="850"/>
    </row>
    <row r="31446" spans="85:87" x14ac:dyDescent="0.25">
      <c r="CG31446" s="768"/>
      <c r="CH31446" s="768"/>
      <c r="CI31446" s="850"/>
    </row>
    <row r="31447" spans="85:87" x14ac:dyDescent="0.25">
      <c r="CG31447" s="768"/>
      <c r="CH31447" s="768"/>
      <c r="CI31447" s="850"/>
    </row>
    <row r="31448" spans="85:87" x14ac:dyDescent="0.25">
      <c r="CG31448" s="768"/>
      <c r="CH31448" s="768"/>
      <c r="CI31448" s="850"/>
    </row>
    <row r="31449" spans="85:87" x14ac:dyDescent="0.25">
      <c r="CG31449" s="768"/>
      <c r="CH31449" s="768"/>
      <c r="CI31449" s="850"/>
    </row>
    <row r="31450" spans="85:87" x14ac:dyDescent="0.25">
      <c r="CG31450" s="768"/>
      <c r="CH31450" s="768"/>
      <c r="CI31450" s="850"/>
    </row>
    <row r="31451" spans="85:87" x14ac:dyDescent="0.25">
      <c r="CG31451" s="768"/>
      <c r="CH31451" s="768"/>
      <c r="CI31451" s="850"/>
    </row>
    <row r="31452" spans="85:87" x14ac:dyDescent="0.25">
      <c r="CG31452" s="768"/>
      <c r="CH31452" s="768"/>
      <c r="CI31452" s="850"/>
    </row>
    <row r="31453" spans="85:87" x14ac:dyDescent="0.25">
      <c r="CG31453" s="768"/>
      <c r="CH31453" s="768"/>
      <c r="CI31453" s="850"/>
    </row>
    <row r="31454" spans="85:87" x14ac:dyDescent="0.25">
      <c r="CG31454" s="768"/>
      <c r="CH31454" s="768"/>
      <c r="CI31454" s="850"/>
    </row>
    <row r="31455" spans="85:87" x14ac:dyDescent="0.25">
      <c r="CG31455" s="768"/>
      <c r="CH31455" s="768"/>
      <c r="CI31455" s="850"/>
    </row>
    <row r="31456" spans="85:87" x14ac:dyDescent="0.25">
      <c r="CG31456" s="768"/>
      <c r="CH31456" s="768"/>
      <c r="CI31456" s="850"/>
    </row>
    <row r="31457" spans="85:87" x14ac:dyDescent="0.25">
      <c r="CG31457" s="768"/>
      <c r="CH31457" s="768"/>
      <c r="CI31457" s="850"/>
    </row>
    <row r="31458" spans="85:87" x14ac:dyDescent="0.25">
      <c r="CG31458" s="768"/>
      <c r="CH31458" s="768"/>
      <c r="CI31458" s="850"/>
    </row>
    <row r="31459" spans="85:87" x14ac:dyDescent="0.25">
      <c r="CG31459" s="768"/>
      <c r="CH31459" s="768"/>
      <c r="CI31459" s="850"/>
    </row>
    <row r="31460" spans="85:87" x14ac:dyDescent="0.25">
      <c r="CG31460" s="768"/>
      <c r="CH31460" s="768"/>
      <c r="CI31460" s="850"/>
    </row>
    <row r="31461" spans="85:87" x14ac:dyDescent="0.25">
      <c r="CG31461" s="768"/>
      <c r="CH31461" s="768"/>
      <c r="CI31461" s="850"/>
    </row>
    <row r="31462" spans="85:87" x14ac:dyDescent="0.25">
      <c r="CG31462" s="768"/>
      <c r="CH31462" s="768"/>
      <c r="CI31462" s="850"/>
    </row>
    <row r="31463" spans="85:87" x14ac:dyDescent="0.25">
      <c r="CG31463" s="768"/>
      <c r="CH31463" s="768"/>
      <c r="CI31463" s="850"/>
    </row>
    <row r="31464" spans="85:87" x14ac:dyDescent="0.25">
      <c r="CG31464" s="768"/>
      <c r="CH31464" s="768"/>
      <c r="CI31464" s="850"/>
    </row>
    <row r="31465" spans="85:87" x14ac:dyDescent="0.25">
      <c r="CG31465" s="768"/>
      <c r="CH31465" s="768"/>
      <c r="CI31465" s="850"/>
    </row>
    <row r="31466" spans="85:87" x14ac:dyDescent="0.25">
      <c r="CG31466" s="768"/>
      <c r="CH31466" s="768"/>
      <c r="CI31466" s="850"/>
    </row>
    <row r="31467" spans="85:87" x14ac:dyDescent="0.25">
      <c r="CG31467" s="768"/>
      <c r="CH31467" s="768"/>
      <c r="CI31467" s="850"/>
    </row>
    <row r="31468" spans="85:87" x14ac:dyDescent="0.25">
      <c r="CG31468" s="768"/>
      <c r="CH31468" s="768"/>
      <c r="CI31468" s="850"/>
    </row>
    <row r="31469" spans="85:87" x14ac:dyDescent="0.25">
      <c r="CG31469" s="768"/>
      <c r="CH31469" s="768"/>
      <c r="CI31469" s="850"/>
    </row>
    <row r="31470" spans="85:87" x14ac:dyDescent="0.25">
      <c r="CG31470" s="768"/>
      <c r="CH31470" s="768"/>
      <c r="CI31470" s="850"/>
    </row>
    <row r="31471" spans="85:87" x14ac:dyDescent="0.25">
      <c r="CG31471" s="768"/>
      <c r="CH31471" s="768"/>
      <c r="CI31471" s="850"/>
    </row>
    <row r="31472" spans="85:87" x14ac:dyDescent="0.25">
      <c r="CG31472" s="768"/>
      <c r="CH31472" s="768"/>
      <c r="CI31472" s="850"/>
    </row>
    <row r="31473" spans="85:87" x14ac:dyDescent="0.25">
      <c r="CG31473" s="768"/>
      <c r="CH31473" s="768"/>
      <c r="CI31473" s="850"/>
    </row>
    <row r="31474" spans="85:87" x14ac:dyDescent="0.25">
      <c r="CG31474" s="768"/>
      <c r="CH31474" s="768"/>
      <c r="CI31474" s="850"/>
    </row>
    <row r="31475" spans="85:87" x14ac:dyDescent="0.25">
      <c r="CG31475" s="768"/>
      <c r="CH31475" s="768"/>
      <c r="CI31475" s="850"/>
    </row>
    <row r="31476" spans="85:87" x14ac:dyDescent="0.25">
      <c r="CG31476" s="768"/>
      <c r="CH31476" s="768"/>
      <c r="CI31476" s="850"/>
    </row>
    <row r="31477" spans="85:87" x14ac:dyDescent="0.25">
      <c r="CG31477" s="768"/>
      <c r="CH31477" s="768"/>
      <c r="CI31477" s="850"/>
    </row>
    <row r="31478" spans="85:87" x14ac:dyDescent="0.25">
      <c r="CG31478" s="768"/>
      <c r="CH31478" s="768"/>
      <c r="CI31478" s="850"/>
    </row>
    <row r="31479" spans="85:87" x14ac:dyDescent="0.25">
      <c r="CG31479" s="768"/>
      <c r="CH31479" s="768"/>
      <c r="CI31479" s="850"/>
    </row>
    <row r="31480" spans="85:87" x14ac:dyDescent="0.25">
      <c r="CG31480" s="768"/>
      <c r="CH31480" s="768"/>
      <c r="CI31480" s="850"/>
    </row>
    <row r="31481" spans="85:87" x14ac:dyDescent="0.25">
      <c r="CG31481" s="768"/>
      <c r="CH31481" s="768"/>
      <c r="CI31481" s="850"/>
    </row>
    <row r="31482" spans="85:87" x14ac:dyDescent="0.25">
      <c r="CG31482" s="768"/>
      <c r="CH31482" s="768"/>
      <c r="CI31482" s="850"/>
    </row>
    <row r="31483" spans="85:87" x14ac:dyDescent="0.25">
      <c r="CG31483" s="768"/>
      <c r="CH31483" s="768"/>
      <c r="CI31483" s="850"/>
    </row>
    <row r="31484" spans="85:87" x14ac:dyDescent="0.25">
      <c r="CG31484" s="768"/>
      <c r="CH31484" s="768"/>
      <c r="CI31484" s="850"/>
    </row>
    <row r="31485" spans="85:87" x14ac:dyDescent="0.25">
      <c r="CG31485" s="768"/>
      <c r="CH31485" s="768"/>
      <c r="CI31485" s="850"/>
    </row>
    <row r="31486" spans="85:87" x14ac:dyDescent="0.25">
      <c r="CG31486" s="768"/>
      <c r="CH31486" s="768"/>
      <c r="CI31486" s="850"/>
    </row>
    <row r="31487" spans="85:87" x14ac:dyDescent="0.25">
      <c r="CG31487" s="768"/>
      <c r="CH31487" s="768"/>
      <c r="CI31487" s="850"/>
    </row>
    <row r="31488" spans="85:87" x14ac:dyDescent="0.25">
      <c r="CG31488" s="768"/>
      <c r="CH31488" s="768"/>
      <c r="CI31488" s="850"/>
    </row>
    <row r="31489" spans="85:87" x14ac:dyDescent="0.25">
      <c r="CG31489" s="768"/>
      <c r="CH31489" s="768"/>
      <c r="CI31489" s="850"/>
    </row>
    <row r="31490" spans="85:87" x14ac:dyDescent="0.25">
      <c r="CG31490" s="768"/>
      <c r="CH31490" s="768"/>
      <c r="CI31490" s="850"/>
    </row>
    <row r="31491" spans="85:87" x14ac:dyDescent="0.25">
      <c r="CG31491" s="768"/>
      <c r="CH31491" s="768"/>
      <c r="CI31491" s="850"/>
    </row>
    <row r="31492" spans="85:87" x14ac:dyDescent="0.25">
      <c r="CG31492" s="768"/>
      <c r="CH31492" s="768"/>
      <c r="CI31492" s="850"/>
    </row>
    <row r="31493" spans="85:87" x14ac:dyDescent="0.25">
      <c r="CG31493" s="768"/>
      <c r="CH31493" s="768"/>
      <c r="CI31493" s="850"/>
    </row>
    <row r="31494" spans="85:87" x14ac:dyDescent="0.25">
      <c r="CG31494" s="768"/>
      <c r="CH31494" s="768"/>
      <c r="CI31494" s="850"/>
    </row>
    <row r="31495" spans="85:87" x14ac:dyDescent="0.25">
      <c r="CG31495" s="768"/>
      <c r="CH31495" s="768"/>
      <c r="CI31495" s="850"/>
    </row>
    <row r="31496" spans="85:87" x14ac:dyDescent="0.25">
      <c r="CG31496" s="768"/>
      <c r="CH31496" s="768"/>
      <c r="CI31496" s="850"/>
    </row>
    <row r="31497" spans="85:87" x14ac:dyDescent="0.25">
      <c r="CG31497" s="768"/>
      <c r="CH31497" s="768"/>
      <c r="CI31497" s="850"/>
    </row>
    <row r="31498" spans="85:87" x14ac:dyDescent="0.25">
      <c r="CG31498" s="768"/>
      <c r="CH31498" s="768"/>
      <c r="CI31498" s="850"/>
    </row>
    <row r="31499" spans="85:87" x14ac:dyDescent="0.25">
      <c r="CG31499" s="768"/>
      <c r="CH31499" s="768"/>
      <c r="CI31499" s="850"/>
    </row>
    <row r="31500" spans="85:87" x14ac:dyDescent="0.25">
      <c r="CG31500" s="768"/>
      <c r="CH31500" s="768"/>
      <c r="CI31500" s="850"/>
    </row>
    <row r="31501" spans="85:87" x14ac:dyDescent="0.25">
      <c r="CG31501" s="768"/>
      <c r="CH31501" s="768"/>
      <c r="CI31501" s="850"/>
    </row>
    <row r="31502" spans="85:87" x14ac:dyDescent="0.25">
      <c r="CG31502" s="768"/>
      <c r="CH31502" s="768"/>
      <c r="CI31502" s="850"/>
    </row>
    <row r="31503" spans="85:87" x14ac:dyDescent="0.25">
      <c r="CG31503" s="768"/>
      <c r="CH31503" s="768"/>
      <c r="CI31503" s="850"/>
    </row>
    <row r="31504" spans="85:87" x14ac:dyDescent="0.25">
      <c r="CG31504" s="768"/>
      <c r="CH31504" s="768"/>
      <c r="CI31504" s="850"/>
    </row>
    <row r="31505" spans="85:87" x14ac:dyDescent="0.25">
      <c r="CG31505" s="768"/>
      <c r="CH31505" s="768"/>
      <c r="CI31505" s="850"/>
    </row>
    <row r="31506" spans="85:87" x14ac:dyDescent="0.25">
      <c r="CG31506" s="768"/>
      <c r="CH31506" s="768"/>
      <c r="CI31506" s="850"/>
    </row>
    <row r="31507" spans="85:87" x14ac:dyDescent="0.25">
      <c r="CG31507" s="768"/>
      <c r="CH31507" s="768"/>
      <c r="CI31507" s="850"/>
    </row>
    <row r="31508" spans="85:87" x14ac:dyDescent="0.25">
      <c r="CG31508" s="768"/>
      <c r="CH31508" s="768"/>
      <c r="CI31508" s="850"/>
    </row>
    <row r="31509" spans="85:87" x14ac:dyDescent="0.25">
      <c r="CG31509" s="768"/>
      <c r="CH31509" s="768"/>
      <c r="CI31509" s="850"/>
    </row>
    <row r="31510" spans="85:87" x14ac:dyDescent="0.25">
      <c r="CG31510" s="768"/>
      <c r="CH31510" s="768"/>
      <c r="CI31510" s="850"/>
    </row>
    <row r="31511" spans="85:87" x14ac:dyDescent="0.25">
      <c r="CG31511" s="768"/>
      <c r="CH31511" s="768"/>
      <c r="CI31511" s="850"/>
    </row>
    <row r="31512" spans="85:87" x14ac:dyDescent="0.25">
      <c r="CG31512" s="768"/>
      <c r="CH31512" s="768"/>
      <c r="CI31512" s="850"/>
    </row>
    <row r="31513" spans="85:87" x14ac:dyDescent="0.25">
      <c r="CG31513" s="768"/>
      <c r="CH31513" s="768"/>
      <c r="CI31513" s="850"/>
    </row>
    <row r="31514" spans="85:87" x14ac:dyDescent="0.25">
      <c r="CG31514" s="768"/>
      <c r="CH31514" s="768"/>
      <c r="CI31514" s="850"/>
    </row>
    <row r="31515" spans="85:87" x14ac:dyDescent="0.25">
      <c r="CG31515" s="768"/>
      <c r="CH31515" s="768"/>
      <c r="CI31515" s="850"/>
    </row>
    <row r="31516" spans="85:87" x14ac:dyDescent="0.25">
      <c r="CG31516" s="768"/>
      <c r="CH31516" s="768"/>
      <c r="CI31516" s="850"/>
    </row>
    <row r="31517" spans="85:87" x14ac:dyDescent="0.25">
      <c r="CG31517" s="768"/>
      <c r="CH31517" s="768"/>
      <c r="CI31517" s="850"/>
    </row>
    <row r="31518" spans="85:87" x14ac:dyDescent="0.25">
      <c r="CG31518" s="768"/>
      <c r="CH31518" s="768"/>
      <c r="CI31518" s="850"/>
    </row>
    <row r="31519" spans="85:87" x14ac:dyDescent="0.25">
      <c r="CG31519" s="768"/>
      <c r="CH31519" s="768"/>
      <c r="CI31519" s="850"/>
    </row>
    <row r="31520" spans="85:87" x14ac:dyDescent="0.25">
      <c r="CG31520" s="768"/>
      <c r="CH31520" s="768"/>
      <c r="CI31520" s="850"/>
    </row>
    <row r="31521" spans="85:87" x14ac:dyDescent="0.25">
      <c r="CG31521" s="768"/>
      <c r="CH31521" s="768"/>
      <c r="CI31521" s="850"/>
    </row>
    <row r="31522" spans="85:87" x14ac:dyDescent="0.25">
      <c r="CG31522" s="768"/>
      <c r="CH31522" s="768"/>
      <c r="CI31522" s="850"/>
    </row>
    <row r="31523" spans="85:87" x14ac:dyDescent="0.25">
      <c r="CG31523" s="768"/>
      <c r="CH31523" s="768"/>
      <c r="CI31523" s="850"/>
    </row>
    <row r="31524" spans="85:87" x14ac:dyDescent="0.25">
      <c r="CG31524" s="768"/>
      <c r="CH31524" s="768"/>
      <c r="CI31524" s="850"/>
    </row>
    <row r="31525" spans="85:87" x14ac:dyDescent="0.25">
      <c r="CG31525" s="768"/>
      <c r="CH31525" s="768"/>
      <c r="CI31525" s="850"/>
    </row>
    <row r="31526" spans="85:87" x14ac:dyDescent="0.25">
      <c r="CG31526" s="768"/>
      <c r="CH31526" s="768"/>
      <c r="CI31526" s="850"/>
    </row>
    <row r="31527" spans="85:87" x14ac:dyDescent="0.25">
      <c r="CG31527" s="768"/>
      <c r="CH31527" s="768"/>
      <c r="CI31527" s="850"/>
    </row>
    <row r="31528" spans="85:87" x14ac:dyDescent="0.25">
      <c r="CG31528" s="768"/>
      <c r="CH31528" s="768"/>
      <c r="CI31528" s="850"/>
    </row>
    <row r="31529" spans="85:87" x14ac:dyDescent="0.25">
      <c r="CG31529" s="768"/>
      <c r="CH31529" s="768"/>
      <c r="CI31529" s="850"/>
    </row>
    <row r="31530" spans="85:87" x14ac:dyDescent="0.25">
      <c r="CG31530" s="768"/>
      <c r="CH31530" s="768"/>
      <c r="CI31530" s="850"/>
    </row>
    <row r="31531" spans="85:87" x14ac:dyDescent="0.25">
      <c r="CG31531" s="768"/>
      <c r="CH31531" s="768"/>
      <c r="CI31531" s="850"/>
    </row>
    <row r="31532" spans="85:87" x14ac:dyDescent="0.25">
      <c r="CG31532" s="768"/>
      <c r="CH31532" s="768"/>
      <c r="CI31532" s="850"/>
    </row>
    <row r="31533" spans="85:87" x14ac:dyDescent="0.25">
      <c r="CG31533" s="768"/>
      <c r="CH31533" s="768"/>
      <c r="CI31533" s="850"/>
    </row>
    <row r="31534" spans="85:87" x14ac:dyDescent="0.25">
      <c r="CG31534" s="768"/>
      <c r="CH31534" s="768"/>
      <c r="CI31534" s="850"/>
    </row>
    <row r="31535" spans="85:87" x14ac:dyDescent="0.25">
      <c r="CG31535" s="768"/>
      <c r="CH31535" s="768"/>
      <c r="CI31535" s="850"/>
    </row>
    <row r="31536" spans="85:87" x14ac:dyDescent="0.25">
      <c r="CG31536" s="768"/>
      <c r="CH31536" s="768"/>
      <c r="CI31536" s="850"/>
    </row>
    <row r="31537" spans="85:87" x14ac:dyDescent="0.25">
      <c r="CG31537" s="768"/>
      <c r="CH31537" s="768"/>
      <c r="CI31537" s="850"/>
    </row>
    <row r="31538" spans="85:87" x14ac:dyDescent="0.25">
      <c r="CG31538" s="768"/>
      <c r="CH31538" s="768"/>
      <c r="CI31538" s="850"/>
    </row>
    <row r="31539" spans="85:87" x14ac:dyDescent="0.25">
      <c r="CG31539" s="768"/>
      <c r="CH31539" s="768"/>
      <c r="CI31539" s="850"/>
    </row>
    <row r="31540" spans="85:87" x14ac:dyDescent="0.25">
      <c r="CG31540" s="768"/>
      <c r="CH31540" s="768"/>
      <c r="CI31540" s="850"/>
    </row>
    <row r="31541" spans="85:87" x14ac:dyDescent="0.25">
      <c r="CG31541" s="768"/>
      <c r="CH31541" s="768"/>
      <c r="CI31541" s="850"/>
    </row>
    <row r="31542" spans="85:87" x14ac:dyDescent="0.25">
      <c r="CG31542" s="768"/>
      <c r="CH31542" s="768"/>
      <c r="CI31542" s="850"/>
    </row>
    <row r="31543" spans="85:87" x14ac:dyDescent="0.25">
      <c r="CG31543" s="768"/>
      <c r="CH31543" s="768"/>
      <c r="CI31543" s="850"/>
    </row>
    <row r="31544" spans="85:87" x14ac:dyDescent="0.25">
      <c r="CG31544" s="768"/>
      <c r="CH31544" s="768"/>
      <c r="CI31544" s="850"/>
    </row>
    <row r="31545" spans="85:87" x14ac:dyDescent="0.25">
      <c r="CG31545" s="768"/>
      <c r="CH31545" s="768"/>
      <c r="CI31545" s="850"/>
    </row>
    <row r="31546" spans="85:87" x14ac:dyDescent="0.25">
      <c r="CG31546" s="768"/>
      <c r="CH31546" s="768"/>
      <c r="CI31546" s="850"/>
    </row>
    <row r="31547" spans="85:87" x14ac:dyDescent="0.25">
      <c r="CG31547" s="768"/>
      <c r="CH31547" s="768"/>
      <c r="CI31547" s="850"/>
    </row>
    <row r="31548" spans="85:87" x14ac:dyDescent="0.25">
      <c r="CG31548" s="768"/>
      <c r="CH31548" s="768"/>
      <c r="CI31548" s="850"/>
    </row>
    <row r="31549" spans="85:87" x14ac:dyDescent="0.25">
      <c r="CG31549" s="768"/>
      <c r="CH31549" s="768"/>
      <c r="CI31549" s="850"/>
    </row>
    <row r="31550" spans="85:87" x14ac:dyDescent="0.25">
      <c r="CG31550" s="768"/>
      <c r="CH31550" s="768"/>
      <c r="CI31550" s="850"/>
    </row>
    <row r="31551" spans="85:87" x14ac:dyDescent="0.25">
      <c r="CG31551" s="768"/>
      <c r="CH31551" s="768"/>
      <c r="CI31551" s="850"/>
    </row>
    <row r="31552" spans="85:87" x14ac:dyDescent="0.25">
      <c r="CG31552" s="768"/>
      <c r="CH31552" s="768"/>
      <c r="CI31552" s="850"/>
    </row>
    <row r="31553" spans="85:87" x14ac:dyDescent="0.25">
      <c r="CG31553" s="768"/>
      <c r="CH31553" s="768"/>
      <c r="CI31553" s="850"/>
    </row>
    <row r="31554" spans="85:87" x14ac:dyDescent="0.25">
      <c r="CG31554" s="768"/>
      <c r="CH31554" s="768"/>
      <c r="CI31554" s="850"/>
    </row>
    <row r="31555" spans="85:87" x14ac:dyDescent="0.25">
      <c r="CG31555" s="768"/>
      <c r="CH31555" s="768"/>
      <c r="CI31555" s="850"/>
    </row>
    <row r="31556" spans="85:87" x14ac:dyDescent="0.25">
      <c r="CG31556" s="768"/>
      <c r="CH31556" s="768"/>
      <c r="CI31556" s="850"/>
    </row>
    <row r="31557" spans="85:87" x14ac:dyDescent="0.25">
      <c r="CG31557" s="768"/>
      <c r="CH31557" s="768"/>
      <c r="CI31557" s="850"/>
    </row>
    <row r="31558" spans="85:87" x14ac:dyDescent="0.25">
      <c r="CG31558" s="768"/>
      <c r="CH31558" s="768"/>
      <c r="CI31558" s="850"/>
    </row>
    <row r="31559" spans="85:87" x14ac:dyDescent="0.25">
      <c r="CG31559" s="768"/>
      <c r="CH31559" s="768"/>
      <c r="CI31559" s="850"/>
    </row>
    <row r="31560" spans="85:87" x14ac:dyDescent="0.25">
      <c r="CG31560" s="768"/>
      <c r="CH31560" s="768"/>
      <c r="CI31560" s="850"/>
    </row>
    <row r="31561" spans="85:87" x14ac:dyDescent="0.25">
      <c r="CG31561" s="768"/>
      <c r="CH31561" s="768"/>
      <c r="CI31561" s="850"/>
    </row>
    <row r="31562" spans="85:87" x14ac:dyDescent="0.25">
      <c r="CG31562" s="768"/>
      <c r="CH31562" s="768"/>
      <c r="CI31562" s="850"/>
    </row>
    <row r="31563" spans="85:87" x14ac:dyDescent="0.25">
      <c r="CG31563" s="768"/>
      <c r="CH31563" s="768"/>
      <c r="CI31563" s="850"/>
    </row>
    <row r="31564" spans="85:87" x14ac:dyDescent="0.25">
      <c r="CG31564" s="768"/>
      <c r="CH31564" s="768"/>
      <c r="CI31564" s="850"/>
    </row>
    <row r="31565" spans="85:87" x14ac:dyDescent="0.25">
      <c r="CG31565" s="768"/>
      <c r="CH31565" s="768"/>
      <c r="CI31565" s="850"/>
    </row>
    <row r="31566" spans="85:87" x14ac:dyDescent="0.25">
      <c r="CG31566" s="768"/>
      <c r="CH31566" s="768"/>
      <c r="CI31566" s="850"/>
    </row>
    <row r="31567" spans="85:87" x14ac:dyDescent="0.25">
      <c r="CG31567" s="768"/>
      <c r="CH31567" s="768"/>
      <c r="CI31567" s="850"/>
    </row>
    <row r="31568" spans="85:87" x14ac:dyDescent="0.25">
      <c r="CG31568" s="768"/>
      <c r="CH31568" s="768"/>
      <c r="CI31568" s="850"/>
    </row>
    <row r="31569" spans="85:87" x14ac:dyDescent="0.25">
      <c r="CG31569" s="768"/>
      <c r="CH31569" s="768"/>
      <c r="CI31569" s="850"/>
    </row>
    <row r="31570" spans="85:87" x14ac:dyDescent="0.25">
      <c r="CG31570" s="768"/>
      <c r="CH31570" s="768"/>
      <c r="CI31570" s="850"/>
    </row>
    <row r="31571" spans="85:87" x14ac:dyDescent="0.25">
      <c r="CG31571" s="768"/>
      <c r="CH31571" s="768"/>
      <c r="CI31571" s="850"/>
    </row>
    <row r="31572" spans="85:87" x14ac:dyDescent="0.25">
      <c r="CG31572" s="768"/>
      <c r="CH31572" s="768"/>
      <c r="CI31572" s="850"/>
    </row>
    <row r="31573" spans="85:87" x14ac:dyDescent="0.25">
      <c r="CG31573" s="768"/>
      <c r="CH31573" s="768"/>
      <c r="CI31573" s="850"/>
    </row>
    <row r="31574" spans="85:87" x14ac:dyDescent="0.25">
      <c r="CG31574" s="768"/>
      <c r="CH31574" s="768"/>
      <c r="CI31574" s="850"/>
    </row>
    <row r="31575" spans="85:87" x14ac:dyDescent="0.25">
      <c r="CG31575" s="768"/>
      <c r="CH31575" s="768"/>
      <c r="CI31575" s="850"/>
    </row>
    <row r="31576" spans="85:87" x14ac:dyDescent="0.25">
      <c r="CG31576" s="768"/>
      <c r="CH31576" s="768"/>
      <c r="CI31576" s="850"/>
    </row>
    <row r="31577" spans="85:87" x14ac:dyDescent="0.25">
      <c r="CG31577" s="768"/>
      <c r="CH31577" s="768"/>
      <c r="CI31577" s="850"/>
    </row>
    <row r="31578" spans="85:87" x14ac:dyDescent="0.25">
      <c r="CG31578" s="768"/>
      <c r="CH31578" s="768"/>
      <c r="CI31578" s="850"/>
    </row>
    <row r="31579" spans="85:87" x14ac:dyDescent="0.25">
      <c r="CG31579" s="768"/>
      <c r="CH31579" s="768"/>
      <c r="CI31579" s="850"/>
    </row>
    <row r="31580" spans="85:87" x14ac:dyDescent="0.25">
      <c r="CG31580" s="768"/>
      <c r="CH31580" s="768"/>
      <c r="CI31580" s="850"/>
    </row>
    <row r="31581" spans="85:87" x14ac:dyDescent="0.25">
      <c r="CG31581" s="768"/>
      <c r="CH31581" s="768"/>
      <c r="CI31581" s="850"/>
    </row>
    <row r="31582" spans="85:87" x14ac:dyDescent="0.25">
      <c r="CG31582" s="768"/>
      <c r="CH31582" s="768"/>
      <c r="CI31582" s="850"/>
    </row>
    <row r="31583" spans="85:87" x14ac:dyDescent="0.25">
      <c r="CG31583" s="768"/>
      <c r="CH31583" s="768"/>
      <c r="CI31583" s="850"/>
    </row>
    <row r="31584" spans="85:87" x14ac:dyDescent="0.25">
      <c r="CG31584" s="768"/>
      <c r="CH31584" s="768"/>
      <c r="CI31584" s="850"/>
    </row>
    <row r="31585" spans="85:87" x14ac:dyDescent="0.25">
      <c r="CG31585" s="768"/>
      <c r="CH31585" s="768"/>
      <c r="CI31585" s="850"/>
    </row>
    <row r="31586" spans="85:87" x14ac:dyDescent="0.25">
      <c r="CG31586" s="768"/>
      <c r="CH31586" s="768"/>
      <c r="CI31586" s="850"/>
    </row>
    <row r="31587" spans="85:87" x14ac:dyDescent="0.25">
      <c r="CG31587" s="768"/>
      <c r="CH31587" s="768"/>
      <c r="CI31587" s="850"/>
    </row>
    <row r="31588" spans="85:87" x14ac:dyDescent="0.25">
      <c r="CG31588" s="768"/>
      <c r="CH31588" s="768"/>
      <c r="CI31588" s="850"/>
    </row>
    <row r="31589" spans="85:87" x14ac:dyDescent="0.25">
      <c r="CG31589" s="768"/>
      <c r="CH31589" s="768"/>
      <c r="CI31589" s="850"/>
    </row>
    <row r="31590" spans="85:87" x14ac:dyDescent="0.25">
      <c r="CG31590" s="768"/>
      <c r="CH31590" s="768"/>
      <c r="CI31590" s="850"/>
    </row>
    <row r="31591" spans="85:87" x14ac:dyDescent="0.25">
      <c r="CG31591" s="768"/>
      <c r="CH31591" s="768"/>
      <c r="CI31591" s="850"/>
    </row>
    <row r="31592" spans="85:87" x14ac:dyDescent="0.25">
      <c r="CG31592" s="768"/>
      <c r="CH31592" s="768"/>
      <c r="CI31592" s="850"/>
    </row>
    <row r="31593" spans="85:87" x14ac:dyDescent="0.25">
      <c r="CG31593" s="768"/>
      <c r="CH31593" s="768"/>
      <c r="CI31593" s="850"/>
    </row>
    <row r="31594" spans="85:87" x14ac:dyDescent="0.25">
      <c r="CG31594" s="768"/>
      <c r="CH31594" s="768"/>
      <c r="CI31594" s="850"/>
    </row>
    <row r="31595" spans="85:87" x14ac:dyDescent="0.25">
      <c r="CG31595" s="768"/>
      <c r="CH31595" s="768"/>
      <c r="CI31595" s="850"/>
    </row>
    <row r="31596" spans="85:87" x14ac:dyDescent="0.25">
      <c r="CG31596" s="768"/>
      <c r="CH31596" s="768"/>
      <c r="CI31596" s="850"/>
    </row>
    <row r="31597" spans="85:87" x14ac:dyDescent="0.25">
      <c r="CG31597" s="768"/>
      <c r="CH31597" s="768"/>
      <c r="CI31597" s="850"/>
    </row>
    <row r="31598" spans="85:87" x14ac:dyDescent="0.25">
      <c r="CG31598" s="768"/>
      <c r="CH31598" s="768"/>
      <c r="CI31598" s="850"/>
    </row>
    <row r="31599" spans="85:87" x14ac:dyDescent="0.25">
      <c r="CG31599" s="768"/>
      <c r="CH31599" s="768"/>
      <c r="CI31599" s="850"/>
    </row>
    <row r="31600" spans="85:87" x14ac:dyDescent="0.25">
      <c r="CG31600" s="768"/>
      <c r="CH31600" s="768"/>
      <c r="CI31600" s="850"/>
    </row>
    <row r="31601" spans="85:87" x14ac:dyDescent="0.25">
      <c r="CG31601" s="768"/>
      <c r="CH31601" s="768"/>
      <c r="CI31601" s="850"/>
    </row>
    <row r="31602" spans="85:87" x14ac:dyDescent="0.25">
      <c r="CG31602" s="768"/>
      <c r="CH31602" s="768"/>
      <c r="CI31602" s="850"/>
    </row>
    <row r="31603" spans="85:87" x14ac:dyDescent="0.25">
      <c r="CG31603" s="768"/>
      <c r="CH31603" s="768"/>
      <c r="CI31603" s="850"/>
    </row>
    <row r="31604" spans="85:87" x14ac:dyDescent="0.25">
      <c r="CG31604" s="768"/>
      <c r="CH31604" s="768"/>
      <c r="CI31604" s="850"/>
    </row>
    <row r="31605" spans="85:87" x14ac:dyDescent="0.25">
      <c r="CG31605" s="768"/>
      <c r="CH31605" s="768"/>
      <c r="CI31605" s="850"/>
    </row>
    <row r="31606" spans="85:87" x14ac:dyDescent="0.25">
      <c r="CG31606" s="768"/>
      <c r="CH31606" s="768"/>
      <c r="CI31606" s="850"/>
    </row>
    <row r="31607" spans="85:87" x14ac:dyDescent="0.25">
      <c r="CG31607" s="768"/>
      <c r="CH31607" s="768"/>
      <c r="CI31607" s="850"/>
    </row>
    <row r="31608" spans="85:87" x14ac:dyDescent="0.25">
      <c r="CG31608" s="768"/>
      <c r="CH31608" s="768"/>
      <c r="CI31608" s="850"/>
    </row>
    <row r="31609" spans="85:87" x14ac:dyDescent="0.25">
      <c r="CG31609" s="768"/>
      <c r="CH31609" s="768"/>
      <c r="CI31609" s="850"/>
    </row>
    <row r="31610" spans="85:87" x14ac:dyDescent="0.25">
      <c r="CG31610" s="768"/>
      <c r="CH31610" s="768"/>
      <c r="CI31610" s="850"/>
    </row>
    <row r="31611" spans="85:87" x14ac:dyDescent="0.25">
      <c r="CG31611" s="768"/>
      <c r="CH31611" s="768"/>
      <c r="CI31611" s="850"/>
    </row>
    <row r="31612" spans="85:87" x14ac:dyDescent="0.25">
      <c r="CG31612" s="768"/>
      <c r="CH31612" s="768"/>
      <c r="CI31612" s="850"/>
    </row>
    <row r="31613" spans="85:87" x14ac:dyDescent="0.25">
      <c r="CG31613" s="768"/>
      <c r="CH31613" s="768"/>
      <c r="CI31613" s="850"/>
    </row>
    <row r="31614" spans="85:87" x14ac:dyDescent="0.25">
      <c r="CG31614" s="768"/>
      <c r="CH31614" s="768"/>
      <c r="CI31614" s="850"/>
    </row>
    <row r="31615" spans="85:87" x14ac:dyDescent="0.25">
      <c r="CG31615" s="768"/>
      <c r="CH31615" s="768"/>
      <c r="CI31615" s="850"/>
    </row>
    <row r="31616" spans="85:87" x14ac:dyDescent="0.25">
      <c r="CG31616" s="768"/>
      <c r="CH31616" s="768"/>
      <c r="CI31616" s="850"/>
    </row>
    <row r="31617" spans="85:87" x14ac:dyDescent="0.25">
      <c r="CG31617" s="768"/>
      <c r="CH31617" s="768"/>
      <c r="CI31617" s="850"/>
    </row>
    <row r="31618" spans="85:87" x14ac:dyDescent="0.25">
      <c r="CG31618" s="768"/>
      <c r="CH31618" s="768"/>
      <c r="CI31618" s="850"/>
    </row>
    <row r="31619" spans="85:87" x14ac:dyDescent="0.25">
      <c r="CG31619" s="768"/>
      <c r="CH31619" s="768"/>
      <c r="CI31619" s="850"/>
    </row>
    <row r="31620" spans="85:87" x14ac:dyDescent="0.25">
      <c r="CG31620" s="768"/>
      <c r="CH31620" s="768"/>
      <c r="CI31620" s="850"/>
    </row>
    <row r="31621" spans="85:87" x14ac:dyDescent="0.25">
      <c r="CG31621" s="768"/>
      <c r="CH31621" s="768"/>
      <c r="CI31621" s="850"/>
    </row>
    <row r="31622" spans="85:87" x14ac:dyDescent="0.25">
      <c r="CG31622" s="768"/>
      <c r="CH31622" s="768"/>
      <c r="CI31622" s="850"/>
    </row>
    <row r="31623" spans="85:87" x14ac:dyDescent="0.25">
      <c r="CG31623" s="768"/>
      <c r="CH31623" s="768"/>
      <c r="CI31623" s="850"/>
    </row>
    <row r="31624" spans="85:87" x14ac:dyDescent="0.25">
      <c r="CG31624" s="768"/>
      <c r="CH31624" s="768"/>
      <c r="CI31624" s="850"/>
    </row>
    <row r="31625" spans="85:87" x14ac:dyDescent="0.25">
      <c r="CG31625" s="768"/>
      <c r="CH31625" s="768"/>
      <c r="CI31625" s="850"/>
    </row>
    <row r="31626" spans="85:87" x14ac:dyDescent="0.25">
      <c r="CG31626" s="768"/>
      <c r="CH31626" s="768"/>
      <c r="CI31626" s="850"/>
    </row>
    <row r="31627" spans="85:87" x14ac:dyDescent="0.25">
      <c r="CG31627" s="768"/>
      <c r="CH31627" s="768"/>
      <c r="CI31627" s="850"/>
    </row>
    <row r="31628" spans="85:87" x14ac:dyDescent="0.25">
      <c r="CG31628" s="768"/>
      <c r="CH31628" s="768"/>
      <c r="CI31628" s="850"/>
    </row>
    <row r="31629" spans="85:87" x14ac:dyDescent="0.25">
      <c r="CG31629" s="768"/>
      <c r="CH31629" s="768"/>
      <c r="CI31629" s="850"/>
    </row>
    <row r="31630" spans="85:87" x14ac:dyDescent="0.25">
      <c r="CG31630" s="768"/>
      <c r="CH31630" s="768"/>
      <c r="CI31630" s="850"/>
    </row>
    <row r="31631" spans="85:87" x14ac:dyDescent="0.25">
      <c r="CG31631" s="768"/>
      <c r="CH31631" s="768"/>
      <c r="CI31631" s="850"/>
    </row>
    <row r="31632" spans="85:87" x14ac:dyDescent="0.25">
      <c r="CG31632" s="768"/>
      <c r="CH31632" s="768"/>
      <c r="CI31632" s="850"/>
    </row>
    <row r="31633" spans="85:87" x14ac:dyDescent="0.25">
      <c r="CG31633" s="768"/>
      <c r="CH31633" s="768"/>
      <c r="CI31633" s="850"/>
    </row>
    <row r="31634" spans="85:87" x14ac:dyDescent="0.25">
      <c r="CG31634" s="768"/>
      <c r="CH31634" s="768"/>
      <c r="CI31634" s="850"/>
    </row>
    <row r="31635" spans="85:87" x14ac:dyDescent="0.25">
      <c r="CG31635" s="768"/>
      <c r="CH31635" s="768"/>
      <c r="CI31635" s="850"/>
    </row>
    <row r="31636" spans="85:87" x14ac:dyDescent="0.25">
      <c r="CG31636" s="768"/>
      <c r="CH31636" s="768"/>
      <c r="CI31636" s="850"/>
    </row>
    <row r="31637" spans="85:87" x14ac:dyDescent="0.25">
      <c r="CG31637" s="768"/>
      <c r="CH31637" s="768"/>
      <c r="CI31637" s="850"/>
    </row>
    <row r="31638" spans="85:87" x14ac:dyDescent="0.25">
      <c r="CG31638" s="768"/>
      <c r="CH31638" s="768"/>
      <c r="CI31638" s="850"/>
    </row>
    <row r="31639" spans="85:87" x14ac:dyDescent="0.25">
      <c r="CG31639" s="768"/>
      <c r="CH31639" s="768"/>
      <c r="CI31639" s="850"/>
    </row>
    <row r="31640" spans="85:87" x14ac:dyDescent="0.25">
      <c r="CG31640" s="768"/>
      <c r="CH31640" s="768"/>
      <c r="CI31640" s="850"/>
    </row>
    <row r="31641" spans="85:87" x14ac:dyDescent="0.25">
      <c r="CG31641" s="768"/>
      <c r="CH31641" s="768"/>
      <c r="CI31641" s="850"/>
    </row>
    <row r="31642" spans="85:87" x14ac:dyDescent="0.25">
      <c r="CG31642" s="768"/>
      <c r="CH31642" s="768"/>
      <c r="CI31642" s="850"/>
    </row>
    <row r="31643" spans="85:87" x14ac:dyDescent="0.25">
      <c r="CG31643" s="768"/>
      <c r="CH31643" s="768"/>
      <c r="CI31643" s="850"/>
    </row>
    <row r="31644" spans="85:87" x14ac:dyDescent="0.25">
      <c r="CG31644" s="768"/>
      <c r="CH31644" s="768"/>
      <c r="CI31644" s="850"/>
    </row>
    <row r="31645" spans="85:87" x14ac:dyDescent="0.25">
      <c r="CG31645" s="768"/>
      <c r="CH31645" s="768"/>
      <c r="CI31645" s="850"/>
    </row>
    <row r="31646" spans="85:87" x14ac:dyDescent="0.25">
      <c r="CG31646" s="768"/>
      <c r="CH31646" s="768"/>
      <c r="CI31646" s="850"/>
    </row>
    <row r="31647" spans="85:87" x14ac:dyDescent="0.25">
      <c r="CG31647" s="768"/>
      <c r="CH31647" s="768"/>
      <c r="CI31647" s="850"/>
    </row>
    <row r="31648" spans="85:87" x14ac:dyDescent="0.25">
      <c r="CG31648" s="768"/>
      <c r="CH31648" s="768"/>
      <c r="CI31648" s="850"/>
    </row>
    <row r="31649" spans="85:87" x14ac:dyDescent="0.25">
      <c r="CG31649" s="768"/>
      <c r="CH31649" s="768"/>
      <c r="CI31649" s="850"/>
    </row>
    <row r="31650" spans="85:87" x14ac:dyDescent="0.25">
      <c r="CG31650" s="768"/>
      <c r="CH31650" s="768"/>
      <c r="CI31650" s="850"/>
    </row>
    <row r="31651" spans="85:87" x14ac:dyDescent="0.25">
      <c r="CG31651" s="768"/>
      <c r="CH31651" s="768"/>
      <c r="CI31651" s="850"/>
    </row>
    <row r="31652" spans="85:87" x14ac:dyDescent="0.25">
      <c r="CG31652" s="768"/>
      <c r="CH31652" s="768"/>
      <c r="CI31652" s="850"/>
    </row>
    <row r="31653" spans="85:87" x14ac:dyDescent="0.25">
      <c r="CG31653" s="768"/>
      <c r="CH31653" s="768"/>
      <c r="CI31653" s="850"/>
    </row>
    <row r="31654" spans="85:87" x14ac:dyDescent="0.25">
      <c r="CG31654" s="768"/>
      <c r="CH31654" s="768"/>
      <c r="CI31654" s="850"/>
    </row>
    <row r="31655" spans="85:87" x14ac:dyDescent="0.25">
      <c r="CG31655" s="768"/>
      <c r="CH31655" s="768"/>
      <c r="CI31655" s="850"/>
    </row>
    <row r="31656" spans="85:87" x14ac:dyDescent="0.25">
      <c r="CG31656" s="768"/>
      <c r="CH31656" s="768"/>
      <c r="CI31656" s="850"/>
    </row>
    <row r="31657" spans="85:87" x14ac:dyDescent="0.25">
      <c r="CG31657" s="768"/>
      <c r="CH31657" s="768"/>
      <c r="CI31657" s="850"/>
    </row>
    <row r="31658" spans="85:87" x14ac:dyDescent="0.25">
      <c r="CG31658" s="768"/>
      <c r="CH31658" s="768"/>
      <c r="CI31658" s="850"/>
    </row>
    <row r="31659" spans="85:87" x14ac:dyDescent="0.25">
      <c r="CG31659" s="768"/>
      <c r="CH31659" s="768"/>
      <c r="CI31659" s="850"/>
    </row>
    <row r="31660" spans="85:87" x14ac:dyDescent="0.25">
      <c r="CG31660" s="768"/>
      <c r="CH31660" s="768"/>
      <c r="CI31660" s="850"/>
    </row>
    <row r="31661" spans="85:87" x14ac:dyDescent="0.25">
      <c r="CG31661" s="768"/>
      <c r="CH31661" s="768"/>
      <c r="CI31661" s="850"/>
    </row>
    <row r="31662" spans="85:87" x14ac:dyDescent="0.25">
      <c r="CG31662" s="768"/>
      <c r="CH31662" s="768"/>
      <c r="CI31662" s="850"/>
    </row>
    <row r="31663" spans="85:87" x14ac:dyDescent="0.25">
      <c r="CG31663" s="768"/>
      <c r="CH31663" s="768"/>
      <c r="CI31663" s="850"/>
    </row>
    <row r="31664" spans="85:87" x14ac:dyDescent="0.25">
      <c r="CG31664" s="768"/>
      <c r="CH31664" s="768"/>
      <c r="CI31664" s="850"/>
    </row>
    <row r="31665" spans="85:87" x14ac:dyDescent="0.25">
      <c r="CG31665" s="768"/>
      <c r="CH31665" s="768"/>
      <c r="CI31665" s="850"/>
    </row>
    <row r="31666" spans="85:87" x14ac:dyDescent="0.25">
      <c r="CG31666" s="768"/>
      <c r="CH31666" s="768"/>
      <c r="CI31666" s="850"/>
    </row>
    <row r="31667" spans="85:87" x14ac:dyDescent="0.25">
      <c r="CG31667" s="768"/>
      <c r="CH31667" s="768"/>
      <c r="CI31667" s="850"/>
    </row>
    <row r="31668" spans="85:87" x14ac:dyDescent="0.25">
      <c r="CG31668" s="768"/>
      <c r="CH31668" s="768"/>
      <c r="CI31668" s="850"/>
    </row>
    <row r="31669" spans="85:87" x14ac:dyDescent="0.25">
      <c r="CG31669" s="768"/>
      <c r="CH31669" s="768"/>
      <c r="CI31669" s="850"/>
    </row>
    <row r="31670" spans="85:87" x14ac:dyDescent="0.25">
      <c r="CG31670" s="768"/>
      <c r="CH31670" s="768"/>
      <c r="CI31670" s="850"/>
    </row>
    <row r="31671" spans="85:87" x14ac:dyDescent="0.25">
      <c r="CG31671" s="768"/>
      <c r="CH31671" s="768"/>
      <c r="CI31671" s="850"/>
    </row>
    <row r="31672" spans="85:87" x14ac:dyDescent="0.25">
      <c r="CG31672" s="768"/>
      <c r="CH31672" s="768"/>
      <c r="CI31672" s="850"/>
    </row>
    <row r="31673" spans="85:87" x14ac:dyDescent="0.25">
      <c r="CG31673" s="768"/>
      <c r="CH31673" s="768"/>
      <c r="CI31673" s="850"/>
    </row>
    <row r="31674" spans="85:87" x14ac:dyDescent="0.25">
      <c r="CG31674" s="768"/>
      <c r="CH31674" s="768"/>
      <c r="CI31674" s="850"/>
    </row>
    <row r="31675" spans="85:87" x14ac:dyDescent="0.25">
      <c r="CG31675" s="768"/>
      <c r="CH31675" s="768"/>
      <c r="CI31675" s="850"/>
    </row>
    <row r="31676" spans="85:87" x14ac:dyDescent="0.25">
      <c r="CG31676" s="768"/>
      <c r="CH31676" s="768"/>
      <c r="CI31676" s="850"/>
    </row>
    <row r="31677" spans="85:87" x14ac:dyDescent="0.25">
      <c r="CG31677" s="768"/>
      <c r="CH31677" s="768"/>
      <c r="CI31677" s="850"/>
    </row>
    <row r="31678" spans="85:87" x14ac:dyDescent="0.25">
      <c r="CG31678" s="768"/>
      <c r="CH31678" s="768"/>
      <c r="CI31678" s="850"/>
    </row>
    <row r="31679" spans="85:87" x14ac:dyDescent="0.25">
      <c r="CG31679" s="768"/>
      <c r="CH31679" s="768"/>
      <c r="CI31679" s="850"/>
    </row>
    <row r="31680" spans="85:87" x14ac:dyDescent="0.25">
      <c r="CG31680" s="768"/>
      <c r="CH31680" s="768"/>
      <c r="CI31680" s="850"/>
    </row>
    <row r="31681" spans="85:87" x14ac:dyDescent="0.25">
      <c r="CG31681" s="768"/>
      <c r="CH31681" s="768"/>
      <c r="CI31681" s="850"/>
    </row>
    <row r="31682" spans="85:87" x14ac:dyDescent="0.25">
      <c r="CG31682" s="768"/>
      <c r="CH31682" s="768"/>
      <c r="CI31682" s="850"/>
    </row>
    <row r="31683" spans="85:87" x14ac:dyDescent="0.25">
      <c r="CG31683" s="768"/>
      <c r="CH31683" s="768"/>
      <c r="CI31683" s="850"/>
    </row>
    <row r="31684" spans="85:87" x14ac:dyDescent="0.25">
      <c r="CG31684" s="768"/>
      <c r="CH31684" s="768"/>
      <c r="CI31684" s="850"/>
    </row>
    <row r="31685" spans="85:87" x14ac:dyDescent="0.25">
      <c r="CG31685" s="768"/>
      <c r="CH31685" s="768"/>
      <c r="CI31685" s="850"/>
    </row>
    <row r="31686" spans="85:87" x14ac:dyDescent="0.25">
      <c r="CG31686" s="768"/>
      <c r="CH31686" s="768"/>
      <c r="CI31686" s="850"/>
    </row>
    <row r="31687" spans="85:87" x14ac:dyDescent="0.25">
      <c r="CG31687" s="768"/>
      <c r="CH31687" s="768"/>
      <c r="CI31687" s="850"/>
    </row>
    <row r="31688" spans="85:87" x14ac:dyDescent="0.25">
      <c r="CG31688" s="768"/>
      <c r="CH31688" s="768"/>
      <c r="CI31688" s="850"/>
    </row>
    <row r="31689" spans="85:87" x14ac:dyDescent="0.25">
      <c r="CG31689" s="768"/>
      <c r="CH31689" s="768"/>
      <c r="CI31689" s="850"/>
    </row>
    <row r="31690" spans="85:87" x14ac:dyDescent="0.25">
      <c r="CG31690" s="768"/>
      <c r="CH31690" s="768"/>
      <c r="CI31690" s="850"/>
    </row>
    <row r="31691" spans="85:87" x14ac:dyDescent="0.25">
      <c r="CG31691" s="768"/>
      <c r="CH31691" s="768"/>
      <c r="CI31691" s="850"/>
    </row>
    <row r="31692" spans="85:87" x14ac:dyDescent="0.25">
      <c r="CG31692" s="768"/>
      <c r="CH31692" s="768"/>
      <c r="CI31692" s="850"/>
    </row>
    <row r="31693" spans="85:87" x14ac:dyDescent="0.25">
      <c r="CG31693" s="768"/>
      <c r="CH31693" s="768"/>
      <c r="CI31693" s="850"/>
    </row>
    <row r="31694" spans="85:87" x14ac:dyDescent="0.25">
      <c r="CG31694" s="768"/>
      <c r="CH31694" s="768"/>
      <c r="CI31694" s="850"/>
    </row>
    <row r="31695" spans="85:87" x14ac:dyDescent="0.25">
      <c r="CG31695" s="768"/>
      <c r="CH31695" s="768"/>
      <c r="CI31695" s="850"/>
    </row>
    <row r="31696" spans="85:87" x14ac:dyDescent="0.25">
      <c r="CG31696" s="768"/>
      <c r="CH31696" s="768"/>
      <c r="CI31696" s="850"/>
    </row>
    <row r="31697" spans="85:87" x14ac:dyDescent="0.25">
      <c r="CG31697" s="768"/>
      <c r="CH31697" s="768"/>
      <c r="CI31697" s="850"/>
    </row>
    <row r="31698" spans="85:87" x14ac:dyDescent="0.25">
      <c r="CG31698" s="768"/>
      <c r="CH31698" s="768"/>
      <c r="CI31698" s="850"/>
    </row>
    <row r="31699" spans="85:87" x14ac:dyDescent="0.25">
      <c r="CG31699" s="768"/>
      <c r="CH31699" s="768"/>
      <c r="CI31699" s="850"/>
    </row>
    <row r="31700" spans="85:87" x14ac:dyDescent="0.25">
      <c r="CG31700" s="768"/>
      <c r="CH31700" s="768"/>
      <c r="CI31700" s="850"/>
    </row>
    <row r="31701" spans="85:87" x14ac:dyDescent="0.25">
      <c r="CG31701" s="768"/>
      <c r="CH31701" s="768"/>
      <c r="CI31701" s="850"/>
    </row>
    <row r="31702" spans="85:87" x14ac:dyDescent="0.25">
      <c r="CG31702" s="768"/>
      <c r="CH31702" s="768"/>
      <c r="CI31702" s="850"/>
    </row>
    <row r="31703" spans="85:87" x14ac:dyDescent="0.25">
      <c r="CG31703" s="768"/>
      <c r="CH31703" s="768"/>
      <c r="CI31703" s="850"/>
    </row>
    <row r="31704" spans="85:87" x14ac:dyDescent="0.25">
      <c r="CG31704" s="768"/>
      <c r="CH31704" s="768"/>
      <c r="CI31704" s="850"/>
    </row>
    <row r="31705" spans="85:87" x14ac:dyDescent="0.25">
      <c r="CG31705" s="768"/>
      <c r="CH31705" s="768"/>
      <c r="CI31705" s="850"/>
    </row>
    <row r="31706" spans="85:87" x14ac:dyDescent="0.25">
      <c r="CG31706" s="768"/>
      <c r="CH31706" s="768"/>
      <c r="CI31706" s="850"/>
    </row>
    <row r="31707" spans="85:87" x14ac:dyDescent="0.25">
      <c r="CG31707" s="768"/>
      <c r="CH31707" s="768"/>
      <c r="CI31707" s="850"/>
    </row>
    <row r="31708" spans="85:87" x14ac:dyDescent="0.25">
      <c r="CG31708" s="768"/>
      <c r="CH31708" s="768"/>
      <c r="CI31708" s="850"/>
    </row>
    <row r="31709" spans="85:87" x14ac:dyDescent="0.25">
      <c r="CG31709" s="768"/>
      <c r="CH31709" s="768"/>
      <c r="CI31709" s="850"/>
    </row>
    <row r="31710" spans="85:87" x14ac:dyDescent="0.25">
      <c r="CG31710" s="768"/>
      <c r="CH31710" s="768"/>
      <c r="CI31710" s="850"/>
    </row>
    <row r="31711" spans="85:87" x14ac:dyDescent="0.25">
      <c r="CG31711" s="768"/>
      <c r="CH31711" s="768"/>
      <c r="CI31711" s="850"/>
    </row>
    <row r="31712" spans="85:87" x14ac:dyDescent="0.25">
      <c r="CG31712" s="768"/>
      <c r="CH31712" s="768"/>
      <c r="CI31712" s="850"/>
    </row>
    <row r="31713" spans="85:87" x14ac:dyDescent="0.25">
      <c r="CG31713" s="768"/>
      <c r="CH31713" s="768"/>
      <c r="CI31713" s="850"/>
    </row>
    <row r="31714" spans="85:87" x14ac:dyDescent="0.25">
      <c r="CG31714" s="768"/>
      <c r="CH31714" s="768"/>
      <c r="CI31714" s="850"/>
    </row>
    <row r="31715" spans="85:87" x14ac:dyDescent="0.25">
      <c r="CG31715" s="768"/>
      <c r="CH31715" s="768"/>
      <c r="CI31715" s="850"/>
    </row>
    <row r="31716" spans="85:87" x14ac:dyDescent="0.25">
      <c r="CG31716" s="768"/>
      <c r="CH31716" s="768"/>
      <c r="CI31716" s="850"/>
    </row>
    <row r="31717" spans="85:87" x14ac:dyDescent="0.25">
      <c r="CG31717" s="768"/>
      <c r="CH31717" s="768"/>
      <c r="CI31717" s="850"/>
    </row>
    <row r="31718" spans="85:87" x14ac:dyDescent="0.25">
      <c r="CG31718" s="768"/>
      <c r="CH31718" s="768"/>
      <c r="CI31718" s="850"/>
    </row>
    <row r="31719" spans="85:87" x14ac:dyDescent="0.25">
      <c r="CG31719" s="768"/>
      <c r="CH31719" s="768"/>
      <c r="CI31719" s="850"/>
    </row>
    <row r="31720" spans="85:87" x14ac:dyDescent="0.25">
      <c r="CG31720" s="768"/>
      <c r="CH31720" s="768"/>
      <c r="CI31720" s="850"/>
    </row>
    <row r="31721" spans="85:87" x14ac:dyDescent="0.25">
      <c r="CG31721" s="768"/>
      <c r="CH31721" s="768"/>
      <c r="CI31721" s="850"/>
    </row>
    <row r="31722" spans="85:87" x14ac:dyDescent="0.25">
      <c r="CG31722" s="768"/>
      <c r="CH31722" s="768"/>
      <c r="CI31722" s="850"/>
    </row>
    <row r="31723" spans="85:87" x14ac:dyDescent="0.25">
      <c r="CG31723" s="768"/>
      <c r="CH31723" s="768"/>
      <c r="CI31723" s="850"/>
    </row>
    <row r="31724" spans="85:87" x14ac:dyDescent="0.25">
      <c r="CG31724" s="768"/>
      <c r="CH31724" s="768"/>
      <c r="CI31724" s="850"/>
    </row>
    <row r="31725" spans="85:87" x14ac:dyDescent="0.25">
      <c r="CG31725" s="768"/>
      <c r="CH31725" s="768"/>
      <c r="CI31725" s="850"/>
    </row>
    <row r="31726" spans="85:87" x14ac:dyDescent="0.25">
      <c r="CG31726" s="768"/>
      <c r="CH31726" s="768"/>
      <c r="CI31726" s="850"/>
    </row>
    <row r="31727" spans="85:87" x14ac:dyDescent="0.25">
      <c r="CG31727" s="768"/>
      <c r="CH31727" s="768"/>
      <c r="CI31727" s="850"/>
    </row>
    <row r="31728" spans="85:87" x14ac:dyDescent="0.25">
      <c r="CG31728" s="768"/>
      <c r="CH31728" s="768"/>
      <c r="CI31728" s="850"/>
    </row>
    <row r="31729" spans="85:87" x14ac:dyDescent="0.25">
      <c r="CG31729" s="768"/>
      <c r="CH31729" s="768"/>
      <c r="CI31729" s="850"/>
    </row>
    <row r="31730" spans="85:87" x14ac:dyDescent="0.25">
      <c r="CG31730" s="768"/>
      <c r="CH31730" s="768"/>
      <c r="CI31730" s="850"/>
    </row>
    <row r="31731" spans="85:87" x14ac:dyDescent="0.25">
      <c r="CG31731" s="768"/>
      <c r="CH31731" s="768"/>
      <c r="CI31731" s="850"/>
    </row>
    <row r="31732" spans="85:87" x14ac:dyDescent="0.25">
      <c r="CG31732" s="768"/>
      <c r="CH31732" s="768"/>
      <c r="CI31732" s="850"/>
    </row>
    <row r="31733" spans="85:87" x14ac:dyDescent="0.25">
      <c r="CG31733" s="768"/>
      <c r="CH31733" s="768"/>
      <c r="CI31733" s="850"/>
    </row>
    <row r="31734" spans="85:87" x14ac:dyDescent="0.25">
      <c r="CG31734" s="768"/>
      <c r="CH31734" s="768"/>
      <c r="CI31734" s="850"/>
    </row>
    <row r="31735" spans="85:87" x14ac:dyDescent="0.25">
      <c r="CG31735" s="768"/>
      <c r="CH31735" s="768"/>
      <c r="CI31735" s="850"/>
    </row>
    <row r="31736" spans="85:87" x14ac:dyDescent="0.25">
      <c r="CG31736" s="768"/>
      <c r="CH31736" s="768"/>
      <c r="CI31736" s="850"/>
    </row>
    <row r="31737" spans="85:87" x14ac:dyDescent="0.25">
      <c r="CG31737" s="768"/>
      <c r="CH31737" s="768"/>
      <c r="CI31737" s="850"/>
    </row>
    <row r="31738" spans="85:87" x14ac:dyDescent="0.25">
      <c r="CG31738" s="768"/>
      <c r="CH31738" s="768"/>
      <c r="CI31738" s="850"/>
    </row>
    <row r="31739" spans="85:87" x14ac:dyDescent="0.25">
      <c r="CG31739" s="768"/>
      <c r="CH31739" s="768"/>
      <c r="CI31739" s="850"/>
    </row>
    <row r="31740" spans="85:87" x14ac:dyDescent="0.25">
      <c r="CG31740" s="768"/>
      <c r="CH31740" s="768"/>
      <c r="CI31740" s="850"/>
    </row>
    <row r="31741" spans="85:87" x14ac:dyDescent="0.25">
      <c r="CG31741" s="768"/>
      <c r="CH31741" s="768"/>
      <c r="CI31741" s="850"/>
    </row>
    <row r="31742" spans="85:87" x14ac:dyDescent="0.25">
      <c r="CG31742" s="768"/>
      <c r="CH31742" s="768"/>
      <c r="CI31742" s="850"/>
    </row>
    <row r="31743" spans="85:87" x14ac:dyDescent="0.25">
      <c r="CG31743" s="768"/>
      <c r="CH31743" s="768"/>
      <c r="CI31743" s="850"/>
    </row>
    <row r="31744" spans="85:87" x14ac:dyDescent="0.25">
      <c r="CG31744" s="768"/>
      <c r="CH31744" s="768"/>
      <c r="CI31744" s="850"/>
    </row>
    <row r="31745" spans="85:87" x14ac:dyDescent="0.25">
      <c r="CG31745" s="768"/>
      <c r="CH31745" s="768"/>
      <c r="CI31745" s="850"/>
    </row>
    <row r="31746" spans="85:87" x14ac:dyDescent="0.25">
      <c r="CG31746" s="768"/>
      <c r="CH31746" s="768"/>
      <c r="CI31746" s="850"/>
    </row>
    <row r="31747" spans="85:87" x14ac:dyDescent="0.25">
      <c r="CG31747" s="768"/>
      <c r="CH31747" s="768"/>
      <c r="CI31747" s="850"/>
    </row>
    <row r="31748" spans="85:87" x14ac:dyDescent="0.25">
      <c r="CG31748" s="768"/>
      <c r="CH31748" s="768"/>
      <c r="CI31748" s="850"/>
    </row>
    <row r="31749" spans="85:87" x14ac:dyDescent="0.25">
      <c r="CG31749" s="768"/>
      <c r="CH31749" s="768"/>
      <c r="CI31749" s="850"/>
    </row>
    <row r="31750" spans="85:87" x14ac:dyDescent="0.25">
      <c r="CG31750" s="768"/>
      <c r="CH31750" s="768"/>
      <c r="CI31750" s="850"/>
    </row>
    <row r="31751" spans="85:87" x14ac:dyDescent="0.25">
      <c r="CG31751" s="768"/>
      <c r="CH31751" s="768"/>
      <c r="CI31751" s="850"/>
    </row>
    <row r="31752" spans="85:87" x14ac:dyDescent="0.25">
      <c r="CG31752" s="768"/>
      <c r="CH31752" s="768"/>
      <c r="CI31752" s="850"/>
    </row>
    <row r="31753" spans="85:87" x14ac:dyDescent="0.25">
      <c r="CG31753" s="768"/>
      <c r="CH31753" s="768"/>
      <c r="CI31753" s="850"/>
    </row>
    <row r="31754" spans="85:87" x14ac:dyDescent="0.25">
      <c r="CG31754" s="768"/>
      <c r="CH31754" s="768"/>
      <c r="CI31754" s="850"/>
    </row>
    <row r="31755" spans="85:87" x14ac:dyDescent="0.25">
      <c r="CG31755" s="768"/>
      <c r="CH31755" s="768"/>
      <c r="CI31755" s="850"/>
    </row>
    <row r="31756" spans="85:87" x14ac:dyDescent="0.25">
      <c r="CG31756" s="768"/>
      <c r="CH31756" s="768"/>
      <c r="CI31756" s="850"/>
    </row>
    <row r="31757" spans="85:87" x14ac:dyDescent="0.25">
      <c r="CG31757" s="768"/>
      <c r="CH31757" s="768"/>
      <c r="CI31757" s="850"/>
    </row>
    <row r="31758" spans="85:87" x14ac:dyDescent="0.25">
      <c r="CG31758" s="768"/>
      <c r="CH31758" s="768"/>
      <c r="CI31758" s="850"/>
    </row>
    <row r="31759" spans="85:87" x14ac:dyDescent="0.25">
      <c r="CG31759" s="768"/>
      <c r="CH31759" s="768"/>
      <c r="CI31759" s="850"/>
    </row>
    <row r="31760" spans="85:87" x14ac:dyDescent="0.25">
      <c r="CG31760" s="768"/>
      <c r="CH31760" s="768"/>
      <c r="CI31760" s="850"/>
    </row>
    <row r="31761" spans="85:87" x14ac:dyDescent="0.25">
      <c r="CG31761" s="768"/>
      <c r="CH31761" s="768"/>
      <c r="CI31761" s="850"/>
    </row>
    <row r="31762" spans="85:87" x14ac:dyDescent="0.25">
      <c r="CG31762" s="768"/>
      <c r="CH31762" s="768"/>
      <c r="CI31762" s="850"/>
    </row>
    <row r="31763" spans="85:87" x14ac:dyDescent="0.25">
      <c r="CG31763" s="768"/>
      <c r="CH31763" s="768"/>
      <c r="CI31763" s="850"/>
    </row>
    <row r="31764" spans="85:87" x14ac:dyDescent="0.25">
      <c r="CG31764" s="768"/>
      <c r="CH31764" s="768"/>
      <c r="CI31764" s="850"/>
    </row>
    <row r="31765" spans="85:87" x14ac:dyDescent="0.25">
      <c r="CG31765" s="768"/>
      <c r="CH31765" s="768"/>
      <c r="CI31765" s="850"/>
    </row>
    <row r="31766" spans="85:87" x14ac:dyDescent="0.25">
      <c r="CG31766" s="768"/>
      <c r="CH31766" s="768"/>
      <c r="CI31766" s="850"/>
    </row>
    <row r="31767" spans="85:87" x14ac:dyDescent="0.25">
      <c r="CG31767" s="768"/>
      <c r="CH31767" s="768"/>
      <c r="CI31767" s="850"/>
    </row>
    <row r="31768" spans="85:87" x14ac:dyDescent="0.25">
      <c r="CG31768" s="768"/>
      <c r="CH31768" s="768"/>
      <c r="CI31768" s="850"/>
    </row>
    <row r="31769" spans="85:87" x14ac:dyDescent="0.25">
      <c r="CG31769" s="768"/>
      <c r="CH31769" s="768"/>
      <c r="CI31769" s="850"/>
    </row>
    <row r="31770" spans="85:87" x14ac:dyDescent="0.25">
      <c r="CG31770" s="768"/>
      <c r="CH31770" s="768"/>
      <c r="CI31770" s="850"/>
    </row>
    <row r="31771" spans="85:87" x14ac:dyDescent="0.25">
      <c r="CG31771" s="768"/>
      <c r="CH31771" s="768"/>
      <c r="CI31771" s="850"/>
    </row>
    <row r="31772" spans="85:87" x14ac:dyDescent="0.25">
      <c r="CG31772" s="768"/>
      <c r="CH31772" s="768"/>
      <c r="CI31772" s="850"/>
    </row>
    <row r="31773" spans="85:87" x14ac:dyDescent="0.25">
      <c r="CG31773" s="768"/>
      <c r="CH31773" s="768"/>
      <c r="CI31773" s="850"/>
    </row>
    <row r="31774" spans="85:87" x14ac:dyDescent="0.25">
      <c r="CG31774" s="768"/>
      <c r="CH31774" s="768"/>
      <c r="CI31774" s="850"/>
    </row>
    <row r="31775" spans="85:87" x14ac:dyDescent="0.25">
      <c r="CG31775" s="768"/>
      <c r="CH31775" s="768"/>
      <c r="CI31775" s="850"/>
    </row>
    <row r="31776" spans="85:87" x14ac:dyDescent="0.25">
      <c r="CG31776" s="768"/>
      <c r="CH31776" s="768"/>
      <c r="CI31776" s="850"/>
    </row>
    <row r="31777" spans="85:87" x14ac:dyDescent="0.25">
      <c r="CG31777" s="768"/>
      <c r="CH31777" s="768"/>
      <c r="CI31777" s="850"/>
    </row>
    <row r="31778" spans="85:87" x14ac:dyDescent="0.25">
      <c r="CG31778" s="768"/>
      <c r="CH31778" s="768"/>
      <c r="CI31778" s="850"/>
    </row>
    <row r="31779" spans="85:87" x14ac:dyDescent="0.25">
      <c r="CG31779" s="768"/>
      <c r="CH31779" s="768"/>
      <c r="CI31779" s="850"/>
    </row>
    <row r="31780" spans="85:87" x14ac:dyDescent="0.25">
      <c r="CG31780" s="768"/>
      <c r="CH31780" s="768"/>
      <c r="CI31780" s="850"/>
    </row>
    <row r="31781" spans="85:87" x14ac:dyDescent="0.25">
      <c r="CG31781" s="768"/>
      <c r="CH31781" s="768"/>
      <c r="CI31781" s="850"/>
    </row>
    <row r="31782" spans="85:87" x14ac:dyDescent="0.25">
      <c r="CG31782" s="768"/>
      <c r="CH31782" s="768"/>
      <c r="CI31782" s="850"/>
    </row>
    <row r="31783" spans="85:87" x14ac:dyDescent="0.25">
      <c r="CG31783" s="768"/>
      <c r="CH31783" s="768"/>
      <c r="CI31783" s="850"/>
    </row>
    <row r="31784" spans="85:87" x14ac:dyDescent="0.25">
      <c r="CG31784" s="768"/>
      <c r="CH31784" s="768"/>
      <c r="CI31784" s="850"/>
    </row>
    <row r="31785" spans="85:87" x14ac:dyDescent="0.25">
      <c r="CG31785" s="768"/>
      <c r="CH31785" s="768"/>
      <c r="CI31785" s="850"/>
    </row>
    <row r="31786" spans="85:87" x14ac:dyDescent="0.25">
      <c r="CG31786" s="768"/>
      <c r="CH31786" s="768"/>
      <c r="CI31786" s="850"/>
    </row>
    <row r="31787" spans="85:87" x14ac:dyDescent="0.25">
      <c r="CG31787" s="768"/>
      <c r="CH31787" s="768"/>
      <c r="CI31787" s="850"/>
    </row>
    <row r="31788" spans="85:87" x14ac:dyDescent="0.25">
      <c r="CG31788" s="768"/>
      <c r="CH31788" s="768"/>
      <c r="CI31788" s="850"/>
    </row>
    <row r="31789" spans="85:87" x14ac:dyDescent="0.25">
      <c r="CG31789" s="768"/>
      <c r="CH31789" s="768"/>
      <c r="CI31789" s="850"/>
    </row>
    <row r="31790" spans="85:87" x14ac:dyDescent="0.25">
      <c r="CG31790" s="768"/>
      <c r="CH31790" s="768"/>
      <c r="CI31790" s="850"/>
    </row>
    <row r="31791" spans="85:87" x14ac:dyDescent="0.25">
      <c r="CG31791" s="768"/>
      <c r="CH31791" s="768"/>
      <c r="CI31791" s="850"/>
    </row>
    <row r="31792" spans="85:87" x14ac:dyDescent="0.25">
      <c r="CG31792" s="768"/>
      <c r="CH31792" s="768"/>
      <c r="CI31792" s="850"/>
    </row>
    <row r="31793" spans="85:87" x14ac:dyDescent="0.25">
      <c r="CG31793" s="768"/>
      <c r="CH31793" s="768"/>
      <c r="CI31793" s="850"/>
    </row>
    <row r="31794" spans="85:87" x14ac:dyDescent="0.25">
      <c r="CG31794" s="768"/>
      <c r="CH31794" s="768"/>
      <c r="CI31794" s="850"/>
    </row>
    <row r="31795" spans="85:87" x14ac:dyDescent="0.25">
      <c r="CG31795" s="768"/>
      <c r="CH31795" s="768"/>
      <c r="CI31795" s="850"/>
    </row>
    <row r="31796" spans="85:87" x14ac:dyDescent="0.25">
      <c r="CG31796" s="768"/>
      <c r="CH31796" s="768"/>
      <c r="CI31796" s="850"/>
    </row>
    <row r="31797" spans="85:87" x14ac:dyDescent="0.25">
      <c r="CG31797" s="768"/>
      <c r="CH31797" s="768"/>
      <c r="CI31797" s="850"/>
    </row>
    <row r="31798" spans="85:87" x14ac:dyDescent="0.25">
      <c r="CG31798" s="768"/>
      <c r="CH31798" s="768"/>
      <c r="CI31798" s="850"/>
    </row>
    <row r="31799" spans="85:87" x14ac:dyDescent="0.25">
      <c r="CG31799" s="768"/>
      <c r="CH31799" s="768"/>
      <c r="CI31799" s="850"/>
    </row>
    <row r="31800" spans="85:87" x14ac:dyDescent="0.25">
      <c r="CG31800" s="768"/>
      <c r="CH31800" s="768"/>
      <c r="CI31800" s="850"/>
    </row>
    <row r="31801" spans="85:87" x14ac:dyDescent="0.25">
      <c r="CG31801" s="768"/>
      <c r="CH31801" s="768"/>
      <c r="CI31801" s="850"/>
    </row>
    <row r="31802" spans="85:87" x14ac:dyDescent="0.25">
      <c r="CG31802" s="768"/>
      <c r="CH31802" s="768"/>
      <c r="CI31802" s="850"/>
    </row>
    <row r="31803" spans="85:87" x14ac:dyDescent="0.25">
      <c r="CG31803" s="768"/>
      <c r="CH31803" s="768"/>
      <c r="CI31803" s="850"/>
    </row>
    <row r="31804" spans="85:87" x14ac:dyDescent="0.25">
      <c r="CG31804" s="768"/>
      <c r="CH31804" s="768"/>
      <c r="CI31804" s="850"/>
    </row>
    <row r="31805" spans="85:87" x14ac:dyDescent="0.25">
      <c r="CG31805" s="768"/>
      <c r="CH31805" s="768"/>
      <c r="CI31805" s="850"/>
    </row>
    <row r="31806" spans="85:87" x14ac:dyDescent="0.25">
      <c r="CG31806" s="768"/>
      <c r="CH31806" s="768"/>
      <c r="CI31806" s="850"/>
    </row>
    <row r="31807" spans="85:87" x14ac:dyDescent="0.25">
      <c r="CG31807" s="768"/>
      <c r="CH31807" s="768"/>
      <c r="CI31807" s="850"/>
    </row>
    <row r="31808" spans="85:87" x14ac:dyDescent="0.25">
      <c r="CG31808" s="768"/>
      <c r="CH31808" s="768"/>
      <c r="CI31808" s="850"/>
    </row>
    <row r="31809" spans="85:87" x14ac:dyDescent="0.25">
      <c r="CG31809" s="768"/>
      <c r="CH31809" s="768"/>
      <c r="CI31809" s="850"/>
    </row>
    <row r="31810" spans="85:87" x14ac:dyDescent="0.25">
      <c r="CG31810" s="768"/>
      <c r="CH31810" s="768"/>
      <c r="CI31810" s="850"/>
    </row>
    <row r="31811" spans="85:87" x14ac:dyDescent="0.25">
      <c r="CG31811" s="768"/>
      <c r="CH31811" s="768"/>
      <c r="CI31811" s="850"/>
    </row>
    <row r="31812" spans="85:87" x14ac:dyDescent="0.25">
      <c r="CG31812" s="768"/>
      <c r="CH31812" s="768"/>
      <c r="CI31812" s="850"/>
    </row>
    <row r="31813" spans="85:87" x14ac:dyDescent="0.25">
      <c r="CG31813" s="768"/>
      <c r="CH31813" s="768"/>
      <c r="CI31813" s="850"/>
    </row>
    <row r="31814" spans="85:87" x14ac:dyDescent="0.25">
      <c r="CG31814" s="768"/>
      <c r="CH31814" s="768"/>
      <c r="CI31814" s="850"/>
    </row>
    <row r="31815" spans="85:87" x14ac:dyDescent="0.25">
      <c r="CG31815" s="768"/>
      <c r="CH31815" s="768"/>
      <c r="CI31815" s="850"/>
    </row>
    <row r="31816" spans="85:87" x14ac:dyDescent="0.25">
      <c r="CG31816" s="768"/>
      <c r="CH31816" s="768"/>
      <c r="CI31816" s="850"/>
    </row>
    <row r="31817" spans="85:87" x14ac:dyDescent="0.25">
      <c r="CG31817" s="768"/>
      <c r="CH31817" s="768"/>
      <c r="CI31817" s="850"/>
    </row>
    <row r="31818" spans="85:87" x14ac:dyDescent="0.25">
      <c r="CG31818" s="768"/>
      <c r="CH31818" s="768"/>
      <c r="CI31818" s="850"/>
    </row>
    <row r="31819" spans="85:87" x14ac:dyDescent="0.25">
      <c r="CG31819" s="768"/>
      <c r="CH31819" s="768"/>
      <c r="CI31819" s="850"/>
    </row>
    <row r="31820" spans="85:87" x14ac:dyDescent="0.25">
      <c r="CG31820" s="768"/>
      <c r="CH31820" s="768"/>
      <c r="CI31820" s="850"/>
    </row>
    <row r="31821" spans="85:87" x14ac:dyDescent="0.25">
      <c r="CG31821" s="768"/>
      <c r="CH31821" s="768"/>
      <c r="CI31821" s="850"/>
    </row>
    <row r="31822" spans="85:87" x14ac:dyDescent="0.25">
      <c r="CG31822" s="768"/>
      <c r="CH31822" s="768"/>
      <c r="CI31822" s="850"/>
    </row>
    <row r="31823" spans="85:87" x14ac:dyDescent="0.25">
      <c r="CG31823" s="768"/>
      <c r="CH31823" s="768"/>
      <c r="CI31823" s="850"/>
    </row>
    <row r="31824" spans="85:87" x14ac:dyDescent="0.25">
      <c r="CG31824" s="768"/>
      <c r="CH31824" s="768"/>
      <c r="CI31824" s="850"/>
    </row>
    <row r="31825" spans="85:87" x14ac:dyDescent="0.25">
      <c r="CG31825" s="768"/>
      <c r="CH31825" s="768"/>
      <c r="CI31825" s="850"/>
    </row>
    <row r="31826" spans="85:87" x14ac:dyDescent="0.25">
      <c r="CG31826" s="768"/>
      <c r="CH31826" s="768"/>
      <c r="CI31826" s="850"/>
    </row>
    <row r="31827" spans="85:87" x14ac:dyDescent="0.25">
      <c r="CG31827" s="768"/>
      <c r="CH31827" s="768"/>
      <c r="CI31827" s="850"/>
    </row>
    <row r="31828" spans="85:87" x14ac:dyDescent="0.25">
      <c r="CG31828" s="768"/>
      <c r="CH31828" s="768"/>
      <c r="CI31828" s="850"/>
    </row>
    <row r="31829" spans="85:87" x14ac:dyDescent="0.25">
      <c r="CG31829" s="768"/>
      <c r="CH31829" s="768"/>
      <c r="CI31829" s="850"/>
    </row>
    <row r="31830" spans="85:87" x14ac:dyDescent="0.25">
      <c r="CG31830" s="768"/>
      <c r="CH31830" s="768"/>
      <c r="CI31830" s="850"/>
    </row>
    <row r="31831" spans="85:87" x14ac:dyDescent="0.25">
      <c r="CG31831" s="768"/>
      <c r="CH31831" s="768"/>
      <c r="CI31831" s="850"/>
    </row>
    <row r="31832" spans="85:87" x14ac:dyDescent="0.25">
      <c r="CG31832" s="768"/>
      <c r="CH31832" s="768"/>
      <c r="CI31832" s="850"/>
    </row>
    <row r="31833" spans="85:87" x14ac:dyDescent="0.25">
      <c r="CG31833" s="768"/>
      <c r="CH31833" s="768"/>
      <c r="CI31833" s="850"/>
    </row>
    <row r="31834" spans="85:87" x14ac:dyDescent="0.25">
      <c r="CG31834" s="768"/>
      <c r="CH31834" s="768"/>
      <c r="CI31834" s="850"/>
    </row>
    <row r="31835" spans="85:87" x14ac:dyDescent="0.25">
      <c r="CG31835" s="768"/>
      <c r="CH31835" s="768"/>
      <c r="CI31835" s="850"/>
    </row>
    <row r="31836" spans="85:87" x14ac:dyDescent="0.25">
      <c r="CG31836" s="768"/>
      <c r="CH31836" s="768"/>
      <c r="CI31836" s="850"/>
    </row>
    <row r="31837" spans="85:87" x14ac:dyDescent="0.25">
      <c r="CG31837" s="768"/>
      <c r="CH31837" s="768"/>
      <c r="CI31837" s="850"/>
    </row>
    <row r="31838" spans="85:87" x14ac:dyDescent="0.25">
      <c r="CG31838" s="768"/>
      <c r="CH31838" s="768"/>
      <c r="CI31838" s="850"/>
    </row>
    <row r="31839" spans="85:87" x14ac:dyDescent="0.25">
      <c r="CG31839" s="768"/>
      <c r="CH31839" s="768"/>
      <c r="CI31839" s="850"/>
    </row>
    <row r="31840" spans="85:87" x14ac:dyDescent="0.25">
      <c r="CG31840" s="768"/>
      <c r="CH31840" s="768"/>
      <c r="CI31840" s="850"/>
    </row>
    <row r="31841" spans="85:87" x14ac:dyDescent="0.25">
      <c r="CG31841" s="768"/>
      <c r="CH31841" s="768"/>
      <c r="CI31841" s="850"/>
    </row>
    <row r="31842" spans="85:87" x14ac:dyDescent="0.25">
      <c r="CG31842" s="768"/>
      <c r="CH31842" s="768"/>
      <c r="CI31842" s="850"/>
    </row>
    <row r="31843" spans="85:87" x14ac:dyDescent="0.25">
      <c r="CG31843" s="768"/>
      <c r="CH31843" s="768"/>
      <c r="CI31843" s="850"/>
    </row>
    <row r="31844" spans="85:87" x14ac:dyDescent="0.25">
      <c r="CG31844" s="768"/>
      <c r="CH31844" s="768"/>
      <c r="CI31844" s="850"/>
    </row>
    <row r="31845" spans="85:87" x14ac:dyDescent="0.25">
      <c r="CG31845" s="768"/>
      <c r="CH31845" s="768"/>
      <c r="CI31845" s="850"/>
    </row>
    <row r="31846" spans="85:87" x14ac:dyDescent="0.25">
      <c r="CG31846" s="768"/>
      <c r="CH31846" s="768"/>
      <c r="CI31846" s="850"/>
    </row>
    <row r="31847" spans="85:87" x14ac:dyDescent="0.25">
      <c r="CG31847" s="768"/>
      <c r="CH31847" s="768"/>
      <c r="CI31847" s="850"/>
    </row>
    <row r="31848" spans="85:87" x14ac:dyDescent="0.25">
      <c r="CG31848" s="768"/>
      <c r="CH31848" s="768"/>
      <c r="CI31848" s="850"/>
    </row>
    <row r="31849" spans="85:87" x14ac:dyDescent="0.25">
      <c r="CG31849" s="768"/>
      <c r="CH31849" s="768"/>
      <c r="CI31849" s="850"/>
    </row>
    <row r="31850" spans="85:87" x14ac:dyDescent="0.25">
      <c r="CG31850" s="768"/>
      <c r="CH31850" s="768"/>
      <c r="CI31850" s="850"/>
    </row>
    <row r="31851" spans="85:87" x14ac:dyDescent="0.25">
      <c r="CG31851" s="768"/>
      <c r="CH31851" s="768"/>
      <c r="CI31851" s="850"/>
    </row>
    <row r="31852" spans="85:87" x14ac:dyDescent="0.25">
      <c r="CG31852" s="768"/>
      <c r="CH31852" s="768"/>
      <c r="CI31852" s="850"/>
    </row>
    <row r="31853" spans="85:87" x14ac:dyDescent="0.25">
      <c r="CG31853" s="768"/>
      <c r="CH31853" s="768"/>
      <c r="CI31853" s="850"/>
    </row>
    <row r="31854" spans="85:87" x14ac:dyDescent="0.25">
      <c r="CG31854" s="768"/>
      <c r="CH31854" s="768"/>
      <c r="CI31854" s="850"/>
    </row>
    <row r="31855" spans="85:87" x14ac:dyDescent="0.25">
      <c r="CG31855" s="768"/>
      <c r="CH31855" s="768"/>
      <c r="CI31855" s="850"/>
    </row>
    <row r="31856" spans="85:87" x14ac:dyDescent="0.25">
      <c r="CG31856" s="768"/>
      <c r="CH31856" s="768"/>
      <c r="CI31856" s="850"/>
    </row>
    <row r="31857" spans="85:87" x14ac:dyDescent="0.25">
      <c r="CG31857" s="768"/>
      <c r="CH31857" s="768"/>
      <c r="CI31857" s="850"/>
    </row>
    <row r="31858" spans="85:87" x14ac:dyDescent="0.25">
      <c r="CG31858" s="768"/>
      <c r="CH31858" s="768"/>
      <c r="CI31858" s="850"/>
    </row>
    <row r="31859" spans="85:87" x14ac:dyDescent="0.25">
      <c r="CG31859" s="768"/>
      <c r="CH31859" s="768"/>
      <c r="CI31859" s="850"/>
    </row>
    <row r="31860" spans="85:87" x14ac:dyDescent="0.25">
      <c r="CG31860" s="768"/>
      <c r="CH31860" s="768"/>
      <c r="CI31860" s="850"/>
    </row>
    <row r="31861" spans="85:87" x14ac:dyDescent="0.25">
      <c r="CG31861" s="768"/>
      <c r="CH31861" s="768"/>
      <c r="CI31861" s="850"/>
    </row>
    <row r="31862" spans="85:87" x14ac:dyDescent="0.25">
      <c r="CG31862" s="768"/>
      <c r="CH31862" s="768"/>
      <c r="CI31862" s="850"/>
    </row>
    <row r="31863" spans="85:87" x14ac:dyDescent="0.25">
      <c r="CG31863" s="768"/>
      <c r="CH31863" s="768"/>
      <c r="CI31863" s="850"/>
    </row>
    <row r="31864" spans="85:87" x14ac:dyDescent="0.25">
      <c r="CG31864" s="768"/>
      <c r="CH31864" s="768"/>
      <c r="CI31864" s="850"/>
    </row>
    <row r="31865" spans="85:87" x14ac:dyDescent="0.25">
      <c r="CG31865" s="768"/>
      <c r="CH31865" s="768"/>
      <c r="CI31865" s="850"/>
    </row>
    <row r="31866" spans="85:87" x14ac:dyDescent="0.25">
      <c r="CG31866" s="768"/>
      <c r="CH31866" s="768"/>
      <c r="CI31866" s="850"/>
    </row>
    <row r="31867" spans="85:87" x14ac:dyDescent="0.25">
      <c r="CG31867" s="768"/>
      <c r="CH31867" s="768"/>
      <c r="CI31867" s="850"/>
    </row>
    <row r="31868" spans="85:87" x14ac:dyDescent="0.25">
      <c r="CG31868" s="768"/>
      <c r="CH31868" s="768"/>
      <c r="CI31868" s="850"/>
    </row>
    <row r="31869" spans="85:87" x14ac:dyDescent="0.25">
      <c r="CG31869" s="768"/>
      <c r="CH31869" s="768"/>
      <c r="CI31869" s="850"/>
    </row>
    <row r="31870" spans="85:87" x14ac:dyDescent="0.25">
      <c r="CG31870" s="768"/>
      <c r="CH31870" s="768"/>
      <c r="CI31870" s="850"/>
    </row>
    <row r="31871" spans="85:87" x14ac:dyDescent="0.25">
      <c r="CG31871" s="768"/>
      <c r="CH31871" s="768"/>
      <c r="CI31871" s="850"/>
    </row>
    <row r="31872" spans="85:87" x14ac:dyDescent="0.25">
      <c r="CG31872" s="768"/>
      <c r="CH31872" s="768"/>
      <c r="CI31872" s="850"/>
    </row>
    <row r="31873" spans="85:87" x14ac:dyDescent="0.25">
      <c r="CG31873" s="768"/>
      <c r="CH31873" s="768"/>
      <c r="CI31873" s="850"/>
    </row>
    <row r="31874" spans="85:87" x14ac:dyDescent="0.25">
      <c r="CG31874" s="768"/>
      <c r="CH31874" s="768"/>
      <c r="CI31874" s="850"/>
    </row>
    <row r="31875" spans="85:87" x14ac:dyDescent="0.25">
      <c r="CG31875" s="768"/>
      <c r="CH31875" s="768"/>
      <c r="CI31875" s="850"/>
    </row>
    <row r="31876" spans="85:87" x14ac:dyDescent="0.25">
      <c r="CG31876" s="768"/>
      <c r="CH31876" s="768"/>
      <c r="CI31876" s="850"/>
    </row>
    <row r="31877" spans="85:87" x14ac:dyDescent="0.25">
      <c r="CG31877" s="768"/>
      <c r="CH31877" s="768"/>
      <c r="CI31877" s="850"/>
    </row>
    <row r="31878" spans="85:87" x14ac:dyDescent="0.25">
      <c r="CG31878" s="768"/>
      <c r="CH31878" s="768"/>
      <c r="CI31878" s="850"/>
    </row>
    <row r="31879" spans="85:87" x14ac:dyDescent="0.25">
      <c r="CG31879" s="768"/>
      <c r="CH31879" s="768"/>
      <c r="CI31879" s="850"/>
    </row>
    <row r="31880" spans="85:87" x14ac:dyDescent="0.25">
      <c r="CG31880" s="768"/>
      <c r="CH31880" s="768"/>
      <c r="CI31880" s="850"/>
    </row>
    <row r="31881" spans="85:87" x14ac:dyDescent="0.25">
      <c r="CG31881" s="768"/>
      <c r="CH31881" s="768"/>
      <c r="CI31881" s="850"/>
    </row>
    <row r="31882" spans="85:87" x14ac:dyDescent="0.25">
      <c r="CG31882" s="768"/>
      <c r="CH31882" s="768"/>
      <c r="CI31882" s="850"/>
    </row>
    <row r="31883" spans="85:87" x14ac:dyDescent="0.25">
      <c r="CG31883" s="768"/>
      <c r="CH31883" s="768"/>
      <c r="CI31883" s="850"/>
    </row>
    <row r="31884" spans="85:87" x14ac:dyDescent="0.25">
      <c r="CG31884" s="768"/>
      <c r="CH31884" s="768"/>
      <c r="CI31884" s="850"/>
    </row>
    <row r="31885" spans="85:87" x14ac:dyDescent="0.25">
      <c r="CG31885" s="768"/>
      <c r="CH31885" s="768"/>
      <c r="CI31885" s="850"/>
    </row>
    <row r="31886" spans="85:87" x14ac:dyDescent="0.25">
      <c r="CG31886" s="768"/>
      <c r="CH31886" s="768"/>
      <c r="CI31886" s="850"/>
    </row>
    <row r="31887" spans="85:87" x14ac:dyDescent="0.25">
      <c r="CG31887" s="768"/>
      <c r="CH31887" s="768"/>
      <c r="CI31887" s="850"/>
    </row>
    <row r="31888" spans="85:87" x14ac:dyDescent="0.25">
      <c r="CG31888" s="768"/>
      <c r="CH31888" s="768"/>
      <c r="CI31888" s="850"/>
    </row>
    <row r="31889" spans="85:87" x14ac:dyDescent="0.25">
      <c r="CG31889" s="768"/>
      <c r="CH31889" s="768"/>
      <c r="CI31889" s="850"/>
    </row>
    <row r="31890" spans="85:87" x14ac:dyDescent="0.25">
      <c r="CG31890" s="768"/>
      <c r="CH31890" s="768"/>
      <c r="CI31890" s="850"/>
    </row>
    <row r="31891" spans="85:87" x14ac:dyDescent="0.25">
      <c r="CG31891" s="768"/>
      <c r="CH31891" s="768"/>
      <c r="CI31891" s="850"/>
    </row>
    <row r="31892" spans="85:87" x14ac:dyDescent="0.25">
      <c r="CG31892" s="768"/>
      <c r="CH31892" s="768"/>
      <c r="CI31892" s="850"/>
    </row>
    <row r="31893" spans="85:87" x14ac:dyDescent="0.25">
      <c r="CG31893" s="768"/>
      <c r="CH31893" s="768"/>
      <c r="CI31893" s="850"/>
    </row>
    <row r="31894" spans="85:87" x14ac:dyDescent="0.25">
      <c r="CG31894" s="768"/>
      <c r="CH31894" s="768"/>
      <c r="CI31894" s="850"/>
    </row>
    <row r="31895" spans="85:87" x14ac:dyDescent="0.25">
      <c r="CG31895" s="768"/>
      <c r="CH31895" s="768"/>
      <c r="CI31895" s="850"/>
    </row>
    <row r="31896" spans="85:87" x14ac:dyDescent="0.25">
      <c r="CG31896" s="768"/>
      <c r="CH31896" s="768"/>
      <c r="CI31896" s="850"/>
    </row>
    <row r="31897" spans="85:87" x14ac:dyDescent="0.25">
      <c r="CG31897" s="768"/>
      <c r="CH31897" s="768"/>
      <c r="CI31897" s="850"/>
    </row>
    <row r="31898" spans="85:87" x14ac:dyDescent="0.25">
      <c r="CG31898" s="768"/>
      <c r="CH31898" s="768"/>
      <c r="CI31898" s="850"/>
    </row>
    <row r="31899" spans="85:87" x14ac:dyDescent="0.25">
      <c r="CG31899" s="768"/>
      <c r="CH31899" s="768"/>
      <c r="CI31899" s="850"/>
    </row>
    <row r="31900" spans="85:87" x14ac:dyDescent="0.25">
      <c r="CG31900" s="768"/>
      <c r="CH31900" s="768"/>
      <c r="CI31900" s="850"/>
    </row>
    <row r="31901" spans="85:87" x14ac:dyDescent="0.25">
      <c r="CG31901" s="768"/>
      <c r="CH31901" s="768"/>
      <c r="CI31901" s="850"/>
    </row>
    <row r="31902" spans="85:87" x14ac:dyDescent="0.25">
      <c r="CG31902" s="768"/>
      <c r="CH31902" s="768"/>
      <c r="CI31902" s="850"/>
    </row>
    <row r="31903" spans="85:87" x14ac:dyDescent="0.25">
      <c r="CG31903" s="768"/>
      <c r="CH31903" s="768"/>
      <c r="CI31903" s="850"/>
    </row>
    <row r="31904" spans="85:87" x14ac:dyDescent="0.25">
      <c r="CG31904" s="768"/>
      <c r="CH31904" s="768"/>
      <c r="CI31904" s="850"/>
    </row>
    <row r="31905" spans="85:87" x14ac:dyDescent="0.25">
      <c r="CG31905" s="768"/>
      <c r="CH31905" s="768"/>
      <c r="CI31905" s="850"/>
    </row>
    <row r="31906" spans="85:87" x14ac:dyDescent="0.25">
      <c r="CG31906" s="768"/>
      <c r="CH31906" s="768"/>
      <c r="CI31906" s="850"/>
    </row>
    <row r="31907" spans="85:87" x14ac:dyDescent="0.25">
      <c r="CG31907" s="768"/>
      <c r="CH31907" s="768"/>
      <c r="CI31907" s="850"/>
    </row>
    <row r="31908" spans="85:87" x14ac:dyDescent="0.25">
      <c r="CG31908" s="768"/>
      <c r="CH31908" s="768"/>
      <c r="CI31908" s="850"/>
    </row>
    <row r="31909" spans="85:87" x14ac:dyDescent="0.25">
      <c r="CG31909" s="768"/>
      <c r="CH31909" s="768"/>
      <c r="CI31909" s="850"/>
    </row>
    <row r="31910" spans="85:87" x14ac:dyDescent="0.25">
      <c r="CG31910" s="768"/>
      <c r="CH31910" s="768"/>
      <c r="CI31910" s="850"/>
    </row>
    <row r="31911" spans="85:87" x14ac:dyDescent="0.25">
      <c r="CG31911" s="768"/>
      <c r="CH31911" s="768"/>
      <c r="CI31911" s="850"/>
    </row>
    <row r="31912" spans="85:87" x14ac:dyDescent="0.25">
      <c r="CG31912" s="768"/>
      <c r="CH31912" s="768"/>
      <c r="CI31912" s="850"/>
    </row>
    <row r="31913" spans="85:87" x14ac:dyDescent="0.25">
      <c r="CG31913" s="768"/>
      <c r="CH31913" s="768"/>
      <c r="CI31913" s="850"/>
    </row>
    <row r="31914" spans="85:87" x14ac:dyDescent="0.25">
      <c r="CG31914" s="768"/>
      <c r="CH31914" s="768"/>
      <c r="CI31914" s="850"/>
    </row>
    <row r="31915" spans="85:87" x14ac:dyDescent="0.25">
      <c r="CG31915" s="768"/>
      <c r="CH31915" s="768"/>
      <c r="CI31915" s="850"/>
    </row>
    <row r="31916" spans="85:87" x14ac:dyDescent="0.25">
      <c r="CG31916" s="768"/>
      <c r="CH31916" s="768"/>
      <c r="CI31916" s="850"/>
    </row>
    <row r="31917" spans="85:87" x14ac:dyDescent="0.25">
      <c r="CG31917" s="768"/>
      <c r="CH31917" s="768"/>
      <c r="CI31917" s="850"/>
    </row>
    <row r="31918" spans="85:87" x14ac:dyDescent="0.25">
      <c r="CG31918" s="768"/>
      <c r="CH31918" s="768"/>
      <c r="CI31918" s="850"/>
    </row>
    <row r="31919" spans="85:87" x14ac:dyDescent="0.25">
      <c r="CG31919" s="768"/>
      <c r="CH31919" s="768"/>
      <c r="CI31919" s="850"/>
    </row>
    <row r="31920" spans="85:87" x14ac:dyDescent="0.25">
      <c r="CG31920" s="768"/>
      <c r="CH31920" s="768"/>
      <c r="CI31920" s="850"/>
    </row>
    <row r="31921" spans="85:87" x14ac:dyDescent="0.25">
      <c r="CG31921" s="768"/>
      <c r="CH31921" s="768"/>
      <c r="CI31921" s="850"/>
    </row>
    <row r="31922" spans="85:87" x14ac:dyDescent="0.25">
      <c r="CG31922" s="768"/>
      <c r="CH31922" s="768"/>
      <c r="CI31922" s="850"/>
    </row>
    <row r="31923" spans="85:87" x14ac:dyDescent="0.25">
      <c r="CG31923" s="768"/>
      <c r="CH31923" s="768"/>
      <c r="CI31923" s="850"/>
    </row>
    <row r="31924" spans="85:87" x14ac:dyDescent="0.25">
      <c r="CG31924" s="768"/>
      <c r="CH31924" s="768"/>
      <c r="CI31924" s="850"/>
    </row>
    <row r="31925" spans="85:87" x14ac:dyDescent="0.25">
      <c r="CG31925" s="768"/>
      <c r="CH31925" s="768"/>
      <c r="CI31925" s="850"/>
    </row>
    <row r="31926" spans="85:87" x14ac:dyDescent="0.25">
      <c r="CG31926" s="768"/>
      <c r="CH31926" s="768"/>
      <c r="CI31926" s="850"/>
    </row>
    <row r="31927" spans="85:87" x14ac:dyDescent="0.25">
      <c r="CG31927" s="768"/>
      <c r="CH31927" s="768"/>
      <c r="CI31927" s="850"/>
    </row>
    <row r="31928" spans="85:87" x14ac:dyDescent="0.25">
      <c r="CG31928" s="768"/>
      <c r="CH31928" s="768"/>
      <c r="CI31928" s="850"/>
    </row>
    <row r="31929" spans="85:87" x14ac:dyDescent="0.25">
      <c r="CG31929" s="768"/>
      <c r="CH31929" s="768"/>
      <c r="CI31929" s="850"/>
    </row>
    <row r="31930" spans="85:87" x14ac:dyDescent="0.25">
      <c r="CG31930" s="768"/>
      <c r="CH31930" s="768"/>
      <c r="CI31930" s="850"/>
    </row>
    <row r="31931" spans="85:87" x14ac:dyDescent="0.25">
      <c r="CG31931" s="768"/>
      <c r="CH31931" s="768"/>
      <c r="CI31931" s="850"/>
    </row>
    <row r="31932" spans="85:87" x14ac:dyDescent="0.25">
      <c r="CG31932" s="768"/>
      <c r="CH31932" s="768"/>
      <c r="CI31932" s="850"/>
    </row>
    <row r="31933" spans="85:87" x14ac:dyDescent="0.25">
      <c r="CG31933" s="768"/>
      <c r="CH31933" s="768"/>
      <c r="CI31933" s="850"/>
    </row>
    <row r="31934" spans="85:87" x14ac:dyDescent="0.25">
      <c r="CG31934" s="768"/>
      <c r="CH31934" s="768"/>
      <c r="CI31934" s="850"/>
    </row>
    <row r="31935" spans="85:87" x14ac:dyDescent="0.25">
      <c r="CG31935" s="768"/>
      <c r="CH31935" s="768"/>
      <c r="CI31935" s="850"/>
    </row>
    <row r="31936" spans="85:87" x14ac:dyDescent="0.25">
      <c r="CG31936" s="768"/>
      <c r="CH31936" s="768"/>
      <c r="CI31936" s="850"/>
    </row>
    <row r="31937" spans="85:87" x14ac:dyDescent="0.25">
      <c r="CG31937" s="768"/>
      <c r="CH31937" s="768"/>
      <c r="CI31937" s="850"/>
    </row>
    <row r="31938" spans="85:87" x14ac:dyDescent="0.25">
      <c r="CG31938" s="768"/>
      <c r="CH31938" s="768"/>
      <c r="CI31938" s="850"/>
    </row>
    <row r="31939" spans="85:87" x14ac:dyDescent="0.25">
      <c r="CG31939" s="768"/>
      <c r="CH31939" s="768"/>
      <c r="CI31939" s="850"/>
    </row>
    <row r="31940" spans="85:87" x14ac:dyDescent="0.25">
      <c r="CG31940" s="768"/>
      <c r="CH31940" s="768"/>
      <c r="CI31940" s="850"/>
    </row>
    <row r="31941" spans="85:87" x14ac:dyDescent="0.25">
      <c r="CG31941" s="768"/>
      <c r="CH31941" s="768"/>
      <c r="CI31941" s="850"/>
    </row>
    <row r="31942" spans="85:87" x14ac:dyDescent="0.25">
      <c r="CG31942" s="768"/>
      <c r="CH31942" s="768"/>
      <c r="CI31942" s="850"/>
    </row>
    <row r="31943" spans="85:87" x14ac:dyDescent="0.25">
      <c r="CG31943" s="768"/>
      <c r="CH31943" s="768"/>
      <c r="CI31943" s="850"/>
    </row>
    <row r="31944" spans="85:87" x14ac:dyDescent="0.25">
      <c r="CG31944" s="768"/>
      <c r="CH31944" s="768"/>
      <c r="CI31944" s="850"/>
    </row>
    <row r="31945" spans="85:87" x14ac:dyDescent="0.25">
      <c r="CG31945" s="768"/>
      <c r="CH31945" s="768"/>
      <c r="CI31945" s="850"/>
    </row>
    <row r="31946" spans="85:87" x14ac:dyDescent="0.25">
      <c r="CG31946" s="768"/>
      <c r="CH31946" s="768"/>
      <c r="CI31946" s="850"/>
    </row>
    <row r="31947" spans="85:87" x14ac:dyDescent="0.25">
      <c r="CG31947" s="768"/>
      <c r="CH31947" s="768"/>
      <c r="CI31947" s="850"/>
    </row>
    <row r="31948" spans="85:87" x14ac:dyDescent="0.25">
      <c r="CG31948" s="768"/>
      <c r="CH31948" s="768"/>
      <c r="CI31948" s="850"/>
    </row>
    <row r="31949" spans="85:87" x14ac:dyDescent="0.25">
      <c r="CG31949" s="768"/>
      <c r="CH31949" s="768"/>
      <c r="CI31949" s="850"/>
    </row>
    <row r="31950" spans="85:87" x14ac:dyDescent="0.25">
      <c r="CG31950" s="768"/>
      <c r="CH31950" s="768"/>
      <c r="CI31950" s="850"/>
    </row>
    <row r="31951" spans="85:87" x14ac:dyDescent="0.25">
      <c r="CG31951" s="768"/>
      <c r="CH31951" s="768"/>
      <c r="CI31951" s="850"/>
    </row>
    <row r="31952" spans="85:87" x14ac:dyDescent="0.25">
      <c r="CG31952" s="768"/>
      <c r="CH31952" s="768"/>
      <c r="CI31952" s="850"/>
    </row>
    <row r="31953" spans="85:87" x14ac:dyDescent="0.25">
      <c r="CG31953" s="768"/>
      <c r="CH31953" s="768"/>
      <c r="CI31953" s="850"/>
    </row>
    <row r="31954" spans="85:87" x14ac:dyDescent="0.25">
      <c r="CG31954" s="768"/>
      <c r="CH31954" s="768"/>
      <c r="CI31954" s="850"/>
    </row>
    <row r="31955" spans="85:87" x14ac:dyDescent="0.25">
      <c r="CG31955" s="768"/>
      <c r="CH31955" s="768"/>
      <c r="CI31955" s="850"/>
    </row>
    <row r="31956" spans="85:87" x14ac:dyDescent="0.25">
      <c r="CG31956" s="768"/>
      <c r="CH31956" s="768"/>
      <c r="CI31956" s="850"/>
    </row>
    <row r="31957" spans="85:87" x14ac:dyDescent="0.25">
      <c r="CG31957" s="768"/>
      <c r="CH31957" s="768"/>
      <c r="CI31957" s="850"/>
    </row>
    <row r="31958" spans="85:87" x14ac:dyDescent="0.25">
      <c r="CG31958" s="768"/>
      <c r="CH31958" s="768"/>
      <c r="CI31958" s="850"/>
    </row>
    <row r="31959" spans="85:87" x14ac:dyDescent="0.25">
      <c r="CG31959" s="768"/>
      <c r="CH31959" s="768"/>
      <c r="CI31959" s="850"/>
    </row>
    <row r="31960" spans="85:87" x14ac:dyDescent="0.25">
      <c r="CG31960" s="768"/>
      <c r="CH31960" s="768"/>
      <c r="CI31960" s="850"/>
    </row>
    <row r="31961" spans="85:87" x14ac:dyDescent="0.25">
      <c r="CG31961" s="768"/>
      <c r="CH31961" s="768"/>
      <c r="CI31961" s="850"/>
    </row>
    <row r="31962" spans="85:87" x14ac:dyDescent="0.25">
      <c r="CG31962" s="768"/>
      <c r="CH31962" s="768"/>
      <c r="CI31962" s="850"/>
    </row>
    <row r="31963" spans="85:87" x14ac:dyDescent="0.25">
      <c r="CG31963" s="768"/>
      <c r="CH31963" s="768"/>
      <c r="CI31963" s="850"/>
    </row>
    <row r="31964" spans="85:87" x14ac:dyDescent="0.25">
      <c r="CG31964" s="768"/>
      <c r="CH31964" s="768"/>
      <c r="CI31964" s="850"/>
    </row>
    <row r="31965" spans="85:87" x14ac:dyDescent="0.25">
      <c r="CG31965" s="768"/>
      <c r="CH31965" s="768"/>
      <c r="CI31965" s="850"/>
    </row>
    <row r="31966" spans="85:87" x14ac:dyDescent="0.25">
      <c r="CG31966" s="768"/>
      <c r="CH31966" s="768"/>
      <c r="CI31966" s="850"/>
    </row>
    <row r="31967" spans="85:87" x14ac:dyDescent="0.25">
      <c r="CG31967" s="768"/>
      <c r="CH31967" s="768"/>
      <c r="CI31967" s="850"/>
    </row>
    <row r="31968" spans="85:87" x14ac:dyDescent="0.25">
      <c r="CG31968" s="768"/>
      <c r="CH31968" s="768"/>
      <c r="CI31968" s="850"/>
    </row>
    <row r="31969" spans="85:87" x14ac:dyDescent="0.25">
      <c r="CG31969" s="768"/>
      <c r="CH31969" s="768"/>
      <c r="CI31969" s="850"/>
    </row>
    <row r="31970" spans="85:87" x14ac:dyDescent="0.25">
      <c r="CG31970" s="768"/>
      <c r="CH31970" s="768"/>
      <c r="CI31970" s="850"/>
    </row>
    <row r="31971" spans="85:87" x14ac:dyDescent="0.25">
      <c r="CG31971" s="768"/>
      <c r="CH31971" s="768"/>
      <c r="CI31971" s="850"/>
    </row>
    <row r="31972" spans="85:87" x14ac:dyDescent="0.25">
      <c r="CG31972" s="768"/>
      <c r="CH31972" s="768"/>
      <c r="CI31972" s="850"/>
    </row>
    <row r="31973" spans="85:87" x14ac:dyDescent="0.25">
      <c r="CG31973" s="768"/>
      <c r="CH31973" s="768"/>
      <c r="CI31973" s="850"/>
    </row>
    <row r="31974" spans="85:87" x14ac:dyDescent="0.25">
      <c r="CG31974" s="768"/>
      <c r="CH31974" s="768"/>
      <c r="CI31974" s="850"/>
    </row>
    <row r="31975" spans="85:87" x14ac:dyDescent="0.25">
      <c r="CG31975" s="768"/>
      <c r="CH31975" s="768"/>
      <c r="CI31975" s="850"/>
    </row>
    <row r="31976" spans="85:87" x14ac:dyDescent="0.25">
      <c r="CG31976" s="768"/>
      <c r="CH31976" s="768"/>
      <c r="CI31976" s="850"/>
    </row>
    <row r="31977" spans="85:87" x14ac:dyDescent="0.25">
      <c r="CG31977" s="768"/>
      <c r="CH31977" s="768"/>
      <c r="CI31977" s="850"/>
    </row>
    <row r="31978" spans="85:87" x14ac:dyDescent="0.25">
      <c r="CG31978" s="768"/>
      <c r="CH31978" s="768"/>
      <c r="CI31978" s="850"/>
    </row>
    <row r="31979" spans="85:87" x14ac:dyDescent="0.25">
      <c r="CG31979" s="768"/>
      <c r="CH31979" s="768"/>
      <c r="CI31979" s="850"/>
    </row>
    <row r="31980" spans="85:87" x14ac:dyDescent="0.25">
      <c r="CG31980" s="768"/>
      <c r="CH31980" s="768"/>
      <c r="CI31980" s="850"/>
    </row>
    <row r="31981" spans="85:87" x14ac:dyDescent="0.25">
      <c r="CG31981" s="768"/>
      <c r="CH31981" s="768"/>
      <c r="CI31981" s="850"/>
    </row>
    <row r="31982" spans="85:87" x14ac:dyDescent="0.25">
      <c r="CG31982" s="768"/>
      <c r="CH31982" s="768"/>
      <c r="CI31982" s="850"/>
    </row>
    <row r="31983" spans="85:87" x14ac:dyDescent="0.25">
      <c r="CG31983" s="768"/>
      <c r="CH31983" s="768"/>
      <c r="CI31983" s="850"/>
    </row>
    <row r="31984" spans="85:87" x14ac:dyDescent="0.25">
      <c r="CG31984" s="768"/>
      <c r="CH31984" s="768"/>
      <c r="CI31984" s="850"/>
    </row>
    <row r="31985" spans="85:87" x14ac:dyDescent="0.25">
      <c r="CG31985" s="768"/>
      <c r="CH31985" s="768"/>
      <c r="CI31985" s="850"/>
    </row>
    <row r="31986" spans="85:87" x14ac:dyDescent="0.25">
      <c r="CG31986" s="768"/>
      <c r="CH31986" s="768"/>
      <c r="CI31986" s="850"/>
    </row>
    <row r="31987" spans="85:87" x14ac:dyDescent="0.25">
      <c r="CG31987" s="768"/>
      <c r="CH31987" s="768"/>
      <c r="CI31987" s="850"/>
    </row>
    <row r="31988" spans="85:87" x14ac:dyDescent="0.25">
      <c r="CG31988" s="768"/>
      <c r="CH31988" s="768"/>
      <c r="CI31988" s="850"/>
    </row>
    <row r="31989" spans="85:87" x14ac:dyDescent="0.25">
      <c r="CG31989" s="768"/>
      <c r="CH31989" s="768"/>
      <c r="CI31989" s="850"/>
    </row>
    <row r="31990" spans="85:87" x14ac:dyDescent="0.25">
      <c r="CG31990" s="768"/>
      <c r="CH31990" s="768"/>
      <c r="CI31990" s="850"/>
    </row>
    <row r="31991" spans="85:87" x14ac:dyDescent="0.25">
      <c r="CG31991" s="768"/>
      <c r="CH31991" s="768"/>
      <c r="CI31991" s="850"/>
    </row>
    <row r="31992" spans="85:87" x14ac:dyDescent="0.25">
      <c r="CG31992" s="768"/>
      <c r="CH31992" s="768"/>
      <c r="CI31992" s="850"/>
    </row>
    <row r="31993" spans="85:87" x14ac:dyDescent="0.25">
      <c r="CG31993" s="768"/>
      <c r="CH31993" s="768"/>
      <c r="CI31993" s="850"/>
    </row>
    <row r="31994" spans="85:87" x14ac:dyDescent="0.25">
      <c r="CG31994" s="768"/>
      <c r="CH31994" s="768"/>
      <c r="CI31994" s="850"/>
    </row>
    <row r="31995" spans="85:87" x14ac:dyDescent="0.25">
      <c r="CG31995" s="768"/>
      <c r="CH31995" s="768"/>
      <c r="CI31995" s="850"/>
    </row>
    <row r="31996" spans="85:87" x14ac:dyDescent="0.25">
      <c r="CG31996" s="768"/>
      <c r="CH31996" s="768"/>
      <c r="CI31996" s="850"/>
    </row>
    <row r="31997" spans="85:87" x14ac:dyDescent="0.25">
      <c r="CG31997" s="768"/>
      <c r="CH31997" s="768"/>
      <c r="CI31997" s="850"/>
    </row>
    <row r="31998" spans="85:87" x14ac:dyDescent="0.25">
      <c r="CG31998" s="768"/>
      <c r="CH31998" s="768"/>
      <c r="CI31998" s="850"/>
    </row>
    <row r="31999" spans="85:87" x14ac:dyDescent="0.25">
      <c r="CG31999" s="768"/>
      <c r="CH31999" s="768"/>
      <c r="CI31999" s="850"/>
    </row>
    <row r="32000" spans="85:87" x14ac:dyDescent="0.25">
      <c r="CG32000" s="768"/>
      <c r="CH32000" s="768"/>
      <c r="CI32000" s="850"/>
    </row>
    <row r="32001" spans="85:87" x14ac:dyDescent="0.25">
      <c r="CG32001" s="768"/>
      <c r="CH32001" s="768"/>
      <c r="CI32001" s="850"/>
    </row>
    <row r="32002" spans="85:87" x14ac:dyDescent="0.25">
      <c r="CG32002" s="768"/>
      <c r="CH32002" s="768"/>
      <c r="CI32002" s="850"/>
    </row>
    <row r="32003" spans="85:87" x14ac:dyDescent="0.25">
      <c r="CG32003" s="768"/>
      <c r="CH32003" s="768"/>
      <c r="CI32003" s="850"/>
    </row>
    <row r="32004" spans="85:87" x14ac:dyDescent="0.25">
      <c r="CG32004" s="768"/>
      <c r="CH32004" s="768"/>
      <c r="CI32004" s="850"/>
    </row>
    <row r="32005" spans="85:87" x14ac:dyDescent="0.25">
      <c r="CG32005" s="768"/>
      <c r="CH32005" s="768"/>
      <c r="CI32005" s="850"/>
    </row>
    <row r="32006" spans="85:87" x14ac:dyDescent="0.25">
      <c r="CG32006" s="768"/>
      <c r="CH32006" s="768"/>
      <c r="CI32006" s="850"/>
    </row>
    <row r="32007" spans="85:87" x14ac:dyDescent="0.25">
      <c r="CG32007" s="768"/>
      <c r="CH32007" s="768"/>
      <c r="CI32007" s="850"/>
    </row>
    <row r="32008" spans="85:87" x14ac:dyDescent="0.25">
      <c r="CG32008" s="768"/>
      <c r="CH32008" s="768"/>
      <c r="CI32008" s="850"/>
    </row>
    <row r="32009" spans="85:87" x14ac:dyDescent="0.25">
      <c r="CG32009" s="768"/>
      <c r="CH32009" s="768"/>
      <c r="CI32009" s="850"/>
    </row>
    <row r="32010" spans="85:87" x14ac:dyDescent="0.25">
      <c r="CG32010" s="768"/>
      <c r="CH32010" s="768"/>
      <c r="CI32010" s="850"/>
    </row>
    <row r="32011" spans="85:87" x14ac:dyDescent="0.25">
      <c r="CG32011" s="768"/>
      <c r="CH32011" s="768"/>
      <c r="CI32011" s="850"/>
    </row>
    <row r="32012" spans="85:87" x14ac:dyDescent="0.25">
      <c r="CG32012" s="768"/>
      <c r="CH32012" s="768"/>
      <c r="CI32012" s="850"/>
    </row>
    <row r="32013" spans="85:87" x14ac:dyDescent="0.25">
      <c r="CG32013" s="768"/>
      <c r="CH32013" s="768"/>
      <c r="CI32013" s="850"/>
    </row>
    <row r="32014" spans="85:87" x14ac:dyDescent="0.25">
      <c r="CG32014" s="768"/>
      <c r="CH32014" s="768"/>
      <c r="CI32014" s="850"/>
    </row>
    <row r="32015" spans="85:87" x14ac:dyDescent="0.25">
      <c r="CG32015" s="768"/>
      <c r="CH32015" s="768"/>
      <c r="CI32015" s="850"/>
    </row>
    <row r="32016" spans="85:87" x14ac:dyDescent="0.25">
      <c r="CG32016" s="768"/>
      <c r="CH32016" s="768"/>
      <c r="CI32016" s="850"/>
    </row>
    <row r="32017" spans="85:87" x14ac:dyDescent="0.25">
      <c r="CG32017" s="768"/>
      <c r="CH32017" s="768"/>
      <c r="CI32017" s="850"/>
    </row>
    <row r="32018" spans="85:87" x14ac:dyDescent="0.25">
      <c r="CG32018" s="768"/>
      <c r="CH32018" s="768"/>
      <c r="CI32018" s="850"/>
    </row>
    <row r="32019" spans="85:87" x14ac:dyDescent="0.25">
      <c r="CG32019" s="768"/>
      <c r="CH32019" s="768"/>
      <c r="CI32019" s="850"/>
    </row>
    <row r="32020" spans="85:87" x14ac:dyDescent="0.25">
      <c r="CG32020" s="768"/>
      <c r="CH32020" s="768"/>
      <c r="CI32020" s="850"/>
    </row>
    <row r="32021" spans="85:87" x14ac:dyDescent="0.25">
      <c r="CG32021" s="768"/>
      <c r="CH32021" s="768"/>
      <c r="CI32021" s="850"/>
    </row>
    <row r="32022" spans="85:87" x14ac:dyDescent="0.25">
      <c r="CG32022" s="768"/>
      <c r="CH32022" s="768"/>
      <c r="CI32022" s="850"/>
    </row>
    <row r="32023" spans="85:87" x14ac:dyDescent="0.25">
      <c r="CG32023" s="768"/>
      <c r="CH32023" s="768"/>
      <c r="CI32023" s="850"/>
    </row>
    <row r="32024" spans="85:87" x14ac:dyDescent="0.25">
      <c r="CG32024" s="768"/>
      <c r="CH32024" s="768"/>
      <c r="CI32024" s="850"/>
    </row>
    <row r="32025" spans="85:87" x14ac:dyDescent="0.25">
      <c r="CG32025" s="768"/>
      <c r="CH32025" s="768"/>
      <c r="CI32025" s="850"/>
    </row>
    <row r="32026" spans="85:87" x14ac:dyDescent="0.25">
      <c r="CG32026" s="768"/>
      <c r="CH32026" s="768"/>
      <c r="CI32026" s="850"/>
    </row>
    <row r="32027" spans="85:87" x14ac:dyDescent="0.25">
      <c r="CG32027" s="768"/>
      <c r="CH32027" s="768"/>
      <c r="CI32027" s="850"/>
    </row>
    <row r="32028" spans="85:87" x14ac:dyDescent="0.25">
      <c r="CG32028" s="768"/>
      <c r="CH32028" s="768"/>
      <c r="CI32028" s="850"/>
    </row>
    <row r="32029" spans="85:87" x14ac:dyDescent="0.25">
      <c r="CG32029" s="768"/>
      <c r="CH32029" s="768"/>
      <c r="CI32029" s="850"/>
    </row>
    <row r="32030" spans="85:87" x14ac:dyDescent="0.25">
      <c r="CG32030" s="768"/>
      <c r="CH32030" s="768"/>
      <c r="CI32030" s="850"/>
    </row>
    <row r="32031" spans="85:87" x14ac:dyDescent="0.25">
      <c r="CG32031" s="768"/>
      <c r="CH32031" s="768"/>
      <c r="CI32031" s="850"/>
    </row>
    <row r="32032" spans="85:87" x14ac:dyDescent="0.25">
      <c r="CG32032" s="768"/>
      <c r="CH32032" s="768"/>
      <c r="CI32032" s="850"/>
    </row>
    <row r="32033" spans="85:87" x14ac:dyDescent="0.25">
      <c r="CG32033" s="768"/>
      <c r="CH32033" s="768"/>
      <c r="CI32033" s="850"/>
    </row>
    <row r="32034" spans="85:87" x14ac:dyDescent="0.25">
      <c r="CG32034" s="768"/>
      <c r="CH32034" s="768"/>
      <c r="CI32034" s="850"/>
    </row>
    <row r="32035" spans="85:87" x14ac:dyDescent="0.25">
      <c r="CG32035" s="768"/>
      <c r="CH32035" s="768"/>
      <c r="CI32035" s="850"/>
    </row>
    <row r="32036" spans="85:87" x14ac:dyDescent="0.25">
      <c r="CG32036" s="768"/>
      <c r="CH32036" s="768"/>
      <c r="CI32036" s="850"/>
    </row>
    <row r="32037" spans="85:87" x14ac:dyDescent="0.25">
      <c r="CG32037" s="768"/>
      <c r="CH32037" s="768"/>
      <c r="CI32037" s="850"/>
    </row>
    <row r="32038" spans="85:87" x14ac:dyDescent="0.25">
      <c r="CG32038" s="768"/>
      <c r="CH32038" s="768"/>
      <c r="CI32038" s="850"/>
    </row>
    <row r="32039" spans="85:87" x14ac:dyDescent="0.25">
      <c r="CG32039" s="768"/>
      <c r="CH32039" s="768"/>
      <c r="CI32039" s="850"/>
    </row>
    <row r="32040" spans="85:87" x14ac:dyDescent="0.25">
      <c r="CG32040" s="768"/>
      <c r="CH32040" s="768"/>
      <c r="CI32040" s="850"/>
    </row>
    <row r="32041" spans="85:87" x14ac:dyDescent="0.25">
      <c r="CG32041" s="768"/>
      <c r="CH32041" s="768"/>
      <c r="CI32041" s="850"/>
    </row>
    <row r="32042" spans="85:87" x14ac:dyDescent="0.25">
      <c r="CG32042" s="768"/>
      <c r="CH32042" s="768"/>
      <c r="CI32042" s="850"/>
    </row>
    <row r="32043" spans="85:87" x14ac:dyDescent="0.25">
      <c r="CG32043" s="768"/>
      <c r="CH32043" s="768"/>
      <c r="CI32043" s="850"/>
    </row>
    <row r="32044" spans="85:87" x14ac:dyDescent="0.25">
      <c r="CG32044" s="768"/>
      <c r="CH32044" s="768"/>
      <c r="CI32044" s="850"/>
    </row>
    <row r="32045" spans="85:87" x14ac:dyDescent="0.25">
      <c r="CG32045" s="768"/>
      <c r="CH32045" s="768"/>
      <c r="CI32045" s="850"/>
    </row>
    <row r="32046" spans="85:87" x14ac:dyDescent="0.25">
      <c r="CG32046" s="768"/>
      <c r="CH32046" s="768"/>
      <c r="CI32046" s="850"/>
    </row>
    <row r="32047" spans="85:87" x14ac:dyDescent="0.25">
      <c r="CG32047" s="768"/>
      <c r="CH32047" s="768"/>
      <c r="CI32047" s="850"/>
    </row>
    <row r="32048" spans="85:87" x14ac:dyDescent="0.25">
      <c r="CG32048" s="768"/>
      <c r="CH32048" s="768"/>
      <c r="CI32048" s="850"/>
    </row>
    <row r="32049" spans="85:87" x14ac:dyDescent="0.25">
      <c r="CG32049" s="768"/>
      <c r="CH32049" s="768"/>
      <c r="CI32049" s="850"/>
    </row>
    <row r="32050" spans="85:87" x14ac:dyDescent="0.25">
      <c r="CG32050" s="768"/>
      <c r="CH32050" s="768"/>
      <c r="CI32050" s="850"/>
    </row>
    <row r="32051" spans="85:87" x14ac:dyDescent="0.25">
      <c r="CG32051" s="768"/>
      <c r="CH32051" s="768"/>
      <c r="CI32051" s="850"/>
    </row>
    <row r="32052" spans="85:87" x14ac:dyDescent="0.25">
      <c r="CG32052" s="768"/>
      <c r="CH32052" s="768"/>
      <c r="CI32052" s="850"/>
    </row>
    <row r="32053" spans="85:87" x14ac:dyDescent="0.25">
      <c r="CG32053" s="768"/>
      <c r="CH32053" s="768"/>
      <c r="CI32053" s="850"/>
    </row>
    <row r="32054" spans="85:87" x14ac:dyDescent="0.25">
      <c r="CG32054" s="768"/>
      <c r="CH32054" s="768"/>
      <c r="CI32054" s="850"/>
    </row>
    <row r="32055" spans="85:87" x14ac:dyDescent="0.25">
      <c r="CG32055" s="768"/>
      <c r="CH32055" s="768"/>
      <c r="CI32055" s="850"/>
    </row>
    <row r="32056" spans="85:87" x14ac:dyDescent="0.25">
      <c r="CG32056" s="768"/>
      <c r="CH32056" s="768"/>
      <c r="CI32056" s="850"/>
    </row>
    <row r="32057" spans="85:87" x14ac:dyDescent="0.25">
      <c r="CG32057" s="768"/>
      <c r="CH32057" s="768"/>
      <c r="CI32057" s="850"/>
    </row>
    <row r="32058" spans="85:87" x14ac:dyDescent="0.25">
      <c r="CG32058" s="768"/>
      <c r="CH32058" s="768"/>
      <c r="CI32058" s="850"/>
    </row>
    <row r="32059" spans="85:87" x14ac:dyDescent="0.25">
      <c r="CG32059" s="768"/>
      <c r="CH32059" s="768"/>
      <c r="CI32059" s="850"/>
    </row>
    <row r="32060" spans="85:87" x14ac:dyDescent="0.25">
      <c r="CG32060" s="768"/>
      <c r="CH32060" s="768"/>
      <c r="CI32060" s="850"/>
    </row>
    <row r="32061" spans="85:87" x14ac:dyDescent="0.25">
      <c r="CG32061" s="768"/>
      <c r="CH32061" s="768"/>
      <c r="CI32061" s="850"/>
    </row>
    <row r="32062" spans="85:87" x14ac:dyDescent="0.25">
      <c r="CG32062" s="768"/>
      <c r="CH32062" s="768"/>
      <c r="CI32062" s="850"/>
    </row>
    <row r="32063" spans="85:87" x14ac:dyDescent="0.25">
      <c r="CG32063" s="768"/>
      <c r="CH32063" s="768"/>
      <c r="CI32063" s="850"/>
    </row>
    <row r="32064" spans="85:87" x14ac:dyDescent="0.25">
      <c r="CG32064" s="768"/>
      <c r="CH32064" s="768"/>
      <c r="CI32064" s="850"/>
    </row>
    <row r="32065" spans="85:87" x14ac:dyDescent="0.25">
      <c r="CG32065" s="768"/>
      <c r="CH32065" s="768"/>
      <c r="CI32065" s="850"/>
    </row>
    <row r="32066" spans="85:87" x14ac:dyDescent="0.25">
      <c r="CG32066" s="768"/>
      <c r="CH32066" s="768"/>
      <c r="CI32066" s="850"/>
    </row>
    <row r="32067" spans="85:87" x14ac:dyDescent="0.25">
      <c r="CG32067" s="768"/>
      <c r="CH32067" s="768"/>
      <c r="CI32067" s="850"/>
    </row>
    <row r="32068" spans="85:87" x14ac:dyDescent="0.25">
      <c r="CG32068" s="768"/>
      <c r="CH32068" s="768"/>
      <c r="CI32068" s="850"/>
    </row>
    <row r="32069" spans="85:87" x14ac:dyDescent="0.25">
      <c r="CG32069" s="768"/>
      <c r="CH32069" s="768"/>
      <c r="CI32069" s="850"/>
    </row>
    <row r="32070" spans="85:87" x14ac:dyDescent="0.25">
      <c r="CG32070" s="768"/>
      <c r="CH32070" s="768"/>
      <c r="CI32070" s="850"/>
    </row>
    <row r="32071" spans="85:87" x14ac:dyDescent="0.25">
      <c r="CG32071" s="768"/>
      <c r="CH32071" s="768"/>
      <c r="CI32071" s="850"/>
    </row>
    <row r="32072" spans="85:87" x14ac:dyDescent="0.25">
      <c r="CG32072" s="768"/>
      <c r="CH32072" s="768"/>
      <c r="CI32072" s="850"/>
    </row>
    <row r="32073" spans="85:87" x14ac:dyDescent="0.25">
      <c r="CG32073" s="768"/>
      <c r="CH32073" s="768"/>
      <c r="CI32073" s="850"/>
    </row>
    <row r="32074" spans="85:87" x14ac:dyDescent="0.25">
      <c r="CG32074" s="768"/>
      <c r="CH32074" s="768"/>
      <c r="CI32074" s="850"/>
    </row>
    <row r="32075" spans="85:87" x14ac:dyDescent="0.25">
      <c r="CG32075" s="768"/>
      <c r="CH32075" s="768"/>
      <c r="CI32075" s="850"/>
    </row>
    <row r="32076" spans="85:87" x14ac:dyDescent="0.25">
      <c r="CG32076" s="768"/>
      <c r="CH32076" s="768"/>
      <c r="CI32076" s="850"/>
    </row>
    <row r="32077" spans="85:87" x14ac:dyDescent="0.25">
      <c r="CG32077" s="768"/>
      <c r="CH32077" s="768"/>
      <c r="CI32077" s="850"/>
    </row>
    <row r="32078" spans="85:87" x14ac:dyDescent="0.25">
      <c r="CG32078" s="768"/>
      <c r="CH32078" s="768"/>
      <c r="CI32078" s="850"/>
    </row>
    <row r="32079" spans="85:87" x14ac:dyDescent="0.25">
      <c r="CG32079" s="768"/>
      <c r="CH32079" s="768"/>
      <c r="CI32079" s="850"/>
    </row>
    <row r="32080" spans="85:87" x14ac:dyDescent="0.25">
      <c r="CG32080" s="768"/>
      <c r="CH32080" s="768"/>
      <c r="CI32080" s="850"/>
    </row>
    <row r="32081" spans="85:87" x14ac:dyDescent="0.25">
      <c r="CG32081" s="768"/>
      <c r="CH32081" s="768"/>
      <c r="CI32081" s="850"/>
    </row>
    <row r="32082" spans="85:87" x14ac:dyDescent="0.25">
      <c r="CG32082" s="768"/>
      <c r="CH32082" s="768"/>
      <c r="CI32082" s="850"/>
    </row>
    <row r="32083" spans="85:87" x14ac:dyDescent="0.25">
      <c r="CG32083" s="768"/>
      <c r="CH32083" s="768"/>
      <c r="CI32083" s="850"/>
    </row>
    <row r="32084" spans="85:87" x14ac:dyDescent="0.25">
      <c r="CG32084" s="768"/>
      <c r="CH32084" s="768"/>
      <c r="CI32084" s="850"/>
    </row>
    <row r="32085" spans="85:87" x14ac:dyDescent="0.25">
      <c r="CG32085" s="768"/>
      <c r="CH32085" s="768"/>
      <c r="CI32085" s="850"/>
    </row>
    <row r="32086" spans="85:87" x14ac:dyDescent="0.25">
      <c r="CG32086" s="768"/>
      <c r="CH32086" s="768"/>
      <c r="CI32086" s="850"/>
    </row>
    <row r="32087" spans="85:87" x14ac:dyDescent="0.25">
      <c r="CG32087" s="768"/>
      <c r="CH32087" s="768"/>
      <c r="CI32087" s="850"/>
    </row>
    <row r="32088" spans="85:87" x14ac:dyDescent="0.25">
      <c r="CG32088" s="768"/>
      <c r="CH32088" s="768"/>
      <c r="CI32088" s="850"/>
    </row>
    <row r="32089" spans="85:87" x14ac:dyDescent="0.25">
      <c r="CG32089" s="768"/>
      <c r="CH32089" s="768"/>
      <c r="CI32089" s="850"/>
    </row>
    <row r="32090" spans="85:87" x14ac:dyDescent="0.25">
      <c r="CG32090" s="768"/>
      <c r="CH32090" s="768"/>
      <c r="CI32090" s="850"/>
    </row>
    <row r="32091" spans="85:87" x14ac:dyDescent="0.25">
      <c r="CG32091" s="768"/>
      <c r="CH32091" s="768"/>
      <c r="CI32091" s="850"/>
    </row>
    <row r="32092" spans="85:87" x14ac:dyDescent="0.25">
      <c r="CG32092" s="768"/>
      <c r="CH32092" s="768"/>
      <c r="CI32092" s="850"/>
    </row>
    <row r="32093" spans="85:87" x14ac:dyDescent="0.25">
      <c r="CG32093" s="768"/>
      <c r="CH32093" s="768"/>
      <c r="CI32093" s="850"/>
    </row>
    <row r="32094" spans="85:87" x14ac:dyDescent="0.25">
      <c r="CG32094" s="768"/>
      <c r="CH32094" s="768"/>
      <c r="CI32094" s="850"/>
    </row>
    <row r="32095" spans="85:87" x14ac:dyDescent="0.25">
      <c r="CG32095" s="768"/>
      <c r="CH32095" s="768"/>
      <c r="CI32095" s="850"/>
    </row>
    <row r="32096" spans="85:87" x14ac:dyDescent="0.25">
      <c r="CG32096" s="768"/>
      <c r="CH32096" s="768"/>
      <c r="CI32096" s="850"/>
    </row>
    <row r="32097" spans="85:87" x14ac:dyDescent="0.25">
      <c r="CG32097" s="768"/>
      <c r="CH32097" s="768"/>
      <c r="CI32097" s="850"/>
    </row>
    <row r="32098" spans="85:87" x14ac:dyDescent="0.25">
      <c r="CG32098" s="768"/>
      <c r="CH32098" s="768"/>
      <c r="CI32098" s="850"/>
    </row>
    <row r="32099" spans="85:87" x14ac:dyDescent="0.25">
      <c r="CG32099" s="768"/>
      <c r="CH32099" s="768"/>
      <c r="CI32099" s="850"/>
    </row>
    <row r="32100" spans="85:87" x14ac:dyDescent="0.25">
      <c r="CG32100" s="768"/>
      <c r="CH32100" s="768"/>
      <c r="CI32100" s="850"/>
    </row>
    <row r="32101" spans="85:87" x14ac:dyDescent="0.25">
      <c r="CG32101" s="768"/>
      <c r="CH32101" s="768"/>
      <c r="CI32101" s="850"/>
    </row>
    <row r="32102" spans="85:87" x14ac:dyDescent="0.25">
      <c r="CG32102" s="768"/>
      <c r="CH32102" s="768"/>
      <c r="CI32102" s="850"/>
    </row>
    <row r="32103" spans="85:87" x14ac:dyDescent="0.25">
      <c r="CG32103" s="768"/>
      <c r="CH32103" s="768"/>
      <c r="CI32103" s="850"/>
    </row>
    <row r="32104" spans="85:87" x14ac:dyDescent="0.25">
      <c r="CG32104" s="768"/>
      <c r="CH32104" s="768"/>
      <c r="CI32104" s="850"/>
    </row>
    <row r="32105" spans="85:87" x14ac:dyDescent="0.25">
      <c r="CG32105" s="768"/>
      <c r="CH32105" s="768"/>
      <c r="CI32105" s="850"/>
    </row>
    <row r="32106" spans="85:87" x14ac:dyDescent="0.25">
      <c r="CG32106" s="768"/>
      <c r="CH32106" s="768"/>
      <c r="CI32106" s="850"/>
    </row>
    <row r="32107" spans="85:87" x14ac:dyDescent="0.25">
      <c r="CG32107" s="768"/>
      <c r="CH32107" s="768"/>
      <c r="CI32107" s="850"/>
    </row>
    <row r="32108" spans="85:87" x14ac:dyDescent="0.25">
      <c r="CG32108" s="768"/>
      <c r="CH32108" s="768"/>
      <c r="CI32108" s="850"/>
    </row>
    <row r="32109" spans="85:87" x14ac:dyDescent="0.25">
      <c r="CG32109" s="768"/>
      <c r="CH32109" s="768"/>
      <c r="CI32109" s="850"/>
    </row>
    <row r="32110" spans="85:87" x14ac:dyDescent="0.25">
      <c r="CG32110" s="768"/>
      <c r="CH32110" s="768"/>
      <c r="CI32110" s="850"/>
    </row>
    <row r="32111" spans="85:87" x14ac:dyDescent="0.25">
      <c r="CG32111" s="768"/>
      <c r="CH32111" s="768"/>
      <c r="CI32111" s="850"/>
    </row>
    <row r="32112" spans="85:87" x14ac:dyDescent="0.25">
      <c r="CG32112" s="768"/>
      <c r="CH32112" s="768"/>
      <c r="CI32112" s="850"/>
    </row>
    <row r="32113" spans="85:87" x14ac:dyDescent="0.25">
      <c r="CG32113" s="768"/>
      <c r="CH32113" s="768"/>
      <c r="CI32113" s="850"/>
    </row>
    <row r="32114" spans="85:87" x14ac:dyDescent="0.25">
      <c r="CG32114" s="768"/>
      <c r="CH32114" s="768"/>
      <c r="CI32114" s="850"/>
    </row>
    <row r="32115" spans="85:87" x14ac:dyDescent="0.25">
      <c r="CG32115" s="768"/>
      <c r="CH32115" s="768"/>
      <c r="CI32115" s="850"/>
    </row>
    <row r="32116" spans="85:87" x14ac:dyDescent="0.25">
      <c r="CG32116" s="768"/>
      <c r="CH32116" s="768"/>
      <c r="CI32116" s="850"/>
    </row>
    <row r="32117" spans="85:87" x14ac:dyDescent="0.25">
      <c r="CG32117" s="768"/>
      <c r="CH32117" s="768"/>
      <c r="CI32117" s="850"/>
    </row>
    <row r="32118" spans="85:87" x14ac:dyDescent="0.25">
      <c r="CG32118" s="768"/>
      <c r="CH32118" s="768"/>
      <c r="CI32118" s="850"/>
    </row>
    <row r="32119" spans="85:87" x14ac:dyDescent="0.25">
      <c r="CG32119" s="768"/>
      <c r="CH32119" s="768"/>
      <c r="CI32119" s="850"/>
    </row>
    <row r="32120" spans="85:87" x14ac:dyDescent="0.25">
      <c r="CG32120" s="768"/>
      <c r="CH32120" s="768"/>
      <c r="CI32120" s="850"/>
    </row>
    <row r="32121" spans="85:87" x14ac:dyDescent="0.25">
      <c r="CG32121" s="768"/>
      <c r="CH32121" s="768"/>
      <c r="CI32121" s="850"/>
    </row>
    <row r="32122" spans="85:87" x14ac:dyDescent="0.25">
      <c r="CG32122" s="768"/>
      <c r="CH32122" s="768"/>
      <c r="CI32122" s="850"/>
    </row>
    <row r="32123" spans="85:87" x14ac:dyDescent="0.25">
      <c r="CG32123" s="768"/>
      <c r="CH32123" s="768"/>
      <c r="CI32123" s="850"/>
    </row>
    <row r="32124" spans="85:87" x14ac:dyDescent="0.25">
      <c r="CG32124" s="768"/>
      <c r="CH32124" s="768"/>
      <c r="CI32124" s="850"/>
    </row>
    <row r="32125" spans="85:87" x14ac:dyDescent="0.25">
      <c r="CG32125" s="768"/>
      <c r="CH32125" s="768"/>
      <c r="CI32125" s="850"/>
    </row>
    <row r="32126" spans="85:87" x14ac:dyDescent="0.25">
      <c r="CG32126" s="768"/>
      <c r="CH32126" s="768"/>
      <c r="CI32126" s="850"/>
    </row>
    <row r="32127" spans="85:87" x14ac:dyDescent="0.25">
      <c r="CG32127" s="768"/>
      <c r="CH32127" s="768"/>
      <c r="CI32127" s="850"/>
    </row>
    <row r="32128" spans="85:87" x14ac:dyDescent="0.25">
      <c r="CG32128" s="768"/>
      <c r="CH32128" s="768"/>
      <c r="CI32128" s="850"/>
    </row>
    <row r="32129" spans="85:87" x14ac:dyDescent="0.25">
      <c r="CG32129" s="768"/>
      <c r="CH32129" s="768"/>
      <c r="CI32129" s="850"/>
    </row>
    <row r="32130" spans="85:87" x14ac:dyDescent="0.25">
      <c r="CG32130" s="768"/>
      <c r="CH32130" s="768"/>
      <c r="CI32130" s="850"/>
    </row>
    <row r="32131" spans="85:87" x14ac:dyDescent="0.25">
      <c r="CG32131" s="768"/>
      <c r="CH32131" s="768"/>
      <c r="CI32131" s="850"/>
    </row>
    <row r="32132" spans="85:87" x14ac:dyDescent="0.25">
      <c r="CG32132" s="768"/>
      <c r="CH32132" s="768"/>
      <c r="CI32132" s="850"/>
    </row>
    <row r="32133" spans="85:87" x14ac:dyDescent="0.25">
      <c r="CG32133" s="768"/>
      <c r="CH32133" s="768"/>
      <c r="CI32133" s="850"/>
    </row>
    <row r="32134" spans="85:87" x14ac:dyDescent="0.25">
      <c r="CG32134" s="768"/>
      <c r="CH32134" s="768"/>
      <c r="CI32134" s="850"/>
    </row>
    <row r="32135" spans="85:87" x14ac:dyDescent="0.25">
      <c r="CG32135" s="768"/>
      <c r="CH32135" s="768"/>
      <c r="CI32135" s="850"/>
    </row>
    <row r="32136" spans="85:87" x14ac:dyDescent="0.25">
      <c r="CG32136" s="768"/>
      <c r="CH32136" s="768"/>
      <c r="CI32136" s="850"/>
    </row>
    <row r="32137" spans="85:87" x14ac:dyDescent="0.25">
      <c r="CG32137" s="768"/>
      <c r="CH32137" s="768"/>
      <c r="CI32137" s="850"/>
    </row>
    <row r="32138" spans="85:87" x14ac:dyDescent="0.25">
      <c r="CG32138" s="768"/>
      <c r="CH32138" s="768"/>
      <c r="CI32138" s="850"/>
    </row>
    <row r="32139" spans="85:87" x14ac:dyDescent="0.25">
      <c r="CG32139" s="768"/>
      <c r="CH32139" s="768"/>
      <c r="CI32139" s="850"/>
    </row>
    <row r="32140" spans="85:87" x14ac:dyDescent="0.25">
      <c r="CG32140" s="768"/>
      <c r="CH32140" s="768"/>
      <c r="CI32140" s="850"/>
    </row>
    <row r="32141" spans="85:87" x14ac:dyDescent="0.25">
      <c r="CG32141" s="768"/>
      <c r="CH32141" s="768"/>
      <c r="CI32141" s="850"/>
    </row>
    <row r="32142" spans="85:87" x14ac:dyDescent="0.25">
      <c r="CG32142" s="768"/>
      <c r="CH32142" s="768"/>
      <c r="CI32142" s="850"/>
    </row>
    <row r="32143" spans="85:87" x14ac:dyDescent="0.25">
      <c r="CG32143" s="768"/>
      <c r="CH32143" s="768"/>
      <c r="CI32143" s="850"/>
    </row>
    <row r="32144" spans="85:87" x14ac:dyDescent="0.25">
      <c r="CG32144" s="768"/>
      <c r="CH32144" s="768"/>
      <c r="CI32144" s="850"/>
    </row>
    <row r="32145" spans="85:87" x14ac:dyDescent="0.25">
      <c r="CG32145" s="768"/>
      <c r="CH32145" s="768"/>
      <c r="CI32145" s="850"/>
    </row>
    <row r="32146" spans="85:87" x14ac:dyDescent="0.25">
      <c r="CG32146" s="768"/>
      <c r="CH32146" s="768"/>
      <c r="CI32146" s="850"/>
    </row>
    <row r="32147" spans="85:87" x14ac:dyDescent="0.25">
      <c r="CG32147" s="768"/>
      <c r="CH32147" s="768"/>
      <c r="CI32147" s="850"/>
    </row>
    <row r="32148" spans="85:87" x14ac:dyDescent="0.25">
      <c r="CG32148" s="768"/>
      <c r="CH32148" s="768"/>
      <c r="CI32148" s="850"/>
    </row>
    <row r="32149" spans="85:87" x14ac:dyDescent="0.25">
      <c r="CG32149" s="768"/>
      <c r="CH32149" s="768"/>
      <c r="CI32149" s="850"/>
    </row>
    <row r="32150" spans="85:87" x14ac:dyDescent="0.25">
      <c r="CG32150" s="768"/>
      <c r="CH32150" s="768"/>
      <c r="CI32150" s="850"/>
    </row>
    <row r="32151" spans="85:87" x14ac:dyDescent="0.25">
      <c r="CG32151" s="768"/>
      <c r="CH32151" s="768"/>
      <c r="CI32151" s="850"/>
    </row>
    <row r="32152" spans="85:87" x14ac:dyDescent="0.25">
      <c r="CG32152" s="768"/>
      <c r="CH32152" s="768"/>
      <c r="CI32152" s="850"/>
    </row>
    <row r="32153" spans="85:87" x14ac:dyDescent="0.25">
      <c r="CG32153" s="768"/>
      <c r="CH32153" s="768"/>
      <c r="CI32153" s="850"/>
    </row>
    <row r="32154" spans="85:87" x14ac:dyDescent="0.25">
      <c r="CG32154" s="768"/>
      <c r="CH32154" s="768"/>
      <c r="CI32154" s="850"/>
    </row>
    <row r="32155" spans="85:87" x14ac:dyDescent="0.25">
      <c r="CG32155" s="768"/>
      <c r="CH32155" s="768"/>
      <c r="CI32155" s="850"/>
    </row>
    <row r="32156" spans="85:87" x14ac:dyDescent="0.25">
      <c r="CG32156" s="768"/>
      <c r="CH32156" s="768"/>
      <c r="CI32156" s="850"/>
    </row>
    <row r="32157" spans="85:87" x14ac:dyDescent="0.25">
      <c r="CG32157" s="768"/>
      <c r="CH32157" s="768"/>
      <c r="CI32157" s="850"/>
    </row>
    <row r="32158" spans="85:87" x14ac:dyDescent="0.25">
      <c r="CG32158" s="768"/>
      <c r="CH32158" s="768"/>
      <c r="CI32158" s="850"/>
    </row>
    <row r="32159" spans="85:87" x14ac:dyDescent="0.25">
      <c r="CG32159" s="768"/>
      <c r="CH32159" s="768"/>
      <c r="CI32159" s="850"/>
    </row>
    <row r="32160" spans="85:87" x14ac:dyDescent="0.25">
      <c r="CG32160" s="768"/>
      <c r="CH32160" s="768"/>
      <c r="CI32160" s="850"/>
    </row>
    <row r="32161" spans="85:87" x14ac:dyDescent="0.25">
      <c r="CG32161" s="768"/>
      <c r="CH32161" s="768"/>
      <c r="CI32161" s="850"/>
    </row>
    <row r="32162" spans="85:87" x14ac:dyDescent="0.25">
      <c r="CG32162" s="768"/>
      <c r="CH32162" s="768"/>
      <c r="CI32162" s="850"/>
    </row>
    <row r="32163" spans="85:87" x14ac:dyDescent="0.25">
      <c r="CG32163" s="768"/>
      <c r="CH32163" s="768"/>
      <c r="CI32163" s="850"/>
    </row>
    <row r="32164" spans="85:87" x14ac:dyDescent="0.25">
      <c r="CG32164" s="768"/>
      <c r="CH32164" s="768"/>
      <c r="CI32164" s="850"/>
    </row>
    <row r="32165" spans="85:87" x14ac:dyDescent="0.25">
      <c r="CG32165" s="768"/>
      <c r="CH32165" s="768"/>
      <c r="CI32165" s="850"/>
    </row>
    <row r="32166" spans="85:87" x14ac:dyDescent="0.25">
      <c r="CG32166" s="768"/>
      <c r="CH32166" s="768"/>
      <c r="CI32166" s="850"/>
    </row>
    <row r="32167" spans="85:87" x14ac:dyDescent="0.25">
      <c r="CG32167" s="768"/>
      <c r="CH32167" s="768"/>
      <c r="CI32167" s="850"/>
    </row>
    <row r="32168" spans="85:87" x14ac:dyDescent="0.25">
      <c r="CG32168" s="768"/>
      <c r="CH32168" s="768"/>
      <c r="CI32168" s="850"/>
    </row>
    <row r="32169" spans="85:87" x14ac:dyDescent="0.25">
      <c r="CG32169" s="768"/>
      <c r="CH32169" s="768"/>
      <c r="CI32169" s="850"/>
    </row>
    <row r="32170" spans="85:87" x14ac:dyDescent="0.25">
      <c r="CG32170" s="768"/>
      <c r="CH32170" s="768"/>
      <c r="CI32170" s="850"/>
    </row>
    <row r="32171" spans="85:87" x14ac:dyDescent="0.25">
      <c r="CG32171" s="768"/>
      <c r="CH32171" s="768"/>
      <c r="CI32171" s="850"/>
    </row>
    <row r="32172" spans="85:87" x14ac:dyDescent="0.25">
      <c r="CG32172" s="768"/>
      <c r="CH32172" s="768"/>
      <c r="CI32172" s="850"/>
    </row>
    <row r="32173" spans="85:87" x14ac:dyDescent="0.25">
      <c r="CG32173" s="768"/>
      <c r="CH32173" s="768"/>
      <c r="CI32173" s="850"/>
    </row>
    <row r="32174" spans="85:87" x14ac:dyDescent="0.25">
      <c r="CG32174" s="768"/>
      <c r="CH32174" s="768"/>
      <c r="CI32174" s="850"/>
    </row>
    <row r="32175" spans="85:87" x14ac:dyDescent="0.25">
      <c r="CG32175" s="768"/>
      <c r="CH32175" s="768"/>
      <c r="CI32175" s="850"/>
    </row>
    <row r="32176" spans="85:87" x14ac:dyDescent="0.25">
      <c r="CG32176" s="768"/>
      <c r="CH32176" s="768"/>
      <c r="CI32176" s="850"/>
    </row>
    <row r="32177" spans="85:87" x14ac:dyDescent="0.25">
      <c r="CG32177" s="768"/>
      <c r="CH32177" s="768"/>
      <c r="CI32177" s="850"/>
    </row>
    <row r="32178" spans="85:87" x14ac:dyDescent="0.25">
      <c r="CG32178" s="768"/>
      <c r="CH32178" s="768"/>
      <c r="CI32178" s="850"/>
    </row>
    <row r="32179" spans="85:87" x14ac:dyDescent="0.25">
      <c r="CG32179" s="768"/>
      <c r="CH32179" s="768"/>
      <c r="CI32179" s="850"/>
    </row>
    <row r="32180" spans="85:87" x14ac:dyDescent="0.25">
      <c r="CG32180" s="768"/>
      <c r="CH32180" s="768"/>
      <c r="CI32180" s="850"/>
    </row>
    <row r="32181" spans="85:87" x14ac:dyDescent="0.25">
      <c r="CG32181" s="768"/>
      <c r="CH32181" s="768"/>
      <c r="CI32181" s="850"/>
    </row>
    <row r="32182" spans="85:87" x14ac:dyDescent="0.25">
      <c r="CG32182" s="768"/>
      <c r="CH32182" s="768"/>
      <c r="CI32182" s="850"/>
    </row>
    <row r="32183" spans="85:87" x14ac:dyDescent="0.25">
      <c r="CG32183" s="768"/>
      <c r="CH32183" s="768"/>
      <c r="CI32183" s="850"/>
    </row>
    <row r="32184" spans="85:87" x14ac:dyDescent="0.25">
      <c r="CG32184" s="768"/>
      <c r="CH32184" s="768"/>
      <c r="CI32184" s="850"/>
    </row>
    <row r="32185" spans="85:87" x14ac:dyDescent="0.25">
      <c r="CG32185" s="768"/>
      <c r="CH32185" s="768"/>
      <c r="CI32185" s="850"/>
    </row>
    <row r="32186" spans="85:87" x14ac:dyDescent="0.25">
      <c r="CG32186" s="768"/>
      <c r="CH32186" s="768"/>
      <c r="CI32186" s="850"/>
    </row>
    <row r="32187" spans="85:87" x14ac:dyDescent="0.25">
      <c r="CG32187" s="768"/>
      <c r="CH32187" s="768"/>
      <c r="CI32187" s="850"/>
    </row>
    <row r="32188" spans="85:87" x14ac:dyDescent="0.25">
      <c r="CG32188" s="768"/>
      <c r="CH32188" s="768"/>
      <c r="CI32188" s="850"/>
    </row>
    <row r="32189" spans="85:87" x14ac:dyDescent="0.25">
      <c r="CG32189" s="768"/>
      <c r="CH32189" s="768"/>
      <c r="CI32189" s="850"/>
    </row>
    <row r="32190" spans="85:87" x14ac:dyDescent="0.25">
      <c r="CG32190" s="768"/>
      <c r="CH32190" s="768"/>
      <c r="CI32190" s="850"/>
    </row>
    <row r="32191" spans="85:87" x14ac:dyDescent="0.25">
      <c r="CG32191" s="768"/>
      <c r="CH32191" s="768"/>
      <c r="CI32191" s="850"/>
    </row>
    <row r="32192" spans="85:87" x14ac:dyDescent="0.25">
      <c r="CG32192" s="768"/>
      <c r="CH32192" s="768"/>
      <c r="CI32192" s="850"/>
    </row>
    <row r="32193" spans="85:87" x14ac:dyDescent="0.25">
      <c r="CG32193" s="768"/>
      <c r="CH32193" s="768"/>
      <c r="CI32193" s="850"/>
    </row>
    <row r="32194" spans="85:87" x14ac:dyDescent="0.25">
      <c r="CG32194" s="768"/>
      <c r="CH32194" s="768"/>
      <c r="CI32194" s="850"/>
    </row>
    <row r="32195" spans="85:87" x14ac:dyDescent="0.25">
      <c r="CG32195" s="768"/>
      <c r="CH32195" s="768"/>
      <c r="CI32195" s="850"/>
    </row>
    <row r="32196" spans="85:87" x14ac:dyDescent="0.25">
      <c r="CG32196" s="768"/>
      <c r="CH32196" s="768"/>
      <c r="CI32196" s="850"/>
    </row>
    <row r="32197" spans="85:87" x14ac:dyDescent="0.25">
      <c r="CG32197" s="768"/>
      <c r="CH32197" s="768"/>
      <c r="CI32197" s="850"/>
    </row>
    <row r="32198" spans="85:87" x14ac:dyDescent="0.25">
      <c r="CG32198" s="768"/>
      <c r="CH32198" s="768"/>
      <c r="CI32198" s="850"/>
    </row>
    <row r="32199" spans="85:87" x14ac:dyDescent="0.25">
      <c r="CG32199" s="768"/>
      <c r="CH32199" s="768"/>
      <c r="CI32199" s="850"/>
    </row>
    <row r="32200" spans="85:87" x14ac:dyDescent="0.25">
      <c r="CG32200" s="768"/>
      <c r="CH32200" s="768"/>
      <c r="CI32200" s="850"/>
    </row>
    <row r="32201" spans="85:87" x14ac:dyDescent="0.25">
      <c r="CG32201" s="768"/>
      <c r="CH32201" s="768"/>
      <c r="CI32201" s="850"/>
    </row>
    <row r="32202" spans="85:87" x14ac:dyDescent="0.25">
      <c r="CG32202" s="768"/>
      <c r="CH32202" s="768"/>
      <c r="CI32202" s="850"/>
    </row>
    <row r="32203" spans="85:87" x14ac:dyDescent="0.25">
      <c r="CG32203" s="768"/>
      <c r="CH32203" s="768"/>
      <c r="CI32203" s="850"/>
    </row>
    <row r="32204" spans="85:87" x14ac:dyDescent="0.25">
      <c r="CG32204" s="768"/>
      <c r="CH32204" s="768"/>
      <c r="CI32204" s="850"/>
    </row>
    <row r="32205" spans="85:87" x14ac:dyDescent="0.25">
      <c r="CG32205" s="768"/>
      <c r="CH32205" s="768"/>
      <c r="CI32205" s="850"/>
    </row>
    <row r="32206" spans="85:87" x14ac:dyDescent="0.25">
      <c r="CG32206" s="768"/>
      <c r="CH32206" s="768"/>
      <c r="CI32206" s="850"/>
    </row>
    <row r="32207" spans="85:87" x14ac:dyDescent="0.25">
      <c r="CG32207" s="768"/>
      <c r="CH32207" s="768"/>
      <c r="CI32207" s="850"/>
    </row>
    <row r="32208" spans="85:87" x14ac:dyDescent="0.25">
      <c r="CG32208" s="768"/>
      <c r="CH32208" s="768"/>
      <c r="CI32208" s="850"/>
    </row>
    <row r="32209" spans="85:87" x14ac:dyDescent="0.25">
      <c r="CG32209" s="768"/>
      <c r="CH32209" s="768"/>
      <c r="CI32209" s="850"/>
    </row>
    <row r="32210" spans="85:87" x14ac:dyDescent="0.25">
      <c r="CG32210" s="768"/>
      <c r="CH32210" s="768"/>
      <c r="CI32210" s="850"/>
    </row>
    <row r="32211" spans="85:87" x14ac:dyDescent="0.25">
      <c r="CG32211" s="768"/>
      <c r="CH32211" s="768"/>
      <c r="CI32211" s="850"/>
    </row>
    <row r="32212" spans="85:87" x14ac:dyDescent="0.25">
      <c r="CG32212" s="768"/>
      <c r="CH32212" s="768"/>
      <c r="CI32212" s="850"/>
    </row>
    <row r="32213" spans="85:87" x14ac:dyDescent="0.25">
      <c r="CG32213" s="768"/>
      <c r="CH32213" s="768"/>
      <c r="CI32213" s="850"/>
    </row>
    <row r="32214" spans="85:87" x14ac:dyDescent="0.25">
      <c r="CG32214" s="768"/>
      <c r="CH32214" s="768"/>
      <c r="CI32214" s="850"/>
    </row>
    <row r="32215" spans="85:87" x14ac:dyDescent="0.25">
      <c r="CG32215" s="768"/>
      <c r="CH32215" s="768"/>
      <c r="CI32215" s="850"/>
    </row>
    <row r="32216" spans="85:87" x14ac:dyDescent="0.25">
      <c r="CG32216" s="768"/>
      <c r="CH32216" s="768"/>
      <c r="CI32216" s="850"/>
    </row>
    <row r="32217" spans="85:87" x14ac:dyDescent="0.25">
      <c r="CG32217" s="768"/>
      <c r="CH32217" s="768"/>
      <c r="CI32217" s="850"/>
    </row>
    <row r="32218" spans="85:87" x14ac:dyDescent="0.25">
      <c r="CG32218" s="768"/>
      <c r="CH32218" s="768"/>
      <c r="CI32218" s="850"/>
    </row>
    <row r="32219" spans="85:87" x14ac:dyDescent="0.25">
      <c r="CG32219" s="768"/>
      <c r="CH32219" s="768"/>
      <c r="CI32219" s="850"/>
    </row>
    <row r="32220" spans="85:87" x14ac:dyDescent="0.25">
      <c r="CG32220" s="768"/>
      <c r="CH32220" s="768"/>
      <c r="CI32220" s="850"/>
    </row>
    <row r="32221" spans="85:87" x14ac:dyDescent="0.25">
      <c r="CG32221" s="768"/>
      <c r="CH32221" s="768"/>
      <c r="CI32221" s="850"/>
    </row>
    <row r="32222" spans="85:87" x14ac:dyDescent="0.25">
      <c r="CG32222" s="768"/>
      <c r="CH32222" s="768"/>
      <c r="CI32222" s="850"/>
    </row>
    <row r="32223" spans="85:87" x14ac:dyDescent="0.25">
      <c r="CG32223" s="768"/>
      <c r="CH32223" s="768"/>
      <c r="CI32223" s="850"/>
    </row>
    <row r="32224" spans="85:87" x14ac:dyDescent="0.25">
      <c r="CG32224" s="768"/>
      <c r="CH32224" s="768"/>
      <c r="CI32224" s="850"/>
    </row>
    <row r="32225" spans="85:87" x14ac:dyDescent="0.25">
      <c r="CG32225" s="768"/>
      <c r="CH32225" s="768"/>
      <c r="CI32225" s="850"/>
    </row>
    <row r="32226" spans="85:87" x14ac:dyDescent="0.25">
      <c r="CG32226" s="768"/>
      <c r="CH32226" s="768"/>
      <c r="CI32226" s="850"/>
    </row>
    <row r="32227" spans="85:87" x14ac:dyDescent="0.25">
      <c r="CG32227" s="768"/>
      <c r="CH32227" s="768"/>
      <c r="CI32227" s="850"/>
    </row>
    <row r="32228" spans="85:87" x14ac:dyDescent="0.25">
      <c r="CG32228" s="768"/>
      <c r="CH32228" s="768"/>
      <c r="CI32228" s="850"/>
    </row>
    <row r="32229" spans="85:87" x14ac:dyDescent="0.25">
      <c r="CG32229" s="768"/>
      <c r="CH32229" s="768"/>
      <c r="CI32229" s="850"/>
    </row>
    <row r="32230" spans="85:87" x14ac:dyDescent="0.25">
      <c r="CG32230" s="768"/>
      <c r="CH32230" s="768"/>
      <c r="CI32230" s="850"/>
    </row>
    <row r="32231" spans="85:87" x14ac:dyDescent="0.25">
      <c r="CG32231" s="768"/>
      <c r="CH32231" s="768"/>
      <c r="CI32231" s="850"/>
    </row>
    <row r="32232" spans="85:87" x14ac:dyDescent="0.25">
      <c r="CG32232" s="768"/>
      <c r="CH32232" s="768"/>
      <c r="CI32232" s="850"/>
    </row>
    <row r="32233" spans="85:87" x14ac:dyDescent="0.25">
      <c r="CG32233" s="768"/>
      <c r="CH32233" s="768"/>
      <c r="CI32233" s="850"/>
    </row>
    <row r="32234" spans="85:87" x14ac:dyDescent="0.25">
      <c r="CG32234" s="768"/>
      <c r="CH32234" s="768"/>
      <c r="CI32234" s="850"/>
    </row>
    <row r="32235" spans="85:87" x14ac:dyDescent="0.25">
      <c r="CG32235" s="768"/>
      <c r="CH32235" s="768"/>
      <c r="CI32235" s="850"/>
    </row>
    <row r="32236" spans="85:87" x14ac:dyDescent="0.25">
      <c r="CG32236" s="768"/>
      <c r="CH32236" s="768"/>
      <c r="CI32236" s="850"/>
    </row>
    <row r="32237" spans="85:87" x14ac:dyDescent="0.25">
      <c r="CG32237" s="768"/>
      <c r="CH32237" s="768"/>
      <c r="CI32237" s="850"/>
    </row>
    <row r="32238" spans="85:87" x14ac:dyDescent="0.25">
      <c r="CG32238" s="768"/>
      <c r="CH32238" s="768"/>
      <c r="CI32238" s="850"/>
    </row>
    <row r="32239" spans="85:87" x14ac:dyDescent="0.25">
      <c r="CG32239" s="768"/>
      <c r="CH32239" s="768"/>
      <c r="CI32239" s="850"/>
    </row>
    <row r="32240" spans="85:87" x14ac:dyDescent="0.25">
      <c r="CG32240" s="768"/>
      <c r="CH32240" s="768"/>
      <c r="CI32240" s="850"/>
    </row>
    <row r="32241" spans="85:87" x14ac:dyDescent="0.25">
      <c r="CG32241" s="768"/>
      <c r="CH32241" s="768"/>
      <c r="CI32241" s="850"/>
    </row>
    <row r="32242" spans="85:87" x14ac:dyDescent="0.25">
      <c r="CG32242" s="768"/>
      <c r="CH32242" s="768"/>
      <c r="CI32242" s="850"/>
    </row>
    <row r="32243" spans="85:87" x14ac:dyDescent="0.25">
      <c r="CG32243" s="768"/>
      <c r="CH32243" s="768"/>
      <c r="CI32243" s="850"/>
    </row>
    <row r="32244" spans="85:87" x14ac:dyDescent="0.25">
      <c r="CG32244" s="768"/>
      <c r="CH32244" s="768"/>
      <c r="CI32244" s="850"/>
    </row>
    <row r="32245" spans="85:87" x14ac:dyDescent="0.25">
      <c r="CG32245" s="768"/>
      <c r="CH32245" s="768"/>
      <c r="CI32245" s="850"/>
    </row>
    <row r="32246" spans="85:87" x14ac:dyDescent="0.25">
      <c r="CG32246" s="768"/>
      <c r="CH32246" s="768"/>
      <c r="CI32246" s="850"/>
    </row>
    <row r="32247" spans="85:87" x14ac:dyDescent="0.25">
      <c r="CG32247" s="768"/>
      <c r="CH32247" s="768"/>
      <c r="CI32247" s="850"/>
    </row>
    <row r="32248" spans="85:87" x14ac:dyDescent="0.25">
      <c r="CG32248" s="768"/>
      <c r="CH32248" s="768"/>
      <c r="CI32248" s="850"/>
    </row>
    <row r="32249" spans="85:87" x14ac:dyDescent="0.25">
      <c r="CG32249" s="768"/>
      <c r="CH32249" s="768"/>
      <c r="CI32249" s="850"/>
    </row>
    <row r="32250" spans="85:87" x14ac:dyDescent="0.25">
      <c r="CG32250" s="768"/>
      <c r="CH32250" s="768"/>
      <c r="CI32250" s="850"/>
    </row>
    <row r="32251" spans="85:87" x14ac:dyDescent="0.25">
      <c r="CG32251" s="768"/>
      <c r="CH32251" s="768"/>
      <c r="CI32251" s="850"/>
    </row>
    <row r="32252" spans="85:87" x14ac:dyDescent="0.25">
      <c r="CG32252" s="768"/>
      <c r="CH32252" s="768"/>
      <c r="CI32252" s="850"/>
    </row>
    <row r="32253" spans="85:87" x14ac:dyDescent="0.25">
      <c r="CG32253" s="768"/>
      <c r="CH32253" s="768"/>
      <c r="CI32253" s="850"/>
    </row>
    <row r="32254" spans="85:87" x14ac:dyDescent="0.25">
      <c r="CG32254" s="768"/>
      <c r="CH32254" s="768"/>
      <c r="CI32254" s="850"/>
    </row>
    <row r="32255" spans="85:87" x14ac:dyDescent="0.25">
      <c r="CG32255" s="768"/>
      <c r="CH32255" s="768"/>
      <c r="CI32255" s="850"/>
    </row>
    <row r="32256" spans="85:87" x14ac:dyDescent="0.25">
      <c r="CG32256" s="768"/>
      <c r="CH32256" s="768"/>
      <c r="CI32256" s="850"/>
    </row>
    <row r="32257" spans="85:87" x14ac:dyDescent="0.25">
      <c r="CG32257" s="768"/>
      <c r="CH32257" s="768"/>
      <c r="CI32257" s="850"/>
    </row>
    <row r="32258" spans="85:87" x14ac:dyDescent="0.25">
      <c r="CG32258" s="768"/>
      <c r="CH32258" s="768"/>
      <c r="CI32258" s="850"/>
    </row>
    <row r="32259" spans="85:87" x14ac:dyDescent="0.25">
      <c r="CG32259" s="768"/>
      <c r="CH32259" s="768"/>
      <c r="CI32259" s="850"/>
    </row>
    <row r="32260" spans="85:87" x14ac:dyDescent="0.25">
      <c r="CG32260" s="768"/>
      <c r="CH32260" s="768"/>
      <c r="CI32260" s="850"/>
    </row>
    <row r="32261" spans="85:87" x14ac:dyDescent="0.25">
      <c r="CG32261" s="768"/>
      <c r="CH32261" s="768"/>
      <c r="CI32261" s="850"/>
    </row>
    <row r="32262" spans="85:87" x14ac:dyDescent="0.25">
      <c r="CG32262" s="768"/>
      <c r="CH32262" s="768"/>
      <c r="CI32262" s="850"/>
    </row>
    <row r="32263" spans="85:87" x14ac:dyDescent="0.25">
      <c r="CG32263" s="768"/>
      <c r="CH32263" s="768"/>
      <c r="CI32263" s="850"/>
    </row>
    <row r="32264" spans="85:87" x14ac:dyDescent="0.25">
      <c r="CG32264" s="768"/>
      <c r="CH32264" s="768"/>
      <c r="CI32264" s="850"/>
    </row>
    <row r="32265" spans="85:87" x14ac:dyDescent="0.25">
      <c r="CG32265" s="768"/>
      <c r="CH32265" s="768"/>
      <c r="CI32265" s="850"/>
    </row>
    <row r="32266" spans="85:87" x14ac:dyDescent="0.25">
      <c r="CG32266" s="768"/>
      <c r="CH32266" s="768"/>
      <c r="CI32266" s="850"/>
    </row>
    <row r="32267" spans="85:87" x14ac:dyDescent="0.25">
      <c r="CG32267" s="768"/>
      <c r="CH32267" s="768"/>
      <c r="CI32267" s="850"/>
    </row>
    <row r="32268" spans="85:87" x14ac:dyDescent="0.25">
      <c r="CG32268" s="768"/>
      <c r="CH32268" s="768"/>
      <c r="CI32268" s="850"/>
    </row>
    <row r="32269" spans="85:87" x14ac:dyDescent="0.25">
      <c r="CG32269" s="768"/>
      <c r="CH32269" s="768"/>
      <c r="CI32269" s="850"/>
    </row>
    <row r="32270" spans="85:87" x14ac:dyDescent="0.25">
      <c r="CG32270" s="768"/>
      <c r="CH32270" s="768"/>
      <c r="CI32270" s="850"/>
    </row>
    <row r="32271" spans="85:87" x14ac:dyDescent="0.25">
      <c r="CG32271" s="768"/>
      <c r="CH32271" s="768"/>
      <c r="CI32271" s="850"/>
    </row>
    <row r="32272" spans="85:87" x14ac:dyDescent="0.25">
      <c r="CG32272" s="768"/>
      <c r="CH32272" s="768"/>
      <c r="CI32272" s="850"/>
    </row>
    <row r="32273" spans="85:87" x14ac:dyDescent="0.25">
      <c r="CG32273" s="768"/>
      <c r="CH32273" s="768"/>
      <c r="CI32273" s="850"/>
    </row>
    <row r="32274" spans="85:87" x14ac:dyDescent="0.25">
      <c r="CG32274" s="768"/>
      <c r="CH32274" s="768"/>
      <c r="CI32274" s="850"/>
    </row>
    <row r="32275" spans="85:87" x14ac:dyDescent="0.25">
      <c r="CG32275" s="768"/>
      <c r="CH32275" s="768"/>
      <c r="CI32275" s="850"/>
    </row>
    <row r="32276" spans="85:87" x14ac:dyDescent="0.25">
      <c r="CG32276" s="768"/>
      <c r="CH32276" s="768"/>
      <c r="CI32276" s="850"/>
    </row>
    <row r="32277" spans="85:87" x14ac:dyDescent="0.25">
      <c r="CG32277" s="768"/>
      <c r="CH32277" s="768"/>
      <c r="CI32277" s="850"/>
    </row>
    <row r="32278" spans="85:87" x14ac:dyDescent="0.25">
      <c r="CG32278" s="768"/>
      <c r="CH32278" s="768"/>
      <c r="CI32278" s="850"/>
    </row>
    <row r="32279" spans="85:87" x14ac:dyDescent="0.25">
      <c r="CG32279" s="768"/>
      <c r="CH32279" s="768"/>
      <c r="CI32279" s="850"/>
    </row>
    <row r="32280" spans="85:87" x14ac:dyDescent="0.25">
      <c r="CG32280" s="768"/>
      <c r="CH32280" s="768"/>
      <c r="CI32280" s="850"/>
    </row>
    <row r="32281" spans="85:87" x14ac:dyDescent="0.25">
      <c r="CG32281" s="768"/>
      <c r="CH32281" s="768"/>
      <c r="CI32281" s="850"/>
    </row>
    <row r="32282" spans="85:87" x14ac:dyDescent="0.25">
      <c r="CG32282" s="768"/>
      <c r="CH32282" s="768"/>
      <c r="CI32282" s="850"/>
    </row>
    <row r="32283" spans="85:87" x14ac:dyDescent="0.25">
      <c r="CG32283" s="768"/>
      <c r="CH32283" s="768"/>
      <c r="CI32283" s="850"/>
    </row>
    <row r="32284" spans="85:87" x14ac:dyDescent="0.25">
      <c r="CG32284" s="768"/>
      <c r="CH32284" s="768"/>
      <c r="CI32284" s="850"/>
    </row>
    <row r="32285" spans="85:87" x14ac:dyDescent="0.25">
      <c r="CG32285" s="768"/>
      <c r="CH32285" s="768"/>
      <c r="CI32285" s="850"/>
    </row>
    <row r="32286" spans="85:87" x14ac:dyDescent="0.25">
      <c r="CG32286" s="768"/>
      <c r="CH32286" s="768"/>
      <c r="CI32286" s="850"/>
    </row>
    <row r="32287" spans="85:87" x14ac:dyDescent="0.25">
      <c r="CG32287" s="768"/>
      <c r="CH32287" s="768"/>
      <c r="CI32287" s="850"/>
    </row>
    <row r="32288" spans="85:87" x14ac:dyDescent="0.25">
      <c r="CG32288" s="768"/>
      <c r="CH32288" s="768"/>
      <c r="CI32288" s="850"/>
    </row>
    <row r="32289" spans="85:87" x14ac:dyDescent="0.25">
      <c r="CG32289" s="768"/>
      <c r="CH32289" s="768"/>
      <c r="CI32289" s="850"/>
    </row>
    <row r="32290" spans="85:87" x14ac:dyDescent="0.25">
      <c r="CG32290" s="768"/>
      <c r="CH32290" s="768"/>
      <c r="CI32290" s="850"/>
    </row>
    <row r="32291" spans="85:87" x14ac:dyDescent="0.25">
      <c r="CG32291" s="768"/>
      <c r="CH32291" s="768"/>
      <c r="CI32291" s="850"/>
    </row>
    <row r="32292" spans="85:87" x14ac:dyDescent="0.25">
      <c r="CG32292" s="768"/>
      <c r="CH32292" s="768"/>
      <c r="CI32292" s="850"/>
    </row>
    <row r="32293" spans="85:87" x14ac:dyDescent="0.25">
      <c r="CG32293" s="768"/>
      <c r="CH32293" s="768"/>
      <c r="CI32293" s="850"/>
    </row>
    <row r="32294" spans="85:87" x14ac:dyDescent="0.25">
      <c r="CG32294" s="768"/>
      <c r="CH32294" s="768"/>
      <c r="CI32294" s="850"/>
    </row>
    <row r="32295" spans="85:87" x14ac:dyDescent="0.25">
      <c r="CG32295" s="768"/>
      <c r="CH32295" s="768"/>
      <c r="CI32295" s="850"/>
    </row>
    <row r="32296" spans="85:87" x14ac:dyDescent="0.25">
      <c r="CG32296" s="768"/>
      <c r="CH32296" s="768"/>
      <c r="CI32296" s="850"/>
    </row>
    <row r="32297" spans="85:87" x14ac:dyDescent="0.25">
      <c r="CG32297" s="768"/>
      <c r="CH32297" s="768"/>
      <c r="CI32297" s="850"/>
    </row>
    <row r="32298" spans="85:87" x14ac:dyDescent="0.25">
      <c r="CG32298" s="768"/>
      <c r="CH32298" s="768"/>
      <c r="CI32298" s="850"/>
    </row>
    <row r="32299" spans="85:87" x14ac:dyDescent="0.25">
      <c r="CG32299" s="768"/>
      <c r="CH32299" s="768"/>
      <c r="CI32299" s="850"/>
    </row>
    <row r="32300" spans="85:87" x14ac:dyDescent="0.25">
      <c r="CG32300" s="768"/>
      <c r="CH32300" s="768"/>
      <c r="CI32300" s="850"/>
    </row>
    <row r="32301" spans="85:87" x14ac:dyDescent="0.25">
      <c r="CG32301" s="768"/>
      <c r="CH32301" s="768"/>
      <c r="CI32301" s="850"/>
    </row>
    <row r="32302" spans="85:87" x14ac:dyDescent="0.25">
      <c r="CG32302" s="768"/>
      <c r="CH32302" s="768"/>
      <c r="CI32302" s="850"/>
    </row>
    <row r="32303" spans="85:87" x14ac:dyDescent="0.25">
      <c r="CG32303" s="768"/>
      <c r="CH32303" s="768"/>
      <c r="CI32303" s="850"/>
    </row>
    <row r="32304" spans="85:87" x14ac:dyDescent="0.25">
      <c r="CG32304" s="768"/>
      <c r="CH32304" s="768"/>
      <c r="CI32304" s="850"/>
    </row>
    <row r="32305" spans="85:87" x14ac:dyDescent="0.25">
      <c r="CG32305" s="768"/>
      <c r="CH32305" s="768"/>
      <c r="CI32305" s="850"/>
    </row>
    <row r="32306" spans="85:87" x14ac:dyDescent="0.25">
      <c r="CG32306" s="768"/>
      <c r="CH32306" s="768"/>
      <c r="CI32306" s="850"/>
    </row>
    <row r="32307" spans="85:87" x14ac:dyDescent="0.25">
      <c r="CG32307" s="768"/>
      <c r="CH32307" s="768"/>
      <c r="CI32307" s="850"/>
    </row>
    <row r="32308" spans="85:87" x14ac:dyDescent="0.25">
      <c r="CG32308" s="768"/>
      <c r="CH32308" s="768"/>
      <c r="CI32308" s="850"/>
    </row>
    <row r="32309" spans="85:87" x14ac:dyDescent="0.25">
      <c r="CG32309" s="768"/>
      <c r="CH32309" s="768"/>
      <c r="CI32309" s="850"/>
    </row>
    <row r="32310" spans="85:87" x14ac:dyDescent="0.25">
      <c r="CG32310" s="768"/>
      <c r="CH32310" s="768"/>
      <c r="CI32310" s="850"/>
    </row>
    <row r="32311" spans="85:87" x14ac:dyDescent="0.25">
      <c r="CG32311" s="768"/>
      <c r="CH32311" s="768"/>
      <c r="CI32311" s="850"/>
    </row>
    <row r="32312" spans="85:87" x14ac:dyDescent="0.25">
      <c r="CG32312" s="768"/>
      <c r="CH32312" s="768"/>
      <c r="CI32312" s="850"/>
    </row>
    <row r="32313" spans="85:87" x14ac:dyDescent="0.25">
      <c r="CG32313" s="768"/>
      <c r="CH32313" s="768"/>
      <c r="CI32313" s="850"/>
    </row>
    <row r="32314" spans="85:87" x14ac:dyDescent="0.25">
      <c r="CG32314" s="768"/>
      <c r="CH32314" s="768"/>
      <c r="CI32314" s="850"/>
    </row>
    <row r="32315" spans="85:87" x14ac:dyDescent="0.25">
      <c r="CG32315" s="768"/>
      <c r="CH32315" s="768"/>
      <c r="CI32315" s="850"/>
    </row>
    <row r="32316" spans="85:87" x14ac:dyDescent="0.25">
      <c r="CG32316" s="768"/>
      <c r="CH32316" s="768"/>
      <c r="CI32316" s="850"/>
    </row>
    <row r="32317" spans="85:87" x14ac:dyDescent="0.25">
      <c r="CG32317" s="768"/>
      <c r="CH32317" s="768"/>
      <c r="CI32317" s="850"/>
    </row>
    <row r="32318" spans="85:87" x14ac:dyDescent="0.25">
      <c r="CG32318" s="768"/>
      <c r="CH32318" s="768"/>
      <c r="CI32318" s="850"/>
    </row>
    <row r="32319" spans="85:87" x14ac:dyDescent="0.25">
      <c r="CG32319" s="768"/>
      <c r="CH32319" s="768"/>
      <c r="CI32319" s="850"/>
    </row>
    <row r="32320" spans="85:87" x14ac:dyDescent="0.25">
      <c r="CG32320" s="768"/>
      <c r="CH32320" s="768"/>
      <c r="CI32320" s="850"/>
    </row>
    <row r="32321" spans="85:87" x14ac:dyDescent="0.25">
      <c r="CG32321" s="768"/>
      <c r="CH32321" s="768"/>
      <c r="CI32321" s="850"/>
    </row>
    <row r="32322" spans="85:87" x14ac:dyDescent="0.25">
      <c r="CG32322" s="768"/>
      <c r="CH32322" s="768"/>
      <c r="CI32322" s="850"/>
    </row>
    <row r="32323" spans="85:87" x14ac:dyDescent="0.25">
      <c r="CG32323" s="768"/>
      <c r="CH32323" s="768"/>
      <c r="CI32323" s="850"/>
    </row>
    <row r="32324" spans="85:87" x14ac:dyDescent="0.25">
      <c r="CG32324" s="768"/>
      <c r="CH32324" s="768"/>
      <c r="CI32324" s="850"/>
    </row>
    <row r="32325" spans="85:87" x14ac:dyDescent="0.25">
      <c r="CG32325" s="768"/>
      <c r="CH32325" s="768"/>
      <c r="CI32325" s="850"/>
    </row>
    <row r="32326" spans="85:87" x14ac:dyDescent="0.25">
      <c r="CG32326" s="768"/>
      <c r="CH32326" s="768"/>
      <c r="CI32326" s="850"/>
    </row>
    <row r="32327" spans="85:87" x14ac:dyDescent="0.25">
      <c r="CG32327" s="768"/>
      <c r="CH32327" s="768"/>
      <c r="CI32327" s="850"/>
    </row>
    <row r="32328" spans="85:87" x14ac:dyDescent="0.25">
      <c r="CG32328" s="768"/>
      <c r="CH32328" s="768"/>
      <c r="CI32328" s="850"/>
    </row>
    <row r="32329" spans="85:87" x14ac:dyDescent="0.25">
      <c r="CG32329" s="768"/>
      <c r="CH32329" s="768"/>
      <c r="CI32329" s="850"/>
    </row>
    <row r="32330" spans="85:87" x14ac:dyDescent="0.25">
      <c r="CG32330" s="768"/>
      <c r="CH32330" s="768"/>
      <c r="CI32330" s="850"/>
    </row>
    <row r="32331" spans="85:87" x14ac:dyDescent="0.25">
      <c r="CG32331" s="768"/>
      <c r="CH32331" s="768"/>
      <c r="CI32331" s="850"/>
    </row>
    <row r="32332" spans="85:87" x14ac:dyDescent="0.25">
      <c r="CG32332" s="768"/>
      <c r="CH32332" s="768"/>
      <c r="CI32332" s="850"/>
    </row>
    <row r="32333" spans="85:87" x14ac:dyDescent="0.25">
      <c r="CG32333" s="768"/>
      <c r="CH32333" s="768"/>
      <c r="CI32333" s="850"/>
    </row>
    <row r="32334" spans="85:87" x14ac:dyDescent="0.25">
      <c r="CG32334" s="768"/>
      <c r="CH32334" s="768"/>
      <c r="CI32334" s="850"/>
    </row>
    <row r="32335" spans="85:87" x14ac:dyDescent="0.25">
      <c r="CG32335" s="768"/>
      <c r="CH32335" s="768"/>
      <c r="CI32335" s="850"/>
    </row>
    <row r="32336" spans="85:87" x14ac:dyDescent="0.25">
      <c r="CG32336" s="768"/>
      <c r="CH32336" s="768"/>
      <c r="CI32336" s="850"/>
    </row>
    <row r="32337" spans="85:87" x14ac:dyDescent="0.25">
      <c r="CG32337" s="768"/>
      <c r="CH32337" s="768"/>
      <c r="CI32337" s="850"/>
    </row>
    <row r="32338" spans="85:87" x14ac:dyDescent="0.25">
      <c r="CG32338" s="768"/>
      <c r="CH32338" s="768"/>
      <c r="CI32338" s="850"/>
    </row>
    <row r="32339" spans="85:87" x14ac:dyDescent="0.25">
      <c r="CG32339" s="768"/>
      <c r="CH32339" s="768"/>
      <c r="CI32339" s="850"/>
    </row>
    <row r="32340" spans="85:87" x14ac:dyDescent="0.25">
      <c r="CG32340" s="768"/>
      <c r="CH32340" s="768"/>
      <c r="CI32340" s="850"/>
    </row>
    <row r="32341" spans="85:87" x14ac:dyDescent="0.25">
      <c r="CG32341" s="768"/>
      <c r="CH32341" s="768"/>
      <c r="CI32341" s="850"/>
    </row>
    <row r="32342" spans="85:87" x14ac:dyDescent="0.25">
      <c r="CG32342" s="768"/>
      <c r="CH32342" s="768"/>
      <c r="CI32342" s="850"/>
    </row>
    <row r="32343" spans="85:87" x14ac:dyDescent="0.25">
      <c r="CG32343" s="768"/>
      <c r="CH32343" s="768"/>
      <c r="CI32343" s="850"/>
    </row>
    <row r="32344" spans="85:87" x14ac:dyDescent="0.25">
      <c r="CG32344" s="768"/>
      <c r="CH32344" s="768"/>
      <c r="CI32344" s="850"/>
    </row>
    <row r="32345" spans="85:87" x14ac:dyDescent="0.25">
      <c r="CG32345" s="768"/>
      <c r="CH32345" s="768"/>
      <c r="CI32345" s="850"/>
    </row>
    <row r="32346" spans="85:87" x14ac:dyDescent="0.25">
      <c r="CG32346" s="768"/>
      <c r="CH32346" s="768"/>
      <c r="CI32346" s="850"/>
    </row>
    <row r="32347" spans="85:87" x14ac:dyDescent="0.25">
      <c r="CG32347" s="768"/>
      <c r="CH32347" s="768"/>
      <c r="CI32347" s="850"/>
    </row>
    <row r="32348" spans="85:87" x14ac:dyDescent="0.25">
      <c r="CG32348" s="768"/>
      <c r="CH32348" s="768"/>
      <c r="CI32348" s="850"/>
    </row>
    <row r="32349" spans="85:87" x14ac:dyDescent="0.25">
      <c r="CG32349" s="768"/>
      <c r="CH32349" s="768"/>
      <c r="CI32349" s="850"/>
    </row>
    <row r="32350" spans="85:87" x14ac:dyDescent="0.25">
      <c r="CG32350" s="768"/>
      <c r="CH32350" s="768"/>
      <c r="CI32350" s="850"/>
    </row>
    <row r="32351" spans="85:87" x14ac:dyDescent="0.25">
      <c r="CG32351" s="768"/>
      <c r="CH32351" s="768"/>
      <c r="CI32351" s="850"/>
    </row>
    <row r="32352" spans="85:87" x14ac:dyDescent="0.25">
      <c r="CG32352" s="768"/>
      <c r="CH32352" s="768"/>
      <c r="CI32352" s="850"/>
    </row>
    <row r="32353" spans="85:87" x14ac:dyDescent="0.25">
      <c r="CG32353" s="768"/>
      <c r="CH32353" s="768"/>
      <c r="CI32353" s="850"/>
    </row>
    <row r="32354" spans="85:87" x14ac:dyDescent="0.25">
      <c r="CG32354" s="768"/>
      <c r="CH32354" s="768"/>
      <c r="CI32354" s="850"/>
    </row>
    <row r="32355" spans="85:87" x14ac:dyDescent="0.25">
      <c r="CG32355" s="768"/>
      <c r="CH32355" s="768"/>
      <c r="CI32355" s="850"/>
    </row>
    <row r="32356" spans="85:87" x14ac:dyDescent="0.25">
      <c r="CG32356" s="768"/>
      <c r="CH32356" s="768"/>
      <c r="CI32356" s="850"/>
    </row>
    <row r="32357" spans="85:87" x14ac:dyDescent="0.25">
      <c r="CG32357" s="768"/>
      <c r="CH32357" s="768"/>
      <c r="CI32357" s="850"/>
    </row>
    <row r="32358" spans="85:87" x14ac:dyDescent="0.25">
      <c r="CG32358" s="768"/>
      <c r="CH32358" s="768"/>
      <c r="CI32358" s="850"/>
    </row>
    <row r="32359" spans="85:87" x14ac:dyDescent="0.25">
      <c r="CG32359" s="768"/>
      <c r="CH32359" s="768"/>
      <c r="CI32359" s="850"/>
    </row>
    <row r="32360" spans="85:87" x14ac:dyDescent="0.25">
      <c r="CG32360" s="768"/>
      <c r="CH32360" s="768"/>
      <c r="CI32360" s="850"/>
    </row>
    <row r="32361" spans="85:87" x14ac:dyDescent="0.25">
      <c r="CG32361" s="768"/>
      <c r="CH32361" s="768"/>
      <c r="CI32361" s="850"/>
    </row>
    <row r="32362" spans="85:87" x14ac:dyDescent="0.25">
      <c r="CG32362" s="768"/>
      <c r="CH32362" s="768"/>
      <c r="CI32362" s="850"/>
    </row>
    <row r="32363" spans="85:87" x14ac:dyDescent="0.25">
      <c r="CG32363" s="768"/>
      <c r="CH32363" s="768"/>
      <c r="CI32363" s="850"/>
    </row>
    <row r="32364" spans="85:87" x14ac:dyDescent="0.25">
      <c r="CG32364" s="768"/>
      <c r="CH32364" s="768"/>
      <c r="CI32364" s="850"/>
    </row>
    <row r="32365" spans="85:87" x14ac:dyDescent="0.25">
      <c r="CG32365" s="768"/>
      <c r="CH32365" s="768"/>
      <c r="CI32365" s="850"/>
    </row>
    <row r="32366" spans="85:87" x14ac:dyDescent="0.25">
      <c r="CG32366" s="768"/>
      <c r="CH32366" s="768"/>
      <c r="CI32366" s="850"/>
    </row>
    <row r="32367" spans="85:87" x14ac:dyDescent="0.25">
      <c r="CG32367" s="768"/>
      <c r="CH32367" s="768"/>
      <c r="CI32367" s="850"/>
    </row>
    <row r="32368" spans="85:87" x14ac:dyDescent="0.25">
      <c r="CG32368" s="768"/>
      <c r="CH32368" s="768"/>
      <c r="CI32368" s="850"/>
    </row>
    <row r="32369" spans="85:87" x14ac:dyDescent="0.25">
      <c r="CG32369" s="768"/>
      <c r="CH32369" s="768"/>
      <c r="CI32369" s="850"/>
    </row>
    <row r="32370" spans="85:87" x14ac:dyDescent="0.25">
      <c r="CG32370" s="768"/>
      <c r="CH32370" s="768"/>
      <c r="CI32370" s="850"/>
    </row>
    <row r="32371" spans="85:87" x14ac:dyDescent="0.25">
      <c r="CG32371" s="768"/>
      <c r="CH32371" s="768"/>
      <c r="CI32371" s="850"/>
    </row>
    <row r="32372" spans="85:87" x14ac:dyDescent="0.25">
      <c r="CG32372" s="768"/>
      <c r="CH32372" s="768"/>
      <c r="CI32372" s="850"/>
    </row>
    <row r="32373" spans="85:87" x14ac:dyDescent="0.25">
      <c r="CG32373" s="768"/>
      <c r="CH32373" s="768"/>
      <c r="CI32373" s="850"/>
    </row>
    <row r="32374" spans="85:87" x14ac:dyDescent="0.25">
      <c r="CG32374" s="768"/>
      <c r="CH32374" s="768"/>
      <c r="CI32374" s="850"/>
    </row>
    <row r="32375" spans="85:87" x14ac:dyDescent="0.25">
      <c r="CG32375" s="768"/>
      <c r="CH32375" s="768"/>
      <c r="CI32375" s="850"/>
    </row>
    <row r="32376" spans="85:87" x14ac:dyDescent="0.25">
      <c r="CG32376" s="768"/>
      <c r="CH32376" s="768"/>
      <c r="CI32376" s="850"/>
    </row>
    <row r="32377" spans="85:87" x14ac:dyDescent="0.25">
      <c r="CG32377" s="768"/>
      <c r="CH32377" s="768"/>
      <c r="CI32377" s="850"/>
    </row>
    <row r="32378" spans="85:87" x14ac:dyDescent="0.25">
      <c r="CG32378" s="768"/>
      <c r="CH32378" s="768"/>
      <c r="CI32378" s="850"/>
    </row>
    <row r="32379" spans="85:87" x14ac:dyDescent="0.25">
      <c r="CG32379" s="768"/>
      <c r="CH32379" s="768"/>
      <c r="CI32379" s="850"/>
    </row>
    <row r="32380" spans="85:87" x14ac:dyDescent="0.25">
      <c r="CG32380" s="768"/>
      <c r="CH32380" s="768"/>
      <c r="CI32380" s="850"/>
    </row>
    <row r="32381" spans="85:87" x14ac:dyDescent="0.25">
      <c r="CG32381" s="768"/>
      <c r="CH32381" s="768"/>
      <c r="CI32381" s="850"/>
    </row>
    <row r="32382" spans="85:87" x14ac:dyDescent="0.25">
      <c r="CG32382" s="768"/>
      <c r="CH32382" s="768"/>
      <c r="CI32382" s="850"/>
    </row>
    <row r="32383" spans="85:87" x14ac:dyDescent="0.25">
      <c r="CG32383" s="768"/>
      <c r="CH32383" s="768"/>
      <c r="CI32383" s="850"/>
    </row>
    <row r="32384" spans="85:87" x14ac:dyDescent="0.25">
      <c r="CG32384" s="768"/>
      <c r="CH32384" s="768"/>
      <c r="CI32384" s="850"/>
    </row>
    <row r="32385" spans="85:87" x14ac:dyDescent="0.25">
      <c r="CG32385" s="768"/>
      <c r="CH32385" s="768"/>
      <c r="CI32385" s="850"/>
    </row>
    <row r="32386" spans="85:87" x14ac:dyDescent="0.25">
      <c r="CG32386" s="768"/>
      <c r="CH32386" s="768"/>
      <c r="CI32386" s="850"/>
    </row>
    <row r="32387" spans="85:87" x14ac:dyDescent="0.25">
      <c r="CG32387" s="768"/>
      <c r="CH32387" s="768"/>
      <c r="CI32387" s="850"/>
    </row>
    <row r="32388" spans="85:87" x14ac:dyDescent="0.25">
      <c r="CG32388" s="768"/>
      <c r="CH32388" s="768"/>
      <c r="CI32388" s="850"/>
    </row>
    <row r="32389" spans="85:87" x14ac:dyDescent="0.25">
      <c r="CG32389" s="768"/>
      <c r="CH32389" s="768"/>
      <c r="CI32389" s="850"/>
    </row>
    <row r="32390" spans="85:87" x14ac:dyDescent="0.25">
      <c r="CG32390" s="768"/>
      <c r="CH32390" s="768"/>
      <c r="CI32390" s="850"/>
    </row>
    <row r="32391" spans="85:87" x14ac:dyDescent="0.25">
      <c r="CG32391" s="768"/>
      <c r="CH32391" s="768"/>
      <c r="CI32391" s="850"/>
    </row>
    <row r="32392" spans="85:87" x14ac:dyDescent="0.25">
      <c r="CG32392" s="768"/>
      <c r="CH32392" s="768"/>
      <c r="CI32392" s="850"/>
    </row>
    <row r="32393" spans="85:87" x14ac:dyDescent="0.25">
      <c r="CG32393" s="768"/>
      <c r="CH32393" s="768"/>
      <c r="CI32393" s="850"/>
    </row>
    <row r="32394" spans="85:87" x14ac:dyDescent="0.25">
      <c r="CG32394" s="768"/>
      <c r="CH32394" s="768"/>
      <c r="CI32394" s="850"/>
    </row>
    <row r="32395" spans="85:87" x14ac:dyDescent="0.25">
      <c r="CG32395" s="768"/>
      <c r="CH32395" s="768"/>
      <c r="CI32395" s="850"/>
    </row>
    <row r="32396" spans="85:87" x14ac:dyDescent="0.25">
      <c r="CG32396" s="768"/>
      <c r="CH32396" s="768"/>
      <c r="CI32396" s="850"/>
    </row>
    <row r="32397" spans="85:87" x14ac:dyDescent="0.25">
      <c r="CG32397" s="768"/>
      <c r="CH32397" s="768"/>
      <c r="CI32397" s="850"/>
    </row>
    <row r="32398" spans="85:87" x14ac:dyDescent="0.25">
      <c r="CG32398" s="768"/>
      <c r="CH32398" s="768"/>
      <c r="CI32398" s="850"/>
    </row>
    <row r="32399" spans="85:87" x14ac:dyDescent="0.25">
      <c r="CG32399" s="768"/>
      <c r="CH32399" s="768"/>
      <c r="CI32399" s="850"/>
    </row>
    <row r="32400" spans="85:87" x14ac:dyDescent="0.25">
      <c r="CG32400" s="768"/>
      <c r="CH32400" s="768"/>
      <c r="CI32400" s="850"/>
    </row>
    <row r="32401" spans="85:87" x14ac:dyDescent="0.25">
      <c r="CG32401" s="768"/>
      <c r="CH32401" s="768"/>
      <c r="CI32401" s="850"/>
    </row>
    <row r="32402" spans="85:87" x14ac:dyDescent="0.25">
      <c r="CG32402" s="768"/>
      <c r="CH32402" s="768"/>
      <c r="CI32402" s="850"/>
    </row>
    <row r="32403" spans="85:87" x14ac:dyDescent="0.25">
      <c r="CG32403" s="768"/>
      <c r="CH32403" s="768"/>
      <c r="CI32403" s="850"/>
    </row>
    <row r="32404" spans="85:87" x14ac:dyDescent="0.25">
      <c r="CG32404" s="768"/>
      <c r="CH32404" s="768"/>
      <c r="CI32404" s="850"/>
    </row>
    <row r="32405" spans="85:87" x14ac:dyDescent="0.25">
      <c r="CG32405" s="768"/>
      <c r="CH32405" s="768"/>
      <c r="CI32405" s="850"/>
    </row>
    <row r="32406" spans="85:87" x14ac:dyDescent="0.25">
      <c r="CG32406" s="768"/>
      <c r="CH32406" s="768"/>
      <c r="CI32406" s="850"/>
    </row>
    <row r="32407" spans="85:87" x14ac:dyDescent="0.25">
      <c r="CG32407" s="768"/>
      <c r="CH32407" s="768"/>
      <c r="CI32407" s="850"/>
    </row>
    <row r="32408" spans="85:87" x14ac:dyDescent="0.25">
      <c r="CG32408" s="768"/>
      <c r="CH32408" s="768"/>
      <c r="CI32408" s="850"/>
    </row>
    <row r="32409" spans="85:87" x14ac:dyDescent="0.25">
      <c r="CG32409" s="768"/>
      <c r="CH32409" s="768"/>
      <c r="CI32409" s="850"/>
    </row>
    <row r="32410" spans="85:87" x14ac:dyDescent="0.25">
      <c r="CG32410" s="768"/>
      <c r="CH32410" s="768"/>
      <c r="CI32410" s="850"/>
    </row>
    <row r="32411" spans="85:87" x14ac:dyDescent="0.25">
      <c r="CG32411" s="768"/>
      <c r="CH32411" s="768"/>
      <c r="CI32411" s="850"/>
    </row>
    <row r="32412" spans="85:87" x14ac:dyDescent="0.25">
      <c r="CG32412" s="768"/>
      <c r="CH32412" s="768"/>
      <c r="CI32412" s="850"/>
    </row>
    <row r="32413" spans="85:87" x14ac:dyDescent="0.25">
      <c r="CG32413" s="768"/>
      <c r="CH32413" s="768"/>
      <c r="CI32413" s="850"/>
    </row>
    <row r="32414" spans="85:87" x14ac:dyDescent="0.25">
      <c r="CG32414" s="768"/>
      <c r="CH32414" s="768"/>
      <c r="CI32414" s="850"/>
    </row>
    <row r="32415" spans="85:87" x14ac:dyDescent="0.25">
      <c r="CG32415" s="768"/>
      <c r="CH32415" s="768"/>
      <c r="CI32415" s="850"/>
    </row>
    <row r="32416" spans="85:87" x14ac:dyDescent="0.25">
      <c r="CG32416" s="768"/>
      <c r="CH32416" s="768"/>
      <c r="CI32416" s="850"/>
    </row>
    <row r="32417" spans="85:87" x14ac:dyDescent="0.25">
      <c r="CG32417" s="768"/>
      <c r="CH32417" s="768"/>
      <c r="CI32417" s="850"/>
    </row>
    <row r="32418" spans="85:87" x14ac:dyDescent="0.25">
      <c r="CG32418" s="768"/>
      <c r="CH32418" s="768"/>
      <c r="CI32418" s="850"/>
    </row>
    <row r="32419" spans="85:87" x14ac:dyDescent="0.25">
      <c r="CG32419" s="768"/>
      <c r="CH32419" s="768"/>
      <c r="CI32419" s="850"/>
    </row>
    <row r="32420" spans="85:87" x14ac:dyDescent="0.25">
      <c r="CG32420" s="768"/>
      <c r="CH32420" s="768"/>
      <c r="CI32420" s="850"/>
    </row>
    <row r="32421" spans="85:87" x14ac:dyDescent="0.25">
      <c r="CG32421" s="768"/>
      <c r="CH32421" s="768"/>
      <c r="CI32421" s="850"/>
    </row>
    <row r="32422" spans="85:87" x14ac:dyDescent="0.25">
      <c r="CG32422" s="768"/>
      <c r="CH32422" s="768"/>
      <c r="CI32422" s="850"/>
    </row>
    <row r="32423" spans="85:87" x14ac:dyDescent="0.25">
      <c r="CG32423" s="768"/>
      <c r="CH32423" s="768"/>
      <c r="CI32423" s="850"/>
    </row>
    <row r="32424" spans="85:87" x14ac:dyDescent="0.25">
      <c r="CG32424" s="768"/>
      <c r="CH32424" s="768"/>
      <c r="CI32424" s="850"/>
    </row>
    <row r="32425" spans="85:87" x14ac:dyDescent="0.25">
      <c r="CG32425" s="768"/>
      <c r="CH32425" s="768"/>
      <c r="CI32425" s="850"/>
    </row>
    <row r="32426" spans="85:87" x14ac:dyDescent="0.25">
      <c r="CG32426" s="768"/>
      <c r="CH32426" s="768"/>
      <c r="CI32426" s="850"/>
    </row>
    <row r="32427" spans="85:87" x14ac:dyDescent="0.25">
      <c r="CG32427" s="768"/>
      <c r="CH32427" s="768"/>
      <c r="CI32427" s="850"/>
    </row>
    <row r="32428" spans="85:87" x14ac:dyDescent="0.25">
      <c r="CG32428" s="768"/>
      <c r="CH32428" s="768"/>
      <c r="CI32428" s="850"/>
    </row>
    <row r="32429" spans="85:87" x14ac:dyDescent="0.25">
      <c r="CG32429" s="768"/>
      <c r="CH32429" s="768"/>
      <c r="CI32429" s="850"/>
    </row>
    <row r="32430" spans="85:87" x14ac:dyDescent="0.25">
      <c r="CG32430" s="768"/>
      <c r="CH32430" s="768"/>
      <c r="CI32430" s="850"/>
    </row>
    <row r="32431" spans="85:87" x14ac:dyDescent="0.25">
      <c r="CG32431" s="768"/>
      <c r="CH32431" s="768"/>
      <c r="CI32431" s="850"/>
    </row>
    <row r="32432" spans="85:87" x14ac:dyDescent="0.25">
      <c r="CG32432" s="768"/>
      <c r="CH32432" s="768"/>
      <c r="CI32432" s="850"/>
    </row>
    <row r="32433" spans="85:87" x14ac:dyDescent="0.25">
      <c r="CG32433" s="768"/>
      <c r="CH32433" s="768"/>
      <c r="CI32433" s="850"/>
    </row>
    <row r="32434" spans="85:87" x14ac:dyDescent="0.25">
      <c r="CG32434" s="768"/>
      <c r="CH32434" s="768"/>
      <c r="CI32434" s="850"/>
    </row>
    <row r="32435" spans="85:87" x14ac:dyDescent="0.25">
      <c r="CG32435" s="768"/>
      <c r="CH32435" s="768"/>
      <c r="CI32435" s="850"/>
    </row>
    <row r="32436" spans="85:87" x14ac:dyDescent="0.25">
      <c r="CG32436" s="768"/>
      <c r="CH32436" s="768"/>
      <c r="CI32436" s="850"/>
    </row>
    <row r="32437" spans="85:87" x14ac:dyDescent="0.25">
      <c r="CG32437" s="768"/>
      <c r="CH32437" s="768"/>
      <c r="CI32437" s="850"/>
    </row>
    <row r="32438" spans="85:87" x14ac:dyDescent="0.25">
      <c r="CG32438" s="768"/>
      <c r="CH32438" s="768"/>
      <c r="CI32438" s="850"/>
    </row>
    <row r="32439" spans="85:87" x14ac:dyDescent="0.25">
      <c r="CG32439" s="768"/>
      <c r="CH32439" s="768"/>
      <c r="CI32439" s="850"/>
    </row>
    <row r="32440" spans="85:87" x14ac:dyDescent="0.25">
      <c r="CG32440" s="768"/>
      <c r="CH32440" s="768"/>
      <c r="CI32440" s="850"/>
    </row>
    <row r="32441" spans="85:87" x14ac:dyDescent="0.25">
      <c r="CG32441" s="768"/>
      <c r="CH32441" s="768"/>
      <c r="CI32441" s="850"/>
    </row>
    <row r="32442" spans="85:87" x14ac:dyDescent="0.25">
      <c r="CG32442" s="768"/>
      <c r="CH32442" s="768"/>
      <c r="CI32442" s="850"/>
    </row>
    <row r="32443" spans="85:87" x14ac:dyDescent="0.25">
      <c r="CG32443" s="768"/>
      <c r="CH32443" s="768"/>
      <c r="CI32443" s="850"/>
    </row>
    <row r="32444" spans="85:87" x14ac:dyDescent="0.25">
      <c r="CG32444" s="768"/>
      <c r="CH32444" s="768"/>
      <c r="CI32444" s="850"/>
    </row>
    <row r="32445" spans="85:87" x14ac:dyDescent="0.25">
      <c r="CG32445" s="768"/>
      <c r="CH32445" s="768"/>
      <c r="CI32445" s="850"/>
    </row>
    <row r="32446" spans="85:87" x14ac:dyDescent="0.25">
      <c r="CG32446" s="768"/>
      <c r="CH32446" s="768"/>
      <c r="CI32446" s="850"/>
    </row>
    <row r="32447" spans="85:87" x14ac:dyDescent="0.25">
      <c r="CG32447" s="768"/>
      <c r="CH32447" s="768"/>
      <c r="CI32447" s="850"/>
    </row>
    <row r="32448" spans="85:87" x14ac:dyDescent="0.25">
      <c r="CG32448" s="768"/>
      <c r="CH32448" s="768"/>
      <c r="CI32448" s="850"/>
    </row>
    <row r="32449" spans="85:87" x14ac:dyDescent="0.25">
      <c r="CG32449" s="768"/>
      <c r="CH32449" s="768"/>
      <c r="CI32449" s="850"/>
    </row>
    <row r="32450" spans="85:87" x14ac:dyDescent="0.25">
      <c r="CG32450" s="768"/>
      <c r="CH32450" s="768"/>
      <c r="CI32450" s="850"/>
    </row>
    <row r="32451" spans="85:87" x14ac:dyDescent="0.25">
      <c r="CG32451" s="768"/>
      <c r="CH32451" s="768"/>
      <c r="CI32451" s="850"/>
    </row>
    <row r="32452" spans="85:87" x14ac:dyDescent="0.25">
      <c r="CG32452" s="768"/>
      <c r="CH32452" s="768"/>
      <c r="CI32452" s="850"/>
    </row>
    <row r="32453" spans="85:87" x14ac:dyDescent="0.25">
      <c r="CG32453" s="768"/>
      <c r="CH32453" s="768"/>
      <c r="CI32453" s="850"/>
    </row>
    <row r="32454" spans="85:87" x14ac:dyDescent="0.25">
      <c r="CG32454" s="768"/>
      <c r="CH32454" s="768"/>
      <c r="CI32454" s="850"/>
    </row>
    <row r="32455" spans="85:87" x14ac:dyDescent="0.25">
      <c r="CG32455" s="768"/>
      <c r="CH32455" s="768"/>
      <c r="CI32455" s="850"/>
    </row>
    <row r="32456" spans="85:87" x14ac:dyDescent="0.25">
      <c r="CG32456" s="768"/>
      <c r="CH32456" s="768"/>
      <c r="CI32456" s="850"/>
    </row>
    <row r="32457" spans="85:87" x14ac:dyDescent="0.25">
      <c r="CG32457" s="768"/>
      <c r="CH32457" s="768"/>
      <c r="CI32457" s="850"/>
    </row>
    <row r="32458" spans="85:87" x14ac:dyDescent="0.25">
      <c r="CG32458" s="768"/>
      <c r="CH32458" s="768"/>
      <c r="CI32458" s="850"/>
    </row>
    <row r="32459" spans="85:87" x14ac:dyDescent="0.25">
      <c r="CG32459" s="768"/>
      <c r="CH32459" s="768"/>
      <c r="CI32459" s="850"/>
    </row>
    <row r="32460" spans="85:87" x14ac:dyDescent="0.25">
      <c r="CG32460" s="768"/>
      <c r="CH32460" s="768"/>
      <c r="CI32460" s="850"/>
    </row>
    <row r="32461" spans="85:87" x14ac:dyDescent="0.25">
      <c r="CG32461" s="768"/>
      <c r="CH32461" s="768"/>
      <c r="CI32461" s="850"/>
    </row>
    <row r="32462" spans="85:87" x14ac:dyDescent="0.25">
      <c r="CG32462" s="768"/>
      <c r="CH32462" s="768"/>
      <c r="CI32462" s="850"/>
    </row>
    <row r="32463" spans="85:87" x14ac:dyDescent="0.25">
      <c r="CG32463" s="768"/>
      <c r="CH32463" s="768"/>
      <c r="CI32463" s="850"/>
    </row>
    <row r="32464" spans="85:87" x14ac:dyDescent="0.25">
      <c r="CG32464" s="768"/>
      <c r="CH32464" s="768"/>
      <c r="CI32464" s="850"/>
    </row>
    <row r="32465" spans="85:87" x14ac:dyDescent="0.25">
      <c r="CG32465" s="768"/>
      <c r="CH32465" s="768"/>
      <c r="CI32465" s="850"/>
    </row>
    <row r="32466" spans="85:87" x14ac:dyDescent="0.25">
      <c r="CG32466" s="768"/>
      <c r="CH32466" s="768"/>
      <c r="CI32466" s="850"/>
    </row>
    <row r="32467" spans="85:87" x14ac:dyDescent="0.25">
      <c r="CG32467" s="768"/>
      <c r="CH32467" s="768"/>
      <c r="CI32467" s="850"/>
    </row>
    <row r="32468" spans="85:87" x14ac:dyDescent="0.25">
      <c r="CG32468" s="768"/>
      <c r="CH32468" s="768"/>
      <c r="CI32468" s="850"/>
    </row>
    <row r="32469" spans="85:87" x14ac:dyDescent="0.25">
      <c r="CG32469" s="768"/>
      <c r="CH32469" s="768"/>
      <c r="CI32469" s="850"/>
    </row>
    <row r="32470" spans="85:87" x14ac:dyDescent="0.25">
      <c r="CG32470" s="768"/>
      <c r="CH32470" s="768"/>
      <c r="CI32470" s="850"/>
    </row>
    <row r="32471" spans="85:87" x14ac:dyDescent="0.25">
      <c r="CG32471" s="768"/>
      <c r="CH32471" s="768"/>
      <c r="CI32471" s="850"/>
    </row>
    <row r="32472" spans="85:87" x14ac:dyDescent="0.25">
      <c r="CG32472" s="768"/>
      <c r="CH32472" s="768"/>
      <c r="CI32472" s="850"/>
    </row>
    <row r="32473" spans="85:87" x14ac:dyDescent="0.25">
      <c r="CG32473" s="768"/>
      <c r="CH32473" s="768"/>
      <c r="CI32473" s="850"/>
    </row>
    <row r="32474" spans="85:87" x14ac:dyDescent="0.25">
      <c r="CG32474" s="768"/>
      <c r="CH32474" s="768"/>
      <c r="CI32474" s="850"/>
    </row>
    <row r="32475" spans="85:87" x14ac:dyDescent="0.25">
      <c r="CG32475" s="768"/>
      <c r="CH32475" s="768"/>
      <c r="CI32475" s="850"/>
    </row>
    <row r="32476" spans="85:87" x14ac:dyDescent="0.25">
      <c r="CG32476" s="768"/>
      <c r="CH32476" s="768"/>
      <c r="CI32476" s="850"/>
    </row>
    <row r="32477" spans="85:87" x14ac:dyDescent="0.25">
      <c r="CG32477" s="768"/>
      <c r="CH32477" s="768"/>
      <c r="CI32477" s="850"/>
    </row>
    <row r="32478" spans="85:87" x14ac:dyDescent="0.25">
      <c r="CG32478" s="768"/>
      <c r="CH32478" s="768"/>
      <c r="CI32478" s="850"/>
    </row>
    <row r="32479" spans="85:87" x14ac:dyDescent="0.25">
      <c r="CG32479" s="768"/>
      <c r="CH32479" s="768"/>
      <c r="CI32479" s="850"/>
    </row>
    <row r="32480" spans="85:87" x14ac:dyDescent="0.25">
      <c r="CG32480" s="768"/>
      <c r="CH32480" s="768"/>
      <c r="CI32480" s="850"/>
    </row>
    <row r="32481" spans="85:87" x14ac:dyDescent="0.25">
      <c r="CG32481" s="768"/>
      <c r="CH32481" s="768"/>
      <c r="CI32481" s="850"/>
    </row>
    <row r="32482" spans="85:87" x14ac:dyDescent="0.25">
      <c r="CG32482" s="768"/>
      <c r="CH32482" s="768"/>
      <c r="CI32482" s="850"/>
    </row>
    <row r="32483" spans="85:87" x14ac:dyDescent="0.25">
      <c r="CG32483" s="768"/>
      <c r="CH32483" s="768"/>
      <c r="CI32483" s="850"/>
    </row>
    <row r="32484" spans="85:87" x14ac:dyDescent="0.25">
      <c r="CG32484" s="768"/>
      <c r="CH32484" s="768"/>
      <c r="CI32484" s="850"/>
    </row>
    <row r="32485" spans="85:87" x14ac:dyDescent="0.25">
      <c r="CG32485" s="768"/>
      <c r="CH32485" s="768"/>
      <c r="CI32485" s="850"/>
    </row>
    <row r="32486" spans="85:87" x14ac:dyDescent="0.25">
      <c r="CG32486" s="768"/>
      <c r="CH32486" s="768"/>
      <c r="CI32486" s="850"/>
    </row>
    <row r="32487" spans="85:87" x14ac:dyDescent="0.25">
      <c r="CG32487" s="768"/>
      <c r="CH32487" s="768"/>
      <c r="CI32487" s="850"/>
    </row>
    <row r="32488" spans="85:87" x14ac:dyDescent="0.25">
      <c r="CG32488" s="768"/>
      <c r="CH32488" s="768"/>
      <c r="CI32488" s="850"/>
    </row>
    <row r="32489" spans="85:87" x14ac:dyDescent="0.25">
      <c r="CG32489" s="768"/>
      <c r="CH32489" s="768"/>
      <c r="CI32489" s="850"/>
    </row>
    <row r="32490" spans="85:87" x14ac:dyDescent="0.25">
      <c r="CG32490" s="768"/>
      <c r="CH32490" s="768"/>
      <c r="CI32490" s="850"/>
    </row>
    <row r="32491" spans="85:87" x14ac:dyDescent="0.25">
      <c r="CG32491" s="768"/>
      <c r="CH32491" s="768"/>
      <c r="CI32491" s="850"/>
    </row>
    <row r="32492" spans="85:87" x14ac:dyDescent="0.25">
      <c r="CG32492" s="768"/>
      <c r="CH32492" s="768"/>
      <c r="CI32492" s="850"/>
    </row>
    <row r="32493" spans="85:87" x14ac:dyDescent="0.25">
      <c r="CG32493" s="768"/>
      <c r="CH32493" s="768"/>
      <c r="CI32493" s="850"/>
    </row>
    <row r="32494" spans="85:87" x14ac:dyDescent="0.25">
      <c r="CG32494" s="768"/>
      <c r="CH32494" s="768"/>
      <c r="CI32494" s="850"/>
    </row>
    <row r="32495" spans="85:87" x14ac:dyDescent="0.25">
      <c r="CG32495" s="768"/>
      <c r="CH32495" s="768"/>
      <c r="CI32495" s="850"/>
    </row>
    <row r="32496" spans="85:87" x14ac:dyDescent="0.25">
      <c r="CG32496" s="768"/>
      <c r="CH32496" s="768"/>
      <c r="CI32496" s="850"/>
    </row>
    <row r="32497" spans="85:87" x14ac:dyDescent="0.25">
      <c r="CG32497" s="768"/>
      <c r="CH32497" s="768"/>
      <c r="CI32497" s="850"/>
    </row>
    <row r="32498" spans="85:87" x14ac:dyDescent="0.25">
      <c r="CG32498" s="768"/>
      <c r="CH32498" s="768"/>
      <c r="CI32498" s="850"/>
    </row>
    <row r="32499" spans="85:87" x14ac:dyDescent="0.25">
      <c r="CG32499" s="768"/>
      <c r="CH32499" s="768"/>
      <c r="CI32499" s="850"/>
    </row>
    <row r="32500" spans="85:87" x14ac:dyDescent="0.25">
      <c r="CG32500" s="768"/>
      <c r="CH32500" s="768"/>
      <c r="CI32500" s="850"/>
    </row>
    <row r="32501" spans="85:87" x14ac:dyDescent="0.25">
      <c r="CG32501" s="768"/>
      <c r="CH32501" s="768"/>
      <c r="CI32501" s="850"/>
    </row>
    <row r="32502" spans="85:87" x14ac:dyDescent="0.25">
      <c r="CG32502" s="768"/>
      <c r="CH32502" s="768"/>
      <c r="CI32502" s="850"/>
    </row>
    <row r="32503" spans="85:87" x14ac:dyDescent="0.25">
      <c r="CG32503" s="768"/>
      <c r="CH32503" s="768"/>
      <c r="CI32503" s="850"/>
    </row>
    <row r="32504" spans="85:87" x14ac:dyDescent="0.25">
      <c r="CG32504" s="768"/>
      <c r="CH32504" s="768"/>
      <c r="CI32504" s="850"/>
    </row>
    <row r="32505" spans="85:87" x14ac:dyDescent="0.25">
      <c r="CG32505" s="768"/>
      <c r="CH32505" s="768"/>
      <c r="CI32505" s="850"/>
    </row>
    <row r="32506" spans="85:87" x14ac:dyDescent="0.25">
      <c r="CG32506" s="768"/>
      <c r="CH32506" s="768"/>
      <c r="CI32506" s="850"/>
    </row>
    <row r="32507" spans="85:87" x14ac:dyDescent="0.25">
      <c r="CG32507" s="768"/>
      <c r="CH32507" s="768"/>
      <c r="CI32507" s="850"/>
    </row>
    <row r="32508" spans="85:87" x14ac:dyDescent="0.25">
      <c r="CG32508" s="768"/>
      <c r="CH32508" s="768"/>
      <c r="CI32508" s="850"/>
    </row>
    <row r="32509" spans="85:87" x14ac:dyDescent="0.25">
      <c r="CG32509" s="768"/>
      <c r="CH32509" s="768"/>
      <c r="CI32509" s="850"/>
    </row>
    <row r="32510" spans="85:87" x14ac:dyDescent="0.25">
      <c r="CG32510" s="768"/>
      <c r="CH32510" s="768"/>
      <c r="CI32510" s="850"/>
    </row>
    <row r="32511" spans="85:87" x14ac:dyDescent="0.25">
      <c r="CG32511" s="768"/>
      <c r="CH32511" s="768"/>
      <c r="CI32511" s="850"/>
    </row>
    <row r="32512" spans="85:87" x14ac:dyDescent="0.25">
      <c r="CG32512" s="768"/>
      <c r="CH32512" s="768"/>
      <c r="CI32512" s="850"/>
    </row>
    <row r="32513" spans="85:87" x14ac:dyDescent="0.25">
      <c r="CG32513" s="768"/>
      <c r="CH32513" s="768"/>
      <c r="CI32513" s="850"/>
    </row>
    <row r="32514" spans="85:87" x14ac:dyDescent="0.25">
      <c r="CG32514" s="768"/>
      <c r="CH32514" s="768"/>
      <c r="CI32514" s="850"/>
    </row>
    <row r="32515" spans="85:87" x14ac:dyDescent="0.25">
      <c r="CG32515" s="768"/>
      <c r="CH32515" s="768"/>
      <c r="CI32515" s="850"/>
    </row>
    <row r="32516" spans="85:87" x14ac:dyDescent="0.25">
      <c r="CG32516" s="768"/>
      <c r="CH32516" s="768"/>
      <c r="CI32516" s="850"/>
    </row>
    <row r="32517" spans="85:87" x14ac:dyDescent="0.25">
      <c r="CG32517" s="768"/>
      <c r="CH32517" s="768"/>
      <c r="CI32517" s="850"/>
    </row>
    <row r="32518" spans="85:87" x14ac:dyDescent="0.25">
      <c r="CG32518" s="768"/>
      <c r="CH32518" s="768"/>
      <c r="CI32518" s="850"/>
    </row>
    <row r="32519" spans="85:87" x14ac:dyDescent="0.25">
      <c r="CG32519" s="768"/>
      <c r="CH32519" s="768"/>
      <c r="CI32519" s="850"/>
    </row>
    <row r="32520" spans="85:87" x14ac:dyDescent="0.25">
      <c r="CG32520" s="768"/>
      <c r="CH32520" s="768"/>
      <c r="CI32520" s="850"/>
    </row>
    <row r="32521" spans="85:87" x14ac:dyDescent="0.25">
      <c r="CG32521" s="768"/>
      <c r="CH32521" s="768"/>
      <c r="CI32521" s="850"/>
    </row>
    <row r="32522" spans="85:87" x14ac:dyDescent="0.25">
      <c r="CG32522" s="768"/>
      <c r="CH32522" s="768"/>
      <c r="CI32522" s="850"/>
    </row>
    <row r="32523" spans="85:87" x14ac:dyDescent="0.25">
      <c r="CG32523" s="768"/>
      <c r="CH32523" s="768"/>
      <c r="CI32523" s="850"/>
    </row>
    <row r="32524" spans="85:87" x14ac:dyDescent="0.25">
      <c r="CG32524" s="768"/>
      <c r="CH32524" s="768"/>
      <c r="CI32524" s="850"/>
    </row>
    <row r="32525" spans="85:87" x14ac:dyDescent="0.25">
      <c r="CG32525" s="768"/>
      <c r="CH32525" s="768"/>
      <c r="CI32525" s="850"/>
    </row>
    <row r="32526" spans="85:87" x14ac:dyDescent="0.25">
      <c r="CG32526" s="768"/>
      <c r="CH32526" s="768"/>
      <c r="CI32526" s="850"/>
    </row>
    <row r="32527" spans="85:87" x14ac:dyDescent="0.25">
      <c r="CG32527" s="768"/>
      <c r="CH32527" s="768"/>
      <c r="CI32527" s="850"/>
    </row>
    <row r="32528" spans="85:87" x14ac:dyDescent="0.25">
      <c r="CG32528" s="768"/>
      <c r="CH32528" s="768"/>
      <c r="CI32528" s="850"/>
    </row>
    <row r="32529" spans="85:87" x14ac:dyDescent="0.25">
      <c r="CG32529" s="768"/>
      <c r="CH32529" s="768"/>
      <c r="CI32529" s="850"/>
    </row>
    <row r="32530" spans="85:87" x14ac:dyDescent="0.25">
      <c r="CG32530" s="768"/>
      <c r="CH32530" s="768"/>
      <c r="CI32530" s="850"/>
    </row>
    <row r="32531" spans="85:87" x14ac:dyDescent="0.25">
      <c r="CG32531" s="768"/>
      <c r="CH32531" s="768"/>
      <c r="CI32531" s="850"/>
    </row>
    <row r="32532" spans="85:87" x14ac:dyDescent="0.25">
      <c r="CG32532" s="768"/>
      <c r="CH32532" s="768"/>
      <c r="CI32532" s="850"/>
    </row>
    <row r="32533" spans="85:87" x14ac:dyDescent="0.25">
      <c r="CG32533" s="768"/>
      <c r="CH32533" s="768"/>
      <c r="CI32533" s="850"/>
    </row>
    <row r="32534" spans="85:87" x14ac:dyDescent="0.25">
      <c r="CG32534" s="768"/>
      <c r="CH32534" s="768"/>
      <c r="CI32534" s="850"/>
    </row>
    <row r="32535" spans="85:87" x14ac:dyDescent="0.25">
      <c r="CG32535" s="768"/>
      <c r="CH32535" s="768"/>
      <c r="CI32535" s="850"/>
    </row>
    <row r="32536" spans="85:87" x14ac:dyDescent="0.25">
      <c r="CG32536" s="768"/>
      <c r="CH32536" s="768"/>
      <c r="CI32536" s="850"/>
    </row>
    <row r="32537" spans="85:87" x14ac:dyDescent="0.25">
      <c r="CG32537" s="768"/>
      <c r="CH32537" s="768"/>
      <c r="CI32537" s="850"/>
    </row>
    <row r="32538" spans="85:87" x14ac:dyDescent="0.25">
      <c r="CG32538" s="768"/>
      <c r="CH32538" s="768"/>
      <c r="CI32538" s="850"/>
    </row>
    <row r="32539" spans="85:87" x14ac:dyDescent="0.25">
      <c r="CG32539" s="768"/>
      <c r="CH32539" s="768"/>
      <c r="CI32539" s="850"/>
    </row>
    <row r="32540" spans="85:87" x14ac:dyDescent="0.25">
      <c r="CG32540" s="768"/>
      <c r="CH32540" s="768"/>
      <c r="CI32540" s="850"/>
    </row>
    <row r="32541" spans="85:87" x14ac:dyDescent="0.25">
      <c r="CG32541" s="768"/>
      <c r="CH32541" s="768"/>
      <c r="CI32541" s="850"/>
    </row>
    <row r="32542" spans="85:87" x14ac:dyDescent="0.25">
      <c r="CG32542" s="768"/>
      <c r="CH32542" s="768"/>
      <c r="CI32542" s="850"/>
    </row>
    <row r="32543" spans="85:87" x14ac:dyDescent="0.25">
      <c r="CG32543" s="768"/>
      <c r="CH32543" s="768"/>
      <c r="CI32543" s="850"/>
    </row>
    <row r="32544" spans="85:87" x14ac:dyDescent="0.25">
      <c r="CG32544" s="768"/>
      <c r="CH32544" s="768"/>
      <c r="CI32544" s="850"/>
    </row>
    <row r="32545" spans="85:87" x14ac:dyDescent="0.25">
      <c r="CG32545" s="768"/>
      <c r="CH32545" s="768"/>
      <c r="CI32545" s="850"/>
    </row>
    <row r="32546" spans="85:87" x14ac:dyDescent="0.25">
      <c r="CG32546" s="768"/>
      <c r="CH32546" s="768"/>
      <c r="CI32546" s="850"/>
    </row>
    <row r="32547" spans="85:87" x14ac:dyDescent="0.25">
      <c r="CG32547" s="768"/>
      <c r="CH32547" s="768"/>
      <c r="CI32547" s="850"/>
    </row>
    <row r="32548" spans="85:87" x14ac:dyDescent="0.25">
      <c r="CG32548" s="768"/>
      <c r="CH32548" s="768"/>
      <c r="CI32548" s="850"/>
    </row>
    <row r="32549" spans="85:87" x14ac:dyDescent="0.25">
      <c r="CG32549" s="768"/>
      <c r="CH32549" s="768"/>
      <c r="CI32549" s="850"/>
    </row>
    <row r="32550" spans="85:87" x14ac:dyDescent="0.25">
      <c r="CG32550" s="768"/>
      <c r="CH32550" s="768"/>
      <c r="CI32550" s="850"/>
    </row>
    <row r="32551" spans="85:87" x14ac:dyDescent="0.25">
      <c r="CG32551" s="768"/>
      <c r="CH32551" s="768"/>
      <c r="CI32551" s="850"/>
    </row>
    <row r="32552" spans="85:87" x14ac:dyDescent="0.25">
      <c r="CG32552" s="768"/>
      <c r="CH32552" s="768"/>
      <c r="CI32552" s="850"/>
    </row>
    <row r="32553" spans="85:87" x14ac:dyDescent="0.25">
      <c r="CG32553" s="768"/>
      <c r="CH32553" s="768"/>
      <c r="CI32553" s="850"/>
    </row>
    <row r="32554" spans="85:87" x14ac:dyDescent="0.25">
      <c r="CG32554" s="768"/>
      <c r="CH32554" s="768"/>
      <c r="CI32554" s="850"/>
    </row>
    <row r="32555" spans="85:87" x14ac:dyDescent="0.25">
      <c r="CG32555" s="768"/>
      <c r="CH32555" s="768"/>
      <c r="CI32555" s="850"/>
    </row>
    <row r="32556" spans="85:87" x14ac:dyDescent="0.25">
      <c r="CG32556" s="768"/>
      <c r="CH32556" s="768"/>
      <c r="CI32556" s="850"/>
    </row>
    <row r="32557" spans="85:87" x14ac:dyDescent="0.25">
      <c r="CG32557" s="768"/>
      <c r="CH32557" s="768"/>
      <c r="CI32557" s="850"/>
    </row>
    <row r="32558" spans="85:87" x14ac:dyDescent="0.25">
      <c r="CG32558" s="768"/>
      <c r="CH32558" s="768"/>
      <c r="CI32558" s="850"/>
    </row>
    <row r="32559" spans="85:87" x14ac:dyDescent="0.25">
      <c r="CG32559" s="768"/>
      <c r="CH32559" s="768"/>
      <c r="CI32559" s="850"/>
    </row>
    <row r="32560" spans="85:87" x14ac:dyDescent="0.25">
      <c r="CG32560" s="768"/>
      <c r="CH32560" s="768"/>
      <c r="CI32560" s="850"/>
    </row>
    <row r="32561" spans="85:87" x14ac:dyDescent="0.25">
      <c r="CG32561" s="768"/>
      <c r="CH32561" s="768"/>
      <c r="CI32561" s="850"/>
    </row>
    <row r="32562" spans="85:87" x14ac:dyDescent="0.25">
      <c r="CG32562" s="768"/>
      <c r="CH32562" s="768"/>
      <c r="CI32562" s="850"/>
    </row>
    <row r="32563" spans="85:87" x14ac:dyDescent="0.25">
      <c r="CG32563" s="768"/>
      <c r="CH32563" s="768"/>
      <c r="CI32563" s="850"/>
    </row>
    <row r="32564" spans="85:87" x14ac:dyDescent="0.25">
      <c r="CG32564" s="768"/>
      <c r="CH32564" s="768"/>
      <c r="CI32564" s="850"/>
    </row>
    <row r="32565" spans="85:87" x14ac:dyDescent="0.25">
      <c r="CG32565" s="768"/>
      <c r="CH32565" s="768"/>
      <c r="CI32565" s="850"/>
    </row>
    <row r="32566" spans="85:87" x14ac:dyDescent="0.25">
      <c r="CG32566" s="768"/>
      <c r="CH32566" s="768"/>
      <c r="CI32566" s="850"/>
    </row>
    <row r="32567" spans="85:87" x14ac:dyDescent="0.25">
      <c r="CG32567" s="768"/>
      <c r="CH32567" s="768"/>
      <c r="CI32567" s="850"/>
    </row>
    <row r="32568" spans="85:87" x14ac:dyDescent="0.25">
      <c r="CG32568" s="768"/>
      <c r="CH32568" s="768"/>
      <c r="CI32568" s="850"/>
    </row>
    <row r="32569" spans="85:87" x14ac:dyDescent="0.25">
      <c r="CG32569" s="768"/>
      <c r="CH32569" s="768"/>
      <c r="CI32569" s="850"/>
    </row>
    <row r="32570" spans="85:87" x14ac:dyDescent="0.25">
      <c r="CG32570" s="768"/>
      <c r="CH32570" s="768"/>
      <c r="CI32570" s="850"/>
    </row>
    <row r="32571" spans="85:87" x14ac:dyDescent="0.25">
      <c r="CG32571" s="768"/>
      <c r="CH32571" s="768"/>
      <c r="CI32571" s="850"/>
    </row>
    <row r="32572" spans="85:87" x14ac:dyDescent="0.25">
      <c r="CG32572" s="768"/>
      <c r="CH32572" s="768"/>
      <c r="CI32572" s="850"/>
    </row>
    <row r="32573" spans="85:87" x14ac:dyDescent="0.25">
      <c r="CG32573" s="768"/>
      <c r="CH32573" s="768"/>
      <c r="CI32573" s="850"/>
    </row>
    <row r="32574" spans="85:87" x14ac:dyDescent="0.25">
      <c r="CG32574" s="768"/>
      <c r="CH32574" s="768"/>
      <c r="CI32574" s="850"/>
    </row>
    <row r="32575" spans="85:87" x14ac:dyDescent="0.25">
      <c r="CG32575" s="768"/>
      <c r="CH32575" s="768"/>
      <c r="CI32575" s="850"/>
    </row>
    <row r="32576" spans="85:87" x14ac:dyDescent="0.25">
      <c r="CG32576" s="768"/>
      <c r="CH32576" s="768"/>
      <c r="CI32576" s="850"/>
    </row>
    <row r="32577" spans="85:87" x14ac:dyDescent="0.25">
      <c r="CG32577" s="768"/>
      <c r="CH32577" s="768"/>
      <c r="CI32577" s="850"/>
    </row>
    <row r="32578" spans="85:87" x14ac:dyDescent="0.25">
      <c r="CG32578" s="768"/>
      <c r="CH32578" s="768"/>
      <c r="CI32578" s="850"/>
    </row>
    <row r="32579" spans="85:87" x14ac:dyDescent="0.25">
      <c r="CG32579" s="768"/>
      <c r="CH32579" s="768"/>
      <c r="CI32579" s="850"/>
    </row>
    <row r="32580" spans="85:87" x14ac:dyDescent="0.25">
      <c r="CG32580" s="768"/>
      <c r="CH32580" s="768"/>
      <c r="CI32580" s="850"/>
    </row>
    <row r="32581" spans="85:87" x14ac:dyDescent="0.25">
      <c r="CG32581" s="768"/>
      <c r="CH32581" s="768"/>
      <c r="CI32581" s="850"/>
    </row>
    <row r="32582" spans="85:87" x14ac:dyDescent="0.25">
      <c r="CG32582" s="768"/>
      <c r="CH32582" s="768"/>
      <c r="CI32582" s="850"/>
    </row>
    <row r="32583" spans="85:87" x14ac:dyDescent="0.25">
      <c r="CG32583" s="768"/>
      <c r="CH32583" s="768"/>
      <c r="CI32583" s="850"/>
    </row>
    <row r="32584" spans="85:87" x14ac:dyDescent="0.25">
      <c r="CG32584" s="768"/>
      <c r="CH32584" s="768"/>
      <c r="CI32584" s="850"/>
    </row>
    <row r="32585" spans="85:87" x14ac:dyDescent="0.25">
      <c r="CG32585" s="768"/>
      <c r="CH32585" s="768"/>
      <c r="CI32585" s="850"/>
    </row>
    <row r="32586" spans="85:87" x14ac:dyDescent="0.25">
      <c r="CG32586" s="768"/>
      <c r="CH32586" s="768"/>
      <c r="CI32586" s="850"/>
    </row>
    <row r="32587" spans="85:87" x14ac:dyDescent="0.25">
      <c r="CG32587" s="768"/>
      <c r="CH32587" s="768"/>
      <c r="CI32587" s="850"/>
    </row>
    <row r="32588" spans="85:87" x14ac:dyDescent="0.25">
      <c r="CG32588" s="768"/>
      <c r="CH32588" s="768"/>
      <c r="CI32588" s="850"/>
    </row>
    <row r="32589" spans="85:87" x14ac:dyDescent="0.25">
      <c r="CG32589" s="768"/>
      <c r="CH32589" s="768"/>
      <c r="CI32589" s="850"/>
    </row>
    <row r="32590" spans="85:87" x14ac:dyDescent="0.25">
      <c r="CG32590" s="768"/>
      <c r="CH32590" s="768"/>
      <c r="CI32590" s="850"/>
    </row>
    <row r="32591" spans="85:87" x14ac:dyDescent="0.25">
      <c r="CG32591" s="768"/>
      <c r="CH32591" s="768"/>
      <c r="CI32591" s="850"/>
    </row>
    <row r="32592" spans="85:87" x14ac:dyDescent="0.25">
      <c r="CG32592" s="768"/>
      <c r="CH32592" s="768"/>
      <c r="CI32592" s="850"/>
    </row>
    <row r="32593" spans="85:87" x14ac:dyDescent="0.25">
      <c r="CG32593" s="768"/>
      <c r="CH32593" s="768"/>
      <c r="CI32593" s="850"/>
    </row>
    <row r="32594" spans="85:87" x14ac:dyDescent="0.25">
      <c r="CG32594" s="768"/>
      <c r="CH32594" s="768"/>
      <c r="CI32594" s="850"/>
    </row>
    <row r="32595" spans="85:87" x14ac:dyDescent="0.25">
      <c r="CG32595" s="768"/>
      <c r="CH32595" s="768"/>
      <c r="CI32595" s="850"/>
    </row>
    <row r="32596" spans="85:87" x14ac:dyDescent="0.25">
      <c r="CG32596" s="768"/>
      <c r="CH32596" s="768"/>
      <c r="CI32596" s="850"/>
    </row>
    <row r="32597" spans="85:87" x14ac:dyDescent="0.25">
      <c r="CG32597" s="768"/>
      <c r="CH32597" s="768"/>
      <c r="CI32597" s="850"/>
    </row>
    <row r="32598" spans="85:87" x14ac:dyDescent="0.25">
      <c r="CG32598" s="768"/>
      <c r="CH32598" s="768"/>
      <c r="CI32598" s="850"/>
    </row>
    <row r="32599" spans="85:87" x14ac:dyDescent="0.25">
      <c r="CG32599" s="768"/>
      <c r="CH32599" s="768"/>
      <c r="CI32599" s="850"/>
    </row>
    <row r="32600" spans="85:87" x14ac:dyDescent="0.25">
      <c r="CG32600" s="768"/>
      <c r="CH32600" s="768"/>
      <c r="CI32600" s="850"/>
    </row>
    <row r="32601" spans="85:87" x14ac:dyDescent="0.25">
      <c r="CG32601" s="768"/>
      <c r="CH32601" s="768"/>
      <c r="CI32601" s="850"/>
    </row>
    <row r="32602" spans="85:87" x14ac:dyDescent="0.25">
      <c r="CG32602" s="768"/>
      <c r="CH32602" s="768"/>
      <c r="CI32602" s="850"/>
    </row>
    <row r="32603" spans="85:87" x14ac:dyDescent="0.25">
      <c r="CG32603" s="768"/>
      <c r="CH32603" s="768"/>
      <c r="CI32603" s="850"/>
    </row>
    <row r="32604" spans="85:87" x14ac:dyDescent="0.25">
      <c r="CG32604" s="768"/>
      <c r="CH32604" s="768"/>
      <c r="CI32604" s="850"/>
    </row>
    <row r="32605" spans="85:87" x14ac:dyDescent="0.25">
      <c r="CG32605" s="768"/>
      <c r="CH32605" s="768"/>
      <c r="CI32605" s="850"/>
    </row>
    <row r="32606" spans="85:87" x14ac:dyDescent="0.25">
      <c r="CG32606" s="768"/>
      <c r="CH32606" s="768"/>
      <c r="CI32606" s="850"/>
    </row>
    <row r="32607" spans="85:87" x14ac:dyDescent="0.25">
      <c r="CG32607" s="768"/>
      <c r="CH32607" s="768"/>
      <c r="CI32607" s="850"/>
    </row>
    <row r="32608" spans="85:87" x14ac:dyDescent="0.25">
      <c r="CG32608" s="768"/>
      <c r="CH32608" s="768"/>
      <c r="CI32608" s="850"/>
    </row>
    <row r="32609" spans="85:87" x14ac:dyDescent="0.25">
      <c r="CG32609" s="768"/>
      <c r="CH32609" s="768"/>
      <c r="CI32609" s="850"/>
    </row>
    <row r="32610" spans="85:87" x14ac:dyDescent="0.25">
      <c r="CG32610" s="768"/>
      <c r="CH32610" s="768"/>
      <c r="CI32610" s="850"/>
    </row>
    <row r="32611" spans="85:87" x14ac:dyDescent="0.25">
      <c r="CG32611" s="768"/>
      <c r="CH32611" s="768"/>
      <c r="CI32611" s="850"/>
    </row>
    <row r="32612" spans="85:87" x14ac:dyDescent="0.25">
      <c r="CG32612" s="768"/>
      <c r="CH32612" s="768"/>
      <c r="CI32612" s="850"/>
    </row>
    <row r="32613" spans="85:87" x14ac:dyDescent="0.25">
      <c r="CG32613" s="768"/>
      <c r="CH32613" s="768"/>
      <c r="CI32613" s="850"/>
    </row>
    <row r="32614" spans="85:87" x14ac:dyDescent="0.25">
      <c r="CG32614" s="768"/>
      <c r="CH32614" s="768"/>
      <c r="CI32614" s="850"/>
    </row>
    <row r="32615" spans="85:87" x14ac:dyDescent="0.25">
      <c r="CG32615" s="768"/>
      <c r="CH32615" s="768"/>
      <c r="CI32615" s="850"/>
    </row>
    <row r="32616" spans="85:87" x14ac:dyDescent="0.25">
      <c r="CG32616" s="768"/>
      <c r="CH32616" s="768"/>
      <c r="CI32616" s="850"/>
    </row>
    <row r="32617" spans="85:87" x14ac:dyDescent="0.25">
      <c r="CG32617" s="768"/>
      <c r="CH32617" s="768"/>
      <c r="CI32617" s="850"/>
    </row>
    <row r="32618" spans="85:87" x14ac:dyDescent="0.25">
      <c r="CG32618" s="768"/>
      <c r="CH32618" s="768"/>
      <c r="CI32618" s="850"/>
    </row>
    <row r="32619" spans="85:87" x14ac:dyDescent="0.25">
      <c r="CG32619" s="768"/>
      <c r="CH32619" s="768"/>
      <c r="CI32619" s="850"/>
    </row>
    <row r="32620" spans="85:87" x14ac:dyDescent="0.25">
      <c r="CG32620" s="768"/>
      <c r="CH32620" s="768"/>
      <c r="CI32620" s="850"/>
    </row>
    <row r="32621" spans="85:87" x14ac:dyDescent="0.25">
      <c r="CG32621" s="768"/>
      <c r="CH32621" s="768"/>
      <c r="CI32621" s="850"/>
    </row>
    <row r="32622" spans="85:87" x14ac:dyDescent="0.25">
      <c r="CG32622" s="768"/>
      <c r="CH32622" s="768"/>
      <c r="CI32622" s="850"/>
    </row>
    <row r="32623" spans="85:87" x14ac:dyDescent="0.25">
      <c r="CG32623" s="768"/>
      <c r="CH32623" s="768"/>
      <c r="CI32623" s="850"/>
    </row>
    <row r="32624" spans="85:87" x14ac:dyDescent="0.25">
      <c r="CG32624" s="768"/>
      <c r="CH32624" s="768"/>
      <c r="CI32624" s="850"/>
    </row>
    <row r="32625" spans="85:87" x14ac:dyDescent="0.25">
      <c r="CG32625" s="768"/>
      <c r="CH32625" s="768"/>
      <c r="CI32625" s="850"/>
    </row>
    <row r="32626" spans="85:87" x14ac:dyDescent="0.25">
      <c r="CG32626" s="768"/>
      <c r="CH32626" s="768"/>
      <c r="CI32626" s="850"/>
    </row>
    <row r="32627" spans="85:87" x14ac:dyDescent="0.25">
      <c r="CG32627" s="768"/>
      <c r="CH32627" s="768"/>
      <c r="CI32627" s="850"/>
    </row>
    <row r="32628" spans="85:87" x14ac:dyDescent="0.25">
      <c r="CG32628" s="768"/>
      <c r="CH32628" s="768"/>
      <c r="CI32628" s="850"/>
    </row>
    <row r="32629" spans="85:87" x14ac:dyDescent="0.25">
      <c r="CG32629" s="768"/>
      <c r="CH32629" s="768"/>
      <c r="CI32629" s="850"/>
    </row>
    <row r="32630" spans="85:87" x14ac:dyDescent="0.25">
      <c r="CG32630" s="768"/>
      <c r="CH32630" s="768"/>
      <c r="CI32630" s="850"/>
    </row>
    <row r="32631" spans="85:87" x14ac:dyDescent="0.25">
      <c r="CG32631" s="768"/>
      <c r="CH32631" s="768"/>
      <c r="CI32631" s="850"/>
    </row>
    <row r="32632" spans="85:87" x14ac:dyDescent="0.25">
      <c r="CG32632" s="768"/>
      <c r="CH32632" s="768"/>
      <c r="CI32632" s="850"/>
    </row>
    <row r="32633" spans="85:87" x14ac:dyDescent="0.25">
      <c r="CG32633" s="768"/>
      <c r="CH32633" s="768"/>
      <c r="CI32633" s="850"/>
    </row>
    <row r="32634" spans="85:87" x14ac:dyDescent="0.25">
      <c r="CG32634" s="768"/>
      <c r="CH32634" s="768"/>
      <c r="CI32634" s="850"/>
    </row>
    <row r="32635" spans="85:87" x14ac:dyDescent="0.25">
      <c r="CG32635" s="768"/>
      <c r="CH32635" s="768"/>
      <c r="CI32635" s="850"/>
    </row>
    <row r="32636" spans="85:87" x14ac:dyDescent="0.25">
      <c r="CG32636" s="768"/>
      <c r="CH32636" s="768"/>
      <c r="CI32636" s="850"/>
    </row>
    <row r="32637" spans="85:87" x14ac:dyDescent="0.25">
      <c r="CG32637" s="768"/>
      <c r="CH32637" s="768"/>
      <c r="CI32637" s="850"/>
    </row>
    <row r="32638" spans="85:87" x14ac:dyDescent="0.25">
      <c r="CG32638" s="768"/>
      <c r="CH32638" s="768"/>
      <c r="CI32638" s="850"/>
    </row>
    <row r="32639" spans="85:87" x14ac:dyDescent="0.25">
      <c r="CG32639" s="768"/>
      <c r="CH32639" s="768"/>
      <c r="CI32639" s="850"/>
    </row>
    <row r="32640" spans="85:87" x14ac:dyDescent="0.25">
      <c r="CG32640" s="768"/>
      <c r="CH32640" s="768"/>
      <c r="CI32640" s="850"/>
    </row>
    <row r="32641" spans="85:87" x14ac:dyDescent="0.25">
      <c r="CG32641" s="768"/>
      <c r="CH32641" s="768"/>
      <c r="CI32641" s="850"/>
    </row>
    <row r="32642" spans="85:87" x14ac:dyDescent="0.25">
      <c r="CG32642" s="768"/>
      <c r="CH32642" s="768"/>
      <c r="CI32642" s="850"/>
    </row>
    <row r="32643" spans="85:87" x14ac:dyDescent="0.25">
      <c r="CG32643" s="768"/>
      <c r="CH32643" s="768"/>
      <c r="CI32643" s="850"/>
    </row>
    <row r="32644" spans="85:87" x14ac:dyDescent="0.25">
      <c r="CG32644" s="768"/>
      <c r="CH32644" s="768"/>
      <c r="CI32644" s="850"/>
    </row>
    <row r="32645" spans="85:87" x14ac:dyDescent="0.25">
      <c r="CG32645" s="768"/>
      <c r="CH32645" s="768"/>
      <c r="CI32645" s="850"/>
    </row>
    <row r="32646" spans="85:87" x14ac:dyDescent="0.25">
      <c r="CG32646" s="768"/>
      <c r="CH32646" s="768"/>
      <c r="CI32646" s="850"/>
    </row>
    <row r="32647" spans="85:87" x14ac:dyDescent="0.25">
      <c r="CG32647" s="768"/>
      <c r="CH32647" s="768"/>
      <c r="CI32647" s="850"/>
    </row>
    <row r="32648" spans="85:87" x14ac:dyDescent="0.25">
      <c r="CG32648" s="768"/>
      <c r="CH32648" s="768"/>
      <c r="CI32648" s="850"/>
    </row>
    <row r="32649" spans="85:87" x14ac:dyDescent="0.25">
      <c r="CG32649" s="768"/>
      <c r="CH32649" s="768"/>
      <c r="CI32649" s="850"/>
    </row>
    <row r="32650" spans="85:87" x14ac:dyDescent="0.25">
      <c r="CG32650" s="768"/>
      <c r="CH32650" s="768"/>
      <c r="CI32650" s="850"/>
    </row>
    <row r="32651" spans="85:87" x14ac:dyDescent="0.25">
      <c r="CG32651" s="768"/>
      <c r="CH32651" s="768"/>
      <c r="CI32651" s="850"/>
    </row>
    <row r="32652" spans="85:87" x14ac:dyDescent="0.25">
      <c r="CG32652" s="768"/>
      <c r="CH32652" s="768"/>
      <c r="CI32652" s="850"/>
    </row>
    <row r="32653" spans="85:87" x14ac:dyDescent="0.25">
      <c r="CG32653" s="768"/>
      <c r="CH32653" s="768"/>
      <c r="CI32653" s="850"/>
    </row>
    <row r="32654" spans="85:87" x14ac:dyDescent="0.25">
      <c r="CG32654" s="768"/>
      <c r="CH32654" s="768"/>
      <c r="CI32654" s="850"/>
    </row>
    <row r="32655" spans="85:87" x14ac:dyDescent="0.25">
      <c r="CG32655" s="768"/>
      <c r="CH32655" s="768"/>
      <c r="CI32655" s="850"/>
    </row>
    <row r="32656" spans="85:87" x14ac:dyDescent="0.25">
      <c r="CG32656" s="768"/>
      <c r="CH32656" s="768"/>
      <c r="CI32656" s="850"/>
    </row>
    <row r="32657" spans="85:87" x14ac:dyDescent="0.25">
      <c r="CG32657" s="768"/>
      <c r="CH32657" s="768"/>
      <c r="CI32657" s="850"/>
    </row>
    <row r="32658" spans="85:87" x14ac:dyDescent="0.25">
      <c r="CG32658" s="768"/>
      <c r="CH32658" s="768"/>
      <c r="CI32658" s="850"/>
    </row>
    <row r="32659" spans="85:87" x14ac:dyDescent="0.25">
      <c r="CG32659" s="768"/>
      <c r="CH32659" s="768"/>
      <c r="CI32659" s="850"/>
    </row>
    <row r="32660" spans="85:87" x14ac:dyDescent="0.25">
      <c r="CG32660" s="768"/>
      <c r="CH32660" s="768"/>
      <c r="CI32660" s="850"/>
    </row>
    <row r="32661" spans="85:87" x14ac:dyDescent="0.25">
      <c r="CG32661" s="768"/>
      <c r="CH32661" s="768"/>
      <c r="CI32661" s="850"/>
    </row>
    <row r="32662" spans="85:87" x14ac:dyDescent="0.25">
      <c r="CG32662" s="768"/>
      <c r="CH32662" s="768"/>
      <c r="CI32662" s="850"/>
    </row>
    <row r="32663" spans="85:87" x14ac:dyDescent="0.25">
      <c r="CG32663" s="768"/>
      <c r="CH32663" s="768"/>
      <c r="CI32663" s="850"/>
    </row>
    <row r="32664" spans="85:87" x14ac:dyDescent="0.25">
      <c r="CG32664" s="768"/>
      <c r="CH32664" s="768"/>
      <c r="CI32664" s="850"/>
    </row>
    <row r="32665" spans="85:87" x14ac:dyDescent="0.25">
      <c r="CG32665" s="768"/>
      <c r="CH32665" s="768"/>
      <c r="CI32665" s="850"/>
    </row>
    <row r="32666" spans="85:87" x14ac:dyDescent="0.25">
      <c r="CG32666" s="768"/>
      <c r="CH32666" s="768"/>
      <c r="CI32666" s="850"/>
    </row>
    <row r="32667" spans="85:87" x14ac:dyDescent="0.25">
      <c r="CG32667" s="768"/>
      <c r="CH32667" s="768"/>
      <c r="CI32667" s="850"/>
    </row>
    <row r="32668" spans="85:87" x14ac:dyDescent="0.25">
      <c r="CG32668" s="768"/>
      <c r="CH32668" s="768"/>
      <c r="CI32668" s="850"/>
    </row>
    <row r="32669" spans="85:87" x14ac:dyDescent="0.25">
      <c r="CG32669" s="768"/>
      <c r="CH32669" s="768"/>
      <c r="CI32669" s="850"/>
    </row>
    <row r="32670" spans="85:87" x14ac:dyDescent="0.25">
      <c r="CG32670" s="768"/>
      <c r="CH32670" s="768"/>
      <c r="CI32670" s="850"/>
    </row>
    <row r="32671" spans="85:87" x14ac:dyDescent="0.25">
      <c r="CG32671" s="768"/>
      <c r="CH32671" s="768"/>
      <c r="CI32671" s="850"/>
    </row>
    <row r="32672" spans="85:87" x14ac:dyDescent="0.25">
      <c r="CG32672" s="768"/>
      <c r="CH32672" s="768"/>
      <c r="CI32672" s="850"/>
    </row>
    <row r="32673" spans="85:87" x14ac:dyDescent="0.25">
      <c r="CG32673" s="768"/>
      <c r="CH32673" s="768"/>
      <c r="CI32673" s="850"/>
    </row>
    <row r="32674" spans="85:87" x14ac:dyDescent="0.25">
      <c r="CG32674" s="768"/>
      <c r="CH32674" s="768"/>
      <c r="CI32674" s="850"/>
    </row>
    <row r="32675" spans="85:87" x14ac:dyDescent="0.25">
      <c r="CG32675" s="768"/>
      <c r="CH32675" s="768"/>
      <c r="CI32675" s="850"/>
    </row>
    <row r="32676" spans="85:87" x14ac:dyDescent="0.25">
      <c r="CG32676" s="768"/>
      <c r="CH32676" s="768"/>
      <c r="CI32676" s="850"/>
    </row>
    <row r="32677" spans="85:87" x14ac:dyDescent="0.25">
      <c r="CG32677" s="768"/>
      <c r="CH32677" s="768"/>
      <c r="CI32677" s="850"/>
    </row>
    <row r="32678" spans="85:87" x14ac:dyDescent="0.25">
      <c r="CG32678" s="768"/>
      <c r="CH32678" s="768"/>
      <c r="CI32678" s="850"/>
    </row>
    <row r="32679" spans="85:87" x14ac:dyDescent="0.25">
      <c r="CG32679" s="768"/>
      <c r="CH32679" s="768"/>
      <c r="CI32679" s="850"/>
    </row>
    <row r="32680" spans="85:87" x14ac:dyDescent="0.25">
      <c r="CG32680" s="768"/>
      <c r="CH32680" s="768"/>
      <c r="CI32680" s="850"/>
    </row>
    <row r="32681" spans="85:87" x14ac:dyDescent="0.25">
      <c r="CG32681" s="768"/>
      <c r="CH32681" s="768"/>
      <c r="CI32681" s="850"/>
    </row>
    <row r="32682" spans="85:87" x14ac:dyDescent="0.25">
      <c r="CG32682" s="768"/>
      <c r="CH32682" s="768"/>
      <c r="CI32682" s="850"/>
    </row>
    <row r="32683" spans="85:87" x14ac:dyDescent="0.25">
      <c r="CG32683" s="768"/>
      <c r="CH32683" s="768"/>
      <c r="CI32683" s="850"/>
    </row>
    <row r="32684" spans="85:87" x14ac:dyDescent="0.25">
      <c r="CG32684" s="768"/>
      <c r="CH32684" s="768"/>
      <c r="CI32684" s="850"/>
    </row>
    <row r="32685" spans="85:87" x14ac:dyDescent="0.25">
      <c r="CG32685" s="768"/>
      <c r="CH32685" s="768"/>
      <c r="CI32685" s="850"/>
    </row>
    <row r="32686" spans="85:87" x14ac:dyDescent="0.25">
      <c r="CG32686" s="768"/>
      <c r="CH32686" s="768"/>
      <c r="CI32686" s="850"/>
    </row>
    <row r="32687" spans="85:87" x14ac:dyDescent="0.25">
      <c r="CG32687" s="768"/>
      <c r="CH32687" s="768"/>
      <c r="CI32687" s="850"/>
    </row>
    <row r="32688" spans="85:87" x14ac:dyDescent="0.25">
      <c r="CG32688" s="768"/>
      <c r="CH32688" s="768"/>
      <c r="CI32688" s="850"/>
    </row>
    <row r="32689" spans="85:87" x14ac:dyDescent="0.25">
      <c r="CG32689" s="768"/>
      <c r="CH32689" s="768"/>
      <c r="CI32689" s="850"/>
    </row>
    <row r="32690" spans="85:87" x14ac:dyDescent="0.25">
      <c r="CG32690" s="768"/>
      <c r="CH32690" s="768"/>
      <c r="CI32690" s="850"/>
    </row>
    <row r="32691" spans="85:87" x14ac:dyDescent="0.25">
      <c r="CG32691" s="768"/>
      <c r="CH32691" s="768"/>
      <c r="CI32691" s="850"/>
    </row>
    <row r="32692" spans="85:87" x14ac:dyDescent="0.25">
      <c r="CG32692" s="768"/>
      <c r="CH32692" s="768"/>
      <c r="CI32692" s="850"/>
    </row>
    <row r="32693" spans="85:87" x14ac:dyDescent="0.25">
      <c r="CG32693" s="768"/>
      <c r="CH32693" s="768"/>
      <c r="CI32693" s="850"/>
    </row>
    <row r="32694" spans="85:87" x14ac:dyDescent="0.25">
      <c r="CG32694" s="768"/>
      <c r="CH32694" s="768"/>
      <c r="CI32694" s="850"/>
    </row>
    <row r="32695" spans="85:87" x14ac:dyDescent="0.25">
      <c r="CG32695" s="768"/>
      <c r="CH32695" s="768"/>
      <c r="CI32695" s="850"/>
    </row>
    <row r="32696" spans="85:87" x14ac:dyDescent="0.25">
      <c r="CG32696" s="768"/>
      <c r="CH32696" s="768"/>
      <c r="CI32696" s="850"/>
    </row>
    <row r="32697" spans="85:87" x14ac:dyDescent="0.25">
      <c r="CG32697" s="768"/>
      <c r="CH32697" s="768"/>
      <c r="CI32697" s="850"/>
    </row>
    <row r="32698" spans="85:87" x14ac:dyDescent="0.25">
      <c r="CG32698" s="768"/>
      <c r="CH32698" s="768"/>
      <c r="CI32698" s="850"/>
    </row>
    <row r="32699" spans="85:87" x14ac:dyDescent="0.25">
      <c r="CG32699" s="768"/>
      <c r="CH32699" s="768"/>
      <c r="CI32699" s="850"/>
    </row>
    <row r="32700" spans="85:87" x14ac:dyDescent="0.25">
      <c r="CG32700" s="768"/>
      <c r="CH32700" s="768"/>
      <c r="CI32700" s="850"/>
    </row>
    <row r="32701" spans="85:87" x14ac:dyDescent="0.25">
      <c r="CG32701" s="768"/>
      <c r="CH32701" s="768"/>
      <c r="CI32701" s="850"/>
    </row>
    <row r="32702" spans="85:87" x14ac:dyDescent="0.25">
      <c r="CG32702" s="768"/>
      <c r="CH32702" s="768"/>
      <c r="CI32702" s="850"/>
    </row>
    <row r="32703" spans="85:87" x14ac:dyDescent="0.25">
      <c r="CG32703" s="768"/>
      <c r="CH32703" s="768"/>
      <c r="CI32703" s="850"/>
    </row>
    <row r="32704" spans="85:87" x14ac:dyDescent="0.25">
      <c r="CG32704" s="768"/>
      <c r="CH32704" s="768"/>
      <c r="CI32704" s="850"/>
    </row>
    <row r="32705" spans="85:87" x14ac:dyDescent="0.25">
      <c r="CG32705" s="768"/>
      <c r="CH32705" s="768"/>
      <c r="CI32705" s="850"/>
    </row>
    <row r="32706" spans="85:87" x14ac:dyDescent="0.25">
      <c r="CG32706" s="768"/>
      <c r="CH32706" s="768"/>
      <c r="CI32706" s="850"/>
    </row>
    <row r="32707" spans="85:87" x14ac:dyDescent="0.25">
      <c r="CG32707" s="768"/>
      <c r="CH32707" s="768"/>
      <c r="CI32707" s="850"/>
    </row>
    <row r="32708" spans="85:87" x14ac:dyDescent="0.25">
      <c r="CG32708" s="768"/>
      <c r="CH32708" s="768"/>
      <c r="CI32708" s="850"/>
    </row>
    <row r="32709" spans="85:87" x14ac:dyDescent="0.25">
      <c r="CG32709" s="768"/>
      <c r="CH32709" s="768"/>
      <c r="CI32709" s="850"/>
    </row>
    <row r="32710" spans="85:87" x14ac:dyDescent="0.25">
      <c r="CG32710" s="768"/>
      <c r="CH32710" s="768"/>
      <c r="CI32710" s="850"/>
    </row>
    <row r="32711" spans="85:87" x14ac:dyDescent="0.25">
      <c r="CG32711" s="768"/>
      <c r="CH32711" s="768"/>
      <c r="CI32711" s="850"/>
    </row>
    <row r="32712" spans="85:87" x14ac:dyDescent="0.25">
      <c r="CG32712" s="768"/>
      <c r="CH32712" s="768"/>
      <c r="CI32712" s="850"/>
    </row>
    <row r="32713" spans="85:87" x14ac:dyDescent="0.25">
      <c r="CG32713" s="768"/>
      <c r="CH32713" s="768"/>
      <c r="CI32713" s="850"/>
    </row>
    <row r="32714" spans="85:87" x14ac:dyDescent="0.25">
      <c r="CG32714" s="768"/>
      <c r="CH32714" s="768"/>
      <c r="CI32714" s="850"/>
    </row>
    <row r="32715" spans="85:87" x14ac:dyDescent="0.25">
      <c r="CG32715" s="768"/>
      <c r="CH32715" s="768"/>
      <c r="CI32715" s="850"/>
    </row>
    <row r="32716" spans="85:87" x14ac:dyDescent="0.25">
      <c r="CG32716" s="768"/>
      <c r="CH32716" s="768"/>
      <c r="CI32716" s="850"/>
    </row>
    <row r="32717" spans="85:87" x14ac:dyDescent="0.25">
      <c r="CG32717" s="768"/>
      <c r="CH32717" s="768"/>
      <c r="CI32717" s="850"/>
    </row>
    <row r="32718" spans="85:87" x14ac:dyDescent="0.25">
      <c r="CG32718" s="768"/>
      <c r="CH32718" s="768"/>
      <c r="CI32718" s="850"/>
    </row>
    <row r="32719" spans="85:87" x14ac:dyDescent="0.25">
      <c r="CG32719" s="768"/>
      <c r="CH32719" s="768"/>
      <c r="CI32719" s="850"/>
    </row>
    <row r="32720" spans="85:87" x14ac:dyDescent="0.25">
      <c r="CG32720" s="768"/>
      <c r="CH32720" s="768"/>
      <c r="CI32720" s="850"/>
    </row>
    <row r="32721" spans="85:87" x14ac:dyDescent="0.25">
      <c r="CG32721" s="768"/>
      <c r="CH32721" s="768"/>
      <c r="CI32721" s="850"/>
    </row>
    <row r="32722" spans="85:87" x14ac:dyDescent="0.25">
      <c r="CG32722" s="768"/>
      <c r="CH32722" s="768"/>
      <c r="CI32722" s="850"/>
    </row>
    <row r="32723" spans="85:87" x14ac:dyDescent="0.25">
      <c r="CG32723" s="768"/>
      <c r="CH32723" s="768"/>
      <c r="CI32723" s="850"/>
    </row>
    <row r="32724" spans="85:87" x14ac:dyDescent="0.25">
      <c r="CG32724" s="768"/>
      <c r="CH32724" s="768"/>
      <c r="CI32724" s="850"/>
    </row>
    <row r="32725" spans="85:87" x14ac:dyDescent="0.25">
      <c r="CG32725" s="768"/>
      <c r="CH32725" s="768"/>
      <c r="CI32725" s="850"/>
    </row>
    <row r="32726" spans="85:87" x14ac:dyDescent="0.25">
      <c r="CG32726" s="768"/>
      <c r="CH32726" s="768"/>
      <c r="CI32726" s="850"/>
    </row>
    <row r="32727" spans="85:87" x14ac:dyDescent="0.25">
      <c r="CG32727" s="768"/>
      <c r="CH32727" s="768"/>
      <c r="CI32727" s="850"/>
    </row>
    <row r="32728" spans="85:87" x14ac:dyDescent="0.25">
      <c r="CG32728" s="768"/>
      <c r="CH32728" s="768"/>
      <c r="CI32728" s="850"/>
    </row>
    <row r="32729" spans="85:87" x14ac:dyDescent="0.25">
      <c r="CG32729" s="768"/>
      <c r="CH32729" s="768"/>
      <c r="CI32729" s="850"/>
    </row>
    <row r="32730" spans="85:87" x14ac:dyDescent="0.25">
      <c r="CG32730" s="768"/>
      <c r="CH32730" s="768"/>
      <c r="CI32730" s="850"/>
    </row>
    <row r="32731" spans="85:87" x14ac:dyDescent="0.25">
      <c r="CG32731" s="768"/>
      <c r="CH32731" s="768"/>
      <c r="CI32731" s="850"/>
    </row>
    <row r="32732" spans="85:87" x14ac:dyDescent="0.25">
      <c r="CG32732" s="768"/>
      <c r="CH32732" s="768"/>
      <c r="CI32732" s="850"/>
    </row>
    <row r="32733" spans="85:87" x14ac:dyDescent="0.25">
      <c r="CG32733" s="768"/>
      <c r="CH32733" s="768"/>
      <c r="CI32733" s="850"/>
    </row>
    <row r="32734" spans="85:87" x14ac:dyDescent="0.25">
      <c r="CG32734" s="768"/>
      <c r="CH32734" s="768"/>
      <c r="CI32734" s="850"/>
    </row>
    <row r="32735" spans="85:87" x14ac:dyDescent="0.25">
      <c r="CG32735" s="768"/>
      <c r="CH32735" s="768"/>
      <c r="CI32735" s="850"/>
    </row>
    <row r="32736" spans="85:87" x14ac:dyDescent="0.25">
      <c r="CG32736" s="768"/>
      <c r="CH32736" s="768"/>
      <c r="CI32736" s="850"/>
    </row>
    <row r="32737" spans="85:87" x14ac:dyDescent="0.25">
      <c r="CG32737" s="768"/>
      <c r="CH32737" s="768"/>
      <c r="CI32737" s="850"/>
    </row>
    <row r="32738" spans="85:87" x14ac:dyDescent="0.25">
      <c r="CG32738" s="768"/>
      <c r="CH32738" s="768"/>
      <c r="CI32738" s="850"/>
    </row>
    <row r="32739" spans="85:87" x14ac:dyDescent="0.25">
      <c r="CG32739" s="768"/>
      <c r="CH32739" s="768"/>
      <c r="CI32739" s="850"/>
    </row>
    <row r="32740" spans="85:87" x14ac:dyDescent="0.25">
      <c r="CG32740" s="768"/>
      <c r="CH32740" s="768"/>
      <c r="CI32740" s="850"/>
    </row>
    <row r="32741" spans="85:87" x14ac:dyDescent="0.25">
      <c r="CG32741" s="768"/>
      <c r="CH32741" s="768"/>
      <c r="CI32741" s="850"/>
    </row>
    <row r="32742" spans="85:87" x14ac:dyDescent="0.25">
      <c r="CG32742" s="768"/>
      <c r="CH32742" s="768"/>
      <c r="CI32742" s="850"/>
    </row>
    <row r="32743" spans="85:87" x14ac:dyDescent="0.25">
      <c r="CG32743" s="768"/>
      <c r="CH32743" s="768"/>
      <c r="CI32743" s="850"/>
    </row>
    <row r="32744" spans="85:87" x14ac:dyDescent="0.25">
      <c r="CG32744" s="768"/>
      <c r="CH32744" s="768"/>
      <c r="CI32744" s="850"/>
    </row>
    <row r="32745" spans="85:87" x14ac:dyDescent="0.25">
      <c r="CG32745" s="768"/>
      <c r="CH32745" s="768"/>
      <c r="CI32745" s="850"/>
    </row>
    <row r="32746" spans="85:87" x14ac:dyDescent="0.25">
      <c r="CG32746" s="768"/>
      <c r="CH32746" s="768"/>
      <c r="CI32746" s="850"/>
    </row>
    <row r="32747" spans="85:87" x14ac:dyDescent="0.25">
      <c r="CG32747" s="768"/>
      <c r="CH32747" s="768"/>
      <c r="CI32747" s="850"/>
    </row>
    <row r="32748" spans="85:87" x14ac:dyDescent="0.25">
      <c r="CG32748" s="768"/>
      <c r="CH32748" s="768"/>
      <c r="CI32748" s="850"/>
    </row>
    <row r="32749" spans="85:87" x14ac:dyDescent="0.25">
      <c r="CG32749" s="768"/>
      <c r="CH32749" s="768"/>
      <c r="CI32749" s="850"/>
    </row>
    <row r="32750" spans="85:87" x14ac:dyDescent="0.25">
      <c r="CG32750" s="768"/>
      <c r="CH32750" s="768"/>
      <c r="CI32750" s="850"/>
    </row>
    <row r="32751" spans="85:87" x14ac:dyDescent="0.25">
      <c r="CG32751" s="768"/>
      <c r="CH32751" s="768"/>
      <c r="CI32751" s="850"/>
    </row>
    <row r="32752" spans="85:87" x14ac:dyDescent="0.25">
      <c r="CG32752" s="768"/>
      <c r="CH32752" s="768"/>
      <c r="CI32752" s="850"/>
    </row>
    <row r="32753" spans="85:87" x14ac:dyDescent="0.25">
      <c r="CG32753" s="768"/>
      <c r="CH32753" s="768"/>
      <c r="CI32753" s="850"/>
    </row>
    <row r="32754" spans="85:87" x14ac:dyDescent="0.25">
      <c r="CG32754" s="768"/>
      <c r="CH32754" s="768"/>
      <c r="CI32754" s="850"/>
    </row>
    <row r="32755" spans="85:87" x14ac:dyDescent="0.25">
      <c r="CG32755" s="768"/>
      <c r="CH32755" s="768"/>
      <c r="CI32755" s="850"/>
    </row>
    <row r="32756" spans="85:87" x14ac:dyDescent="0.25">
      <c r="CG32756" s="768"/>
      <c r="CH32756" s="768"/>
      <c r="CI32756" s="850"/>
    </row>
    <row r="32757" spans="85:87" x14ac:dyDescent="0.25">
      <c r="CG32757" s="768"/>
      <c r="CH32757" s="768"/>
      <c r="CI32757" s="850"/>
    </row>
    <row r="32758" spans="85:87" x14ac:dyDescent="0.25">
      <c r="CG32758" s="768"/>
      <c r="CH32758" s="768"/>
      <c r="CI32758" s="850"/>
    </row>
    <row r="32759" spans="85:87" x14ac:dyDescent="0.25">
      <c r="CG32759" s="768"/>
      <c r="CH32759" s="768"/>
      <c r="CI32759" s="850"/>
    </row>
    <row r="32760" spans="85:87" x14ac:dyDescent="0.25">
      <c r="CG32760" s="768"/>
      <c r="CH32760" s="768"/>
      <c r="CI32760" s="850"/>
    </row>
    <row r="32761" spans="85:87" x14ac:dyDescent="0.25">
      <c r="CG32761" s="768"/>
      <c r="CH32761" s="768"/>
      <c r="CI32761" s="850"/>
    </row>
    <row r="32762" spans="85:87" x14ac:dyDescent="0.25">
      <c r="CG32762" s="768"/>
      <c r="CH32762" s="768"/>
      <c r="CI32762" s="850"/>
    </row>
    <row r="32763" spans="85:87" x14ac:dyDescent="0.25">
      <c r="CG32763" s="768"/>
      <c r="CH32763" s="768"/>
      <c r="CI32763" s="850"/>
    </row>
    <row r="32764" spans="85:87" x14ac:dyDescent="0.25">
      <c r="CG32764" s="768"/>
      <c r="CH32764" s="768"/>
      <c r="CI32764" s="850"/>
    </row>
    <row r="32765" spans="85:87" x14ac:dyDescent="0.25">
      <c r="CG32765" s="768"/>
      <c r="CH32765" s="768"/>
      <c r="CI32765" s="850"/>
    </row>
    <row r="32766" spans="85:87" x14ac:dyDescent="0.25">
      <c r="CG32766" s="768"/>
      <c r="CH32766" s="768"/>
      <c r="CI32766" s="850"/>
    </row>
    <row r="32767" spans="85:87" x14ac:dyDescent="0.25">
      <c r="CG32767" s="768"/>
      <c r="CH32767" s="768"/>
      <c r="CI32767" s="850"/>
    </row>
    <row r="32768" spans="85:87" x14ac:dyDescent="0.25">
      <c r="CG32768" s="768"/>
      <c r="CH32768" s="768"/>
      <c r="CI32768" s="850"/>
    </row>
    <row r="32769" spans="85:87" x14ac:dyDescent="0.25">
      <c r="CG32769" s="768"/>
      <c r="CH32769" s="768"/>
      <c r="CI32769" s="850"/>
    </row>
    <row r="32770" spans="85:87" x14ac:dyDescent="0.25">
      <c r="CG32770" s="768"/>
      <c r="CH32770" s="768"/>
      <c r="CI32770" s="850"/>
    </row>
    <row r="32771" spans="85:87" x14ac:dyDescent="0.25">
      <c r="CG32771" s="768"/>
      <c r="CH32771" s="768"/>
      <c r="CI32771" s="850"/>
    </row>
    <row r="32772" spans="85:87" x14ac:dyDescent="0.25">
      <c r="CG32772" s="768"/>
      <c r="CH32772" s="768"/>
      <c r="CI32772" s="850"/>
    </row>
    <row r="32773" spans="85:87" x14ac:dyDescent="0.25">
      <c r="CG32773" s="768"/>
      <c r="CH32773" s="768"/>
      <c r="CI32773" s="850"/>
    </row>
    <row r="32774" spans="85:87" x14ac:dyDescent="0.25">
      <c r="CG32774" s="768"/>
      <c r="CH32774" s="768"/>
      <c r="CI32774" s="850"/>
    </row>
    <row r="32775" spans="85:87" x14ac:dyDescent="0.25">
      <c r="CG32775" s="768"/>
      <c r="CH32775" s="768"/>
      <c r="CI32775" s="850"/>
    </row>
    <row r="32776" spans="85:87" x14ac:dyDescent="0.25">
      <c r="CG32776" s="768"/>
      <c r="CH32776" s="768"/>
      <c r="CI32776" s="850"/>
    </row>
    <row r="32777" spans="85:87" x14ac:dyDescent="0.25">
      <c r="CG32777" s="768"/>
      <c r="CH32777" s="768"/>
      <c r="CI32777" s="850"/>
    </row>
    <row r="32778" spans="85:87" x14ac:dyDescent="0.25">
      <c r="CG32778" s="768"/>
      <c r="CH32778" s="768"/>
      <c r="CI32778" s="850"/>
    </row>
    <row r="32779" spans="85:87" x14ac:dyDescent="0.25">
      <c r="CG32779" s="768"/>
      <c r="CH32779" s="768"/>
      <c r="CI32779" s="850"/>
    </row>
    <row r="32780" spans="85:87" x14ac:dyDescent="0.25">
      <c r="CG32780" s="768"/>
      <c r="CH32780" s="768"/>
      <c r="CI32780" s="850"/>
    </row>
    <row r="32781" spans="85:87" x14ac:dyDescent="0.25">
      <c r="CG32781" s="768"/>
      <c r="CH32781" s="768"/>
      <c r="CI32781" s="850"/>
    </row>
    <row r="32782" spans="85:87" x14ac:dyDescent="0.25">
      <c r="CG32782" s="768"/>
      <c r="CH32782" s="768"/>
      <c r="CI32782" s="850"/>
    </row>
    <row r="32783" spans="85:87" x14ac:dyDescent="0.25">
      <c r="CG32783" s="768"/>
      <c r="CH32783" s="768"/>
      <c r="CI32783" s="850"/>
    </row>
    <row r="32784" spans="85:87" x14ac:dyDescent="0.25">
      <c r="CG32784" s="768"/>
      <c r="CH32784" s="768"/>
      <c r="CI32784" s="850"/>
    </row>
    <row r="32785" spans="85:87" x14ac:dyDescent="0.25">
      <c r="CG32785" s="768"/>
      <c r="CH32785" s="768"/>
      <c r="CI32785" s="850"/>
    </row>
    <row r="32786" spans="85:87" x14ac:dyDescent="0.25">
      <c r="CG32786" s="768"/>
      <c r="CH32786" s="768"/>
      <c r="CI32786" s="850"/>
    </row>
    <row r="32787" spans="85:87" x14ac:dyDescent="0.25">
      <c r="CG32787" s="768"/>
      <c r="CH32787" s="768"/>
      <c r="CI32787" s="850"/>
    </row>
    <row r="32788" spans="85:87" x14ac:dyDescent="0.25">
      <c r="CG32788" s="768"/>
      <c r="CH32788" s="768"/>
      <c r="CI32788" s="850"/>
    </row>
    <row r="32789" spans="85:87" x14ac:dyDescent="0.25">
      <c r="CG32789" s="768"/>
      <c r="CH32789" s="768"/>
      <c r="CI32789" s="850"/>
    </row>
    <row r="32790" spans="85:87" x14ac:dyDescent="0.25">
      <c r="CG32790" s="768"/>
      <c r="CH32790" s="768"/>
      <c r="CI32790" s="850"/>
    </row>
    <row r="32791" spans="85:87" x14ac:dyDescent="0.25">
      <c r="CG32791" s="768"/>
      <c r="CH32791" s="768"/>
      <c r="CI32791" s="850"/>
    </row>
    <row r="32792" spans="85:87" x14ac:dyDescent="0.25">
      <c r="CG32792" s="768"/>
      <c r="CH32792" s="768"/>
      <c r="CI32792" s="850"/>
    </row>
    <row r="32793" spans="85:87" x14ac:dyDescent="0.25">
      <c r="CG32793" s="768"/>
      <c r="CH32793" s="768"/>
      <c r="CI32793" s="850"/>
    </row>
    <row r="32794" spans="85:87" x14ac:dyDescent="0.25">
      <c r="CG32794" s="768"/>
      <c r="CH32794" s="768"/>
      <c r="CI32794" s="850"/>
    </row>
    <row r="32795" spans="85:87" x14ac:dyDescent="0.25">
      <c r="CG32795" s="768"/>
      <c r="CH32795" s="768"/>
      <c r="CI32795" s="850"/>
    </row>
    <row r="32796" spans="85:87" x14ac:dyDescent="0.25">
      <c r="CG32796" s="768"/>
      <c r="CH32796" s="768"/>
      <c r="CI32796" s="850"/>
    </row>
    <row r="32797" spans="85:87" x14ac:dyDescent="0.25">
      <c r="CG32797" s="768"/>
      <c r="CH32797" s="768"/>
      <c r="CI32797" s="850"/>
    </row>
    <row r="32798" spans="85:87" x14ac:dyDescent="0.25">
      <c r="CG32798" s="768"/>
      <c r="CH32798" s="768"/>
      <c r="CI32798" s="850"/>
    </row>
    <row r="32799" spans="85:87" x14ac:dyDescent="0.25">
      <c r="CG32799" s="768"/>
      <c r="CH32799" s="768"/>
      <c r="CI32799" s="850"/>
    </row>
    <row r="32800" spans="85:87" x14ac:dyDescent="0.25">
      <c r="CG32800" s="768"/>
      <c r="CH32800" s="768"/>
      <c r="CI32800" s="850"/>
    </row>
    <row r="32801" spans="85:87" x14ac:dyDescent="0.25">
      <c r="CG32801" s="768"/>
      <c r="CH32801" s="768"/>
      <c r="CI32801" s="850"/>
    </row>
    <row r="32802" spans="85:87" x14ac:dyDescent="0.25">
      <c r="CG32802" s="768"/>
      <c r="CH32802" s="768"/>
      <c r="CI32802" s="850"/>
    </row>
    <row r="32803" spans="85:87" x14ac:dyDescent="0.25">
      <c r="CG32803" s="768"/>
      <c r="CH32803" s="768"/>
      <c r="CI32803" s="850"/>
    </row>
    <row r="32804" spans="85:87" x14ac:dyDescent="0.25">
      <c r="CG32804" s="768"/>
      <c r="CH32804" s="768"/>
      <c r="CI32804" s="850"/>
    </row>
    <row r="32805" spans="85:87" x14ac:dyDescent="0.25">
      <c r="CG32805" s="768"/>
      <c r="CH32805" s="768"/>
      <c r="CI32805" s="850"/>
    </row>
    <row r="32806" spans="85:87" x14ac:dyDescent="0.25">
      <c r="CG32806" s="768"/>
      <c r="CH32806" s="768"/>
      <c r="CI32806" s="850"/>
    </row>
    <row r="32807" spans="85:87" x14ac:dyDescent="0.25">
      <c r="CG32807" s="768"/>
      <c r="CH32807" s="768"/>
      <c r="CI32807" s="850"/>
    </row>
    <row r="32808" spans="85:87" x14ac:dyDescent="0.25">
      <c r="CG32808" s="768"/>
      <c r="CH32808" s="768"/>
      <c r="CI32808" s="850"/>
    </row>
    <row r="32809" spans="85:87" x14ac:dyDescent="0.25">
      <c r="CG32809" s="768"/>
      <c r="CH32809" s="768"/>
      <c r="CI32809" s="850"/>
    </row>
    <row r="32810" spans="85:87" x14ac:dyDescent="0.25">
      <c r="CG32810" s="768"/>
      <c r="CH32810" s="768"/>
      <c r="CI32810" s="850"/>
    </row>
    <row r="32811" spans="85:87" x14ac:dyDescent="0.25">
      <c r="CG32811" s="768"/>
      <c r="CH32811" s="768"/>
      <c r="CI32811" s="850"/>
    </row>
    <row r="32812" spans="85:87" x14ac:dyDescent="0.25">
      <c r="CG32812" s="768"/>
      <c r="CH32812" s="768"/>
      <c r="CI32812" s="850"/>
    </row>
    <row r="32813" spans="85:87" x14ac:dyDescent="0.25">
      <c r="CG32813" s="768"/>
      <c r="CH32813" s="768"/>
      <c r="CI32813" s="850"/>
    </row>
    <row r="32814" spans="85:87" x14ac:dyDescent="0.25">
      <c r="CG32814" s="768"/>
      <c r="CH32814" s="768"/>
      <c r="CI32814" s="850"/>
    </row>
    <row r="32815" spans="85:87" x14ac:dyDescent="0.25">
      <c r="CG32815" s="768"/>
      <c r="CH32815" s="768"/>
      <c r="CI32815" s="850"/>
    </row>
    <row r="32816" spans="85:87" x14ac:dyDescent="0.25">
      <c r="CG32816" s="768"/>
      <c r="CH32816" s="768"/>
      <c r="CI32816" s="850"/>
    </row>
    <row r="32817" spans="85:87" x14ac:dyDescent="0.25">
      <c r="CG32817" s="768"/>
      <c r="CH32817" s="768"/>
      <c r="CI32817" s="850"/>
    </row>
    <row r="32818" spans="85:87" x14ac:dyDescent="0.25">
      <c r="CG32818" s="768"/>
      <c r="CH32818" s="768"/>
      <c r="CI32818" s="850"/>
    </row>
    <row r="32819" spans="85:87" x14ac:dyDescent="0.25">
      <c r="CG32819" s="768"/>
      <c r="CH32819" s="768"/>
      <c r="CI32819" s="850"/>
    </row>
    <row r="32820" spans="85:87" x14ac:dyDescent="0.25">
      <c r="CG32820" s="768"/>
      <c r="CH32820" s="768"/>
      <c r="CI32820" s="850"/>
    </row>
    <row r="32821" spans="85:87" x14ac:dyDescent="0.25">
      <c r="CG32821" s="768"/>
      <c r="CH32821" s="768"/>
      <c r="CI32821" s="850"/>
    </row>
    <row r="32822" spans="85:87" x14ac:dyDescent="0.25">
      <c r="CG32822" s="768"/>
      <c r="CH32822" s="768"/>
      <c r="CI32822" s="850"/>
    </row>
    <row r="32823" spans="85:87" x14ac:dyDescent="0.25">
      <c r="CG32823" s="768"/>
      <c r="CH32823" s="768"/>
      <c r="CI32823" s="850"/>
    </row>
    <row r="32824" spans="85:87" x14ac:dyDescent="0.25">
      <c r="CG32824" s="768"/>
      <c r="CH32824" s="768"/>
      <c r="CI32824" s="850"/>
    </row>
    <row r="32825" spans="85:87" x14ac:dyDescent="0.25">
      <c r="CG32825" s="768"/>
      <c r="CH32825" s="768"/>
      <c r="CI32825" s="850"/>
    </row>
    <row r="32826" spans="85:87" x14ac:dyDescent="0.25">
      <c r="CG32826" s="768"/>
      <c r="CH32826" s="768"/>
      <c r="CI32826" s="850"/>
    </row>
    <row r="32827" spans="85:87" x14ac:dyDescent="0.25">
      <c r="CG32827" s="768"/>
      <c r="CH32827" s="768"/>
      <c r="CI32827" s="850"/>
    </row>
    <row r="32828" spans="85:87" x14ac:dyDescent="0.25">
      <c r="CG32828" s="768"/>
      <c r="CH32828" s="768"/>
      <c r="CI32828" s="850"/>
    </row>
    <row r="32829" spans="85:87" x14ac:dyDescent="0.25">
      <c r="CG32829" s="768"/>
      <c r="CH32829" s="768"/>
      <c r="CI32829" s="850"/>
    </row>
    <row r="32830" spans="85:87" x14ac:dyDescent="0.25">
      <c r="CG32830" s="768"/>
      <c r="CH32830" s="768"/>
      <c r="CI32830" s="850"/>
    </row>
    <row r="32831" spans="85:87" x14ac:dyDescent="0.25">
      <c r="CG32831" s="768"/>
      <c r="CH32831" s="768"/>
      <c r="CI32831" s="850"/>
    </row>
    <row r="32832" spans="85:87" x14ac:dyDescent="0.25">
      <c r="CG32832" s="768"/>
      <c r="CH32832" s="768"/>
      <c r="CI32832" s="850"/>
    </row>
    <row r="32833" spans="85:87" x14ac:dyDescent="0.25">
      <c r="CG32833" s="768"/>
      <c r="CH32833" s="768"/>
      <c r="CI32833" s="850"/>
    </row>
    <row r="32834" spans="85:87" x14ac:dyDescent="0.25">
      <c r="CG32834" s="768"/>
      <c r="CH32834" s="768"/>
      <c r="CI32834" s="850"/>
    </row>
    <row r="32835" spans="85:87" x14ac:dyDescent="0.25">
      <c r="CG32835" s="768"/>
      <c r="CH32835" s="768"/>
      <c r="CI32835" s="850"/>
    </row>
    <row r="32836" spans="85:87" x14ac:dyDescent="0.25">
      <c r="CG32836" s="768"/>
      <c r="CH32836" s="768"/>
      <c r="CI32836" s="850"/>
    </row>
    <row r="32837" spans="85:87" x14ac:dyDescent="0.25">
      <c r="CG32837" s="768"/>
      <c r="CH32837" s="768"/>
      <c r="CI32837" s="850"/>
    </row>
    <row r="32838" spans="85:87" x14ac:dyDescent="0.25">
      <c r="CG32838" s="768"/>
      <c r="CH32838" s="768"/>
      <c r="CI32838" s="850"/>
    </row>
    <row r="32839" spans="85:87" x14ac:dyDescent="0.25">
      <c r="CG32839" s="768"/>
      <c r="CH32839" s="768"/>
      <c r="CI32839" s="850"/>
    </row>
    <row r="32840" spans="85:87" x14ac:dyDescent="0.25">
      <c r="CG32840" s="768"/>
      <c r="CH32840" s="768"/>
      <c r="CI32840" s="850"/>
    </row>
    <row r="32841" spans="85:87" x14ac:dyDescent="0.25">
      <c r="CG32841" s="768"/>
      <c r="CH32841" s="768"/>
      <c r="CI32841" s="850"/>
    </row>
    <row r="32842" spans="85:87" x14ac:dyDescent="0.25">
      <c r="CG32842" s="768"/>
      <c r="CH32842" s="768"/>
      <c r="CI32842" s="850"/>
    </row>
    <row r="32843" spans="85:87" x14ac:dyDescent="0.25">
      <c r="CG32843" s="768"/>
      <c r="CH32843" s="768"/>
      <c r="CI32843" s="850"/>
    </row>
    <row r="32844" spans="85:87" x14ac:dyDescent="0.25">
      <c r="CG32844" s="768"/>
      <c r="CH32844" s="768"/>
      <c r="CI32844" s="850"/>
    </row>
    <row r="32845" spans="85:87" x14ac:dyDescent="0.25">
      <c r="CG32845" s="768"/>
      <c r="CH32845" s="768"/>
      <c r="CI32845" s="850"/>
    </row>
    <row r="32846" spans="85:87" x14ac:dyDescent="0.25">
      <c r="CG32846" s="768"/>
      <c r="CH32846" s="768"/>
      <c r="CI32846" s="850"/>
    </row>
    <row r="32847" spans="85:87" x14ac:dyDescent="0.25">
      <c r="CG32847" s="768"/>
      <c r="CH32847" s="768"/>
      <c r="CI32847" s="850"/>
    </row>
    <row r="32848" spans="85:87" x14ac:dyDescent="0.25">
      <c r="CG32848" s="768"/>
      <c r="CH32848" s="768"/>
      <c r="CI32848" s="850"/>
    </row>
    <row r="32849" spans="85:87" x14ac:dyDescent="0.25">
      <c r="CG32849" s="768"/>
      <c r="CH32849" s="768"/>
      <c r="CI32849" s="850"/>
    </row>
    <row r="32850" spans="85:87" x14ac:dyDescent="0.25">
      <c r="CG32850" s="768"/>
      <c r="CH32850" s="768"/>
      <c r="CI32850" s="850"/>
    </row>
    <row r="32851" spans="85:87" x14ac:dyDescent="0.25">
      <c r="CG32851" s="768"/>
      <c r="CH32851" s="768"/>
      <c r="CI32851" s="850"/>
    </row>
    <row r="32852" spans="85:87" x14ac:dyDescent="0.25">
      <c r="CG32852" s="768"/>
      <c r="CH32852" s="768"/>
      <c r="CI32852" s="850"/>
    </row>
    <row r="32853" spans="85:87" x14ac:dyDescent="0.25">
      <c r="CG32853" s="768"/>
      <c r="CH32853" s="768"/>
      <c r="CI32853" s="850"/>
    </row>
    <row r="32854" spans="85:87" x14ac:dyDescent="0.25">
      <c r="CG32854" s="768"/>
      <c r="CH32854" s="768"/>
      <c r="CI32854" s="850"/>
    </row>
    <row r="32855" spans="85:87" x14ac:dyDescent="0.25">
      <c r="CG32855" s="768"/>
      <c r="CH32855" s="768"/>
      <c r="CI32855" s="850"/>
    </row>
    <row r="32856" spans="85:87" x14ac:dyDescent="0.25">
      <c r="CG32856" s="768"/>
      <c r="CH32856" s="768"/>
      <c r="CI32856" s="850"/>
    </row>
    <row r="32857" spans="85:87" x14ac:dyDescent="0.25">
      <c r="CG32857" s="768"/>
      <c r="CH32857" s="768"/>
      <c r="CI32857" s="850"/>
    </row>
    <row r="32858" spans="85:87" x14ac:dyDescent="0.25">
      <c r="CG32858" s="768"/>
      <c r="CH32858" s="768"/>
      <c r="CI32858" s="850"/>
    </row>
    <row r="32859" spans="85:87" x14ac:dyDescent="0.25">
      <c r="CG32859" s="768"/>
      <c r="CH32859" s="768"/>
      <c r="CI32859" s="850"/>
    </row>
    <row r="32860" spans="85:87" x14ac:dyDescent="0.25">
      <c r="CG32860" s="768"/>
      <c r="CH32860" s="768"/>
      <c r="CI32860" s="850"/>
    </row>
    <row r="32861" spans="85:87" x14ac:dyDescent="0.25">
      <c r="CG32861" s="768"/>
      <c r="CH32861" s="768"/>
      <c r="CI32861" s="850"/>
    </row>
    <row r="32862" spans="85:87" x14ac:dyDescent="0.25">
      <c r="CG32862" s="768"/>
      <c r="CH32862" s="768"/>
      <c r="CI32862" s="850"/>
    </row>
    <row r="32863" spans="85:87" x14ac:dyDescent="0.25">
      <c r="CG32863" s="768"/>
      <c r="CH32863" s="768"/>
      <c r="CI32863" s="850"/>
    </row>
    <row r="32864" spans="85:87" x14ac:dyDescent="0.25">
      <c r="CG32864" s="768"/>
      <c r="CH32864" s="768"/>
      <c r="CI32864" s="850"/>
    </row>
    <row r="32865" spans="85:87" x14ac:dyDescent="0.25">
      <c r="CG32865" s="768"/>
      <c r="CH32865" s="768"/>
      <c r="CI32865" s="850"/>
    </row>
    <row r="32866" spans="85:87" x14ac:dyDescent="0.25">
      <c r="CG32866" s="768"/>
      <c r="CH32866" s="768"/>
      <c r="CI32866" s="850"/>
    </row>
    <row r="32867" spans="85:87" x14ac:dyDescent="0.25">
      <c r="CG32867" s="768"/>
      <c r="CH32867" s="768"/>
      <c r="CI32867" s="850"/>
    </row>
    <row r="32868" spans="85:87" x14ac:dyDescent="0.25">
      <c r="CG32868" s="768"/>
      <c r="CH32868" s="768"/>
      <c r="CI32868" s="850"/>
    </row>
    <row r="32869" spans="85:87" x14ac:dyDescent="0.25">
      <c r="CG32869" s="768"/>
      <c r="CH32869" s="768"/>
      <c r="CI32869" s="850"/>
    </row>
    <row r="32870" spans="85:87" x14ac:dyDescent="0.25">
      <c r="CG32870" s="768"/>
      <c r="CH32870" s="768"/>
      <c r="CI32870" s="850"/>
    </row>
    <row r="32871" spans="85:87" x14ac:dyDescent="0.25">
      <c r="CG32871" s="768"/>
      <c r="CH32871" s="768"/>
      <c r="CI32871" s="850"/>
    </row>
    <row r="32872" spans="85:87" x14ac:dyDescent="0.25">
      <c r="CG32872" s="768"/>
      <c r="CH32872" s="768"/>
      <c r="CI32872" s="850"/>
    </row>
    <row r="32873" spans="85:87" x14ac:dyDescent="0.25">
      <c r="CG32873" s="768"/>
      <c r="CH32873" s="768"/>
      <c r="CI32873" s="850"/>
    </row>
    <row r="32874" spans="85:87" x14ac:dyDescent="0.25">
      <c r="CG32874" s="768"/>
      <c r="CH32874" s="768"/>
      <c r="CI32874" s="850"/>
    </row>
    <row r="32875" spans="85:87" x14ac:dyDescent="0.25">
      <c r="CG32875" s="768"/>
      <c r="CH32875" s="768"/>
      <c r="CI32875" s="850"/>
    </row>
    <row r="32876" spans="85:87" x14ac:dyDescent="0.25">
      <c r="CG32876" s="768"/>
      <c r="CH32876" s="768"/>
      <c r="CI32876" s="850"/>
    </row>
    <row r="32877" spans="85:87" x14ac:dyDescent="0.25">
      <c r="CG32877" s="768"/>
      <c r="CH32877" s="768"/>
      <c r="CI32877" s="850"/>
    </row>
    <row r="32878" spans="85:87" x14ac:dyDescent="0.25">
      <c r="CG32878" s="768"/>
      <c r="CH32878" s="768"/>
      <c r="CI32878" s="850"/>
    </row>
    <row r="32879" spans="85:87" x14ac:dyDescent="0.25">
      <c r="CG32879" s="768"/>
      <c r="CH32879" s="768"/>
      <c r="CI32879" s="850"/>
    </row>
    <row r="32880" spans="85:87" x14ac:dyDescent="0.25">
      <c r="CG32880" s="768"/>
      <c r="CH32880" s="768"/>
      <c r="CI32880" s="850"/>
    </row>
    <row r="32881" spans="85:87" x14ac:dyDescent="0.25">
      <c r="CG32881" s="768"/>
      <c r="CH32881" s="768"/>
      <c r="CI32881" s="850"/>
    </row>
    <row r="32882" spans="85:87" x14ac:dyDescent="0.25">
      <c r="CG32882" s="768"/>
      <c r="CH32882" s="768"/>
      <c r="CI32882" s="850"/>
    </row>
    <row r="32883" spans="85:87" x14ac:dyDescent="0.25">
      <c r="CG32883" s="768"/>
      <c r="CH32883" s="768"/>
      <c r="CI32883" s="850"/>
    </row>
    <row r="32884" spans="85:87" x14ac:dyDescent="0.25">
      <c r="CG32884" s="768"/>
      <c r="CH32884" s="768"/>
      <c r="CI32884" s="850"/>
    </row>
    <row r="32885" spans="85:87" x14ac:dyDescent="0.25">
      <c r="CG32885" s="768"/>
      <c r="CH32885" s="768"/>
      <c r="CI32885" s="850"/>
    </row>
    <row r="32886" spans="85:87" x14ac:dyDescent="0.25">
      <c r="CG32886" s="768"/>
      <c r="CH32886" s="768"/>
      <c r="CI32886" s="850"/>
    </row>
    <row r="32887" spans="85:87" x14ac:dyDescent="0.25">
      <c r="CG32887" s="768"/>
      <c r="CH32887" s="768"/>
      <c r="CI32887" s="850"/>
    </row>
    <row r="32888" spans="85:87" x14ac:dyDescent="0.25">
      <c r="CG32888" s="768"/>
      <c r="CH32888" s="768"/>
      <c r="CI32888" s="850"/>
    </row>
    <row r="32889" spans="85:87" x14ac:dyDescent="0.25">
      <c r="CG32889" s="768"/>
      <c r="CH32889" s="768"/>
      <c r="CI32889" s="850"/>
    </row>
    <row r="32890" spans="85:87" x14ac:dyDescent="0.25">
      <c r="CG32890" s="768"/>
      <c r="CH32890" s="768"/>
      <c r="CI32890" s="850"/>
    </row>
    <row r="32891" spans="85:87" x14ac:dyDescent="0.25">
      <c r="CG32891" s="768"/>
      <c r="CH32891" s="768"/>
      <c r="CI32891" s="850"/>
    </row>
    <row r="32892" spans="85:87" x14ac:dyDescent="0.25">
      <c r="CG32892" s="768"/>
      <c r="CH32892" s="768"/>
      <c r="CI32892" s="850"/>
    </row>
    <row r="32893" spans="85:87" x14ac:dyDescent="0.25">
      <c r="CG32893" s="768"/>
      <c r="CH32893" s="768"/>
      <c r="CI32893" s="850"/>
    </row>
    <row r="32894" spans="85:87" x14ac:dyDescent="0.25">
      <c r="CG32894" s="768"/>
      <c r="CH32894" s="768"/>
      <c r="CI32894" s="850"/>
    </row>
    <row r="32895" spans="85:87" x14ac:dyDescent="0.25">
      <c r="CG32895" s="768"/>
      <c r="CH32895" s="768"/>
      <c r="CI32895" s="850"/>
    </row>
    <row r="32896" spans="85:87" x14ac:dyDescent="0.25">
      <c r="CG32896" s="768"/>
      <c r="CH32896" s="768"/>
      <c r="CI32896" s="850"/>
    </row>
    <row r="32897" spans="85:87" x14ac:dyDescent="0.25">
      <c r="CG32897" s="768"/>
      <c r="CH32897" s="768"/>
      <c r="CI32897" s="850"/>
    </row>
    <row r="32898" spans="85:87" x14ac:dyDescent="0.25">
      <c r="CG32898" s="768"/>
      <c r="CH32898" s="768"/>
      <c r="CI32898" s="850"/>
    </row>
    <row r="32899" spans="85:87" x14ac:dyDescent="0.25">
      <c r="CG32899" s="768"/>
      <c r="CH32899" s="768"/>
      <c r="CI32899" s="850"/>
    </row>
    <row r="32900" spans="85:87" x14ac:dyDescent="0.25">
      <c r="CG32900" s="768"/>
      <c r="CH32900" s="768"/>
      <c r="CI32900" s="850"/>
    </row>
    <row r="32901" spans="85:87" x14ac:dyDescent="0.25">
      <c r="CG32901" s="768"/>
      <c r="CH32901" s="768"/>
      <c r="CI32901" s="850"/>
    </row>
    <row r="32902" spans="85:87" x14ac:dyDescent="0.25">
      <c r="CG32902" s="768"/>
      <c r="CH32902" s="768"/>
      <c r="CI32902" s="850"/>
    </row>
    <row r="32903" spans="85:87" x14ac:dyDescent="0.25">
      <c r="CG32903" s="768"/>
      <c r="CH32903" s="768"/>
      <c r="CI32903" s="850"/>
    </row>
    <row r="32904" spans="85:87" x14ac:dyDescent="0.25">
      <c r="CG32904" s="768"/>
      <c r="CH32904" s="768"/>
      <c r="CI32904" s="850"/>
    </row>
    <row r="32905" spans="85:87" x14ac:dyDescent="0.25">
      <c r="CG32905" s="768"/>
      <c r="CH32905" s="768"/>
      <c r="CI32905" s="850"/>
    </row>
    <row r="32906" spans="85:87" x14ac:dyDescent="0.25">
      <c r="CG32906" s="768"/>
      <c r="CH32906" s="768"/>
      <c r="CI32906" s="850"/>
    </row>
    <row r="32907" spans="85:87" x14ac:dyDescent="0.25">
      <c r="CG32907" s="768"/>
      <c r="CH32907" s="768"/>
      <c r="CI32907" s="850"/>
    </row>
    <row r="32908" spans="85:87" x14ac:dyDescent="0.25">
      <c r="CG32908" s="768"/>
      <c r="CH32908" s="768"/>
      <c r="CI32908" s="850"/>
    </row>
    <row r="32909" spans="85:87" x14ac:dyDescent="0.25">
      <c r="CG32909" s="768"/>
      <c r="CH32909" s="768"/>
      <c r="CI32909" s="850"/>
    </row>
    <row r="32910" spans="85:87" x14ac:dyDescent="0.25">
      <c r="CG32910" s="768"/>
      <c r="CH32910" s="768"/>
      <c r="CI32910" s="850"/>
    </row>
    <row r="32911" spans="85:87" x14ac:dyDescent="0.25">
      <c r="CG32911" s="768"/>
      <c r="CH32911" s="768"/>
      <c r="CI32911" s="850"/>
    </row>
    <row r="32912" spans="85:87" x14ac:dyDescent="0.25">
      <c r="CG32912" s="768"/>
      <c r="CH32912" s="768"/>
      <c r="CI32912" s="850"/>
    </row>
    <row r="32913" spans="85:87" x14ac:dyDescent="0.25">
      <c r="CG32913" s="768"/>
      <c r="CH32913" s="768"/>
      <c r="CI32913" s="850"/>
    </row>
    <row r="32914" spans="85:87" x14ac:dyDescent="0.25">
      <c r="CG32914" s="768"/>
      <c r="CH32914" s="768"/>
      <c r="CI32914" s="850"/>
    </row>
    <row r="32915" spans="85:87" x14ac:dyDescent="0.25">
      <c r="CG32915" s="768"/>
      <c r="CH32915" s="768"/>
      <c r="CI32915" s="850"/>
    </row>
    <row r="32916" spans="85:87" x14ac:dyDescent="0.25">
      <c r="CG32916" s="768"/>
      <c r="CH32916" s="768"/>
      <c r="CI32916" s="850"/>
    </row>
    <row r="32917" spans="85:87" x14ac:dyDescent="0.25">
      <c r="CG32917" s="768"/>
      <c r="CH32917" s="768"/>
      <c r="CI32917" s="850"/>
    </row>
    <row r="32918" spans="85:87" x14ac:dyDescent="0.25">
      <c r="CG32918" s="768"/>
      <c r="CH32918" s="768"/>
      <c r="CI32918" s="850"/>
    </row>
    <row r="32919" spans="85:87" x14ac:dyDescent="0.25">
      <c r="CG32919" s="768"/>
      <c r="CH32919" s="768"/>
      <c r="CI32919" s="850"/>
    </row>
    <row r="32920" spans="85:87" x14ac:dyDescent="0.25">
      <c r="CG32920" s="768"/>
      <c r="CH32920" s="768"/>
      <c r="CI32920" s="850"/>
    </row>
    <row r="32921" spans="85:87" x14ac:dyDescent="0.25">
      <c r="CG32921" s="768"/>
      <c r="CH32921" s="768"/>
      <c r="CI32921" s="850"/>
    </row>
    <row r="32922" spans="85:87" x14ac:dyDescent="0.25">
      <c r="CG32922" s="768"/>
      <c r="CH32922" s="768"/>
      <c r="CI32922" s="850"/>
    </row>
    <row r="32923" spans="85:87" x14ac:dyDescent="0.25">
      <c r="CG32923" s="768"/>
      <c r="CH32923" s="768"/>
      <c r="CI32923" s="850"/>
    </row>
    <row r="32924" spans="85:87" x14ac:dyDescent="0.25">
      <c r="CG32924" s="768"/>
      <c r="CH32924" s="768"/>
      <c r="CI32924" s="850"/>
    </row>
    <row r="32925" spans="85:87" x14ac:dyDescent="0.25">
      <c r="CG32925" s="768"/>
      <c r="CH32925" s="768"/>
      <c r="CI32925" s="850"/>
    </row>
    <row r="32926" spans="85:87" x14ac:dyDescent="0.25">
      <c r="CG32926" s="768"/>
      <c r="CH32926" s="768"/>
      <c r="CI32926" s="850"/>
    </row>
    <row r="32927" spans="85:87" x14ac:dyDescent="0.25">
      <c r="CG32927" s="768"/>
      <c r="CH32927" s="768"/>
      <c r="CI32927" s="850"/>
    </row>
    <row r="32928" spans="85:87" x14ac:dyDescent="0.25">
      <c r="CG32928" s="768"/>
      <c r="CH32928" s="768"/>
      <c r="CI32928" s="850"/>
    </row>
    <row r="32929" spans="85:87" x14ac:dyDescent="0.25">
      <c r="CG32929" s="768"/>
      <c r="CH32929" s="768"/>
      <c r="CI32929" s="850"/>
    </row>
    <row r="32930" spans="85:87" x14ac:dyDescent="0.25">
      <c r="CG32930" s="768"/>
      <c r="CH32930" s="768"/>
      <c r="CI32930" s="850"/>
    </row>
    <row r="32931" spans="85:87" x14ac:dyDescent="0.25">
      <c r="CG32931" s="768"/>
      <c r="CH32931" s="768"/>
      <c r="CI32931" s="850"/>
    </row>
    <row r="32932" spans="85:87" x14ac:dyDescent="0.25">
      <c r="CG32932" s="768"/>
      <c r="CH32932" s="768"/>
      <c r="CI32932" s="850"/>
    </row>
    <row r="32933" spans="85:87" x14ac:dyDescent="0.25">
      <c r="CG32933" s="768"/>
      <c r="CH32933" s="768"/>
      <c r="CI32933" s="850"/>
    </row>
    <row r="32934" spans="85:87" x14ac:dyDescent="0.25">
      <c r="CG32934" s="768"/>
      <c r="CH32934" s="768"/>
      <c r="CI32934" s="850"/>
    </row>
    <row r="32935" spans="85:87" x14ac:dyDescent="0.25">
      <c r="CG32935" s="768"/>
      <c r="CH32935" s="768"/>
      <c r="CI32935" s="850"/>
    </row>
    <row r="32936" spans="85:87" x14ac:dyDescent="0.25">
      <c r="CG32936" s="768"/>
      <c r="CH32936" s="768"/>
      <c r="CI32936" s="850"/>
    </row>
    <row r="32937" spans="85:87" x14ac:dyDescent="0.25">
      <c r="CG32937" s="768"/>
      <c r="CH32937" s="768"/>
      <c r="CI32937" s="850"/>
    </row>
    <row r="32938" spans="85:87" x14ac:dyDescent="0.25">
      <c r="CG32938" s="768"/>
      <c r="CH32938" s="768"/>
      <c r="CI32938" s="850"/>
    </row>
    <row r="32939" spans="85:87" x14ac:dyDescent="0.25">
      <c r="CG32939" s="768"/>
      <c r="CH32939" s="768"/>
      <c r="CI32939" s="850"/>
    </row>
    <row r="32940" spans="85:87" x14ac:dyDescent="0.25">
      <c r="CG32940" s="768"/>
      <c r="CH32940" s="768"/>
      <c r="CI32940" s="850"/>
    </row>
    <row r="32941" spans="85:87" x14ac:dyDescent="0.25">
      <c r="CG32941" s="768"/>
      <c r="CH32941" s="768"/>
      <c r="CI32941" s="850"/>
    </row>
    <row r="32942" spans="85:87" x14ac:dyDescent="0.25">
      <c r="CG32942" s="768"/>
      <c r="CH32942" s="768"/>
      <c r="CI32942" s="850"/>
    </row>
    <row r="32943" spans="85:87" x14ac:dyDescent="0.25">
      <c r="CG32943" s="768"/>
      <c r="CH32943" s="768"/>
      <c r="CI32943" s="850"/>
    </row>
    <row r="32944" spans="85:87" x14ac:dyDescent="0.25">
      <c r="CG32944" s="768"/>
      <c r="CH32944" s="768"/>
      <c r="CI32944" s="850"/>
    </row>
    <row r="32945" spans="85:87" x14ac:dyDescent="0.25">
      <c r="CG32945" s="768"/>
      <c r="CH32945" s="768"/>
      <c r="CI32945" s="850"/>
    </row>
    <row r="32946" spans="85:87" x14ac:dyDescent="0.25">
      <c r="CG32946" s="768"/>
      <c r="CH32946" s="768"/>
      <c r="CI32946" s="850"/>
    </row>
    <row r="32947" spans="85:87" x14ac:dyDescent="0.25">
      <c r="CG32947" s="768"/>
      <c r="CH32947" s="768"/>
      <c r="CI32947" s="850"/>
    </row>
    <row r="32948" spans="85:87" x14ac:dyDescent="0.25">
      <c r="CG32948" s="768"/>
      <c r="CH32948" s="768"/>
      <c r="CI32948" s="850"/>
    </row>
    <row r="32949" spans="85:87" x14ac:dyDescent="0.25">
      <c r="CG32949" s="768"/>
      <c r="CH32949" s="768"/>
      <c r="CI32949" s="850"/>
    </row>
    <row r="32950" spans="85:87" x14ac:dyDescent="0.25">
      <c r="CG32950" s="768"/>
      <c r="CH32950" s="768"/>
      <c r="CI32950" s="850"/>
    </row>
    <row r="32951" spans="85:87" x14ac:dyDescent="0.25">
      <c r="CG32951" s="768"/>
      <c r="CH32951" s="768"/>
      <c r="CI32951" s="850"/>
    </row>
    <row r="32952" spans="85:87" x14ac:dyDescent="0.25">
      <c r="CG32952" s="768"/>
      <c r="CH32952" s="768"/>
      <c r="CI32952" s="850"/>
    </row>
    <row r="32953" spans="85:87" x14ac:dyDescent="0.25">
      <c r="CG32953" s="768"/>
      <c r="CH32953" s="768"/>
      <c r="CI32953" s="850"/>
    </row>
    <row r="32954" spans="85:87" x14ac:dyDescent="0.25">
      <c r="CG32954" s="768"/>
      <c r="CH32954" s="768"/>
      <c r="CI32954" s="850"/>
    </row>
    <row r="32955" spans="85:87" x14ac:dyDescent="0.25">
      <c r="CG32955" s="768"/>
      <c r="CH32955" s="768"/>
      <c r="CI32955" s="850"/>
    </row>
    <row r="32956" spans="85:87" x14ac:dyDescent="0.25">
      <c r="CG32956" s="768"/>
      <c r="CH32956" s="768"/>
      <c r="CI32956" s="850"/>
    </row>
    <row r="32957" spans="85:87" x14ac:dyDescent="0.25">
      <c r="CG32957" s="768"/>
      <c r="CH32957" s="768"/>
      <c r="CI32957" s="850"/>
    </row>
    <row r="32958" spans="85:87" x14ac:dyDescent="0.25">
      <c r="CG32958" s="768"/>
      <c r="CH32958" s="768"/>
      <c r="CI32958" s="850"/>
    </row>
    <row r="32959" spans="85:87" x14ac:dyDescent="0.25">
      <c r="CG32959" s="768"/>
      <c r="CH32959" s="768"/>
      <c r="CI32959" s="850"/>
    </row>
    <row r="32960" spans="85:87" x14ac:dyDescent="0.25">
      <c r="CG32960" s="768"/>
      <c r="CH32960" s="768"/>
      <c r="CI32960" s="850"/>
    </row>
    <row r="32961" spans="85:87" x14ac:dyDescent="0.25">
      <c r="CG32961" s="768"/>
      <c r="CH32961" s="768"/>
      <c r="CI32961" s="850"/>
    </row>
    <row r="32962" spans="85:87" x14ac:dyDescent="0.25">
      <c r="CG32962" s="768"/>
      <c r="CH32962" s="768"/>
      <c r="CI32962" s="850"/>
    </row>
    <row r="32963" spans="85:87" x14ac:dyDescent="0.25">
      <c r="CG32963" s="768"/>
      <c r="CH32963" s="768"/>
      <c r="CI32963" s="850"/>
    </row>
    <row r="32964" spans="85:87" x14ac:dyDescent="0.25">
      <c r="CG32964" s="768"/>
      <c r="CH32964" s="768"/>
      <c r="CI32964" s="850"/>
    </row>
    <row r="32965" spans="85:87" x14ac:dyDescent="0.25">
      <c r="CG32965" s="768"/>
      <c r="CH32965" s="768"/>
      <c r="CI32965" s="850"/>
    </row>
    <row r="32966" spans="85:87" x14ac:dyDescent="0.25">
      <c r="CG32966" s="768"/>
      <c r="CH32966" s="768"/>
      <c r="CI32966" s="850"/>
    </row>
    <row r="32967" spans="85:87" x14ac:dyDescent="0.25">
      <c r="CG32967" s="768"/>
      <c r="CH32967" s="768"/>
      <c r="CI32967" s="850"/>
    </row>
    <row r="32968" spans="85:87" x14ac:dyDescent="0.25">
      <c r="CG32968" s="768"/>
      <c r="CH32968" s="768"/>
      <c r="CI32968" s="850"/>
    </row>
    <row r="32969" spans="85:87" x14ac:dyDescent="0.25">
      <c r="CG32969" s="768"/>
      <c r="CH32969" s="768"/>
      <c r="CI32969" s="850"/>
    </row>
    <row r="32970" spans="85:87" x14ac:dyDescent="0.25">
      <c r="CG32970" s="768"/>
      <c r="CH32970" s="768"/>
      <c r="CI32970" s="850"/>
    </row>
    <row r="32971" spans="85:87" x14ac:dyDescent="0.25">
      <c r="CG32971" s="768"/>
      <c r="CH32971" s="768"/>
      <c r="CI32971" s="850"/>
    </row>
    <row r="32972" spans="85:87" x14ac:dyDescent="0.25">
      <c r="CG32972" s="768"/>
      <c r="CH32972" s="768"/>
      <c r="CI32972" s="850"/>
    </row>
    <row r="32973" spans="85:87" x14ac:dyDescent="0.25">
      <c r="CG32973" s="768"/>
      <c r="CH32973" s="768"/>
      <c r="CI32973" s="850"/>
    </row>
    <row r="32974" spans="85:87" x14ac:dyDescent="0.25">
      <c r="CG32974" s="768"/>
      <c r="CH32974" s="768"/>
      <c r="CI32974" s="850"/>
    </row>
    <row r="32975" spans="85:87" x14ac:dyDescent="0.25">
      <c r="CG32975" s="768"/>
      <c r="CH32975" s="768"/>
      <c r="CI32975" s="850"/>
    </row>
    <row r="32976" spans="85:87" x14ac:dyDescent="0.25">
      <c r="CG32976" s="768"/>
      <c r="CH32976" s="768"/>
      <c r="CI32976" s="850"/>
    </row>
    <row r="32977" spans="85:87" x14ac:dyDescent="0.25">
      <c r="CG32977" s="768"/>
      <c r="CH32977" s="768"/>
      <c r="CI32977" s="850"/>
    </row>
    <row r="32978" spans="85:87" x14ac:dyDescent="0.25">
      <c r="CG32978" s="768"/>
      <c r="CH32978" s="768"/>
      <c r="CI32978" s="850"/>
    </row>
    <row r="32979" spans="85:87" x14ac:dyDescent="0.25">
      <c r="CG32979" s="768"/>
      <c r="CH32979" s="768"/>
      <c r="CI32979" s="850"/>
    </row>
    <row r="32980" spans="85:87" x14ac:dyDescent="0.25">
      <c r="CG32980" s="768"/>
      <c r="CH32980" s="768"/>
      <c r="CI32980" s="850"/>
    </row>
    <row r="32981" spans="85:87" x14ac:dyDescent="0.25">
      <c r="CG32981" s="768"/>
      <c r="CH32981" s="768"/>
      <c r="CI32981" s="850"/>
    </row>
    <row r="32982" spans="85:87" x14ac:dyDescent="0.25">
      <c r="CG32982" s="768"/>
      <c r="CH32982" s="768"/>
      <c r="CI32982" s="850"/>
    </row>
    <row r="32983" spans="85:87" x14ac:dyDescent="0.25">
      <c r="CG32983" s="768"/>
      <c r="CH32983" s="768"/>
      <c r="CI32983" s="850"/>
    </row>
    <row r="32984" spans="85:87" x14ac:dyDescent="0.25">
      <c r="CG32984" s="768"/>
      <c r="CH32984" s="768"/>
      <c r="CI32984" s="850"/>
    </row>
    <row r="32985" spans="85:87" x14ac:dyDescent="0.25">
      <c r="CG32985" s="768"/>
      <c r="CH32985" s="768"/>
      <c r="CI32985" s="850"/>
    </row>
    <row r="32986" spans="85:87" x14ac:dyDescent="0.25">
      <c r="CG32986" s="768"/>
      <c r="CH32986" s="768"/>
      <c r="CI32986" s="850"/>
    </row>
    <row r="32987" spans="85:87" x14ac:dyDescent="0.25">
      <c r="CG32987" s="768"/>
      <c r="CH32987" s="768"/>
      <c r="CI32987" s="850"/>
    </row>
    <row r="32988" spans="85:87" x14ac:dyDescent="0.25">
      <c r="CG32988" s="768"/>
      <c r="CH32988" s="768"/>
      <c r="CI32988" s="850"/>
    </row>
    <row r="32989" spans="85:87" x14ac:dyDescent="0.25">
      <c r="CG32989" s="768"/>
      <c r="CH32989" s="768"/>
      <c r="CI32989" s="850"/>
    </row>
    <row r="32990" spans="85:87" x14ac:dyDescent="0.25">
      <c r="CG32990" s="768"/>
      <c r="CH32990" s="768"/>
      <c r="CI32990" s="850"/>
    </row>
    <row r="32991" spans="85:87" x14ac:dyDescent="0.25">
      <c r="CG32991" s="768"/>
      <c r="CH32991" s="768"/>
      <c r="CI32991" s="850"/>
    </row>
    <row r="32992" spans="85:87" x14ac:dyDescent="0.25">
      <c r="CG32992" s="768"/>
      <c r="CH32992" s="768"/>
      <c r="CI32992" s="850"/>
    </row>
    <row r="32993" spans="85:87" x14ac:dyDescent="0.25">
      <c r="CG32993" s="768"/>
      <c r="CH32993" s="768"/>
      <c r="CI32993" s="850"/>
    </row>
    <row r="32994" spans="85:87" x14ac:dyDescent="0.25">
      <c r="CG32994" s="768"/>
      <c r="CH32994" s="768"/>
      <c r="CI32994" s="850"/>
    </row>
    <row r="32995" spans="85:87" x14ac:dyDescent="0.25">
      <c r="CG32995" s="768"/>
      <c r="CH32995" s="768"/>
      <c r="CI32995" s="850"/>
    </row>
    <row r="32996" spans="85:87" x14ac:dyDescent="0.25">
      <c r="CG32996" s="768"/>
      <c r="CH32996" s="768"/>
      <c r="CI32996" s="850"/>
    </row>
    <row r="32997" spans="85:87" x14ac:dyDescent="0.25">
      <c r="CG32997" s="768"/>
      <c r="CH32997" s="768"/>
      <c r="CI32997" s="850"/>
    </row>
    <row r="32998" spans="85:87" x14ac:dyDescent="0.25">
      <c r="CG32998" s="768"/>
      <c r="CH32998" s="768"/>
      <c r="CI32998" s="850"/>
    </row>
    <row r="32999" spans="85:87" x14ac:dyDescent="0.25">
      <c r="CG32999" s="768"/>
      <c r="CH32999" s="768"/>
      <c r="CI32999" s="850"/>
    </row>
    <row r="33000" spans="85:87" x14ac:dyDescent="0.25">
      <c r="CG33000" s="768"/>
      <c r="CH33000" s="768"/>
      <c r="CI33000" s="850"/>
    </row>
    <row r="33001" spans="85:87" x14ac:dyDescent="0.25">
      <c r="CG33001" s="768"/>
      <c r="CH33001" s="768"/>
      <c r="CI33001" s="850"/>
    </row>
    <row r="33002" spans="85:87" x14ac:dyDescent="0.25">
      <c r="CG33002" s="768"/>
      <c r="CH33002" s="768"/>
      <c r="CI33002" s="850"/>
    </row>
    <row r="33003" spans="85:87" x14ac:dyDescent="0.25">
      <c r="CG33003" s="768"/>
      <c r="CH33003" s="768"/>
      <c r="CI33003" s="850"/>
    </row>
    <row r="33004" spans="85:87" x14ac:dyDescent="0.25">
      <c r="CG33004" s="768"/>
      <c r="CH33004" s="768"/>
      <c r="CI33004" s="850"/>
    </row>
    <row r="33005" spans="85:87" x14ac:dyDescent="0.25">
      <c r="CG33005" s="768"/>
      <c r="CH33005" s="768"/>
      <c r="CI33005" s="850"/>
    </row>
    <row r="33006" spans="85:87" x14ac:dyDescent="0.25">
      <c r="CG33006" s="768"/>
      <c r="CH33006" s="768"/>
      <c r="CI33006" s="850"/>
    </row>
    <row r="33007" spans="85:87" x14ac:dyDescent="0.25">
      <c r="CG33007" s="768"/>
      <c r="CH33007" s="768"/>
      <c r="CI33007" s="850"/>
    </row>
    <row r="33008" spans="85:87" x14ac:dyDescent="0.25">
      <c r="CG33008" s="768"/>
      <c r="CH33008" s="768"/>
      <c r="CI33008" s="850"/>
    </row>
    <row r="33009" spans="85:87" x14ac:dyDescent="0.25">
      <c r="CG33009" s="768"/>
      <c r="CH33009" s="768"/>
      <c r="CI33009" s="850"/>
    </row>
    <row r="33010" spans="85:87" x14ac:dyDescent="0.25">
      <c r="CG33010" s="768"/>
      <c r="CH33010" s="768"/>
      <c r="CI33010" s="850"/>
    </row>
    <row r="33011" spans="85:87" x14ac:dyDescent="0.25">
      <c r="CG33011" s="768"/>
      <c r="CH33011" s="768"/>
      <c r="CI33011" s="850"/>
    </row>
    <row r="33012" spans="85:87" x14ac:dyDescent="0.25">
      <c r="CG33012" s="768"/>
      <c r="CH33012" s="768"/>
      <c r="CI33012" s="850"/>
    </row>
    <row r="33013" spans="85:87" x14ac:dyDescent="0.25">
      <c r="CG33013" s="768"/>
      <c r="CH33013" s="768"/>
      <c r="CI33013" s="850"/>
    </row>
    <row r="33014" spans="85:87" x14ac:dyDescent="0.25">
      <c r="CG33014" s="768"/>
      <c r="CH33014" s="768"/>
      <c r="CI33014" s="850"/>
    </row>
    <row r="33015" spans="85:87" x14ac:dyDescent="0.25">
      <c r="CG33015" s="768"/>
      <c r="CH33015" s="768"/>
      <c r="CI33015" s="850"/>
    </row>
    <row r="33016" spans="85:87" x14ac:dyDescent="0.25">
      <c r="CG33016" s="768"/>
      <c r="CH33016" s="768"/>
      <c r="CI33016" s="850"/>
    </row>
    <row r="33017" spans="85:87" x14ac:dyDescent="0.25">
      <c r="CG33017" s="768"/>
      <c r="CH33017" s="768"/>
      <c r="CI33017" s="850"/>
    </row>
    <row r="33018" spans="85:87" x14ac:dyDescent="0.25">
      <c r="CG33018" s="768"/>
      <c r="CH33018" s="768"/>
      <c r="CI33018" s="850"/>
    </row>
    <row r="33019" spans="85:87" x14ac:dyDescent="0.25">
      <c r="CG33019" s="768"/>
      <c r="CH33019" s="768"/>
      <c r="CI33019" s="850"/>
    </row>
    <row r="33020" spans="85:87" x14ac:dyDescent="0.25">
      <c r="CG33020" s="768"/>
      <c r="CH33020" s="768"/>
      <c r="CI33020" s="850"/>
    </row>
    <row r="33021" spans="85:87" x14ac:dyDescent="0.25">
      <c r="CG33021" s="768"/>
      <c r="CH33021" s="768"/>
      <c r="CI33021" s="850"/>
    </row>
    <row r="33022" spans="85:87" x14ac:dyDescent="0.25">
      <c r="CG33022" s="768"/>
      <c r="CH33022" s="768"/>
      <c r="CI33022" s="850"/>
    </row>
    <row r="33023" spans="85:87" x14ac:dyDescent="0.25">
      <c r="CG33023" s="768"/>
      <c r="CH33023" s="768"/>
      <c r="CI33023" s="850"/>
    </row>
    <row r="33024" spans="85:87" x14ac:dyDescent="0.25">
      <c r="CG33024" s="768"/>
      <c r="CH33024" s="768"/>
      <c r="CI33024" s="850"/>
    </row>
    <row r="33025" spans="85:87" x14ac:dyDescent="0.25">
      <c r="CG33025" s="768"/>
      <c r="CH33025" s="768"/>
      <c r="CI33025" s="850"/>
    </row>
    <row r="33026" spans="85:87" x14ac:dyDescent="0.25">
      <c r="CG33026" s="768"/>
      <c r="CH33026" s="768"/>
      <c r="CI33026" s="850"/>
    </row>
    <row r="33027" spans="85:87" x14ac:dyDescent="0.25">
      <c r="CG33027" s="768"/>
      <c r="CH33027" s="768"/>
      <c r="CI33027" s="850"/>
    </row>
    <row r="33028" spans="85:87" x14ac:dyDescent="0.25">
      <c r="CG33028" s="768"/>
      <c r="CH33028" s="768"/>
      <c r="CI33028" s="850"/>
    </row>
    <row r="33029" spans="85:87" x14ac:dyDescent="0.25">
      <c r="CG33029" s="768"/>
      <c r="CH33029" s="768"/>
      <c r="CI33029" s="850"/>
    </row>
    <row r="33030" spans="85:87" x14ac:dyDescent="0.25">
      <c r="CG33030" s="768"/>
      <c r="CH33030" s="768"/>
      <c r="CI33030" s="850"/>
    </row>
    <row r="33031" spans="85:87" x14ac:dyDescent="0.25">
      <c r="CG33031" s="768"/>
      <c r="CH33031" s="768"/>
      <c r="CI33031" s="850"/>
    </row>
    <row r="33032" spans="85:87" x14ac:dyDescent="0.25">
      <c r="CG33032" s="768"/>
      <c r="CH33032" s="768"/>
      <c r="CI33032" s="850"/>
    </row>
    <row r="33033" spans="85:87" x14ac:dyDescent="0.25">
      <c r="CG33033" s="768"/>
      <c r="CH33033" s="768"/>
      <c r="CI33033" s="850"/>
    </row>
    <row r="33034" spans="85:87" x14ac:dyDescent="0.25">
      <c r="CG33034" s="768"/>
      <c r="CH33034" s="768"/>
      <c r="CI33034" s="850"/>
    </row>
    <row r="33035" spans="85:87" x14ac:dyDescent="0.25">
      <c r="CG33035" s="768"/>
      <c r="CH33035" s="768"/>
      <c r="CI33035" s="850"/>
    </row>
    <row r="33036" spans="85:87" x14ac:dyDescent="0.25">
      <c r="CG33036" s="768"/>
      <c r="CH33036" s="768"/>
      <c r="CI33036" s="850"/>
    </row>
    <row r="33037" spans="85:87" x14ac:dyDescent="0.25">
      <c r="CG33037" s="768"/>
      <c r="CH33037" s="768"/>
      <c r="CI33037" s="850"/>
    </row>
    <row r="33038" spans="85:87" x14ac:dyDescent="0.25">
      <c r="CG33038" s="768"/>
      <c r="CH33038" s="768"/>
      <c r="CI33038" s="850"/>
    </row>
    <row r="33039" spans="85:87" x14ac:dyDescent="0.25">
      <c r="CG33039" s="768"/>
      <c r="CH33039" s="768"/>
      <c r="CI33039" s="850"/>
    </row>
    <row r="33040" spans="85:87" x14ac:dyDescent="0.25">
      <c r="CG33040" s="768"/>
      <c r="CH33040" s="768"/>
      <c r="CI33040" s="850"/>
    </row>
    <row r="33041" spans="85:87" x14ac:dyDescent="0.25">
      <c r="CG33041" s="768"/>
      <c r="CH33041" s="768"/>
      <c r="CI33041" s="850"/>
    </row>
    <row r="33042" spans="85:87" x14ac:dyDescent="0.25">
      <c r="CG33042" s="768"/>
      <c r="CH33042" s="768"/>
      <c r="CI33042" s="850"/>
    </row>
    <row r="33043" spans="85:87" x14ac:dyDescent="0.25">
      <c r="CG33043" s="768"/>
      <c r="CH33043" s="768"/>
      <c r="CI33043" s="850"/>
    </row>
    <row r="33044" spans="85:87" x14ac:dyDescent="0.25">
      <c r="CG33044" s="768"/>
      <c r="CH33044" s="768"/>
      <c r="CI33044" s="850"/>
    </row>
    <row r="33045" spans="85:87" x14ac:dyDescent="0.25">
      <c r="CG33045" s="768"/>
      <c r="CH33045" s="768"/>
      <c r="CI33045" s="850"/>
    </row>
    <row r="33046" spans="85:87" x14ac:dyDescent="0.25">
      <c r="CG33046" s="768"/>
      <c r="CH33046" s="768"/>
      <c r="CI33046" s="850"/>
    </row>
    <row r="33047" spans="85:87" x14ac:dyDescent="0.25">
      <c r="CG33047" s="768"/>
      <c r="CH33047" s="768"/>
      <c r="CI33047" s="850"/>
    </row>
    <row r="33048" spans="85:87" x14ac:dyDescent="0.25">
      <c r="CG33048" s="768"/>
      <c r="CH33048" s="768"/>
      <c r="CI33048" s="850"/>
    </row>
    <row r="33049" spans="85:87" x14ac:dyDescent="0.25">
      <c r="CG33049" s="768"/>
      <c r="CH33049" s="768"/>
      <c r="CI33049" s="850"/>
    </row>
    <row r="33050" spans="85:87" x14ac:dyDescent="0.25">
      <c r="CG33050" s="768"/>
      <c r="CH33050" s="768"/>
      <c r="CI33050" s="850"/>
    </row>
    <row r="33051" spans="85:87" x14ac:dyDescent="0.25">
      <c r="CG33051" s="768"/>
      <c r="CH33051" s="768"/>
      <c r="CI33051" s="850"/>
    </row>
    <row r="33052" spans="85:87" x14ac:dyDescent="0.25">
      <c r="CG33052" s="768"/>
      <c r="CH33052" s="768"/>
      <c r="CI33052" s="850"/>
    </row>
    <row r="33053" spans="85:87" x14ac:dyDescent="0.25">
      <c r="CG33053" s="768"/>
      <c r="CH33053" s="768"/>
      <c r="CI33053" s="850"/>
    </row>
    <row r="33054" spans="85:87" x14ac:dyDescent="0.25">
      <c r="CG33054" s="768"/>
      <c r="CH33054" s="768"/>
      <c r="CI33054" s="850"/>
    </row>
    <row r="33055" spans="85:87" x14ac:dyDescent="0.25">
      <c r="CG33055" s="768"/>
      <c r="CH33055" s="768"/>
      <c r="CI33055" s="850"/>
    </row>
    <row r="33056" spans="85:87" x14ac:dyDescent="0.25">
      <c r="CG33056" s="768"/>
      <c r="CH33056" s="768"/>
      <c r="CI33056" s="850"/>
    </row>
    <row r="33057" spans="85:87" x14ac:dyDescent="0.25">
      <c r="CG33057" s="768"/>
      <c r="CH33057" s="768"/>
      <c r="CI33057" s="850"/>
    </row>
    <row r="33058" spans="85:87" x14ac:dyDescent="0.25">
      <c r="CG33058" s="768"/>
      <c r="CH33058" s="768"/>
      <c r="CI33058" s="850"/>
    </row>
    <row r="33059" spans="85:87" x14ac:dyDescent="0.25">
      <c r="CG33059" s="768"/>
      <c r="CH33059" s="768"/>
      <c r="CI33059" s="850"/>
    </row>
    <row r="33060" spans="85:87" x14ac:dyDescent="0.25">
      <c r="CG33060" s="768"/>
      <c r="CH33060" s="768"/>
      <c r="CI33060" s="850"/>
    </row>
    <row r="33061" spans="85:87" x14ac:dyDescent="0.25">
      <c r="CG33061" s="768"/>
      <c r="CH33061" s="768"/>
      <c r="CI33061" s="850"/>
    </row>
    <row r="33062" spans="85:87" x14ac:dyDescent="0.25">
      <c r="CG33062" s="768"/>
      <c r="CH33062" s="768"/>
      <c r="CI33062" s="850"/>
    </row>
    <row r="33063" spans="85:87" x14ac:dyDescent="0.25">
      <c r="CG33063" s="768"/>
      <c r="CH33063" s="768"/>
      <c r="CI33063" s="850"/>
    </row>
    <row r="33064" spans="85:87" x14ac:dyDescent="0.25">
      <c r="CG33064" s="768"/>
      <c r="CH33064" s="768"/>
      <c r="CI33064" s="850"/>
    </row>
    <row r="33065" spans="85:87" x14ac:dyDescent="0.25">
      <c r="CG33065" s="768"/>
      <c r="CH33065" s="768"/>
      <c r="CI33065" s="850"/>
    </row>
    <row r="33066" spans="85:87" x14ac:dyDescent="0.25">
      <c r="CG33066" s="768"/>
      <c r="CH33066" s="768"/>
      <c r="CI33066" s="850"/>
    </row>
    <row r="33067" spans="85:87" x14ac:dyDescent="0.25">
      <c r="CG33067" s="768"/>
      <c r="CH33067" s="768"/>
      <c r="CI33067" s="850"/>
    </row>
    <row r="33068" spans="85:87" x14ac:dyDescent="0.25">
      <c r="CG33068" s="768"/>
      <c r="CH33068" s="768"/>
      <c r="CI33068" s="850"/>
    </row>
    <row r="33069" spans="85:87" x14ac:dyDescent="0.25">
      <c r="CG33069" s="768"/>
      <c r="CH33069" s="768"/>
      <c r="CI33069" s="850"/>
    </row>
    <row r="33070" spans="85:87" x14ac:dyDescent="0.25">
      <c r="CG33070" s="768"/>
      <c r="CH33070" s="768"/>
      <c r="CI33070" s="850"/>
    </row>
    <row r="33071" spans="85:87" x14ac:dyDescent="0.25">
      <c r="CG33071" s="768"/>
      <c r="CH33071" s="768"/>
      <c r="CI33071" s="850"/>
    </row>
    <row r="33072" spans="85:87" x14ac:dyDescent="0.25">
      <c r="CG33072" s="768"/>
      <c r="CH33072" s="768"/>
      <c r="CI33072" s="850"/>
    </row>
    <row r="33073" spans="85:87" x14ac:dyDescent="0.25">
      <c r="CG33073" s="768"/>
      <c r="CH33073" s="768"/>
      <c r="CI33073" s="850"/>
    </row>
    <row r="33074" spans="85:87" x14ac:dyDescent="0.25">
      <c r="CG33074" s="768"/>
      <c r="CH33074" s="768"/>
      <c r="CI33074" s="850"/>
    </row>
    <row r="33075" spans="85:87" x14ac:dyDescent="0.25">
      <c r="CG33075" s="768"/>
      <c r="CH33075" s="768"/>
      <c r="CI33075" s="850"/>
    </row>
    <row r="33076" spans="85:87" x14ac:dyDescent="0.25">
      <c r="CG33076" s="768"/>
      <c r="CH33076" s="768"/>
      <c r="CI33076" s="850"/>
    </row>
    <row r="33077" spans="85:87" x14ac:dyDescent="0.25">
      <c r="CG33077" s="768"/>
      <c r="CH33077" s="768"/>
      <c r="CI33077" s="850"/>
    </row>
    <row r="33078" spans="85:87" x14ac:dyDescent="0.25">
      <c r="CG33078" s="768"/>
      <c r="CH33078" s="768"/>
      <c r="CI33078" s="850"/>
    </row>
    <row r="33079" spans="85:87" x14ac:dyDescent="0.25">
      <c r="CG33079" s="768"/>
      <c r="CH33079" s="768"/>
      <c r="CI33079" s="850"/>
    </row>
    <row r="33080" spans="85:87" x14ac:dyDescent="0.25">
      <c r="CG33080" s="768"/>
      <c r="CH33080" s="768"/>
      <c r="CI33080" s="850"/>
    </row>
    <row r="33081" spans="85:87" x14ac:dyDescent="0.25">
      <c r="CG33081" s="768"/>
      <c r="CH33081" s="768"/>
      <c r="CI33081" s="850"/>
    </row>
    <row r="33082" spans="85:87" x14ac:dyDescent="0.25">
      <c r="CG33082" s="768"/>
      <c r="CH33082" s="768"/>
      <c r="CI33082" s="850"/>
    </row>
    <row r="33083" spans="85:87" x14ac:dyDescent="0.25">
      <c r="CG33083" s="768"/>
      <c r="CH33083" s="768"/>
      <c r="CI33083" s="850"/>
    </row>
    <row r="33084" spans="85:87" x14ac:dyDescent="0.25">
      <c r="CG33084" s="768"/>
      <c r="CH33084" s="768"/>
      <c r="CI33084" s="850"/>
    </row>
    <row r="33085" spans="85:87" x14ac:dyDescent="0.25">
      <c r="CG33085" s="768"/>
      <c r="CH33085" s="768"/>
      <c r="CI33085" s="850"/>
    </row>
    <row r="33086" spans="85:87" x14ac:dyDescent="0.25">
      <c r="CG33086" s="768"/>
      <c r="CH33086" s="768"/>
      <c r="CI33086" s="850"/>
    </row>
    <row r="33087" spans="85:87" x14ac:dyDescent="0.25">
      <c r="CG33087" s="768"/>
      <c r="CH33087" s="768"/>
      <c r="CI33087" s="850"/>
    </row>
    <row r="33088" spans="85:87" x14ac:dyDescent="0.25">
      <c r="CG33088" s="768"/>
      <c r="CH33088" s="768"/>
      <c r="CI33088" s="850"/>
    </row>
    <row r="33089" spans="85:87" x14ac:dyDescent="0.25">
      <c r="CG33089" s="768"/>
      <c r="CH33089" s="768"/>
      <c r="CI33089" s="850"/>
    </row>
    <row r="33090" spans="85:87" x14ac:dyDescent="0.25">
      <c r="CG33090" s="768"/>
      <c r="CH33090" s="768"/>
      <c r="CI33090" s="850"/>
    </row>
    <row r="33091" spans="85:87" x14ac:dyDescent="0.25">
      <c r="CG33091" s="768"/>
      <c r="CH33091" s="768"/>
      <c r="CI33091" s="850"/>
    </row>
    <row r="33092" spans="85:87" x14ac:dyDescent="0.25">
      <c r="CG33092" s="768"/>
      <c r="CH33092" s="768"/>
      <c r="CI33092" s="850"/>
    </row>
    <row r="33093" spans="85:87" x14ac:dyDescent="0.25">
      <c r="CG33093" s="768"/>
      <c r="CH33093" s="768"/>
      <c r="CI33093" s="850"/>
    </row>
    <row r="33094" spans="85:87" x14ac:dyDescent="0.25">
      <c r="CG33094" s="768"/>
      <c r="CH33094" s="768"/>
      <c r="CI33094" s="850"/>
    </row>
    <row r="33095" spans="85:87" x14ac:dyDescent="0.25">
      <c r="CG33095" s="768"/>
      <c r="CH33095" s="768"/>
      <c r="CI33095" s="850"/>
    </row>
    <row r="33096" spans="85:87" x14ac:dyDescent="0.25">
      <c r="CG33096" s="768"/>
      <c r="CH33096" s="768"/>
      <c r="CI33096" s="850"/>
    </row>
    <row r="33097" spans="85:87" x14ac:dyDescent="0.25">
      <c r="CG33097" s="768"/>
      <c r="CH33097" s="768"/>
      <c r="CI33097" s="850"/>
    </row>
    <row r="33098" spans="85:87" x14ac:dyDescent="0.25">
      <c r="CG33098" s="768"/>
      <c r="CH33098" s="768"/>
      <c r="CI33098" s="850"/>
    </row>
    <row r="33099" spans="85:87" x14ac:dyDescent="0.25">
      <c r="CG33099" s="768"/>
      <c r="CH33099" s="768"/>
      <c r="CI33099" s="850"/>
    </row>
    <row r="33100" spans="85:87" x14ac:dyDescent="0.25">
      <c r="CG33100" s="768"/>
      <c r="CH33100" s="768"/>
      <c r="CI33100" s="850"/>
    </row>
    <row r="33101" spans="85:87" x14ac:dyDescent="0.25">
      <c r="CG33101" s="768"/>
      <c r="CH33101" s="768"/>
      <c r="CI33101" s="850"/>
    </row>
    <row r="33102" spans="85:87" x14ac:dyDescent="0.25">
      <c r="CG33102" s="768"/>
      <c r="CH33102" s="768"/>
      <c r="CI33102" s="850"/>
    </row>
    <row r="33103" spans="85:87" x14ac:dyDescent="0.25">
      <c r="CG33103" s="768"/>
      <c r="CH33103" s="768"/>
      <c r="CI33103" s="850"/>
    </row>
    <row r="33104" spans="85:87" x14ac:dyDescent="0.25">
      <c r="CG33104" s="768"/>
      <c r="CH33104" s="768"/>
      <c r="CI33104" s="850"/>
    </row>
    <row r="33105" spans="85:87" x14ac:dyDescent="0.25">
      <c r="CG33105" s="768"/>
      <c r="CH33105" s="768"/>
      <c r="CI33105" s="850"/>
    </row>
    <row r="33106" spans="85:87" x14ac:dyDescent="0.25">
      <c r="CG33106" s="768"/>
      <c r="CH33106" s="768"/>
      <c r="CI33106" s="850"/>
    </row>
    <row r="33107" spans="85:87" x14ac:dyDescent="0.25">
      <c r="CG33107" s="768"/>
      <c r="CH33107" s="768"/>
      <c r="CI33107" s="850"/>
    </row>
    <row r="33108" spans="85:87" x14ac:dyDescent="0.25">
      <c r="CG33108" s="768"/>
      <c r="CH33108" s="768"/>
      <c r="CI33108" s="850"/>
    </row>
    <row r="33109" spans="85:87" x14ac:dyDescent="0.25">
      <c r="CG33109" s="768"/>
      <c r="CH33109" s="768"/>
      <c r="CI33109" s="850"/>
    </row>
    <row r="33110" spans="85:87" x14ac:dyDescent="0.25">
      <c r="CG33110" s="768"/>
      <c r="CH33110" s="768"/>
      <c r="CI33110" s="850"/>
    </row>
    <row r="33111" spans="85:87" x14ac:dyDescent="0.25">
      <c r="CG33111" s="768"/>
      <c r="CH33111" s="768"/>
      <c r="CI33111" s="850"/>
    </row>
    <row r="33112" spans="85:87" x14ac:dyDescent="0.25">
      <c r="CG33112" s="768"/>
      <c r="CH33112" s="768"/>
      <c r="CI33112" s="850"/>
    </row>
    <row r="33113" spans="85:87" x14ac:dyDescent="0.25">
      <c r="CG33113" s="768"/>
      <c r="CH33113" s="768"/>
      <c r="CI33113" s="850"/>
    </row>
    <row r="33114" spans="85:87" x14ac:dyDescent="0.25">
      <c r="CG33114" s="768"/>
      <c r="CH33114" s="768"/>
      <c r="CI33114" s="850"/>
    </row>
    <row r="33115" spans="85:87" x14ac:dyDescent="0.25">
      <c r="CG33115" s="768"/>
      <c r="CH33115" s="768"/>
      <c r="CI33115" s="850"/>
    </row>
    <row r="33116" spans="85:87" x14ac:dyDescent="0.25">
      <c r="CG33116" s="768"/>
      <c r="CH33116" s="768"/>
      <c r="CI33116" s="850"/>
    </row>
    <row r="33117" spans="85:87" x14ac:dyDescent="0.25">
      <c r="CG33117" s="768"/>
      <c r="CH33117" s="768"/>
      <c r="CI33117" s="850"/>
    </row>
    <row r="33118" spans="85:87" x14ac:dyDescent="0.25">
      <c r="CG33118" s="768"/>
      <c r="CH33118" s="768"/>
      <c r="CI33118" s="850"/>
    </row>
    <row r="33119" spans="85:87" x14ac:dyDescent="0.25">
      <c r="CG33119" s="768"/>
      <c r="CH33119" s="768"/>
      <c r="CI33119" s="850"/>
    </row>
    <row r="33120" spans="85:87" x14ac:dyDescent="0.25">
      <c r="CG33120" s="768"/>
      <c r="CH33120" s="768"/>
      <c r="CI33120" s="850"/>
    </row>
    <row r="33121" spans="85:87" x14ac:dyDescent="0.25">
      <c r="CG33121" s="768"/>
      <c r="CH33121" s="768"/>
      <c r="CI33121" s="850"/>
    </row>
    <row r="33122" spans="85:87" x14ac:dyDescent="0.25">
      <c r="CG33122" s="768"/>
      <c r="CH33122" s="768"/>
      <c r="CI33122" s="850"/>
    </row>
    <row r="33123" spans="85:87" x14ac:dyDescent="0.25">
      <c r="CG33123" s="768"/>
      <c r="CH33123" s="768"/>
      <c r="CI33123" s="850"/>
    </row>
    <row r="33124" spans="85:87" x14ac:dyDescent="0.25">
      <c r="CG33124" s="768"/>
      <c r="CH33124" s="768"/>
      <c r="CI33124" s="850"/>
    </row>
    <row r="33125" spans="85:87" x14ac:dyDescent="0.25">
      <c r="CG33125" s="768"/>
      <c r="CH33125" s="768"/>
      <c r="CI33125" s="850"/>
    </row>
    <row r="33126" spans="85:87" x14ac:dyDescent="0.25">
      <c r="CG33126" s="768"/>
      <c r="CH33126" s="768"/>
      <c r="CI33126" s="850"/>
    </row>
    <row r="33127" spans="85:87" x14ac:dyDescent="0.25">
      <c r="CG33127" s="768"/>
      <c r="CH33127" s="768"/>
      <c r="CI33127" s="850"/>
    </row>
    <row r="33128" spans="85:87" x14ac:dyDescent="0.25">
      <c r="CG33128" s="768"/>
      <c r="CH33128" s="768"/>
      <c r="CI33128" s="850"/>
    </row>
    <row r="33129" spans="85:87" x14ac:dyDescent="0.25">
      <c r="CG33129" s="768"/>
      <c r="CH33129" s="768"/>
      <c r="CI33129" s="850"/>
    </row>
    <row r="33130" spans="85:87" x14ac:dyDescent="0.25">
      <c r="CG33130" s="768"/>
      <c r="CH33130" s="768"/>
      <c r="CI33130" s="850"/>
    </row>
    <row r="33131" spans="85:87" x14ac:dyDescent="0.25">
      <c r="CG33131" s="768"/>
      <c r="CH33131" s="768"/>
      <c r="CI33131" s="850"/>
    </row>
    <row r="33132" spans="85:87" x14ac:dyDescent="0.25">
      <c r="CG33132" s="768"/>
      <c r="CH33132" s="768"/>
      <c r="CI33132" s="850"/>
    </row>
    <row r="33133" spans="85:87" x14ac:dyDescent="0.25">
      <c r="CG33133" s="768"/>
      <c r="CH33133" s="768"/>
      <c r="CI33133" s="850"/>
    </row>
    <row r="33134" spans="85:87" x14ac:dyDescent="0.25">
      <c r="CG33134" s="768"/>
      <c r="CH33134" s="768"/>
      <c r="CI33134" s="850"/>
    </row>
    <row r="33135" spans="85:87" x14ac:dyDescent="0.25">
      <c r="CG33135" s="768"/>
      <c r="CH33135" s="768"/>
      <c r="CI33135" s="850"/>
    </row>
    <row r="33136" spans="85:87" x14ac:dyDescent="0.25">
      <c r="CG33136" s="768"/>
      <c r="CH33136" s="768"/>
      <c r="CI33136" s="850"/>
    </row>
    <row r="33137" spans="85:87" x14ac:dyDescent="0.25">
      <c r="CG33137" s="768"/>
      <c r="CH33137" s="768"/>
      <c r="CI33137" s="850"/>
    </row>
    <row r="33138" spans="85:87" x14ac:dyDescent="0.25">
      <c r="CG33138" s="768"/>
      <c r="CH33138" s="768"/>
      <c r="CI33138" s="850"/>
    </row>
    <row r="33139" spans="85:87" x14ac:dyDescent="0.25">
      <c r="CG33139" s="768"/>
      <c r="CH33139" s="768"/>
      <c r="CI33139" s="850"/>
    </row>
    <row r="33140" spans="85:87" x14ac:dyDescent="0.25">
      <c r="CG33140" s="768"/>
      <c r="CH33140" s="768"/>
      <c r="CI33140" s="850"/>
    </row>
    <row r="33141" spans="85:87" x14ac:dyDescent="0.25">
      <c r="CG33141" s="768"/>
      <c r="CH33141" s="768"/>
      <c r="CI33141" s="850"/>
    </row>
    <row r="33142" spans="85:87" x14ac:dyDescent="0.25">
      <c r="CG33142" s="768"/>
      <c r="CH33142" s="768"/>
      <c r="CI33142" s="850"/>
    </row>
    <row r="33143" spans="85:87" x14ac:dyDescent="0.25">
      <c r="CG33143" s="768"/>
      <c r="CH33143" s="768"/>
      <c r="CI33143" s="850"/>
    </row>
    <row r="33144" spans="85:87" x14ac:dyDescent="0.25">
      <c r="CG33144" s="768"/>
      <c r="CH33144" s="768"/>
      <c r="CI33144" s="850"/>
    </row>
    <row r="33145" spans="85:87" x14ac:dyDescent="0.25">
      <c r="CG33145" s="768"/>
      <c r="CH33145" s="768"/>
      <c r="CI33145" s="850"/>
    </row>
    <row r="33146" spans="85:87" x14ac:dyDescent="0.25">
      <c r="CG33146" s="768"/>
      <c r="CH33146" s="768"/>
      <c r="CI33146" s="850"/>
    </row>
    <row r="33147" spans="85:87" x14ac:dyDescent="0.25">
      <c r="CG33147" s="768"/>
      <c r="CH33147" s="768"/>
      <c r="CI33147" s="850"/>
    </row>
    <row r="33148" spans="85:87" x14ac:dyDescent="0.25">
      <c r="CG33148" s="768"/>
      <c r="CH33148" s="768"/>
      <c r="CI33148" s="850"/>
    </row>
    <row r="33149" spans="85:87" x14ac:dyDescent="0.25">
      <c r="CG33149" s="768"/>
      <c r="CH33149" s="768"/>
      <c r="CI33149" s="850"/>
    </row>
    <row r="33150" spans="85:87" x14ac:dyDescent="0.25">
      <c r="CG33150" s="768"/>
      <c r="CH33150" s="768"/>
      <c r="CI33150" s="850"/>
    </row>
    <row r="33151" spans="85:87" x14ac:dyDescent="0.25">
      <c r="CG33151" s="768"/>
      <c r="CH33151" s="768"/>
      <c r="CI33151" s="850"/>
    </row>
    <row r="33152" spans="85:87" x14ac:dyDescent="0.25">
      <c r="CG33152" s="768"/>
      <c r="CH33152" s="768"/>
      <c r="CI33152" s="850"/>
    </row>
    <row r="33153" spans="85:87" x14ac:dyDescent="0.25">
      <c r="CG33153" s="768"/>
      <c r="CH33153" s="768"/>
      <c r="CI33153" s="850"/>
    </row>
    <row r="33154" spans="85:87" x14ac:dyDescent="0.25">
      <c r="CG33154" s="768"/>
      <c r="CH33154" s="768"/>
      <c r="CI33154" s="850"/>
    </row>
    <row r="33155" spans="85:87" x14ac:dyDescent="0.25">
      <c r="CG33155" s="768"/>
      <c r="CH33155" s="768"/>
      <c r="CI33155" s="850"/>
    </row>
    <row r="33156" spans="85:87" x14ac:dyDescent="0.25">
      <c r="CG33156" s="768"/>
      <c r="CH33156" s="768"/>
      <c r="CI33156" s="850"/>
    </row>
    <row r="33157" spans="85:87" x14ac:dyDescent="0.25">
      <c r="CG33157" s="768"/>
      <c r="CH33157" s="768"/>
      <c r="CI33157" s="850"/>
    </row>
    <row r="33158" spans="85:87" x14ac:dyDescent="0.25">
      <c r="CG33158" s="768"/>
      <c r="CH33158" s="768"/>
      <c r="CI33158" s="850"/>
    </row>
    <row r="33159" spans="85:87" x14ac:dyDescent="0.25">
      <c r="CG33159" s="768"/>
      <c r="CH33159" s="768"/>
      <c r="CI33159" s="850"/>
    </row>
    <row r="33160" spans="85:87" x14ac:dyDescent="0.25">
      <c r="CG33160" s="768"/>
      <c r="CH33160" s="768"/>
      <c r="CI33160" s="850"/>
    </row>
    <row r="33161" spans="85:87" x14ac:dyDescent="0.25">
      <c r="CG33161" s="768"/>
      <c r="CH33161" s="768"/>
      <c r="CI33161" s="850"/>
    </row>
    <row r="33162" spans="85:87" x14ac:dyDescent="0.25">
      <c r="CG33162" s="768"/>
      <c r="CH33162" s="768"/>
      <c r="CI33162" s="850"/>
    </row>
    <row r="33163" spans="85:87" x14ac:dyDescent="0.25">
      <c r="CG33163" s="768"/>
      <c r="CH33163" s="768"/>
      <c r="CI33163" s="850"/>
    </row>
    <row r="33164" spans="85:87" x14ac:dyDescent="0.25">
      <c r="CG33164" s="768"/>
      <c r="CH33164" s="768"/>
      <c r="CI33164" s="850"/>
    </row>
    <row r="33165" spans="85:87" x14ac:dyDescent="0.25">
      <c r="CG33165" s="768"/>
      <c r="CH33165" s="768"/>
      <c r="CI33165" s="850"/>
    </row>
    <row r="33166" spans="85:87" x14ac:dyDescent="0.25">
      <c r="CG33166" s="768"/>
      <c r="CH33166" s="768"/>
      <c r="CI33166" s="850"/>
    </row>
    <row r="33167" spans="85:87" x14ac:dyDescent="0.25">
      <c r="CG33167" s="768"/>
      <c r="CH33167" s="768"/>
      <c r="CI33167" s="850"/>
    </row>
    <row r="33168" spans="85:87" x14ac:dyDescent="0.25">
      <c r="CG33168" s="768"/>
      <c r="CH33168" s="768"/>
      <c r="CI33168" s="850"/>
    </row>
    <row r="33169" spans="85:87" x14ac:dyDescent="0.25">
      <c r="CG33169" s="768"/>
      <c r="CH33169" s="768"/>
      <c r="CI33169" s="850"/>
    </row>
    <row r="33170" spans="85:87" x14ac:dyDescent="0.25">
      <c r="CG33170" s="768"/>
      <c r="CH33170" s="768"/>
      <c r="CI33170" s="850"/>
    </row>
    <row r="33171" spans="85:87" x14ac:dyDescent="0.25">
      <c r="CG33171" s="768"/>
      <c r="CH33171" s="768"/>
      <c r="CI33171" s="850"/>
    </row>
    <row r="33172" spans="85:87" x14ac:dyDescent="0.25">
      <c r="CG33172" s="768"/>
      <c r="CH33172" s="768"/>
      <c r="CI33172" s="850"/>
    </row>
    <row r="33173" spans="85:87" x14ac:dyDescent="0.25">
      <c r="CG33173" s="768"/>
      <c r="CH33173" s="768"/>
      <c r="CI33173" s="850"/>
    </row>
    <row r="33174" spans="85:87" x14ac:dyDescent="0.25">
      <c r="CG33174" s="768"/>
      <c r="CH33174" s="768"/>
      <c r="CI33174" s="850"/>
    </row>
    <row r="33175" spans="85:87" x14ac:dyDescent="0.25">
      <c r="CG33175" s="768"/>
      <c r="CH33175" s="768"/>
      <c r="CI33175" s="850"/>
    </row>
    <row r="33176" spans="85:87" x14ac:dyDescent="0.25">
      <c r="CG33176" s="768"/>
      <c r="CH33176" s="768"/>
      <c r="CI33176" s="850"/>
    </row>
    <row r="33177" spans="85:87" x14ac:dyDescent="0.25">
      <c r="CG33177" s="768"/>
      <c r="CH33177" s="768"/>
      <c r="CI33177" s="850"/>
    </row>
    <row r="33178" spans="85:87" x14ac:dyDescent="0.25">
      <c r="CG33178" s="768"/>
      <c r="CH33178" s="768"/>
      <c r="CI33178" s="850"/>
    </row>
    <row r="33179" spans="85:87" x14ac:dyDescent="0.25">
      <c r="CG33179" s="768"/>
      <c r="CH33179" s="768"/>
      <c r="CI33179" s="850"/>
    </row>
    <row r="33180" spans="85:87" x14ac:dyDescent="0.25">
      <c r="CG33180" s="768"/>
      <c r="CH33180" s="768"/>
      <c r="CI33180" s="850"/>
    </row>
    <row r="33181" spans="85:87" x14ac:dyDescent="0.25">
      <c r="CG33181" s="768"/>
      <c r="CH33181" s="768"/>
      <c r="CI33181" s="850"/>
    </row>
    <row r="33182" spans="85:87" x14ac:dyDescent="0.25">
      <c r="CG33182" s="768"/>
      <c r="CH33182" s="768"/>
      <c r="CI33182" s="850"/>
    </row>
    <row r="33183" spans="85:87" x14ac:dyDescent="0.25">
      <c r="CG33183" s="768"/>
      <c r="CH33183" s="768"/>
      <c r="CI33183" s="850"/>
    </row>
    <row r="33184" spans="85:87" x14ac:dyDescent="0.25">
      <c r="CG33184" s="768"/>
      <c r="CH33184" s="768"/>
      <c r="CI33184" s="850"/>
    </row>
    <row r="33185" spans="85:87" x14ac:dyDescent="0.25">
      <c r="CG33185" s="768"/>
      <c r="CH33185" s="768"/>
      <c r="CI33185" s="850"/>
    </row>
    <row r="33186" spans="85:87" x14ac:dyDescent="0.25">
      <c r="CG33186" s="768"/>
      <c r="CH33186" s="768"/>
      <c r="CI33186" s="850"/>
    </row>
    <row r="33187" spans="85:87" x14ac:dyDescent="0.25">
      <c r="CG33187" s="768"/>
      <c r="CH33187" s="768"/>
      <c r="CI33187" s="850"/>
    </row>
    <row r="33188" spans="85:87" x14ac:dyDescent="0.25">
      <c r="CG33188" s="768"/>
      <c r="CH33188" s="768"/>
      <c r="CI33188" s="850"/>
    </row>
    <row r="33189" spans="85:87" x14ac:dyDescent="0.25">
      <c r="CG33189" s="768"/>
      <c r="CH33189" s="768"/>
      <c r="CI33189" s="850"/>
    </row>
    <row r="33190" spans="85:87" x14ac:dyDescent="0.25">
      <c r="CG33190" s="768"/>
      <c r="CH33190" s="768"/>
      <c r="CI33190" s="850"/>
    </row>
    <row r="33191" spans="85:87" x14ac:dyDescent="0.25">
      <c r="CG33191" s="768"/>
      <c r="CH33191" s="768"/>
      <c r="CI33191" s="850"/>
    </row>
    <row r="33192" spans="85:87" x14ac:dyDescent="0.25">
      <c r="CG33192" s="768"/>
      <c r="CH33192" s="768"/>
      <c r="CI33192" s="850"/>
    </row>
    <row r="33193" spans="85:87" x14ac:dyDescent="0.25">
      <c r="CG33193" s="768"/>
      <c r="CH33193" s="768"/>
      <c r="CI33193" s="850"/>
    </row>
    <row r="33194" spans="85:87" x14ac:dyDescent="0.25">
      <c r="CG33194" s="768"/>
      <c r="CH33194" s="768"/>
      <c r="CI33194" s="850"/>
    </row>
    <row r="33195" spans="85:87" x14ac:dyDescent="0.25">
      <c r="CG33195" s="768"/>
      <c r="CH33195" s="768"/>
      <c r="CI33195" s="850"/>
    </row>
    <row r="33196" spans="85:87" x14ac:dyDescent="0.25">
      <c r="CG33196" s="768"/>
      <c r="CH33196" s="768"/>
      <c r="CI33196" s="850"/>
    </row>
    <row r="33197" spans="85:87" x14ac:dyDescent="0.25">
      <c r="CG33197" s="768"/>
      <c r="CH33197" s="768"/>
      <c r="CI33197" s="850"/>
    </row>
    <row r="33198" spans="85:87" x14ac:dyDescent="0.25">
      <c r="CG33198" s="768"/>
      <c r="CH33198" s="768"/>
      <c r="CI33198" s="850"/>
    </row>
    <row r="33199" spans="85:87" x14ac:dyDescent="0.25">
      <c r="CG33199" s="768"/>
      <c r="CH33199" s="768"/>
      <c r="CI33199" s="850"/>
    </row>
    <row r="33200" spans="85:87" x14ac:dyDescent="0.25">
      <c r="CG33200" s="768"/>
      <c r="CH33200" s="768"/>
      <c r="CI33200" s="850"/>
    </row>
    <row r="33201" spans="85:87" x14ac:dyDescent="0.25">
      <c r="CG33201" s="768"/>
      <c r="CH33201" s="768"/>
      <c r="CI33201" s="850"/>
    </row>
    <row r="33202" spans="85:87" x14ac:dyDescent="0.25">
      <c r="CG33202" s="768"/>
      <c r="CH33202" s="768"/>
      <c r="CI33202" s="850"/>
    </row>
    <row r="33203" spans="85:87" x14ac:dyDescent="0.25">
      <c r="CG33203" s="768"/>
      <c r="CH33203" s="768"/>
      <c r="CI33203" s="850"/>
    </row>
    <row r="33204" spans="85:87" x14ac:dyDescent="0.25">
      <c r="CG33204" s="768"/>
      <c r="CH33204" s="768"/>
      <c r="CI33204" s="850"/>
    </row>
    <row r="33205" spans="85:87" x14ac:dyDescent="0.25">
      <c r="CG33205" s="768"/>
      <c r="CH33205" s="768"/>
      <c r="CI33205" s="850"/>
    </row>
    <row r="33206" spans="85:87" x14ac:dyDescent="0.25">
      <c r="CG33206" s="768"/>
      <c r="CH33206" s="768"/>
      <c r="CI33206" s="850"/>
    </row>
    <row r="33207" spans="85:87" x14ac:dyDescent="0.25">
      <c r="CG33207" s="768"/>
      <c r="CH33207" s="768"/>
      <c r="CI33207" s="850"/>
    </row>
    <row r="33208" spans="85:87" x14ac:dyDescent="0.25">
      <c r="CG33208" s="768"/>
      <c r="CH33208" s="768"/>
      <c r="CI33208" s="850"/>
    </row>
    <row r="33209" spans="85:87" x14ac:dyDescent="0.25">
      <c r="CG33209" s="768"/>
      <c r="CH33209" s="768"/>
      <c r="CI33209" s="850"/>
    </row>
    <row r="33210" spans="85:87" x14ac:dyDescent="0.25">
      <c r="CG33210" s="768"/>
      <c r="CH33210" s="768"/>
      <c r="CI33210" s="850"/>
    </row>
    <row r="33211" spans="85:87" x14ac:dyDescent="0.25">
      <c r="CG33211" s="768"/>
      <c r="CH33211" s="768"/>
      <c r="CI33211" s="850"/>
    </row>
    <row r="33212" spans="85:87" x14ac:dyDescent="0.25">
      <c r="CG33212" s="768"/>
      <c r="CH33212" s="768"/>
      <c r="CI33212" s="850"/>
    </row>
    <row r="33213" spans="85:87" x14ac:dyDescent="0.25">
      <c r="CG33213" s="768"/>
      <c r="CH33213" s="768"/>
      <c r="CI33213" s="850"/>
    </row>
    <row r="33214" spans="85:87" x14ac:dyDescent="0.25">
      <c r="CG33214" s="768"/>
      <c r="CH33214" s="768"/>
      <c r="CI33214" s="850"/>
    </row>
    <row r="33215" spans="85:87" x14ac:dyDescent="0.25">
      <c r="CG33215" s="768"/>
      <c r="CH33215" s="768"/>
      <c r="CI33215" s="850"/>
    </row>
    <row r="33216" spans="85:87" x14ac:dyDescent="0.25">
      <c r="CG33216" s="768"/>
      <c r="CH33216" s="768"/>
      <c r="CI33216" s="850"/>
    </row>
    <row r="33217" spans="85:87" x14ac:dyDescent="0.25">
      <c r="CG33217" s="768"/>
      <c r="CH33217" s="768"/>
      <c r="CI33217" s="850"/>
    </row>
    <row r="33218" spans="85:87" x14ac:dyDescent="0.25">
      <c r="CG33218" s="768"/>
      <c r="CH33218" s="768"/>
      <c r="CI33218" s="850"/>
    </row>
    <row r="33219" spans="85:87" x14ac:dyDescent="0.25">
      <c r="CG33219" s="768"/>
      <c r="CH33219" s="768"/>
      <c r="CI33219" s="850"/>
    </row>
    <row r="33220" spans="85:87" x14ac:dyDescent="0.25">
      <c r="CG33220" s="768"/>
      <c r="CH33220" s="768"/>
      <c r="CI33220" s="850"/>
    </row>
    <row r="33221" spans="85:87" x14ac:dyDescent="0.25">
      <c r="CG33221" s="768"/>
      <c r="CH33221" s="768"/>
      <c r="CI33221" s="850"/>
    </row>
    <row r="33222" spans="85:87" x14ac:dyDescent="0.25">
      <c r="CG33222" s="768"/>
      <c r="CH33222" s="768"/>
      <c r="CI33222" s="850"/>
    </row>
    <row r="33223" spans="85:87" x14ac:dyDescent="0.25">
      <c r="CG33223" s="768"/>
      <c r="CH33223" s="768"/>
      <c r="CI33223" s="850"/>
    </row>
    <row r="33224" spans="85:87" x14ac:dyDescent="0.25">
      <c r="CG33224" s="768"/>
      <c r="CH33224" s="768"/>
      <c r="CI33224" s="850"/>
    </row>
    <row r="33225" spans="85:87" x14ac:dyDescent="0.25">
      <c r="CG33225" s="768"/>
      <c r="CH33225" s="768"/>
      <c r="CI33225" s="850"/>
    </row>
    <row r="33226" spans="85:87" x14ac:dyDescent="0.25">
      <c r="CG33226" s="768"/>
      <c r="CH33226" s="768"/>
      <c r="CI33226" s="850"/>
    </row>
    <row r="33227" spans="85:87" x14ac:dyDescent="0.25">
      <c r="CG33227" s="768"/>
      <c r="CH33227" s="768"/>
      <c r="CI33227" s="850"/>
    </row>
    <row r="33228" spans="85:87" x14ac:dyDescent="0.25">
      <c r="CG33228" s="768"/>
      <c r="CH33228" s="768"/>
      <c r="CI33228" s="850"/>
    </row>
    <row r="33229" spans="85:87" x14ac:dyDescent="0.25">
      <c r="CG33229" s="768"/>
      <c r="CH33229" s="768"/>
      <c r="CI33229" s="850"/>
    </row>
    <row r="33230" spans="85:87" x14ac:dyDescent="0.25">
      <c r="CG33230" s="768"/>
      <c r="CH33230" s="768"/>
      <c r="CI33230" s="850"/>
    </row>
    <row r="33231" spans="85:87" x14ac:dyDescent="0.25">
      <c r="CG33231" s="768"/>
      <c r="CH33231" s="768"/>
      <c r="CI33231" s="850"/>
    </row>
    <row r="33232" spans="85:87" x14ac:dyDescent="0.25">
      <c r="CG33232" s="768"/>
      <c r="CH33232" s="768"/>
      <c r="CI33232" s="850"/>
    </row>
    <row r="33233" spans="85:87" x14ac:dyDescent="0.25">
      <c r="CG33233" s="768"/>
      <c r="CH33233" s="768"/>
      <c r="CI33233" s="850"/>
    </row>
    <row r="33234" spans="85:87" x14ac:dyDescent="0.25">
      <c r="CG33234" s="768"/>
      <c r="CH33234" s="768"/>
      <c r="CI33234" s="850"/>
    </row>
    <row r="33235" spans="85:87" x14ac:dyDescent="0.25">
      <c r="CG33235" s="768"/>
      <c r="CH33235" s="768"/>
      <c r="CI33235" s="850"/>
    </row>
    <row r="33236" spans="85:87" x14ac:dyDescent="0.25">
      <c r="CG33236" s="768"/>
      <c r="CH33236" s="768"/>
      <c r="CI33236" s="850"/>
    </row>
    <row r="33237" spans="85:87" x14ac:dyDescent="0.25">
      <c r="CG33237" s="768"/>
      <c r="CH33237" s="768"/>
      <c r="CI33237" s="850"/>
    </row>
    <row r="33238" spans="85:87" x14ac:dyDescent="0.25">
      <c r="CG33238" s="768"/>
      <c r="CH33238" s="768"/>
      <c r="CI33238" s="850"/>
    </row>
    <row r="33239" spans="85:87" x14ac:dyDescent="0.25">
      <c r="CG33239" s="768"/>
      <c r="CH33239" s="768"/>
      <c r="CI33239" s="850"/>
    </row>
    <row r="33240" spans="85:87" x14ac:dyDescent="0.25">
      <c r="CG33240" s="768"/>
      <c r="CH33240" s="768"/>
      <c r="CI33240" s="850"/>
    </row>
    <row r="33241" spans="85:87" x14ac:dyDescent="0.25">
      <c r="CG33241" s="768"/>
      <c r="CH33241" s="768"/>
      <c r="CI33241" s="850"/>
    </row>
    <row r="33242" spans="85:87" x14ac:dyDescent="0.25">
      <c r="CG33242" s="768"/>
      <c r="CH33242" s="768"/>
      <c r="CI33242" s="850"/>
    </row>
    <row r="33243" spans="85:87" x14ac:dyDescent="0.25">
      <c r="CG33243" s="768"/>
      <c r="CH33243" s="768"/>
      <c r="CI33243" s="850"/>
    </row>
    <row r="33244" spans="85:87" x14ac:dyDescent="0.25">
      <c r="CG33244" s="768"/>
      <c r="CH33244" s="768"/>
      <c r="CI33244" s="850"/>
    </row>
    <row r="33245" spans="85:87" x14ac:dyDescent="0.25">
      <c r="CG33245" s="768"/>
      <c r="CH33245" s="768"/>
      <c r="CI33245" s="850"/>
    </row>
    <row r="33246" spans="85:87" x14ac:dyDescent="0.25">
      <c r="CG33246" s="768"/>
      <c r="CH33246" s="768"/>
      <c r="CI33246" s="850"/>
    </row>
    <row r="33247" spans="85:87" x14ac:dyDescent="0.25">
      <c r="CG33247" s="768"/>
      <c r="CH33247" s="768"/>
      <c r="CI33247" s="850"/>
    </row>
    <row r="33248" spans="85:87" x14ac:dyDescent="0.25">
      <c r="CG33248" s="768"/>
      <c r="CH33248" s="768"/>
      <c r="CI33248" s="850"/>
    </row>
    <row r="33249" spans="85:87" x14ac:dyDescent="0.25">
      <c r="CG33249" s="768"/>
      <c r="CH33249" s="768"/>
      <c r="CI33249" s="850"/>
    </row>
    <row r="33250" spans="85:87" x14ac:dyDescent="0.25">
      <c r="CG33250" s="768"/>
      <c r="CH33250" s="768"/>
      <c r="CI33250" s="850"/>
    </row>
    <row r="33251" spans="85:87" x14ac:dyDescent="0.25">
      <c r="CG33251" s="768"/>
      <c r="CH33251" s="768"/>
      <c r="CI33251" s="850"/>
    </row>
    <row r="33252" spans="85:87" x14ac:dyDescent="0.25">
      <c r="CG33252" s="768"/>
      <c r="CH33252" s="768"/>
      <c r="CI33252" s="850"/>
    </row>
    <row r="33253" spans="85:87" x14ac:dyDescent="0.25">
      <c r="CG33253" s="768"/>
      <c r="CH33253" s="768"/>
      <c r="CI33253" s="850"/>
    </row>
    <row r="33254" spans="85:87" x14ac:dyDescent="0.25">
      <c r="CG33254" s="768"/>
      <c r="CH33254" s="768"/>
      <c r="CI33254" s="850"/>
    </row>
    <row r="33255" spans="85:87" x14ac:dyDescent="0.25">
      <c r="CG33255" s="768"/>
      <c r="CH33255" s="768"/>
      <c r="CI33255" s="850"/>
    </row>
    <row r="33256" spans="85:87" x14ac:dyDescent="0.25">
      <c r="CG33256" s="768"/>
      <c r="CH33256" s="768"/>
      <c r="CI33256" s="850"/>
    </row>
    <row r="33257" spans="85:87" x14ac:dyDescent="0.25">
      <c r="CG33257" s="768"/>
      <c r="CH33257" s="768"/>
      <c r="CI33257" s="850"/>
    </row>
    <row r="33258" spans="85:87" x14ac:dyDescent="0.25">
      <c r="CG33258" s="768"/>
      <c r="CH33258" s="768"/>
      <c r="CI33258" s="850"/>
    </row>
    <row r="33259" spans="85:87" x14ac:dyDescent="0.25">
      <c r="CG33259" s="768"/>
      <c r="CH33259" s="768"/>
      <c r="CI33259" s="850"/>
    </row>
    <row r="33260" spans="85:87" x14ac:dyDescent="0.25">
      <c r="CG33260" s="768"/>
      <c r="CH33260" s="768"/>
      <c r="CI33260" s="850"/>
    </row>
    <row r="33261" spans="85:87" x14ac:dyDescent="0.25">
      <c r="CG33261" s="768"/>
      <c r="CH33261" s="768"/>
      <c r="CI33261" s="850"/>
    </row>
    <row r="33262" spans="85:87" x14ac:dyDescent="0.25">
      <c r="CG33262" s="768"/>
      <c r="CH33262" s="768"/>
      <c r="CI33262" s="850"/>
    </row>
    <row r="33263" spans="85:87" x14ac:dyDescent="0.25">
      <c r="CG33263" s="768"/>
      <c r="CH33263" s="768"/>
      <c r="CI33263" s="850"/>
    </row>
    <row r="33264" spans="85:87" x14ac:dyDescent="0.25">
      <c r="CG33264" s="768"/>
      <c r="CH33264" s="768"/>
      <c r="CI33264" s="850"/>
    </row>
    <row r="33265" spans="85:87" x14ac:dyDescent="0.25">
      <c r="CG33265" s="768"/>
      <c r="CH33265" s="768"/>
      <c r="CI33265" s="850"/>
    </row>
    <row r="33266" spans="85:87" x14ac:dyDescent="0.25">
      <c r="CG33266" s="768"/>
      <c r="CH33266" s="768"/>
      <c r="CI33266" s="850"/>
    </row>
    <row r="33267" spans="85:87" x14ac:dyDescent="0.25">
      <c r="CG33267" s="768"/>
      <c r="CH33267" s="768"/>
      <c r="CI33267" s="850"/>
    </row>
    <row r="33268" spans="85:87" x14ac:dyDescent="0.25">
      <c r="CG33268" s="768"/>
      <c r="CH33268" s="768"/>
      <c r="CI33268" s="850"/>
    </row>
    <row r="33269" spans="85:87" x14ac:dyDescent="0.25">
      <c r="CG33269" s="768"/>
      <c r="CH33269" s="768"/>
      <c r="CI33269" s="850"/>
    </row>
    <row r="33270" spans="85:87" x14ac:dyDescent="0.25">
      <c r="CG33270" s="768"/>
      <c r="CH33270" s="768"/>
      <c r="CI33270" s="850"/>
    </row>
    <row r="33271" spans="85:87" x14ac:dyDescent="0.25">
      <c r="CG33271" s="768"/>
      <c r="CH33271" s="768"/>
      <c r="CI33271" s="850"/>
    </row>
    <row r="33272" spans="85:87" x14ac:dyDescent="0.25">
      <c r="CG33272" s="768"/>
      <c r="CH33272" s="768"/>
      <c r="CI33272" s="850"/>
    </row>
    <row r="33273" spans="85:87" x14ac:dyDescent="0.25">
      <c r="CG33273" s="768"/>
      <c r="CH33273" s="768"/>
      <c r="CI33273" s="850"/>
    </row>
    <row r="33274" spans="85:87" x14ac:dyDescent="0.25">
      <c r="CG33274" s="768"/>
      <c r="CH33274" s="768"/>
      <c r="CI33274" s="850"/>
    </row>
    <row r="33275" spans="85:87" x14ac:dyDescent="0.25">
      <c r="CG33275" s="768"/>
      <c r="CH33275" s="768"/>
      <c r="CI33275" s="850"/>
    </row>
    <row r="33276" spans="85:87" x14ac:dyDescent="0.25">
      <c r="CG33276" s="768"/>
      <c r="CH33276" s="768"/>
      <c r="CI33276" s="850"/>
    </row>
    <row r="33277" spans="85:87" x14ac:dyDescent="0.25">
      <c r="CG33277" s="768"/>
      <c r="CH33277" s="768"/>
      <c r="CI33277" s="850"/>
    </row>
    <row r="33278" spans="85:87" x14ac:dyDescent="0.25">
      <c r="CG33278" s="768"/>
      <c r="CH33278" s="768"/>
      <c r="CI33278" s="850"/>
    </row>
    <row r="33279" spans="85:87" x14ac:dyDescent="0.25">
      <c r="CG33279" s="768"/>
      <c r="CH33279" s="768"/>
      <c r="CI33279" s="850"/>
    </row>
    <row r="33280" spans="85:87" x14ac:dyDescent="0.25">
      <c r="CG33280" s="768"/>
      <c r="CH33280" s="768"/>
      <c r="CI33280" s="850"/>
    </row>
    <row r="33281" spans="85:87" x14ac:dyDescent="0.25">
      <c r="CG33281" s="768"/>
      <c r="CH33281" s="768"/>
      <c r="CI33281" s="850"/>
    </row>
    <row r="33282" spans="85:87" x14ac:dyDescent="0.25">
      <c r="CG33282" s="768"/>
      <c r="CH33282" s="768"/>
      <c r="CI33282" s="850"/>
    </row>
    <row r="33283" spans="85:87" x14ac:dyDescent="0.25">
      <c r="CG33283" s="768"/>
      <c r="CH33283" s="768"/>
      <c r="CI33283" s="850"/>
    </row>
    <row r="33284" spans="85:87" x14ac:dyDescent="0.25">
      <c r="CG33284" s="768"/>
      <c r="CH33284" s="768"/>
      <c r="CI33284" s="850"/>
    </row>
    <row r="33285" spans="85:87" x14ac:dyDescent="0.25">
      <c r="CG33285" s="768"/>
      <c r="CH33285" s="768"/>
      <c r="CI33285" s="850"/>
    </row>
    <row r="33286" spans="85:87" x14ac:dyDescent="0.25">
      <c r="CG33286" s="768"/>
      <c r="CH33286" s="768"/>
      <c r="CI33286" s="850"/>
    </row>
    <row r="33287" spans="85:87" x14ac:dyDescent="0.25">
      <c r="CG33287" s="768"/>
      <c r="CH33287" s="768"/>
      <c r="CI33287" s="850"/>
    </row>
    <row r="33288" spans="85:87" x14ac:dyDescent="0.25">
      <c r="CG33288" s="768"/>
      <c r="CH33288" s="768"/>
      <c r="CI33288" s="850"/>
    </row>
    <row r="33289" spans="85:87" x14ac:dyDescent="0.25">
      <c r="CG33289" s="768"/>
      <c r="CH33289" s="768"/>
      <c r="CI33289" s="850"/>
    </row>
    <row r="33290" spans="85:87" x14ac:dyDescent="0.25">
      <c r="CG33290" s="768"/>
      <c r="CH33290" s="768"/>
      <c r="CI33290" s="850"/>
    </row>
    <row r="33291" spans="85:87" x14ac:dyDescent="0.25">
      <c r="CG33291" s="768"/>
      <c r="CH33291" s="768"/>
      <c r="CI33291" s="850"/>
    </row>
    <row r="33292" spans="85:87" x14ac:dyDescent="0.25">
      <c r="CG33292" s="768"/>
      <c r="CH33292" s="768"/>
      <c r="CI33292" s="850"/>
    </row>
    <row r="33293" spans="85:87" x14ac:dyDescent="0.25">
      <c r="CG33293" s="768"/>
      <c r="CH33293" s="768"/>
      <c r="CI33293" s="850"/>
    </row>
    <row r="33294" spans="85:87" x14ac:dyDescent="0.25">
      <c r="CG33294" s="768"/>
      <c r="CH33294" s="768"/>
      <c r="CI33294" s="850"/>
    </row>
    <row r="33295" spans="85:87" x14ac:dyDescent="0.25">
      <c r="CG33295" s="768"/>
      <c r="CH33295" s="768"/>
      <c r="CI33295" s="850"/>
    </row>
    <row r="33296" spans="85:87" x14ac:dyDescent="0.25">
      <c r="CG33296" s="768"/>
      <c r="CH33296" s="768"/>
      <c r="CI33296" s="850"/>
    </row>
    <row r="33297" spans="85:87" x14ac:dyDescent="0.25">
      <c r="CG33297" s="768"/>
      <c r="CH33297" s="768"/>
      <c r="CI33297" s="850"/>
    </row>
    <row r="33298" spans="85:87" x14ac:dyDescent="0.25">
      <c r="CG33298" s="768"/>
      <c r="CH33298" s="768"/>
      <c r="CI33298" s="850"/>
    </row>
    <row r="33299" spans="85:87" x14ac:dyDescent="0.25">
      <c r="CG33299" s="768"/>
      <c r="CH33299" s="768"/>
      <c r="CI33299" s="850"/>
    </row>
    <row r="33300" spans="85:87" x14ac:dyDescent="0.25">
      <c r="CG33300" s="768"/>
      <c r="CH33300" s="768"/>
      <c r="CI33300" s="850"/>
    </row>
    <row r="33301" spans="85:87" x14ac:dyDescent="0.25">
      <c r="CG33301" s="768"/>
      <c r="CH33301" s="768"/>
      <c r="CI33301" s="850"/>
    </row>
    <row r="33302" spans="85:87" x14ac:dyDescent="0.25">
      <c r="CG33302" s="768"/>
      <c r="CH33302" s="768"/>
      <c r="CI33302" s="850"/>
    </row>
    <row r="33303" spans="85:87" x14ac:dyDescent="0.25">
      <c r="CG33303" s="768"/>
      <c r="CH33303" s="768"/>
      <c r="CI33303" s="850"/>
    </row>
    <row r="33304" spans="85:87" x14ac:dyDescent="0.25">
      <c r="CG33304" s="768"/>
      <c r="CH33304" s="768"/>
      <c r="CI33304" s="850"/>
    </row>
    <row r="33305" spans="85:87" x14ac:dyDescent="0.25">
      <c r="CG33305" s="768"/>
      <c r="CH33305" s="768"/>
      <c r="CI33305" s="850"/>
    </row>
    <row r="33306" spans="85:87" x14ac:dyDescent="0.25">
      <c r="CG33306" s="768"/>
      <c r="CH33306" s="768"/>
      <c r="CI33306" s="850"/>
    </row>
    <row r="33307" spans="85:87" x14ac:dyDescent="0.25">
      <c r="CG33307" s="768"/>
      <c r="CH33307" s="768"/>
      <c r="CI33307" s="850"/>
    </row>
    <row r="33308" spans="85:87" x14ac:dyDescent="0.25">
      <c r="CG33308" s="768"/>
      <c r="CH33308" s="768"/>
      <c r="CI33308" s="850"/>
    </row>
    <row r="33309" spans="85:87" x14ac:dyDescent="0.25">
      <c r="CG33309" s="768"/>
      <c r="CH33309" s="768"/>
      <c r="CI33309" s="850"/>
    </row>
    <row r="33310" spans="85:87" x14ac:dyDescent="0.25">
      <c r="CG33310" s="768"/>
      <c r="CH33310" s="768"/>
      <c r="CI33310" s="850"/>
    </row>
    <row r="33311" spans="85:87" x14ac:dyDescent="0.25">
      <c r="CG33311" s="768"/>
      <c r="CH33311" s="768"/>
      <c r="CI33311" s="850"/>
    </row>
    <row r="33312" spans="85:87" x14ac:dyDescent="0.25">
      <c r="CG33312" s="768"/>
      <c r="CH33312" s="768"/>
      <c r="CI33312" s="850"/>
    </row>
    <row r="33313" spans="85:87" x14ac:dyDescent="0.25">
      <c r="CG33313" s="768"/>
      <c r="CH33313" s="768"/>
      <c r="CI33313" s="850"/>
    </row>
    <row r="33314" spans="85:87" x14ac:dyDescent="0.25">
      <c r="CG33314" s="768"/>
      <c r="CH33314" s="768"/>
      <c r="CI33314" s="850"/>
    </row>
    <row r="33315" spans="85:87" x14ac:dyDescent="0.25">
      <c r="CG33315" s="768"/>
      <c r="CH33315" s="768"/>
      <c r="CI33315" s="850"/>
    </row>
    <row r="33316" spans="85:87" x14ac:dyDescent="0.25">
      <c r="CG33316" s="768"/>
      <c r="CH33316" s="768"/>
      <c r="CI33316" s="850"/>
    </row>
    <row r="33317" spans="85:87" x14ac:dyDescent="0.25">
      <c r="CG33317" s="768"/>
      <c r="CH33317" s="768"/>
      <c r="CI33317" s="850"/>
    </row>
    <row r="33318" spans="85:87" x14ac:dyDescent="0.25">
      <c r="CG33318" s="768"/>
      <c r="CH33318" s="768"/>
      <c r="CI33318" s="850"/>
    </row>
    <row r="33319" spans="85:87" x14ac:dyDescent="0.25">
      <c r="CG33319" s="768"/>
      <c r="CH33319" s="768"/>
      <c r="CI33319" s="850"/>
    </row>
    <row r="33320" spans="85:87" x14ac:dyDescent="0.25">
      <c r="CG33320" s="768"/>
      <c r="CH33320" s="768"/>
      <c r="CI33320" s="850"/>
    </row>
    <row r="33321" spans="85:87" x14ac:dyDescent="0.25">
      <c r="CG33321" s="768"/>
      <c r="CH33321" s="768"/>
      <c r="CI33321" s="850"/>
    </row>
    <row r="33322" spans="85:87" x14ac:dyDescent="0.25">
      <c r="CG33322" s="768"/>
      <c r="CH33322" s="768"/>
      <c r="CI33322" s="850"/>
    </row>
    <row r="33323" spans="85:87" x14ac:dyDescent="0.25">
      <c r="CG33323" s="768"/>
      <c r="CH33323" s="768"/>
      <c r="CI33323" s="850"/>
    </row>
    <row r="33324" spans="85:87" x14ac:dyDescent="0.25">
      <c r="CG33324" s="768"/>
      <c r="CH33324" s="768"/>
      <c r="CI33324" s="850"/>
    </row>
    <row r="33325" spans="85:87" x14ac:dyDescent="0.25">
      <c r="CG33325" s="768"/>
      <c r="CH33325" s="768"/>
      <c r="CI33325" s="850"/>
    </row>
    <row r="33326" spans="85:87" x14ac:dyDescent="0.25">
      <c r="CG33326" s="768"/>
      <c r="CH33326" s="768"/>
      <c r="CI33326" s="850"/>
    </row>
    <row r="33327" spans="85:87" x14ac:dyDescent="0.25">
      <c r="CG33327" s="768"/>
      <c r="CH33327" s="768"/>
      <c r="CI33327" s="850"/>
    </row>
    <row r="33328" spans="85:87" x14ac:dyDescent="0.25">
      <c r="CG33328" s="768"/>
      <c r="CH33328" s="768"/>
      <c r="CI33328" s="850"/>
    </row>
    <row r="33329" spans="85:87" x14ac:dyDescent="0.25">
      <c r="CG33329" s="768"/>
      <c r="CH33329" s="768"/>
      <c r="CI33329" s="850"/>
    </row>
    <row r="33330" spans="85:87" x14ac:dyDescent="0.25">
      <c r="CG33330" s="768"/>
      <c r="CH33330" s="768"/>
      <c r="CI33330" s="850"/>
    </row>
    <row r="33331" spans="85:87" x14ac:dyDescent="0.25">
      <c r="CG33331" s="768"/>
      <c r="CH33331" s="768"/>
      <c r="CI33331" s="850"/>
    </row>
    <row r="33332" spans="85:87" x14ac:dyDescent="0.25">
      <c r="CG33332" s="768"/>
      <c r="CH33332" s="768"/>
      <c r="CI33332" s="850"/>
    </row>
    <row r="33333" spans="85:87" x14ac:dyDescent="0.25">
      <c r="CG33333" s="768"/>
      <c r="CH33333" s="768"/>
      <c r="CI33333" s="850"/>
    </row>
    <row r="33334" spans="85:87" x14ac:dyDescent="0.25">
      <c r="CG33334" s="768"/>
      <c r="CH33334" s="768"/>
      <c r="CI33334" s="850"/>
    </row>
    <row r="33335" spans="85:87" x14ac:dyDescent="0.25">
      <c r="CG33335" s="768"/>
      <c r="CH33335" s="768"/>
      <c r="CI33335" s="850"/>
    </row>
    <row r="33336" spans="85:87" x14ac:dyDescent="0.25">
      <c r="CG33336" s="768"/>
      <c r="CH33336" s="768"/>
      <c r="CI33336" s="850"/>
    </row>
    <row r="33337" spans="85:87" x14ac:dyDescent="0.25">
      <c r="CG33337" s="768"/>
      <c r="CH33337" s="768"/>
      <c r="CI33337" s="850"/>
    </row>
    <row r="33338" spans="85:87" x14ac:dyDescent="0.25">
      <c r="CG33338" s="768"/>
      <c r="CH33338" s="768"/>
      <c r="CI33338" s="850"/>
    </row>
    <row r="33339" spans="85:87" x14ac:dyDescent="0.25">
      <c r="CG33339" s="768"/>
      <c r="CH33339" s="768"/>
      <c r="CI33339" s="850"/>
    </row>
    <row r="33340" spans="85:87" x14ac:dyDescent="0.25">
      <c r="CG33340" s="768"/>
      <c r="CH33340" s="768"/>
      <c r="CI33340" s="850"/>
    </row>
    <row r="33341" spans="85:87" x14ac:dyDescent="0.25">
      <c r="CG33341" s="768"/>
      <c r="CH33341" s="768"/>
      <c r="CI33341" s="850"/>
    </row>
    <row r="33342" spans="85:87" x14ac:dyDescent="0.25">
      <c r="CG33342" s="768"/>
      <c r="CH33342" s="768"/>
      <c r="CI33342" s="850"/>
    </row>
    <row r="33343" spans="85:87" x14ac:dyDescent="0.25">
      <c r="CG33343" s="768"/>
      <c r="CH33343" s="768"/>
      <c r="CI33343" s="850"/>
    </row>
    <row r="33344" spans="85:87" x14ac:dyDescent="0.25">
      <c r="CG33344" s="768"/>
      <c r="CH33344" s="768"/>
      <c r="CI33344" s="850"/>
    </row>
    <row r="33345" spans="85:87" x14ac:dyDescent="0.25">
      <c r="CG33345" s="768"/>
      <c r="CH33345" s="768"/>
      <c r="CI33345" s="850"/>
    </row>
    <row r="33346" spans="85:87" x14ac:dyDescent="0.25">
      <c r="CG33346" s="768"/>
      <c r="CH33346" s="768"/>
      <c r="CI33346" s="850"/>
    </row>
    <row r="33347" spans="85:87" x14ac:dyDescent="0.25">
      <c r="CG33347" s="768"/>
      <c r="CH33347" s="768"/>
      <c r="CI33347" s="850"/>
    </row>
    <row r="33348" spans="85:87" x14ac:dyDescent="0.25">
      <c r="CG33348" s="768"/>
      <c r="CH33348" s="768"/>
      <c r="CI33348" s="850"/>
    </row>
    <row r="33349" spans="85:87" x14ac:dyDescent="0.25">
      <c r="CG33349" s="768"/>
      <c r="CH33349" s="768"/>
      <c r="CI33349" s="850"/>
    </row>
    <row r="33350" spans="85:87" x14ac:dyDescent="0.25">
      <c r="CG33350" s="768"/>
      <c r="CH33350" s="768"/>
      <c r="CI33350" s="850"/>
    </row>
    <row r="33351" spans="85:87" x14ac:dyDescent="0.25">
      <c r="CG33351" s="768"/>
      <c r="CH33351" s="768"/>
      <c r="CI33351" s="850"/>
    </row>
    <row r="33352" spans="85:87" x14ac:dyDescent="0.25">
      <c r="CG33352" s="768"/>
      <c r="CH33352" s="768"/>
      <c r="CI33352" s="850"/>
    </row>
    <row r="33353" spans="85:87" x14ac:dyDescent="0.25">
      <c r="CG33353" s="768"/>
      <c r="CH33353" s="768"/>
      <c r="CI33353" s="850"/>
    </row>
    <row r="33354" spans="85:87" x14ac:dyDescent="0.25">
      <c r="CG33354" s="768"/>
      <c r="CH33354" s="768"/>
      <c r="CI33354" s="850"/>
    </row>
    <row r="33355" spans="85:87" x14ac:dyDescent="0.25">
      <c r="CG33355" s="768"/>
      <c r="CH33355" s="768"/>
      <c r="CI33355" s="850"/>
    </row>
    <row r="33356" spans="85:87" x14ac:dyDescent="0.25">
      <c r="CG33356" s="768"/>
      <c r="CH33356" s="768"/>
      <c r="CI33356" s="850"/>
    </row>
    <row r="33357" spans="85:87" x14ac:dyDescent="0.25">
      <c r="CG33357" s="768"/>
      <c r="CH33357" s="768"/>
      <c r="CI33357" s="850"/>
    </row>
    <row r="33358" spans="85:87" x14ac:dyDescent="0.25">
      <c r="CG33358" s="768"/>
      <c r="CH33358" s="768"/>
      <c r="CI33358" s="850"/>
    </row>
    <row r="33359" spans="85:87" x14ac:dyDescent="0.25">
      <c r="CG33359" s="768"/>
      <c r="CH33359" s="768"/>
      <c r="CI33359" s="850"/>
    </row>
    <row r="33360" spans="85:87" x14ac:dyDescent="0.25">
      <c r="CG33360" s="768"/>
      <c r="CH33360" s="768"/>
      <c r="CI33360" s="850"/>
    </row>
    <row r="33361" spans="85:87" x14ac:dyDescent="0.25">
      <c r="CG33361" s="768"/>
      <c r="CH33361" s="768"/>
      <c r="CI33361" s="850"/>
    </row>
    <row r="33362" spans="85:87" x14ac:dyDescent="0.25">
      <c r="CG33362" s="768"/>
      <c r="CH33362" s="768"/>
      <c r="CI33362" s="850"/>
    </row>
    <row r="33363" spans="85:87" x14ac:dyDescent="0.25">
      <c r="CG33363" s="768"/>
      <c r="CH33363" s="768"/>
      <c r="CI33363" s="850"/>
    </row>
    <row r="33364" spans="85:87" x14ac:dyDescent="0.25">
      <c r="CG33364" s="768"/>
      <c r="CH33364" s="768"/>
      <c r="CI33364" s="850"/>
    </row>
    <row r="33365" spans="85:87" x14ac:dyDescent="0.25">
      <c r="CG33365" s="768"/>
      <c r="CH33365" s="768"/>
      <c r="CI33365" s="850"/>
    </row>
    <row r="33366" spans="85:87" x14ac:dyDescent="0.25">
      <c r="CG33366" s="768"/>
      <c r="CH33366" s="768"/>
      <c r="CI33366" s="850"/>
    </row>
    <row r="33367" spans="85:87" x14ac:dyDescent="0.25">
      <c r="CG33367" s="768"/>
      <c r="CH33367" s="768"/>
      <c r="CI33367" s="850"/>
    </row>
    <row r="33368" spans="85:87" x14ac:dyDescent="0.25">
      <c r="CG33368" s="768"/>
      <c r="CH33368" s="768"/>
      <c r="CI33368" s="850"/>
    </row>
    <row r="33369" spans="85:87" x14ac:dyDescent="0.25">
      <c r="CG33369" s="768"/>
      <c r="CH33369" s="768"/>
      <c r="CI33369" s="850"/>
    </row>
    <row r="33370" spans="85:87" x14ac:dyDescent="0.25">
      <c r="CG33370" s="768"/>
      <c r="CH33370" s="768"/>
      <c r="CI33370" s="850"/>
    </row>
    <row r="33371" spans="85:87" x14ac:dyDescent="0.25">
      <c r="CG33371" s="768"/>
      <c r="CH33371" s="768"/>
      <c r="CI33371" s="850"/>
    </row>
    <row r="33372" spans="85:87" x14ac:dyDescent="0.25">
      <c r="CG33372" s="768"/>
      <c r="CH33372" s="768"/>
      <c r="CI33372" s="850"/>
    </row>
    <row r="33373" spans="85:87" x14ac:dyDescent="0.25">
      <c r="CG33373" s="768"/>
      <c r="CH33373" s="768"/>
      <c r="CI33373" s="850"/>
    </row>
    <row r="33374" spans="85:87" x14ac:dyDescent="0.25">
      <c r="CG33374" s="768"/>
      <c r="CH33374" s="768"/>
      <c r="CI33374" s="850"/>
    </row>
    <row r="33375" spans="85:87" x14ac:dyDescent="0.25">
      <c r="CG33375" s="768"/>
      <c r="CH33375" s="768"/>
      <c r="CI33375" s="850"/>
    </row>
    <row r="33376" spans="85:87" x14ac:dyDescent="0.25">
      <c r="CG33376" s="768"/>
      <c r="CH33376" s="768"/>
      <c r="CI33376" s="850"/>
    </row>
    <row r="33377" spans="85:87" x14ac:dyDescent="0.25">
      <c r="CG33377" s="768"/>
      <c r="CH33377" s="768"/>
      <c r="CI33377" s="850"/>
    </row>
    <row r="33378" spans="85:87" x14ac:dyDescent="0.25">
      <c r="CG33378" s="768"/>
      <c r="CH33378" s="768"/>
      <c r="CI33378" s="850"/>
    </row>
    <row r="33379" spans="85:87" x14ac:dyDescent="0.25">
      <c r="CG33379" s="768"/>
      <c r="CH33379" s="768"/>
      <c r="CI33379" s="850"/>
    </row>
    <row r="33380" spans="85:87" x14ac:dyDescent="0.25">
      <c r="CG33380" s="768"/>
      <c r="CH33380" s="768"/>
      <c r="CI33380" s="850"/>
    </row>
    <row r="33381" spans="85:87" x14ac:dyDescent="0.25">
      <c r="CG33381" s="768"/>
      <c r="CH33381" s="768"/>
      <c r="CI33381" s="850"/>
    </row>
    <row r="33382" spans="85:87" x14ac:dyDescent="0.25">
      <c r="CG33382" s="768"/>
      <c r="CH33382" s="768"/>
      <c r="CI33382" s="850"/>
    </row>
    <row r="33383" spans="85:87" x14ac:dyDescent="0.25">
      <c r="CG33383" s="768"/>
      <c r="CH33383" s="768"/>
      <c r="CI33383" s="850"/>
    </row>
    <row r="33384" spans="85:87" x14ac:dyDescent="0.25">
      <c r="CG33384" s="768"/>
      <c r="CH33384" s="768"/>
      <c r="CI33384" s="850"/>
    </row>
    <row r="33385" spans="85:87" x14ac:dyDescent="0.25">
      <c r="CG33385" s="768"/>
      <c r="CH33385" s="768"/>
      <c r="CI33385" s="850"/>
    </row>
    <row r="33386" spans="85:87" x14ac:dyDescent="0.25">
      <c r="CG33386" s="768"/>
      <c r="CH33386" s="768"/>
      <c r="CI33386" s="850"/>
    </row>
    <row r="33387" spans="85:87" x14ac:dyDescent="0.25">
      <c r="CG33387" s="768"/>
      <c r="CH33387" s="768"/>
      <c r="CI33387" s="850"/>
    </row>
    <row r="33388" spans="85:87" x14ac:dyDescent="0.25">
      <c r="CG33388" s="768"/>
      <c r="CH33388" s="768"/>
      <c r="CI33388" s="850"/>
    </row>
    <row r="33389" spans="85:87" x14ac:dyDescent="0.25">
      <c r="CG33389" s="768"/>
      <c r="CH33389" s="768"/>
      <c r="CI33389" s="850"/>
    </row>
    <row r="33390" spans="85:87" x14ac:dyDescent="0.25">
      <c r="CG33390" s="768"/>
      <c r="CH33390" s="768"/>
      <c r="CI33390" s="850"/>
    </row>
    <row r="33391" spans="85:87" x14ac:dyDescent="0.25">
      <c r="CG33391" s="768"/>
      <c r="CH33391" s="768"/>
      <c r="CI33391" s="850"/>
    </row>
    <row r="33392" spans="85:87" x14ac:dyDescent="0.25">
      <c r="CG33392" s="768"/>
      <c r="CH33392" s="768"/>
      <c r="CI33392" s="850"/>
    </row>
    <row r="33393" spans="85:87" x14ac:dyDescent="0.25">
      <c r="CG33393" s="768"/>
      <c r="CH33393" s="768"/>
      <c r="CI33393" s="850"/>
    </row>
    <row r="33394" spans="85:87" x14ac:dyDescent="0.25">
      <c r="CG33394" s="768"/>
      <c r="CH33394" s="768"/>
      <c r="CI33394" s="850"/>
    </row>
    <row r="33395" spans="85:87" x14ac:dyDescent="0.25">
      <c r="CG33395" s="768"/>
      <c r="CH33395" s="768"/>
      <c r="CI33395" s="850"/>
    </row>
    <row r="33396" spans="85:87" x14ac:dyDescent="0.25">
      <c r="CG33396" s="768"/>
      <c r="CH33396" s="768"/>
      <c r="CI33396" s="850"/>
    </row>
    <row r="33397" spans="85:87" x14ac:dyDescent="0.25">
      <c r="CG33397" s="768"/>
      <c r="CH33397" s="768"/>
      <c r="CI33397" s="850"/>
    </row>
    <row r="33398" spans="85:87" x14ac:dyDescent="0.25">
      <c r="CG33398" s="768"/>
      <c r="CH33398" s="768"/>
      <c r="CI33398" s="850"/>
    </row>
    <row r="33399" spans="85:87" x14ac:dyDescent="0.25">
      <c r="CG33399" s="768"/>
      <c r="CH33399" s="768"/>
      <c r="CI33399" s="850"/>
    </row>
    <row r="33400" spans="85:87" x14ac:dyDescent="0.25">
      <c r="CG33400" s="768"/>
      <c r="CH33400" s="768"/>
      <c r="CI33400" s="850"/>
    </row>
    <row r="33401" spans="85:87" x14ac:dyDescent="0.25">
      <c r="CG33401" s="768"/>
      <c r="CH33401" s="768"/>
      <c r="CI33401" s="850"/>
    </row>
    <row r="33402" spans="85:87" x14ac:dyDescent="0.25">
      <c r="CG33402" s="768"/>
      <c r="CH33402" s="768"/>
      <c r="CI33402" s="850"/>
    </row>
    <row r="33403" spans="85:87" x14ac:dyDescent="0.25">
      <c r="CG33403" s="768"/>
      <c r="CH33403" s="768"/>
      <c r="CI33403" s="850"/>
    </row>
    <row r="33404" spans="85:87" x14ac:dyDescent="0.25">
      <c r="CG33404" s="768"/>
      <c r="CH33404" s="768"/>
      <c r="CI33404" s="850"/>
    </row>
    <row r="33405" spans="85:87" x14ac:dyDescent="0.25">
      <c r="CG33405" s="768"/>
      <c r="CH33405" s="768"/>
      <c r="CI33405" s="850"/>
    </row>
    <row r="33406" spans="85:87" x14ac:dyDescent="0.25">
      <c r="CG33406" s="768"/>
      <c r="CH33406" s="768"/>
      <c r="CI33406" s="850"/>
    </row>
    <row r="33407" spans="85:87" x14ac:dyDescent="0.25">
      <c r="CG33407" s="768"/>
      <c r="CH33407" s="768"/>
      <c r="CI33407" s="850"/>
    </row>
    <row r="33408" spans="85:87" x14ac:dyDescent="0.25">
      <c r="CG33408" s="768"/>
      <c r="CH33408" s="768"/>
      <c r="CI33408" s="850"/>
    </row>
    <row r="33409" spans="85:87" x14ac:dyDescent="0.25">
      <c r="CG33409" s="768"/>
      <c r="CH33409" s="768"/>
      <c r="CI33409" s="850"/>
    </row>
    <row r="33410" spans="85:87" x14ac:dyDescent="0.25">
      <c r="CG33410" s="768"/>
      <c r="CH33410" s="768"/>
      <c r="CI33410" s="850"/>
    </row>
    <row r="33411" spans="85:87" x14ac:dyDescent="0.25">
      <c r="CG33411" s="768"/>
      <c r="CH33411" s="768"/>
      <c r="CI33411" s="850"/>
    </row>
    <row r="33412" spans="85:87" x14ac:dyDescent="0.25">
      <c r="CG33412" s="768"/>
      <c r="CH33412" s="768"/>
      <c r="CI33412" s="850"/>
    </row>
    <row r="33413" spans="85:87" x14ac:dyDescent="0.25">
      <c r="CG33413" s="768"/>
      <c r="CH33413" s="768"/>
      <c r="CI33413" s="850"/>
    </row>
    <row r="33414" spans="85:87" x14ac:dyDescent="0.25">
      <c r="CG33414" s="768"/>
      <c r="CH33414" s="768"/>
      <c r="CI33414" s="850"/>
    </row>
    <row r="33415" spans="85:87" x14ac:dyDescent="0.25">
      <c r="CG33415" s="768"/>
      <c r="CH33415" s="768"/>
      <c r="CI33415" s="850"/>
    </row>
    <row r="33416" spans="85:87" x14ac:dyDescent="0.25">
      <c r="CG33416" s="768"/>
      <c r="CH33416" s="768"/>
      <c r="CI33416" s="850"/>
    </row>
    <row r="33417" spans="85:87" x14ac:dyDescent="0.25">
      <c r="CG33417" s="768"/>
      <c r="CH33417" s="768"/>
      <c r="CI33417" s="850"/>
    </row>
    <row r="33418" spans="85:87" x14ac:dyDescent="0.25">
      <c r="CG33418" s="768"/>
      <c r="CH33418" s="768"/>
      <c r="CI33418" s="850"/>
    </row>
    <row r="33419" spans="85:87" x14ac:dyDescent="0.25">
      <c r="CG33419" s="768"/>
      <c r="CH33419" s="768"/>
      <c r="CI33419" s="850"/>
    </row>
    <row r="33420" spans="85:87" x14ac:dyDescent="0.25">
      <c r="CG33420" s="768"/>
      <c r="CH33420" s="768"/>
      <c r="CI33420" s="850"/>
    </row>
    <row r="33421" spans="85:87" x14ac:dyDescent="0.25">
      <c r="CG33421" s="768"/>
      <c r="CH33421" s="768"/>
      <c r="CI33421" s="850"/>
    </row>
    <row r="33422" spans="85:87" x14ac:dyDescent="0.25">
      <c r="CG33422" s="768"/>
      <c r="CH33422" s="768"/>
      <c r="CI33422" s="850"/>
    </row>
    <row r="33423" spans="85:87" x14ac:dyDescent="0.25">
      <c r="CG33423" s="768"/>
      <c r="CH33423" s="768"/>
      <c r="CI33423" s="850"/>
    </row>
    <row r="33424" spans="85:87" x14ac:dyDescent="0.25">
      <c r="CG33424" s="768"/>
      <c r="CH33424" s="768"/>
      <c r="CI33424" s="850"/>
    </row>
    <row r="33425" spans="85:87" x14ac:dyDescent="0.25">
      <c r="CG33425" s="768"/>
      <c r="CH33425" s="768"/>
      <c r="CI33425" s="850"/>
    </row>
    <row r="33426" spans="85:87" x14ac:dyDescent="0.25">
      <c r="CG33426" s="768"/>
      <c r="CH33426" s="768"/>
      <c r="CI33426" s="850"/>
    </row>
    <row r="33427" spans="85:87" x14ac:dyDescent="0.25">
      <c r="CG33427" s="768"/>
      <c r="CH33427" s="768"/>
      <c r="CI33427" s="850"/>
    </row>
    <row r="33428" spans="85:87" x14ac:dyDescent="0.25">
      <c r="CG33428" s="768"/>
      <c r="CH33428" s="768"/>
      <c r="CI33428" s="850"/>
    </row>
    <row r="33429" spans="85:87" x14ac:dyDescent="0.25">
      <c r="CG33429" s="768"/>
      <c r="CH33429" s="768"/>
      <c r="CI33429" s="850"/>
    </row>
    <row r="33430" spans="85:87" x14ac:dyDescent="0.25">
      <c r="CG33430" s="768"/>
      <c r="CH33430" s="768"/>
      <c r="CI33430" s="850"/>
    </row>
    <row r="33431" spans="85:87" x14ac:dyDescent="0.25">
      <c r="CG33431" s="768"/>
      <c r="CH33431" s="768"/>
      <c r="CI33431" s="850"/>
    </row>
    <row r="33432" spans="85:87" x14ac:dyDescent="0.25">
      <c r="CG33432" s="768"/>
      <c r="CH33432" s="768"/>
      <c r="CI33432" s="850"/>
    </row>
    <row r="33433" spans="85:87" x14ac:dyDescent="0.25">
      <c r="CG33433" s="768"/>
      <c r="CH33433" s="768"/>
      <c r="CI33433" s="850"/>
    </row>
    <row r="33434" spans="85:87" x14ac:dyDescent="0.25">
      <c r="CG33434" s="768"/>
      <c r="CH33434" s="768"/>
      <c r="CI33434" s="850"/>
    </row>
    <row r="33435" spans="85:87" x14ac:dyDescent="0.25">
      <c r="CG33435" s="768"/>
      <c r="CH33435" s="768"/>
      <c r="CI33435" s="850"/>
    </row>
    <row r="33436" spans="85:87" x14ac:dyDescent="0.25">
      <c r="CG33436" s="768"/>
      <c r="CH33436" s="768"/>
      <c r="CI33436" s="850"/>
    </row>
    <row r="33437" spans="85:87" x14ac:dyDescent="0.25">
      <c r="CG33437" s="768"/>
      <c r="CH33437" s="768"/>
      <c r="CI33437" s="850"/>
    </row>
    <row r="33438" spans="85:87" x14ac:dyDescent="0.25">
      <c r="CG33438" s="768"/>
      <c r="CH33438" s="768"/>
      <c r="CI33438" s="850"/>
    </row>
    <row r="33439" spans="85:87" x14ac:dyDescent="0.25">
      <c r="CG33439" s="768"/>
      <c r="CH33439" s="768"/>
      <c r="CI33439" s="850"/>
    </row>
    <row r="33440" spans="85:87" x14ac:dyDescent="0.25">
      <c r="CG33440" s="768"/>
      <c r="CH33440" s="768"/>
      <c r="CI33440" s="850"/>
    </row>
    <row r="33441" spans="85:87" x14ac:dyDescent="0.25">
      <c r="CG33441" s="768"/>
      <c r="CH33441" s="768"/>
      <c r="CI33441" s="850"/>
    </row>
    <row r="33442" spans="85:87" x14ac:dyDescent="0.25">
      <c r="CG33442" s="768"/>
      <c r="CH33442" s="768"/>
      <c r="CI33442" s="850"/>
    </row>
    <row r="33443" spans="85:87" x14ac:dyDescent="0.25">
      <c r="CG33443" s="768"/>
      <c r="CH33443" s="768"/>
      <c r="CI33443" s="850"/>
    </row>
    <row r="33444" spans="85:87" x14ac:dyDescent="0.25">
      <c r="CG33444" s="768"/>
      <c r="CH33444" s="768"/>
      <c r="CI33444" s="850"/>
    </row>
    <row r="33445" spans="85:87" x14ac:dyDescent="0.25">
      <c r="CG33445" s="768"/>
      <c r="CH33445" s="768"/>
      <c r="CI33445" s="850"/>
    </row>
    <row r="33446" spans="85:87" x14ac:dyDescent="0.25">
      <c r="CG33446" s="768"/>
      <c r="CH33446" s="768"/>
      <c r="CI33446" s="850"/>
    </row>
    <row r="33447" spans="85:87" x14ac:dyDescent="0.25">
      <c r="CG33447" s="768"/>
      <c r="CH33447" s="768"/>
      <c r="CI33447" s="850"/>
    </row>
    <row r="33448" spans="85:87" x14ac:dyDescent="0.25">
      <c r="CG33448" s="768"/>
      <c r="CH33448" s="768"/>
      <c r="CI33448" s="850"/>
    </row>
    <row r="33449" spans="85:87" x14ac:dyDescent="0.25">
      <c r="CG33449" s="768"/>
      <c r="CH33449" s="768"/>
      <c r="CI33449" s="850"/>
    </row>
    <row r="33450" spans="85:87" x14ac:dyDescent="0.25">
      <c r="CG33450" s="768"/>
      <c r="CH33450" s="768"/>
      <c r="CI33450" s="850"/>
    </row>
    <row r="33451" spans="85:87" x14ac:dyDescent="0.25">
      <c r="CG33451" s="768"/>
      <c r="CH33451" s="768"/>
      <c r="CI33451" s="850"/>
    </row>
    <row r="33452" spans="85:87" x14ac:dyDescent="0.25">
      <c r="CG33452" s="768"/>
      <c r="CH33452" s="768"/>
      <c r="CI33452" s="850"/>
    </row>
    <row r="33453" spans="85:87" x14ac:dyDescent="0.25">
      <c r="CG33453" s="768"/>
      <c r="CH33453" s="768"/>
      <c r="CI33453" s="850"/>
    </row>
    <row r="33454" spans="85:87" x14ac:dyDescent="0.25">
      <c r="CG33454" s="768"/>
      <c r="CH33454" s="768"/>
      <c r="CI33454" s="850"/>
    </row>
    <row r="33455" spans="85:87" x14ac:dyDescent="0.25">
      <c r="CG33455" s="768"/>
      <c r="CH33455" s="768"/>
      <c r="CI33455" s="850"/>
    </row>
    <row r="33456" spans="85:87" x14ac:dyDescent="0.25">
      <c r="CG33456" s="768"/>
      <c r="CH33456" s="768"/>
      <c r="CI33456" s="850"/>
    </row>
    <row r="33457" spans="85:87" x14ac:dyDescent="0.25">
      <c r="CG33457" s="768"/>
      <c r="CH33457" s="768"/>
      <c r="CI33457" s="850"/>
    </row>
    <row r="33458" spans="85:87" x14ac:dyDescent="0.25">
      <c r="CG33458" s="768"/>
      <c r="CH33458" s="768"/>
      <c r="CI33458" s="850"/>
    </row>
    <row r="33459" spans="85:87" x14ac:dyDescent="0.25">
      <c r="CG33459" s="768"/>
      <c r="CH33459" s="768"/>
      <c r="CI33459" s="850"/>
    </row>
    <row r="33460" spans="85:87" x14ac:dyDescent="0.25">
      <c r="CG33460" s="768"/>
      <c r="CH33460" s="768"/>
      <c r="CI33460" s="850"/>
    </row>
    <row r="33461" spans="85:87" x14ac:dyDescent="0.25">
      <c r="CG33461" s="768"/>
      <c r="CH33461" s="768"/>
      <c r="CI33461" s="850"/>
    </row>
    <row r="33462" spans="85:87" x14ac:dyDescent="0.25">
      <c r="CG33462" s="768"/>
      <c r="CH33462" s="768"/>
      <c r="CI33462" s="850"/>
    </row>
    <row r="33463" spans="85:87" x14ac:dyDescent="0.25">
      <c r="CG33463" s="768"/>
      <c r="CH33463" s="768"/>
      <c r="CI33463" s="850"/>
    </row>
    <row r="33464" spans="85:87" x14ac:dyDescent="0.25">
      <c r="CG33464" s="768"/>
      <c r="CH33464" s="768"/>
      <c r="CI33464" s="850"/>
    </row>
    <row r="33465" spans="85:87" x14ac:dyDescent="0.25">
      <c r="CG33465" s="768"/>
      <c r="CH33465" s="768"/>
      <c r="CI33465" s="850"/>
    </row>
    <row r="33466" spans="85:87" x14ac:dyDescent="0.25">
      <c r="CG33466" s="768"/>
      <c r="CH33466" s="768"/>
      <c r="CI33466" s="850"/>
    </row>
    <row r="33467" spans="85:87" x14ac:dyDescent="0.25">
      <c r="CG33467" s="768"/>
      <c r="CH33467" s="768"/>
      <c r="CI33467" s="850"/>
    </row>
    <row r="33468" spans="85:87" x14ac:dyDescent="0.25">
      <c r="CG33468" s="768"/>
      <c r="CH33468" s="768"/>
      <c r="CI33468" s="850"/>
    </row>
    <row r="33469" spans="85:87" x14ac:dyDescent="0.25">
      <c r="CG33469" s="768"/>
      <c r="CH33469" s="768"/>
      <c r="CI33469" s="850"/>
    </row>
    <row r="33470" spans="85:87" x14ac:dyDescent="0.25">
      <c r="CG33470" s="768"/>
      <c r="CH33470" s="768"/>
      <c r="CI33470" s="850"/>
    </row>
    <row r="33471" spans="85:87" x14ac:dyDescent="0.25">
      <c r="CG33471" s="768"/>
      <c r="CH33471" s="768"/>
      <c r="CI33471" s="850"/>
    </row>
    <row r="33472" spans="85:87" x14ac:dyDescent="0.25">
      <c r="CG33472" s="768"/>
      <c r="CH33472" s="768"/>
      <c r="CI33472" s="850"/>
    </row>
    <row r="33473" spans="85:87" x14ac:dyDescent="0.25">
      <c r="CG33473" s="768"/>
      <c r="CH33473" s="768"/>
      <c r="CI33473" s="850"/>
    </row>
    <row r="33474" spans="85:87" x14ac:dyDescent="0.25">
      <c r="CG33474" s="768"/>
      <c r="CH33474" s="768"/>
      <c r="CI33474" s="850"/>
    </row>
    <row r="33475" spans="85:87" x14ac:dyDescent="0.25">
      <c r="CG33475" s="768"/>
      <c r="CH33475" s="768"/>
      <c r="CI33475" s="850"/>
    </row>
    <row r="33476" spans="85:87" x14ac:dyDescent="0.25">
      <c r="CG33476" s="768"/>
      <c r="CH33476" s="768"/>
      <c r="CI33476" s="850"/>
    </row>
    <row r="33477" spans="85:87" x14ac:dyDescent="0.25">
      <c r="CG33477" s="768"/>
      <c r="CH33477" s="768"/>
      <c r="CI33477" s="850"/>
    </row>
    <row r="33478" spans="85:87" x14ac:dyDescent="0.25">
      <c r="CG33478" s="768"/>
      <c r="CH33478" s="768"/>
      <c r="CI33478" s="850"/>
    </row>
    <row r="33479" spans="85:87" x14ac:dyDescent="0.25">
      <c r="CG33479" s="768"/>
      <c r="CH33479" s="768"/>
      <c r="CI33479" s="850"/>
    </row>
    <row r="33480" spans="85:87" x14ac:dyDescent="0.25">
      <c r="CG33480" s="768"/>
      <c r="CH33480" s="768"/>
      <c r="CI33480" s="850"/>
    </row>
    <row r="33481" spans="85:87" x14ac:dyDescent="0.25">
      <c r="CG33481" s="768"/>
      <c r="CH33481" s="768"/>
      <c r="CI33481" s="850"/>
    </row>
    <row r="33482" spans="85:87" x14ac:dyDescent="0.25">
      <c r="CG33482" s="768"/>
      <c r="CH33482" s="768"/>
      <c r="CI33482" s="850"/>
    </row>
    <row r="33483" spans="85:87" x14ac:dyDescent="0.25">
      <c r="CG33483" s="768"/>
      <c r="CH33483" s="768"/>
      <c r="CI33483" s="850"/>
    </row>
    <row r="33484" spans="85:87" x14ac:dyDescent="0.25">
      <c r="CG33484" s="768"/>
      <c r="CH33484" s="768"/>
      <c r="CI33484" s="850"/>
    </row>
    <row r="33485" spans="85:87" x14ac:dyDescent="0.25">
      <c r="CG33485" s="768"/>
      <c r="CH33485" s="768"/>
      <c r="CI33485" s="850"/>
    </row>
    <row r="33486" spans="85:87" x14ac:dyDescent="0.25">
      <c r="CG33486" s="768"/>
      <c r="CH33486" s="768"/>
      <c r="CI33486" s="850"/>
    </row>
    <row r="33487" spans="85:87" x14ac:dyDescent="0.25">
      <c r="CG33487" s="768"/>
      <c r="CH33487" s="768"/>
      <c r="CI33487" s="850"/>
    </row>
    <row r="33488" spans="85:87" x14ac:dyDescent="0.25">
      <c r="CG33488" s="768"/>
      <c r="CH33488" s="768"/>
      <c r="CI33488" s="850"/>
    </row>
    <row r="33489" spans="85:87" x14ac:dyDescent="0.25">
      <c r="CG33489" s="768"/>
      <c r="CH33489" s="768"/>
      <c r="CI33489" s="850"/>
    </row>
    <row r="33490" spans="85:87" x14ac:dyDescent="0.25">
      <c r="CG33490" s="768"/>
      <c r="CH33490" s="768"/>
      <c r="CI33490" s="850"/>
    </row>
    <row r="33491" spans="85:87" x14ac:dyDescent="0.25">
      <c r="CG33491" s="768"/>
      <c r="CH33491" s="768"/>
      <c r="CI33491" s="850"/>
    </row>
    <row r="33492" spans="85:87" x14ac:dyDescent="0.25">
      <c r="CG33492" s="768"/>
      <c r="CH33492" s="768"/>
      <c r="CI33492" s="850"/>
    </row>
    <row r="33493" spans="85:87" x14ac:dyDescent="0.25">
      <c r="CG33493" s="768"/>
      <c r="CH33493" s="768"/>
      <c r="CI33493" s="850"/>
    </row>
    <row r="33494" spans="85:87" x14ac:dyDescent="0.25">
      <c r="CG33494" s="768"/>
      <c r="CH33494" s="768"/>
      <c r="CI33494" s="850"/>
    </row>
    <row r="33495" spans="85:87" x14ac:dyDescent="0.25">
      <c r="CG33495" s="768"/>
      <c r="CH33495" s="768"/>
      <c r="CI33495" s="850"/>
    </row>
    <row r="33496" spans="85:87" x14ac:dyDescent="0.25">
      <c r="CG33496" s="768"/>
      <c r="CH33496" s="768"/>
      <c r="CI33496" s="850"/>
    </row>
    <row r="33497" spans="85:87" x14ac:dyDescent="0.25">
      <c r="CG33497" s="768"/>
      <c r="CH33497" s="768"/>
      <c r="CI33497" s="850"/>
    </row>
    <row r="33498" spans="85:87" x14ac:dyDescent="0.25">
      <c r="CG33498" s="768"/>
      <c r="CH33498" s="768"/>
      <c r="CI33498" s="850"/>
    </row>
    <row r="33499" spans="85:87" x14ac:dyDescent="0.25">
      <c r="CG33499" s="768"/>
      <c r="CH33499" s="768"/>
      <c r="CI33499" s="850"/>
    </row>
    <row r="33500" spans="85:87" x14ac:dyDescent="0.25">
      <c r="CG33500" s="768"/>
      <c r="CH33500" s="768"/>
      <c r="CI33500" s="850"/>
    </row>
    <row r="33501" spans="85:87" x14ac:dyDescent="0.25">
      <c r="CG33501" s="768"/>
      <c r="CH33501" s="768"/>
      <c r="CI33501" s="850"/>
    </row>
    <row r="33502" spans="85:87" x14ac:dyDescent="0.25">
      <c r="CG33502" s="768"/>
      <c r="CH33502" s="768"/>
      <c r="CI33502" s="850"/>
    </row>
    <row r="33503" spans="85:87" x14ac:dyDescent="0.25">
      <c r="CG33503" s="768"/>
      <c r="CH33503" s="768"/>
      <c r="CI33503" s="850"/>
    </row>
    <row r="33504" spans="85:87" x14ac:dyDescent="0.25">
      <c r="CG33504" s="768"/>
      <c r="CH33504" s="768"/>
      <c r="CI33504" s="850"/>
    </row>
    <row r="33505" spans="85:87" x14ac:dyDescent="0.25">
      <c r="CG33505" s="768"/>
      <c r="CH33505" s="768"/>
      <c r="CI33505" s="850"/>
    </row>
    <row r="33506" spans="85:87" x14ac:dyDescent="0.25">
      <c r="CG33506" s="768"/>
      <c r="CH33506" s="768"/>
      <c r="CI33506" s="850"/>
    </row>
    <row r="33507" spans="85:87" x14ac:dyDescent="0.25">
      <c r="CG33507" s="768"/>
      <c r="CH33507" s="768"/>
      <c r="CI33507" s="850"/>
    </row>
    <row r="33508" spans="85:87" x14ac:dyDescent="0.25">
      <c r="CG33508" s="768"/>
      <c r="CH33508" s="768"/>
      <c r="CI33508" s="850"/>
    </row>
    <row r="33509" spans="85:87" x14ac:dyDescent="0.25">
      <c r="CG33509" s="768"/>
      <c r="CH33509" s="768"/>
      <c r="CI33509" s="850"/>
    </row>
    <row r="33510" spans="85:87" x14ac:dyDescent="0.25">
      <c r="CG33510" s="768"/>
      <c r="CH33510" s="768"/>
      <c r="CI33510" s="850"/>
    </row>
    <row r="33511" spans="85:87" x14ac:dyDescent="0.25">
      <c r="CG33511" s="768"/>
      <c r="CH33511" s="768"/>
      <c r="CI33511" s="850"/>
    </row>
    <row r="33512" spans="85:87" x14ac:dyDescent="0.25">
      <c r="CG33512" s="768"/>
      <c r="CH33512" s="768"/>
      <c r="CI33512" s="850"/>
    </row>
    <row r="33513" spans="85:87" x14ac:dyDescent="0.25">
      <c r="CG33513" s="768"/>
      <c r="CH33513" s="768"/>
      <c r="CI33513" s="850"/>
    </row>
    <row r="33514" spans="85:87" x14ac:dyDescent="0.25">
      <c r="CG33514" s="768"/>
      <c r="CH33514" s="768"/>
      <c r="CI33514" s="850"/>
    </row>
    <row r="33515" spans="85:87" x14ac:dyDescent="0.25">
      <c r="CG33515" s="768"/>
      <c r="CH33515" s="768"/>
      <c r="CI33515" s="850"/>
    </row>
    <row r="33516" spans="85:87" x14ac:dyDescent="0.25">
      <c r="CG33516" s="768"/>
      <c r="CH33516" s="768"/>
      <c r="CI33516" s="850"/>
    </row>
    <row r="33517" spans="85:87" x14ac:dyDescent="0.25">
      <c r="CG33517" s="768"/>
      <c r="CH33517" s="768"/>
      <c r="CI33517" s="850"/>
    </row>
    <row r="33518" spans="85:87" x14ac:dyDescent="0.25">
      <c r="CG33518" s="768"/>
      <c r="CH33518" s="768"/>
      <c r="CI33518" s="850"/>
    </row>
    <row r="33519" spans="85:87" x14ac:dyDescent="0.25">
      <c r="CG33519" s="768"/>
      <c r="CH33519" s="768"/>
      <c r="CI33519" s="850"/>
    </row>
    <row r="33520" spans="85:87" x14ac:dyDescent="0.25">
      <c r="CG33520" s="768"/>
      <c r="CH33520" s="768"/>
      <c r="CI33520" s="850"/>
    </row>
    <row r="33521" spans="85:87" x14ac:dyDescent="0.25">
      <c r="CG33521" s="768"/>
      <c r="CH33521" s="768"/>
      <c r="CI33521" s="850"/>
    </row>
    <row r="33522" spans="85:87" x14ac:dyDescent="0.25">
      <c r="CG33522" s="768"/>
      <c r="CH33522" s="768"/>
      <c r="CI33522" s="850"/>
    </row>
    <row r="33523" spans="85:87" x14ac:dyDescent="0.25">
      <c r="CG33523" s="768"/>
      <c r="CH33523" s="768"/>
      <c r="CI33523" s="850"/>
    </row>
    <row r="33524" spans="85:87" x14ac:dyDescent="0.25">
      <c r="CG33524" s="768"/>
      <c r="CH33524" s="768"/>
      <c r="CI33524" s="850"/>
    </row>
    <row r="33525" spans="85:87" x14ac:dyDescent="0.25">
      <c r="CG33525" s="768"/>
      <c r="CH33525" s="768"/>
      <c r="CI33525" s="850"/>
    </row>
    <row r="33526" spans="85:87" x14ac:dyDescent="0.25">
      <c r="CG33526" s="768"/>
      <c r="CH33526" s="768"/>
      <c r="CI33526" s="850"/>
    </row>
    <row r="33527" spans="85:87" x14ac:dyDescent="0.25">
      <c r="CG33527" s="768"/>
      <c r="CH33527" s="768"/>
      <c r="CI33527" s="850"/>
    </row>
    <row r="33528" spans="85:87" x14ac:dyDescent="0.25">
      <c r="CG33528" s="768"/>
      <c r="CH33528" s="768"/>
      <c r="CI33528" s="850"/>
    </row>
    <row r="33529" spans="85:87" x14ac:dyDescent="0.25">
      <c r="CG33529" s="768"/>
      <c r="CH33529" s="768"/>
      <c r="CI33529" s="850"/>
    </row>
    <row r="33530" spans="85:87" x14ac:dyDescent="0.25">
      <c r="CG33530" s="768"/>
      <c r="CH33530" s="768"/>
      <c r="CI33530" s="850"/>
    </row>
    <row r="33531" spans="85:87" x14ac:dyDescent="0.25">
      <c r="CG33531" s="768"/>
      <c r="CH33531" s="768"/>
      <c r="CI33531" s="850"/>
    </row>
    <row r="33532" spans="85:87" x14ac:dyDescent="0.25">
      <c r="CG33532" s="768"/>
      <c r="CH33532" s="768"/>
      <c r="CI33532" s="850"/>
    </row>
    <row r="33533" spans="85:87" x14ac:dyDescent="0.25">
      <c r="CG33533" s="768"/>
      <c r="CH33533" s="768"/>
      <c r="CI33533" s="850"/>
    </row>
    <row r="33534" spans="85:87" x14ac:dyDescent="0.25">
      <c r="CG33534" s="768"/>
      <c r="CH33534" s="768"/>
      <c r="CI33534" s="850"/>
    </row>
    <row r="33535" spans="85:87" x14ac:dyDescent="0.25">
      <c r="CG33535" s="768"/>
      <c r="CH33535" s="768"/>
      <c r="CI33535" s="850"/>
    </row>
    <row r="33536" spans="85:87" x14ac:dyDescent="0.25">
      <c r="CG33536" s="768"/>
      <c r="CH33536" s="768"/>
      <c r="CI33536" s="850"/>
    </row>
    <row r="33537" spans="85:87" x14ac:dyDescent="0.25">
      <c r="CG33537" s="768"/>
      <c r="CH33537" s="768"/>
      <c r="CI33537" s="850"/>
    </row>
    <row r="33538" spans="85:87" x14ac:dyDescent="0.25">
      <c r="CG33538" s="768"/>
      <c r="CH33538" s="768"/>
      <c r="CI33538" s="850"/>
    </row>
    <row r="33539" spans="85:87" x14ac:dyDescent="0.25">
      <c r="CG33539" s="768"/>
      <c r="CH33539" s="768"/>
      <c r="CI33539" s="850"/>
    </row>
    <row r="33540" spans="85:87" x14ac:dyDescent="0.25">
      <c r="CG33540" s="768"/>
      <c r="CH33540" s="768"/>
      <c r="CI33540" s="850"/>
    </row>
    <row r="33541" spans="85:87" x14ac:dyDescent="0.25">
      <c r="CG33541" s="768"/>
      <c r="CH33541" s="768"/>
      <c r="CI33541" s="850"/>
    </row>
    <row r="33542" spans="85:87" x14ac:dyDescent="0.25">
      <c r="CG33542" s="768"/>
      <c r="CH33542" s="768"/>
      <c r="CI33542" s="850"/>
    </row>
    <row r="33543" spans="85:87" x14ac:dyDescent="0.25">
      <c r="CG33543" s="768"/>
      <c r="CH33543" s="768"/>
      <c r="CI33543" s="850"/>
    </row>
    <row r="33544" spans="85:87" x14ac:dyDescent="0.25">
      <c r="CG33544" s="768"/>
      <c r="CH33544" s="768"/>
      <c r="CI33544" s="850"/>
    </row>
    <row r="33545" spans="85:87" x14ac:dyDescent="0.25">
      <c r="CG33545" s="768"/>
      <c r="CH33545" s="768"/>
      <c r="CI33545" s="850"/>
    </row>
    <row r="33546" spans="85:87" x14ac:dyDescent="0.25">
      <c r="CG33546" s="768"/>
      <c r="CH33546" s="768"/>
      <c r="CI33546" s="850"/>
    </row>
    <row r="33547" spans="85:87" x14ac:dyDescent="0.25">
      <c r="CG33547" s="768"/>
      <c r="CH33547" s="768"/>
      <c r="CI33547" s="850"/>
    </row>
    <row r="33548" spans="85:87" x14ac:dyDescent="0.25">
      <c r="CG33548" s="768"/>
      <c r="CH33548" s="768"/>
      <c r="CI33548" s="850"/>
    </row>
    <row r="33549" spans="85:87" x14ac:dyDescent="0.25">
      <c r="CG33549" s="768"/>
      <c r="CH33549" s="768"/>
      <c r="CI33549" s="850"/>
    </row>
    <row r="33550" spans="85:87" x14ac:dyDescent="0.25">
      <c r="CG33550" s="768"/>
      <c r="CH33550" s="768"/>
      <c r="CI33550" s="850"/>
    </row>
    <row r="33551" spans="85:87" x14ac:dyDescent="0.25">
      <c r="CG33551" s="768"/>
      <c r="CH33551" s="768"/>
      <c r="CI33551" s="850"/>
    </row>
    <row r="33552" spans="85:87" x14ac:dyDescent="0.25">
      <c r="CG33552" s="768"/>
      <c r="CH33552" s="768"/>
      <c r="CI33552" s="850"/>
    </row>
    <row r="33553" spans="85:87" x14ac:dyDescent="0.25">
      <c r="CG33553" s="768"/>
      <c r="CH33553" s="768"/>
      <c r="CI33553" s="850"/>
    </row>
    <row r="33554" spans="85:87" x14ac:dyDescent="0.25">
      <c r="CG33554" s="768"/>
      <c r="CH33554" s="768"/>
      <c r="CI33554" s="850"/>
    </row>
    <row r="33555" spans="85:87" x14ac:dyDescent="0.25">
      <c r="CG33555" s="768"/>
      <c r="CH33555" s="768"/>
      <c r="CI33555" s="850"/>
    </row>
    <row r="33556" spans="85:87" x14ac:dyDescent="0.25">
      <c r="CG33556" s="768"/>
      <c r="CH33556" s="768"/>
      <c r="CI33556" s="850"/>
    </row>
    <row r="33557" spans="85:87" x14ac:dyDescent="0.25">
      <c r="CG33557" s="768"/>
      <c r="CH33557" s="768"/>
      <c r="CI33557" s="850"/>
    </row>
    <row r="33558" spans="85:87" x14ac:dyDescent="0.25">
      <c r="CG33558" s="768"/>
      <c r="CH33558" s="768"/>
      <c r="CI33558" s="850"/>
    </row>
    <row r="33559" spans="85:87" x14ac:dyDescent="0.25">
      <c r="CG33559" s="768"/>
      <c r="CH33559" s="768"/>
      <c r="CI33559" s="850"/>
    </row>
    <row r="33560" spans="85:87" x14ac:dyDescent="0.25">
      <c r="CG33560" s="768"/>
      <c r="CH33560" s="768"/>
      <c r="CI33560" s="850"/>
    </row>
    <row r="33561" spans="85:87" x14ac:dyDescent="0.25">
      <c r="CG33561" s="768"/>
      <c r="CH33561" s="768"/>
      <c r="CI33561" s="850"/>
    </row>
    <row r="33562" spans="85:87" x14ac:dyDescent="0.25">
      <c r="CG33562" s="768"/>
      <c r="CH33562" s="768"/>
      <c r="CI33562" s="850"/>
    </row>
    <row r="33563" spans="85:87" x14ac:dyDescent="0.25">
      <c r="CG33563" s="768"/>
      <c r="CH33563" s="768"/>
      <c r="CI33563" s="850"/>
    </row>
    <row r="33564" spans="85:87" x14ac:dyDescent="0.25">
      <c r="CG33564" s="768"/>
      <c r="CH33564" s="768"/>
      <c r="CI33564" s="850"/>
    </row>
    <row r="33565" spans="85:87" x14ac:dyDescent="0.25">
      <c r="CG33565" s="768"/>
      <c r="CH33565" s="768"/>
      <c r="CI33565" s="850"/>
    </row>
    <row r="33566" spans="85:87" x14ac:dyDescent="0.25">
      <c r="CG33566" s="768"/>
      <c r="CH33566" s="768"/>
      <c r="CI33566" s="850"/>
    </row>
    <row r="33567" spans="85:87" x14ac:dyDescent="0.25">
      <c r="CG33567" s="768"/>
      <c r="CH33567" s="768"/>
      <c r="CI33567" s="850"/>
    </row>
    <row r="33568" spans="85:87" x14ac:dyDescent="0.25">
      <c r="CG33568" s="768"/>
      <c r="CH33568" s="768"/>
      <c r="CI33568" s="850"/>
    </row>
    <row r="33569" spans="85:87" x14ac:dyDescent="0.25">
      <c r="CG33569" s="768"/>
      <c r="CH33569" s="768"/>
      <c r="CI33569" s="850"/>
    </row>
    <row r="33570" spans="85:87" x14ac:dyDescent="0.25">
      <c r="CG33570" s="768"/>
      <c r="CH33570" s="768"/>
      <c r="CI33570" s="850"/>
    </row>
    <row r="33571" spans="85:87" x14ac:dyDescent="0.25">
      <c r="CG33571" s="768"/>
      <c r="CH33571" s="768"/>
      <c r="CI33571" s="850"/>
    </row>
    <row r="33572" spans="85:87" x14ac:dyDescent="0.25">
      <c r="CG33572" s="768"/>
      <c r="CH33572" s="768"/>
      <c r="CI33572" s="850"/>
    </row>
    <row r="33573" spans="85:87" x14ac:dyDescent="0.25">
      <c r="CG33573" s="768"/>
      <c r="CH33573" s="768"/>
      <c r="CI33573" s="850"/>
    </row>
    <row r="33574" spans="85:87" x14ac:dyDescent="0.25">
      <c r="CG33574" s="768"/>
      <c r="CH33574" s="768"/>
      <c r="CI33574" s="850"/>
    </row>
    <row r="33575" spans="85:87" x14ac:dyDescent="0.25">
      <c r="CG33575" s="768"/>
      <c r="CH33575" s="768"/>
      <c r="CI33575" s="850"/>
    </row>
    <row r="33576" spans="85:87" x14ac:dyDescent="0.25">
      <c r="CG33576" s="768"/>
      <c r="CH33576" s="768"/>
      <c r="CI33576" s="850"/>
    </row>
    <row r="33577" spans="85:87" x14ac:dyDescent="0.25">
      <c r="CG33577" s="768"/>
      <c r="CH33577" s="768"/>
      <c r="CI33577" s="850"/>
    </row>
    <row r="33578" spans="85:87" x14ac:dyDescent="0.25">
      <c r="CG33578" s="768"/>
      <c r="CH33578" s="768"/>
      <c r="CI33578" s="850"/>
    </row>
    <row r="33579" spans="85:87" x14ac:dyDescent="0.25">
      <c r="CG33579" s="768"/>
      <c r="CH33579" s="768"/>
      <c r="CI33579" s="850"/>
    </row>
    <row r="33580" spans="85:87" x14ac:dyDescent="0.25">
      <c r="CG33580" s="768"/>
      <c r="CH33580" s="768"/>
      <c r="CI33580" s="850"/>
    </row>
    <row r="33581" spans="85:87" x14ac:dyDescent="0.25">
      <c r="CG33581" s="768"/>
      <c r="CH33581" s="768"/>
      <c r="CI33581" s="850"/>
    </row>
    <row r="33582" spans="85:87" x14ac:dyDescent="0.25">
      <c r="CG33582" s="768"/>
      <c r="CH33582" s="768"/>
      <c r="CI33582" s="850"/>
    </row>
    <row r="33583" spans="85:87" x14ac:dyDescent="0.25">
      <c r="CG33583" s="768"/>
      <c r="CH33583" s="768"/>
      <c r="CI33583" s="850"/>
    </row>
    <row r="33584" spans="85:87" x14ac:dyDescent="0.25">
      <c r="CG33584" s="768"/>
      <c r="CH33584" s="768"/>
      <c r="CI33584" s="850"/>
    </row>
    <row r="33585" spans="85:87" x14ac:dyDescent="0.25">
      <c r="CG33585" s="768"/>
      <c r="CH33585" s="768"/>
      <c r="CI33585" s="850"/>
    </row>
    <row r="33586" spans="85:87" x14ac:dyDescent="0.25">
      <c r="CG33586" s="768"/>
      <c r="CH33586" s="768"/>
      <c r="CI33586" s="850"/>
    </row>
    <row r="33587" spans="85:87" x14ac:dyDescent="0.25">
      <c r="CG33587" s="768"/>
      <c r="CH33587" s="768"/>
      <c r="CI33587" s="850"/>
    </row>
    <row r="33588" spans="85:87" x14ac:dyDescent="0.25">
      <c r="CG33588" s="768"/>
      <c r="CH33588" s="768"/>
      <c r="CI33588" s="850"/>
    </row>
    <row r="33589" spans="85:87" x14ac:dyDescent="0.25">
      <c r="CG33589" s="768"/>
      <c r="CH33589" s="768"/>
      <c r="CI33589" s="850"/>
    </row>
    <row r="33590" spans="85:87" x14ac:dyDescent="0.25">
      <c r="CG33590" s="768"/>
      <c r="CH33590" s="768"/>
      <c r="CI33590" s="850"/>
    </row>
    <row r="33591" spans="85:87" x14ac:dyDescent="0.25">
      <c r="CG33591" s="768"/>
      <c r="CH33591" s="768"/>
      <c r="CI33591" s="850"/>
    </row>
    <row r="33592" spans="85:87" x14ac:dyDescent="0.25">
      <c r="CG33592" s="768"/>
      <c r="CH33592" s="768"/>
      <c r="CI33592" s="850"/>
    </row>
    <row r="33593" spans="85:87" x14ac:dyDescent="0.25">
      <c r="CG33593" s="768"/>
      <c r="CH33593" s="768"/>
      <c r="CI33593" s="850"/>
    </row>
    <row r="33594" spans="85:87" x14ac:dyDescent="0.25">
      <c r="CG33594" s="768"/>
      <c r="CH33594" s="768"/>
      <c r="CI33594" s="850"/>
    </row>
    <row r="33595" spans="85:87" x14ac:dyDescent="0.25">
      <c r="CG33595" s="768"/>
      <c r="CH33595" s="768"/>
      <c r="CI33595" s="850"/>
    </row>
    <row r="33596" spans="85:87" x14ac:dyDescent="0.25">
      <c r="CG33596" s="768"/>
      <c r="CH33596" s="768"/>
      <c r="CI33596" s="850"/>
    </row>
    <row r="33597" spans="85:87" x14ac:dyDescent="0.25">
      <c r="CG33597" s="768"/>
      <c r="CH33597" s="768"/>
      <c r="CI33597" s="850"/>
    </row>
    <row r="33598" spans="85:87" x14ac:dyDescent="0.25">
      <c r="CG33598" s="768"/>
      <c r="CH33598" s="768"/>
      <c r="CI33598" s="850"/>
    </row>
    <row r="33599" spans="85:87" x14ac:dyDescent="0.25">
      <c r="CG33599" s="768"/>
      <c r="CH33599" s="768"/>
      <c r="CI33599" s="850"/>
    </row>
    <row r="33600" spans="85:87" x14ac:dyDescent="0.25">
      <c r="CG33600" s="768"/>
      <c r="CH33600" s="768"/>
      <c r="CI33600" s="850"/>
    </row>
    <row r="33601" spans="85:87" x14ac:dyDescent="0.25">
      <c r="CG33601" s="768"/>
      <c r="CH33601" s="768"/>
      <c r="CI33601" s="850"/>
    </row>
    <row r="33602" spans="85:87" x14ac:dyDescent="0.25">
      <c r="CG33602" s="768"/>
      <c r="CH33602" s="768"/>
      <c r="CI33602" s="850"/>
    </row>
    <row r="33603" spans="85:87" x14ac:dyDescent="0.25">
      <c r="CG33603" s="768"/>
      <c r="CH33603" s="768"/>
      <c r="CI33603" s="850"/>
    </row>
    <row r="33604" spans="85:87" x14ac:dyDescent="0.25">
      <c r="CG33604" s="768"/>
      <c r="CH33604" s="768"/>
      <c r="CI33604" s="850"/>
    </row>
    <row r="33605" spans="85:87" x14ac:dyDescent="0.25">
      <c r="CG33605" s="768"/>
      <c r="CH33605" s="768"/>
      <c r="CI33605" s="850"/>
    </row>
    <row r="33606" spans="85:87" x14ac:dyDescent="0.25">
      <c r="CG33606" s="768"/>
      <c r="CH33606" s="768"/>
      <c r="CI33606" s="850"/>
    </row>
    <row r="33607" spans="85:87" x14ac:dyDescent="0.25">
      <c r="CG33607" s="768"/>
      <c r="CH33607" s="768"/>
      <c r="CI33607" s="850"/>
    </row>
    <row r="33608" spans="85:87" x14ac:dyDescent="0.25">
      <c r="CG33608" s="768"/>
      <c r="CH33608" s="768"/>
      <c r="CI33608" s="850"/>
    </row>
    <row r="33609" spans="85:87" x14ac:dyDescent="0.25">
      <c r="CG33609" s="768"/>
      <c r="CH33609" s="768"/>
      <c r="CI33609" s="850"/>
    </row>
    <row r="33610" spans="85:87" x14ac:dyDescent="0.25">
      <c r="CG33610" s="768"/>
      <c r="CH33610" s="768"/>
      <c r="CI33610" s="850"/>
    </row>
    <row r="33611" spans="85:87" x14ac:dyDescent="0.25">
      <c r="CG33611" s="768"/>
      <c r="CH33611" s="768"/>
      <c r="CI33611" s="850"/>
    </row>
    <row r="33612" spans="85:87" x14ac:dyDescent="0.25">
      <c r="CG33612" s="768"/>
      <c r="CH33612" s="768"/>
      <c r="CI33612" s="850"/>
    </row>
    <row r="33613" spans="85:87" x14ac:dyDescent="0.25">
      <c r="CG33613" s="768"/>
      <c r="CH33613" s="768"/>
      <c r="CI33613" s="850"/>
    </row>
    <row r="33614" spans="85:87" x14ac:dyDescent="0.25">
      <c r="CG33614" s="768"/>
      <c r="CH33614" s="768"/>
      <c r="CI33614" s="850"/>
    </row>
    <row r="33615" spans="85:87" x14ac:dyDescent="0.25">
      <c r="CG33615" s="768"/>
      <c r="CH33615" s="768"/>
      <c r="CI33615" s="850"/>
    </row>
    <row r="33616" spans="85:87" x14ac:dyDescent="0.25">
      <c r="CG33616" s="768"/>
      <c r="CH33616" s="768"/>
      <c r="CI33616" s="850"/>
    </row>
    <row r="33617" spans="85:87" x14ac:dyDescent="0.25">
      <c r="CG33617" s="768"/>
      <c r="CH33617" s="768"/>
      <c r="CI33617" s="850"/>
    </row>
    <row r="33618" spans="85:87" x14ac:dyDescent="0.25">
      <c r="CG33618" s="768"/>
      <c r="CH33618" s="768"/>
      <c r="CI33618" s="850"/>
    </row>
    <row r="33619" spans="85:87" x14ac:dyDescent="0.25">
      <c r="CG33619" s="768"/>
      <c r="CH33619" s="768"/>
      <c r="CI33619" s="850"/>
    </row>
    <row r="33620" spans="85:87" x14ac:dyDescent="0.25">
      <c r="CG33620" s="768"/>
      <c r="CH33620" s="768"/>
      <c r="CI33620" s="850"/>
    </row>
    <row r="33621" spans="85:87" x14ac:dyDescent="0.25">
      <c r="CG33621" s="768"/>
      <c r="CH33621" s="768"/>
      <c r="CI33621" s="850"/>
    </row>
    <row r="33622" spans="85:87" x14ac:dyDescent="0.25">
      <c r="CG33622" s="768"/>
      <c r="CH33622" s="768"/>
      <c r="CI33622" s="850"/>
    </row>
    <row r="33623" spans="85:87" x14ac:dyDescent="0.25">
      <c r="CG33623" s="768"/>
      <c r="CH33623" s="768"/>
      <c r="CI33623" s="850"/>
    </row>
    <row r="33624" spans="85:87" x14ac:dyDescent="0.25">
      <c r="CG33624" s="768"/>
      <c r="CH33624" s="768"/>
      <c r="CI33624" s="850"/>
    </row>
    <row r="33625" spans="85:87" x14ac:dyDescent="0.25">
      <c r="CG33625" s="768"/>
      <c r="CH33625" s="768"/>
      <c r="CI33625" s="850"/>
    </row>
    <row r="33626" spans="85:87" x14ac:dyDescent="0.25">
      <c r="CG33626" s="768"/>
      <c r="CH33626" s="768"/>
      <c r="CI33626" s="850"/>
    </row>
    <row r="33627" spans="85:87" x14ac:dyDescent="0.25">
      <c r="CG33627" s="768"/>
      <c r="CH33627" s="768"/>
      <c r="CI33627" s="850"/>
    </row>
    <row r="33628" spans="85:87" x14ac:dyDescent="0.25">
      <c r="CG33628" s="768"/>
      <c r="CH33628" s="768"/>
      <c r="CI33628" s="850"/>
    </row>
    <row r="33629" spans="85:87" x14ac:dyDescent="0.25">
      <c r="CG33629" s="768"/>
      <c r="CH33629" s="768"/>
      <c r="CI33629" s="850"/>
    </row>
    <row r="33630" spans="85:87" x14ac:dyDescent="0.25">
      <c r="CG33630" s="768"/>
      <c r="CH33630" s="768"/>
      <c r="CI33630" s="850"/>
    </row>
    <row r="33631" spans="85:87" x14ac:dyDescent="0.25">
      <c r="CG33631" s="768"/>
      <c r="CH33631" s="768"/>
      <c r="CI33631" s="850"/>
    </row>
    <row r="33632" spans="85:87" x14ac:dyDescent="0.25">
      <c r="CG33632" s="768"/>
      <c r="CH33632" s="768"/>
      <c r="CI33632" s="850"/>
    </row>
    <row r="33633" spans="85:87" x14ac:dyDescent="0.25">
      <c r="CG33633" s="768"/>
      <c r="CH33633" s="768"/>
      <c r="CI33633" s="850"/>
    </row>
    <row r="33634" spans="85:87" x14ac:dyDescent="0.25">
      <c r="CG33634" s="768"/>
      <c r="CH33634" s="768"/>
      <c r="CI33634" s="850"/>
    </row>
    <row r="33635" spans="85:87" x14ac:dyDescent="0.25">
      <c r="CG33635" s="768"/>
      <c r="CH33635" s="768"/>
      <c r="CI33635" s="850"/>
    </row>
    <row r="33636" spans="85:87" x14ac:dyDescent="0.25">
      <c r="CG33636" s="768"/>
      <c r="CH33636" s="768"/>
      <c r="CI33636" s="850"/>
    </row>
    <row r="33637" spans="85:87" x14ac:dyDescent="0.25">
      <c r="CG33637" s="768"/>
      <c r="CH33637" s="768"/>
      <c r="CI33637" s="850"/>
    </row>
    <row r="33638" spans="85:87" x14ac:dyDescent="0.25">
      <c r="CG33638" s="768"/>
      <c r="CH33638" s="768"/>
      <c r="CI33638" s="850"/>
    </row>
    <row r="33639" spans="85:87" x14ac:dyDescent="0.25">
      <c r="CG33639" s="768"/>
      <c r="CH33639" s="768"/>
      <c r="CI33639" s="850"/>
    </row>
    <row r="33640" spans="85:87" x14ac:dyDescent="0.25">
      <c r="CG33640" s="768"/>
      <c r="CH33640" s="768"/>
      <c r="CI33640" s="850"/>
    </row>
    <row r="33641" spans="85:87" x14ac:dyDescent="0.25">
      <c r="CG33641" s="768"/>
      <c r="CH33641" s="768"/>
      <c r="CI33641" s="850"/>
    </row>
    <row r="33642" spans="85:87" x14ac:dyDescent="0.25">
      <c r="CG33642" s="768"/>
      <c r="CH33642" s="768"/>
      <c r="CI33642" s="850"/>
    </row>
    <row r="33643" spans="85:87" x14ac:dyDescent="0.25">
      <c r="CG33643" s="768"/>
      <c r="CH33643" s="768"/>
      <c r="CI33643" s="850"/>
    </row>
    <row r="33644" spans="85:87" x14ac:dyDescent="0.25">
      <c r="CG33644" s="768"/>
      <c r="CH33644" s="768"/>
      <c r="CI33644" s="850"/>
    </row>
    <row r="33645" spans="85:87" x14ac:dyDescent="0.25">
      <c r="CG33645" s="768"/>
      <c r="CH33645" s="768"/>
      <c r="CI33645" s="850"/>
    </row>
    <row r="33646" spans="85:87" x14ac:dyDescent="0.25">
      <c r="CG33646" s="768"/>
      <c r="CH33646" s="768"/>
      <c r="CI33646" s="850"/>
    </row>
    <row r="33647" spans="85:87" x14ac:dyDescent="0.25">
      <c r="CG33647" s="768"/>
      <c r="CH33647" s="768"/>
      <c r="CI33647" s="850"/>
    </row>
    <row r="33648" spans="85:87" x14ac:dyDescent="0.25">
      <c r="CG33648" s="768"/>
      <c r="CH33648" s="768"/>
      <c r="CI33648" s="850"/>
    </row>
    <row r="33649" spans="85:87" x14ac:dyDescent="0.25">
      <c r="CG33649" s="768"/>
      <c r="CH33649" s="768"/>
      <c r="CI33649" s="850"/>
    </row>
    <row r="33650" spans="85:87" x14ac:dyDescent="0.25">
      <c r="CG33650" s="768"/>
      <c r="CH33650" s="768"/>
      <c r="CI33650" s="850"/>
    </row>
    <row r="33651" spans="85:87" x14ac:dyDescent="0.25">
      <c r="CG33651" s="768"/>
      <c r="CH33651" s="768"/>
      <c r="CI33651" s="850"/>
    </row>
    <row r="33652" spans="85:87" x14ac:dyDescent="0.25">
      <c r="CG33652" s="768"/>
      <c r="CH33652" s="768"/>
      <c r="CI33652" s="850"/>
    </row>
    <row r="33653" spans="85:87" x14ac:dyDescent="0.25">
      <c r="CG33653" s="768"/>
      <c r="CH33653" s="768"/>
      <c r="CI33653" s="850"/>
    </row>
    <row r="33654" spans="85:87" x14ac:dyDescent="0.25">
      <c r="CG33654" s="768"/>
      <c r="CH33654" s="768"/>
      <c r="CI33654" s="850"/>
    </row>
    <row r="33655" spans="85:87" x14ac:dyDescent="0.25">
      <c r="CG33655" s="768"/>
      <c r="CH33655" s="768"/>
      <c r="CI33655" s="850"/>
    </row>
    <row r="33656" spans="85:87" x14ac:dyDescent="0.25">
      <c r="CG33656" s="768"/>
      <c r="CH33656" s="768"/>
      <c r="CI33656" s="850"/>
    </row>
    <row r="33657" spans="85:87" x14ac:dyDescent="0.25">
      <c r="CG33657" s="768"/>
      <c r="CH33657" s="768"/>
      <c r="CI33657" s="850"/>
    </row>
    <row r="33658" spans="85:87" x14ac:dyDescent="0.25">
      <c r="CG33658" s="768"/>
      <c r="CH33658" s="768"/>
      <c r="CI33658" s="850"/>
    </row>
    <row r="33659" spans="85:87" x14ac:dyDescent="0.25">
      <c r="CG33659" s="768"/>
      <c r="CH33659" s="768"/>
      <c r="CI33659" s="850"/>
    </row>
    <row r="33660" spans="85:87" x14ac:dyDescent="0.25">
      <c r="CG33660" s="768"/>
      <c r="CH33660" s="768"/>
      <c r="CI33660" s="850"/>
    </row>
    <row r="33661" spans="85:87" x14ac:dyDescent="0.25">
      <c r="CG33661" s="768"/>
      <c r="CH33661" s="768"/>
      <c r="CI33661" s="850"/>
    </row>
    <row r="33662" spans="85:87" x14ac:dyDescent="0.25">
      <c r="CG33662" s="768"/>
      <c r="CH33662" s="768"/>
      <c r="CI33662" s="850"/>
    </row>
    <row r="33663" spans="85:87" x14ac:dyDescent="0.25">
      <c r="CG33663" s="768"/>
      <c r="CH33663" s="768"/>
      <c r="CI33663" s="850"/>
    </row>
    <row r="33664" spans="85:87" x14ac:dyDescent="0.25">
      <c r="CG33664" s="768"/>
      <c r="CH33664" s="768"/>
      <c r="CI33664" s="850"/>
    </row>
    <row r="33665" spans="85:87" x14ac:dyDescent="0.25">
      <c r="CG33665" s="768"/>
      <c r="CH33665" s="768"/>
      <c r="CI33665" s="850"/>
    </row>
    <row r="33666" spans="85:87" x14ac:dyDescent="0.25">
      <c r="CG33666" s="768"/>
      <c r="CH33666" s="768"/>
      <c r="CI33666" s="850"/>
    </row>
    <row r="33667" spans="85:87" x14ac:dyDescent="0.25">
      <c r="CG33667" s="768"/>
      <c r="CH33667" s="768"/>
      <c r="CI33667" s="850"/>
    </row>
    <row r="33668" spans="85:87" x14ac:dyDescent="0.25">
      <c r="CG33668" s="768"/>
      <c r="CH33668" s="768"/>
      <c r="CI33668" s="850"/>
    </row>
    <row r="33669" spans="85:87" x14ac:dyDescent="0.25">
      <c r="CG33669" s="768"/>
      <c r="CH33669" s="768"/>
      <c r="CI33669" s="850"/>
    </row>
    <row r="33670" spans="85:87" x14ac:dyDescent="0.25">
      <c r="CG33670" s="768"/>
      <c r="CH33670" s="768"/>
      <c r="CI33670" s="850"/>
    </row>
    <row r="33671" spans="85:87" x14ac:dyDescent="0.25">
      <c r="CG33671" s="768"/>
      <c r="CH33671" s="768"/>
      <c r="CI33671" s="850"/>
    </row>
    <row r="33672" spans="85:87" x14ac:dyDescent="0.25">
      <c r="CG33672" s="768"/>
      <c r="CH33672" s="768"/>
      <c r="CI33672" s="850"/>
    </row>
    <row r="33673" spans="85:87" x14ac:dyDescent="0.25">
      <c r="CG33673" s="768"/>
      <c r="CH33673" s="768"/>
      <c r="CI33673" s="850"/>
    </row>
    <row r="33674" spans="85:87" x14ac:dyDescent="0.25">
      <c r="CG33674" s="768"/>
      <c r="CH33674" s="768"/>
      <c r="CI33674" s="850"/>
    </row>
    <row r="33675" spans="85:87" x14ac:dyDescent="0.25">
      <c r="CG33675" s="768"/>
      <c r="CH33675" s="768"/>
      <c r="CI33675" s="850"/>
    </row>
    <row r="33676" spans="85:87" x14ac:dyDescent="0.25">
      <c r="CG33676" s="768"/>
      <c r="CH33676" s="768"/>
      <c r="CI33676" s="850"/>
    </row>
    <row r="33677" spans="85:87" x14ac:dyDescent="0.25">
      <c r="CG33677" s="768"/>
      <c r="CH33677" s="768"/>
      <c r="CI33677" s="850"/>
    </row>
    <row r="33678" spans="85:87" x14ac:dyDescent="0.25">
      <c r="CG33678" s="768"/>
      <c r="CH33678" s="768"/>
      <c r="CI33678" s="850"/>
    </row>
    <row r="33679" spans="85:87" x14ac:dyDescent="0.25">
      <c r="CG33679" s="768"/>
      <c r="CH33679" s="768"/>
      <c r="CI33679" s="850"/>
    </row>
    <row r="33680" spans="85:87" x14ac:dyDescent="0.25">
      <c r="CG33680" s="768"/>
      <c r="CH33680" s="768"/>
      <c r="CI33680" s="850"/>
    </row>
    <row r="33681" spans="85:87" x14ac:dyDescent="0.25">
      <c r="CG33681" s="768"/>
      <c r="CH33681" s="768"/>
      <c r="CI33681" s="850"/>
    </row>
    <row r="33682" spans="85:87" x14ac:dyDescent="0.25">
      <c r="CG33682" s="768"/>
      <c r="CH33682" s="768"/>
      <c r="CI33682" s="850"/>
    </row>
    <row r="33683" spans="85:87" x14ac:dyDescent="0.25">
      <c r="CG33683" s="768"/>
      <c r="CH33683" s="768"/>
      <c r="CI33683" s="850"/>
    </row>
    <row r="33684" spans="85:87" x14ac:dyDescent="0.25">
      <c r="CG33684" s="768"/>
      <c r="CH33684" s="768"/>
      <c r="CI33684" s="850"/>
    </row>
    <row r="33685" spans="85:87" x14ac:dyDescent="0.25">
      <c r="CG33685" s="768"/>
      <c r="CH33685" s="768"/>
      <c r="CI33685" s="850"/>
    </row>
    <row r="33686" spans="85:87" x14ac:dyDescent="0.25">
      <c r="CG33686" s="768"/>
      <c r="CH33686" s="768"/>
      <c r="CI33686" s="850"/>
    </row>
    <row r="33687" spans="85:87" x14ac:dyDescent="0.25">
      <c r="CG33687" s="768"/>
      <c r="CH33687" s="768"/>
      <c r="CI33687" s="850"/>
    </row>
    <row r="33688" spans="85:87" x14ac:dyDescent="0.25">
      <c r="CG33688" s="768"/>
      <c r="CH33688" s="768"/>
      <c r="CI33688" s="850"/>
    </row>
    <row r="33689" spans="85:87" x14ac:dyDescent="0.25">
      <c r="CG33689" s="768"/>
      <c r="CH33689" s="768"/>
      <c r="CI33689" s="850"/>
    </row>
    <row r="33690" spans="85:87" x14ac:dyDescent="0.25">
      <c r="CG33690" s="768"/>
      <c r="CH33690" s="768"/>
      <c r="CI33690" s="850"/>
    </row>
    <row r="33691" spans="85:87" x14ac:dyDescent="0.25">
      <c r="CG33691" s="768"/>
      <c r="CH33691" s="768"/>
      <c r="CI33691" s="850"/>
    </row>
    <row r="33692" spans="85:87" x14ac:dyDescent="0.25">
      <c r="CG33692" s="768"/>
      <c r="CH33692" s="768"/>
      <c r="CI33692" s="850"/>
    </row>
    <row r="33693" spans="85:87" x14ac:dyDescent="0.25">
      <c r="CG33693" s="768"/>
      <c r="CH33693" s="768"/>
      <c r="CI33693" s="850"/>
    </row>
    <row r="33694" spans="85:87" x14ac:dyDescent="0.25">
      <c r="CG33694" s="768"/>
      <c r="CH33694" s="768"/>
      <c r="CI33694" s="850"/>
    </row>
    <row r="33695" spans="85:87" x14ac:dyDescent="0.25">
      <c r="CG33695" s="768"/>
      <c r="CH33695" s="768"/>
      <c r="CI33695" s="850"/>
    </row>
    <row r="33696" spans="85:87" x14ac:dyDescent="0.25">
      <c r="CG33696" s="768"/>
      <c r="CH33696" s="768"/>
      <c r="CI33696" s="850"/>
    </row>
    <row r="33697" spans="85:87" x14ac:dyDescent="0.25">
      <c r="CG33697" s="768"/>
      <c r="CH33697" s="768"/>
      <c r="CI33697" s="850"/>
    </row>
    <row r="33698" spans="85:87" x14ac:dyDescent="0.25">
      <c r="CG33698" s="768"/>
      <c r="CH33698" s="768"/>
      <c r="CI33698" s="850"/>
    </row>
    <row r="33699" spans="85:87" x14ac:dyDescent="0.25">
      <c r="CG33699" s="768"/>
      <c r="CH33699" s="768"/>
      <c r="CI33699" s="850"/>
    </row>
    <row r="33700" spans="85:87" x14ac:dyDescent="0.25">
      <c r="CG33700" s="768"/>
      <c r="CH33700" s="768"/>
      <c r="CI33700" s="850"/>
    </row>
    <row r="33701" spans="85:87" x14ac:dyDescent="0.25">
      <c r="CG33701" s="768"/>
      <c r="CH33701" s="768"/>
      <c r="CI33701" s="850"/>
    </row>
    <row r="33702" spans="85:87" x14ac:dyDescent="0.25">
      <c r="CG33702" s="768"/>
      <c r="CH33702" s="768"/>
      <c r="CI33702" s="850"/>
    </row>
    <row r="33703" spans="85:87" x14ac:dyDescent="0.25">
      <c r="CG33703" s="768"/>
      <c r="CH33703" s="768"/>
      <c r="CI33703" s="850"/>
    </row>
    <row r="33704" spans="85:87" x14ac:dyDescent="0.25">
      <c r="CG33704" s="768"/>
      <c r="CH33704" s="768"/>
      <c r="CI33704" s="850"/>
    </row>
    <row r="33705" spans="85:87" x14ac:dyDescent="0.25">
      <c r="CG33705" s="768"/>
      <c r="CH33705" s="768"/>
      <c r="CI33705" s="850"/>
    </row>
    <row r="33706" spans="85:87" x14ac:dyDescent="0.25">
      <c r="CG33706" s="768"/>
      <c r="CH33706" s="768"/>
      <c r="CI33706" s="850"/>
    </row>
    <row r="33707" spans="85:87" x14ac:dyDescent="0.25">
      <c r="CG33707" s="768"/>
      <c r="CH33707" s="768"/>
      <c r="CI33707" s="850"/>
    </row>
    <row r="33708" spans="85:87" x14ac:dyDescent="0.25">
      <c r="CG33708" s="768"/>
      <c r="CH33708" s="768"/>
      <c r="CI33708" s="850"/>
    </row>
    <row r="33709" spans="85:87" x14ac:dyDescent="0.25">
      <c r="CG33709" s="768"/>
      <c r="CH33709" s="768"/>
      <c r="CI33709" s="850"/>
    </row>
    <row r="33710" spans="85:87" x14ac:dyDescent="0.25">
      <c r="CG33710" s="768"/>
      <c r="CH33710" s="768"/>
      <c r="CI33710" s="850"/>
    </row>
    <row r="33711" spans="85:87" x14ac:dyDescent="0.25">
      <c r="CG33711" s="768"/>
      <c r="CH33711" s="768"/>
      <c r="CI33711" s="850"/>
    </row>
    <row r="33712" spans="85:87" x14ac:dyDescent="0.25">
      <c r="CG33712" s="768"/>
      <c r="CH33712" s="768"/>
      <c r="CI33712" s="850"/>
    </row>
    <row r="33713" spans="85:87" x14ac:dyDescent="0.25">
      <c r="CG33713" s="768"/>
      <c r="CH33713" s="768"/>
      <c r="CI33713" s="850"/>
    </row>
    <row r="33714" spans="85:87" x14ac:dyDescent="0.25">
      <c r="CG33714" s="768"/>
      <c r="CH33714" s="768"/>
      <c r="CI33714" s="850"/>
    </row>
    <row r="33715" spans="85:87" x14ac:dyDescent="0.25">
      <c r="CG33715" s="768"/>
      <c r="CH33715" s="768"/>
      <c r="CI33715" s="850"/>
    </row>
    <row r="33716" spans="85:87" x14ac:dyDescent="0.25">
      <c r="CG33716" s="768"/>
      <c r="CH33716" s="768"/>
      <c r="CI33716" s="850"/>
    </row>
    <row r="33717" spans="85:87" x14ac:dyDescent="0.25">
      <c r="CG33717" s="768"/>
      <c r="CH33717" s="768"/>
      <c r="CI33717" s="850"/>
    </row>
    <row r="33718" spans="85:87" x14ac:dyDescent="0.25">
      <c r="CG33718" s="768"/>
      <c r="CH33718" s="768"/>
      <c r="CI33718" s="850"/>
    </row>
    <row r="33719" spans="85:87" x14ac:dyDescent="0.25">
      <c r="CG33719" s="768"/>
      <c r="CH33719" s="768"/>
      <c r="CI33719" s="850"/>
    </row>
    <row r="33720" spans="85:87" x14ac:dyDescent="0.25">
      <c r="CG33720" s="768"/>
      <c r="CH33720" s="768"/>
      <c r="CI33720" s="850"/>
    </row>
    <row r="33721" spans="85:87" x14ac:dyDescent="0.25">
      <c r="CG33721" s="768"/>
      <c r="CH33721" s="768"/>
      <c r="CI33721" s="850"/>
    </row>
    <row r="33722" spans="85:87" x14ac:dyDescent="0.25">
      <c r="CG33722" s="768"/>
      <c r="CH33722" s="768"/>
      <c r="CI33722" s="850"/>
    </row>
    <row r="33723" spans="85:87" x14ac:dyDescent="0.25">
      <c r="CG33723" s="768"/>
      <c r="CH33723" s="768"/>
      <c r="CI33723" s="850"/>
    </row>
    <row r="33724" spans="85:87" x14ac:dyDescent="0.25">
      <c r="CG33724" s="768"/>
      <c r="CH33724" s="768"/>
      <c r="CI33724" s="850"/>
    </row>
    <row r="33725" spans="85:87" x14ac:dyDescent="0.25">
      <c r="CG33725" s="768"/>
      <c r="CH33725" s="768"/>
      <c r="CI33725" s="850"/>
    </row>
    <row r="33726" spans="85:87" x14ac:dyDescent="0.25">
      <c r="CG33726" s="768"/>
      <c r="CH33726" s="768"/>
      <c r="CI33726" s="850"/>
    </row>
    <row r="33727" spans="85:87" x14ac:dyDescent="0.25">
      <c r="CG33727" s="768"/>
      <c r="CH33727" s="768"/>
      <c r="CI33727" s="850"/>
    </row>
    <row r="33728" spans="85:87" x14ac:dyDescent="0.25">
      <c r="CG33728" s="768"/>
      <c r="CH33728" s="768"/>
      <c r="CI33728" s="850"/>
    </row>
    <row r="33729" spans="85:87" x14ac:dyDescent="0.25">
      <c r="CG33729" s="768"/>
      <c r="CH33729" s="768"/>
      <c r="CI33729" s="850"/>
    </row>
    <row r="33730" spans="85:87" x14ac:dyDescent="0.25">
      <c r="CG33730" s="768"/>
      <c r="CH33730" s="768"/>
      <c r="CI33730" s="850"/>
    </row>
    <row r="33731" spans="85:87" x14ac:dyDescent="0.25">
      <c r="CG33731" s="768"/>
      <c r="CH33731" s="768"/>
      <c r="CI33731" s="850"/>
    </row>
    <row r="33732" spans="85:87" x14ac:dyDescent="0.25">
      <c r="CG33732" s="768"/>
      <c r="CH33732" s="768"/>
      <c r="CI33732" s="850"/>
    </row>
    <row r="33733" spans="85:87" x14ac:dyDescent="0.25">
      <c r="CG33733" s="768"/>
      <c r="CH33733" s="768"/>
      <c r="CI33733" s="850"/>
    </row>
    <row r="33734" spans="85:87" x14ac:dyDescent="0.25">
      <c r="CG33734" s="768"/>
      <c r="CH33734" s="768"/>
      <c r="CI33734" s="850"/>
    </row>
    <row r="33735" spans="85:87" x14ac:dyDescent="0.25">
      <c r="CG33735" s="768"/>
      <c r="CH33735" s="768"/>
      <c r="CI33735" s="850"/>
    </row>
    <row r="33736" spans="85:87" x14ac:dyDescent="0.25">
      <c r="CG33736" s="768"/>
      <c r="CH33736" s="768"/>
      <c r="CI33736" s="850"/>
    </row>
    <row r="33737" spans="85:87" x14ac:dyDescent="0.25">
      <c r="CG33737" s="768"/>
      <c r="CH33737" s="768"/>
      <c r="CI33737" s="850"/>
    </row>
    <row r="33738" spans="85:87" x14ac:dyDescent="0.25">
      <c r="CG33738" s="768"/>
      <c r="CH33738" s="768"/>
      <c r="CI33738" s="850"/>
    </row>
    <row r="33739" spans="85:87" x14ac:dyDescent="0.25">
      <c r="CG33739" s="768"/>
      <c r="CH33739" s="768"/>
      <c r="CI33739" s="850"/>
    </row>
    <row r="33740" spans="85:87" x14ac:dyDescent="0.25">
      <c r="CG33740" s="768"/>
      <c r="CH33740" s="768"/>
      <c r="CI33740" s="850"/>
    </row>
    <row r="33741" spans="85:87" x14ac:dyDescent="0.25">
      <c r="CG33741" s="768"/>
      <c r="CH33741" s="768"/>
      <c r="CI33741" s="850"/>
    </row>
    <row r="33742" spans="85:87" x14ac:dyDescent="0.25">
      <c r="CG33742" s="768"/>
      <c r="CH33742" s="768"/>
      <c r="CI33742" s="850"/>
    </row>
    <row r="33743" spans="85:87" x14ac:dyDescent="0.25">
      <c r="CG33743" s="768"/>
      <c r="CH33743" s="768"/>
      <c r="CI33743" s="850"/>
    </row>
    <row r="33744" spans="85:87" x14ac:dyDescent="0.25">
      <c r="CG33744" s="768"/>
      <c r="CH33744" s="768"/>
      <c r="CI33744" s="850"/>
    </row>
    <row r="33745" spans="85:87" x14ac:dyDescent="0.25">
      <c r="CG33745" s="768"/>
      <c r="CH33745" s="768"/>
      <c r="CI33745" s="850"/>
    </row>
    <row r="33746" spans="85:87" x14ac:dyDescent="0.25">
      <c r="CG33746" s="768"/>
      <c r="CH33746" s="768"/>
      <c r="CI33746" s="850"/>
    </row>
    <row r="33747" spans="85:87" x14ac:dyDescent="0.25">
      <c r="CG33747" s="768"/>
      <c r="CH33747" s="768"/>
      <c r="CI33747" s="850"/>
    </row>
    <row r="33748" spans="85:87" x14ac:dyDescent="0.25">
      <c r="CG33748" s="768"/>
      <c r="CH33748" s="768"/>
      <c r="CI33748" s="850"/>
    </row>
    <row r="33749" spans="85:87" x14ac:dyDescent="0.25">
      <c r="CG33749" s="768"/>
      <c r="CH33749" s="768"/>
      <c r="CI33749" s="850"/>
    </row>
    <row r="33750" spans="85:87" x14ac:dyDescent="0.25">
      <c r="CG33750" s="768"/>
      <c r="CH33750" s="768"/>
      <c r="CI33750" s="850"/>
    </row>
    <row r="33751" spans="85:87" x14ac:dyDescent="0.25">
      <c r="CG33751" s="768"/>
      <c r="CH33751" s="768"/>
      <c r="CI33751" s="850"/>
    </row>
    <row r="33752" spans="85:87" x14ac:dyDescent="0.25">
      <c r="CG33752" s="768"/>
      <c r="CH33752" s="768"/>
      <c r="CI33752" s="850"/>
    </row>
    <row r="33753" spans="85:87" x14ac:dyDescent="0.25">
      <c r="CG33753" s="768"/>
      <c r="CH33753" s="768"/>
      <c r="CI33753" s="850"/>
    </row>
    <row r="33754" spans="85:87" x14ac:dyDescent="0.25">
      <c r="CG33754" s="768"/>
      <c r="CH33754" s="768"/>
      <c r="CI33754" s="850"/>
    </row>
    <row r="33755" spans="85:87" x14ac:dyDescent="0.25">
      <c r="CG33755" s="768"/>
      <c r="CH33755" s="768"/>
      <c r="CI33755" s="850"/>
    </row>
    <row r="33756" spans="85:87" x14ac:dyDescent="0.25">
      <c r="CG33756" s="768"/>
      <c r="CH33756" s="768"/>
      <c r="CI33756" s="850"/>
    </row>
    <row r="33757" spans="85:87" x14ac:dyDescent="0.25">
      <c r="CG33757" s="768"/>
      <c r="CH33757" s="768"/>
      <c r="CI33757" s="850"/>
    </row>
    <row r="33758" spans="85:87" x14ac:dyDescent="0.25">
      <c r="CG33758" s="768"/>
      <c r="CH33758" s="768"/>
      <c r="CI33758" s="850"/>
    </row>
    <row r="33759" spans="85:87" x14ac:dyDescent="0.25">
      <c r="CG33759" s="768"/>
      <c r="CH33759" s="768"/>
      <c r="CI33759" s="850"/>
    </row>
    <row r="33760" spans="85:87" x14ac:dyDescent="0.25">
      <c r="CG33760" s="768"/>
      <c r="CH33760" s="768"/>
      <c r="CI33760" s="850"/>
    </row>
    <row r="33761" spans="85:87" x14ac:dyDescent="0.25">
      <c r="CG33761" s="768"/>
      <c r="CH33761" s="768"/>
      <c r="CI33761" s="850"/>
    </row>
    <row r="33762" spans="85:87" x14ac:dyDescent="0.25">
      <c r="CG33762" s="768"/>
      <c r="CH33762" s="768"/>
      <c r="CI33762" s="850"/>
    </row>
    <row r="33763" spans="85:87" x14ac:dyDescent="0.25">
      <c r="CG33763" s="768"/>
      <c r="CH33763" s="768"/>
      <c r="CI33763" s="850"/>
    </row>
    <row r="33764" spans="85:87" x14ac:dyDescent="0.25">
      <c r="CG33764" s="768"/>
      <c r="CH33764" s="768"/>
      <c r="CI33764" s="850"/>
    </row>
    <row r="33765" spans="85:87" x14ac:dyDescent="0.25">
      <c r="CG33765" s="768"/>
      <c r="CH33765" s="768"/>
      <c r="CI33765" s="850"/>
    </row>
    <row r="33766" spans="85:87" x14ac:dyDescent="0.25">
      <c r="CG33766" s="768"/>
      <c r="CH33766" s="768"/>
      <c r="CI33766" s="850"/>
    </row>
    <row r="33767" spans="85:87" x14ac:dyDescent="0.25">
      <c r="CG33767" s="768"/>
      <c r="CH33767" s="768"/>
      <c r="CI33767" s="850"/>
    </row>
    <row r="33768" spans="85:87" x14ac:dyDescent="0.25">
      <c r="CG33768" s="768"/>
      <c r="CH33768" s="768"/>
      <c r="CI33768" s="850"/>
    </row>
    <row r="33769" spans="85:87" x14ac:dyDescent="0.25">
      <c r="CG33769" s="768"/>
      <c r="CH33769" s="768"/>
      <c r="CI33769" s="850"/>
    </row>
    <row r="33770" spans="85:87" x14ac:dyDescent="0.25">
      <c r="CG33770" s="768"/>
      <c r="CH33770" s="768"/>
      <c r="CI33770" s="850"/>
    </row>
    <row r="33771" spans="85:87" x14ac:dyDescent="0.25">
      <c r="CG33771" s="768"/>
      <c r="CH33771" s="768"/>
      <c r="CI33771" s="850"/>
    </row>
    <row r="33772" spans="85:87" x14ac:dyDescent="0.25">
      <c r="CG33772" s="768"/>
      <c r="CH33772" s="768"/>
      <c r="CI33772" s="850"/>
    </row>
    <row r="33773" spans="85:87" x14ac:dyDescent="0.25">
      <c r="CG33773" s="768"/>
      <c r="CH33773" s="768"/>
      <c r="CI33773" s="850"/>
    </row>
    <row r="33774" spans="85:87" x14ac:dyDescent="0.25">
      <c r="CG33774" s="768"/>
      <c r="CH33774" s="768"/>
      <c r="CI33774" s="850"/>
    </row>
    <row r="33775" spans="85:87" x14ac:dyDescent="0.25">
      <c r="CG33775" s="768"/>
      <c r="CH33775" s="768"/>
      <c r="CI33775" s="850"/>
    </row>
    <row r="33776" spans="85:87" x14ac:dyDescent="0.25">
      <c r="CG33776" s="768"/>
      <c r="CH33776" s="768"/>
      <c r="CI33776" s="850"/>
    </row>
    <row r="33777" spans="85:87" x14ac:dyDescent="0.25">
      <c r="CG33777" s="768"/>
      <c r="CH33777" s="768"/>
      <c r="CI33777" s="850"/>
    </row>
    <row r="33778" spans="85:87" x14ac:dyDescent="0.25">
      <c r="CG33778" s="768"/>
      <c r="CH33778" s="768"/>
      <c r="CI33778" s="850"/>
    </row>
    <row r="33779" spans="85:87" x14ac:dyDescent="0.25">
      <c r="CG33779" s="768"/>
      <c r="CH33779" s="768"/>
      <c r="CI33779" s="850"/>
    </row>
    <row r="33780" spans="85:87" x14ac:dyDescent="0.25">
      <c r="CG33780" s="768"/>
      <c r="CH33780" s="768"/>
      <c r="CI33780" s="850"/>
    </row>
    <row r="33781" spans="85:87" x14ac:dyDescent="0.25">
      <c r="CG33781" s="768"/>
      <c r="CH33781" s="768"/>
      <c r="CI33781" s="850"/>
    </row>
    <row r="33782" spans="85:87" x14ac:dyDescent="0.25">
      <c r="CG33782" s="768"/>
      <c r="CH33782" s="768"/>
      <c r="CI33782" s="850"/>
    </row>
    <row r="33783" spans="85:87" x14ac:dyDescent="0.25">
      <c r="CG33783" s="768"/>
      <c r="CH33783" s="768"/>
      <c r="CI33783" s="850"/>
    </row>
    <row r="33784" spans="85:87" x14ac:dyDescent="0.25">
      <c r="CG33784" s="768"/>
      <c r="CH33784" s="768"/>
      <c r="CI33784" s="850"/>
    </row>
    <row r="33785" spans="85:87" x14ac:dyDescent="0.25">
      <c r="CG33785" s="768"/>
      <c r="CH33785" s="768"/>
      <c r="CI33785" s="850"/>
    </row>
    <row r="33786" spans="85:87" x14ac:dyDescent="0.25">
      <c r="CG33786" s="768"/>
      <c r="CH33786" s="768"/>
      <c r="CI33786" s="850"/>
    </row>
    <row r="33787" spans="85:87" x14ac:dyDescent="0.25">
      <c r="CG33787" s="768"/>
      <c r="CH33787" s="768"/>
      <c r="CI33787" s="850"/>
    </row>
    <row r="33788" spans="85:87" x14ac:dyDescent="0.25">
      <c r="CG33788" s="768"/>
      <c r="CH33788" s="768"/>
      <c r="CI33788" s="850"/>
    </row>
    <row r="33789" spans="85:87" x14ac:dyDescent="0.25">
      <c r="CG33789" s="768"/>
      <c r="CH33789" s="768"/>
      <c r="CI33789" s="850"/>
    </row>
    <row r="33790" spans="85:87" x14ac:dyDescent="0.25">
      <c r="CG33790" s="768"/>
      <c r="CH33790" s="768"/>
      <c r="CI33790" s="850"/>
    </row>
    <row r="33791" spans="85:87" x14ac:dyDescent="0.25">
      <c r="CG33791" s="768"/>
      <c r="CH33791" s="768"/>
      <c r="CI33791" s="850"/>
    </row>
    <row r="33792" spans="85:87" x14ac:dyDescent="0.25">
      <c r="CG33792" s="768"/>
      <c r="CH33792" s="768"/>
      <c r="CI33792" s="850"/>
    </row>
    <row r="33793" spans="85:87" x14ac:dyDescent="0.25">
      <c r="CG33793" s="768"/>
      <c r="CH33793" s="768"/>
      <c r="CI33793" s="850"/>
    </row>
    <row r="33794" spans="85:87" x14ac:dyDescent="0.25">
      <c r="CG33794" s="768"/>
      <c r="CH33794" s="768"/>
      <c r="CI33794" s="850"/>
    </row>
    <row r="33795" spans="85:87" x14ac:dyDescent="0.25">
      <c r="CG33795" s="768"/>
      <c r="CH33795" s="768"/>
      <c r="CI33795" s="850"/>
    </row>
    <row r="33796" spans="85:87" x14ac:dyDescent="0.25">
      <c r="CG33796" s="768"/>
      <c r="CH33796" s="768"/>
      <c r="CI33796" s="850"/>
    </row>
    <row r="33797" spans="85:87" x14ac:dyDescent="0.25">
      <c r="CG33797" s="768"/>
      <c r="CH33797" s="768"/>
      <c r="CI33797" s="850"/>
    </row>
    <row r="33798" spans="85:87" x14ac:dyDescent="0.25">
      <c r="CG33798" s="768"/>
      <c r="CH33798" s="768"/>
      <c r="CI33798" s="850"/>
    </row>
    <row r="33799" spans="85:87" x14ac:dyDescent="0.25">
      <c r="CG33799" s="768"/>
      <c r="CH33799" s="768"/>
      <c r="CI33799" s="850"/>
    </row>
    <row r="33800" spans="85:87" x14ac:dyDescent="0.25">
      <c r="CG33800" s="768"/>
      <c r="CH33800" s="768"/>
      <c r="CI33800" s="850"/>
    </row>
    <row r="33801" spans="85:87" x14ac:dyDescent="0.25">
      <c r="CG33801" s="768"/>
      <c r="CH33801" s="768"/>
      <c r="CI33801" s="850"/>
    </row>
    <row r="33802" spans="85:87" x14ac:dyDescent="0.25">
      <c r="CG33802" s="768"/>
      <c r="CH33802" s="768"/>
      <c r="CI33802" s="850"/>
    </row>
    <row r="33803" spans="85:87" x14ac:dyDescent="0.25">
      <c r="CG33803" s="768"/>
      <c r="CH33803" s="768"/>
      <c r="CI33803" s="850"/>
    </row>
    <row r="33804" spans="85:87" x14ac:dyDescent="0.25">
      <c r="CG33804" s="768"/>
      <c r="CH33804" s="768"/>
      <c r="CI33804" s="850"/>
    </row>
    <row r="33805" spans="85:87" x14ac:dyDescent="0.25">
      <c r="CG33805" s="768"/>
      <c r="CH33805" s="768"/>
      <c r="CI33805" s="850"/>
    </row>
    <row r="33806" spans="85:87" x14ac:dyDescent="0.25">
      <c r="CG33806" s="768"/>
      <c r="CH33806" s="768"/>
      <c r="CI33806" s="850"/>
    </row>
    <row r="33807" spans="85:87" x14ac:dyDescent="0.25">
      <c r="CG33807" s="768"/>
      <c r="CH33807" s="768"/>
      <c r="CI33807" s="850"/>
    </row>
    <row r="33808" spans="85:87" x14ac:dyDescent="0.25">
      <c r="CG33808" s="768"/>
      <c r="CH33808" s="768"/>
      <c r="CI33808" s="850"/>
    </row>
    <row r="33809" spans="85:87" x14ac:dyDescent="0.25">
      <c r="CG33809" s="768"/>
      <c r="CH33809" s="768"/>
      <c r="CI33809" s="850"/>
    </row>
    <row r="33810" spans="85:87" x14ac:dyDescent="0.25">
      <c r="CG33810" s="768"/>
      <c r="CH33810" s="768"/>
      <c r="CI33810" s="850"/>
    </row>
    <row r="33811" spans="85:87" x14ac:dyDescent="0.25">
      <c r="CG33811" s="768"/>
      <c r="CH33811" s="768"/>
      <c r="CI33811" s="850"/>
    </row>
    <row r="33812" spans="85:87" x14ac:dyDescent="0.25">
      <c r="CG33812" s="768"/>
      <c r="CH33812" s="768"/>
      <c r="CI33812" s="850"/>
    </row>
    <row r="33813" spans="85:87" x14ac:dyDescent="0.25">
      <c r="CG33813" s="768"/>
      <c r="CH33813" s="768"/>
      <c r="CI33813" s="850"/>
    </row>
    <row r="33814" spans="85:87" x14ac:dyDescent="0.25">
      <c r="CG33814" s="768"/>
      <c r="CH33814" s="768"/>
      <c r="CI33814" s="850"/>
    </row>
    <row r="33815" spans="85:87" x14ac:dyDescent="0.25">
      <c r="CG33815" s="768"/>
      <c r="CH33815" s="768"/>
      <c r="CI33815" s="850"/>
    </row>
    <row r="33816" spans="85:87" x14ac:dyDescent="0.25">
      <c r="CG33816" s="768"/>
      <c r="CH33816" s="768"/>
      <c r="CI33816" s="850"/>
    </row>
    <row r="33817" spans="85:87" x14ac:dyDescent="0.25">
      <c r="CG33817" s="768"/>
      <c r="CH33817" s="768"/>
      <c r="CI33817" s="850"/>
    </row>
    <row r="33818" spans="85:87" x14ac:dyDescent="0.25">
      <c r="CG33818" s="768"/>
      <c r="CH33818" s="768"/>
      <c r="CI33818" s="850"/>
    </row>
    <row r="33819" spans="85:87" x14ac:dyDescent="0.25">
      <c r="CG33819" s="768"/>
      <c r="CH33819" s="768"/>
      <c r="CI33819" s="850"/>
    </row>
    <row r="33820" spans="85:87" x14ac:dyDescent="0.25">
      <c r="CG33820" s="768"/>
      <c r="CH33820" s="768"/>
      <c r="CI33820" s="850"/>
    </row>
    <row r="33821" spans="85:87" x14ac:dyDescent="0.25">
      <c r="CG33821" s="768"/>
      <c r="CH33821" s="768"/>
      <c r="CI33821" s="850"/>
    </row>
    <row r="33822" spans="85:87" x14ac:dyDescent="0.25">
      <c r="CG33822" s="768"/>
      <c r="CH33822" s="768"/>
      <c r="CI33822" s="850"/>
    </row>
    <row r="33823" spans="85:87" x14ac:dyDescent="0.25">
      <c r="CG33823" s="768"/>
      <c r="CH33823" s="768"/>
      <c r="CI33823" s="850"/>
    </row>
    <row r="33824" spans="85:87" x14ac:dyDescent="0.25">
      <c r="CG33824" s="768"/>
      <c r="CH33824" s="768"/>
      <c r="CI33824" s="850"/>
    </row>
    <row r="33825" spans="85:87" x14ac:dyDescent="0.25">
      <c r="CG33825" s="768"/>
      <c r="CH33825" s="768"/>
      <c r="CI33825" s="850"/>
    </row>
    <row r="33826" spans="85:87" x14ac:dyDescent="0.25">
      <c r="CG33826" s="768"/>
      <c r="CH33826" s="768"/>
      <c r="CI33826" s="850"/>
    </row>
    <row r="33827" spans="85:87" x14ac:dyDescent="0.25">
      <c r="CG33827" s="768"/>
      <c r="CH33827" s="768"/>
      <c r="CI33827" s="850"/>
    </row>
    <row r="33828" spans="85:87" x14ac:dyDescent="0.25">
      <c r="CG33828" s="768"/>
      <c r="CH33828" s="768"/>
      <c r="CI33828" s="850"/>
    </row>
    <row r="33829" spans="85:87" x14ac:dyDescent="0.25">
      <c r="CG33829" s="768"/>
      <c r="CH33829" s="768"/>
      <c r="CI33829" s="850"/>
    </row>
    <row r="33830" spans="85:87" x14ac:dyDescent="0.25">
      <c r="CG33830" s="768"/>
      <c r="CH33830" s="768"/>
      <c r="CI33830" s="850"/>
    </row>
    <row r="33831" spans="85:87" x14ac:dyDescent="0.25">
      <c r="CG33831" s="768"/>
      <c r="CH33831" s="768"/>
      <c r="CI33831" s="850"/>
    </row>
    <row r="33832" spans="85:87" x14ac:dyDescent="0.25">
      <c r="CG33832" s="768"/>
      <c r="CH33832" s="768"/>
      <c r="CI33832" s="850"/>
    </row>
    <row r="33833" spans="85:87" x14ac:dyDescent="0.25">
      <c r="CG33833" s="768"/>
      <c r="CH33833" s="768"/>
      <c r="CI33833" s="850"/>
    </row>
    <row r="33834" spans="85:87" x14ac:dyDescent="0.25">
      <c r="CG33834" s="768"/>
      <c r="CH33834" s="768"/>
      <c r="CI33834" s="850"/>
    </row>
    <row r="33835" spans="85:87" x14ac:dyDescent="0.25">
      <c r="CG33835" s="768"/>
      <c r="CH33835" s="768"/>
      <c r="CI33835" s="850"/>
    </row>
    <row r="33836" spans="85:87" x14ac:dyDescent="0.25">
      <c r="CG33836" s="768"/>
      <c r="CH33836" s="768"/>
      <c r="CI33836" s="850"/>
    </row>
    <row r="33837" spans="85:87" x14ac:dyDescent="0.25">
      <c r="CG33837" s="768"/>
      <c r="CH33837" s="768"/>
      <c r="CI33837" s="850"/>
    </row>
    <row r="33838" spans="85:87" x14ac:dyDescent="0.25">
      <c r="CG33838" s="768"/>
      <c r="CH33838" s="768"/>
      <c r="CI33838" s="850"/>
    </row>
    <row r="33839" spans="85:87" x14ac:dyDescent="0.25">
      <c r="CG33839" s="768"/>
      <c r="CH33839" s="768"/>
      <c r="CI33839" s="850"/>
    </row>
    <row r="33840" spans="85:87" x14ac:dyDescent="0.25">
      <c r="CG33840" s="768"/>
      <c r="CH33840" s="768"/>
      <c r="CI33840" s="850"/>
    </row>
    <row r="33841" spans="85:87" x14ac:dyDescent="0.25">
      <c r="CG33841" s="768"/>
      <c r="CH33841" s="768"/>
      <c r="CI33841" s="850"/>
    </row>
    <row r="33842" spans="85:87" x14ac:dyDescent="0.25">
      <c r="CG33842" s="768"/>
      <c r="CH33842" s="768"/>
      <c r="CI33842" s="850"/>
    </row>
    <row r="33843" spans="85:87" x14ac:dyDescent="0.25">
      <c r="CG33843" s="768"/>
      <c r="CH33843" s="768"/>
      <c r="CI33843" s="850"/>
    </row>
    <row r="33844" spans="85:87" x14ac:dyDescent="0.25">
      <c r="CG33844" s="768"/>
      <c r="CH33844" s="768"/>
      <c r="CI33844" s="850"/>
    </row>
    <row r="33845" spans="85:87" x14ac:dyDescent="0.25">
      <c r="CG33845" s="768"/>
      <c r="CH33845" s="768"/>
      <c r="CI33845" s="850"/>
    </row>
    <row r="33846" spans="85:87" x14ac:dyDescent="0.25">
      <c r="CG33846" s="768"/>
      <c r="CH33846" s="768"/>
      <c r="CI33846" s="850"/>
    </row>
    <row r="33847" spans="85:87" x14ac:dyDescent="0.25">
      <c r="CG33847" s="768"/>
      <c r="CH33847" s="768"/>
      <c r="CI33847" s="850"/>
    </row>
    <row r="33848" spans="85:87" x14ac:dyDescent="0.25">
      <c r="CG33848" s="768"/>
      <c r="CH33848" s="768"/>
      <c r="CI33848" s="850"/>
    </row>
    <row r="33849" spans="85:87" x14ac:dyDescent="0.25">
      <c r="CG33849" s="768"/>
      <c r="CH33849" s="768"/>
      <c r="CI33849" s="850"/>
    </row>
    <row r="33850" spans="85:87" x14ac:dyDescent="0.25">
      <c r="CG33850" s="768"/>
      <c r="CH33850" s="768"/>
      <c r="CI33850" s="850"/>
    </row>
    <row r="33851" spans="85:87" x14ac:dyDescent="0.25">
      <c r="CG33851" s="768"/>
      <c r="CH33851" s="768"/>
      <c r="CI33851" s="850"/>
    </row>
    <row r="33852" spans="85:87" x14ac:dyDescent="0.25">
      <c r="CG33852" s="768"/>
      <c r="CH33852" s="768"/>
      <c r="CI33852" s="850"/>
    </row>
    <row r="33853" spans="85:87" x14ac:dyDescent="0.25">
      <c r="CG33853" s="768"/>
      <c r="CH33853" s="768"/>
      <c r="CI33853" s="850"/>
    </row>
    <row r="33854" spans="85:87" x14ac:dyDescent="0.25">
      <c r="CG33854" s="768"/>
      <c r="CH33854" s="768"/>
      <c r="CI33854" s="850"/>
    </row>
    <row r="33855" spans="85:87" x14ac:dyDescent="0.25">
      <c r="CG33855" s="768"/>
      <c r="CH33855" s="768"/>
      <c r="CI33855" s="850"/>
    </row>
    <row r="33856" spans="85:87" x14ac:dyDescent="0.25">
      <c r="CG33856" s="768"/>
      <c r="CH33856" s="768"/>
      <c r="CI33856" s="850"/>
    </row>
    <row r="33857" spans="85:87" x14ac:dyDescent="0.25">
      <c r="CG33857" s="768"/>
      <c r="CH33857" s="768"/>
      <c r="CI33857" s="850"/>
    </row>
    <row r="33858" spans="85:87" x14ac:dyDescent="0.25">
      <c r="CG33858" s="768"/>
      <c r="CH33858" s="768"/>
      <c r="CI33858" s="850"/>
    </row>
    <row r="33859" spans="85:87" x14ac:dyDescent="0.25">
      <c r="CG33859" s="768"/>
      <c r="CH33859" s="768"/>
      <c r="CI33859" s="850"/>
    </row>
    <row r="33860" spans="85:87" x14ac:dyDescent="0.25">
      <c r="CG33860" s="768"/>
      <c r="CH33860" s="768"/>
      <c r="CI33860" s="850"/>
    </row>
    <row r="33861" spans="85:87" x14ac:dyDescent="0.25">
      <c r="CG33861" s="768"/>
      <c r="CH33861" s="768"/>
      <c r="CI33861" s="850"/>
    </row>
    <row r="33862" spans="85:87" x14ac:dyDescent="0.25">
      <c r="CG33862" s="768"/>
      <c r="CH33862" s="768"/>
      <c r="CI33862" s="850"/>
    </row>
    <row r="33863" spans="85:87" x14ac:dyDescent="0.25">
      <c r="CG33863" s="768"/>
      <c r="CH33863" s="768"/>
      <c r="CI33863" s="850"/>
    </row>
    <row r="33864" spans="85:87" x14ac:dyDescent="0.25">
      <c r="CG33864" s="768"/>
      <c r="CH33864" s="768"/>
      <c r="CI33864" s="850"/>
    </row>
    <row r="33865" spans="85:87" x14ac:dyDescent="0.25">
      <c r="CG33865" s="768"/>
      <c r="CH33865" s="768"/>
      <c r="CI33865" s="850"/>
    </row>
    <row r="33866" spans="85:87" x14ac:dyDescent="0.25">
      <c r="CG33866" s="768"/>
      <c r="CH33866" s="768"/>
      <c r="CI33866" s="850"/>
    </row>
    <row r="33867" spans="85:87" x14ac:dyDescent="0.25">
      <c r="CG33867" s="768"/>
      <c r="CH33867" s="768"/>
      <c r="CI33867" s="850"/>
    </row>
    <row r="33868" spans="85:87" x14ac:dyDescent="0.25">
      <c r="CG33868" s="768"/>
      <c r="CH33868" s="768"/>
      <c r="CI33868" s="850"/>
    </row>
    <row r="33869" spans="85:87" x14ac:dyDescent="0.25">
      <c r="CG33869" s="768"/>
      <c r="CH33869" s="768"/>
      <c r="CI33869" s="850"/>
    </row>
    <row r="33870" spans="85:87" x14ac:dyDescent="0.25">
      <c r="CG33870" s="768"/>
      <c r="CH33870" s="768"/>
      <c r="CI33870" s="850"/>
    </row>
    <row r="33871" spans="85:87" x14ac:dyDescent="0.25">
      <c r="CG33871" s="768"/>
      <c r="CH33871" s="768"/>
      <c r="CI33871" s="850"/>
    </row>
    <row r="33872" spans="85:87" x14ac:dyDescent="0.25">
      <c r="CG33872" s="768"/>
      <c r="CH33872" s="768"/>
      <c r="CI33872" s="850"/>
    </row>
    <row r="33873" spans="85:87" x14ac:dyDescent="0.25">
      <c r="CG33873" s="768"/>
      <c r="CH33873" s="768"/>
      <c r="CI33873" s="850"/>
    </row>
    <row r="33874" spans="85:87" x14ac:dyDescent="0.25">
      <c r="CG33874" s="768"/>
      <c r="CH33874" s="768"/>
      <c r="CI33874" s="850"/>
    </row>
    <row r="33875" spans="85:87" x14ac:dyDescent="0.25">
      <c r="CG33875" s="768"/>
      <c r="CH33875" s="768"/>
      <c r="CI33875" s="850"/>
    </row>
    <row r="33876" spans="85:87" x14ac:dyDescent="0.25">
      <c r="CG33876" s="768"/>
      <c r="CH33876" s="768"/>
      <c r="CI33876" s="850"/>
    </row>
    <row r="33877" spans="85:87" x14ac:dyDescent="0.25">
      <c r="CG33877" s="768"/>
      <c r="CH33877" s="768"/>
      <c r="CI33877" s="850"/>
    </row>
    <row r="33878" spans="85:87" x14ac:dyDescent="0.25">
      <c r="CG33878" s="768"/>
      <c r="CH33878" s="768"/>
      <c r="CI33878" s="850"/>
    </row>
    <row r="33879" spans="85:87" x14ac:dyDescent="0.25">
      <c r="CG33879" s="768"/>
      <c r="CH33879" s="768"/>
      <c r="CI33879" s="850"/>
    </row>
    <row r="33880" spans="85:87" x14ac:dyDescent="0.25">
      <c r="CG33880" s="768"/>
      <c r="CH33880" s="768"/>
      <c r="CI33880" s="850"/>
    </row>
    <row r="33881" spans="85:87" x14ac:dyDescent="0.25">
      <c r="CG33881" s="768"/>
      <c r="CH33881" s="768"/>
      <c r="CI33881" s="850"/>
    </row>
    <row r="33882" spans="85:87" x14ac:dyDescent="0.25">
      <c r="CG33882" s="768"/>
      <c r="CH33882" s="768"/>
      <c r="CI33882" s="850"/>
    </row>
    <row r="33883" spans="85:87" x14ac:dyDescent="0.25">
      <c r="CG33883" s="768"/>
      <c r="CH33883" s="768"/>
      <c r="CI33883" s="850"/>
    </row>
    <row r="33884" spans="85:87" x14ac:dyDescent="0.25">
      <c r="CG33884" s="768"/>
      <c r="CH33884" s="768"/>
      <c r="CI33884" s="850"/>
    </row>
    <row r="33885" spans="85:87" x14ac:dyDescent="0.25">
      <c r="CG33885" s="768"/>
      <c r="CH33885" s="768"/>
      <c r="CI33885" s="850"/>
    </row>
    <row r="33886" spans="85:87" x14ac:dyDescent="0.25">
      <c r="CG33886" s="768"/>
      <c r="CH33886" s="768"/>
      <c r="CI33886" s="850"/>
    </row>
    <row r="33887" spans="85:87" x14ac:dyDescent="0.25">
      <c r="CG33887" s="768"/>
      <c r="CH33887" s="768"/>
      <c r="CI33887" s="850"/>
    </row>
    <row r="33888" spans="85:87" x14ac:dyDescent="0.25">
      <c r="CG33888" s="768"/>
      <c r="CH33888" s="768"/>
      <c r="CI33888" s="850"/>
    </row>
    <row r="33889" spans="85:87" x14ac:dyDescent="0.25">
      <c r="CG33889" s="768"/>
      <c r="CH33889" s="768"/>
      <c r="CI33889" s="850"/>
    </row>
    <row r="33890" spans="85:87" x14ac:dyDescent="0.25">
      <c r="CG33890" s="768"/>
      <c r="CH33890" s="768"/>
      <c r="CI33890" s="850"/>
    </row>
    <row r="33891" spans="85:87" x14ac:dyDescent="0.25">
      <c r="CG33891" s="768"/>
      <c r="CH33891" s="768"/>
      <c r="CI33891" s="850"/>
    </row>
    <row r="33892" spans="85:87" x14ac:dyDescent="0.25">
      <c r="CG33892" s="768"/>
      <c r="CH33892" s="768"/>
      <c r="CI33892" s="850"/>
    </row>
    <row r="33893" spans="85:87" x14ac:dyDescent="0.25">
      <c r="CG33893" s="768"/>
      <c r="CH33893" s="768"/>
      <c r="CI33893" s="850"/>
    </row>
    <row r="33894" spans="85:87" x14ac:dyDescent="0.25">
      <c r="CG33894" s="768"/>
      <c r="CH33894" s="768"/>
      <c r="CI33894" s="850"/>
    </row>
    <row r="33895" spans="85:87" x14ac:dyDescent="0.25">
      <c r="CG33895" s="768"/>
      <c r="CH33895" s="768"/>
      <c r="CI33895" s="850"/>
    </row>
    <row r="33896" spans="85:87" x14ac:dyDescent="0.25">
      <c r="CG33896" s="768"/>
      <c r="CH33896" s="768"/>
      <c r="CI33896" s="850"/>
    </row>
    <row r="33897" spans="85:87" x14ac:dyDescent="0.25">
      <c r="CG33897" s="768"/>
      <c r="CH33897" s="768"/>
      <c r="CI33897" s="850"/>
    </row>
    <row r="33898" spans="85:87" x14ac:dyDescent="0.25">
      <c r="CG33898" s="768"/>
      <c r="CH33898" s="768"/>
      <c r="CI33898" s="850"/>
    </row>
    <row r="33899" spans="85:87" x14ac:dyDescent="0.25">
      <c r="CG33899" s="768"/>
      <c r="CH33899" s="768"/>
      <c r="CI33899" s="850"/>
    </row>
    <row r="33900" spans="85:87" x14ac:dyDescent="0.25">
      <c r="CG33900" s="768"/>
      <c r="CH33900" s="768"/>
      <c r="CI33900" s="850"/>
    </row>
    <row r="33901" spans="85:87" x14ac:dyDescent="0.25">
      <c r="CG33901" s="768"/>
      <c r="CH33901" s="768"/>
      <c r="CI33901" s="850"/>
    </row>
    <row r="33902" spans="85:87" x14ac:dyDescent="0.25">
      <c r="CG33902" s="768"/>
      <c r="CH33902" s="768"/>
      <c r="CI33902" s="850"/>
    </row>
    <row r="33903" spans="85:87" x14ac:dyDescent="0.25">
      <c r="CG33903" s="768"/>
      <c r="CH33903" s="768"/>
      <c r="CI33903" s="850"/>
    </row>
    <row r="33904" spans="85:87" x14ac:dyDescent="0.25">
      <c r="CG33904" s="768"/>
      <c r="CH33904" s="768"/>
      <c r="CI33904" s="850"/>
    </row>
    <row r="33905" spans="85:87" x14ac:dyDescent="0.25">
      <c r="CG33905" s="768"/>
      <c r="CH33905" s="768"/>
      <c r="CI33905" s="850"/>
    </row>
    <row r="33906" spans="85:87" x14ac:dyDescent="0.25">
      <c r="CG33906" s="768"/>
      <c r="CH33906" s="768"/>
      <c r="CI33906" s="850"/>
    </row>
    <row r="33907" spans="85:87" x14ac:dyDescent="0.25">
      <c r="CG33907" s="768"/>
      <c r="CH33907" s="768"/>
      <c r="CI33907" s="850"/>
    </row>
    <row r="33908" spans="85:87" x14ac:dyDescent="0.25">
      <c r="CG33908" s="768"/>
      <c r="CH33908" s="768"/>
      <c r="CI33908" s="850"/>
    </row>
    <row r="33909" spans="85:87" x14ac:dyDescent="0.25">
      <c r="CG33909" s="768"/>
      <c r="CH33909" s="768"/>
      <c r="CI33909" s="850"/>
    </row>
    <row r="33910" spans="85:87" x14ac:dyDescent="0.25">
      <c r="CG33910" s="768"/>
      <c r="CH33910" s="768"/>
      <c r="CI33910" s="850"/>
    </row>
    <row r="33911" spans="85:87" x14ac:dyDescent="0.25">
      <c r="CG33911" s="768"/>
      <c r="CH33911" s="768"/>
      <c r="CI33911" s="850"/>
    </row>
    <row r="33912" spans="85:87" x14ac:dyDescent="0.25">
      <c r="CG33912" s="768"/>
      <c r="CH33912" s="768"/>
      <c r="CI33912" s="850"/>
    </row>
    <row r="33913" spans="85:87" x14ac:dyDescent="0.25">
      <c r="CG33913" s="768"/>
      <c r="CH33913" s="768"/>
      <c r="CI33913" s="850"/>
    </row>
    <row r="33914" spans="85:87" x14ac:dyDescent="0.25">
      <c r="CG33914" s="768"/>
      <c r="CH33914" s="768"/>
      <c r="CI33914" s="850"/>
    </row>
    <row r="33915" spans="85:87" x14ac:dyDescent="0.25">
      <c r="CG33915" s="768"/>
      <c r="CH33915" s="768"/>
      <c r="CI33915" s="850"/>
    </row>
    <row r="33916" spans="85:87" x14ac:dyDescent="0.25">
      <c r="CG33916" s="768"/>
      <c r="CH33916" s="768"/>
      <c r="CI33916" s="850"/>
    </row>
    <row r="33917" spans="85:87" x14ac:dyDescent="0.25">
      <c r="CG33917" s="768"/>
      <c r="CH33917" s="768"/>
      <c r="CI33917" s="850"/>
    </row>
    <row r="33918" spans="85:87" x14ac:dyDescent="0.25">
      <c r="CG33918" s="768"/>
      <c r="CH33918" s="768"/>
      <c r="CI33918" s="850"/>
    </row>
    <row r="33919" spans="85:87" x14ac:dyDescent="0.25">
      <c r="CG33919" s="768"/>
      <c r="CH33919" s="768"/>
      <c r="CI33919" s="850"/>
    </row>
    <row r="33920" spans="85:87" x14ac:dyDescent="0.25">
      <c r="CG33920" s="768"/>
      <c r="CH33920" s="768"/>
      <c r="CI33920" s="850"/>
    </row>
    <row r="33921" spans="85:87" x14ac:dyDescent="0.25">
      <c r="CG33921" s="768"/>
      <c r="CH33921" s="768"/>
      <c r="CI33921" s="850"/>
    </row>
    <row r="33922" spans="85:87" x14ac:dyDescent="0.25">
      <c r="CG33922" s="768"/>
      <c r="CH33922" s="768"/>
      <c r="CI33922" s="850"/>
    </row>
    <row r="33923" spans="85:87" x14ac:dyDescent="0.25">
      <c r="CG33923" s="768"/>
      <c r="CH33923" s="768"/>
      <c r="CI33923" s="850"/>
    </row>
    <row r="33924" spans="85:87" x14ac:dyDescent="0.25">
      <c r="CG33924" s="768"/>
      <c r="CH33924" s="768"/>
      <c r="CI33924" s="850"/>
    </row>
    <row r="33925" spans="85:87" x14ac:dyDescent="0.25">
      <c r="CG33925" s="768"/>
      <c r="CH33925" s="768"/>
      <c r="CI33925" s="850"/>
    </row>
    <row r="33926" spans="85:87" x14ac:dyDescent="0.25">
      <c r="CG33926" s="768"/>
      <c r="CH33926" s="768"/>
      <c r="CI33926" s="850"/>
    </row>
    <row r="33927" spans="85:87" x14ac:dyDescent="0.25">
      <c r="CG33927" s="768"/>
      <c r="CH33927" s="768"/>
      <c r="CI33927" s="850"/>
    </row>
    <row r="33928" spans="85:87" x14ac:dyDescent="0.25">
      <c r="CG33928" s="768"/>
      <c r="CH33928" s="768"/>
      <c r="CI33928" s="850"/>
    </row>
    <row r="33929" spans="85:87" x14ac:dyDescent="0.25">
      <c r="CG33929" s="768"/>
      <c r="CH33929" s="768"/>
      <c r="CI33929" s="850"/>
    </row>
    <row r="33930" spans="85:87" x14ac:dyDescent="0.25">
      <c r="CG33930" s="768"/>
      <c r="CH33930" s="768"/>
      <c r="CI33930" s="850"/>
    </row>
    <row r="33931" spans="85:87" x14ac:dyDescent="0.25">
      <c r="CG33931" s="768"/>
      <c r="CH33931" s="768"/>
      <c r="CI33931" s="850"/>
    </row>
    <row r="33932" spans="85:87" x14ac:dyDescent="0.25">
      <c r="CG33932" s="768"/>
      <c r="CH33932" s="768"/>
      <c r="CI33932" s="850"/>
    </row>
    <row r="33933" spans="85:87" x14ac:dyDescent="0.25">
      <c r="CG33933" s="768"/>
      <c r="CH33933" s="768"/>
      <c r="CI33933" s="850"/>
    </row>
    <row r="33934" spans="85:87" x14ac:dyDescent="0.25">
      <c r="CG33934" s="768"/>
      <c r="CH33934" s="768"/>
      <c r="CI33934" s="850"/>
    </row>
    <row r="33935" spans="85:87" x14ac:dyDescent="0.25">
      <c r="CG33935" s="768"/>
      <c r="CH33935" s="768"/>
      <c r="CI33935" s="850"/>
    </row>
    <row r="33936" spans="85:87" x14ac:dyDescent="0.25">
      <c r="CG33936" s="768"/>
      <c r="CH33936" s="768"/>
      <c r="CI33936" s="850"/>
    </row>
    <row r="33937" spans="85:87" x14ac:dyDescent="0.25">
      <c r="CG33937" s="768"/>
      <c r="CH33937" s="768"/>
      <c r="CI33937" s="850"/>
    </row>
    <row r="33938" spans="85:87" x14ac:dyDescent="0.25">
      <c r="CG33938" s="768"/>
      <c r="CH33938" s="768"/>
      <c r="CI33938" s="850"/>
    </row>
    <row r="33939" spans="85:87" x14ac:dyDescent="0.25">
      <c r="CG33939" s="768"/>
      <c r="CH33939" s="768"/>
      <c r="CI33939" s="850"/>
    </row>
    <row r="33940" spans="85:87" x14ac:dyDescent="0.25">
      <c r="CG33940" s="768"/>
      <c r="CH33940" s="768"/>
      <c r="CI33940" s="850"/>
    </row>
    <row r="33941" spans="85:87" x14ac:dyDescent="0.25">
      <c r="CG33941" s="768"/>
      <c r="CH33941" s="768"/>
      <c r="CI33941" s="850"/>
    </row>
    <row r="33942" spans="85:87" x14ac:dyDescent="0.25">
      <c r="CG33942" s="768"/>
      <c r="CH33942" s="768"/>
      <c r="CI33942" s="850"/>
    </row>
    <row r="33943" spans="85:87" x14ac:dyDescent="0.25">
      <c r="CG33943" s="768"/>
      <c r="CH33943" s="768"/>
      <c r="CI33943" s="850"/>
    </row>
    <row r="33944" spans="85:87" x14ac:dyDescent="0.25">
      <c r="CG33944" s="768"/>
      <c r="CH33944" s="768"/>
      <c r="CI33944" s="850"/>
    </row>
    <row r="33945" spans="85:87" x14ac:dyDescent="0.25">
      <c r="CG33945" s="768"/>
      <c r="CH33945" s="768"/>
      <c r="CI33945" s="850"/>
    </row>
    <row r="33946" spans="85:87" x14ac:dyDescent="0.25">
      <c r="CG33946" s="768"/>
      <c r="CH33946" s="768"/>
      <c r="CI33946" s="850"/>
    </row>
    <row r="33947" spans="85:87" x14ac:dyDescent="0.25">
      <c r="CG33947" s="768"/>
      <c r="CH33947" s="768"/>
      <c r="CI33947" s="850"/>
    </row>
    <row r="33948" spans="85:87" x14ac:dyDescent="0.25">
      <c r="CG33948" s="768"/>
      <c r="CH33948" s="768"/>
      <c r="CI33948" s="850"/>
    </row>
    <row r="33949" spans="85:87" x14ac:dyDescent="0.25">
      <c r="CG33949" s="768"/>
      <c r="CH33949" s="768"/>
      <c r="CI33949" s="850"/>
    </row>
    <row r="33950" spans="85:87" x14ac:dyDescent="0.25">
      <c r="CG33950" s="768"/>
      <c r="CH33950" s="768"/>
      <c r="CI33950" s="850"/>
    </row>
    <row r="33951" spans="85:87" x14ac:dyDescent="0.25">
      <c r="CG33951" s="768"/>
      <c r="CH33951" s="768"/>
      <c r="CI33951" s="850"/>
    </row>
    <row r="33952" spans="85:87" x14ac:dyDescent="0.25">
      <c r="CG33952" s="768"/>
      <c r="CH33952" s="768"/>
      <c r="CI33952" s="850"/>
    </row>
    <row r="33953" spans="85:87" x14ac:dyDescent="0.25">
      <c r="CG33953" s="768"/>
      <c r="CH33953" s="768"/>
      <c r="CI33953" s="850"/>
    </row>
    <row r="33954" spans="85:87" x14ac:dyDescent="0.25">
      <c r="CG33954" s="768"/>
      <c r="CH33954" s="768"/>
      <c r="CI33954" s="850"/>
    </row>
    <row r="33955" spans="85:87" x14ac:dyDescent="0.25">
      <c r="CG33955" s="768"/>
      <c r="CH33955" s="768"/>
      <c r="CI33955" s="850"/>
    </row>
    <row r="33956" spans="85:87" x14ac:dyDescent="0.25">
      <c r="CG33956" s="768"/>
      <c r="CH33956" s="768"/>
      <c r="CI33956" s="850"/>
    </row>
    <row r="33957" spans="85:87" x14ac:dyDescent="0.25">
      <c r="CG33957" s="768"/>
      <c r="CH33957" s="768"/>
      <c r="CI33957" s="850"/>
    </row>
    <row r="33958" spans="85:87" x14ac:dyDescent="0.25">
      <c r="CG33958" s="768"/>
      <c r="CH33958" s="768"/>
      <c r="CI33958" s="850"/>
    </row>
    <row r="33959" spans="85:87" x14ac:dyDescent="0.25">
      <c r="CG33959" s="768"/>
      <c r="CH33959" s="768"/>
      <c r="CI33959" s="850"/>
    </row>
    <row r="33960" spans="85:87" x14ac:dyDescent="0.25">
      <c r="CG33960" s="768"/>
      <c r="CH33960" s="768"/>
      <c r="CI33960" s="850"/>
    </row>
    <row r="33961" spans="85:87" x14ac:dyDescent="0.25">
      <c r="CG33961" s="768"/>
      <c r="CH33961" s="768"/>
      <c r="CI33961" s="850"/>
    </row>
    <row r="33962" spans="85:87" x14ac:dyDescent="0.25">
      <c r="CG33962" s="768"/>
      <c r="CH33962" s="768"/>
      <c r="CI33962" s="850"/>
    </row>
    <row r="33963" spans="85:87" x14ac:dyDescent="0.25">
      <c r="CG33963" s="768"/>
      <c r="CH33963" s="768"/>
      <c r="CI33963" s="850"/>
    </row>
    <row r="33964" spans="85:87" x14ac:dyDescent="0.25">
      <c r="CG33964" s="768"/>
      <c r="CH33964" s="768"/>
      <c r="CI33964" s="850"/>
    </row>
    <row r="33965" spans="85:87" x14ac:dyDescent="0.25">
      <c r="CG33965" s="768"/>
      <c r="CH33965" s="768"/>
      <c r="CI33965" s="850"/>
    </row>
    <row r="33966" spans="85:87" x14ac:dyDescent="0.25">
      <c r="CG33966" s="768"/>
      <c r="CH33966" s="768"/>
      <c r="CI33966" s="850"/>
    </row>
    <row r="33967" spans="85:87" x14ac:dyDescent="0.25">
      <c r="CG33967" s="768"/>
      <c r="CH33967" s="768"/>
      <c r="CI33967" s="850"/>
    </row>
    <row r="33968" spans="85:87" x14ac:dyDescent="0.25">
      <c r="CG33968" s="768"/>
      <c r="CH33968" s="768"/>
      <c r="CI33968" s="850"/>
    </row>
    <row r="33969" spans="85:87" x14ac:dyDescent="0.25">
      <c r="CG33969" s="768"/>
      <c r="CH33969" s="768"/>
      <c r="CI33969" s="850"/>
    </row>
    <row r="33970" spans="85:87" x14ac:dyDescent="0.25">
      <c r="CG33970" s="768"/>
      <c r="CH33970" s="768"/>
      <c r="CI33970" s="850"/>
    </row>
    <row r="33971" spans="85:87" x14ac:dyDescent="0.25">
      <c r="CG33971" s="768"/>
      <c r="CH33971" s="768"/>
      <c r="CI33971" s="850"/>
    </row>
    <row r="33972" spans="85:87" x14ac:dyDescent="0.25">
      <c r="CG33972" s="768"/>
      <c r="CH33972" s="768"/>
      <c r="CI33972" s="850"/>
    </row>
    <row r="33973" spans="85:87" x14ac:dyDescent="0.25">
      <c r="CG33973" s="768"/>
      <c r="CH33973" s="768"/>
      <c r="CI33973" s="850"/>
    </row>
    <row r="33974" spans="85:87" x14ac:dyDescent="0.25">
      <c r="CG33974" s="768"/>
      <c r="CH33974" s="768"/>
      <c r="CI33974" s="850"/>
    </row>
    <row r="33975" spans="85:87" x14ac:dyDescent="0.25">
      <c r="CG33975" s="768"/>
      <c r="CH33975" s="768"/>
      <c r="CI33975" s="850"/>
    </row>
    <row r="33976" spans="85:87" x14ac:dyDescent="0.25">
      <c r="CG33976" s="768"/>
      <c r="CH33976" s="768"/>
      <c r="CI33976" s="850"/>
    </row>
    <row r="33977" spans="85:87" x14ac:dyDescent="0.25">
      <c r="CG33977" s="768"/>
      <c r="CH33977" s="768"/>
      <c r="CI33977" s="850"/>
    </row>
    <row r="33978" spans="85:87" x14ac:dyDescent="0.25">
      <c r="CG33978" s="768"/>
      <c r="CH33978" s="768"/>
      <c r="CI33978" s="850"/>
    </row>
    <row r="33979" spans="85:87" x14ac:dyDescent="0.25">
      <c r="CG33979" s="768"/>
      <c r="CH33979" s="768"/>
      <c r="CI33979" s="850"/>
    </row>
    <row r="33980" spans="85:87" x14ac:dyDescent="0.25">
      <c r="CG33980" s="768"/>
      <c r="CH33980" s="768"/>
      <c r="CI33980" s="850"/>
    </row>
    <row r="33981" spans="85:87" x14ac:dyDescent="0.25">
      <c r="CG33981" s="768"/>
      <c r="CH33981" s="768"/>
      <c r="CI33981" s="850"/>
    </row>
    <row r="33982" spans="85:87" x14ac:dyDescent="0.25">
      <c r="CG33982" s="768"/>
      <c r="CH33982" s="768"/>
      <c r="CI33982" s="850"/>
    </row>
    <row r="33983" spans="85:87" x14ac:dyDescent="0.25">
      <c r="CG33983" s="768"/>
      <c r="CH33983" s="768"/>
      <c r="CI33983" s="850"/>
    </row>
    <row r="33984" spans="85:87" x14ac:dyDescent="0.25">
      <c r="CG33984" s="768"/>
      <c r="CH33984" s="768"/>
      <c r="CI33984" s="850"/>
    </row>
    <row r="33985" spans="85:87" x14ac:dyDescent="0.25">
      <c r="CG33985" s="768"/>
      <c r="CH33985" s="768"/>
      <c r="CI33985" s="850"/>
    </row>
    <row r="33986" spans="85:87" x14ac:dyDescent="0.25">
      <c r="CG33986" s="768"/>
      <c r="CH33986" s="768"/>
      <c r="CI33986" s="850"/>
    </row>
    <row r="33987" spans="85:87" x14ac:dyDescent="0.25">
      <c r="CG33987" s="768"/>
      <c r="CH33987" s="768"/>
      <c r="CI33987" s="850"/>
    </row>
    <row r="33988" spans="85:87" x14ac:dyDescent="0.25">
      <c r="CG33988" s="768"/>
      <c r="CH33988" s="768"/>
      <c r="CI33988" s="850"/>
    </row>
    <row r="33989" spans="85:87" x14ac:dyDescent="0.25">
      <c r="CG33989" s="768"/>
      <c r="CH33989" s="768"/>
      <c r="CI33989" s="850"/>
    </row>
    <row r="33990" spans="85:87" x14ac:dyDescent="0.25">
      <c r="CG33990" s="768"/>
      <c r="CH33990" s="768"/>
      <c r="CI33990" s="850"/>
    </row>
    <row r="33991" spans="85:87" x14ac:dyDescent="0.25">
      <c r="CG33991" s="768"/>
      <c r="CH33991" s="768"/>
      <c r="CI33991" s="850"/>
    </row>
    <row r="33992" spans="85:87" x14ac:dyDescent="0.25">
      <c r="CG33992" s="768"/>
      <c r="CH33992" s="768"/>
      <c r="CI33992" s="850"/>
    </row>
    <row r="33993" spans="85:87" x14ac:dyDescent="0.25">
      <c r="CG33993" s="768"/>
      <c r="CH33993" s="768"/>
      <c r="CI33993" s="850"/>
    </row>
    <row r="33994" spans="85:87" x14ac:dyDescent="0.25">
      <c r="CG33994" s="768"/>
      <c r="CH33994" s="768"/>
      <c r="CI33994" s="850"/>
    </row>
    <row r="33995" spans="85:87" x14ac:dyDescent="0.25">
      <c r="CG33995" s="768"/>
      <c r="CH33995" s="768"/>
      <c r="CI33995" s="850"/>
    </row>
    <row r="33996" spans="85:87" x14ac:dyDescent="0.25">
      <c r="CG33996" s="768"/>
      <c r="CH33996" s="768"/>
      <c r="CI33996" s="850"/>
    </row>
    <row r="33997" spans="85:87" x14ac:dyDescent="0.25">
      <c r="CG33997" s="768"/>
      <c r="CH33997" s="768"/>
      <c r="CI33997" s="850"/>
    </row>
    <row r="33998" spans="85:87" x14ac:dyDescent="0.25">
      <c r="CG33998" s="768"/>
      <c r="CH33998" s="768"/>
      <c r="CI33998" s="850"/>
    </row>
    <row r="33999" spans="85:87" x14ac:dyDescent="0.25">
      <c r="CG33999" s="768"/>
      <c r="CH33999" s="768"/>
      <c r="CI33999" s="850"/>
    </row>
    <row r="34000" spans="85:87" x14ac:dyDescent="0.25">
      <c r="CG34000" s="768"/>
      <c r="CH34000" s="768"/>
      <c r="CI34000" s="850"/>
    </row>
    <row r="34001" spans="85:87" x14ac:dyDescent="0.25">
      <c r="CG34001" s="768"/>
      <c r="CH34001" s="768"/>
      <c r="CI34001" s="850"/>
    </row>
    <row r="34002" spans="85:87" x14ac:dyDescent="0.25">
      <c r="CG34002" s="768"/>
      <c r="CH34002" s="768"/>
      <c r="CI34002" s="850"/>
    </row>
    <row r="34003" spans="85:87" x14ac:dyDescent="0.25">
      <c r="CG34003" s="768"/>
      <c r="CH34003" s="768"/>
      <c r="CI34003" s="850"/>
    </row>
    <row r="34004" spans="85:87" x14ac:dyDescent="0.25">
      <c r="CG34004" s="768"/>
      <c r="CH34004" s="768"/>
      <c r="CI34004" s="850"/>
    </row>
    <row r="34005" spans="85:87" x14ac:dyDescent="0.25">
      <c r="CG34005" s="768"/>
      <c r="CH34005" s="768"/>
      <c r="CI34005" s="850"/>
    </row>
    <row r="34006" spans="85:87" x14ac:dyDescent="0.25">
      <c r="CG34006" s="768"/>
      <c r="CH34006" s="768"/>
      <c r="CI34006" s="850"/>
    </row>
    <row r="34007" spans="85:87" x14ac:dyDescent="0.25">
      <c r="CG34007" s="768"/>
      <c r="CH34007" s="768"/>
      <c r="CI34007" s="850"/>
    </row>
    <row r="34008" spans="85:87" x14ac:dyDescent="0.25">
      <c r="CG34008" s="768"/>
      <c r="CH34008" s="768"/>
      <c r="CI34008" s="850"/>
    </row>
    <row r="34009" spans="85:87" x14ac:dyDescent="0.25">
      <c r="CG34009" s="768"/>
      <c r="CH34009" s="768"/>
      <c r="CI34009" s="850"/>
    </row>
    <row r="34010" spans="85:87" x14ac:dyDescent="0.25">
      <c r="CG34010" s="768"/>
      <c r="CH34010" s="768"/>
      <c r="CI34010" s="850"/>
    </row>
    <row r="34011" spans="85:87" x14ac:dyDescent="0.25">
      <c r="CG34011" s="768"/>
      <c r="CH34011" s="768"/>
      <c r="CI34011" s="850"/>
    </row>
    <row r="34012" spans="85:87" x14ac:dyDescent="0.25">
      <c r="CG34012" s="768"/>
      <c r="CH34012" s="768"/>
      <c r="CI34012" s="850"/>
    </row>
    <row r="34013" spans="85:87" x14ac:dyDescent="0.25">
      <c r="CG34013" s="768"/>
      <c r="CH34013" s="768"/>
      <c r="CI34013" s="850"/>
    </row>
    <row r="34014" spans="85:87" x14ac:dyDescent="0.25">
      <c r="CG34014" s="768"/>
      <c r="CH34014" s="768"/>
      <c r="CI34014" s="850"/>
    </row>
    <row r="34015" spans="85:87" x14ac:dyDescent="0.25">
      <c r="CG34015" s="768"/>
      <c r="CH34015" s="768"/>
      <c r="CI34015" s="850"/>
    </row>
    <row r="34016" spans="85:87" x14ac:dyDescent="0.25">
      <c r="CG34016" s="768"/>
      <c r="CH34016" s="768"/>
      <c r="CI34016" s="850"/>
    </row>
    <row r="34017" spans="85:87" x14ac:dyDescent="0.25">
      <c r="CG34017" s="768"/>
      <c r="CH34017" s="768"/>
      <c r="CI34017" s="850"/>
    </row>
    <row r="34018" spans="85:87" x14ac:dyDescent="0.25">
      <c r="CG34018" s="768"/>
      <c r="CH34018" s="768"/>
      <c r="CI34018" s="850"/>
    </row>
    <row r="34019" spans="85:87" x14ac:dyDescent="0.25">
      <c r="CG34019" s="768"/>
      <c r="CH34019" s="768"/>
      <c r="CI34019" s="850"/>
    </row>
    <row r="34020" spans="85:87" x14ac:dyDescent="0.25">
      <c r="CG34020" s="768"/>
      <c r="CH34020" s="768"/>
      <c r="CI34020" s="850"/>
    </row>
    <row r="34021" spans="85:87" x14ac:dyDescent="0.25">
      <c r="CG34021" s="768"/>
      <c r="CH34021" s="768"/>
      <c r="CI34021" s="850"/>
    </row>
    <row r="34022" spans="85:87" x14ac:dyDescent="0.25">
      <c r="CG34022" s="768"/>
      <c r="CH34022" s="768"/>
      <c r="CI34022" s="850"/>
    </row>
    <row r="34023" spans="85:87" x14ac:dyDescent="0.25">
      <c r="CG34023" s="768"/>
      <c r="CH34023" s="768"/>
      <c r="CI34023" s="850"/>
    </row>
    <row r="34024" spans="85:87" x14ac:dyDescent="0.25">
      <c r="CG34024" s="768"/>
      <c r="CH34024" s="768"/>
      <c r="CI34024" s="850"/>
    </row>
    <row r="34025" spans="85:87" x14ac:dyDescent="0.25">
      <c r="CG34025" s="768"/>
      <c r="CH34025" s="768"/>
      <c r="CI34025" s="850"/>
    </row>
    <row r="34026" spans="85:87" x14ac:dyDescent="0.25">
      <c r="CG34026" s="768"/>
      <c r="CH34026" s="768"/>
      <c r="CI34026" s="850"/>
    </row>
    <row r="34027" spans="85:87" x14ac:dyDescent="0.25">
      <c r="CG34027" s="768"/>
      <c r="CH34027" s="768"/>
      <c r="CI34027" s="850"/>
    </row>
    <row r="34028" spans="85:87" x14ac:dyDescent="0.25">
      <c r="CG34028" s="768"/>
      <c r="CH34028" s="768"/>
      <c r="CI34028" s="850"/>
    </row>
    <row r="34029" spans="85:87" x14ac:dyDescent="0.25">
      <c r="CG34029" s="768"/>
      <c r="CH34029" s="768"/>
      <c r="CI34029" s="850"/>
    </row>
    <row r="34030" spans="85:87" x14ac:dyDescent="0.25">
      <c r="CG34030" s="768"/>
      <c r="CH34030" s="768"/>
      <c r="CI34030" s="850"/>
    </row>
    <row r="34031" spans="85:87" x14ac:dyDescent="0.25">
      <c r="CG34031" s="768"/>
      <c r="CH34031" s="768"/>
      <c r="CI34031" s="850"/>
    </row>
    <row r="34032" spans="85:87" x14ac:dyDescent="0.25">
      <c r="CG34032" s="768"/>
      <c r="CH34032" s="768"/>
      <c r="CI34032" s="850"/>
    </row>
    <row r="34033" spans="85:87" x14ac:dyDescent="0.25">
      <c r="CG34033" s="768"/>
      <c r="CH34033" s="768"/>
      <c r="CI34033" s="850"/>
    </row>
    <row r="34034" spans="85:87" x14ac:dyDescent="0.25">
      <c r="CG34034" s="768"/>
      <c r="CH34034" s="768"/>
      <c r="CI34034" s="850"/>
    </row>
    <row r="34035" spans="85:87" x14ac:dyDescent="0.25">
      <c r="CG34035" s="768"/>
      <c r="CH34035" s="768"/>
      <c r="CI34035" s="850"/>
    </row>
    <row r="34036" spans="85:87" x14ac:dyDescent="0.25">
      <c r="CG34036" s="768"/>
      <c r="CH34036" s="768"/>
      <c r="CI34036" s="850"/>
    </row>
    <row r="34037" spans="85:87" x14ac:dyDescent="0.25">
      <c r="CG34037" s="768"/>
      <c r="CH34037" s="768"/>
      <c r="CI34037" s="850"/>
    </row>
    <row r="34038" spans="85:87" x14ac:dyDescent="0.25">
      <c r="CG34038" s="768"/>
      <c r="CH34038" s="768"/>
      <c r="CI34038" s="850"/>
    </row>
    <row r="34039" spans="85:87" x14ac:dyDescent="0.25">
      <c r="CG34039" s="768"/>
      <c r="CH34039" s="768"/>
      <c r="CI34039" s="850"/>
    </row>
    <row r="34040" spans="85:87" x14ac:dyDescent="0.25">
      <c r="CG34040" s="768"/>
      <c r="CH34040" s="768"/>
      <c r="CI34040" s="850"/>
    </row>
    <row r="34041" spans="85:87" x14ac:dyDescent="0.25">
      <c r="CG34041" s="768"/>
      <c r="CH34041" s="768"/>
      <c r="CI34041" s="850"/>
    </row>
    <row r="34042" spans="85:87" x14ac:dyDescent="0.25">
      <c r="CG34042" s="768"/>
      <c r="CH34042" s="768"/>
      <c r="CI34042" s="850"/>
    </row>
    <row r="34043" spans="85:87" x14ac:dyDescent="0.25">
      <c r="CG34043" s="768"/>
      <c r="CH34043" s="768"/>
      <c r="CI34043" s="850"/>
    </row>
    <row r="34044" spans="85:87" x14ac:dyDescent="0.25">
      <c r="CG34044" s="768"/>
      <c r="CH34044" s="768"/>
      <c r="CI34044" s="850"/>
    </row>
    <row r="34045" spans="85:87" x14ac:dyDescent="0.25">
      <c r="CG34045" s="768"/>
      <c r="CH34045" s="768"/>
      <c r="CI34045" s="850"/>
    </row>
    <row r="34046" spans="85:87" x14ac:dyDescent="0.25">
      <c r="CG34046" s="768"/>
      <c r="CH34046" s="768"/>
      <c r="CI34046" s="850"/>
    </row>
    <row r="34047" spans="85:87" x14ac:dyDescent="0.25">
      <c r="CG34047" s="768"/>
      <c r="CH34047" s="768"/>
      <c r="CI34047" s="850"/>
    </row>
    <row r="34048" spans="85:87" x14ac:dyDescent="0.25">
      <c r="CG34048" s="768"/>
      <c r="CH34048" s="768"/>
      <c r="CI34048" s="850"/>
    </row>
    <row r="34049" spans="85:87" x14ac:dyDescent="0.25">
      <c r="CG34049" s="768"/>
      <c r="CH34049" s="768"/>
      <c r="CI34049" s="850"/>
    </row>
    <row r="34050" spans="85:87" x14ac:dyDescent="0.25">
      <c r="CG34050" s="768"/>
      <c r="CH34050" s="768"/>
      <c r="CI34050" s="850"/>
    </row>
    <row r="34051" spans="85:87" x14ac:dyDescent="0.25">
      <c r="CG34051" s="768"/>
      <c r="CH34051" s="768"/>
      <c r="CI34051" s="850"/>
    </row>
    <row r="34052" spans="85:87" x14ac:dyDescent="0.25">
      <c r="CG34052" s="768"/>
      <c r="CH34052" s="768"/>
      <c r="CI34052" s="850"/>
    </row>
    <row r="34053" spans="85:87" x14ac:dyDescent="0.25">
      <c r="CG34053" s="768"/>
      <c r="CH34053" s="768"/>
      <c r="CI34053" s="850"/>
    </row>
    <row r="34054" spans="85:87" x14ac:dyDescent="0.25">
      <c r="CG34054" s="768"/>
      <c r="CH34054" s="768"/>
      <c r="CI34054" s="850"/>
    </row>
    <row r="34055" spans="85:87" x14ac:dyDescent="0.25">
      <c r="CG34055" s="768"/>
      <c r="CH34055" s="768"/>
      <c r="CI34055" s="850"/>
    </row>
    <row r="34056" spans="85:87" x14ac:dyDescent="0.25">
      <c r="CG34056" s="768"/>
      <c r="CH34056" s="768"/>
      <c r="CI34056" s="850"/>
    </row>
    <row r="34057" spans="85:87" x14ac:dyDescent="0.25">
      <c r="CG34057" s="768"/>
      <c r="CH34057" s="768"/>
      <c r="CI34057" s="850"/>
    </row>
    <row r="34058" spans="85:87" x14ac:dyDescent="0.25">
      <c r="CG34058" s="768"/>
      <c r="CH34058" s="768"/>
      <c r="CI34058" s="850"/>
    </row>
    <row r="34059" spans="85:87" x14ac:dyDescent="0.25">
      <c r="CG34059" s="768"/>
      <c r="CH34059" s="768"/>
      <c r="CI34059" s="850"/>
    </row>
    <row r="34060" spans="85:87" x14ac:dyDescent="0.25">
      <c r="CG34060" s="768"/>
      <c r="CH34060" s="768"/>
      <c r="CI34060" s="850"/>
    </row>
    <row r="34061" spans="85:87" x14ac:dyDescent="0.25">
      <c r="CG34061" s="768"/>
      <c r="CH34061" s="768"/>
      <c r="CI34061" s="850"/>
    </row>
    <row r="34062" spans="85:87" x14ac:dyDescent="0.25">
      <c r="CG34062" s="768"/>
      <c r="CH34062" s="768"/>
      <c r="CI34062" s="850"/>
    </row>
    <row r="34063" spans="85:87" x14ac:dyDescent="0.25">
      <c r="CG34063" s="768"/>
      <c r="CH34063" s="768"/>
      <c r="CI34063" s="850"/>
    </row>
    <row r="34064" spans="85:87" x14ac:dyDescent="0.25">
      <c r="CG34064" s="768"/>
      <c r="CH34064" s="768"/>
      <c r="CI34064" s="850"/>
    </row>
    <row r="34065" spans="85:87" x14ac:dyDescent="0.25">
      <c r="CG34065" s="768"/>
      <c r="CH34065" s="768"/>
      <c r="CI34065" s="850"/>
    </row>
    <row r="34066" spans="85:87" x14ac:dyDescent="0.25">
      <c r="CG34066" s="768"/>
      <c r="CH34066" s="768"/>
      <c r="CI34066" s="850"/>
    </row>
    <row r="34067" spans="85:87" x14ac:dyDescent="0.25">
      <c r="CG34067" s="768"/>
      <c r="CH34067" s="768"/>
      <c r="CI34067" s="850"/>
    </row>
    <row r="34068" spans="85:87" x14ac:dyDescent="0.25">
      <c r="CG34068" s="768"/>
      <c r="CH34068" s="768"/>
      <c r="CI34068" s="850"/>
    </row>
    <row r="34069" spans="85:87" x14ac:dyDescent="0.25">
      <c r="CG34069" s="768"/>
      <c r="CH34069" s="768"/>
      <c r="CI34069" s="850"/>
    </row>
    <row r="34070" spans="85:87" x14ac:dyDescent="0.25">
      <c r="CG34070" s="768"/>
      <c r="CH34070" s="768"/>
      <c r="CI34070" s="850"/>
    </row>
    <row r="34071" spans="85:87" x14ac:dyDescent="0.25">
      <c r="CG34071" s="768"/>
      <c r="CH34071" s="768"/>
      <c r="CI34071" s="850"/>
    </row>
    <row r="34072" spans="85:87" x14ac:dyDescent="0.25">
      <c r="CG34072" s="768"/>
      <c r="CH34072" s="768"/>
      <c r="CI34072" s="850"/>
    </row>
    <row r="34073" spans="85:87" x14ac:dyDescent="0.25">
      <c r="CG34073" s="768"/>
      <c r="CH34073" s="768"/>
      <c r="CI34073" s="850"/>
    </row>
    <row r="34074" spans="85:87" x14ac:dyDescent="0.25">
      <c r="CG34074" s="768"/>
      <c r="CH34074" s="768"/>
      <c r="CI34074" s="850"/>
    </row>
    <row r="34075" spans="85:87" x14ac:dyDescent="0.25">
      <c r="CG34075" s="768"/>
      <c r="CH34075" s="768"/>
      <c r="CI34075" s="850"/>
    </row>
    <row r="34076" spans="85:87" x14ac:dyDescent="0.25">
      <c r="CG34076" s="768"/>
      <c r="CH34076" s="768"/>
      <c r="CI34076" s="850"/>
    </row>
    <row r="34077" spans="85:87" x14ac:dyDescent="0.25">
      <c r="CG34077" s="768"/>
      <c r="CH34077" s="768"/>
      <c r="CI34077" s="850"/>
    </row>
    <row r="34078" spans="85:87" x14ac:dyDescent="0.25">
      <c r="CG34078" s="768"/>
      <c r="CH34078" s="768"/>
      <c r="CI34078" s="850"/>
    </row>
    <row r="34079" spans="85:87" x14ac:dyDescent="0.25">
      <c r="CG34079" s="768"/>
      <c r="CH34079" s="768"/>
      <c r="CI34079" s="850"/>
    </row>
    <row r="34080" spans="85:87" x14ac:dyDescent="0.25">
      <c r="CG34080" s="768"/>
      <c r="CH34080" s="768"/>
      <c r="CI34080" s="850"/>
    </row>
    <row r="34081" spans="85:87" x14ac:dyDescent="0.25">
      <c r="CG34081" s="768"/>
      <c r="CH34081" s="768"/>
      <c r="CI34081" s="850"/>
    </row>
    <row r="34082" spans="85:87" x14ac:dyDescent="0.25">
      <c r="CG34082" s="768"/>
      <c r="CH34082" s="768"/>
      <c r="CI34082" s="850"/>
    </row>
    <row r="34083" spans="85:87" x14ac:dyDescent="0.25">
      <c r="CG34083" s="768"/>
      <c r="CH34083" s="768"/>
      <c r="CI34083" s="850"/>
    </row>
    <row r="34084" spans="85:87" x14ac:dyDescent="0.25">
      <c r="CG34084" s="768"/>
      <c r="CH34084" s="768"/>
      <c r="CI34084" s="850"/>
    </row>
    <row r="34085" spans="85:87" x14ac:dyDescent="0.25">
      <c r="CG34085" s="768"/>
      <c r="CH34085" s="768"/>
      <c r="CI34085" s="850"/>
    </row>
    <row r="34086" spans="85:87" x14ac:dyDescent="0.25">
      <c r="CG34086" s="768"/>
      <c r="CH34086" s="768"/>
      <c r="CI34086" s="850"/>
    </row>
    <row r="34087" spans="85:87" x14ac:dyDescent="0.25">
      <c r="CG34087" s="768"/>
      <c r="CH34087" s="768"/>
      <c r="CI34087" s="850"/>
    </row>
    <row r="34088" spans="85:87" x14ac:dyDescent="0.25">
      <c r="CG34088" s="768"/>
      <c r="CH34088" s="768"/>
      <c r="CI34088" s="850"/>
    </row>
    <row r="34089" spans="85:87" x14ac:dyDescent="0.25">
      <c r="CG34089" s="768"/>
      <c r="CH34089" s="768"/>
      <c r="CI34089" s="850"/>
    </row>
    <row r="34090" spans="85:87" x14ac:dyDescent="0.25">
      <c r="CG34090" s="768"/>
      <c r="CH34090" s="768"/>
      <c r="CI34090" s="850"/>
    </row>
    <row r="34091" spans="85:87" x14ac:dyDescent="0.25">
      <c r="CG34091" s="768"/>
      <c r="CH34091" s="768"/>
      <c r="CI34091" s="850"/>
    </row>
    <row r="34092" spans="85:87" x14ac:dyDescent="0.25">
      <c r="CG34092" s="768"/>
      <c r="CH34092" s="768"/>
      <c r="CI34092" s="850"/>
    </row>
    <row r="34093" spans="85:87" x14ac:dyDescent="0.25">
      <c r="CG34093" s="768"/>
      <c r="CH34093" s="768"/>
      <c r="CI34093" s="850"/>
    </row>
    <row r="34094" spans="85:87" x14ac:dyDescent="0.25">
      <c r="CG34094" s="768"/>
      <c r="CH34094" s="768"/>
      <c r="CI34094" s="850"/>
    </row>
    <row r="34095" spans="85:87" x14ac:dyDescent="0.25">
      <c r="CG34095" s="768"/>
      <c r="CH34095" s="768"/>
      <c r="CI34095" s="850"/>
    </row>
    <row r="34096" spans="85:87" x14ac:dyDescent="0.25">
      <c r="CG34096" s="768"/>
      <c r="CH34096" s="768"/>
      <c r="CI34096" s="850"/>
    </row>
    <row r="34097" spans="85:87" x14ac:dyDescent="0.25">
      <c r="CG34097" s="768"/>
      <c r="CH34097" s="768"/>
      <c r="CI34097" s="850"/>
    </row>
    <row r="34098" spans="85:87" x14ac:dyDescent="0.25">
      <c r="CG34098" s="768"/>
      <c r="CH34098" s="768"/>
      <c r="CI34098" s="850"/>
    </row>
    <row r="34099" spans="85:87" x14ac:dyDescent="0.25">
      <c r="CG34099" s="768"/>
      <c r="CH34099" s="768"/>
      <c r="CI34099" s="850"/>
    </row>
    <row r="34100" spans="85:87" x14ac:dyDescent="0.25">
      <c r="CG34100" s="768"/>
      <c r="CH34100" s="768"/>
      <c r="CI34100" s="850"/>
    </row>
    <row r="34101" spans="85:87" x14ac:dyDescent="0.25">
      <c r="CG34101" s="768"/>
      <c r="CH34101" s="768"/>
      <c r="CI34101" s="850"/>
    </row>
    <row r="34102" spans="85:87" x14ac:dyDescent="0.25">
      <c r="CG34102" s="768"/>
      <c r="CH34102" s="768"/>
      <c r="CI34102" s="850"/>
    </row>
    <row r="34103" spans="85:87" x14ac:dyDescent="0.25">
      <c r="CG34103" s="768"/>
      <c r="CH34103" s="768"/>
      <c r="CI34103" s="850"/>
    </row>
    <row r="34104" spans="85:87" x14ac:dyDescent="0.25">
      <c r="CG34104" s="768"/>
      <c r="CH34104" s="768"/>
      <c r="CI34104" s="850"/>
    </row>
    <row r="34105" spans="85:87" x14ac:dyDescent="0.25">
      <c r="CG34105" s="768"/>
      <c r="CH34105" s="768"/>
      <c r="CI34105" s="850"/>
    </row>
    <row r="34106" spans="85:87" x14ac:dyDescent="0.25">
      <c r="CG34106" s="768"/>
      <c r="CH34106" s="768"/>
      <c r="CI34106" s="850"/>
    </row>
    <row r="34107" spans="85:87" x14ac:dyDescent="0.25">
      <c r="CG34107" s="768"/>
      <c r="CH34107" s="768"/>
      <c r="CI34107" s="850"/>
    </row>
    <row r="34108" spans="85:87" x14ac:dyDescent="0.25">
      <c r="CG34108" s="768"/>
      <c r="CH34108" s="768"/>
      <c r="CI34108" s="850"/>
    </row>
    <row r="34109" spans="85:87" x14ac:dyDescent="0.25">
      <c r="CG34109" s="768"/>
      <c r="CH34109" s="768"/>
      <c r="CI34109" s="850"/>
    </row>
    <row r="34110" spans="85:87" x14ac:dyDescent="0.25">
      <c r="CG34110" s="768"/>
      <c r="CH34110" s="768"/>
      <c r="CI34110" s="850"/>
    </row>
    <row r="34111" spans="85:87" x14ac:dyDescent="0.25">
      <c r="CG34111" s="768"/>
      <c r="CH34111" s="768"/>
      <c r="CI34111" s="850"/>
    </row>
    <row r="34112" spans="85:87" x14ac:dyDescent="0.25">
      <c r="CG34112" s="768"/>
      <c r="CH34112" s="768"/>
      <c r="CI34112" s="850"/>
    </row>
    <row r="34113" spans="85:87" x14ac:dyDescent="0.25">
      <c r="CG34113" s="768"/>
      <c r="CH34113" s="768"/>
      <c r="CI34113" s="850"/>
    </row>
    <row r="34114" spans="85:87" x14ac:dyDescent="0.25">
      <c r="CG34114" s="768"/>
      <c r="CH34114" s="768"/>
      <c r="CI34114" s="850"/>
    </row>
    <row r="34115" spans="85:87" x14ac:dyDescent="0.25">
      <c r="CG34115" s="768"/>
      <c r="CH34115" s="768"/>
      <c r="CI34115" s="850"/>
    </row>
    <row r="34116" spans="85:87" x14ac:dyDescent="0.25">
      <c r="CG34116" s="768"/>
      <c r="CH34116" s="768"/>
      <c r="CI34116" s="850"/>
    </row>
    <row r="34117" spans="85:87" x14ac:dyDescent="0.25">
      <c r="CG34117" s="768"/>
      <c r="CH34117" s="768"/>
      <c r="CI34117" s="850"/>
    </row>
    <row r="34118" spans="85:87" x14ac:dyDescent="0.25">
      <c r="CG34118" s="768"/>
      <c r="CH34118" s="768"/>
      <c r="CI34118" s="850"/>
    </row>
    <row r="34119" spans="85:87" x14ac:dyDescent="0.25">
      <c r="CG34119" s="768"/>
      <c r="CH34119" s="768"/>
      <c r="CI34119" s="850"/>
    </row>
    <row r="34120" spans="85:87" x14ac:dyDescent="0.25">
      <c r="CG34120" s="768"/>
      <c r="CH34120" s="768"/>
      <c r="CI34120" s="850"/>
    </row>
    <row r="34121" spans="85:87" x14ac:dyDescent="0.25">
      <c r="CG34121" s="768"/>
      <c r="CH34121" s="768"/>
      <c r="CI34121" s="850"/>
    </row>
    <row r="34122" spans="85:87" x14ac:dyDescent="0.25">
      <c r="CG34122" s="768"/>
      <c r="CH34122" s="768"/>
      <c r="CI34122" s="850"/>
    </row>
    <row r="34123" spans="85:87" x14ac:dyDescent="0.25">
      <c r="CG34123" s="768"/>
      <c r="CH34123" s="768"/>
      <c r="CI34123" s="850"/>
    </row>
    <row r="34124" spans="85:87" x14ac:dyDescent="0.25">
      <c r="CG34124" s="768"/>
      <c r="CH34124" s="768"/>
      <c r="CI34124" s="850"/>
    </row>
    <row r="34125" spans="85:87" x14ac:dyDescent="0.25">
      <c r="CG34125" s="768"/>
      <c r="CH34125" s="768"/>
      <c r="CI34125" s="850"/>
    </row>
    <row r="34126" spans="85:87" x14ac:dyDescent="0.25">
      <c r="CG34126" s="768"/>
      <c r="CH34126" s="768"/>
      <c r="CI34126" s="850"/>
    </row>
    <row r="34127" spans="85:87" x14ac:dyDescent="0.25">
      <c r="CG34127" s="768"/>
      <c r="CH34127" s="768"/>
      <c r="CI34127" s="850"/>
    </row>
    <row r="34128" spans="85:87" x14ac:dyDescent="0.25">
      <c r="CG34128" s="768"/>
      <c r="CH34128" s="768"/>
      <c r="CI34128" s="850"/>
    </row>
    <row r="34129" spans="85:87" x14ac:dyDescent="0.25">
      <c r="CG34129" s="768"/>
      <c r="CH34129" s="768"/>
      <c r="CI34129" s="850"/>
    </row>
    <row r="34130" spans="85:87" x14ac:dyDescent="0.25">
      <c r="CG34130" s="768"/>
      <c r="CH34130" s="768"/>
      <c r="CI34130" s="850"/>
    </row>
    <row r="34131" spans="85:87" x14ac:dyDescent="0.25">
      <c r="CG34131" s="768"/>
      <c r="CH34131" s="768"/>
      <c r="CI34131" s="850"/>
    </row>
    <row r="34132" spans="85:87" x14ac:dyDescent="0.25">
      <c r="CG34132" s="768"/>
      <c r="CH34132" s="768"/>
      <c r="CI34132" s="850"/>
    </row>
    <row r="34133" spans="85:87" x14ac:dyDescent="0.25">
      <c r="CG34133" s="768"/>
      <c r="CH34133" s="768"/>
      <c r="CI34133" s="850"/>
    </row>
    <row r="34134" spans="85:87" x14ac:dyDescent="0.25">
      <c r="CG34134" s="768"/>
      <c r="CH34134" s="768"/>
      <c r="CI34134" s="850"/>
    </row>
    <row r="34135" spans="85:87" x14ac:dyDescent="0.25">
      <c r="CG34135" s="768"/>
      <c r="CH34135" s="768"/>
      <c r="CI34135" s="850"/>
    </row>
    <row r="34136" spans="85:87" x14ac:dyDescent="0.25">
      <c r="CG34136" s="768"/>
      <c r="CH34136" s="768"/>
      <c r="CI34136" s="850"/>
    </row>
    <row r="34137" spans="85:87" x14ac:dyDescent="0.25">
      <c r="CG34137" s="768"/>
      <c r="CH34137" s="768"/>
      <c r="CI34137" s="850"/>
    </row>
    <row r="34138" spans="85:87" x14ac:dyDescent="0.25">
      <c r="CG34138" s="768"/>
      <c r="CH34138" s="768"/>
      <c r="CI34138" s="850"/>
    </row>
    <row r="34139" spans="85:87" x14ac:dyDescent="0.25">
      <c r="CG34139" s="768"/>
      <c r="CH34139" s="768"/>
      <c r="CI34139" s="850"/>
    </row>
    <row r="34140" spans="85:87" x14ac:dyDescent="0.25">
      <c r="CG34140" s="768"/>
      <c r="CH34140" s="768"/>
      <c r="CI34140" s="850"/>
    </row>
    <row r="34141" spans="85:87" x14ac:dyDescent="0.25">
      <c r="CG34141" s="768"/>
      <c r="CH34141" s="768"/>
      <c r="CI34141" s="850"/>
    </row>
    <row r="34142" spans="85:87" x14ac:dyDescent="0.25">
      <c r="CG34142" s="768"/>
      <c r="CH34142" s="768"/>
      <c r="CI34142" s="850"/>
    </row>
    <row r="34143" spans="85:87" x14ac:dyDescent="0.25">
      <c r="CG34143" s="768"/>
      <c r="CH34143" s="768"/>
      <c r="CI34143" s="850"/>
    </row>
    <row r="34144" spans="85:87" x14ac:dyDescent="0.25">
      <c r="CG34144" s="768"/>
      <c r="CH34144" s="768"/>
      <c r="CI34144" s="850"/>
    </row>
    <row r="34145" spans="85:87" x14ac:dyDescent="0.25">
      <c r="CG34145" s="768"/>
      <c r="CH34145" s="768"/>
      <c r="CI34145" s="850"/>
    </row>
    <row r="34146" spans="85:87" x14ac:dyDescent="0.25">
      <c r="CG34146" s="768"/>
      <c r="CH34146" s="768"/>
      <c r="CI34146" s="850"/>
    </row>
    <row r="34147" spans="85:87" x14ac:dyDescent="0.25">
      <c r="CG34147" s="768"/>
      <c r="CH34147" s="768"/>
      <c r="CI34147" s="850"/>
    </row>
    <row r="34148" spans="85:87" x14ac:dyDescent="0.25">
      <c r="CG34148" s="768"/>
      <c r="CH34148" s="768"/>
      <c r="CI34148" s="850"/>
    </row>
    <row r="34149" spans="85:87" x14ac:dyDescent="0.25">
      <c r="CG34149" s="768"/>
      <c r="CH34149" s="768"/>
      <c r="CI34149" s="850"/>
    </row>
    <row r="34150" spans="85:87" x14ac:dyDescent="0.25">
      <c r="CG34150" s="768"/>
      <c r="CH34150" s="768"/>
      <c r="CI34150" s="850"/>
    </row>
    <row r="34151" spans="85:87" x14ac:dyDescent="0.25">
      <c r="CG34151" s="768"/>
      <c r="CH34151" s="768"/>
      <c r="CI34151" s="850"/>
    </row>
    <row r="34152" spans="85:87" x14ac:dyDescent="0.25">
      <c r="CG34152" s="768"/>
      <c r="CH34152" s="768"/>
      <c r="CI34152" s="850"/>
    </row>
    <row r="34153" spans="85:87" x14ac:dyDescent="0.25">
      <c r="CG34153" s="768"/>
      <c r="CH34153" s="768"/>
      <c r="CI34153" s="850"/>
    </row>
    <row r="34154" spans="85:87" x14ac:dyDescent="0.25">
      <c r="CG34154" s="768"/>
      <c r="CH34154" s="768"/>
      <c r="CI34154" s="850"/>
    </row>
    <row r="34155" spans="85:87" x14ac:dyDescent="0.25">
      <c r="CG34155" s="768"/>
      <c r="CH34155" s="768"/>
      <c r="CI34155" s="850"/>
    </row>
    <row r="34156" spans="85:87" x14ac:dyDescent="0.25">
      <c r="CG34156" s="768"/>
      <c r="CH34156" s="768"/>
      <c r="CI34156" s="850"/>
    </row>
    <row r="34157" spans="85:87" x14ac:dyDescent="0.25">
      <c r="CG34157" s="768"/>
      <c r="CH34157" s="768"/>
      <c r="CI34157" s="850"/>
    </row>
    <row r="34158" spans="85:87" x14ac:dyDescent="0.25">
      <c r="CG34158" s="768"/>
      <c r="CH34158" s="768"/>
      <c r="CI34158" s="850"/>
    </row>
    <row r="34159" spans="85:87" x14ac:dyDescent="0.25">
      <c r="CG34159" s="768"/>
      <c r="CH34159" s="768"/>
      <c r="CI34159" s="850"/>
    </row>
    <row r="34160" spans="85:87" x14ac:dyDescent="0.25">
      <c r="CG34160" s="768"/>
      <c r="CH34160" s="768"/>
      <c r="CI34160" s="850"/>
    </row>
    <row r="34161" spans="85:87" x14ac:dyDescent="0.25">
      <c r="CG34161" s="768"/>
      <c r="CH34161" s="768"/>
      <c r="CI34161" s="850"/>
    </row>
    <row r="34162" spans="85:87" x14ac:dyDescent="0.25">
      <c r="CG34162" s="768"/>
      <c r="CH34162" s="768"/>
      <c r="CI34162" s="850"/>
    </row>
    <row r="34163" spans="85:87" x14ac:dyDescent="0.25">
      <c r="CG34163" s="768"/>
      <c r="CH34163" s="768"/>
      <c r="CI34163" s="850"/>
    </row>
    <row r="34164" spans="85:87" x14ac:dyDescent="0.25">
      <c r="CG34164" s="768"/>
      <c r="CH34164" s="768"/>
      <c r="CI34164" s="850"/>
    </row>
    <row r="34165" spans="85:87" x14ac:dyDescent="0.25">
      <c r="CG34165" s="768"/>
      <c r="CH34165" s="768"/>
      <c r="CI34165" s="850"/>
    </row>
    <row r="34166" spans="85:87" x14ac:dyDescent="0.25">
      <c r="CG34166" s="768"/>
      <c r="CH34166" s="768"/>
      <c r="CI34166" s="850"/>
    </row>
    <row r="34167" spans="85:87" x14ac:dyDescent="0.25">
      <c r="CG34167" s="768"/>
      <c r="CH34167" s="768"/>
      <c r="CI34167" s="850"/>
    </row>
    <row r="34168" spans="85:87" x14ac:dyDescent="0.25">
      <c r="CG34168" s="768"/>
      <c r="CH34168" s="768"/>
      <c r="CI34168" s="850"/>
    </row>
    <row r="34169" spans="85:87" x14ac:dyDescent="0.25">
      <c r="CG34169" s="768"/>
      <c r="CH34169" s="768"/>
      <c r="CI34169" s="850"/>
    </row>
    <row r="34170" spans="85:87" x14ac:dyDescent="0.25">
      <c r="CG34170" s="768"/>
      <c r="CH34170" s="768"/>
      <c r="CI34170" s="850"/>
    </row>
    <row r="34171" spans="85:87" x14ac:dyDescent="0.25">
      <c r="CG34171" s="768"/>
      <c r="CH34171" s="768"/>
      <c r="CI34171" s="850"/>
    </row>
    <row r="34172" spans="85:87" x14ac:dyDescent="0.25">
      <c r="CG34172" s="768"/>
      <c r="CH34172" s="768"/>
      <c r="CI34172" s="850"/>
    </row>
    <row r="34173" spans="85:87" x14ac:dyDescent="0.25">
      <c r="CG34173" s="768"/>
      <c r="CH34173" s="768"/>
      <c r="CI34173" s="850"/>
    </row>
    <row r="34174" spans="85:87" x14ac:dyDescent="0.25">
      <c r="CG34174" s="768"/>
      <c r="CH34174" s="768"/>
      <c r="CI34174" s="850"/>
    </row>
    <row r="34175" spans="85:87" x14ac:dyDescent="0.25">
      <c r="CG34175" s="768"/>
      <c r="CH34175" s="768"/>
      <c r="CI34175" s="850"/>
    </row>
    <row r="34176" spans="85:87" x14ac:dyDescent="0.25">
      <c r="CG34176" s="768"/>
      <c r="CH34176" s="768"/>
      <c r="CI34176" s="850"/>
    </row>
    <row r="34177" spans="85:87" x14ac:dyDescent="0.25">
      <c r="CG34177" s="768"/>
      <c r="CH34177" s="768"/>
      <c r="CI34177" s="850"/>
    </row>
    <row r="34178" spans="85:87" x14ac:dyDescent="0.25">
      <c r="CG34178" s="768"/>
      <c r="CH34178" s="768"/>
      <c r="CI34178" s="850"/>
    </row>
    <row r="34179" spans="85:87" x14ac:dyDescent="0.25">
      <c r="CG34179" s="768"/>
      <c r="CH34179" s="768"/>
      <c r="CI34179" s="850"/>
    </row>
    <row r="34180" spans="85:87" x14ac:dyDescent="0.25">
      <c r="CG34180" s="768"/>
      <c r="CH34180" s="768"/>
      <c r="CI34180" s="850"/>
    </row>
    <row r="34181" spans="85:87" x14ac:dyDescent="0.25">
      <c r="CG34181" s="768"/>
      <c r="CH34181" s="768"/>
      <c r="CI34181" s="850"/>
    </row>
    <row r="34182" spans="85:87" x14ac:dyDescent="0.25">
      <c r="CG34182" s="768"/>
      <c r="CH34182" s="768"/>
      <c r="CI34182" s="850"/>
    </row>
    <row r="34183" spans="85:87" x14ac:dyDescent="0.25">
      <c r="CG34183" s="768"/>
      <c r="CH34183" s="768"/>
      <c r="CI34183" s="850"/>
    </row>
    <row r="34184" spans="85:87" x14ac:dyDescent="0.25">
      <c r="CG34184" s="768"/>
      <c r="CH34184" s="768"/>
      <c r="CI34184" s="850"/>
    </row>
    <row r="34185" spans="85:87" x14ac:dyDescent="0.25">
      <c r="CG34185" s="768"/>
      <c r="CH34185" s="768"/>
      <c r="CI34185" s="850"/>
    </row>
    <row r="34186" spans="85:87" x14ac:dyDescent="0.25">
      <c r="CG34186" s="768"/>
      <c r="CH34186" s="768"/>
      <c r="CI34186" s="850"/>
    </row>
    <row r="34187" spans="85:87" x14ac:dyDescent="0.25">
      <c r="CG34187" s="768"/>
      <c r="CH34187" s="768"/>
      <c r="CI34187" s="850"/>
    </row>
    <row r="34188" spans="85:87" x14ac:dyDescent="0.25">
      <c r="CG34188" s="768"/>
      <c r="CH34188" s="768"/>
      <c r="CI34188" s="850"/>
    </row>
    <row r="34189" spans="85:87" x14ac:dyDescent="0.25">
      <c r="CG34189" s="768"/>
      <c r="CH34189" s="768"/>
      <c r="CI34189" s="850"/>
    </row>
    <row r="34190" spans="85:87" x14ac:dyDescent="0.25">
      <c r="CG34190" s="768"/>
      <c r="CH34190" s="768"/>
      <c r="CI34190" s="850"/>
    </row>
    <row r="34191" spans="85:87" x14ac:dyDescent="0.25">
      <c r="CG34191" s="768"/>
      <c r="CH34191" s="768"/>
      <c r="CI34191" s="850"/>
    </row>
    <row r="34192" spans="85:87" x14ac:dyDescent="0.25">
      <c r="CG34192" s="768"/>
      <c r="CH34192" s="768"/>
      <c r="CI34192" s="850"/>
    </row>
    <row r="34193" spans="85:87" x14ac:dyDescent="0.25">
      <c r="CG34193" s="768"/>
      <c r="CH34193" s="768"/>
      <c r="CI34193" s="850"/>
    </row>
    <row r="34194" spans="85:87" x14ac:dyDescent="0.25">
      <c r="CG34194" s="768"/>
      <c r="CH34194" s="768"/>
      <c r="CI34194" s="850"/>
    </row>
    <row r="34195" spans="85:87" x14ac:dyDescent="0.25">
      <c r="CG34195" s="768"/>
      <c r="CH34195" s="768"/>
      <c r="CI34195" s="850"/>
    </row>
    <row r="34196" spans="85:87" x14ac:dyDescent="0.25">
      <c r="CG34196" s="768"/>
      <c r="CH34196" s="768"/>
      <c r="CI34196" s="850"/>
    </row>
    <row r="34197" spans="85:87" x14ac:dyDescent="0.25">
      <c r="CG34197" s="768"/>
      <c r="CH34197" s="768"/>
      <c r="CI34197" s="850"/>
    </row>
    <row r="34198" spans="85:87" x14ac:dyDescent="0.25">
      <c r="CG34198" s="768"/>
      <c r="CH34198" s="768"/>
      <c r="CI34198" s="850"/>
    </row>
    <row r="34199" spans="85:87" x14ac:dyDescent="0.25">
      <c r="CG34199" s="768"/>
      <c r="CH34199" s="768"/>
      <c r="CI34199" s="850"/>
    </row>
    <row r="34200" spans="85:87" x14ac:dyDescent="0.25">
      <c r="CG34200" s="768"/>
      <c r="CH34200" s="768"/>
      <c r="CI34200" s="850"/>
    </row>
    <row r="34201" spans="85:87" x14ac:dyDescent="0.25">
      <c r="CG34201" s="768"/>
      <c r="CH34201" s="768"/>
      <c r="CI34201" s="850"/>
    </row>
    <row r="34202" spans="85:87" x14ac:dyDescent="0.25">
      <c r="CG34202" s="768"/>
      <c r="CH34202" s="768"/>
      <c r="CI34202" s="850"/>
    </row>
    <row r="34203" spans="85:87" x14ac:dyDescent="0.25">
      <c r="CG34203" s="768"/>
      <c r="CH34203" s="768"/>
      <c r="CI34203" s="850"/>
    </row>
    <row r="34204" spans="85:87" x14ac:dyDescent="0.25">
      <c r="CG34204" s="768"/>
      <c r="CH34204" s="768"/>
      <c r="CI34204" s="850"/>
    </row>
    <row r="34205" spans="85:87" x14ac:dyDescent="0.25">
      <c r="CG34205" s="768"/>
      <c r="CH34205" s="768"/>
      <c r="CI34205" s="850"/>
    </row>
    <row r="34206" spans="85:87" x14ac:dyDescent="0.25">
      <c r="CG34206" s="768"/>
      <c r="CH34206" s="768"/>
      <c r="CI34206" s="850"/>
    </row>
    <row r="34207" spans="85:87" x14ac:dyDescent="0.25">
      <c r="CG34207" s="768"/>
      <c r="CH34207" s="768"/>
      <c r="CI34207" s="850"/>
    </row>
    <row r="34208" spans="85:87" x14ac:dyDescent="0.25">
      <c r="CG34208" s="768"/>
      <c r="CH34208" s="768"/>
      <c r="CI34208" s="850"/>
    </row>
    <row r="34209" spans="85:87" x14ac:dyDescent="0.25">
      <c r="CG34209" s="768"/>
      <c r="CH34209" s="768"/>
      <c r="CI34209" s="850"/>
    </row>
    <row r="34210" spans="85:87" x14ac:dyDescent="0.25">
      <c r="CG34210" s="768"/>
      <c r="CH34210" s="768"/>
      <c r="CI34210" s="850"/>
    </row>
    <row r="34211" spans="85:87" x14ac:dyDescent="0.25">
      <c r="CG34211" s="768"/>
      <c r="CH34211" s="768"/>
      <c r="CI34211" s="850"/>
    </row>
    <row r="34212" spans="85:87" x14ac:dyDescent="0.25">
      <c r="CG34212" s="768"/>
      <c r="CH34212" s="768"/>
      <c r="CI34212" s="850"/>
    </row>
    <row r="34213" spans="85:87" x14ac:dyDescent="0.25">
      <c r="CG34213" s="768"/>
      <c r="CH34213" s="768"/>
      <c r="CI34213" s="850"/>
    </row>
    <row r="34214" spans="85:87" x14ac:dyDescent="0.25">
      <c r="CG34214" s="768"/>
      <c r="CH34214" s="768"/>
      <c r="CI34214" s="850"/>
    </row>
    <row r="34215" spans="85:87" x14ac:dyDescent="0.25">
      <c r="CG34215" s="768"/>
      <c r="CH34215" s="768"/>
      <c r="CI34215" s="850"/>
    </row>
    <row r="34216" spans="85:87" x14ac:dyDescent="0.25">
      <c r="CG34216" s="768"/>
      <c r="CH34216" s="768"/>
      <c r="CI34216" s="850"/>
    </row>
    <row r="34217" spans="85:87" x14ac:dyDescent="0.25">
      <c r="CG34217" s="768"/>
      <c r="CH34217" s="768"/>
      <c r="CI34217" s="850"/>
    </row>
    <row r="34218" spans="85:87" x14ac:dyDescent="0.25">
      <c r="CG34218" s="768"/>
      <c r="CH34218" s="768"/>
      <c r="CI34218" s="850"/>
    </row>
    <row r="34219" spans="85:87" x14ac:dyDescent="0.25">
      <c r="CG34219" s="768"/>
      <c r="CH34219" s="768"/>
      <c r="CI34219" s="850"/>
    </row>
    <row r="34220" spans="85:87" x14ac:dyDescent="0.25">
      <c r="CG34220" s="768"/>
      <c r="CH34220" s="768"/>
      <c r="CI34220" s="850"/>
    </row>
    <row r="34221" spans="85:87" x14ac:dyDescent="0.25">
      <c r="CG34221" s="768"/>
      <c r="CH34221" s="768"/>
      <c r="CI34221" s="850"/>
    </row>
    <row r="34222" spans="85:87" x14ac:dyDescent="0.25">
      <c r="CG34222" s="768"/>
      <c r="CH34222" s="768"/>
      <c r="CI34222" s="850"/>
    </row>
    <row r="34223" spans="85:87" x14ac:dyDescent="0.25">
      <c r="CG34223" s="768"/>
      <c r="CH34223" s="768"/>
      <c r="CI34223" s="850"/>
    </row>
    <row r="34224" spans="85:87" x14ac:dyDescent="0.25">
      <c r="CG34224" s="768"/>
      <c r="CH34224" s="768"/>
      <c r="CI34224" s="850"/>
    </row>
    <row r="34225" spans="85:87" x14ac:dyDescent="0.25">
      <c r="CG34225" s="768"/>
      <c r="CH34225" s="768"/>
      <c r="CI34225" s="850"/>
    </row>
    <row r="34226" spans="85:87" x14ac:dyDescent="0.25">
      <c r="CG34226" s="768"/>
      <c r="CH34226" s="768"/>
      <c r="CI34226" s="850"/>
    </row>
    <row r="34227" spans="85:87" x14ac:dyDescent="0.25">
      <c r="CG34227" s="768"/>
      <c r="CH34227" s="768"/>
      <c r="CI34227" s="850"/>
    </row>
    <row r="34228" spans="85:87" x14ac:dyDescent="0.25">
      <c r="CG34228" s="768"/>
      <c r="CH34228" s="768"/>
      <c r="CI34228" s="850"/>
    </row>
    <row r="34229" spans="85:87" x14ac:dyDescent="0.25">
      <c r="CG34229" s="768"/>
      <c r="CH34229" s="768"/>
      <c r="CI34229" s="850"/>
    </row>
    <row r="34230" spans="85:87" x14ac:dyDescent="0.25">
      <c r="CG34230" s="768"/>
      <c r="CH34230" s="768"/>
      <c r="CI34230" s="850"/>
    </row>
    <row r="34231" spans="85:87" x14ac:dyDescent="0.25">
      <c r="CG34231" s="768"/>
      <c r="CH34231" s="768"/>
      <c r="CI34231" s="850"/>
    </row>
    <row r="34232" spans="85:87" x14ac:dyDescent="0.25">
      <c r="CG34232" s="768"/>
      <c r="CH34232" s="768"/>
      <c r="CI34232" s="850"/>
    </row>
    <row r="34233" spans="85:87" x14ac:dyDescent="0.25">
      <c r="CG34233" s="768"/>
      <c r="CH34233" s="768"/>
      <c r="CI34233" s="850"/>
    </row>
    <row r="34234" spans="85:87" x14ac:dyDescent="0.25">
      <c r="CG34234" s="768"/>
      <c r="CH34234" s="768"/>
      <c r="CI34234" s="850"/>
    </row>
    <row r="34235" spans="85:87" x14ac:dyDescent="0.25">
      <c r="CG34235" s="768"/>
      <c r="CH34235" s="768"/>
      <c r="CI34235" s="850"/>
    </row>
    <row r="34236" spans="85:87" x14ac:dyDescent="0.25">
      <c r="CG34236" s="768"/>
      <c r="CH34236" s="768"/>
      <c r="CI34236" s="850"/>
    </row>
    <row r="34237" spans="85:87" x14ac:dyDescent="0.25">
      <c r="CG34237" s="768"/>
      <c r="CH34237" s="768"/>
      <c r="CI34237" s="850"/>
    </row>
    <row r="34238" spans="85:87" x14ac:dyDescent="0.25">
      <c r="CG34238" s="768"/>
      <c r="CH34238" s="768"/>
      <c r="CI34238" s="850"/>
    </row>
    <row r="34239" spans="85:87" x14ac:dyDescent="0.25">
      <c r="CG34239" s="768"/>
      <c r="CH34239" s="768"/>
      <c r="CI34239" s="850"/>
    </row>
    <row r="34240" spans="85:87" x14ac:dyDescent="0.25">
      <c r="CG34240" s="768"/>
      <c r="CH34240" s="768"/>
      <c r="CI34240" s="850"/>
    </row>
    <row r="34241" spans="85:87" x14ac:dyDescent="0.25">
      <c r="CG34241" s="768"/>
      <c r="CH34241" s="768"/>
      <c r="CI34241" s="850"/>
    </row>
    <row r="34242" spans="85:87" x14ac:dyDescent="0.25">
      <c r="CG34242" s="768"/>
      <c r="CH34242" s="768"/>
      <c r="CI34242" s="850"/>
    </row>
    <row r="34243" spans="85:87" x14ac:dyDescent="0.25">
      <c r="CG34243" s="768"/>
      <c r="CH34243" s="768"/>
      <c r="CI34243" s="850"/>
    </row>
    <row r="34244" spans="85:87" x14ac:dyDescent="0.25">
      <c r="CG34244" s="768"/>
      <c r="CH34244" s="768"/>
      <c r="CI34244" s="850"/>
    </row>
    <row r="34245" spans="85:87" x14ac:dyDescent="0.25">
      <c r="CG34245" s="768"/>
      <c r="CH34245" s="768"/>
      <c r="CI34245" s="850"/>
    </row>
    <row r="34246" spans="85:87" x14ac:dyDescent="0.25">
      <c r="CG34246" s="768"/>
      <c r="CH34246" s="768"/>
      <c r="CI34246" s="850"/>
    </row>
    <row r="34247" spans="85:87" x14ac:dyDescent="0.25">
      <c r="CG34247" s="768"/>
      <c r="CH34247" s="768"/>
      <c r="CI34247" s="850"/>
    </row>
    <row r="34248" spans="85:87" x14ac:dyDescent="0.25">
      <c r="CG34248" s="768"/>
      <c r="CH34248" s="768"/>
      <c r="CI34248" s="850"/>
    </row>
    <row r="34249" spans="85:87" x14ac:dyDescent="0.25">
      <c r="CG34249" s="768"/>
      <c r="CH34249" s="768"/>
      <c r="CI34249" s="850"/>
    </row>
    <row r="34250" spans="85:87" x14ac:dyDescent="0.25">
      <c r="CG34250" s="768"/>
      <c r="CH34250" s="768"/>
      <c r="CI34250" s="850"/>
    </row>
    <row r="34251" spans="85:87" x14ac:dyDescent="0.25">
      <c r="CG34251" s="768"/>
      <c r="CH34251" s="768"/>
      <c r="CI34251" s="850"/>
    </row>
    <row r="34252" spans="85:87" x14ac:dyDescent="0.25">
      <c r="CG34252" s="768"/>
      <c r="CH34252" s="768"/>
      <c r="CI34252" s="850"/>
    </row>
    <row r="34253" spans="85:87" x14ac:dyDescent="0.25">
      <c r="CG34253" s="768"/>
      <c r="CH34253" s="768"/>
      <c r="CI34253" s="850"/>
    </row>
    <row r="34254" spans="85:87" x14ac:dyDescent="0.25">
      <c r="CG34254" s="768"/>
      <c r="CH34254" s="768"/>
      <c r="CI34254" s="850"/>
    </row>
    <row r="34255" spans="85:87" x14ac:dyDescent="0.25">
      <c r="CG34255" s="768"/>
      <c r="CH34255" s="768"/>
      <c r="CI34255" s="850"/>
    </row>
    <row r="34256" spans="85:87" x14ac:dyDescent="0.25">
      <c r="CG34256" s="768"/>
      <c r="CH34256" s="768"/>
      <c r="CI34256" s="850"/>
    </row>
    <row r="34257" spans="85:87" x14ac:dyDescent="0.25">
      <c r="CG34257" s="768"/>
      <c r="CH34257" s="768"/>
      <c r="CI34257" s="850"/>
    </row>
    <row r="34258" spans="85:87" x14ac:dyDescent="0.25">
      <c r="CG34258" s="768"/>
      <c r="CH34258" s="768"/>
      <c r="CI34258" s="850"/>
    </row>
    <row r="34259" spans="85:87" x14ac:dyDescent="0.25">
      <c r="CG34259" s="768"/>
      <c r="CH34259" s="768"/>
      <c r="CI34259" s="850"/>
    </row>
    <row r="34260" spans="85:87" x14ac:dyDescent="0.25">
      <c r="CG34260" s="768"/>
      <c r="CH34260" s="768"/>
      <c r="CI34260" s="850"/>
    </row>
    <row r="34261" spans="85:87" x14ac:dyDescent="0.25">
      <c r="CG34261" s="768"/>
      <c r="CH34261" s="768"/>
      <c r="CI34261" s="850"/>
    </row>
    <row r="34262" spans="85:87" x14ac:dyDescent="0.25">
      <c r="CG34262" s="768"/>
      <c r="CH34262" s="768"/>
      <c r="CI34262" s="850"/>
    </row>
    <row r="34263" spans="85:87" x14ac:dyDescent="0.25">
      <c r="CG34263" s="768"/>
      <c r="CH34263" s="768"/>
      <c r="CI34263" s="850"/>
    </row>
    <row r="34264" spans="85:87" x14ac:dyDescent="0.25">
      <c r="CG34264" s="768"/>
      <c r="CH34264" s="768"/>
      <c r="CI34264" s="850"/>
    </row>
    <row r="34265" spans="85:87" x14ac:dyDescent="0.25">
      <c r="CG34265" s="768"/>
      <c r="CH34265" s="768"/>
      <c r="CI34265" s="850"/>
    </row>
    <row r="34266" spans="85:87" x14ac:dyDescent="0.25">
      <c r="CG34266" s="768"/>
      <c r="CH34266" s="768"/>
      <c r="CI34266" s="850"/>
    </row>
    <row r="34267" spans="85:87" x14ac:dyDescent="0.25">
      <c r="CG34267" s="768"/>
      <c r="CH34267" s="768"/>
      <c r="CI34267" s="850"/>
    </row>
    <row r="34268" spans="85:87" x14ac:dyDescent="0.25">
      <c r="CG34268" s="768"/>
      <c r="CH34268" s="768"/>
      <c r="CI34268" s="850"/>
    </row>
    <row r="34269" spans="85:87" x14ac:dyDescent="0.25">
      <c r="CG34269" s="768"/>
      <c r="CH34269" s="768"/>
      <c r="CI34269" s="850"/>
    </row>
    <row r="34270" spans="85:87" x14ac:dyDescent="0.25">
      <c r="CG34270" s="768"/>
      <c r="CH34270" s="768"/>
      <c r="CI34270" s="850"/>
    </row>
    <row r="34271" spans="85:87" x14ac:dyDescent="0.25">
      <c r="CG34271" s="768"/>
      <c r="CH34271" s="768"/>
      <c r="CI34271" s="850"/>
    </row>
    <row r="34272" spans="85:87" x14ac:dyDescent="0.25">
      <c r="CG34272" s="768"/>
      <c r="CH34272" s="768"/>
      <c r="CI34272" s="850"/>
    </row>
    <row r="34273" spans="85:87" x14ac:dyDescent="0.25">
      <c r="CG34273" s="768"/>
      <c r="CH34273" s="768"/>
      <c r="CI34273" s="850"/>
    </row>
    <row r="34274" spans="85:87" x14ac:dyDescent="0.25">
      <c r="CG34274" s="768"/>
      <c r="CH34274" s="768"/>
      <c r="CI34274" s="850"/>
    </row>
    <row r="34275" spans="85:87" x14ac:dyDescent="0.25">
      <c r="CG34275" s="768"/>
      <c r="CH34275" s="768"/>
      <c r="CI34275" s="850"/>
    </row>
    <row r="34276" spans="85:87" x14ac:dyDescent="0.25">
      <c r="CG34276" s="768"/>
      <c r="CH34276" s="768"/>
      <c r="CI34276" s="850"/>
    </row>
    <row r="34277" spans="85:87" x14ac:dyDescent="0.25">
      <c r="CG34277" s="768"/>
      <c r="CH34277" s="768"/>
      <c r="CI34277" s="850"/>
    </row>
    <row r="34278" spans="85:87" x14ac:dyDescent="0.25">
      <c r="CG34278" s="768"/>
      <c r="CH34278" s="768"/>
      <c r="CI34278" s="850"/>
    </row>
    <row r="34279" spans="85:87" x14ac:dyDescent="0.25">
      <c r="CG34279" s="768"/>
      <c r="CH34279" s="768"/>
      <c r="CI34279" s="850"/>
    </row>
    <row r="34280" spans="85:87" x14ac:dyDescent="0.25">
      <c r="CG34280" s="768"/>
      <c r="CH34280" s="768"/>
      <c r="CI34280" s="850"/>
    </row>
    <row r="34281" spans="85:87" x14ac:dyDescent="0.25">
      <c r="CG34281" s="768"/>
      <c r="CH34281" s="768"/>
      <c r="CI34281" s="850"/>
    </row>
    <row r="34282" spans="85:87" x14ac:dyDescent="0.25">
      <c r="CG34282" s="768"/>
      <c r="CH34282" s="768"/>
      <c r="CI34282" s="850"/>
    </row>
    <row r="34283" spans="85:87" x14ac:dyDescent="0.25">
      <c r="CG34283" s="768"/>
      <c r="CH34283" s="768"/>
      <c r="CI34283" s="850"/>
    </row>
    <row r="34284" spans="85:87" x14ac:dyDescent="0.25">
      <c r="CG34284" s="768"/>
      <c r="CH34284" s="768"/>
      <c r="CI34284" s="850"/>
    </row>
    <row r="34285" spans="85:87" x14ac:dyDescent="0.25">
      <c r="CG34285" s="768"/>
      <c r="CH34285" s="768"/>
      <c r="CI34285" s="850"/>
    </row>
    <row r="34286" spans="85:87" x14ac:dyDescent="0.25">
      <c r="CG34286" s="768"/>
      <c r="CH34286" s="768"/>
      <c r="CI34286" s="850"/>
    </row>
    <row r="34287" spans="85:87" x14ac:dyDescent="0.25">
      <c r="CG34287" s="768"/>
      <c r="CH34287" s="768"/>
      <c r="CI34287" s="850"/>
    </row>
    <row r="34288" spans="85:87" x14ac:dyDescent="0.25">
      <c r="CG34288" s="768"/>
      <c r="CH34288" s="768"/>
      <c r="CI34288" s="850"/>
    </row>
    <row r="34289" spans="85:87" x14ac:dyDescent="0.25">
      <c r="CG34289" s="768"/>
      <c r="CH34289" s="768"/>
      <c r="CI34289" s="850"/>
    </row>
    <row r="34290" spans="85:87" x14ac:dyDescent="0.25">
      <c r="CG34290" s="768"/>
      <c r="CH34290" s="768"/>
      <c r="CI34290" s="850"/>
    </row>
    <row r="34291" spans="85:87" x14ac:dyDescent="0.25">
      <c r="CG34291" s="768"/>
      <c r="CH34291" s="768"/>
      <c r="CI34291" s="850"/>
    </row>
    <row r="34292" spans="85:87" x14ac:dyDescent="0.25">
      <c r="CG34292" s="768"/>
      <c r="CH34292" s="768"/>
      <c r="CI34292" s="850"/>
    </row>
    <row r="34293" spans="85:87" x14ac:dyDescent="0.25">
      <c r="CG34293" s="768"/>
      <c r="CH34293" s="768"/>
      <c r="CI34293" s="850"/>
    </row>
    <row r="34294" spans="85:87" x14ac:dyDescent="0.25">
      <c r="CG34294" s="768"/>
      <c r="CH34294" s="768"/>
      <c r="CI34294" s="850"/>
    </row>
    <row r="34295" spans="85:87" x14ac:dyDescent="0.25">
      <c r="CG34295" s="768"/>
      <c r="CH34295" s="768"/>
      <c r="CI34295" s="850"/>
    </row>
    <row r="34296" spans="85:87" x14ac:dyDescent="0.25">
      <c r="CG34296" s="768"/>
      <c r="CH34296" s="768"/>
      <c r="CI34296" s="850"/>
    </row>
    <row r="34297" spans="85:87" x14ac:dyDescent="0.25">
      <c r="CG34297" s="768"/>
      <c r="CH34297" s="768"/>
      <c r="CI34297" s="850"/>
    </row>
    <row r="34298" spans="85:87" x14ac:dyDescent="0.25">
      <c r="CG34298" s="768"/>
      <c r="CH34298" s="768"/>
      <c r="CI34298" s="850"/>
    </row>
    <row r="34299" spans="85:87" x14ac:dyDescent="0.25">
      <c r="CG34299" s="768"/>
      <c r="CH34299" s="768"/>
      <c r="CI34299" s="850"/>
    </row>
    <row r="34300" spans="85:87" x14ac:dyDescent="0.25">
      <c r="CG34300" s="768"/>
      <c r="CH34300" s="768"/>
      <c r="CI34300" s="850"/>
    </row>
    <row r="34301" spans="85:87" x14ac:dyDescent="0.25">
      <c r="CG34301" s="768"/>
      <c r="CH34301" s="768"/>
      <c r="CI34301" s="850"/>
    </row>
    <row r="34302" spans="85:87" x14ac:dyDescent="0.25">
      <c r="CG34302" s="768"/>
      <c r="CH34302" s="768"/>
      <c r="CI34302" s="850"/>
    </row>
    <row r="34303" spans="85:87" x14ac:dyDescent="0.25">
      <c r="CG34303" s="768"/>
      <c r="CH34303" s="768"/>
      <c r="CI34303" s="850"/>
    </row>
    <row r="34304" spans="85:87" x14ac:dyDescent="0.25">
      <c r="CG34304" s="768"/>
      <c r="CH34304" s="768"/>
      <c r="CI34304" s="850"/>
    </row>
    <row r="34305" spans="85:87" x14ac:dyDescent="0.25">
      <c r="CG34305" s="768"/>
      <c r="CH34305" s="768"/>
      <c r="CI34305" s="850"/>
    </row>
    <row r="34306" spans="85:87" x14ac:dyDescent="0.25">
      <c r="CG34306" s="768"/>
      <c r="CH34306" s="768"/>
      <c r="CI34306" s="850"/>
    </row>
    <row r="34307" spans="85:87" x14ac:dyDescent="0.25">
      <c r="CG34307" s="768"/>
      <c r="CH34307" s="768"/>
      <c r="CI34307" s="850"/>
    </row>
    <row r="34308" spans="85:87" x14ac:dyDescent="0.25">
      <c r="CG34308" s="768"/>
      <c r="CH34308" s="768"/>
      <c r="CI34308" s="850"/>
    </row>
    <row r="34309" spans="85:87" x14ac:dyDescent="0.25">
      <c r="CG34309" s="768"/>
      <c r="CH34309" s="768"/>
      <c r="CI34309" s="850"/>
    </row>
    <row r="34310" spans="85:87" x14ac:dyDescent="0.25">
      <c r="CG34310" s="768"/>
      <c r="CH34310" s="768"/>
      <c r="CI34310" s="850"/>
    </row>
    <row r="34311" spans="85:87" x14ac:dyDescent="0.25">
      <c r="CG34311" s="768"/>
      <c r="CH34311" s="768"/>
      <c r="CI34311" s="850"/>
    </row>
    <row r="34312" spans="85:87" x14ac:dyDescent="0.25">
      <c r="CG34312" s="768"/>
      <c r="CH34312" s="768"/>
      <c r="CI34312" s="850"/>
    </row>
    <row r="34313" spans="85:87" x14ac:dyDescent="0.25">
      <c r="CG34313" s="768"/>
      <c r="CH34313" s="768"/>
      <c r="CI34313" s="850"/>
    </row>
    <row r="34314" spans="85:87" x14ac:dyDescent="0.25">
      <c r="CG34314" s="768"/>
      <c r="CH34314" s="768"/>
      <c r="CI34314" s="850"/>
    </row>
    <row r="34315" spans="85:87" x14ac:dyDescent="0.25">
      <c r="CG34315" s="768"/>
      <c r="CH34315" s="768"/>
      <c r="CI34315" s="850"/>
    </row>
    <row r="34316" spans="85:87" x14ac:dyDescent="0.25">
      <c r="CG34316" s="768"/>
      <c r="CH34316" s="768"/>
      <c r="CI34316" s="850"/>
    </row>
    <row r="34317" spans="85:87" x14ac:dyDescent="0.25">
      <c r="CG34317" s="768"/>
      <c r="CH34317" s="768"/>
      <c r="CI34317" s="850"/>
    </row>
    <row r="34318" spans="85:87" x14ac:dyDescent="0.25">
      <c r="CG34318" s="768"/>
      <c r="CH34318" s="768"/>
      <c r="CI34318" s="850"/>
    </row>
    <row r="34319" spans="85:87" x14ac:dyDescent="0.25">
      <c r="CG34319" s="768"/>
      <c r="CH34319" s="768"/>
      <c r="CI34319" s="850"/>
    </row>
    <row r="34320" spans="85:87" x14ac:dyDescent="0.25">
      <c r="CG34320" s="768"/>
      <c r="CH34320" s="768"/>
      <c r="CI34320" s="850"/>
    </row>
    <row r="34321" spans="85:87" x14ac:dyDescent="0.25">
      <c r="CG34321" s="768"/>
      <c r="CH34321" s="768"/>
      <c r="CI34321" s="850"/>
    </row>
    <row r="34322" spans="85:87" x14ac:dyDescent="0.25">
      <c r="CG34322" s="768"/>
      <c r="CH34322" s="768"/>
      <c r="CI34322" s="850"/>
    </row>
    <row r="34323" spans="85:87" x14ac:dyDescent="0.25">
      <c r="CG34323" s="768"/>
      <c r="CH34323" s="768"/>
      <c r="CI34323" s="850"/>
    </row>
    <row r="34324" spans="85:87" x14ac:dyDescent="0.25">
      <c r="CG34324" s="768"/>
      <c r="CH34324" s="768"/>
      <c r="CI34324" s="850"/>
    </row>
    <row r="34325" spans="85:87" x14ac:dyDescent="0.25">
      <c r="CG34325" s="768"/>
      <c r="CH34325" s="768"/>
      <c r="CI34325" s="850"/>
    </row>
    <row r="34326" spans="85:87" x14ac:dyDescent="0.25">
      <c r="CG34326" s="768"/>
      <c r="CH34326" s="768"/>
      <c r="CI34326" s="850"/>
    </row>
    <row r="34327" spans="85:87" x14ac:dyDescent="0.25">
      <c r="CG34327" s="768"/>
      <c r="CH34327" s="768"/>
      <c r="CI34327" s="850"/>
    </row>
    <row r="34328" spans="85:87" x14ac:dyDescent="0.25">
      <c r="CG34328" s="768"/>
      <c r="CH34328" s="768"/>
      <c r="CI34328" s="850"/>
    </row>
    <row r="34329" spans="85:87" x14ac:dyDescent="0.25">
      <c r="CG34329" s="768"/>
      <c r="CH34329" s="768"/>
      <c r="CI34329" s="850"/>
    </row>
    <row r="34330" spans="85:87" x14ac:dyDescent="0.25">
      <c r="CG34330" s="768"/>
      <c r="CH34330" s="768"/>
      <c r="CI34330" s="850"/>
    </row>
    <row r="34331" spans="85:87" x14ac:dyDescent="0.25">
      <c r="CG34331" s="768"/>
      <c r="CH34331" s="768"/>
      <c r="CI34331" s="850"/>
    </row>
    <row r="34332" spans="85:87" x14ac:dyDescent="0.25">
      <c r="CG34332" s="768"/>
      <c r="CH34332" s="768"/>
      <c r="CI34332" s="850"/>
    </row>
    <row r="34333" spans="85:87" x14ac:dyDescent="0.25">
      <c r="CG34333" s="768"/>
      <c r="CH34333" s="768"/>
      <c r="CI34333" s="850"/>
    </row>
    <row r="34334" spans="85:87" x14ac:dyDescent="0.25">
      <c r="CG34334" s="768"/>
      <c r="CH34334" s="768"/>
      <c r="CI34334" s="850"/>
    </row>
    <row r="34335" spans="85:87" x14ac:dyDescent="0.25">
      <c r="CG34335" s="768"/>
      <c r="CH34335" s="768"/>
      <c r="CI34335" s="850"/>
    </row>
    <row r="34336" spans="85:87" x14ac:dyDescent="0.25">
      <c r="CG34336" s="768"/>
      <c r="CH34336" s="768"/>
      <c r="CI34336" s="850"/>
    </row>
    <row r="34337" spans="85:87" x14ac:dyDescent="0.25">
      <c r="CG34337" s="768"/>
      <c r="CH34337" s="768"/>
      <c r="CI34337" s="850"/>
    </row>
    <row r="34338" spans="85:87" x14ac:dyDescent="0.25">
      <c r="CG34338" s="768"/>
      <c r="CH34338" s="768"/>
      <c r="CI34338" s="850"/>
    </row>
    <row r="34339" spans="85:87" x14ac:dyDescent="0.25">
      <c r="CG34339" s="768"/>
      <c r="CH34339" s="768"/>
      <c r="CI34339" s="850"/>
    </row>
    <row r="34340" spans="85:87" x14ac:dyDescent="0.25">
      <c r="CG34340" s="768"/>
      <c r="CH34340" s="768"/>
      <c r="CI34340" s="850"/>
    </row>
    <row r="34341" spans="85:87" x14ac:dyDescent="0.25">
      <c r="CG34341" s="768"/>
      <c r="CH34341" s="768"/>
      <c r="CI34341" s="850"/>
    </row>
    <row r="34342" spans="85:87" x14ac:dyDescent="0.25">
      <c r="CG34342" s="768"/>
      <c r="CH34342" s="768"/>
      <c r="CI34342" s="850"/>
    </row>
    <row r="34343" spans="85:87" x14ac:dyDescent="0.25">
      <c r="CG34343" s="768"/>
      <c r="CH34343" s="768"/>
      <c r="CI34343" s="850"/>
    </row>
    <row r="34344" spans="85:87" x14ac:dyDescent="0.25">
      <c r="CG34344" s="768"/>
      <c r="CH34344" s="768"/>
      <c r="CI34344" s="850"/>
    </row>
    <row r="34345" spans="85:87" x14ac:dyDescent="0.25">
      <c r="CG34345" s="768"/>
      <c r="CH34345" s="768"/>
      <c r="CI34345" s="850"/>
    </row>
    <row r="34346" spans="85:87" x14ac:dyDescent="0.25">
      <c r="CG34346" s="768"/>
      <c r="CH34346" s="768"/>
      <c r="CI34346" s="850"/>
    </row>
    <row r="34347" spans="85:87" x14ac:dyDescent="0.25">
      <c r="CG34347" s="768"/>
      <c r="CH34347" s="768"/>
      <c r="CI34347" s="850"/>
    </row>
    <row r="34348" spans="85:87" x14ac:dyDescent="0.25">
      <c r="CG34348" s="768"/>
      <c r="CH34348" s="768"/>
      <c r="CI34348" s="850"/>
    </row>
    <row r="34349" spans="85:87" x14ac:dyDescent="0.25">
      <c r="CG34349" s="768"/>
      <c r="CH34349" s="768"/>
      <c r="CI34349" s="850"/>
    </row>
    <row r="34350" spans="85:87" x14ac:dyDescent="0.25">
      <c r="CG34350" s="768"/>
      <c r="CH34350" s="768"/>
      <c r="CI34350" s="850"/>
    </row>
    <row r="34351" spans="85:87" x14ac:dyDescent="0.25">
      <c r="CG34351" s="768"/>
      <c r="CH34351" s="768"/>
      <c r="CI34351" s="850"/>
    </row>
    <row r="34352" spans="85:87" x14ac:dyDescent="0.25">
      <c r="CG34352" s="768"/>
      <c r="CH34352" s="768"/>
      <c r="CI34352" s="850"/>
    </row>
    <row r="34353" spans="85:87" x14ac:dyDescent="0.25">
      <c r="CG34353" s="768"/>
      <c r="CH34353" s="768"/>
      <c r="CI34353" s="850"/>
    </row>
    <row r="34354" spans="85:87" x14ac:dyDescent="0.25">
      <c r="CG34354" s="768"/>
      <c r="CH34354" s="768"/>
      <c r="CI34354" s="850"/>
    </row>
    <row r="34355" spans="85:87" x14ac:dyDescent="0.25">
      <c r="CG34355" s="768"/>
      <c r="CH34355" s="768"/>
      <c r="CI34355" s="850"/>
    </row>
    <row r="34356" spans="85:87" x14ac:dyDescent="0.25">
      <c r="CG34356" s="768"/>
      <c r="CH34356" s="768"/>
      <c r="CI34356" s="850"/>
    </row>
    <row r="34357" spans="85:87" x14ac:dyDescent="0.25">
      <c r="CG34357" s="768"/>
      <c r="CH34357" s="768"/>
      <c r="CI34357" s="850"/>
    </row>
    <row r="34358" spans="85:87" x14ac:dyDescent="0.25">
      <c r="CG34358" s="768"/>
      <c r="CH34358" s="768"/>
      <c r="CI34358" s="850"/>
    </row>
    <row r="34359" spans="85:87" x14ac:dyDescent="0.25">
      <c r="CG34359" s="768"/>
      <c r="CH34359" s="768"/>
      <c r="CI34359" s="850"/>
    </row>
    <row r="34360" spans="85:87" x14ac:dyDescent="0.25">
      <c r="CG34360" s="768"/>
      <c r="CH34360" s="768"/>
      <c r="CI34360" s="850"/>
    </row>
    <row r="34361" spans="85:87" x14ac:dyDescent="0.25">
      <c r="CG34361" s="768"/>
      <c r="CH34361" s="768"/>
      <c r="CI34361" s="850"/>
    </row>
    <row r="34362" spans="85:87" x14ac:dyDescent="0.25">
      <c r="CG34362" s="768"/>
      <c r="CH34362" s="768"/>
      <c r="CI34362" s="850"/>
    </row>
    <row r="34363" spans="85:87" x14ac:dyDescent="0.25">
      <c r="CG34363" s="768"/>
      <c r="CH34363" s="768"/>
      <c r="CI34363" s="850"/>
    </row>
    <row r="34364" spans="85:87" x14ac:dyDescent="0.25">
      <c r="CG34364" s="768"/>
      <c r="CH34364" s="768"/>
      <c r="CI34364" s="850"/>
    </row>
    <row r="34365" spans="85:87" x14ac:dyDescent="0.25">
      <c r="CG34365" s="768"/>
      <c r="CH34365" s="768"/>
      <c r="CI34365" s="850"/>
    </row>
    <row r="34366" spans="85:87" x14ac:dyDescent="0.25">
      <c r="CG34366" s="768"/>
      <c r="CH34366" s="768"/>
      <c r="CI34366" s="850"/>
    </row>
    <row r="34367" spans="85:87" x14ac:dyDescent="0.25">
      <c r="CG34367" s="768"/>
      <c r="CH34367" s="768"/>
      <c r="CI34367" s="850"/>
    </row>
    <row r="34368" spans="85:87" x14ac:dyDescent="0.25">
      <c r="CG34368" s="768"/>
      <c r="CH34368" s="768"/>
      <c r="CI34368" s="850"/>
    </row>
    <row r="34369" spans="85:87" x14ac:dyDescent="0.25">
      <c r="CG34369" s="768"/>
      <c r="CH34369" s="768"/>
      <c r="CI34369" s="850"/>
    </row>
    <row r="34370" spans="85:87" x14ac:dyDescent="0.25">
      <c r="CG34370" s="768"/>
      <c r="CH34370" s="768"/>
      <c r="CI34370" s="850"/>
    </row>
    <row r="34371" spans="85:87" x14ac:dyDescent="0.25">
      <c r="CG34371" s="768"/>
      <c r="CH34371" s="768"/>
      <c r="CI34371" s="850"/>
    </row>
    <row r="34372" spans="85:87" x14ac:dyDescent="0.25">
      <c r="CG34372" s="768"/>
      <c r="CH34372" s="768"/>
      <c r="CI34372" s="850"/>
    </row>
    <row r="34373" spans="85:87" x14ac:dyDescent="0.25">
      <c r="CG34373" s="768"/>
      <c r="CH34373" s="768"/>
      <c r="CI34373" s="850"/>
    </row>
    <row r="34374" spans="85:87" x14ac:dyDescent="0.25">
      <c r="CG34374" s="768"/>
      <c r="CH34374" s="768"/>
      <c r="CI34374" s="850"/>
    </row>
    <row r="34375" spans="85:87" x14ac:dyDescent="0.25">
      <c r="CG34375" s="768"/>
      <c r="CH34375" s="768"/>
      <c r="CI34375" s="850"/>
    </row>
    <row r="34376" spans="85:87" x14ac:dyDescent="0.25">
      <c r="CG34376" s="768"/>
      <c r="CH34376" s="768"/>
      <c r="CI34376" s="850"/>
    </row>
    <row r="34377" spans="85:87" x14ac:dyDescent="0.25">
      <c r="CG34377" s="768"/>
      <c r="CH34377" s="768"/>
      <c r="CI34377" s="850"/>
    </row>
    <row r="34378" spans="85:87" x14ac:dyDescent="0.25">
      <c r="CG34378" s="768"/>
      <c r="CH34378" s="768"/>
      <c r="CI34378" s="850"/>
    </row>
    <row r="34379" spans="85:87" x14ac:dyDescent="0.25">
      <c r="CG34379" s="768"/>
      <c r="CH34379" s="768"/>
      <c r="CI34379" s="850"/>
    </row>
    <row r="34380" spans="85:87" x14ac:dyDescent="0.25">
      <c r="CG34380" s="768"/>
      <c r="CH34380" s="768"/>
      <c r="CI34380" s="850"/>
    </row>
    <row r="34381" spans="85:87" x14ac:dyDescent="0.25">
      <c r="CG34381" s="768"/>
      <c r="CH34381" s="768"/>
      <c r="CI34381" s="850"/>
    </row>
    <row r="34382" spans="85:87" x14ac:dyDescent="0.25">
      <c r="CG34382" s="768"/>
      <c r="CH34382" s="768"/>
      <c r="CI34382" s="850"/>
    </row>
    <row r="34383" spans="85:87" x14ac:dyDescent="0.25">
      <c r="CG34383" s="768"/>
      <c r="CH34383" s="768"/>
      <c r="CI34383" s="850"/>
    </row>
    <row r="34384" spans="85:87" x14ac:dyDescent="0.25">
      <c r="CG34384" s="768"/>
      <c r="CH34384" s="768"/>
      <c r="CI34384" s="850"/>
    </row>
    <row r="34385" spans="85:87" x14ac:dyDescent="0.25">
      <c r="CG34385" s="768"/>
      <c r="CH34385" s="768"/>
      <c r="CI34385" s="850"/>
    </row>
    <row r="34386" spans="85:87" x14ac:dyDescent="0.25">
      <c r="CG34386" s="768"/>
      <c r="CH34386" s="768"/>
      <c r="CI34386" s="850"/>
    </row>
    <row r="34387" spans="85:87" x14ac:dyDescent="0.25">
      <c r="CG34387" s="768"/>
      <c r="CH34387" s="768"/>
      <c r="CI34387" s="850"/>
    </row>
    <row r="34388" spans="85:87" x14ac:dyDescent="0.25">
      <c r="CG34388" s="768"/>
      <c r="CH34388" s="768"/>
      <c r="CI34388" s="850"/>
    </row>
    <row r="34389" spans="85:87" x14ac:dyDescent="0.25">
      <c r="CG34389" s="768"/>
      <c r="CH34389" s="768"/>
      <c r="CI34389" s="850"/>
    </row>
    <row r="34390" spans="85:87" x14ac:dyDescent="0.25">
      <c r="CG34390" s="768"/>
      <c r="CH34390" s="768"/>
      <c r="CI34390" s="850"/>
    </row>
    <row r="34391" spans="85:87" x14ac:dyDescent="0.25">
      <c r="CG34391" s="768"/>
      <c r="CH34391" s="768"/>
      <c r="CI34391" s="850"/>
    </row>
    <row r="34392" spans="85:87" x14ac:dyDescent="0.25">
      <c r="CG34392" s="768"/>
      <c r="CH34392" s="768"/>
      <c r="CI34392" s="850"/>
    </row>
    <row r="34393" spans="85:87" x14ac:dyDescent="0.25">
      <c r="CG34393" s="768"/>
      <c r="CH34393" s="768"/>
      <c r="CI34393" s="850"/>
    </row>
    <row r="34394" spans="85:87" x14ac:dyDescent="0.25">
      <c r="CG34394" s="768"/>
      <c r="CH34394" s="768"/>
      <c r="CI34394" s="850"/>
    </row>
    <row r="34395" spans="85:87" x14ac:dyDescent="0.25">
      <c r="CG34395" s="768"/>
      <c r="CH34395" s="768"/>
      <c r="CI34395" s="850"/>
    </row>
    <row r="34396" spans="85:87" x14ac:dyDescent="0.25">
      <c r="CG34396" s="768"/>
      <c r="CH34396" s="768"/>
      <c r="CI34396" s="850"/>
    </row>
    <row r="34397" spans="85:87" x14ac:dyDescent="0.25">
      <c r="CG34397" s="768"/>
      <c r="CH34397" s="768"/>
      <c r="CI34397" s="850"/>
    </row>
    <row r="34398" spans="85:87" x14ac:dyDescent="0.25">
      <c r="CG34398" s="768"/>
      <c r="CH34398" s="768"/>
      <c r="CI34398" s="850"/>
    </row>
    <row r="34399" spans="85:87" x14ac:dyDescent="0.25">
      <c r="CG34399" s="768"/>
      <c r="CH34399" s="768"/>
      <c r="CI34399" s="850"/>
    </row>
    <row r="34400" spans="85:87" x14ac:dyDescent="0.25">
      <c r="CG34400" s="768"/>
      <c r="CH34400" s="768"/>
      <c r="CI34400" s="850"/>
    </row>
    <row r="34401" spans="85:87" x14ac:dyDescent="0.25">
      <c r="CG34401" s="768"/>
      <c r="CH34401" s="768"/>
      <c r="CI34401" s="850"/>
    </row>
    <row r="34402" spans="85:87" x14ac:dyDescent="0.25">
      <c r="CG34402" s="768"/>
      <c r="CH34402" s="768"/>
      <c r="CI34402" s="850"/>
    </row>
    <row r="34403" spans="85:87" x14ac:dyDescent="0.25">
      <c r="CG34403" s="768"/>
      <c r="CH34403" s="768"/>
      <c r="CI34403" s="850"/>
    </row>
    <row r="34404" spans="85:87" x14ac:dyDescent="0.25">
      <c r="CG34404" s="768"/>
      <c r="CH34404" s="768"/>
      <c r="CI34404" s="850"/>
    </row>
    <row r="34405" spans="85:87" x14ac:dyDescent="0.25">
      <c r="CG34405" s="768"/>
      <c r="CH34405" s="768"/>
      <c r="CI34405" s="850"/>
    </row>
    <row r="34406" spans="85:87" x14ac:dyDescent="0.25">
      <c r="CG34406" s="768"/>
      <c r="CH34406" s="768"/>
      <c r="CI34406" s="850"/>
    </row>
    <row r="34407" spans="85:87" x14ac:dyDescent="0.25">
      <c r="CG34407" s="768"/>
      <c r="CH34407" s="768"/>
      <c r="CI34407" s="850"/>
    </row>
    <row r="34408" spans="85:87" x14ac:dyDescent="0.25">
      <c r="CG34408" s="768"/>
      <c r="CH34408" s="768"/>
      <c r="CI34408" s="850"/>
    </row>
    <row r="34409" spans="85:87" x14ac:dyDescent="0.25">
      <c r="CG34409" s="768"/>
      <c r="CH34409" s="768"/>
      <c r="CI34409" s="850"/>
    </row>
    <row r="34410" spans="85:87" x14ac:dyDescent="0.25">
      <c r="CG34410" s="768"/>
      <c r="CH34410" s="768"/>
      <c r="CI34410" s="850"/>
    </row>
    <row r="34411" spans="85:87" x14ac:dyDescent="0.25">
      <c r="CG34411" s="768"/>
      <c r="CH34411" s="768"/>
      <c r="CI34411" s="850"/>
    </row>
    <row r="34412" spans="85:87" x14ac:dyDescent="0.25">
      <c r="CG34412" s="768"/>
      <c r="CH34412" s="768"/>
      <c r="CI34412" s="850"/>
    </row>
    <row r="34413" spans="85:87" x14ac:dyDescent="0.25">
      <c r="CG34413" s="768"/>
      <c r="CH34413" s="768"/>
      <c r="CI34413" s="850"/>
    </row>
    <row r="34414" spans="85:87" x14ac:dyDescent="0.25">
      <c r="CG34414" s="768"/>
      <c r="CH34414" s="768"/>
      <c r="CI34414" s="850"/>
    </row>
    <row r="34415" spans="85:87" x14ac:dyDescent="0.25">
      <c r="CG34415" s="768"/>
      <c r="CH34415" s="768"/>
      <c r="CI34415" s="850"/>
    </row>
    <row r="34416" spans="85:87" x14ac:dyDescent="0.25">
      <c r="CG34416" s="768"/>
      <c r="CH34416" s="768"/>
      <c r="CI34416" s="850"/>
    </row>
    <row r="34417" spans="85:87" x14ac:dyDescent="0.25">
      <c r="CG34417" s="768"/>
      <c r="CH34417" s="768"/>
      <c r="CI34417" s="850"/>
    </row>
    <row r="34418" spans="85:87" x14ac:dyDescent="0.25">
      <c r="CG34418" s="768"/>
      <c r="CH34418" s="768"/>
      <c r="CI34418" s="850"/>
    </row>
    <row r="34419" spans="85:87" x14ac:dyDescent="0.25">
      <c r="CG34419" s="768"/>
      <c r="CH34419" s="768"/>
      <c r="CI34419" s="850"/>
    </row>
    <row r="34420" spans="85:87" x14ac:dyDescent="0.25">
      <c r="CG34420" s="768"/>
      <c r="CH34420" s="768"/>
      <c r="CI34420" s="850"/>
    </row>
    <row r="34421" spans="85:87" x14ac:dyDescent="0.25">
      <c r="CG34421" s="768"/>
      <c r="CH34421" s="768"/>
      <c r="CI34421" s="850"/>
    </row>
    <row r="34422" spans="85:87" x14ac:dyDescent="0.25">
      <c r="CG34422" s="768"/>
      <c r="CH34422" s="768"/>
      <c r="CI34422" s="850"/>
    </row>
    <row r="34423" spans="85:87" x14ac:dyDescent="0.25">
      <c r="CG34423" s="768"/>
      <c r="CH34423" s="768"/>
      <c r="CI34423" s="850"/>
    </row>
    <row r="34424" spans="85:87" x14ac:dyDescent="0.25">
      <c r="CG34424" s="768"/>
      <c r="CH34424" s="768"/>
      <c r="CI34424" s="850"/>
    </row>
    <row r="34425" spans="85:87" x14ac:dyDescent="0.25">
      <c r="CG34425" s="768"/>
      <c r="CH34425" s="768"/>
      <c r="CI34425" s="850"/>
    </row>
    <row r="34426" spans="85:87" x14ac:dyDescent="0.25">
      <c r="CG34426" s="768"/>
      <c r="CH34426" s="768"/>
      <c r="CI34426" s="850"/>
    </row>
    <row r="34427" spans="85:87" x14ac:dyDescent="0.25">
      <c r="CG34427" s="768"/>
      <c r="CH34427" s="768"/>
      <c r="CI34427" s="850"/>
    </row>
    <row r="34428" spans="85:87" x14ac:dyDescent="0.25">
      <c r="CG34428" s="768"/>
      <c r="CH34428" s="768"/>
      <c r="CI34428" s="850"/>
    </row>
    <row r="34429" spans="85:87" x14ac:dyDescent="0.25">
      <c r="CG34429" s="768"/>
      <c r="CH34429" s="768"/>
      <c r="CI34429" s="850"/>
    </row>
    <row r="34430" spans="85:87" x14ac:dyDescent="0.25">
      <c r="CG34430" s="768"/>
      <c r="CH34430" s="768"/>
      <c r="CI34430" s="850"/>
    </row>
    <row r="34431" spans="85:87" x14ac:dyDescent="0.25">
      <c r="CG34431" s="768"/>
      <c r="CH34431" s="768"/>
      <c r="CI34431" s="850"/>
    </row>
    <row r="34432" spans="85:87" x14ac:dyDescent="0.25">
      <c r="CG34432" s="768"/>
      <c r="CH34432" s="768"/>
      <c r="CI34432" s="850"/>
    </row>
    <row r="34433" spans="85:87" x14ac:dyDescent="0.25">
      <c r="CG34433" s="768"/>
      <c r="CH34433" s="768"/>
      <c r="CI34433" s="850"/>
    </row>
    <row r="34434" spans="85:87" x14ac:dyDescent="0.25">
      <c r="CG34434" s="768"/>
      <c r="CH34434" s="768"/>
      <c r="CI34434" s="850"/>
    </row>
    <row r="34435" spans="85:87" x14ac:dyDescent="0.25">
      <c r="CG34435" s="768"/>
      <c r="CH34435" s="768"/>
      <c r="CI34435" s="850"/>
    </row>
    <row r="34436" spans="85:87" x14ac:dyDescent="0.25">
      <c r="CG34436" s="768"/>
      <c r="CH34436" s="768"/>
      <c r="CI34436" s="850"/>
    </row>
    <row r="34437" spans="85:87" x14ac:dyDescent="0.25">
      <c r="CG34437" s="768"/>
      <c r="CH34437" s="768"/>
      <c r="CI34437" s="850"/>
    </row>
    <row r="34438" spans="85:87" x14ac:dyDescent="0.25">
      <c r="CG34438" s="768"/>
      <c r="CH34438" s="768"/>
      <c r="CI34438" s="850"/>
    </row>
    <row r="34439" spans="85:87" x14ac:dyDescent="0.25">
      <c r="CG34439" s="768"/>
      <c r="CH34439" s="768"/>
      <c r="CI34439" s="850"/>
    </row>
    <row r="34440" spans="85:87" x14ac:dyDescent="0.25">
      <c r="CG34440" s="768"/>
      <c r="CH34440" s="768"/>
      <c r="CI34440" s="850"/>
    </row>
    <row r="34441" spans="85:87" x14ac:dyDescent="0.25">
      <c r="CG34441" s="768"/>
      <c r="CH34441" s="768"/>
      <c r="CI34441" s="850"/>
    </row>
    <row r="34442" spans="85:87" x14ac:dyDescent="0.25">
      <c r="CG34442" s="768"/>
      <c r="CH34442" s="768"/>
      <c r="CI34442" s="850"/>
    </row>
    <row r="34443" spans="85:87" x14ac:dyDescent="0.25">
      <c r="CG34443" s="768"/>
      <c r="CH34443" s="768"/>
      <c r="CI34443" s="850"/>
    </row>
    <row r="34444" spans="85:87" x14ac:dyDescent="0.25">
      <c r="CG34444" s="768"/>
      <c r="CH34444" s="768"/>
      <c r="CI34444" s="850"/>
    </row>
    <row r="34445" spans="85:87" x14ac:dyDescent="0.25">
      <c r="CG34445" s="768"/>
      <c r="CH34445" s="768"/>
      <c r="CI34445" s="850"/>
    </row>
    <row r="34446" spans="85:87" x14ac:dyDescent="0.25">
      <c r="CG34446" s="768"/>
      <c r="CH34446" s="768"/>
      <c r="CI34446" s="850"/>
    </row>
    <row r="34447" spans="85:87" x14ac:dyDescent="0.25">
      <c r="CG34447" s="768"/>
      <c r="CH34447" s="768"/>
      <c r="CI34447" s="850"/>
    </row>
    <row r="34448" spans="85:87" x14ac:dyDescent="0.25">
      <c r="CG34448" s="768"/>
      <c r="CH34448" s="768"/>
      <c r="CI34448" s="850"/>
    </row>
    <row r="34449" spans="85:87" x14ac:dyDescent="0.25">
      <c r="CG34449" s="768"/>
      <c r="CH34449" s="768"/>
      <c r="CI34449" s="850"/>
    </row>
    <row r="34450" spans="85:87" x14ac:dyDescent="0.25">
      <c r="CG34450" s="768"/>
      <c r="CH34450" s="768"/>
      <c r="CI34450" s="850"/>
    </row>
    <row r="34451" spans="85:87" x14ac:dyDescent="0.25">
      <c r="CG34451" s="768"/>
      <c r="CH34451" s="768"/>
      <c r="CI34451" s="850"/>
    </row>
    <row r="34452" spans="85:87" x14ac:dyDescent="0.25">
      <c r="CG34452" s="768"/>
      <c r="CH34452" s="768"/>
      <c r="CI34452" s="850"/>
    </row>
    <row r="34453" spans="85:87" x14ac:dyDescent="0.25">
      <c r="CG34453" s="768"/>
      <c r="CH34453" s="768"/>
      <c r="CI34453" s="850"/>
    </row>
    <row r="34454" spans="85:87" x14ac:dyDescent="0.25">
      <c r="CG34454" s="768"/>
      <c r="CH34454" s="768"/>
      <c r="CI34454" s="850"/>
    </row>
    <row r="34455" spans="85:87" x14ac:dyDescent="0.25">
      <c r="CG34455" s="768"/>
      <c r="CH34455" s="768"/>
      <c r="CI34455" s="850"/>
    </row>
    <row r="34456" spans="85:87" x14ac:dyDescent="0.25">
      <c r="CG34456" s="768"/>
      <c r="CH34456" s="768"/>
      <c r="CI34456" s="850"/>
    </row>
    <row r="34457" spans="85:87" x14ac:dyDescent="0.25">
      <c r="CG34457" s="768"/>
      <c r="CH34457" s="768"/>
      <c r="CI34457" s="850"/>
    </row>
    <row r="34458" spans="85:87" x14ac:dyDescent="0.25">
      <c r="CG34458" s="768"/>
      <c r="CH34458" s="768"/>
      <c r="CI34458" s="850"/>
    </row>
    <row r="34459" spans="85:87" x14ac:dyDescent="0.25">
      <c r="CG34459" s="768"/>
      <c r="CH34459" s="768"/>
      <c r="CI34459" s="850"/>
    </row>
    <row r="34460" spans="85:87" x14ac:dyDescent="0.25">
      <c r="CG34460" s="768"/>
      <c r="CH34460" s="768"/>
      <c r="CI34460" s="850"/>
    </row>
    <row r="34461" spans="85:87" x14ac:dyDescent="0.25">
      <c r="CG34461" s="768"/>
      <c r="CH34461" s="768"/>
      <c r="CI34461" s="850"/>
    </row>
    <row r="34462" spans="85:87" x14ac:dyDescent="0.25">
      <c r="CG34462" s="768"/>
      <c r="CH34462" s="768"/>
      <c r="CI34462" s="850"/>
    </row>
    <row r="34463" spans="85:87" x14ac:dyDescent="0.25">
      <c r="CG34463" s="768"/>
      <c r="CH34463" s="768"/>
      <c r="CI34463" s="850"/>
    </row>
    <row r="34464" spans="85:87" x14ac:dyDescent="0.25">
      <c r="CG34464" s="768"/>
      <c r="CH34464" s="768"/>
      <c r="CI34464" s="850"/>
    </row>
    <row r="34465" spans="85:87" x14ac:dyDescent="0.25">
      <c r="CG34465" s="768"/>
      <c r="CH34465" s="768"/>
      <c r="CI34465" s="850"/>
    </row>
    <row r="34466" spans="85:87" x14ac:dyDescent="0.25">
      <c r="CG34466" s="768"/>
      <c r="CH34466" s="768"/>
      <c r="CI34466" s="850"/>
    </row>
    <row r="34467" spans="85:87" x14ac:dyDescent="0.25">
      <c r="CG34467" s="768"/>
      <c r="CH34467" s="768"/>
      <c r="CI34467" s="850"/>
    </row>
    <row r="34468" spans="85:87" x14ac:dyDescent="0.25">
      <c r="CG34468" s="768"/>
      <c r="CH34468" s="768"/>
      <c r="CI34468" s="850"/>
    </row>
    <row r="34469" spans="85:87" x14ac:dyDescent="0.25">
      <c r="CG34469" s="768"/>
      <c r="CH34469" s="768"/>
      <c r="CI34469" s="850"/>
    </row>
    <row r="34470" spans="85:87" x14ac:dyDescent="0.25">
      <c r="CG34470" s="768"/>
      <c r="CH34470" s="768"/>
      <c r="CI34470" s="850"/>
    </row>
    <row r="34471" spans="85:87" x14ac:dyDescent="0.25">
      <c r="CG34471" s="768"/>
      <c r="CH34471" s="768"/>
      <c r="CI34471" s="850"/>
    </row>
    <row r="34472" spans="85:87" x14ac:dyDescent="0.25">
      <c r="CG34472" s="768"/>
      <c r="CH34472" s="768"/>
      <c r="CI34472" s="850"/>
    </row>
    <row r="34473" spans="85:87" x14ac:dyDescent="0.25">
      <c r="CG34473" s="768"/>
      <c r="CH34473" s="768"/>
      <c r="CI34473" s="850"/>
    </row>
    <row r="34474" spans="85:87" x14ac:dyDescent="0.25">
      <c r="CG34474" s="768"/>
      <c r="CH34474" s="768"/>
      <c r="CI34474" s="850"/>
    </row>
    <row r="34475" spans="85:87" x14ac:dyDescent="0.25">
      <c r="CG34475" s="768"/>
      <c r="CH34475" s="768"/>
      <c r="CI34475" s="850"/>
    </row>
    <row r="34476" spans="85:87" x14ac:dyDescent="0.25">
      <c r="CG34476" s="768"/>
      <c r="CH34476" s="768"/>
      <c r="CI34476" s="850"/>
    </row>
    <row r="34477" spans="85:87" x14ac:dyDescent="0.25">
      <c r="CG34477" s="768"/>
      <c r="CH34477" s="768"/>
      <c r="CI34477" s="850"/>
    </row>
    <row r="34478" spans="85:87" x14ac:dyDescent="0.25">
      <c r="CG34478" s="768"/>
      <c r="CH34478" s="768"/>
      <c r="CI34478" s="850"/>
    </row>
    <row r="34479" spans="85:87" x14ac:dyDescent="0.25">
      <c r="CG34479" s="768"/>
      <c r="CH34479" s="768"/>
      <c r="CI34479" s="850"/>
    </row>
    <row r="34480" spans="85:87" x14ac:dyDescent="0.25">
      <c r="CG34480" s="768"/>
      <c r="CH34480" s="768"/>
      <c r="CI34480" s="850"/>
    </row>
    <row r="34481" spans="85:87" x14ac:dyDescent="0.25">
      <c r="CG34481" s="768"/>
      <c r="CH34481" s="768"/>
      <c r="CI34481" s="850"/>
    </row>
    <row r="34482" spans="85:87" x14ac:dyDescent="0.25">
      <c r="CG34482" s="768"/>
      <c r="CH34482" s="768"/>
      <c r="CI34482" s="850"/>
    </row>
    <row r="34483" spans="85:87" x14ac:dyDescent="0.25">
      <c r="CG34483" s="768"/>
      <c r="CH34483" s="768"/>
      <c r="CI34483" s="850"/>
    </row>
    <row r="34484" spans="85:87" x14ac:dyDescent="0.25">
      <c r="CG34484" s="768"/>
      <c r="CH34484" s="768"/>
      <c r="CI34484" s="850"/>
    </row>
    <row r="34485" spans="85:87" x14ac:dyDescent="0.25">
      <c r="CG34485" s="768"/>
      <c r="CH34485" s="768"/>
      <c r="CI34485" s="850"/>
    </row>
    <row r="34486" spans="85:87" x14ac:dyDescent="0.25">
      <c r="CG34486" s="768"/>
      <c r="CH34486" s="768"/>
      <c r="CI34486" s="850"/>
    </row>
    <row r="34487" spans="85:87" x14ac:dyDescent="0.25">
      <c r="CG34487" s="768"/>
      <c r="CH34487" s="768"/>
      <c r="CI34487" s="850"/>
    </row>
    <row r="34488" spans="85:87" x14ac:dyDescent="0.25">
      <c r="CG34488" s="768"/>
      <c r="CH34488" s="768"/>
      <c r="CI34488" s="850"/>
    </row>
    <row r="34489" spans="85:87" x14ac:dyDescent="0.25">
      <c r="CG34489" s="768"/>
      <c r="CH34489" s="768"/>
      <c r="CI34489" s="850"/>
    </row>
    <row r="34490" spans="85:87" x14ac:dyDescent="0.25">
      <c r="CG34490" s="768"/>
      <c r="CH34490" s="768"/>
      <c r="CI34490" s="850"/>
    </row>
    <row r="34491" spans="85:87" x14ac:dyDescent="0.25">
      <c r="CG34491" s="768"/>
      <c r="CH34491" s="768"/>
      <c r="CI34491" s="850"/>
    </row>
    <row r="34492" spans="85:87" x14ac:dyDescent="0.25">
      <c r="CG34492" s="768"/>
      <c r="CH34492" s="768"/>
      <c r="CI34492" s="850"/>
    </row>
    <row r="34493" spans="85:87" x14ac:dyDescent="0.25">
      <c r="CG34493" s="768"/>
      <c r="CH34493" s="768"/>
      <c r="CI34493" s="850"/>
    </row>
    <row r="34494" spans="85:87" x14ac:dyDescent="0.25">
      <c r="CG34494" s="768"/>
      <c r="CH34494" s="768"/>
      <c r="CI34494" s="850"/>
    </row>
    <row r="34495" spans="85:87" x14ac:dyDescent="0.25">
      <c r="CG34495" s="768"/>
      <c r="CH34495" s="768"/>
      <c r="CI34495" s="850"/>
    </row>
    <row r="34496" spans="85:87" x14ac:dyDescent="0.25">
      <c r="CG34496" s="768"/>
      <c r="CH34496" s="768"/>
      <c r="CI34496" s="850"/>
    </row>
    <row r="34497" spans="85:87" x14ac:dyDescent="0.25">
      <c r="CG34497" s="768"/>
      <c r="CH34497" s="768"/>
      <c r="CI34497" s="850"/>
    </row>
    <row r="34498" spans="85:87" x14ac:dyDescent="0.25">
      <c r="CG34498" s="768"/>
      <c r="CH34498" s="768"/>
      <c r="CI34498" s="850"/>
    </row>
    <row r="34499" spans="85:87" x14ac:dyDescent="0.25">
      <c r="CG34499" s="768"/>
      <c r="CH34499" s="768"/>
      <c r="CI34499" s="850"/>
    </row>
    <row r="34500" spans="85:87" x14ac:dyDescent="0.25">
      <c r="CG34500" s="768"/>
      <c r="CH34500" s="768"/>
      <c r="CI34500" s="850"/>
    </row>
    <row r="34501" spans="85:87" x14ac:dyDescent="0.25">
      <c r="CG34501" s="768"/>
      <c r="CH34501" s="768"/>
      <c r="CI34501" s="850"/>
    </row>
    <row r="34502" spans="85:87" x14ac:dyDescent="0.25">
      <c r="CG34502" s="768"/>
      <c r="CH34502" s="768"/>
      <c r="CI34502" s="850"/>
    </row>
    <row r="34503" spans="85:87" x14ac:dyDescent="0.25">
      <c r="CG34503" s="768"/>
      <c r="CH34503" s="768"/>
      <c r="CI34503" s="850"/>
    </row>
    <row r="34504" spans="85:87" x14ac:dyDescent="0.25">
      <c r="CG34504" s="768"/>
      <c r="CH34504" s="768"/>
      <c r="CI34504" s="850"/>
    </row>
    <row r="34505" spans="85:87" x14ac:dyDescent="0.25">
      <c r="CG34505" s="768"/>
      <c r="CH34505" s="768"/>
      <c r="CI34505" s="850"/>
    </row>
    <row r="34506" spans="85:87" x14ac:dyDescent="0.25">
      <c r="CG34506" s="768"/>
      <c r="CH34506" s="768"/>
      <c r="CI34506" s="850"/>
    </row>
    <row r="34507" spans="85:87" x14ac:dyDescent="0.25">
      <c r="CG34507" s="768"/>
      <c r="CH34507" s="768"/>
      <c r="CI34507" s="850"/>
    </row>
    <row r="34508" spans="85:87" x14ac:dyDescent="0.25">
      <c r="CG34508" s="768"/>
      <c r="CH34508" s="768"/>
      <c r="CI34508" s="850"/>
    </row>
    <row r="34509" spans="85:87" x14ac:dyDescent="0.25">
      <c r="CG34509" s="768"/>
      <c r="CH34509" s="768"/>
      <c r="CI34509" s="850"/>
    </row>
    <row r="34510" spans="85:87" x14ac:dyDescent="0.25">
      <c r="CG34510" s="768"/>
      <c r="CH34510" s="768"/>
      <c r="CI34510" s="850"/>
    </row>
    <row r="34511" spans="85:87" x14ac:dyDescent="0.25">
      <c r="CG34511" s="768"/>
      <c r="CH34511" s="768"/>
      <c r="CI34511" s="850"/>
    </row>
    <row r="34512" spans="85:87" x14ac:dyDescent="0.25">
      <c r="CG34512" s="768"/>
      <c r="CH34512" s="768"/>
      <c r="CI34512" s="850"/>
    </row>
    <row r="34513" spans="85:87" x14ac:dyDescent="0.25">
      <c r="CG34513" s="768"/>
      <c r="CH34513" s="768"/>
      <c r="CI34513" s="850"/>
    </row>
    <row r="34514" spans="85:87" x14ac:dyDescent="0.25">
      <c r="CG34514" s="768"/>
      <c r="CH34514" s="768"/>
      <c r="CI34514" s="850"/>
    </row>
    <row r="34515" spans="85:87" x14ac:dyDescent="0.25">
      <c r="CG34515" s="768"/>
      <c r="CH34515" s="768"/>
      <c r="CI34515" s="850"/>
    </row>
    <row r="34516" spans="85:87" x14ac:dyDescent="0.25">
      <c r="CG34516" s="768"/>
      <c r="CH34516" s="768"/>
      <c r="CI34516" s="850"/>
    </row>
    <row r="34517" spans="85:87" x14ac:dyDescent="0.25">
      <c r="CG34517" s="768"/>
      <c r="CH34517" s="768"/>
      <c r="CI34517" s="850"/>
    </row>
    <row r="34518" spans="85:87" x14ac:dyDescent="0.25">
      <c r="CG34518" s="768"/>
      <c r="CH34518" s="768"/>
      <c r="CI34518" s="850"/>
    </row>
    <row r="34519" spans="85:87" x14ac:dyDescent="0.25">
      <c r="CG34519" s="768"/>
      <c r="CH34519" s="768"/>
      <c r="CI34519" s="850"/>
    </row>
    <row r="34520" spans="85:87" x14ac:dyDescent="0.25">
      <c r="CG34520" s="768"/>
      <c r="CH34520" s="768"/>
      <c r="CI34520" s="850"/>
    </row>
    <row r="34521" spans="85:87" x14ac:dyDescent="0.25">
      <c r="CG34521" s="768"/>
      <c r="CH34521" s="768"/>
      <c r="CI34521" s="850"/>
    </row>
    <row r="34522" spans="85:87" x14ac:dyDescent="0.25">
      <c r="CG34522" s="768"/>
      <c r="CH34522" s="768"/>
      <c r="CI34522" s="850"/>
    </row>
    <row r="34523" spans="85:87" x14ac:dyDescent="0.25">
      <c r="CG34523" s="768"/>
      <c r="CH34523" s="768"/>
      <c r="CI34523" s="850"/>
    </row>
    <row r="34524" spans="85:87" x14ac:dyDescent="0.25">
      <c r="CG34524" s="768"/>
      <c r="CH34524" s="768"/>
      <c r="CI34524" s="850"/>
    </row>
    <row r="34525" spans="85:87" x14ac:dyDescent="0.25">
      <c r="CG34525" s="768"/>
      <c r="CH34525" s="768"/>
      <c r="CI34525" s="850"/>
    </row>
    <row r="34526" spans="85:87" x14ac:dyDescent="0.25">
      <c r="CG34526" s="768"/>
      <c r="CH34526" s="768"/>
      <c r="CI34526" s="850"/>
    </row>
    <row r="34527" spans="85:87" x14ac:dyDescent="0.25">
      <c r="CG34527" s="768"/>
      <c r="CH34527" s="768"/>
      <c r="CI34527" s="850"/>
    </row>
    <row r="34528" spans="85:87" x14ac:dyDescent="0.25">
      <c r="CG34528" s="768"/>
      <c r="CH34528" s="768"/>
      <c r="CI34528" s="850"/>
    </row>
    <row r="34529" spans="85:87" x14ac:dyDescent="0.25">
      <c r="CG34529" s="768"/>
      <c r="CH34529" s="768"/>
      <c r="CI34529" s="850"/>
    </row>
    <row r="34530" spans="85:87" x14ac:dyDescent="0.25">
      <c r="CG34530" s="768"/>
      <c r="CH34530" s="768"/>
      <c r="CI34530" s="850"/>
    </row>
    <row r="34531" spans="85:87" x14ac:dyDescent="0.25">
      <c r="CG34531" s="768"/>
      <c r="CH34531" s="768"/>
      <c r="CI34531" s="850"/>
    </row>
    <row r="34532" spans="85:87" x14ac:dyDescent="0.25">
      <c r="CG34532" s="768"/>
      <c r="CH34532" s="768"/>
      <c r="CI34532" s="850"/>
    </row>
    <row r="34533" spans="85:87" x14ac:dyDescent="0.25">
      <c r="CG34533" s="768"/>
      <c r="CH34533" s="768"/>
      <c r="CI34533" s="850"/>
    </row>
    <row r="34534" spans="85:87" x14ac:dyDescent="0.25">
      <c r="CG34534" s="768"/>
      <c r="CH34534" s="768"/>
      <c r="CI34534" s="850"/>
    </row>
    <row r="34535" spans="85:87" x14ac:dyDescent="0.25">
      <c r="CG34535" s="768"/>
      <c r="CH34535" s="768"/>
      <c r="CI34535" s="850"/>
    </row>
    <row r="34536" spans="85:87" x14ac:dyDescent="0.25">
      <c r="CG34536" s="768"/>
      <c r="CH34536" s="768"/>
      <c r="CI34536" s="850"/>
    </row>
    <row r="34537" spans="85:87" x14ac:dyDescent="0.25">
      <c r="CG34537" s="768"/>
      <c r="CH34537" s="768"/>
      <c r="CI34537" s="850"/>
    </row>
    <row r="34538" spans="85:87" x14ac:dyDescent="0.25">
      <c r="CG34538" s="768"/>
      <c r="CH34538" s="768"/>
      <c r="CI34538" s="850"/>
    </row>
    <row r="34539" spans="85:87" x14ac:dyDescent="0.25">
      <c r="CG34539" s="768"/>
      <c r="CH34539" s="768"/>
      <c r="CI34539" s="850"/>
    </row>
    <row r="34540" spans="85:87" x14ac:dyDescent="0.25">
      <c r="CG34540" s="768"/>
      <c r="CH34540" s="768"/>
      <c r="CI34540" s="850"/>
    </row>
    <row r="34541" spans="85:87" x14ac:dyDescent="0.25">
      <c r="CG34541" s="768"/>
      <c r="CH34541" s="768"/>
      <c r="CI34541" s="850"/>
    </row>
    <row r="34542" spans="85:87" x14ac:dyDescent="0.25">
      <c r="CG34542" s="768"/>
      <c r="CH34542" s="768"/>
      <c r="CI34542" s="850"/>
    </row>
    <row r="34543" spans="85:87" x14ac:dyDescent="0.25">
      <c r="CG34543" s="768"/>
      <c r="CH34543" s="768"/>
      <c r="CI34543" s="850"/>
    </row>
    <row r="34544" spans="85:87" x14ac:dyDescent="0.25">
      <c r="CG34544" s="768"/>
      <c r="CH34544" s="768"/>
      <c r="CI34544" s="850"/>
    </row>
    <row r="34545" spans="85:87" x14ac:dyDescent="0.25">
      <c r="CG34545" s="768"/>
      <c r="CH34545" s="768"/>
      <c r="CI34545" s="850"/>
    </row>
    <row r="34546" spans="85:87" x14ac:dyDescent="0.25">
      <c r="CG34546" s="768"/>
      <c r="CH34546" s="768"/>
      <c r="CI34546" s="850"/>
    </row>
    <row r="34547" spans="85:87" x14ac:dyDescent="0.25">
      <c r="CG34547" s="768"/>
      <c r="CH34547" s="768"/>
      <c r="CI34547" s="850"/>
    </row>
    <row r="34548" spans="85:87" x14ac:dyDescent="0.25">
      <c r="CG34548" s="768"/>
      <c r="CH34548" s="768"/>
      <c r="CI34548" s="850"/>
    </row>
    <row r="34549" spans="85:87" x14ac:dyDescent="0.25">
      <c r="CG34549" s="768"/>
      <c r="CH34549" s="768"/>
      <c r="CI34549" s="850"/>
    </row>
    <row r="34550" spans="85:87" x14ac:dyDescent="0.25">
      <c r="CG34550" s="768"/>
      <c r="CH34550" s="768"/>
      <c r="CI34550" s="850"/>
    </row>
    <row r="34551" spans="85:87" x14ac:dyDescent="0.25">
      <c r="CG34551" s="768"/>
      <c r="CH34551" s="768"/>
      <c r="CI34551" s="850"/>
    </row>
    <row r="34552" spans="85:87" x14ac:dyDescent="0.25">
      <c r="CG34552" s="768"/>
      <c r="CH34552" s="768"/>
      <c r="CI34552" s="850"/>
    </row>
    <row r="34553" spans="85:87" x14ac:dyDescent="0.25">
      <c r="CG34553" s="768"/>
      <c r="CH34553" s="768"/>
      <c r="CI34553" s="850"/>
    </row>
    <row r="34554" spans="85:87" x14ac:dyDescent="0.25">
      <c r="CG34554" s="768"/>
      <c r="CH34554" s="768"/>
      <c r="CI34554" s="850"/>
    </row>
    <row r="34555" spans="85:87" x14ac:dyDescent="0.25">
      <c r="CG34555" s="768"/>
      <c r="CH34555" s="768"/>
      <c r="CI34555" s="850"/>
    </row>
    <row r="34556" spans="85:87" x14ac:dyDescent="0.25">
      <c r="CG34556" s="768"/>
      <c r="CH34556" s="768"/>
      <c r="CI34556" s="850"/>
    </row>
    <row r="34557" spans="85:87" x14ac:dyDescent="0.25">
      <c r="CG34557" s="768"/>
      <c r="CH34557" s="768"/>
      <c r="CI34557" s="850"/>
    </row>
    <row r="34558" spans="85:87" x14ac:dyDescent="0.25">
      <c r="CG34558" s="768"/>
      <c r="CH34558" s="768"/>
      <c r="CI34558" s="850"/>
    </row>
    <row r="34559" spans="85:87" x14ac:dyDescent="0.25">
      <c r="CG34559" s="768"/>
      <c r="CH34559" s="768"/>
      <c r="CI34559" s="850"/>
    </row>
    <row r="34560" spans="85:87" x14ac:dyDescent="0.25">
      <c r="CG34560" s="768"/>
      <c r="CH34560" s="768"/>
      <c r="CI34560" s="850"/>
    </row>
    <row r="34561" spans="85:87" x14ac:dyDescent="0.25">
      <c r="CG34561" s="768"/>
      <c r="CH34561" s="768"/>
      <c r="CI34561" s="850"/>
    </row>
    <row r="34562" spans="85:87" x14ac:dyDescent="0.25">
      <c r="CG34562" s="768"/>
      <c r="CH34562" s="768"/>
      <c r="CI34562" s="850"/>
    </row>
    <row r="34563" spans="85:87" x14ac:dyDescent="0.25">
      <c r="CG34563" s="768"/>
      <c r="CH34563" s="768"/>
      <c r="CI34563" s="850"/>
    </row>
    <row r="34564" spans="85:87" x14ac:dyDescent="0.25">
      <c r="CG34564" s="768"/>
      <c r="CH34564" s="768"/>
      <c r="CI34564" s="850"/>
    </row>
    <row r="34565" spans="85:87" x14ac:dyDescent="0.25">
      <c r="CG34565" s="768"/>
      <c r="CH34565" s="768"/>
      <c r="CI34565" s="850"/>
    </row>
    <row r="34566" spans="85:87" x14ac:dyDescent="0.25">
      <c r="CG34566" s="768"/>
      <c r="CH34566" s="768"/>
      <c r="CI34566" s="850"/>
    </row>
    <row r="34567" spans="85:87" x14ac:dyDescent="0.25">
      <c r="CG34567" s="768"/>
      <c r="CH34567" s="768"/>
      <c r="CI34567" s="850"/>
    </row>
    <row r="34568" spans="85:87" x14ac:dyDescent="0.25">
      <c r="CG34568" s="768"/>
      <c r="CH34568" s="768"/>
      <c r="CI34568" s="850"/>
    </row>
    <row r="34569" spans="85:87" x14ac:dyDescent="0.25">
      <c r="CG34569" s="768"/>
      <c r="CH34569" s="768"/>
      <c r="CI34569" s="850"/>
    </row>
    <row r="34570" spans="85:87" x14ac:dyDescent="0.25">
      <c r="CG34570" s="768"/>
      <c r="CH34570" s="768"/>
      <c r="CI34570" s="850"/>
    </row>
    <row r="34571" spans="85:87" x14ac:dyDescent="0.25">
      <c r="CG34571" s="768"/>
      <c r="CH34571" s="768"/>
      <c r="CI34571" s="850"/>
    </row>
    <row r="34572" spans="85:87" x14ac:dyDescent="0.25">
      <c r="CG34572" s="768"/>
      <c r="CH34572" s="768"/>
      <c r="CI34572" s="850"/>
    </row>
    <row r="34573" spans="85:87" x14ac:dyDescent="0.25">
      <c r="CG34573" s="768"/>
      <c r="CH34573" s="768"/>
      <c r="CI34573" s="850"/>
    </row>
    <row r="34574" spans="85:87" x14ac:dyDescent="0.25">
      <c r="CG34574" s="768"/>
      <c r="CH34574" s="768"/>
      <c r="CI34574" s="850"/>
    </row>
    <row r="34575" spans="85:87" x14ac:dyDescent="0.25">
      <c r="CG34575" s="768"/>
      <c r="CH34575" s="768"/>
      <c r="CI34575" s="850"/>
    </row>
    <row r="34576" spans="85:87" x14ac:dyDescent="0.25">
      <c r="CG34576" s="768"/>
      <c r="CH34576" s="768"/>
      <c r="CI34576" s="850"/>
    </row>
    <row r="34577" spans="85:87" x14ac:dyDescent="0.25">
      <c r="CG34577" s="768"/>
      <c r="CH34577" s="768"/>
      <c r="CI34577" s="850"/>
    </row>
    <row r="34578" spans="85:87" x14ac:dyDescent="0.25">
      <c r="CG34578" s="768"/>
      <c r="CH34578" s="768"/>
      <c r="CI34578" s="850"/>
    </row>
    <row r="34579" spans="85:87" x14ac:dyDescent="0.25">
      <c r="CG34579" s="768"/>
      <c r="CH34579" s="768"/>
      <c r="CI34579" s="850"/>
    </row>
    <row r="34580" spans="85:87" x14ac:dyDescent="0.25">
      <c r="CG34580" s="768"/>
      <c r="CH34580" s="768"/>
      <c r="CI34580" s="850"/>
    </row>
    <row r="34581" spans="85:87" x14ac:dyDescent="0.25">
      <c r="CG34581" s="768"/>
      <c r="CH34581" s="768"/>
      <c r="CI34581" s="850"/>
    </row>
    <row r="34582" spans="85:87" x14ac:dyDescent="0.25">
      <c r="CG34582" s="768"/>
      <c r="CH34582" s="768"/>
      <c r="CI34582" s="850"/>
    </row>
    <row r="34583" spans="85:87" x14ac:dyDescent="0.25">
      <c r="CG34583" s="768"/>
      <c r="CH34583" s="768"/>
      <c r="CI34583" s="850"/>
    </row>
    <row r="34584" spans="85:87" x14ac:dyDescent="0.25">
      <c r="CG34584" s="768"/>
      <c r="CH34584" s="768"/>
      <c r="CI34584" s="850"/>
    </row>
    <row r="34585" spans="85:87" x14ac:dyDescent="0.25">
      <c r="CG34585" s="768"/>
      <c r="CH34585" s="768"/>
      <c r="CI34585" s="850"/>
    </row>
    <row r="34586" spans="85:87" x14ac:dyDescent="0.25">
      <c r="CG34586" s="768"/>
      <c r="CH34586" s="768"/>
      <c r="CI34586" s="850"/>
    </row>
    <row r="34587" spans="85:87" x14ac:dyDescent="0.25">
      <c r="CG34587" s="768"/>
      <c r="CH34587" s="768"/>
      <c r="CI34587" s="850"/>
    </row>
    <row r="34588" spans="85:87" x14ac:dyDescent="0.25">
      <c r="CG34588" s="768"/>
      <c r="CH34588" s="768"/>
      <c r="CI34588" s="850"/>
    </row>
    <row r="34589" spans="85:87" x14ac:dyDescent="0.25">
      <c r="CG34589" s="768"/>
      <c r="CH34589" s="768"/>
      <c r="CI34589" s="850"/>
    </row>
    <row r="34590" spans="85:87" x14ac:dyDescent="0.25">
      <c r="CG34590" s="768"/>
      <c r="CH34590" s="768"/>
      <c r="CI34590" s="850"/>
    </row>
    <row r="34591" spans="85:87" x14ac:dyDescent="0.25">
      <c r="CG34591" s="768"/>
      <c r="CH34591" s="768"/>
      <c r="CI34591" s="850"/>
    </row>
    <row r="34592" spans="85:87" x14ac:dyDescent="0.25">
      <c r="CG34592" s="768"/>
      <c r="CH34592" s="768"/>
      <c r="CI34592" s="850"/>
    </row>
    <row r="34593" spans="85:87" x14ac:dyDescent="0.25">
      <c r="CG34593" s="768"/>
      <c r="CH34593" s="768"/>
      <c r="CI34593" s="850"/>
    </row>
    <row r="34594" spans="85:87" x14ac:dyDescent="0.25">
      <c r="CG34594" s="768"/>
      <c r="CH34594" s="768"/>
      <c r="CI34594" s="850"/>
    </row>
    <row r="34595" spans="85:87" x14ac:dyDescent="0.25">
      <c r="CG34595" s="768"/>
      <c r="CH34595" s="768"/>
      <c r="CI34595" s="850"/>
    </row>
    <row r="34596" spans="85:87" x14ac:dyDescent="0.25">
      <c r="CG34596" s="768"/>
      <c r="CH34596" s="768"/>
      <c r="CI34596" s="850"/>
    </row>
    <row r="34597" spans="85:87" x14ac:dyDescent="0.25">
      <c r="CG34597" s="768"/>
      <c r="CH34597" s="768"/>
      <c r="CI34597" s="850"/>
    </row>
    <row r="34598" spans="85:87" x14ac:dyDescent="0.25">
      <c r="CG34598" s="768"/>
      <c r="CH34598" s="768"/>
      <c r="CI34598" s="850"/>
    </row>
    <row r="34599" spans="85:87" x14ac:dyDescent="0.25">
      <c r="CG34599" s="768"/>
      <c r="CH34599" s="768"/>
      <c r="CI34599" s="850"/>
    </row>
    <row r="34600" spans="85:87" x14ac:dyDescent="0.25">
      <c r="CG34600" s="768"/>
      <c r="CH34600" s="768"/>
      <c r="CI34600" s="850"/>
    </row>
    <row r="34601" spans="85:87" x14ac:dyDescent="0.25">
      <c r="CG34601" s="768"/>
      <c r="CH34601" s="768"/>
      <c r="CI34601" s="850"/>
    </row>
    <row r="34602" spans="85:87" x14ac:dyDescent="0.25">
      <c r="CG34602" s="768"/>
      <c r="CH34602" s="768"/>
      <c r="CI34602" s="850"/>
    </row>
    <row r="34603" spans="85:87" x14ac:dyDescent="0.25">
      <c r="CG34603" s="768"/>
      <c r="CH34603" s="768"/>
      <c r="CI34603" s="850"/>
    </row>
    <row r="34604" spans="85:87" x14ac:dyDescent="0.25">
      <c r="CG34604" s="768"/>
      <c r="CH34604" s="768"/>
      <c r="CI34604" s="850"/>
    </row>
    <row r="34605" spans="85:87" x14ac:dyDescent="0.25">
      <c r="CG34605" s="768"/>
      <c r="CH34605" s="768"/>
      <c r="CI34605" s="850"/>
    </row>
    <row r="34606" spans="85:87" x14ac:dyDescent="0.25">
      <c r="CG34606" s="768"/>
      <c r="CH34606" s="768"/>
      <c r="CI34606" s="850"/>
    </row>
    <row r="34607" spans="85:87" x14ac:dyDescent="0.25">
      <c r="CG34607" s="768"/>
      <c r="CH34607" s="768"/>
      <c r="CI34607" s="850"/>
    </row>
    <row r="34608" spans="85:87" x14ac:dyDescent="0.25">
      <c r="CG34608" s="768"/>
      <c r="CH34608" s="768"/>
      <c r="CI34608" s="850"/>
    </row>
    <row r="34609" spans="85:87" x14ac:dyDescent="0.25">
      <c r="CG34609" s="768"/>
      <c r="CH34609" s="768"/>
      <c r="CI34609" s="850"/>
    </row>
    <row r="34610" spans="85:87" x14ac:dyDescent="0.25">
      <c r="CG34610" s="768"/>
      <c r="CH34610" s="768"/>
      <c r="CI34610" s="850"/>
    </row>
    <row r="34611" spans="85:87" x14ac:dyDescent="0.25">
      <c r="CG34611" s="768"/>
      <c r="CH34611" s="768"/>
      <c r="CI34611" s="850"/>
    </row>
    <row r="34612" spans="85:87" x14ac:dyDescent="0.25">
      <c r="CG34612" s="768"/>
      <c r="CH34612" s="768"/>
      <c r="CI34612" s="850"/>
    </row>
    <row r="34613" spans="85:87" x14ac:dyDescent="0.25">
      <c r="CG34613" s="768"/>
      <c r="CH34613" s="768"/>
      <c r="CI34613" s="850"/>
    </row>
    <row r="34614" spans="85:87" x14ac:dyDescent="0.25">
      <c r="CG34614" s="768"/>
      <c r="CH34614" s="768"/>
      <c r="CI34614" s="850"/>
    </row>
    <row r="34615" spans="85:87" x14ac:dyDescent="0.25">
      <c r="CG34615" s="768"/>
      <c r="CH34615" s="768"/>
      <c r="CI34615" s="850"/>
    </row>
    <row r="34616" spans="85:87" x14ac:dyDescent="0.25">
      <c r="CG34616" s="768"/>
      <c r="CH34616" s="768"/>
      <c r="CI34616" s="850"/>
    </row>
    <row r="34617" spans="85:87" x14ac:dyDescent="0.25">
      <c r="CG34617" s="768"/>
      <c r="CH34617" s="768"/>
      <c r="CI34617" s="850"/>
    </row>
    <row r="34618" spans="85:87" x14ac:dyDescent="0.25">
      <c r="CG34618" s="768"/>
      <c r="CH34618" s="768"/>
      <c r="CI34618" s="850"/>
    </row>
    <row r="34619" spans="85:87" x14ac:dyDescent="0.25">
      <c r="CG34619" s="768"/>
      <c r="CH34619" s="768"/>
      <c r="CI34619" s="850"/>
    </row>
    <row r="34620" spans="85:87" x14ac:dyDescent="0.25">
      <c r="CG34620" s="768"/>
      <c r="CH34620" s="768"/>
      <c r="CI34620" s="850"/>
    </row>
    <row r="34621" spans="85:87" x14ac:dyDescent="0.25">
      <c r="CG34621" s="768"/>
      <c r="CH34621" s="768"/>
      <c r="CI34621" s="850"/>
    </row>
    <row r="34622" spans="85:87" x14ac:dyDescent="0.25">
      <c r="CG34622" s="768"/>
      <c r="CH34622" s="768"/>
      <c r="CI34622" s="850"/>
    </row>
    <row r="34623" spans="85:87" x14ac:dyDescent="0.25">
      <c r="CG34623" s="768"/>
      <c r="CH34623" s="768"/>
      <c r="CI34623" s="850"/>
    </row>
    <row r="34624" spans="85:87" x14ac:dyDescent="0.25">
      <c r="CG34624" s="768"/>
      <c r="CH34624" s="768"/>
      <c r="CI34624" s="850"/>
    </row>
    <row r="34625" spans="85:87" x14ac:dyDescent="0.25">
      <c r="CG34625" s="768"/>
      <c r="CH34625" s="768"/>
      <c r="CI34625" s="850"/>
    </row>
    <row r="34626" spans="85:87" x14ac:dyDescent="0.25">
      <c r="CG34626" s="768"/>
      <c r="CH34626" s="768"/>
      <c r="CI34626" s="850"/>
    </row>
    <row r="34627" spans="85:87" x14ac:dyDescent="0.25">
      <c r="CG34627" s="768"/>
      <c r="CH34627" s="768"/>
      <c r="CI34627" s="850"/>
    </row>
    <row r="34628" spans="85:87" x14ac:dyDescent="0.25">
      <c r="CG34628" s="768"/>
      <c r="CH34628" s="768"/>
      <c r="CI34628" s="850"/>
    </row>
    <row r="34629" spans="85:87" x14ac:dyDescent="0.25">
      <c r="CG34629" s="768"/>
      <c r="CH34629" s="768"/>
      <c r="CI34629" s="850"/>
    </row>
    <row r="34630" spans="85:87" x14ac:dyDescent="0.25">
      <c r="CG34630" s="768"/>
      <c r="CH34630" s="768"/>
      <c r="CI34630" s="850"/>
    </row>
    <row r="34631" spans="85:87" x14ac:dyDescent="0.25">
      <c r="CG34631" s="768"/>
      <c r="CH34631" s="768"/>
      <c r="CI34631" s="850"/>
    </row>
    <row r="34632" spans="85:87" x14ac:dyDescent="0.25">
      <c r="CG34632" s="768"/>
      <c r="CH34632" s="768"/>
      <c r="CI34632" s="850"/>
    </row>
    <row r="34633" spans="85:87" x14ac:dyDescent="0.25">
      <c r="CG34633" s="768"/>
      <c r="CH34633" s="768"/>
      <c r="CI34633" s="850"/>
    </row>
    <row r="34634" spans="85:87" x14ac:dyDescent="0.25">
      <c r="CG34634" s="768"/>
      <c r="CH34634" s="768"/>
      <c r="CI34634" s="850"/>
    </row>
    <row r="34635" spans="85:87" x14ac:dyDescent="0.25">
      <c r="CG34635" s="768"/>
      <c r="CH34635" s="768"/>
      <c r="CI34635" s="850"/>
    </row>
    <row r="34636" spans="85:87" x14ac:dyDescent="0.25">
      <c r="CG34636" s="768"/>
      <c r="CH34636" s="768"/>
      <c r="CI34636" s="850"/>
    </row>
    <row r="34637" spans="85:87" x14ac:dyDescent="0.25">
      <c r="CG34637" s="768"/>
      <c r="CH34637" s="768"/>
      <c r="CI34637" s="850"/>
    </row>
    <row r="34638" spans="85:87" x14ac:dyDescent="0.25">
      <c r="CG34638" s="768"/>
      <c r="CH34638" s="768"/>
      <c r="CI34638" s="850"/>
    </row>
    <row r="34639" spans="85:87" x14ac:dyDescent="0.25">
      <c r="CG34639" s="768"/>
      <c r="CH34639" s="768"/>
      <c r="CI34639" s="850"/>
    </row>
    <row r="34640" spans="85:87" x14ac:dyDescent="0.25">
      <c r="CG34640" s="768"/>
      <c r="CH34640" s="768"/>
      <c r="CI34640" s="850"/>
    </row>
    <row r="34641" spans="85:87" x14ac:dyDescent="0.25">
      <c r="CG34641" s="768"/>
      <c r="CH34641" s="768"/>
      <c r="CI34641" s="850"/>
    </row>
    <row r="34642" spans="85:87" x14ac:dyDescent="0.25">
      <c r="CG34642" s="768"/>
      <c r="CH34642" s="768"/>
      <c r="CI34642" s="850"/>
    </row>
    <row r="34643" spans="85:87" x14ac:dyDescent="0.25">
      <c r="CG34643" s="768"/>
      <c r="CH34643" s="768"/>
      <c r="CI34643" s="850"/>
    </row>
    <row r="34644" spans="85:87" x14ac:dyDescent="0.25">
      <c r="CG34644" s="768"/>
      <c r="CH34644" s="768"/>
      <c r="CI34644" s="850"/>
    </row>
    <row r="34645" spans="85:87" x14ac:dyDescent="0.25">
      <c r="CG34645" s="768"/>
      <c r="CH34645" s="768"/>
      <c r="CI34645" s="850"/>
    </row>
    <row r="34646" spans="85:87" x14ac:dyDescent="0.25">
      <c r="CG34646" s="768"/>
      <c r="CH34646" s="768"/>
      <c r="CI34646" s="850"/>
    </row>
    <row r="34647" spans="85:87" x14ac:dyDescent="0.25">
      <c r="CG34647" s="768"/>
      <c r="CH34647" s="768"/>
      <c r="CI34647" s="850"/>
    </row>
    <row r="34648" spans="85:87" x14ac:dyDescent="0.25">
      <c r="CG34648" s="768"/>
      <c r="CH34648" s="768"/>
      <c r="CI34648" s="850"/>
    </row>
    <row r="34649" spans="85:87" x14ac:dyDescent="0.25">
      <c r="CG34649" s="768"/>
      <c r="CH34649" s="768"/>
      <c r="CI34649" s="850"/>
    </row>
    <row r="34650" spans="85:87" x14ac:dyDescent="0.25">
      <c r="CG34650" s="768"/>
      <c r="CH34650" s="768"/>
      <c r="CI34650" s="850"/>
    </row>
    <row r="34651" spans="85:87" x14ac:dyDescent="0.25">
      <c r="CG34651" s="768"/>
      <c r="CH34651" s="768"/>
      <c r="CI34651" s="850"/>
    </row>
    <row r="34652" spans="85:87" x14ac:dyDescent="0.25">
      <c r="CG34652" s="768"/>
      <c r="CH34652" s="768"/>
      <c r="CI34652" s="850"/>
    </row>
    <row r="34653" spans="85:87" x14ac:dyDescent="0.25">
      <c r="CG34653" s="768"/>
      <c r="CH34653" s="768"/>
      <c r="CI34653" s="850"/>
    </row>
    <row r="34654" spans="85:87" x14ac:dyDescent="0.25">
      <c r="CG34654" s="768"/>
      <c r="CH34654" s="768"/>
      <c r="CI34654" s="850"/>
    </row>
    <row r="34655" spans="85:87" x14ac:dyDescent="0.25">
      <c r="CG34655" s="768"/>
      <c r="CH34655" s="768"/>
      <c r="CI34655" s="850"/>
    </row>
    <row r="34656" spans="85:87" x14ac:dyDescent="0.25">
      <c r="CG34656" s="768"/>
      <c r="CH34656" s="768"/>
      <c r="CI34656" s="850"/>
    </row>
    <row r="34657" spans="85:87" x14ac:dyDescent="0.25">
      <c r="CG34657" s="768"/>
      <c r="CH34657" s="768"/>
      <c r="CI34657" s="850"/>
    </row>
    <row r="34658" spans="85:87" x14ac:dyDescent="0.25">
      <c r="CG34658" s="768"/>
      <c r="CH34658" s="768"/>
      <c r="CI34658" s="850"/>
    </row>
    <row r="34659" spans="85:87" x14ac:dyDescent="0.25">
      <c r="CG34659" s="768"/>
      <c r="CH34659" s="768"/>
      <c r="CI34659" s="850"/>
    </row>
    <row r="34660" spans="85:87" x14ac:dyDescent="0.25">
      <c r="CG34660" s="768"/>
      <c r="CH34660" s="768"/>
      <c r="CI34660" s="850"/>
    </row>
    <row r="34661" spans="85:87" x14ac:dyDescent="0.25">
      <c r="CG34661" s="768"/>
      <c r="CH34661" s="768"/>
      <c r="CI34661" s="850"/>
    </row>
    <row r="34662" spans="85:87" x14ac:dyDescent="0.25">
      <c r="CG34662" s="768"/>
      <c r="CH34662" s="768"/>
      <c r="CI34662" s="850"/>
    </row>
    <row r="34663" spans="85:87" x14ac:dyDescent="0.25">
      <c r="CG34663" s="768"/>
      <c r="CH34663" s="768"/>
      <c r="CI34663" s="850"/>
    </row>
    <row r="34664" spans="85:87" x14ac:dyDescent="0.25">
      <c r="CG34664" s="768"/>
      <c r="CH34664" s="768"/>
      <c r="CI34664" s="850"/>
    </row>
    <row r="34665" spans="85:87" x14ac:dyDescent="0.25">
      <c r="CG34665" s="768"/>
      <c r="CH34665" s="768"/>
      <c r="CI34665" s="850"/>
    </row>
    <row r="34666" spans="85:87" x14ac:dyDescent="0.25">
      <c r="CG34666" s="768"/>
      <c r="CH34666" s="768"/>
      <c r="CI34666" s="850"/>
    </row>
    <row r="34667" spans="85:87" x14ac:dyDescent="0.25">
      <c r="CG34667" s="768"/>
      <c r="CH34667" s="768"/>
      <c r="CI34667" s="850"/>
    </row>
    <row r="34668" spans="85:87" x14ac:dyDescent="0.25">
      <c r="CG34668" s="768"/>
      <c r="CH34668" s="768"/>
      <c r="CI34668" s="850"/>
    </row>
    <row r="34669" spans="85:87" x14ac:dyDescent="0.25">
      <c r="CG34669" s="768"/>
      <c r="CH34669" s="768"/>
      <c r="CI34669" s="850"/>
    </row>
    <row r="34670" spans="85:87" x14ac:dyDescent="0.25">
      <c r="CG34670" s="768"/>
      <c r="CH34670" s="768"/>
      <c r="CI34670" s="850"/>
    </row>
    <row r="34671" spans="85:87" x14ac:dyDescent="0.25">
      <c r="CG34671" s="768"/>
      <c r="CH34671" s="768"/>
      <c r="CI34671" s="850"/>
    </row>
    <row r="34672" spans="85:87" x14ac:dyDescent="0.25">
      <c r="CG34672" s="768"/>
      <c r="CH34672" s="768"/>
      <c r="CI34672" s="850"/>
    </row>
    <row r="34673" spans="85:87" x14ac:dyDescent="0.25">
      <c r="CG34673" s="768"/>
      <c r="CH34673" s="768"/>
      <c r="CI34673" s="850"/>
    </row>
    <row r="34674" spans="85:87" x14ac:dyDescent="0.25">
      <c r="CG34674" s="768"/>
      <c r="CH34674" s="768"/>
      <c r="CI34674" s="850"/>
    </row>
    <row r="34675" spans="85:87" x14ac:dyDescent="0.25">
      <c r="CG34675" s="768"/>
      <c r="CH34675" s="768"/>
      <c r="CI34675" s="850"/>
    </row>
    <row r="34676" spans="85:87" x14ac:dyDescent="0.25">
      <c r="CG34676" s="768"/>
      <c r="CH34676" s="768"/>
      <c r="CI34676" s="850"/>
    </row>
    <row r="34677" spans="85:87" x14ac:dyDescent="0.25">
      <c r="CG34677" s="768"/>
      <c r="CH34677" s="768"/>
      <c r="CI34677" s="850"/>
    </row>
    <row r="34678" spans="85:87" x14ac:dyDescent="0.25">
      <c r="CG34678" s="768"/>
      <c r="CH34678" s="768"/>
      <c r="CI34678" s="850"/>
    </row>
    <row r="34679" spans="85:87" x14ac:dyDescent="0.25">
      <c r="CG34679" s="768"/>
      <c r="CH34679" s="768"/>
      <c r="CI34679" s="850"/>
    </row>
    <row r="34680" spans="85:87" x14ac:dyDescent="0.25">
      <c r="CG34680" s="768"/>
      <c r="CH34680" s="768"/>
      <c r="CI34680" s="850"/>
    </row>
    <row r="34681" spans="85:87" x14ac:dyDescent="0.25">
      <c r="CG34681" s="768"/>
      <c r="CH34681" s="768"/>
      <c r="CI34681" s="850"/>
    </row>
    <row r="34682" spans="85:87" x14ac:dyDescent="0.25">
      <c r="CG34682" s="768"/>
      <c r="CH34682" s="768"/>
      <c r="CI34682" s="850"/>
    </row>
    <row r="34683" spans="85:87" x14ac:dyDescent="0.25">
      <c r="CG34683" s="768"/>
      <c r="CH34683" s="768"/>
      <c r="CI34683" s="850"/>
    </row>
    <row r="34684" spans="85:87" x14ac:dyDescent="0.25">
      <c r="CG34684" s="768"/>
      <c r="CH34684" s="768"/>
      <c r="CI34684" s="850"/>
    </row>
    <row r="34685" spans="85:87" x14ac:dyDescent="0.25">
      <c r="CG34685" s="768"/>
      <c r="CH34685" s="768"/>
      <c r="CI34685" s="850"/>
    </row>
    <row r="34686" spans="85:87" x14ac:dyDescent="0.25">
      <c r="CG34686" s="768"/>
      <c r="CH34686" s="768"/>
      <c r="CI34686" s="850"/>
    </row>
    <row r="34687" spans="85:87" x14ac:dyDescent="0.25">
      <c r="CG34687" s="768"/>
      <c r="CH34687" s="768"/>
      <c r="CI34687" s="850"/>
    </row>
    <row r="34688" spans="85:87" x14ac:dyDescent="0.25">
      <c r="CG34688" s="768"/>
      <c r="CH34688" s="768"/>
      <c r="CI34688" s="850"/>
    </row>
    <row r="34689" spans="85:87" x14ac:dyDescent="0.25">
      <c r="CG34689" s="768"/>
      <c r="CH34689" s="768"/>
      <c r="CI34689" s="850"/>
    </row>
    <row r="34690" spans="85:87" x14ac:dyDescent="0.25">
      <c r="CG34690" s="768"/>
      <c r="CH34690" s="768"/>
      <c r="CI34690" s="850"/>
    </row>
    <row r="34691" spans="85:87" x14ac:dyDescent="0.25">
      <c r="CG34691" s="768"/>
      <c r="CH34691" s="768"/>
      <c r="CI34691" s="850"/>
    </row>
    <row r="34692" spans="85:87" x14ac:dyDescent="0.25">
      <c r="CG34692" s="768"/>
      <c r="CH34692" s="768"/>
      <c r="CI34692" s="850"/>
    </row>
    <row r="34693" spans="85:87" x14ac:dyDescent="0.25">
      <c r="CG34693" s="768"/>
      <c r="CH34693" s="768"/>
      <c r="CI34693" s="850"/>
    </row>
    <row r="34694" spans="85:87" x14ac:dyDescent="0.25">
      <c r="CG34694" s="768"/>
      <c r="CH34694" s="768"/>
      <c r="CI34694" s="850"/>
    </row>
    <row r="34695" spans="85:87" x14ac:dyDescent="0.25">
      <c r="CG34695" s="768"/>
      <c r="CH34695" s="768"/>
      <c r="CI34695" s="850"/>
    </row>
    <row r="34696" spans="85:87" x14ac:dyDescent="0.25">
      <c r="CG34696" s="768"/>
      <c r="CH34696" s="768"/>
      <c r="CI34696" s="850"/>
    </row>
    <row r="34697" spans="85:87" x14ac:dyDescent="0.25">
      <c r="CG34697" s="768"/>
      <c r="CH34697" s="768"/>
      <c r="CI34697" s="850"/>
    </row>
    <row r="34698" spans="85:87" x14ac:dyDescent="0.25">
      <c r="CG34698" s="768"/>
      <c r="CH34698" s="768"/>
      <c r="CI34698" s="850"/>
    </row>
    <row r="34699" spans="85:87" x14ac:dyDescent="0.25">
      <c r="CG34699" s="768"/>
      <c r="CH34699" s="768"/>
      <c r="CI34699" s="850"/>
    </row>
    <row r="34700" spans="85:87" x14ac:dyDescent="0.25">
      <c r="CG34700" s="768"/>
      <c r="CH34700" s="768"/>
      <c r="CI34700" s="850"/>
    </row>
    <row r="34701" spans="85:87" x14ac:dyDescent="0.25">
      <c r="CG34701" s="768"/>
      <c r="CH34701" s="768"/>
      <c r="CI34701" s="850"/>
    </row>
    <row r="34702" spans="85:87" x14ac:dyDescent="0.25">
      <c r="CG34702" s="768"/>
      <c r="CH34702" s="768"/>
      <c r="CI34702" s="850"/>
    </row>
    <row r="34703" spans="85:87" x14ac:dyDescent="0.25">
      <c r="CG34703" s="768"/>
      <c r="CH34703" s="768"/>
      <c r="CI34703" s="850"/>
    </row>
    <row r="34704" spans="85:87" x14ac:dyDescent="0.25">
      <c r="CG34704" s="768"/>
      <c r="CH34704" s="768"/>
      <c r="CI34704" s="850"/>
    </row>
    <row r="34705" spans="85:87" x14ac:dyDescent="0.25">
      <c r="CG34705" s="768"/>
      <c r="CH34705" s="768"/>
      <c r="CI34705" s="850"/>
    </row>
    <row r="34706" spans="85:87" x14ac:dyDescent="0.25">
      <c r="CG34706" s="768"/>
      <c r="CH34706" s="768"/>
      <c r="CI34706" s="850"/>
    </row>
    <row r="34707" spans="85:87" x14ac:dyDescent="0.25">
      <c r="CG34707" s="768"/>
      <c r="CH34707" s="768"/>
      <c r="CI34707" s="850"/>
    </row>
    <row r="34708" spans="85:87" x14ac:dyDescent="0.25">
      <c r="CG34708" s="768"/>
      <c r="CH34708" s="768"/>
      <c r="CI34708" s="850"/>
    </row>
    <row r="34709" spans="85:87" x14ac:dyDescent="0.25">
      <c r="CG34709" s="768"/>
      <c r="CH34709" s="768"/>
      <c r="CI34709" s="850"/>
    </row>
    <row r="34710" spans="85:87" x14ac:dyDescent="0.25">
      <c r="CG34710" s="768"/>
      <c r="CH34710" s="768"/>
      <c r="CI34710" s="850"/>
    </row>
    <row r="34711" spans="85:87" x14ac:dyDescent="0.25">
      <c r="CG34711" s="768"/>
      <c r="CH34711" s="768"/>
      <c r="CI34711" s="850"/>
    </row>
    <row r="34712" spans="85:87" x14ac:dyDescent="0.25">
      <c r="CG34712" s="768"/>
      <c r="CH34712" s="768"/>
      <c r="CI34712" s="850"/>
    </row>
    <row r="34713" spans="85:87" x14ac:dyDescent="0.25">
      <c r="CG34713" s="768"/>
      <c r="CH34713" s="768"/>
      <c r="CI34713" s="850"/>
    </row>
    <row r="34714" spans="85:87" x14ac:dyDescent="0.25">
      <c r="CG34714" s="768"/>
      <c r="CH34714" s="768"/>
      <c r="CI34714" s="850"/>
    </row>
    <row r="34715" spans="85:87" x14ac:dyDescent="0.25">
      <c r="CG34715" s="768"/>
      <c r="CH34715" s="768"/>
      <c r="CI34715" s="850"/>
    </row>
    <row r="34716" spans="85:87" x14ac:dyDescent="0.25">
      <c r="CG34716" s="768"/>
      <c r="CH34716" s="768"/>
      <c r="CI34716" s="850"/>
    </row>
    <row r="34717" spans="85:87" x14ac:dyDescent="0.25">
      <c r="CG34717" s="768"/>
      <c r="CH34717" s="768"/>
      <c r="CI34717" s="850"/>
    </row>
    <row r="34718" spans="85:87" x14ac:dyDescent="0.25">
      <c r="CG34718" s="768"/>
      <c r="CH34718" s="768"/>
      <c r="CI34718" s="850"/>
    </row>
    <row r="34719" spans="85:87" x14ac:dyDescent="0.25">
      <c r="CG34719" s="768"/>
      <c r="CH34719" s="768"/>
      <c r="CI34719" s="850"/>
    </row>
    <row r="34720" spans="85:87" x14ac:dyDescent="0.25">
      <c r="CG34720" s="768"/>
      <c r="CH34720" s="768"/>
      <c r="CI34720" s="850"/>
    </row>
    <row r="34721" spans="85:87" x14ac:dyDescent="0.25">
      <c r="CG34721" s="768"/>
      <c r="CH34721" s="768"/>
      <c r="CI34721" s="850"/>
    </row>
    <row r="34722" spans="85:87" x14ac:dyDescent="0.25">
      <c r="CG34722" s="768"/>
      <c r="CH34722" s="768"/>
      <c r="CI34722" s="850"/>
    </row>
    <row r="34723" spans="85:87" x14ac:dyDescent="0.25">
      <c r="CG34723" s="768"/>
      <c r="CH34723" s="768"/>
      <c r="CI34723" s="850"/>
    </row>
    <row r="34724" spans="85:87" x14ac:dyDescent="0.25">
      <c r="CG34724" s="768"/>
      <c r="CH34724" s="768"/>
      <c r="CI34724" s="850"/>
    </row>
    <row r="34725" spans="85:87" x14ac:dyDescent="0.25">
      <c r="CG34725" s="768"/>
      <c r="CH34725" s="768"/>
      <c r="CI34725" s="850"/>
    </row>
    <row r="34726" spans="85:87" x14ac:dyDescent="0.25">
      <c r="CG34726" s="768"/>
      <c r="CH34726" s="768"/>
      <c r="CI34726" s="850"/>
    </row>
    <row r="34727" spans="85:87" x14ac:dyDescent="0.25">
      <c r="CG34727" s="768"/>
      <c r="CH34727" s="768"/>
      <c r="CI34727" s="850"/>
    </row>
    <row r="34728" spans="85:87" x14ac:dyDescent="0.25">
      <c r="CG34728" s="768"/>
      <c r="CH34728" s="768"/>
      <c r="CI34728" s="850"/>
    </row>
    <row r="34729" spans="85:87" x14ac:dyDescent="0.25">
      <c r="CG34729" s="768"/>
      <c r="CH34729" s="768"/>
      <c r="CI34729" s="850"/>
    </row>
    <row r="34730" spans="85:87" x14ac:dyDescent="0.25">
      <c r="CG34730" s="768"/>
      <c r="CH34730" s="768"/>
      <c r="CI34730" s="850"/>
    </row>
    <row r="34731" spans="85:87" x14ac:dyDescent="0.25">
      <c r="CG34731" s="768"/>
      <c r="CH34731" s="768"/>
      <c r="CI34731" s="850"/>
    </row>
    <row r="34732" spans="85:87" x14ac:dyDescent="0.25">
      <c r="CG34732" s="768"/>
      <c r="CH34732" s="768"/>
      <c r="CI34732" s="850"/>
    </row>
    <row r="34733" spans="85:87" x14ac:dyDescent="0.25">
      <c r="CG34733" s="768"/>
      <c r="CH34733" s="768"/>
      <c r="CI34733" s="850"/>
    </row>
    <row r="34734" spans="85:87" x14ac:dyDescent="0.25">
      <c r="CG34734" s="768"/>
      <c r="CH34734" s="768"/>
      <c r="CI34734" s="850"/>
    </row>
    <row r="34735" spans="85:87" x14ac:dyDescent="0.25">
      <c r="CG34735" s="768"/>
      <c r="CH34735" s="768"/>
      <c r="CI34735" s="850"/>
    </row>
    <row r="34736" spans="85:87" x14ac:dyDescent="0.25">
      <c r="CG34736" s="768"/>
      <c r="CH34736" s="768"/>
      <c r="CI34736" s="850"/>
    </row>
    <row r="34737" spans="85:87" x14ac:dyDescent="0.25">
      <c r="CG34737" s="768"/>
      <c r="CH34737" s="768"/>
      <c r="CI34737" s="850"/>
    </row>
    <row r="34738" spans="85:87" x14ac:dyDescent="0.25">
      <c r="CG34738" s="768"/>
      <c r="CH34738" s="768"/>
      <c r="CI34738" s="850"/>
    </row>
    <row r="34739" spans="85:87" x14ac:dyDescent="0.25">
      <c r="CG34739" s="768"/>
      <c r="CH34739" s="768"/>
      <c r="CI34739" s="850"/>
    </row>
    <row r="34740" spans="85:87" x14ac:dyDescent="0.25">
      <c r="CG34740" s="768"/>
      <c r="CH34740" s="768"/>
      <c r="CI34740" s="850"/>
    </row>
    <row r="34741" spans="85:87" x14ac:dyDescent="0.25">
      <c r="CG34741" s="768"/>
      <c r="CH34741" s="768"/>
      <c r="CI34741" s="850"/>
    </row>
    <row r="34742" spans="85:87" x14ac:dyDescent="0.25">
      <c r="CG34742" s="768"/>
      <c r="CH34742" s="768"/>
      <c r="CI34742" s="850"/>
    </row>
    <row r="34743" spans="85:87" x14ac:dyDescent="0.25">
      <c r="CG34743" s="768"/>
      <c r="CH34743" s="768"/>
      <c r="CI34743" s="850"/>
    </row>
    <row r="34744" spans="85:87" x14ac:dyDescent="0.25">
      <c r="CG34744" s="768"/>
      <c r="CH34744" s="768"/>
      <c r="CI34744" s="850"/>
    </row>
    <row r="34745" spans="85:87" x14ac:dyDescent="0.25">
      <c r="CG34745" s="768"/>
      <c r="CH34745" s="768"/>
      <c r="CI34745" s="850"/>
    </row>
    <row r="34746" spans="85:87" x14ac:dyDescent="0.25">
      <c r="CG34746" s="768"/>
      <c r="CH34746" s="768"/>
      <c r="CI34746" s="850"/>
    </row>
    <row r="34747" spans="85:87" x14ac:dyDescent="0.25">
      <c r="CG34747" s="768"/>
      <c r="CH34747" s="768"/>
      <c r="CI34747" s="850"/>
    </row>
    <row r="34748" spans="85:87" x14ac:dyDescent="0.25">
      <c r="CG34748" s="768"/>
      <c r="CH34748" s="768"/>
      <c r="CI34748" s="850"/>
    </row>
    <row r="34749" spans="85:87" x14ac:dyDescent="0.25">
      <c r="CG34749" s="768"/>
      <c r="CH34749" s="768"/>
      <c r="CI34749" s="850"/>
    </row>
    <row r="34750" spans="85:87" x14ac:dyDescent="0.25">
      <c r="CG34750" s="768"/>
      <c r="CH34750" s="768"/>
      <c r="CI34750" s="850"/>
    </row>
    <row r="34751" spans="85:87" x14ac:dyDescent="0.25">
      <c r="CG34751" s="768"/>
      <c r="CH34751" s="768"/>
      <c r="CI34751" s="850"/>
    </row>
    <row r="34752" spans="85:87" x14ac:dyDescent="0.25">
      <c r="CG34752" s="768"/>
      <c r="CH34752" s="768"/>
      <c r="CI34752" s="850"/>
    </row>
    <row r="34753" spans="85:87" x14ac:dyDescent="0.25">
      <c r="CG34753" s="768"/>
      <c r="CH34753" s="768"/>
      <c r="CI34753" s="850"/>
    </row>
    <row r="34754" spans="85:87" x14ac:dyDescent="0.25">
      <c r="CG34754" s="768"/>
      <c r="CH34754" s="768"/>
      <c r="CI34754" s="850"/>
    </row>
    <row r="34755" spans="85:87" x14ac:dyDescent="0.25">
      <c r="CG34755" s="768"/>
      <c r="CH34755" s="768"/>
      <c r="CI34755" s="850"/>
    </row>
    <row r="34756" spans="85:87" x14ac:dyDescent="0.25">
      <c r="CG34756" s="768"/>
      <c r="CH34756" s="768"/>
      <c r="CI34756" s="850"/>
    </row>
    <row r="34757" spans="85:87" x14ac:dyDescent="0.25">
      <c r="CG34757" s="768"/>
      <c r="CH34757" s="768"/>
      <c r="CI34757" s="850"/>
    </row>
    <row r="34758" spans="85:87" x14ac:dyDescent="0.25">
      <c r="CG34758" s="768"/>
      <c r="CH34758" s="768"/>
      <c r="CI34758" s="850"/>
    </row>
    <row r="34759" spans="85:87" x14ac:dyDescent="0.25">
      <c r="CG34759" s="768"/>
      <c r="CH34759" s="768"/>
      <c r="CI34759" s="850"/>
    </row>
    <row r="34760" spans="85:87" x14ac:dyDescent="0.25">
      <c r="CG34760" s="768"/>
      <c r="CH34760" s="768"/>
      <c r="CI34760" s="850"/>
    </row>
    <row r="34761" spans="85:87" x14ac:dyDescent="0.25">
      <c r="CG34761" s="768"/>
      <c r="CH34761" s="768"/>
      <c r="CI34761" s="850"/>
    </row>
    <row r="34762" spans="85:87" x14ac:dyDescent="0.25">
      <c r="CG34762" s="768"/>
      <c r="CH34762" s="768"/>
      <c r="CI34762" s="850"/>
    </row>
    <row r="34763" spans="85:87" x14ac:dyDescent="0.25">
      <c r="CG34763" s="768"/>
      <c r="CH34763" s="768"/>
      <c r="CI34763" s="850"/>
    </row>
    <row r="34764" spans="85:87" x14ac:dyDescent="0.25">
      <c r="CG34764" s="768"/>
      <c r="CH34764" s="768"/>
      <c r="CI34764" s="850"/>
    </row>
    <row r="34765" spans="85:87" x14ac:dyDescent="0.25">
      <c r="CG34765" s="768"/>
      <c r="CH34765" s="768"/>
      <c r="CI34765" s="850"/>
    </row>
    <row r="34766" spans="85:87" x14ac:dyDescent="0.25">
      <c r="CG34766" s="768"/>
      <c r="CH34766" s="768"/>
      <c r="CI34766" s="850"/>
    </row>
    <row r="34767" spans="85:87" x14ac:dyDescent="0.25">
      <c r="CG34767" s="768"/>
      <c r="CH34767" s="768"/>
      <c r="CI34767" s="850"/>
    </row>
    <row r="34768" spans="85:87" x14ac:dyDescent="0.25">
      <c r="CG34768" s="768"/>
      <c r="CH34768" s="768"/>
      <c r="CI34768" s="850"/>
    </row>
    <row r="34769" spans="85:87" x14ac:dyDescent="0.25">
      <c r="CG34769" s="768"/>
      <c r="CH34769" s="768"/>
      <c r="CI34769" s="850"/>
    </row>
    <row r="34770" spans="85:87" x14ac:dyDescent="0.25">
      <c r="CG34770" s="768"/>
      <c r="CH34770" s="768"/>
      <c r="CI34770" s="850"/>
    </row>
    <row r="34771" spans="85:87" x14ac:dyDescent="0.25">
      <c r="CG34771" s="768"/>
      <c r="CH34771" s="768"/>
      <c r="CI34771" s="850"/>
    </row>
    <row r="34772" spans="85:87" x14ac:dyDescent="0.25">
      <c r="CG34772" s="768"/>
      <c r="CH34772" s="768"/>
      <c r="CI34772" s="850"/>
    </row>
    <row r="34773" spans="85:87" x14ac:dyDescent="0.25">
      <c r="CG34773" s="768"/>
      <c r="CH34773" s="768"/>
      <c r="CI34773" s="850"/>
    </row>
    <row r="34774" spans="85:87" x14ac:dyDescent="0.25">
      <c r="CG34774" s="768"/>
      <c r="CH34774" s="768"/>
      <c r="CI34774" s="850"/>
    </row>
    <row r="34775" spans="85:87" x14ac:dyDescent="0.25">
      <c r="CG34775" s="768"/>
      <c r="CH34775" s="768"/>
      <c r="CI34775" s="850"/>
    </row>
    <row r="34776" spans="85:87" x14ac:dyDescent="0.25">
      <c r="CG34776" s="768"/>
      <c r="CH34776" s="768"/>
      <c r="CI34776" s="850"/>
    </row>
    <row r="34777" spans="85:87" x14ac:dyDescent="0.25">
      <c r="CG34777" s="768"/>
      <c r="CH34777" s="768"/>
      <c r="CI34777" s="850"/>
    </row>
    <row r="34778" spans="85:87" x14ac:dyDescent="0.25">
      <c r="CG34778" s="768"/>
      <c r="CH34778" s="768"/>
      <c r="CI34778" s="850"/>
    </row>
    <row r="34779" spans="85:87" x14ac:dyDescent="0.25">
      <c r="CG34779" s="768"/>
      <c r="CH34779" s="768"/>
      <c r="CI34779" s="850"/>
    </row>
    <row r="34780" spans="85:87" x14ac:dyDescent="0.25">
      <c r="CG34780" s="768"/>
      <c r="CH34780" s="768"/>
      <c r="CI34780" s="850"/>
    </row>
    <row r="34781" spans="85:87" x14ac:dyDescent="0.25">
      <c r="CG34781" s="768"/>
      <c r="CH34781" s="768"/>
      <c r="CI34781" s="850"/>
    </row>
    <row r="34782" spans="85:87" x14ac:dyDescent="0.25">
      <c r="CG34782" s="768"/>
      <c r="CH34782" s="768"/>
      <c r="CI34782" s="850"/>
    </row>
    <row r="34783" spans="85:87" x14ac:dyDescent="0.25">
      <c r="CG34783" s="768"/>
      <c r="CH34783" s="768"/>
      <c r="CI34783" s="850"/>
    </row>
    <row r="34784" spans="85:87" x14ac:dyDescent="0.25">
      <c r="CG34784" s="768"/>
      <c r="CH34784" s="768"/>
      <c r="CI34784" s="850"/>
    </row>
    <row r="34785" spans="85:87" x14ac:dyDescent="0.25">
      <c r="CG34785" s="768"/>
      <c r="CH34785" s="768"/>
      <c r="CI34785" s="850"/>
    </row>
    <row r="34786" spans="85:87" x14ac:dyDescent="0.25">
      <c r="CG34786" s="768"/>
      <c r="CH34786" s="768"/>
      <c r="CI34786" s="850"/>
    </row>
    <row r="34787" spans="85:87" x14ac:dyDescent="0.25">
      <c r="CG34787" s="768"/>
      <c r="CH34787" s="768"/>
      <c r="CI34787" s="850"/>
    </row>
    <row r="34788" spans="85:87" x14ac:dyDescent="0.25">
      <c r="CG34788" s="768"/>
      <c r="CH34788" s="768"/>
      <c r="CI34788" s="850"/>
    </row>
    <row r="34789" spans="85:87" x14ac:dyDescent="0.25">
      <c r="CG34789" s="768"/>
      <c r="CH34789" s="768"/>
      <c r="CI34789" s="850"/>
    </row>
    <row r="34790" spans="85:87" x14ac:dyDescent="0.25">
      <c r="CG34790" s="768"/>
      <c r="CH34790" s="768"/>
      <c r="CI34790" s="850"/>
    </row>
    <row r="34791" spans="85:87" x14ac:dyDescent="0.25">
      <c r="CG34791" s="768"/>
      <c r="CH34791" s="768"/>
      <c r="CI34791" s="850"/>
    </row>
    <row r="34792" spans="85:87" x14ac:dyDescent="0.25">
      <c r="CG34792" s="768"/>
      <c r="CH34792" s="768"/>
      <c r="CI34792" s="850"/>
    </row>
    <row r="34793" spans="85:87" x14ac:dyDescent="0.25">
      <c r="CG34793" s="768"/>
      <c r="CH34793" s="768"/>
      <c r="CI34793" s="850"/>
    </row>
    <row r="34794" spans="85:87" x14ac:dyDescent="0.25">
      <c r="CG34794" s="768"/>
      <c r="CH34794" s="768"/>
      <c r="CI34794" s="850"/>
    </row>
    <row r="34795" spans="85:87" x14ac:dyDescent="0.25">
      <c r="CG34795" s="768"/>
      <c r="CH34795" s="768"/>
      <c r="CI34795" s="850"/>
    </row>
    <row r="34796" spans="85:87" x14ac:dyDescent="0.25">
      <c r="CG34796" s="768"/>
      <c r="CH34796" s="768"/>
      <c r="CI34796" s="850"/>
    </row>
    <row r="34797" spans="85:87" x14ac:dyDescent="0.25">
      <c r="CG34797" s="768"/>
      <c r="CH34797" s="768"/>
      <c r="CI34797" s="850"/>
    </row>
    <row r="34798" spans="85:87" x14ac:dyDescent="0.25">
      <c r="CG34798" s="768"/>
      <c r="CH34798" s="768"/>
      <c r="CI34798" s="850"/>
    </row>
    <row r="34799" spans="85:87" x14ac:dyDescent="0.25">
      <c r="CG34799" s="768"/>
      <c r="CH34799" s="768"/>
      <c r="CI34799" s="850"/>
    </row>
    <row r="34800" spans="85:87" x14ac:dyDescent="0.25">
      <c r="CG34800" s="768"/>
      <c r="CH34800" s="768"/>
      <c r="CI34800" s="850"/>
    </row>
    <row r="34801" spans="85:87" x14ac:dyDescent="0.25">
      <c r="CG34801" s="768"/>
      <c r="CH34801" s="768"/>
      <c r="CI34801" s="850"/>
    </row>
    <row r="34802" spans="85:87" x14ac:dyDescent="0.25">
      <c r="CG34802" s="768"/>
      <c r="CH34802" s="768"/>
      <c r="CI34802" s="850"/>
    </row>
    <row r="34803" spans="85:87" x14ac:dyDescent="0.25">
      <c r="CG34803" s="768"/>
      <c r="CH34803" s="768"/>
      <c r="CI34803" s="850"/>
    </row>
    <row r="34804" spans="85:87" x14ac:dyDescent="0.25">
      <c r="CG34804" s="768"/>
      <c r="CH34804" s="768"/>
      <c r="CI34804" s="850"/>
    </row>
    <row r="34805" spans="85:87" x14ac:dyDescent="0.25">
      <c r="CG34805" s="768"/>
      <c r="CH34805" s="768"/>
      <c r="CI34805" s="850"/>
    </row>
    <row r="34806" spans="85:87" x14ac:dyDescent="0.25">
      <c r="CG34806" s="768"/>
      <c r="CH34806" s="768"/>
      <c r="CI34806" s="850"/>
    </row>
    <row r="34807" spans="85:87" x14ac:dyDescent="0.25">
      <c r="CG34807" s="768"/>
      <c r="CH34807" s="768"/>
      <c r="CI34807" s="850"/>
    </row>
    <row r="34808" spans="85:87" x14ac:dyDescent="0.25">
      <c r="CG34808" s="768"/>
      <c r="CH34808" s="768"/>
      <c r="CI34808" s="850"/>
    </row>
    <row r="34809" spans="85:87" x14ac:dyDescent="0.25">
      <c r="CG34809" s="768"/>
      <c r="CH34809" s="768"/>
      <c r="CI34809" s="850"/>
    </row>
    <row r="34810" spans="85:87" x14ac:dyDescent="0.25">
      <c r="CG34810" s="768"/>
      <c r="CH34810" s="768"/>
      <c r="CI34810" s="850"/>
    </row>
    <row r="34811" spans="85:87" x14ac:dyDescent="0.25">
      <c r="CG34811" s="768"/>
      <c r="CH34811" s="768"/>
      <c r="CI34811" s="850"/>
    </row>
    <row r="34812" spans="85:87" x14ac:dyDescent="0.25">
      <c r="CG34812" s="768"/>
      <c r="CH34812" s="768"/>
      <c r="CI34812" s="850"/>
    </row>
    <row r="34813" spans="85:87" x14ac:dyDescent="0.25">
      <c r="CG34813" s="768"/>
      <c r="CH34813" s="768"/>
      <c r="CI34813" s="850"/>
    </row>
    <row r="34814" spans="85:87" x14ac:dyDescent="0.25">
      <c r="CG34814" s="768"/>
      <c r="CH34814" s="768"/>
      <c r="CI34814" s="850"/>
    </row>
    <row r="34815" spans="85:87" x14ac:dyDescent="0.25">
      <c r="CG34815" s="768"/>
      <c r="CH34815" s="768"/>
      <c r="CI34815" s="850"/>
    </row>
    <row r="34816" spans="85:87" x14ac:dyDescent="0.25">
      <c r="CG34816" s="768"/>
      <c r="CH34816" s="768"/>
      <c r="CI34816" s="850"/>
    </row>
    <row r="34817" spans="85:87" x14ac:dyDescent="0.25">
      <c r="CG34817" s="768"/>
      <c r="CH34817" s="768"/>
      <c r="CI34817" s="850"/>
    </row>
    <row r="34818" spans="85:87" x14ac:dyDescent="0.25">
      <c r="CG34818" s="768"/>
      <c r="CH34818" s="768"/>
      <c r="CI34818" s="850"/>
    </row>
    <row r="34819" spans="85:87" x14ac:dyDescent="0.25">
      <c r="CG34819" s="768"/>
      <c r="CH34819" s="768"/>
      <c r="CI34819" s="850"/>
    </row>
    <row r="34820" spans="85:87" x14ac:dyDescent="0.25">
      <c r="CG34820" s="768"/>
      <c r="CH34820" s="768"/>
      <c r="CI34820" s="850"/>
    </row>
    <row r="34821" spans="85:87" x14ac:dyDescent="0.25">
      <c r="CG34821" s="768"/>
      <c r="CH34821" s="768"/>
      <c r="CI34821" s="850"/>
    </row>
    <row r="34822" spans="85:87" x14ac:dyDescent="0.25">
      <c r="CG34822" s="768"/>
      <c r="CH34822" s="768"/>
      <c r="CI34822" s="850"/>
    </row>
    <row r="34823" spans="85:87" x14ac:dyDescent="0.25">
      <c r="CG34823" s="768"/>
      <c r="CH34823" s="768"/>
      <c r="CI34823" s="850"/>
    </row>
    <row r="34824" spans="85:87" x14ac:dyDescent="0.25">
      <c r="CG34824" s="768"/>
      <c r="CH34824" s="768"/>
      <c r="CI34824" s="850"/>
    </row>
    <row r="34825" spans="85:87" x14ac:dyDescent="0.25">
      <c r="CG34825" s="768"/>
      <c r="CH34825" s="768"/>
      <c r="CI34825" s="850"/>
    </row>
    <row r="34826" spans="85:87" x14ac:dyDescent="0.25">
      <c r="CG34826" s="768"/>
      <c r="CH34826" s="768"/>
      <c r="CI34826" s="850"/>
    </row>
    <row r="34827" spans="85:87" x14ac:dyDescent="0.25">
      <c r="CG34827" s="768"/>
      <c r="CH34827" s="768"/>
      <c r="CI34827" s="850"/>
    </row>
    <row r="34828" spans="85:87" x14ac:dyDescent="0.25">
      <c r="CG34828" s="768"/>
      <c r="CH34828" s="768"/>
      <c r="CI34828" s="850"/>
    </row>
    <row r="34829" spans="85:87" x14ac:dyDescent="0.25">
      <c r="CG34829" s="768"/>
      <c r="CH34829" s="768"/>
      <c r="CI34829" s="850"/>
    </row>
    <row r="34830" spans="85:87" x14ac:dyDescent="0.25">
      <c r="CG34830" s="768"/>
      <c r="CH34830" s="768"/>
      <c r="CI34830" s="850"/>
    </row>
    <row r="34831" spans="85:87" x14ac:dyDescent="0.25">
      <c r="CG34831" s="768"/>
      <c r="CH34831" s="768"/>
      <c r="CI34831" s="850"/>
    </row>
    <row r="34832" spans="85:87" x14ac:dyDescent="0.25">
      <c r="CG34832" s="768"/>
      <c r="CH34832" s="768"/>
      <c r="CI34832" s="850"/>
    </row>
    <row r="34833" spans="85:87" x14ac:dyDescent="0.25">
      <c r="CG34833" s="768"/>
      <c r="CH34833" s="768"/>
      <c r="CI34833" s="850"/>
    </row>
    <row r="34834" spans="85:87" x14ac:dyDescent="0.25">
      <c r="CG34834" s="768"/>
      <c r="CH34834" s="768"/>
      <c r="CI34834" s="850"/>
    </row>
    <row r="34835" spans="85:87" x14ac:dyDescent="0.25">
      <c r="CG34835" s="768"/>
      <c r="CH34835" s="768"/>
      <c r="CI34835" s="850"/>
    </row>
    <row r="34836" spans="85:87" x14ac:dyDescent="0.25">
      <c r="CG34836" s="768"/>
      <c r="CH34836" s="768"/>
      <c r="CI34836" s="850"/>
    </row>
    <row r="34837" spans="85:87" x14ac:dyDescent="0.25">
      <c r="CG34837" s="768"/>
      <c r="CH34837" s="768"/>
      <c r="CI34837" s="850"/>
    </row>
    <row r="34838" spans="85:87" x14ac:dyDescent="0.25">
      <c r="CG34838" s="768"/>
      <c r="CH34838" s="768"/>
      <c r="CI34838" s="850"/>
    </row>
    <row r="34839" spans="85:87" x14ac:dyDescent="0.25">
      <c r="CG34839" s="768"/>
      <c r="CH34839" s="768"/>
      <c r="CI34839" s="850"/>
    </row>
    <row r="34840" spans="85:87" x14ac:dyDescent="0.25">
      <c r="CG34840" s="768"/>
      <c r="CH34840" s="768"/>
      <c r="CI34840" s="850"/>
    </row>
    <row r="34841" spans="85:87" x14ac:dyDescent="0.25">
      <c r="CG34841" s="768"/>
      <c r="CH34841" s="768"/>
      <c r="CI34841" s="850"/>
    </row>
    <row r="34842" spans="85:87" x14ac:dyDescent="0.25">
      <c r="CG34842" s="768"/>
      <c r="CH34842" s="768"/>
      <c r="CI34842" s="850"/>
    </row>
    <row r="34843" spans="85:87" x14ac:dyDescent="0.25">
      <c r="CG34843" s="768"/>
      <c r="CH34843" s="768"/>
      <c r="CI34843" s="850"/>
    </row>
    <row r="34844" spans="85:87" x14ac:dyDescent="0.25">
      <c r="CG34844" s="768"/>
      <c r="CH34844" s="768"/>
      <c r="CI34844" s="850"/>
    </row>
    <row r="34845" spans="85:87" x14ac:dyDescent="0.25">
      <c r="CG34845" s="768"/>
      <c r="CH34845" s="768"/>
      <c r="CI34845" s="850"/>
    </row>
    <row r="34846" spans="85:87" x14ac:dyDescent="0.25">
      <c r="CG34846" s="768"/>
      <c r="CH34846" s="768"/>
      <c r="CI34846" s="850"/>
    </row>
    <row r="34847" spans="85:87" x14ac:dyDescent="0.25">
      <c r="CG34847" s="768"/>
      <c r="CH34847" s="768"/>
      <c r="CI34847" s="850"/>
    </row>
    <row r="34848" spans="85:87" x14ac:dyDescent="0.25">
      <c r="CG34848" s="768"/>
      <c r="CH34848" s="768"/>
      <c r="CI34848" s="850"/>
    </row>
    <row r="34849" spans="85:87" x14ac:dyDescent="0.25">
      <c r="CG34849" s="768"/>
      <c r="CH34849" s="768"/>
      <c r="CI34849" s="850"/>
    </row>
    <row r="34850" spans="85:87" x14ac:dyDescent="0.25">
      <c r="CG34850" s="768"/>
      <c r="CH34850" s="768"/>
      <c r="CI34850" s="850"/>
    </row>
    <row r="34851" spans="85:87" x14ac:dyDescent="0.25">
      <c r="CG34851" s="768"/>
      <c r="CH34851" s="768"/>
      <c r="CI34851" s="850"/>
    </row>
    <row r="34852" spans="85:87" x14ac:dyDescent="0.25">
      <c r="CG34852" s="768"/>
      <c r="CH34852" s="768"/>
      <c r="CI34852" s="850"/>
    </row>
    <row r="34853" spans="85:87" x14ac:dyDescent="0.25">
      <c r="CG34853" s="768"/>
      <c r="CH34853" s="768"/>
      <c r="CI34853" s="850"/>
    </row>
    <row r="34854" spans="85:87" x14ac:dyDescent="0.25">
      <c r="CG34854" s="768"/>
      <c r="CH34854" s="768"/>
      <c r="CI34854" s="850"/>
    </row>
    <row r="34855" spans="85:87" x14ac:dyDescent="0.25">
      <c r="CG34855" s="768"/>
      <c r="CH34855" s="768"/>
      <c r="CI34855" s="850"/>
    </row>
    <row r="34856" spans="85:87" x14ac:dyDescent="0.25">
      <c r="CG34856" s="768"/>
      <c r="CH34856" s="768"/>
      <c r="CI34856" s="850"/>
    </row>
    <row r="34857" spans="85:87" x14ac:dyDescent="0.25">
      <c r="CG34857" s="768"/>
      <c r="CH34857" s="768"/>
      <c r="CI34857" s="850"/>
    </row>
    <row r="34858" spans="85:87" x14ac:dyDescent="0.25">
      <c r="CG34858" s="768"/>
      <c r="CH34858" s="768"/>
      <c r="CI34858" s="850"/>
    </row>
    <row r="34859" spans="85:87" x14ac:dyDescent="0.25">
      <c r="CG34859" s="768"/>
      <c r="CH34859" s="768"/>
      <c r="CI34859" s="850"/>
    </row>
    <row r="34860" spans="85:87" x14ac:dyDescent="0.25">
      <c r="CG34860" s="768"/>
      <c r="CH34860" s="768"/>
      <c r="CI34860" s="850"/>
    </row>
    <row r="34861" spans="85:87" x14ac:dyDescent="0.25">
      <c r="CG34861" s="768"/>
      <c r="CH34861" s="768"/>
      <c r="CI34861" s="850"/>
    </row>
    <row r="34862" spans="85:87" x14ac:dyDescent="0.25">
      <c r="CG34862" s="768"/>
      <c r="CH34862" s="768"/>
      <c r="CI34862" s="850"/>
    </row>
    <row r="34863" spans="85:87" x14ac:dyDescent="0.25">
      <c r="CG34863" s="768"/>
      <c r="CH34863" s="768"/>
      <c r="CI34863" s="850"/>
    </row>
    <row r="34864" spans="85:87" x14ac:dyDescent="0.25">
      <c r="CG34864" s="768"/>
      <c r="CH34864" s="768"/>
      <c r="CI34864" s="850"/>
    </row>
    <row r="34865" spans="85:87" x14ac:dyDescent="0.25">
      <c r="CG34865" s="768"/>
      <c r="CH34865" s="768"/>
      <c r="CI34865" s="850"/>
    </row>
    <row r="34866" spans="85:87" x14ac:dyDescent="0.25">
      <c r="CG34866" s="768"/>
      <c r="CH34866" s="768"/>
      <c r="CI34866" s="850"/>
    </row>
    <row r="34867" spans="85:87" x14ac:dyDescent="0.25">
      <c r="CG34867" s="768"/>
      <c r="CH34867" s="768"/>
      <c r="CI34867" s="850"/>
    </row>
    <row r="34868" spans="85:87" x14ac:dyDescent="0.25">
      <c r="CG34868" s="768"/>
      <c r="CH34868" s="768"/>
      <c r="CI34868" s="850"/>
    </row>
    <row r="34869" spans="85:87" x14ac:dyDescent="0.25">
      <c r="CG34869" s="768"/>
      <c r="CH34869" s="768"/>
      <c r="CI34869" s="850"/>
    </row>
    <row r="34870" spans="85:87" x14ac:dyDescent="0.25">
      <c r="CG34870" s="768"/>
      <c r="CH34870" s="768"/>
      <c r="CI34870" s="850"/>
    </row>
    <row r="34871" spans="85:87" x14ac:dyDescent="0.25">
      <c r="CG34871" s="768"/>
      <c r="CH34871" s="768"/>
      <c r="CI34871" s="850"/>
    </row>
    <row r="34872" spans="85:87" x14ac:dyDescent="0.25">
      <c r="CG34872" s="768"/>
      <c r="CH34872" s="768"/>
      <c r="CI34872" s="850"/>
    </row>
    <row r="34873" spans="85:87" x14ac:dyDescent="0.25">
      <c r="CG34873" s="768"/>
      <c r="CH34873" s="768"/>
      <c r="CI34873" s="850"/>
    </row>
    <row r="34874" spans="85:87" x14ac:dyDescent="0.25">
      <c r="CG34874" s="768"/>
      <c r="CH34874" s="768"/>
      <c r="CI34874" s="850"/>
    </row>
    <row r="34875" spans="85:87" x14ac:dyDescent="0.25">
      <c r="CG34875" s="768"/>
      <c r="CH34875" s="768"/>
      <c r="CI34875" s="850"/>
    </row>
    <row r="34876" spans="85:87" x14ac:dyDescent="0.25">
      <c r="CG34876" s="768"/>
      <c r="CH34876" s="768"/>
      <c r="CI34876" s="850"/>
    </row>
    <row r="34877" spans="85:87" x14ac:dyDescent="0.25">
      <c r="CG34877" s="768"/>
      <c r="CH34877" s="768"/>
      <c r="CI34877" s="850"/>
    </row>
    <row r="34878" spans="85:87" x14ac:dyDescent="0.25">
      <c r="CG34878" s="768"/>
      <c r="CH34878" s="768"/>
      <c r="CI34878" s="850"/>
    </row>
    <row r="34879" spans="85:87" x14ac:dyDescent="0.25">
      <c r="CG34879" s="768"/>
      <c r="CH34879" s="768"/>
      <c r="CI34879" s="850"/>
    </row>
    <row r="34880" spans="85:87" x14ac:dyDescent="0.25">
      <c r="CG34880" s="768"/>
      <c r="CH34880" s="768"/>
      <c r="CI34880" s="850"/>
    </row>
    <row r="34881" spans="85:87" x14ac:dyDescent="0.25">
      <c r="CG34881" s="768"/>
      <c r="CH34881" s="768"/>
      <c r="CI34881" s="850"/>
    </row>
    <row r="34882" spans="85:87" x14ac:dyDescent="0.25">
      <c r="CG34882" s="768"/>
      <c r="CH34882" s="768"/>
      <c r="CI34882" s="850"/>
    </row>
    <row r="34883" spans="85:87" x14ac:dyDescent="0.25">
      <c r="CG34883" s="768"/>
      <c r="CH34883" s="768"/>
      <c r="CI34883" s="850"/>
    </row>
    <row r="34884" spans="85:87" x14ac:dyDescent="0.25">
      <c r="CG34884" s="768"/>
      <c r="CH34884" s="768"/>
      <c r="CI34884" s="850"/>
    </row>
    <row r="34885" spans="85:87" x14ac:dyDescent="0.25">
      <c r="CG34885" s="768"/>
      <c r="CH34885" s="768"/>
      <c r="CI34885" s="850"/>
    </row>
    <row r="34886" spans="85:87" x14ac:dyDescent="0.25">
      <c r="CG34886" s="768"/>
      <c r="CH34886" s="768"/>
      <c r="CI34886" s="850"/>
    </row>
    <row r="34887" spans="85:87" x14ac:dyDescent="0.25">
      <c r="CG34887" s="768"/>
      <c r="CH34887" s="768"/>
      <c r="CI34887" s="850"/>
    </row>
    <row r="34888" spans="85:87" x14ac:dyDescent="0.25">
      <c r="CG34888" s="768"/>
      <c r="CH34888" s="768"/>
      <c r="CI34888" s="850"/>
    </row>
    <row r="34889" spans="85:87" x14ac:dyDescent="0.25">
      <c r="CG34889" s="768"/>
      <c r="CH34889" s="768"/>
      <c r="CI34889" s="850"/>
    </row>
    <row r="34890" spans="85:87" x14ac:dyDescent="0.25">
      <c r="CG34890" s="768"/>
      <c r="CH34890" s="768"/>
      <c r="CI34890" s="850"/>
    </row>
    <row r="34891" spans="85:87" x14ac:dyDescent="0.25">
      <c r="CG34891" s="768"/>
      <c r="CH34891" s="768"/>
      <c r="CI34891" s="850"/>
    </row>
    <row r="34892" spans="85:87" x14ac:dyDescent="0.25">
      <c r="CG34892" s="768"/>
      <c r="CH34892" s="768"/>
      <c r="CI34892" s="850"/>
    </row>
    <row r="34893" spans="85:87" x14ac:dyDescent="0.25">
      <c r="CG34893" s="768"/>
      <c r="CH34893" s="768"/>
      <c r="CI34893" s="850"/>
    </row>
    <row r="34894" spans="85:87" x14ac:dyDescent="0.25">
      <c r="CG34894" s="768"/>
      <c r="CH34894" s="768"/>
      <c r="CI34894" s="850"/>
    </row>
    <row r="34895" spans="85:87" x14ac:dyDescent="0.25">
      <c r="CG34895" s="768"/>
      <c r="CH34895" s="768"/>
      <c r="CI34895" s="850"/>
    </row>
    <row r="34896" spans="85:87" x14ac:dyDescent="0.25">
      <c r="CG34896" s="768"/>
      <c r="CH34896" s="768"/>
      <c r="CI34896" s="850"/>
    </row>
    <row r="34897" spans="85:87" x14ac:dyDescent="0.25">
      <c r="CG34897" s="768"/>
      <c r="CH34897" s="768"/>
      <c r="CI34897" s="850"/>
    </row>
    <row r="34898" spans="85:87" x14ac:dyDescent="0.25">
      <c r="CG34898" s="768"/>
      <c r="CH34898" s="768"/>
      <c r="CI34898" s="850"/>
    </row>
    <row r="34899" spans="85:87" x14ac:dyDescent="0.25">
      <c r="CG34899" s="768"/>
      <c r="CH34899" s="768"/>
      <c r="CI34899" s="850"/>
    </row>
    <row r="34900" spans="85:87" x14ac:dyDescent="0.25">
      <c r="CG34900" s="768"/>
      <c r="CH34900" s="768"/>
      <c r="CI34900" s="850"/>
    </row>
    <row r="34901" spans="85:87" x14ac:dyDescent="0.25">
      <c r="CG34901" s="768"/>
      <c r="CH34901" s="768"/>
      <c r="CI34901" s="850"/>
    </row>
    <row r="34902" spans="85:87" x14ac:dyDescent="0.25">
      <c r="CG34902" s="768"/>
      <c r="CH34902" s="768"/>
      <c r="CI34902" s="850"/>
    </row>
    <row r="34903" spans="85:87" x14ac:dyDescent="0.25">
      <c r="CG34903" s="768"/>
      <c r="CH34903" s="768"/>
      <c r="CI34903" s="850"/>
    </row>
    <row r="34904" spans="85:87" x14ac:dyDescent="0.25">
      <c r="CG34904" s="768"/>
      <c r="CH34904" s="768"/>
      <c r="CI34904" s="850"/>
    </row>
    <row r="34905" spans="85:87" x14ac:dyDescent="0.25">
      <c r="CG34905" s="768"/>
      <c r="CH34905" s="768"/>
      <c r="CI34905" s="850"/>
    </row>
    <row r="34906" spans="85:87" x14ac:dyDescent="0.25">
      <c r="CG34906" s="768"/>
      <c r="CH34906" s="768"/>
      <c r="CI34906" s="850"/>
    </row>
    <row r="34907" spans="85:87" x14ac:dyDescent="0.25">
      <c r="CG34907" s="768"/>
      <c r="CH34907" s="768"/>
      <c r="CI34907" s="850"/>
    </row>
    <row r="34908" spans="85:87" x14ac:dyDescent="0.25">
      <c r="CG34908" s="768"/>
      <c r="CH34908" s="768"/>
      <c r="CI34908" s="850"/>
    </row>
    <row r="34909" spans="85:87" x14ac:dyDescent="0.25">
      <c r="CG34909" s="768"/>
      <c r="CH34909" s="768"/>
      <c r="CI34909" s="850"/>
    </row>
    <row r="34910" spans="85:87" x14ac:dyDescent="0.25">
      <c r="CG34910" s="768"/>
      <c r="CH34910" s="768"/>
      <c r="CI34910" s="850"/>
    </row>
    <row r="34911" spans="85:87" x14ac:dyDescent="0.25">
      <c r="CG34911" s="768"/>
      <c r="CH34911" s="768"/>
      <c r="CI34911" s="850"/>
    </row>
    <row r="34912" spans="85:87" x14ac:dyDescent="0.25">
      <c r="CG34912" s="768"/>
      <c r="CH34912" s="768"/>
      <c r="CI34912" s="850"/>
    </row>
    <row r="34913" spans="85:87" x14ac:dyDescent="0.25">
      <c r="CG34913" s="768"/>
      <c r="CH34913" s="768"/>
      <c r="CI34913" s="850"/>
    </row>
    <row r="34914" spans="85:87" x14ac:dyDescent="0.25">
      <c r="CG34914" s="768"/>
      <c r="CH34914" s="768"/>
      <c r="CI34914" s="850"/>
    </row>
    <row r="34915" spans="85:87" x14ac:dyDescent="0.25">
      <c r="CG34915" s="768"/>
      <c r="CH34915" s="768"/>
      <c r="CI34915" s="850"/>
    </row>
    <row r="34916" spans="85:87" x14ac:dyDescent="0.25">
      <c r="CG34916" s="768"/>
      <c r="CH34916" s="768"/>
      <c r="CI34916" s="850"/>
    </row>
    <row r="34917" spans="85:87" x14ac:dyDescent="0.25">
      <c r="CG34917" s="768"/>
      <c r="CH34917" s="768"/>
      <c r="CI34917" s="850"/>
    </row>
    <row r="34918" spans="85:87" x14ac:dyDescent="0.25">
      <c r="CG34918" s="768"/>
      <c r="CH34918" s="768"/>
      <c r="CI34918" s="850"/>
    </row>
    <row r="34919" spans="85:87" x14ac:dyDescent="0.25">
      <c r="CG34919" s="768"/>
      <c r="CH34919" s="768"/>
      <c r="CI34919" s="850"/>
    </row>
    <row r="34920" spans="85:87" x14ac:dyDescent="0.25">
      <c r="CG34920" s="768"/>
      <c r="CH34920" s="768"/>
      <c r="CI34920" s="850"/>
    </row>
    <row r="34921" spans="85:87" x14ac:dyDescent="0.25">
      <c r="CG34921" s="768"/>
      <c r="CH34921" s="768"/>
      <c r="CI34921" s="850"/>
    </row>
    <row r="34922" spans="85:87" x14ac:dyDescent="0.25">
      <c r="CG34922" s="768"/>
      <c r="CH34922" s="768"/>
      <c r="CI34922" s="850"/>
    </row>
    <row r="34923" spans="85:87" x14ac:dyDescent="0.25">
      <c r="CG34923" s="768"/>
      <c r="CH34923" s="768"/>
      <c r="CI34923" s="850"/>
    </row>
    <row r="34924" spans="85:87" x14ac:dyDescent="0.25">
      <c r="CG34924" s="768"/>
      <c r="CH34924" s="768"/>
      <c r="CI34924" s="850"/>
    </row>
    <row r="34925" spans="85:87" x14ac:dyDescent="0.25">
      <c r="CG34925" s="768"/>
      <c r="CH34925" s="768"/>
      <c r="CI34925" s="850"/>
    </row>
    <row r="34926" spans="85:87" x14ac:dyDescent="0.25">
      <c r="CG34926" s="768"/>
      <c r="CH34926" s="768"/>
      <c r="CI34926" s="850"/>
    </row>
    <row r="34927" spans="85:87" x14ac:dyDescent="0.25">
      <c r="CG34927" s="768"/>
      <c r="CH34927" s="768"/>
      <c r="CI34927" s="850"/>
    </row>
    <row r="34928" spans="85:87" x14ac:dyDescent="0.25">
      <c r="CG34928" s="768"/>
      <c r="CH34928" s="768"/>
      <c r="CI34928" s="850"/>
    </row>
    <row r="34929" spans="85:87" x14ac:dyDescent="0.25">
      <c r="CG34929" s="768"/>
      <c r="CH34929" s="768"/>
      <c r="CI34929" s="850"/>
    </row>
    <row r="34930" spans="85:87" x14ac:dyDescent="0.25">
      <c r="CG34930" s="768"/>
      <c r="CH34930" s="768"/>
      <c r="CI34930" s="850"/>
    </row>
    <row r="34931" spans="85:87" x14ac:dyDescent="0.25">
      <c r="CG34931" s="768"/>
      <c r="CH34931" s="768"/>
      <c r="CI34931" s="850"/>
    </row>
    <row r="34932" spans="85:87" x14ac:dyDescent="0.25">
      <c r="CG34932" s="768"/>
      <c r="CH34932" s="768"/>
      <c r="CI34932" s="850"/>
    </row>
    <row r="34933" spans="85:87" x14ac:dyDescent="0.25">
      <c r="CG34933" s="768"/>
      <c r="CH34933" s="768"/>
      <c r="CI34933" s="850"/>
    </row>
    <row r="34934" spans="85:87" x14ac:dyDescent="0.25">
      <c r="CG34934" s="768"/>
      <c r="CH34934" s="768"/>
      <c r="CI34934" s="850"/>
    </row>
    <row r="34935" spans="85:87" x14ac:dyDescent="0.25">
      <c r="CG34935" s="768"/>
      <c r="CH34935" s="768"/>
      <c r="CI34935" s="850"/>
    </row>
    <row r="34936" spans="85:87" x14ac:dyDescent="0.25">
      <c r="CG34936" s="768"/>
      <c r="CH34936" s="768"/>
      <c r="CI34936" s="850"/>
    </row>
    <row r="34937" spans="85:87" x14ac:dyDescent="0.25">
      <c r="CG34937" s="768"/>
      <c r="CH34937" s="768"/>
      <c r="CI34937" s="850"/>
    </row>
    <row r="34938" spans="85:87" x14ac:dyDescent="0.25">
      <c r="CG34938" s="768"/>
      <c r="CH34938" s="768"/>
      <c r="CI34938" s="850"/>
    </row>
    <row r="34939" spans="85:87" x14ac:dyDescent="0.25">
      <c r="CG34939" s="768"/>
      <c r="CH34939" s="768"/>
      <c r="CI34939" s="850"/>
    </row>
    <row r="34940" spans="85:87" x14ac:dyDescent="0.25">
      <c r="CG34940" s="768"/>
      <c r="CH34940" s="768"/>
      <c r="CI34940" s="850"/>
    </row>
    <row r="34941" spans="85:87" x14ac:dyDescent="0.25">
      <c r="CG34941" s="768"/>
      <c r="CH34941" s="768"/>
      <c r="CI34941" s="850"/>
    </row>
    <row r="34942" spans="85:87" x14ac:dyDescent="0.25">
      <c r="CG34942" s="768"/>
      <c r="CH34942" s="768"/>
      <c r="CI34942" s="850"/>
    </row>
    <row r="34943" spans="85:87" x14ac:dyDescent="0.25">
      <c r="CG34943" s="768"/>
      <c r="CH34943" s="768"/>
      <c r="CI34943" s="850"/>
    </row>
    <row r="34944" spans="85:87" x14ac:dyDescent="0.25">
      <c r="CG34944" s="768"/>
      <c r="CH34944" s="768"/>
      <c r="CI34944" s="850"/>
    </row>
    <row r="34945" spans="85:87" x14ac:dyDescent="0.25">
      <c r="CG34945" s="768"/>
      <c r="CH34945" s="768"/>
      <c r="CI34945" s="850"/>
    </row>
    <row r="34946" spans="85:87" x14ac:dyDescent="0.25">
      <c r="CG34946" s="768"/>
      <c r="CH34946" s="768"/>
      <c r="CI34946" s="850"/>
    </row>
    <row r="34947" spans="85:87" x14ac:dyDescent="0.25">
      <c r="CG34947" s="768"/>
      <c r="CH34947" s="768"/>
      <c r="CI34947" s="850"/>
    </row>
    <row r="34948" spans="85:87" x14ac:dyDescent="0.25">
      <c r="CG34948" s="768"/>
      <c r="CH34948" s="768"/>
      <c r="CI34948" s="850"/>
    </row>
    <row r="34949" spans="85:87" x14ac:dyDescent="0.25">
      <c r="CG34949" s="768"/>
      <c r="CH34949" s="768"/>
      <c r="CI34949" s="850"/>
    </row>
    <row r="34950" spans="85:87" x14ac:dyDescent="0.25">
      <c r="CG34950" s="768"/>
      <c r="CH34950" s="768"/>
      <c r="CI34950" s="850"/>
    </row>
    <row r="34951" spans="85:87" x14ac:dyDescent="0.25">
      <c r="CG34951" s="768"/>
      <c r="CH34951" s="768"/>
      <c r="CI34951" s="850"/>
    </row>
    <row r="34952" spans="85:87" x14ac:dyDescent="0.25">
      <c r="CG34952" s="768"/>
      <c r="CH34952" s="768"/>
      <c r="CI34952" s="850"/>
    </row>
    <row r="34953" spans="85:87" x14ac:dyDescent="0.25">
      <c r="CG34953" s="768"/>
      <c r="CH34953" s="768"/>
      <c r="CI34953" s="850"/>
    </row>
    <row r="34954" spans="85:87" x14ac:dyDescent="0.25">
      <c r="CG34954" s="768"/>
      <c r="CH34954" s="768"/>
      <c r="CI34954" s="850"/>
    </row>
    <row r="34955" spans="85:87" x14ac:dyDescent="0.25">
      <c r="CG34955" s="768"/>
      <c r="CH34955" s="768"/>
      <c r="CI34955" s="850"/>
    </row>
    <row r="34956" spans="85:87" x14ac:dyDescent="0.25">
      <c r="CG34956" s="768"/>
      <c r="CH34956" s="768"/>
      <c r="CI34956" s="850"/>
    </row>
    <row r="34957" spans="85:87" x14ac:dyDescent="0.25">
      <c r="CG34957" s="768"/>
      <c r="CH34957" s="768"/>
      <c r="CI34957" s="850"/>
    </row>
    <row r="34958" spans="85:87" x14ac:dyDescent="0.25">
      <c r="CG34958" s="768"/>
      <c r="CH34958" s="768"/>
      <c r="CI34958" s="850"/>
    </row>
    <row r="34959" spans="85:87" x14ac:dyDescent="0.25">
      <c r="CG34959" s="768"/>
      <c r="CH34959" s="768"/>
      <c r="CI34959" s="850"/>
    </row>
    <row r="34960" spans="85:87" x14ac:dyDescent="0.25">
      <c r="CG34960" s="768"/>
      <c r="CH34960" s="768"/>
      <c r="CI34960" s="850"/>
    </row>
    <row r="34961" spans="85:87" x14ac:dyDescent="0.25">
      <c r="CG34961" s="768"/>
      <c r="CH34961" s="768"/>
      <c r="CI34961" s="850"/>
    </row>
    <row r="34962" spans="85:87" x14ac:dyDescent="0.25">
      <c r="CG34962" s="768"/>
      <c r="CH34962" s="768"/>
      <c r="CI34962" s="850"/>
    </row>
    <row r="34963" spans="85:87" x14ac:dyDescent="0.25">
      <c r="CG34963" s="768"/>
      <c r="CH34963" s="768"/>
      <c r="CI34963" s="850"/>
    </row>
    <row r="34964" spans="85:87" x14ac:dyDescent="0.25">
      <c r="CG34964" s="768"/>
      <c r="CH34964" s="768"/>
      <c r="CI34964" s="850"/>
    </row>
    <row r="34965" spans="85:87" x14ac:dyDescent="0.25">
      <c r="CG34965" s="768"/>
      <c r="CH34965" s="768"/>
      <c r="CI34965" s="850"/>
    </row>
    <row r="34966" spans="85:87" x14ac:dyDescent="0.25">
      <c r="CG34966" s="768"/>
      <c r="CH34966" s="768"/>
      <c r="CI34966" s="850"/>
    </row>
    <row r="34967" spans="85:87" x14ac:dyDescent="0.25">
      <c r="CG34967" s="768"/>
      <c r="CH34967" s="768"/>
      <c r="CI34967" s="850"/>
    </row>
    <row r="34968" spans="85:87" x14ac:dyDescent="0.25">
      <c r="CG34968" s="768"/>
      <c r="CH34968" s="768"/>
      <c r="CI34968" s="850"/>
    </row>
    <row r="34969" spans="85:87" x14ac:dyDescent="0.25">
      <c r="CG34969" s="768"/>
      <c r="CH34969" s="768"/>
      <c r="CI34969" s="850"/>
    </row>
    <row r="34970" spans="85:87" x14ac:dyDescent="0.25">
      <c r="CG34970" s="768"/>
      <c r="CH34970" s="768"/>
      <c r="CI34970" s="850"/>
    </row>
    <row r="34971" spans="85:87" x14ac:dyDescent="0.25">
      <c r="CG34971" s="768"/>
      <c r="CH34971" s="768"/>
      <c r="CI34971" s="850"/>
    </row>
    <row r="34972" spans="85:87" x14ac:dyDescent="0.25">
      <c r="CG34972" s="768"/>
      <c r="CH34972" s="768"/>
      <c r="CI34972" s="850"/>
    </row>
    <row r="34973" spans="85:87" x14ac:dyDescent="0.25">
      <c r="CG34973" s="768"/>
      <c r="CH34973" s="768"/>
      <c r="CI34973" s="850"/>
    </row>
    <row r="34974" spans="85:87" x14ac:dyDescent="0.25">
      <c r="CG34974" s="768"/>
      <c r="CH34974" s="768"/>
      <c r="CI34974" s="850"/>
    </row>
    <row r="34975" spans="85:87" x14ac:dyDescent="0.25">
      <c r="CG34975" s="768"/>
      <c r="CH34975" s="768"/>
      <c r="CI34975" s="850"/>
    </row>
    <row r="34976" spans="85:87" x14ac:dyDescent="0.25">
      <c r="CG34976" s="768"/>
      <c r="CH34976" s="768"/>
      <c r="CI34976" s="850"/>
    </row>
    <row r="34977" spans="85:87" x14ac:dyDescent="0.25">
      <c r="CG34977" s="768"/>
      <c r="CH34977" s="768"/>
      <c r="CI34977" s="850"/>
    </row>
    <row r="34978" spans="85:87" x14ac:dyDescent="0.25">
      <c r="CG34978" s="768"/>
      <c r="CH34978" s="768"/>
      <c r="CI34978" s="850"/>
    </row>
    <row r="34979" spans="85:87" x14ac:dyDescent="0.25">
      <c r="CG34979" s="768"/>
      <c r="CH34979" s="768"/>
      <c r="CI34979" s="850"/>
    </row>
    <row r="34980" spans="85:87" x14ac:dyDescent="0.25">
      <c r="CG34980" s="768"/>
      <c r="CH34980" s="768"/>
      <c r="CI34980" s="850"/>
    </row>
    <row r="34981" spans="85:87" x14ac:dyDescent="0.25">
      <c r="CG34981" s="768"/>
      <c r="CH34981" s="768"/>
      <c r="CI34981" s="850"/>
    </row>
    <row r="34982" spans="85:87" x14ac:dyDescent="0.25">
      <c r="CG34982" s="768"/>
      <c r="CH34982" s="768"/>
      <c r="CI34982" s="850"/>
    </row>
    <row r="34983" spans="85:87" x14ac:dyDescent="0.25">
      <c r="CG34983" s="768"/>
      <c r="CH34983" s="768"/>
      <c r="CI34983" s="850"/>
    </row>
    <row r="34984" spans="85:87" x14ac:dyDescent="0.25">
      <c r="CG34984" s="768"/>
      <c r="CH34984" s="768"/>
      <c r="CI34984" s="850"/>
    </row>
    <row r="34985" spans="85:87" x14ac:dyDescent="0.25">
      <c r="CG34985" s="768"/>
      <c r="CH34985" s="768"/>
      <c r="CI34985" s="850"/>
    </row>
    <row r="34986" spans="85:87" x14ac:dyDescent="0.25">
      <c r="CG34986" s="768"/>
      <c r="CH34986" s="768"/>
      <c r="CI34986" s="850"/>
    </row>
    <row r="34987" spans="85:87" x14ac:dyDescent="0.25">
      <c r="CG34987" s="768"/>
      <c r="CH34987" s="768"/>
      <c r="CI34987" s="850"/>
    </row>
    <row r="34988" spans="85:87" x14ac:dyDescent="0.25">
      <c r="CG34988" s="768"/>
      <c r="CH34988" s="768"/>
      <c r="CI34988" s="850"/>
    </row>
    <row r="34989" spans="85:87" x14ac:dyDescent="0.25">
      <c r="CG34989" s="768"/>
      <c r="CH34989" s="768"/>
      <c r="CI34989" s="850"/>
    </row>
    <row r="34990" spans="85:87" x14ac:dyDescent="0.25">
      <c r="CG34990" s="768"/>
      <c r="CH34990" s="768"/>
      <c r="CI34990" s="850"/>
    </row>
    <row r="34991" spans="85:87" x14ac:dyDescent="0.25">
      <c r="CG34991" s="768"/>
      <c r="CH34991" s="768"/>
      <c r="CI34991" s="850"/>
    </row>
    <row r="34992" spans="85:87" x14ac:dyDescent="0.25">
      <c r="CG34992" s="768"/>
      <c r="CH34992" s="768"/>
      <c r="CI34992" s="850"/>
    </row>
    <row r="34993" spans="85:87" x14ac:dyDescent="0.25">
      <c r="CG34993" s="768"/>
      <c r="CH34993" s="768"/>
      <c r="CI34993" s="850"/>
    </row>
    <row r="34994" spans="85:87" x14ac:dyDescent="0.25">
      <c r="CG34994" s="768"/>
      <c r="CH34994" s="768"/>
      <c r="CI34994" s="850"/>
    </row>
    <row r="34995" spans="85:87" x14ac:dyDescent="0.25">
      <c r="CG34995" s="768"/>
      <c r="CH34995" s="768"/>
      <c r="CI34995" s="850"/>
    </row>
    <row r="34996" spans="85:87" x14ac:dyDescent="0.25">
      <c r="CG34996" s="768"/>
      <c r="CH34996" s="768"/>
      <c r="CI34996" s="850"/>
    </row>
    <row r="34997" spans="85:87" x14ac:dyDescent="0.25">
      <c r="CG34997" s="768"/>
      <c r="CH34997" s="768"/>
      <c r="CI34997" s="850"/>
    </row>
    <row r="34998" spans="85:87" x14ac:dyDescent="0.25">
      <c r="CG34998" s="768"/>
      <c r="CH34998" s="768"/>
      <c r="CI34998" s="850"/>
    </row>
    <row r="34999" spans="85:87" x14ac:dyDescent="0.25">
      <c r="CG34999" s="768"/>
      <c r="CH34999" s="768"/>
      <c r="CI34999" s="850"/>
    </row>
    <row r="35000" spans="85:87" x14ac:dyDescent="0.25">
      <c r="CG35000" s="768"/>
      <c r="CH35000" s="768"/>
      <c r="CI35000" s="850"/>
    </row>
    <row r="35001" spans="85:87" x14ac:dyDescent="0.25">
      <c r="CG35001" s="768"/>
      <c r="CH35001" s="768"/>
      <c r="CI35001" s="850"/>
    </row>
    <row r="35002" spans="85:87" x14ac:dyDescent="0.25">
      <c r="CG35002" s="768"/>
      <c r="CH35002" s="768"/>
      <c r="CI35002" s="850"/>
    </row>
    <row r="35003" spans="85:87" x14ac:dyDescent="0.25">
      <c r="CG35003" s="768"/>
      <c r="CH35003" s="768"/>
      <c r="CI35003" s="850"/>
    </row>
    <row r="35004" spans="85:87" x14ac:dyDescent="0.25">
      <c r="CG35004" s="768"/>
      <c r="CH35004" s="768"/>
      <c r="CI35004" s="850"/>
    </row>
    <row r="35005" spans="85:87" x14ac:dyDescent="0.25">
      <c r="CG35005" s="768"/>
      <c r="CH35005" s="768"/>
      <c r="CI35005" s="850"/>
    </row>
    <row r="35006" spans="85:87" x14ac:dyDescent="0.25">
      <c r="CG35006" s="768"/>
      <c r="CH35006" s="768"/>
      <c r="CI35006" s="850"/>
    </row>
    <row r="35007" spans="85:87" x14ac:dyDescent="0.25">
      <c r="CG35007" s="768"/>
      <c r="CH35007" s="768"/>
      <c r="CI35007" s="850"/>
    </row>
    <row r="35008" spans="85:87" x14ac:dyDescent="0.25">
      <c r="CG35008" s="768"/>
      <c r="CH35008" s="768"/>
      <c r="CI35008" s="850"/>
    </row>
    <row r="35009" spans="85:87" x14ac:dyDescent="0.25">
      <c r="CG35009" s="768"/>
      <c r="CH35009" s="768"/>
      <c r="CI35009" s="850"/>
    </row>
    <row r="35010" spans="85:87" x14ac:dyDescent="0.25">
      <c r="CG35010" s="768"/>
      <c r="CH35010" s="768"/>
      <c r="CI35010" s="850"/>
    </row>
    <row r="35011" spans="85:87" x14ac:dyDescent="0.25">
      <c r="CG35011" s="768"/>
      <c r="CH35011" s="768"/>
      <c r="CI35011" s="850"/>
    </row>
    <row r="35012" spans="85:87" x14ac:dyDescent="0.25">
      <c r="CG35012" s="768"/>
      <c r="CH35012" s="768"/>
      <c r="CI35012" s="850"/>
    </row>
    <row r="35013" spans="85:87" x14ac:dyDescent="0.25">
      <c r="CG35013" s="768"/>
      <c r="CH35013" s="768"/>
      <c r="CI35013" s="850"/>
    </row>
    <row r="35014" spans="85:87" x14ac:dyDescent="0.25">
      <c r="CG35014" s="768"/>
      <c r="CH35014" s="768"/>
      <c r="CI35014" s="850"/>
    </row>
    <row r="35015" spans="85:87" x14ac:dyDescent="0.25">
      <c r="CG35015" s="768"/>
      <c r="CH35015" s="768"/>
      <c r="CI35015" s="850"/>
    </row>
    <row r="35016" spans="85:87" x14ac:dyDescent="0.25">
      <c r="CG35016" s="768"/>
      <c r="CH35016" s="768"/>
      <c r="CI35016" s="850"/>
    </row>
    <row r="35017" spans="85:87" x14ac:dyDescent="0.25">
      <c r="CG35017" s="768"/>
      <c r="CH35017" s="768"/>
      <c r="CI35017" s="850"/>
    </row>
    <row r="35018" spans="85:87" x14ac:dyDescent="0.25">
      <c r="CG35018" s="768"/>
      <c r="CH35018" s="768"/>
      <c r="CI35018" s="850"/>
    </row>
    <row r="35019" spans="85:87" x14ac:dyDescent="0.25">
      <c r="CG35019" s="768"/>
      <c r="CH35019" s="768"/>
      <c r="CI35019" s="850"/>
    </row>
    <row r="35020" spans="85:87" x14ac:dyDescent="0.25">
      <c r="CG35020" s="768"/>
      <c r="CH35020" s="768"/>
      <c r="CI35020" s="850"/>
    </row>
    <row r="35021" spans="85:87" x14ac:dyDescent="0.25">
      <c r="CG35021" s="768"/>
      <c r="CH35021" s="768"/>
      <c r="CI35021" s="850"/>
    </row>
    <row r="35022" spans="85:87" x14ac:dyDescent="0.25">
      <c r="CG35022" s="768"/>
      <c r="CH35022" s="768"/>
      <c r="CI35022" s="850"/>
    </row>
    <row r="35023" spans="85:87" x14ac:dyDescent="0.25">
      <c r="CG35023" s="768"/>
      <c r="CH35023" s="768"/>
      <c r="CI35023" s="850"/>
    </row>
    <row r="35024" spans="85:87" x14ac:dyDescent="0.25">
      <c r="CG35024" s="768"/>
      <c r="CH35024" s="768"/>
      <c r="CI35024" s="850"/>
    </row>
    <row r="35025" spans="85:87" x14ac:dyDescent="0.25">
      <c r="CG35025" s="768"/>
      <c r="CH35025" s="768"/>
      <c r="CI35025" s="850"/>
    </row>
    <row r="35026" spans="85:87" x14ac:dyDescent="0.25">
      <c r="CG35026" s="768"/>
      <c r="CH35026" s="768"/>
      <c r="CI35026" s="850"/>
    </row>
    <row r="35027" spans="85:87" x14ac:dyDescent="0.25">
      <c r="CG35027" s="768"/>
      <c r="CH35027" s="768"/>
      <c r="CI35027" s="850"/>
    </row>
    <row r="35028" spans="85:87" x14ac:dyDescent="0.25">
      <c r="CG35028" s="768"/>
      <c r="CH35028" s="768"/>
      <c r="CI35028" s="850"/>
    </row>
    <row r="35029" spans="85:87" x14ac:dyDescent="0.25">
      <c r="CG35029" s="768"/>
      <c r="CH35029" s="768"/>
      <c r="CI35029" s="850"/>
    </row>
    <row r="35030" spans="85:87" x14ac:dyDescent="0.25">
      <c r="CG35030" s="768"/>
      <c r="CH35030" s="768"/>
      <c r="CI35030" s="850"/>
    </row>
    <row r="35031" spans="85:87" x14ac:dyDescent="0.25">
      <c r="CG35031" s="768"/>
      <c r="CH35031" s="768"/>
      <c r="CI35031" s="850"/>
    </row>
    <row r="35032" spans="85:87" x14ac:dyDescent="0.25">
      <c r="CG35032" s="768"/>
      <c r="CH35032" s="768"/>
      <c r="CI35032" s="850"/>
    </row>
    <row r="35033" spans="85:87" x14ac:dyDescent="0.25">
      <c r="CG35033" s="768"/>
      <c r="CH35033" s="768"/>
      <c r="CI35033" s="850"/>
    </row>
    <row r="35034" spans="85:87" x14ac:dyDescent="0.25">
      <c r="CG35034" s="768"/>
      <c r="CH35034" s="768"/>
      <c r="CI35034" s="850"/>
    </row>
    <row r="35035" spans="85:87" x14ac:dyDescent="0.25">
      <c r="CG35035" s="768"/>
      <c r="CH35035" s="768"/>
      <c r="CI35035" s="850"/>
    </row>
    <row r="35036" spans="85:87" x14ac:dyDescent="0.25">
      <c r="CG35036" s="768"/>
      <c r="CH35036" s="768"/>
      <c r="CI35036" s="850"/>
    </row>
    <row r="35037" spans="85:87" x14ac:dyDescent="0.25">
      <c r="CG35037" s="768"/>
      <c r="CH35037" s="768"/>
      <c r="CI35037" s="850"/>
    </row>
    <row r="35038" spans="85:87" x14ac:dyDescent="0.25">
      <c r="CG35038" s="768"/>
      <c r="CH35038" s="768"/>
      <c r="CI35038" s="850"/>
    </row>
    <row r="35039" spans="85:87" x14ac:dyDescent="0.25">
      <c r="CG35039" s="768"/>
      <c r="CH35039" s="768"/>
      <c r="CI35039" s="850"/>
    </row>
    <row r="35040" spans="85:87" x14ac:dyDescent="0.25">
      <c r="CG35040" s="768"/>
      <c r="CH35040" s="768"/>
      <c r="CI35040" s="850"/>
    </row>
    <row r="35041" spans="85:87" x14ac:dyDescent="0.25">
      <c r="CG35041" s="768"/>
      <c r="CH35041" s="768"/>
      <c r="CI35041" s="850"/>
    </row>
    <row r="35042" spans="85:87" x14ac:dyDescent="0.25">
      <c r="CG35042" s="768"/>
      <c r="CH35042" s="768"/>
      <c r="CI35042" s="850"/>
    </row>
    <row r="35043" spans="85:87" x14ac:dyDescent="0.25">
      <c r="CG35043" s="768"/>
      <c r="CH35043" s="768"/>
      <c r="CI35043" s="850"/>
    </row>
    <row r="35044" spans="85:87" x14ac:dyDescent="0.25">
      <c r="CG35044" s="768"/>
      <c r="CH35044" s="768"/>
      <c r="CI35044" s="850"/>
    </row>
    <row r="35045" spans="85:87" x14ac:dyDescent="0.25">
      <c r="CG35045" s="768"/>
      <c r="CH35045" s="768"/>
      <c r="CI35045" s="850"/>
    </row>
    <row r="35046" spans="85:87" x14ac:dyDescent="0.25">
      <c r="CG35046" s="768"/>
      <c r="CH35046" s="768"/>
      <c r="CI35046" s="850"/>
    </row>
    <row r="35047" spans="85:87" x14ac:dyDescent="0.25">
      <c r="CG35047" s="768"/>
      <c r="CH35047" s="768"/>
      <c r="CI35047" s="850"/>
    </row>
    <row r="35048" spans="85:87" x14ac:dyDescent="0.25">
      <c r="CG35048" s="768"/>
      <c r="CH35048" s="768"/>
      <c r="CI35048" s="850"/>
    </row>
    <row r="35049" spans="85:87" x14ac:dyDescent="0.25">
      <c r="CG35049" s="768"/>
      <c r="CH35049" s="768"/>
      <c r="CI35049" s="850"/>
    </row>
    <row r="35050" spans="85:87" x14ac:dyDescent="0.25">
      <c r="CG35050" s="768"/>
      <c r="CH35050" s="768"/>
      <c r="CI35050" s="850"/>
    </row>
    <row r="35051" spans="85:87" x14ac:dyDescent="0.25">
      <c r="CG35051" s="768"/>
      <c r="CH35051" s="768"/>
      <c r="CI35051" s="850"/>
    </row>
    <row r="35052" spans="85:87" x14ac:dyDescent="0.25">
      <c r="CG35052" s="768"/>
      <c r="CH35052" s="768"/>
      <c r="CI35052" s="850"/>
    </row>
    <row r="35053" spans="85:87" x14ac:dyDescent="0.25">
      <c r="CG35053" s="768"/>
      <c r="CH35053" s="768"/>
      <c r="CI35053" s="850"/>
    </row>
    <row r="35054" spans="85:87" x14ac:dyDescent="0.25">
      <c r="CG35054" s="768"/>
      <c r="CH35054" s="768"/>
      <c r="CI35054" s="850"/>
    </row>
    <row r="35055" spans="85:87" x14ac:dyDescent="0.25">
      <c r="CG35055" s="768"/>
      <c r="CH35055" s="768"/>
      <c r="CI35055" s="850"/>
    </row>
    <row r="35056" spans="85:87" x14ac:dyDescent="0.25">
      <c r="CG35056" s="768"/>
      <c r="CH35056" s="768"/>
      <c r="CI35056" s="850"/>
    </row>
    <row r="35057" spans="85:87" x14ac:dyDescent="0.25">
      <c r="CG35057" s="768"/>
      <c r="CH35057" s="768"/>
      <c r="CI35057" s="850"/>
    </row>
    <row r="35058" spans="85:87" x14ac:dyDescent="0.25">
      <c r="CG35058" s="768"/>
      <c r="CH35058" s="768"/>
      <c r="CI35058" s="850"/>
    </row>
    <row r="35059" spans="85:87" x14ac:dyDescent="0.25">
      <c r="CG35059" s="768"/>
      <c r="CH35059" s="768"/>
      <c r="CI35059" s="850"/>
    </row>
    <row r="35060" spans="85:87" x14ac:dyDescent="0.25">
      <c r="CG35060" s="768"/>
      <c r="CH35060" s="768"/>
      <c r="CI35060" s="850"/>
    </row>
    <row r="35061" spans="85:87" x14ac:dyDescent="0.25">
      <c r="CG35061" s="768"/>
      <c r="CH35061" s="768"/>
      <c r="CI35061" s="850"/>
    </row>
    <row r="35062" spans="85:87" x14ac:dyDescent="0.25">
      <c r="CG35062" s="768"/>
      <c r="CH35062" s="768"/>
      <c r="CI35062" s="850"/>
    </row>
    <row r="35063" spans="85:87" x14ac:dyDescent="0.25">
      <c r="CG35063" s="768"/>
      <c r="CH35063" s="768"/>
      <c r="CI35063" s="850"/>
    </row>
    <row r="35064" spans="85:87" x14ac:dyDescent="0.25">
      <c r="CG35064" s="768"/>
      <c r="CH35064" s="768"/>
      <c r="CI35064" s="850"/>
    </row>
    <row r="35065" spans="85:87" x14ac:dyDescent="0.25">
      <c r="CG35065" s="768"/>
      <c r="CH35065" s="768"/>
      <c r="CI35065" s="850"/>
    </row>
    <row r="35066" spans="85:87" x14ac:dyDescent="0.25">
      <c r="CG35066" s="768"/>
      <c r="CH35066" s="768"/>
      <c r="CI35066" s="850"/>
    </row>
    <row r="35067" spans="85:87" x14ac:dyDescent="0.25">
      <c r="CG35067" s="768"/>
      <c r="CH35067" s="768"/>
      <c r="CI35067" s="850"/>
    </row>
    <row r="35068" spans="85:87" x14ac:dyDescent="0.25">
      <c r="CG35068" s="768"/>
      <c r="CH35068" s="768"/>
      <c r="CI35068" s="850"/>
    </row>
    <row r="35069" spans="85:87" x14ac:dyDescent="0.25">
      <c r="CG35069" s="768"/>
      <c r="CH35069" s="768"/>
      <c r="CI35069" s="850"/>
    </row>
    <row r="35070" spans="85:87" x14ac:dyDescent="0.25">
      <c r="CG35070" s="768"/>
      <c r="CH35070" s="768"/>
      <c r="CI35070" s="850"/>
    </row>
    <row r="35071" spans="85:87" x14ac:dyDescent="0.25">
      <c r="CG35071" s="768"/>
      <c r="CH35071" s="768"/>
      <c r="CI35071" s="850"/>
    </row>
    <row r="35072" spans="85:87" x14ac:dyDescent="0.25">
      <c r="CG35072" s="768"/>
      <c r="CH35072" s="768"/>
      <c r="CI35072" s="850"/>
    </row>
    <row r="35073" spans="85:87" x14ac:dyDescent="0.25">
      <c r="CG35073" s="768"/>
      <c r="CH35073" s="768"/>
      <c r="CI35073" s="850"/>
    </row>
    <row r="35074" spans="85:87" x14ac:dyDescent="0.25">
      <c r="CG35074" s="768"/>
      <c r="CH35074" s="768"/>
      <c r="CI35074" s="850"/>
    </row>
    <row r="35075" spans="85:87" x14ac:dyDescent="0.25">
      <c r="CG35075" s="768"/>
      <c r="CH35075" s="768"/>
      <c r="CI35075" s="850"/>
    </row>
    <row r="35076" spans="85:87" x14ac:dyDescent="0.25">
      <c r="CG35076" s="768"/>
      <c r="CH35076" s="768"/>
      <c r="CI35076" s="850"/>
    </row>
    <row r="35077" spans="85:87" x14ac:dyDescent="0.25">
      <c r="CG35077" s="768"/>
      <c r="CH35077" s="768"/>
      <c r="CI35077" s="850"/>
    </row>
    <row r="35078" spans="85:87" x14ac:dyDescent="0.25">
      <c r="CG35078" s="768"/>
      <c r="CH35078" s="768"/>
      <c r="CI35078" s="850"/>
    </row>
    <row r="35079" spans="85:87" x14ac:dyDescent="0.25">
      <c r="CG35079" s="768"/>
      <c r="CH35079" s="768"/>
      <c r="CI35079" s="850"/>
    </row>
    <row r="35080" spans="85:87" x14ac:dyDescent="0.25">
      <c r="CG35080" s="768"/>
      <c r="CH35080" s="768"/>
      <c r="CI35080" s="850"/>
    </row>
    <row r="35081" spans="85:87" x14ac:dyDescent="0.25">
      <c r="CG35081" s="768"/>
      <c r="CH35081" s="768"/>
      <c r="CI35081" s="850"/>
    </row>
    <row r="35082" spans="85:87" x14ac:dyDescent="0.25">
      <c r="CG35082" s="768"/>
      <c r="CH35082" s="768"/>
      <c r="CI35082" s="850"/>
    </row>
    <row r="35083" spans="85:87" x14ac:dyDescent="0.25">
      <c r="CG35083" s="768"/>
      <c r="CH35083" s="768"/>
      <c r="CI35083" s="850"/>
    </row>
    <row r="35084" spans="85:87" x14ac:dyDescent="0.25">
      <c r="CG35084" s="768"/>
      <c r="CH35084" s="768"/>
      <c r="CI35084" s="850"/>
    </row>
    <row r="35085" spans="85:87" x14ac:dyDescent="0.25">
      <c r="CG35085" s="768"/>
      <c r="CH35085" s="768"/>
      <c r="CI35085" s="850"/>
    </row>
    <row r="35086" spans="85:87" x14ac:dyDescent="0.25">
      <c r="CG35086" s="768"/>
      <c r="CH35086" s="768"/>
      <c r="CI35086" s="850"/>
    </row>
    <row r="35087" spans="85:87" x14ac:dyDescent="0.25">
      <c r="CG35087" s="768"/>
      <c r="CH35087" s="768"/>
      <c r="CI35087" s="850"/>
    </row>
    <row r="35088" spans="85:87" x14ac:dyDescent="0.25">
      <c r="CG35088" s="768"/>
      <c r="CH35088" s="768"/>
      <c r="CI35088" s="850"/>
    </row>
    <row r="35089" spans="85:87" x14ac:dyDescent="0.25">
      <c r="CG35089" s="768"/>
      <c r="CH35089" s="768"/>
      <c r="CI35089" s="850"/>
    </row>
    <row r="35090" spans="85:87" x14ac:dyDescent="0.25">
      <c r="CG35090" s="768"/>
      <c r="CH35090" s="768"/>
      <c r="CI35090" s="850"/>
    </row>
    <row r="35091" spans="85:87" x14ac:dyDescent="0.25">
      <c r="CG35091" s="768"/>
      <c r="CH35091" s="768"/>
      <c r="CI35091" s="850"/>
    </row>
    <row r="35092" spans="85:87" x14ac:dyDescent="0.25">
      <c r="CG35092" s="768"/>
      <c r="CH35092" s="768"/>
      <c r="CI35092" s="850"/>
    </row>
    <row r="35093" spans="85:87" x14ac:dyDescent="0.25">
      <c r="CG35093" s="768"/>
      <c r="CH35093" s="768"/>
      <c r="CI35093" s="850"/>
    </row>
    <row r="35094" spans="85:87" x14ac:dyDescent="0.25">
      <c r="CG35094" s="768"/>
      <c r="CH35094" s="768"/>
      <c r="CI35094" s="850"/>
    </row>
    <row r="35095" spans="85:87" x14ac:dyDescent="0.25">
      <c r="CG35095" s="768"/>
      <c r="CH35095" s="768"/>
      <c r="CI35095" s="850"/>
    </row>
    <row r="35096" spans="85:87" x14ac:dyDescent="0.25">
      <c r="CG35096" s="768"/>
      <c r="CH35096" s="768"/>
      <c r="CI35096" s="850"/>
    </row>
    <row r="35097" spans="85:87" x14ac:dyDescent="0.25">
      <c r="CG35097" s="768"/>
      <c r="CH35097" s="768"/>
      <c r="CI35097" s="850"/>
    </row>
    <row r="35098" spans="85:87" x14ac:dyDescent="0.25">
      <c r="CG35098" s="768"/>
      <c r="CH35098" s="768"/>
      <c r="CI35098" s="850"/>
    </row>
    <row r="35099" spans="85:87" x14ac:dyDescent="0.25">
      <c r="CG35099" s="768"/>
      <c r="CH35099" s="768"/>
      <c r="CI35099" s="850"/>
    </row>
    <row r="35100" spans="85:87" x14ac:dyDescent="0.25">
      <c r="CG35100" s="768"/>
      <c r="CH35100" s="768"/>
      <c r="CI35100" s="850"/>
    </row>
    <row r="35101" spans="85:87" x14ac:dyDescent="0.25">
      <c r="CG35101" s="768"/>
      <c r="CH35101" s="768"/>
      <c r="CI35101" s="850"/>
    </row>
    <row r="35102" spans="85:87" x14ac:dyDescent="0.25">
      <c r="CG35102" s="768"/>
      <c r="CH35102" s="768"/>
      <c r="CI35102" s="850"/>
    </row>
    <row r="35103" spans="85:87" x14ac:dyDescent="0.25">
      <c r="CG35103" s="768"/>
      <c r="CH35103" s="768"/>
      <c r="CI35103" s="850"/>
    </row>
    <row r="35104" spans="85:87" x14ac:dyDescent="0.25">
      <c r="CG35104" s="768"/>
      <c r="CH35104" s="768"/>
      <c r="CI35104" s="850"/>
    </row>
    <row r="35105" spans="85:87" x14ac:dyDescent="0.25">
      <c r="CG35105" s="768"/>
      <c r="CH35105" s="768"/>
      <c r="CI35105" s="850"/>
    </row>
    <row r="35106" spans="85:87" x14ac:dyDescent="0.25">
      <c r="CG35106" s="768"/>
      <c r="CH35106" s="768"/>
      <c r="CI35106" s="850"/>
    </row>
    <row r="35107" spans="85:87" x14ac:dyDescent="0.25">
      <c r="CG35107" s="768"/>
      <c r="CH35107" s="768"/>
      <c r="CI35107" s="850"/>
    </row>
    <row r="35108" spans="85:87" x14ac:dyDescent="0.25">
      <c r="CG35108" s="768"/>
      <c r="CH35108" s="768"/>
      <c r="CI35108" s="850"/>
    </row>
    <row r="35109" spans="85:87" x14ac:dyDescent="0.25">
      <c r="CG35109" s="768"/>
      <c r="CH35109" s="768"/>
      <c r="CI35109" s="850"/>
    </row>
    <row r="35110" spans="85:87" x14ac:dyDescent="0.25">
      <c r="CG35110" s="768"/>
      <c r="CH35110" s="768"/>
      <c r="CI35110" s="850"/>
    </row>
    <row r="35111" spans="85:87" x14ac:dyDescent="0.25">
      <c r="CG35111" s="768"/>
      <c r="CH35111" s="768"/>
      <c r="CI35111" s="850"/>
    </row>
    <row r="35112" spans="85:87" x14ac:dyDescent="0.25">
      <c r="CG35112" s="768"/>
      <c r="CH35112" s="768"/>
      <c r="CI35112" s="850"/>
    </row>
    <row r="35113" spans="85:87" x14ac:dyDescent="0.25">
      <c r="CG35113" s="768"/>
      <c r="CH35113" s="768"/>
      <c r="CI35113" s="850"/>
    </row>
    <row r="35114" spans="85:87" x14ac:dyDescent="0.25">
      <c r="CG35114" s="768"/>
      <c r="CH35114" s="768"/>
      <c r="CI35114" s="850"/>
    </row>
    <row r="35115" spans="85:87" x14ac:dyDescent="0.25">
      <c r="CG35115" s="768"/>
      <c r="CH35115" s="768"/>
      <c r="CI35115" s="850"/>
    </row>
    <row r="35116" spans="85:87" x14ac:dyDescent="0.25">
      <c r="CG35116" s="768"/>
      <c r="CH35116" s="768"/>
      <c r="CI35116" s="850"/>
    </row>
    <row r="35117" spans="85:87" x14ac:dyDescent="0.25">
      <c r="CG35117" s="768"/>
      <c r="CH35117" s="768"/>
      <c r="CI35117" s="850"/>
    </row>
    <row r="35118" spans="85:87" x14ac:dyDescent="0.25">
      <c r="CG35118" s="768"/>
      <c r="CH35118" s="768"/>
      <c r="CI35118" s="850"/>
    </row>
    <row r="35119" spans="85:87" x14ac:dyDescent="0.25">
      <c r="CG35119" s="768"/>
      <c r="CH35119" s="768"/>
      <c r="CI35119" s="850"/>
    </row>
    <row r="35120" spans="85:87" x14ac:dyDescent="0.25">
      <c r="CG35120" s="768"/>
      <c r="CH35120" s="768"/>
      <c r="CI35120" s="850"/>
    </row>
    <row r="35121" spans="85:87" x14ac:dyDescent="0.25">
      <c r="CG35121" s="768"/>
      <c r="CH35121" s="768"/>
      <c r="CI35121" s="850"/>
    </row>
    <row r="35122" spans="85:87" x14ac:dyDescent="0.25">
      <c r="CG35122" s="768"/>
      <c r="CH35122" s="768"/>
      <c r="CI35122" s="850"/>
    </row>
    <row r="35123" spans="85:87" x14ac:dyDescent="0.25">
      <c r="CG35123" s="768"/>
      <c r="CH35123" s="768"/>
      <c r="CI35123" s="850"/>
    </row>
    <row r="35124" spans="85:87" x14ac:dyDescent="0.25">
      <c r="CG35124" s="768"/>
      <c r="CH35124" s="768"/>
      <c r="CI35124" s="850"/>
    </row>
    <row r="35125" spans="85:87" x14ac:dyDescent="0.25">
      <c r="CG35125" s="768"/>
      <c r="CH35125" s="768"/>
      <c r="CI35125" s="850"/>
    </row>
    <row r="35126" spans="85:87" x14ac:dyDescent="0.25">
      <c r="CG35126" s="768"/>
      <c r="CH35126" s="768"/>
      <c r="CI35126" s="850"/>
    </row>
    <row r="35127" spans="85:87" x14ac:dyDescent="0.25">
      <c r="CG35127" s="768"/>
      <c r="CH35127" s="768"/>
      <c r="CI35127" s="850"/>
    </row>
    <row r="35128" spans="85:87" x14ac:dyDescent="0.25">
      <c r="CG35128" s="768"/>
      <c r="CH35128" s="768"/>
      <c r="CI35128" s="850"/>
    </row>
    <row r="35129" spans="85:87" x14ac:dyDescent="0.25">
      <c r="CG35129" s="768"/>
      <c r="CH35129" s="768"/>
      <c r="CI35129" s="850"/>
    </row>
    <row r="35130" spans="85:87" x14ac:dyDescent="0.25">
      <c r="CG35130" s="768"/>
      <c r="CH35130" s="768"/>
      <c r="CI35130" s="850"/>
    </row>
    <row r="35131" spans="85:87" x14ac:dyDescent="0.25">
      <c r="CG35131" s="768"/>
      <c r="CH35131" s="768"/>
      <c r="CI35131" s="850"/>
    </row>
    <row r="35132" spans="85:87" x14ac:dyDescent="0.25">
      <c r="CG35132" s="768"/>
      <c r="CH35132" s="768"/>
      <c r="CI35132" s="850"/>
    </row>
    <row r="35133" spans="85:87" x14ac:dyDescent="0.25">
      <c r="CG35133" s="768"/>
      <c r="CH35133" s="768"/>
      <c r="CI35133" s="850"/>
    </row>
    <row r="35134" spans="85:87" x14ac:dyDescent="0.25">
      <c r="CG35134" s="768"/>
      <c r="CH35134" s="768"/>
      <c r="CI35134" s="850"/>
    </row>
    <row r="35135" spans="85:87" x14ac:dyDescent="0.25">
      <c r="CG35135" s="768"/>
      <c r="CH35135" s="768"/>
      <c r="CI35135" s="850"/>
    </row>
    <row r="35136" spans="85:87" x14ac:dyDescent="0.25">
      <c r="CG35136" s="768"/>
      <c r="CH35136" s="768"/>
      <c r="CI35136" s="850"/>
    </row>
    <row r="35137" spans="85:87" x14ac:dyDescent="0.25">
      <c r="CG35137" s="768"/>
      <c r="CH35137" s="768"/>
      <c r="CI35137" s="850"/>
    </row>
    <row r="35138" spans="85:87" x14ac:dyDescent="0.25">
      <c r="CG35138" s="768"/>
      <c r="CH35138" s="768"/>
      <c r="CI35138" s="850"/>
    </row>
    <row r="35139" spans="85:87" x14ac:dyDescent="0.25">
      <c r="CG35139" s="768"/>
      <c r="CH35139" s="768"/>
      <c r="CI35139" s="850"/>
    </row>
    <row r="35140" spans="85:87" x14ac:dyDescent="0.25">
      <c r="CG35140" s="768"/>
      <c r="CH35140" s="768"/>
      <c r="CI35140" s="850"/>
    </row>
    <row r="35141" spans="85:87" x14ac:dyDescent="0.25">
      <c r="CG35141" s="768"/>
      <c r="CH35141" s="768"/>
      <c r="CI35141" s="850"/>
    </row>
    <row r="35142" spans="85:87" x14ac:dyDescent="0.25">
      <c r="CG35142" s="768"/>
      <c r="CH35142" s="768"/>
      <c r="CI35142" s="850"/>
    </row>
    <row r="35143" spans="85:87" x14ac:dyDescent="0.25">
      <c r="CG35143" s="768"/>
      <c r="CH35143" s="768"/>
      <c r="CI35143" s="850"/>
    </row>
    <row r="35144" spans="85:87" x14ac:dyDescent="0.25">
      <c r="CG35144" s="768"/>
      <c r="CH35144" s="768"/>
      <c r="CI35144" s="850"/>
    </row>
    <row r="35145" spans="85:87" x14ac:dyDescent="0.25">
      <c r="CG35145" s="768"/>
      <c r="CH35145" s="768"/>
      <c r="CI35145" s="850"/>
    </row>
    <row r="35146" spans="85:87" x14ac:dyDescent="0.25">
      <c r="CG35146" s="768"/>
      <c r="CH35146" s="768"/>
      <c r="CI35146" s="850"/>
    </row>
    <row r="35147" spans="85:87" x14ac:dyDescent="0.25">
      <c r="CG35147" s="768"/>
      <c r="CH35147" s="768"/>
      <c r="CI35147" s="850"/>
    </row>
    <row r="35148" spans="85:87" x14ac:dyDescent="0.25">
      <c r="CG35148" s="768"/>
      <c r="CH35148" s="768"/>
      <c r="CI35148" s="850"/>
    </row>
    <row r="35149" spans="85:87" x14ac:dyDescent="0.25">
      <c r="CG35149" s="768"/>
      <c r="CH35149" s="768"/>
      <c r="CI35149" s="850"/>
    </row>
    <row r="35150" spans="85:87" x14ac:dyDescent="0.25">
      <c r="CG35150" s="768"/>
      <c r="CH35150" s="768"/>
      <c r="CI35150" s="850"/>
    </row>
    <row r="35151" spans="85:87" x14ac:dyDescent="0.25">
      <c r="CG35151" s="768"/>
      <c r="CH35151" s="768"/>
      <c r="CI35151" s="850"/>
    </row>
    <row r="35152" spans="85:87" x14ac:dyDescent="0.25">
      <c r="CG35152" s="768"/>
      <c r="CH35152" s="768"/>
      <c r="CI35152" s="850"/>
    </row>
    <row r="35153" spans="85:87" x14ac:dyDescent="0.25">
      <c r="CG35153" s="768"/>
      <c r="CH35153" s="768"/>
      <c r="CI35153" s="850"/>
    </row>
    <row r="35154" spans="85:87" x14ac:dyDescent="0.25">
      <c r="CG35154" s="768"/>
      <c r="CH35154" s="768"/>
      <c r="CI35154" s="850"/>
    </row>
    <row r="35155" spans="85:87" x14ac:dyDescent="0.25">
      <c r="CG35155" s="768"/>
      <c r="CH35155" s="768"/>
      <c r="CI35155" s="850"/>
    </row>
    <row r="35156" spans="85:87" x14ac:dyDescent="0.25">
      <c r="CG35156" s="768"/>
      <c r="CH35156" s="768"/>
      <c r="CI35156" s="850"/>
    </row>
    <row r="35157" spans="85:87" x14ac:dyDescent="0.25">
      <c r="CG35157" s="768"/>
      <c r="CH35157" s="768"/>
      <c r="CI35157" s="850"/>
    </row>
    <row r="35158" spans="85:87" x14ac:dyDescent="0.25">
      <c r="CG35158" s="768"/>
      <c r="CH35158" s="768"/>
      <c r="CI35158" s="850"/>
    </row>
    <row r="35159" spans="85:87" x14ac:dyDescent="0.25">
      <c r="CG35159" s="768"/>
      <c r="CH35159" s="768"/>
      <c r="CI35159" s="850"/>
    </row>
    <row r="35160" spans="85:87" x14ac:dyDescent="0.25">
      <c r="CG35160" s="768"/>
      <c r="CH35160" s="768"/>
      <c r="CI35160" s="850"/>
    </row>
    <row r="35161" spans="85:87" x14ac:dyDescent="0.25">
      <c r="CG35161" s="768"/>
      <c r="CH35161" s="768"/>
      <c r="CI35161" s="850"/>
    </row>
    <row r="35162" spans="85:87" x14ac:dyDescent="0.25">
      <c r="CG35162" s="768"/>
      <c r="CH35162" s="768"/>
      <c r="CI35162" s="850"/>
    </row>
    <row r="35163" spans="85:87" x14ac:dyDescent="0.25">
      <c r="CG35163" s="768"/>
      <c r="CH35163" s="768"/>
      <c r="CI35163" s="850"/>
    </row>
    <row r="35164" spans="85:87" x14ac:dyDescent="0.25">
      <c r="CG35164" s="768"/>
      <c r="CH35164" s="768"/>
      <c r="CI35164" s="850"/>
    </row>
    <row r="35165" spans="85:87" x14ac:dyDescent="0.25">
      <c r="CG35165" s="768"/>
      <c r="CH35165" s="768"/>
      <c r="CI35165" s="850"/>
    </row>
    <row r="35166" spans="85:87" x14ac:dyDescent="0.25">
      <c r="CG35166" s="768"/>
      <c r="CH35166" s="768"/>
      <c r="CI35166" s="850"/>
    </row>
    <row r="35167" spans="85:87" x14ac:dyDescent="0.25">
      <c r="CG35167" s="768"/>
      <c r="CH35167" s="768"/>
      <c r="CI35167" s="850"/>
    </row>
    <row r="35168" spans="85:87" x14ac:dyDescent="0.25">
      <c r="CG35168" s="768"/>
      <c r="CH35168" s="768"/>
      <c r="CI35168" s="850"/>
    </row>
    <row r="35169" spans="85:87" x14ac:dyDescent="0.25">
      <c r="CG35169" s="768"/>
      <c r="CH35169" s="768"/>
      <c r="CI35169" s="850"/>
    </row>
    <row r="35170" spans="85:87" x14ac:dyDescent="0.25">
      <c r="CG35170" s="768"/>
      <c r="CH35170" s="768"/>
      <c r="CI35170" s="850"/>
    </row>
    <row r="35171" spans="85:87" x14ac:dyDescent="0.25">
      <c r="CG35171" s="768"/>
      <c r="CH35171" s="768"/>
      <c r="CI35171" s="850"/>
    </row>
    <row r="35172" spans="85:87" x14ac:dyDescent="0.25">
      <c r="CG35172" s="768"/>
      <c r="CH35172" s="768"/>
      <c r="CI35172" s="850"/>
    </row>
    <row r="35173" spans="85:87" x14ac:dyDescent="0.25">
      <c r="CG35173" s="768"/>
      <c r="CH35173" s="768"/>
      <c r="CI35173" s="850"/>
    </row>
    <row r="35174" spans="85:87" x14ac:dyDescent="0.25">
      <c r="CG35174" s="768"/>
      <c r="CH35174" s="768"/>
      <c r="CI35174" s="850"/>
    </row>
    <row r="35175" spans="85:87" x14ac:dyDescent="0.25">
      <c r="CG35175" s="768"/>
      <c r="CH35175" s="768"/>
      <c r="CI35175" s="850"/>
    </row>
    <row r="35176" spans="85:87" x14ac:dyDescent="0.25">
      <c r="CG35176" s="768"/>
      <c r="CH35176" s="768"/>
      <c r="CI35176" s="850"/>
    </row>
    <row r="35177" spans="85:87" x14ac:dyDescent="0.25">
      <c r="CG35177" s="768"/>
      <c r="CH35177" s="768"/>
      <c r="CI35177" s="850"/>
    </row>
    <row r="35178" spans="85:87" x14ac:dyDescent="0.25">
      <c r="CG35178" s="768"/>
      <c r="CH35178" s="768"/>
      <c r="CI35178" s="850"/>
    </row>
    <row r="35179" spans="85:87" x14ac:dyDescent="0.25">
      <c r="CG35179" s="768"/>
      <c r="CH35179" s="768"/>
      <c r="CI35179" s="850"/>
    </row>
    <row r="35180" spans="85:87" x14ac:dyDescent="0.25">
      <c r="CG35180" s="768"/>
      <c r="CH35180" s="768"/>
      <c r="CI35180" s="850"/>
    </row>
    <row r="35181" spans="85:87" x14ac:dyDescent="0.25">
      <c r="CG35181" s="768"/>
      <c r="CH35181" s="768"/>
      <c r="CI35181" s="850"/>
    </row>
    <row r="35182" spans="85:87" x14ac:dyDescent="0.25">
      <c r="CG35182" s="768"/>
      <c r="CH35182" s="768"/>
      <c r="CI35182" s="850"/>
    </row>
    <row r="35183" spans="85:87" x14ac:dyDescent="0.25">
      <c r="CG35183" s="768"/>
      <c r="CH35183" s="768"/>
      <c r="CI35183" s="850"/>
    </row>
    <row r="35184" spans="85:87" x14ac:dyDescent="0.25">
      <c r="CG35184" s="768"/>
      <c r="CH35184" s="768"/>
      <c r="CI35184" s="850"/>
    </row>
    <row r="35185" spans="85:87" x14ac:dyDescent="0.25">
      <c r="CG35185" s="768"/>
      <c r="CH35185" s="768"/>
      <c r="CI35185" s="850"/>
    </row>
    <row r="35186" spans="85:87" x14ac:dyDescent="0.25">
      <c r="CG35186" s="768"/>
      <c r="CH35186" s="768"/>
      <c r="CI35186" s="850"/>
    </row>
    <row r="35187" spans="85:87" x14ac:dyDescent="0.25">
      <c r="CG35187" s="768"/>
      <c r="CH35187" s="768"/>
      <c r="CI35187" s="850"/>
    </row>
    <row r="35188" spans="85:87" x14ac:dyDescent="0.25">
      <c r="CG35188" s="768"/>
      <c r="CH35188" s="768"/>
      <c r="CI35188" s="850"/>
    </row>
    <row r="35189" spans="85:87" x14ac:dyDescent="0.25">
      <c r="CG35189" s="768"/>
      <c r="CH35189" s="768"/>
      <c r="CI35189" s="850"/>
    </row>
    <row r="35190" spans="85:87" x14ac:dyDescent="0.25">
      <c r="CG35190" s="768"/>
      <c r="CH35190" s="768"/>
      <c r="CI35190" s="850"/>
    </row>
    <row r="35191" spans="85:87" x14ac:dyDescent="0.25">
      <c r="CG35191" s="768"/>
      <c r="CH35191" s="768"/>
      <c r="CI35191" s="850"/>
    </row>
    <row r="35192" spans="85:87" x14ac:dyDescent="0.25">
      <c r="CG35192" s="768"/>
      <c r="CH35192" s="768"/>
      <c r="CI35192" s="850"/>
    </row>
    <row r="35193" spans="85:87" x14ac:dyDescent="0.25">
      <c r="CG35193" s="768"/>
      <c r="CH35193" s="768"/>
      <c r="CI35193" s="850"/>
    </row>
    <row r="35194" spans="85:87" x14ac:dyDescent="0.25">
      <c r="CG35194" s="768"/>
      <c r="CH35194" s="768"/>
      <c r="CI35194" s="850"/>
    </row>
    <row r="35195" spans="85:87" x14ac:dyDescent="0.25">
      <c r="CG35195" s="768"/>
      <c r="CH35195" s="768"/>
      <c r="CI35195" s="850"/>
    </row>
    <row r="35196" spans="85:87" x14ac:dyDescent="0.25">
      <c r="CG35196" s="768"/>
      <c r="CH35196" s="768"/>
      <c r="CI35196" s="850"/>
    </row>
    <row r="35197" spans="85:87" x14ac:dyDescent="0.25">
      <c r="CG35197" s="768"/>
      <c r="CH35197" s="768"/>
      <c r="CI35197" s="850"/>
    </row>
    <row r="35198" spans="85:87" x14ac:dyDescent="0.25">
      <c r="CG35198" s="768"/>
      <c r="CH35198" s="768"/>
      <c r="CI35198" s="850"/>
    </row>
    <row r="35199" spans="85:87" x14ac:dyDescent="0.25">
      <c r="CG35199" s="768"/>
      <c r="CH35199" s="768"/>
      <c r="CI35199" s="850"/>
    </row>
    <row r="35200" spans="85:87" x14ac:dyDescent="0.25">
      <c r="CG35200" s="768"/>
      <c r="CH35200" s="768"/>
      <c r="CI35200" s="850"/>
    </row>
    <row r="35201" spans="85:87" x14ac:dyDescent="0.25">
      <c r="CG35201" s="768"/>
      <c r="CH35201" s="768"/>
      <c r="CI35201" s="850"/>
    </row>
    <row r="35202" spans="85:87" x14ac:dyDescent="0.25">
      <c r="CG35202" s="768"/>
      <c r="CH35202" s="768"/>
      <c r="CI35202" s="850"/>
    </row>
    <row r="35203" spans="85:87" x14ac:dyDescent="0.25">
      <c r="CG35203" s="768"/>
      <c r="CH35203" s="768"/>
      <c r="CI35203" s="850"/>
    </row>
    <row r="35204" spans="85:87" x14ac:dyDescent="0.25">
      <c r="CG35204" s="768"/>
      <c r="CH35204" s="768"/>
      <c r="CI35204" s="850"/>
    </row>
    <row r="35205" spans="85:87" x14ac:dyDescent="0.25">
      <c r="CG35205" s="768"/>
      <c r="CH35205" s="768"/>
      <c r="CI35205" s="850"/>
    </row>
    <row r="35206" spans="85:87" x14ac:dyDescent="0.25">
      <c r="CG35206" s="768"/>
      <c r="CH35206" s="768"/>
      <c r="CI35206" s="850"/>
    </row>
    <row r="35207" spans="85:87" x14ac:dyDescent="0.25">
      <c r="CG35207" s="768"/>
      <c r="CH35207" s="768"/>
      <c r="CI35207" s="850"/>
    </row>
    <row r="35208" spans="85:87" x14ac:dyDescent="0.25">
      <c r="CG35208" s="768"/>
      <c r="CH35208" s="768"/>
      <c r="CI35208" s="850"/>
    </row>
    <row r="35209" spans="85:87" x14ac:dyDescent="0.25">
      <c r="CG35209" s="768"/>
      <c r="CH35209" s="768"/>
      <c r="CI35209" s="850"/>
    </row>
    <row r="35210" spans="85:87" x14ac:dyDescent="0.25">
      <c r="CG35210" s="768"/>
      <c r="CH35210" s="768"/>
      <c r="CI35210" s="850"/>
    </row>
    <row r="35211" spans="85:87" x14ac:dyDescent="0.25">
      <c r="CG35211" s="768"/>
      <c r="CH35211" s="768"/>
      <c r="CI35211" s="850"/>
    </row>
    <row r="35212" spans="85:87" x14ac:dyDescent="0.25">
      <c r="CG35212" s="768"/>
      <c r="CH35212" s="768"/>
      <c r="CI35212" s="850"/>
    </row>
    <row r="35213" spans="85:87" x14ac:dyDescent="0.25">
      <c r="CG35213" s="768"/>
      <c r="CH35213" s="768"/>
      <c r="CI35213" s="850"/>
    </row>
    <row r="35214" spans="85:87" x14ac:dyDescent="0.25">
      <c r="CG35214" s="768"/>
      <c r="CH35214" s="768"/>
      <c r="CI35214" s="850"/>
    </row>
    <row r="35215" spans="85:87" x14ac:dyDescent="0.25">
      <c r="CG35215" s="768"/>
      <c r="CH35215" s="768"/>
      <c r="CI35215" s="850"/>
    </row>
    <row r="35216" spans="85:87" x14ac:dyDescent="0.25">
      <c r="CG35216" s="768"/>
      <c r="CH35216" s="768"/>
      <c r="CI35216" s="850"/>
    </row>
    <row r="35217" spans="85:87" x14ac:dyDescent="0.25">
      <c r="CG35217" s="768"/>
      <c r="CH35217" s="768"/>
      <c r="CI35217" s="850"/>
    </row>
    <row r="35218" spans="85:87" x14ac:dyDescent="0.25">
      <c r="CG35218" s="768"/>
      <c r="CH35218" s="768"/>
      <c r="CI35218" s="850"/>
    </row>
    <row r="35219" spans="85:87" x14ac:dyDescent="0.25">
      <c r="CG35219" s="768"/>
      <c r="CH35219" s="768"/>
      <c r="CI35219" s="850"/>
    </row>
    <row r="35220" spans="85:87" x14ac:dyDescent="0.25">
      <c r="CG35220" s="768"/>
      <c r="CH35220" s="768"/>
      <c r="CI35220" s="850"/>
    </row>
    <row r="35221" spans="85:87" x14ac:dyDescent="0.25">
      <c r="CG35221" s="768"/>
      <c r="CH35221" s="768"/>
      <c r="CI35221" s="850"/>
    </row>
    <row r="35222" spans="85:87" x14ac:dyDescent="0.25">
      <c r="CG35222" s="768"/>
      <c r="CH35222" s="768"/>
      <c r="CI35222" s="850"/>
    </row>
    <row r="35223" spans="85:87" x14ac:dyDescent="0.25">
      <c r="CG35223" s="768"/>
      <c r="CH35223" s="768"/>
      <c r="CI35223" s="850"/>
    </row>
    <row r="35224" spans="85:87" x14ac:dyDescent="0.25">
      <c r="CG35224" s="768"/>
      <c r="CH35224" s="768"/>
      <c r="CI35224" s="850"/>
    </row>
    <row r="35225" spans="85:87" x14ac:dyDescent="0.25">
      <c r="CG35225" s="768"/>
      <c r="CH35225" s="768"/>
      <c r="CI35225" s="850"/>
    </row>
    <row r="35226" spans="85:87" x14ac:dyDescent="0.25">
      <c r="CG35226" s="768"/>
      <c r="CH35226" s="768"/>
      <c r="CI35226" s="850"/>
    </row>
    <row r="35227" spans="85:87" x14ac:dyDescent="0.25">
      <c r="CG35227" s="768"/>
      <c r="CH35227" s="768"/>
      <c r="CI35227" s="850"/>
    </row>
    <row r="35228" spans="85:87" x14ac:dyDescent="0.25">
      <c r="CG35228" s="768"/>
      <c r="CH35228" s="768"/>
      <c r="CI35228" s="850"/>
    </row>
    <row r="35229" spans="85:87" x14ac:dyDescent="0.25">
      <c r="CG35229" s="768"/>
      <c r="CH35229" s="768"/>
      <c r="CI35229" s="850"/>
    </row>
    <row r="35230" spans="85:87" x14ac:dyDescent="0.25">
      <c r="CG35230" s="768"/>
      <c r="CH35230" s="768"/>
      <c r="CI35230" s="850"/>
    </row>
    <row r="35231" spans="85:87" x14ac:dyDescent="0.25">
      <c r="CG35231" s="768"/>
      <c r="CH35231" s="768"/>
      <c r="CI35231" s="850"/>
    </row>
    <row r="35232" spans="85:87" x14ac:dyDescent="0.25">
      <c r="CG35232" s="768"/>
      <c r="CH35232" s="768"/>
      <c r="CI35232" s="850"/>
    </row>
    <row r="35233" spans="85:87" x14ac:dyDescent="0.25">
      <c r="CG35233" s="768"/>
      <c r="CH35233" s="768"/>
      <c r="CI35233" s="850"/>
    </row>
    <row r="35234" spans="85:87" x14ac:dyDescent="0.25">
      <c r="CG35234" s="768"/>
      <c r="CH35234" s="768"/>
      <c r="CI35234" s="850"/>
    </row>
    <row r="35235" spans="85:87" x14ac:dyDescent="0.25">
      <c r="CG35235" s="768"/>
      <c r="CH35235" s="768"/>
      <c r="CI35235" s="850"/>
    </row>
    <row r="35236" spans="85:87" x14ac:dyDescent="0.25">
      <c r="CG35236" s="768"/>
      <c r="CH35236" s="768"/>
      <c r="CI35236" s="850"/>
    </row>
    <row r="35237" spans="85:87" x14ac:dyDescent="0.25">
      <c r="CG35237" s="768"/>
      <c r="CH35237" s="768"/>
      <c r="CI35237" s="850"/>
    </row>
    <row r="35238" spans="85:87" x14ac:dyDescent="0.25">
      <c r="CG35238" s="768"/>
      <c r="CH35238" s="768"/>
      <c r="CI35238" s="850"/>
    </row>
    <row r="35239" spans="85:87" x14ac:dyDescent="0.25">
      <c r="CG35239" s="768"/>
      <c r="CH35239" s="768"/>
      <c r="CI35239" s="850"/>
    </row>
    <row r="35240" spans="85:87" x14ac:dyDescent="0.25">
      <c r="CG35240" s="768"/>
      <c r="CH35240" s="768"/>
      <c r="CI35240" s="850"/>
    </row>
    <row r="35241" spans="85:87" x14ac:dyDescent="0.25">
      <c r="CG35241" s="768"/>
      <c r="CH35241" s="768"/>
      <c r="CI35241" s="850"/>
    </row>
    <row r="35242" spans="85:87" x14ac:dyDescent="0.25">
      <c r="CG35242" s="768"/>
      <c r="CH35242" s="768"/>
      <c r="CI35242" s="850"/>
    </row>
    <row r="35243" spans="85:87" x14ac:dyDescent="0.25">
      <c r="CG35243" s="768"/>
      <c r="CH35243" s="768"/>
      <c r="CI35243" s="850"/>
    </row>
    <row r="35244" spans="85:87" x14ac:dyDescent="0.25">
      <c r="CG35244" s="768"/>
      <c r="CH35244" s="768"/>
      <c r="CI35244" s="850"/>
    </row>
    <row r="35245" spans="85:87" x14ac:dyDescent="0.25">
      <c r="CG35245" s="768"/>
      <c r="CH35245" s="768"/>
      <c r="CI35245" s="850"/>
    </row>
    <row r="35246" spans="85:87" x14ac:dyDescent="0.25">
      <c r="CG35246" s="768"/>
      <c r="CH35246" s="768"/>
      <c r="CI35246" s="850"/>
    </row>
    <row r="35247" spans="85:87" x14ac:dyDescent="0.25">
      <c r="CG35247" s="768"/>
      <c r="CH35247" s="768"/>
      <c r="CI35247" s="850"/>
    </row>
    <row r="35248" spans="85:87" x14ac:dyDescent="0.25">
      <c r="CG35248" s="768"/>
      <c r="CH35248" s="768"/>
      <c r="CI35248" s="850"/>
    </row>
    <row r="35249" spans="85:87" x14ac:dyDescent="0.25">
      <c r="CG35249" s="768"/>
      <c r="CH35249" s="768"/>
      <c r="CI35249" s="850"/>
    </row>
    <row r="35250" spans="85:87" x14ac:dyDescent="0.25">
      <c r="CG35250" s="768"/>
      <c r="CH35250" s="768"/>
      <c r="CI35250" s="850"/>
    </row>
    <row r="35251" spans="85:87" x14ac:dyDescent="0.25">
      <c r="CG35251" s="768"/>
      <c r="CH35251" s="768"/>
      <c r="CI35251" s="850"/>
    </row>
    <row r="35252" spans="85:87" x14ac:dyDescent="0.25">
      <c r="CG35252" s="768"/>
      <c r="CH35252" s="768"/>
      <c r="CI35252" s="850"/>
    </row>
    <row r="35253" spans="85:87" x14ac:dyDescent="0.25">
      <c r="CG35253" s="768"/>
      <c r="CH35253" s="768"/>
      <c r="CI35253" s="850"/>
    </row>
    <row r="35254" spans="85:87" x14ac:dyDescent="0.25">
      <c r="CG35254" s="768"/>
      <c r="CH35254" s="768"/>
      <c r="CI35254" s="850"/>
    </row>
    <row r="35255" spans="85:87" x14ac:dyDescent="0.25">
      <c r="CG35255" s="768"/>
      <c r="CH35255" s="768"/>
      <c r="CI35255" s="850"/>
    </row>
    <row r="35256" spans="85:87" x14ac:dyDescent="0.25">
      <c r="CG35256" s="768"/>
      <c r="CH35256" s="768"/>
      <c r="CI35256" s="850"/>
    </row>
    <row r="35257" spans="85:87" x14ac:dyDescent="0.25">
      <c r="CG35257" s="768"/>
      <c r="CH35257" s="768"/>
      <c r="CI35257" s="850"/>
    </row>
    <row r="35258" spans="85:87" x14ac:dyDescent="0.25">
      <c r="CG35258" s="768"/>
      <c r="CH35258" s="768"/>
      <c r="CI35258" s="850"/>
    </row>
    <row r="35259" spans="85:87" x14ac:dyDescent="0.25">
      <c r="CG35259" s="768"/>
      <c r="CH35259" s="768"/>
      <c r="CI35259" s="850"/>
    </row>
    <row r="35260" spans="85:87" x14ac:dyDescent="0.25">
      <c r="CG35260" s="768"/>
      <c r="CH35260" s="768"/>
      <c r="CI35260" s="850"/>
    </row>
    <row r="35261" spans="85:87" x14ac:dyDescent="0.25">
      <c r="CG35261" s="768"/>
      <c r="CH35261" s="768"/>
      <c r="CI35261" s="850"/>
    </row>
    <row r="35262" spans="85:87" x14ac:dyDescent="0.25">
      <c r="CG35262" s="768"/>
      <c r="CH35262" s="768"/>
      <c r="CI35262" s="850"/>
    </row>
    <row r="35263" spans="85:87" x14ac:dyDescent="0.25">
      <c r="CG35263" s="768"/>
      <c r="CH35263" s="768"/>
      <c r="CI35263" s="850"/>
    </row>
    <row r="35264" spans="85:87" x14ac:dyDescent="0.25">
      <c r="CG35264" s="768"/>
      <c r="CH35264" s="768"/>
      <c r="CI35264" s="850"/>
    </row>
    <row r="35265" spans="85:87" x14ac:dyDescent="0.25">
      <c r="CG35265" s="768"/>
      <c r="CH35265" s="768"/>
      <c r="CI35265" s="850"/>
    </row>
    <row r="35266" spans="85:87" x14ac:dyDescent="0.25">
      <c r="CG35266" s="768"/>
      <c r="CH35266" s="768"/>
      <c r="CI35266" s="850"/>
    </row>
    <row r="35267" spans="85:87" x14ac:dyDescent="0.25">
      <c r="CG35267" s="768"/>
      <c r="CH35267" s="768"/>
      <c r="CI35267" s="850"/>
    </row>
    <row r="35268" spans="85:87" x14ac:dyDescent="0.25">
      <c r="CG35268" s="768"/>
      <c r="CH35268" s="768"/>
      <c r="CI35268" s="850"/>
    </row>
    <row r="35269" spans="85:87" x14ac:dyDescent="0.25">
      <c r="CG35269" s="768"/>
      <c r="CH35269" s="768"/>
      <c r="CI35269" s="850"/>
    </row>
    <row r="35270" spans="85:87" x14ac:dyDescent="0.25">
      <c r="CG35270" s="768"/>
      <c r="CH35270" s="768"/>
      <c r="CI35270" s="850"/>
    </row>
    <row r="35271" spans="85:87" x14ac:dyDescent="0.25">
      <c r="CG35271" s="768"/>
      <c r="CH35271" s="768"/>
      <c r="CI35271" s="850"/>
    </row>
    <row r="35272" spans="85:87" x14ac:dyDescent="0.25">
      <c r="CG35272" s="768"/>
      <c r="CH35272" s="768"/>
      <c r="CI35272" s="850"/>
    </row>
    <row r="35273" spans="85:87" x14ac:dyDescent="0.25">
      <c r="CG35273" s="768"/>
      <c r="CH35273" s="768"/>
      <c r="CI35273" s="850"/>
    </row>
    <row r="35274" spans="85:87" x14ac:dyDescent="0.25">
      <c r="CG35274" s="768"/>
      <c r="CH35274" s="768"/>
      <c r="CI35274" s="850"/>
    </row>
    <row r="35275" spans="85:87" x14ac:dyDescent="0.25">
      <c r="CG35275" s="768"/>
      <c r="CH35275" s="768"/>
      <c r="CI35275" s="850"/>
    </row>
    <row r="35276" spans="85:87" x14ac:dyDescent="0.25">
      <c r="CG35276" s="768"/>
      <c r="CH35276" s="768"/>
      <c r="CI35276" s="850"/>
    </row>
    <row r="35277" spans="85:87" x14ac:dyDescent="0.25">
      <c r="CG35277" s="768"/>
      <c r="CH35277" s="768"/>
      <c r="CI35277" s="850"/>
    </row>
    <row r="35278" spans="85:87" x14ac:dyDescent="0.25">
      <c r="CG35278" s="768"/>
      <c r="CH35278" s="768"/>
      <c r="CI35278" s="850"/>
    </row>
    <row r="35279" spans="85:87" x14ac:dyDescent="0.25">
      <c r="CG35279" s="768"/>
      <c r="CH35279" s="768"/>
      <c r="CI35279" s="850"/>
    </row>
    <row r="35280" spans="85:87" x14ac:dyDescent="0.25">
      <c r="CG35280" s="768"/>
      <c r="CH35280" s="768"/>
      <c r="CI35280" s="850"/>
    </row>
    <row r="35281" spans="85:87" x14ac:dyDescent="0.25">
      <c r="CG35281" s="768"/>
      <c r="CH35281" s="768"/>
      <c r="CI35281" s="850"/>
    </row>
    <row r="35282" spans="85:87" x14ac:dyDescent="0.25">
      <c r="CG35282" s="768"/>
      <c r="CH35282" s="768"/>
      <c r="CI35282" s="850"/>
    </row>
    <row r="35283" spans="85:87" x14ac:dyDescent="0.25">
      <c r="CG35283" s="768"/>
      <c r="CH35283" s="768"/>
      <c r="CI35283" s="850"/>
    </row>
    <row r="35284" spans="85:87" x14ac:dyDescent="0.25">
      <c r="CG35284" s="768"/>
      <c r="CH35284" s="768"/>
      <c r="CI35284" s="850"/>
    </row>
    <row r="35285" spans="85:87" x14ac:dyDescent="0.25">
      <c r="CG35285" s="768"/>
      <c r="CH35285" s="768"/>
      <c r="CI35285" s="850"/>
    </row>
    <row r="35286" spans="85:87" x14ac:dyDescent="0.25">
      <c r="CG35286" s="768"/>
      <c r="CH35286" s="768"/>
      <c r="CI35286" s="850"/>
    </row>
    <row r="35287" spans="85:87" x14ac:dyDescent="0.25">
      <c r="CG35287" s="768"/>
      <c r="CH35287" s="768"/>
      <c r="CI35287" s="850"/>
    </row>
    <row r="35288" spans="85:87" x14ac:dyDescent="0.25">
      <c r="CG35288" s="768"/>
      <c r="CH35288" s="768"/>
      <c r="CI35288" s="850"/>
    </row>
    <row r="35289" spans="85:87" x14ac:dyDescent="0.25">
      <c r="CG35289" s="768"/>
      <c r="CH35289" s="768"/>
      <c r="CI35289" s="850"/>
    </row>
    <row r="35290" spans="85:87" x14ac:dyDescent="0.25">
      <c r="CG35290" s="768"/>
      <c r="CH35290" s="768"/>
      <c r="CI35290" s="850"/>
    </row>
    <row r="35291" spans="85:87" x14ac:dyDescent="0.25">
      <c r="CG35291" s="768"/>
      <c r="CH35291" s="768"/>
      <c r="CI35291" s="850"/>
    </row>
    <row r="35292" spans="85:87" x14ac:dyDescent="0.25">
      <c r="CG35292" s="768"/>
      <c r="CH35292" s="768"/>
      <c r="CI35292" s="850"/>
    </row>
    <row r="35293" spans="85:87" x14ac:dyDescent="0.25">
      <c r="CG35293" s="768"/>
      <c r="CH35293" s="768"/>
      <c r="CI35293" s="850"/>
    </row>
    <row r="35294" spans="85:87" x14ac:dyDescent="0.25">
      <c r="CG35294" s="768"/>
      <c r="CH35294" s="768"/>
      <c r="CI35294" s="850"/>
    </row>
    <row r="35295" spans="85:87" x14ac:dyDescent="0.25">
      <c r="CG35295" s="768"/>
      <c r="CH35295" s="768"/>
      <c r="CI35295" s="850"/>
    </row>
    <row r="35296" spans="85:87" x14ac:dyDescent="0.25">
      <c r="CG35296" s="768"/>
      <c r="CH35296" s="768"/>
      <c r="CI35296" s="850"/>
    </row>
    <row r="35297" spans="85:87" x14ac:dyDescent="0.25">
      <c r="CG35297" s="768"/>
      <c r="CH35297" s="768"/>
      <c r="CI35297" s="850"/>
    </row>
    <row r="35298" spans="85:87" x14ac:dyDescent="0.25">
      <c r="CG35298" s="768"/>
      <c r="CH35298" s="768"/>
      <c r="CI35298" s="850"/>
    </row>
    <row r="35299" spans="85:87" x14ac:dyDescent="0.25">
      <c r="CG35299" s="768"/>
      <c r="CH35299" s="768"/>
      <c r="CI35299" s="850"/>
    </row>
    <row r="35300" spans="85:87" x14ac:dyDescent="0.25">
      <c r="CG35300" s="768"/>
      <c r="CH35300" s="768"/>
      <c r="CI35300" s="850"/>
    </row>
    <row r="35301" spans="85:87" x14ac:dyDescent="0.25">
      <c r="CG35301" s="768"/>
      <c r="CH35301" s="768"/>
      <c r="CI35301" s="850"/>
    </row>
    <row r="35302" spans="85:87" x14ac:dyDescent="0.25">
      <c r="CG35302" s="768"/>
      <c r="CH35302" s="768"/>
      <c r="CI35302" s="850"/>
    </row>
    <row r="35303" spans="85:87" x14ac:dyDescent="0.25">
      <c r="CG35303" s="768"/>
      <c r="CH35303" s="768"/>
      <c r="CI35303" s="850"/>
    </row>
    <row r="35304" spans="85:87" x14ac:dyDescent="0.25">
      <c r="CG35304" s="768"/>
      <c r="CH35304" s="768"/>
      <c r="CI35304" s="850"/>
    </row>
    <row r="35305" spans="85:87" x14ac:dyDescent="0.25">
      <c r="CG35305" s="768"/>
      <c r="CH35305" s="768"/>
      <c r="CI35305" s="850"/>
    </row>
    <row r="35306" spans="85:87" x14ac:dyDescent="0.25">
      <c r="CG35306" s="768"/>
      <c r="CH35306" s="768"/>
      <c r="CI35306" s="850"/>
    </row>
    <row r="35307" spans="85:87" x14ac:dyDescent="0.25">
      <c r="CG35307" s="768"/>
      <c r="CH35307" s="768"/>
      <c r="CI35307" s="850"/>
    </row>
    <row r="35308" spans="85:87" x14ac:dyDescent="0.25">
      <c r="CG35308" s="768"/>
      <c r="CH35308" s="768"/>
      <c r="CI35308" s="850"/>
    </row>
    <row r="35309" spans="85:87" x14ac:dyDescent="0.25">
      <c r="CG35309" s="768"/>
      <c r="CH35309" s="768"/>
      <c r="CI35309" s="850"/>
    </row>
    <row r="35310" spans="85:87" x14ac:dyDescent="0.25">
      <c r="CG35310" s="768"/>
      <c r="CH35310" s="768"/>
      <c r="CI35310" s="850"/>
    </row>
    <row r="35311" spans="85:87" x14ac:dyDescent="0.25">
      <c r="CG35311" s="768"/>
      <c r="CH35311" s="768"/>
      <c r="CI35311" s="850"/>
    </row>
    <row r="35312" spans="85:87" x14ac:dyDescent="0.25">
      <c r="CG35312" s="768"/>
      <c r="CH35312" s="768"/>
      <c r="CI35312" s="850"/>
    </row>
    <row r="35313" spans="85:87" x14ac:dyDescent="0.25">
      <c r="CG35313" s="768"/>
      <c r="CH35313" s="768"/>
      <c r="CI35313" s="850"/>
    </row>
    <row r="35314" spans="85:87" x14ac:dyDescent="0.25">
      <c r="CG35314" s="768"/>
      <c r="CH35314" s="768"/>
      <c r="CI35314" s="850"/>
    </row>
    <row r="35315" spans="85:87" x14ac:dyDescent="0.25">
      <c r="CG35315" s="768"/>
      <c r="CH35315" s="768"/>
      <c r="CI35315" s="850"/>
    </row>
    <row r="35316" spans="85:87" x14ac:dyDescent="0.25">
      <c r="CG35316" s="768"/>
      <c r="CH35316" s="768"/>
      <c r="CI35316" s="850"/>
    </row>
    <row r="35317" spans="85:87" x14ac:dyDescent="0.25">
      <c r="CG35317" s="768"/>
      <c r="CH35317" s="768"/>
      <c r="CI35317" s="850"/>
    </row>
    <row r="35318" spans="85:87" x14ac:dyDescent="0.25">
      <c r="CG35318" s="768"/>
      <c r="CH35318" s="768"/>
      <c r="CI35318" s="850"/>
    </row>
    <row r="35319" spans="85:87" x14ac:dyDescent="0.25">
      <c r="CG35319" s="768"/>
      <c r="CH35319" s="768"/>
      <c r="CI35319" s="850"/>
    </row>
    <row r="35320" spans="85:87" x14ac:dyDescent="0.25">
      <c r="CG35320" s="768"/>
      <c r="CH35320" s="768"/>
      <c r="CI35320" s="850"/>
    </row>
    <row r="35321" spans="85:87" x14ac:dyDescent="0.25">
      <c r="CG35321" s="768"/>
      <c r="CH35321" s="768"/>
      <c r="CI35321" s="850"/>
    </row>
    <row r="35322" spans="85:87" x14ac:dyDescent="0.25">
      <c r="CG35322" s="768"/>
      <c r="CH35322" s="768"/>
      <c r="CI35322" s="850"/>
    </row>
    <row r="35323" spans="85:87" x14ac:dyDescent="0.25">
      <c r="CG35323" s="768"/>
      <c r="CH35323" s="768"/>
      <c r="CI35323" s="850"/>
    </row>
    <row r="35324" spans="85:87" x14ac:dyDescent="0.25">
      <c r="CG35324" s="768"/>
      <c r="CH35324" s="768"/>
      <c r="CI35324" s="850"/>
    </row>
    <row r="35325" spans="85:87" x14ac:dyDescent="0.25">
      <c r="CG35325" s="768"/>
      <c r="CH35325" s="768"/>
      <c r="CI35325" s="850"/>
    </row>
    <row r="35326" spans="85:87" x14ac:dyDescent="0.25">
      <c r="CG35326" s="768"/>
      <c r="CH35326" s="768"/>
      <c r="CI35326" s="850"/>
    </row>
    <row r="35327" spans="85:87" x14ac:dyDescent="0.25">
      <c r="CG35327" s="768"/>
      <c r="CH35327" s="768"/>
      <c r="CI35327" s="850"/>
    </row>
    <row r="35328" spans="85:87" x14ac:dyDescent="0.25">
      <c r="CG35328" s="768"/>
      <c r="CH35328" s="768"/>
      <c r="CI35328" s="850"/>
    </row>
    <row r="35329" spans="85:87" x14ac:dyDescent="0.25">
      <c r="CG35329" s="768"/>
      <c r="CH35329" s="768"/>
      <c r="CI35329" s="850"/>
    </row>
    <row r="35330" spans="85:87" x14ac:dyDescent="0.25">
      <c r="CG35330" s="768"/>
      <c r="CH35330" s="768"/>
      <c r="CI35330" s="850"/>
    </row>
    <row r="35331" spans="85:87" x14ac:dyDescent="0.25">
      <c r="CG35331" s="768"/>
      <c r="CH35331" s="768"/>
      <c r="CI35331" s="850"/>
    </row>
    <row r="35332" spans="85:87" x14ac:dyDescent="0.25">
      <c r="CG35332" s="768"/>
      <c r="CH35332" s="768"/>
      <c r="CI35332" s="850"/>
    </row>
    <row r="35333" spans="85:87" x14ac:dyDescent="0.25">
      <c r="CG35333" s="768"/>
      <c r="CH35333" s="768"/>
      <c r="CI35333" s="850"/>
    </row>
    <row r="35334" spans="85:87" x14ac:dyDescent="0.25">
      <c r="CG35334" s="768"/>
      <c r="CH35334" s="768"/>
      <c r="CI35334" s="850"/>
    </row>
    <row r="35335" spans="85:87" x14ac:dyDescent="0.25">
      <c r="CG35335" s="768"/>
      <c r="CH35335" s="768"/>
      <c r="CI35335" s="850"/>
    </row>
    <row r="35336" spans="85:87" x14ac:dyDescent="0.25">
      <c r="CG35336" s="768"/>
      <c r="CH35336" s="768"/>
      <c r="CI35336" s="850"/>
    </row>
    <row r="35337" spans="85:87" x14ac:dyDescent="0.25">
      <c r="CG35337" s="768"/>
      <c r="CH35337" s="768"/>
      <c r="CI35337" s="850"/>
    </row>
    <row r="35338" spans="85:87" x14ac:dyDescent="0.25">
      <c r="CG35338" s="768"/>
      <c r="CH35338" s="768"/>
      <c r="CI35338" s="850"/>
    </row>
    <row r="35339" spans="85:87" x14ac:dyDescent="0.25">
      <c r="CG35339" s="768"/>
      <c r="CH35339" s="768"/>
      <c r="CI35339" s="850"/>
    </row>
    <row r="35340" spans="85:87" x14ac:dyDescent="0.25">
      <c r="CG35340" s="768"/>
      <c r="CH35340" s="768"/>
      <c r="CI35340" s="850"/>
    </row>
    <row r="35341" spans="85:87" x14ac:dyDescent="0.25">
      <c r="CG35341" s="768"/>
      <c r="CH35341" s="768"/>
      <c r="CI35341" s="850"/>
    </row>
    <row r="35342" spans="85:87" x14ac:dyDescent="0.25">
      <c r="CG35342" s="768"/>
      <c r="CH35342" s="768"/>
      <c r="CI35342" s="850"/>
    </row>
    <row r="35343" spans="85:87" x14ac:dyDescent="0.25">
      <c r="CG35343" s="768"/>
      <c r="CH35343" s="768"/>
      <c r="CI35343" s="850"/>
    </row>
    <row r="35344" spans="85:87" x14ac:dyDescent="0.25">
      <c r="CG35344" s="768"/>
      <c r="CH35344" s="768"/>
      <c r="CI35344" s="850"/>
    </row>
    <row r="35345" spans="85:87" x14ac:dyDescent="0.25">
      <c r="CG35345" s="768"/>
      <c r="CH35345" s="768"/>
      <c r="CI35345" s="850"/>
    </row>
    <row r="35346" spans="85:87" x14ac:dyDescent="0.25">
      <c r="CG35346" s="768"/>
      <c r="CH35346" s="768"/>
      <c r="CI35346" s="850"/>
    </row>
    <row r="35347" spans="85:87" x14ac:dyDescent="0.25">
      <c r="CG35347" s="768"/>
      <c r="CH35347" s="768"/>
      <c r="CI35347" s="850"/>
    </row>
    <row r="35348" spans="85:87" x14ac:dyDescent="0.25">
      <c r="CG35348" s="768"/>
      <c r="CH35348" s="768"/>
      <c r="CI35348" s="850"/>
    </row>
    <row r="35349" spans="85:87" x14ac:dyDescent="0.25">
      <c r="CG35349" s="768"/>
      <c r="CH35349" s="768"/>
      <c r="CI35349" s="850"/>
    </row>
    <row r="35350" spans="85:87" x14ac:dyDescent="0.25">
      <c r="CG35350" s="768"/>
      <c r="CH35350" s="768"/>
      <c r="CI35350" s="850"/>
    </row>
    <row r="35351" spans="85:87" x14ac:dyDescent="0.25">
      <c r="CG35351" s="768"/>
      <c r="CH35351" s="768"/>
      <c r="CI35351" s="850"/>
    </row>
    <row r="35352" spans="85:87" x14ac:dyDescent="0.25">
      <c r="CG35352" s="768"/>
      <c r="CH35352" s="768"/>
      <c r="CI35352" s="850"/>
    </row>
    <row r="35353" spans="85:87" x14ac:dyDescent="0.25">
      <c r="CG35353" s="768"/>
      <c r="CH35353" s="768"/>
      <c r="CI35353" s="850"/>
    </row>
    <row r="35354" spans="85:87" x14ac:dyDescent="0.25">
      <c r="CG35354" s="768"/>
      <c r="CH35354" s="768"/>
      <c r="CI35354" s="850"/>
    </row>
    <row r="35355" spans="85:87" x14ac:dyDescent="0.25">
      <c r="CG35355" s="768"/>
      <c r="CH35355" s="768"/>
      <c r="CI35355" s="850"/>
    </row>
    <row r="35356" spans="85:87" x14ac:dyDescent="0.25">
      <c r="CG35356" s="768"/>
      <c r="CH35356" s="768"/>
      <c r="CI35356" s="850"/>
    </row>
    <row r="35357" spans="85:87" x14ac:dyDescent="0.25">
      <c r="CG35357" s="768"/>
      <c r="CH35357" s="768"/>
      <c r="CI35357" s="850"/>
    </row>
    <row r="35358" spans="85:87" x14ac:dyDescent="0.25">
      <c r="CG35358" s="768"/>
      <c r="CH35358" s="768"/>
      <c r="CI35358" s="850"/>
    </row>
    <row r="35359" spans="85:87" x14ac:dyDescent="0.25">
      <c r="CG35359" s="768"/>
      <c r="CH35359" s="768"/>
      <c r="CI35359" s="850"/>
    </row>
    <row r="35360" spans="85:87" x14ac:dyDescent="0.25">
      <c r="CG35360" s="768"/>
      <c r="CH35360" s="768"/>
      <c r="CI35360" s="850"/>
    </row>
    <row r="35361" spans="85:87" x14ac:dyDescent="0.25">
      <c r="CG35361" s="768"/>
      <c r="CH35361" s="768"/>
      <c r="CI35361" s="850"/>
    </row>
    <row r="35362" spans="85:87" x14ac:dyDescent="0.25">
      <c r="CG35362" s="768"/>
      <c r="CH35362" s="768"/>
      <c r="CI35362" s="850"/>
    </row>
    <row r="35363" spans="85:87" x14ac:dyDescent="0.25">
      <c r="CG35363" s="768"/>
      <c r="CH35363" s="768"/>
      <c r="CI35363" s="850"/>
    </row>
    <row r="35364" spans="85:87" x14ac:dyDescent="0.25">
      <c r="CG35364" s="768"/>
      <c r="CH35364" s="768"/>
      <c r="CI35364" s="850"/>
    </row>
    <row r="35365" spans="85:87" x14ac:dyDescent="0.25">
      <c r="CG35365" s="768"/>
      <c r="CH35365" s="768"/>
      <c r="CI35365" s="850"/>
    </row>
    <row r="35366" spans="85:87" x14ac:dyDescent="0.25">
      <c r="CG35366" s="768"/>
      <c r="CH35366" s="768"/>
      <c r="CI35366" s="850"/>
    </row>
    <row r="35367" spans="85:87" x14ac:dyDescent="0.25">
      <c r="CG35367" s="768"/>
      <c r="CH35367" s="768"/>
      <c r="CI35367" s="850"/>
    </row>
    <row r="35368" spans="85:87" x14ac:dyDescent="0.25">
      <c r="CG35368" s="768"/>
      <c r="CH35368" s="768"/>
      <c r="CI35368" s="850"/>
    </row>
    <row r="35369" spans="85:87" x14ac:dyDescent="0.25">
      <c r="CG35369" s="768"/>
      <c r="CH35369" s="768"/>
      <c r="CI35369" s="850"/>
    </row>
    <row r="35370" spans="85:87" x14ac:dyDescent="0.25">
      <c r="CG35370" s="768"/>
      <c r="CH35370" s="768"/>
      <c r="CI35370" s="850"/>
    </row>
    <row r="35371" spans="85:87" x14ac:dyDescent="0.25">
      <c r="CG35371" s="768"/>
      <c r="CH35371" s="768"/>
      <c r="CI35371" s="850"/>
    </row>
    <row r="35372" spans="85:87" x14ac:dyDescent="0.25">
      <c r="CG35372" s="768"/>
      <c r="CH35372" s="768"/>
      <c r="CI35372" s="850"/>
    </row>
    <row r="35373" spans="85:87" x14ac:dyDescent="0.25">
      <c r="CG35373" s="768"/>
      <c r="CH35373" s="768"/>
      <c r="CI35373" s="850"/>
    </row>
    <row r="35374" spans="85:87" x14ac:dyDescent="0.25">
      <c r="CG35374" s="768"/>
      <c r="CH35374" s="768"/>
      <c r="CI35374" s="850"/>
    </row>
    <row r="35375" spans="85:87" x14ac:dyDescent="0.25">
      <c r="CG35375" s="768"/>
      <c r="CH35375" s="768"/>
      <c r="CI35375" s="850"/>
    </row>
    <row r="35376" spans="85:87" x14ac:dyDescent="0.25">
      <c r="CG35376" s="768"/>
      <c r="CH35376" s="768"/>
      <c r="CI35376" s="850"/>
    </row>
    <row r="35377" spans="85:87" x14ac:dyDescent="0.25">
      <c r="CG35377" s="768"/>
      <c r="CH35377" s="768"/>
      <c r="CI35377" s="850"/>
    </row>
    <row r="35378" spans="85:87" x14ac:dyDescent="0.25">
      <c r="CG35378" s="768"/>
      <c r="CH35378" s="768"/>
      <c r="CI35378" s="850"/>
    </row>
    <row r="35379" spans="85:87" x14ac:dyDescent="0.25">
      <c r="CG35379" s="768"/>
      <c r="CH35379" s="768"/>
      <c r="CI35379" s="850"/>
    </row>
    <row r="35380" spans="85:87" x14ac:dyDescent="0.25">
      <c r="CG35380" s="768"/>
      <c r="CH35380" s="768"/>
      <c r="CI35380" s="850"/>
    </row>
    <row r="35381" spans="85:87" x14ac:dyDescent="0.25">
      <c r="CG35381" s="768"/>
      <c r="CH35381" s="768"/>
      <c r="CI35381" s="850"/>
    </row>
    <row r="35382" spans="85:87" x14ac:dyDescent="0.25">
      <c r="CG35382" s="768"/>
      <c r="CH35382" s="768"/>
      <c r="CI35382" s="850"/>
    </row>
    <row r="35383" spans="85:87" x14ac:dyDescent="0.25">
      <c r="CG35383" s="768"/>
      <c r="CH35383" s="768"/>
      <c r="CI35383" s="850"/>
    </row>
    <row r="35384" spans="85:87" x14ac:dyDescent="0.25">
      <c r="CG35384" s="768"/>
      <c r="CH35384" s="768"/>
      <c r="CI35384" s="850"/>
    </row>
    <row r="35385" spans="85:87" x14ac:dyDescent="0.25">
      <c r="CG35385" s="768"/>
      <c r="CH35385" s="768"/>
      <c r="CI35385" s="850"/>
    </row>
    <row r="35386" spans="85:87" x14ac:dyDescent="0.25">
      <c r="CG35386" s="768"/>
      <c r="CH35386" s="768"/>
      <c r="CI35386" s="850"/>
    </row>
    <row r="35387" spans="85:87" x14ac:dyDescent="0.25">
      <c r="CG35387" s="768"/>
      <c r="CH35387" s="768"/>
      <c r="CI35387" s="850"/>
    </row>
    <row r="35388" spans="85:87" x14ac:dyDescent="0.25">
      <c r="CG35388" s="768"/>
      <c r="CH35388" s="768"/>
      <c r="CI35388" s="850"/>
    </row>
    <row r="35389" spans="85:87" x14ac:dyDescent="0.25">
      <c r="CG35389" s="768"/>
      <c r="CH35389" s="768"/>
      <c r="CI35389" s="850"/>
    </row>
    <row r="35390" spans="85:87" x14ac:dyDescent="0.25">
      <c r="CG35390" s="768"/>
      <c r="CH35390" s="768"/>
      <c r="CI35390" s="850"/>
    </row>
    <row r="35391" spans="85:87" x14ac:dyDescent="0.25">
      <c r="CG35391" s="768"/>
      <c r="CH35391" s="768"/>
      <c r="CI35391" s="850"/>
    </row>
    <row r="35392" spans="85:87" x14ac:dyDescent="0.25">
      <c r="CG35392" s="768"/>
      <c r="CH35392" s="768"/>
      <c r="CI35392" s="850"/>
    </row>
    <row r="35393" spans="85:87" x14ac:dyDescent="0.25">
      <c r="CG35393" s="768"/>
      <c r="CH35393" s="768"/>
      <c r="CI35393" s="850"/>
    </row>
    <row r="35394" spans="85:87" x14ac:dyDescent="0.25">
      <c r="CG35394" s="768"/>
      <c r="CH35394" s="768"/>
      <c r="CI35394" s="850"/>
    </row>
    <row r="35395" spans="85:87" x14ac:dyDescent="0.25">
      <c r="CG35395" s="768"/>
      <c r="CH35395" s="768"/>
      <c r="CI35395" s="850"/>
    </row>
    <row r="35396" spans="85:87" x14ac:dyDescent="0.25">
      <c r="CG35396" s="768"/>
      <c r="CH35396" s="768"/>
      <c r="CI35396" s="850"/>
    </row>
    <row r="35397" spans="85:87" x14ac:dyDescent="0.25">
      <c r="CG35397" s="768"/>
      <c r="CH35397" s="768"/>
      <c r="CI35397" s="850"/>
    </row>
    <row r="35398" spans="85:87" x14ac:dyDescent="0.25">
      <c r="CG35398" s="768"/>
      <c r="CH35398" s="768"/>
      <c r="CI35398" s="850"/>
    </row>
    <row r="35399" spans="85:87" x14ac:dyDescent="0.25">
      <c r="CG35399" s="768"/>
      <c r="CH35399" s="768"/>
      <c r="CI35399" s="850"/>
    </row>
    <row r="35400" spans="85:87" x14ac:dyDescent="0.25">
      <c r="CG35400" s="768"/>
      <c r="CH35400" s="768"/>
      <c r="CI35400" s="850"/>
    </row>
    <row r="35401" spans="85:87" x14ac:dyDescent="0.25">
      <c r="CG35401" s="768"/>
      <c r="CH35401" s="768"/>
      <c r="CI35401" s="850"/>
    </row>
    <row r="35402" spans="85:87" x14ac:dyDescent="0.25">
      <c r="CG35402" s="768"/>
      <c r="CH35402" s="768"/>
      <c r="CI35402" s="850"/>
    </row>
    <row r="35403" spans="85:87" x14ac:dyDescent="0.25">
      <c r="CG35403" s="768"/>
      <c r="CH35403" s="768"/>
      <c r="CI35403" s="850"/>
    </row>
    <row r="35404" spans="85:87" x14ac:dyDescent="0.25">
      <c r="CG35404" s="768"/>
      <c r="CH35404" s="768"/>
      <c r="CI35404" s="850"/>
    </row>
    <row r="35405" spans="85:87" x14ac:dyDescent="0.25">
      <c r="CG35405" s="768"/>
      <c r="CH35405" s="768"/>
      <c r="CI35405" s="850"/>
    </row>
    <row r="35406" spans="85:87" x14ac:dyDescent="0.25">
      <c r="CG35406" s="768"/>
      <c r="CH35406" s="768"/>
      <c r="CI35406" s="850"/>
    </row>
    <row r="35407" spans="85:87" x14ac:dyDescent="0.25">
      <c r="CG35407" s="768"/>
      <c r="CH35407" s="768"/>
      <c r="CI35407" s="850"/>
    </row>
    <row r="35408" spans="85:87" x14ac:dyDescent="0.25">
      <c r="CG35408" s="768"/>
      <c r="CH35408" s="768"/>
      <c r="CI35408" s="850"/>
    </row>
    <row r="35409" spans="85:87" x14ac:dyDescent="0.25">
      <c r="CG35409" s="768"/>
      <c r="CH35409" s="768"/>
      <c r="CI35409" s="850"/>
    </row>
    <row r="35410" spans="85:87" x14ac:dyDescent="0.25">
      <c r="CG35410" s="768"/>
      <c r="CH35410" s="768"/>
      <c r="CI35410" s="850"/>
    </row>
    <row r="35411" spans="85:87" x14ac:dyDescent="0.25">
      <c r="CG35411" s="768"/>
      <c r="CH35411" s="768"/>
      <c r="CI35411" s="850"/>
    </row>
    <row r="35412" spans="85:87" x14ac:dyDescent="0.25">
      <c r="CG35412" s="768"/>
      <c r="CH35412" s="768"/>
      <c r="CI35412" s="850"/>
    </row>
    <row r="35413" spans="85:87" x14ac:dyDescent="0.25">
      <c r="CG35413" s="768"/>
      <c r="CH35413" s="768"/>
      <c r="CI35413" s="850"/>
    </row>
    <row r="35414" spans="85:87" x14ac:dyDescent="0.25">
      <c r="CG35414" s="768"/>
      <c r="CH35414" s="768"/>
      <c r="CI35414" s="850"/>
    </row>
    <row r="35415" spans="85:87" x14ac:dyDescent="0.25">
      <c r="CG35415" s="768"/>
      <c r="CH35415" s="768"/>
      <c r="CI35415" s="850"/>
    </row>
    <row r="35416" spans="85:87" x14ac:dyDescent="0.25">
      <c r="CG35416" s="768"/>
      <c r="CH35416" s="768"/>
      <c r="CI35416" s="850"/>
    </row>
    <row r="35417" spans="85:87" x14ac:dyDescent="0.25">
      <c r="CG35417" s="768"/>
      <c r="CH35417" s="768"/>
      <c r="CI35417" s="850"/>
    </row>
    <row r="35418" spans="85:87" x14ac:dyDescent="0.25">
      <c r="CG35418" s="768"/>
      <c r="CH35418" s="768"/>
      <c r="CI35418" s="850"/>
    </row>
    <row r="35419" spans="85:87" x14ac:dyDescent="0.25">
      <c r="CG35419" s="768"/>
      <c r="CH35419" s="768"/>
      <c r="CI35419" s="850"/>
    </row>
    <row r="35420" spans="85:87" x14ac:dyDescent="0.25">
      <c r="CG35420" s="768"/>
      <c r="CH35420" s="768"/>
      <c r="CI35420" s="850"/>
    </row>
    <row r="35421" spans="85:87" x14ac:dyDescent="0.25">
      <c r="CG35421" s="768"/>
      <c r="CH35421" s="768"/>
      <c r="CI35421" s="850"/>
    </row>
    <row r="35422" spans="85:87" x14ac:dyDescent="0.25">
      <c r="CG35422" s="768"/>
      <c r="CH35422" s="768"/>
      <c r="CI35422" s="850"/>
    </row>
    <row r="35423" spans="85:87" x14ac:dyDescent="0.25">
      <c r="CG35423" s="768"/>
      <c r="CH35423" s="768"/>
      <c r="CI35423" s="850"/>
    </row>
    <row r="35424" spans="85:87" x14ac:dyDescent="0.25">
      <c r="CG35424" s="768"/>
      <c r="CH35424" s="768"/>
      <c r="CI35424" s="850"/>
    </row>
    <row r="35425" spans="85:87" x14ac:dyDescent="0.25">
      <c r="CG35425" s="768"/>
      <c r="CH35425" s="768"/>
      <c r="CI35425" s="850"/>
    </row>
    <row r="35426" spans="85:87" x14ac:dyDescent="0.25">
      <c r="CG35426" s="768"/>
      <c r="CH35426" s="768"/>
      <c r="CI35426" s="850"/>
    </row>
    <row r="35427" spans="85:87" x14ac:dyDescent="0.25">
      <c r="CG35427" s="768"/>
      <c r="CH35427" s="768"/>
      <c r="CI35427" s="850"/>
    </row>
    <row r="35428" spans="85:87" x14ac:dyDescent="0.25">
      <c r="CG35428" s="768"/>
      <c r="CH35428" s="768"/>
      <c r="CI35428" s="850"/>
    </row>
    <row r="35429" spans="85:87" x14ac:dyDescent="0.25">
      <c r="CG35429" s="768"/>
      <c r="CH35429" s="768"/>
      <c r="CI35429" s="850"/>
    </row>
    <row r="35430" spans="85:87" x14ac:dyDescent="0.25">
      <c r="CG35430" s="768"/>
      <c r="CH35430" s="768"/>
      <c r="CI35430" s="850"/>
    </row>
    <row r="35431" spans="85:87" x14ac:dyDescent="0.25">
      <c r="CG35431" s="768"/>
      <c r="CH35431" s="768"/>
      <c r="CI35431" s="850"/>
    </row>
    <row r="35432" spans="85:87" x14ac:dyDescent="0.25">
      <c r="CG35432" s="768"/>
      <c r="CH35432" s="768"/>
      <c r="CI35432" s="850"/>
    </row>
    <row r="35433" spans="85:87" x14ac:dyDescent="0.25">
      <c r="CG35433" s="768"/>
      <c r="CH35433" s="768"/>
      <c r="CI35433" s="850"/>
    </row>
    <row r="35434" spans="85:87" x14ac:dyDescent="0.25">
      <c r="CG35434" s="768"/>
      <c r="CH35434" s="768"/>
      <c r="CI35434" s="850"/>
    </row>
    <row r="35435" spans="85:87" x14ac:dyDescent="0.25">
      <c r="CG35435" s="768"/>
      <c r="CH35435" s="768"/>
      <c r="CI35435" s="850"/>
    </row>
    <row r="35436" spans="85:87" x14ac:dyDescent="0.25">
      <c r="CG35436" s="768"/>
      <c r="CH35436" s="768"/>
      <c r="CI35436" s="850"/>
    </row>
    <row r="35437" spans="85:87" x14ac:dyDescent="0.25">
      <c r="CG35437" s="768"/>
      <c r="CH35437" s="768"/>
      <c r="CI35437" s="850"/>
    </row>
    <row r="35438" spans="85:87" x14ac:dyDescent="0.25">
      <c r="CG35438" s="768"/>
      <c r="CH35438" s="768"/>
      <c r="CI35438" s="850"/>
    </row>
    <row r="35439" spans="85:87" x14ac:dyDescent="0.25">
      <c r="CG35439" s="768"/>
      <c r="CH35439" s="768"/>
      <c r="CI35439" s="850"/>
    </row>
    <row r="35440" spans="85:87" x14ac:dyDescent="0.25">
      <c r="CG35440" s="768"/>
      <c r="CH35440" s="768"/>
      <c r="CI35440" s="850"/>
    </row>
    <row r="35441" spans="85:87" x14ac:dyDescent="0.25">
      <c r="CG35441" s="768"/>
      <c r="CH35441" s="768"/>
      <c r="CI35441" s="850"/>
    </row>
    <row r="35442" spans="85:87" x14ac:dyDescent="0.25">
      <c r="CG35442" s="768"/>
      <c r="CH35442" s="768"/>
      <c r="CI35442" s="850"/>
    </row>
    <row r="35443" spans="85:87" x14ac:dyDescent="0.25">
      <c r="CG35443" s="768"/>
      <c r="CH35443" s="768"/>
      <c r="CI35443" s="850"/>
    </row>
    <row r="35444" spans="85:87" x14ac:dyDescent="0.25">
      <c r="CG35444" s="768"/>
      <c r="CH35444" s="768"/>
      <c r="CI35444" s="850"/>
    </row>
    <row r="35445" spans="85:87" x14ac:dyDescent="0.25">
      <c r="CG35445" s="768"/>
      <c r="CH35445" s="768"/>
      <c r="CI35445" s="850"/>
    </row>
    <row r="35446" spans="85:87" x14ac:dyDescent="0.25">
      <c r="CG35446" s="768"/>
      <c r="CH35446" s="768"/>
      <c r="CI35446" s="850"/>
    </row>
    <row r="35447" spans="85:87" x14ac:dyDescent="0.25">
      <c r="CG35447" s="768"/>
      <c r="CH35447" s="768"/>
      <c r="CI35447" s="850"/>
    </row>
    <row r="35448" spans="85:87" x14ac:dyDescent="0.25">
      <c r="CG35448" s="768"/>
      <c r="CH35448" s="768"/>
      <c r="CI35448" s="850"/>
    </row>
    <row r="35449" spans="85:87" x14ac:dyDescent="0.25">
      <c r="CG35449" s="768"/>
      <c r="CH35449" s="768"/>
      <c r="CI35449" s="850"/>
    </row>
    <row r="35450" spans="85:87" x14ac:dyDescent="0.25">
      <c r="CG35450" s="768"/>
      <c r="CH35450" s="768"/>
      <c r="CI35450" s="850"/>
    </row>
    <row r="35451" spans="85:87" x14ac:dyDescent="0.25">
      <c r="CG35451" s="768"/>
      <c r="CH35451" s="768"/>
      <c r="CI35451" s="850"/>
    </row>
    <row r="35452" spans="85:87" x14ac:dyDescent="0.25">
      <c r="CG35452" s="768"/>
      <c r="CH35452" s="768"/>
      <c r="CI35452" s="850"/>
    </row>
    <row r="35453" spans="85:87" x14ac:dyDescent="0.25">
      <c r="CG35453" s="768"/>
      <c r="CH35453" s="768"/>
      <c r="CI35453" s="850"/>
    </row>
    <row r="35454" spans="85:87" x14ac:dyDescent="0.25">
      <c r="CG35454" s="768"/>
      <c r="CH35454" s="768"/>
      <c r="CI35454" s="850"/>
    </row>
    <row r="35455" spans="85:87" x14ac:dyDescent="0.25">
      <c r="CG35455" s="768"/>
      <c r="CH35455" s="768"/>
      <c r="CI35455" s="850"/>
    </row>
    <row r="35456" spans="85:87" x14ac:dyDescent="0.25">
      <c r="CG35456" s="768"/>
      <c r="CH35456" s="768"/>
      <c r="CI35456" s="850"/>
    </row>
    <row r="35457" spans="85:87" x14ac:dyDescent="0.25">
      <c r="CG35457" s="768"/>
      <c r="CH35457" s="768"/>
      <c r="CI35457" s="850"/>
    </row>
    <row r="35458" spans="85:87" x14ac:dyDescent="0.25">
      <c r="CG35458" s="768"/>
      <c r="CH35458" s="768"/>
      <c r="CI35458" s="850"/>
    </row>
    <row r="35459" spans="85:87" x14ac:dyDescent="0.25">
      <c r="CG35459" s="768"/>
      <c r="CH35459" s="768"/>
      <c r="CI35459" s="850"/>
    </row>
    <row r="35460" spans="85:87" x14ac:dyDescent="0.25">
      <c r="CG35460" s="768"/>
      <c r="CH35460" s="768"/>
      <c r="CI35460" s="850"/>
    </row>
    <row r="35461" spans="85:87" x14ac:dyDescent="0.25">
      <c r="CG35461" s="768"/>
      <c r="CH35461" s="768"/>
      <c r="CI35461" s="850"/>
    </row>
    <row r="35462" spans="85:87" x14ac:dyDescent="0.25">
      <c r="CG35462" s="768"/>
      <c r="CH35462" s="768"/>
      <c r="CI35462" s="850"/>
    </row>
    <row r="35463" spans="85:87" x14ac:dyDescent="0.25">
      <c r="CG35463" s="768"/>
      <c r="CH35463" s="768"/>
      <c r="CI35463" s="850"/>
    </row>
    <row r="35464" spans="85:87" x14ac:dyDescent="0.25">
      <c r="CG35464" s="768"/>
      <c r="CH35464" s="768"/>
      <c r="CI35464" s="850"/>
    </row>
    <row r="35465" spans="85:87" x14ac:dyDescent="0.25">
      <c r="CG35465" s="768"/>
      <c r="CH35465" s="768"/>
      <c r="CI35465" s="850"/>
    </row>
    <row r="35466" spans="85:87" x14ac:dyDescent="0.25">
      <c r="CG35466" s="768"/>
      <c r="CH35466" s="768"/>
      <c r="CI35466" s="850"/>
    </row>
    <row r="35467" spans="85:87" x14ac:dyDescent="0.25">
      <c r="CG35467" s="768"/>
      <c r="CH35467" s="768"/>
      <c r="CI35467" s="850"/>
    </row>
    <row r="35468" spans="85:87" x14ac:dyDescent="0.25">
      <c r="CG35468" s="768"/>
      <c r="CH35468" s="768"/>
      <c r="CI35468" s="850"/>
    </row>
    <row r="35469" spans="85:87" x14ac:dyDescent="0.25">
      <c r="CG35469" s="768"/>
      <c r="CH35469" s="768"/>
      <c r="CI35469" s="850"/>
    </row>
    <row r="35470" spans="85:87" x14ac:dyDescent="0.25">
      <c r="CG35470" s="768"/>
      <c r="CH35470" s="768"/>
      <c r="CI35470" s="850"/>
    </row>
    <row r="35471" spans="85:87" x14ac:dyDescent="0.25">
      <c r="CG35471" s="768"/>
      <c r="CH35471" s="768"/>
      <c r="CI35471" s="850"/>
    </row>
    <row r="35472" spans="85:87" x14ac:dyDescent="0.25">
      <c r="CG35472" s="768"/>
      <c r="CH35472" s="768"/>
      <c r="CI35472" s="850"/>
    </row>
    <row r="35473" spans="85:87" x14ac:dyDescent="0.25">
      <c r="CG35473" s="768"/>
      <c r="CH35473" s="768"/>
      <c r="CI35473" s="850"/>
    </row>
    <row r="35474" spans="85:87" x14ac:dyDescent="0.25">
      <c r="CG35474" s="768"/>
      <c r="CH35474" s="768"/>
      <c r="CI35474" s="850"/>
    </row>
    <row r="35475" spans="85:87" x14ac:dyDescent="0.25">
      <c r="CG35475" s="768"/>
      <c r="CH35475" s="768"/>
      <c r="CI35475" s="850"/>
    </row>
    <row r="35476" spans="85:87" x14ac:dyDescent="0.25">
      <c r="CG35476" s="768"/>
      <c r="CH35476" s="768"/>
      <c r="CI35476" s="850"/>
    </row>
    <row r="35477" spans="85:87" x14ac:dyDescent="0.25">
      <c r="CG35477" s="768"/>
      <c r="CH35477" s="768"/>
      <c r="CI35477" s="850"/>
    </row>
    <row r="35478" spans="85:87" x14ac:dyDescent="0.25">
      <c r="CG35478" s="768"/>
      <c r="CH35478" s="768"/>
      <c r="CI35478" s="850"/>
    </row>
    <row r="35479" spans="85:87" x14ac:dyDescent="0.25">
      <c r="CG35479" s="768"/>
      <c r="CH35479" s="768"/>
      <c r="CI35479" s="850"/>
    </row>
    <row r="35480" spans="85:87" x14ac:dyDescent="0.25">
      <c r="CG35480" s="768"/>
      <c r="CH35480" s="768"/>
      <c r="CI35480" s="850"/>
    </row>
    <row r="35481" spans="85:87" x14ac:dyDescent="0.25">
      <c r="CG35481" s="768"/>
      <c r="CH35481" s="768"/>
      <c r="CI35481" s="850"/>
    </row>
    <row r="35482" spans="85:87" x14ac:dyDescent="0.25">
      <c r="CG35482" s="768"/>
      <c r="CH35482" s="768"/>
      <c r="CI35482" s="850"/>
    </row>
    <row r="35483" spans="85:87" x14ac:dyDescent="0.25">
      <c r="CG35483" s="768"/>
      <c r="CH35483" s="768"/>
      <c r="CI35483" s="850"/>
    </row>
    <row r="35484" spans="85:87" x14ac:dyDescent="0.25">
      <c r="CG35484" s="768"/>
      <c r="CH35484" s="768"/>
      <c r="CI35484" s="850"/>
    </row>
    <row r="35485" spans="85:87" x14ac:dyDescent="0.25">
      <c r="CG35485" s="768"/>
      <c r="CH35485" s="768"/>
      <c r="CI35485" s="850"/>
    </row>
    <row r="35486" spans="85:87" x14ac:dyDescent="0.25">
      <c r="CG35486" s="768"/>
      <c r="CH35486" s="768"/>
      <c r="CI35486" s="850"/>
    </row>
    <row r="35487" spans="85:87" x14ac:dyDescent="0.25">
      <c r="CG35487" s="768"/>
      <c r="CH35487" s="768"/>
      <c r="CI35487" s="850"/>
    </row>
    <row r="35488" spans="85:87" x14ac:dyDescent="0.25">
      <c r="CG35488" s="768"/>
      <c r="CH35488" s="768"/>
      <c r="CI35488" s="850"/>
    </row>
    <row r="35489" spans="85:87" x14ac:dyDescent="0.25">
      <c r="CG35489" s="768"/>
      <c r="CH35489" s="768"/>
      <c r="CI35489" s="850"/>
    </row>
    <row r="35490" spans="85:87" x14ac:dyDescent="0.25">
      <c r="CG35490" s="768"/>
      <c r="CH35490" s="768"/>
      <c r="CI35490" s="850"/>
    </row>
    <row r="35491" spans="85:87" x14ac:dyDescent="0.25">
      <c r="CG35491" s="768"/>
      <c r="CH35491" s="768"/>
      <c r="CI35491" s="850"/>
    </row>
    <row r="35492" spans="85:87" x14ac:dyDescent="0.25">
      <c r="CG35492" s="768"/>
      <c r="CH35492" s="768"/>
      <c r="CI35492" s="850"/>
    </row>
    <row r="35493" spans="85:87" x14ac:dyDescent="0.25">
      <c r="CG35493" s="768"/>
      <c r="CH35493" s="768"/>
      <c r="CI35493" s="850"/>
    </row>
    <row r="35494" spans="85:87" x14ac:dyDescent="0.25">
      <c r="CG35494" s="768"/>
      <c r="CH35494" s="768"/>
      <c r="CI35494" s="850"/>
    </row>
    <row r="35495" spans="85:87" x14ac:dyDescent="0.25">
      <c r="CG35495" s="768"/>
      <c r="CH35495" s="768"/>
      <c r="CI35495" s="850"/>
    </row>
    <row r="35496" spans="85:87" x14ac:dyDescent="0.25">
      <c r="CG35496" s="768"/>
      <c r="CH35496" s="768"/>
      <c r="CI35496" s="850"/>
    </row>
    <row r="35497" spans="85:87" x14ac:dyDescent="0.25">
      <c r="CG35497" s="768"/>
      <c r="CH35497" s="768"/>
      <c r="CI35497" s="850"/>
    </row>
    <row r="35498" spans="85:87" x14ac:dyDescent="0.25">
      <c r="CG35498" s="768"/>
      <c r="CH35498" s="768"/>
      <c r="CI35498" s="850"/>
    </row>
    <row r="35499" spans="85:87" x14ac:dyDescent="0.25">
      <c r="CG35499" s="768"/>
      <c r="CH35499" s="768"/>
      <c r="CI35499" s="850"/>
    </row>
    <row r="35500" spans="85:87" x14ac:dyDescent="0.25">
      <c r="CG35500" s="768"/>
      <c r="CH35500" s="768"/>
      <c r="CI35500" s="850"/>
    </row>
    <row r="35501" spans="85:87" x14ac:dyDescent="0.25">
      <c r="CG35501" s="768"/>
      <c r="CH35501" s="768"/>
      <c r="CI35501" s="850"/>
    </row>
    <row r="35502" spans="85:87" x14ac:dyDescent="0.25">
      <c r="CG35502" s="768"/>
      <c r="CH35502" s="768"/>
      <c r="CI35502" s="850"/>
    </row>
    <row r="35503" spans="85:87" x14ac:dyDescent="0.25">
      <c r="CG35503" s="768"/>
      <c r="CH35503" s="768"/>
      <c r="CI35503" s="850"/>
    </row>
    <row r="35504" spans="85:87" x14ac:dyDescent="0.25">
      <c r="CG35504" s="768"/>
      <c r="CH35504" s="768"/>
      <c r="CI35504" s="850"/>
    </row>
    <row r="35505" spans="85:87" x14ac:dyDescent="0.25">
      <c r="CG35505" s="768"/>
      <c r="CH35505" s="768"/>
      <c r="CI35505" s="850"/>
    </row>
    <row r="35506" spans="85:87" x14ac:dyDescent="0.25">
      <c r="CG35506" s="768"/>
      <c r="CH35506" s="768"/>
      <c r="CI35506" s="850"/>
    </row>
    <row r="35507" spans="85:87" x14ac:dyDescent="0.25">
      <c r="CG35507" s="768"/>
      <c r="CH35507" s="768"/>
      <c r="CI35507" s="850"/>
    </row>
    <row r="35508" spans="85:87" x14ac:dyDescent="0.25">
      <c r="CG35508" s="768"/>
      <c r="CH35508" s="768"/>
      <c r="CI35508" s="850"/>
    </row>
    <row r="35509" spans="85:87" x14ac:dyDescent="0.25">
      <c r="CG35509" s="768"/>
      <c r="CH35509" s="768"/>
      <c r="CI35509" s="850"/>
    </row>
    <row r="35510" spans="85:87" x14ac:dyDescent="0.25">
      <c r="CG35510" s="768"/>
      <c r="CH35510" s="768"/>
      <c r="CI35510" s="850"/>
    </row>
    <row r="35511" spans="85:87" x14ac:dyDescent="0.25">
      <c r="CG35511" s="768"/>
      <c r="CH35511" s="768"/>
      <c r="CI35511" s="850"/>
    </row>
    <row r="35512" spans="85:87" x14ac:dyDescent="0.25">
      <c r="CG35512" s="768"/>
      <c r="CH35512" s="768"/>
      <c r="CI35512" s="850"/>
    </row>
    <row r="35513" spans="85:87" x14ac:dyDescent="0.25">
      <c r="CG35513" s="768"/>
      <c r="CH35513" s="768"/>
      <c r="CI35513" s="850"/>
    </row>
    <row r="35514" spans="85:87" x14ac:dyDescent="0.25">
      <c r="CG35514" s="768"/>
      <c r="CH35514" s="768"/>
      <c r="CI35514" s="850"/>
    </row>
    <row r="35515" spans="85:87" x14ac:dyDescent="0.25">
      <c r="CG35515" s="768"/>
      <c r="CH35515" s="768"/>
      <c r="CI35515" s="850"/>
    </row>
    <row r="35516" spans="85:87" x14ac:dyDescent="0.25">
      <c r="CG35516" s="768"/>
      <c r="CH35516" s="768"/>
      <c r="CI35516" s="850"/>
    </row>
    <row r="35517" spans="85:87" x14ac:dyDescent="0.25">
      <c r="CG35517" s="768"/>
      <c r="CH35517" s="768"/>
      <c r="CI35517" s="850"/>
    </row>
    <row r="35518" spans="85:87" x14ac:dyDescent="0.25">
      <c r="CG35518" s="768"/>
      <c r="CH35518" s="768"/>
      <c r="CI35518" s="850"/>
    </row>
    <row r="35519" spans="85:87" x14ac:dyDescent="0.25">
      <c r="CG35519" s="768"/>
      <c r="CH35519" s="768"/>
      <c r="CI35519" s="850"/>
    </row>
    <row r="35520" spans="85:87" x14ac:dyDescent="0.25">
      <c r="CG35520" s="768"/>
      <c r="CH35520" s="768"/>
      <c r="CI35520" s="850"/>
    </row>
    <row r="35521" spans="85:87" x14ac:dyDescent="0.25">
      <c r="CG35521" s="768"/>
      <c r="CH35521" s="768"/>
      <c r="CI35521" s="850"/>
    </row>
    <row r="35522" spans="85:87" x14ac:dyDescent="0.25">
      <c r="CG35522" s="768"/>
      <c r="CH35522" s="768"/>
      <c r="CI35522" s="850"/>
    </row>
    <row r="35523" spans="85:87" x14ac:dyDescent="0.25">
      <c r="CG35523" s="768"/>
      <c r="CH35523" s="768"/>
      <c r="CI35523" s="850"/>
    </row>
    <row r="35524" spans="85:87" x14ac:dyDescent="0.25">
      <c r="CG35524" s="768"/>
      <c r="CH35524" s="768"/>
      <c r="CI35524" s="850"/>
    </row>
    <row r="35525" spans="85:87" x14ac:dyDescent="0.25">
      <c r="CG35525" s="768"/>
      <c r="CH35525" s="768"/>
      <c r="CI35525" s="850"/>
    </row>
    <row r="35526" spans="85:87" x14ac:dyDescent="0.25">
      <c r="CG35526" s="768"/>
      <c r="CH35526" s="768"/>
      <c r="CI35526" s="850"/>
    </row>
    <row r="35527" spans="85:87" x14ac:dyDescent="0.25">
      <c r="CG35527" s="768"/>
      <c r="CH35527" s="768"/>
      <c r="CI35527" s="850"/>
    </row>
    <row r="35528" spans="85:87" x14ac:dyDescent="0.25">
      <c r="CG35528" s="768"/>
      <c r="CH35528" s="768"/>
      <c r="CI35528" s="850"/>
    </row>
    <row r="35529" spans="85:87" x14ac:dyDescent="0.25">
      <c r="CG35529" s="768"/>
      <c r="CH35529" s="768"/>
      <c r="CI35529" s="850"/>
    </row>
    <row r="35530" spans="85:87" x14ac:dyDescent="0.25">
      <c r="CG35530" s="768"/>
      <c r="CH35530" s="768"/>
      <c r="CI35530" s="850"/>
    </row>
    <row r="35531" spans="85:87" x14ac:dyDescent="0.25">
      <c r="CG35531" s="768"/>
      <c r="CH35531" s="768"/>
      <c r="CI35531" s="850"/>
    </row>
    <row r="35532" spans="85:87" x14ac:dyDescent="0.25">
      <c r="CG35532" s="768"/>
      <c r="CH35532" s="768"/>
      <c r="CI35532" s="850"/>
    </row>
    <row r="35533" spans="85:87" x14ac:dyDescent="0.25">
      <c r="CG35533" s="768"/>
      <c r="CH35533" s="768"/>
      <c r="CI35533" s="850"/>
    </row>
    <row r="35534" spans="85:87" x14ac:dyDescent="0.25">
      <c r="CG35534" s="768"/>
      <c r="CH35534" s="768"/>
      <c r="CI35534" s="850"/>
    </row>
    <row r="35535" spans="85:87" x14ac:dyDescent="0.25">
      <c r="CG35535" s="768"/>
      <c r="CH35535" s="768"/>
      <c r="CI35535" s="850"/>
    </row>
    <row r="35536" spans="85:87" x14ac:dyDescent="0.25">
      <c r="CG35536" s="768"/>
      <c r="CH35536" s="768"/>
      <c r="CI35536" s="850"/>
    </row>
    <row r="35537" spans="85:87" x14ac:dyDescent="0.25">
      <c r="CG35537" s="768"/>
      <c r="CH35537" s="768"/>
      <c r="CI35537" s="850"/>
    </row>
    <row r="35538" spans="85:87" x14ac:dyDescent="0.25">
      <c r="CG35538" s="768"/>
      <c r="CH35538" s="768"/>
      <c r="CI35538" s="850"/>
    </row>
    <row r="35539" spans="85:87" x14ac:dyDescent="0.25">
      <c r="CG35539" s="768"/>
      <c r="CH35539" s="768"/>
      <c r="CI35539" s="850"/>
    </row>
    <row r="35540" spans="85:87" x14ac:dyDescent="0.25">
      <c r="CG35540" s="768"/>
      <c r="CH35540" s="768"/>
      <c r="CI35540" s="850"/>
    </row>
    <row r="35541" spans="85:87" x14ac:dyDescent="0.25">
      <c r="CG35541" s="768"/>
      <c r="CH35541" s="768"/>
      <c r="CI35541" s="850"/>
    </row>
    <row r="35542" spans="85:87" x14ac:dyDescent="0.25">
      <c r="CG35542" s="768"/>
      <c r="CH35542" s="768"/>
      <c r="CI35542" s="850"/>
    </row>
    <row r="35543" spans="85:87" x14ac:dyDescent="0.25">
      <c r="CG35543" s="768"/>
      <c r="CH35543" s="768"/>
      <c r="CI35543" s="850"/>
    </row>
    <row r="35544" spans="85:87" x14ac:dyDescent="0.25">
      <c r="CG35544" s="768"/>
      <c r="CH35544" s="768"/>
      <c r="CI35544" s="850"/>
    </row>
    <row r="35545" spans="85:87" x14ac:dyDescent="0.25">
      <c r="CG35545" s="768"/>
      <c r="CH35545" s="768"/>
      <c r="CI35545" s="850"/>
    </row>
    <row r="35546" spans="85:87" x14ac:dyDescent="0.25">
      <c r="CG35546" s="768"/>
      <c r="CH35546" s="768"/>
      <c r="CI35546" s="850"/>
    </row>
    <row r="35547" spans="85:87" x14ac:dyDescent="0.25">
      <c r="CG35547" s="768"/>
      <c r="CH35547" s="768"/>
      <c r="CI35547" s="850"/>
    </row>
    <row r="35548" spans="85:87" x14ac:dyDescent="0.25">
      <c r="CG35548" s="768"/>
      <c r="CH35548" s="768"/>
      <c r="CI35548" s="850"/>
    </row>
    <row r="35549" spans="85:87" x14ac:dyDescent="0.25">
      <c r="CG35549" s="768"/>
      <c r="CH35549" s="768"/>
      <c r="CI35549" s="850"/>
    </row>
    <row r="35550" spans="85:87" x14ac:dyDescent="0.25">
      <c r="CG35550" s="768"/>
      <c r="CH35550" s="768"/>
      <c r="CI35550" s="850"/>
    </row>
    <row r="35551" spans="85:87" x14ac:dyDescent="0.25">
      <c r="CG35551" s="768"/>
      <c r="CH35551" s="768"/>
      <c r="CI35551" s="850"/>
    </row>
    <row r="35552" spans="85:87" x14ac:dyDescent="0.25">
      <c r="CG35552" s="768"/>
      <c r="CH35552" s="768"/>
      <c r="CI35552" s="850"/>
    </row>
    <row r="35553" spans="85:87" x14ac:dyDescent="0.25">
      <c r="CG35553" s="768"/>
      <c r="CH35553" s="768"/>
      <c r="CI35553" s="850"/>
    </row>
    <row r="35554" spans="85:87" x14ac:dyDescent="0.25">
      <c r="CG35554" s="768"/>
      <c r="CH35554" s="768"/>
      <c r="CI35554" s="850"/>
    </row>
    <row r="35555" spans="85:87" x14ac:dyDescent="0.25">
      <c r="CG35555" s="768"/>
      <c r="CH35555" s="768"/>
      <c r="CI35555" s="850"/>
    </row>
    <row r="35556" spans="85:87" x14ac:dyDescent="0.25">
      <c r="CG35556" s="768"/>
      <c r="CH35556" s="768"/>
      <c r="CI35556" s="850"/>
    </row>
    <row r="35557" spans="85:87" x14ac:dyDescent="0.25">
      <c r="CG35557" s="768"/>
      <c r="CH35557" s="768"/>
      <c r="CI35557" s="850"/>
    </row>
    <row r="35558" spans="85:87" x14ac:dyDescent="0.25">
      <c r="CG35558" s="768"/>
      <c r="CH35558" s="768"/>
      <c r="CI35558" s="850"/>
    </row>
    <row r="35559" spans="85:87" x14ac:dyDescent="0.25">
      <c r="CG35559" s="768"/>
      <c r="CH35559" s="768"/>
      <c r="CI35559" s="850"/>
    </row>
    <row r="35560" spans="85:87" x14ac:dyDescent="0.25">
      <c r="CG35560" s="768"/>
      <c r="CH35560" s="768"/>
      <c r="CI35560" s="850"/>
    </row>
    <row r="35561" spans="85:87" x14ac:dyDescent="0.25">
      <c r="CG35561" s="768"/>
      <c r="CH35561" s="768"/>
      <c r="CI35561" s="850"/>
    </row>
    <row r="35562" spans="85:87" x14ac:dyDescent="0.25">
      <c r="CG35562" s="768"/>
      <c r="CH35562" s="768"/>
      <c r="CI35562" s="850"/>
    </row>
    <row r="35563" spans="85:87" x14ac:dyDescent="0.25">
      <c r="CG35563" s="768"/>
      <c r="CH35563" s="768"/>
      <c r="CI35563" s="850"/>
    </row>
    <row r="35564" spans="85:87" x14ac:dyDescent="0.25">
      <c r="CG35564" s="768"/>
      <c r="CH35564" s="768"/>
      <c r="CI35564" s="850"/>
    </row>
    <row r="35565" spans="85:87" x14ac:dyDescent="0.25">
      <c r="CG35565" s="768"/>
      <c r="CH35565" s="768"/>
      <c r="CI35565" s="850"/>
    </row>
    <row r="35566" spans="85:87" x14ac:dyDescent="0.25">
      <c r="CG35566" s="768"/>
      <c r="CH35566" s="768"/>
      <c r="CI35566" s="850"/>
    </row>
    <row r="35567" spans="85:87" x14ac:dyDescent="0.25">
      <c r="CG35567" s="768"/>
      <c r="CH35567" s="768"/>
      <c r="CI35567" s="850"/>
    </row>
    <row r="35568" spans="85:87" x14ac:dyDescent="0.25">
      <c r="CG35568" s="768"/>
      <c r="CH35568" s="768"/>
      <c r="CI35568" s="850"/>
    </row>
    <row r="35569" spans="85:87" x14ac:dyDescent="0.25">
      <c r="CG35569" s="768"/>
      <c r="CH35569" s="768"/>
      <c r="CI35569" s="850"/>
    </row>
    <row r="35570" spans="85:87" x14ac:dyDescent="0.25">
      <c r="CG35570" s="768"/>
      <c r="CH35570" s="768"/>
      <c r="CI35570" s="850"/>
    </row>
    <row r="35571" spans="85:87" x14ac:dyDescent="0.25">
      <c r="CG35571" s="768"/>
      <c r="CH35571" s="768"/>
      <c r="CI35571" s="850"/>
    </row>
    <row r="35572" spans="85:87" x14ac:dyDescent="0.25">
      <c r="CG35572" s="768"/>
      <c r="CH35572" s="768"/>
      <c r="CI35572" s="850"/>
    </row>
    <row r="35573" spans="85:87" x14ac:dyDescent="0.25">
      <c r="CG35573" s="768"/>
      <c r="CH35573" s="768"/>
      <c r="CI35573" s="850"/>
    </row>
    <row r="35574" spans="85:87" x14ac:dyDescent="0.25">
      <c r="CG35574" s="768"/>
      <c r="CH35574" s="768"/>
      <c r="CI35574" s="850"/>
    </row>
    <row r="35575" spans="85:87" x14ac:dyDescent="0.25">
      <c r="CG35575" s="768"/>
      <c r="CH35575" s="768"/>
      <c r="CI35575" s="850"/>
    </row>
    <row r="35576" spans="85:87" x14ac:dyDescent="0.25">
      <c r="CG35576" s="768"/>
      <c r="CH35576" s="768"/>
      <c r="CI35576" s="850"/>
    </row>
    <row r="35577" spans="85:87" x14ac:dyDescent="0.25">
      <c r="CG35577" s="768"/>
      <c r="CH35577" s="768"/>
      <c r="CI35577" s="850"/>
    </row>
    <row r="35578" spans="85:87" x14ac:dyDescent="0.25">
      <c r="CG35578" s="768"/>
      <c r="CH35578" s="768"/>
      <c r="CI35578" s="850"/>
    </row>
    <row r="35579" spans="85:87" x14ac:dyDescent="0.25">
      <c r="CG35579" s="768"/>
      <c r="CH35579" s="768"/>
      <c r="CI35579" s="850"/>
    </row>
    <row r="35580" spans="85:87" x14ac:dyDescent="0.25">
      <c r="CG35580" s="768"/>
      <c r="CH35580" s="768"/>
      <c r="CI35580" s="850"/>
    </row>
    <row r="35581" spans="85:87" x14ac:dyDescent="0.25">
      <c r="CG35581" s="768"/>
      <c r="CH35581" s="768"/>
      <c r="CI35581" s="850"/>
    </row>
    <row r="35582" spans="85:87" x14ac:dyDescent="0.25">
      <c r="CG35582" s="768"/>
      <c r="CH35582" s="768"/>
      <c r="CI35582" s="850"/>
    </row>
    <row r="35583" spans="85:87" x14ac:dyDescent="0.25">
      <c r="CG35583" s="768"/>
      <c r="CH35583" s="768"/>
      <c r="CI35583" s="850"/>
    </row>
    <row r="35584" spans="85:87" x14ac:dyDescent="0.25">
      <c r="CG35584" s="768"/>
      <c r="CH35584" s="768"/>
      <c r="CI35584" s="850"/>
    </row>
    <row r="35585" spans="85:87" x14ac:dyDescent="0.25">
      <c r="CG35585" s="768"/>
      <c r="CH35585" s="768"/>
      <c r="CI35585" s="850"/>
    </row>
    <row r="35586" spans="85:87" x14ac:dyDescent="0.25">
      <c r="CG35586" s="768"/>
      <c r="CH35586" s="768"/>
      <c r="CI35586" s="850"/>
    </row>
    <row r="35587" spans="85:87" x14ac:dyDescent="0.25">
      <c r="CG35587" s="768"/>
      <c r="CH35587" s="768"/>
      <c r="CI35587" s="850"/>
    </row>
    <row r="35588" spans="85:87" x14ac:dyDescent="0.25">
      <c r="CG35588" s="768"/>
      <c r="CH35588" s="768"/>
      <c r="CI35588" s="850"/>
    </row>
    <row r="35589" spans="85:87" x14ac:dyDescent="0.25">
      <c r="CG35589" s="768"/>
      <c r="CH35589" s="768"/>
      <c r="CI35589" s="850"/>
    </row>
    <row r="35590" spans="85:87" x14ac:dyDescent="0.25">
      <c r="CG35590" s="768"/>
      <c r="CH35590" s="768"/>
      <c r="CI35590" s="850"/>
    </row>
    <row r="35591" spans="85:87" x14ac:dyDescent="0.25">
      <c r="CG35591" s="768"/>
      <c r="CH35591" s="768"/>
      <c r="CI35591" s="850"/>
    </row>
    <row r="35592" spans="85:87" x14ac:dyDescent="0.25">
      <c r="CG35592" s="768"/>
      <c r="CH35592" s="768"/>
      <c r="CI35592" s="850"/>
    </row>
    <row r="35593" spans="85:87" x14ac:dyDescent="0.25">
      <c r="CG35593" s="768"/>
      <c r="CH35593" s="768"/>
      <c r="CI35593" s="850"/>
    </row>
    <row r="35594" spans="85:87" x14ac:dyDescent="0.25">
      <c r="CG35594" s="768"/>
      <c r="CH35594" s="768"/>
      <c r="CI35594" s="850"/>
    </row>
    <row r="35595" spans="85:87" x14ac:dyDescent="0.25">
      <c r="CG35595" s="768"/>
      <c r="CH35595" s="768"/>
      <c r="CI35595" s="850"/>
    </row>
    <row r="35596" spans="85:87" x14ac:dyDescent="0.25">
      <c r="CG35596" s="768"/>
      <c r="CH35596" s="768"/>
      <c r="CI35596" s="850"/>
    </row>
    <row r="35597" spans="85:87" x14ac:dyDescent="0.25">
      <c r="CG35597" s="768"/>
      <c r="CH35597" s="768"/>
      <c r="CI35597" s="850"/>
    </row>
    <row r="35598" spans="85:87" x14ac:dyDescent="0.25">
      <c r="CG35598" s="768"/>
      <c r="CH35598" s="768"/>
      <c r="CI35598" s="850"/>
    </row>
    <row r="35599" spans="85:87" x14ac:dyDescent="0.25">
      <c r="CG35599" s="768"/>
      <c r="CH35599" s="768"/>
      <c r="CI35599" s="850"/>
    </row>
    <row r="35600" spans="85:87" x14ac:dyDescent="0.25">
      <c r="CG35600" s="768"/>
      <c r="CH35600" s="768"/>
      <c r="CI35600" s="850"/>
    </row>
    <row r="35601" spans="85:87" x14ac:dyDescent="0.25">
      <c r="CG35601" s="768"/>
      <c r="CH35601" s="768"/>
      <c r="CI35601" s="850"/>
    </row>
    <row r="35602" spans="85:87" x14ac:dyDescent="0.25">
      <c r="CG35602" s="768"/>
      <c r="CH35602" s="768"/>
      <c r="CI35602" s="850"/>
    </row>
    <row r="35603" spans="85:87" x14ac:dyDescent="0.25">
      <c r="CG35603" s="768"/>
      <c r="CH35603" s="768"/>
      <c r="CI35603" s="850"/>
    </row>
    <row r="35604" spans="85:87" x14ac:dyDescent="0.25">
      <c r="CG35604" s="768"/>
      <c r="CH35604" s="768"/>
      <c r="CI35604" s="850"/>
    </row>
    <row r="35605" spans="85:87" x14ac:dyDescent="0.25">
      <c r="CG35605" s="768"/>
      <c r="CH35605" s="768"/>
      <c r="CI35605" s="850"/>
    </row>
    <row r="35606" spans="85:87" x14ac:dyDescent="0.25">
      <c r="CG35606" s="768"/>
      <c r="CH35606" s="768"/>
      <c r="CI35606" s="850"/>
    </row>
    <row r="35607" spans="85:87" x14ac:dyDescent="0.25">
      <c r="CG35607" s="768"/>
      <c r="CH35607" s="768"/>
      <c r="CI35607" s="850"/>
    </row>
    <row r="35608" spans="85:87" x14ac:dyDescent="0.25">
      <c r="CG35608" s="768"/>
      <c r="CH35608" s="768"/>
      <c r="CI35608" s="850"/>
    </row>
    <row r="35609" spans="85:87" x14ac:dyDescent="0.25">
      <c r="CG35609" s="768"/>
      <c r="CH35609" s="768"/>
      <c r="CI35609" s="850"/>
    </row>
    <row r="35610" spans="85:87" x14ac:dyDescent="0.25">
      <c r="CG35610" s="768"/>
      <c r="CH35610" s="768"/>
      <c r="CI35610" s="850"/>
    </row>
    <row r="35611" spans="85:87" x14ac:dyDescent="0.25">
      <c r="CG35611" s="768"/>
      <c r="CH35611" s="768"/>
      <c r="CI35611" s="850"/>
    </row>
    <row r="35612" spans="85:87" x14ac:dyDescent="0.25">
      <c r="CG35612" s="768"/>
      <c r="CH35612" s="768"/>
      <c r="CI35612" s="850"/>
    </row>
    <row r="35613" spans="85:87" x14ac:dyDescent="0.25">
      <c r="CG35613" s="768"/>
      <c r="CH35613" s="768"/>
      <c r="CI35613" s="850"/>
    </row>
    <row r="35614" spans="85:87" x14ac:dyDescent="0.25">
      <c r="CG35614" s="768"/>
      <c r="CH35614" s="768"/>
      <c r="CI35614" s="850"/>
    </row>
    <row r="35615" spans="85:87" x14ac:dyDescent="0.25">
      <c r="CG35615" s="768"/>
      <c r="CH35615" s="768"/>
      <c r="CI35615" s="850"/>
    </row>
    <row r="35616" spans="85:87" x14ac:dyDescent="0.25">
      <c r="CG35616" s="768"/>
      <c r="CH35616" s="768"/>
      <c r="CI35616" s="850"/>
    </row>
    <row r="35617" spans="85:87" x14ac:dyDescent="0.25">
      <c r="CG35617" s="768"/>
      <c r="CH35617" s="768"/>
      <c r="CI35617" s="850"/>
    </row>
    <row r="35618" spans="85:87" x14ac:dyDescent="0.25">
      <c r="CG35618" s="768"/>
      <c r="CH35618" s="768"/>
      <c r="CI35618" s="850"/>
    </row>
    <row r="35619" spans="85:87" x14ac:dyDescent="0.25">
      <c r="CG35619" s="768"/>
      <c r="CH35619" s="768"/>
      <c r="CI35619" s="850"/>
    </row>
    <row r="35620" spans="85:87" x14ac:dyDescent="0.25">
      <c r="CG35620" s="768"/>
      <c r="CH35620" s="768"/>
      <c r="CI35620" s="850"/>
    </row>
    <row r="35621" spans="85:87" x14ac:dyDescent="0.25">
      <c r="CG35621" s="768"/>
      <c r="CH35621" s="768"/>
      <c r="CI35621" s="850"/>
    </row>
    <row r="35622" spans="85:87" x14ac:dyDescent="0.25">
      <c r="CG35622" s="768"/>
      <c r="CH35622" s="768"/>
      <c r="CI35622" s="850"/>
    </row>
    <row r="35623" spans="85:87" x14ac:dyDescent="0.25">
      <c r="CG35623" s="768"/>
      <c r="CH35623" s="768"/>
      <c r="CI35623" s="850"/>
    </row>
    <row r="35624" spans="85:87" x14ac:dyDescent="0.25">
      <c r="CG35624" s="768"/>
      <c r="CH35624" s="768"/>
      <c r="CI35624" s="850"/>
    </row>
    <row r="35625" spans="85:87" x14ac:dyDescent="0.25">
      <c r="CG35625" s="768"/>
      <c r="CH35625" s="768"/>
      <c r="CI35625" s="850"/>
    </row>
    <row r="35626" spans="85:87" x14ac:dyDescent="0.25">
      <c r="CG35626" s="768"/>
      <c r="CH35626" s="768"/>
      <c r="CI35626" s="850"/>
    </row>
    <row r="35627" spans="85:87" x14ac:dyDescent="0.25">
      <c r="CG35627" s="768"/>
      <c r="CH35627" s="768"/>
      <c r="CI35627" s="850"/>
    </row>
    <row r="35628" spans="85:87" x14ac:dyDescent="0.25">
      <c r="CG35628" s="768"/>
      <c r="CH35628" s="768"/>
      <c r="CI35628" s="850"/>
    </row>
    <row r="35629" spans="85:87" x14ac:dyDescent="0.25">
      <c r="CG35629" s="768"/>
      <c r="CH35629" s="768"/>
      <c r="CI35629" s="850"/>
    </row>
    <row r="35630" spans="85:87" x14ac:dyDescent="0.25">
      <c r="CG35630" s="768"/>
      <c r="CH35630" s="768"/>
      <c r="CI35630" s="850"/>
    </row>
    <row r="35631" spans="85:87" x14ac:dyDescent="0.25">
      <c r="CG35631" s="768"/>
      <c r="CH35631" s="768"/>
      <c r="CI35631" s="850"/>
    </row>
    <row r="35632" spans="85:87" x14ac:dyDescent="0.25">
      <c r="CG35632" s="768"/>
      <c r="CH35632" s="768"/>
      <c r="CI35632" s="850"/>
    </row>
    <row r="35633" spans="85:87" x14ac:dyDescent="0.25">
      <c r="CG35633" s="768"/>
      <c r="CH35633" s="768"/>
      <c r="CI35633" s="850"/>
    </row>
    <row r="35634" spans="85:87" x14ac:dyDescent="0.25">
      <c r="CG35634" s="768"/>
      <c r="CH35634" s="768"/>
      <c r="CI35634" s="850"/>
    </row>
    <row r="35635" spans="85:87" x14ac:dyDescent="0.25">
      <c r="CG35635" s="768"/>
      <c r="CH35635" s="768"/>
      <c r="CI35635" s="850"/>
    </row>
    <row r="35636" spans="85:87" x14ac:dyDescent="0.25">
      <c r="CG35636" s="768"/>
      <c r="CH35636" s="768"/>
      <c r="CI35636" s="850"/>
    </row>
    <row r="35637" spans="85:87" x14ac:dyDescent="0.25">
      <c r="CG35637" s="768"/>
      <c r="CH35637" s="768"/>
      <c r="CI35637" s="850"/>
    </row>
    <row r="35638" spans="85:87" x14ac:dyDescent="0.25">
      <c r="CG35638" s="768"/>
      <c r="CH35638" s="768"/>
      <c r="CI35638" s="850"/>
    </row>
    <row r="35639" spans="85:87" x14ac:dyDescent="0.25">
      <c r="CG35639" s="768"/>
      <c r="CH35639" s="768"/>
      <c r="CI35639" s="850"/>
    </row>
    <row r="35640" spans="85:87" x14ac:dyDescent="0.25">
      <c r="CG35640" s="768"/>
      <c r="CH35640" s="768"/>
      <c r="CI35640" s="850"/>
    </row>
    <row r="35641" spans="85:87" x14ac:dyDescent="0.25">
      <c r="CG35641" s="768"/>
      <c r="CH35641" s="768"/>
      <c r="CI35641" s="850"/>
    </row>
    <row r="35642" spans="85:87" x14ac:dyDescent="0.25">
      <c r="CG35642" s="768"/>
      <c r="CH35642" s="768"/>
      <c r="CI35642" s="850"/>
    </row>
    <row r="35643" spans="85:87" x14ac:dyDescent="0.25">
      <c r="CG35643" s="768"/>
      <c r="CH35643" s="768"/>
      <c r="CI35643" s="850"/>
    </row>
    <row r="35644" spans="85:87" x14ac:dyDescent="0.25">
      <c r="CG35644" s="768"/>
      <c r="CH35644" s="768"/>
      <c r="CI35644" s="850"/>
    </row>
    <row r="35645" spans="85:87" x14ac:dyDescent="0.25">
      <c r="CG35645" s="768"/>
      <c r="CH35645" s="768"/>
      <c r="CI35645" s="850"/>
    </row>
    <row r="35646" spans="85:87" x14ac:dyDescent="0.25">
      <c r="CG35646" s="768"/>
      <c r="CH35646" s="768"/>
      <c r="CI35646" s="850"/>
    </row>
    <row r="35647" spans="85:87" x14ac:dyDescent="0.25">
      <c r="CG35647" s="768"/>
      <c r="CH35647" s="768"/>
      <c r="CI35647" s="850"/>
    </row>
    <row r="35648" spans="85:87" x14ac:dyDescent="0.25">
      <c r="CG35648" s="768"/>
      <c r="CH35648" s="768"/>
      <c r="CI35648" s="850"/>
    </row>
    <row r="35649" spans="85:87" x14ac:dyDescent="0.25">
      <c r="CG35649" s="768"/>
      <c r="CH35649" s="768"/>
      <c r="CI35649" s="850"/>
    </row>
    <row r="35650" spans="85:87" x14ac:dyDescent="0.25">
      <c r="CG35650" s="768"/>
      <c r="CH35650" s="768"/>
      <c r="CI35650" s="850"/>
    </row>
    <row r="35651" spans="85:87" x14ac:dyDescent="0.25">
      <c r="CG35651" s="768"/>
      <c r="CH35651" s="768"/>
      <c r="CI35651" s="850"/>
    </row>
    <row r="35652" spans="85:87" x14ac:dyDescent="0.25">
      <c r="CG35652" s="768"/>
      <c r="CH35652" s="768"/>
      <c r="CI35652" s="850"/>
    </row>
    <row r="35653" spans="85:87" x14ac:dyDescent="0.25">
      <c r="CG35653" s="768"/>
      <c r="CH35653" s="768"/>
      <c r="CI35653" s="850"/>
    </row>
    <row r="35654" spans="85:87" x14ac:dyDescent="0.25">
      <c r="CG35654" s="768"/>
      <c r="CH35654" s="768"/>
      <c r="CI35654" s="850"/>
    </row>
    <row r="35655" spans="85:87" x14ac:dyDescent="0.25">
      <c r="CG35655" s="768"/>
      <c r="CH35655" s="768"/>
      <c r="CI35655" s="850"/>
    </row>
    <row r="35656" spans="85:87" x14ac:dyDescent="0.25">
      <c r="CG35656" s="768"/>
      <c r="CH35656" s="768"/>
      <c r="CI35656" s="850"/>
    </row>
    <row r="35657" spans="85:87" x14ac:dyDescent="0.25">
      <c r="CG35657" s="768"/>
      <c r="CH35657" s="768"/>
      <c r="CI35657" s="850"/>
    </row>
    <row r="35658" spans="85:87" x14ac:dyDescent="0.25">
      <c r="CG35658" s="768"/>
      <c r="CH35658" s="768"/>
      <c r="CI35658" s="850"/>
    </row>
    <row r="35659" spans="85:87" x14ac:dyDescent="0.25">
      <c r="CG35659" s="768"/>
      <c r="CH35659" s="768"/>
      <c r="CI35659" s="850"/>
    </row>
    <row r="35660" spans="85:87" x14ac:dyDescent="0.25">
      <c r="CG35660" s="768"/>
      <c r="CH35660" s="768"/>
      <c r="CI35660" s="850"/>
    </row>
    <row r="35661" spans="85:87" x14ac:dyDescent="0.25">
      <c r="CG35661" s="768"/>
      <c r="CH35661" s="768"/>
      <c r="CI35661" s="850"/>
    </row>
    <row r="35662" spans="85:87" x14ac:dyDescent="0.25">
      <c r="CG35662" s="768"/>
      <c r="CH35662" s="768"/>
      <c r="CI35662" s="850"/>
    </row>
    <row r="35663" spans="85:87" x14ac:dyDescent="0.25">
      <c r="CG35663" s="768"/>
      <c r="CH35663" s="768"/>
      <c r="CI35663" s="850"/>
    </row>
    <row r="35664" spans="85:87" x14ac:dyDescent="0.25">
      <c r="CG35664" s="768"/>
      <c r="CH35664" s="768"/>
      <c r="CI35664" s="850"/>
    </row>
    <row r="35665" spans="85:87" x14ac:dyDescent="0.25">
      <c r="CG35665" s="768"/>
      <c r="CH35665" s="768"/>
      <c r="CI35665" s="850"/>
    </row>
    <row r="35666" spans="85:87" x14ac:dyDescent="0.25">
      <c r="CG35666" s="768"/>
      <c r="CH35666" s="768"/>
      <c r="CI35666" s="850"/>
    </row>
    <row r="35667" spans="85:87" x14ac:dyDescent="0.25">
      <c r="CG35667" s="768"/>
      <c r="CH35667" s="768"/>
      <c r="CI35667" s="850"/>
    </row>
    <row r="35668" spans="85:87" x14ac:dyDescent="0.25">
      <c r="CG35668" s="768"/>
      <c r="CH35668" s="768"/>
      <c r="CI35668" s="850"/>
    </row>
    <row r="35669" spans="85:87" x14ac:dyDescent="0.25">
      <c r="CG35669" s="768"/>
      <c r="CH35669" s="768"/>
      <c r="CI35669" s="850"/>
    </row>
    <row r="35670" spans="85:87" x14ac:dyDescent="0.25">
      <c r="CG35670" s="768"/>
      <c r="CH35670" s="768"/>
      <c r="CI35670" s="850"/>
    </row>
    <row r="35671" spans="85:87" x14ac:dyDescent="0.25">
      <c r="CG35671" s="768"/>
      <c r="CH35671" s="768"/>
      <c r="CI35671" s="850"/>
    </row>
    <row r="35672" spans="85:87" x14ac:dyDescent="0.25">
      <c r="CG35672" s="768"/>
      <c r="CH35672" s="768"/>
      <c r="CI35672" s="850"/>
    </row>
    <row r="35673" spans="85:87" x14ac:dyDescent="0.25">
      <c r="CG35673" s="768"/>
      <c r="CH35673" s="768"/>
      <c r="CI35673" s="850"/>
    </row>
    <row r="35674" spans="85:87" x14ac:dyDescent="0.25">
      <c r="CG35674" s="768"/>
      <c r="CH35674" s="768"/>
      <c r="CI35674" s="850"/>
    </row>
    <row r="35675" spans="85:87" x14ac:dyDescent="0.25">
      <c r="CG35675" s="768"/>
      <c r="CH35675" s="768"/>
      <c r="CI35675" s="850"/>
    </row>
    <row r="35676" spans="85:87" x14ac:dyDescent="0.25">
      <c r="CG35676" s="768"/>
      <c r="CH35676" s="768"/>
      <c r="CI35676" s="850"/>
    </row>
    <row r="35677" spans="85:87" x14ac:dyDescent="0.25">
      <c r="CG35677" s="768"/>
      <c r="CH35677" s="768"/>
      <c r="CI35677" s="850"/>
    </row>
    <row r="35678" spans="85:87" x14ac:dyDescent="0.25">
      <c r="CG35678" s="768"/>
      <c r="CH35678" s="768"/>
      <c r="CI35678" s="850"/>
    </row>
    <row r="35679" spans="85:87" x14ac:dyDescent="0.25">
      <c r="CG35679" s="768"/>
      <c r="CH35679" s="768"/>
      <c r="CI35679" s="850"/>
    </row>
    <row r="35680" spans="85:87" x14ac:dyDescent="0.25">
      <c r="CG35680" s="768"/>
      <c r="CH35680" s="768"/>
      <c r="CI35680" s="850"/>
    </row>
    <row r="35681" spans="85:87" x14ac:dyDescent="0.25">
      <c r="CG35681" s="768"/>
      <c r="CH35681" s="768"/>
      <c r="CI35681" s="850"/>
    </row>
    <row r="35682" spans="85:87" x14ac:dyDescent="0.25">
      <c r="CG35682" s="768"/>
      <c r="CH35682" s="768"/>
      <c r="CI35682" s="850"/>
    </row>
    <row r="35683" spans="85:87" x14ac:dyDescent="0.25">
      <c r="CG35683" s="768"/>
      <c r="CH35683" s="768"/>
      <c r="CI35683" s="850"/>
    </row>
    <row r="35684" spans="85:87" x14ac:dyDescent="0.25">
      <c r="CG35684" s="768"/>
      <c r="CH35684" s="768"/>
      <c r="CI35684" s="850"/>
    </row>
    <row r="35685" spans="85:87" x14ac:dyDescent="0.25">
      <c r="CG35685" s="768"/>
      <c r="CH35685" s="768"/>
      <c r="CI35685" s="850"/>
    </row>
    <row r="35686" spans="85:87" x14ac:dyDescent="0.25">
      <c r="CG35686" s="768"/>
      <c r="CH35686" s="768"/>
      <c r="CI35686" s="850"/>
    </row>
    <row r="35687" spans="85:87" x14ac:dyDescent="0.25">
      <c r="CG35687" s="768"/>
      <c r="CH35687" s="768"/>
      <c r="CI35687" s="850"/>
    </row>
    <row r="35688" spans="85:87" x14ac:dyDescent="0.25">
      <c r="CG35688" s="768"/>
      <c r="CH35688" s="768"/>
      <c r="CI35688" s="850"/>
    </row>
    <row r="35689" spans="85:87" x14ac:dyDescent="0.25">
      <c r="CG35689" s="768"/>
      <c r="CH35689" s="768"/>
      <c r="CI35689" s="850"/>
    </row>
    <row r="35690" spans="85:87" x14ac:dyDescent="0.25">
      <c r="CG35690" s="768"/>
      <c r="CH35690" s="768"/>
      <c r="CI35690" s="850"/>
    </row>
    <row r="35691" spans="85:87" x14ac:dyDescent="0.25">
      <c r="CG35691" s="768"/>
      <c r="CH35691" s="768"/>
      <c r="CI35691" s="850"/>
    </row>
    <row r="35692" spans="85:87" x14ac:dyDescent="0.25">
      <c r="CG35692" s="768"/>
      <c r="CH35692" s="768"/>
      <c r="CI35692" s="850"/>
    </row>
    <row r="35693" spans="85:87" x14ac:dyDescent="0.25">
      <c r="CG35693" s="768"/>
      <c r="CH35693" s="768"/>
      <c r="CI35693" s="850"/>
    </row>
    <row r="35694" spans="85:87" x14ac:dyDescent="0.25">
      <c r="CG35694" s="768"/>
      <c r="CH35694" s="768"/>
      <c r="CI35694" s="850"/>
    </row>
    <row r="35695" spans="85:87" x14ac:dyDescent="0.25">
      <c r="CG35695" s="768"/>
      <c r="CH35695" s="768"/>
      <c r="CI35695" s="850"/>
    </row>
    <row r="35696" spans="85:87" x14ac:dyDescent="0.25">
      <c r="CG35696" s="768"/>
      <c r="CH35696" s="768"/>
      <c r="CI35696" s="850"/>
    </row>
    <row r="35697" spans="85:87" x14ac:dyDescent="0.25">
      <c r="CG35697" s="768"/>
      <c r="CH35697" s="768"/>
      <c r="CI35697" s="850"/>
    </row>
    <row r="35698" spans="85:87" x14ac:dyDescent="0.25">
      <c r="CG35698" s="768"/>
      <c r="CH35698" s="768"/>
      <c r="CI35698" s="850"/>
    </row>
    <row r="35699" spans="85:87" x14ac:dyDescent="0.25">
      <c r="CG35699" s="768"/>
      <c r="CH35699" s="768"/>
      <c r="CI35699" s="850"/>
    </row>
    <row r="35700" spans="85:87" x14ac:dyDescent="0.25">
      <c r="CG35700" s="768"/>
      <c r="CH35700" s="768"/>
      <c r="CI35700" s="850"/>
    </row>
    <row r="35701" spans="85:87" x14ac:dyDescent="0.25">
      <c r="CG35701" s="768"/>
      <c r="CH35701" s="768"/>
      <c r="CI35701" s="850"/>
    </row>
    <row r="35702" spans="85:87" x14ac:dyDescent="0.25">
      <c r="CG35702" s="768"/>
      <c r="CH35702" s="768"/>
      <c r="CI35702" s="850"/>
    </row>
    <row r="35703" spans="85:87" x14ac:dyDescent="0.25">
      <c r="CG35703" s="768"/>
      <c r="CH35703" s="768"/>
      <c r="CI35703" s="850"/>
    </row>
    <row r="35704" spans="85:87" x14ac:dyDescent="0.25">
      <c r="CG35704" s="768"/>
      <c r="CH35704" s="768"/>
      <c r="CI35704" s="850"/>
    </row>
    <row r="35705" spans="85:87" x14ac:dyDescent="0.25">
      <c r="CG35705" s="768"/>
      <c r="CH35705" s="768"/>
      <c r="CI35705" s="850"/>
    </row>
    <row r="35706" spans="85:87" x14ac:dyDescent="0.25">
      <c r="CG35706" s="768"/>
      <c r="CH35706" s="768"/>
      <c r="CI35706" s="850"/>
    </row>
    <row r="35707" spans="85:87" x14ac:dyDescent="0.25">
      <c r="CG35707" s="768"/>
      <c r="CH35707" s="768"/>
      <c r="CI35707" s="850"/>
    </row>
    <row r="35708" spans="85:87" x14ac:dyDescent="0.25">
      <c r="CG35708" s="768"/>
      <c r="CH35708" s="768"/>
      <c r="CI35708" s="850"/>
    </row>
    <row r="35709" spans="85:87" x14ac:dyDescent="0.25">
      <c r="CG35709" s="768"/>
      <c r="CH35709" s="768"/>
      <c r="CI35709" s="850"/>
    </row>
    <row r="35710" spans="85:87" x14ac:dyDescent="0.25">
      <c r="CG35710" s="768"/>
      <c r="CH35710" s="768"/>
      <c r="CI35710" s="850"/>
    </row>
    <row r="35711" spans="85:87" x14ac:dyDescent="0.25">
      <c r="CG35711" s="768"/>
      <c r="CH35711" s="768"/>
      <c r="CI35711" s="850"/>
    </row>
    <row r="35712" spans="85:87" x14ac:dyDescent="0.25">
      <c r="CG35712" s="768"/>
      <c r="CH35712" s="768"/>
      <c r="CI35712" s="850"/>
    </row>
    <row r="35713" spans="85:87" x14ac:dyDescent="0.25">
      <c r="CG35713" s="768"/>
      <c r="CH35713" s="768"/>
      <c r="CI35713" s="850"/>
    </row>
    <row r="35714" spans="85:87" x14ac:dyDescent="0.25">
      <c r="CG35714" s="768"/>
      <c r="CH35714" s="768"/>
      <c r="CI35714" s="850"/>
    </row>
    <row r="35715" spans="85:87" x14ac:dyDescent="0.25">
      <c r="CG35715" s="768"/>
      <c r="CH35715" s="768"/>
      <c r="CI35715" s="850"/>
    </row>
    <row r="35716" spans="85:87" x14ac:dyDescent="0.25">
      <c r="CG35716" s="768"/>
      <c r="CH35716" s="768"/>
      <c r="CI35716" s="850"/>
    </row>
    <row r="35717" spans="85:87" x14ac:dyDescent="0.25">
      <c r="CG35717" s="768"/>
      <c r="CH35717" s="768"/>
      <c r="CI35717" s="850"/>
    </row>
    <row r="35718" spans="85:87" x14ac:dyDescent="0.25">
      <c r="CG35718" s="768"/>
      <c r="CH35718" s="768"/>
      <c r="CI35718" s="850"/>
    </row>
    <row r="35719" spans="85:87" x14ac:dyDescent="0.25">
      <c r="CG35719" s="768"/>
      <c r="CH35719" s="768"/>
      <c r="CI35719" s="850"/>
    </row>
    <row r="35720" spans="85:87" x14ac:dyDescent="0.25">
      <c r="CG35720" s="768"/>
      <c r="CH35720" s="768"/>
      <c r="CI35720" s="850"/>
    </row>
    <row r="35721" spans="85:87" x14ac:dyDescent="0.25">
      <c r="CG35721" s="768"/>
      <c r="CH35721" s="768"/>
      <c r="CI35721" s="850"/>
    </row>
    <row r="35722" spans="85:87" x14ac:dyDescent="0.25">
      <c r="CG35722" s="768"/>
      <c r="CH35722" s="768"/>
      <c r="CI35722" s="850"/>
    </row>
    <row r="35723" spans="85:87" x14ac:dyDescent="0.25">
      <c r="CG35723" s="768"/>
      <c r="CH35723" s="768"/>
      <c r="CI35723" s="850"/>
    </row>
    <row r="35724" spans="85:87" x14ac:dyDescent="0.25">
      <c r="CG35724" s="768"/>
      <c r="CH35724" s="768"/>
      <c r="CI35724" s="850"/>
    </row>
    <row r="35725" spans="85:87" x14ac:dyDescent="0.25">
      <c r="CG35725" s="768"/>
      <c r="CH35725" s="768"/>
      <c r="CI35725" s="850"/>
    </row>
    <row r="35726" spans="85:87" x14ac:dyDescent="0.25">
      <c r="CG35726" s="768"/>
      <c r="CH35726" s="768"/>
      <c r="CI35726" s="850"/>
    </row>
    <row r="35727" spans="85:87" x14ac:dyDescent="0.25">
      <c r="CG35727" s="768"/>
      <c r="CH35727" s="768"/>
      <c r="CI35727" s="850"/>
    </row>
    <row r="35728" spans="85:87" x14ac:dyDescent="0.25">
      <c r="CG35728" s="768"/>
      <c r="CH35728" s="768"/>
      <c r="CI35728" s="850"/>
    </row>
    <row r="35729" spans="85:87" x14ac:dyDescent="0.25">
      <c r="CG35729" s="768"/>
      <c r="CH35729" s="768"/>
      <c r="CI35729" s="850"/>
    </row>
    <row r="35730" spans="85:87" x14ac:dyDescent="0.25">
      <c r="CG35730" s="768"/>
      <c r="CH35730" s="768"/>
      <c r="CI35730" s="850"/>
    </row>
    <row r="35731" spans="85:87" x14ac:dyDescent="0.25">
      <c r="CG35731" s="768"/>
      <c r="CH35731" s="768"/>
      <c r="CI35731" s="850"/>
    </row>
    <row r="35732" spans="85:87" x14ac:dyDescent="0.25">
      <c r="CG35732" s="768"/>
      <c r="CH35732" s="768"/>
      <c r="CI35732" s="850"/>
    </row>
    <row r="35733" spans="85:87" x14ac:dyDescent="0.25">
      <c r="CG35733" s="768"/>
      <c r="CH35733" s="768"/>
      <c r="CI35733" s="850"/>
    </row>
    <row r="35734" spans="85:87" x14ac:dyDescent="0.25">
      <c r="CG35734" s="768"/>
      <c r="CH35734" s="768"/>
      <c r="CI35734" s="850"/>
    </row>
    <row r="35735" spans="85:87" x14ac:dyDescent="0.25">
      <c r="CG35735" s="768"/>
      <c r="CH35735" s="768"/>
      <c r="CI35735" s="850"/>
    </row>
    <row r="35736" spans="85:87" x14ac:dyDescent="0.25">
      <c r="CG35736" s="768"/>
      <c r="CH35736" s="768"/>
      <c r="CI35736" s="850"/>
    </row>
    <row r="35737" spans="85:87" x14ac:dyDescent="0.25">
      <c r="CG35737" s="768"/>
      <c r="CH35737" s="768"/>
      <c r="CI35737" s="850"/>
    </row>
    <row r="35738" spans="85:87" x14ac:dyDescent="0.25">
      <c r="CG35738" s="768"/>
      <c r="CH35738" s="768"/>
      <c r="CI35738" s="850"/>
    </row>
    <row r="35739" spans="85:87" x14ac:dyDescent="0.25">
      <c r="CG35739" s="768"/>
      <c r="CH35739" s="768"/>
      <c r="CI35739" s="850"/>
    </row>
    <row r="35740" spans="85:87" x14ac:dyDescent="0.25">
      <c r="CG35740" s="768"/>
      <c r="CH35740" s="768"/>
      <c r="CI35740" s="850"/>
    </row>
    <row r="35741" spans="85:87" x14ac:dyDescent="0.25">
      <c r="CG35741" s="768"/>
      <c r="CH35741" s="768"/>
      <c r="CI35741" s="850"/>
    </row>
    <row r="35742" spans="85:87" x14ac:dyDescent="0.25">
      <c r="CG35742" s="768"/>
      <c r="CH35742" s="768"/>
      <c r="CI35742" s="850"/>
    </row>
    <row r="35743" spans="85:87" x14ac:dyDescent="0.25">
      <c r="CG35743" s="768"/>
      <c r="CH35743" s="768"/>
      <c r="CI35743" s="850"/>
    </row>
    <row r="35744" spans="85:87" x14ac:dyDescent="0.25">
      <c r="CG35744" s="768"/>
      <c r="CH35744" s="768"/>
      <c r="CI35744" s="850"/>
    </row>
    <row r="35745" spans="85:87" x14ac:dyDescent="0.25">
      <c r="CG35745" s="768"/>
      <c r="CH35745" s="768"/>
      <c r="CI35745" s="850"/>
    </row>
    <row r="35746" spans="85:87" x14ac:dyDescent="0.25">
      <c r="CG35746" s="768"/>
      <c r="CH35746" s="768"/>
      <c r="CI35746" s="850"/>
    </row>
    <row r="35747" spans="85:87" x14ac:dyDescent="0.25">
      <c r="CG35747" s="768"/>
      <c r="CH35747" s="768"/>
      <c r="CI35747" s="850"/>
    </row>
    <row r="35748" spans="85:87" x14ac:dyDescent="0.25">
      <c r="CG35748" s="768"/>
      <c r="CH35748" s="768"/>
      <c r="CI35748" s="850"/>
    </row>
    <row r="35749" spans="85:87" x14ac:dyDescent="0.25">
      <c r="CG35749" s="768"/>
      <c r="CH35749" s="768"/>
      <c r="CI35749" s="850"/>
    </row>
    <row r="35750" spans="85:87" x14ac:dyDescent="0.25">
      <c r="CG35750" s="768"/>
      <c r="CH35750" s="768"/>
      <c r="CI35750" s="850"/>
    </row>
    <row r="35751" spans="85:87" x14ac:dyDescent="0.25">
      <c r="CG35751" s="768"/>
      <c r="CH35751" s="768"/>
      <c r="CI35751" s="850"/>
    </row>
    <row r="35752" spans="85:87" x14ac:dyDescent="0.25">
      <c r="CG35752" s="768"/>
      <c r="CH35752" s="768"/>
      <c r="CI35752" s="850"/>
    </row>
    <row r="35753" spans="85:87" x14ac:dyDescent="0.25">
      <c r="CG35753" s="768"/>
      <c r="CH35753" s="768"/>
      <c r="CI35753" s="850"/>
    </row>
    <row r="35754" spans="85:87" x14ac:dyDescent="0.25">
      <c r="CG35754" s="768"/>
      <c r="CH35754" s="768"/>
      <c r="CI35754" s="850"/>
    </row>
    <row r="35755" spans="85:87" x14ac:dyDescent="0.25">
      <c r="CG35755" s="768"/>
      <c r="CH35755" s="768"/>
      <c r="CI35755" s="850"/>
    </row>
    <row r="35756" spans="85:87" x14ac:dyDescent="0.25">
      <c r="CG35756" s="768"/>
      <c r="CH35756" s="768"/>
      <c r="CI35756" s="850"/>
    </row>
    <row r="35757" spans="85:87" x14ac:dyDescent="0.25">
      <c r="CG35757" s="768"/>
      <c r="CH35757" s="768"/>
      <c r="CI35757" s="850"/>
    </row>
    <row r="35758" spans="85:87" x14ac:dyDescent="0.25">
      <c r="CG35758" s="768"/>
      <c r="CH35758" s="768"/>
      <c r="CI35758" s="850"/>
    </row>
    <row r="35759" spans="85:87" x14ac:dyDescent="0.25">
      <c r="CG35759" s="768"/>
      <c r="CH35759" s="768"/>
      <c r="CI35759" s="850"/>
    </row>
    <row r="35760" spans="85:87" x14ac:dyDescent="0.25">
      <c r="CG35760" s="768"/>
      <c r="CH35760" s="768"/>
      <c r="CI35760" s="850"/>
    </row>
    <row r="35761" spans="85:87" x14ac:dyDescent="0.25">
      <c r="CG35761" s="768"/>
      <c r="CH35761" s="768"/>
      <c r="CI35761" s="850"/>
    </row>
    <row r="35762" spans="85:87" x14ac:dyDescent="0.25">
      <c r="CG35762" s="768"/>
      <c r="CH35762" s="768"/>
      <c r="CI35762" s="850"/>
    </row>
    <row r="35763" spans="85:87" x14ac:dyDescent="0.25">
      <c r="CG35763" s="768"/>
      <c r="CH35763" s="768"/>
      <c r="CI35763" s="850"/>
    </row>
    <row r="35764" spans="85:87" x14ac:dyDescent="0.25">
      <c r="CG35764" s="768"/>
      <c r="CH35764" s="768"/>
      <c r="CI35764" s="850"/>
    </row>
    <row r="35765" spans="85:87" x14ac:dyDescent="0.25">
      <c r="CG35765" s="768"/>
      <c r="CH35765" s="768"/>
      <c r="CI35765" s="850"/>
    </row>
    <row r="35766" spans="85:87" x14ac:dyDescent="0.25">
      <c r="CG35766" s="768"/>
      <c r="CH35766" s="768"/>
      <c r="CI35766" s="850"/>
    </row>
    <row r="35767" spans="85:87" x14ac:dyDescent="0.25">
      <c r="CG35767" s="768"/>
      <c r="CH35767" s="768"/>
      <c r="CI35767" s="850"/>
    </row>
    <row r="35768" spans="85:87" x14ac:dyDescent="0.25">
      <c r="CG35768" s="768"/>
      <c r="CH35768" s="768"/>
      <c r="CI35768" s="850"/>
    </row>
    <row r="35769" spans="85:87" x14ac:dyDescent="0.25">
      <c r="CG35769" s="768"/>
      <c r="CH35769" s="768"/>
      <c r="CI35769" s="850"/>
    </row>
    <row r="35770" spans="85:87" x14ac:dyDescent="0.25">
      <c r="CG35770" s="768"/>
      <c r="CH35770" s="768"/>
      <c r="CI35770" s="850"/>
    </row>
    <row r="35771" spans="85:87" x14ac:dyDescent="0.25">
      <c r="CG35771" s="768"/>
      <c r="CH35771" s="768"/>
      <c r="CI35771" s="850"/>
    </row>
    <row r="35772" spans="85:87" x14ac:dyDescent="0.25">
      <c r="CG35772" s="768"/>
      <c r="CH35772" s="768"/>
      <c r="CI35772" s="850"/>
    </row>
    <row r="35773" spans="85:87" x14ac:dyDescent="0.25">
      <c r="CG35773" s="768"/>
      <c r="CH35773" s="768"/>
      <c r="CI35773" s="850"/>
    </row>
    <row r="35774" spans="85:87" x14ac:dyDescent="0.25">
      <c r="CG35774" s="768"/>
      <c r="CH35774" s="768"/>
      <c r="CI35774" s="850"/>
    </row>
    <row r="35775" spans="85:87" x14ac:dyDescent="0.25">
      <c r="CG35775" s="768"/>
      <c r="CH35775" s="768"/>
      <c r="CI35775" s="850"/>
    </row>
    <row r="35776" spans="85:87" x14ac:dyDescent="0.25">
      <c r="CG35776" s="768"/>
      <c r="CH35776" s="768"/>
      <c r="CI35776" s="850"/>
    </row>
    <row r="35777" spans="85:87" x14ac:dyDescent="0.25">
      <c r="CG35777" s="768"/>
      <c r="CH35777" s="768"/>
      <c r="CI35777" s="850"/>
    </row>
    <row r="35778" spans="85:87" x14ac:dyDescent="0.25">
      <c r="CG35778" s="768"/>
      <c r="CH35778" s="768"/>
      <c r="CI35778" s="850"/>
    </row>
    <row r="35779" spans="85:87" x14ac:dyDescent="0.25">
      <c r="CG35779" s="768"/>
      <c r="CH35779" s="768"/>
      <c r="CI35779" s="850"/>
    </row>
    <row r="35780" spans="85:87" x14ac:dyDescent="0.25">
      <c r="CG35780" s="768"/>
      <c r="CH35780" s="768"/>
      <c r="CI35780" s="850"/>
    </row>
    <row r="35781" spans="85:87" x14ac:dyDescent="0.25">
      <c r="CG35781" s="768"/>
      <c r="CH35781" s="768"/>
      <c r="CI35781" s="850"/>
    </row>
    <row r="35782" spans="85:87" x14ac:dyDescent="0.25">
      <c r="CG35782" s="768"/>
      <c r="CH35782" s="768"/>
      <c r="CI35782" s="850"/>
    </row>
    <row r="35783" spans="85:87" x14ac:dyDescent="0.25">
      <c r="CG35783" s="768"/>
      <c r="CH35783" s="768"/>
      <c r="CI35783" s="850"/>
    </row>
    <row r="35784" spans="85:87" x14ac:dyDescent="0.25">
      <c r="CG35784" s="768"/>
      <c r="CH35784" s="768"/>
      <c r="CI35784" s="850"/>
    </row>
    <row r="35785" spans="85:87" x14ac:dyDescent="0.25">
      <c r="CG35785" s="768"/>
      <c r="CH35785" s="768"/>
      <c r="CI35785" s="850"/>
    </row>
    <row r="35786" spans="85:87" x14ac:dyDescent="0.25">
      <c r="CG35786" s="768"/>
      <c r="CH35786" s="768"/>
      <c r="CI35786" s="850"/>
    </row>
    <row r="35787" spans="85:87" x14ac:dyDescent="0.25">
      <c r="CG35787" s="768"/>
      <c r="CH35787" s="768"/>
      <c r="CI35787" s="850"/>
    </row>
    <row r="35788" spans="85:87" x14ac:dyDescent="0.25">
      <c r="CG35788" s="768"/>
      <c r="CH35788" s="768"/>
      <c r="CI35788" s="850"/>
    </row>
    <row r="35789" spans="85:87" x14ac:dyDescent="0.25">
      <c r="CG35789" s="768"/>
      <c r="CH35789" s="768"/>
      <c r="CI35789" s="850"/>
    </row>
    <row r="35790" spans="85:87" x14ac:dyDescent="0.25">
      <c r="CG35790" s="768"/>
      <c r="CH35790" s="768"/>
      <c r="CI35790" s="850"/>
    </row>
    <row r="35791" spans="85:87" x14ac:dyDescent="0.25">
      <c r="CG35791" s="768"/>
      <c r="CH35791" s="768"/>
      <c r="CI35791" s="850"/>
    </row>
    <row r="35792" spans="85:87" x14ac:dyDescent="0.25">
      <c r="CG35792" s="768"/>
      <c r="CH35792" s="768"/>
      <c r="CI35792" s="850"/>
    </row>
    <row r="35793" spans="85:87" x14ac:dyDescent="0.25">
      <c r="CG35793" s="768"/>
      <c r="CH35793" s="768"/>
      <c r="CI35793" s="850"/>
    </row>
    <row r="35794" spans="85:87" x14ac:dyDescent="0.25">
      <c r="CG35794" s="768"/>
      <c r="CH35794" s="768"/>
      <c r="CI35794" s="850"/>
    </row>
    <row r="35795" spans="85:87" x14ac:dyDescent="0.25">
      <c r="CG35795" s="768"/>
      <c r="CH35795" s="768"/>
      <c r="CI35795" s="850"/>
    </row>
    <row r="35796" spans="85:87" x14ac:dyDescent="0.25">
      <c r="CG35796" s="768"/>
      <c r="CH35796" s="768"/>
      <c r="CI35796" s="850"/>
    </row>
    <row r="35797" spans="85:87" x14ac:dyDescent="0.25">
      <c r="CG35797" s="768"/>
      <c r="CH35797" s="768"/>
      <c r="CI35797" s="850"/>
    </row>
    <row r="35798" spans="85:87" x14ac:dyDescent="0.25">
      <c r="CG35798" s="768"/>
      <c r="CH35798" s="768"/>
      <c r="CI35798" s="850"/>
    </row>
    <row r="35799" spans="85:87" x14ac:dyDescent="0.25">
      <c r="CG35799" s="768"/>
      <c r="CH35799" s="768"/>
      <c r="CI35799" s="850"/>
    </row>
    <row r="35800" spans="85:87" x14ac:dyDescent="0.25">
      <c r="CG35800" s="768"/>
      <c r="CH35800" s="768"/>
      <c r="CI35800" s="850"/>
    </row>
    <row r="35801" spans="85:87" x14ac:dyDescent="0.25">
      <c r="CG35801" s="768"/>
      <c r="CH35801" s="768"/>
      <c r="CI35801" s="850"/>
    </row>
    <row r="35802" spans="85:87" x14ac:dyDescent="0.25">
      <c r="CG35802" s="768"/>
      <c r="CH35802" s="768"/>
      <c r="CI35802" s="850"/>
    </row>
    <row r="35803" spans="85:87" x14ac:dyDescent="0.25">
      <c r="CG35803" s="768"/>
      <c r="CH35803" s="768"/>
      <c r="CI35803" s="850"/>
    </row>
    <row r="35804" spans="85:87" x14ac:dyDescent="0.25">
      <c r="CG35804" s="768"/>
      <c r="CH35804" s="768"/>
      <c r="CI35804" s="850"/>
    </row>
    <row r="35805" spans="85:87" x14ac:dyDescent="0.25">
      <c r="CG35805" s="768"/>
      <c r="CH35805" s="768"/>
      <c r="CI35805" s="850"/>
    </row>
    <row r="35806" spans="85:87" x14ac:dyDescent="0.25">
      <c r="CG35806" s="768"/>
      <c r="CH35806" s="768"/>
      <c r="CI35806" s="850"/>
    </row>
    <row r="35807" spans="85:87" x14ac:dyDescent="0.25">
      <c r="CG35807" s="768"/>
      <c r="CH35807" s="768"/>
      <c r="CI35807" s="850"/>
    </row>
    <row r="35808" spans="85:87" x14ac:dyDescent="0.25">
      <c r="CG35808" s="768"/>
      <c r="CH35808" s="768"/>
      <c r="CI35808" s="850"/>
    </row>
    <row r="35809" spans="85:87" x14ac:dyDescent="0.25">
      <c r="CG35809" s="768"/>
      <c r="CH35809" s="768"/>
      <c r="CI35809" s="850"/>
    </row>
    <row r="35810" spans="85:87" x14ac:dyDescent="0.25">
      <c r="CG35810" s="768"/>
      <c r="CH35810" s="768"/>
      <c r="CI35810" s="850"/>
    </row>
    <row r="35811" spans="85:87" x14ac:dyDescent="0.25">
      <c r="CG35811" s="768"/>
      <c r="CH35811" s="768"/>
      <c r="CI35811" s="850"/>
    </row>
    <row r="35812" spans="85:87" x14ac:dyDescent="0.25">
      <c r="CG35812" s="768"/>
      <c r="CH35812" s="768"/>
      <c r="CI35812" s="850"/>
    </row>
    <row r="35813" spans="85:87" x14ac:dyDescent="0.25">
      <c r="CG35813" s="768"/>
      <c r="CH35813" s="768"/>
      <c r="CI35813" s="850"/>
    </row>
    <row r="35814" spans="85:87" x14ac:dyDescent="0.25">
      <c r="CG35814" s="768"/>
      <c r="CH35814" s="768"/>
      <c r="CI35814" s="850"/>
    </row>
    <row r="35815" spans="85:87" x14ac:dyDescent="0.25">
      <c r="CG35815" s="768"/>
      <c r="CH35815" s="768"/>
      <c r="CI35815" s="850"/>
    </row>
    <row r="35816" spans="85:87" x14ac:dyDescent="0.25">
      <c r="CG35816" s="768"/>
      <c r="CH35816" s="768"/>
      <c r="CI35816" s="850"/>
    </row>
    <row r="35817" spans="85:87" x14ac:dyDescent="0.25">
      <c r="CG35817" s="768"/>
      <c r="CH35817" s="768"/>
      <c r="CI35817" s="850"/>
    </row>
    <row r="35818" spans="85:87" x14ac:dyDescent="0.25">
      <c r="CG35818" s="768"/>
      <c r="CH35818" s="768"/>
      <c r="CI35818" s="850"/>
    </row>
    <row r="35819" spans="85:87" x14ac:dyDescent="0.25">
      <c r="CG35819" s="768"/>
      <c r="CH35819" s="768"/>
      <c r="CI35819" s="850"/>
    </row>
    <row r="35820" spans="85:87" x14ac:dyDescent="0.25">
      <c r="CG35820" s="768"/>
      <c r="CH35820" s="768"/>
      <c r="CI35820" s="850"/>
    </row>
    <row r="35821" spans="85:87" x14ac:dyDescent="0.25">
      <c r="CG35821" s="768"/>
      <c r="CH35821" s="768"/>
      <c r="CI35821" s="850"/>
    </row>
    <row r="35822" spans="85:87" x14ac:dyDescent="0.25">
      <c r="CG35822" s="768"/>
      <c r="CH35822" s="768"/>
      <c r="CI35822" s="850"/>
    </row>
    <row r="35823" spans="85:87" x14ac:dyDescent="0.25">
      <c r="CG35823" s="768"/>
      <c r="CH35823" s="768"/>
      <c r="CI35823" s="850"/>
    </row>
    <row r="35824" spans="85:87" x14ac:dyDescent="0.25">
      <c r="CG35824" s="768"/>
      <c r="CH35824" s="768"/>
      <c r="CI35824" s="850"/>
    </row>
    <row r="35825" spans="85:87" x14ac:dyDescent="0.25">
      <c r="CG35825" s="768"/>
      <c r="CH35825" s="768"/>
      <c r="CI35825" s="850"/>
    </row>
    <row r="35826" spans="85:87" x14ac:dyDescent="0.25">
      <c r="CG35826" s="768"/>
      <c r="CH35826" s="768"/>
      <c r="CI35826" s="850"/>
    </row>
    <row r="35827" spans="85:87" x14ac:dyDescent="0.25">
      <c r="CG35827" s="768"/>
      <c r="CH35827" s="768"/>
      <c r="CI35827" s="850"/>
    </row>
    <row r="35828" spans="85:87" x14ac:dyDescent="0.25">
      <c r="CG35828" s="768"/>
      <c r="CH35828" s="768"/>
      <c r="CI35828" s="850"/>
    </row>
    <row r="35829" spans="85:87" x14ac:dyDescent="0.25">
      <c r="CG35829" s="768"/>
      <c r="CH35829" s="768"/>
      <c r="CI35829" s="850"/>
    </row>
    <row r="35830" spans="85:87" x14ac:dyDescent="0.25">
      <c r="CG35830" s="768"/>
      <c r="CH35830" s="768"/>
      <c r="CI35830" s="850"/>
    </row>
    <row r="35831" spans="85:87" x14ac:dyDescent="0.25">
      <c r="CG35831" s="768"/>
      <c r="CH35831" s="768"/>
      <c r="CI35831" s="850"/>
    </row>
    <row r="35832" spans="85:87" x14ac:dyDescent="0.25">
      <c r="CG35832" s="768"/>
      <c r="CH35832" s="768"/>
      <c r="CI35832" s="850"/>
    </row>
    <row r="35833" spans="85:87" x14ac:dyDescent="0.25">
      <c r="CG35833" s="768"/>
      <c r="CH35833" s="768"/>
      <c r="CI35833" s="850"/>
    </row>
    <row r="35834" spans="85:87" x14ac:dyDescent="0.25">
      <c r="CG35834" s="768"/>
      <c r="CH35834" s="768"/>
      <c r="CI35834" s="850"/>
    </row>
    <row r="35835" spans="85:87" x14ac:dyDescent="0.25">
      <c r="CG35835" s="768"/>
      <c r="CH35835" s="768"/>
      <c r="CI35835" s="850"/>
    </row>
    <row r="35836" spans="85:87" x14ac:dyDescent="0.25">
      <c r="CG35836" s="768"/>
      <c r="CH35836" s="768"/>
      <c r="CI35836" s="850"/>
    </row>
    <row r="35837" spans="85:87" x14ac:dyDescent="0.25">
      <c r="CG35837" s="768"/>
      <c r="CH35837" s="768"/>
      <c r="CI35837" s="850"/>
    </row>
    <row r="35838" spans="85:87" x14ac:dyDescent="0.25">
      <c r="CG35838" s="768"/>
      <c r="CH35838" s="768"/>
      <c r="CI35838" s="850"/>
    </row>
    <row r="35839" spans="85:87" x14ac:dyDescent="0.25">
      <c r="CG35839" s="768"/>
      <c r="CH35839" s="768"/>
      <c r="CI35839" s="850"/>
    </row>
    <row r="35840" spans="85:87" x14ac:dyDescent="0.25">
      <c r="CG35840" s="768"/>
      <c r="CH35840" s="768"/>
      <c r="CI35840" s="850"/>
    </row>
    <row r="35841" spans="85:87" x14ac:dyDescent="0.25">
      <c r="CG35841" s="768"/>
      <c r="CH35841" s="768"/>
      <c r="CI35841" s="850"/>
    </row>
    <row r="35842" spans="85:87" x14ac:dyDescent="0.25">
      <c r="CG35842" s="768"/>
      <c r="CH35842" s="768"/>
      <c r="CI35842" s="850"/>
    </row>
    <row r="35843" spans="85:87" x14ac:dyDescent="0.25">
      <c r="CG35843" s="768"/>
      <c r="CH35843" s="768"/>
      <c r="CI35843" s="850"/>
    </row>
    <row r="35844" spans="85:87" x14ac:dyDescent="0.25">
      <c r="CG35844" s="768"/>
      <c r="CH35844" s="768"/>
      <c r="CI35844" s="850"/>
    </row>
    <row r="35845" spans="85:87" x14ac:dyDescent="0.25">
      <c r="CG35845" s="768"/>
      <c r="CH35845" s="768"/>
      <c r="CI35845" s="850"/>
    </row>
    <row r="35846" spans="85:87" x14ac:dyDescent="0.25">
      <c r="CG35846" s="768"/>
      <c r="CH35846" s="768"/>
      <c r="CI35846" s="850"/>
    </row>
    <row r="35847" spans="85:87" x14ac:dyDescent="0.25">
      <c r="CG35847" s="768"/>
      <c r="CH35847" s="768"/>
      <c r="CI35847" s="850"/>
    </row>
    <row r="35848" spans="85:87" x14ac:dyDescent="0.25">
      <c r="CG35848" s="768"/>
      <c r="CH35848" s="768"/>
      <c r="CI35848" s="850"/>
    </row>
    <row r="35849" spans="85:87" x14ac:dyDescent="0.25">
      <c r="CG35849" s="768"/>
      <c r="CH35849" s="768"/>
      <c r="CI35849" s="850"/>
    </row>
    <row r="35850" spans="85:87" x14ac:dyDescent="0.25">
      <c r="CG35850" s="768"/>
      <c r="CH35850" s="768"/>
      <c r="CI35850" s="850"/>
    </row>
    <row r="35851" spans="85:87" x14ac:dyDescent="0.25">
      <c r="CG35851" s="768"/>
      <c r="CH35851" s="768"/>
      <c r="CI35851" s="850"/>
    </row>
    <row r="35852" spans="85:87" x14ac:dyDescent="0.25">
      <c r="CG35852" s="768"/>
      <c r="CH35852" s="768"/>
      <c r="CI35852" s="850"/>
    </row>
    <row r="35853" spans="85:87" x14ac:dyDescent="0.25">
      <c r="CG35853" s="768"/>
      <c r="CH35853" s="768"/>
      <c r="CI35853" s="850"/>
    </row>
    <row r="35854" spans="85:87" x14ac:dyDescent="0.25">
      <c r="CG35854" s="768"/>
      <c r="CH35854" s="768"/>
      <c r="CI35854" s="850"/>
    </row>
    <row r="35855" spans="85:87" x14ac:dyDescent="0.25">
      <c r="CG35855" s="768"/>
      <c r="CH35855" s="768"/>
      <c r="CI35855" s="850"/>
    </row>
    <row r="35856" spans="85:87" x14ac:dyDescent="0.25">
      <c r="CG35856" s="768"/>
      <c r="CH35856" s="768"/>
      <c r="CI35856" s="850"/>
    </row>
    <row r="35857" spans="85:87" x14ac:dyDescent="0.25">
      <c r="CG35857" s="768"/>
      <c r="CH35857" s="768"/>
      <c r="CI35857" s="850"/>
    </row>
    <row r="35858" spans="85:87" x14ac:dyDescent="0.25">
      <c r="CG35858" s="768"/>
      <c r="CH35858" s="768"/>
      <c r="CI35858" s="850"/>
    </row>
    <row r="35859" spans="85:87" x14ac:dyDescent="0.25">
      <c r="CG35859" s="768"/>
      <c r="CH35859" s="768"/>
      <c r="CI35859" s="850"/>
    </row>
    <row r="35860" spans="85:87" x14ac:dyDescent="0.25">
      <c r="CG35860" s="768"/>
      <c r="CH35860" s="768"/>
      <c r="CI35860" s="850"/>
    </row>
    <row r="35861" spans="85:87" x14ac:dyDescent="0.25">
      <c r="CG35861" s="768"/>
      <c r="CH35861" s="768"/>
      <c r="CI35861" s="850"/>
    </row>
    <row r="35862" spans="85:87" x14ac:dyDescent="0.25">
      <c r="CG35862" s="768"/>
      <c r="CH35862" s="768"/>
      <c r="CI35862" s="850"/>
    </row>
    <row r="35863" spans="85:87" x14ac:dyDescent="0.25">
      <c r="CG35863" s="768"/>
      <c r="CH35863" s="768"/>
      <c r="CI35863" s="850"/>
    </row>
    <row r="35864" spans="85:87" x14ac:dyDescent="0.25">
      <c r="CG35864" s="768"/>
      <c r="CH35864" s="768"/>
      <c r="CI35864" s="850"/>
    </row>
    <row r="35865" spans="85:87" x14ac:dyDescent="0.25">
      <c r="CG35865" s="768"/>
      <c r="CH35865" s="768"/>
      <c r="CI35865" s="850"/>
    </row>
    <row r="35866" spans="85:87" x14ac:dyDescent="0.25">
      <c r="CG35866" s="768"/>
      <c r="CH35866" s="768"/>
      <c r="CI35866" s="850"/>
    </row>
    <row r="35867" spans="85:87" x14ac:dyDescent="0.25">
      <c r="CG35867" s="768"/>
      <c r="CH35867" s="768"/>
      <c r="CI35867" s="850"/>
    </row>
    <row r="35868" spans="85:87" x14ac:dyDescent="0.25">
      <c r="CG35868" s="768"/>
      <c r="CH35868" s="768"/>
      <c r="CI35868" s="850"/>
    </row>
    <row r="35869" spans="85:87" x14ac:dyDescent="0.25">
      <c r="CG35869" s="768"/>
      <c r="CH35869" s="768"/>
      <c r="CI35869" s="850"/>
    </row>
    <row r="35870" spans="85:87" x14ac:dyDescent="0.25">
      <c r="CG35870" s="768"/>
      <c r="CH35870" s="768"/>
      <c r="CI35870" s="850"/>
    </row>
    <row r="35871" spans="85:87" x14ac:dyDescent="0.25">
      <c r="CG35871" s="768"/>
      <c r="CH35871" s="768"/>
      <c r="CI35871" s="850"/>
    </row>
    <row r="35872" spans="85:87" x14ac:dyDescent="0.25">
      <c r="CG35872" s="768"/>
      <c r="CH35872" s="768"/>
      <c r="CI35872" s="850"/>
    </row>
    <row r="35873" spans="85:87" x14ac:dyDescent="0.25">
      <c r="CG35873" s="768"/>
      <c r="CH35873" s="768"/>
      <c r="CI35873" s="850"/>
    </row>
    <row r="35874" spans="85:87" x14ac:dyDescent="0.25">
      <c r="CG35874" s="768"/>
      <c r="CH35874" s="768"/>
      <c r="CI35874" s="850"/>
    </row>
    <row r="35875" spans="85:87" x14ac:dyDescent="0.25">
      <c r="CG35875" s="768"/>
      <c r="CH35875" s="768"/>
      <c r="CI35875" s="850"/>
    </row>
    <row r="35876" spans="85:87" x14ac:dyDescent="0.25">
      <c r="CG35876" s="768"/>
      <c r="CH35876" s="768"/>
      <c r="CI35876" s="850"/>
    </row>
    <row r="35877" spans="85:87" x14ac:dyDescent="0.25">
      <c r="CG35877" s="768"/>
      <c r="CH35877" s="768"/>
      <c r="CI35877" s="850"/>
    </row>
    <row r="35878" spans="85:87" x14ac:dyDescent="0.25">
      <c r="CG35878" s="768"/>
      <c r="CH35878" s="768"/>
      <c r="CI35878" s="850"/>
    </row>
    <row r="35879" spans="85:87" x14ac:dyDescent="0.25">
      <c r="CG35879" s="768"/>
      <c r="CH35879" s="768"/>
      <c r="CI35879" s="850"/>
    </row>
    <row r="35880" spans="85:87" x14ac:dyDescent="0.25">
      <c r="CG35880" s="768"/>
      <c r="CH35880" s="768"/>
      <c r="CI35880" s="850"/>
    </row>
    <row r="35881" spans="85:87" x14ac:dyDescent="0.25">
      <c r="CG35881" s="768"/>
      <c r="CH35881" s="768"/>
      <c r="CI35881" s="850"/>
    </row>
    <row r="35882" spans="85:87" x14ac:dyDescent="0.25">
      <c r="CG35882" s="768"/>
      <c r="CH35882" s="768"/>
      <c r="CI35882" s="850"/>
    </row>
    <row r="35883" spans="85:87" x14ac:dyDescent="0.25">
      <c r="CG35883" s="768"/>
      <c r="CH35883" s="768"/>
      <c r="CI35883" s="850"/>
    </row>
    <row r="35884" spans="85:87" x14ac:dyDescent="0.25">
      <c r="CG35884" s="768"/>
      <c r="CH35884" s="768"/>
      <c r="CI35884" s="850"/>
    </row>
    <row r="35885" spans="85:87" x14ac:dyDescent="0.25">
      <c r="CG35885" s="768"/>
      <c r="CH35885" s="768"/>
      <c r="CI35885" s="850"/>
    </row>
    <row r="35886" spans="85:87" x14ac:dyDescent="0.25">
      <c r="CG35886" s="768"/>
      <c r="CH35886" s="768"/>
      <c r="CI35886" s="850"/>
    </row>
    <row r="35887" spans="85:87" x14ac:dyDescent="0.25">
      <c r="CG35887" s="768"/>
      <c r="CH35887" s="768"/>
      <c r="CI35887" s="850"/>
    </row>
    <row r="35888" spans="85:87" x14ac:dyDescent="0.25">
      <c r="CG35888" s="768"/>
      <c r="CH35888" s="768"/>
      <c r="CI35888" s="850"/>
    </row>
    <row r="35889" spans="85:87" x14ac:dyDescent="0.25">
      <c r="CG35889" s="768"/>
      <c r="CH35889" s="768"/>
      <c r="CI35889" s="850"/>
    </row>
    <row r="35890" spans="85:87" x14ac:dyDescent="0.25">
      <c r="CG35890" s="768"/>
      <c r="CH35890" s="768"/>
      <c r="CI35890" s="850"/>
    </row>
    <row r="35891" spans="85:87" x14ac:dyDescent="0.25">
      <c r="CG35891" s="768"/>
      <c r="CH35891" s="768"/>
      <c r="CI35891" s="850"/>
    </row>
    <row r="35892" spans="85:87" x14ac:dyDescent="0.25">
      <c r="CG35892" s="768"/>
      <c r="CH35892" s="768"/>
      <c r="CI35892" s="850"/>
    </row>
    <row r="35893" spans="85:87" x14ac:dyDescent="0.25">
      <c r="CG35893" s="768"/>
      <c r="CH35893" s="768"/>
      <c r="CI35893" s="850"/>
    </row>
    <row r="35894" spans="85:87" x14ac:dyDescent="0.25">
      <c r="CG35894" s="768"/>
      <c r="CH35894" s="768"/>
      <c r="CI35894" s="850"/>
    </row>
    <row r="35895" spans="85:87" x14ac:dyDescent="0.25">
      <c r="CG35895" s="768"/>
      <c r="CH35895" s="768"/>
      <c r="CI35895" s="850"/>
    </row>
    <row r="35896" spans="85:87" x14ac:dyDescent="0.25">
      <c r="CG35896" s="768"/>
      <c r="CH35896" s="768"/>
      <c r="CI35896" s="850"/>
    </row>
    <row r="35897" spans="85:87" x14ac:dyDescent="0.25">
      <c r="CG35897" s="768"/>
      <c r="CH35897" s="768"/>
      <c r="CI35897" s="850"/>
    </row>
    <row r="35898" spans="85:87" x14ac:dyDescent="0.25">
      <c r="CG35898" s="768"/>
      <c r="CH35898" s="768"/>
      <c r="CI35898" s="850"/>
    </row>
    <row r="35899" spans="85:87" x14ac:dyDescent="0.25">
      <c r="CG35899" s="768"/>
      <c r="CH35899" s="768"/>
      <c r="CI35899" s="850"/>
    </row>
    <row r="35900" spans="85:87" x14ac:dyDescent="0.25">
      <c r="CG35900" s="768"/>
      <c r="CH35900" s="768"/>
      <c r="CI35900" s="850"/>
    </row>
    <row r="35901" spans="85:87" x14ac:dyDescent="0.25">
      <c r="CG35901" s="768"/>
      <c r="CH35901" s="768"/>
      <c r="CI35901" s="850"/>
    </row>
    <row r="35902" spans="85:87" x14ac:dyDescent="0.25">
      <c r="CG35902" s="768"/>
      <c r="CH35902" s="768"/>
      <c r="CI35902" s="850"/>
    </row>
    <row r="35903" spans="85:87" x14ac:dyDescent="0.25">
      <c r="CG35903" s="768"/>
      <c r="CH35903" s="768"/>
      <c r="CI35903" s="850"/>
    </row>
    <row r="35904" spans="85:87" x14ac:dyDescent="0.25">
      <c r="CG35904" s="768"/>
      <c r="CH35904" s="768"/>
      <c r="CI35904" s="850"/>
    </row>
    <row r="35905" spans="85:87" x14ac:dyDescent="0.25">
      <c r="CG35905" s="768"/>
      <c r="CH35905" s="768"/>
      <c r="CI35905" s="850"/>
    </row>
    <row r="35906" spans="85:87" x14ac:dyDescent="0.25">
      <c r="CG35906" s="768"/>
      <c r="CH35906" s="768"/>
      <c r="CI35906" s="850"/>
    </row>
    <row r="35907" spans="85:87" x14ac:dyDescent="0.25">
      <c r="CG35907" s="768"/>
      <c r="CH35907" s="768"/>
      <c r="CI35907" s="850"/>
    </row>
    <row r="35908" spans="85:87" x14ac:dyDescent="0.25">
      <c r="CG35908" s="768"/>
      <c r="CH35908" s="768"/>
      <c r="CI35908" s="850"/>
    </row>
    <row r="35909" spans="85:87" x14ac:dyDescent="0.25">
      <c r="CG35909" s="768"/>
      <c r="CH35909" s="768"/>
      <c r="CI35909" s="850"/>
    </row>
    <row r="35910" spans="85:87" x14ac:dyDescent="0.25">
      <c r="CG35910" s="768"/>
      <c r="CH35910" s="768"/>
      <c r="CI35910" s="850"/>
    </row>
    <row r="35911" spans="85:87" x14ac:dyDescent="0.25">
      <c r="CG35911" s="768"/>
      <c r="CH35911" s="768"/>
      <c r="CI35911" s="850"/>
    </row>
    <row r="35912" spans="85:87" x14ac:dyDescent="0.25">
      <c r="CG35912" s="768"/>
      <c r="CH35912" s="768"/>
      <c r="CI35912" s="850"/>
    </row>
    <row r="35913" spans="85:87" x14ac:dyDescent="0.25">
      <c r="CG35913" s="768"/>
      <c r="CH35913" s="768"/>
      <c r="CI35913" s="850"/>
    </row>
    <row r="35914" spans="85:87" x14ac:dyDescent="0.25">
      <c r="CG35914" s="768"/>
      <c r="CH35914" s="768"/>
      <c r="CI35914" s="850"/>
    </row>
    <row r="35915" spans="85:87" x14ac:dyDescent="0.25">
      <c r="CG35915" s="768"/>
      <c r="CH35915" s="768"/>
      <c r="CI35915" s="850"/>
    </row>
    <row r="35916" spans="85:87" x14ac:dyDescent="0.25">
      <c r="CG35916" s="768"/>
      <c r="CH35916" s="768"/>
      <c r="CI35916" s="850"/>
    </row>
    <row r="35917" spans="85:87" x14ac:dyDescent="0.25">
      <c r="CG35917" s="768"/>
      <c r="CH35917" s="768"/>
      <c r="CI35917" s="850"/>
    </row>
    <row r="35918" spans="85:87" x14ac:dyDescent="0.25">
      <c r="CG35918" s="768"/>
      <c r="CH35918" s="768"/>
      <c r="CI35918" s="850"/>
    </row>
    <row r="35919" spans="85:87" x14ac:dyDescent="0.25">
      <c r="CG35919" s="768"/>
      <c r="CH35919" s="768"/>
      <c r="CI35919" s="850"/>
    </row>
    <row r="35920" spans="85:87" x14ac:dyDescent="0.25">
      <c r="CG35920" s="768"/>
      <c r="CH35920" s="768"/>
      <c r="CI35920" s="850"/>
    </row>
    <row r="35921" spans="85:87" x14ac:dyDescent="0.25">
      <c r="CG35921" s="768"/>
      <c r="CH35921" s="768"/>
      <c r="CI35921" s="850"/>
    </row>
    <row r="35922" spans="85:87" x14ac:dyDescent="0.25">
      <c r="CG35922" s="768"/>
      <c r="CH35922" s="768"/>
      <c r="CI35922" s="850"/>
    </row>
    <row r="35923" spans="85:87" x14ac:dyDescent="0.25">
      <c r="CG35923" s="768"/>
      <c r="CH35923" s="768"/>
      <c r="CI35923" s="850"/>
    </row>
    <row r="35924" spans="85:87" x14ac:dyDescent="0.25">
      <c r="CG35924" s="768"/>
      <c r="CH35924" s="768"/>
      <c r="CI35924" s="850"/>
    </row>
    <row r="35925" spans="85:87" x14ac:dyDescent="0.25">
      <c r="CG35925" s="768"/>
      <c r="CH35925" s="768"/>
      <c r="CI35925" s="850"/>
    </row>
    <row r="35926" spans="85:87" x14ac:dyDescent="0.25">
      <c r="CG35926" s="768"/>
      <c r="CH35926" s="768"/>
      <c r="CI35926" s="850"/>
    </row>
    <row r="35927" spans="85:87" x14ac:dyDescent="0.25">
      <c r="CG35927" s="768"/>
      <c r="CH35927" s="768"/>
      <c r="CI35927" s="850"/>
    </row>
    <row r="35928" spans="85:87" x14ac:dyDescent="0.25">
      <c r="CG35928" s="768"/>
      <c r="CH35928" s="768"/>
      <c r="CI35928" s="850"/>
    </row>
    <row r="35929" spans="85:87" x14ac:dyDescent="0.25">
      <c r="CG35929" s="768"/>
      <c r="CH35929" s="768"/>
      <c r="CI35929" s="850"/>
    </row>
    <row r="35930" spans="85:87" x14ac:dyDescent="0.25">
      <c r="CG35930" s="768"/>
      <c r="CH35930" s="768"/>
      <c r="CI35930" s="850"/>
    </row>
    <row r="35931" spans="85:87" x14ac:dyDescent="0.25">
      <c r="CG35931" s="768"/>
      <c r="CH35931" s="768"/>
      <c r="CI35931" s="850"/>
    </row>
    <row r="35932" spans="85:87" x14ac:dyDescent="0.25">
      <c r="CG35932" s="768"/>
      <c r="CH35932" s="768"/>
      <c r="CI35932" s="850"/>
    </row>
    <row r="35933" spans="85:87" x14ac:dyDescent="0.25">
      <c r="CG35933" s="768"/>
      <c r="CH35933" s="768"/>
      <c r="CI35933" s="850"/>
    </row>
    <row r="35934" spans="85:87" x14ac:dyDescent="0.25">
      <c r="CG35934" s="768"/>
      <c r="CH35934" s="768"/>
      <c r="CI35934" s="850"/>
    </row>
    <row r="35935" spans="85:87" x14ac:dyDescent="0.25">
      <c r="CG35935" s="768"/>
      <c r="CH35935" s="768"/>
      <c r="CI35935" s="850"/>
    </row>
    <row r="35936" spans="85:87" x14ac:dyDescent="0.25">
      <c r="CG35936" s="768"/>
      <c r="CH35936" s="768"/>
      <c r="CI35936" s="850"/>
    </row>
    <row r="35937" spans="85:87" x14ac:dyDescent="0.25">
      <c r="CG35937" s="768"/>
      <c r="CH35937" s="768"/>
      <c r="CI35937" s="850"/>
    </row>
    <row r="35938" spans="85:87" x14ac:dyDescent="0.25">
      <c r="CG35938" s="768"/>
      <c r="CH35938" s="768"/>
      <c r="CI35938" s="850"/>
    </row>
    <row r="35939" spans="85:87" x14ac:dyDescent="0.25">
      <c r="CG35939" s="768"/>
      <c r="CH35939" s="768"/>
      <c r="CI35939" s="850"/>
    </row>
    <row r="35940" spans="85:87" x14ac:dyDescent="0.25">
      <c r="CG35940" s="768"/>
      <c r="CH35940" s="768"/>
      <c r="CI35940" s="850"/>
    </row>
    <row r="35941" spans="85:87" x14ac:dyDescent="0.25">
      <c r="CG35941" s="768"/>
      <c r="CH35941" s="768"/>
      <c r="CI35941" s="850"/>
    </row>
    <row r="35942" spans="85:87" x14ac:dyDescent="0.25">
      <c r="CG35942" s="768"/>
      <c r="CH35942" s="768"/>
      <c r="CI35942" s="850"/>
    </row>
    <row r="35943" spans="85:87" x14ac:dyDescent="0.25">
      <c r="CG35943" s="768"/>
      <c r="CH35943" s="768"/>
      <c r="CI35943" s="850"/>
    </row>
    <row r="35944" spans="85:87" x14ac:dyDescent="0.25">
      <c r="CG35944" s="768"/>
      <c r="CH35944" s="768"/>
      <c r="CI35944" s="850"/>
    </row>
    <row r="35945" spans="85:87" x14ac:dyDescent="0.25">
      <c r="CG35945" s="768"/>
      <c r="CH35945" s="768"/>
      <c r="CI35945" s="850"/>
    </row>
    <row r="35946" spans="85:87" x14ac:dyDescent="0.25">
      <c r="CG35946" s="768"/>
      <c r="CH35946" s="768"/>
      <c r="CI35946" s="850"/>
    </row>
    <row r="35947" spans="85:87" x14ac:dyDescent="0.25">
      <c r="CG35947" s="768"/>
      <c r="CH35947" s="768"/>
      <c r="CI35947" s="850"/>
    </row>
    <row r="35948" spans="85:87" x14ac:dyDescent="0.25">
      <c r="CG35948" s="768"/>
      <c r="CH35948" s="768"/>
      <c r="CI35948" s="850"/>
    </row>
    <row r="35949" spans="85:87" x14ac:dyDescent="0.25">
      <c r="CG35949" s="768"/>
      <c r="CH35949" s="768"/>
      <c r="CI35949" s="850"/>
    </row>
    <row r="35950" spans="85:87" x14ac:dyDescent="0.25">
      <c r="CG35950" s="768"/>
      <c r="CH35950" s="768"/>
      <c r="CI35950" s="850"/>
    </row>
    <row r="35951" spans="85:87" x14ac:dyDescent="0.25">
      <c r="CG35951" s="768"/>
      <c r="CH35951" s="768"/>
      <c r="CI35951" s="850"/>
    </row>
    <row r="35952" spans="85:87" x14ac:dyDescent="0.25">
      <c r="CG35952" s="768"/>
      <c r="CH35952" s="768"/>
      <c r="CI35952" s="850"/>
    </row>
    <row r="35953" spans="85:87" x14ac:dyDescent="0.25">
      <c r="CG35953" s="768"/>
      <c r="CH35953" s="768"/>
      <c r="CI35953" s="850"/>
    </row>
    <row r="35954" spans="85:87" x14ac:dyDescent="0.25">
      <c r="CG35954" s="768"/>
      <c r="CH35954" s="768"/>
      <c r="CI35954" s="850"/>
    </row>
    <row r="35955" spans="85:87" x14ac:dyDescent="0.25">
      <c r="CG35955" s="768"/>
      <c r="CH35955" s="768"/>
      <c r="CI35955" s="850"/>
    </row>
    <row r="35956" spans="85:87" x14ac:dyDescent="0.25">
      <c r="CG35956" s="768"/>
      <c r="CH35956" s="768"/>
      <c r="CI35956" s="850"/>
    </row>
    <row r="35957" spans="85:87" x14ac:dyDescent="0.25">
      <c r="CG35957" s="768"/>
      <c r="CH35957" s="768"/>
      <c r="CI35957" s="850"/>
    </row>
    <row r="35958" spans="85:87" x14ac:dyDescent="0.25">
      <c r="CG35958" s="768"/>
      <c r="CH35958" s="768"/>
      <c r="CI35958" s="850"/>
    </row>
    <row r="35959" spans="85:87" x14ac:dyDescent="0.25">
      <c r="CG35959" s="768"/>
      <c r="CH35959" s="768"/>
      <c r="CI35959" s="850"/>
    </row>
    <row r="35960" spans="85:87" x14ac:dyDescent="0.25">
      <c r="CG35960" s="768"/>
      <c r="CH35960" s="768"/>
      <c r="CI35960" s="850"/>
    </row>
    <row r="35961" spans="85:87" x14ac:dyDescent="0.25">
      <c r="CG35961" s="768"/>
      <c r="CH35961" s="768"/>
      <c r="CI35961" s="850"/>
    </row>
    <row r="35962" spans="85:87" x14ac:dyDescent="0.25">
      <c r="CG35962" s="768"/>
      <c r="CH35962" s="768"/>
      <c r="CI35962" s="850"/>
    </row>
    <row r="35963" spans="85:87" x14ac:dyDescent="0.25">
      <c r="CG35963" s="768"/>
      <c r="CH35963" s="768"/>
      <c r="CI35963" s="850"/>
    </row>
    <row r="35964" spans="85:87" x14ac:dyDescent="0.25">
      <c r="CG35964" s="768"/>
      <c r="CH35964" s="768"/>
      <c r="CI35964" s="850"/>
    </row>
    <row r="35965" spans="85:87" x14ac:dyDescent="0.25">
      <c r="CG35965" s="768"/>
      <c r="CH35965" s="768"/>
      <c r="CI35965" s="850"/>
    </row>
    <row r="35966" spans="85:87" x14ac:dyDescent="0.25">
      <c r="CG35966" s="768"/>
      <c r="CH35966" s="768"/>
      <c r="CI35966" s="850"/>
    </row>
    <row r="35967" spans="85:87" x14ac:dyDescent="0.25">
      <c r="CG35967" s="768"/>
      <c r="CH35967" s="768"/>
      <c r="CI35967" s="850"/>
    </row>
    <row r="35968" spans="85:87" x14ac:dyDescent="0.25">
      <c r="CG35968" s="768"/>
      <c r="CH35968" s="768"/>
      <c r="CI35968" s="850"/>
    </row>
    <row r="35969" spans="85:87" x14ac:dyDescent="0.25">
      <c r="CG35969" s="768"/>
      <c r="CH35969" s="768"/>
      <c r="CI35969" s="850"/>
    </row>
    <row r="35970" spans="85:87" x14ac:dyDescent="0.25">
      <c r="CG35970" s="768"/>
      <c r="CH35970" s="768"/>
      <c r="CI35970" s="850"/>
    </row>
    <row r="35971" spans="85:87" x14ac:dyDescent="0.25">
      <c r="CG35971" s="768"/>
      <c r="CH35971" s="768"/>
      <c r="CI35971" s="850"/>
    </row>
    <row r="35972" spans="85:87" x14ac:dyDescent="0.25">
      <c r="CG35972" s="768"/>
      <c r="CH35972" s="768"/>
      <c r="CI35972" s="850"/>
    </row>
    <row r="35973" spans="85:87" x14ac:dyDescent="0.25">
      <c r="CG35973" s="768"/>
      <c r="CH35973" s="768"/>
      <c r="CI35973" s="850"/>
    </row>
    <row r="35974" spans="85:87" x14ac:dyDescent="0.25">
      <c r="CG35974" s="768"/>
      <c r="CH35974" s="768"/>
      <c r="CI35974" s="850"/>
    </row>
    <row r="35975" spans="85:87" x14ac:dyDescent="0.25">
      <c r="CG35975" s="768"/>
      <c r="CH35975" s="768"/>
      <c r="CI35975" s="850"/>
    </row>
    <row r="35976" spans="85:87" x14ac:dyDescent="0.25">
      <c r="CG35976" s="768"/>
      <c r="CH35976" s="768"/>
      <c r="CI35976" s="850"/>
    </row>
    <row r="35977" spans="85:87" x14ac:dyDescent="0.25">
      <c r="CG35977" s="768"/>
      <c r="CH35977" s="768"/>
      <c r="CI35977" s="850"/>
    </row>
    <row r="35978" spans="85:87" x14ac:dyDescent="0.25">
      <c r="CG35978" s="768"/>
      <c r="CH35978" s="768"/>
      <c r="CI35978" s="850"/>
    </row>
    <row r="35979" spans="85:87" x14ac:dyDescent="0.25">
      <c r="CG35979" s="768"/>
      <c r="CH35979" s="768"/>
      <c r="CI35979" s="850"/>
    </row>
    <row r="35980" spans="85:87" x14ac:dyDescent="0.25">
      <c r="CG35980" s="768"/>
      <c r="CH35980" s="768"/>
      <c r="CI35980" s="850"/>
    </row>
    <row r="35981" spans="85:87" x14ac:dyDescent="0.25">
      <c r="CG35981" s="768"/>
      <c r="CH35981" s="768"/>
      <c r="CI35981" s="850"/>
    </row>
    <row r="35982" spans="85:87" x14ac:dyDescent="0.25">
      <c r="CG35982" s="768"/>
      <c r="CH35982" s="768"/>
      <c r="CI35982" s="850"/>
    </row>
    <row r="35983" spans="85:87" x14ac:dyDescent="0.25">
      <c r="CG35983" s="768"/>
      <c r="CH35983" s="768"/>
      <c r="CI35983" s="850"/>
    </row>
    <row r="35984" spans="85:87" x14ac:dyDescent="0.25">
      <c r="CG35984" s="768"/>
      <c r="CH35984" s="768"/>
      <c r="CI35984" s="850"/>
    </row>
    <row r="35985" spans="85:87" x14ac:dyDescent="0.25">
      <c r="CG35985" s="768"/>
      <c r="CH35985" s="768"/>
      <c r="CI35985" s="850"/>
    </row>
    <row r="35986" spans="85:87" x14ac:dyDescent="0.25">
      <c r="CG35986" s="768"/>
      <c r="CH35986" s="768"/>
      <c r="CI35986" s="850"/>
    </row>
    <row r="35987" spans="85:87" x14ac:dyDescent="0.25">
      <c r="CG35987" s="768"/>
      <c r="CH35987" s="768"/>
      <c r="CI35987" s="850"/>
    </row>
    <row r="35988" spans="85:87" x14ac:dyDescent="0.25">
      <c r="CG35988" s="768"/>
      <c r="CH35988" s="768"/>
      <c r="CI35988" s="850"/>
    </row>
    <row r="35989" spans="85:87" x14ac:dyDescent="0.25">
      <c r="CG35989" s="768"/>
      <c r="CH35989" s="768"/>
      <c r="CI35989" s="850"/>
    </row>
    <row r="35990" spans="85:87" x14ac:dyDescent="0.25">
      <c r="CG35990" s="768"/>
      <c r="CH35990" s="768"/>
      <c r="CI35990" s="850"/>
    </row>
    <row r="35991" spans="85:87" x14ac:dyDescent="0.25">
      <c r="CG35991" s="768"/>
      <c r="CH35991" s="768"/>
      <c r="CI35991" s="850"/>
    </row>
    <row r="35992" spans="85:87" x14ac:dyDescent="0.25">
      <c r="CG35992" s="768"/>
      <c r="CH35992" s="768"/>
      <c r="CI35992" s="850"/>
    </row>
    <row r="35993" spans="85:87" x14ac:dyDescent="0.25">
      <c r="CG35993" s="768"/>
      <c r="CH35993" s="768"/>
      <c r="CI35993" s="850"/>
    </row>
    <row r="35994" spans="85:87" x14ac:dyDescent="0.25">
      <c r="CG35994" s="768"/>
      <c r="CH35994" s="768"/>
      <c r="CI35994" s="850"/>
    </row>
    <row r="35995" spans="85:87" x14ac:dyDescent="0.25">
      <c r="CG35995" s="768"/>
      <c r="CH35995" s="768"/>
      <c r="CI35995" s="850"/>
    </row>
    <row r="35996" spans="85:87" x14ac:dyDescent="0.25">
      <c r="CG35996" s="768"/>
      <c r="CH35996" s="768"/>
      <c r="CI35996" s="850"/>
    </row>
    <row r="35997" spans="85:87" x14ac:dyDescent="0.25">
      <c r="CG35997" s="768"/>
      <c r="CH35997" s="768"/>
      <c r="CI35997" s="850"/>
    </row>
    <row r="35998" spans="85:87" x14ac:dyDescent="0.25">
      <c r="CG35998" s="768"/>
      <c r="CH35998" s="768"/>
      <c r="CI35998" s="850"/>
    </row>
    <row r="35999" spans="85:87" x14ac:dyDescent="0.25">
      <c r="CG35999" s="768"/>
      <c r="CH35999" s="768"/>
      <c r="CI35999" s="850"/>
    </row>
    <row r="36000" spans="85:87" x14ac:dyDescent="0.25">
      <c r="CG36000" s="768"/>
      <c r="CH36000" s="768"/>
      <c r="CI36000" s="850"/>
    </row>
    <row r="36001" spans="85:87" x14ac:dyDescent="0.25">
      <c r="CG36001" s="768"/>
      <c r="CH36001" s="768"/>
      <c r="CI36001" s="850"/>
    </row>
    <row r="36002" spans="85:87" x14ac:dyDescent="0.25">
      <c r="CG36002" s="768"/>
      <c r="CH36002" s="768"/>
      <c r="CI36002" s="850"/>
    </row>
    <row r="36003" spans="85:87" x14ac:dyDescent="0.25">
      <c r="CG36003" s="768"/>
      <c r="CH36003" s="768"/>
      <c r="CI36003" s="850"/>
    </row>
    <row r="36004" spans="85:87" x14ac:dyDescent="0.25">
      <c r="CG36004" s="768"/>
      <c r="CH36004" s="768"/>
      <c r="CI36004" s="850"/>
    </row>
    <row r="36005" spans="85:87" x14ac:dyDescent="0.25">
      <c r="CG36005" s="768"/>
      <c r="CH36005" s="768"/>
      <c r="CI36005" s="850"/>
    </row>
    <row r="36006" spans="85:87" x14ac:dyDescent="0.25">
      <c r="CG36006" s="768"/>
      <c r="CH36006" s="768"/>
      <c r="CI36006" s="850"/>
    </row>
    <row r="36007" spans="85:87" x14ac:dyDescent="0.25">
      <c r="CG36007" s="768"/>
      <c r="CH36007" s="768"/>
      <c r="CI36007" s="850"/>
    </row>
    <row r="36008" spans="85:87" x14ac:dyDescent="0.25">
      <c r="CG36008" s="768"/>
      <c r="CH36008" s="768"/>
      <c r="CI36008" s="850"/>
    </row>
    <row r="36009" spans="85:87" x14ac:dyDescent="0.25">
      <c r="CG36009" s="768"/>
      <c r="CH36009" s="768"/>
      <c r="CI36009" s="850"/>
    </row>
    <row r="36010" spans="85:87" x14ac:dyDescent="0.25">
      <c r="CG36010" s="768"/>
      <c r="CH36010" s="768"/>
      <c r="CI36010" s="850"/>
    </row>
    <row r="36011" spans="85:87" x14ac:dyDescent="0.25">
      <c r="CG36011" s="768"/>
      <c r="CH36011" s="768"/>
      <c r="CI36011" s="850"/>
    </row>
    <row r="36012" spans="85:87" x14ac:dyDescent="0.25">
      <c r="CG36012" s="768"/>
      <c r="CH36012" s="768"/>
      <c r="CI36012" s="850"/>
    </row>
    <row r="36013" spans="85:87" x14ac:dyDescent="0.25">
      <c r="CG36013" s="768"/>
      <c r="CH36013" s="768"/>
      <c r="CI36013" s="850"/>
    </row>
    <row r="36014" spans="85:87" x14ac:dyDescent="0.25">
      <c r="CG36014" s="768"/>
      <c r="CH36014" s="768"/>
      <c r="CI36014" s="850"/>
    </row>
    <row r="36015" spans="85:87" x14ac:dyDescent="0.25">
      <c r="CG36015" s="768"/>
      <c r="CH36015" s="768"/>
      <c r="CI36015" s="850"/>
    </row>
    <row r="36016" spans="85:87" x14ac:dyDescent="0.25">
      <c r="CG36016" s="768"/>
      <c r="CH36016" s="768"/>
      <c r="CI36016" s="850"/>
    </row>
    <row r="36017" spans="85:87" x14ac:dyDescent="0.25">
      <c r="CG36017" s="768"/>
      <c r="CH36017" s="768"/>
      <c r="CI36017" s="850"/>
    </row>
    <row r="36018" spans="85:87" x14ac:dyDescent="0.25">
      <c r="CG36018" s="768"/>
      <c r="CH36018" s="768"/>
      <c r="CI36018" s="850"/>
    </row>
    <row r="36019" spans="85:87" x14ac:dyDescent="0.25">
      <c r="CG36019" s="768"/>
      <c r="CH36019" s="768"/>
      <c r="CI36019" s="850"/>
    </row>
    <row r="36020" spans="85:87" x14ac:dyDescent="0.25">
      <c r="CG36020" s="768"/>
      <c r="CH36020" s="768"/>
      <c r="CI36020" s="850"/>
    </row>
    <row r="36021" spans="85:87" x14ac:dyDescent="0.25">
      <c r="CG36021" s="768"/>
      <c r="CH36021" s="768"/>
      <c r="CI36021" s="850"/>
    </row>
    <row r="36022" spans="85:87" x14ac:dyDescent="0.25">
      <c r="CG36022" s="768"/>
      <c r="CH36022" s="768"/>
      <c r="CI36022" s="850"/>
    </row>
    <row r="36023" spans="85:87" x14ac:dyDescent="0.25">
      <c r="CG36023" s="768"/>
      <c r="CH36023" s="768"/>
      <c r="CI36023" s="850"/>
    </row>
    <row r="36024" spans="85:87" x14ac:dyDescent="0.25">
      <c r="CG36024" s="768"/>
      <c r="CH36024" s="768"/>
      <c r="CI36024" s="850"/>
    </row>
    <row r="36025" spans="85:87" x14ac:dyDescent="0.25">
      <c r="CG36025" s="768"/>
      <c r="CH36025" s="768"/>
      <c r="CI36025" s="850"/>
    </row>
    <row r="36026" spans="85:87" x14ac:dyDescent="0.25">
      <c r="CG36026" s="768"/>
      <c r="CH36026" s="768"/>
      <c r="CI36026" s="850"/>
    </row>
    <row r="36027" spans="85:87" x14ac:dyDescent="0.25">
      <c r="CG36027" s="768"/>
      <c r="CH36027" s="768"/>
      <c r="CI36027" s="850"/>
    </row>
    <row r="36028" spans="85:87" x14ac:dyDescent="0.25">
      <c r="CG36028" s="768"/>
      <c r="CH36028" s="768"/>
      <c r="CI36028" s="850"/>
    </row>
    <row r="36029" spans="85:87" x14ac:dyDescent="0.25">
      <c r="CG36029" s="768"/>
      <c r="CH36029" s="768"/>
      <c r="CI36029" s="850"/>
    </row>
    <row r="36030" spans="85:87" x14ac:dyDescent="0.25">
      <c r="CG36030" s="768"/>
      <c r="CH36030" s="768"/>
      <c r="CI36030" s="850"/>
    </row>
    <row r="36031" spans="85:87" x14ac:dyDescent="0.25">
      <c r="CG36031" s="768"/>
      <c r="CH36031" s="768"/>
      <c r="CI36031" s="850"/>
    </row>
    <row r="36032" spans="85:87" x14ac:dyDescent="0.25">
      <c r="CG36032" s="768"/>
      <c r="CH36032" s="768"/>
      <c r="CI36032" s="850"/>
    </row>
    <row r="36033" spans="85:87" x14ac:dyDescent="0.25">
      <c r="CG36033" s="768"/>
      <c r="CH36033" s="768"/>
      <c r="CI36033" s="850"/>
    </row>
    <row r="36034" spans="85:87" x14ac:dyDescent="0.25">
      <c r="CG36034" s="768"/>
      <c r="CH36034" s="768"/>
      <c r="CI36034" s="850"/>
    </row>
    <row r="36035" spans="85:87" x14ac:dyDescent="0.25">
      <c r="CG36035" s="768"/>
      <c r="CH36035" s="768"/>
      <c r="CI36035" s="850"/>
    </row>
    <row r="36036" spans="85:87" x14ac:dyDescent="0.25">
      <c r="CG36036" s="768"/>
      <c r="CH36036" s="768"/>
      <c r="CI36036" s="850"/>
    </row>
    <row r="36037" spans="85:87" x14ac:dyDescent="0.25">
      <c r="CG36037" s="768"/>
      <c r="CH36037" s="768"/>
      <c r="CI36037" s="850"/>
    </row>
    <row r="36038" spans="85:87" x14ac:dyDescent="0.25">
      <c r="CG36038" s="768"/>
      <c r="CH36038" s="768"/>
      <c r="CI36038" s="850"/>
    </row>
    <row r="36039" spans="85:87" x14ac:dyDescent="0.25">
      <c r="CG36039" s="768"/>
      <c r="CH36039" s="768"/>
      <c r="CI36039" s="850"/>
    </row>
    <row r="36040" spans="85:87" x14ac:dyDescent="0.25">
      <c r="CG36040" s="768"/>
      <c r="CH36040" s="768"/>
      <c r="CI36040" s="850"/>
    </row>
    <row r="36041" spans="85:87" x14ac:dyDescent="0.25">
      <c r="CG36041" s="768"/>
      <c r="CH36041" s="768"/>
      <c r="CI36041" s="850"/>
    </row>
    <row r="36042" spans="85:87" x14ac:dyDescent="0.25">
      <c r="CG36042" s="768"/>
      <c r="CH36042" s="768"/>
      <c r="CI36042" s="850"/>
    </row>
    <row r="36043" spans="85:87" x14ac:dyDescent="0.25">
      <c r="CG36043" s="768"/>
      <c r="CH36043" s="768"/>
      <c r="CI36043" s="850"/>
    </row>
    <row r="36044" spans="85:87" x14ac:dyDescent="0.25">
      <c r="CG36044" s="768"/>
      <c r="CH36044" s="768"/>
      <c r="CI36044" s="850"/>
    </row>
    <row r="36045" spans="85:87" x14ac:dyDescent="0.25">
      <c r="CG36045" s="768"/>
      <c r="CH36045" s="768"/>
      <c r="CI36045" s="850"/>
    </row>
    <row r="36046" spans="85:87" x14ac:dyDescent="0.25">
      <c r="CG36046" s="768"/>
      <c r="CH36046" s="768"/>
      <c r="CI36046" s="850"/>
    </row>
    <row r="36047" spans="85:87" x14ac:dyDescent="0.25">
      <c r="CG36047" s="768"/>
      <c r="CH36047" s="768"/>
      <c r="CI36047" s="850"/>
    </row>
    <row r="36048" spans="85:87" x14ac:dyDescent="0.25">
      <c r="CG36048" s="768"/>
      <c r="CH36048" s="768"/>
      <c r="CI36048" s="850"/>
    </row>
    <row r="36049" spans="85:87" x14ac:dyDescent="0.25">
      <c r="CG36049" s="768"/>
      <c r="CH36049" s="768"/>
      <c r="CI36049" s="850"/>
    </row>
    <row r="36050" spans="85:87" x14ac:dyDescent="0.25">
      <c r="CG36050" s="768"/>
      <c r="CH36050" s="768"/>
      <c r="CI36050" s="850"/>
    </row>
    <row r="36051" spans="85:87" x14ac:dyDescent="0.25">
      <c r="CG36051" s="768"/>
      <c r="CH36051" s="768"/>
      <c r="CI36051" s="850"/>
    </row>
    <row r="36052" spans="85:87" x14ac:dyDescent="0.25">
      <c r="CG36052" s="768"/>
      <c r="CH36052" s="768"/>
      <c r="CI36052" s="850"/>
    </row>
    <row r="36053" spans="85:87" x14ac:dyDescent="0.25">
      <c r="CG36053" s="768"/>
      <c r="CH36053" s="768"/>
      <c r="CI36053" s="850"/>
    </row>
    <row r="36054" spans="85:87" x14ac:dyDescent="0.25">
      <c r="CG36054" s="768"/>
      <c r="CH36054" s="768"/>
      <c r="CI36054" s="850"/>
    </row>
    <row r="36055" spans="85:87" x14ac:dyDescent="0.25">
      <c r="CG36055" s="768"/>
      <c r="CH36055" s="768"/>
      <c r="CI36055" s="850"/>
    </row>
    <row r="36056" spans="85:87" x14ac:dyDescent="0.25">
      <c r="CG36056" s="768"/>
      <c r="CH36056" s="768"/>
      <c r="CI36056" s="850"/>
    </row>
    <row r="36057" spans="85:87" x14ac:dyDescent="0.25">
      <c r="CG36057" s="768"/>
      <c r="CH36057" s="768"/>
      <c r="CI36057" s="850"/>
    </row>
    <row r="36058" spans="85:87" x14ac:dyDescent="0.25">
      <c r="CG36058" s="768"/>
      <c r="CH36058" s="768"/>
      <c r="CI36058" s="850"/>
    </row>
    <row r="36059" spans="85:87" x14ac:dyDescent="0.25">
      <c r="CG36059" s="768"/>
      <c r="CH36059" s="768"/>
      <c r="CI36059" s="850"/>
    </row>
    <row r="36060" spans="85:87" x14ac:dyDescent="0.25">
      <c r="CG36060" s="768"/>
      <c r="CH36060" s="768"/>
      <c r="CI36060" s="850"/>
    </row>
    <row r="36061" spans="85:87" x14ac:dyDescent="0.25">
      <c r="CG36061" s="768"/>
      <c r="CH36061" s="768"/>
      <c r="CI36061" s="850"/>
    </row>
    <row r="36062" spans="85:87" x14ac:dyDescent="0.25">
      <c r="CG36062" s="768"/>
      <c r="CH36062" s="768"/>
      <c r="CI36062" s="850"/>
    </row>
    <row r="36063" spans="85:87" x14ac:dyDescent="0.25">
      <c r="CG36063" s="768"/>
      <c r="CH36063" s="768"/>
      <c r="CI36063" s="850"/>
    </row>
    <row r="36064" spans="85:87" x14ac:dyDescent="0.25">
      <c r="CG36064" s="768"/>
      <c r="CH36064" s="768"/>
      <c r="CI36064" s="850"/>
    </row>
    <row r="36065" spans="85:87" x14ac:dyDescent="0.25">
      <c r="CG36065" s="768"/>
      <c r="CH36065" s="768"/>
      <c r="CI36065" s="850"/>
    </row>
    <row r="36066" spans="85:87" x14ac:dyDescent="0.25">
      <c r="CG36066" s="768"/>
      <c r="CH36066" s="768"/>
      <c r="CI36066" s="850"/>
    </row>
    <row r="36067" spans="85:87" x14ac:dyDescent="0.25">
      <c r="CG36067" s="768"/>
      <c r="CH36067" s="768"/>
      <c r="CI36067" s="850"/>
    </row>
    <row r="36068" spans="85:87" x14ac:dyDescent="0.25">
      <c r="CG36068" s="768"/>
      <c r="CH36068" s="768"/>
      <c r="CI36068" s="850"/>
    </row>
    <row r="36069" spans="85:87" x14ac:dyDescent="0.25">
      <c r="CG36069" s="768"/>
      <c r="CH36069" s="768"/>
      <c r="CI36069" s="850"/>
    </row>
    <row r="36070" spans="85:87" x14ac:dyDescent="0.25">
      <c r="CG36070" s="768"/>
      <c r="CH36070" s="768"/>
      <c r="CI36070" s="850"/>
    </row>
    <row r="36071" spans="85:87" x14ac:dyDescent="0.25">
      <c r="CG36071" s="768"/>
      <c r="CH36071" s="768"/>
      <c r="CI36071" s="850"/>
    </row>
    <row r="36072" spans="85:87" x14ac:dyDescent="0.25">
      <c r="CG36072" s="768"/>
      <c r="CH36072" s="768"/>
      <c r="CI36072" s="850"/>
    </row>
    <row r="36073" spans="85:87" x14ac:dyDescent="0.25">
      <c r="CG36073" s="768"/>
      <c r="CH36073" s="768"/>
      <c r="CI36073" s="850"/>
    </row>
    <row r="36074" spans="85:87" x14ac:dyDescent="0.25">
      <c r="CG36074" s="768"/>
      <c r="CH36074" s="768"/>
      <c r="CI36074" s="850"/>
    </row>
    <row r="36075" spans="85:87" x14ac:dyDescent="0.25">
      <c r="CG36075" s="768"/>
      <c r="CH36075" s="768"/>
      <c r="CI36075" s="850"/>
    </row>
    <row r="36076" spans="85:87" x14ac:dyDescent="0.25">
      <c r="CG36076" s="768"/>
      <c r="CH36076" s="768"/>
      <c r="CI36076" s="850"/>
    </row>
    <row r="36077" spans="85:87" x14ac:dyDescent="0.25">
      <c r="CG36077" s="768"/>
      <c r="CH36077" s="768"/>
      <c r="CI36077" s="850"/>
    </row>
    <row r="36078" spans="85:87" x14ac:dyDescent="0.25">
      <c r="CG36078" s="768"/>
      <c r="CH36078" s="768"/>
      <c r="CI36078" s="850"/>
    </row>
    <row r="36079" spans="85:87" x14ac:dyDescent="0.25">
      <c r="CG36079" s="768"/>
      <c r="CH36079" s="768"/>
      <c r="CI36079" s="850"/>
    </row>
    <row r="36080" spans="85:87" x14ac:dyDescent="0.25">
      <c r="CG36080" s="768"/>
      <c r="CH36080" s="768"/>
      <c r="CI36080" s="850"/>
    </row>
    <row r="36081" spans="85:87" x14ac:dyDescent="0.25">
      <c r="CG36081" s="768"/>
      <c r="CH36081" s="768"/>
      <c r="CI36081" s="850"/>
    </row>
    <row r="36082" spans="85:87" x14ac:dyDescent="0.25">
      <c r="CG36082" s="768"/>
      <c r="CH36082" s="768"/>
      <c r="CI36082" s="850"/>
    </row>
    <row r="36083" spans="85:87" x14ac:dyDescent="0.25">
      <c r="CG36083" s="768"/>
      <c r="CH36083" s="768"/>
      <c r="CI36083" s="850"/>
    </row>
    <row r="36084" spans="85:87" x14ac:dyDescent="0.25">
      <c r="CG36084" s="768"/>
      <c r="CH36084" s="768"/>
      <c r="CI36084" s="850"/>
    </row>
    <row r="36085" spans="85:87" x14ac:dyDescent="0.25">
      <c r="CG36085" s="768"/>
      <c r="CH36085" s="768"/>
      <c r="CI36085" s="850"/>
    </row>
    <row r="36086" spans="85:87" x14ac:dyDescent="0.25">
      <c r="CG36086" s="768"/>
      <c r="CH36086" s="768"/>
      <c r="CI36086" s="850"/>
    </row>
    <row r="36087" spans="85:87" x14ac:dyDescent="0.25">
      <c r="CG36087" s="768"/>
      <c r="CH36087" s="768"/>
      <c r="CI36087" s="850"/>
    </row>
    <row r="36088" spans="85:87" x14ac:dyDescent="0.25">
      <c r="CG36088" s="768"/>
      <c r="CH36088" s="768"/>
      <c r="CI36088" s="850"/>
    </row>
    <row r="36089" spans="85:87" x14ac:dyDescent="0.25">
      <c r="CG36089" s="768"/>
      <c r="CH36089" s="768"/>
      <c r="CI36089" s="850"/>
    </row>
    <row r="36090" spans="85:87" x14ac:dyDescent="0.25">
      <c r="CG36090" s="768"/>
      <c r="CH36090" s="768"/>
      <c r="CI36090" s="850"/>
    </row>
    <row r="36091" spans="85:87" x14ac:dyDescent="0.25">
      <c r="CG36091" s="768"/>
      <c r="CH36091" s="768"/>
      <c r="CI36091" s="850"/>
    </row>
    <row r="36092" spans="85:87" x14ac:dyDescent="0.25">
      <c r="CG36092" s="768"/>
      <c r="CH36092" s="768"/>
      <c r="CI36092" s="850"/>
    </row>
    <row r="36093" spans="85:87" x14ac:dyDescent="0.25">
      <c r="CG36093" s="768"/>
      <c r="CH36093" s="768"/>
      <c r="CI36093" s="850"/>
    </row>
    <row r="36094" spans="85:87" x14ac:dyDescent="0.25">
      <c r="CG36094" s="768"/>
      <c r="CH36094" s="768"/>
      <c r="CI36094" s="850"/>
    </row>
    <row r="36095" spans="85:87" x14ac:dyDescent="0.25">
      <c r="CG36095" s="768"/>
      <c r="CH36095" s="768"/>
      <c r="CI36095" s="850"/>
    </row>
    <row r="36096" spans="85:87" x14ac:dyDescent="0.25">
      <c r="CG36096" s="768"/>
      <c r="CH36096" s="768"/>
      <c r="CI36096" s="850"/>
    </row>
    <row r="36097" spans="85:87" x14ac:dyDescent="0.25">
      <c r="CG36097" s="768"/>
      <c r="CH36097" s="768"/>
      <c r="CI36097" s="850"/>
    </row>
    <row r="36098" spans="85:87" x14ac:dyDescent="0.25">
      <c r="CG36098" s="768"/>
      <c r="CH36098" s="768"/>
      <c r="CI36098" s="850"/>
    </row>
    <row r="36099" spans="85:87" x14ac:dyDescent="0.25">
      <c r="CG36099" s="768"/>
      <c r="CH36099" s="768"/>
      <c r="CI36099" s="850"/>
    </row>
    <row r="36100" spans="85:87" x14ac:dyDescent="0.25">
      <c r="CG36100" s="768"/>
      <c r="CH36100" s="768"/>
      <c r="CI36100" s="850"/>
    </row>
    <row r="36101" spans="85:87" x14ac:dyDescent="0.25">
      <c r="CG36101" s="768"/>
      <c r="CH36101" s="768"/>
      <c r="CI36101" s="850"/>
    </row>
    <row r="36102" spans="85:87" x14ac:dyDescent="0.25">
      <c r="CG36102" s="768"/>
      <c r="CH36102" s="768"/>
      <c r="CI36102" s="850"/>
    </row>
    <row r="36103" spans="85:87" x14ac:dyDescent="0.25">
      <c r="CG36103" s="768"/>
      <c r="CH36103" s="768"/>
      <c r="CI36103" s="850"/>
    </row>
    <row r="36104" spans="85:87" x14ac:dyDescent="0.25">
      <c r="CG36104" s="768"/>
      <c r="CH36104" s="768"/>
      <c r="CI36104" s="850"/>
    </row>
    <row r="36105" spans="85:87" x14ac:dyDescent="0.25">
      <c r="CG36105" s="768"/>
      <c r="CH36105" s="768"/>
      <c r="CI36105" s="850"/>
    </row>
    <row r="36106" spans="85:87" x14ac:dyDescent="0.25">
      <c r="CG36106" s="768"/>
      <c r="CH36106" s="768"/>
      <c r="CI36106" s="850"/>
    </row>
    <row r="36107" spans="85:87" x14ac:dyDescent="0.25">
      <c r="CG36107" s="768"/>
      <c r="CH36107" s="768"/>
      <c r="CI36107" s="850"/>
    </row>
    <row r="36108" spans="85:87" x14ac:dyDescent="0.25">
      <c r="CG36108" s="768"/>
      <c r="CH36108" s="768"/>
      <c r="CI36108" s="850"/>
    </row>
    <row r="36109" spans="85:87" x14ac:dyDescent="0.25">
      <c r="CG36109" s="768"/>
      <c r="CH36109" s="768"/>
      <c r="CI36109" s="850"/>
    </row>
    <row r="36110" spans="85:87" x14ac:dyDescent="0.25">
      <c r="CG36110" s="768"/>
      <c r="CH36110" s="768"/>
      <c r="CI36110" s="850"/>
    </row>
    <row r="36111" spans="85:87" x14ac:dyDescent="0.25">
      <c r="CG36111" s="768"/>
      <c r="CH36111" s="768"/>
      <c r="CI36111" s="850"/>
    </row>
    <row r="36112" spans="85:87" x14ac:dyDescent="0.25">
      <c r="CG36112" s="768"/>
      <c r="CH36112" s="768"/>
      <c r="CI36112" s="850"/>
    </row>
    <row r="36113" spans="85:87" x14ac:dyDescent="0.25">
      <c r="CG36113" s="768"/>
      <c r="CH36113" s="768"/>
      <c r="CI36113" s="850"/>
    </row>
    <row r="36114" spans="85:87" x14ac:dyDescent="0.25">
      <c r="CG36114" s="768"/>
      <c r="CH36114" s="768"/>
      <c r="CI36114" s="850"/>
    </row>
    <row r="36115" spans="85:87" x14ac:dyDescent="0.25">
      <c r="CG36115" s="768"/>
      <c r="CH36115" s="768"/>
      <c r="CI36115" s="850"/>
    </row>
    <row r="36116" spans="85:87" x14ac:dyDescent="0.25">
      <c r="CG36116" s="768"/>
      <c r="CH36116" s="768"/>
      <c r="CI36116" s="850"/>
    </row>
    <row r="36117" spans="85:87" x14ac:dyDescent="0.25">
      <c r="CG36117" s="768"/>
      <c r="CH36117" s="768"/>
      <c r="CI36117" s="850"/>
    </row>
    <row r="36118" spans="85:87" x14ac:dyDescent="0.25">
      <c r="CG36118" s="768"/>
      <c r="CH36118" s="768"/>
      <c r="CI36118" s="850"/>
    </row>
    <row r="36119" spans="85:87" x14ac:dyDescent="0.25">
      <c r="CG36119" s="768"/>
      <c r="CH36119" s="768"/>
      <c r="CI36119" s="850"/>
    </row>
    <row r="36120" spans="85:87" x14ac:dyDescent="0.25">
      <c r="CG36120" s="768"/>
      <c r="CH36120" s="768"/>
      <c r="CI36120" s="850"/>
    </row>
    <row r="36121" spans="85:87" x14ac:dyDescent="0.25">
      <c r="CG36121" s="768"/>
      <c r="CH36121" s="768"/>
      <c r="CI36121" s="850"/>
    </row>
    <row r="36122" spans="85:87" x14ac:dyDescent="0.25">
      <c r="CG36122" s="768"/>
      <c r="CH36122" s="768"/>
      <c r="CI36122" s="850"/>
    </row>
    <row r="36123" spans="85:87" x14ac:dyDescent="0.25">
      <c r="CG36123" s="768"/>
      <c r="CH36123" s="768"/>
      <c r="CI36123" s="850"/>
    </row>
    <row r="36124" spans="85:87" x14ac:dyDescent="0.25">
      <c r="CG36124" s="768"/>
      <c r="CH36124" s="768"/>
      <c r="CI36124" s="850"/>
    </row>
    <row r="36125" spans="85:87" x14ac:dyDescent="0.25">
      <c r="CG36125" s="768"/>
      <c r="CH36125" s="768"/>
      <c r="CI36125" s="850"/>
    </row>
    <row r="36126" spans="85:87" x14ac:dyDescent="0.25">
      <c r="CG36126" s="768"/>
      <c r="CH36126" s="768"/>
      <c r="CI36126" s="850"/>
    </row>
    <row r="36127" spans="85:87" x14ac:dyDescent="0.25">
      <c r="CG36127" s="768"/>
      <c r="CH36127" s="768"/>
      <c r="CI36127" s="850"/>
    </row>
    <row r="36128" spans="85:87" x14ac:dyDescent="0.25">
      <c r="CG36128" s="768"/>
      <c r="CH36128" s="768"/>
      <c r="CI36128" s="850"/>
    </row>
    <row r="36129" spans="85:87" x14ac:dyDescent="0.25">
      <c r="CG36129" s="768"/>
      <c r="CH36129" s="768"/>
      <c r="CI36129" s="850"/>
    </row>
    <row r="36130" spans="85:87" x14ac:dyDescent="0.25">
      <c r="CG36130" s="768"/>
      <c r="CH36130" s="768"/>
      <c r="CI36130" s="850"/>
    </row>
    <row r="36131" spans="85:87" x14ac:dyDescent="0.25">
      <c r="CG36131" s="768"/>
      <c r="CH36131" s="768"/>
      <c r="CI36131" s="850"/>
    </row>
    <row r="36132" spans="85:87" x14ac:dyDescent="0.25">
      <c r="CG36132" s="768"/>
      <c r="CH36132" s="768"/>
      <c r="CI36132" s="850"/>
    </row>
    <row r="36133" spans="85:87" x14ac:dyDescent="0.25">
      <c r="CG36133" s="768"/>
      <c r="CH36133" s="768"/>
      <c r="CI36133" s="850"/>
    </row>
    <row r="36134" spans="85:87" x14ac:dyDescent="0.25">
      <c r="CG36134" s="768"/>
      <c r="CH36134" s="768"/>
      <c r="CI36134" s="850"/>
    </row>
    <row r="36135" spans="85:87" x14ac:dyDescent="0.25">
      <c r="CG36135" s="768"/>
      <c r="CH36135" s="768"/>
      <c r="CI36135" s="850"/>
    </row>
    <row r="36136" spans="85:87" x14ac:dyDescent="0.25">
      <c r="CG36136" s="768"/>
      <c r="CH36136" s="768"/>
      <c r="CI36136" s="850"/>
    </row>
    <row r="36137" spans="85:87" x14ac:dyDescent="0.25">
      <c r="CG36137" s="768"/>
      <c r="CH36137" s="768"/>
      <c r="CI36137" s="850"/>
    </row>
    <row r="36138" spans="85:87" x14ac:dyDescent="0.25">
      <c r="CG36138" s="768"/>
      <c r="CH36138" s="768"/>
      <c r="CI36138" s="850"/>
    </row>
    <row r="36139" spans="85:87" x14ac:dyDescent="0.25">
      <c r="CG36139" s="768"/>
      <c r="CH36139" s="768"/>
      <c r="CI36139" s="850"/>
    </row>
    <row r="36140" spans="85:87" x14ac:dyDescent="0.25">
      <c r="CG36140" s="768"/>
      <c r="CH36140" s="768"/>
      <c r="CI36140" s="850"/>
    </row>
    <row r="36141" spans="85:87" x14ac:dyDescent="0.25">
      <c r="CG36141" s="768"/>
      <c r="CH36141" s="768"/>
      <c r="CI36141" s="850"/>
    </row>
    <row r="36142" spans="85:87" x14ac:dyDescent="0.25">
      <c r="CG36142" s="768"/>
      <c r="CH36142" s="768"/>
      <c r="CI36142" s="850"/>
    </row>
    <row r="36143" spans="85:87" x14ac:dyDescent="0.25">
      <c r="CG36143" s="768"/>
      <c r="CH36143" s="768"/>
      <c r="CI36143" s="850"/>
    </row>
    <row r="36144" spans="85:87" x14ac:dyDescent="0.25">
      <c r="CG36144" s="768"/>
      <c r="CH36144" s="768"/>
      <c r="CI36144" s="850"/>
    </row>
    <row r="36145" spans="85:87" x14ac:dyDescent="0.25">
      <c r="CG36145" s="768"/>
      <c r="CH36145" s="768"/>
      <c r="CI36145" s="850"/>
    </row>
    <row r="36146" spans="85:87" x14ac:dyDescent="0.25">
      <c r="CG36146" s="768"/>
      <c r="CH36146" s="768"/>
      <c r="CI36146" s="850"/>
    </row>
    <row r="36147" spans="85:87" x14ac:dyDescent="0.25">
      <c r="CG36147" s="768"/>
      <c r="CH36147" s="768"/>
      <c r="CI36147" s="850"/>
    </row>
    <row r="36148" spans="85:87" x14ac:dyDescent="0.25">
      <c r="CG36148" s="768"/>
      <c r="CH36148" s="768"/>
      <c r="CI36148" s="850"/>
    </row>
    <row r="36149" spans="85:87" x14ac:dyDescent="0.25">
      <c r="CG36149" s="768"/>
      <c r="CH36149" s="768"/>
      <c r="CI36149" s="850"/>
    </row>
    <row r="36150" spans="85:87" x14ac:dyDescent="0.25">
      <c r="CG36150" s="768"/>
      <c r="CH36150" s="768"/>
      <c r="CI36150" s="850"/>
    </row>
    <row r="36151" spans="85:87" x14ac:dyDescent="0.25">
      <c r="CG36151" s="768"/>
      <c r="CH36151" s="768"/>
      <c r="CI36151" s="850"/>
    </row>
    <row r="36152" spans="85:87" x14ac:dyDescent="0.25">
      <c r="CG36152" s="768"/>
      <c r="CH36152" s="768"/>
      <c r="CI36152" s="850"/>
    </row>
    <row r="36153" spans="85:87" x14ac:dyDescent="0.25">
      <c r="CG36153" s="768"/>
      <c r="CH36153" s="768"/>
      <c r="CI36153" s="850"/>
    </row>
    <row r="36154" spans="85:87" x14ac:dyDescent="0.25">
      <c r="CG36154" s="768"/>
      <c r="CH36154" s="768"/>
      <c r="CI36154" s="850"/>
    </row>
    <row r="36155" spans="85:87" x14ac:dyDescent="0.25">
      <c r="CG36155" s="768"/>
      <c r="CH36155" s="768"/>
      <c r="CI36155" s="850"/>
    </row>
    <row r="36156" spans="85:87" x14ac:dyDescent="0.25">
      <c r="CG36156" s="768"/>
      <c r="CH36156" s="768"/>
      <c r="CI36156" s="850"/>
    </row>
    <row r="36157" spans="85:87" x14ac:dyDescent="0.25">
      <c r="CG36157" s="768"/>
      <c r="CH36157" s="768"/>
      <c r="CI36157" s="850"/>
    </row>
    <row r="36158" spans="85:87" x14ac:dyDescent="0.25">
      <c r="CG36158" s="768"/>
      <c r="CH36158" s="768"/>
      <c r="CI36158" s="850"/>
    </row>
    <row r="36159" spans="85:87" x14ac:dyDescent="0.25">
      <c r="CG36159" s="768"/>
      <c r="CH36159" s="768"/>
      <c r="CI36159" s="850"/>
    </row>
    <row r="36160" spans="85:87" x14ac:dyDescent="0.25">
      <c r="CG36160" s="768"/>
      <c r="CH36160" s="768"/>
      <c r="CI36160" s="850"/>
    </row>
    <row r="36161" spans="85:87" x14ac:dyDescent="0.25">
      <c r="CG36161" s="768"/>
      <c r="CH36161" s="768"/>
      <c r="CI36161" s="850"/>
    </row>
    <row r="36162" spans="85:87" x14ac:dyDescent="0.25">
      <c r="CG36162" s="768"/>
      <c r="CH36162" s="768"/>
      <c r="CI36162" s="850"/>
    </row>
    <row r="36163" spans="85:87" x14ac:dyDescent="0.25">
      <c r="CG36163" s="768"/>
      <c r="CH36163" s="768"/>
      <c r="CI36163" s="850"/>
    </row>
    <row r="36164" spans="85:87" x14ac:dyDescent="0.25">
      <c r="CG36164" s="768"/>
      <c r="CH36164" s="768"/>
      <c r="CI36164" s="850"/>
    </row>
    <row r="36165" spans="85:87" x14ac:dyDescent="0.25">
      <c r="CG36165" s="768"/>
      <c r="CH36165" s="768"/>
      <c r="CI36165" s="850"/>
    </row>
    <row r="36166" spans="85:87" x14ac:dyDescent="0.25">
      <c r="CG36166" s="768"/>
      <c r="CH36166" s="768"/>
      <c r="CI36166" s="850"/>
    </row>
    <row r="36167" spans="85:87" x14ac:dyDescent="0.25">
      <c r="CG36167" s="768"/>
      <c r="CH36167" s="768"/>
      <c r="CI36167" s="850"/>
    </row>
    <row r="36168" spans="85:87" x14ac:dyDescent="0.25">
      <c r="CG36168" s="768"/>
      <c r="CH36168" s="768"/>
      <c r="CI36168" s="850"/>
    </row>
    <row r="36169" spans="85:87" x14ac:dyDescent="0.25">
      <c r="CG36169" s="768"/>
      <c r="CH36169" s="768"/>
      <c r="CI36169" s="850"/>
    </row>
    <row r="36170" spans="85:87" x14ac:dyDescent="0.25">
      <c r="CG36170" s="768"/>
      <c r="CH36170" s="768"/>
      <c r="CI36170" s="850"/>
    </row>
    <row r="36171" spans="85:87" x14ac:dyDescent="0.25">
      <c r="CG36171" s="768"/>
      <c r="CH36171" s="768"/>
      <c r="CI36171" s="850"/>
    </row>
    <row r="36172" spans="85:87" x14ac:dyDescent="0.25">
      <c r="CG36172" s="768"/>
      <c r="CH36172" s="768"/>
      <c r="CI36172" s="850"/>
    </row>
    <row r="36173" spans="85:87" x14ac:dyDescent="0.25">
      <c r="CG36173" s="768"/>
      <c r="CH36173" s="768"/>
      <c r="CI36173" s="850"/>
    </row>
    <row r="36174" spans="85:87" x14ac:dyDescent="0.25">
      <c r="CG36174" s="768"/>
      <c r="CH36174" s="768"/>
      <c r="CI36174" s="850"/>
    </row>
    <row r="36175" spans="85:87" x14ac:dyDescent="0.25">
      <c r="CG36175" s="768"/>
      <c r="CH36175" s="768"/>
      <c r="CI36175" s="850"/>
    </row>
    <row r="36176" spans="85:87" x14ac:dyDescent="0.25">
      <c r="CG36176" s="768"/>
      <c r="CH36176" s="768"/>
      <c r="CI36176" s="850"/>
    </row>
    <row r="36177" spans="85:87" x14ac:dyDescent="0.25">
      <c r="CG36177" s="768"/>
      <c r="CH36177" s="768"/>
      <c r="CI36177" s="850"/>
    </row>
    <row r="36178" spans="85:87" x14ac:dyDescent="0.25">
      <c r="CG36178" s="768"/>
      <c r="CH36178" s="768"/>
      <c r="CI36178" s="850"/>
    </row>
    <row r="36179" spans="85:87" x14ac:dyDescent="0.25">
      <c r="CG36179" s="768"/>
      <c r="CH36179" s="768"/>
      <c r="CI36179" s="850"/>
    </row>
    <row r="36180" spans="85:87" x14ac:dyDescent="0.25">
      <c r="CG36180" s="768"/>
      <c r="CH36180" s="768"/>
      <c r="CI36180" s="850"/>
    </row>
    <row r="36181" spans="85:87" x14ac:dyDescent="0.25">
      <c r="CG36181" s="768"/>
      <c r="CH36181" s="768"/>
      <c r="CI36181" s="850"/>
    </row>
    <row r="36182" spans="85:87" x14ac:dyDescent="0.25">
      <c r="CG36182" s="768"/>
      <c r="CH36182" s="768"/>
      <c r="CI36182" s="850"/>
    </row>
    <row r="36183" spans="85:87" x14ac:dyDescent="0.25">
      <c r="CG36183" s="768"/>
      <c r="CH36183" s="768"/>
      <c r="CI36183" s="850"/>
    </row>
    <row r="36184" spans="85:87" x14ac:dyDescent="0.25">
      <c r="CG36184" s="768"/>
      <c r="CH36184" s="768"/>
      <c r="CI36184" s="850"/>
    </row>
    <row r="36185" spans="85:87" x14ac:dyDescent="0.25">
      <c r="CG36185" s="768"/>
      <c r="CH36185" s="768"/>
      <c r="CI36185" s="850"/>
    </row>
    <row r="36186" spans="85:87" x14ac:dyDescent="0.25">
      <c r="CG36186" s="768"/>
      <c r="CH36186" s="768"/>
      <c r="CI36186" s="850"/>
    </row>
    <row r="36187" spans="85:87" x14ac:dyDescent="0.25">
      <c r="CG36187" s="768"/>
      <c r="CH36187" s="768"/>
      <c r="CI36187" s="850"/>
    </row>
    <row r="36188" spans="85:87" x14ac:dyDescent="0.25">
      <c r="CG36188" s="768"/>
      <c r="CH36188" s="768"/>
      <c r="CI36188" s="850"/>
    </row>
    <row r="36189" spans="85:87" x14ac:dyDescent="0.25">
      <c r="CG36189" s="768"/>
      <c r="CH36189" s="768"/>
      <c r="CI36189" s="850"/>
    </row>
    <row r="36190" spans="85:87" x14ac:dyDescent="0.25">
      <c r="CG36190" s="768"/>
      <c r="CH36190" s="768"/>
      <c r="CI36190" s="850"/>
    </row>
    <row r="36191" spans="85:87" x14ac:dyDescent="0.25">
      <c r="CG36191" s="768"/>
      <c r="CH36191" s="768"/>
      <c r="CI36191" s="850"/>
    </row>
    <row r="36192" spans="85:87" x14ac:dyDescent="0.25">
      <c r="CG36192" s="768"/>
      <c r="CH36192" s="768"/>
      <c r="CI36192" s="850"/>
    </row>
    <row r="36193" spans="85:87" x14ac:dyDescent="0.25">
      <c r="CG36193" s="768"/>
      <c r="CH36193" s="768"/>
      <c r="CI36193" s="850"/>
    </row>
    <row r="36194" spans="85:87" x14ac:dyDescent="0.25">
      <c r="CG36194" s="768"/>
      <c r="CH36194" s="768"/>
      <c r="CI36194" s="850"/>
    </row>
    <row r="36195" spans="85:87" x14ac:dyDescent="0.25">
      <c r="CG36195" s="768"/>
      <c r="CH36195" s="768"/>
      <c r="CI36195" s="850"/>
    </row>
    <row r="36196" spans="85:87" x14ac:dyDescent="0.25">
      <c r="CG36196" s="768"/>
      <c r="CH36196" s="768"/>
      <c r="CI36196" s="850"/>
    </row>
    <row r="36197" spans="85:87" x14ac:dyDescent="0.25">
      <c r="CG36197" s="768"/>
      <c r="CH36197" s="768"/>
      <c r="CI36197" s="850"/>
    </row>
    <row r="36198" spans="85:87" x14ac:dyDescent="0.25">
      <c r="CG36198" s="768"/>
      <c r="CH36198" s="768"/>
      <c r="CI36198" s="850"/>
    </row>
    <row r="36199" spans="85:87" x14ac:dyDescent="0.25">
      <c r="CG36199" s="768"/>
      <c r="CH36199" s="768"/>
      <c r="CI36199" s="850"/>
    </row>
    <row r="36200" spans="85:87" x14ac:dyDescent="0.25">
      <c r="CG36200" s="768"/>
      <c r="CH36200" s="768"/>
      <c r="CI36200" s="850"/>
    </row>
    <row r="36201" spans="85:87" x14ac:dyDescent="0.25">
      <c r="CG36201" s="768"/>
      <c r="CH36201" s="768"/>
      <c r="CI36201" s="850"/>
    </row>
    <row r="36202" spans="85:87" x14ac:dyDescent="0.25">
      <c r="CG36202" s="768"/>
      <c r="CH36202" s="768"/>
      <c r="CI36202" s="850"/>
    </row>
    <row r="36203" spans="85:87" x14ac:dyDescent="0.25">
      <c r="CG36203" s="768"/>
      <c r="CH36203" s="768"/>
      <c r="CI36203" s="850"/>
    </row>
    <row r="36204" spans="85:87" x14ac:dyDescent="0.25">
      <c r="CG36204" s="768"/>
      <c r="CH36204" s="768"/>
      <c r="CI36204" s="850"/>
    </row>
    <row r="36205" spans="85:87" x14ac:dyDescent="0.25">
      <c r="CG36205" s="768"/>
      <c r="CH36205" s="768"/>
      <c r="CI36205" s="850"/>
    </row>
    <row r="36206" spans="85:87" x14ac:dyDescent="0.25">
      <c r="CG36206" s="768"/>
      <c r="CH36206" s="768"/>
      <c r="CI36206" s="850"/>
    </row>
    <row r="36207" spans="85:87" x14ac:dyDescent="0.25">
      <c r="CG36207" s="768"/>
      <c r="CH36207" s="768"/>
      <c r="CI36207" s="850"/>
    </row>
    <row r="36208" spans="85:87" x14ac:dyDescent="0.25">
      <c r="CG36208" s="768"/>
      <c r="CH36208" s="768"/>
      <c r="CI36208" s="850"/>
    </row>
    <row r="36209" spans="85:87" x14ac:dyDescent="0.25">
      <c r="CG36209" s="768"/>
      <c r="CH36209" s="768"/>
      <c r="CI36209" s="850"/>
    </row>
    <row r="36210" spans="85:87" x14ac:dyDescent="0.25">
      <c r="CG36210" s="768"/>
      <c r="CH36210" s="768"/>
      <c r="CI36210" s="850"/>
    </row>
    <row r="36211" spans="85:87" x14ac:dyDescent="0.25">
      <c r="CG36211" s="768"/>
      <c r="CH36211" s="768"/>
      <c r="CI36211" s="850"/>
    </row>
    <row r="36212" spans="85:87" x14ac:dyDescent="0.25">
      <c r="CG36212" s="768"/>
      <c r="CH36212" s="768"/>
      <c r="CI36212" s="850"/>
    </row>
    <row r="36213" spans="85:87" x14ac:dyDescent="0.25">
      <c r="CG36213" s="768"/>
      <c r="CH36213" s="768"/>
      <c r="CI36213" s="850"/>
    </row>
    <row r="36214" spans="85:87" x14ac:dyDescent="0.25">
      <c r="CG36214" s="768"/>
      <c r="CH36214" s="768"/>
      <c r="CI36214" s="850"/>
    </row>
    <row r="36215" spans="85:87" x14ac:dyDescent="0.25">
      <c r="CG36215" s="768"/>
      <c r="CH36215" s="768"/>
      <c r="CI36215" s="850"/>
    </row>
    <row r="36216" spans="85:87" x14ac:dyDescent="0.25">
      <c r="CG36216" s="768"/>
      <c r="CH36216" s="768"/>
      <c r="CI36216" s="850"/>
    </row>
    <row r="36217" spans="85:87" x14ac:dyDescent="0.25">
      <c r="CG36217" s="768"/>
      <c r="CH36217" s="768"/>
      <c r="CI36217" s="850"/>
    </row>
    <row r="36218" spans="85:87" x14ac:dyDescent="0.25">
      <c r="CG36218" s="768"/>
      <c r="CH36218" s="768"/>
      <c r="CI36218" s="850"/>
    </row>
    <row r="36219" spans="85:87" x14ac:dyDescent="0.25">
      <c r="CG36219" s="768"/>
      <c r="CH36219" s="768"/>
      <c r="CI36219" s="850"/>
    </row>
    <row r="36220" spans="85:87" x14ac:dyDescent="0.25">
      <c r="CG36220" s="768"/>
      <c r="CH36220" s="768"/>
      <c r="CI36220" s="850"/>
    </row>
    <row r="36221" spans="85:87" x14ac:dyDescent="0.25">
      <c r="CG36221" s="768"/>
      <c r="CH36221" s="768"/>
      <c r="CI36221" s="850"/>
    </row>
    <row r="36222" spans="85:87" x14ac:dyDescent="0.25">
      <c r="CG36222" s="768"/>
      <c r="CH36222" s="768"/>
      <c r="CI36222" s="850"/>
    </row>
    <row r="36223" spans="85:87" x14ac:dyDescent="0.25">
      <c r="CG36223" s="768"/>
      <c r="CH36223" s="768"/>
      <c r="CI36223" s="850"/>
    </row>
    <row r="36224" spans="85:87" x14ac:dyDescent="0.25">
      <c r="CG36224" s="768"/>
      <c r="CH36224" s="768"/>
      <c r="CI36224" s="850"/>
    </row>
    <row r="36225" spans="85:87" x14ac:dyDescent="0.25">
      <c r="CG36225" s="768"/>
      <c r="CH36225" s="768"/>
      <c r="CI36225" s="850"/>
    </row>
    <row r="36226" spans="85:87" x14ac:dyDescent="0.25">
      <c r="CG36226" s="768"/>
      <c r="CH36226" s="768"/>
      <c r="CI36226" s="850"/>
    </row>
    <row r="36227" spans="85:87" x14ac:dyDescent="0.25">
      <c r="CG36227" s="768"/>
      <c r="CH36227" s="768"/>
      <c r="CI36227" s="850"/>
    </row>
    <row r="36228" spans="85:87" x14ac:dyDescent="0.25">
      <c r="CG36228" s="768"/>
      <c r="CH36228" s="768"/>
      <c r="CI36228" s="850"/>
    </row>
    <row r="36229" spans="85:87" x14ac:dyDescent="0.25">
      <c r="CG36229" s="768"/>
      <c r="CH36229" s="768"/>
      <c r="CI36229" s="850"/>
    </row>
    <row r="36230" spans="85:87" x14ac:dyDescent="0.25">
      <c r="CG36230" s="768"/>
      <c r="CH36230" s="768"/>
      <c r="CI36230" s="850"/>
    </row>
    <row r="36231" spans="85:87" x14ac:dyDescent="0.25">
      <c r="CG36231" s="768"/>
      <c r="CH36231" s="768"/>
      <c r="CI36231" s="850"/>
    </row>
    <row r="36232" spans="85:87" x14ac:dyDescent="0.25">
      <c r="CG36232" s="768"/>
      <c r="CH36232" s="768"/>
      <c r="CI36232" s="850"/>
    </row>
    <row r="36233" spans="85:87" x14ac:dyDescent="0.25">
      <c r="CG36233" s="768"/>
      <c r="CH36233" s="768"/>
      <c r="CI36233" s="850"/>
    </row>
    <row r="36234" spans="85:87" x14ac:dyDescent="0.25">
      <c r="CG36234" s="768"/>
      <c r="CH36234" s="768"/>
      <c r="CI36234" s="850"/>
    </row>
    <row r="36235" spans="85:87" x14ac:dyDescent="0.25">
      <c r="CG36235" s="768"/>
      <c r="CH36235" s="768"/>
      <c r="CI36235" s="850"/>
    </row>
    <row r="36236" spans="85:87" x14ac:dyDescent="0.25">
      <c r="CG36236" s="768"/>
      <c r="CH36236" s="768"/>
      <c r="CI36236" s="850"/>
    </row>
    <row r="36237" spans="85:87" x14ac:dyDescent="0.25">
      <c r="CG36237" s="768"/>
      <c r="CH36237" s="768"/>
      <c r="CI36237" s="850"/>
    </row>
    <row r="36238" spans="85:87" x14ac:dyDescent="0.25">
      <c r="CG36238" s="768"/>
      <c r="CH36238" s="768"/>
      <c r="CI36238" s="850"/>
    </row>
    <row r="36239" spans="85:87" x14ac:dyDescent="0.25">
      <c r="CG36239" s="768"/>
      <c r="CH36239" s="768"/>
      <c r="CI36239" s="850"/>
    </row>
    <row r="36240" spans="85:87" x14ac:dyDescent="0.25">
      <c r="CG36240" s="768"/>
      <c r="CH36240" s="768"/>
      <c r="CI36240" s="850"/>
    </row>
    <row r="36241" spans="85:87" x14ac:dyDescent="0.25">
      <c r="CG36241" s="768"/>
      <c r="CH36241" s="768"/>
      <c r="CI36241" s="850"/>
    </row>
    <row r="36242" spans="85:87" x14ac:dyDescent="0.25">
      <c r="CG36242" s="768"/>
      <c r="CH36242" s="768"/>
      <c r="CI36242" s="850"/>
    </row>
    <row r="36243" spans="85:87" x14ac:dyDescent="0.25">
      <c r="CG36243" s="768"/>
      <c r="CH36243" s="768"/>
      <c r="CI36243" s="850"/>
    </row>
    <row r="36244" spans="85:87" x14ac:dyDescent="0.25">
      <c r="CG36244" s="768"/>
      <c r="CH36244" s="768"/>
      <c r="CI36244" s="850"/>
    </row>
    <row r="36245" spans="85:87" x14ac:dyDescent="0.25">
      <c r="CG36245" s="768"/>
      <c r="CH36245" s="768"/>
      <c r="CI36245" s="850"/>
    </row>
    <row r="36246" spans="85:87" x14ac:dyDescent="0.25">
      <c r="CG36246" s="768"/>
      <c r="CH36246" s="768"/>
      <c r="CI36246" s="850"/>
    </row>
    <row r="36247" spans="85:87" x14ac:dyDescent="0.25">
      <c r="CG36247" s="768"/>
      <c r="CH36247" s="768"/>
      <c r="CI36247" s="850"/>
    </row>
    <row r="36248" spans="85:87" x14ac:dyDescent="0.25">
      <c r="CG36248" s="768"/>
      <c r="CH36248" s="768"/>
      <c r="CI36248" s="850"/>
    </row>
    <row r="36249" spans="85:87" x14ac:dyDescent="0.25">
      <c r="CG36249" s="768"/>
      <c r="CH36249" s="768"/>
      <c r="CI36249" s="850"/>
    </row>
    <row r="36250" spans="85:87" x14ac:dyDescent="0.25">
      <c r="CG36250" s="768"/>
      <c r="CH36250" s="768"/>
      <c r="CI36250" s="850"/>
    </row>
    <row r="36251" spans="85:87" x14ac:dyDescent="0.25">
      <c r="CG36251" s="768"/>
      <c r="CH36251" s="768"/>
      <c r="CI36251" s="850"/>
    </row>
    <row r="36252" spans="85:87" x14ac:dyDescent="0.25">
      <c r="CG36252" s="768"/>
      <c r="CH36252" s="768"/>
      <c r="CI36252" s="850"/>
    </row>
    <row r="36253" spans="85:87" x14ac:dyDescent="0.25">
      <c r="CG36253" s="768"/>
      <c r="CH36253" s="768"/>
      <c r="CI36253" s="850"/>
    </row>
    <row r="36254" spans="85:87" x14ac:dyDescent="0.25">
      <c r="CG36254" s="768"/>
      <c r="CH36254" s="768"/>
      <c r="CI36254" s="850"/>
    </row>
    <row r="36255" spans="85:87" x14ac:dyDescent="0.25">
      <c r="CG36255" s="768"/>
      <c r="CH36255" s="768"/>
      <c r="CI36255" s="850"/>
    </row>
    <row r="36256" spans="85:87" x14ac:dyDescent="0.25">
      <c r="CG36256" s="768"/>
      <c r="CH36256" s="768"/>
      <c r="CI36256" s="850"/>
    </row>
    <row r="36257" spans="85:87" x14ac:dyDescent="0.25">
      <c r="CG36257" s="768"/>
      <c r="CH36257" s="768"/>
      <c r="CI36257" s="850"/>
    </row>
    <row r="36258" spans="85:87" x14ac:dyDescent="0.25">
      <c r="CG36258" s="768"/>
      <c r="CH36258" s="768"/>
      <c r="CI36258" s="850"/>
    </row>
    <row r="36259" spans="85:87" x14ac:dyDescent="0.25">
      <c r="CG36259" s="768"/>
      <c r="CH36259" s="768"/>
      <c r="CI36259" s="850"/>
    </row>
    <row r="36260" spans="85:87" x14ac:dyDescent="0.25">
      <c r="CG36260" s="768"/>
      <c r="CH36260" s="768"/>
      <c r="CI36260" s="850"/>
    </row>
    <row r="36261" spans="85:87" x14ac:dyDescent="0.25">
      <c r="CG36261" s="768"/>
      <c r="CH36261" s="768"/>
      <c r="CI36261" s="850"/>
    </row>
    <row r="36262" spans="85:87" x14ac:dyDescent="0.25">
      <c r="CG36262" s="768"/>
      <c r="CH36262" s="768"/>
      <c r="CI36262" s="850"/>
    </row>
    <row r="36263" spans="85:87" x14ac:dyDescent="0.25">
      <c r="CG36263" s="768"/>
      <c r="CH36263" s="768"/>
      <c r="CI36263" s="850"/>
    </row>
    <row r="36264" spans="85:87" x14ac:dyDescent="0.25">
      <c r="CG36264" s="768"/>
      <c r="CH36264" s="768"/>
      <c r="CI36264" s="850"/>
    </row>
    <row r="36265" spans="85:87" x14ac:dyDescent="0.25">
      <c r="CG36265" s="768"/>
      <c r="CH36265" s="768"/>
      <c r="CI36265" s="850"/>
    </row>
    <row r="36266" spans="85:87" x14ac:dyDescent="0.25">
      <c r="CG36266" s="768"/>
      <c r="CH36266" s="768"/>
      <c r="CI36266" s="850"/>
    </row>
    <row r="36267" spans="85:87" x14ac:dyDescent="0.25">
      <c r="CG36267" s="768"/>
      <c r="CH36267" s="768"/>
      <c r="CI36267" s="850"/>
    </row>
    <row r="36268" spans="85:87" x14ac:dyDescent="0.25">
      <c r="CG36268" s="768"/>
      <c r="CH36268" s="768"/>
      <c r="CI36268" s="850"/>
    </row>
    <row r="36269" spans="85:87" x14ac:dyDescent="0.25">
      <c r="CG36269" s="768"/>
      <c r="CH36269" s="768"/>
      <c r="CI36269" s="850"/>
    </row>
    <row r="36270" spans="85:87" x14ac:dyDescent="0.25">
      <c r="CG36270" s="768"/>
      <c r="CH36270" s="768"/>
      <c r="CI36270" s="850"/>
    </row>
    <row r="36271" spans="85:87" x14ac:dyDescent="0.25">
      <c r="CG36271" s="768"/>
      <c r="CH36271" s="768"/>
      <c r="CI36271" s="850"/>
    </row>
    <row r="36272" spans="85:87" x14ac:dyDescent="0.25">
      <c r="CG36272" s="768"/>
      <c r="CH36272" s="768"/>
      <c r="CI36272" s="850"/>
    </row>
    <row r="36273" spans="85:87" x14ac:dyDescent="0.25">
      <c r="CG36273" s="768"/>
      <c r="CH36273" s="768"/>
      <c r="CI36273" s="850"/>
    </row>
    <row r="36274" spans="85:87" x14ac:dyDescent="0.25">
      <c r="CG36274" s="768"/>
      <c r="CH36274" s="768"/>
      <c r="CI36274" s="850"/>
    </row>
    <row r="36275" spans="85:87" x14ac:dyDescent="0.25">
      <c r="CG36275" s="768"/>
      <c r="CH36275" s="768"/>
      <c r="CI36275" s="850"/>
    </row>
    <row r="36276" spans="85:87" x14ac:dyDescent="0.25">
      <c r="CG36276" s="768"/>
      <c r="CH36276" s="768"/>
      <c r="CI36276" s="850"/>
    </row>
    <row r="36277" spans="85:87" x14ac:dyDescent="0.25">
      <c r="CG36277" s="768"/>
      <c r="CH36277" s="768"/>
      <c r="CI36277" s="850"/>
    </row>
    <row r="36278" spans="85:87" x14ac:dyDescent="0.25">
      <c r="CG36278" s="768"/>
      <c r="CH36278" s="768"/>
      <c r="CI36278" s="850"/>
    </row>
    <row r="36279" spans="85:87" x14ac:dyDescent="0.25">
      <c r="CG36279" s="768"/>
      <c r="CH36279" s="768"/>
      <c r="CI36279" s="850"/>
    </row>
    <row r="36280" spans="85:87" x14ac:dyDescent="0.25">
      <c r="CG36280" s="768"/>
      <c r="CH36280" s="768"/>
      <c r="CI36280" s="850"/>
    </row>
    <row r="36281" spans="85:87" x14ac:dyDescent="0.25">
      <c r="CG36281" s="768"/>
      <c r="CH36281" s="768"/>
      <c r="CI36281" s="850"/>
    </row>
    <row r="36282" spans="85:87" x14ac:dyDescent="0.25">
      <c r="CG36282" s="768"/>
      <c r="CH36282" s="768"/>
      <c r="CI36282" s="850"/>
    </row>
    <row r="36283" spans="85:87" x14ac:dyDescent="0.25">
      <c r="CG36283" s="768"/>
      <c r="CH36283" s="768"/>
      <c r="CI36283" s="850"/>
    </row>
    <row r="36284" spans="85:87" x14ac:dyDescent="0.25">
      <c r="CG36284" s="768"/>
      <c r="CH36284" s="768"/>
      <c r="CI36284" s="850"/>
    </row>
    <row r="36285" spans="85:87" x14ac:dyDescent="0.25">
      <c r="CG36285" s="768"/>
      <c r="CH36285" s="768"/>
      <c r="CI36285" s="850"/>
    </row>
    <row r="36286" spans="85:87" x14ac:dyDescent="0.25">
      <c r="CG36286" s="768"/>
      <c r="CH36286" s="768"/>
      <c r="CI36286" s="850"/>
    </row>
    <row r="36287" spans="85:87" x14ac:dyDescent="0.25">
      <c r="CG36287" s="768"/>
      <c r="CH36287" s="768"/>
      <c r="CI36287" s="850"/>
    </row>
    <row r="36288" spans="85:87" x14ac:dyDescent="0.25">
      <c r="CG36288" s="768"/>
      <c r="CH36288" s="768"/>
      <c r="CI36288" s="850"/>
    </row>
    <row r="36289" spans="85:87" x14ac:dyDescent="0.25">
      <c r="CG36289" s="768"/>
      <c r="CH36289" s="768"/>
      <c r="CI36289" s="850"/>
    </row>
    <row r="36290" spans="85:87" x14ac:dyDescent="0.25">
      <c r="CG36290" s="768"/>
      <c r="CH36290" s="768"/>
      <c r="CI36290" s="850"/>
    </row>
    <row r="36291" spans="85:87" x14ac:dyDescent="0.25">
      <c r="CG36291" s="768"/>
      <c r="CH36291" s="768"/>
      <c r="CI36291" s="850"/>
    </row>
    <row r="36292" spans="85:87" x14ac:dyDescent="0.25">
      <c r="CG36292" s="768"/>
      <c r="CH36292" s="768"/>
      <c r="CI36292" s="850"/>
    </row>
    <row r="36293" spans="85:87" x14ac:dyDescent="0.25">
      <c r="CG36293" s="768"/>
      <c r="CH36293" s="768"/>
      <c r="CI36293" s="850"/>
    </row>
    <row r="36294" spans="85:87" x14ac:dyDescent="0.25">
      <c r="CG36294" s="768"/>
      <c r="CH36294" s="768"/>
      <c r="CI36294" s="850"/>
    </row>
    <row r="36295" spans="85:87" x14ac:dyDescent="0.25">
      <c r="CG36295" s="768"/>
      <c r="CH36295" s="768"/>
      <c r="CI36295" s="850"/>
    </row>
    <row r="36296" spans="85:87" x14ac:dyDescent="0.25">
      <c r="CG36296" s="768"/>
      <c r="CH36296" s="768"/>
      <c r="CI36296" s="850"/>
    </row>
    <row r="36297" spans="85:87" x14ac:dyDescent="0.25">
      <c r="CG36297" s="768"/>
      <c r="CH36297" s="768"/>
      <c r="CI36297" s="850"/>
    </row>
    <row r="36298" spans="85:87" x14ac:dyDescent="0.25">
      <c r="CG36298" s="768"/>
      <c r="CH36298" s="768"/>
      <c r="CI36298" s="850"/>
    </row>
    <row r="36299" spans="85:87" x14ac:dyDescent="0.25">
      <c r="CG36299" s="768"/>
      <c r="CH36299" s="768"/>
      <c r="CI36299" s="850"/>
    </row>
    <row r="36300" spans="85:87" x14ac:dyDescent="0.25">
      <c r="CG36300" s="768"/>
      <c r="CH36300" s="768"/>
      <c r="CI36300" s="850"/>
    </row>
    <row r="36301" spans="85:87" x14ac:dyDescent="0.25">
      <c r="CG36301" s="768"/>
      <c r="CH36301" s="768"/>
      <c r="CI36301" s="850"/>
    </row>
    <row r="36302" spans="85:87" x14ac:dyDescent="0.25">
      <c r="CG36302" s="768"/>
      <c r="CH36302" s="768"/>
      <c r="CI36302" s="850"/>
    </row>
    <row r="36303" spans="85:87" x14ac:dyDescent="0.25">
      <c r="CG36303" s="768"/>
      <c r="CH36303" s="768"/>
      <c r="CI36303" s="850"/>
    </row>
    <row r="36304" spans="85:87" x14ac:dyDescent="0.25">
      <c r="CG36304" s="768"/>
      <c r="CH36304" s="768"/>
      <c r="CI36304" s="850"/>
    </row>
    <row r="36305" spans="85:87" x14ac:dyDescent="0.25">
      <c r="CG36305" s="768"/>
      <c r="CH36305" s="768"/>
      <c r="CI36305" s="850"/>
    </row>
    <row r="36306" spans="85:87" x14ac:dyDescent="0.25">
      <c r="CG36306" s="768"/>
      <c r="CH36306" s="768"/>
      <c r="CI36306" s="850"/>
    </row>
    <row r="36307" spans="85:87" x14ac:dyDescent="0.25">
      <c r="CG36307" s="768"/>
      <c r="CH36307" s="768"/>
      <c r="CI36307" s="850"/>
    </row>
    <row r="36308" spans="85:87" x14ac:dyDescent="0.25">
      <c r="CG36308" s="768"/>
      <c r="CH36308" s="768"/>
      <c r="CI36308" s="850"/>
    </row>
    <row r="36309" spans="85:87" x14ac:dyDescent="0.25">
      <c r="CG36309" s="768"/>
      <c r="CH36309" s="768"/>
      <c r="CI36309" s="850"/>
    </row>
    <row r="36310" spans="85:87" x14ac:dyDescent="0.25">
      <c r="CG36310" s="768"/>
      <c r="CH36310" s="768"/>
      <c r="CI36310" s="850"/>
    </row>
    <row r="36311" spans="85:87" x14ac:dyDescent="0.25">
      <c r="CG36311" s="768"/>
      <c r="CH36311" s="768"/>
      <c r="CI36311" s="850"/>
    </row>
    <row r="36312" spans="85:87" x14ac:dyDescent="0.25">
      <c r="CG36312" s="768"/>
      <c r="CH36312" s="768"/>
      <c r="CI36312" s="850"/>
    </row>
    <row r="36313" spans="85:87" x14ac:dyDescent="0.25">
      <c r="CG36313" s="768"/>
      <c r="CH36313" s="768"/>
      <c r="CI36313" s="850"/>
    </row>
    <row r="36314" spans="85:87" x14ac:dyDescent="0.25">
      <c r="CG36314" s="768"/>
      <c r="CH36314" s="768"/>
      <c r="CI36314" s="850"/>
    </row>
    <row r="36315" spans="85:87" x14ac:dyDescent="0.25">
      <c r="CG36315" s="768"/>
      <c r="CH36315" s="768"/>
      <c r="CI36315" s="850"/>
    </row>
    <row r="36316" spans="85:87" x14ac:dyDescent="0.25">
      <c r="CG36316" s="768"/>
      <c r="CH36316" s="768"/>
      <c r="CI36316" s="850"/>
    </row>
    <row r="36317" spans="85:87" x14ac:dyDescent="0.25">
      <c r="CG36317" s="768"/>
      <c r="CH36317" s="768"/>
      <c r="CI36317" s="850"/>
    </row>
    <row r="36318" spans="85:87" x14ac:dyDescent="0.25">
      <c r="CG36318" s="768"/>
      <c r="CH36318" s="768"/>
      <c r="CI36318" s="850"/>
    </row>
    <row r="36319" spans="85:87" x14ac:dyDescent="0.25">
      <c r="CG36319" s="768"/>
      <c r="CH36319" s="768"/>
      <c r="CI36319" s="850"/>
    </row>
    <row r="36320" spans="85:87" x14ac:dyDescent="0.25">
      <c r="CG36320" s="768"/>
      <c r="CH36320" s="768"/>
      <c r="CI36320" s="850"/>
    </row>
    <row r="36321" spans="85:87" x14ac:dyDescent="0.25">
      <c r="CG36321" s="768"/>
      <c r="CH36321" s="768"/>
      <c r="CI36321" s="850"/>
    </row>
    <row r="36322" spans="85:87" x14ac:dyDescent="0.25">
      <c r="CG36322" s="768"/>
      <c r="CH36322" s="768"/>
      <c r="CI36322" s="850"/>
    </row>
    <row r="36323" spans="85:87" x14ac:dyDescent="0.25">
      <c r="CG36323" s="768"/>
      <c r="CH36323" s="768"/>
      <c r="CI36323" s="850"/>
    </row>
    <row r="36324" spans="85:87" x14ac:dyDescent="0.25">
      <c r="CG36324" s="768"/>
      <c r="CH36324" s="768"/>
      <c r="CI36324" s="850"/>
    </row>
    <row r="36325" spans="85:87" x14ac:dyDescent="0.25">
      <c r="CG36325" s="768"/>
      <c r="CH36325" s="768"/>
      <c r="CI36325" s="850"/>
    </row>
    <row r="36326" spans="85:87" x14ac:dyDescent="0.25">
      <c r="CG36326" s="768"/>
      <c r="CH36326" s="768"/>
      <c r="CI36326" s="850"/>
    </row>
    <row r="36327" spans="85:87" x14ac:dyDescent="0.25">
      <c r="CG36327" s="768"/>
      <c r="CH36327" s="768"/>
      <c r="CI36327" s="850"/>
    </row>
    <row r="36328" spans="85:87" x14ac:dyDescent="0.25">
      <c r="CG36328" s="768"/>
      <c r="CH36328" s="768"/>
      <c r="CI36328" s="850"/>
    </row>
    <row r="36329" spans="85:87" x14ac:dyDescent="0.25">
      <c r="CG36329" s="768"/>
      <c r="CH36329" s="768"/>
      <c r="CI36329" s="850"/>
    </row>
    <row r="36330" spans="85:87" x14ac:dyDescent="0.25">
      <c r="CG36330" s="768"/>
      <c r="CH36330" s="768"/>
      <c r="CI36330" s="850"/>
    </row>
    <row r="36331" spans="85:87" x14ac:dyDescent="0.25">
      <c r="CG36331" s="768"/>
      <c r="CH36331" s="768"/>
      <c r="CI36331" s="850"/>
    </row>
    <row r="36332" spans="85:87" x14ac:dyDescent="0.25">
      <c r="CG36332" s="768"/>
      <c r="CH36332" s="768"/>
      <c r="CI36332" s="850"/>
    </row>
    <row r="36333" spans="85:87" x14ac:dyDescent="0.25">
      <c r="CG36333" s="768"/>
      <c r="CH36333" s="768"/>
      <c r="CI36333" s="850"/>
    </row>
    <row r="36334" spans="85:87" x14ac:dyDescent="0.25">
      <c r="CG36334" s="768"/>
      <c r="CH36334" s="768"/>
      <c r="CI36334" s="850"/>
    </row>
    <row r="36335" spans="85:87" x14ac:dyDescent="0.25">
      <c r="CG36335" s="768"/>
      <c r="CH36335" s="768"/>
      <c r="CI36335" s="850"/>
    </row>
    <row r="36336" spans="85:87" x14ac:dyDescent="0.25">
      <c r="CG36336" s="768"/>
      <c r="CH36336" s="768"/>
      <c r="CI36336" s="850"/>
    </row>
    <row r="36337" spans="85:87" x14ac:dyDescent="0.25">
      <c r="CG36337" s="768"/>
      <c r="CH36337" s="768"/>
      <c r="CI36337" s="850"/>
    </row>
    <row r="36338" spans="85:87" x14ac:dyDescent="0.25">
      <c r="CG36338" s="768"/>
      <c r="CH36338" s="768"/>
      <c r="CI36338" s="850"/>
    </row>
    <row r="36339" spans="85:87" x14ac:dyDescent="0.25">
      <c r="CG36339" s="768"/>
      <c r="CH36339" s="768"/>
      <c r="CI36339" s="850"/>
    </row>
    <row r="36340" spans="85:87" x14ac:dyDescent="0.25">
      <c r="CG36340" s="768"/>
      <c r="CH36340" s="768"/>
      <c r="CI36340" s="850"/>
    </row>
    <row r="36341" spans="85:87" x14ac:dyDescent="0.25">
      <c r="CG36341" s="768"/>
      <c r="CH36341" s="768"/>
      <c r="CI36341" s="850"/>
    </row>
    <row r="36342" spans="85:87" x14ac:dyDescent="0.25">
      <c r="CG36342" s="768"/>
      <c r="CH36342" s="768"/>
      <c r="CI36342" s="850"/>
    </row>
    <row r="36343" spans="85:87" x14ac:dyDescent="0.25">
      <c r="CG36343" s="768"/>
      <c r="CH36343" s="768"/>
      <c r="CI36343" s="850"/>
    </row>
    <row r="36344" spans="85:87" x14ac:dyDescent="0.25">
      <c r="CG36344" s="768"/>
      <c r="CH36344" s="768"/>
      <c r="CI36344" s="850"/>
    </row>
    <row r="36345" spans="85:87" x14ac:dyDescent="0.25">
      <c r="CG36345" s="768"/>
      <c r="CH36345" s="768"/>
      <c r="CI36345" s="850"/>
    </row>
    <row r="36346" spans="85:87" x14ac:dyDescent="0.25">
      <c r="CG36346" s="768"/>
      <c r="CH36346" s="768"/>
      <c r="CI36346" s="850"/>
    </row>
    <row r="36347" spans="85:87" x14ac:dyDescent="0.25">
      <c r="CG36347" s="768"/>
      <c r="CH36347" s="768"/>
      <c r="CI36347" s="850"/>
    </row>
    <row r="36348" spans="85:87" x14ac:dyDescent="0.25">
      <c r="CG36348" s="768"/>
      <c r="CH36348" s="768"/>
      <c r="CI36348" s="850"/>
    </row>
    <row r="36349" spans="85:87" x14ac:dyDescent="0.25">
      <c r="CG36349" s="768"/>
      <c r="CH36349" s="768"/>
      <c r="CI36349" s="850"/>
    </row>
    <row r="36350" spans="85:87" x14ac:dyDescent="0.25">
      <c r="CG36350" s="768"/>
      <c r="CH36350" s="768"/>
      <c r="CI36350" s="850"/>
    </row>
    <row r="36351" spans="85:87" x14ac:dyDescent="0.25">
      <c r="CG36351" s="768"/>
      <c r="CH36351" s="768"/>
      <c r="CI36351" s="850"/>
    </row>
    <row r="36352" spans="85:87" x14ac:dyDescent="0.25">
      <c r="CG36352" s="768"/>
      <c r="CH36352" s="768"/>
      <c r="CI36352" s="850"/>
    </row>
    <row r="36353" spans="85:87" x14ac:dyDescent="0.25">
      <c r="CG36353" s="768"/>
      <c r="CH36353" s="768"/>
      <c r="CI36353" s="850"/>
    </row>
    <row r="36354" spans="85:87" x14ac:dyDescent="0.25">
      <c r="CG36354" s="768"/>
      <c r="CH36354" s="768"/>
      <c r="CI36354" s="850"/>
    </row>
    <row r="36355" spans="85:87" x14ac:dyDescent="0.25">
      <c r="CG36355" s="768"/>
      <c r="CH36355" s="768"/>
      <c r="CI36355" s="850"/>
    </row>
    <row r="36356" spans="85:87" x14ac:dyDescent="0.25">
      <c r="CG36356" s="768"/>
      <c r="CH36356" s="768"/>
      <c r="CI36356" s="850"/>
    </row>
    <row r="36357" spans="85:87" x14ac:dyDescent="0.25">
      <c r="CG36357" s="768"/>
      <c r="CH36357" s="768"/>
      <c r="CI36357" s="850"/>
    </row>
    <row r="36358" spans="85:87" x14ac:dyDescent="0.25">
      <c r="CG36358" s="768"/>
      <c r="CH36358" s="768"/>
      <c r="CI36358" s="850"/>
    </row>
    <row r="36359" spans="85:87" x14ac:dyDescent="0.25">
      <c r="CG36359" s="768"/>
      <c r="CH36359" s="768"/>
      <c r="CI36359" s="850"/>
    </row>
    <row r="36360" spans="85:87" x14ac:dyDescent="0.25">
      <c r="CG36360" s="768"/>
      <c r="CH36360" s="768"/>
      <c r="CI36360" s="850"/>
    </row>
    <row r="36361" spans="85:87" x14ac:dyDescent="0.25">
      <c r="CG36361" s="768"/>
      <c r="CH36361" s="768"/>
      <c r="CI36361" s="850"/>
    </row>
    <row r="36362" spans="85:87" x14ac:dyDescent="0.25">
      <c r="CG36362" s="768"/>
      <c r="CH36362" s="768"/>
      <c r="CI36362" s="850"/>
    </row>
    <row r="36363" spans="85:87" x14ac:dyDescent="0.25">
      <c r="CG36363" s="768"/>
      <c r="CH36363" s="768"/>
      <c r="CI36363" s="850"/>
    </row>
    <row r="36364" spans="85:87" x14ac:dyDescent="0.25">
      <c r="CG36364" s="768"/>
      <c r="CH36364" s="768"/>
      <c r="CI36364" s="850"/>
    </row>
    <row r="36365" spans="85:87" x14ac:dyDescent="0.25">
      <c r="CG36365" s="768"/>
      <c r="CH36365" s="768"/>
      <c r="CI36365" s="850"/>
    </row>
    <row r="36366" spans="85:87" x14ac:dyDescent="0.25">
      <c r="CG36366" s="768"/>
      <c r="CH36366" s="768"/>
      <c r="CI36366" s="850"/>
    </row>
    <row r="36367" spans="85:87" x14ac:dyDescent="0.25">
      <c r="CG36367" s="768"/>
      <c r="CH36367" s="768"/>
      <c r="CI36367" s="850"/>
    </row>
    <row r="36368" spans="85:87" x14ac:dyDescent="0.25">
      <c r="CG36368" s="768"/>
      <c r="CH36368" s="768"/>
      <c r="CI36368" s="850"/>
    </row>
    <row r="36369" spans="85:87" x14ac:dyDescent="0.25">
      <c r="CG36369" s="768"/>
      <c r="CH36369" s="768"/>
      <c r="CI36369" s="850"/>
    </row>
    <row r="36370" spans="85:87" x14ac:dyDescent="0.25">
      <c r="CG36370" s="768"/>
      <c r="CH36370" s="768"/>
      <c r="CI36370" s="850"/>
    </row>
    <row r="36371" spans="85:87" x14ac:dyDescent="0.25">
      <c r="CG36371" s="768"/>
      <c r="CH36371" s="768"/>
      <c r="CI36371" s="850"/>
    </row>
    <row r="36372" spans="85:87" x14ac:dyDescent="0.25">
      <c r="CG36372" s="768"/>
      <c r="CH36372" s="768"/>
      <c r="CI36372" s="850"/>
    </row>
    <row r="36373" spans="85:87" x14ac:dyDescent="0.25">
      <c r="CG36373" s="768"/>
      <c r="CH36373" s="768"/>
      <c r="CI36373" s="850"/>
    </row>
    <row r="36374" spans="85:87" x14ac:dyDescent="0.25">
      <c r="CG36374" s="768"/>
      <c r="CH36374" s="768"/>
      <c r="CI36374" s="850"/>
    </row>
    <row r="36375" spans="85:87" x14ac:dyDescent="0.25">
      <c r="CG36375" s="768"/>
      <c r="CH36375" s="768"/>
      <c r="CI36375" s="850"/>
    </row>
    <row r="36376" spans="85:87" x14ac:dyDescent="0.25">
      <c r="CG36376" s="768"/>
      <c r="CH36376" s="768"/>
      <c r="CI36376" s="850"/>
    </row>
    <row r="36377" spans="85:87" x14ac:dyDescent="0.25">
      <c r="CG36377" s="768"/>
      <c r="CH36377" s="768"/>
      <c r="CI36377" s="850"/>
    </row>
    <row r="36378" spans="85:87" x14ac:dyDescent="0.25">
      <c r="CG36378" s="768"/>
      <c r="CH36378" s="768"/>
      <c r="CI36378" s="850"/>
    </row>
    <row r="36379" spans="85:87" x14ac:dyDescent="0.25">
      <c r="CG36379" s="768"/>
      <c r="CH36379" s="768"/>
      <c r="CI36379" s="850"/>
    </row>
    <row r="36380" spans="85:87" x14ac:dyDescent="0.25">
      <c r="CG36380" s="768"/>
      <c r="CH36380" s="768"/>
      <c r="CI36380" s="850"/>
    </row>
    <row r="36381" spans="85:87" x14ac:dyDescent="0.25">
      <c r="CG36381" s="768"/>
      <c r="CH36381" s="768"/>
      <c r="CI36381" s="850"/>
    </row>
    <row r="36382" spans="85:87" x14ac:dyDescent="0.25">
      <c r="CG36382" s="768"/>
      <c r="CH36382" s="768"/>
      <c r="CI36382" s="850"/>
    </row>
    <row r="36383" spans="85:87" x14ac:dyDescent="0.25">
      <c r="CG36383" s="768"/>
      <c r="CH36383" s="768"/>
      <c r="CI36383" s="850"/>
    </row>
    <row r="36384" spans="85:87" x14ac:dyDescent="0.25">
      <c r="CG36384" s="768"/>
      <c r="CH36384" s="768"/>
      <c r="CI36384" s="850"/>
    </row>
    <row r="36385" spans="85:87" x14ac:dyDescent="0.25">
      <c r="CG36385" s="768"/>
      <c r="CH36385" s="768"/>
      <c r="CI36385" s="850"/>
    </row>
    <row r="36386" spans="85:87" x14ac:dyDescent="0.25">
      <c r="CG36386" s="768"/>
      <c r="CH36386" s="768"/>
      <c r="CI36386" s="850"/>
    </row>
    <row r="36387" spans="85:87" x14ac:dyDescent="0.25">
      <c r="CG36387" s="768"/>
      <c r="CH36387" s="768"/>
      <c r="CI36387" s="850"/>
    </row>
    <row r="36388" spans="85:87" x14ac:dyDescent="0.25">
      <c r="CG36388" s="768"/>
      <c r="CH36388" s="768"/>
      <c r="CI36388" s="850"/>
    </row>
    <row r="36389" spans="85:87" x14ac:dyDescent="0.25">
      <c r="CG36389" s="768"/>
      <c r="CH36389" s="768"/>
      <c r="CI36389" s="850"/>
    </row>
    <row r="36390" spans="85:87" x14ac:dyDescent="0.25">
      <c r="CG36390" s="768"/>
      <c r="CH36390" s="768"/>
      <c r="CI36390" s="850"/>
    </row>
    <row r="36391" spans="85:87" x14ac:dyDescent="0.25">
      <c r="CG36391" s="768"/>
      <c r="CH36391" s="768"/>
      <c r="CI36391" s="850"/>
    </row>
    <row r="36392" spans="85:87" x14ac:dyDescent="0.25">
      <c r="CG36392" s="768"/>
      <c r="CH36392" s="768"/>
      <c r="CI36392" s="850"/>
    </row>
    <row r="36393" spans="85:87" x14ac:dyDescent="0.25">
      <c r="CG36393" s="768"/>
      <c r="CH36393" s="768"/>
      <c r="CI36393" s="850"/>
    </row>
    <row r="36394" spans="85:87" x14ac:dyDescent="0.25">
      <c r="CG36394" s="768"/>
      <c r="CH36394" s="768"/>
      <c r="CI36394" s="850"/>
    </row>
    <row r="36395" spans="85:87" x14ac:dyDescent="0.25">
      <c r="CG36395" s="768"/>
      <c r="CH36395" s="768"/>
      <c r="CI36395" s="850"/>
    </row>
    <row r="36396" spans="85:87" x14ac:dyDescent="0.25">
      <c r="CG36396" s="768"/>
      <c r="CH36396" s="768"/>
      <c r="CI36396" s="850"/>
    </row>
    <row r="36397" spans="85:87" x14ac:dyDescent="0.25">
      <c r="CG36397" s="768"/>
      <c r="CH36397" s="768"/>
      <c r="CI36397" s="850"/>
    </row>
    <row r="36398" spans="85:87" x14ac:dyDescent="0.25">
      <c r="CG36398" s="768"/>
      <c r="CH36398" s="768"/>
      <c r="CI36398" s="850"/>
    </row>
    <row r="36399" spans="85:87" x14ac:dyDescent="0.25">
      <c r="CG36399" s="768"/>
      <c r="CH36399" s="768"/>
      <c r="CI36399" s="850"/>
    </row>
    <row r="36400" spans="85:87" x14ac:dyDescent="0.25">
      <c r="CG36400" s="768"/>
      <c r="CH36400" s="768"/>
      <c r="CI36400" s="850"/>
    </row>
    <row r="36401" spans="85:87" x14ac:dyDescent="0.25">
      <c r="CG36401" s="768"/>
      <c r="CH36401" s="768"/>
      <c r="CI36401" s="850"/>
    </row>
    <row r="36402" spans="85:87" x14ac:dyDescent="0.25">
      <c r="CG36402" s="768"/>
      <c r="CH36402" s="768"/>
      <c r="CI36402" s="850"/>
    </row>
    <row r="36403" spans="85:87" x14ac:dyDescent="0.25">
      <c r="CG36403" s="768"/>
      <c r="CH36403" s="768"/>
      <c r="CI36403" s="850"/>
    </row>
    <row r="36404" spans="85:87" x14ac:dyDescent="0.25">
      <c r="CG36404" s="768"/>
      <c r="CH36404" s="768"/>
      <c r="CI36404" s="850"/>
    </row>
    <row r="36405" spans="85:87" x14ac:dyDescent="0.25">
      <c r="CG36405" s="768"/>
      <c r="CH36405" s="768"/>
      <c r="CI36405" s="850"/>
    </row>
    <row r="36406" spans="85:87" x14ac:dyDescent="0.25">
      <c r="CG36406" s="768"/>
      <c r="CH36406" s="768"/>
      <c r="CI36406" s="850"/>
    </row>
    <row r="36407" spans="85:87" x14ac:dyDescent="0.25">
      <c r="CG36407" s="768"/>
      <c r="CH36407" s="768"/>
      <c r="CI36407" s="850"/>
    </row>
    <row r="36408" spans="85:87" x14ac:dyDescent="0.25">
      <c r="CG36408" s="768"/>
      <c r="CH36408" s="768"/>
      <c r="CI36408" s="850"/>
    </row>
    <row r="36409" spans="85:87" x14ac:dyDescent="0.25">
      <c r="CG36409" s="768"/>
      <c r="CH36409" s="768"/>
      <c r="CI36409" s="850"/>
    </row>
    <row r="36410" spans="85:87" x14ac:dyDescent="0.25">
      <c r="CG36410" s="768"/>
      <c r="CH36410" s="768"/>
      <c r="CI36410" s="850"/>
    </row>
    <row r="36411" spans="85:87" x14ac:dyDescent="0.25">
      <c r="CG36411" s="768"/>
      <c r="CH36411" s="768"/>
      <c r="CI36411" s="850"/>
    </row>
    <row r="36412" spans="85:87" x14ac:dyDescent="0.25">
      <c r="CG36412" s="768"/>
      <c r="CH36412" s="768"/>
      <c r="CI36412" s="850"/>
    </row>
    <row r="36413" spans="85:87" x14ac:dyDescent="0.25">
      <c r="CG36413" s="768"/>
      <c r="CH36413" s="768"/>
      <c r="CI36413" s="850"/>
    </row>
    <row r="36414" spans="85:87" x14ac:dyDescent="0.25">
      <c r="CG36414" s="768"/>
      <c r="CH36414" s="768"/>
      <c r="CI36414" s="850"/>
    </row>
    <row r="36415" spans="85:87" x14ac:dyDescent="0.25">
      <c r="CG36415" s="768"/>
      <c r="CH36415" s="768"/>
      <c r="CI36415" s="850"/>
    </row>
    <row r="36416" spans="85:87" x14ac:dyDescent="0.25">
      <c r="CG36416" s="768"/>
      <c r="CH36416" s="768"/>
      <c r="CI36416" s="850"/>
    </row>
    <row r="36417" spans="85:87" x14ac:dyDescent="0.25">
      <c r="CG36417" s="768"/>
      <c r="CH36417" s="768"/>
      <c r="CI36417" s="850"/>
    </row>
    <row r="36418" spans="85:87" x14ac:dyDescent="0.25">
      <c r="CG36418" s="768"/>
      <c r="CH36418" s="768"/>
      <c r="CI36418" s="850"/>
    </row>
    <row r="36419" spans="85:87" x14ac:dyDescent="0.25">
      <c r="CG36419" s="768"/>
      <c r="CH36419" s="768"/>
      <c r="CI36419" s="850"/>
    </row>
    <row r="36420" spans="85:87" x14ac:dyDescent="0.25">
      <c r="CG36420" s="768"/>
      <c r="CH36420" s="768"/>
      <c r="CI36420" s="850"/>
    </row>
    <row r="36421" spans="85:87" x14ac:dyDescent="0.25">
      <c r="CG36421" s="768"/>
      <c r="CH36421" s="768"/>
      <c r="CI36421" s="850"/>
    </row>
    <row r="36422" spans="85:87" x14ac:dyDescent="0.25">
      <c r="CG36422" s="768"/>
      <c r="CH36422" s="768"/>
      <c r="CI36422" s="850"/>
    </row>
    <row r="36423" spans="85:87" x14ac:dyDescent="0.25">
      <c r="CG36423" s="768"/>
      <c r="CH36423" s="768"/>
      <c r="CI36423" s="850"/>
    </row>
    <row r="36424" spans="85:87" x14ac:dyDescent="0.25">
      <c r="CG36424" s="768"/>
      <c r="CH36424" s="768"/>
      <c r="CI36424" s="850"/>
    </row>
    <row r="36425" spans="85:87" x14ac:dyDescent="0.25">
      <c r="CG36425" s="768"/>
      <c r="CH36425" s="768"/>
      <c r="CI36425" s="850"/>
    </row>
    <row r="36426" spans="85:87" x14ac:dyDescent="0.25">
      <c r="CG36426" s="768"/>
      <c r="CH36426" s="768"/>
      <c r="CI36426" s="850"/>
    </row>
    <row r="36427" spans="85:87" x14ac:dyDescent="0.25">
      <c r="CG36427" s="768"/>
      <c r="CH36427" s="768"/>
      <c r="CI36427" s="850"/>
    </row>
    <row r="36428" spans="85:87" x14ac:dyDescent="0.25">
      <c r="CG36428" s="768"/>
      <c r="CH36428" s="768"/>
      <c r="CI36428" s="850"/>
    </row>
    <row r="36429" spans="85:87" x14ac:dyDescent="0.25">
      <c r="CG36429" s="768"/>
      <c r="CH36429" s="768"/>
      <c r="CI36429" s="850"/>
    </row>
    <row r="36430" spans="85:87" x14ac:dyDescent="0.25">
      <c r="CG36430" s="768"/>
      <c r="CH36430" s="768"/>
      <c r="CI36430" s="850"/>
    </row>
    <row r="36431" spans="85:87" x14ac:dyDescent="0.25">
      <c r="CG36431" s="768"/>
      <c r="CH36431" s="768"/>
      <c r="CI36431" s="850"/>
    </row>
    <row r="36432" spans="85:87" x14ac:dyDescent="0.25">
      <c r="CG36432" s="768"/>
      <c r="CH36432" s="768"/>
      <c r="CI36432" s="850"/>
    </row>
    <row r="36433" spans="85:87" x14ac:dyDescent="0.25">
      <c r="CG36433" s="768"/>
      <c r="CH36433" s="768"/>
      <c r="CI36433" s="850"/>
    </row>
    <row r="36434" spans="85:87" x14ac:dyDescent="0.25">
      <c r="CG36434" s="768"/>
      <c r="CH36434" s="768"/>
      <c r="CI36434" s="850"/>
    </row>
    <row r="36435" spans="85:87" x14ac:dyDescent="0.25">
      <c r="CG36435" s="768"/>
      <c r="CH36435" s="768"/>
      <c r="CI36435" s="850"/>
    </row>
    <row r="36436" spans="85:87" x14ac:dyDescent="0.25">
      <c r="CG36436" s="768"/>
      <c r="CH36436" s="768"/>
      <c r="CI36436" s="850"/>
    </row>
    <row r="36437" spans="85:87" x14ac:dyDescent="0.25">
      <c r="CG36437" s="768"/>
      <c r="CH36437" s="768"/>
      <c r="CI36437" s="850"/>
    </row>
    <row r="36438" spans="85:87" x14ac:dyDescent="0.25">
      <c r="CG36438" s="768"/>
      <c r="CH36438" s="768"/>
      <c r="CI36438" s="850"/>
    </row>
    <row r="36439" spans="85:87" x14ac:dyDescent="0.25">
      <c r="CG36439" s="768"/>
      <c r="CH36439" s="768"/>
      <c r="CI36439" s="850"/>
    </row>
    <row r="36440" spans="85:87" x14ac:dyDescent="0.25">
      <c r="CG36440" s="768"/>
      <c r="CH36440" s="768"/>
      <c r="CI36440" s="850"/>
    </row>
    <row r="36441" spans="85:87" x14ac:dyDescent="0.25">
      <c r="CG36441" s="768"/>
      <c r="CH36441" s="768"/>
      <c r="CI36441" s="850"/>
    </row>
    <row r="36442" spans="85:87" x14ac:dyDescent="0.25">
      <c r="CG36442" s="768"/>
      <c r="CH36442" s="768"/>
      <c r="CI36442" s="850"/>
    </row>
    <row r="36443" spans="85:87" x14ac:dyDescent="0.25">
      <c r="CG36443" s="768"/>
      <c r="CH36443" s="768"/>
      <c r="CI36443" s="850"/>
    </row>
    <row r="36444" spans="85:87" x14ac:dyDescent="0.25">
      <c r="CG36444" s="768"/>
      <c r="CH36444" s="768"/>
      <c r="CI36444" s="850"/>
    </row>
    <row r="36445" spans="85:87" x14ac:dyDescent="0.25">
      <c r="CG36445" s="768"/>
      <c r="CH36445" s="768"/>
      <c r="CI36445" s="850"/>
    </row>
    <row r="36446" spans="85:87" x14ac:dyDescent="0.25">
      <c r="CG36446" s="768"/>
      <c r="CH36446" s="768"/>
      <c r="CI36446" s="850"/>
    </row>
    <row r="36447" spans="85:87" x14ac:dyDescent="0.25">
      <c r="CG36447" s="768"/>
      <c r="CH36447" s="768"/>
      <c r="CI36447" s="850"/>
    </row>
    <row r="36448" spans="85:87" x14ac:dyDescent="0.25">
      <c r="CG36448" s="768"/>
      <c r="CH36448" s="768"/>
      <c r="CI36448" s="850"/>
    </row>
    <row r="36449" spans="85:87" x14ac:dyDescent="0.25">
      <c r="CG36449" s="768"/>
      <c r="CH36449" s="768"/>
      <c r="CI36449" s="850"/>
    </row>
    <row r="36450" spans="85:87" x14ac:dyDescent="0.25">
      <c r="CG36450" s="768"/>
      <c r="CH36450" s="768"/>
      <c r="CI36450" s="850"/>
    </row>
    <row r="36451" spans="85:87" x14ac:dyDescent="0.25">
      <c r="CG36451" s="768"/>
      <c r="CH36451" s="768"/>
      <c r="CI36451" s="850"/>
    </row>
    <row r="36452" spans="85:87" x14ac:dyDescent="0.25">
      <c r="CG36452" s="768"/>
      <c r="CH36452" s="768"/>
      <c r="CI36452" s="850"/>
    </row>
    <row r="36453" spans="85:87" x14ac:dyDescent="0.25">
      <c r="CG36453" s="768"/>
      <c r="CH36453" s="768"/>
      <c r="CI36453" s="850"/>
    </row>
    <row r="36454" spans="85:87" x14ac:dyDescent="0.25">
      <c r="CG36454" s="768"/>
      <c r="CH36454" s="768"/>
      <c r="CI36454" s="850"/>
    </row>
    <row r="36455" spans="85:87" x14ac:dyDescent="0.25">
      <c r="CG36455" s="768"/>
      <c r="CH36455" s="768"/>
      <c r="CI36455" s="850"/>
    </row>
    <row r="36456" spans="85:87" x14ac:dyDescent="0.25">
      <c r="CG36456" s="768"/>
      <c r="CH36456" s="768"/>
      <c r="CI36456" s="850"/>
    </row>
    <row r="36457" spans="85:87" x14ac:dyDescent="0.25">
      <c r="CG36457" s="768"/>
      <c r="CH36457" s="768"/>
      <c r="CI36457" s="850"/>
    </row>
    <row r="36458" spans="85:87" x14ac:dyDescent="0.25">
      <c r="CG36458" s="768"/>
      <c r="CH36458" s="768"/>
      <c r="CI36458" s="850"/>
    </row>
    <row r="36459" spans="85:87" x14ac:dyDescent="0.25">
      <c r="CG36459" s="768"/>
      <c r="CH36459" s="768"/>
      <c r="CI36459" s="850"/>
    </row>
    <row r="36460" spans="85:87" x14ac:dyDescent="0.25">
      <c r="CG36460" s="768"/>
      <c r="CH36460" s="768"/>
      <c r="CI36460" s="850"/>
    </row>
    <row r="36461" spans="85:87" x14ac:dyDescent="0.25">
      <c r="CG36461" s="768"/>
      <c r="CH36461" s="768"/>
      <c r="CI36461" s="850"/>
    </row>
    <row r="36462" spans="85:87" x14ac:dyDescent="0.25">
      <c r="CG36462" s="768"/>
      <c r="CH36462" s="768"/>
      <c r="CI36462" s="850"/>
    </row>
    <row r="36463" spans="85:87" x14ac:dyDescent="0.25">
      <c r="CG36463" s="768"/>
      <c r="CH36463" s="768"/>
      <c r="CI36463" s="850"/>
    </row>
    <row r="36464" spans="85:87" x14ac:dyDescent="0.25">
      <c r="CG36464" s="768"/>
      <c r="CH36464" s="768"/>
      <c r="CI36464" s="850"/>
    </row>
    <row r="36465" spans="85:87" x14ac:dyDescent="0.25">
      <c r="CG36465" s="768"/>
      <c r="CH36465" s="768"/>
      <c r="CI36465" s="850"/>
    </row>
    <row r="36466" spans="85:87" x14ac:dyDescent="0.25">
      <c r="CG36466" s="768"/>
      <c r="CH36466" s="768"/>
      <c r="CI36466" s="850"/>
    </row>
    <row r="36467" spans="85:87" x14ac:dyDescent="0.25">
      <c r="CG36467" s="768"/>
      <c r="CH36467" s="768"/>
      <c r="CI36467" s="850"/>
    </row>
    <row r="36468" spans="85:87" x14ac:dyDescent="0.25">
      <c r="CG36468" s="768"/>
      <c r="CH36468" s="768"/>
      <c r="CI36468" s="850"/>
    </row>
    <row r="36469" spans="85:87" x14ac:dyDescent="0.25">
      <c r="CG36469" s="768"/>
      <c r="CH36469" s="768"/>
      <c r="CI36469" s="850"/>
    </row>
    <row r="36470" spans="85:87" x14ac:dyDescent="0.25">
      <c r="CG36470" s="768"/>
      <c r="CH36470" s="768"/>
      <c r="CI36470" s="850"/>
    </row>
    <row r="36471" spans="85:87" x14ac:dyDescent="0.25">
      <c r="CG36471" s="768"/>
      <c r="CH36471" s="768"/>
      <c r="CI36471" s="850"/>
    </row>
    <row r="36472" spans="85:87" x14ac:dyDescent="0.25">
      <c r="CG36472" s="768"/>
      <c r="CH36472" s="768"/>
      <c r="CI36472" s="850"/>
    </row>
    <row r="36473" spans="85:87" x14ac:dyDescent="0.25">
      <c r="CG36473" s="768"/>
      <c r="CH36473" s="768"/>
      <c r="CI36473" s="850"/>
    </row>
    <row r="36474" spans="85:87" x14ac:dyDescent="0.25">
      <c r="CG36474" s="768"/>
      <c r="CH36474" s="768"/>
      <c r="CI36474" s="850"/>
    </row>
    <row r="36475" spans="85:87" x14ac:dyDescent="0.25">
      <c r="CG36475" s="768"/>
      <c r="CH36475" s="768"/>
      <c r="CI36475" s="850"/>
    </row>
    <row r="36476" spans="85:87" x14ac:dyDescent="0.25">
      <c r="CG36476" s="768"/>
      <c r="CH36476" s="768"/>
      <c r="CI36476" s="850"/>
    </row>
    <row r="36477" spans="85:87" x14ac:dyDescent="0.25">
      <c r="CG36477" s="768"/>
      <c r="CH36477" s="768"/>
      <c r="CI36477" s="850"/>
    </row>
    <row r="36478" spans="85:87" x14ac:dyDescent="0.25">
      <c r="CG36478" s="768"/>
      <c r="CH36478" s="768"/>
      <c r="CI36478" s="850"/>
    </row>
    <row r="36479" spans="85:87" x14ac:dyDescent="0.25">
      <c r="CG36479" s="768"/>
      <c r="CH36479" s="768"/>
      <c r="CI36479" s="850"/>
    </row>
    <row r="36480" spans="85:87" x14ac:dyDescent="0.25">
      <c r="CG36480" s="768"/>
      <c r="CH36480" s="768"/>
      <c r="CI36480" s="850"/>
    </row>
    <row r="36481" spans="85:87" x14ac:dyDescent="0.25">
      <c r="CG36481" s="768"/>
      <c r="CH36481" s="768"/>
      <c r="CI36481" s="850"/>
    </row>
    <row r="36482" spans="85:87" x14ac:dyDescent="0.25">
      <c r="CG36482" s="768"/>
      <c r="CH36482" s="768"/>
      <c r="CI36482" s="850"/>
    </row>
    <row r="36483" spans="85:87" x14ac:dyDescent="0.25">
      <c r="CG36483" s="768"/>
      <c r="CH36483" s="768"/>
      <c r="CI36483" s="850"/>
    </row>
    <row r="36484" spans="85:87" x14ac:dyDescent="0.25">
      <c r="CG36484" s="768"/>
      <c r="CH36484" s="768"/>
      <c r="CI36484" s="850"/>
    </row>
    <row r="36485" spans="85:87" x14ac:dyDescent="0.25">
      <c r="CG36485" s="768"/>
      <c r="CH36485" s="768"/>
      <c r="CI36485" s="850"/>
    </row>
    <row r="36486" spans="85:87" x14ac:dyDescent="0.25">
      <c r="CG36486" s="768"/>
      <c r="CH36486" s="768"/>
      <c r="CI36486" s="850"/>
    </row>
    <row r="36487" spans="85:87" x14ac:dyDescent="0.25">
      <c r="CG36487" s="768"/>
      <c r="CH36487" s="768"/>
      <c r="CI36487" s="850"/>
    </row>
    <row r="36488" spans="85:87" x14ac:dyDescent="0.25">
      <c r="CG36488" s="768"/>
      <c r="CH36488" s="768"/>
      <c r="CI36488" s="850"/>
    </row>
    <row r="36489" spans="85:87" x14ac:dyDescent="0.25">
      <c r="CG36489" s="768"/>
      <c r="CH36489" s="768"/>
      <c r="CI36489" s="850"/>
    </row>
    <row r="36490" spans="85:87" x14ac:dyDescent="0.25">
      <c r="CG36490" s="768"/>
      <c r="CH36490" s="768"/>
      <c r="CI36490" s="850"/>
    </row>
    <row r="36491" spans="85:87" x14ac:dyDescent="0.25">
      <c r="CG36491" s="768"/>
      <c r="CH36491" s="768"/>
      <c r="CI36491" s="850"/>
    </row>
    <row r="36492" spans="85:87" x14ac:dyDescent="0.25">
      <c r="CG36492" s="768"/>
      <c r="CH36492" s="768"/>
      <c r="CI36492" s="850"/>
    </row>
    <row r="36493" spans="85:87" x14ac:dyDescent="0.25">
      <c r="CG36493" s="768"/>
      <c r="CH36493" s="768"/>
      <c r="CI36493" s="850"/>
    </row>
    <row r="36494" spans="85:87" x14ac:dyDescent="0.25">
      <c r="CG36494" s="768"/>
      <c r="CH36494" s="768"/>
      <c r="CI36494" s="850"/>
    </row>
    <row r="36495" spans="85:87" x14ac:dyDescent="0.25">
      <c r="CG36495" s="768"/>
      <c r="CH36495" s="768"/>
      <c r="CI36495" s="850"/>
    </row>
    <row r="36496" spans="85:87" x14ac:dyDescent="0.25">
      <c r="CG36496" s="768"/>
      <c r="CH36496" s="768"/>
      <c r="CI36496" s="850"/>
    </row>
    <row r="36497" spans="85:87" x14ac:dyDescent="0.25">
      <c r="CG36497" s="768"/>
      <c r="CH36497" s="768"/>
      <c r="CI36497" s="850"/>
    </row>
    <row r="36498" spans="85:87" x14ac:dyDescent="0.25">
      <c r="CG36498" s="768"/>
      <c r="CH36498" s="768"/>
      <c r="CI36498" s="850"/>
    </row>
    <row r="36499" spans="85:87" x14ac:dyDescent="0.25">
      <c r="CG36499" s="768"/>
      <c r="CH36499" s="768"/>
      <c r="CI36499" s="850"/>
    </row>
    <row r="36500" spans="85:87" x14ac:dyDescent="0.25">
      <c r="CG36500" s="768"/>
      <c r="CH36500" s="768"/>
      <c r="CI36500" s="850"/>
    </row>
    <row r="36501" spans="85:87" x14ac:dyDescent="0.25">
      <c r="CG36501" s="768"/>
      <c r="CH36501" s="768"/>
      <c r="CI36501" s="850"/>
    </row>
    <row r="36502" spans="85:87" x14ac:dyDescent="0.25">
      <c r="CG36502" s="768"/>
      <c r="CH36502" s="768"/>
      <c r="CI36502" s="850"/>
    </row>
    <row r="36503" spans="85:87" x14ac:dyDescent="0.25">
      <c r="CG36503" s="768"/>
      <c r="CH36503" s="768"/>
      <c r="CI36503" s="850"/>
    </row>
    <row r="36504" spans="85:87" x14ac:dyDescent="0.25">
      <c r="CG36504" s="768"/>
      <c r="CH36504" s="768"/>
      <c r="CI36504" s="850"/>
    </row>
    <row r="36505" spans="85:87" x14ac:dyDescent="0.25">
      <c r="CG36505" s="768"/>
      <c r="CH36505" s="768"/>
      <c r="CI36505" s="850"/>
    </row>
    <row r="36506" spans="85:87" x14ac:dyDescent="0.25">
      <c r="CG36506" s="768"/>
      <c r="CH36506" s="768"/>
      <c r="CI36506" s="850"/>
    </row>
    <row r="36507" spans="85:87" x14ac:dyDescent="0.25">
      <c r="CG36507" s="768"/>
      <c r="CH36507" s="768"/>
      <c r="CI36507" s="850"/>
    </row>
    <row r="36508" spans="85:87" x14ac:dyDescent="0.25">
      <c r="CG36508" s="768"/>
      <c r="CH36508" s="768"/>
      <c r="CI36508" s="850"/>
    </row>
    <row r="36509" spans="85:87" x14ac:dyDescent="0.25">
      <c r="CG36509" s="768"/>
      <c r="CH36509" s="768"/>
      <c r="CI36509" s="850"/>
    </row>
    <row r="36510" spans="85:87" x14ac:dyDescent="0.25">
      <c r="CG36510" s="768"/>
      <c r="CH36510" s="768"/>
      <c r="CI36510" s="850"/>
    </row>
    <row r="36511" spans="85:87" x14ac:dyDescent="0.25">
      <c r="CG36511" s="768"/>
      <c r="CH36511" s="768"/>
      <c r="CI36511" s="850"/>
    </row>
    <row r="36512" spans="85:87" x14ac:dyDescent="0.25">
      <c r="CG36512" s="768"/>
      <c r="CH36512" s="768"/>
      <c r="CI36512" s="850"/>
    </row>
    <row r="36513" spans="85:87" x14ac:dyDescent="0.25">
      <c r="CG36513" s="768"/>
      <c r="CH36513" s="768"/>
      <c r="CI36513" s="850"/>
    </row>
    <row r="36514" spans="85:87" x14ac:dyDescent="0.25">
      <c r="CG36514" s="768"/>
      <c r="CH36514" s="768"/>
      <c r="CI36514" s="850"/>
    </row>
    <row r="36515" spans="85:87" x14ac:dyDescent="0.25">
      <c r="CG36515" s="768"/>
      <c r="CH36515" s="768"/>
      <c r="CI36515" s="850"/>
    </row>
    <row r="36516" spans="85:87" x14ac:dyDescent="0.25">
      <c r="CG36516" s="768"/>
      <c r="CH36516" s="768"/>
      <c r="CI36516" s="850"/>
    </row>
    <row r="36517" spans="85:87" x14ac:dyDescent="0.25">
      <c r="CG36517" s="768"/>
      <c r="CH36517" s="768"/>
      <c r="CI36517" s="850"/>
    </row>
    <row r="36518" spans="85:87" x14ac:dyDescent="0.25">
      <c r="CG36518" s="768"/>
      <c r="CH36518" s="768"/>
      <c r="CI36518" s="850"/>
    </row>
    <row r="36519" spans="85:87" x14ac:dyDescent="0.25">
      <c r="CG36519" s="768"/>
      <c r="CH36519" s="768"/>
      <c r="CI36519" s="850"/>
    </row>
    <row r="36520" spans="85:87" x14ac:dyDescent="0.25">
      <c r="CG36520" s="768"/>
      <c r="CH36520" s="768"/>
      <c r="CI36520" s="850"/>
    </row>
    <row r="36521" spans="85:87" x14ac:dyDescent="0.25">
      <c r="CG36521" s="768"/>
      <c r="CH36521" s="768"/>
      <c r="CI36521" s="850"/>
    </row>
    <row r="36522" spans="85:87" x14ac:dyDescent="0.25">
      <c r="CG36522" s="768"/>
      <c r="CH36522" s="768"/>
      <c r="CI36522" s="850"/>
    </row>
    <row r="36523" spans="85:87" x14ac:dyDescent="0.25">
      <c r="CG36523" s="768"/>
      <c r="CH36523" s="768"/>
      <c r="CI36523" s="850"/>
    </row>
    <row r="36524" spans="85:87" x14ac:dyDescent="0.25">
      <c r="CG36524" s="768"/>
      <c r="CH36524" s="768"/>
      <c r="CI36524" s="850"/>
    </row>
    <row r="36525" spans="85:87" x14ac:dyDescent="0.25">
      <c r="CG36525" s="768"/>
      <c r="CH36525" s="768"/>
      <c r="CI36525" s="850"/>
    </row>
    <row r="36526" spans="85:87" x14ac:dyDescent="0.25">
      <c r="CG36526" s="768"/>
      <c r="CH36526" s="768"/>
      <c r="CI36526" s="850"/>
    </row>
    <row r="36527" spans="85:87" x14ac:dyDescent="0.25">
      <c r="CG36527" s="768"/>
      <c r="CH36527" s="768"/>
      <c r="CI36527" s="850"/>
    </row>
    <row r="36528" spans="85:87" x14ac:dyDescent="0.25">
      <c r="CG36528" s="768"/>
      <c r="CH36528" s="768"/>
      <c r="CI36528" s="850"/>
    </row>
    <row r="36529" spans="85:87" x14ac:dyDescent="0.25">
      <c r="CG36529" s="768"/>
      <c r="CH36529" s="768"/>
      <c r="CI36529" s="850"/>
    </row>
    <row r="36530" spans="85:87" x14ac:dyDescent="0.25">
      <c r="CG36530" s="768"/>
      <c r="CH36530" s="768"/>
      <c r="CI36530" s="850"/>
    </row>
    <row r="36531" spans="85:87" x14ac:dyDescent="0.25">
      <c r="CG36531" s="768"/>
      <c r="CH36531" s="768"/>
      <c r="CI36531" s="850"/>
    </row>
    <row r="36532" spans="85:87" x14ac:dyDescent="0.25">
      <c r="CG36532" s="768"/>
      <c r="CH36532" s="768"/>
      <c r="CI36532" s="850"/>
    </row>
    <row r="36533" spans="85:87" x14ac:dyDescent="0.25">
      <c r="CG36533" s="768"/>
      <c r="CH36533" s="768"/>
      <c r="CI36533" s="850"/>
    </row>
    <row r="36534" spans="85:87" x14ac:dyDescent="0.25">
      <c r="CG36534" s="768"/>
      <c r="CH36534" s="768"/>
      <c r="CI36534" s="850"/>
    </row>
    <row r="36535" spans="85:87" x14ac:dyDescent="0.25">
      <c r="CG36535" s="768"/>
      <c r="CH36535" s="768"/>
      <c r="CI36535" s="850"/>
    </row>
    <row r="36536" spans="85:87" x14ac:dyDescent="0.25">
      <c r="CG36536" s="768"/>
      <c r="CH36536" s="768"/>
      <c r="CI36536" s="850"/>
    </row>
    <row r="36537" spans="85:87" x14ac:dyDescent="0.25">
      <c r="CG36537" s="768"/>
      <c r="CH36537" s="768"/>
      <c r="CI36537" s="850"/>
    </row>
    <row r="36538" spans="85:87" x14ac:dyDescent="0.25">
      <c r="CG36538" s="768"/>
      <c r="CH36538" s="768"/>
      <c r="CI36538" s="850"/>
    </row>
    <row r="36539" spans="85:87" x14ac:dyDescent="0.25">
      <c r="CG36539" s="768"/>
      <c r="CH36539" s="768"/>
      <c r="CI36539" s="850"/>
    </row>
    <row r="36540" spans="85:87" x14ac:dyDescent="0.25">
      <c r="CG36540" s="768"/>
      <c r="CH36540" s="768"/>
      <c r="CI36540" s="850"/>
    </row>
    <row r="36541" spans="85:87" x14ac:dyDescent="0.25">
      <c r="CG36541" s="768"/>
      <c r="CH36541" s="768"/>
      <c r="CI36541" s="850"/>
    </row>
    <row r="36542" spans="85:87" x14ac:dyDescent="0.25">
      <c r="CG36542" s="768"/>
      <c r="CH36542" s="768"/>
      <c r="CI36542" s="850"/>
    </row>
    <row r="36543" spans="85:87" x14ac:dyDescent="0.25">
      <c r="CG36543" s="768"/>
      <c r="CH36543" s="768"/>
      <c r="CI36543" s="850"/>
    </row>
    <row r="36544" spans="85:87" x14ac:dyDescent="0.25">
      <c r="CG36544" s="768"/>
      <c r="CH36544" s="768"/>
      <c r="CI36544" s="850"/>
    </row>
    <row r="36545" spans="85:87" x14ac:dyDescent="0.25">
      <c r="CG36545" s="768"/>
      <c r="CH36545" s="768"/>
      <c r="CI36545" s="850"/>
    </row>
    <row r="36546" spans="85:87" x14ac:dyDescent="0.25">
      <c r="CG36546" s="768"/>
      <c r="CH36546" s="768"/>
      <c r="CI36546" s="850"/>
    </row>
    <row r="36547" spans="85:87" x14ac:dyDescent="0.25">
      <c r="CG36547" s="768"/>
      <c r="CH36547" s="768"/>
      <c r="CI36547" s="850"/>
    </row>
    <row r="36548" spans="85:87" x14ac:dyDescent="0.25">
      <c r="CG36548" s="768"/>
      <c r="CH36548" s="768"/>
      <c r="CI36548" s="850"/>
    </row>
    <row r="36549" spans="85:87" x14ac:dyDescent="0.25">
      <c r="CG36549" s="768"/>
      <c r="CH36549" s="768"/>
      <c r="CI36549" s="850"/>
    </row>
    <row r="36550" spans="85:87" x14ac:dyDescent="0.25">
      <c r="CG36550" s="768"/>
      <c r="CH36550" s="768"/>
      <c r="CI36550" s="850"/>
    </row>
    <row r="36551" spans="85:87" x14ac:dyDescent="0.25">
      <c r="CG36551" s="768"/>
      <c r="CH36551" s="768"/>
      <c r="CI36551" s="850"/>
    </row>
    <row r="36552" spans="85:87" x14ac:dyDescent="0.25">
      <c r="CG36552" s="768"/>
      <c r="CH36552" s="768"/>
      <c r="CI36552" s="850"/>
    </row>
    <row r="36553" spans="85:87" x14ac:dyDescent="0.25">
      <c r="CG36553" s="768"/>
      <c r="CH36553" s="768"/>
      <c r="CI36553" s="850"/>
    </row>
    <row r="36554" spans="85:87" x14ac:dyDescent="0.25">
      <c r="CG36554" s="768"/>
      <c r="CH36554" s="768"/>
      <c r="CI36554" s="850"/>
    </row>
    <row r="36555" spans="85:87" x14ac:dyDescent="0.25">
      <c r="CG36555" s="768"/>
      <c r="CH36555" s="768"/>
      <c r="CI36555" s="850"/>
    </row>
    <row r="36556" spans="85:87" x14ac:dyDescent="0.25">
      <c r="CG36556" s="768"/>
      <c r="CH36556" s="768"/>
      <c r="CI36556" s="850"/>
    </row>
    <row r="36557" spans="85:87" x14ac:dyDescent="0.25">
      <c r="CG36557" s="768"/>
      <c r="CH36557" s="768"/>
      <c r="CI36557" s="850"/>
    </row>
    <row r="36558" spans="85:87" x14ac:dyDescent="0.25">
      <c r="CG36558" s="768"/>
      <c r="CH36558" s="768"/>
      <c r="CI36558" s="850"/>
    </row>
    <row r="36559" spans="85:87" x14ac:dyDescent="0.25">
      <c r="CG36559" s="768"/>
      <c r="CH36559" s="768"/>
      <c r="CI36559" s="850"/>
    </row>
    <row r="36560" spans="85:87" x14ac:dyDescent="0.25">
      <c r="CG36560" s="768"/>
      <c r="CH36560" s="768"/>
      <c r="CI36560" s="850"/>
    </row>
    <row r="36561" spans="85:87" x14ac:dyDescent="0.25">
      <c r="CG36561" s="768"/>
      <c r="CH36561" s="768"/>
      <c r="CI36561" s="850"/>
    </row>
    <row r="36562" spans="85:87" x14ac:dyDescent="0.25">
      <c r="CG36562" s="768"/>
      <c r="CH36562" s="768"/>
      <c r="CI36562" s="850"/>
    </row>
    <row r="36563" spans="85:87" x14ac:dyDescent="0.25">
      <c r="CG36563" s="768"/>
      <c r="CH36563" s="768"/>
      <c r="CI36563" s="850"/>
    </row>
    <row r="36564" spans="85:87" x14ac:dyDescent="0.25">
      <c r="CG36564" s="768"/>
      <c r="CH36564" s="768"/>
      <c r="CI36564" s="850"/>
    </row>
    <row r="36565" spans="85:87" x14ac:dyDescent="0.25">
      <c r="CG36565" s="768"/>
      <c r="CH36565" s="768"/>
      <c r="CI36565" s="850"/>
    </row>
    <row r="36566" spans="85:87" x14ac:dyDescent="0.25">
      <c r="CG36566" s="768"/>
      <c r="CH36566" s="768"/>
      <c r="CI36566" s="850"/>
    </row>
    <row r="36567" spans="85:87" x14ac:dyDescent="0.25">
      <c r="CG36567" s="768"/>
      <c r="CH36567" s="768"/>
      <c r="CI36567" s="850"/>
    </row>
    <row r="36568" spans="85:87" x14ac:dyDescent="0.25">
      <c r="CG36568" s="768"/>
      <c r="CH36568" s="768"/>
      <c r="CI36568" s="850"/>
    </row>
    <row r="36569" spans="85:87" x14ac:dyDescent="0.25">
      <c r="CG36569" s="768"/>
      <c r="CH36569" s="768"/>
      <c r="CI36569" s="850"/>
    </row>
    <row r="36570" spans="85:87" x14ac:dyDescent="0.25">
      <c r="CG36570" s="768"/>
      <c r="CH36570" s="768"/>
      <c r="CI36570" s="850"/>
    </row>
    <row r="36571" spans="85:87" x14ac:dyDescent="0.25">
      <c r="CG36571" s="768"/>
      <c r="CH36571" s="768"/>
      <c r="CI36571" s="850"/>
    </row>
    <row r="36572" spans="85:87" x14ac:dyDescent="0.25">
      <c r="CG36572" s="768"/>
      <c r="CH36572" s="768"/>
      <c r="CI36572" s="850"/>
    </row>
    <row r="36573" spans="85:87" x14ac:dyDescent="0.25">
      <c r="CG36573" s="768"/>
      <c r="CH36573" s="768"/>
      <c r="CI36573" s="850"/>
    </row>
    <row r="36574" spans="85:87" x14ac:dyDescent="0.25">
      <c r="CG36574" s="768"/>
      <c r="CH36574" s="768"/>
      <c r="CI36574" s="850"/>
    </row>
    <row r="36575" spans="85:87" x14ac:dyDescent="0.25">
      <c r="CG36575" s="768"/>
      <c r="CH36575" s="768"/>
      <c r="CI36575" s="850"/>
    </row>
    <row r="36576" spans="85:87" x14ac:dyDescent="0.25">
      <c r="CG36576" s="768"/>
      <c r="CH36576" s="768"/>
      <c r="CI36576" s="850"/>
    </row>
    <row r="36577" spans="85:87" x14ac:dyDescent="0.25">
      <c r="CG36577" s="768"/>
      <c r="CH36577" s="768"/>
      <c r="CI36577" s="850"/>
    </row>
    <row r="36578" spans="85:87" x14ac:dyDescent="0.25">
      <c r="CG36578" s="768"/>
      <c r="CH36578" s="768"/>
      <c r="CI36578" s="850"/>
    </row>
    <row r="36579" spans="85:87" x14ac:dyDescent="0.25">
      <c r="CG36579" s="768"/>
      <c r="CH36579" s="768"/>
      <c r="CI36579" s="850"/>
    </row>
    <row r="36580" spans="85:87" x14ac:dyDescent="0.25">
      <c r="CG36580" s="768"/>
      <c r="CH36580" s="768"/>
      <c r="CI36580" s="850"/>
    </row>
    <row r="36581" spans="85:87" x14ac:dyDescent="0.25">
      <c r="CG36581" s="768"/>
      <c r="CH36581" s="768"/>
      <c r="CI36581" s="850"/>
    </row>
    <row r="36582" spans="85:87" x14ac:dyDescent="0.25">
      <c r="CG36582" s="768"/>
      <c r="CH36582" s="768"/>
      <c r="CI36582" s="850"/>
    </row>
    <row r="36583" spans="85:87" x14ac:dyDescent="0.25">
      <c r="CG36583" s="768"/>
      <c r="CH36583" s="768"/>
      <c r="CI36583" s="850"/>
    </row>
    <row r="36584" spans="85:87" x14ac:dyDescent="0.25">
      <c r="CG36584" s="768"/>
      <c r="CH36584" s="768"/>
      <c r="CI36584" s="850"/>
    </row>
    <row r="36585" spans="85:87" x14ac:dyDescent="0.25">
      <c r="CG36585" s="768"/>
      <c r="CH36585" s="768"/>
      <c r="CI36585" s="850"/>
    </row>
    <row r="36586" spans="85:87" x14ac:dyDescent="0.25">
      <c r="CG36586" s="768"/>
      <c r="CH36586" s="768"/>
      <c r="CI36586" s="850"/>
    </row>
    <row r="36587" spans="85:87" x14ac:dyDescent="0.25">
      <c r="CG36587" s="768"/>
      <c r="CH36587" s="768"/>
      <c r="CI36587" s="850"/>
    </row>
    <row r="36588" spans="85:87" x14ac:dyDescent="0.25">
      <c r="CG36588" s="768"/>
      <c r="CH36588" s="768"/>
      <c r="CI36588" s="850"/>
    </row>
    <row r="36589" spans="85:87" x14ac:dyDescent="0.25">
      <c r="CG36589" s="768"/>
      <c r="CH36589" s="768"/>
      <c r="CI36589" s="850"/>
    </row>
    <row r="36590" spans="85:87" x14ac:dyDescent="0.25">
      <c r="CG36590" s="768"/>
      <c r="CH36590" s="768"/>
      <c r="CI36590" s="850"/>
    </row>
    <row r="36591" spans="85:87" x14ac:dyDescent="0.25">
      <c r="CG36591" s="768"/>
      <c r="CH36591" s="768"/>
      <c r="CI36591" s="850"/>
    </row>
    <row r="36592" spans="85:87" x14ac:dyDescent="0.25">
      <c r="CG36592" s="768"/>
      <c r="CH36592" s="768"/>
      <c r="CI36592" s="850"/>
    </row>
    <row r="36593" spans="85:87" x14ac:dyDescent="0.25">
      <c r="CG36593" s="768"/>
      <c r="CH36593" s="768"/>
      <c r="CI36593" s="850"/>
    </row>
    <row r="36594" spans="85:87" x14ac:dyDescent="0.25">
      <c r="CG36594" s="768"/>
      <c r="CH36594" s="768"/>
      <c r="CI36594" s="850"/>
    </row>
    <row r="36595" spans="85:87" x14ac:dyDescent="0.25">
      <c r="CG36595" s="768"/>
      <c r="CH36595" s="768"/>
      <c r="CI36595" s="850"/>
    </row>
    <row r="36596" spans="85:87" x14ac:dyDescent="0.25">
      <c r="CG36596" s="768"/>
      <c r="CH36596" s="768"/>
      <c r="CI36596" s="850"/>
    </row>
    <row r="36597" spans="85:87" x14ac:dyDescent="0.25">
      <c r="CG36597" s="768"/>
      <c r="CH36597" s="768"/>
      <c r="CI36597" s="850"/>
    </row>
    <row r="36598" spans="85:87" x14ac:dyDescent="0.25">
      <c r="CG36598" s="768"/>
      <c r="CH36598" s="768"/>
      <c r="CI36598" s="850"/>
    </row>
    <row r="36599" spans="85:87" x14ac:dyDescent="0.25">
      <c r="CG36599" s="768"/>
      <c r="CH36599" s="768"/>
      <c r="CI36599" s="850"/>
    </row>
    <row r="36600" spans="85:87" x14ac:dyDescent="0.25">
      <c r="CG36600" s="768"/>
      <c r="CH36600" s="768"/>
      <c r="CI36600" s="850"/>
    </row>
    <row r="36601" spans="85:87" x14ac:dyDescent="0.25">
      <c r="CG36601" s="768"/>
      <c r="CH36601" s="768"/>
      <c r="CI36601" s="850"/>
    </row>
    <row r="36602" spans="85:87" x14ac:dyDescent="0.25">
      <c r="CG36602" s="768"/>
      <c r="CH36602" s="768"/>
      <c r="CI36602" s="850"/>
    </row>
    <row r="36603" spans="85:87" x14ac:dyDescent="0.25">
      <c r="CG36603" s="768"/>
      <c r="CH36603" s="768"/>
      <c r="CI36603" s="850"/>
    </row>
    <row r="36604" spans="85:87" x14ac:dyDescent="0.25">
      <c r="CG36604" s="768"/>
      <c r="CH36604" s="768"/>
      <c r="CI36604" s="850"/>
    </row>
    <row r="36605" spans="85:87" x14ac:dyDescent="0.25">
      <c r="CG36605" s="768"/>
      <c r="CH36605" s="768"/>
      <c r="CI36605" s="850"/>
    </row>
    <row r="36606" spans="85:87" x14ac:dyDescent="0.25">
      <c r="CG36606" s="768"/>
      <c r="CH36606" s="768"/>
      <c r="CI36606" s="850"/>
    </row>
    <row r="36607" spans="85:87" x14ac:dyDescent="0.25">
      <c r="CG36607" s="768"/>
      <c r="CH36607" s="768"/>
      <c r="CI36607" s="850"/>
    </row>
    <row r="36608" spans="85:87" x14ac:dyDescent="0.25">
      <c r="CG36608" s="768"/>
      <c r="CH36608" s="768"/>
      <c r="CI36608" s="850"/>
    </row>
    <row r="36609" spans="85:87" x14ac:dyDescent="0.25">
      <c r="CG36609" s="768"/>
      <c r="CH36609" s="768"/>
      <c r="CI36609" s="850"/>
    </row>
    <row r="36610" spans="85:87" x14ac:dyDescent="0.25">
      <c r="CG36610" s="768"/>
      <c r="CH36610" s="768"/>
      <c r="CI36610" s="850"/>
    </row>
    <row r="36611" spans="85:87" x14ac:dyDescent="0.25">
      <c r="CG36611" s="768"/>
      <c r="CH36611" s="768"/>
      <c r="CI36611" s="850"/>
    </row>
    <row r="36612" spans="85:87" x14ac:dyDescent="0.25">
      <c r="CG36612" s="768"/>
      <c r="CH36612" s="768"/>
      <c r="CI36612" s="850"/>
    </row>
    <row r="36613" spans="85:87" x14ac:dyDescent="0.25">
      <c r="CG36613" s="768"/>
      <c r="CH36613" s="768"/>
      <c r="CI36613" s="850"/>
    </row>
    <row r="36614" spans="85:87" x14ac:dyDescent="0.25">
      <c r="CG36614" s="768"/>
      <c r="CH36614" s="768"/>
      <c r="CI36614" s="850"/>
    </row>
    <row r="36615" spans="85:87" x14ac:dyDescent="0.25">
      <c r="CG36615" s="768"/>
      <c r="CH36615" s="768"/>
      <c r="CI36615" s="850"/>
    </row>
    <row r="36616" spans="85:87" x14ac:dyDescent="0.25">
      <c r="CG36616" s="768"/>
      <c r="CH36616" s="768"/>
      <c r="CI36616" s="850"/>
    </row>
    <row r="36617" spans="85:87" x14ac:dyDescent="0.25">
      <c r="CG36617" s="768"/>
      <c r="CH36617" s="768"/>
      <c r="CI36617" s="850"/>
    </row>
    <row r="36618" spans="85:87" x14ac:dyDescent="0.25">
      <c r="CG36618" s="768"/>
      <c r="CH36618" s="768"/>
      <c r="CI36618" s="850"/>
    </row>
    <row r="36619" spans="85:87" x14ac:dyDescent="0.25">
      <c r="CG36619" s="768"/>
      <c r="CH36619" s="768"/>
      <c r="CI36619" s="850"/>
    </row>
    <row r="36620" spans="85:87" x14ac:dyDescent="0.25">
      <c r="CG36620" s="768"/>
      <c r="CH36620" s="768"/>
      <c r="CI36620" s="850"/>
    </row>
    <row r="36621" spans="85:87" x14ac:dyDescent="0.25">
      <c r="CG36621" s="768"/>
      <c r="CH36621" s="768"/>
      <c r="CI36621" s="850"/>
    </row>
    <row r="36622" spans="85:87" x14ac:dyDescent="0.25">
      <c r="CG36622" s="768"/>
      <c r="CH36622" s="768"/>
      <c r="CI36622" s="850"/>
    </row>
    <row r="36623" spans="85:87" x14ac:dyDescent="0.25">
      <c r="CG36623" s="768"/>
      <c r="CH36623" s="768"/>
      <c r="CI36623" s="850"/>
    </row>
    <row r="36624" spans="85:87" x14ac:dyDescent="0.25">
      <c r="CG36624" s="768"/>
      <c r="CH36624" s="768"/>
      <c r="CI36624" s="850"/>
    </row>
    <row r="36625" spans="85:87" x14ac:dyDescent="0.25">
      <c r="CG36625" s="768"/>
      <c r="CH36625" s="768"/>
      <c r="CI36625" s="850"/>
    </row>
    <row r="36626" spans="85:87" x14ac:dyDescent="0.25">
      <c r="CG36626" s="768"/>
      <c r="CH36626" s="768"/>
      <c r="CI36626" s="850"/>
    </row>
    <row r="36627" spans="85:87" x14ac:dyDescent="0.25">
      <c r="CG36627" s="768"/>
      <c r="CH36627" s="768"/>
      <c r="CI36627" s="850"/>
    </row>
    <row r="36628" spans="85:87" x14ac:dyDescent="0.25">
      <c r="CG36628" s="768"/>
      <c r="CH36628" s="768"/>
      <c r="CI36628" s="850"/>
    </row>
    <row r="36629" spans="85:87" x14ac:dyDescent="0.25">
      <c r="CG36629" s="768"/>
      <c r="CH36629" s="768"/>
      <c r="CI36629" s="850"/>
    </row>
    <row r="36630" spans="85:87" x14ac:dyDescent="0.25">
      <c r="CG36630" s="768"/>
      <c r="CH36630" s="768"/>
      <c r="CI36630" s="850"/>
    </row>
    <row r="36631" spans="85:87" x14ac:dyDescent="0.25">
      <c r="CG36631" s="768"/>
      <c r="CH36631" s="768"/>
      <c r="CI36631" s="850"/>
    </row>
    <row r="36632" spans="85:87" x14ac:dyDescent="0.25">
      <c r="CG36632" s="768"/>
      <c r="CH36632" s="768"/>
      <c r="CI36632" s="850"/>
    </row>
    <row r="36633" spans="85:87" x14ac:dyDescent="0.25">
      <c r="CG36633" s="768"/>
      <c r="CH36633" s="768"/>
      <c r="CI36633" s="850"/>
    </row>
    <row r="36634" spans="85:87" x14ac:dyDescent="0.25">
      <c r="CG36634" s="768"/>
      <c r="CH36634" s="768"/>
      <c r="CI36634" s="850"/>
    </row>
    <row r="36635" spans="85:87" x14ac:dyDescent="0.25">
      <c r="CG36635" s="768"/>
      <c r="CH36635" s="768"/>
      <c r="CI36635" s="850"/>
    </row>
    <row r="36636" spans="85:87" x14ac:dyDescent="0.25">
      <c r="CG36636" s="768"/>
      <c r="CH36636" s="768"/>
      <c r="CI36636" s="850"/>
    </row>
    <row r="36637" spans="85:87" x14ac:dyDescent="0.25">
      <c r="CG36637" s="768"/>
      <c r="CH36637" s="768"/>
      <c r="CI36637" s="850"/>
    </row>
    <row r="36638" spans="85:87" x14ac:dyDescent="0.25">
      <c r="CG36638" s="768"/>
      <c r="CH36638" s="768"/>
      <c r="CI36638" s="850"/>
    </row>
    <row r="36639" spans="85:87" x14ac:dyDescent="0.25">
      <c r="CG36639" s="768"/>
      <c r="CH36639" s="768"/>
      <c r="CI36639" s="850"/>
    </row>
    <row r="36640" spans="85:87" x14ac:dyDescent="0.25">
      <c r="CG36640" s="768"/>
      <c r="CH36640" s="768"/>
      <c r="CI36640" s="850"/>
    </row>
    <row r="36641" spans="85:87" x14ac:dyDescent="0.25">
      <c r="CG36641" s="768"/>
      <c r="CH36641" s="768"/>
      <c r="CI36641" s="850"/>
    </row>
    <row r="36642" spans="85:87" x14ac:dyDescent="0.25">
      <c r="CG36642" s="768"/>
      <c r="CH36642" s="768"/>
      <c r="CI36642" s="850"/>
    </row>
    <row r="36643" spans="85:87" x14ac:dyDescent="0.25">
      <c r="CG36643" s="768"/>
      <c r="CH36643" s="768"/>
      <c r="CI36643" s="850"/>
    </row>
    <row r="36644" spans="85:87" x14ac:dyDescent="0.25">
      <c r="CG36644" s="768"/>
      <c r="CH36644" s="768"/>
      <c r="CI36644" s="850"/>
    </row>
    <row r="36645" spans="85:87" x14ac:dyDescent="0.25">
      <c r="CG36645" s="768"/>
      <c r="CH36645" s="768"/>
      <c r="CI36645" s="850"/>
    </row>
    <row r="36646" spans="85:87" x14ac:dyDescent="0.25">
      <c r="CG36646" s="768"/>
      <c r="CH36646" s="768"/>
      <c r="CI36646" s="850"/>
    </row>
    <row r="36647" spans="85:87" x14ac:dyDescent="0.25">
      <c r="CG36647" s="768"/>
      <c r="CH36647" s="768"/>
      <c r="CI36647" s="850"/>
    </row>
    <row r="36648" spans="85:87" x14ac:dyDescent="0.25">
      <c r="CG36648" s="768"/>
      <c r="CH36648" s="768"/>
      <c r="CI36648" s="850"/>
    </row>
    <row r="36649" spans="85:87" x14ac:dyDescent="0.25">
      <c r="CG36649" s="768"/>
      <c r="CH36649" s="768"/>
      <c r="CI36649" s="850"/>
    </row>
    <row r="36650" spans="85:87" x14ac:dyDescent="0.25">
      <c r="CG36650" s="768"/>
      <c r="CH36650" s="768"/>
      <c r="CI36650" s="850"/>
    </row>
    <row r="36651" spans="85:87" x14ac:dyDescent="0.25">
      <c r="CG36651" s="768"/>
      <c r="CH36651" s="768"/>
      <c r="CI36651" s="850"/>
    </row>
    <row r="36652" spans="85:87" x14ac:dyDescent="0.25">
      <c r="CG36652" s="768"/>
      <c r="CH36652" s="768"/>
      <c r="CI36652" s="850"/>
    </row>
    <row r="36653" spans="85:87" x14ac:dyDescent="0.25">
      <c r="CG36653" s="768"/>
      <c r="CH36653" s="768"/>
      <c r="CI36653" s="850"/>
    </row>
    <row r="36654" spans="85:87" x14ac:dyDescent="0.25">
      <c r="CG36654" s="768"/>
      <c r="CH36654" s="768"/>
      <c r="CI36654" s="850"/>
    </row>
    <row r="36655" spans="85:87" x14ac:dyDescent="0.25">
      <c r="CG36655" s="768"/>
      <c r="CH36655" s="768"/>
      <c r="CI36655" s="850"/>
    </row>
    <row r="36656" spans="85:87" x14ac:dyDescent="0.25">
      <c r="CG36656" s="768"/>
      <c r="CH36656" s="768"/>
      <c r="CI36656" s="850"/>
    </row>
    <row r="36657" spans="85:87" x14ac:dyDescent="0.25">
      <c r="CG36657" s="768"/>
      <c r="CH36657" s="768"/>
      <c r="CI36657" s="850"/>
    </row>
    <row r="36658" spans="85:87" x14ac:dyDescent="0.25">
      <c r="CG36658" s="768"/>
      <c r="CH36658" s="768"/>
      <c r="CI36658" s="850"/>
    </row>
    <row r="36659" spans="85:87" x14ac:dyDescent="0.25">
      <c r="CG36659" s="768"/>
      <c r="CH36659" s="768"/>
      <c r="CI36659" s="850"/>
    </row>
    <row r="36660" spans="85:87" x14ac:dyDescent="0.25">
      <c r="CG36660" s="768"/>
      <c r="CH36660" s="768"/>
      <c r="CI36660" s="850"/>
    </row>
    <row r="36661" spans="85:87" x14ac:dyDescent="0.25">
      <c r="CG36661" s="768"/>
      <c r="CH36661" s="768"/>
      <c r="CI36661" s="850"/>
    </row>
    <row r="36662" spans="85:87" x14ac:dyDescent="0.25">
      <c r="CG36662" s="768"/>
      <c r="CH36662" s="768"/>
      <c r="CI36662" s="850"/>
    </row>
    <row r="36663" spans="85:87" x14ac:dyDescent="0.25">
      <c r="CG36663" s="768"/>
      <c r="CH36663" s="768"/>
      <c r="CI36663" s="850"/>
    </row>
    <row r="36664" spans="85:87" x14ac:dyDescent="0.25">
      <c r="CG36664" s="768"/>
      <c r="CH36664" s="768"/>
      <c r="CI36664" s="850"/>
    </row>
    <row r="36665" spans="85:87" x14ac:dyDescent="0.25">
      <c r="CG36665" s="768"/>
      <c r="CH36665" s="768"/>
      <c r="CI36665" s="850"/>
    </row>
    <row r="36666" spans="85:87" x14ac:dyDescent="0.25">
      <c r="CG36666" s="768"/>
      <c r="CH36666" s="768"/>
      <c r="CI36666" s="850"/>
    </row>
    <row r="36667" spans="85:87" x14ac:dyDescent="0.25">
      <c r="CG36667" s="768"/>
      <c r="CH36667" s="768"/>
      <c r="CI36667" s="850"/>
    </row>
    <row r="36668" spans="85:87" x14ac:dyDescent="0.25">
      <c r="CG36668" s="768"/>
      <c r="CH36668" s="768"/>
      <c r="CI36668" s="850"/>
    </row>
    <row r="36669" spans="85:87" x14ac:dyDescent="0.25">
      <c r="CG36669" s="768"/>
      <c r="CH36669" s="768"/>
      <c r="CI36669" s="850"/>
    </row>
    <row r="36670" spans="85:87" x14ac:dyDescent="0.25">
      <c r="CG36670" s="768"/>
      <c r="CH36670" s="768"/>
      <c r="CI36670" s="850"/>
    </row>
    <row r="36671" spans="85:87" x14ac:dyDescent="0.25">
      <c r="CG36671" s="768"/>
      <c r="CH36671" s="768"/>
      <c r="CI36671" s="850"/>
    </row>
    <row r="36672" spans="85:87" x14ac:dyDescent="0.25">
      <c r="CG36672" s="768"/>
      <c r="CH36672" s="768"/>
      <c r="CI36672" s="850"/>
    </row>
    <row r="36673" spans="85:87" x14ac:dyDescent="0.25">
      <c r="CG36673" s="768"/>
      <c r="CH36673" s="768"/>
      <c r="CI36673" s="850"/>
    </row>
    <row r="36674" spans="85:87" x14ac:dyDescent="0.25">
      <c r="CG36674" s="768"/>
      <c r="CH36674" s="768"/>
      <c r="CI36674" s="850"/>
    </row>
    <row r="36675" spans="85:87" x14ac:dyDescent="0.25">
      <c r="CG36675" s="768"/>
      <c r="CH36675" s="768"/>
      <c r="CI36675" s="850"/>
    </row>
    <row r="36676" spans="85:87" x14ac:dyDescent="0.25">
      <c r="CG36676" s="768"/>
      <c r="CH36676" s="768"/>
      <c r="CI36676" s="850"/>
    </row>
    <row r="36677" spans="85:87" x14ac:dyDescent="0.25">
      <c r="CG36677" s="768"/>
      <c r="CH36677" s="768"/>
      <c r="CI36677" s="850"/>
    </row>
    <row r="36678" spans="85:87" x14ac:dyDescent="0.25">
      <c r="CG36678" s="768"/>
      <c r="CH36678" s="768"/>
      <c r="CI36678" s="850"/>
    </row>
    <row r="36679" spans="85:87" x14ac:dyDescent="0.25">
      <c r="CG36679" s="768"/>
      <c r="CH36679" s="768"/>
      <c r="CI36679" s="850"/>
    </row>
    <row r="36680" spans="85:87" x14ac:dyDescent="0.25">
      <c r="CG36680" s="768"/>
      <c r="CH36680" s="768"/>
      <c r="CI36680" s="850"/>
    </row>
    <row r="36681" spans="85:87" x14ac:dyDescent="0.25">
      <c r="CG36681" s="768"/>
      <c r="CH36681" s="768"/>
      <c r="CI36681" s="850"/>
    </row>
    <row r="36682" spans="85:87" x14ac:dyDescent="0.25">
      <c r="CG36682" s="768"/>
      <c r="CH36682" s="768"/>
      <c r="CI36682" s="850"/>
    </row>
    <row r="36683" spans="85:87" x14ac:dyDescent="0.25">
      <c r="CG36683" s="768"/>
      <c r="CH36683" s="768"/>
      <c r="CI36683" s="850"/>
    </row>
    <row r="36684" spans="85:87" x14ac:dyDescent="0.25">
      <c r="CG36684" s="768"/>
      <c r="CH36684" s="768"/>
      <c r="CI36684" s="850"/>
    </row>
    <row r="36685" spans="85:87" x14ac:dyDescent="0.25">
      <c r="CG36685" s="768"/>
      <c r="CH36685" s="768"/>
      <c r="CI36685" s="850"/>
    </row>
    <row r="36686" spans="85:87" x14ac:dyDescent="0.25">
      <c r="CG36686" s="768"/>
      <c r="CH36686" s="768"/>
      <c r="CI36686" s="850"/>
    </row>
    <row r="36687" spans="85:87" x14ac:dyDescent="0.25">
      <c r="CG36687" s="768"/>
      <c r="CH36687" s="768"/>
      <c r="CI36687" s="850"/>
    </row>
    <row r="36688" spans="85:87" x14ac:dyDescent="0.25">
      <c r="CG36688" s="768"/>
      <c r="CH36688" s="768"/>
      <c r="CI36688" s="850"/>
    </row>
    <row r="36689" spans="85:87" x14ac:dyDescent="0.25">
      <c r="CG36689" s="768"/>
      <c r="CH36689" s="768"/>
      <c r="CI36689" s="850"/>
    </row>
    <row r="36690" spans="85:87" x14ac:dyDescent="0.25">
      <c r="CG36690" s="768"/>
      <c r="CH36690" s="768"/>
      <c r="CI36690" s="850"/>
    </row>
    <row r="36691" spans="85:87" x14ac:dyDescent="0.25">
      <c r="CG36691" s="768"/>
      <c r="CH36691" s="768"/>
      <c r="CI36691" s="850"/>
    </row>
    <row r="36692" spans="85:87" x14ac:dyDescent="0.25">
      <c r="CG36692" s="768"/>
      <c r="CH36692" s="768"/>
      <c r="CI36692" s="850"/>
    </row>
    <row r="36693" spans="85:87" x14ac:dyDescent="0.25">
      <c r="CG36693" s="768"/>
      <c r="CH36693" s="768"/>
      <c r="CI36693" s="850"/>
    </row>
    <row r="36694" spans="85:87" x14ac:dyDescent="0.25">
      <c r="CG36694" s="768"/>
      <c r="CH36694" s="768"/>
      <c r="CI36694" s="850"/>
    </row>
    <row r="36695" spans="85:87" x14ac:dyDescent="0.25">
      <c r="CG36695" s="768"/>
      <c r="CH36695" s="768"/>
      <c r="CI36695" s="850"/>
    </row>
    <row r="36696" spans="85:87" x14ac:dyDescent="0.25">
      <c r="CG36696" s="768"/>
      <c r="CH36696" s="768"/>
      <c r="CI36696" s="850"/>
    </row>
    <row r="36697" spans="85:87" x14ac:dyDescent="0.25">
      <c r="CG36697" s="768"/>
      <c r="CH36697" s="768"/>
      <c r="CI36697" s="850"/>
    </row>
    <row r="36698" spans="85:87" x14ac:dyDescent="0.25">
      <c r="CG36698" s="768"/>
      <c r="CH36698" s="768"/>
      <c r="CI36698" s="850"/>
    </row>
    <row r="36699" spans="85:87" x14ac:dyDescent="0.25">
      <c r="CG36699" s="768"/>
      <c r="CH36699" s="768"/>
      <c r="CI36699" s="850"/>
    </row>
    <row r="36700" spans="85:87" x14ac:dyDescent="0.25">
      <c r="CG36700" s="768"/>
      <c r="CH36700" s="768"/>
      <c r="CI36700" s="850"/>
    </row>
    <row r="36701" spans="85:87" x14ac:dyDescent="0.25">
      <c r="CG36701" s="768"/>
      <c r="CH36701" s="768"/>
      <c r="CI36701" s="850"/>
    </row>
    <row r="36702" spans="85:87" x14ac:dyDescent="0.25">
      <c r="CG36702" s="768"/>
      <c r="CH36702" s="768"/>
      <c r="CI36702" s="850"/>
    </row>
    <row r="36703" spans="85:87" x14ac:dyDescent="0.25">
      <c r="CG36703" s="768"/>
      <c r="CH36703" s="768"/>
      <c r="CI36703" s="850"/>
    </row>
    <row r="36704" spans="85:87" x14ac:dyDescent="0.25">
      <c r="CG36704" s="768"/>
      <c r="CH36704" s="768"/>
      <c r="CI36704" s="850"/>
    </row>
    <row r="36705" spans="85:87" x14ac:dyDescent="0.25">
      <c r="CG36705" s="768"/>
      <c r="CH36705" s="768"/>
      <c r="CI36705" s="850"/>
    </row>
    <row r="36706" spans="85:87" x14ac:dyDescent="0.25">
      <c r="CG36706" s="768"/>
      <c r="CH36706" s="768"/>
      <c r="CI36706" s="850"/>
    </row>
    <row r="36707" spans="85:87" x14ac:dyDescent="0.25">
      <c r="CG36707" s="768"/>
      <c r="CH36707" s="768"/>
      <c r="CI36707" s="850"/>
    </row>
    <row r="36708" spans="85:87" x14ac:dyDescent="0.25">
      <c r="CG36708" s="768"/>
      <c r="CH36708" s="768"/>
      <c r="CI36708" s="850"/>
    </row>
    <row r="36709" spans="85:87" x14ac:dyDescent="0.25">
      <c r="CG36709" s="768"/>
      <c r="CH36709" s="768"/>
      <c r="CI36709" s="850"/>
    </row>
    <row r="36710" spans="85:87" x14ac:dyDescent="0.25">
      <c r="CG36710" s="768"/>
      <c r="CH36710" s="768"/>
      <c r="CI36710" s="850"/>
    </row>
    <row r="36711" spans="85:87" x14ac:dyDescent="0.25">
      <c r="CG36711" s="768"/>
      <c r="CH36711" s="768"/>
      <c r="CI36711" s="850"/>
    </row>
    <row r="36712" spans="85:87" x14ac:dyDescent="0.25">
      <c r="CG36712" s="768"/>
      <c r="CH36712" s="768"/>
      <c r="CI36712" s="850"/>
    </row>
    <row r="36713" spans="85:87" x14ac:dyDescent="0.25">
      <c r="CG36713" s="768"/>
      <c r="CH36713" s="768"/>
      <c r="CI36713" s="850"/>
    </row>
    <row r="36714" spans="85:87" x14ac:dyDescent="0.25">
      <c r="CG36714" s="768"/>
      <c r="CH36714" s="768"/>
      <c r="CI36714" s="850"/>
    </row>
    <row r="36715" spans="85:87" x14ac:dyDescent="0.25">
      <c r="CG36715" s="768"/>
      <c r="CH36715" s="768"/>
      <c r="CI36715" s="850"/>
    </row>
    <row r="36716" spans="85:87" x14ac:dyDescent="0.25">
      <c r="CG36716" s="768"/>
      <c r="CH36716" s="768"/>
      <c r="CI36716" s="850"/>
    </row>
    <row r="36717" spans="85:87" x14ac:dyDescent="0.25">
      <c r="CG36717" s="768"/>
      <c r="CH36717" s="768"/>
      <c r="CI36717" s="850"/>
    </row>
    <row r="36718" spans="85:87" x14ac:dyDescent="0.25">
      <c r="CG36718" s="768"/>
      <c r="CH36718" s="768"/>
      <c r="CI36718" s="850"/>
    </row>
    <row r="36719" spans="85:87" x14ac:dyDescent="0.25">
      <c r="CG36719" s="768"/>
      <c r="CH36719" s="768"/>
      <c r="CI36719" s="850"/>
    </row>
    <row r="36720" spans="85:87" x14ac:dyDescent="0.25">
      <c r="CG36720" s="768"/>
      <c r="CH36720" s="768"/>
      <c r="CI36720" s="850"/>
    </row>
    <row r="36721" spans="85:87" x14ac:dyDescent="0.25">
      <c r="CG36721" s="768"/>
      <c r="CH36721" s="768"/>
      <c r="CI36721" s="850"/>
    </row>
    <row r="36722" spans="85:87" x14ac:dyDescent="0.25">
      <c r="CG36722" s="768"/>
      <c r="CH36722" s="768"/>
      <c r="CI36722" s="850"/>
    </row>
    <row r="36723" spans="85:87" x14ac:dyDescent="0.25">
      <c r="CG36723" s="768"/>
      <c r="CH36723" s="768"/>
      <c r="CI36723" s="850"/>
    </row>
    <row r="36724" spans="85:87" x14ac:dyDescent="0.25">
      <c r="CG36724" s="768"/>
      <c r="CH36724" s="768"/>
      <c r="CI36724" s="850"/>
    </row>
    <row r="36725" spans="85:87" x14ac:dyDescent="0.25">
      <c r="CG36725" s="768"/>
      <c r="CH36725" s="768"/>
      <c r="CI36725" s="850"/>
    </row>
    <row r="36726" spans="85:87" x14ac:dyDescent="0.25">
      <c r="CG36726" s="768"/>
      <c r="CH36726" s="768"/>
      <c r="CI36726" s="850"/>
    </row>
    <row r="36727" spans="85:87" x14ac:dyDescent="0.25">
      <c r="CG36727" s="768"/>
      <c r="CH36727" s="768"/>
      <c r="CI36727" s="850"/>
    </row>
    <row r="36728" spans="85:87" x14ac:dyDescent="0.25">
      <c r="CG36728" s="768"/>
      <c r="CH36728" s="768"/>
      <c r="CI36728" s="850"/>
    </row>
    <row r="36729" spans="85:87" x14ac:dyDescent="0.25">
      <c r="CG36729" s="768"/>
      <c r="CH36729" s="768"/>
      <c r="CI36729" s="850"/>
    </row>
    <row r="36730" spans="85:87" x14ac:dyDescent="0.25">
      <c r="CG36730" s="768"/>
      <c r="CH36730" s="768"/>
      <c r="CI36730" s="850"/>
    </row>
    <row r="36731" spans="85:87" x14ac:dyDescent="0.25">
      <c r="CG36731" s="768"/>
      <c r="CH36731" s="768"/>
      <c r="CI36731" s="850"/>
    </row>
    <row r="36732" spans="85:87" x14ac:dyDescent="0.25">
      <c r="CG36732" s="768"/>
      <c r="CH36732" s="768"/>
      <c r="CI36732" s="850"/>
    </row>
    <row r="36733" spans="85:87" x14ac:dyDescent="0.25">
      <c r="CG36733" s="768"/>
      <c r="CH36733" s="768"/>
      <c r="CI36733" s="850"/>
    </row>
    <row r="36734" spans="85:87" x14ac:dyDescent="0.25">
      <c r="CG36734" s="768"/>
      <c r="CH36734" s="768"/>
      <c r="CI36734" s="850"/>
    </row>
    <row r="36735" spans="85:87" x14ac:dyDescent="0.25">
      <c r="CG36735" s="768"/>
      <c r="CH36735" s="768"/>
      <c r="CI36735" s="850"/>
    </row>
    <row r="36736" spans="85:87" x14ac:dyDescent="0.25">
      <c r="CG36736" s="768"/>
      <c r="CH36736" s="768"/>
      <c r="CI36736" s="850"/>
    </row>
    <row r="36737" spans="85:87" x14ac:dyDescent="0.25">
      <c r="CG36737" s="768"/>
      <c r="CH36737" s="768"/>
      <c r="CI36737" s="850"/>
    </row>
    <row r="36738" spans="85:87" x14ac:dyDescent="0.25">
      <c r="CG36738" s="768"/>
      <c r="CH36738" s="768"/>
      <c r="CI36738" s="850"/>
    </row>
    <row r="36739" spans="85:87" x14ac:dyDescent="0.25">
      <c r="CG36739" s="768"/>
      <c r="CH36739" s="768"/>
      <c r="CI36739" s="850"/>
    </row>
    <row r="36740" spans="85:87" x14ac:dyDescent="0.25">
      <c r="CG36740" s="768"/>
      <c r="CH36740" s="768"/>
      <c r="CI36740" s="850"/>
    </row>
    <row r="36741" spans="85:87" x14ac:dyDescent="0.25">
      <c r="CG36741" s="768"/>
      <c r="CH36741" s="768"/>
      <c r="CI36741" s="850"/>
    </row>
    <row r="36742" spans="85:87" x14ac:dyDescent="0.25">
      <c r="CG36742" s="768"/>
      <c r="CH36742" s="768"/>
      <c r="CI36742" s="850"/>
    </row>
    <row r="36743" spans="85:87" x14ac:dyDescent="0.25">
      <c r="CG36743" s="768"/>
      <c r="CH36743" s="768"/>
      <c r="CI36743" s="850"/>
    </row>
    <row r="36744" spans="85:87" x14ac:dyDescent="0.25">
      <c r="CG36744" s="768"/>
      <c r="CH36744" s="768"/>
      <c r="CI36744" s="850"/>
    </row>
    <row r="36745" spans="85:87" x14ac:dyDescent="0.25">
      <c r="CG36745" s="768"/>
      <c r="CH36745" s="768"/>
      <c r="CI36745" s="850"/>
    </row>
    <row r="36746" spans="85:87" x14ac:dyDescent="0.25">
      <c r="CG36746" s="768"/>
      <c r="CH36746" s="768"/>
      <c r="CI36746" s="850"/>
    </row>
    <row r="36747" spans="85:87" x14ac:dyDescent="0.25">
      <c r="CG36747" s="768"/>
      <c r="CH36747" s="768"/>
      <c r="CI36747" s="850"/>
    </row>
    <row r="36748" spans="85:87" x14ac:dyDescent="0.25">
      <c r="CG36748" s="768"/>
      <c r="CH36748" s="768"/>
      <c r="CI36748" s="850"/>
    </row>
    <row r="36749" spans="85:87" x14ac:dyDescent="0.25">
      <c r="CG36749" s="768"/>
      <c r="CH36749" s="768"/>
      <c r="CI36749" s="850"/>
    </row>
    <row r="36750" spans="85:87" x14ac:dyDescent="0.25">
      <c r="CG36750" s="768"/>
      <c r="CH36750" s="768"/>
      <c r="CI36750" s="850"/>
    </row>
    <row r="36751" spans="85:87" x14ac:dyDescent="0.25">
      <c r="CG36751" s="768"/>
      <c r="CH36751" s="768"/>
      <c r="CI36751" s="850"/>
    </row>
    <row r="36752" spans="85:87" x14ac:dyDescent="0.25">
      <c r="CG36752" s="768"/>
      <c r="CH36752" s="768"/>
      <c r="CI36752" s="850"/>
    </row>
    <row r="36753" spans="85:87" x14ac:dyDescent="0.25">
      <c r="CG36753" s="768"/>
      <c r="CH36753" s="768"/>
      <c r="CI36753" s="850"/>
    </row>
    <row r="36754" spans="85:87" x14ac:dyDescent="0.25">
      <c r="CG36754" s="768"/>
      <c r="CH36754" s="768"/>
      <c r="CI36754" s="850"/>
    </row>
    <row r="36755" spans="85:87" x14ac:dyDescent="0.25">
      <c r="CG36755" s="768"/>
      <c r="CH36755" s="768"/>
      <c r="CI36755" s="850"/>
    </row>
    <row r="36756" spans="85:87" x14ac:dyDescent="0.25">
      <c r="CG36756" s="768"/>
      <c r="CH36756" s="768"/>
      <c r="CI36756" s="850"/>
    </row>
    <row r="36757" spans="85:87" x14ac:dyDescent="0.25">
      <c r="CG36757" s="768"/>
      <c r="CH36757" s="768"/>
      <c r="CI36757" s="850"/>
    </row>
    <row r="36758" spans="85:87" x14ac:dyDescent="0.25">
      <c r="CG36758" s="768"/>
      <c r="CH36758" s="768"/>
      <c r="CI36758" s="850"/>
    </row>
    <row r="36759" spans="85:87" x14ac:dyDescent="0.25">
      <c r="CG36759" s="768"/>
      <c r="CH36759" s="768"/>
      <c r="CI36759" s="850"/>
    </row>
    <row r="36760" spans="85:87" x14ac:dyDescent="0.25">
      <c r="CG36760" s="768"/>
      <c r="CH36760" s="768"/>
      <c r="CI36760" s="850"/>
    </row>
    <row r="36761" spans="85:87" x14ac:dyDescent="0.25">
      <c r="CG36761" s="768"/>
      <c r="CH36761" s="768"/>
      <c r="CI36761" s="850"/>
    </row>
    <row r="36762" spans="85:87" x14ac:dyDescent="0.25">
      <c r="CG36762" s="768"/>
      <c r="CH36762" s="768"/>
      <c r="CI36762" s="850"/>
    </row>
    <row r="36763" spans="85:87" x14ac:dyDescent="0.25">
      <c r="CG36763" s="768"/>
      <c r="CH36763" s="768"/>
      <c r="CI36763" s="850"/>
    </row>
    <row r="36764" spans="85:87" x14ac:dyDescent="0.25">
      <c r="CG36764" s="768"/>
      <c r="CH36764" s="768"/>
      <c r="CI36764" s="850"/>
    </row>
    <row r="36765" spans="85:87" x14ac:dyDescent="0.25">
      <c r="CG36765" s="768"/>
      <c r="CH36765" s="768"/>
      <c r="CI36765" s="850"/>
    </row>
    <row r="36766" spans="85:87" x14ac:dyDescent="0.25">
      <c r="CG36766" s="768"/>
      <c r="CH36766" s="768"/>
      <c r="CI36766" s="850"/>
    </row>
    <row r="36767" spans="85:87" x14ac:dyDescent="0.25">
      <c r="CG36767" s="768"/>
      <c r="CH36767" s="768"/>
      <c r="CI36767" s="850"/>
    </row>
    <row r="36768" spans="85:87" x14ac:dyDescent="0.25">
      <c r="CG36768" s="768"/>
      <c r="CH36768" s="768"/>
      <c r="CI36768" s="850"/>
    </row>
    <row r="36769" spans="85:87" x14ac:dyDescent="0.25">
      <c r="CG36769" s="768"/>
      <c r="CH36769" s="768"/>
      <c r="CI36769" s="850"/>
    </row>
    <row r="36770" spans="85:87" x14ac:dyDescent="0.25">
      <c r="CG36770" s="768"/>
      <c r="CH36770" s="768"/>
      <c r="CI36770" s="850"/>
    </row>
    <row r="36771" spans="85:87" x14ac:dyDescent="0.25">
      <c r="CG36771" s="768"/>
      <c r="CH36771" s="768"/>
      <c r="CI36771" s="850"/>
    </row>
    <row r="36772" spans="85:87" x14ac:dyDescent="0.25">
      <c r="CG36772" s="768"/>
      <c r="CH36772" s="768"/>
      <c r="CI36772" s="850"/>
    </row>
    <row r="36773" spans="85:87" x14ac:dyDescent="0.25">
      <c r="CG36773" s="768"/>
      <c r="CH36773" s="768"/>
      <c r="CI36773" s="850"/>
    </row>
    <row r="36774" spans="85:87" x14ac:dyDescent="0.25">
      <c r="CG36774" s="768"/>
      <c r="CH36774" s="768"/>
      <c r="CI36774" s="850"/>
    </row>
    <row r="36775" spans="85:87" x14ac:dyDescent="0.25">
      <c r="CG36775" s="768"/>
      <c r="CH36775" s="768"/>
      <c r="CI36775" s="850"/>
    </row>
    <row r="36776" spans="85:87" x14ac:dyDescent="0.25">
      <c r="CG36776" s="768"/>
      <c r="CH36776" s="768"/>
      <c r="CI36776" s="850"/>
    </row>
    <row r="36777" spans="85:87" x14ac:dyDescent="0.25">
      <c r="CG36777" s="768"/>
      <c r="CH36777" s="768"/>
      <c r="CI36777" s="850"/>
    </row>
    <row r="36778" spans="85:87" x14ac:dyDescent="0.25">
      <c r="CG36778" s="768"/>
      <c r="CH36778" s="768"/>
      <c r="CI36778" s="850"/>
    </row>
    <row r="36779" spans="85:87" x14ac:dyDescent="0.25">
      <c r="CG36779" s="768"/>
      <c r="CH36779" s="768"/>
      <c r="CI36779" s="850"/>
    </row>
    <row r="36780" spans="85:87" x14ac:dyDescent="0.25">
      <c r="CG36780" s="768"/>
      <c r="CH36780" s="768"/>
      <c r="CI36780" s="850"/>
    </row>
    <row r="36781" spans="85:87" x14ac:dyDescent="0.25">
      <c r="CG36781" s="768"/>
      <c r="CH36781" s="768"/>
      <c r="CI36781" s="850"/>
    </row>
    <row r="36782" spans="85:87" x14ac:dyDescent="0.25">
      <c r="CG36782" s="768"/>
      <c r="CH36782" s="768"/>
      <c r="CI36782" s="850"/>
    </row>
    <row r="36783" spans="85:87" x14ac:dyDescent="0.25">
      <c r="CG36783" s="768"/>
      <c r="CH36783" s="768"/>
      <c r="CI36783" s="850"/>
    </row>
    <row r="36784" spans="85:87" x14ac:dyDescent="0.25">
      <c r="CG36784" s="768"/>
      <c r="CH36784" s="768"/>
      <c r="CI36784" s="850"/>
    </row>
    <row r="36785" spans="85:87" x14ac:dyDescent="0.25">
      <c r="CG36785" s="768"/>
      <c r="CH36785" s="768"/>
      <c r="CI36785" s="850"/>
    </row>
    <row r="36786" spans="85:87" x14ac:dyDescent="0.25">
      <c r="CG36786" s="768"/>
      <c r="CH36786" s="768"/>
      <c r="CI36786" s="850"/>
    </row>
    <row r="36787" spans="85:87" x14ac:dyDescent="0.25">
      <c r="CG36787" s="768"/>
      <c r="CH36787" s="768"/>
      <c r="CI36787" s="850"/>
    </row>
    <row r="36788" spans="85:87" x14ac:dyDescent="0.25">
      <c r="CG36788" s="768"/>
      <c r="CH36788" s="768"/>
      <c r="CI36788" s="850"/>
    </row>
    <row r="36789" spans="85:87" x14ac:dyDescent="0.25">
      <c r="CG36789" s="768"/>
      <c r="CH36789" s="768"/>
      <c r="CI36789" s="850"/>
    </row>
    <row r="36790" spans="85:87" x14ac:dyDescent="0.25">
      <c r="CG36790" s="768"/>
      <c r="CH36790" s="768"/>
      <c r="CI36790" s="850"/>
    </row>
    <row r="36791" spans="85:87" x14ac:dyDescent="0.25">
      <c r="CG36791" s="768"/>
      <c r="CH36791" s="768"/>
      <c r="CI36791" s="850"/>
    </row>
    <row r="36792" spans="85:87" x14ac:dyDescent="0.25">
      <c r="CG36792" s="768"/>
      <c r="CH36792" s="768"/>
      <c r="CI36792" s="850"/>
    </row>
    <row r="36793" spans="85:87" x14ac:dyDescent="0.25">
      <c r="CG36793" s="768"/>
      <c r="CH36793" s="768"/>
      <c r="CI36793" s="850"/>
    </row>
    <row r="36794" spans="85:87" x14ac:dyDescent="0.25">
      <c r="CG36794" s="768"/>
      <c r="CH36794" s="768"/>
      <c r="CI36794" s="850"/>
    </row>
    <row r="36795" spans="85:87" x14ac:dyDescent="0.25">
      <c r="CG36795" s="768"/>
      <c r="CH36795" s="768"/>
      <c r="CI36795" s="850"/>
    </row>
    <row r="36796" spans="85:87" x14ac:dyDescent="0.25">
      <c r="CG36796" s="768"/>
      <c r="CH36796" s="768"/>
      <c r="CI36796" s="850"/>
    </row>
    <row r="36797" spans="85:87" x14ac:dyDescent="0.25">
      <c r="CG36797" s="768"/>
      <c r="CH36797" s="768"/>
      <c r="CI36797" s="850"/>
    </row>
    <row r="36798" spans="85:87" x14ac:dyDescent="0.25">
      <c r="CG36798" s="768"/>
      <c r="CH36798" s="768"/>
      <c r="CI36798" s="850"/>
    </row>
    <row r="36799" spans="85:87" x14ac:dyDescent="0.25">
      <c r="CG36799" s="768"/>
      <c r="CH36799" s="768"/>
      <c r="CI36799" s="850"/>
    </row>
    <row r="36800" spans="85:87" x14ac:dyDescent="0.25">
      <c r="CG36800" s="768"/>
      <c r="CH36800" s="768"/>
      <c r="CI36800" s="850"/>
    </row>
    <row r="36801" spans="85:87" x14ac:dyDescent="0.25">
      <c r="CG36801" s="768"/>
      <c r="CH36801" s="768"/>
      <c r="CI36801" s="850"/>
    </row>
    <row r="36802" spans="85:87" x14ac:dyDescent="0.25">
      <c r="CG36802" s="768"/>
      <c r="CH36802" s="768"/>
      <c r="CI36802" s="850"/>
    </row>
    <row r="36803" spans="85:87" x14ac:dyDescent="0.25">
      <c r="CG36803" s="768"/>
      <c r="CH36803" s="768"/>
      <c r="CI36803" s="850"/>
    </row>
    <row r="36804" spans="85:87" x14ac:dyDescent="0.25">
      <c r="CG36804" s="768"/>
      <c r="CH36804" s="768"/>
      <c r="CI36804" s="850"/>
    </row>
    <row r="36805" spans="85:87" x14ac:dyDescent="0.25">
      <c r="CG36805" s="768"/>
      <c r="CH36805" s="768"/>
      <c r="CI36805" s="850"/>
    </row>
    <row r="36806" spans="85:87" x14ac:dyDescent="0.25">
      <c r="CG36806" s="768"/>
      <c r="CH36806" s="768"/>
      <c r="CI36806" s="850"/>
    </row>
    <row r="36807" spans="85:87" x14ac:dyDescent="0.25">
      <c r="CG36807" s="768"/>
      <c r="CH36807" s="768"/>
      <c r="CI36807" s="850"/>
    </row>
    <row r="36808" spans="85:87" x14ac:dyDescent="0.25">
      <c r="CG36808" s="768"/>
      <c r="CH36808" s="768"/>
      <c r="CI36808" s="850"/>
    </row>
    <row r="36809" spans="85:87" x14ac:dyDescent="0.25">
      <c r="CG36809" s="768"/>
      <c r="CH36809" s="768"/>
      <c r="CI36809" s="850"/>
    </row>
    <row r="36810" spans="85:87" x14ac:dyDescent="0.25">
      <c r="CG36810" s="768"/>
      <c r="CH36810" s="768"/>
      <c r="CI36810" s="850"/>
    </row>
    <row r="36811" spans="85:87" x14ac:dyDescent="0.25">
      <c r="CG36811" s="768"/>
      <c r="CH36811" s="768"/>
      <c r="CI36811" s="850"/>
    </row>
    <row r="36812" spans="85:87" x14ac:dyDescent="0.25">
      <c r="CG36812" s="768"/>
      <c r="CH36812" s="768"/>
      <c r="CI36812" s="850"/>
    </row>
    <row r="36813" spans="85:87" x14ac:dyDescent="0.25">
      <c r="CG36813" s="768"/>
      <c r="CH36813" s="768"/>
      <c r="CI36813" s="850"/>
    </row>
    <row r="36814" spans="85:87" x14ac:dyDescent="0.25">
      <c r="CG36814" s="768"/>
      <c r="CH36814" s="768"/>
      <c r="CI36814" s="850"/>
    </row>
    <row r="36815" spans="85:87" x14ac:dyDescent="0.25">
      <c r="CG36815" s="768"/>
      <c r="CH36815" s="768"/>
      <c r="CI36815" s="850"/>
    </row>
    <row r="36816" spans="85:87" x14ac:dyDescent="0.25">
      <c r="CG36816" s="768"/>
      <c r="CH36816" s="768"/>
      <c r="CI36816" s="850"/>
    </row>
    <row r="36817" spans="85:87" x14ac:dyDescent="0.25">
      <c r="CG36817" s="768"/>
      <c r="CH36817" s="768"/>
      <c r="CI36817" s="850"/>
    </row>
    <row r="36818" spans="85:87" x14ac:dyDescent="0.25">
      <c r="CG36818" s="768"/>
      <c r="CH36818" s="768"/>
      <c r="CI36818" s="850"/>
    </row>
    <row r="36819" spans="85:87" x14ac:dyDescent="0.25">
      <c r="CG36819" s="768"/>
      <c r="CH36819" s="768"/>
      <c r="CI36819" s="850"/>
    </row>
    <row r="36820" spans="85:87" x14ac:dyDescent="0.25">
      <c r="CG36820" s="768"/>
      <c r="CH36820" s="768"/>
      <c r="CI36820" s="850"/>
    </row>
    <row r="36821" spans="85:87" x14ac:dyDescent="0.25">
      <c r="CG36821" s="768"/>
      <c r="CH36821" s="768"/>
      <c r="CI36821" s="850"/>
    </row>
    <row r="36822" spans="85:87" x14ac:dyDescent="0.25">
      <c r="CG36822" s="768"/>
      <c r="CH36822" s="768"/>
      <c r="CI36822" s="850"/>
    </row>
    <row r="36823" spans="85:87" x14ac:dyDescent="0.25">
      <c r="CG36823" s="768"/>
      <c r="CH36823" s="768"/>
      <c r="CI36823" s="850"/>
    </row>
    <row r="36824" spans="85:87" x14ac:dyDescent="0.25">
      <c r="CG36824" s="768"/>
      <c r="CH36824" s="768"/>
      <c r="CI36824" s="850"/>
    </row>
    <row r="36825" spans="85:87" x14ac:dyDescent="0.25">
      <c r="CG36825" s="768"/>
      <c r="CH36825" s="768"/>
      <c r="CI36825" s="850"/>
    </row>
    <row r="36826" spans="85:87" x14ac:dyDescent="0.25">
      <c r="CG36826" s="768"/>
      <c r="CH36826" s="768"/>
      <c r="CI36826" s="850"/>
    </row>
    <row r="36827" spans="85:87" x14ac:dyDescent="0.25">
      <c r="CG36827" s="768"/>
      <c r="CH36827" s="768"/>
      <c r="CI36827" s="850"/>
    </row>
    <row r="36828" spans="85:87" x14ac:dyDescent="0.25">
      <c r="CG36828" s="768"/>
      <c r="CH36828" s="768"/>
      <c r="CI36828" s="850"/>
    </row>
    <row r="36829" spans="85:87" x14ac:dyDescent="0.25">
      <c r="CG36829" s="768"/>
      <c r="CH36829" s="768"/>
      <c r="CI36829" s="850"/>
    </row>
    <row r="36830" spans="85:87" x14ac:dyDescent="0.25">
      <c r="CG36830" s="768"/>
      <c r="CH36830" s="768"/>
      <c r="CI36830" s="850"/>
    </row>
    <row r="36831" spans="85:87" x14ac:dyDescent="0.25">
      <c r="CG36831" s="768"/>
      <c r="CH36831" s="768"/>
      <c r="CI36831" s="850"/>
    </row>
    <row r="36832" spans="85:87" x14ac:dyDescent="0.25">
      <c r="CG36832" s="768"/>
      <c r="CH36832" s="768"/>
      <c r="CI36832" s="850"/>
    </row>
    <row r="36833" spans="85:87" x14ac:dyDescent="0.25">
      <c r="CG36833" s="768"/>
      <c r="CH36833" s="768"/>
      <c r="CI36833" s="850"/>
    </row>
    <row r="36834" spans="85:87" x14ac:dyDescent="0.25">
      <c r="CG36834" s="768"/>
      <c r="CH36834" s="768"/>
      <c r="CI36834" s="850"/>
    </row>
    <row r="36835" spans="85:87" x14ac:dyDescent="0.25">
      <c r="CG36835" s="768"/>
      <c r="CH36835" s="768"/>
      <c r="CI36835" s="850"/>
    </row>
    <row r="36836" spans="85:87" x14ac:dyDescent="0.25">
      <c r="CG36836" s="768"/>
      <c r="CH36836" s="768"/>
      <c r="CI36836" s="850"/>
    </row>
    <row r="36837" spans="85:87" x14ac:dyDescent="0.25">
      <c r="CG36837" s="768"/>
      <c r="CH36837" s="768"/>
      <c r="CI36837" s="850"/>
    </row>
    <row r="36838" spans="85:87" x14ac:dyDescent="0.25">
      <c r="CG36838" s="768"/>
      <c r="CH36838" s="768"/>
      <c r="CI36838" s="850"/>
    </row>
    <row r="36839" spans="85:87" x14ac:dyDescent="0.25">
      <c r="CG36839" s="768"/>
      <c r="CH36839" s="768"/>
      <c r="CI36839" s="850"/>
    </row>
    <row r="36840" spans="85:87" x14ac:dyDescent="0.25">
      <c r="CG36840" s="768"/>
      <c r="CH36840" s="768"/>
      <c r="CI36840" s="850"/>
    </row>
    <row r="36841" spans="85:87" x14ac:dyDescent="0.25">
      <c r="CG36841" s="768"/>
      <c r="CH36841" s="768"/>
      <c r="CI36841" s="850"/>
    </row>
    <row r="36842" spans="85:87" x14ac:dyDescent="0.25">
      <c r="CG36842" s="768"/>
      <c r="CH36842" s="768"/>
      <c r="CI36842" s="850"/>
    </row>
    <row r="36843" spans="85:87" x14ac:dyDescent="0.25">
      <c r="CG36843" s="768"/>
      <c r="CH36843" s="768"/>
      <c r="CI36843" s="850"/>
    </row>
    <row r="36844" spans="85:87" x14ac:dyDescent="0.25">
      <c r="CG36844" s="768"/>
      <c r="CH36844" s="768"/>
      <c r="CI36844" s="850"/>
    </row>
    <row r="36845" spans="85:87" x14ac:dyDescent="0.25">
      <c r="CG36845" s="768"/>
      <c r="CH36845" s="768"/>
      <c r="CI36845" s="850"/>
    </row>
    <row r="36846" spans="85:87" x14ac:dyDescent="0.25">
      <c r="CG36846" s="768"/>
      <c r="CH36846" s="768"/>
      <c r="CI36846" s="850"/>
    </row>
    <row r="36847" spans="85:87" x14ac:dyDescent="0.25">
      <c r="CG36847" s="768"/>
      <c r="CH36847" s="768"/>
      <c r="CI36847" s="850"/>
    </row>
    <row r="36848" spans="85:87" x14ac:dyDescent="0.25">
      <c r="CG36848" s="768"/>
      <c r="CH36848" s="768"/>
      <c r="CI36848" s="850"/>
    </row>
    <row r="36849" spans="85:87" x14ac:dyDescent="0.25">
      <c r="CG36849" s="768"/>
      <c r="CH36849" s="768"/>
      <c r="CI36849" s="850"/>
    </row>
    <row r="36850" spans="85:87" x14ac:dyDescent="0.25">
      <c r="CG36850" s="768"/>
      <c r="CH36850" s="768"/>
      <c r="CI36850" s="850"/>
    </row>
    <row r="36851" spans="85:87" x14ac:dyDescent="0.25">
      <c r="CG36851" s="768"/>
      <c r="CH36851" s="768"/>
      <c r="CI36851" s="850"/>
    </row>
    <row r="36852" spans="85:87" x14ac:dyDescent="0.25">
      <c r="CG36852" s="768"/>
      <c r="CH36852" s="768"/>
      <c r="CI36852" s="850"/>
    </row>
    <row r="36853" spans="85:87" x14ac:dyDescent="0.25">
      <c r="CG36853" s="768"/>
      <c r="CH36853" s="768"/>
      <c r="CI36853" s="850"/>
    </row>
    <row r="36854" spans="85:87" x14ac:dyDescent="0.25">
      <c r="CG36854" s="768"/>
      <c r="CH36854" s="768"/>
      <c r="CI36854" s="850"/>
    </row>
    <row r="36855" spans="85:87" x14ac:dyDescent="0.25">
      <c r="CG36855" s="768"/>
      <c r="CH36855" s="768"/>
      <c r="CI36855" s="850"/>
    </row>
    <row r="36856" spans="85:87" x14ac:dyDescent="0.25">
      <c r="CG36856" s="768"/>
      <c r="CH36856" s="768"/>
      <c r="CI36856" s="850"/>
    </row>
    <row r="36857" spans="85:87" x14ac:dyDescent="0.25">
      <c r="CG36857" s="768"/>
      <c r="CH36857" s="768"/>
      <c r="CI36857" s="850"/>
    </row>
    <row r="36858" spans="85:87" x14ac:dyDescent="0.25">
      <c r="CG36858" s="768"/>
      <c r="CH36858" s="768"/>
      <c r="CI36858" s="850"/>
    </row>
    <row r="36859" spans="85:87" x14ac:dyDescent="0.25">
      <c r="CG36859" s="768"/>
      <c r="CH36859" s="768"/>
      <c r="CI36859" s="850"/>
    </row>
    <row r="36860" spans="85:87" x14ac:dyDescent="0.25">
      <c r="CG36860" s="768"/>
      <c r="CH36860" s="768"/>
      <c r="CI36860" s="850"/>
    </row>
    <row r="36861" spans="85:87" x14ac:dyDescent="0.25">
      <c r="CG36861" s="768"/>
      <c r="CH36861" s="768"/>
      <c r="CI36861" s="850"/>
    </row>
    <row r="36862" spans="85:87" x14ac:dyDescent="0.25">
      <c r="CG36862" s="768"/>
      <c r="CH36862" s="768"/>
      <c r="CI36862" s="850"/>
    </row>
    <row r="36863" spans="85:87" x14ac:dyDescent="0.25">
      <c r="CG36863" s="768"/>
      <c r="CH36863" s="768"/>
      <c r="CI36863" s="850"/>
    </row>
    <row r="36864" spans="85:87" x14ac:dyDescent="0.25">
      <c r="CG36864" s="768"/>
      <c r="CH36864" s="768"/>
      <c r="CI36864" s="850"/>
    </row>
    <row r="36865" spans="85:87" x14ac:dyDescent="0.25">
      <c r="CG36865" s="768"/>
      <c r="CH36865" s="768"/>
      <c r="CI36865" s="850"/>
    </row>
    <row r="36866" spans="85:87" x14ac:dyDescent="0.25">
      <c r="CG36866" s="768"/>
      <c r="CH36866" s="768"/>
      <c r="CI36866" s="850"/>
    </row>
    <row r="36867" spans="85:87" x14ac:dyDescent="0.25">
      <c r="CG36867" s="768"/>
      <c r="CH36867" s="768"/>
      <c r="CI36867" s="850"/>
    </row>
    <row r="36868" spans="85:87" x14ac:dyDescent="0.25">
      <c r="CG36868" s="768"/>
      <c r="CH36868" s="768"/>
      <c r="CI36868" s="850"/>
    </row>
    <row r="36869" spans="85:87" x14ac:dyDescent="0.25">
      <c r="CG36869" s="768"/>
      <c r="CH36869" s="768"/>
      <c r="CI36869" s="850"/>
    </row>
    <row r="36870" spans="85:87" x14ac:dyDescent="0.25">
      <c r="CG36870" s="768"/>
      <c r="CH36870" s="768"/>
      <c r="CI36870" s="850"/>
    </row>
    <row r="36871" spans="85:87" x14ac:dyDescent="0.25">
      <c r="CG36871" s="768"/>
      <c r="CH36871" s="768"/>
      <c r="CI36871" s="850"/>
    </row>
    <row r="36872" spans="85:87" x14ac:dyDescent="0.25">
      <c r="CG36872" s="768"/>
      <c r="CH36872" s="768"/>
      <c r="CI36872" s="850"/>
    </row>
    <row r="36873" spans="85:87" x14ac:dyDescent="0.25">
      <c r="CG36873" s="768"/>
      <c r="CH36873" s="768"/>
      <c r="CI36873" s="850"/>
    </row>
    <row r="36874" spans="85:87" x14ac:dyDescent="0.25">
      <c r="CG36874" s="768"/>
      <c r="CH36874" s="768"/>
      <c r="CI36874" s="850"/>
    </row>
    <row r="36875" spans="85:87" x14ac:dyDescent="0.25">
      <c r="CG36875" s="768"/>
      <c r="CH36875" s="768"/>
      <c r="CI36875" s="850"/>
    </row>
    <row r="36876" spans="85:87" x14ac:dyDescent="0.25">
      <c r="CG36876" s="768"/>
      <c r="CH36876" s="768"/>
      <c r="CI36876" s="850"/>
    </row>
    <row r="36877" spans="85:87" x14ac:dyDescent="0.25">
      <c r="CG36877" s="768"/>
      <c r="CH36877" s="768"/>
      <c r="CI36877" s="850"/>
    </row>
    <row r="36878" spans="85:87" x14ac:dyDescent="0.25">
      <c r="CG36878" s="768"/>
      <c r="CH36878" s="768"/>
      <c r="CI36878" s="850"/>
    </row>
    <row r="36879" spans="85:87" x14ac:dyDescent="0.25">
      <c r="CG36879" s="768"/>
      <c r="CH36879" s="768"/>
      <c r="CI36879" s="850"/>
    </row>
    <row r="36880" spans="85:87" x14ac:dyDescent="0.25">
      <c r="CG36880" s="768"/>
      <c r="CH36880" s="768"/>
      <c r="CI36880" s="850"/>
    </row>
    <row r="36881" spans="85:87" x14ac:dyDescent="0.25">
      <c r="CG36881" s="768"/>
      <c r="CH36881" s="768"/>
      <c r="CI36881" s="850"/>
    </row>
    <row r="36882" spans="85:87" x14ac:dyDescent="0.25">
      <c r="CG36882" s="768"/>
      <c r="CH36882" s="768"/>
      <c r="CI36882" s="850"/>
    </row>
    <row r="36883" spans="85:87" x14ac:dyDescent="0.25">
      <c r="CG36883" s="768"/>
      <c r="CH36883" s="768"/>
      <c r="CI36883" s="850"/>
    </row>
    <row r="36884" spans="85:87" x14ac:dyDescent="0.25">
      <c r="CG36884" s="768"/>
      <c r="CH36884" s="768"/>
      <c r="CI36884" s="850"/>
    </row>
    <row r="36885" spans="85:87" x14ac:dyDescent="0.25">
      <c r="CG36885" s="768"/>
      <c r="CH36885" s="768"/>
      <c r="CI36885" s="850"/>
    </row>
    <row r="36886" spans="85:87" x14ac:dyDescent="0.25">
      <c r="CG36886" s="768"/>
      <c r="CH36886" s="768"/>
      <c r="CI36886" s="850"/>
    </row>
    <row r="36887" spans="85:87" x14ac:dyDescent="0.25">
      <c r="CG36887" s="768"/>
      <c r="CH36887" s="768"/>
      <c r="CI36887" s="850"/>
    </row>
    <row r="36888" spans="85:87" x14ac:dyDescent="0.25">
      <c r="CG36888" s="768"/>
      <c r="CH36888" s="768"/>
      <c r="CI36888" s="850"/>
    </row>
    <row r="36889" spans="85:87" x14ac:dyDescent="0.25">
      <c r="CG36889" s="768"/>
      <c r="CH36889" s="768"/>
      <c r="CI36889" s="850"/>
    </row>
    <row r="36890" spans="85:87" x14ac:dyDescent="0.25">
      <c r="CG36890" s="768"/>
      <c r="CH36890" s="768"/>
      <c r="CI36890" s="850"/>
    </row>
    <row r="36891" spans="85:87" x14ac:dyDescent="0.25">
      <c r="CG36891" s="768"/>
      <c r="CH36891" s="768"/>
      <c r="CI36891" s="850"/>
    </row>
    <row r="36892" spans="85:87" x14ac:dyDescent="0.25">
      <c r="CG36892" s="768"/>
      <c r="CH36892" s="768"/>
      <c r="CI36892" s="850"/>
    </row>
    <row r="36893" spans="85:87" x14ac:dyDescent="0.25">
      <c r="CG36893" s="768"/>
      <c r="CH36893" s="768"/>
      <c r="CI36893" s="850"/>
    </row>
    <row r="36894" spans="85:87" x14ac:dyDescent="0.25">
      <c r="CG36894" s="768"/>
      <c r="CH36894" s="768"/>
      <c r="CI36894" s="850"/>
    </row>
    <row r="36895" spans="85:87" x14ac:dyDescent="0.25">
      <c r="CG36895" s="768"/>
      <c r="CH36895" s="768"/>
      <c r="CI36895" s="850"/>
    </row>
    <row r="36896" spans="85:87" x14ac:dyDescent="0.25">
      <c r="CG36896" s="768"/>
      <c r="CH36896" s="768"/>
      <c r="CI36896" s="850"/>
    </row>
    <row r="36897" spans="85:87" x14ac:dyDescent="0.25">
      <c r="CG36897" s="768"/>
      <c r="CH36897" s="768"/>
      <c r="CI36897" s="850"/>
    </row>
    <row r="36898" spans="85:87" x14ac:dyDescent="0.25">
      <c r="CG36898" s="768"/>
      <c r="CH36898" s="768"/>
      <c r="CI36898" s="850"/>
    </row>
    <row r="36899" spans="85:87" x14ac:dyDescent="0.25">
      <c r="CG36899" s="768"/>
      <c r="CH36899" s="768"/>
      <c r="CI36899" s="850"/>
    </row>
    <row r="36900" spans="85:87" x14ac:dyDescent="0.25">
      <c r="CG36900" s="768"/>
      <c r="CH36900" s="768"/>
      <c r="CI36900" s="850"/>
    </row>
    <row r="36901" spans="85:87" x14ac:dyDescent="0.25">
      <c r="CG36901" s="768"/>
      <c r="CH36901" s="768"/>
      <c r="CI36901" s="850"/>
    </row>
    <row r="36902" spans="85:87" x14ac:dyDescent="0.25">
      <c r="CG36902" s="768"/>
      <c r="CH36902" s="768"/>
      <c r="CI36902" s="850"/>
    </row>
    <row r="36903" spans="85:87" x14ac:dyDescent="0.25">
      <c r="CG36903" s="768"/>
      <c r="CH36903" s="768"/>
      <c r="CI36903" s="850"/>
    </row>
    <row r="36904" spans="85:87" x14ac:dyDescent="0.25">
      <c r="CG36904" s="768"/>
      <c r="CH36904" s="768"/>
      <c r="CI36904" s="850"/>
    </row>
    <row r="36905" spans="85:87" x14ac:dyDescent="0.25">
      <c r="CG36905" s="768"/>
      <c r="CH36905" s="768"/>
      <c r="CI36905" s="850"/>
    </row>
    <row r="36906" spans="85:87" x14ac:dyDescent="0.25">
      <c r="CG36906" s="768"/>
      <c r="CH36906" s="768"/>
      <c r="CI36906" s="850"/>
    </row>
    <row r="36907" spans="85:87" x14ac:dyDescent="0.25">
      <c r="CG36907" s="768"/>
      <c r="CH36907" s="768"/>
      <c r="CI36907" s="850"/>
    </row>
    <row r="36908" spans="85:87" x14ac:dyDescent="0.25">
      <c r="CG36908" s="768"/>
      <c r="CH36908" s="768"/>
      <c r="CI36908" s="850"/>
    </row>
    <row r="36909" spans="85:87" x14ac:dyDescent="0.25">
      <c r="CG36909" s="768"/>
      <c r="CH36909" s="768"/>
      <c r="CI36909" s="850"/>
    </row>
    <row r="36910" spans="85:87" x14ac:dyDescent="0.25">
      <c r="CG36910" s="768"/>
      <c r="CH36910" s="768"/>
      <c r="CI36910" s="850"/>
    </row>
    <row r="36911" spans="85:87" x14ac:dyDescent="0.25">
      <c r="CG36911" s="768"/>
      <c r="CH36911" s="768"/>
      <c r="CI36911" s="850"/>
    </row>
    <row r="36912" spans="85:87" x14ac:dyDescent="0.25">
      <c r="CG36912" s="768"/>
      <c r="CH36912" s="768"/>
      <c r="CI36912" s="850"/>
    </row>
    <row r="36913" spans="85:87" x14ac:dyDescent="0.25">
      <c r="CG36913" s="768"/>
      <c r="CH36913" s="768"/>
      <c r="CI36913" s="850"/>
    </row>
    <row r="36914" spans="85:87" x14ac:dyDescent="0.25">
      <c r="CG36914" s="768"/>
      <c r="CH36914" s="768"/>
      <c r="CI36914" s="850"/>
    </row>
    <row r="36915" spans="85:87" x14ac:dyDescent="0.25">
      <c r="CG36915" s="768"/>
      <c r="CH36915" s="768"/>
      <c r="CI36915" s="850"/>
    </row>
    <row r="36916" spans="85:87" x14ac:dyDescent="0.25">
      <c r="CG36916" s="768"/>
      <c r="CH36916" s="768"/>
      <c r="CI36916" s="850"/>
    </row>
    <row r="36917" spans="85:87" x14ac:dyDescent="0.25">
      <c r="CG36917" s="768"/>
      <c r="CH36917" s="768"/>
      <c r="CI36917" s="850"/>
    </row>
    <row r="36918" spans="85:87" x14ac:dyDescent="0.25">
      <c r="CG36918" s="768"/>
      <c r="CH36918" s="768"/>
      <c r="CI36918" s="850"/>
    </row>
    <row r="36919" spans="85:87" x14ac:dyDescent="0.25">
      <c r="CG36919" s="768"/>
      <c r="CH36919" s="768"/>
      <c r="CI36919" s="850"/>
    </row>
    <row r="36920" spans="85:87" x14ac:dyDescent="0.25">
      <c r="CG36920" s="768"/>
      <c r="CH36920" s="768"/>
      <c r="CI36920" s="850"/>
    </row>
    <row r="36921" spans="85:87" x14ac:dyDescent="0.25">
      <c r="CG36921" s="768"/>
      <c r="CH36921" s="768"/>
      <c r="CI36921" s="850"/>
    </row>
    <row r="36922" spans="85:87" x14ac:dyDescent="0.25">
      <c r="CG36922" s="768"/>
      <c r="CH36922" s="768"/>
      <c r="CI36922" s="850"/>
    </row>
    <row r="36923" spans="85:87" x14ac:dyDescent="0.25">
      <c r="CG36923" s="768"/>
      <c r="CH36923" s="768"/>
      <c r="CI36923" s="850"/>
    </row>
    <row r="36924" spans="85:87" x14ac:dyDescent="0.25">
      <c r="CG36924" s="768"/>
      <c r="CH36924" s="768"/>
      <c r="CI36924" s="850"/>
    </row>
    <row r="36925" spans="85:87" x14ac:dyDescent="0.25">
      <c r="CG36925" s="768"/>
      <c r="CH36925" s="768"/>
      <c r="CI36925" s="850"/>
    </row>
    <row r="36926" spans="85:87" x14ac:dyDescent="0.25">
      <c r="CG36926" s="768"/>
      <c r="CH36926" s="768"/>
      <c r="CI36926" s="850"/>
    </row>
    <row r="36927" spans="85:87" x14ac:dyDescent="0.25">
      <c r="CG36927" s="768"/>
      <c r="CH36927" s="768"/>
      <c r="CI36927" s="850"/>
    </row>
    <row r="36928" spans="85:87" x14ac:dyDescent="0.25">
      <c r="CG36928" s="768"/>
      <c r="CH36928" s="768"/>
      <c r="CI36928" s="850"/>
    </row>
    <row r="36929" spans="85:87" x14ac:dyDescent="0.25">
      <c r="CG36929" s="768"/>
      <c r="CH36929" s="768"/>
      <c r="CI36929" s="850"/>
    </row>
    <row r="36930" spans="85:87" x14ac:dyDescent="0.25">
      <c r="CG36930" s="768"/>
      <c r="CH36930" s="768"/>
      <c r="CI36930" s="850"/>
    </row>
    <row r="36931" spans="85:87" x14ac:dyDescent="0.25">
      <c r="CG36931" s="768"/>
      <c r="CH36931" s="768"/>
      <c r="CI36931" s="850"/>
    </row>
    <row r="36932" spans="85:87" x14ac:dyDescent="0.25">
      <c r="CG36932" s="768"/>
      <c r="CH36932" s="768"/>
      <c r="CI36932" s="850"/>
    </row>
    <row r="36933" spans="85:87" x14ac:dyDescent="0.25">
      <c r="CG36933" s="768"/>
      <c r="CH36933" s="768"/>
      <c r="CI36933" s="850"/>
    </row>
    <row r="36934" spans="85:87" x14ac:dyDescent="0.25">
      <c r="CG36934" s="768"/>
      <c r="CH36934" s="768"/>
      <c r="CI36934" s="850"/>
    </row>
    <row r="36935" spans="85:87" x14ac:dyDescent="0.25">
      <c r="CG36935" s="768"/>
      <c r="CH36935" s="768"/>
      <c r="CI36935" s="850"/>
    </row>
    <row r="36936" spans="85:87" x14ac:dyDescent="0.25">
      <c r="CG36936" s="768"/>
      <c r="CH36936" s="768"/>
      <c r="CI36936" s="850"/>
    </row>
    <row r="36937" spans="85:87" x14ac:dyDescent="0.25">
      <c r="CG36937" s="768"/>
      <c r="CH36937" s="768"/>
      <c r="CI36937" s="850"/>
    </row>
    <row r="36938" spans="85:87" x14ac:dyDescent="0.25">
      <c r="CG36938" s="768"/>
      <c r="CH36938" s="768"/>
      <c r="CI36938" s="850"/>
    </row>
    <row r="36939" spans="85:87" x14ac:dyDescent="0.25">
      <c r="CG36939" s="768"/>
      <c r="CH36939" s="768"/>
      <c r="CI36939" s="850"/>
    </row>
    <row r="36940" spans="85:87" x14ac:dyDescent="0.25">
      <c r="CG36940" s="768"/>
      <c r="CH36940" s="768"/>
      <c r="CI36940" s="850"/>
    </row>
    <row r="36941" spans="85:87" x14ac:dyDescent="0.25">
      <c r="CG36941" s="768"/>
      <c r="CH36941" s="768"/>
      <c r="CI36941" s="850"/>
    </row>
    <row r="36942" spans="85:87" x14ac:dyDescent="0.25">
      <c r="CG36942" s="768"/>
      <c r="CH36942" s="768"/>
      <c r="CI36942" s="850"/>
    </row>
    <row r="36943" spans="85:87" x14ac:dyDescent="0.25">
      <c r="CG36943" s="768"/>
      <c r="CH36943" s="768"/>
      <c r="CI36943" s="850"/>
    </row>
    <row r="36944" spans="85:87" x14ac:dyDescent="0.25">
      <c r="CG36944" s="768"/>
      <c r="CH36944" s="768"/>
      <c r="CI36944" s="850"/>
    </row>
    <row r="36945" spans="85:87" x14ac:dyDescent="0.25">
      <c r="CG36945" s="768"/>
      <c r="CH36945" s="768"/>
      <c r="CI36945" s="850"/>
    </row>
    <row r="36946" spans="85:87" x14ac:dyDescent="0.25">
      <c r="CG36946" s="768"/>
      <c r="CH36946" s="768"/>
      <c r="CI36946" s="850"/>
    </row>
    <row r="36947" spans="85:87" x14ac:dyDescent="0.25">
      <c r="CG36947" s="768"/>
      <c r="CH36947" s="768"/>
      <c r="CI36947" s="850"/>
    </row>
    <row r="36948" spans="85:87" x14ac:dyDescent="0.25">
      <c r="CG36948" s="768"/>
      <c r="CH36948" s="768"/>
      <c r="CI36948" s="850"/>
    </row>
    <row r="36949" spans="85:87" x14ac:dyDescent="0.25">
      <c r="CG36949" s="768"/>
      <c r="CH36949" s="768"/>
      <c r="CI36949" s="850"/>
    </row>
    <row r="36950" spans="85:87" x14ac:dyDescent="0.25">
      <c r="CG36950" s="768"/>
      <c r="CH36950" s="768"/>
      <c r="CI36950" s="850"/>
    </row>
    <row r="36951" spans="85:87" x14ac:dyDescent="0.25">
      <c r="CG36951" s="768"/>
      <c r="CH36951" s="768"/>
      <c r="CI36951" s="850"/>
    </row>
    <row r="36952" spans="85:87" x14ac:dyDescent="0.25">
      <c r="CG36952" s="768"/>
      <c r="CH36952" s="768"/>
      <c r="CI36952" s="850"/>
    </row>
    <row r="36953" spans="85:87" x14ac:dyDescent="0.25">
      <c r="CG36953" s="768"/>
      <c r="CH36953" s="768"/>
      <c r="CI36953" s="850"/>
    </row>
    <row r="36954" spans="85:87" x14ac:dyDescent="0.25">
      <c r="CG36954" s="768"/>
      <c r="CH36954" s="768"/>
      <c r="CI36954" s="850"/>
    </row>
    <row r="36955" spans="85:87" x14ac:dyDescent="0.25">
      <c r="CG36955" s="768"/>
      <c r="CH36955" s="768"/>
      <c r="CI36955" s="850"/>
    </row>
    <row r="36956" spans="85:87" x14ac:dyDescent="0.25">
      <c r="CG36956" s="768"/>
      <c r="CH36956" s="768"/>
      <c r="CI36956" s="850"/>
    </row>
    <row r="36957" spans="85:87" x14ac:dyDescent="0.25">
      <c r="CG36957" s="768"/>
      <c r="CH36957" s="768"/>
      <c r="CI36957" s="850"/>
    </row>
    <row r="36958" spans="85:87" x14ac:dyDescent="0.25">
      <c r="CG36958" s="768"/>
      <c r="CH36958" s="768"/>
      <c r="CI36958" s="850"/>
    </row>
    <row r="36959" spans="85:87" x14ac:dyDescent="0.25">
      <c r="CG36959" s="768"/>
      <c r="CH36959" s="768"/>
      <c r="CI36959" s="850"/>
    </row>
    <row r="36960" spans="85:87" x14ac:dyDescent="0.25">
      <c r="CG36960" s="768"/>
      <c r="CH36960" s="768"/>
      <c r="CI36960" s="850"/>
    </row>
    <row r="36961" spans="85:87" x14ac:dyDescent="0.25">
      <c r="CG36961" s="768"/>
      <c r="CH36961" s="768"/>
      <c r="CI36961" s="850"/>
    </row>
    <row r="36962" spans="85:87" x14ac:dyDescent="0.25">
      <c r="CG36962" s="768"/>
      <c r="CH36962" s="768"/>
      <c r="CI36962" s="850"/>
    </row>
    <row r="36963" spans="85:87" x14ac:dyDescent="0.25">
      <c r="CG36963" s="768"/>
      <c r="CH36963" s="768"/>
      <c r="CI36963" s="850"/>
    </row>
    <row r="36964" spans="85:87" x14ac:dyDescent="0.25">
      <c r="CG36964" s="768"/>
      <c r="CH36964" s="768"/>
      <c r="CI36964" s="850"/>
    </row>
    <row r="36965" spans="85:87" x14ac:dyDescent="0.25">
      <c r="CG36965" s="768"/>
      <c r="CH36965" s="768"/>
      <c r="CI36965" s="850"/>
    </row>
    <row r="36966" spans="85:87" x14ac:dyDescent="0.25">
      <c r="CG36966" s="768"/>
      <c r="CH36966" s="768"/>
      <c r="CI36966" s="850"/>
    </row>
    <row r="36967" spans="85:87" x14ac:dyDescent="0.25">
      <c r="CG36967" s="768"/>
      <c r="CH36967" s="768"/>
      <c r="CI36967" s="850"/>
    </row>
    <row r="36968" spans="85:87" x14ac:dyDescent="0.25">
      <c r="CG36968" s="768"/>
      <c r="CH36968" s="768"/>
      <c r="CI36968" s="850"/>
    </row>
    <row r="36969" spans="85:87" x14ac:dyDescent="0.25">
      <c r="CG36969" s="768"/>
      <c r="CH36969" s="768"/>
      <c r="CI36969" s="850"/>
    </row>
    <row r="36970" spans="85:87" x14ac:dyDescent="0.25">
      <c r="CG36970" s="768"/>
      <c r="CH36970" s="768"/>
      <c r="CI36970" s="850"/>
    </row>
    <row r="36971" spans="85:87" x14ac:dyDescent="0.25">
      <c r="CG36971" s="768"/>
      <c r="CH36971" s="768"/>
      <c r="CI36971" s="850"/>
    </row>
    <row r="36972" spans="85:87" x14ac:dyDescent="0.25">
      <c r="CG36972" s="768"/>
      <c r="CH36972" s="768"/>
      <c r="CI36972" s="850"/>
    </row>
    <row r="36973" spans="85:87" x14ac:dyDescent="0.25">
      <c r="CG36973" s="768"/>
      <c r="CH36973" s="768"/>
      <c r="CI36973" s="850"/>
    </row>
    <row r="36974" spans="85:87" x14ac:dyDescent="0.25">
      <c r="CG36974" s="768"/>
      <c r="CH36974" s="768"/>
      <c r="CI36974" s="850"/>
    </row>
    <row r="36975" spans="85:87" x14ac:dyDescent="0.25">
      <c r="CG36975" s="768"/>
      <c r="CH36975" s="768"/>
      <c r="CI36975" s="850"/>
    </row>
    <row r="36976" spans="85:87" x14ac:dyDescent="0.25">
      <c r="CG36976" s="768"/>
      <c r="CH36976" s="768"/>
      <c r="CI36976" s="850"/>
    </row>
    <row r="36977" spans="85:87" x14ac:dyDescent="0.25">
      <c r="CG36977" s="768"/>
      <c r="CH36977" s="768"/>
      <c r="CI36977" s="850"/>
    </row>
    <row r="36978" spans="85:87" x14ac:dyDescent="0.25">
      <c r="CG36978" s="768"/>
      <c r="CH36978" s="768"/>
      <c r="CI36978" s="850"/>
    </row>
    <row r="36979" spans="85:87" x14ac:dyDescent="0.25">
      <c r="CG36979" s="768"/>
      <c r="CH36979" s="768"/>
      <c r="CI36979" s="850"/>
    </row>
    <row r="36980" spans="85:87" x14ac:dyDescent="0.25">
      <c r="CG36980" s="768"/>
      <c r="CH36980" s="768"/>
      <c r="CI36980" s="850"/>
    </row>
    <row r="36981" spans="85:87" x14ac:dyDescent="0.25">
      <c r="CG36981" s="768"/>
      <c r="CH36981" s="768"/>
      <c r="CI36981" s="850"/>
    </row>
    <row r="36982" spans="85:87" x14ac:dyDescent="0.25">
      <c r="CG36982" s="768"/>
      <c r="CH36982" s="768"/>
      <c r="CI36982" s="850"/>
    </row>
    <row r="36983" spans="85:87" x14ac:dyDescent="0.25">
      <c r="CG36983" s="768"/>
      <c r="CH36983" s="768"/>
      <c r="CI36983" s="850"/>
    </row>
    <row r="36984" spans="85:87" x14ac:dyDescent="0.25">
      <c r="CG36984" s="768"/>
      <c r="CH36984" s="768"/>
      <c r="CI36984" s="850"/>
    </row>
    <row r="36985" spans="85:87" x14ac:dyDescent="0.25">
      <c r="CG36985" s="768"/>
      <c r="CH36985" s="768"/>
      <c r="CI36985" s="850"/>
    </row>
    <row r="36986" spans="85:87" x14ac:dyDescent="0.25">
      <c r="CG36986" s="768"/>
      <c r="CH36986" s="768"/>
      <c r="CI36986" s="850"/>
    </row>
    <row r="36987" spans="85:87" x14ac:dyDescent="0.25">
      <c r="CG36987" s="768"/>
      <c r="CH36987" s="768"/>
      <c r="CI36987" s="850"/>
    </row>
    <row r="36988" spans="85:87" x14ac:dyDescent="0.25">
      <c r="CG36988" s="768"/>
      <c r="CH36988" s="768"/>
      <c r="CI36988" s="850"/>
    </row>
    <row r="36989" spans="85:87" x14ac:dyDescent="0.25">
      <c r="CG36989" s="768"/>
      <c r="CH36989" s="768"/>
      <c r="CI36989" s="850"/>
    </row>
    <row r="36990" spans="85:87" x14ac:dyDescent="0.25">
      <c r="CG36990" s="768"/>
      <c r="CH36990" s="768"/>
      <c r="CI36990" s="850"/>
    </row>
    <row r="36991" spans="85:87" x14ac:dyDescent="0.25">
      <c r="CG36991" s="768"/>
      <c r="CH36991" s="768"/>
      <c r="CI36991" s="850"/>
    </row>
    <row r="36992" spans="85:87" x14ac:dyDescent="0.25">
      <c r="CG36992" s="768"/>
      <c r="CH36992" s="768"/>
      <c r="CI36992" s="850"/>
    </row>
    <row r="36993" spans="85:87" x14ac:dyDescent="0.25">
      <c r="CG36993" s="768"/>
      <c r="CH36993" s="768"/>
      <c r="CI36993" s="850"/>
    </row>
    <row r="36994" spans="85:87" x14ac:dyDescent="0.25">
      <c r="CG36994" s="768"/>
      <c r="CH36994" s="768"/>
      <c r="CI36994" s="850"/>
    </row>
    <row r="36995" spans="85:87" x14ac:dyDescent="0.25">
      <c r="CG36995" s="768"/>
      <c r="CH36995" s="768"/>
      <c r="CI36995" s="850"/>
    </row>
    <row r="36996" spans="85:87" x14ac:dyDescent="0.25">
      <c r="CG36996" s="768"/>
      <c r="CH36996" s="768"/>
      <c r="CI36996" s="850"/>
    </row>
    <row r="36997" spans="85:87" x14ac:dyDescent="0.25">
      <c r="CG36997" s="768"/>
      <c r="CH36997" s="768"/>
      <c r="CI36997" s="850"/>
    </row>
    <row r="36998" spans="85:87" x14ac:dyDescent="0.25">
      <c r="CG36998" s="768"/>
      <c r="CH36998" s="768"/>
      <c r="CI36998" s="850"/>
    </row>
    <row r="36999" spans="85:87" x14ac:dyDescent="0.25">
      <c r="CG36999" s="768"/>
      <c r="CH36999" s="768"/>
      <c r="CI36999" s="850"/>
    </row>
    <row r="37000" spans="85:87" x14ac:dyDescent="0.25">
      <c r="CG37000" s="768"/>
      <c r="CH37000" s="768"/>
      <c r="CI37000" s="850"/>
    </row>
    <row r="37001" spans="85:87" x14ac:dyDescent="0.25">
      <c r="CG37001" s="768"/>
      <c r="CH37001" s="768"/>
      <c r="CI37001" s="850"/>
    </row>
    <row r="37002" spans="85:87" x14ac:dyDescent="0.25">
      <c r="CG37002" s="768"/>
      <c r="CH37002" s="768"/>
      <c r="CI37002" s="850"/>
    </row>
    <row r="37003" spans="85:87" x14ac:dyDescent="0.25">
      <c r="CG37003" s="768"/>
      <c r="CH37003" s="768"/>
      <c r="CI37003" s="850"/>
    </row>
    <row r="37004" spans="85:87" x14ac:dyDescent="0.25">
      <c r="CG37004" s="768"/>
      <c r="CH37004" s="768"/>
      <c r="CI37004" s="850"/>
    </row>
    <row r="37005" spans="85:87" x14ac:dyDescent="0.25">
      <c r="CG37005" s="768"/>
      <c r="CH37005" s="768"/>
      <c r="CI37005" s="850"/>
    </row>
    <row r="37006" spans="85:87" x14ac:dyDescent="0.25">
      <c r="CG37006" s="768"/>
      <c r="CH37006" s="768"/>
      <c r="CI37006" s="850"/>
    </row>
    <row r="37007" spans="85:87" x14ac:dyDescent="0.25">
      <c r="CG37007" s="768"/>
      <c r="CH37007" s="768"/>
      <c r="CI37007" s="850"/>
    </row>
    <row r="37008" spans="85:87" x14ac:dyDescent="0.25">
      <c r="CG37008" s="768"/>
      <c r="CH37008" s="768"/>
      <c r="CI37008" s="850"/>
    </row>
    <row r="37009" spans="85:87" x14ac:dyDescent="0.25">
      <c r="CG37009" s="768"/>
      <c r="CH37009" s="768"/>
      <c r="CI37009" s="850"/>
    </row>
    <row r="37010" spans="85:87" x14ac:dyDescent="0.25">
      <c r="CG37010" s="768"/>
      <c r="CH37010" s="768"/>
      <c r="CI37010" s="850"/>
    </row>
    <row r="37011" spans="85:87" x14ac:dyDescent="0.25">
      <c r="CG37011" s="768"/>
      <c r="CH37011" s="768"/>
      <c r="CI37011" s="850"/>
    </row>
    <row r="37012" spans="85:87" x14ac:dyDescent="0.25">
      <c r="CG37012" s="768"/>
      <c r="CH37012" s="768"/>
      <c r="CI37012" s="850"/>
    </row>
    <row r="37013" spans="85:87" x14ac:dyDescent="0.25">
      <c r="CG37013" s="768"/>
      <c r="CH37013" s="768"/>
      <c r="CI37013" s="850"/>
    </row>
    <row r="37014" spans="85:87" x14ac:dyDescent="0.25">
      <c r="CG37014" s="768"/>
      <c r="CH37014" s="768"/>
      <c r="CI37014" s="850"/>
    </row>
    <row r="37015" spans="85:87" x14ac:dyDescent="0.25">
      <c r="CG37015" s="768"/>
      <c r="CH37015" s="768"/>
      <c r="CI37015" s="850"/>
    </row>
    <row r="37016" spans="85:87" x14ac:dyDescent="0.25">
      <c r="CG37016" s="768"/>
      <c r="CH37016" s="768"/>
      <c r="CI37016" s="850"/>
    </row>
    <row r="37017" spans="85:87" x14ac:dyDescent="0.25">
      <c r="CG37017" s="768"/>
      <c r="CH37017" s="768"/>
      <c r="CI37017" s="850"/>
    </row>
    <row r="37018" spans="85:87" x14ac:dyDescent="0.25">
      <c r="CG37018" s="768"/>
      <c r="CH37018" s="768"/>
      <c r="CI37018" s="850"/>
    </row>
    <row r="37019" spans="85:87" x14ac:dyDescent="0.25">
      <c r="CG37019" s="768"/>
      <c r="CH37019" s="768"/>
      <c r="CI37019" s="850"/>
    </row>
    <row r="37020" spans="85:87" x14ac:dyDescent="0.25">
      <c r="CG37020" s="768"/>
      <c r="CH37020" s="768"/>
      <c r="CI37020" s="850"/>
    </row>
    <row r="37021" spans="85:87" x14ac:dyDescent="0.25">
      <c r="CG37021" s="768"/>
      <c r="CH37021" s="768"/>
      <c r="CI37021" s="850"/>
    </row>
    <row r="37022" spans="85:87" x14ac:dyDescent="0.25">
      <c r="CG37022" s="768"/>
      <c r="CH37022" s="768"/>
      <c r="CI37022" s="850"/>
    </row>
    <row r="37023" spans="85:87" x14ac:dyDescent="0.25">
      <c r="CG37023" s="768"/>
      <c r="CH37023" s="768"/>
      <c r="CI37023" s="850"/>
    </row>
    <row r="37024" spans="85:87" x14ac:dyDescent="0.25">
      <c r="CG37024" s="768"/>
      <c r="CH37024" s="768"/>
      <c r="CI37024" s="850"/>
    </row>
    <row r="37025" spans="85:87" x14ac:dyDescent="0.25">
      <c r="CG37025" s="768"/>
      <c r="CH37025" s="768"/>
      <c r="CI37025" s="850"/>
    </row>
    <row r="37026" spans="85:87" x14ac:dyDescent="0.25">
      <c r="CG37026" s="768"/>
      <c r="CH37026" s="768"/>
      <c r="CI37026" s="850"/>
    </row>
    <row r="37027" spans="85:87" x14ac:dyDescent="0.25">
      <c r="CG37027" s="768"/>
      <c r="CH37027" s="768"/>
      <c r="CI37027" s="850"/>
    </row>
    <row r="37028" spans="85:87" x14ac:dyDescent="0.25">
      <c r="CG37028" s="768"/>
      <c r="CH37028" s="768"/>
      <c r="CI37028" s="850"/>
    </row>
    <row r="37029" spans="85:87" x14ac:dyDescent="0.25">
      <c r="CG37029" s="768"/>
      <c r="CH37029" s="768"/>
      <c r="CI37029" s="850"/>
    </row>
    <row r="37030" spans="85:87" x14ac:dyDescent="0.25">
      <c r="CG37030" s="768"/>
      <c r="CH37030" s="768"/>
      <c r="CI37030" s="850"/>
    </row>
    <row r="37031" spans="85:87" x14ac:dyDescent="0.25">
      <c r="CG37031" s="768"/>
      <c r="CH37031" s="768"/>
      <c r="CI37031" s="850"/>
    </row>
    <row r="37032" spans="85:87" x14ac:dyDescent="0.25">
      <c r="CG37032" s="768"/>
      <c r="CH37032" s="768"/>
      <c r="CI37032" s="850"/>
    </row>
    <row r="37033" spans="85:87" x14ac:dyDescent="0.25">
      <c r="CG37033" s="768"/>
      <c r="CH37033" s="768"/>
      <c r="CI37033" s="850"/>
    </row>
    <row r="37034" spans="85:87" x14ac:dyDescent="0.25">
      <c r="CG37034" s="768"/>
      <c r="CH37034" s="768"/>
      <c r="CI37034" s="850"/>
    </row>
    <row r="37035" spans="85:87" x14ac:dyDescent="0.25">
      <c r="CG37035" s="768"/>
      <c r="CH37035" s="768"/>
      <c r="CI37035" s="850"/>
    </row>
    <row r="37036" spans="85:87" x14ac:dyDescent="0.25">
      <c r="CG37036" s="768"/>
      <c r="CH37036" s="768"/>
      <c r="CI37036" s="850"/>
    </row>
    <row r="37037" spans="85:87" x14ac:dyDescent="0.25">
      <c r="CG37037" s="768"/>
      <c r="CH37037" s="768"/>
      <c r="CI37037" s="850"/>
    </row>
    <row r="37038" spans="85:87" x14ac:dyDescent="0.25">
      <c r="CG37038" s="768"/>
      <c r="CH37038" s="768"/>
      <c r="CI37038" s="850"/>
    </row>
    <row r="37039" spans="85:87" x14ac:dyDescent="0.25">
      <c r="CG37039" s="768"/>
      <c r="CH37039" s="768"/>
      <c r="CI37039" s="850"/>
    </row>
    <row r="37040" spans="85:87" x14ac:dyDescent="0.25">
      <c r="CG37040" s="768"/>
      <c r="CH37040" s="768"/>
      <c r="CI37040" s="850"/>
    </row>
    <row r="37041" spans="85:87" x14ac:dyDescent="0.25">
      <c r="CG37041" s="768"/>
      <c r="CH37041" s="768"/>
      <c r="CI37041" s="850"/>
    </row>
    <row r="37042" spans="85:87" x14ac:dyDescent="0.25">
      <c r="CG37042" s="768"/>
      <c r="CH37042" s="768"/>
      <c r="CI37042" s="850"/>
    </row>
    <row r="37043" spans="85:87" x14ac:dyDescent="0.25">
      <c r="CG37043" s="768"/>
      <c r="CH37043" s="768"/>
      <c r="CI37043" s="850"/>
    </row>
    <row r="37044" spans="85:87" x14ac:dyDescent="0.25">
      <c r="CG37044" s="768"/>
      <c r="CH37044" s="768"/>
      <c r="CI37044" s="850"/>
    </row>
    <row r="37045" spans="85:87" x14ac:dyDescent="0.25">
      <c r="CG37045" s="768"/>
      <c r="CH37045" s="768"/>
      <c r="CI37045" s="850"/>
    </row>
    <row r="37046" spans="85:87" x14ac:dyDescent="0.25">
      <c r="CG37046" s="768"/>
      <c r="CH37046" s="768"/>
      <c r="CI37046" s="850"/>
    </row>
    <row r="37047" spans="85:87" x14ac:dyDescent="0.25">
      <c r="CG37047" s="768"/>
      <c r="CH37047" s="768"/>
      <c r="CI37047" s="850"/>
    </row>
    <row r="37048" spans="85:87" x14ac:dyDescent="0.25">
      <c r="CG37048" s="768"/>
      <c r="CH37048" s="768"/>
      <c r="CI37048" s="850"/>
    </row>
    <row r="37049" spans="85:87" x14ac:dyDescent="0.25">
      <c r="CG37049" s="768"/>
      <c r="CH37049" s="768"/>
      <c r="CI37049" s="850"/>
    </row>
    <row r="37050" spans="85:87" x14ac:dyDescent="0.25">
      <c r="CG37050" s="768"/>
      <c r="CH37050" s="768"/>
      <c r="CI37050" s="850"/>
    </row>
    <row r="37051" spans="85:87" x14ac:dyDescent="0.25">
      <c r="CG37051" s="768"/>
      <c r="CH37051" s="768"/>
      <c r="CI37051" s="850"/>
    </row>
    <row r="37052" spans="85:87" x14ac:dyDescent="0.25">
      <c r="CG37052" s="768"/>
      <c r="CH37052" s="768"/>
      <c r="CI37052" s="850"/>
    </row>
    <row r="37053" spans="85:87" x14ac:dyDescent="0.25">
      <c r="CG37053" s="768"/>
      <c r="CH37053" s="768"/>
      <c r="CI37053" s="850"/>
    </row>
    <row r="37054" spans="85:87" x14ac:dyDescent="0.25">
      <c r="CG37054" s="768"/>
      <c r="CH37054" s="768"/>
      <c r="CI37054" s="850"/>
    </row>
    <row r="37055" spans="85:87" x14ac:dyDescent="0.25">
      <c r="CG37055" s="768"/>
      <c r="CH37055" s="768"/>
      <c r="CI37055" s="850"/>
    </row>
    <row r="37056" spans="85:87" x14ac:dyDescent="0.25">
      <c r="CG37056" s="768"/>
      <c r="CH37056" s="768"/>
      <c r="CI37056" s="850"/>
    </row>
    <row r="37057" spans="85:87" x14ac:dyDescent="0.25">
      <c r="CG37057" s="768"/>
      <c r="CH37057" s="768"/>
      <c r="CI37057" s="850"/>
    </row>
    <row r="37058" spans="85:87" x14ac:dyDescent="0.25">
      <c r="CG37058" s="768"/>
      <c r="CH37058" s="768"/>
      <c r="CI37058" s="850"/>
    </row>
    <row r="37059" spans="85:87" x14ac:dyDescent="0.25">
      <c r="CG37059" s="768"/>
      <c r="CH37059" s="768"/>
      <c r="CI37059" s="850"/>
    </row>
    <row r="37060" spans="85:87" x14ac:dyDescent="0.25">
      <c r="CG37060" s="768"/>
      <c r="CH37060" s="768"/>
      <c r="CI37060" s="850"/>
    </row>
    <row r="37061" spans="85:87" x14ac:dyDescent="0.25">
      <c r="CG37061" s="768"/>
      <c r="CH37061" s="768"/>
      <c r="CI37061" s="850"/>
    </row>
    <row r="37062" spans="85:87" x14ac:dyDescent="0.25">
      <c r="CG37062" s="768"/>
      <c r="CH37062" s="768"/>
      <c r="CI37062" s="850"/>
    </row>
    <row r="37063" spans="85:87" x14ac:dyDescent="0.25">
      <c r="CG37063" s="768"/>
      <c r="CH37063" s="768"/>
      <c r="CI37063" s="850"/>
    </row>
    <row r="37064" spans="85:87" x14ac:dyDescent="0.25">
      <c r="CG37064" s="768"/>
      <c r="CH37064" s="768"/>
      <c r="CI37064" s="850"/>
    </row>
    <row r="37065" spans="85:87" x14ac:dyDescent="0.25">
      <c r="CG37065" s="768"/>
      <c r="CH37065" s="768"/>
      <c r="CI37065" s="850"/>
    </row>
    <row r="37066" spans="85:87" x14ac:dyDescent="0.25">
      <c r="CG37066" s="768"/>
      <c r="CH37066" s="768"/>
      <c r="CI37066" s="850"/>
    </row>
    <row r="37067" spans="85:87" x14ac:dyDescent="0.25">
      <c r="CG37067" s="768"/>
      <c r="CH37067" s="768"/>
      <c r="CI37067" s="850"/>
    </row>
    <row r="37068" spans="85:87" x14ac:dyDescent="0.25">
      <c r="CG37068" s="768"/>
      <c r="CH37068" s="768"/>
      <c r="CI37068" s="850"/>
    </row>
    <row r="37069" spans="85:87" x14ac:dyDescent="0.25">
      <c r="CG37069" s="768"/>
      <c r="CH37069" s="768"/>
      <c r="CI37069" s="850"/>
    </row>
    <row r="37070" spans="85:87" x14ac:dyDescent="0.25">
      <c r="CG37070" s="768"/>
      <c r="CH37070" s="768"/>
      <c r="CI37070" s="850"/>
    </row>
    <row r="37071" spans="85:87" x14ac:dyDescent="0.25">
      <c r="CG37071" s="768"/>
      <c r="CH37071" s="768"/>
      <c r="CI37071" s="850"/>
    </row>
    <row r="37072" spans="85:87" x14ac:dyDescent="0.25">
      <c r="CG37072" s="768"/>
      <c r="CH37072" s="768"/>
      <c r="CI37072" s="850"/>
    </row>
    <row r="37073" spans="85:87" x14ac:dyDescent="0.25">
      <c r="CG37073" s="768"/>
      <c r="CH37073" s="768"/>
      <c r="CI37073" s="850"/>
    </row>
    <row r="37074" spans="85:87" x14ac:dyDescent="0.25">
      <c r="CG37074" s="768"/>
      <c r="CH37074" s="768"/>
      <c r="CI37074" s="850"/>
    </row>
    <row r="37075" spans="85:87" x14ac:dyDescent="0.25">
      <c r="CG37075" s="768"/>
      <c r="CH37075" s="768"/>
      <c r="CI37075" s="850"/>
    </row>
    <row r="37076" spans="85:87" x14ac:dyDescent="0.25">
      <c r="CG37076" s="768"/>
      <c r="CH37076" s="768"/>
      <c r="CI37076" s="850"/>
    </row>
    <row r="37077" spans="85:87" x14ac:dyDescent="0.25">
      <c r="CG37077" s="768"/>
      <c r="CH37077" s="768"/>
      <c r="CI37077" s="850"/>
    </row>
    <row r="37078" spans="85:87" x14ac:dyDescent="0.25">
      <c r="CG37078" s="768"/>
      <c r="CH37078" s="768"/>
      <c r="CI37078" s="850"/>
    </row>
    <row r="37079" spans="85:87" x14ac:dyDescent="0.25">
      <c r="CG37079" s="768"/>
      <c r="CH37079" s="768"/>
      <c r="CI37079" s="850"/>
    </row>
    <row r="37080" spans="85:87" x14ac:dyDescent="0.25">
      <c r="CG37080" s="768"/>
      <c r="CH37080" s="768"/>
      <c r="CI37080" s="850"/>
    </row>
    <row r="37081" spans="85:87" x14ac:dyDescent="0.25">
      <c r="CG37081" s="768"/>
      <c r="CH37081" s="768"/>
      <c r="CI37081" s="850"/>
    </row>
    <row r="37082" spans="85:87" x14ac:dyDescent="0.25">
      <c r="CG37082" s="768"/>
      <c r="CH37082" s="768"/>
      <c r="CI37082" s="850"/>
    </row>
    <row r="37083" spans="85:87" x14ac:dyDescent="0.25">
      <c r="CG37083" s="768"/>
      <c r="CH37083" s="768"/>
      <c r="CI37083" s="850"/>
    </row>
    <row r="37084" spans="85:87" x14ac:dyDescent="0.25">
      <c r="CG37084" s="768"/>
      <c r="CH37084" s="768"/>
      <c r="CI37084" s="850"/>
    </row>
    <row r="37085" spans="85:87" x14ac:dyDescent="0.25">
      <c r="CG37085" s="768"/>
      <c r="CH37085" s="768"/>
      <c r="CI37085" s="850"/>
    </row>
    <row r="37086" spans="85:87" x14ac:dyDescent="0.25">
      <c r="CG37086" s="768"/>
      <c r="CH37086" s="768"/>
      <c r="CI37086" s="850"/>
    </row>
    <row r="37087" spans="85:87" x14ac:dyDescent="0.25">
      <c r="CG37087" s="768"/>
      <c r="CH37087" s="768"/>
      <c r="CI37087" s="850"/>
    </row>
    <row r="37088" spans="85:87" x14ac:dyDescent="0.25">
      <c r="CG37088" s="768"/>
      <c r="CH37088" s="768"/>
      <c r="CI37088" s="850"/>
    </row>
    <row r="37089" spans="85:87" x14ac:dyDescent="0.25">
      <c r="CG37089" s="768"/>
      <c r="CH37089" s="768"/>
      <c r="CI37089" s="850"/>
    </row>
    <row r="37090" spans="85:87" x14ac:dyDescent="0.25">
      <c r="CG37090" s="768"/>
      <c r="CH37090" s="768"/>
      <c r="CI37090" s="850"/>
    </row>
    <row r="37091" spans="85:87" x14ac:dyDescent="0.25">
      <c r="CG37091" s="768"/>
      <c r="CH37091" s="768"/>
      <c r="CI37091" s="850"/>
    </row>
    <row r="37092" spans="85:87" x14ac:dyDescent="0.25">
      <c r="CG37092" s="768"/>
      <c r="CH37092" s="768"/>
      <c r="CI37092" s="850"/>
    </row>
    <row r="37093" spans="85:87" x14ac:dyDescent="0.25">
      <c r="CG37093" s="768"/>
      <c r="CH37093" s="768"/>
      <c r="CI37093" s="850"/>
    </row>
    <row r="37094" spans="85:87" x14ac:dyDescent="0.25">
      <c r="CG37094" s="768"/>
      <c r="CH37094" s="768"/>
      <c r="CI37094" s="850"/>
    </row>
    <row r="37095" spans="85:87" x14ac:dyDescent="0.25">
      <c r="CG37095" s="768"/>
      <c r="CH37095" s="768"/>
      <c r="CI37095" s="850"/>
    </row>
    <row r="37096" spans="85:87" x14ac:dyDescent="0.25">
      <c r="CG37096" s="768"/>
      <c r="CH37096" s="768"/>
      <c r="CI37096" s="850"/>
    </row>
    <row r="37097" spans="85:87" x14ac:dyDescent="0.25">
      <c r="CG37097" s="768"/>
      <c r="CH37097" s="768"/>
      <c r="CI37097" s="850"/>
    </row>
    <row r="37098" spans="85:87" x14ac:dyDescent="0.25">
      <c r="CG37098" s="768"/>
      <c r="CH37098" s="768"/>
      <c r="CI37098" s="850"/>
    </row>
    <row r="37099" spans="85:87" x14ac:dyDescent="0.25">
      <c r="CG37099" s="768"/>
      <c r="CH37099" s="768"/>
      <c r="CI37099" s="850"/>
    </row>
    <row r="37100" spans="85:87" x14ac:dyDescent="0.25">
      <c r="CG37100" s="768"/>
      <c r="CH37100" s="768"/>
      <c r="CI37100" s="850"/>
    </row>
    <row r="37101" spans="85:87" x14ac:dyDescent="0.25">
      <c r="CG37101" s="768"/>
      <c r="CH37101" s="768"/>
      <c r="CI37101" s="850"/>
    </row>
    <row r="37102" spans="85:87" x14ac:dyDescent="0.25">
      <c r="CG37102" s="768"/>
      <c r="CH37102" s="768"/>
      <c r="CI37102" s="850"/>
    </row>
    <row r="37103" spans="85:87" x14ac:dyDescent="0.25">
      <c r="CG37103" s="768"/>
      <c r="CH37103" s="768"/>
      <c r="CI37103" s="850"/>
    </row>
    <row r="37104" spans="85:87" x14ac:dyDescent="0.25">
      <c r="CG37104" s="768"/>
      <c r="CH37104" s="768"/>
      <c r="CI37104" s="850"/>
    </row>
    <row r="37105" spans="85:87" x14ac:dyDescent="0.25">
      <c r="CG37105" s="768"/>
      <c r="CH37105" s="768"/>
      <c r="CI37105" s="850"/>
    </row>
    <row r="37106" spans="85:87" x14ac:dyDescent="0.25">
      <c r="CG37106" s="768"/>
      <c r="CH37106" s="768"/>
      <c r="CI37106" s="850"/>
    </row>
    <row r="37107" spans="85:87" x14ac:dyDescent="0.25">
      <c r="CG37107" s="768"/>
      <c r="CH37107" s="768"/>
      <c r="CI37107" s="850"/>
    </row>
    <row r="37108" spans="85:87" x14ac:dyDescent="0.25">
      <c r="CG37108" s="768"/>
      <c r="CH37108" s="768"/>
      <c r="CI37108" s="850"/>
    </row>
    <row r="37109" spans="85:87" x14ac:dyDescent="0.25">
      <c r="CG37109" s="768"/>
      <c r="CH37109" s="768"/>
      <c r="CI37109" s="850"/>
    </row>
    <row r="37110" spans="85:87" x14ac:dyDescent="0.25">
      <c r="CG37110" s="768"/>
      <c r="CH37110" s="768"/>
      <c r="CI37110" s="850"/>
    </row>
    <row r="37111" spans="85:87" x14ac:dyDescent="0.25">
      <c r="CG37111" s="768"/>
      <c r="CH37111" s="768"/>
      <c r="CI37111" s="850"/>
    </row>
    <row r="37112" spans="85:87" x14ac:dyDescent="0.25">
      <c r="CG37112" s="768"/>
      <c r="CH37112" s="768"/>
      <c r="CI37112" s="850"/>
    </row>
    <row r="37113" spans="85:87" x14ac:dyDescent="0.25">
      <c r="CG37113" s="768"/>
      <c r="CH37113" s="768"/>
      <c r="CI37113" s="850"/>
    </row>
    <row r="37114" spans="85:87" x14ac:dyDescent="0.25">
      <c r="CG37114" s="768"/>
      <c r="CH37114" s="768"/>
      <c r="CI37114" s="850"/>
    </row>
    <row r="37115" spans="85:87" x14ac:dyDescent="0.25">
      <c r="CG37115" s="768"/>
      <c r="CH37115" s="768"/>
      <c r="CI37115" s="850"/>
    </row>
    <row r="37116" spans="85:87" x14ac:dyDescent="0.25">
      <c r="CG37116" s="768"/>
      <c r="CH37116" s="768"/>
      <c r="CI37116" s="850"/>
    </row>
    <row r="37117" spans="85:87" x14ac:dyDescent="0.25">
      <c r="CG37117" s="768"/>
      <c r="CH37117" s="768"/>
      <c r="CI37117" s="850"/>
    </row>
    <row r="37118" spans="85:87" x14ac:dyDescent="0.25">
      <c r="CG37118" s="768"/>
      <c r="CH37118" s="768"/>
      <c r="CI37118" s="850"/>
    </row>
    <row r="37119" spans="85:87" x14ac:dyDescent="0.25">
      <c r="CG37119" s="768"/>
      <c r="CH37119" s="768"/>
      <c r="CI37119" s="850"/>
    </row>
    <row r="37120" spans="85:87" x14ac:dyDescent="0.25">
      <c r="CG37120" s="768"/>
      <c r="CH37120" s="768"/>
      <c r="CI37120" s="850"/>
    </row>
    <row r="37121" spans="85:87" x14ac:dyDescent="0.25">
      <c r="CG37121" s="768"/>
      <c r="CH37121" s="768"/>
      <c r="CI37121" s="850"/>
    </row>
    <row r="37122" spans="85:87" x14ac:dyDescent="0.25">
      <c r="CG37122" s="768"/>
      <c r="CH37122" s="768"/>
      <c r="CI37122" s="850"/>
    </row>
    <row r="37123" spans="85:87" x14ac:dyDescent="0.25">
      <c r="CG37123" s="768"/>
      <c r="CH37123" s="768"/>
      <c r="CI37123" s="850"/>
    </row>
    <row r="37124" spans="85:87" x14ac:dyDescent="0.25">
      <c r="CG37124" s="768"/>
      <c r="CH37124" s="768"/>
      <c r="CI37124" s="850"/>
    </row>
    <row r="37125" spans="85:87" x14ac:dyDescent="0.25">
      <c r="CG37125" s="768"/>
      <c r="CH37125" s="768"/>
      <c r="CI37125" s="850"/>
    </row>
    <row r="37126" spans="85:87" x14ac:dyDescent="0.25">
      <c r="CG37126" s="768"/>
      <c r="CH37126" s="768"/>
      <c r="CI37126" s="850"/>
    </row>
    <row r="37127" spans="85:87" x14ac:dyDescent="0.25">
      <c r="CG37127" s="768"/>
      <c r="CH37127" s="768"/>
      <c r="CI37127" s="850"/>
    </row>
    <row r="37128" spans="85:87" x14ac:dyDescent="0.25">
      <c r="CG37128" s="768"/>
      <c r="CH37128" s="768"/>
      <c r="CI37128" s="850"/>
    </row>
    <row r="37129" spans="85:87" x14ac:dyDescent="0.25">
      <c r="CG37129" s="768"/>
      <c r="CH37129" s="768"/>
      <c r="CI37129" s="850"/>
    </row>
    <row r="37130" spans="85:87" x14ac:dyDescent="0.25">
      <c r="CG37130" s="768"/>
      <c r="CH37130" s="768"/>
      <c r="CI37130" s="850"/>
    </row>
    <row r="37131" spans="85:87" x14ac:dyDescent="0.25">
      <c r="CG37131" s="768"/>
      <c r="CH37131" s="768"/>
      <c r="CI37131" s="850"/>
    </row>
    <row r="37132" spans="85:87" x14ac:dyDescent="0.25">
      <c r="CG37132" s="768"/>
      <c r="CH37132" s="768"/>
      <c r="CI37132" s="850"/>
    </row>
    <row r="37133" spans="85:87" x14ac:dyDescent="0.25">
      <c r="CG37133" s="768"/>
      <c r="CH37133" s="768"/>
      <c r="CI37133" s="850"/>
    </row>
    <row r="37134" spans="85:87" x14ac:dyDescent="0.25">
      <c r="CG37134" s="768"/>
      <c r="CH37134" s="768"/>
      <c r="CI37134" s="850"/>
    </row>
    <row r="37135" spans="85:87" x14ac:dyDescent="0.25">
      <c r="CG37135" s="768"/>
      <c r="CH37135" s="768"/>
      <c r="CI37135" s="850"/>
    </row>
    <row r="37136" spans="85:87" x14ac:dyDescent="0.25">
      <c r="CG37136" s="768"/>
      <c r="CH37136" s="768"/>
      <c r="CI37136" s="850"/>
    </row>
    <row r="37137" spans="85:87" x14ac:dyDescent="0.25">
      <c r="CG37137" s="768"/>
      <c r="CH37137" s="768"/>
      <c r="CI37137" s="850"/>
    </row>
    <row r="37138" spans="85:87" x14ac:dyDescent="0.25">
      <c r="CG37138" s="768"/>
      <c r="CH37138" s="768"/>
      <c r="CI37138" s="850"/>
    </row>
    <row r="37139" spans="85:87" x14ac:dyDescent="0.25">
      <c r="CG37139" s="768"/>
      <c r="CH37139" s="768"/>
      <c r="CI37139" s="850"/>
    </row>
    <row r="37140" spans="85:87" x14ac:dyDescent="0.25">
      <c r="CG37140" s="768"/>
      <c r="CH37140" s="768"/>
      <c r="CI37140" s="850"/>
    </row>
    <row r="37141" spans="85:87" x14ac:dyDescent="0.25">
      <c r="CG37141" s="768"/>
      <c r="CH37141" s="768"/>
      <c r="CI37141" s="850"/>
    </row>
    <row r="37142" spans="85:87" x14ac:dyDescent="0.25">
      <c r="CG37142" s="768"/>
      <c r="CH37142" s="768"/>
      <c r="CI37142" s="850"/>
    </row>
    <row r="37143" spans="85:87" x14ac:dyDescent="0.25">
      <c r="CG37143" s="768"/>
      <c r="CH37143" s="768"/>
      <c r="CI37143" s="850"/>
    </row>
    <row r="37144" spans="85:87" x14ac:dyDescent="0.25">
      <c r="CG37144" s="768"/>
      <c r="CH37144" s="768"/>
      <c r="CI37144" s="850"/>
    </row>
    <row r="37145" spans="85:87" x14ac:dyDescent="0.25">
      <c r="CG37145" s="768"/>
      <c r="CH37145" s="768"/>
      <c r="CI37145" s="850"/>
    </row>
    <row r="37146" spans="85:87" x14ac:dyDescent="0.25">
      <c r="CG37146" s="768"/>
      <c r="CH37146" s="768"/>
      <c r="CI37146" s="850"/>
    </row>
    <row r="37147" spans="85:87" x14ac:dyDescent="0.25">
      <c r="CG37147" s="768"/>
      <c r="CH37147" s="768"/>
      <c r="CI37147" s="850"/>
    </row>
    <row r="37148" spans="85:87" x14ac:dyDescent="0.25">
      <c r="CG37148" s="768"/>
      <c r="CH37148" s="768"/>
      <c r="CI37148" s="850"/>
    </row>
    <row r="37149" spans="85:87" x14ac:dyDescent="0.25">
      <c r="CG37149" s="768"/>
      <c r="CH37149" s="768"/>
      <c r="CI37149" s="850"/>
    </row>
    <row r="37150" spans="85:87" x14ac:dyDescent="0.25">
      <c r="CG37150" s="768"/>
      <c r="CH37150" s="768"/>
      <c r="CI37150" s="850"/>
    </row>
    <row r="37151" spans="85:87" x14ac:dyDescent="0.25">
      <c r="CG37151" s="768"/>
      <c r="CH37151" s="768"/>
      <c r="CI37151" s="850"/>
    </row>
    <row r="37152" spans="85:87" x14ac:dyDescent="0.25">
      <c r="CG37152" s="768"/>
      <c r="CH37152" s="768"/>
      <c r="CI37152" s="850"/>
    </row>
    <row r="37153" spans="85:87" x14ac:dyDescent="0.25">
      <c r="CG37153" s="768"/>
      <c r="CH37153" s="768"/>
      <c r="CI37153" s="850"/>
    </row>
    <row r="37154" spans="85:87" x14ac:dyDescent="0.25">
      <c r="CG37154" s="768"/>
      <c r="CH37154" s="768"/>
      <c r="CI37154" s="850"/>
    </row>
    <row r="37155" spans="85:87" x14ac:dyDescent="0.25">
      <c r="CG37155" s="768"/>
      <c r="CH37155" s="768"/>
      <c r="CI37155" s="850"/>
    </row>
    <row r="37156" spans="85:87" x14ac:dyDescent="0.25">
      <c r="CG37156" s="768"/>
      <c r="CH37156" s="768"/>
      <c r="CI37156" s="850"/>
    </row>
    <row r="37157" spans="85:87" x14ac:dyDescent="0.25">
      <c r="CG37157" s="768"/>
      <c r="CH37157" s="768"/>
      <c r="CI37157" s="850"/>
    </row>
    <row r="37158" spans="85:87" x14ac:dyDescent="0.25">
      <c r="CG37158" s="768"/>
      <c r="CH37158" s="768"/>
      <c r="CI37158" s="850"/>
    </row>
    <row r="37159" spans="85:87" x14ac:dyDescent="0.25">
      <c r="CG37159" s="768"/>
      <c r="CH37159" s="768"/>
      <c r="CI37159" s="850"/>
    </row>
    <row r="37160" spans="85:87" x14ac:dyDescent="0.25">
      <c r="CG37160" s="768"/>
      <c r="CH37160" s="768"/>
      <c r="CI37160" s="850"/>
    </row>
    <row r="37161" spans="85:87" x14ac:dyDescent="0.25">
      <c r="CG37161" s="768"/>
      <c r="CH37161" s="768"/>
      <c r="CI37161" s="850"/>
    </row>
    <row r="37162" spans="85:87" x14ac:dyDescent="0.25">
      <c r="CG37162" s="768"/>
      <c r="CH37162" s="768"/>
      <c r="CI37162" s="850"/>
    </row>
    <row r="37163" spans="85:87" x14ac:dyDescent="0.25">
      <c r="CG37163" s="768"/>
      <c r="CH37163" s="768"/>
      <c r="CI37163" s="850"/>
    </row>
    <row r="37164" spans="85:87" x14ac:dyDescent="0.25">
      <c r="CG37164" s="768"/>
      <c r="CH37164" s="768"/>
      <c r="CI37164" s="850"/>
    </row>
    <row r="37165" spans="85:87" x14ac:dyDescent="0.25">
      <c r="CG37165" s="768"/>
      <c r="CH37165" s="768"/>
      <c r="CI37165" s="850"/>
    </row>
    <row r="37166" spans="85:87" x14ac:dyDescent="0.25">
      <c r="CG37166" s="768"/>
      <c r="CH37166" s="768"/>
      <c r="CI37166" s="850"/>
    </row>
    <row r="37167" spans="85:87" x14ac:dyDescent="0.25">
      <c r="CG37167" s="768"/>
      <c r="CH37167" s="768"/>
      <c r="CI37167" s="850"/>
    </row>
    <row r="37168" spans="85:87" x14ac:dyDescent="0.25">
      <c r="CG37168" s="768"/>
      <c r="CH37168" s="768"/>
      <c r="CI37168" s="850"/>
    </row>
    <row r="37169" spans="85:87" x14ac:dyDescent="0.25">
      <c r="CG37169" s="768"/>
      <c r="CH37169" s="768"/>
      <c r="CI37169" s="850"/>
    </row>
    <row r="37170" spans="85:87" x14ac:dyDescent="0.25">
      <c r="CG37170" s="768"/>
      <c r="CH37170" s="768"/>
      <c r="CI37170" s="850"/>
    </row>
    <row r="37171" spans="85:87" x14ac:dyDescent="0.25">
      <c r="CG37171" s="768"/>
      <c r="CH37171" s="768"/>
      <c r="CI37171" s="850"/>
    </row>
    <row r="37172" spans="85:87" x14ac:dyDescent="0.25">
      <c r="CG37172" s="768"/>
      <c r="CH37172" s="768"/>
      <c r="CI37172" s="850"/>
    </row>
    <row r="37173" spans="85:87" x14ac:dyDescent="0.25">
      <c r="CG37173" s="768"/>
      <c r="CH37173" s="768"/>
      <c r="CI37173" s="850"/>
    </row>
    <row r="37174" spans="85:87" x14ac:dyDescent="0.25">
      <c r="CG37174" s="768"/>
      <c r="CH37174" s="768"/>
      <c r="CI37174" s="850"/>
    </row>
    <row r="37175" spans="85:87" x14ac:dyDescent="0.25">
      <c r="CG37175" s="768"/>
      <c r="CH37175" s="768"/>
      <c r="CI37175" s="850"/>
    </row>
    <row r="37176" spans="85:87" x14ac:dyDescent="0.25">
      <c r="CG37176" s="768"/>
      <c r="CH37176" s="768"/>
      <c r="CI37176" s="850"/>
    </row>
    <row r="37177" spans="85:87" x14ac:dyDescent="0.25">
      <c r="CG37177" s="768"/>
      <c r="CH37177" s="768"/>
      <c r="CI37177" s="850"/>
    </row>
    <row r="37178" spans="85:87" x14ac:dyDescent="0.25">
      <c r="CG37178" s="768"/>
      <c r="CH37178" s="768"/>
      <c r="CI37178" s="850"/>
    </row>
    <row r="37179" spans="85:87" x14ac:dyDescent="0.25">
      <c r="CG37179" s="768"/>
      <c r="CH37179" s="768"/>
      <c r="CI37179" s="850"/>
    </row>
    <row r="37180" spans="85:87" x14ac:dyDescent="0.25">
      <c r="CG37180" s="768"/>
      <c r="CH37180" s="768"/>
      <c r="CI37180" s="850"/>
    </row>
    <row r="37181" spans="85:87" x14ac:dyDescent="0.25">
      <c r="CG37181" s="768"/>
      <c r="CH37181" s="768"/>
      <c r="CI37181" s="850"/>
    </row>
    <row r="37182" spans="85:87" x14ac:dyDescent="0.25">
      <c r="CG37182" s="768"/>
      <c r="CH37182" s="768"/>
      <c r="CI37182" s="850"/>
    </row>
    <row r="37183" spans="85:87" x14ac:dyDescent="0.25">
      <c r="CG37183" s="768"/>
      <c r="CH37183" s="768"/>
      <c r="CI37183" s="850"/>
    </row>
    <row r="37184" spans="85:87" x14ac:dyDescent="0.25">
      <c r="CG37184" s="768"/>
      <c r="CH37184" s="768"/>
      <c r="CI37184" s="850"/>
    </row>
    <row r="37185" spans="85:87" x14ac:dyDescent="0.25">
      <c r="CG37185" s="768"/>
      <c r="CH37185" s="768"/>
      <c r="CI37185" s="850"/>
    </row>
    <row r="37186" spans="85:87" x14ac:dyDescent="0.25">
      <c r="CG37186" s="768"/>
      <c r="CH37186" s="768"/>
      <c r="CI37186" s="850"/>
    </row>
    <row r="37187" spans="85:87" x14ac:dyDescent="0.25">
      <c r="CG37187" s="768"/>
      <c r="CH37187" s="768"/>
      <c r="CI37187" s="850"/>
    </row>
    <row r="37188" spans="85:87" x14ac:dyDescent="0.25">
      <c r="CG37188" s="768"/>
      <c r="CH37188" s="768"/>
      <c r="CI37188" s="850"/>
    </row>
    <row r="37189" spans="85:87" x14ac:dyDescent="0.25">
      <c r="CG37189" s="768"/>
      <c r="CH37189" s="768"/>
      <c r="CI37189" s="850"/>
    </row>
    <row r="37190" spans="85:87" x14ac:dyDescent="0.25">
      <c r="CG37190" s="768"/>
      <c r="CH37190" s="768"/>
      <c r="CI37190" s="850"/>
    </row>
    <row r="37191" spans="85:87" x14ac:dyDescent="0.25">
      <c r="CG37191" s="768"/>
      <c r="CH37191" s="768"/>
      <c r="CI37191" s="850"/>
    </row>
    <row r="37192" spans="85:87" x14ac:dyDescent="0.25">
      <c r="CG37192" s="768"/>
      <c r="CH37192" s="768"/>
      <c r="CI37192" s="850"/>
    </row>
    <row r="37193" spans="85:87" x14ac:dyDescent="0.25">
      <c r="CG37193" s="768"/>
      <c r="CH37193" s="768"/>
      <c r="CI37193" s="850"/>
    </row>
    <row r="37194" spans="85:87" x14ac:dyDescent="0.25">
      <c r="CG37194" s="768"/>
      <c r="CH37194" s="768"/>
      <c r="CI37194" s="850"/>
    </row>
    <row r="37195" spans="85:87" x14ac:dyDescent="0.25">
      <c r="CG37195" s="768"/>
      <c r="CH37195" s="768"/>
      <c r="CI37195" s="850"/>
    </row>
    <row r="37196" spans="85:87" x14ac:dyDescent="0.25">
      <c r="CG37196" s="768"/>
      <c r="CH37196" s="768"/>
      <c r="CI37196" s="850"/>
    </row>
    <row r="37197" spans="85:87" x14ac:dyDescent="0.25">
      <c r="CG37197" s="768"/>
      <c r="CH37197" s="768"/>
      <c r="CI37197" s="850"/>
    </row>
    <row r="37198" spans="85:87" x14ac:dyDescent="0.25">
      <c r="CG37198" s="768"/>
      <c r="CH37198" s="768"/>
      <c r="CI37198" s="850"/>
    </row>
    <row r="37199" spans="85:87" x14ac:dyDescent="0.25">
      <c r="CG37199" s="768"/>
      <c r="CH37199" s="768"/>
      <c r="CI37199" s="850"/>
    </row>
    <row r="37200" spans="85:87" x14ac:dyDescent="0.25">
      <c r="CG37200" s="768"/>
      <c r="CH37200" s="768"/>
      <c r="CI37200" s="850"/>
    </row>
    <row r="37201" spans="85:87" x14ac:dyDescent="0.25">
      <c r="CG37201" s="768"/>
      <c r="CH37201" s="768"/>
      <c r="CI37201" s="850"/>
    </row>
    <row r="37202" spans="85:87" x14ac:dyDescent="0.25">
      <c r="CG37202" s="768"/>
      <c r="CH37202" s="768"/>
      <c r="CI37202" s="850"/>
    </row>
    <row r="37203" spans="85:87" x14ac:dyDescent="0.25">
      <c r="CG37203" s="768"/>
      <c r="CH37203" s="768"/>
      <c r="CI37203" s="850"/>
    </row>
    <row r="37204" spans="85:87" x14ac:dyDescent="0.25">
      <c r="CG37204" s="768"/>
      <c r="CH37204" s="768"/>
      <c r="CI37204" s="850"/>
    </row>
    <row r="37205" spans="85:87" x14ac:dyDescent="0.25">
      <c r="CG37205" s="768"/>
      <c r="CH37205" s="768"/>
      <c r="CI37205" s="850"/>
    </row>
    <row r="37206" spans="85:87" x14ac:dyDescent="0.25">
      <c r="CG37206" s="768"/>
      <c r="CH37206" s="768"/>
      <c r="CI37206" s="850"/>
    </row>
    <row r="37207" spans="85:87" x14ac:dyDescent="0.25">
      <c r="CG37207" s="768"/>
      <c r="CH37207" s="768"/>
      <c r="CI37207" s="850"/>
    </row>
    <row r="37208" spans="85:87" x14ac:dyDescent="0.25">
      <c r="CG37208" s="768"/>
      <c r="CH37208" s="768"/>
      <c r="CI37208" s="850"/>
    </row>
    <row r="37209" spans="85:87" x14ac:dyDescent="0.25">
      <c r="CG37209" s="768"/>
      <c r="CH37209" s="768"/>
      <c r="CI37209" s="850"/>
    </row>
    <row r="37210" spans="85:87" x14ac:dyDescent="0.25">
      <c r="CG37210" s="768"/>
      <c r="CH37210" s="768"/>
      <c r="CI37210" s="850"/>
    </row>
    <row r="37211" spans="85:87" x14ac:dyDescent="0.25">
      <c r="CG37211" s="768"/>
      <c r="CH37211" s="768"/>
      <c r="CI37211" s="850"/>
    </row>
    <row r="37212" spans="85:87" x14ac:dyDescent="0.25">
      <c r="CG37212" s="768"/>
      <c r="CH37212" s="768"/>
      <c r="CI37212" s="850"/>
    </row>
    <row r="37213" spans="85:87" x14ac:dyDescent="0.25">
      <c r="CG37213" s="768"/>
      <c r="CH37213" s="768"/>
      <c r="CI37213" s="850"/>
    </row>
    <row r="37214" spans="85:87" x14ac:dyDescent="0.25">
      <c r="CG37214" s="768"/>
      <c r="CH37214" s="768"/>
      <c r="CI37214" s="850"/>
    </row>
    <row r="37215" spans="85:87" x14ac:dyDescent="0.25">
      <c r="CG37215" s="768"/>
      <c r="CH37215" s="768"/>
      <c r="CI37215" s="850"/>
    </row>
    <row r="37216" spans="85:87" x14ac:dyDescent="0.25">
      <c r="CG37216" s="768"/>
      <c r="CH37216" s="768"/>
      <c r="CI37216" s="850"/>
    </row>
    <row r="37217" spans="85:87" x14ac:dyDescent="0.25">
      <c r="CG37217" s="768"/>
      <c r="CH37217" s="768"/>
      <c r="CI37217" s="850"/>
    </row>
    <row r="37218" spans="85:87" x14ac:dyDescent="0.25">
      <c r="CG37218" s="768"/>
      <c r="CH37218" s="768"/>
      <c r="CI37218" s="850"/>
    </row>
    <row r="37219" spans="85:87" x14ac:dyDescent="0.25">
      <c r="CG37219" s="768"/>
      <c r="CH37219" s="768"/>
      <c r="CI37219" s="850"/>
    </row>
    <row r="37220" spans="85:87" x14ac:dyDescent="0.25">
      <c r="CG37220" s="768"/>
      <c r="CH37220" s="768"/>
      <c r="CI37220" s="850"/>
    </row>
    <row r="37221" spans="85:87" x14ac:dyDescent="0.25">
      <c r="CG37221" s="768"/>
      <c r="CH37221" s="768"/>
      <c r="CI37221" s="850"/>
    </row>
    <row r="37222" spans="85:87" x14ac:dyDescent="0.25">
      <c r="CG37222" s="768"/>
      <c r="CH37222" s="768"/>
      <c r="CI37222" s="850"/>
    </row>
    <row r="37223" spans="85:87" x14ac:dyDescent="0.25">
      <c r="CG37223" s="768"/>
      <c r="CH37223" s="768"/>
      <c r="CI37223" s="850"/>
    </row>
    <row r="37224" spans="85:87" x14ac:dyDescent="0.25">
      <c r="CG37224" s="768"/>
      <c r="CH37224" s="768"/>
      <c r="CI37224" s="850"/>
    </row>
    <row r="37225" spans="85:87" x14ac:dyDescent="0.25">
      <c r="CG37225" s="768"/>
      <c r="CH37225" s="768"/>
      <c r="CI37225" s="850"/>
    </row>
    <row r="37226" spans="85:87" x14ac:dyDescent="0.25">
      <c r="CG37226" s="768"/>
      <c r="CH37226" s="768"/>
      <c r="CI37226" s="850"/>
    </row>
    <row r="37227" spans="85:87" x14ac:dyDescent="0.25">
      <c r="CG37227" s="768"/>
      <c r="CH37227" s="768"/>
      <c r="CI37227" s="850"/>
    </row>
    <row r="37228" spans="85:87" x14ac:dyDescent="0.25">
      <c r="CG37228" s="768"/>
      <c r="CH37228" s="768"/>
      <c r="CI37228" s="850"/>
    </row>
    <row r="37229" spans="85:87" x14ac:dyDescent="0.25">
      <c r="CG37229" s="768"/>
      <c r="CH37229" s="768"/>
      <c r="CI37229" s="850"/>
    </row>
    <row r="37230" spans="85:87" x14ac:dyDescent="0.25">
      <c r="CG37230" s="768"/>
      <c r="CH37230" s="768"/>
      <c r="CI37230" s="850"/>
    </row>
    <row r="37231" spans="85:87" x14ac:dyDescent="0.25">
      <c r="CG37231" s="768"/>
      <c r="CH37231" s="768"/>
      <c r="CI37231" s="850"/>
    </row>
    <row r="37232" spans="85:87" x14ac:dyDescent="0.25">
      <c r="CG37232" s="768"/>
      <c r="CH37232" s="768"/>
      <c r="CI37232" s="850"/>
    </row>
    <row r="37233" spans="85:87" x14ac:dyDescent="0.25">
      <c r="CG37233" s="768"/>
      <c r="CH37233" s="768"/>
      <c r="CI37233" s="850"/>
    </row>
    <row r="37234" spans="85:87" x14ac:dyDescent="0.25">
      <c r="CG37234" s="768"/>
      <c r="CH37234" s="768"/>
      <c r="CI37234" s="850"/>
    </row>
    <row r="37235" spans="85:87" x14ac:dyDescent="0.25">
      <c r="CG37235" s="768"/>
      <c r="CH37235" s="768"/>
      <c r="CI37235" s="850"/>
    </row>
    <row r="37236" spans="85:87" x14ac:dyDescent="0.25">
      <c r="CG37236" s="768"/>
      <c r="CH37236" s="768"/>
      <c r="CI37236" s="850"/>
    </row>
    <row r="37237" spans="85:87" x14ac:dyDescent="0.25">
      <c r="CG37237" s="768"/>
      <c r="CH37237" s="768"/>
      <c r="CI37237" s="850"/>
    </row>
    <row r="37238" spans="85:87" x14ac:dyDescent="0.25">
      <c r="CG37238" s="768"/>
      <c r="CH37238" s="768"/>
      <c r="CI37238" s="850"/>
    </row>
    <row r="37239" spans="85:87" x14ac:dyDescent="0.25">
      <c r="CG37239" s="768"/>
      <c r="CH37239" s="768"/>
      <c r="CI37239" s="850"/>
    </row>
    <row r="37240" spans="85:87" x14ac:dyDescent="0.25">
      <c r="CG37240" s="768"/>
      <c r="CH37240" s="768"/>
      <c r="CI37240" s="850"/>
    </row>
    <row r="37241" spans="85:87" x14ac:dyDescent="0.25">
      <c r="CG37241" s="768"/>
      <c r="CH37241" s="768"/>
      <c r="CI37241" s="850"/>
    </row>
    <row r="37242" spans="85:87" x14ac:dyDescent="0.25">
      <c r="CG37242" s="768"/>
      <c r="CH37242" s="768"/>
      <c r="CI37242" s="850"/>
    </row>
    <row r="37243" spans="85:87" x14ac:dyDescent="0.25">
      <c r="CG37243" s="768"/>
      <c r="CH37243" s="768"/>
      <c r="CI37243" s="850"/>
    </row>
    <row r="37244" spans="85:87" x14ac:dyDescent="0.25">
      <c r="CG37244" s="768"/>
      <c r="CH37244" s="768"/>
      <c r="CI37244" s="850"/>
    </row>
    <row r="37245" spans="85:87" x14ac:dyDescent="0.25">
      <c r="CG37245" s="768"/>
      <c r="CH37245" s="768"/>
      <c r="CI37245" s="850"/>
    </row>
    <row r="37246" spans="85:87" x14ac:dyDescent="0.25">
      <c r="CG37246" s="768"/>
      <c r="CH37246" s="768"/>
      <c r="CI37246" s="850"/>
    </row>
    <row r="37247" spans="85:87" x14ac:dyDescent="0.25">
      <c r="CG37247" s="768"/>
      <c r="CH37247" s="768"/>
      <c r="CI37247" s="850"/>
    </row>
    <row r="37248" spans="85:87" x14ac:dyDescent="0.25">
      <c r="CG37248" s="768"/>
      <c r="CH37248" s="768"/>
      <c r="CI37248" s="850"/>
    </row>
    <row r="37249" spans="85:87" x14ac:dyDescent="0.25">
      <c r="CG37249" s="768"/>
      <c r="CH37249" s="768"/>
      <c r="CI37249" s="850"/>
    </row>
    <row r="37250" spans="85:87" x14ac:dyDescent="0.25">
      <c r="CG37250" s="768"/>
      <c r="CH37250" s="768"/>
      <c r="CI37250" s="850"/>
    </row>
    <row r="37251" spans="85:87" x14ac:dyDescent="0.25">
      <c r="CG37251" s="768"/>
      <c r="CH37251" s="768"/>
      <c r="CI37251" s="850"/>
    </row>
    <row r="37252" spans="85:87" x14ac:dyDescent="0.25">
      <c r="CG37252" s="768"/>
      <c r="CH37252" s="768"/>
      <c r="CI37252" s="850"/>
    </row>
    <row r="37253" spans="85:87" x14ac:dyDescent="0.25">
      <c r="CG37253" s="768"/>
      <c r="CH37253" s="768"/>
      <c r="CI37253" s="850"/>
    </row>
    <row r="37254" spans="85:87" x14ac:dyDescent="0.25">
      <c r="CG37254" s="768"/>
      <c r="CH37254" s="768"/>
      <c r="CI37254" s="850"/>
    </row>
    <row r="37255" spans="85:87" x14ac:dyDescent="0.25">
      <c r="CG37255" s="768"/>
      <c r="CH37255" s="768"/>
      <c r="CI37255" s="850"/>
    </row>
    <row r="37256" spans="85:87" x14ac:dyDescent="0.25">
      <c r="CG37256" s="768"/>
      <c r="CH37256" s="768"/>
      <c r="CI37256" s="850"/>
    </row>
    <row r="37257" spans="85:87" x14ac:dyDescent="0.25">
      <c r="CG37257" s="768"/>
      <c r="CH37257" s="768"/>
      <c r="CI37257" s="850"/>
    </row>
    <row r="37258" spans="85:87" x14ac:dyDescent="0.25">
      <c r="CG37258" s="768"/>
      <c r="CH37258" s="768"/>
      <c r="CI37258" s="850"/>
    </row>
    <row r="37259" spans="85:87" x14ac:dyDescent="0.25">
      <c r="CG37259" s="768"/>
      <c r="CH37259" s="768"/>
      <c r="CI37259" s="850"/>
    </row>
    <row r="37260" spans="85:87" x14ac:dyDescent="0.25">
      <c r="CG37260" s="768"/>
      <c r="CH37260" s="768"/>
      <c r="CI37260" s="850"/>
    </row>
    <row r="37261" spans="85:87" x14ac:dyDescent="0.25">
      <c r="CG37261" s="768"/>
      <c r="CH37261" s="768"/>
      <c r="CI37261" s="850"/>
    </row>
    <row r="37262" spans="85:87" x14ac:dyDescent="0.25">
      <c r="CG37262" s="768"/>
      <c r="CH37262" s="768"/>
      <c r="CI37262" s="850"/>
    </row>
    <row r="37263" spans="85:87" x14ac:dyDescent="0.25">
      <c r="CG37263" s="768"/>
      <c r="CH37263" s="768"/>
      <c r="CI37263" s="850"/>
    </row>
    <row r="37264" spans="85:87" x14ac:dyDescent="0.25">
      <c r="CG37264" s="768"/>
      <c r="CH37264" s="768"/>
      <c r="CI37264" s="850"/>
    </row>
    <row r="37265" spans="85:87" x14ac:dyDescent="0.25">
      <c r="CG37265" s="768"/>
      <c r="CH37265" s="768"/>
      <c r="CI37265" s="850"/>
    </row>
    <row r="37266" spans="85:87" x14ac:dyDescent="0.25">
      <c r="CG37266" s="768"/>
      <c r="CH37266" s="768"/>
      <c r="CI37266" s="850"/>
    </row>
    <row r="37267" spans="85:87" x14ac:dyDescent="0.25">
      <c r="CG37267" s="768"/>
      <c r="CH37267" s="768"/>
      <c r="CI37267" s="850"/>
    </row>
    <row r="37268" spans="85:87" x14ac:dyDescent="0.25">
      <c r="CG37268" s="768"/>
      <c r="CH37268" s="768"/>
      <c r="CI37268" s="850"/>
    </row>
    <row r="37269" spans="85:87" x14ac:dyDescent="0.25">
      <c r="CG37269" s="768"/>
      <c r="CH37269" s="768"/>
      <c r="CI37269" s="850"/>
    </row>
    <row r="37270" spans="85:87" x14ac:dyDescent="0.25">
      <c r="CG37270" s="768"/>
      <c r="CH37270" s="768"/>
      <c r="CI37270" s="850"/>
    </row>
    <row r="37271" spans="85:87" x14ac:dyDescent="0.25">
      <c r="CG37271" s="768"/>
      <c r="CH37271" s="768"/>
      <c r="CI37271" s="850"/>
    </row>
    <row r="37272" spans="85:87" x14ac:dyDescent="0.25">
      <c r="CG37272" s="768"/>
      <c r="CH37272" s="768"/>
      <c r="CI37272" s="850"/>
    </row>
    <row r="37273" spans="85:87" x14ac:dyDescent="0.25">
      <c r="CG37273" s="768"/>
      <c r="CH37273" s="768"/>
      <c r="CI37273" s="850"/>
    </row>
    <row r="37274" spans="85:87" x14ac:dyDescent="0.25">
      <c r="CG37274" s="768"/>
      <c r="CH37274" s="768"/>
      <c r="CI37274" s="850"/>
    </row>
    <row r="37275" spans="85:87" x14ac:dyDescent="0.25">
      <c r="CG37275" s="768"/>
      <c r="CH37275" s="768"/>
      <c r="CI37275" s="850"/>
    </row>
    <row r="37276" spans="85:87" x14ac:dyDescent="0.25">
      <c r="CG37276" s="768"/>
      <c r="CH37276" s="768"/>
      <c r="CI37276" s="850"/>
    </row>
    <row r="37277" spans="85:87" x14ac:dyDescent="0.25">
      <c r="CG37277" s="768"/>
      <c r="CH37277" s="768"/>
      <c r="CI37277" s="850"/>
    </row>
    <row r="37278" spans="85:87" x14ac:dyDescent="0.25">
      <c r="CG37278" s="768"/>
      <c r="CH37278" s="768"/>
      <c r="CI37278" s="850"/>
    </row>
    <row r="37279" spans="85:87" x14ac:dyDescent="0.25">
      <c r="CG37279" s="768"/>
      <c r="CH37279" s="768"/>
      <c r="CI37279" s="850"/>
    </row>
    <row r="37280" spans="85:87" x14ac:dyDescent="0.25">
      <c r="CG37280" s="768"/>
      <c r="CH37280" s="768"/>
      <c r="CI37280" s="850"/>
    </row>
    <row r="37281" spans="85:87" x14ac:dyDescent="0.25">
      <c r="CG37281" s="768"/>
      <c r="CH37281" s="768"/>
      <c r="CI37281" s="850"/>
    </row>
    <row r="37282" spans="85:87" x14ac:dyDescent="0.25">
      <c r="CG37282" s="768"/>
      <c r="CH37282" s="768"/>
      <c r="CI37282" s="850"/>
    </row>
    <row r="37283" spans="85:87" x14ac:dyDescent="0.25">
      <c r="CG37283" s="768"/>
      <c r="CH37283" s="768"/>
      <c r="CI37283" s="850"/>
    </row>
    <row r="37284" spans="85:87" x14ac:dyDescent="0.25">
      <c r="CG37284" s="768"/>
      <c r="CH37284" s="768"/>
      <c r="CI37284" s="850"/>
    </row>
    <row r="37285" spans="85:87" x14ac:dyDescent="0.25">
      <c r="CG37285" s="768"/>
      <c r="CH37285" s="768"/>
      <c r="CI37285" s="850"/>
    </row>
    <row r="37286" spans="85:87" x14ac:dyDescent="0.25">
      <c r="CG37286" s="768"/>
      <c r="CH37286" s="768"/>
      <c r="CI37286" s="850"/>
    </row>
    <row r="37287" spans="85:87" x14ac:dyDescent="0.25">
      <c r="CG37287" s="768"/>
      <c r="CH37287" s="768"/>
      <c r="CI37287" s="850"/>
    </row>
    <row r="37288" spans="85:87" x14ac:dyDescent="0.25">
      <c r="CG37288" s="768"/>
      <c r="CH37288" s="768"/>
      <c r="CI37288" s="850"/>
    </row>
    <row r="37289" spans="85:87" x14ac:dyDescent="0.25">
      <c r="CG37289" s="768"/>
      <c r="CH37289" s="768"/>
      <c r="CI37289" s="850"/>
    </row>
    <row r="37290" spans="85:87" x14ac:dyDescent="0.25">
      <c r="CG37290" s="768"/>
      <c r="CH37290" s="768"/>
      <c r="CI37290" s="850"/>
    </row>
    <row r="37291" spans="85:87" x14ac:dyDescent="0.25">
      <c r="CG37291" s="768"/>
      <c r="CH37291" s="768"/>
      <c r="CI37291" s="850"/>
    </row>
    <row r="37292" spans="85:87" x14ac:dyDescent="0.25">
      <c r="CG37292" s="768"/>
      <c r="CH37292" s="768"/>
      <c r="CI37292" s="850"/>
    </row>
    <row r="37293" spans="85:87" x14ac:dyDescent="0.25">
      <c r="CG37293" s="768"/>
      <c r="CH37293" s="768"/>
      <c r="CI37293" s="850"/>
    </row>
    <row r="37294" spans="85:87" x14ac:dyDescent="0.25">
      <c r="CG37294" s="768"/>
      <c r="CH37294" s="768"/>
      <c r="CI37294" s="850"/>
    </row>
    <row r="37295" spans="85:87" x14ac:dyDescent="0.25">
      <c r="CG37295" s="768"/>
      <c r="CH37295" s="768"/>
      <c r="CI37295" s="850"/>
    </row>
    <row r="37296" spans="85:87" x14ac:dyDescent="0.25">
      <c r="CG37296" s="768"/>
      <c r="CH37296" s="768"/>
      <c r="CI37296" s="850"/>
    </row>
    <row r="37297" spans="85:87" x14ac:dyDescent="0.25">
      <c r="CG37297" s="768"/>
      <c r="CH37297" s="768"/>
      <c r="CI37297" s="850"/>
    </row>
    <row r="37298" spans="85:87" x14ac:dyDescent="0.25">
      <c r="CG37298" s="768"/>
      <c r="CH37298" s="768"/>
      <c r="CI37298" s="850"/>
    </row>
    <row r="37299" spans="85:87" x14ac:dyDescent="0.25">
      <c r="CG37299" s="768"/>
      <c r="CH37299" s="768"/>
      <c r="CI37299" s="850"/>
    </row>
    <row r="37300" spans="85:87" x14ac:dyDescent="0.25">
      <c r="CG37300" s="768"/>
      <c r="CH37300" s="768"/>
      <c r="CI37300" s="850"/>
    </row>
    <row r="37301" spans="85:87" x14ac:dyDescent="0.25">
      <c r="CG37301" s="768"/>
      <c r="CH37301" s="768"/>
      <c r="CI37301" s="850"/>
    </row>
    <row r="37302" spans="85:87" x14ac:dyDescent="0.25">
      <c r="CG37302" s="768"/>
      <c r="CH37302" s="768"/>
      <c r="CI37302" s="850"/>
    </row>
    <row r="37303" spans="85:87" x14ac:dyDescent="0.25">
      <c r="CG37303" s="768"/>
      <c r="CH37303" s="768"/>
      <c r="CI37303" s="850"/>
    </row>
    <row r="37304" spans="85:87" x14ac:dyDescent="0.25">
      <c r="CG37304" s="768"/>
      <c r="CH37304" s="768"/>
      <c r="CI37304" s="850"/>
    </row>
    <row r="37305" spans="85:87" x14ac:dyDescent="0.25">
      <c r="CG37305" s="768"/>
      <c r="CH37305" s="768"/>
      <c r="CI37305" s="850"/>
    </row>
    <row r="37306" spans="85:87" x14ac:dyDescent="0.25">
      <c r="CG37306" s="768"/>
      <c r="CH37306" s="768"/>
      <c r="CI37306" s="850"/>
    </row>
    <row r="37307" spans="85:87" x14ac:dyDescent="0.25">
      <c r="CG37307" s="768"/>
      <c r="CH37307" s="768"/>
      <c r="CI37307" s="850"/>
    </row>
    <row r="37308" spans="85:87" x14ac:dyDescent="0.25">
      <c r="CG37308" s="768"/>
      <c r="CH37308" s="768"/>
      <c r="CI37308" s="850"/>
    </row>
    <row r="37309" spans="85:87" x14ac:dyDescent="0.25">
      <c r="CG37309" s="768"/>
      <c r="CH37309" s="768"/>
      <c r="CI37309" s="850"/>
    </row>
    <row r="37310" spans="85:87" x14ac:dyDescent="0.25">
      <c r="CG37310" s="768"/>
      <c r="CH37310" s="768"/>
      <c r="CI37310" s="850"/>
    </row>
    <row r="37311" spans="85:87" x14ac:dyDescent="0.25">
      <c r="CG37311" s="768"/>
      <c r="CH37311" s="768"/>
      <c r="CI37311" s="850"/>
    </row>
    <row r="37312" spans="85:87" x14ac:dyDescent="0.25">
      <c r="CG37312" s="768"/>
      <c r="CH37312" s="768"/>
      <c r="CI37312" s="850"/>
    </row>
    <row r="37313" spans="85:87" x14ac:dyDescent="0.25">
      <c r="CG37313" s="768"/>
      <c r="CH37313" s="768"/>
      <c r="CI37313" s="850"/>
    </row>
    <row r="37314" spans="85:87" x14ac:dyDescent="0.25">
      <c r="CG37314" s="768"/>
      <c r="CH37314" s="768"/>
      <c r="CI37314" s="850"/>
    </row>
    <row r="37315" spans="85:87" x14ac:dyDescent="0.25">
      <c r="CG37315" s="768"/>
      <c r="CH37315" s="768"/>
      <c r="CI37315" s="850"/>
    </row>
    <row r="37316" spans="85:87" x14ac:dyDescent="0.25">
      <c r="CG37316" s="768"/>
      <c r="CH37316" s="768"/>
      <c r="CI37316" s="850"/>
    </row>
    <row r="37317" spans="85:87" x14ac:dyDescent="0.25">
      <c r="CG37317" s="768"/>
      <c r="CH37317" s="768"/>
      <c r="CI37317" s="850"/>
    </row>
    <row r="37318" spans="85:87" x14ac:dyDescent="0.25">
      <c r="CG37318" s="768"/>
      <c r="CH37318" s="768"/>
      <c r="CI37318" s="850"/>
    </row>
    <row r="37319" spans="85:87" x14ac:dyDescent="0.25">
      <c r="CG37319" s="768"/>
      <c r="CH37319" s="768"/>
      <c r="CI37319" s="850"/>
    </row>
    <row r="37320" spans="85:87" x14ac:dyDescent="0.25">
      <c r="CG37320" s="768"/>
      <c r="CH37320" s="768"/>
      <c r="CI37320" s="850"/>
    </row>
    <row r="37321" spans="85:87" x14ac:dyDescent="0.25">
      <c r="CG37321" s="768"/>
      <c r="CH37321" s="768"/>
      <c r="CI37321" s="850"/>
    </row>
    <row r="37322" spans="85:87" x14ac:dyDescent="0.25">
      <c r="CG37322" s="768"/>
      <c r="CH37322" s="768"/>
      <c r="CI37322" s="850"/>
    </row>
    <row r="37323" spans="85:87" x14ac:dyDescent="0.25">
      <c r="CG37323" s="768"/>
      <c r="CH37323" s="768"/>
      <c r="CI37323" s="850"/>
    </row>
    <row r="37324" spans="85:87" x14ac:dyDescent="0.25">
      <c r="CG37324" s="768"/>
      <c r="CH37324" s="768"/>
      <c r="CI37324" s="850"/>
    </row>
    <row r="37325" spans="85:87" x14ac:dyDescent="0.25">
      <c r="CG37325" s="768"/>
      <c r="CH37325" s="768"/>
      <c r="CI37325" s="850"/>
    </row>
    <row r="37326" spans="85:87" x14ac:dyDescent="0.25">
      <c r="CG37326" s="768"/>
      <c r="CH37326" s="768"/>
      <c r="CI37326" s="850"/>
    </row>
    <row r="37327" spans="85:87" x14ac:dyDescent="0.25">
      <c r="CG37327" s="768"/>
      <c r="CH37327" s="768"/>
      <c r="CI37327" s="850"/>
    </row>
    <row r="37328" spans="85:87" x14ac:dyDescent="0.25">
      <c r="CG37328" s="768"/>
      <c r="CH37328" s="768"/>
      <c r="CI37328" s="850"/>
    </row>
    <row r="37329" spans="85:87" x14ac:dyDescent="0.25">
      <c r="CG37329" s="768"/>
      <c r="CH37329" s="768"/>
      <c r="CI37329" s="850"/>
    </row>
    <row r="37330" spans="85:87" x14ac:dyDescent="0.25">
      <c r="CG37330" s="768"/>
      <c r="CH37330" s="768"/>
      <c r="CI37330" s="850"/>
    </row>
    <row r="37331" spans="85:87" x14ac:dyDescent="0.25">
      <c r="CG37331" s="768"/>
      <c r="CH37331" s="768"/>
      <c r="CI37331" s="850"/>
    </row>
    <row r="37332" spans="85:87" x14ac:dyDescent="0.25">
      <c r="CG37332" s="768"/>
      <c r="CH37332" s="768"/>
      <c r="CI37332" s="850"/>
    </row>
    <row r="37333" spans="85:87" x14ac:dyDescent="0.25">
      <c r="CG37333" s="768"/>
      <c r="CH37333" s="768"/>
      <c r="CI37333" s="850"/>
    </row>
    <row r="37334" spans="85:87" x14ac:dyDescent="0.25">
      <c r="CG37334" s="768"/>
      <c r="CH37334" s="768"/>
      <c r="CI37334" s="850"/>
    </row>
    <row r="37335" spans="85:87" x14ac:dyDescent="0.25">
      <c r="CG37335" s="768"/>
      <c r="CH37335" s="768"/>
      <c r="CI37335" s="850"/>
    </row>
    <row r="37336" spans="85:87" x14ac:dyDescent="0.25">
      <c r="CG37336" s="768"/>
      <c r="CH37336" s="768"/>
      <c r="CI37336" s="850"/>
    </row>
    <row r="37337" spans="85:87" x14ac:dyDescent="0.25">
      <c r="CG37337" s="768"/>
      <c r="CH37337" s="768"/>
      <c r="CI37337" s="850"/>
    </row>
    <row r="37338" spans="85:87" x14ac:dyDescent="0.25">
      <c r="CG37338" s="768"/>
      <c r="CH37338" s="768"/>
      <c r="CI37338" s="850"/>
    </row>
    <row r="37339" spans="85:87" x14ac:dyDescent="0.25">
      <c r="CG37339" s="768"/>
      <c r="CH37339" s="768"/>
      <c r="CI37339" s="850"/>
    </row>
    <row r="37340" spans="85:87" x14ac:dyDescent="0.25">
      <c r="CG37340" s="768"/>
      <c r="CH37340" s="768"/>
      <c r="CI37340" s="850"/>
    </row>
    <row r="37341" spans="85:87" x14ac:dyDescent="0.25">
      <c r="CG37341" s="768"/>
      <c r="CH37341" s="768"/>
      <c r="CI37341" s="850"/>
    </row>
    <row r="37342" spans="85:87" x14ac:dyDescent="0.25">
      <c r="CG37342" s="768"/>
      <c r="CH37342" s="768"/>
      <c r="CI37342" s="850"/>
    </row>
    <row r="37343" spans="85:87" x14ac:dyDescent="0.25">
      <c r="CG37343" s="768"/>
      <c r="CH37343" s="768"/>
      <c r="CI37343" s="850"/>
    </row>
    <row r="37344" spans="85:87" x14ac:dyDescent="0.25">
      <c r="CG37344" s="768"/>
      <c r="CH37344" s="768"/>
      <c r="CI37344" s="850"/>
    </row>
    <row r="37345" spans="85:87" x14ac:dyDescent="0.25">
      <c r="CG37345" s="768"/>
      <c r="CH37345" s="768"/>
      <c r="CI37345" s="850"/>
    </row>
    <row r="37346" spans="85:87" x14ac:dyDescent="0.25">
      <c r="CG37346" s="768"/>
      <c r="CH37346" s="768"/>
      <c r="CI37346" s="850"/>
    </row>
    <row r="37347" spans="85:87" x14ac:dyDescent="0.25">
      <c r="CG37347" s="768"/>
      <c r="CH37347" s="768"/>
      <c r="CI37347" s="850"/>
    </row>
    <row r="37348" spans="85:87" x14ac:dyDescent="0.25">
      <c r="CG37348" s="768"/>
      <c r="CH37348" s="768"/>
      <c r="CI37348" s="850"/>
    </row>
    <row r="37349" spans="85:87" x14ac:dyDescent="0.25">
      <c r="CG37349" s="768"/>
      <c r="CH37349" s="768"/>
      <c r="CI37349" s="850"/>
    </row>
    <row r="37350" spans="85:87" x14ac:dyDescent="0.25">
      <c r="CG37350" s="768"/>
      <c r="CH37350" s="768"/>
      <c r="CI37350" s="850"/>
    </row>
    <row r="37351" spans="85:87" x14ac:dyDescent="0.25">
      <c r="CG37351" s="768"/>
      <c r="CH37351" s="768"/>
      <c r="CI37351" s="850"/>
    </row>
    <row r="37352" spans="85:87" x14ac:dyDescent="0.25">
      <c r="CG37352" s="768"/>
      <c r="CH37352" s="768"/>
      <c r="CI37352" s="850"/>
    </row>
    <row r="37353" spans="85:87" x14ac:dyDescent="0.25">
      <c r="CG37353" s="768"/>
      <c r="CH37353" s="768"/>
      <c r="CI37353" s="850"/>
    </row>
    <row r="37354" spans="85:87" x14ac:dyDescent="0.25">
      <c r="CG37354" s="768"/>
      <c r="CH37354" s="768"/>
      <c r="CI37354" s="850"/>
    </row>
    <row r="37355" spans="85:87" x14ac:dyDescent="0.25">
      <c r="CG37355" s="768"/>
      <c r="CH37355" s="768"/>
      <c r="CI37355" s="850"/>
    </row>
    <row r="37356" spans="85:87" x14ac:dyDescent="0.25">
      <c r="CG37356" s="768"/>
      <c r="CH37356" s="768"/>
      <c r="CI37356" s="850"/>
    </row>
    <row r="37357" spans="85:87" x14ac:dyDescent="0.25">
      <c r="CG37357" s="768"/>
      <c r="CH37357" s="768"/>
      <c r="CI37357" s="850"/>
    </row>
    <row r="37358" spans="85:87" x14ac:dyDescent="0.25">
      <c r="CG37358" s="768"/>
      <c r="CH37358" s="768"/>
      <c r="CI37358" s="850"/>
    </row>
    <row r="37359" spans="85:87" x14ac:dyDescent="0.25">
      <c r="CG37359" s="768"/>
      <c r="CH37359" s="768"/>
      <c r="CI37359" s="850"/>
    </row>
    <row r="37360" spans="85:87" x14ac:dyDescent="0.25">
      <c r="CG37360" s="768"/>
      <c r="CH37360" s="768"/>
      <c r="CI37360" s="850"/>
    </row>
    <row r="37361" spans="85:87" x14ac:dyDescent="0.25">
      <c r="CG37361" s="768"/>
      <c r="CH37361" s="768"/>
      <c r="CI37361" s="850"/>
    </row>
    <row r="37362" spans="85:87" x14ac:dyDescent="0.25">
      <c r="CG37362" s="768"/>
      <c r="CH37362" s="768"/>
      <c r="CI37362" s="850"/>
    </row>
    <row r="37363" spans="85:87" x14ac:dyDescent="0.25">
      <c r="CG37363" s="768"/>
      <c r="CH37363" s="768"/>
      <c r="CI37363" s="850"/>
    </row>
    <row r="37364" spans="85:87" x14ac:dyDescent="0.25">
      <c r="CG37364" s="768"/>
      <c r="CH37364" s="768"/>
      <c r="CI37364" s="850"/>
    </row>
    <row r="37365" spans="85:87" x14ac:dyDescent="0.25">
      <c r="CG37365" s="768"/>
      <c r="CH37365" s="768"/>
      <c r="CI37365" s="850"/>
    </row>
    <row r="37366" spans="85:87" x14ac:dyDescent="0.25">
      <c r="CG37366" s="768"/>
      <c r="CH37366" s="768"/>
      <c r="CI37366" s="850"/>
    </row>
    <row r="37367" spans="85:87" x14ac:dyDescent="0.25">
      <c r="CG37367" s="768"/>
      <c r="CH37367" s="768"/>
      <c r="CI37367" s="850"/>
    </row>
    <row r="37368" spans="85:87" x14ac:dyDescent="0.25">
      <c r="CG37368" s="768"/>
      <c r="CH37368" s="768"/>
      <c r="CI37368" s="850"/>
    </row>
    <row r="37369" spans="85:87" x14ac:dyDescent="0.25">
      <c r="CG37369" s="768"/>
      <c r="CH37369" s="768"/>
      <c r="CI37369" s="850"/>
    </row>
    <row r="37370" spans="85:87" x14ac:dyDescent="0.25">
      <c r="CG37370" s="768"/>
      <c r="CH37370" s="768"/>
      <c r="CI37370" s="850"/>
    </row>
    <row r="37371" spans="85:87" x14ac:dyDescent="0.25">
      <c r="CG37371" s="768"/>
      <c r="CH37371" s="768"/>
      <c r="CI37371" s="850"/>
    </row>
    <row r="37372" spans="85:87" x14ac:dyDescent="0.25">
      <c r="CG37372" s="768"/>
      <c r="CH37372" s="768"/>
      <c r="CI37372" s="850"/>
    </row>
    <row r="37373" spans="85:87" x14ac:dyDescent="0.25">
      <c r="CG37373" s="768"/>
      <c r="CH37373" s="768"/>
      <c r="CI37373" s="850"/>
    </row>
    <row r="37374" spans="85:87" x14ac:dyDescent="0.25">
      <c r="CG37374" s="768"/>
      <c r="CH37374" s="768"/>
      <c r="CI37374" s="850"/>
    </row>
    <row r="37375" spans="85:87" x14ac:dyDescent="0.25">
      <c r="CG37375" s="768"/>
      <c r="CH37375" s="768"/>
      <c r="CI37375" s="850"/>
    </row>
    <row r="37376" spans="85:87" x14ac:dyDescent="0.25">
      <c r="CG37376" s="768"/>
      <c r="CH37376" s="768"/>
      <c r="CI37376" s="850"/>
    </row>
    <row r="37377" spans="85:87" x14ac:dyDescent="0.25">
      <c r="CG37377" s="768"/>
      <c r="CH37377" s="768"/>
      <c r="CI37377" s="850"/>
    </row>
    <row r="37378" spans="85:87" x14ac:dyDescent="0.25">
      <c r="CG37378" s="768"/>
      <c r="CH37378" s="768"/>
      <c r="CI37378" s="850"/>
    </row>
    <row r="37379" spans="85:87" x14ac:dyDescent="0.25">
      <c r="CG37379" s="768"/>
      <c r="CH37379" s="768"/>
      <c r="CI37379" s="850"/>
    </row>
    <row r="37380" spans="85:87" x14ac:dyDescent="0.25">
      <c r="CG37380" s="768"/>
      <c r="CH37380" s="768"/>
      <c r="CI37380" s="850"/>
    </row>
    <row r="37381" spans="85:87" x14ac:dyDescent="0.25">
      <c r="CG37381" s="768"/>
      <c r="CH37381" s="768"/>
      <c r="CI37381" s="850"/>
    </row>
    <row r="37382" spans="85:87" x14ac:dyDescent="0.25">
      <c r="CG37382" s="768"/>
      <c r="CH37382" s="768"/>
      <c r="CI37382" s="850"/>
    </row>
    <row r="37383" spans="85:87" x14ac:dyDescent="0.25">
      <c r="CG37383" s="768"/>
      <c r="CH37383" s="768"/>
      <c r="CI37383" s="850"/>
    </row>
    <row r="37384" spans="85:87" x14ac:dyDescent="0.25">
      <c r="CG37384" s="768"/>
      <c r="CH37384" s="768"/>
      <c r="CI37384" s="850"/>
    </row>
    <row r="37385" spans="85:87" x14ac:dyDescent="0.25">
      <c r="CG37385" s="768"/>
      <c r="CH37385" s="768"/>
      <c r="CI37385" s="850"/>
    </row>
    <row r="37386" spans="85:87" x14ac:dyDescent="0.25">
      <c r="CG37386" s="768"/>
      <c r="CH37386" s="768"/>
      <c r="CI37386" s="850"/>
    </row>
    <row r="37387" spans="85:87" x14ac:dyDescent="0.25">
      <c r="CG37387" s="768"/>
      <c r="CH37387" s="768"/>
      <c r="CI37387" s="850"/>
    </row>
    <row r="37388" spans="85:87" x14ac:dyDescent="0.25">
      <c r="CG37388" s="768"/>
      <c r="CH37388" s="768"/>
      <c r="CI37388" s="850"/>
    </row>
    <row r="37389" spans="85:87" x14ac:dyDescent="0.25">
      <c r="CG37389" s="768"/>
      <c r="CH37389" s="768"/>
      <c r="CI37389" s="850"/>
    </row>
    <row r="37390" spans="85:87" x14ac:dyDescent="0.25">
      <c r="CG37390" s="768"/>
      <c r="CH37390" s="768"/>
      <c r="CI37390" s="850"/>
    </row>
    <row r="37391" spans="85:87" x14ac:dyDescent="0.25">
      <c r="CG37391" s="768"/>
      <c r="CH37391" s="768"/>
      <c r="CI37391" s="850"/>
    </row>
    <row r="37392" spans="85:87" x14ac:dyDescent="0.25">
      <c r="CG37392" s="768"/>
      <c r="CH37392" s="768"/>
      <c r="CI37392" s="850"/>
    </row>
    <row r="37393" spans="85:87" x14ac:dyDescent="0.25">
      <c r="CG37393" s="768"/>
      <c r="CH37393" s="768"/>
      <c r="CI37393" s="850"/>
    </row>
    <row r="37394" spans="85:87" x14ac:dyDescent="0.25">
      <c r="CG37394" s="768"/>
      <c r="CH37394" s="768"/>
      <c r="CI37394" s="850"/>
    </row>
    <row r="37395" spans="85:87" x14ac:dyDescent="0.25">
      <c r="CG37395" s="768"/>
      <c r="CH37395" s="768"/>
      <c r="CI37395" s="850"/>
    </row>
    <row r="37396" spans="85:87" x14ac:dyDescent="0.25">
      <c r="CG37396" s="768"/>
      <c r="CH37396" s="768"/>
      <c r="CI37396" s="850"/>
    </row>
    <row r="37397" spans="85:87" x14ac:dyDescent="0.25">
      <c r="CG37397" s="768"/>
      <c r="CH37397" s="768"/>
      <c r="CI37397" s="850"/>
    </row>
    <row r="37398" spans="85:87" x14ac:dyDescent="0.25">
      <c r="CG37398" s="768"/>
      <c r="CH37398" s="768"/>
      <c r="CI37398" s="850"/>
    </row>
    <row r="37399" spans="85:87" x14ac:dyDescent="0.25">
      <c r="CG37399" s="768"/>
      <c r="CH37399" s="768"/>
      <c r="CI37399" s="850"/>
    </row>
    <row r="37400" spans="85:87" x14ac:dyDescent="0.25">
      <c r="CG37400" s="768"/>
      <c r="CH37400" s="768"/>
      <c r="CI37400" s="850"/>
    </row>
    <row r="37401" spans="85:87" x14ac:dyDescent="0.25">
      <c r="CG37401" s="768"/>
      <c r="CH37401" s="768"/>
      <c r="CI37401" s="850"/>
    </row>
    <row r="37402" spans="85:87" x14ac:dyDescent="0.25">
      <c r="CG37402" s="768"/>
      <c r="CH37402" s="768"/>
      <c r="CI37402" s="850"/>
    </row>
    <row r="37403" spans="85:87" x14ac:dyDescent="0.25">
      <c r="CG37403" s="768"/>
      <c r="CH37403" s="768"/>
      <c r="CI37403" s="850"/>
    </row>
    <row r="37404" spans="85:87" x14ac:dyDescent="0.25">
      <c r="CG37404" s="768"/>
      <c r="CH37404" s="768"/>
      <c r="CI37404" s="850"/>
    </row>
    <row r="37405" spans="85:87" x14ac:dyDescent="0.25">
      <c r="CG37405" s="768"/>
      <c r="CH37405" s="768"/>
      <c r="CI37405" s="850"/>
    </row>
    <row r="37406" spans="85:87" x14ac:dyDescent="0.25">
      <c r="CG37406" s="768"/>
      <c r="CH37406" s="768"/>
      <c r="CI37406" s="850"/>
    </row>
    <row r="37407" spans="85:87" x14ac:dyDescent="0.25">
      <c r="CG37407" s="768"/>
      <c r="CH37407" s="768"/>
      <c r="CI37407" s="850"/>
    </row>
    <row r="37408" spans="85:87" x14ac:dyDescent="0.25">
      <c r="CG37408" s="768"/>
      <c r="CH37408" s="768"/>
      <c r="CI37408" s="850"/>
    </row>
    <row r="37409" spans="85:87" x14ac:dyDescent="0.25">
      <c r="CG37409" s="768"/>
      <c r="CH37409" s="768"/>
      <c r="CI37409" s="850"/>
    </row>
    <row r="37410" spans="85:87" x14ac:dyDescent="0.25">
      <c r="CG37410" s="768"/>
      <c r="CH37410" s="768"/>
      <c r="CI37410" s="850"/>
    </row>
    <row r="37411" spans="85:87" x14ac:dyDescent="0.25">
      <c r="CG37411" s="768"/>
      <c r="CH37411" s="768"/>
      <c r="CI37411" s="850"/>
    </row>
    <row r="37412" spans="85:87" x14ac:dyDescent="0.25">
      <c r="CG37412" s="768"/>
      <c r="CH37412" s="768"/>
      <c r="CI37412" s="850"/>
    </row>
    <row r="37413" spans="85:87" x14ac:dyDescent="0.25">
      <c r="CG37413" s="768"/>
      <c r="CH37413" s="768"/>
      <c r="CI37413" s="850"/>
    </row>
    <row r="37414" spans="85:87" x14ac:dyDescent="0.25">
      <c r="CG37414" s="768"/>
      <c r="CH37414" s="768"/>
      <c r="CI37414" s="850"/>
    </row>
    <row r="37415" spans="85:87" x14ac:dyDescent="0.25">
      <c r="CG37415" s="768"/>
      <c r="CH37415" s="768"/>
      <c r="CI37415" s="850"/>
    </row>
    <row r="37416" spans="85:87" x14ac:dyDescent="0.25">
      <c r="CG37416" s="768"/>
      <c r="CH37416" s="768"/>
      <c r="CI37416" s="850"/>
    </row>
    <row r="37417" spans="85:87" x14ac:dyDescent="0.25">
      <c r="CG37417" s="768"/>
      <c r="CH37417" s="768"/>
      <c r="CI37417" s="850"/>
    </row>
    <row r="37418" spans="85:87" x14ac:dyDescent="0.25">
      <c r="CG37418" s="768"/>
      <c r="CH37418" s="768"/>
      <c r="CI37418" s="850"/>
    </row>
    <row r="37419" spans="85:87" x14ac:dyDescent="0.25">
      <c r="CG37419" s="768"/>
      <c r="CH37419" s="768"/>
      <c r="CI37419" s="850"/>
    </row>
    <row r="37420" spans="85:87" x14ac:dyDescent="0.25">
      <c r="CG37420" s="768"/>
      <c r="CH37420" s="768"/>
      <c r="CI37420" s="850"/>
    </row>
    <row r="37421" spans="85:87" x14ac:dyDescent="0.25">
      <c r="CG37421" s="768"/>
      <c r="CH37421" s="768"/>
      <c r="CI37421" s="850"/>
    </row>
    <row r="37422" spans="85:87" x14ac:dyDescent="0.25">
      <c r="CG37422" s="768"/>
      <c r="CH37422" s="768"/>
      <c r="CI37422" s="850"/>
    </row>
    <row r="37423" spans="85:87" x14ac:dyDescent="0.25">
      <c r="CG37423" s="768"/>
      <c r="CH37423" s="768"/>
      <c r="CI37423" s="850"/>
    </row>
    <row r="37424" spans="85:87" x14ac:dyDescent="0.25">
      <c r="CG37424" s="768"/>
      <c r="CH37424" s="768"/>
      <c r="CI37424" s="850"/>
    </row>
    <row r="37425" spans="85:87" x14ac:dyDescent="0.25">
      <c r="CG37425" s="768"/>
      <c r="CH37425" s="768"/>
      <c r="CI37425" s="850"/>
    </row>
    <row r="37426" spans="85:87" x14ac:dyDescent="0.25">
      <c r="CG37426" s="768"/>
      <c r="CH37426" s="768"/>
      <c r="CI37426" s="850"/>
    </row>
    <row r="37427" spans="85:87" x14ac:dyDescent="0.25">
      <c r="CG37427" s="768"/>
      <c r="CH37427" s="768"/>
      <c r="CI37427" s="850"/>
    </row>
    <row r="37428" spans="85:87" x14ac:dyDescent="0.25">
      <c r="CG37428" s="768"/>
      <c r="CH37428" s="768"/>
      <c r="CI37428" s="850"/>
    </row>
    <row r="37429" spans="85:87" x14ac:dyDescent="0.25">
      <c r="CG37429" s="768"/>
      <c r="CH37429" s="768"/>
      <c r="CI37429" s="850"/>
    </row>
    <row r="37430" spans="85:87" x14ac:dyDescent="0.25">
      <c r="CG37430" s="768"/>
      <c r="CH37430" s="768"/>
      <c r="CI37430" s="850"/>
    </row>
    <row r="37431" spans="85:87" x14ac:dyDescent="0.25">
      <c r="CG37431" s="768"/>
      <c r="CH37431" s="768"/>
      <c r="CI37431" s="850"/>
    </row>
    <row r="37432" spans="85:87" x14ac:dyDescent="0.25">
      <c r="CG37432" s="768"/>
      <c r="CH37432" s="768"/>
      <c r="CI37432" s="850"/>
    </row>
    <row r="37433" spans="85:87" x14ac:dyDescent="0.25">
      <c r="CG37433" s="768"/>
      <c r="CH37433" s="768"/>
      <c r="CI37433" s="850"/>
    </row>
    <row r="37434" spans="85:87" x14ac:dyDescent="0.25">
      <c r="CG37434" s="768"/>
      <c r="CH37434" s="768"/>
      <c r="CI37434" s="850"/>
    </row>
    <row r="37435" spans="85:87" x14ac:dyDescent="0.25">
      <c r="CG37435" s="768"/>
      <c r="CH37435" s="768"/>
      <c r="CI37435" s="850"/>
    </row>
    <row r="37436" spans="85:87" x14ac:dyDescent="0.25">
      <c r="CG37436" s="768"/>
      <c r="CH37436" s="768"/>
      <c r="CI37436" s="850"/>
    </row>
    <row r="37437" spans="85:87" x14ac:dyDescent="0.25">
      <c r="CG37437" s="768"/>
      <c r="CH37437" s="768"/>
      <c r="CI37437" s="850"/>
    </row>
    <row r="37438" spans="85:87" x14ac:dyDescent="0.25">
      <c r="CG37438" s="768"/>
      <c r="CH37438" s="768"/>
      <c r="CI37438" s="850"/>
    </row>
    <row r="37439" spans="85:87" x14ac:dyDescent="0.25">
      <c r="CG37439" s="768"/>
      <c r="CH37439" s="768"/>
      <c r="CI37439" s="850"/>
    </row>
    <row r="37440" spans="85:87" x14ac:dyDescent="0.25">
      <c r="CG37440" s="768"/>
      <c r="CH37440" s="768"/>
      <c r="CI37440" s="850"/>
    </row>
    <row r="37441" spans="85:87" x14ac:dyDescent="0.25">
      <c r="CG37441" s="768"/>
      <c r="CH37441" s="768"/>
      <c r="CI37441" s="850"/>
    </row>
    <row r="37442" spans="85:87" x14ac:dyDescent="0.25">
      <c r="CG37442" s="768"/>
      <c r="CH37442" s="768"/>
      <c r="CI37442" s="850"/>
    </row>
    <row r="37443" spans="85:87" x14ac:dyDescent="0.25">
      <c r="CG37443" s="768"/>
      <c r="CH37443" s="768"/>
      <c r="CI37443" s="850"/>
    </row>
    <row r="37444" spans="85:87" x14ac:dyDescent="0.25">
      <c r="CG37444" s="768"/>
      <c r="CH37444" s="768"/>
      <c r="CI37444" s="850"/>
    </row>
    <row r="37445" spans="85:87" x14ac:dyDescent="0.25">
      <c r="CG37445" s="768"/>
      <c r="CH37445" s="768"/>
      <c r="CI37445" s="850"/>
    </row>
    <row r="37446" spans="85:87" x14ac:dyDescent="0.25">
      <c r="CG37446" s="768"/>
      <c r="CH37446" s="768"/>
      <c r="CI37446" s="850"/>
    </row>
    <row r="37447" spans="85:87" x14ac:dyDescent="0.25">
      <c r="CG37447" s="768"/>
      <c r="CH37447" s="768"/>
      <c r="CI37447" s="850"/>
    </row>
    <row r="37448" spans="85:87" x14ac:dyDescent="0.25">
      <c r="CG37448" s="768"/>
      <c r="CH37448" s="768"/>
      <c r="CI37448" s="850"/>
    </row>
    <row r="37449" spans="85:87" x14ac:dyDescent="0.25">
      <c r="CG37449" s="768"/>
      <c r="CH37449" s="768"/>
      <c r="CI37449" s="850"/>
    </row>
    <row r="37450" spans="85:87" x14ac:dyDescent="0.25">
      <c r="CG37450" s="768"/>
      <c r="CH37450" s="768"/>
      <c r="CI37450" s="850"/>
    </row>
    <row r="37451" spans="85:87" x14ac:dyDescent="0.25">
      <c r="CG37451" s="768"/>
      <c r="CH37451" s="768"/>
      <c r="CI37451" s="850"/>
    </row>
    <row r="37452" spans="85:87" x14ac:dyDescent="0.25">
      <c r="CG37452" s="768"/>
      <c r="CH37452" s="768"/>
      <c r="CI37452" s="850"/>
    </row>
    <row r="37453" spans="85:87" x14ac:dyDescent="0.25">
      <c r="CG37453" s="768"/>
      <c r="CH37453" s="768"/>
      <c r="CI37453" s="850"/>
    </row>
    <row r="37454" spans="85:87" x14ac:dyDescent="0.25">
      <c r="CG37454" s="768"/>
      <c r="CH37454" s="768"/>
      <c r="CI37454" s="850"/>
    </row>
    <row r="37455" spans="85:87" x14ac:dyDescent="0.25">
      <c r="CG37455" s="768"/>
      <c r="CH37455" s="768"/>
      <c r="CI37455" s="850"/>
    </row>
    <row r="37456" spans="85:87" x14ac:dyDescent="0.25">
      <c r="CG37456" s="768"/>
      <c r="CH37456" s="768"/>
      <c r="CI37456" s="850"/>
    </row>
    <row r="37457" spans="85:87" x14ac:dyDescent="0.25">
      <c r="CG37457" s="768"/>
      <c r="CH37457" s="768"/>
      <c r="CI37457" s="850"/>
    </row>
    <row r="37458" spans="85:87" x14ac:dyDescent="0.25">
      <c r="CG37458" s="768"/>
      <c r="CH37458" s="768"/>
      <c r="CI37458" s="850"/>
    </row>
    <row r="37459" spans="85:87" x14ac:dyDescent="0.25">
      <c r="CG37459" s="768"/>
      <c r="CH37459" s="768"/>
      <c r="CI37459" s="850"/>
    </row>
    <row r="37460" spans="85:87" x14ac:dyDescent="0.25">
      <c r="CG37460" s="768"/>
      <c r="CH37460" s="768"/>
      <c r="CI37460" s="850"/>
    </row>
    <row r="37461" spans="85:87" x14ac:dyDescent="0.25">
      <c r="CG37461" s="768"/>
      <c r="CH37461" s="768"/>
      <c r="CI37461" s="850"/>
    </row>
    <row r="37462" spans="85:87" x14ac:dyDescent="0.25">
      <c r="CG37462" s="768"/>
      <c r="CH37462" s="768"/>
      <c r="CI37462" s="850"/>
    </row>
    <row r="37463" spans="85:87" x14ac:dyDescent="0.25">
      <c r="CG37463" s="768"/>
      <c r="CH37463" s="768"/>
      <c r="CI37463" s="850"/>
    </row>
    <row r="37464" spans="85:87" x14ac:dyDescent="0.25">
      <c r="CG37464" s="768"/>
      <c r="CH37464" s="768"/>
      <c r="CI37464" s="850"/>
    </row>
    <row r="37465" spans="85:87" x14ac:dyDescent="0.25">
      <c r="CG37465" s="768"/>
      <c r="CH37465" s="768"/>
      <c r="CI37465" s="850"/>
    </row>
    <row r="37466" spans="85:87" x14ac:dyDescent="0.25">
      <c r="CG37466" s="768"/>
      <c r="CH37466" s="768"/>
      <c r="CI37466" s="850"/>
    </row>
    <row r="37467" spans="85:87" x14ac:dyDescent="0.25">
      <c r="CG37467" s="768"/>
      <c r="CH37467" s="768"/>
      <c r="CI37467" s="850"/>
    </row>
    <row r="37468" spans="85:87" x14ac:dyDescent="0.25">
      <c r="CG37468" s="768"/>
      <c r="CH37468" s="768"/>
      <c r="CI37468" s="850"/>
    </row>
    <row r="37469" spans="85:87" x14ac:dyDescent="0.25">
      <c r="CG37469" s="768"/>
      <c r="CH37469" s="768"/>
      <c r="CI37469" s="850"/>
    </row>
    <row r="37470" spans="85:87" x14ac:dyDescent="0.25">
      <c r="CG37470" s="768"/>
      <c r="CH37470" s="768"/>
      <c r="CI37470" s="850"/>
    </row>
    <row r="37471" spans="85:87" x14ac:dyDescent="0.25">
      <c r="CG37471" s="768"/>
      <c r="CH37471" s="768"/>
      <c r="CI37471" s="850"/>
    </row>
    <row r="37472" spans="85:87" x14ac:dyDescent="0.25">
      <c r="CG37472" s="768"/>
      <c r="CH37472" s="768"/>
      <c r="CI37472" s="850"/>
    </row>
    <row r="37473" spans="85:87" x14ac:dyDescent="0.25">
      <c r="CG37473" s="768"/>
      <c r="CH37473" s="768"/>
      <c r="CI37473" s="850"/>
    </row>
    <row r="37474" spans="85:87" x14ac:dyDescent="0.25">
      <c r="CG37474" s="768"/>
      <c r="CH37474" s="768"/>
      <c r="CI37474" s="850"/>
    </row>
    <row r="37475" spans="85:87" x14ac:dyDescent="0.25">
      <c r="CG37475" s="768"/>
      <c r="CH37475" s="768"/>
      <c r="CI37475" s="850"/>
    </row>
    <row r="37476" spans="85:87" x14ac:dyDescent="0.25">
      <c r="CG37476" s="768"/>
      <c r="CH37476" s="768"/>
      <c r="CI37476" s="850"/>
    </row>
    <row r="37477" spans="85:87" x14ac:dyDescent="0.25">
      <c r="CG37477" s="768"/>
      <c r="CH37477" s="768"/>
      <c r="CI37477" s="850"/>
    </row>
    <row r="37478" spans="85:87" x14ac:dyDescent="0.25">
      <c r="CG37478" s="768"/>
      <c r="CH37478" s="768"/>
      <c r="CI37478" s="850"/>
    </row>
    <row r="37479" spans="85:87" x14ac:dyDescent="0.25">
      <c r="CG37479" s="768"/>
      <c r="CH37479" s="768"/>
      <c r="CI37479" s="850"/>
    </row>
    <row r="37480" spans="85:87" x14ac:dyDescent="0.25">
      <c r="CG37480" s="768"/>
      <c r="CH37480" s="768"/>
      <c r="CI37480" s="850"/>
    </row>
    <row r="37481" spans="85:87" x14ac:dyDescent="0.25">
      <c r="CG37481" s="768"/>
      <c r="CH37481" s="768"/>
      <c r="CI37481" s="850"/>
    </row>
    <row r="37482" spans="85:87" x14ac:dyDescent="0.25">
      <c r="CG37482" s="768"/>
      <c r="CH37482" s="768"/>
      <c r="CI37482" s="850"/>
    </row>
    <row r="37483" spans="85:87" x14ac:dyDescent="0.25">
      <c r="CG37483" s="768"/>
      <c r="CH37483" s="768"/>
      <c r="CI37483" s="850"/>
    </row>
    <row r="37484" spans="85:87" x14ac:dyDescent="0.25">
      <c r="CG37484" s="768"/>
      <c r="CH37484" s="768"/>
      <c r="CI37484" s="850"/>
    </row>
    <row r="37485" spans="85:87" x14ac:dyDescent="0.25">
      <c r="CG37485" s="768"/>
      <c r="CH37485" s="768"/>
      <c r="CI37485" s="850"/>
    </row>
    <row r="37486" spans="85:87" x14ac:dyDescent="0.25">
      <c r="CG37486" s="768"/>
      <c r="CH37486" s="768"/>
      <c r="CI37486" s="850"/>
    </row>
    <row r="37487" spans="85:87" x14ac:dyDescent="0.25">
      <c r="CG37487" s="768"/>
      <c r="CH37487" s="768"/>
      <c r="CI37487" s="850"/>
    </row>
    <row r="37488" spans="85:87" x14ac:dyDescent="0.25">
      <c r="CG37488" s="768"/>
      <c r="CH37488" s="768"/>
      <c r="CI37488" s="850"/>
    </row>
    <row r="37489" spans="85:87" x14ac:dyDescent="0.25">
      <c r="CG37489" s="768"/>
      <c r="CH37489" s="768"/>
      <c r="CI37489" s="850"/>
    </row>
    <row r="37490" spans="85:87" x14ac:dyDescent="0.25">
      <c r="CG37490" s="768"/>
      <c r="CH37490" s="768"/>
      <c r="CI37490" s="850"/>
    </row>
    <row r="37491" spans="85:87" x14ac:dyDescent="0.25">
      <c r="CG37491" s="768"/>
      <c r="CH37491" s="768"/>
      <c r="CI37491" s="850"/>
    </row>
    <row r="37492" spans="85:87" x14ac:dyDescent="0.25">
      <c r="CG37492" s="768"/>
      <c r="CH37492" s="768"/>
      <c r="CI37492" s="850"/>
    </row>
    <row r="37493" spans="85:87" x14ac:dyDescent="0.25">
      <c r="CG37493" s="768"/>
      <c r="CH37493" s="768"/>
      <c r="CI37493" s="850"/>
    </row>
    <row r="37494" spans="85:87" x14ac:dyDescent="0.25">
      <c r="CG37494" s="768"/>
      <c r="CH37494" s="768"/>
      <c r="CI37494" s="850"/>
    </row>
    <row r="37495" spans="85:87" x14ac:dyDescent="0.25">
      <c r="CG37495" s="768"/>
      <c r="CH37495" s="768"/>
      <c r="CI37495" s="850"/>
    </row>
    <row r="37496" spans="85:87" x14ac:dyDescent="0.25">
      <c r="CG37496" s="768"/>
      <c r="CH37496" s="768"/>
      <c r="CI37496" s="850"/>
    </row>
    <row r="37497" spans="85:87" x14ac:dyDescent="0.25">
      <c r="CG37497" s="768"/>
      <c r="CH37497" s="768"/>
      <c r="CI37497" s="850"/>
    </row>
    <row r="37498" spans="85:87" x14ac:dyDescent="0.25">
      <c r="CG37498" s="768"/>
      <c r="CH37498" s="768"/>
      <c r="CI37498" s="850"/>
    </row>
    <row r="37499" spans="85:87" x14ac:dyDescent="0.25">
      <c r="CG37499" s="768"/>
      <c r="CH37499" s="768"/>
      <c r="CI37499" s="850"/>
    </row>
    <row r="37500" spans="85:87" x14ac:dyDescent="0.25">
      <c r="CG37500" s="768"/>
      <c r="CH37500" s="768"/>
      <c r="CI37500" s="850"/>
    </row>
    <row r="37501" spans="85:87" x14ac:dyDescent="0.25">
      <c r="CG37501" s="768"/>
      <c r="CH37501" s="768"/>
      <c r="CI37501" s="850"/>
    </row>
    <row r="37502" spans="85:87" x14ac:dyDescent="0.25">
      <c r="CG37502" s="768"/>
      <c r="CH37502" s="768"/>
      <c r="CI37502" s="850"/>
    </row>
    <row r="37503" spans="85:87" x14ac:dyDescent="0.25">
      <c r="CG37503" s="768"/>
      <c r="CH37503" s="768"/>
      <c r="CI37503" s="850"/>
    </row>
    <row r="37504" spans="85:87" x14ac:dyDescent="0.25">
      <c r="CG37504" s="768"/>
      <c r="CH37504" s="768"/>
      <c r="CI37504" s="850"/>
    </row>
    <row r="37505" spans="85:87" x14ac:dyDescent="0.25">
      <c r="CG37505" s="768"/>
      <c r="CH37505" s="768"/>
      <c r="CI37505" s="850"/>
    </row>
    <row r="37506" spans="85:87" x14ac:dyDescent="0.25">
      <c r="CG37506" s="768"/>
      <c r="CH37506" s="768"/>
      <c r="CI37506" s="850"/>
    </row>
    <row r="37507" spans="85:87" x14ac:dyDescent="0.25">
      <c r="CG37507" s="768"/>
      <c r="CH37507" s="768"/>
      <c r="CI37507" s="850"/>
    </row>
    <row r="37508" spans="85:87" x14ac:dyDescent="0.25">
      <c r="CG37508" s="768"/>
      <c r="CH37508" s="768"/>
      <c r="CI37508" s="850"/>
    </row>
    <row r="37509" spans="85:87" x14ac:dyDescent="0.25">
      <c r="CG37509" s="768"/>
      <c r="CH37509" s="768"/>
      <c r="CI37509" s="850"/>
    </row>
    <row r="37510" spans="85:87" x14ac:dyDescent="0.25">
      <c r="CG37510" s="768"/>
      <c r="CH37510" s="768"/>
      <c r="CI37510" s="850"/>
    </row>
    <row r="37511" spans="85:87" x14ac:dyDescent="0.25">
      <c r="CG37511" s="768"/>
      <c r="CH37511" s="768"/>
      <c r="CI37511" s="850"/>
    </row>
    <row r="37512" spans="85:87" x14ac:dyDescent="0.25">
      <c r="CG37512" s="768"/>
      <c r="CH37512" s="768"/>
      <c r="CI37512" s="850"/>
    </row>
    <row r="37513" spans="85:87" x14ac:dyDescent="0.25">
      <c r="CG37513" s="768"/>
      <c r="CH37513" s="768"/>
      <c r="CI37513" s="850"/>
    </row>
    <row r="37514" spans="85:87" x14ac:dyDescent="0.25">
      <c r="CG37514" s="768"/>
      <c r="CH37514" s="768"/>
      <c r="CI37514" s="850"/>
    </row>
    <row r="37515" spans="85:87" x14ac:dyDescent="0.25">
      <c r="CG37515" s="768"/>
      <c r="CH37515" s="768"/>
      <c r="CI37515" s="850"/>
    </row>
    <row r="37516" spans="85:87" x14ac:dyDescent="0.25">
      <c r="CG37516" s="768"/>
      <c r="CH37516" s="768"/>
      <c r="CI37516" s="850"/>
    </row>
    <row r="37517" spans="85:87" x14ac:dyDescent="0.25">
      <c r="CG37517" s="768"/>
      <c r="CH37517" s="768"/>
      <c r="CI37517" s="850"/>
    </row>
    <row r="37518" spans="85:87" x14ac:dyDescent="0.25">
      <c r="CG37518" s="768"/>
      <c r="CH37518" s="768"/>
      <c r="CI37518" s="850"/>
    </row>
    <row r="37519" spans="85:87" x14ac:dyDescent="0.25">
      <c r="CG37519" s="768"/>
      <c r="CH37519" s="768"/>
      <c r="CI37519" s="850"/>
    </row>
    <row r="37520" spans="85:87" x14ac:dyDescent="0.25">
      <c r="CG37520" s="768"/>
      <c r="CH37520" s="768"/>
      <c r="CI37520" s="850"/>
    </row>
    <row r="37521" spans="85:87" x14ac:dyDescent="0.25">
      <c r="CG37521" s="768"/>
      <c r="CH37521" s="768"/>
      <c r="CI37521" s="850"/>
    </row>
    <row r="37522" spans="85:87" x14ac:dyDescent="0.25">
      <c r="CG37522" s="768"/>
      <c r="CH37522" s="768"/>
      <c r="CI37522" s="850"/>
    </row>
    <row r="37523" spans="85:87" x14ac:dyDescent="0.25">
      <c r="CG37523" s="768"/>
      <c r="CH37523" s="768"/>
      <c r="CI37523" s="850"/>
    </row>
    <row r="37524" spans="85:87" x14ac:dyDescent="0.25">
      <c r="CG37524" s="768"/>
      <c r="CH37524" s="768"/>
      <c r="CI37524" s="850"/>
    </row>
    <row r="37525" spans="85:87" x14ac:dyDescent="0.25">
      <c r="CG37525" s="768"/>
      <c r="CH37525" s="768"/>
      <c r="CI37525" s="850"/>
    </row>
    <row r="37526" spans="85:87" x14ac:dyDescent="0.25">
      <c r="CG37526" s="768"/>
      <c r="CH37526" s="768"/>
      <c r="CI37526" s="850"/>
    </row>
    <row r="37527" spans="85:87" x14ac:dyDescent="0.25">
      <c r="CG37527" s="768"/>
      <c r="CH37527" s="768"/>
      <c r="CI37527" s="850"/>
    </row>
    <row r="37528" spans="85:87" x14ac:dyDescent="0.25">
      <c r="CG37528" s="768"/>
      <c r="CH37528" s="768"/>
      <c r="CI37528" s="850"/>
    </row>
    <row r="37529" spans="85:87" x14ac:dyDescent="0.25">
      <c r="CG37529" s="768"/>
      <c r="CH37529" s="768"/>
      <c r="CI37529" s="850"/>
    </row>
    <row r="37530" spans="85:87" x14ac:dyDescent="0.25">
      <c r="CG37530" s="768"/>
      <c r="CH37530" s="768"/>
      <c r="CI37530" s="850"/>
    </row>
    <row r="37531" spans="85:87" x14ac:dyDescent="0.25">
      <c r="CG37531" s="768"/>
      <c r="CH37531" s="768"/>
      <c r="CI37531" s="850"/>
    </row>
    <row r="37532" spans="85:87" x14ac:dyDescent="0.25">
      <c r="CG37532" s="768"/>
      <c r="CH37532" s="768"/>
      <c r="CI37532" s="850"/>
    </row>
    <row r="37533" spans="85:87" x14ac:dyDescent="0.25">
      <c r="CG37533" s="768"/>
      <c r="CH37533" s="768"/>
      <c r="CI37533" s="850"/>
    </row>
    <row r="37534" spans="85:87" x14ac:dyDescent="0.25">
      <c r="CG37534" s="768"/>
      <c r="CH37534" s="768"/>
      <c r="CI37534" s="850"/>
    </row>
    <row r="37535" spans="85:87" x14ac:dyDescent="0.25">
      <c r="CG37535" s="768"/>
      <c r="CH37535" s="768"/>
      <c r="CI37535" s="850"/>
    </row>
    <row r="37536" spans="85:87" x14ac:dyDescent="0.25">
      <c r="CG37536" s="768"/>
      <c r="CH37536" s="768"/>
      <c r="CI37536" s="850"/>
    </row>
    <row r="37537" spans="85:87" x14ac:dyDescent="0.25">
      <c r="CG37537" s="768"/>
      <c r="CH37537" s="768"/>
      <c r="CI37537" s="850"/>
    </row>
    <row r="37538" spans="85:87" x14ac:dyDescent="0.25">
      <c r="CG37538" s="768"/>
      <c r="CH37538" s="768"/>
      <c r="CI37538" s="850"/>
    </row>
    <row r="37539" spans="85:87" x14ac:dyDescent="0.25">
      <c r="CG37539" s="768"/>
      <c r="CH37539" s="768"/>
      <c r="CI37539" s="850"/>
    </row>
    <row r="37540" spans="85:87" x14ac:dyDescent="0.25">
      <c r="CG37540" s="768"/>
      <c r="CH37540" s="768"/>
      <c r="CI37540" s="850"/>
    </row>
    <row r="37541" spans="85:87" x14ac:dyDescent="0.25">
      <c r="CG37541" s="768"/>
      <c r="CH37541" s="768"/>
      <c r="CI37541" s="850"/>
    </row>
    <row r="37542" spans="85:87" x14ac:dyDescent="0.25">
      <c r="CG37542" s="768"/>
      <c r="CH37542" s="768"/>
      <c r="CI37542" s="850"/>
    </row>
    <row r="37543" spans="85:87" x14ac:dyDescent="0.25">
      <c r="CG37543" s="768"/>
      <c r="CH37543" s="768"/>
      <c r="CI37543" s="850"/>
    </row>
    <row r="37544" spans="85:87" x14ac:dyDescent="0.25">
      <c r="CG37544" s="768"/>
      <c r="CH37544" s="768"/>
      <c r="CI37544" s="850"/>
    </row>
    <row r="37545" spans="85:87" x14ac:dyDescent="0.25">
      <c r="CG37545" s="768"/>
      <c r="CH37545" s="768"/>
      <c r="CI37545" s="850"/>
    </row>
    <row r="37546" spans="85:87" x14ac:dyDescent="0.25">
      <c r="CG37546" s="768"/>
      <c r="CH37546" s="768"/>
      <c r="CI37546" s="850"/>
    </row>
    <row r="37547" spans="85:87" x14ac:dyDescent="0.25">
      <c r="CG37547" s="768"/>
      <c r="CH37547" s="768"/>
      <c r="CI37547" s="850"/>
    </row>
    <row r="37548" spans="85:87" x14ac:dyDescent="0.25">
      <c r="CG37548" s="768"/>
      <c r="CH37548" s="768"/>
      <c r="CI37548" s="850"/>
    </row>
    <row r="37549" spans="85:87" x14ac:dyDescent="0.25">
      <c r="CG37549" s="768"/>
      <c r="CH37549" s="768"/>
      <c r="CI37549" s="850"/>
    </row>
    <row r="37550" spans="85:87" x14ac:dyDescent="0.25">
      <c r="CG37550" s="768"/>
      <c r="CH37550" s="768"/>
      <c r="CI37550" s="850"/>
    </row>
    <row r="37551" spans="85:87" x14ac:dyDescent="0.25">
      <c r="CG37551" s="768"/>
      <c r="CH37551" s="768"/>
      <c r="CI37551" s="850"/>
    </row>
    <row r="37552" spans="85:87" x14ac:dyDescent="0.25">
      <c r="CG37552" s="768"/>
      <c r="CH37552" s="768"/>
      <c r="CI37552" s="850"/>
    </row>
    <row r="37553" spans="85:87" x14ac:dyDescent="0.25">
      <c r="CG37553" s="768"/>
      <c r="CH37553" s="768"/>
      <c r="CI37553" s="850"/>
    </row>
    <row r="37554" spans="85:87" x14ac:dyDescent="0.25">
      <c r="CG37554" s="768"/>
      <c r="CH37554" s="768"/>
      <c r="CI37554" s="850"/>
    </row>
    <row r="37555" spans="85:87" x14ac:dyDescent="0.25">
      <c r="CG37555" s="768"/>
      <c r="CH37555" s="768"/>
      <c r="CI37555" s="850"/>
    </row>
    <row r="37556" spans="85:87" x14ac:dyDescent="0.25">
      <c r="CG37556" s="768"/>
      <c r="CH37556" s="768"/>
      <c r="CI37556" s="850"/>
    </row>
    <row r="37557" spans="85:87" x14ac:dyDescent="0.25">
      <c r="CG37557" s="768"/>
      <c r="CH37557" s="768"/>
      <c r="CI37557" s="850"/>
    </row>
    <row r="37558" spans="85:87" x14ac:dyDescent="0.25">
      <c r="CG37558" s="768"/>
      <c r="CH37558" s="768"/>
      <c r="CI37558" s="850"/>
    </row>
    <row r="37559" spans="85:87" x14ac:dyDescent="0.25">
      <c r="CG37559" s="768"/>
      <c r="CH37559" s="768"/>
      <c r="CI37559" s="850"/>
    </row>
    <row r="37560" spans="85:87" x14ac:dyDescent="0.25">
      <c r="CG37560" s="768"/>
      <c r="CH37560" s="768"/>
      <c r="CI37560" s="850"/>
    </row>
    <row r="37561" spans="85:87" x14ac:dyDescent="0.25">
      <c r="CG37561" s="768"/>
      <c r="CH37561" s="768"/>
      <c r="CI37561" s="850"/>
    </row>
    <row r="37562" spans="85:87" x14ac:dyDescent="0.25">
      <c r="CG37562" s="768"/>
      <c r="CH37562" s="768"/>
      <c r="CI37562" s="850"/>
    </row>
    <row r="37563" spans="85:87" x14ac:dyDescent="0.25">
      <c r="CG37563" s="768"/>
      <c r="CH37563" s="768"/>
      <c r="CI37563" s="850"/>
    </row>
    <row r="37564" spans="85:87" x14ac:dyDescent="0.25">
      <c r="CG37564" s="768"/>
      <c r="CH37564" s="768"/>
      <c r="CI37564" s="850"/>
    </row>
    <row r="37565" spans="85:87" x14ac:dyDescent="0.25">
      <c r="CG37565" s="768"/>
      <c r="CH37565" s="768"/>
      <c r="CI37565" s="850"/>
    </row>
    <row r="37566" spans="85:87" x14ac:dyDescent="0.25">
      <c r="CG37566" s="768"/>
      <c r="CH37566" s="768"/>
      <c r="CI37566" s="850"/>
    </row>
    <row r="37567" spans="85:87" x14ac:dyDescent="0.25">
      <c r="CG37567" s="768"/>
      <c r="CH37567" s="768"/>
      <c r="CI37567" s="850"/>
    </row>
    <row r="37568" spans="85:87" x14ac:dyDescent="0.25">
      <c r="CG37568" s="768"/>
      <c r="CH37568" s="768"/>
      <c r="CI37568" s="850"/>
    </row>
    <row r="37569" spans="85:87" x14ac:dyDescent="0.25">
      <c r="CG37569" s="768"/>
      <c r="CH37569" s="768"/>
      <c r="CI37569" s="850"/>
    </row>
    <row r="37570" spans="85:87" x14ac:dyDescent="0.25">
      <c r="CG37570" s="768"/>
      <c r="CH37570" s="768"/>
      <c r="CI37570" s="850"/>
    </row>
    <row r="37571" spans="85:87" x14ac:dyDescent="0.25">
      <c r="CG37571" s="768"/>
      <c r="CH37571" s="768"/>
      <c r="CI37571" s="850"/>
    </row>
    <row r="37572" spans="85:87" x14ac:dyDescent="0.25">
      <c r="CG37572" s="768"/>
      <c r="CH37572" s="768"/>
      <c r="CI37572" s="850"/>
    </row>
    <row r="37573" spans="85:87" x14ac:dyDescent="0.25">
      <c r="CG37573" s="768"/>
      <c r="CH37573" s="768"/>
      <c r="CI37573" s="850"/>
    </row>
    <row r="37574" spans="85:87" x14ac:dyDescent="0.25">
      <c r="CG37574" s="768"/>
      <c r="CH37574" s="768"/>
      <c r="CI37574" s="850"/>
    </row>
    <row r="37575" spans="85:87" x14ac:dyDescent="0.25">
      <c r="CG37575" s="768"/>
      <c r="CH37575" s="768"/>
      <c r="CI37575" s="850"/>
    </row>
    <row r="37576" spans="85:87" x14ac:dyDescent="0.25">
      <c r="CG37576" s="768"/>
      <c r="CH37576" s="768"/>
      <c r="CI37576" s="850"/>
    </row>
    <row r="37577" spans="85:87" x14ac:dyDescent="0.25">
      <c r="CG37577" s="768"/>
      <c r="CH37577" s="768"/>
      <c r="CI37577" s="850"/>
    </row>
    <row r="37578" spans="85:87" x14ac:dyDescent="0.25">
      <c r="CG37578" s="768"/>
      <c r="CH37578" s="768"/>
      <c r="CI37578" s="850"/>
    </row>
    <row r="37579" spans="85:87" x14ac:dyDescent="0.25">
      <c r="CG37579" s="768"/>
      <c r="CH37579" s="768"/>
      <c r="CI37579" s="850"/>
    </row>
    <row r="37580" spans="85:87" x14ac:dyDescent="0.25">
      <c r="CG37580" s="768"/>
      <c r="CH37580" s="768"/>
      <c r="CI37580" s="850"/>
    </row>
    <row r="37581" spans="85:87" x14ac:dyDescent="0.25">
      <c r="CG37581" s="768"/>
      <c r="CH37581" s="768"/>
      <c r="CI37581" s="850"/>
    </row>
    <row r="37582" spans="85:87" x14ac:dyDescent="0.25">
      <c r="CG37582" s="768"/>
      <c r="CH37582" s="768"/>
      <c r="CI37582" s="850"/>
    </row>
    <row r="37583" spans="85:87" x14ac:dyDescent="0.25">
      <c r="CG37583" s="768"/>
      <c r="CH37583" s="768"/>
      <c r="CI37583" s="850"/>
    </row>
    <row r="37584" spans="85:87" x14ac:dyDescent="0.25">
      <c r="CG37584" s="768"/>
      <c r="CH37584" s="768"/>
      <c r="CI37584" s="850"/>
    </row>
    <row r="37585" spans="85:87" x14ac:dyDescent="0.25">
      <c r="CG37585" s="768"/>
      <c r="CH37585" s="768"/>
      <c r="CI37585" s="850"/>
    </row>
    <row r="37586" spans="85:87" x14ac:dyDescent="0.25">
      <c r="CG37586" s="768"/>
      <c r="CH37586" s="768"/>
      <c r="CI37586" s="850"/>
    </row>
    <row r="37587" spans="85:87" x14ac:dyDescent="0.25">
      <c r="CG37587" s="768"/>
      <c r="CH37587" s="768"/>
      <c r="CI37587" s="850"/>
    </row>
    <row r="37588" spans="85:87" x14ac:dyDescent="0.25">
      <c r="CG37588" s="768"/>
      <c r="CH37588" s="768"/>
      <c r="CI37588" s="850"/>
    </row>
    <row r="37589" spans="85:87" x14ac:dyDescent="0.25">
      <c r="CG37589" s="768"/>
      <c r="CH37589" s="768"/>
      <c r="CI37589" s="850"/>
    </row>
    <row r="37590" spans="85:87" x14ac:dyDescent="0.25">
      <c r="CG37590" s="768"/>
      <c r="CH37590" s="768"/>
      <c r="CI37590" s="850"/>
    </row>
    <row r="37591" spans="85:87" x14ac:dyDescent="0.25">
      <c r="CG37591" s="768"/>
      <c r="CH37591" s="768"/>
      <c r="CI37591" s="850"/>
    </row>
    <row r="37592" spans="85:87" x14ac:dyDescent="0.25">
      <c r="CG37592" s="768"/>
      <c r="CH37592" s="768"/>
      <c r="CI37592" s="850"/>
    </row>
    <row r="37593" spans="85:87" x14ac:dyDescent="0.25">
      <c r="CG37593" s="768"/>
      <c r="CH37593" s="768"/>
      <c r="CI37593" s="850"/>
    </row>
    <row r="37594" spans="85:87" x14ac:dyDescent="0.25">
      <c r="CG37594" s="768"/>
      <c r="CH37594" s="768"/>
      <c r="CI37594" s="850"/>
    </row>
    <row r="37595" spans="85:87" x14ac:dyDescent="0.25">
      <c r="CG37595" s="768"/>
      <c r="CH37595" s="768"/>
      <c r="CI37595" s="850"/>
    </row>
    <row r="37596" spans="85:87" x14ac:dyDescent="0.25">
      <c r="CG37596" s="768"/>
      <c r="CH37596" s="768"/>
      <c r="CI37596" s="850"/>
    </row>
    <row r="37597" spans="85:87" x14ac:dyDescent="0.25">
      <c r="CG37597" s="768"/>
      <c r="CH37597" s="768"/>
      <c r="CI37597" s="850"/>
    </row>
    <row r="37598" spans="85:87" x14ac:dyDescent="0.25">
      <c r="CG37598" s="768"/>
      <c r="CH37598" s="768"/>
      <c r="CI37598" s="850"/>
    </row>
    <row r="37599" spans="85:87" x14ac:dyDescent="0.25">
      <c r="CG37599" s="768"/>
      <c r="CH37599" s="768"/>
      <c r="CI37599" s="850"/>
    </row>
    <row r="37600" spans="85:87" x14ac:dyDescent="0.25">
      <c r="CG37600" s="768"/>
      <c r="CH37600" s="768"/>
      <c r="CI37600" s="850"/>
    </row>
    <row r="37601" spans="85:87" x14ac:dyDescent="0.25">
      <c r="CG37601" s="768"/>
      <c r="CH37601" s="768"/>
      <c r="CI37601" s="850"/>
    </row>
    <row r="37602" spans="85:87" x14ac:dyDescent="0.25">
      <c r="CG37602" s="768"/>
      <c r="CH37602" s="768"/>
      <c r="CI37602" s="850"/>
    </row>
    <row r="37603" spans="85:87" x14ac:dyDescent="0.25">
      <c r="CG37603" s="768"/>
      <c r="CH37603" s="768"/>
      <c r="CI37603" s="850"/>
    </row>
    <row r="37604" spans="85:87" x14ac:dyDescent="0.25">
      <c r="CG37604" s="768"/>
      <c r="CH37604" s="768"/>
      <c r="CI37604" s="850"/>
    </row>
    <row r="37605" spans="85:87" x14ac:dyDescent="0.25">
      <c r="CG37605" s="768"/>
      <c r="CH37605" s="768"/>
      <c r="CI37605" s="850"/>
    </row>
    <row r="37606" spans="85:87" x14ac:dyDescent="0.25">
      <c r="CG37606" s="768"/>
      <c r="CH37606" s="768"/>
      <c r="CI37606" s="850"/>
    </row>
    <row r="37607" spans="85:87" x14ac:dyDescent="0.25">
      <c r="CG37607" s="768"/>
      <c r="CH37607" s="768"/>
      <c r="CI37607" s="850"/>
    </row>
    <row r="37608" spans="85:87" x14ac:dyDescent="0.25">
      <c r="CG37608" s="768"/>
      <c r="CH37608" s="768"/>
      <c r="CI37608" s="850"/>
    </row>
    <row r="37609" spans="85:87" x14ac:dyDescent="0.25">
      <c r="CG37609" s="768"/>
      <c r="CH37609" s="768"/>
      <c r="CI37609" s="850"/>
    </row>
    <row r="37610" spans="85:87" x14ac:dyDescent="0.25">
      <c r="CG37610" s="768"/>
      <c r="CH37610" s="768"/>
      <c r="CI37610" s="850"/>
    </row>
    <row r="37611" spans="85:87" x14ac:dyDescent="0.25">
      <c r="CG37611" s="768"/>
      <c r="CH37611" s="768"/>
      <c r="CI37611" s="850"/>
    </row>
    <row r="37612" spans="85:87" x14ac:dyDescent="0.25">
      <c r="CG37612" s="768"/>
      <c r="CH37612" s="768"/>
      <c r="CI37612" s="850"/>
    </row>
    <row r="37613" spans="85:87" x14ac:dyDescent="0.25">
      <c r="CG37613" s="768"/>
      <c r="CH37613" s="768"/>
      <c r="CI37613" s="850"/>
    </row>
    <row r="37614" spans="85:87" x14ac:dyDescent="0.25">
      <c r="CG37614" s="768"/>
      <c r="CH37614" s="768"/>
      <c r="CI37614" s="850"/>
    </row>
    <row r="37615" spans="85:87" x14ac:dyDescent="0.25">
      <c r="CG37615" s="768"/>
      <c r="CH37615" s="768"/>
      <c r="CI37615" s="850"/>
    </row>
    <row r="37616" spans="85:87" x14ac:dyDescent="0.25">
      <c r="CG37616" s="768"/>
      <c r="CH37616" s="768"/>
      <c r="CI37616" s="850"/>
    </row>
    <row r="37617" spans="85:87" x14ac:dyDescent="0.25">
      <c r="CG37617" s="768"/>
      <c r="CH37617" s="768"/>
      <c r="CI37617" s="850"/>
    </row>
    <row r="37618" spans="85:87" x14ac:dyDescent="0.25">
      <c r="CG37618" s="768"/>
      <c r="CH37618" s="768"/>
      <c r="CI37618" s="850"/>
    </row>
    <row r="37619" spans="85:87" x14ac:dyDescent="0.25">
      <c r="CG37619" s="768"/>
      <c r="CH37619" s="768"/>
      <c r="CI37619" s="850"/>
    </row>
    <row r="37620" spans="85:87" x14ac:dyDescent="0.25">
      <c r="CG37620" s="768"/>
      <c r="CH37620" s="768"/>
      <c r="CI37620" s="850"/>
    </row>
    <row r="37621" spans="85:87" x14ac:dyDescent="0.25">
      <c r="CG37621" s="768"/>
      <c r="CH37621" s="768"/>
      <c r="CI37621" s="850"/>
    </row>
    <row r="37622" spans="85:87" x14ac:dyDescent="0.25">
      <c r="CG37622" s="768"/>
      <c r="CH37622" s="768"/>
      <c r="CI37622" s="850"/>
    </row>
    <row r="37623" spans="85:87" x14ac:dyDescent="0.25">
      <c r="CG37623" s="768"/>
      <c r="CH37623" s="768"/>
      <c r="CI37623" s="850"/>
    </row>
    <row r="37624" spans="85:87" x14ac:dyDescent="0.25">
      <c r="CG37624" s="768"/>
      <c r="CH37624" s="768"/>
      <c r="CI37624" s="850"/>
    </row>
    <row r="37625" spans="85:87" x14ac:dyDescent="0.25">
      <c r="CG37625" s="768"/>
      <c r="CH37625" s="768"/>
      <c r="CI37625" s="850"/>
    </row>
    <row r="37626" spans="85:87" x14ac:dyDescent="0.25">
      <c r="CG37626" s="768"/>
      <c r="CH37626" s="768"/>
      <c r="CI37626" s="850"/>
    </row>
    <row r="37627" spans="85:87" x14ac:dyDescent="0.25">
      <c r="CG37627" s="768"/>
      <c r="CH37627" s="768"/>
      <c r="CI37627" s="850"/>
    </row>
    <row r="37628" spans="85:87" x14ac:dyDescent="0.25">
      <c r="CG37628" s="768"/>
      <c r="CH37628" s="768"/>
      <c r="CI37628" s="850"/>
    </row>
    <row r="37629" spans="85:87" x14ac:dyDescent="0.25">
      <c r="CG37629" s="768"/>
      <c r="CH37629" s="768"/>
      <c r="CI37629" s="850"/>
    </row>
    <row r="37630" spans="85:87" x14ac:dyDescent="0.25">
      <c r="CG37630" s="768"/>
      <c r="CH37630" s="768"/>
      <c r="CI37630" s="850"/>
    </row>
    <row r="37631" spans="85:87" x14ac:dyDescent="0.25">
      <c r="CG37631" s="768"/>
      <c r="CH37631" s="768"/>
      <c r="CI37631" s="850"/>
    </row>
    <row r="37632" spans="85:87" x14ac:dyDescent="0.25">
      <c r="CG37632" s="768"/>
      <c r="CH37632" s="768"/>
      <c r="CI37632" s="850"/>
    </row>
    <row r="37633" spans="85:87" x14ac:dyDescent="0.25">
      <c r="CG37633" s="768"/>
      <c r="CH37633" s="768"/>
      <c r="CI37633" s="850"/>
    </row>
    <row r="37634" spans="85:87" x14ac:dyDescent="0.25">
      <c r="CG37634" s="768"/>
      <c r="CH37634" s="768"/>
      <c r="CI37634" s="850"/>
    </row>
    <row r="37635" spans="85:87" x14ac:dyDescent="0.25">
      <c r="CG37635" s="768"/>
      <c r="CH37635" s="768"/>
      <c r="CI37635" s="850"/>
    </row>
    <row r="37636" spans="85:87" x14ac:dyDescent="0.25">
      <c r="CG37636" s="768"/>
      <c r="CH37636" s="768"/>
      <c r="CI37636" s="850"/>
    </row>
    <row r="37637" spans="85:87" x14ac:dyDescent="0.25">
      <c r="CG37637" s="768"/>
      <c r="CH37637" s="768"/>
      <c r="CI37637" s="850"/>
    </row>
    <row r="37638" spans="85:87" x14ac:dyDescent="0.25">
      <c r="CG37638" s="768"/>
      <c r="CH37638" s="768"/>
      <c r="CI37638" s="850"/>
    </row>
    <row r="37639" spans="85:87" x14ac:dyDescent="0.25">
      <c r="CG37639" s="768"/>
      <c r="CH37639" s="768"/>
      <c r="CI37639" s="850"/>
    </row>
    <row r="37640" spans="85:87" x14ac:dyDescent="0.25">
      <c r="CG37640" s="768"/>
      <c r="CH37640" s="768"/>
      <c r="CI37640" s="850"/>
    </row>
    <row r="37641" spans="85:87" x14ac:dyDescent="0.25">
      <c r="CG37641" s="768"/>
      <c r="CH37641" s="768"/>
      <c r="CI37641" s="850"/>
    </row>
    <row r="37642" spans="85:87" x14ac:dyDescent="0.25">
      <c r="CG37642" s="768"/>
      <c r="CH37642" s="768"/>
      <c r="CI37642" s="850"/>
    </row>
    <row r="37643" spans="85:87" x14ac:dyDescent="0.25">
      <c r="CG37643" s="768"/>
      <c r="CH37643" s="768"/>
      <c r="CI37643" s="850"/>
    </row>
    <row r="37644" spans="85:87" x14ac:dyDescent="0.25">
      <c r="CG37644" s="768"/>
      <c r="CH37644" s="768"/>
      <c r="CI37644" s="850"/>
    </row>
    <row r="37645" spans="85:87" x14ac:dyDescent="0.25">
      <c r="CG37645" s="768"/>
      <c r="CH37645" s="768"/>
      <c r="CI37645" s="850"/>
    </row>
    <row r="37646" spans="85:87" x14ac:dyDescent="0.25">
      <c r="CG37646" s="768"/>
      <c r="CH37646" s="768"/>
      <c r="CI37646" s="850"/>
    </row>
    <row r="37647" spans="85:87" x14ac:dyDescent="0.25">
      <c r="CG37647" s="768"/>
      <c r="CH37647" s="768"/>
      <c r="CI37647" s="850"/>
    </row>
    <row r="37648" spans="85:87" x14ac:dyDescent="0.25">
      <c r="CG37648" s="768"/>
      <c r="CH37648" s="768"/>
      <c r="CI37648" s="850"/>
    </row>
    <row r="37649" spans="85:87" x14ac:dyDescent="0.25">
      <c r="CG37649" s="768"/>
      <c r="CH37649" s="768"/>
      <c r="CI37649" s="850"/>
    </row>
    <row r="37650" spans="85:87" x14ac:dyDescent="0.25">
      <c r="CG37650" s="768"/>
      <c r="CH37650" s="768"/>
      <c r="CI37650" s="850"/>
    </row>
    <row r="37651" spans="85:87" x14ac:dyDescent="0.25">
      <c r="CG37651" s="768"/>
      <c r="CH37651" s="768"/>
      <c r="CI37651" s="850"/>
    </row>
    <row r="37652" spans="85:87" x14ac:dyDescent="0.25">
      <c r="CG37652" s="768"/>
      <c r="CH37652" s="768"/>
      <c r="CI37652" s="850"/>
    </row>
    <row r="37653" spans="85:87" x14ac:dyDescent="0.25">
      <c r="CG37653" s="768"/>
      <c r="CH37653" s="768"/>
      <c r="CI37653" s="850"/>
    </row>
    <row r="37654" spans="85:87" x14ac:dyDescent="0.25">
      <c r="CG37654" s="768"/>
      <c r="CH37654" s="768"/>
      <c r="CI37654" s="850"/>
    </row>
    <row r="37655" spans="85:87" x14ac:dyDescent="0.25">
      <c r="CG37655" s="768"/>
      <c r="CH37655" s="768"/>
      <c r="CI37655" s="850"/>
    </row>
    <row r="37656" spans="85:87" x14ac:dyDescent="0.25">
      <c r="CG37656" s="768"/>
      <c r="CH37656" s="768"/>
      <c r="CI37656" s="850"/>
    </row>
    <row r="37657" spans="85:87" x14ac:dyDescent="0.25">
      <c r="CG37657" s="768"/>
      <c r="CH37657" s="768"/>
      <c r="CI37657" s="850"/>
    </row>
    <row r="37658" spans="85:87" x14ac:dyDescent="0.25">
      <c r="CG37658" s="768"/>
      <c r="CH37658" s="768"/>
      <c r="CI37658" s="850"/>
    </row>
    <row r="37659" spans="85:87" x14ac:dyDescent="0.25">
      <c r="CG37659" s="768"/>
      <c r="CH37659" s="768"/>
      <c r="CI37659" s="850"/>
    </row>
    <row r="37660" spans="85:87" x14ac:dyDescent="0.25">
      <c r="CG37660" s="768"/>
      <c r="CH37660" s="768"/>
      <c r="CI37660" s="850"/>
    </row>
    <row r="37661" spans="85:87" x14ac:dyDescent="0.25">
      <c r="CG37661" s="768"/>
      <c r="CH37661" s="768"/>
      <c r="CI37661" s="850"/>
    </row>
    <row r="37662" spans="85:87" x14ac:dyDescent="0.25">
      <c r="CG37662" s="768"/>
      <c r="CH37662" s="768"/>
      <c r="CI37662" s="850"/>
    </row>
    <row r="37663" spans="85:87" x14ac:dyDescent="0.25">
      <c r="CG37663" s="768"/>
      <c r="CH37663" s="768"/>
      <c r="CI37663" s="850"/>
    </row>
    <row r="37664" spans="85:87" x14ac:dyDescent="0.25">
      <c r="CG37664" s="768"/>
      <c r="CH37664" s="768"/>
      <c r="CI37664" s="850"/>
    </row>
    <row r="37665" spans="85:87" x14ac:dyDescent="0.25">
      <c r="CG37665" s="768"/>
      <c r="CH37665" s="768"/>
      <c r="CI37665" s="850"/>
    </row>
    <row r="37666" spans="85:87" x14ac:dyDescent="0.25">
      <c r="CG37666" s="768"/>
      <c r="CH37666" s="768"/>
      <c r="CI37666" s="850"/>
    </row>
    <row r="37667" spans="85:87" x14ac:dyDescent="0.25">
      <c r="CG37667" s="768"/>
      <c r="CH37667" s="768"/>
      <c r="CI37667" s="850"/>
    </row>
    <row r="37668" spans="85:87" x14ac:dyDescent="0.25">
      <c r="CG37668" s="768"/>
      <c r="CH37668" s="768"/>
      <c r="CI37668" s="850"/>
    </row>
    <row r="37669" spans="85:87" x14ac:dyDescent="0.25">
      <c r="CG37669" s="768"/>
      <c r="CH37669" s="768"/>
      <c r="CI37669" s="850"/>
    </row>
    <row r="37670" spans="85:87" x14ac:dyDescent="0.25">
      <c r="CG37670" s="768"/>
      <c r="CH37670" s="768"/>
      <c r="CI37670" s="850"/>
    </row>
    <row r="37671" spans="85:87" x14ac:dyDescent="0.25">
      <c r="CG37671" s="768"/>
      <c r="CH37671" s="768"/>
      <c r="CI37671" s="850"/>
    </row>
    <row r="37672" spans="85:87" x14ac:dyDescent="0.25">
      <c r="CG37672" s="768"/>
      <c r="CH37672" s="768"/>
      <c r="CI37672" s="850"/>
    </row>
    <row r="37673" spans="85:87" x14ac:dyDescent="0.25">
      <c r="CG37673" s="768"/>
      <c r="CH37673" s="768"/>
      <c r="CI37673" s="850"/>
    </row>
    <row r="37674" spans="85:87" x14ac:dyDescent="0.25">
      <c r="CG37674" s="768"/>
      <c r="CH37674" s="768"/>
      <c r="CI37674" s="850"/>
    </row>
    <row r="37675" spans="85:87" x14ac:dyDescent="0.25">
      <c r="CG37675" s="768"/>
      <c r="CH37675" s="768"/>
      <c r="CI37675" s="850"/>
    </row>
    <row r="37676" spans="85:87" x14ac:dyDescent="0.25">
      <c r="CG37676" s="768"/>
      <c r="CH37676" s="768"/>
      <c r="CI37676" s="850"/>
    </row>
    <row r="37677" spans="85:87" x14ac:dyDescent="0.25">
      <c r="CG37677" s="768"/>
      <c r="CH37677" s="768"/>
      <c r="CI37677" s="850"/>
    </row>
    <row r="37678" spans="85:87" x14ac:dyDescent="0.25">
      <c r="CG37678" s="768"/>
      <c r="CH37678" s="768"/>
      <c r="CI37678" s="850"/>
    </row>
    <row r="37679" spans="85:87" x14ac:dyDescent="0.25">
      <c r="CG37679" s="768"/>
      <c r="CH37679" s="768"/>
      <c r="CI37679" s="850"/>
    </row>
    <row r="37680" spans="85:87" x14ac:dyDescent="0.25">
      <c r="CG37680" s="768"/>
      <c r="CH37680" s="768"/>
      <c r="CI37680" s="850"/>
    </row>
    <row r="37681" spans="85:87" x14ac:dyDescent="0.25">
      <c r="CG37681" s="768"/>
      <c r="CH37681" s="768"/>
      <c r="CI37681" s="850"/>
    </row>
    <row r="37682" spans="85:87" x14ac:dyDescent="0.25">
      <c r="CG37682" s="768"/>
      <c r="CH37682" s="768"/>
      <c r="CI37682" s="850"/>
    </row>
    <row r="37683" spans="85:87" x14ac:dyDescent="0.25">
      <c r="CG37683" s="768"/>
      <c r="CH37683" s="768"/>
      <c r="CI37683" s="850"/>
    </row>
    <row r="37684" spans="85:87" x14ac:dyDescent="0.25">
      <c r="CG37684" s="768"/>
      <c r="CH37684" s="768"/>
      <c r="CI37684" s="850"/>
    </row>
    <row r="37685" spans="85:87" x14ac:dyDescent="0.25">
      <c r="CG37685" s="768"/>
      <c r="CH37685" s="768"/>
      <c r="CI37685" s="850"/>
    </row>
    <row r="37686" spans="85:87" x14ac:dyDescent="0.25">
      <c r="CG37686" s="768"/>
      <c r="CH37686" s="768"/>
      <c r="CI37686" s="850"/>
    </row>
    <row r="37687" spans="85:87" x14ac:dyDescent="0.25">
      <c r="CG37687" s="768"/>
      <c r="CH37687" s="768"/>
      <c r="CI37687" s="850"/>
    </row>
    <row r="37688" spans="85:87" x14ac:dyDescent="0.25">
      <c r="CG37688" s="768"/>
      <c r="CH37688" s="768"/>
      <c r="CI37688" s="850"/>
    </row>
    <row r="37689" spans="85:87" x14ac:dyDescent="0.25">
      <c r="CG37689" s="768"/>
      <c r="CH37689" s="768"/>
      <c r="CI37689" s="850"/>
    </row>
    <row r="37690" spans="85:87" x14ac:dyDescent="0.25">
      <c r="CG37690" s="768"/>
      <c r="CH37690" s="768"/>
      <c r="CI37690" s="850"/>
    </row>
    <row r="37691" spans="85:87" x14ac:dyDescent="0.25">
      <c r="CG37691" s="768"/>
      <c r="CH37691" s="768"/>
      <c r="CI37691" s="850"/>
    </row>
    <row r="37692" spans="85:87" x14ac:dyDescent="0.25">
      <c r="CG37692" s="768"/>
      <c r="CH37692" s="768"/>
      <c r="CI37692" s="850"/>
    </row>
    <row r="37693" spans="85:87" x14ac:dyDescent="0.25">
      <c r="CG37693" s="768"/>
      <c r="CH37693" s="768"/>
      <c r="CI37693" s="850"/>
    </row>
    <row r="37694" spans="85:87" x14ac:dyDescent="0.25">
      <c r="CG37694" s="768"/>
      <c r="CH37694" s="768"/>
      <c r="CI37694" s="850"/>
    </row>
    <row r="37695" spans="85:87" x14ac:dyDescent="0.25">
      <c r="CG37695" s="768"/>
      <c r="CH37695" s="768"/>
      <c r="CI37695" s="850"/>
    </row>
    <row r="37696" spans="85:87" x14ac:dyDescent="0.25">
      <c r="CG37696" s="768"/>
      <c r="CH37696" s="768"/>
      <c r="CI37696" s="850"/>
    </row>
    <row r="37697" spans="85:87" x14ac:dyDescent="0.25">
      <c r="CG37697" s="768"/>
      <c r="CH37697" s="768"/>
      <c r="CI37697" s="850"/>
    </row>
    <row r="37698" spans="85:87" x14ac:dyDescent="0.25">
      <c r="CG37698" s="768"/>
      <c r="CH37698" s="768"/>
      <c r="CI37698" s="850"/>
    </row>
    <row r="37699" spans="85:87" x14ac:dyDescent="0.25">
      <c r="CG37699" s="768"/>
      <c r="CH37699" s="768"/>
      <c r="CI37699" s="850"/>
    </row>
    <row r="37700" spans="85:87" x14ac:dyDescent="0.25">
      <c r="CG37700" s="768"/>
      <c r="CH37700" s="768"/>
      <c r="CI37700" s="850"/>
    </row>
    <row r="37701" spans="85:87" x14ac:dyDescent="0.25">
      <c r="CG37701" s="768"/>
      <c r="CH37701" s="768"/>
      <c r="CI37701" s="850"/>
    </row>
    <row r="37702" spans="85:87" x14ac:dyDescent="0.25">
      <c r="CG37702" s="768"/>
      <c r="CH37702" s="768"/>
      <c r="CI37702" s="850"/>
    </row>
    <row r="37703" spans="85:87" x14ac:dyDescent="0.25">
      <c r="CG37703" s="768"/>
      <c r="CH37703" s="768"/>
      <c r="CI37703" s="850"/>
    </row>
    <row r="37704" spans="85:87" x14ac:dyDescent="0.25">
      <c r="CG37704" s="768"/>
      <c r="CH37704" s="768"/>
      <c r="CI37704" s="850"/>
    </row>
    <row r="37705" spans="85:87" x14ac:dyDescent="0.25">
      <c r="CG37705" s="768"/>
      <c r="CH37705" s="768"/>
      <c r="CI37705" s="850"/>
    </row>
    <row r="37706" spans="85:87" x14ac:dyDescent="0.25">
      <c r="CG37706" s="768"/>
      <c r="CH37706" s="768"/>
      <c r="CI37706" s="850"/>
    </row>
    <row r="37707" spans="85:87" x14ac:dyDescent="0.25">
      <c r="CG37707" s="768"/>
      <c r="CH37707" s="768"/>
      <c r="CI37707" s="850"/>
    </row>
    <row r="37708" spans="85:87" x14ac:dyDescent="0.25">
      <c r="CG37708" s="768"/>
      <c r="CH37708" s="768"/>
      <c r="CI37708" s="850"/>
    </row>
    <row r="37709" spans="85:87" x14ac:dyDescent="0.25">
      <c r="CG37709" s="768"/>
      <c r="CH37709" s="768"/>
      <c r="CI37709" s="850"/>
    </row>
    <row r="37710" spans="85:87" x14ac:dyDescent="0.25">
      <c r="CG37710" s="768"/>
      <c r="CH37710" s="768"/>
      <c r="CI37710" s="850"/>
    </row>
    <row r="37711" spans="85:87" x14ac:dyDescent="0.25">
      <c r="CG37711" s="768"/>
      <c r="CH37711" s="768"/>
      <c r="CI37711" s="850"/>
    </row>
    <row r="37712" spans="85:87" x14ac:dyDescent="0.25">
      <c r="CG37712" s="768"/>
      <c r="CH37712" s="768"/>
      <c r="CI37712" s="850"/>
    </row>
    <row r="37713" spans="85:87" x14ac:dyDescent="0.25">
      <c r="CG37713" s="768"/>
      <c r="CH37713" s="768"/>
      <c r="CI37713" s="850"/>
    </row>
    <row r="37714" spans="85:87" x14ac:dyDescent="0.25">
      <c r="CG37714" s="768"/>
      <c r="CH37714" s="768"/>
      <c r="CI37714" s="850"/>
    </row>
    <row r="37715" spans="85:87" x14ac:dyDescent="0.25">
      <c r="CG37715" s="768"/>
      <c r="CH37715" s="768"/>
      <c r="CI37715" s="850"/>
    </row>
    <row r="37716" spans="85:87" x14ac:dyDescent="0.25">
      <c r="CG37716" s="768"/>
      <c r="CH37716" s="768"/>
      <c r="CI37716" s="850"/>
    </row>
    <row r="37717" spans="85:87" x14ac:dyDescent="0.25">
      <c r="CG37717" s="768"/>
      <c r="CH37717" s="768"/>
      <c r="CI37717" s="850"/>
    </row>
    <row r="37718" spans="85:87" x14ac:dyDescent="0.25">
      <c r="CG37718" s="768"/>
      <c r="CH37718" s="768"/>
      <c r="CI37718" s="850"/>
    </row>
    <row r="37719" spans="85:87" x14ac:dyDescent="0.25">
      <c r="CG37719" s="768"/>
      <c r="CH37719" s="768"/>
      <c r="CI37719" s="850"/>
    </row>
    <row r="37720" spans="85:87" x14ac:dyDescent="0.25">
      <c r="CG37720" s="768"/>
      <c r="CH37720" s="768"/>
      <c r="CI37720" s="850"/>
    </row>
    <row r="37721" spans="85:87" x14ac:dyDescent="0.25">
      <c r="CG37721" s="768"/>
      <c r="CH37721" s="768"/>
      <c r="CI37721" s="850"/>
    </row>
    <row r="37722" spans="85:87" x14ac:dyDescent="0.25">
      <c r="CG37722" s="768"/>
      <c r="CH37722" s="768"/>
      <c r="CI37722" s="850"/>
    </row>
    <row r="37723" spans="85:87" x14ac:dyDescent="0.25">
      <c r="CG37723" s="768"/>
      <c r="CH37723" s="768"/>
      <c r="CI37723" s="850"/>
    </row>
    <row r="37724" spans="85:87" x14ac:dyDescent="0.25">
      <c r="CG37724" s="768"/>
      <c r="CH37724" s="768"/>
      <c r="CI37724" s="850"/>
    </row>
    <row r="37725" spans="85:87" x14ac:dyDescent="0.25">
      <c r="CG37725" s="768"/>
      <c r="CH37725" s="768"/>
      <c r="CI37725" s="850"/>
    </row>
    <row r="37726" spans="85:87" x14ac:dyDescent="0.25">
      <c r="CG37726" s="768"/>
      <c r="CH37726" s="768"/>
      <c r="CI37726" s="850"/>
    </row>
    <row r="37727" spans="85:87" x14ac:dyDescent="0.25">
      <c r="CG37727" s="768"/>
      <c r="CH37727" s="768"/>
      <c r="CI37727" s="850"/>
    </row>
    <row r="37728" spans="85:87" x14ac:dyDescent="0.25">
      <c r="CG37728" s="768"/>
      <c r="CH37728" s="768"/>
      <c r="CI37728" s="850"/>
    </row>
    <row r="37729" spans="85:87" x14ac:dyDescent="0.25">
      <c r="CG37729" s="768"/>
      <c r="CH37729" s="768"/>
      <c r="CI37729" s="850"/>
    </row>
    <row r="37730" spans="85:87" x14ac:dyDescent="0.25">
      <c r="CG37730" s="768"/>
      <c r="CH37730" s="768"/>
      <c r="CI37730" s="850"/>
    </row>
    <row r="37731" spans="85:87" x14ac:dyDescent="0.25">
      <c r="CG37731" s="768"/>
      <c r="CH37731" s="768"/>
      <c r="CI37731" s="850"/>
    </row>
    <row r="37732" spans="85:87" x14ac:dyDescent="0.25">
      <c r="CG37732" s="768"/>
      <c r="CH37732" s="768"/>
      <c r="CI37732" s="850"/>
    </row>
    <row r="37733" spans="85:87" x14ac:dyDescent="0.25">
      <c r="CG37733" s="768"/>
      <c r="CH37733" s="768"/>
      <c r="CI37733" s="850"/>
    </row>
    <row r="37734" spans="85:87" x14ac:dyDescent="0.25">
      <c r="CG37734" s="768"/>
      <c r="CH37734" s="768"/>
      <c r="CI37734" s="850"/>
    </row>
    <row r="37735" spans="85:87" x14ac:dyDescent="0.25">
      <c r="CG37735" s="768"/>
      <c r="CH37735" s="768"/>
      <c r="CI37735" s="850"/>
    </row>
    <row r="37736" spans="85:87" x14ac:dyDescent="0.25">
      <c r="CG37736" s="768"/>
      <c r="CH37736" s="768"/>
      <c r="CI37736" s="850"/>
    </row>
    <row r="37737" spans="85:87" x14ac:dyDescent="0.25">
      <c r="CG37737" s="768"/>
      <c r="CH37737" s="768"/>
      <c r="CI37737" s="850"/>
    </row>
    <row r="37738" spans="85:87" x14ac:dyDescent="0.25">
      <c r="CG37738" s="768"/>
      <c r="CH37738" s="768"/>
      <c r="CI37738" s="850"/>
    </row>
    <row r="37739" spans="85:87" x14ac:dyDescent="0.25">
      <c r="CG37739" s="768"/>
      <c r="CH37739" s="768"/>
      <c r="CI37739" s="850"/>
    </row>
    <row r="37740" spans="85:87" x14ac:dyDescent="0.25">
      <c r="CG37740" s="768"/>
      <c r="CH37740" s="768"/>
      <c r="CI37740" s="850"/>
    </row>
    <row r="37741" spans="85:87" x14ac:dyDescent="0.25">
      <c r="CG37741" s="768"/>
      <c r="CH37741" s="768"/>
      <c r="CI37741" s="850"/>
    </row>
    <row r="37742" spans="85:87" x14ac:dyDescent="0.25">
      <c r="CG37742" s="768"/>
      <c r="CH37742" s="768"/>
      <c r="CI37742" s="850"/>
    </row>
    <row r="37743" spans="85:87" x14ac:dyDescent="0.25">
      <c r="CG37743" s="768"/>
      <c r="CH37743" s="768"/>
      <c r="CI37743" s="850"/>
    </row>
    <row r="37744" spans="85:87" x14ac:dyDescent="0.25">
      <c r="CG37744" s="768"/>
      <c r="CH37744" s="768"/>
      <c r="CI37744" s="850"/>
    </row>
    <row r="37745" spans="85:87" x14ac:dyDescent="0.25">
      <c r="CG37745" s="768"/>
      <c r="CH37745" s="768"/>
      <c r="CI37745" s="850"/>
    </row>
    <row r="37746" spans="85:87" x14ac:dyDescent="0.25">
      <c r="CG37746" s="768"/>
      <c r="CH37746" s="768"/>
      <c r="CI37746" s="850"/>
    </row>
    <row r="37747" spans="85:87" x14ac:dyDescent="0.25">
      <c r="CG37747" s="768"/>
      <c r="CH37747" s="768"/>
      <c r="CI37747" s="850"/>
    </row>
    <row r="37748" spans="85:87" x14ac:dyDescent="0.25">
      <c r="CG37748" s="768"/>
      <c r="CH37748" s="768"/>
      <c r="CI37748" s="850"/>
    </row>
    <row r="37749" spans="85:87" x14ac:dyDescent="0.25">
      <c r="CG37749" s="768"/>
      <c r="CH37749" s="768"/>
      <c r="CI37749" s="850"/>
    </row>
    <row r="37750" spans="85:87" x14ac:dyDescent="0.25">
      <c r="CG37750" s="768"/>
      <c r="CH37750" s="768"/>
      <c r="CI37750" s="850"/>
    </row>
    <row r="37751" spans="85:87" x14ac:dyDescent="0.25">
      <c r="CG37751" s="768"/>
      <c r="CH37751" s="768"/>
      <c r="CI37751" s="850"/>
    </row>
    <row r="37752" spans="85:87" x14ac:dyDescent="0.25">
      <c r="CG37752" s="768"/>
      <c r="CH37752" s="768"/>
      <c r="CI37752" s="850"/>
    </row>
    <row r="37753" spans="85:87" x14ac:dyDescent="0.25">
      <c r="CG37753" s="768"/>
      <c r="CH37753" s="768"/>
      <c r="CI37753" s="850"/>
    </row>
    <row r="37754" spans="85:87" x14ac:dyDescent="0.25">
      <c r="CG37754" s="768"/>
      <c r="CH37754" s="768"/>
      <c r="CI37754" s="850"/>
    </row>
    <row r="37755" spans="85:87" x14ac:dyDescent="0.25">
      <c r="CG37755" s="768"/>
      <c r="CH37755" s="768"/>
      <c r="CI37755" s="850"/>
    </row>
    <row r="37756" spans="85:87" x14ac:dyDescent="0.25">
      <c r="CG37756" s="768"/>
      <c r="CH37756" s="768"/>
      <c r="CI37756" s="850"/>
    </row>
    <row r="37757" spans="85:87" x14ac:dyDescent="0.25">
      <c r="CG37757" s="768"/>
      <c r="CH37757" s="768"/>
      <c r="CI37757" s="850"/>
    </row>
    <row r="37758" spans="85:87" x14ac:dyDescent="0.25">
      <c r="CG37758" s="768"/>
      <c r="CH37758" s="768"/>
      <c r="CI37758" s="850"/>
    </row>
    <row r="37759" spans="85:87" x14ac:dyDescent="0.25">
      <c r="CG37759" s="768"/>
      <c r="CH37759" s="768"/>
      <c r="CI37759" s="850"/>
    </row>
    <row r="37760" spans="85:87" x14ac:dyDescent="0.25">
      <c r="CG37760" s="768"/>
      <c r="CH37760" s="768"/>
      <c r="CI37760" s="850"/>
    </row>
    <row r="37761" spans="85:87" x14ac:dyDescent="0.25">
      <c r="CG37761" s="768"/>
      <c r="CH37761" s="768"/>
      <c r="CI37761" s="850"/>
    </row>
    <row r="37762" spans="85:87" x14ac:dyDescent="0.25">
      <c r="CG37762" s="768"/>
      <c r="CH37762" s="768"/>
      <c r="CI37762" s="850"/>
    </row>
    <row r="37763" spans="85:87" x14ac:dyDescent="0.25">
      <c r="CG37763" s="768"/>
      <c r="CH37763" s="768"/>
      <c r="CI37763" s="850"/>
    </row>
    <row r="37764" spans="85:87" x14ac:dyDescent="0.25">
      <c r="CG37764" s="768"/>
      <c r="CH37764" s="768"/>
      <c r="CI37764" s="850"/>
    </row>
    <row r="37765" spans="85:87" x14ac:dyDescent="0.25">
      <c r="CG37765" s="768"/>
      <c r="CH37765" s="768"/>
      <c r="CI37765" s="850"/>
    </row>
    <row r="37766" spans="85:87" x14ac:dyDescent="0.25">
      <c r="CG37766" s="768"/>
      <c r="CH37766" s="768"/>
      <c r="CI37766" s="850"/>
    </row>
    <row r="37767" spans="85:87" x14ac:dyDescent="0.25">
      <c r="CG37767" s="768"/>
      <c r="CH37767" s="768"/>
      <c r="CI37767" s="850"/>
    </row>
    <row r="37768" spans="85:87" x14ac:dyDescent="0.25">
      <c r="CG37768" s="768"/>
      <c r="CH37768" s="768"/>
      <c r="CI37768" s="850"/>
    </row>
    <row r="37769" spans="85:87" x14ac:dyDescent="0.25">
      <c r="CG37769" s="768"/>
      <c r="CH37769" s="768"/>
      <c r="CI37769" s="850"/>
    </row>
    <row r="37770" spans="85:87" x14ac:dyDescent="0.25">
      <c r="CG37770" s="768"/>
      <c r="CH37770" s="768"/>
      <c r="CI37770" s="850"/>
    </row>
    <row r="37771" spans="85:87" x14ac:dyDescent="0.25">
      <c r="CG37771" s="768"/>
      <c r="CH37771" s="768"/>
      <c r="CI37771" s="850"/>
    </row>
    <row r="37772" spans="85:87" x14ac:dyDescent="0.25">
      <c r="CG37772" s="768"/>
      <c r="CH37772" s="768"/>
      <c r="CI37772" s="850"/>
    </row>
    <row r="37773" spans="85:87" x14ac:dyDescent="0.25">
      <c r="CG37773" s="768"/>
      <c r="CH37773" s="768"/>
      <c r="CI37773" s="850"/>
    </row>
    <row r="37774" spans="85:87" x14ac:dyDescent="0.25">
      <c r="CG37774" s="768"/>
      <c r="CH37774" s="768"/>
      <c r="CI37774" s="850"/>
    </row>
    <row r="37775" spans="85:87" x14ac:dyDescent="0.25">
      <c r="CG37775" s="768"/>
      <c r="CH37775" s="768"/>
      <c r="CI37775" s="850"/>
    </row>
    <row r="37776" spans="85:87" x14ac:dyDescent="0.25">
      <c r="CG37776" s="768"/>
      <c r="CH37776" s="768"/>
      <c r="CI37776" s="850"/>
    </row>
    <row r="37777" spans="85:87" x14ac:dyDescent="0.25">
      <c r="CG37777" s="768"/>
      <c r="CH37777" s="768"/>
      <c r="CI37777" s="850"/>
    </row>
    <row r="37778" spans="85:87" x14ac:dyDescent="0.25">
      <c r="CG37778" s="768"/>
      <c r="CH37778" s="768"/>
      <c r="CI37778" s="850"/>
    </row>
    <row r="37779" spans="85:87" x14ac:dyDescent="0.25">
      <c r="CG37779" s="768"/>
      <c r="CH37779" s="768"/>
      <c r="CI37779" s="850"/>
    </row>
    <row r="37780" spans="85:87" x14ac:dyDescent="0.25">
      <c r="CG37780" s="768"/>
      <c r="CH37780" s="768"/>
      <c r="CI37780" s="850"/>
    </row>
    <row r="37781" spans="85:87" x14ac:dyDescent="0.25">
      <c r="CG37781" s="768"/>
      <c r="CH37781" s="768"/>
      <c r="CI37781" s="850"/>
    </row>
    <row r="37782" spans="85:87" x14ac:dyDescent="0.25">
      <c r="CG37782" s="768"/>
      <c r="CH37782" s="768"/>
      <c r="CI37782" s="850"/>
    </row>
    <row r="37783" spans="85:87" x14ac:dyDescent="0.25">
      <c r="CG37783" s="768"/>
      <c r="CH37783" s="768"/>
      <c r="CI37783" s="850"/>
    </row>
    <row r="37784" spans="85:87" x14ac:dyDescent="0.25">
      <c r="CG37784" s="768"/>
      <c r="CH37784" s="768"/>
      <c r="CI37784" s="850"/>
    </row>
    <row r="37785" spans="85:87" x14ac:dyDescent="0.25">
      <c r="CG37785" s="768"/>
      <c r="CH37785" s="768"/>
      <c r="CI37785" s="850"/>
    </row>
    <row r="37786" spans="85:87" x14ac:dyDescent="0.25">
      <c r="CG37786" s="768"/>
      <c r="CH37786" s="768"/>
      <c r="CI37786" s="850"/>
    </row>
    <row r="37787" spans="85:87" x14ac:dyDescent="0.25">
      <c r="CG37787" s="768"/>
      <c r="CH37787" s="768"/>
      <c r="CI37787" s="850"/>
    </row>
    <row r="37788" spans="85:87" x14ac:dyDescent="0.25">
      <c r="CG37788" s="768"/>
      <c r="CH37788" s="768"/>
      <c r="CI37788" s="850"/>
    </row>
    <row r="37789" spans="85:87" x14ac:dyDescent="0.25">
      <c r="CG37789" s="768"/>
      <c r="CH37789" s="768"/>
      <c r="CI37789" s="850"/>
    </row>
    <row r="37790" spans="85:87" x14ac:dyDescent="0.25">
      <c r="CG37790" s="768"/>
      <c r="CH37790" s="768"/>
      <c r="CI37790" s="850"/>
    </row>
    <row r="37791" spans="85:87" x14ac:dyDescent="0.25">
      <c r="CG37791" s="768"/>
      <c r="CH37791" s="768"/>
      <c r="CI37791" s="850"/>
    </row>
    <row r="37792" spans="85:87" x14ac:dyDescent="0.25">
      <c r="CG37792" s="768"/>
      <c r="CH37792" s="768"/>
      <c r="CI37792" s="850"/>
    </row>
    <row r="37793" spans="85:87" x14ac:dyDescent="0.25">
      <c r="CG37793" s="768"/>
      <c r="CH37793" s="768"/>
      <c r="CI37793" s="850"/>
    </row>
    <row r="37794" spans="85:87" x14ac:dyDescent="0.25">
      <c r="CG37794" s="768"/>
      <c r="CH37794" s="768"/>
      <c r="CI37794" s="850"/>
    </row>
    <row r="37795" spans="85:87" x14ac:dyDescent="0.25">
      <c r="CG37795" s="768"/>
      <c r="CH37795" s="768"/>
      <c r="CI37795" s="850"/>
    </row>
    <row r="37796" spans="85:87" x14ac:dyDescent="0.25">
      <c r="CG37796" s="768"/>
      <c r="CH37796" s="768"/>
      <c r="CI37796" s="850"/>
    </row>
    <row r="37797" spans="85:87" x14ac:dyDescent="0.25">
      <c r="CG37797" s="768"/>
      <c r="CH37797" s="768"/>
      <c r="CI37797" s="850"/>
    </row>
    <row r="37798" spans="85:87" x14ac:dyDescent="0.25">
      <c r="CG37798" s="768"/>
      <c r="CH37798" s="768"/>
      <c r="CI37798" s="850"/>
    </row>
    <row r="37799" spans="85:87" x14ac:dyDescent="0.25">
      <c r="CG37799" s="768"/>
      <c r="CH37799" s="768"/>
      <c r="CI37799" s="850"/>
    </row>
    <row r="37800" spans="85:87" x14ac:dyDescent="0.25">
      <c r="CG37800" s="768"/>
      <c r="CH37800" s="768"/>
      <c r="CI37800" s="850"/>
    </row>
    <row r="37801" spans="85:87" x14ac:dyDescent="0.25">
      <c r="CG37801" s="768"/>
      <c r="CH37801" s="768"/>
      <c r="CI37801" s="850"/>
    </row>
    <row r="37802" spans="85:87" x14ac:dyDescent="0.25">
      <c r="CG37802" s="768"/>
      <c r="CH37802" s="768"/>
      <c r="CI37802" s="850"/>
    </row>
    <row r="37803" spans="85:87" x14ac:dyDescent="0.25">
      <c r="CG37803" s="768"/>
      <c r="CH37803" s="768"/>
      <c r="CI37803" s="850"/>
    </row>
    <row r="37804" spans="85:87" x14ac:dyDescent="0.25">
      <c r="CG37804" s="768"/>
      <c r="CH37804" s="768"/>
      <c r="CI37804" s="850"/>
    </row>
    <row r="37805" spans="85:87" x14ac:dyDescent="0.25">
      <c r="CG37805" s="768"/>
      <c r="CH37805" s="768"/>
      <c r="CI37805" s="850"/>
    </row>
    <row r="37806" spans="85:87" x14ac:dyDescent="0.25">
      <c r="CG37806" s="768"/>
      <c r="CH37806" s="768"/>
      <c r="CI37806" s="850"/>
    </row>
    <row r="37807" spans="85:87" x14ac:dyDescent="0.25">
      <c r="CG37807" s="768"/>
      <c r="CH37807" s="768"/>
      <c r="CI37807" s="850"/>
    </row>
    <row r="37808" spans="85:87" x14ac:dyDescent="0.25">
      <c r="CG37808" s="768"/>
      <c r="CH37808" s="768"/>
      <c r="CI37808" s="850"/>
    </row>
    <row r="37809" spans="85:87" x14ac:dyDescent="0.25">
      <c r="CG37809" s="768"/>
      <c r="CH37809" s="768"/>
      <c r="CI37809" s="850"/>
    </row>
    <row r="37810" spans="85:87" x14ac:dyDescent="0.25">
      <c r="CG37810" s="768"/>
      <c r="CH37810" s="768"/>
      <c r="CI37810" s="850"/>
    </row>
    <row r="37811" spans="85:87" x14ac:dyDescent="0.25">
      <c r="CG37811" s="768"/>
      <c r="CH37811" s="768"/>
      <c r="CI37811" s="850"/>
    </row>
    <row r="37812" spans="85:87" x14ac:dyDescent="0.25">
      <c r="CG37812" s="768"/>
      <c r="CH37812" s="768"/>
      <c r="CI37812" s="850"/>
    </row>
    <row r="37813" spans="85:87" x14ac:dyDescent="0.25">
      <c r="CG37813" s="768"/>
      <c r="CH37813" s="768"/>
      <c r="CI37813" s="850"/>
    </row>
    <row r="37814" spans="85:87" x14ac:dyDescent="0.25">
      <c r="CG37814" s="768"/>
      <c r="CH37814" s="768"/>
      <c r="CI37814" s="850"/>
    </row>
    <row r="37815" spans="85:87" x14ac:dyDescent="0.25">
      <c r="CG37815" s="768"/>
      <c r="CH37815" s="768"/>
      <c r="CI37815" s="850"/>
    </row>
    <row r="37816" spans="85:87" x14ac:dyDescent="0.25">
      <c r="CG37816" s="768"/>
      <c r="CH37816" s="768"/>
      <c r="CI37816" s="850"/>
    </row>
    <row r="37817" spans="85:87" x14ac:dyDescent="0.25">
      <c r="CG37817" s="768"/>
      <c r="CH37817" s="768"/>
      <c r="CI37817" s="850"/>
    </row>
    <row r="37818" spans="85:87" x14ac:dyDescent="0.25">
      <c r="CG37818" s="768"/>
      <c r="CH37818" s="768"/>
      <c r="CI37818" s="850"/>
    </row>
    <row r="37819" spans="85:87" x14ac:dyDescent="0.25">
      <c r="CG37819" s="768"/>
      <c r="CH37819" s="768"/>
      <c r="CI37819" s="850"/>
    </row>
    <row r="37820" spans="85:87" x14ac:dyDescent="0.25">
      <c r="CG37820" s="768"/>
      <c r="CH37820" s="768"/>
      <c r="CI37820" s="850"/>
    </row>
    <row r="37821" spans="85:87" x14ac:dyDescent="0.25">
      <c r="CG37821" s="768"/>
      <c r="CH37821" s="768"/>
      <c r="CI37821" s="850"/>
    </row>
    <row r="37822" spans="85:87" x14ac:dyDescent="0.25">
      <c r="CG37822" s="768"/>
      <c r="CH37822" s="768"/>
      <c r="CI37822" s="850"/>
    </row>
    <row r="37823" spans="85:87" x14ac:dyDescent="0.25">
      <c r="CG37823" s="768"/>
      <c r="CH37823" s="768"/>
      <c r="CI37823" s="850"/>
    </row>
    <row r="37824" spans="85:87" x14ac:dyDescent="0.25">
      <c r="CG37824" s="768"/>
      <c r="CH37824" s="768"/>
      <c r="CI37824" s="850"/>
    </row>
    <row r="37825" spans="85:87" x14ac:dyDescent="0.25">
      <c r="CG37825" s="768"/>
      <c r="CH37825" s="768"/>
      <c r="CI37825" s="850"/>
    </row>
    <row r="37826" spans="85:87" x14ac:dyDescent="0.25">
      <c r="CG37826" s="768"/>
      <c r="CH37826" s="768"/>
      <c r="CI37826" s="850"/>
    </row>
    <row r="37827" spans="85:87" x14ac:dyDescent="0.25">
      <c r="CG37827" s="768"/>
      <c r="CH37827" s="768"/>
      <c r="CI37827" s="850"/>
    </row>
    <row r="37828" spans="85:87" x14ac:dyDescent="0.25">
      <c r="CG37828" s="768"/>
      <c r="CH37828" s="768"/>
      <c r="CI37828" s="850"/>
    </row>
    <row r="37829" spans="85:87" x14ac:dyDescent="0.25">
      <c r="CG37829" s="768"/>
      <c r="CH37829" s="768"/>
      <c r="CI37829" s="850"/>
    </row>
    <row r="37830" spans="85:87" x14ac:dyDescent="0.25">
      <c r="CG37830" s="768"/>
      <c r="CH37830" s="768"/>
      <c r="CI37830" s="850"/>
    </row>
    <row r="37831" spans="85:87" x14ac:dyDescent="0.25">
      <c r="CG37831" s="768"/>
      <c r="CH37831" s="768"/>
      <c r="CI37831" s="850"/>
    </row>
    <row r="37832" spans="85:87" x14ac:dyDescent="0.25">
      <c r="CG37832" s="768"/>
      <c r="CH37832" s="768"/>
      <c r="CI37832" s="850"/>
    </row>
    <row r="37833" spans="85:87" x14ac:dyDescent="0.25">
      <c r="CG37833" s="768"/>
      <c r="CH37833" s="768"/>
      <c r="CI37833" s="850"/>
    </row>
    <row r="37834" spans="85:87" x14ac:dyDescent="0.25">
      <c r="CG37834" s="768"/>
      <c r="CH37834" s="768"/>
      <c r="CI37834" s="850"/>
    </row>
    <row r="37835" spans="85:87" x14ac:dyDescent="0.25">
      <c r="CG37835" s="768"/>
      <c r="CH37835" s="768"/>
      <c r="CI37835" s="850"/>
    </row>
    <row r="37836" spans="85:87" x14ac:dyDescent="0.25">
      <c r="CG37836" s="768"/>
      <c r="CH37836" s="768"/>
      <c r="CI37836" s="850"/>
    </row>
    <row r="37837" spans="85:87" x14ac:dyDescent="0.25">
      <c r="CG37837" s="768"/>
      <c r="CH37837" s="768"/>
      <c r="CI37837" s="850"/>
    </row>
    <row r="37838" spans="85:87" x14ac:dyDescent="0.25">
      <c r="CG37838" s="768"/>
      <c r="CH37838" s="768"/>
      <c r="CI37838" s="850"/>
    </row>
    <row r="37839" spans="85:87" x14ac:dyDescent="0.25">
      <c r="CG37839" s="768"/>
      <c r="CH37839" s="768"/>
      <c r="CI37839" s="850"/>
    </row>
    <row r="37840" spans="85:87" x14ac:dyDescent="0.25">
      <c r="CG37840" s="768"/>
      <c r="CH37840" s="768"/>
      <c r="CI37840" s="850"/>
    </row>
    <row r="37841" spans="85:87" x14ac:dyDescent="0.25">
      <c r="CG37841" s="768"/>
      <c r="CH37841" s="768"/>
      <c r="CI37841" s="850"/>
    </row>
    <row r="37842" spans="85:87" x14ac:dyDescent="0.25">
      <c r="CG37842" s="768"/>
      <c r="CH37842" s="768"/>
      <c r="CI37842" s="850"/>
    </row>
    <row r="37843" spans="85:87" x14ac:dyDescent="0.25">
      <c r="CG37843" s="768"/>
      <c r="CH37843" s="768"/>
      <c r="CI37843" s="850"/>
    </row>
    <row r="37844" spans="85:87" x14ac:dyDescent="0.25">
      <c r="CG37844" s="768"/>
      <c r="CH37844" s="768"/>
      <c r="CI37844" s="850"/>
    </row>
    <row r="37845" spans="85:87" x14ac:dyDescent="0.25">
      <c r="CG37845" s="768"/>
      <c r="CH37845" s="768"/>
      <c r="CI37845" s="850"/>
    </row>
    <row r="37846" spans="85:87" x14ac:dyDescent="0.25">
      <c r="CG37846" s="768"/>
      <c r="CH37846" s="768"/>
      <c r="CI37846" s="850"/>
    </row>
    <row r="37847" spans="85:87" x14ac:dyDescent="0.25">
      <c r="CG37847" s="768"/>
      <c r="CH37847" s="768"/>
      <c r="CI37847" s="850"/>
    </row>
    <row r="37848" spans="85:87" x14ac:dyDescent="0.25">
      <c r="CG37848" s="768"/>
      <c r="CH37848" s="768"/>
      <c r="CI37848" s="850"/>
    </row>
    <row r="37849" spans="85:87" x14ac:dyDescent="0.25">
      <c r="CG37849" s="768"/>
      <c r="CH37849" s="768"/>
      <c r="CI37849" s="850"/>
    </row>
    <row r="37850" spans="85:87" x14ac:dyDescent="0.25">
      <c r="CG37850" s="768"/>
      <c r="CH37850" s="768"/>
      <c r="CI37850" s="850"/>
    </row>
    <row r="37851" spans="85:87" x14ac:dyDescent="0.25">
      <c r="CG37851" s="768"/>
      <c r="CH37851" s="768"/>
      <c r="CI37851" s="850"/>
    </row>
    <row r="37852" spans="85:87" x14ac:dyDescent="0.25">
      <c r="CG37852" s="768"/>
      <c r="CH37852" s="768"/>
      <c r="CI37852" s="850"/>
    </row>
    <row r="37853" spans="85:87" x14ac:dyDescent="0.25">
      <c r="CG37853" s="768"/>
      <c r="CH37853" s="768"/>
      <c r="CI37853" s="850"/>
    </row>
    <row r="37854" spans="85:87" x14ac:dyDescent="0.25">
      <c r="CG37854" s="768"/>
      <c r="CH37854" s="768"/>
      <c r="CI37854" s="850"/>
    </row>
    <row r="37855" spans="85:87" x14ac:dyDescent="0.25">
      <c r="CG37855" s="768"/>
      <c r="CH37855" s="768"/>
      <c r="CI37855" s="850"/>
    </row>
    <row r="37856" spans="85:87" x14ac:dyDescent="0.25">
      <c r="CG37856" s="768"/>
      <c r="CH37856" s="768"/>
      <c r="CI37856" s="850"/>
    </row>
    <row r="37857" spans="85:87" x14ac:dyDescent="0.25">
      <c r="CG37857" s="768"/>
      <c r="CH37857" s="768"/>
      <c r="CI37857" s="850"/>
    </row>
    <row r="37858" spans="85:87" x14ac:dyDescent="0.25">
      <c r="CG37858" s="768"/>
      <c r="CH37858" s="768"/>
      <c r="CI37858" s="850"/>
    </row>
    <row r="37859" spans="85:87" x14ac:dyDescent="0.25">
      <c r="CG37859" s="768"/>
      <c r="CH37859" s="768"/>
      <c r="CI37859" s="850"/>
    </row>
    <row r="37860" spans="85:87" x14ac:dyDescent="0.25">
      <c r="CG37860" s="768"/>
      <c r="CH37860" s="768"/>
      <c r="CI37860" s="850"/>
    </row>
    <row r="37861" spans="85:87" x14ac:dyDescent="0.25">
      <c r="CG37861" s="768"/>
      <c r="CH37861" s="768"/>
      <c r="CI37861" s="850"/>
    </row>
    <row r="37862" spans="85:87" x14ac:dyDescent="0.25">
      <c r="CG37862" s="768"/>
      <c r="CH37862" s="768"/>
      <c r="CI37862" s="850"/>
    </row>
    <row r="37863" spans="85:87" x14ac:dyDescent="0.25">
      <c r="CG37863" s="768"/>
      <c r="CH37863" s="768"/>
      <c r="CI37863" s="850"/>
    </row>
    <row r="37864" spans="85:87" x14ac:dyDescent="0.25">
      <c r="CG37864" s="768"/>
      <c r="CH37864" s="768"/>
      <c r="CI37864" s="850"/>
    </row>
    <row r="37865" spans="85:87" x14ac:dyDescent="0.25">
      <c r="CG37865" s="768"/>
      <c r="CH37865" s="768"/>
      <c r="CI37865" s="850"/>
    </row>
    <row r="37866" spans="85:87" x14ac:dyDescent="0.25">
      <c r="CG37866" s="768"/>
      <c r="CH37866" s="768"/>
      <c r="CI37866" s="850"/>
    </row>
    <row r="37867" spans="85:87" x14ac:dyDescent="0.25">
      <c r="CG37867" s="768"/>
      <c r="CH37867" s="768"/>
      <c r="CI37867" s="850"/>
    </row>
    <row r="37868" spans="85:87" x14ac:dyDescent="0.25">
      <c r="CG37868" s="768"/>
      <c r="CH37868" s="768"/>
      <c r="CI37868" s="850"/>
    </row>
    <row r="37869" spans="85:87" x14ac:dyDescent="0.25">
      <c r="CG37869" s="768"/>
      <c r="CH37869" s="768"/>
      <c r="CI37869" s="850"/>
    </row>
    <row r="37870" spans="85:87" x14ac:dyDescent="0.25">
      <c r="CG37870" s="768"/>
      <c r="CH37870" s="768"/>
      <c r="CI37870" s="850"/>
    </row>
    <row r="37871" spans="85:87" x14ac:dyDescent="0.25">
      <c r="CG37871" s="768"/>
      <c r="CH37871" s="768"/>
      <c r="CI37871" s="850"/>
    </row>
    <row r="37872" spans="85:87" x14ac:dyDescent="0.25">
      <c r="CG37872" s="768"/>
      <c r="CH37872" s="768"/>
      <c r="CI37872" s="850"/>
    </row>
    <row r="37873" spans="85:87" x14ac:dyDescent="0.25">
      <c r="CG37873" s="768"/>
      <c r="CH37873" s="768"/>
      <c r="CI37873" s="850"/>
    </row>
    <row r="37874" spans="85:87" x14ac:dyDescent="0.25">
      <c r="CG37874" s="768"/>
      <c r="CH37874" s="768"/>
      <c r="CI37874" s="850"/>
    </row>
    <row r="37875" spans="85:87" x14ac:dyDescent="0.25">
      <c r="CG37875" s="768"/>
      <c r="CH37875" s="768"/>
      <c r="CI37875" s="850"/>
    </row>
    <row r="37876" spans="85:87" x14ac:dyDescent="0.25">
      <c r="CG37876" s="768"/>
      <c r="CH37876" s="768"/>
      <c r="CI37876" s="850"/>
    </row>
    <row r="37877" spans="85:87" x14ac:dyDescent="0.25">
      <c r="CG37877" s="768"/>
      <c r="CH37877" s="768"/>
      <c r="CI37877" s="850"/>
    </row>
    <row r="37878" spans="85:87" x14ac:dyDescent="0.25">
      <c r="CG37878" s="768"/>
      <c r="CH37878" s="768"/>
      <c r="CI37878" s="850"/>
    </row>
    <row r="37879" spans="85:87" x14ac:dyDescent="0.25">
      <c r="CG37879" s="768"/>
      <c r="CH37879" s="768"/>
      <c r="CI37879" s="850"/>
    </row>
    <row r="37880" spans="85:87" x14ac:dyDescent="0.25">
      <c r="CG37880" s="768"/>
      <c r="CH37880" s="768"/>
      <c r="CI37880" s="850"/>
    </row>
    <row r="37881" spans="85:87" x14ac:dyDescent="0.25">
      <c r="CG37881" s="768"/>
      <c r="CH37881" s="768"/>
      <c r="CI37881" s="850"/>
    </row>
    <row r="37882" spans="85:87" x14ac:dyDescent="0.25">
      <c r="CG37882" s="768"/>
      <c r="CH37882" s="768"/>
      <c r="CI37882" s="850"/>
    </row>
    <row r="37883" spans="85:87" x14ac:dyDescent="0.25">
      <c r="CG37883" s="768"/>
      <c r="CH37883" s="768"/>
      <c r="CI37883" s="850"/>
    </row>
    <row r="37884" spans="85:87" x14ac:dyDescent="0.25">
      <c r="CG37884" s="768"/>
      <c r="CH37884" s="768"/>
      <c r="CI37884" s="850"/>
    </row>
    <row r="37885" spans="85:87" x14ac:dyDescent="0.25">
      <c r="CG37885" s="768"/>
      <c r="CH37885" s="768"/>
      <c r="CI37885" s="850"/>
    </row>
    <row r="37886" spans="85:87" x14ac:dyDescent="0.25">
      <c r="CG37886" s="768"/>
      <c r="CH37886" s="768"/>
      <c r="CI37886" s="850"/>
    </row>
    <row r="37887" spans="85:87" x14ac:dyDescent="0.25">
      <c r="CG37887" s="768"/>
      <c r="CH37887" s="768"/>
      <c r="CI37887" s="850"/>
    </row>
    <row r="37888" spans="85:87" x14ac:dyDescent="0.25">
      <c r="CG37888" s="768"/>
      <c r="CH37888" s="768"/>
      <c r="CI37888" s="850"/>
    </row>
    <row r="37889" spans="85:87" x14ac:dyDescent="0.25">
      <c r="CG37889" s="768"/>
      <c r="CH37889" s="768"/>
      <c r="CI37889" s="850"/>
    </row>
    <row r="37890" spans="85:87" x14ac:dyDescent="0.25">
      <c r="CG37890" s="768"/>
      <c r="CH37890" s="768"/>
      <c r="CI37890" s="850"/>
    </row>
    <row r="37891" spans="85:87" x14ac:dyDescent="0.25">
      <c r="CG37891" s="768"/>
      <c r="CH37891" s="768"/>
      <c r="CI37891" s="850"/>
    </row>
    <row r="37892" spans="85:87" x14ac:dyDescent="0.25">
      <c r="CG37892" s="768"/>
      <c r="CH37892" s="768"/>
      <c r="CI37892" s="850"/>
    </row>
    <row r="37893" spans="85:87" x14ac:dyDescent="0.25">
      <c r="CG37893" s="768"/>
      <c r="CH37893" s="768"/>
      <c r="CI37893" s="850"/>
    </row>
    <row r="37894" spans="85:87" x14ac:dyDescent="0.25">
      <c r="CG37894" s="768"/>
      <c r="CH37894" s="768"/>
      <c r="CI37894" s="850"/>
    </row>
    <row r="37895" spans="85:87" x14ac:dyDescent="0.25">
      <c r="CG37895" s="768"/>
      <c r="CH37895" s="768"/>
      <c r="CI37895" s="850"/>
    </row>
    <row r="37896" spans="85:87" x14ac:dyDescent="0.25">
      <c r="CG37896" s="768"/>
      <c r="CH37896" s="768"/>
      <c r="CI37896" s="850"/>
    </row>
    <row r="37897" spans="85:87" x14ac:dyDescent="0.25">
      <c r="CG37897" s="768"/>
      <c r="CH37897" s="768"/>
      <c r="CI37897" s="850"/>
    </row>
    <row r="37898" spans="85:87" x14ac:dyDescent="0.25">
      <c r="CG37898" s="768"/>
      <c r="CH37898" s="768"/>
      <c r="CI37898" s="850"/>
    </row>
    <row r="37899" spans="85:87" x14ac:dyDescent="0.25">
      <c r="CG37899" s="768"/>
      <c r="CH37899" s="768"/>
      <c r="CI37899" s="850"/>
    </row>
    <row r="37900" spans="85:87" x14ac:dyDescent="0.25">
      <c r="CG37900" s="768"/>
      <c r="CH37900" s="768"/>
      <c r="CI37900" s="850"/>
    </row>
    <row r="37901" spans="85:87" x14ac:dyDescent="0.25">
      <c r="CG37901" s="768"/>
      <c r="CH37901" s="768"/>
      <c r="CI37901" s="850"/>
    </row>
    <row r="37902" spans="85:87" x14ac:dyDescent="0.25">
      <c r="CG37902" s="768"/>
      <c r="CH37902" s="768"/>
      <c r="CI37902" s="850"/>
    </row>
    <row r="37903" spans="85:87" x14ac:dyDescent="0.25">
      <c r="CG37903" s="768"/>
      <c r="CH37903" s="768"/>
      <c r="CI37903" s="850"/>
    </row>
    <row r="37904" spans="85:87" x14ac:dyDescent="0.25">
      <c r="CG37904" s="768"/>
      <c r="CH37904" s="768"/>
      <c r="CI37904" s="850"/>
    </row>
    <row r="37905" spans="85:87" x14ac:dyDescent="0.25">
      <c r="CG37905" s="768"/>
      <c r="CH37905" s="768"/>
      <c r="CI37905" s="850"/>
    </row>
    <row r="37906" spans="85:87" x14ac:dyDescent="0.25">
      <c r="CG37906" s="768"/>
      <c r="CH37906" s="768"/>
      <c r="CI37906" s="850"/>
    </row>
    <row r="37907" spans="85:87" x14ac:dyDescent="0.25">
      <c r="CG37907" s="768"/>
      <c r="CH37907" s="768"/>
      <c r="CI37907" s="850"/>
    </row>
    <row r="37908" spans="85:87" x14ac:dyDescent="0.25">
      <c r="CG37908" s="768"/>
      <c r="CH37908" s="768"/>
      <c r="CI37908" s="850"/>
    </row>
    <row r="37909" spans="85:87" x14ac:dyDescent="0.25">
      <c r="CG37909" s="768"/>
      <c r="CH37909" s="768"/>
      <c r="CI37909" s="850"/>
    </row>
    <row r="37910" spans="85:87" x14ac:dyDescent="0.25">
      <c r="CG37910" s="768"/>
      <c r="CH37910" s="768"/>
      <c r="CI37910" s="850"/>
    </row>
    <row r="37911" spans="85:87" x14ac:dyDescent="0.25">
      <c r="CG37911" s="768"/>
      <c r="CH37911" s="768"/>
      <c r="CI37911" s="850"/>
    </row>
    <row r="37912" spans="85:87" x14ac:dyDescent="0.25">
      <c r="CG37912" s="768"/>
      <c r="CH37912" s="768"/>
      <c r="CI37912" s="850"/>
    </row>
    <row r="37913" spans="85:87" x14ac:dyDescent="0.25">
      <c r="CG37913" s="768"/>
      <c r="CH37913" s="768"/>
      <c r="CI37913" s="850"/>
    </row>
    <row r="37914" spans="85:87" x14ac:dyDescent="0.25">
      <c r="CG37914" s="768"/>
      <c r="CH37914" s="768"/>
      <c r="CI37914" s="850"/>
    </row>
    <row r="37915" spans="85:87" x14ac:dyDescent="0.25">
      <c r="CG37915" s="768"/>
      <c r="CH37915" s="768"/>
      <c r="CI37915" s="850"/>
    </row>
    <row r="37916" spans="85:87" x14ac:dyDescent="0.25">
      <c r="CG37916" s="768"/>
      <c r="CH37916" s="768"/>
      <c r="CI37916" s="850"/>
    </row>
    <row r="37917" spans="85:87" x14ac:dyDescent="0.25">
      <c r="CG37917" s="768"/>
      <c r="CH37917" s="768"/>
      <c r="CI37917" s="850"/>
    </row>
    <row r="37918" spans="85:87" x14ac:dyDescent="0.25">
      <c r="CG37918" s="768"/>
      <c r="CH37918" s="768"/>
      <c r="CI37918" s="850"/>
    </row>
    <row r="37919" spans="85:87" x14ac:dyDescent="0.25">
      <c r="CG37919" s="768"/>
      <c r="CH37919" s="768"/>
      <c r="CI37919" s="850"/>
    </row>
    <row r="37920" spans="85:87" x14ac:dyDescent="0.25">
      <c r="CG37920" s="768"/>
      <c r="CH37920" s="768"/>
      <c r="CI37920" s="850"/>
    </row>
    <row r="37921" spans="85:87" x14ac:dyDescent="0.25">
      <c r="CG37921" s="768"/>
      <c r="CH37921" s="768"/>
      <c r="CI37921" s="850"/>
    </row>
    <row r="37922" spans="85:87" x14ac:dyDescent="0.25">
      <c r="CG37922" s="768"/>
      <c r="CH37922" s="768"/>
      <c r="CI37922" s="850"/>
    </row>
    <row r="37923" spans="85:87" x14ac:dyDescent="0.25">
      <c r="CG37923" s="768"/>
      <c r="CH37923" s="768"/>
      <c r="CI37923" s="850"/>
    </row>
    <row r="37924" spans="85:87" x14ac:dyDescent="0.25">
      <c r="CG37924" s="768"/>
      <c r="CH37924" s="768"/>
      <c r="CI37924" s="850"/>
    </row>
    <row r="37925" spans="85:87" x14ac:dyDescent="0.25">
      <c r="CG37925" s="768"/>
      <c r="CH37925" s="768"/>
      <c r="CI37925" s="850"/>
    </row>
    <row r="37926" spans="85:87" x14ac:dyDescent="0.25">
      <c r="CG37926" s="768"/>
      <c r="CH37926" s="768"/>
      <c r="CI37926" s="850"/>
    </row>
    <row r="37927" spans="85:87" x14ac:dyDescent="0.25">
      <c r="CG37927" s="768"/>
      <c r="CH37927" s="768"/>
      <c r="CI37927" s="850"/>
    </row>
    <row r="37928" spans="85:87" x14ac:dyDescent="0.25">
      <c r="CG37928" s="768"/>
      <c r="CH37928" s="768"/>
      <c r="CI37928" s="850"/>
    </row>
    <row r="37929" spans="85:87" x14ac:dyDescent="0.25">
      <c r="CG37929" s="768"/>
      <c r="CH37929" s="768"/>
      <c r="CI37929" s="850"/>
    </row>
    <row r="37930" spans="85:87" x14ac:dyDescent="0.25">
      <c r="CG37930" s="768"/>
      <c r="CH37930" s="768"/>
      <c r="CI37930" s="850"/>
    </row>
    <row r="37931" spans="85:87" x14ac:dyDescent="0.25">
      <c r="CG37931" s="768"/>
      <c r="CH37931" s="768"/>
      <c r="CI37931" s="850"/>
    </row>
    <row r="37932" spans="85:87" x14ac:dyDescent="0.25">
      <c r="CG37932" s="768"/>
      <c r="CH37932" s="768"/>
      <c r="CI37932" s="850"/>
    </row>
    <row r="37933" spans="85:87" x14ac:dyDescent="0.25">
      <c r="CG37933" s="768"/>
      <c r="CH37933" s="768"/>
      <c r="CI37933" s="850"/>
    </row>
    <row r="37934" spans="85:87" x14ac:dyDescent="0.25">
      <c r="CG37934" s="768"/>
      <c r="CH37934" s="768"/>
      <c r="CI37934" s="850"/>
    </row>
    <row r="37935" spans="85:87" x14ac:dyDescent="0.25">
      <c r="CG37935" s="768"/>
      <c r="CH37935" s="768"/>
      <c r="CI37935" s="850"/>
    </row>
    <row r="37936" spans="85:87" x14ac:dyDescent="0.25">
      <c r="CG37936" s="768"/>
      <c r="CH37936" s="768"/>
      <c r="CI37936" s="850"/>
    </row>
    <row r="37937" spans="85:87" x14ac:dyDescent="0.25">
      <c r="CG37937" s="768"/>
      <c r="CH37937" s="768"/>
      <c r="CI37937" s="850"/>
    </row>
    <row r="37938" spans="85:87" x14ac:dyDescent="0.25">
      <c r="CG37938" s="768"/>
      <c r="CH37938" s="768"/>
      <c r="CI37938" s="850"/>
    </row>
    <row r="37939" spans="85:87" x14ac:dyDescent="0.25">
      <c r="CG37939" s="768"/>
      <c r="CH37939" s="768"/>
      <c r="CI37939" s="850"/>
    </row>
    <row r="37940" spans="85:87" x14ac:dyDescent="0.25">
      <c r="CG37940" s="768"/>
      <c r="CH37940" s="768"/>
      <c r="CI37940" s="850"/>
    </row>
    <row r="37941" spans="85:87" x14ac:dyDescent="0.25">
      <c r="CG37941" s="768"/>
      <c r="CH37941" s="768"/>
      <c r="CI37941" s="850"/>
    </row>
    <row r="37942" spans="85:87" x14ac:dyDescent="0.25">
      <c r="CG37942" s="768"/>
      <c r="CH37942" s="768"/>
      <c r="CI37942" s="850"/>
    </row>
    <row r="37943" spans="85:87" x14ac:dyDescent="0.25">
      <c r="CG37943" s="768"/>
      <c r="CH37943" s="768"/>
      <c r="CI37943" s="850"/>
    </row>
    <row r="37944" spans="85:87" x14ac:dyDescent="0.25">
      <c r="CG37944" s="768"/>
      <c r="CH37944" s="768"/>
      <c r="CI37944" s="850"/>
    </row>
    <row r="37945" spans="85:87" x14ac:dyDescent="0.25">
      <c r="CG37945" s="768"/>
      <c r="CH37945" s="768"/>
      <c r="CI37945" s="850"/>
    </row>
    <row r="37946" spans="85:87" x14ac:dyDescent="0.25">
      <c r="CG37946" s="768"/>
      <c r="CH37946" s="768"/>
      <c r="CI37946" s="850"/>
    </row>
    <row r="37947" spans="85:87" x14ac:dyDescent="0.25">
      <c r="CG37947" s="768"/>
      <c r="CH37947" s="768"/>
      <c r="CI37947" s="850"/>
    </row>
    <row r="37948" spans="85:87" x14ac:dyDescent="0.25">
      <c r="CG37948" s="768"/>
      <c r="CH37948" s="768"/>
      <c r="CI37948" s="850"/>
    </row>
    <row r="37949" spans="85:87" x14ac:dyDescent="0.25">
      <c r="CG37949" s="768"/>
      <c r="CH37949" s="768"/>
      <c r="CI37949" s="850"/>
    </row>
    <row r="37950" spans="85:87" x14ac:dyDescent="0.25">
      <c r="CG37950" s="768"/>
      <c r="CH37950" s="768"/>
      <c r="CI37950" s="850"/>
    </row>
    <row r="37951" spans="85:87" x14ac:dyDescent="0.25">
      <c r="CG37951" s="768"/>
      <c r="CH37951" s="768"/>
      <c r="CI37951" s="850"/>
    </row>
    <row r="37952" spans="85:87" x14ac:dyDescent="0.25">
      <c r="CG37952" s="768"/>
      <c r="CH37952" s="768"/>
      <c r="CI37952" s="850"/>
    </row>
    <row r="37953" spans="85:87" x14ac:dyDescent="0.25">
      <c r="CG37953" s="768"/>
      <c r="CH37953" s="768"/>
      <c r="CI37953" s="850"/>
    </row>
    <row r="37954" spans="85:87" x14ac:dyDescent="0.25">
      <c r="CG37954" s="768"/>
      <c r="CH37954" s="768"/>
      <c r="CI37954" s="850"/>
    </row>
    <row r="37955" spans="85:87" x14ac:dyDescent="0.25">
      <c r="CG37955" s="768"/>
      <c r="CH37955" s="768"/>
      <c r="CI37955" s="850"/>
    </row>
    <row r="37956" spans="85:87" x14ac:dyDescent="0.25">
      <c r="CG37956" s="768"/>
      <c r="CH37956" s="768"/>
      <c r="CI37956" s="850"/>
    </row>
    <row r="37957" spans="85:87" x14ac:dyDescent="0.25">
      <c r="CG37957" s="768"/>
      <c r="CH37957" s="768"/>
      <c r="CI37957" s="850"/>
    </row>
    <row r="37958" spans="85:87" x14ac:dyDescent="0.25">
      <c r="CG37958" s="768"/>
      <c r="CH37958" s="768"/>
      <c r="CI37958" s="850"/>
    </row>
    <row r="37959" spans="85:87" x14ac:dyDescent="0.25">
      <c r="CG37959" s="768"/>
      <c r="CH37959" s="768"/>
      <c r="CI37959" s="850"/>
    </row>
    <row r="37960" spans="85:87" x14ac:dyDescent="0.25">
      <c r="CG37960" s="768"/>
      <c r="CH37960" s="768"/>
      <c r="CI37960" s="850"/>
    </row>
    <row r="37961" spans="85:87" x14ac:dyDescent="0.25">
      <c r="CG37961" s="768"/>
      <c r="CH37961" s="768"/>
      <c r="CI37961" s="850"/>
    </row>
    <row r="37962" spans="85:87" x14ac:dyDescent="0.25">
      <c r="CG37962" s="768"/>
      <c r="CH37962" s="768"/>
      <c r="CI37962" s="850"/>
    </row>
    <row r="37963" spans="85:87" x14ac:dyDescent="0.25">
      <c r="CG37963" s="768"/>
      <c r="CH37963" s="768"/>
      <c r="CI37963" s="850"/>
    </row>
    <row r="37964" spans="85:87" x14ac:dyDescent="0.25">
      <c r="CG37964" s="768"/>
      <c r="CH37964" s="768"/>
      <c r="CI37964" s="850"/>
    </row>
    <row r="37965" spans="85:87" x14ac:dyDescent="0.25">
      <c r="CG37965" s="768"/>
      <c r="CH37965" s="768"/>
      <c r="CI37965" s="850"/>
    </row>
    <row r="37966" spans="85:87" x14ac:dyDescent="0.25">
      <c r="CG37966" s="768"/>
      <c r="CH37966" s="768"/>
      <c r="CI37966" s="850"/>
    </row>
    <row r="37967" spans="85:87" x14ac:dyDescent="0.25">
      <c r="CG37967" s="768"/>
      <c r="CH37967" s="768"/>
      <c r="CI37967" s="850"/>
    </row>
    <row r="37968" spans="85:87" x14ac:dyDescent="0.25">
      <c r="CG37968" s="768"/>
      <c r="CH37968" s="768"/>
      <c r="CI37968" s="850"/>
    </row>
    <row r="37969" spans="85:87" x14ac:dyDescent="0.25">
      <c r="CG37969" s="768"/>
      <c r="CH37969" s="768"/>
      <c r="CI37969" s="850"/>
    </row>
    <row r="37970" spans="85:87" x14ac:dyDescent="0.25">
      <c r="CG37970" s="768"/>
      <c r="CH37970" s="768"/>
      <c r="CI37970" s="850"/>
    </row>
    <row r="37971" spans="85:87" x14ac:dyDescent="0.25">
      <c r="CG37971" s="768"/>
      <c r="CH37971" s="768"/>
      <c r="CI37971" s="850"/>
    </row>
    <row r="37972" spans="85:87" x14ac:dyDescent="0.25">
      <c r="CG37972" s="768"/>
      <c r="CH37972" s="768"/>
      <c r="CI37972" s="850"/>
    </row>
    <row r="37973" spans="85:87" x14ac:dyDescent="0.25">
      <c r="CG37973" s="768"/>
      <c r="CH37973" s="768"/>
      <c r="CI37973" s="850"/>
    </row>
    <row r="37974" spans="85:87" x14ac:dyDescent="0.25">
      <c r="CG37974" s="768"/>
      <c r="CH37974" s="768"/>
      <c r="CI37974" s="850"/>
    </row>
    <row r="37975" spans="85:87" x14ac:dyDescent="0.25">
      <c r="CG37975" s="768"/>
      <c r="CH37975" s="768"/>
      <c r="CI37975" s="850"/>
    </row>
    <row r="37976" spans="85:87" x14ac:dyDescent="0.25">
      <c r="CG37976" s="768"/>
      <c r="CH37976" s="768"/>
      <c r="CI37976" s="850"/>
    </row>
    <row r="37977" spans="85:87" x14ac:dyDescent="0.25">
      <c r="CG37977" s="768"/>
      <c r="CH37977" s="768"/>
      <c r="CI37977" s="850"/>
    </row>
    <row r="37978" spans="85:87" x14ac:dyDescent="0.25">
      <c r="CG37978" s="768"/>
      <c r="CH37978" s="768"/>
      <c r="CI37978" s="850"/>
    </row>
    <row r="37979" spans="85:87" x14ac:dyDescent="0.25">
      <c r="CG37979" s="768"/>
      <c r="CH37979" s="768"/>
      <c r="CI37979" s="850"/>
    </row>
    <row r="37980" spans="85:87" x14ac:dyDescent="0.25">
      <c r="CG37980" s="768"/>
      <c r="CH37980" s="768"/>
      <c r="CI37980" s="850"/>
    </row>
    <row r="37981" spans="85:87" x14ac:dyDescent="0.25">
      <c r="CG37981" s="768"/>
      <c r="CH37981" s="768"/>
      <c r="CI37981" s="850"/>
    </row>
    <row r="37982" spans="85:87" x14ac:dyDescent="0.25">
      <c r="CG37982" s="768"/>
      <c r="CH37982" s="768"/>
      <c r="CI37982" s="850"/>
    </row>
    <row r="37983" spans="85:87" x14ac:dyDescent="0.25">
      <c r="CG37983" s="768"/>
      <c r="CH37983" s="768"/>
      <c r="CI37983" s="850"/>
    </row>
    <row r="37984" spans="85:87" x14ac:dyDescent="0.25">
      <c r="CG37984" s="768"/>
      <c r="CH37984" s="768"/>
      <c r="CI37984" s="850"/>
    </row>
    <row r="37985" spans="85:87" x14ac:dyDescent="0.25">
      <c r="CG37985" s="768"/>
      <c r="CH37985" s="768"/>
      <c r="CI37985" s="850"/>
    </row>
    <row r="37986" spans="85:87" x14ac:dyDescent="0.25">
      <c r="CG37986" s="768"/>
      <c r="CH37986" s="768"/>
      <c r="CI37986" s="850"/>
    </row>
    <row r="37987" spans="85:87" x14ac:dyDescent="0.25">
      <c r="CG37987" s="768"/>
      <c r="CH37987" s="768"/>
      <c r="CI37987" s="850"/>
    </row>
    <row r="37988" spans="85:87" x14ac:dyDescent="0.25">
      <c r="CG37988" s="768"/>
      <c r="CH37988" s="768"/>
      <c r="CI37988" s="850"/>
    </row>
    <row r="37989" spans="85:87" x14ac:dyDescent="0.25">
      <c r="CG37989" s="768"/>
      <c r="CH37989" s="768"/>
      <c r="CI37989" s="850"/>
    </row>
    <row r="37990" spans="85:87" x14ac:dyDescent="0.25">
      <c r="CG37990" s="768"/>
      <c r="CH37990" s="768"/>
      <c r="CI37990" s="850"/>
    </row>
    <row r="37991" spans="85:87" x14ac:dyDescent="0.25">
      <c r="CG37991" s="768"/>
      <c r="CH37991" s="768"/>
      <c r="CI37991" s="850"/>
    </row>
    <row r="37992" spans="85:87" x14ac:dyDescent="0.25">
      <c r="CG37992" s="768"/>
      <c r="CH37992" s="768"/>
      <c r="CI37992" s="850"/>
    </row>
    <row r="37993" spans="85:87" x14ac:dyDescent="0.25">
      <c r="CG37993" s="768"/>
      <c r="CH37993" s="768"/>
      <c r="CI37993" s="850"/>
    </row>
    <row r="37994" spans="85:87" x14ac:dyDescent="0.25">
      <c r="CG37994" s="768"/>
      <c r="CH37994" s="768"/>
      <c r="CI37994" s="850"/>
    </row>
    <row r="37995" spans="85:87" x14ac:dyDescent="0.25">
      <c r="CG37995" s="768"/>
      <c r="CH37995" s="768"/>
      <c r="CI37995" s="850"/>
    </row>
    <row r="37996" spans="85:87" x14ac:dyDescent="0.25">
      <c r="CG37996" s="768"/>
      <c r="CH37996" s="768"/>
      <c r="CI37996" s="850"/>
    </row>
    <row r="37997" spans="85:87" x14ac:dyDescent="0.25">
      <c r="CG37997" s="768"/>
      <c r="CH37997" s="768"/>
      <c r="CI37997" s="850"/>
    </row>
    <row r="37998" spans="85:87" x14ac:dyDescent="0.25">
      <c r="CG37998" s="768"/>
      <c r="CH37998" s="768"/>
      <c r="CI37998" s="850"/>
    </row>
    <row r="37999" spans="85:87" x14ac:dyDescent="0.25">
      <c r="CG37999" s="768"/>
      <c r="CH37999" s="768"/>
      <c r="CI37999" s="850"/>
    </row>
    <row r="38000" spans="85:87" x14ac:dyDescent="0.25">
      <c r="CG38000" s="768"/>
      <c r="CH38000" s="768"/>
      <c r="CI38000" s="850"/>
    </row>
    <row r="38001" spans="85:87" x14ac:dyDescent="0.25">
      <c r="CG38001" s="768"/>
      <c r="CH38001" s="768"/>
      <c r="CI38001" s="850"/>
    </row>
    <row r="38002" spans="85:87" x14ac:dyDescent="0.25">
      <c r="CG38002" s="768"/>
      <c r="CH38002" s="768"/>
      <c r="CI38002" s="850"/>
    </row>
    <row r="38003" spans="85:87" x14ac:dyDescent="0.25">
      <c r="CG38003" s="768"/>
      <c r="CH38003" s="768"/>
      <c r="CI38003" s="850"/>
    </row>
    <row r="38004" spans="85:87" x14ac:dyDescent="0.25">
      <c r="CG38004" s="768"/>
      <c r="CH38004" s="768"/>
      <c r="CI38004" s="850"/>
    </row>
    <row r="38005" spans="85:87" x14ac:dyDescent="0.25">
      <c r="CG38005" s="768"/>
      <c r="CH38005" s="768"/>
      <c r="CI38005" s="850"/>
    </row>
    <row r="38006" spans="85:87" x14ac:dyDescent="0.25">
      <c r="CG38006" s="768"/>
      <c r="CH38006" s="768"/>
      <c r="CI38006" s="850"/>
    </row>
    <row r="38007" spans="85:87" x14ac:dyDescent="0.25">
      <c r="CG38007" s="768"/>
      <c r="CH38007" s="768"/>
      <c r="CI38007" s="850"/>
    </row>
    <row r="38008" spans="85:87" x14ac:dyDescent="0.25">
      <c r="CG38008" s="768"/>
      <c r="CH38008" s="768"/>
      <c r="CI38008" s="850"/>
    </row>
    <row r="38009" spans="85:87" x14ac:dyDescent="0.25">
      <c r="CG38009" s="768"/>
      <c r="CH38009" s="768"/>
      <c r="CI38009" s="850"/>
    </row>
    <row r="38010" spans="85:87" x14ac:dyDescent="0.25">
      <c r="CG38010" s="768"/>
      <c r="CH38010" s="768"/>
      <c r="CI38010" s="850"/>
    </row>
    <row r="38011" spans="85:87" x14ac:dyDescent="0.25">
      <c r="CG38011" s="768"/>
      <c r="CH38011" s="768"/>
      <c r="CI38011" s="850"/>
    </row>
    <row r="38012" spans="85:87" x14ac:dyDescent="0.25">
      <c r="CG38012" s="768"/>
      <c r="CH38012" s="768"/>
      <c r="CI38012" s="850"/>
    </row>
    <row r="38013" spans="85:87" x14ac:dyDescent="0.25">
      <c r="CG38013" s="768"/>
      <c r="CH38013" s="768"/>
      <c r="CI38013" s="850"/>
    </row>
    <row r="38014" spans="85:87" x14ac:dyDescent="0.25">
      <c r="CG38014" s="768"/>
      <c r="CH38014" s="768"/>
      <c r="CI38014" s="850"/>
    </row>
    <row r="38015" spans="85:87" x14ac:dyDescent="0.25">
      <c r="CG38015" s="768"/>
      <c r="CH38015" s="768"/>
      <c r="CI38015" s="850"/>
    </row>
    <row r="38016" spans="85:87" x14ac:dyDescent="0.25">
      <c r="CG38016" s="768"/>
      <c r="CH38016" s="768"/>
      <c r="CI38016" s="850"/>
    </row>
    <row r="38017" spans="85:87" x14ac:dyDescent="0.25">
      <c r="CG38017" s="768"/>
      <c r="CH38017" s="768"/>
      <c r="CI38017" s="850"/>
    </row>
    <row r="38018" spans="85:87" x14ac:dyDescent="0.25">
      <c r="CG38018" s="768"/>
      <c r="CH38018" s="768"/>
      <c r="CI38018" s="850"/>
    </row>
    <row r="38019" spans="85:87" x14ac:dyDescent="0.25">
      <c r="CG38019" s="768"/>
      <c r="CH38019" s="768"/>
      <c r="CI38019" s="850"/>
    </row>
    <row r="38020" spans="85:87" x14ac:dyDescent="0.25">
      <c r="CG38020" s="768"/>
      <c r="CH38020" s="768"/>
      <c r="CI38020" s="850"/>
    </row>
    <row r="38021" spans="85:87" x14ac:dyDescent="0.25">
      <c r="CG38021" s="768"/>
      <c r="CH38021" s="768"/>
      <c r="CI38021" s="850"/>
    </row>
    <row r="38022" spans="85:87" x14ac:dyDescent="0.25">
      <c r="CG38022" s="768"/>
      <c r="CH38022" s="768"/>
      <c r="CI38022" s="850"/>
    </row>
    <row r="38023" spans="85:87" x14ac:dyDescent="0.25">
      <c r="CG38023" s="768"/>
      <c r="CH38023" s="768"/>
      <c r="CI38023" s="850"/>
    </row>
    <row r="38024" spans="85:87" x14ac:dyDescent="0.25">
      <c r="CG38024" s="768"/>
      <c r="CH38024" s="768"/>
      <c r="CI38024" s="850"/>
    </row>
    <row r="38025" spans="85:87" x14ac:dyDescent="0.25">
      <c r="CG38025" s="768"/>
      <c r="CH38025" s="768"/>
      <c r="CI38025" s="850"/>
    </row>
    <row r="38026" spans="85:87" x14ac:dyDescent="0.25">
      <c r="CG38026" s="768"/>
      <c r="CH38026" s="768"/>
      <c r="CI38026" s="850"/>
    </row>
    <row r="38027" spans="85:87" x14ac:dyDescent="0.25">
      <c r="CG38027" s="768"/>
      <c r="CH38027" s="768"/>
      <c r="CI38027" s="850"/>
    </row>
    <row r="38028" spans="85:87" x14ac:dyDescent="0.25">
      <c r="CG38028" s="768"/>
      <c r="CH38028" s="768"/>
      <c r="CI38028" s="850"/>
    </row>
    <row r="38029" spans="85:87" x14ac:dyDescent="0.25">
      <c r="CG38029" s="768"/>
      <c r="CH38029" s="768"/>
      <c r="CI38029" s="850"/>
    </row>
    <row r="38030" spans="85:87" x14ac:dyDescent="0.25">
      <c r="CG38030" s="768"/>
      <c r="CH38030" s="768"/>
      <c r="CI38030" s="850"/>
    </row>
    <row r="38031" spans="85:87" x14ac:dyDescent="0.25">
      <c r="CG38031" s="768"/>
      <c r="CH38031" s="768"/>
      <c r="CI38031" s="850"/>
    </row>
    <row r="38032" spans="85:87" x14ac:dyDescent="0.25">
      <c r="CG38032" s="768"/>
      <c r="CH38032" s="768"/>
      <c r="CI38032" s="850"/>
    </row>
    <row r="38033" spans="85:87" x14ac:dyDescent="0.25">
      <c r="CG38033" s="768"/>
      <c r="CH38033" s="768"/>
      <c r="CI38033" s="850"/>
    </row>
    <row r="38034" spans="85:87" x14ac:dyDescent="0.25">
      <c r="CG38034" s="768"/>
      <c r="CH38034" s="768"/>
      <c r="CI38034" s="850"/>
    </row>
    <row r="38035" spans="85:87" x14ac:dyDescent="0.25">
      <c r="CG38035" s="768"/>
      <c r="CH38035" s="768"/>
      <c r="CI38035" s="850"/>
    </row>
    <row r="38036" spans="85:87" x14ac:dyDescent="0.25">
      <c r="CG38036" s="768"/>
      <c r="CH38036" s="768"/>
      <c r="CI38036" s="850"/>
    </row>
    <row r="38037" spans="85:87" x14ac:dyDescent="0.25">
      <c r="CG38037" s="768"/>
      <c r="CH38037" s="768"/>
      <c r="CI38037" s="850"/>
    </row>
    <row r="38038" spans="85:87" x14ac:dyDescent="0.25">
      <c r="CG38038" s="768"/>
      <c r="CH38038" s="768"/>
      <c r="CI38038" s="850"/>
    </row>
    <row r="38039" spans="85:87" x14ac:dyDescent="0.25">
      <c r="CG38039" s="768"/>
      <c r="CH38039" s="768"/>
      <c r="CI38039" s="850"/>
    </row>
    <row r="38040" spans="85:87" x14ac:dyDescent="0.25">
      <c r="CG38040" s="768"/>
      <c r="CH38040" s="768"/>
      <c r="CI38040" s="850"/>
    </row>
    <row r="38041" spans="85:87" x14ac:dyDescent="0.25">
      <c r="CG38041" s="768"/>
      <c r="CH38041" s="768"/>
      <c r="CI38041" s="850"/>
    </row>
    <row r="38042" spans="85:87" x14ac:dyDescent="0.25">
      <c r="CG38042" s="768"/>
      <c r="CH38042" s="768"/>
      <c r="CI38042" s="850"/>
    </row>
    <row r="38043" spans="85:87" x14ac:dyDescent="0.25">
      <c r="CG38043" s="768"/>
      <c r="CH38043" s="768"/>
      <c r="CI38043" s="850"/>
    </row>
    <row r="38044" spans="85:87" x14ac:dyDescent="0.25">
      <c r="CG38044" s="768"/>
      <c r="CH38044" s="768"/>
      <c r="CI38044" s="850"/>
    </row>
    <row r="38045" spans="85:87" x14ac:dyDescent="0.25">
      <c r="CG38045" s="768"/>
      <c r="CH38045" s="768"/>
      <c r="CI38045" s="850"/>
    </row>
    <row r="38046" spans="85:87" x14ac:dyDescent="0.25">
      <c r="CG38046" s="768"/>
      <c r="CH38046" s="768"/>
      <c r="CI38046" s="850"/>
    </row>
    <row r="38047" spans="85:87" x14ac:dyDescent="0.25">
      <c r="CG38047" s="768"/>
      <c r="CH38047" s="768"/>
      <c r="CI38047" s="850"/>
    </row>
    <row r="38048" spans="85:87" x14ac:dyDescent="0.25">
      <c r="CG38048" s="768"/>
      <c r="CH38048" s="768"/>
      <c r="CI38048" s="850"/>
    </row>
    <row r="38049" spans="85:87" x14ac:dyDescent="0.25">
      <c r="CG38049" s="768"/>
      <c r="CH38049" s="768"/>
      <c r="CI38049" s="850"/>
    </row>
    <row r="38050" spans="85:87" x14ac:dyDescent="0.25">
      <c r="CG38050" s="768"/>
      <c r="CH38050" s="768"/>
      <c r="CI38050" s="850"/>
    </row>
    <row r="38051" spans="85:87" x14ac:dyDescent="0.25">
      <c r="CG38051" s="768"/>
      <c r="CH38051" s="768"/>
      <c r="CI38051" s="850"/>
    </row>
    <row r="38052" spans="85:87" x14ac:dyDescent="0.25">
      <c r="CG38052" s="768"/>
      <c r="CH38052" s="768"/>
      <c r="CI38052" s="850"/>
    </row>
    <row r="38053" spans="85:87" x14ac:dyDescent="0.25">
      <c r="CG38053" s="768"/>
      <c r="CH38053" s="768"/>
      <c r="CI38053" s="850"/>
    </row>
    <row r="38054" spans="85:87" x14ac:dyDescent="0.25">
      <c r="CG38054" s="768"/>
      <c r="CH38054" s="768"/>
      <c r="CI38054" s="850"/>
    </row>
    <row r="38055" spans="85:87" x14ac:dyDescent="0.25">
      <c r="CG38055" s="768"/>
      <c r="CH38055" s="768"/>
      <c r="CI38055" s="850"/>
    </row>
    <row r="38056" spans="85:87" x14ac:dyDescent="0.25">
      <c r="CG38056" s="768"/>
      <c r="CH38056" s="768"/>
      <c r="CI38056" s="850"/>
    </row>
    <row r="38057" spans="85:87" x14ac:dyDescent="0.25">
      <c r="CG38057" s="768"/>
      <c r="CH38057" s="768"/>
      <c r="CI38057" s="850"/>
    </row>
    <row r="38058" spans="85:87" x14ac:dyDescent="0.25">
      <c r="CG38058" s="768"/>
      <c r="CH38058" s="768"/>
      <c r="CI38058" s="850"/>
    </row>
    <row r="38059" spans="85:87" x14ac:dyDescent="0.25">
      <c r="CG38059" s="768"/>
      <c r="CH38059" s="768"/>
      <c r="CI38059" s="850"/>
    </row>
    <row r="38060" spans="85:87" x14ac:dyDescent="0.25">
      <c r="CG38060" s="768"/>
      <c r="CH38060" s="768"/>
      <c r="CI38060" s="850"/>
    </row>
    <row r="38061" spans="85:87" x14ac:dyDescent="0.25">
      <c r="CG38061" s="768"/>
      <c r="CH38061" s="768"/>
      <c r="CI38061" s="850"/>
    </row>
    <row r="38062" spans="85:87" x14ac:dyDescent="0.25">
      <c r="CG38062" s="768"/>
      <c r="CH38062" s="768"/>
      <c r="CI38062" s="850"/>
    </row>
    <row r="38063" spans="85:87" x14ac:dyDescent="0.25">
      <c r="CG38063" s="768"/>
      <c r="CH38063" s="768"/>
      <c r="CI38063" s="850"/>
    </row>
    <row r="38064" spans="85:87" x14ac:dyDescent="0.25">
      <c r="CG38064" s="768"/>
      <c r="CH38064" s="768"/>
      <c r="CI38064" s="850"/>
    </row>
    <row r="38065" spans="85:87" x14ac:dyDescent="0.25">
      <c r="CG38065" s="768"/>
      <c r="CH38065" s="768"/>
      <c r="CI38065" s="850"/>
    </row>
    <row r="38066" spans="85:87" x14ac:dyDescent="0.25">
      <c r="CG38066" s="768"/>
      <c r="CH38066" s="768"/>
      <c r="CI38066" s="850"/>
    </row>
    <row r="38067" spans="85:87" x14ac:dyDescent="0.25">
      <c r="CG38067" s="768"/>
      <c r="CH38067" s="768"/>
      <c r="CI38067" s="850"/>
    </row>
    <row r="38068" spans="85:87" x14ac:dyDescent="0.25">
      <c r="CG38068" s="768"/>
      <c r="CH38068" s="768"/>
      <c r="CI38068" s="850"/>
    </row>
    <row r="38069" spans="85:87" x14ac:dyDescent="0.25">
      <c r="CG38069" s="768"/>
      <c r="CH38069" s="768"/>
      <c r="CI38069" s="850"/>
    </row>
    <row r="38070" spans="85:87" x14ac:dyDescent="0.25">
      <c r="CG38070" s="768"/>
      <c r="CH38070" s="768"/>
      <c r="CI38070" s="850"/>
    </row>
    <row r="38071" spans="85:87" x14ac:dyDescent="0.25">
      <c r="CG38071" s="768"/>
      <c r="CH38071" s="768"/>
      <c r="CI38071" s="850"/>
    </row>
    <row r="38072" spans="85:87" x14ac:dyDescent="0.25">
      <c r="CG38072" s="768"/>
      <c r="CH38072" s="768"/>
      <c r="CI38072" s="850"/>
    </row>
    <row r="38073" spans="85:87" x14ac:dyDescent="0.25">
      <c r="CG38073" s="768"/>
      <c r="CH38073" s="768"/>
      <c r="CI38073" s="850"/>
    </row>
    <row r="38074" spans="85:87" x14ac:dyDescent="0.25">
      <c r="CG38074" s="768"/>
      <c r="CH38074" s="768"/>
      <c r="CI38074" s="850"/>
    </row>
    <row r="38075" spans="85:87" x14ac:dyDescent="0.25">
      <c r="CG38075" s="768"/>
      <c r="CH38075" s="768"/>
      <c r="CI38075" s="850"/>
    </row>
    <row r="38076" spans="85:87" x14ac:dyDescent="0.25">
      <c r="CG38076" s="768"/>
      <c r="CH38076" s="768"/>
      <c r="CI38076" s="850"/>
    </row>
    <row r="38077" spans="85:87" x14ac:dyDescent="0.25">
      <c r="CG38077" s="768"/>
      <c r="CH38077" s="768"/>
      <c r="CI38077" s="850"/>
    </row>
    <row r="38078" spans="85:87" x14ac:dyDescent="0.25">
      <c r="CG38078" s="768"/>
      <c r="CH38078" s="768"/>
      <c r="CI38078" s="850"/>
    </row>
    <row r="38079" spans="85:87" x14ac:dyDescent="0.25">
      <c r="CG38079" s="768"/>
      <c r="CH38079" s="768"/>
      <c r="CI38079" s="850"/>
    </row>
    <row r="38080" spans="85:87" x14ac:dyDescent="0.25">
      <c r="CG38080" s="768"/>
      <c r="CH38080" s="768"/>
      <c r="CI38080" s="850"/>
    </row>
    <row r="38081" spans="85:87" x14ac:dyDescent="0.25">
      <c r="CG38081" s="768"/>
      <c r="CH38081" s="768"/>
      <c r="CI38081" s="850"/>
    </row>
    <row r="38082" spans="85:87" x14ac:dyDescent="0.25">
      <c r="CG38082" s="768"/>
      <c r="CH38082" s="768"/>
      <c r="CI38082" s="850"/>
    </row>
    <row r="38083" spans="85:87" x14ac:dyDescent="0.25">
      <c r="CG38083" s="768"/>
      <c r="CH38083" s="768"/>
      <c r="CI38083" s="850"/>
    </row>
    <row r="38084" spans="85:87" x14ac:dyDescent="0.25">
      <c r="CG38084" s="768"/>
      <c r="CH38084" s="768"/>
      <c r="CI38084" s="850"/>
    </row>
    <row r="38085" spans="85:87" x14ac:dyDescent="0.25">
      <c r="CG38085" s="768"/>
      <c r="CH38085" s="768"/>
      <c r="CI38085" s="850"/>
    </row>
    <row r="38086" spans="85:87" x14ac:dyDescent="0.25">
      <c r="CG38086" s="768"/>
      <c r="CH38086" s="768"/>
      <c r="CI38086" s="850"/>
    </row>
    <row r="38087" spans="85:87" x14ac:dyDescent="0.25">
      <c r="CG38087" s="768"/>
      <c r="CH38087" s="768"/>
      <c r="CI38087" s="850"/>
    </row>
    <row r="38088" spans="85:87" x14ac:dyDescent="0.25">
      <c r="CG38088" s="768"/>
      <c r="CH38088" s="768"/>
      <c r="CI38088" s="850"/>
    </row>
    <row r="38089" spans="85:87" x14ac:dyDescent="0.25">
      <c r="CG38089" s="768"/>
      <c r="CH38089" s="768"/>
      <c r="CI38089" s="850"/>
    </row>
    <row r="38090" spans="85:87" x14ac:dyDescent="0.25">
      <c r="CG38090" s="768"/>
      <c r="CH38090" s="768"/>
      <c r="CI38090" s="850"/>
    </row>
    <row r="38091" spans="85:87" x14ac:dyDescent="0.25">
      <c r="CG38091" s="768"/>
      <c r="CH38091" s="768"/>
      <c r="CI38091" s="850"/>
    </row>
    <row r="38092" spans="85:87" x14ac:dyDescent="0.25">
      <c r="CG38092" s="768"/>
      <c r="CH38092" s="768"/>
      <c r="CI38092" s="850"/>
    </row>
    <row r="38093" spans="85:87" x14ac:dyDescent="0.25">
      <c r="CG38093" s="768"/>
      <c r="CH38093" s="768"/>
      <c r="CI38093" s="850"/>
    </row>
    <row r="38094" spans="85:87" x14ac:dyDescent="0.25">
      <c r="CG38094" s="768"/>
      <c r="CH38094" s="768"/>
      <c r="CI38094" s="850"/>
    </row>
    <row r="38095" spans="85:87" x14ac:dyDescent="0.25">
      <c r="CG38095" s="768"/>
      <c r="CH38095" s="768"/>
      <c r="CI38095" s="850"/>
    </row>
    <row r="38096" spans="85:87" x14ac:dyDescent="0.25">
      <c r="CG38096" s="768"/>
      <c r="CH38096" s="768"/>
      <c r="CI38096" s="850"/>
    </row>
    <row r="38097" spans="85:87" x14ac:dyDescent="0.25">
      <c r="CG38097" s="768"/>
      <c r="CH38097" s="768"/>
      <c r="CI38097" s="850"/>
    </row>
    <row r="38098" spans="85:87" x14ac:dyDescent="0.25">
      <c r="CG38098" s="768"/>
      <c r="CH38098" s="768"/>
      <c r="CI38098" s="850"/>
    </row>
    <row r="38099" spans="85:87" x14ac:dyDescent="0.25">
      <c r="CG38099" s="768"/>
      <c r="CH38099" s="768"/>
      <c r="CI38099" s="850"/>
    </row>
    <row r="38100" spans="85:87" x14ac:dyDescent="0.25">
      <c r="CG38100" s="768"/>
      <c r="CH38100" s="768"/>
      <c r="CI38100" s="850"/>
    </row>
    <row r="38101" spans="85:87" x14ac:dyDescent="0.25">
      <c r="CG38101" s="768"/>
      <c r="CH38101" s="768"/>
      <c r="CI38101" s="850"/>
    </row>
    <row r="38102" spans="85:87" x14ac:dyDescent="0.25">
      <c r="CG38102" s="768"/>
      <c r="CH38102" s="768"/>
      <c r="CI38102" s="850"/>
    </row>
    <row r="38103" spans="85:87" x14ac:dyDescent="0.25">
      <c r="CG38103" s="768"/>
      <c r="CH38103" s="768"/>
      <c r="CI38103" s="850"/>
    </row>
    <row r="38104" spans="85:87" x14ac:dyDescent="0.25">
      <c r="CG38104" s="768"/>
      <c r="CH38104" s="768"/>
      <c r="CI38104" s="850"/>
    </row>
    <row r="38105" spans="85:87" x14ac:dyDescent="0.25">
      <c r="CG38105" s="768"/>
      <c r="CH38105" s="768"/>
      <c r="CI38105" s="850"/>
    </row>
    <row r="38106" spans="85:87" x14ac:dyDescent="0.25">
      <c r="CG38106" s="768"/>
      <c r="CH38106" s="768"/>
      <c r="CI38106" s="850"/>
    </row>
    <row r="38107" spans="85:87" x14ac:dyDescent="0.25">
      <c r="CG38107" s="768"/>
      <c r="CH38107" s="768"/>
      <c r="CI38107" s="850"/>
    </row>
    <row r="38108" spans="85:87" x14ac:dyDescent="0.25">
      <c r="CG38108" s="768"/>
      <c r="CH38108" s="768"/>
      <c r="CI38108" s="850"/>
    </row>
    <row r="38109" spans="85:87" x14ac:dyDescent="0.25">
      <c r="CG38109" s="768"/>
      <c r="CH38109" s="768"/>
      <c r="CI38109" s="850"/>
    </row>
    <row r="38110" spans="85:87" x14ac:dyDescent="0.25">
      <c r="CG38110" s="768"/>
      <c r="CH38110" s="768"/>
      <c r="CI38110" s="850"/>
    </row>
    <row r="38111" spans="85:87" x14ac:dyDescent="0.25">
      <c r="CG38111" s="768"/>
      <c r="CH38111" s="768"/>
      <c r="CI38111" s="850"/>
    </row>
    <row r="38112" spans="85:87" x14ac:dyDescent="0.25">
      <c r="CG38112" s="768"/>
      <c r="CH38112" s="768"/>
      <c r="CI38112" s="850"/>
    </row>
    <row r="38113" spans="85:87" x14ac:dyDescent="0.25">
      <c r="CG38113" s="768"/>
      <c r="CH38113" s="768"/>
      <c r="CI38113" s="850"/>
    </row>
    <row r="38114" spans="85:87" x14ac:dyDescent="0.25">
      <c r="CG38114" s="768"/>
      <c r="CH38114" s="768"/>
      <c r="CI38114" s="850"/>
    </row>
    <row r="38115" spans="85:87" x14ac:dyDescent="0.25">
      <c r="CG38115" s="768"/>
      <c r="CH38115" s="768"/>
      <c r="CI38115" s="850"/>
    </row>
    <row r="38116" spans="85:87" x14ac:dyDescent="0.25">
      <c r="CG38116" s="768"/>
      <c r="CH38116" s="768"/>
      <c r="CI38116" s="850"/>
    </row>
    <row r="38117" spans="85:87" x14ac:dyDescent="0.25">
      <c r="CG38117" s="768"/>
      <c r="CH38117" s="768"/>
      <c r="CI38117" s="850"/>
    </row>
    <row r="38118" spans="85:87" x14ac:dyDescent="0.25">
      <c r="CG38118" s="768"/>
      <c r="CH38118" s="768"/>
      <c r="CI38118" s="850"/>
    </row>
    <row r="38119" spans="85:87" x14ac:dyDescent="0.25">
      <c r="CG38119" s="768"/>
      <c r="CH38119" s="768"/>
      <c r="CI38119" s="850"/>
    </row>
    <row r="38120" spans="85:87" x14ac:dyDescent="0.25">
      <c r="CG38120" s="768"/>
      <c r="CH38120" s="768"/>
      <c r="CI38120" s="850"/>
    </row>
    <row r="38121" spans="85:87" x14ac:dyDescent="0.25">
      <c r="CG38121" s="768"/>
      <c r="CH38121" s="768"/>
      <c r="CI38121" s="850"/>
    </row>
    <row r="38122" spans="85:87" x14ac:dyDescent="0.25">
      <c r="CG38122" s="768"/>
      <c r="CH38122" s="768"/>
      <c r="CI38122" s="850"/>
    </row>
    <row r="38123" spans="85:87" x14ac:dyDescent="0.25">
      <c r="CG38123" s="768"/>
      <c r="CH38123" s="768"/>
      <c r="CI38123" s="850"/>
    </row>
    <row r="38124" spans="85:87" x14ac:dyDescent="0.25">
      <c r="CG38124" s="768"/>
      <c r="CH38124" s="768"/>
      <c r="CI38124" s="850"/>
    </row>
    <row r="38125" spans="85:87" x14ac:dyDescent="0.25">
      <c r="CG38125" s="768"/>
      <c r="CH38125" s="768"/>
      <c r="CI38125" s="850"/>
    </row>
    <row r="38126" spans="85:87" x14ac:dyDescent="0.25">
      <c r="CG38126" s="768"/>
      <c r="CH38126" s="768"/>
      <c r="CI38126" s="850"/>
    </row>
    <row r="38127" spans="85:87" x14ac:dyDescent="0.25">
      <c r="CG38127" s="768"/>
      <c r="CH38127" s="768"/>
      <c r="CI38127" s="850"/>
    </row>
    <row r="38128" spans="85:87" x14ac:dyDescent="0.25">
      <c r="CG38128" s="768"/>
      <c r="CH38128" s="768"/>
      <c r="CI38128" s="850"/>
    </row>
    <row r="38129" spans="85:87" x14ac:dyDescent="0.25">
      <c r="CG38129" s="768"/>
      <c r="CH38129" s="768"/>
      <c r="CI38129" s="850"/>
    </row>
    <row r="38130" spans="85:87" x14ac:dyDescent="0.25">
      <c r="CG38130" s="768"/>
      <c r="CH38130" s="768"/>
      <c r="CI38130" s="850"/>
    </row>
    <row r="38131" spans="85:87" x14ac:dyDescent="0.25">
      <c r="CG38131" s="768"/>
      <c r="CH38131" s="768"/>
      <c r="CI38131" s="850"/>
    </row>
    <row r="38132" spans="85:87" x14ac:dyDescent="0.25">
      <c r="CG38132" s="768"/>
      <c r="CH38132" s="768"/>
      <c r="CI38132" s="850"/>
    </row>
    <row r="38133" spans="85:87" x14ac:dyDescent="0.25">
      <c r="CG38133" s="768"/>
      <c r="CH38133" s="768"/>
      <c r="CI38133" s="850"/>
    </row>
    <row r="38134" spans="85:87" x14ac:dyDescent="0.25">
      <c r="CG38134" s="768"/>
      <c r="CH38134" s="768"/>
      <c r="CI38134" s="850"/>
    </row>
    <row r="38135" spans="85:87" x14ac:dyDescent="0.25">
      <c r="CG38135" s="768"/>
      <c r="CH38135" s="768"/>
      <c r="CI38135" s="850"/>
    </row>
    <row r="38136" spans="85:87" x14ac:dyDescent="0.25">
      <c r="CG38136" s="768"/>
      <c r="CH38136" s="768"/>
      <c r="CI38136" s="850"/>
    </row>
    <row r="38137" spans="85:87" x14ac:dyDescent="0.25">
      <c r="CG38137" s="768"/>
      <c r="CH38137" s="768"/>
      <c r="CI38137" s="850"/>
    </row>
    <row r="38138" spans="85:87" x14ac:dyDescent="0.25">
      <c r="CG38138" s="768"/>
      <c r="CH38138" s="768"/>
      <c r="CI38138" s="850"/>
    </row>
    <row r="38139" spans="85:87" x14ac:dyDescent="0.25">
      <c r="CG38139" s="768"/>
      <c r="CH38139" s="768"/>
      <c r="CI38139" s="850"/>
    </row>
    <row r="38140" spans="85:87" x14ac:dyDescent="0.25">
      <c r="CG38140" s="768"/>
      <c r="CH38140" s="768"/>
      <c r="CI38140" s="850"/>
    </row>
    <row r="38141" spans="85:87" x14ac:dyDescent="0.25">
      <c r="CG38141" s="768"/>
      <c r="CH38141" s="768"/>
      <c r="CI38141" s="850"/>
    </row>
    <row r="38142" spans="85:87" x14ac:dyDescent="0.25">
      <c r="CG38142" s="768"/>
      <c r="CH38142" s="768"/>
      <c r="CI38142" s="850"/>
    </row>
    <row r="38143" spans="85:87" x14ac:dyDescent="0.25">
      <c r="CG38143" s="768"/>
      <c r="CH38143" s="768"/>
      <c r="CI38143" s="850"/>
    </row>
    <row r="38144" spans="85:87" x14ac:dyDescent="0.25">
      <c r="CG38144" s="768"/>
      <c r="CH38144" s="768"/>
      <c r="CI38144" s="850"/>
    </row>
    <row r="38145" spans="85:87" x14ac:dyDescent="0.25">
      <c r="CG38145" s="768"/>
      <c r="CH38145" s="768"/>
      <c r="CI38145" s="850"/>
    </row>
    <row r="38146" spans="85:87" x14ac:dyDescent="0.25">
      <c r="CG38146" s="768"/>
      <c r="CH38146" s="768"/>
      <c r="CI38146" s="850"/>
    </row>
    <row r="38147" spans="85:87" x14ac:dyDescent="0.25">
      <c r="CG38147" s="768"/>
      <c r="CH38147" s="768"/>
      <c r="CI38147" s="850"/>
    </row>
    <row r="38148" spans="85:87" x14ac:dyDescent="0.25">
      <c r="CG38148" s="768"/>
      <c r="CH38148" s="768"/>
      <c r="CI38148" s="850"/>
    </row>
    <row r="38149" spans="85:87" x14ac:dyDescent="0.25">
      <c r="CG38149" s="768"/>
      <c r="CH38149" s="768"/>
      <c r="CI38149" s="850"/>
    </row>
    <row r="38150" spans="85:87" x14ac:dyDescent="0.25">
      <c r="CG38150" s="768"/>
      <c r="CH38150" s="768"/>
      <c r="CI38150" s="850"/>
    </row>
    <row r="38151" spans="85:87" x14ac:dyDescent="0.25">
      <c r="CG38151" s="768"/>
      <c r="CH38151" s="768"/>
      <c r="CI38151" s="850"/>
    </row>
    <row r="38152" spans="85:87" x14ac:dyDescent="0.25">
      <c r="CG38152" s="768"/>
      <c r="CH38152" s="768"/>
      <c r="CI38152" s="850"/>
    </row>
    <row r="38153" spans="85:87" x14ac:dyDescent="0.25">
      <c r="CG38153" s="768"/>
      <c r="CH38153" s="768"/>
      <c r="CI38153" s="850"/>
    </row>
    <row r="38154" spans="85:87" x14ac:dyDescent="0.25">
      <c r="CG38154" s="768"/>
      <c r="CH38154" s="768"/>
      <c r="CI38154" s="850"/>
    </row>
    <row r="38155" spans="85:87" x14ac:dyDescent="0.25">
      <c r="CG38155" s="768"/>
      <c r="CH38155" s="768"/>
      <c r="CI38155" s="850"/>
    </row>
    <row r="38156" spans="85:87" x14ac:dyDescent="0.25">
      <c r="CG38156" s="768"/>
      <c r="CH38156" s="768"/>
      <c r="CI38156" s="850"/>
    </row>
    <row r="38157" spans="85:87" x14ac:dyDescent="0.25">
      <c r="CG38157" s="768"/>
      <c r="CH38157" s="768"/>
      <c r="CI38157" s="850"/>
    </row>
    <row r="38158" spans="85:87" x14ac:dyDescent="0.25">
      <c r="CG38158" s="768"/>
      <c r="CH38158" s="768"/>
      <c r="CI38158" s="850"/>
    </row>
    <row r="38159" spans="85:87" x14ac:dyDescent="0.25">
      <c r="CG38159" s="768"/>
      <c r="CH38159" s="768"/>
      <c r="CI38159" s="850"/>
    </row>
    <row r="38160" spans="85:87" x14ac:dyDescent="0.25">
      <c r="CG38160" s="768"/>
      <c r="CH38160" s="768"/>
      <c r="CI38160" s="850"/>
    </row>
    <row r="38161" spans="85:87" x14ac:dyDescent="0.25">
      <c r="CG38161" s="768"/>
      <c r="CH38161" s="768"/>
      <c r="CI38161" s="850"/>
    </row>
    <row r="38162" spans="85:87" x14ac:dyDescent="0.25">
      <c r="CG38162" s="768"/>
      <c r="CH38162" s="768"/>
      <c r="CI38162" s="850"/>
    </row>
    <row r="38163" spans="85:87" x14ac:dyDescent="0.25">
      <c r="CG38163" s="768"/>
      <c r="CH38163" s="768"/>
      <c r="CI38163" s="850"/>
    </row>
    <row r="38164" spans="85:87" x14ac:dyDescent="0.25">
      <c r="CG38164" s="768"/>
      <c r="CH38164" s="768"/>
      <c r="CI38164" s="850"/>
    </row>
    <row r="38165" spans="85:87" x14ac:dyDescent="0.25">
      <c r="CG38165" s="768"/>
      <c r="CH38165" s="768"/>
      <c r="CI38165" s="850"/>
    </row>
    <row r="38166" spans="85:87" x14ac:dyDescent="0.25">
      <c r="CG38166" s="768"/>
      <c r="CH38166" s="768"/>
      <c r="CI38166" s="850"/>
    </row>
    <row r="38167" spans="85:87" x14ac:dyDescent="0.25">
      <c r="CG38167" s="768"/>
      <c r="CH38167" s="768"/>
      <c r="CI38167" s="850"/>
    </row>
    <row r="38168" spans="85:87" x14ac:dyDescent="0.25">
      <c r="CG38168" s="768"/>
      <c r="CH38168" s="768"/>
      <c r="CI38168" s="850"/>
    </row>
    <row r="38169" spans="85:87" x14ac:dyDescent="0.25">
      <c r="CG38169" s="768"/>
      <c r="CH38169" s="768"/>
      <c r="CI38169" s="850"/>
    </row>
    <row r="38170" spans="85:87" x14ac:dyDescent="0.25">
      <c r="CG38170" s="768"/>
      <c r="CH38170" s="768"/>
      <c r="CI38170" s="850"/>
    </row>
    <row r="38171" spans="85:87" x14ac:dyDescent="0.25">
      <c r="CG38171" s="768"/>
      <c r="CH38171" s="768"/>
      <c r="CI38171" s="850"/>
    </row>
    <row r="38172" spans="85:87" x14ac:dyDescent="0.25">
      <c r="CG38172" s="768"/>
      <c r="CH38172" s="768"/>
      <c r="CI38172" s="850"/>
    </row>
    <row r="38173" spans="85:87" x14ac:dyDescent="0.25">
      <c r="CG38173" s="768"/>
      <c r="CH38173" s="768"/>
      <c r="CI38173" s="850"/>
    </row>
    <row r="38174" spans="85:87" x14ac:dyDescent="0.25">
      <c r="CG38174" s="768"/>
      <c r="CH38174" s="768"/>
      <c r="CI38174" s="850"/>
    </row>
    <row r="38175" spans="85:87" x14ac:dyDescent="0.25">
      <c r="CG38175" s="768"/>
      <c r="CH38175" s="768"/>
      <c r="CI38175" s="850"/>
    </row>
    <row r="38176" spans="85:87" x14ac:dyDescent="0.25">
      <c r="CG38176" s="768"/>
      <c r="CH38176" s="768"/>
      <c r="CI38176" s="850"/>
    </row>
    <row r="38177" spans="85:87" x14ac:dyDescent="0.25">
      <c r="CG38177" s="768"/>
      <c r="CH38177" s="768"/>
      <c r="CI38177" s="850"/>
    </row>
    <row r="38178" spans="85:87" x14ac:dyDescent="0.25">
      <c r="CG38178" s="768"/>
      <c r="CH38178" s="768"/>
      <c r="CI38178" s="850"/>
    </row>
    <row r="38179" spans="85:87" x14ac:dyDescent="0.25">
      <c r="CG38179" s="768"/>
      <c r="CH38179" s="768"/>
      <c r="CI38179" s="850"/>
    </row>
    <row r="38180" spans="85:87" x14ac:dyDescent="0.25">
      <c r="CG38180" s="768"/>
      <c r="CH38180" s="768"/>
      <c r="CI38180" s="850"/>
    </row>
    <row r="38181" spans="85:87" x14ac:dyDescent="0.25">
      <c r="CG38181" s="768"/>
      <c r="CH38181" s="768"/>
      <c r="CI38181" s="850"/>
    </row>
    <row r="38182" spans="85:87" x14ac:dyDescent="0.25">
      <c r="CG38182" s="768"/>
      <c r="CH38182" s="768"/>
      <c r="CI38182" s="850"/>
    </row>
    <row r="38183" spans="85:87" x14ac:dyDescent="0.25">
      <c r="CG38183" s="768"/>
      <c r="CH38183" s="768"/>
      <c r="CI38183" s="850"/>
    </row>
    <row r="38184" spans="85:87" x14ac:dyDescent="0.25">
      <c r="CG38184" s="768"/>
      <c r="CH38184" s="768"/>
      <c r="CI38184" s="850"/>
    </row>
    <row r="38185" spans="85:87" x14ac:dyDescent="0.25">
      <c r="CG38185" s="768"/>
      <c r="CH38185" s="768"/>
      <c r="CI38185" s="850"/>
    </row>
    <row r="38186" spans="85:87" x14ac:dyDescent="0.25">
      <c r="CG38186" s="768"/>
      <c r="CH38186" s="768"/>
      <c r="CI38186" s="850"/>
    </row>
    <row r="38187" spans="85:87" x14ac:dyDescent="0.25">
      <c r="CG38187" s="768"/>
      <c r="CH38187" s="768"/>
      <c r="CI38187" s="850"/>
    </row>
    <row r="38188" spans="85:87" x14ac:dyDescent="0.25">
      <c r="CG38188" s="768"/>
      <c r="CH38188" s="768"/>
      <c r="CI38188" s="850"/>
    </row>
    <row r="38189" spans="85:87" x14ac:dyDescent="0.25">
      <c r="CG38189" s="768"/>
      <c r="CH38189" s="768"/>
      <c r="CI38189" s="850"/>
    </row>
    <row r="38190" spans="85:87" x14ac:dyDescent="0.25">
      <c r="CG38190" s="768"/>
      <c r="CH38190" s="768"/>
      <c r="CI38190" s="850"/>
    </row>
    <row r="38191" spans="85:87" x14ac:dyDescent="0.25">
      <c r="CG38191" s="768"/>
      <c r="CH38191" s="768"/>
      <c r="CI38191" s="850"/>
    </row>
    <row r="38192" spans="85:87" x14ac:dyDescent="0.25">
      <c r="CG38192" s="768"/>
      <c r="CH38192" s="768"/>
      <c r="CI38192" s="850"/>
    </row>
    <row r="38193" spans="85:87" x14ac:dyDescent="0.25">
      <c r="CG38193" s="768"/>
      <c r="CH38193" s="768"/>
      <c r="CI38193" s="850"/>
    </row>
    <row r="38194" spans="85:87" x14ac:dyDescent="0.25">
      <c r="CG38194" s="768"/>
      <c r="CH38194" s="768"/>
      <c r="CI38194" s="850"/>
    </row>
    <row r="38195" spans="85:87" x14ac:dyDescent="0.25">
      <c r="CG38195" s="768"/>
      <c r="CH38195" s="768"/>
      <c r="CI38195" s="850"/>
    </row>
    <row r="38196" spans="85:87" x14ac:dyDescent="0.25">
      <c r="CG38196" s="768"/>
      <c r="CH38196" s="768"/>
      <c r="CI38196" s="850"/>
    </row>
    <row r="38197" spans="85:87" x14ac:dyDescent="0.25">
      <c r="CG38197" s="768"/>
      <c r="CH38197" s="768"/>
      <c r="CI38197" s="850"/>
    </row>
    <row r="38198" spans="85:87" x14ac:dyDescent="0.25">
      <c r="CG38198" s="768"/>
      <c r="CH38198" s="768"/>
      <c r="CI38198" s="850"/>
    </row>
    <row r="38199" spans="85:87" x14ac:dyDescent="0.25">
      <c r="CG38199" s="768"/>
      <c r="CH38199" s="768"/>
      <c r="CI38199" s="850"/>
    </row>
    <row r="38200" spans="85:87" x14ac:dyDescent="0.25">
      <c r="CG38200" s="768"/>
      <c r="CH38200" s="768"/>
      <c r="CI38200" s="850"/>
    </row>
    <row r="38201" spans="85:87" x14ac:dyDescent="0.25">
      <c r="CG38201" s="768"/>
      <c r="CH38201" s="768"/>
      <c r="CI38201" s="850"/>
    </row>
    <row r="38202" spans="85:87" x14ac:dyDescent="0.25">
      <c r="CG38202" s="768"/>
      <c r="CH38202" s="768"/>
      <c r="CI38202" s="850"/>
    </row>
    <row r="38203" spans="85:87" x14ac:dyDescent="0.25">
      <c r="CG38203" s="768"/>
      <c r="CH38203" s="768"/>
      <c r="CI38203" s="850"/>
    </row>
    <row r="38204" spans="85:87" x14ac:dyDescent="0.25">
      <c r="CG38204" s="768"/>
      <c r="CH38204" s="768"/>
      <c r="CI38204" s="850"/>
    </row>
    <row r="38205" spans="85:87" x14ac:dyDescent="0.25">
      <c r="CG38205" s="768"/>
      <c r="CH38205" s="768"/>
      <c r="CI38205" s="850"/>
    </row>
    <row r="38206" spans="85:87" x14ac:dyDescent="0.25">
      <c r="CG38206" s="768"/>
      <c r="CH38206" s="768"/>
      <c r="CI38206" s="850"/>
    </row>
    <row r="38207" spans="85:87" x14ac:dyDescent="0.25">
      <c r="CG38207" s="768"/>
      <c r="CH38207" s="768"/>
      <c r="CI38207" s="850"/>
    </row>
    <row r="38208" spans="85:87" x14ac:dyDescent="0.25">
      <c r="CG38208" s="768"/>
      <c r="CH38208" s="768"/>
      <c r="CI38208" s="850"/>
    </row>
    <row r="38209" spans="85:87" x14ac:dyDescent="0.25">
      <c r="CG38209" s="768"/>
      <c r="CH38209" s="768"/>
      <c r="CI38209" s="850"/>
    </row>
    <row r="38210" spans="85:87" x14ac:dyDescent="0.25">
      <c r="CG38210" s="768"/>
      <c r="CH38210" s="768"/>
      <c r="CI38210" s="850"/>
    </row>
    <row r="38211" spans="85:87" x14ac:dyDescent="0.25">
      <c r="CG38211" s="768"/>
      <c r="CH38211" s="768"/>
      <c r="CI38211" s="850"/>
    </row>
    <row r="38212" spans="85:87" x14ac:dyDescent="0.25">
      <c r="CG38212" s="768"/>
      <c r="CH38212" s="768"/>
      <c r="CI38212" s="850"/>
    </row>
    <row r="38213" spans="85:87" x14ac:dyDescent="0.25">
      <c r="CG38213" s="768"/>
      <c r="CH38213" s="768"/>
      <c r="CI38213" s="850"/>
    </row>
    <row r="38214" spans="85:87" x14ac:dyDescent="0.25">
      <c r="CG38214" s="768"/>
      <c r="CH38214" s="768"/>
      <c r="CI38214" s="850"/>
    </row>
    <row r="38215" spans="85:87" x14ac:dyDescent="0.25">
      <c r="CG38215" s="768"/>
      <c r="CH38215" s="768"/>
      <c r="CI38215" s="850"/>
    </row>
    <row r="38216" spans="85:87" x14ac:dyDescent="0.25">
      <c r="CG38216" s="768"/>
      <c r="CH38216" s="768"/>
      <c r="CI38216" s="850"/>
    </row>
    <row r="38217" spans="85:87" x14ac:dyDescent="0.25">
      <c r="CG38217" s="768"/>
      <c r="CH38217" s="768"/>
      <c r="CI38217" s="850"/>
    </row>
    <row r="38218" spans="85:87" x14ac:dyDescent="0.25">
      <c r="CG38218" s="768"/>
      <c r="CH38218" s="768"/>
      <c r="CI38218" s="850"/>
    </row>
    <row r="38219" spans="85:87" x14ac:dyDescent="0.25">
      <c r="CG38219" s="768"/>
      <c r="CH38219" s="768"/>
      <c r="CI38219" s="850"/>
    </row>
    <row r="38220" spans="85:87" x14ac:dyDescent="0.25">
      <c r="CG38220" s="768"/>
      <c r="CH38220" s="768"/>
      <c r="CI38220" s="850"/>
    </row>
    <row r="38221" spans="85:87" x14ac:dyDescent="0.25">
      <c r="CG38221" s="768"/>
      <c r="CH38221" s="768"/>
      <c r="CI38221" s="850"/>
    </row>
    <row r="38222" spans="85:87" x14ac:dyDescent="0.25">
      <c r="CG38222" s="768"/>
      <c r="CH38222" s="768"/>
      <c r="CI38222" s="850"/>
    </row>
    <row r="38223" spans="85:87" x14ac:dyDescent="0.25">
      <c r="CG38223" s="768"/>
      <c r="CH38223" s="768"/>
      <c r="CI38223" s="850"/>
    </row>
    <row r="38224" spans="85:87" x14ac:dyDescent="0.25">
      <c r="CG38224" s="768"/>
      <c r="CH38224" s="768"/>
      <c r="CI38224" s="850"/>
    </row>
    <row r="38225" spans="85:87" x14ac:dyDescent="0.25">
      <c r="CG38225" s="768"/>
      <c r="CH38225" s="768"/>
      <c r="CI38225" s="850"/>
    </row>
    <row r="38226" spans="85:87" x14ac:dyDescent="0.25">
      <c r="CG38226" s="768"/>
      <c r="CH38226" s="768"/>
      <c r="CI38226" s="850"/>
    </row>
    <row r="38227" spans="85:87" x14ac:dyDescent="0.25">
      <c r="CG38227" s="768"/>
      <c r="CH38227" s="768"/>
      <c r="CI38227" s="850"/>
    </row>
    <row r="38228" spans="85:87" x14ac:dyDescent="0.25">
      <c r="CG38228" s="768"/>
      <c r="CH38228" s="768"/>
      <c r="CI38228" s="850"/>
    </row>
    <row r="38229" spans="85:87" x14ac:dyDescent="0.25">
      <c r="CG38229" s="768"/>
      <c r="CH38229" s="768"/>
      <c r="CI38229" s="850"/>
    </row>
    <row r="38230" spans="85:87" x14ac:dyDescent="0.25">
      <c r="CG38230" s="768"/>
      <c r="CH38230" s="768"/>
      <c r="CI38230" s="850"/>
    </row>
    <row r="38231" spans="85:87" x14ac:dyDescent="0.25">
      <c r="CG38231" s="768"/>
      <c r="CH38231" s="768"/>
      <c r="CI38231" s="850"/>
    </row>
    <row r="38232" spans="85:87" x14ac:dyDescent="0.25">
      <c r="CG38232" s="768"/>
      <c r="CH38232" s="768"/>
      <c r="CI38232" s="850"/>
    </row>
    <row r="38233" spans="85:87" x14ac:dyDescent="0.25">
      <c r="CG38233" s="768"/>
      <c r="CH38233" s="768"/>
      <c r="CI38233" s="850"/>
    </row>
    <row r="38234" spans="85:87" x14ac:dyDescent="0.25">
      <c r="CG38234" s="768"/>
      <c r="CH38234" s="768"/>
      <c r="CI38234" s="850"/>
    </row>
    <row r="38235" spans="85:87" x14ac:dyDescent="0.25">
      <c r="CG38235" s="768"/>
      <c r="CH38235" s="768"/>
      <c r="CI38235" s="850"/>
    </row>
    <row r="38236" spans="85:87" x14ac:dyDescent="0.25">
      <c r="CG38236" s="768"/>
      <c r="CH38236" s="768"/>
      <c r="CI38236" s="850"/>
    </row>
    <row r="38237" spans="85:87" x14ac:dyDescent="0.25">
      <c r="CG38237" s="768"/>
      <c r="CH38237" s="768"/>
      <c r="CI38237" s="850"/>
    </row>
    <row r="38238" spans="85:87" x14ac:dyDescent="0.25">
      <c r="CG38238" s="768"/>
      <c r="CH38238" s="768"/>
      <c r="CI38238" s="850"/>
    </row>
    <row r="38239" spans="85:87" x14ac:dyDescent="0.25">
      <c r="CG38239" s="768"/>
      <c r="CH38239" s="768"/>
      <c r="CI38239" s="850"/>
    </row>
    <row r="38240" spans="85:87" x14ac:dyDescent="0.25">
      <c r="CG38240" s="768"/>
      <c r="CH38240" s="768"/>
      <c r="CI38240" s="850"/>
    </row>
    <row r="38241" spans="85:87" x14ac:dyDescent="0.25">
      <c r="CG38241" s="768"/>
      <c r="CH38241" s="768"/>
      <c r="CI38241" s="850"/>
    </row>
    <row r="38242" spans="85:87" x14ac:dyDescent="0.25">
      <c r="CG38242" s="768"/>
      <c r="CH38242" s="768"/>
      <c r="CI38242" s="850"/>
    </row>
    <row r="38243" spans="85:87" x14ac:dyDescent="0.25">
      <c r="CG38243" s="768"/>
      <c r="CH38243" s="768"/>
      <c r="CI38243" s="850"/>
    </row>
    <row r="38244" spans="85:87" x14ac:dyDescent="0.25">
      <c r="CG38244" s="768"/>
      <c r="CH38244" s="768"/>
      <c r="CI38244" s="850"/>
    </row>
    <row r="38245" spans="85:87" x14ac:dyDescent="0.25">
      <c r="CG38245" s="768"/>
      <c r="CH38245" s="768"/>
      <c r="CI38245" s="850"/>
    </row>
    <row r="38246" spans="85:87" x14ac:dyDescent="0.25">
      <c r="CG38246" s="768"/>
      <c r="CH38246" s="768"/>
      <c r="CI38246" s="850"/>
    </row>
    <row r="38247" spans="85:87" x14ac:dyDescent="0.25">
      <c r="CG38247" s="768"/>
      <c r="CH38247" s="768"/>
      <c r="CI38247" s="850"/>
    </row>
    <row r="38248" spans="85:87" x14ac:dyDescent="0.25">
      <c r="CG38248" s="768"/>
      <c r="CH38248" s="768"/>
      <c r="CI38248" s="850"/>
    </row>
    <row r="38249" spans="85:87" x14ac:dyDescent="0.25">
      <c r="CG38249" s="768"/>
      <c r="CH38249" s="768"/>
      <c r="CI38249" s="850"/>
    </row>
    <row r="38250" spans="85:87" x14ac:dyDescent="0.25">
      <c r="CG38250" s="768"/>
      <c r="CH38250" s="768"/>
      <c r="CI38250" s="850"/>
    </row>
    <row r="38251" spans="85:87" x14ac:dyDescent="0.25">
      <c r="CG38251" s="768"/>
      <c r="CH38251" s="768"/>
      <c r="CI38251" s="850"/>
    </row>
    <row r="38252" spans="85:87" x14ac:dyDescent="0.25">
      <c r="CG38252" s="768"/>
      <c r="CH38252" s="768"/>
      <c r="CI38252" s="850"/>
    </row>
    <row r="38253" spans="85:87" x14ac:dyDescent="0.25">
      <c r="CG38253" s="768"/>
      <c r="CH38253" s="768"/>
      <c r="CI38253" s="850"/>
    </row>
    <row r="38254" spans="85:87" x14ac:dyDescent="0.25">
      <c r="CG38254" s="768"/>
      <c r="CH38254" s="768"/>
      <c r="CI38254" s="850"/>
    </row>
    <row r="38255" spans="85:87" x14ac:dyDescent="0.25">
      <c r="CG38255" s="768"/>
      <c r="CH38255" s="768"/>
      <c r="CI38255" s="850"/>
    </row>
    <row r="38256" spans="85:87" x14ac:dyDescent="0.25">
      <c r="CG38256" s="768"/>
      <c r="CH38256" s="768"/>
      <c r="CI38256" s="850"/>
    </row>
    <row r="38257" spans="85:87" x14ac:dyDescent="0.25">
      <c r="CG38257" s="768"/>
      <c r="CH38257" s="768"/>
      <c r="CI38257" s="850"/>
    </row>
    <row r="38258" spans="85:87" x14ac:dyDescent="0.25">
      <c r="CG38258" s="768"/>
      <c r="CH38258" s="768"/>
      <c r="CI38258" s="850"/>
    </row>
    <row r="38259" spans="85:87" x14ac:dyDescent="0.25">
      <c r="CG38259" s="768"/>
      <c r="CH38259" s="768"/>
      <c r="CI38259" s="850"/>
    </row>
    <row r="38260" spans="85:87" x14ac:dyDescent="0.25">
      <c r="CG38260" s="768"/>
      <c r="CH38260" s="768"/>
      <c r="CI38260" s="850"/>
    </row>
    <row r="38261" spans="85:87" x14ac:dyDescent="0.25">
      <c r="CG38261" s="768"/>
      <c r="CH38261" s="768"/>
      <c r="CI38261" s="850"/>
    </row>
    <row r="38262" spans="85:87" x14ac:dyDescent="0.25">
      <c r="CG38262" s="768"/>
      <c r="CH38262" s="768"/>
      <c r="CI38262" s="850"/>
    </row>
    <row r="38263" spans="85:87" x14ac:dyDescent="0.25">
      <c r="CG38263" s="768"/>
      <c r="CH38263" s="768"/>
      <c r="CI38263" s="850"/>
    </row>
    <row r="38264" spans="85:87" x14ac:dyDescent="0.25">
      <c r="CG38264" s="768"/>
      <c r="CH38264" s="768"/>
      <c r="CI38264" s="850"/>
    </row>
    <row r="38265" spans="85:87" x14ac:dyDescent="0.25">
      <c r="CG38265" s="768"/>
      <c r="CH38265" s="768"/>
      <c r="CI38265" s="850"/>
    </row>
    <row r="38266" spans="85:87" x14ac:dyDescent="0.25">
      <c r="CG38266" s="768"/>
      <c r="CH38266" s="768"/>
      <c r="CI38266" s="850"/>
    </row>
    <row r="38267" spans="85:87" x14ac:dyDescent="0.25">
      <c r="CG38267" s="768"/>
      <c r="CH38267" s="768"/>
      <c r="CI38267" s="850"/>
    </row>
    <row r="38268" spans="85:87" x14ac:dyDescent="0.25">
      <c r="CG38268" s="768"/>
      <c r="CH38268" s="768"/>
      <c r="CI38268" s="850"/>
    </row>
    <row r="38269" spans="85:87" x14ac:dyDescent="0.25">
      <c r="CG38269" s="768"/>
      <c r="CH38269" s="768"/>
      <c r="CI38269" s="850"/>
    </row>
    <row r="38270" spans="85:87" x14ac:dyDescent="0.25">
      <c r="CG38270" s="768"/>
      <c r="CH38270" s="768"/>
      <c r="CI38270" s="850"/>
    </row>
    <row r="38271" spans="85:87" x14ac:dyDescent="0.25">
      <c r="CG38271" s="768"/>
      <c r="CH38271" s="768"/>
      <c r="CI38271" s="850"/>
    </row>
    <row r="38272" spans="85:87" x14ac:dyDescent="0.25">
      <c r="CG38272" s="768"/>
      <c r="CH38272" s="768"/>
      <c r="CI38272" s="850"/>
    </row>
    <row r="38273" spans="85:87" x14ac:dyDescent="0.25">
      <c r="CG38273" s="768"/>
      <c r="CH38273" s="768"/>
      <c r="CI38273" s="850"/>
    </row>
    <row r="38274" spans="85:87" x14ac:dyDescent="0.25">
      <c r="CG38274" s="768"/>
      <c r="CH38274" s="768"/>
      <c r="CI38274" s="850"/>
    </row>
    <row r="38275" spans="85:87" x14ac:dyDescent="0.25">
      <c r="CG38275" s="768"/>
      <c r="CH38275" s="768"/>
      <c r="CI38275" s="850"/>
    </row>
    <row r="38276" spans="85:87" x14ac:dyDescent="0.25">
      <c r="CG38276" s="768"/>
      <c r="CH38276" s="768"/>
      <c r="CI38276" s="850"/>
    </row>
    <row r="38277" spans="85:87" x14ac:dyDescent="0.25">
      <c r="CG38277" s="768"/>
      <c r="CH38277" s="768"/>
      <c r="CI38277" s="850"/>
    </row>
    <row r="38278" spans="85:87" x14ac:dyDescent="0.25">
      <c r="CG38278" s="768"/>
      <c r="CH38278" s="768"/>
      <c r="CI38278" s="850"/>
    </row>
    <row r="38279" spans="85:87" x14ac:dyDescent="0.25">
      <c r="CG38279" s="768"/>
      <c r="CH38279" s="768"/>
      <c r="CI38279" s="850"/>
    </row>
    <row r="38280" spans="85:87" x14ac:dyDescent="0.25">
      <c r="CG38280" s="768"/>
      <c r="CH38280" s="768"/>
      <c r="CI38280" s="850"/>
    </row>
    <row r="38281" spans="85:87" x14ac:dyDescent="0.25">
      <c r="CG38281" s="768"/>
      <c r="CH38281" s="768"/>
      <c r="CI38281" s="850"/>
    </row>
    <row r="38282" spans="85:87" x14ac:dyDescent="0.25">
      <c r="CG38282" s="768"/>
      <c r="CH38282" s="768"/>
      <c r="CI38282" s="850"/>
    </row>
    <row r="38283" spans="85:87" x14ac:dyDescent="0.25">
      <c r="CG38283" s="768"/>
      <c r="CH38283" s="768"/>
      <c r="CI38283" s="850"/>
    </row>
    <row r="38284" spans="85:87" x14ac:dyDescent="0.25">
      <c r="CG38284" s="768"/>
      <c r="CH38284" s="768"/>
      <c r="CI38284" s="850"/>
    </row>
    <row r="38285" spans="85:87" x14ac:dyDescent="0.25">
      <c r="CG38285" s="768"/>
      <c r="CH38285" s="768"/>
      <c r="CI38285" s="850"/>
    </row>
    <row r="38286" spans="85:87" x14ac:dyDescent="0.25">
      <c r="CG38286" s="768"/>
      <c r="CH38286" s="768"/>
      <c r="CI38286" s="850"/>
    </row>
    <row r="38287" spans="85:87" x14ac:dyDescent="0.25">
      <c r="CG38287" s="768"/>
      <c r="CH38287" s="768"/>
      <c r="CI38287" s="850"/>
    </row>
    <row r="38288" spans="85:87" x14ac:dyDescent="0.25">
      <c r="CG38288" s="768"/>
      <c r="CH38288" s="768"/>
      <c r="CI38288" s="850"/>
    </row>
    <row r="38289" spans="85:87" x14ac:dyDescent="0.25">
      <c r="CG38289" s="768"/>
      <c r="CH38289" s="768"/>
      <c r="CI38289" s="850"/>
    </row>
    <row r="38290" spans="85:87" x14ac:dyDescent="0.25">
      <c r="CG38290" s="768"/>
      <c r="CH38290" s="768"/>
      <c r="CI38290" s="850"/>
    </row>
    <row r="38291" spans="85:87" x14ac:dyDescent="0.25">
      <c r="CG38291" s="768"/>
      <c r="CH38291" s="768"/>
      <c r="CI38291" s="850"/>
    </row>
    <row r="38292" spans="85:87" x14ac:dyDescent="0.25">
      <c r="CG38292" s="768"/>
      <c r="CH38292" s="768"/>
      <c r="CI38292" s="850"/>
    </row>
    <row r="38293" spans="85:87" x14ac:dyDescent="0.25">
      <c r="CG38293" s="768"/>
      <c r="CH38293" s="768"/>
      <c r="CI38293" s="850"/>
    </row>
    <row r="38294" spans="85:87" x14ac:dyDescent="0.25">
      <c r="CG38294" s="768"/>
      <c r="CH38294" s="768"/>
      <c r="CI38294" s="850"/>
    </row>
    <row r="38295" spans="85:87" x14ac:dyDescent="0.25">
      <c r="CG38295" s="768"/>
      <c r="CH38295" s="768"/>
      <c r="CI38295" s="850"/>
    </row>
    <row r="38296" spans="85:87" x14ac:dyDescent="0.25">
      <c r="CG38296" s="768"/>
      <c r="CH38296" s="768"/>
      <c r="CI38296" s="850"/>
    </row>
    <row r="38297" spans="85:87" x14ac:dyDescent="0.25">
      <c r="CG38297" s="768"/>
      <c r="CH38297" s="768"/>
      <c r="CI38297" s="850"/>
    </row>
    <row r="38298" spans="85:87" x14ac:dyDescent="0.25">
      <c r="CG38298" s="768"/>
      <c r="CH38298" s="768"/>
      <c r="CI38298" s="850"/>
    </row>
    <row r="38299" spans="85:87" x14ac:dyDescent="0.25">
      <c r="CG38299" s="768"/>
      <c r="CH38299" s="768"/>
      <c r="CI38299" s="850"/>
    </row>
    <row r="38300" spans="85:87" x14ac:dyDescent="0.25">
      <c r="CG38300" s="768"/>
      <c r="CH38300" s="768"/>
      <c r="CI38300" s="850"/>
    </row>
    <row r="38301" spans="85:87" x14ac:dyDescent="0.25">
      <c r="CG38301" s="768"/>
      <c r="CH38301" s="768"/>
      <c r="CI38301" s="850"/>
    </row>
    <row r="38302" spans="85:87" x14ac:dyDescent="0.25">
      <c r="CG38302" s="768"/>
      <c r="CH38302" s="768"/>
      <c r="CI38302" s="850"/>
    </row>
    <row r="38303" spans="85:87" x14ac:dyDescent="0.25">
      <c r="CG38303" s="768"/>
      <c r="CH38303" s="768"/>
      <c r="CI38303" s="850"/>
    </row>
    <row r="38304" spans="85:87" x14ac:dyDescent="0.25">
      <c r="CG38304" s="768"/>
      <c r="CH38304" s="768"/>
      <c r="CI38304" s="850"/>
    </row>
    <row r="38305" spans="85:87" x14ac:dyDescent="0.25">
      <c r="CG38305" s="768"/>
      <c r="CH38305" s="768"/>
      <c r="CI38305" s="850"/>
    </row>
    <row r="38306" spans="85:87" x14ac:dyDescent="0.25">
      <c r="CG38306" s="768"/>
      <c r="CH38306" s="768"/>
      <c r="CI38306" s="850"/>
    </row>
    <row r="38307" spans="85:87" x14ac:dyDescent="0.25">
      <c r="CG38307" s="768"/>
      <c r="CH38307" s="768"/>
      <c r="CI38307" s="850"/>
    </row>
    <row r="38308" spans="85:87" x14ac:dyDescent="0.25">
      <c r="CG38308" s="768"/>
      <c r="CH38308" s="768"/>
      <c r="CI38308" s="850"/>
    </row>
    <row r="38309" spans="85:87" x14ac:dyDescent="0.25">
      <c r="CG38309" s="768"/>
      <c r="CH38309" s="768"/>
      <c r="CI38309" s="850"/>
    </row>
    <row r="38310" spans="85:87" x14ac:dyDescent="0.25">
      <c r="CG38310" s="768"/>
      <c r="CH38310" s="768"/>
      <c r="CI38310" s="850"/>
    </row>
    <row r="38311" spans="85:87" x14ac:dyDescent="0.25">
      <c r="CG38311" s="768"/>
      <c r="CH38311" s="768"/>
      <c r="CI38311" s="850"/>
    </row>
    <row r="38312" spans="85:87" x14ac:dyDescent="0.25">
      <c r="CG38312" s="768"/>
      <c r="CH38312" s="768"/>
      <c r="CI38312" s="850"/>
    </row>
    <row r="38313" spans="85:87" x14ac:dyDescent="0.25">
      <c r="CG38313" s="768"/>
      <c r="CH38313" s="768"/>
      <c r="CI38313" s="850"/>
    </row>
    <row r="38314" spans="85:87" x14ac:dyDescent="0.25">
      <c r="CG38314" s="768"/>
      <c r="CH38314" s="768"/>
      <c r="CI38314" s="850"/>
    </row>
    <row r="38315" spans="85:87" x14ac:dyDescent="0.25">
      <c r="CG38315" s="768"/>
      <c r="CH38315" s="768"/>
      <c r="CI38315" s="850"/>
    </row>
    <row r="38316" spans="85:87" x14ac:dyDescent="0.25">
      <c r="CG38316" s="768"/>
      <c r="CH38316" s="768"/>
      <c r="CI38316" s="850"/>
    </row>
    <row r="38317" spans="85:87" x14ac:dyDescent="0.25">
      <c r="CG38317" s="768"/>
      <c r="CH38317" s="768"/>
      <c r="CI38317" s="850"/>
    </row>
    <row r="38318" spans="85:87" x14ac:dyDescent="0.25">
      <c r="CG38318" s="768"/>
      <c r="CH38318" s="768"/>
      <c r="CI38318" s="850"/>
    </row>
    <row r="38319" spans="85:87" x14ac:dyDescent="0.25">
      <c r="CG38319" s="768"/>
      <c r="CH38319" s="768"/>
      <c r="CI38319" s="850"/>
    </row>
    <row r="38320" spans="85:87" x14ac:dyDescent="0.25">
      <c r="CG38320" s="768"/>
      <c r="CH38320" s="768"/>
      <c r="CI38320" s="850"/>
    </row>
    <row r="38321" spans="85:87" x14ac:dyDescent="0.25">
      <c r="CG38321" s="768"/>
      <c r="CH38321" s="768"/>
      <c r="CI38321" s="850"/>
    </row>
    <row r="38322" spans="85:87" x14ac:dyDescent="0.25">
      <c r="CG38322" s="768"/>
      <c r="CH38322" s="768"/>
      <c r="CI38322" s="850"/>
    </row>
    <row r="38323" spans="85:87" x14ac:dyDescent="0.25">
      <c r="CG38323" s="768"/>
      <c r="CH38323" s="768"/>
      <c r="CI38323" s="850"/>
    </row>
    <row r="38324" spans="85:87" x14ac:dyDescent="0.25">
      <c r="CG38324" s="768"/>
      <c r="CH38324" s="768"/>
      <c r="CI38324" s="850"/>
    </row>
    <row r="38325" spans="85:87" x14ac:dyDescent="0.25">
      <c r="CG38325" s="768"/>
      <c r="CH38325" s="768"/>
      <c r="CI38325" s="850"/>
    </row>
    <row r="38326" spans="85:87" x14ac:dyDescent="0.25">
      <c r="CG38326" s="768"/>
      <c r="CH38326" s="768"/>
      <c r="CI38326" s="850"/>
    </row>
    <row r="38327" spans="85:87" x14ac:dyDescent="0.25">
      <c r="CG38327" s="768"/>
      <c r="CH38327" s="768"/>
      <c r="CI38327" s="850"/>
    </row>
    <row r="38328" spans="85:87" x14ac:dyDescent="0.25">
      <c r="CG38328" s="768"/>
      <c r="CH38328" s="768"/>
      <c r="CI38328" s="850"/>
    </row>
    <row r="38329" spans="85:87" x14ac:dyDescent="0.25">
      <c r="CG38329" s="768"/>
      <c r="CH38329" s="768"/>
      <c r="CI38329" s="850"/>
    </row>
    <row r="38330" spans="85:87" x14ac:dyDescent="0.25">
      <c r="CG38330" s="768"/>
      <c r="CH38330" s="768"/>
      <c r="CI38330" s="850"/>
    </row>
    <row r="38331" spans="85:87" x14ac:dyDescent="0.25">
      <c r="CG38331" s="768"/>
      <c r="CH38331" s="768"/>
      <c r="CI38331" s="850"/>
    </row>
    <row r="38332" spans="85:87" x14ac:dyDescent="0.25">
      <c r="CG38332" s="768"/>
      <c r="CH38332" s="768"/>
      <c r="CI38332" s="850"/>
    </row>
    <row r="38333" spans="85:87" x14ac:dyDescent="0.25">
      <c r="CG38333" s="768"/>
      <c r="CH38333" s="768"/>
      <c r="CI38333" s="850"/>
    </row>
    <row r="38334" spans="85:87" x14ac:dyDescent="0.25">
      <c r="CG38334" s="768"/>
      <c r="CH38334" s="768"/>
      <c r="CI38334" s="850"/>
    </row>
    <row r="38335" spans="85:87" x14ac:dyDescent="0.25">
      <c r="CG38335" s="768"/>
      <c r="CH38335" s="768"/>
      <c r="CI38335" s="850"/>
    </row>
    <row r="38336" spans="85:87" x14ac:dyDescent="0.25">
      <c r="CG38336" s="768"/>
      <c r="CH38336" s="768"/>
      <c r="CI38336" s="850"/>
    </row>
    <row r="38337" spans="85:87" x14ac:dyDescent="0.25">
      <c r="CG38337" s="768"/>
      <c r="CH38337" s="768"/>
      <c r="CI38337" s="850"/>
    </row>
    <row r="38338" spans="85:87" x14ac:dyDescent="0.25">
      <c r="CG38338" s="768"/>
      <c r="CH38338" s="768"/>
      <c r="CI38338" s="850"/>
    </row>
    <row r="38339" spans="85:87" x14ac:dyDescent="0.25">
      <c r="CG38339" s="768"/>
      <c r="CH38339" s="768"/>
      <c r="CI38339" s="850"/>
    </row>
    <row r="38340" spans="85:87" x14ac:dyDescent="0.25">
      <c r="CG38340" s="768"/>
      <c r="CH38340" s="768"/>
      <c r="CI38340" s="850"/>
    </row>
    <row r="38341" spans="85:87" x14ac:dyDescent="0.25">
      <c r="CG38341" s="768"/>
      <c r="CH38341" s="768"/>
      <c r="CI38341" s="850"/>
    </row>
    <row r="38342" spans="85:87" x14ac:dyDescent="0.25">
      <c r="CG38342" s="768"/>
      <c r="CH38342" s="768"/>
      <c r="CI38342" s="850"/>
    </row>
    <row r="38343" spans="85:87" x14ac:dyDescent="0.25">
      <c r="CG38343" s="768"/>
      <c r="CH38343" s="768"/>
      <c r="CI38343" s="850"/>
    </row>
    <row r="38344" spans="85:87" x14ac:dyDescent="0.25">
      <c r="CG38344" s="768"/>
      <c r="CH38344" s="768"/>
      <c r="CI38344" s="850"/>
    </row>
    <row r="38345" spans="85:87" x14ac:dyDescent="0.25">
      <c r="CG38345" s="768"/>
      <c r="CH38345" s="768"/>
      <c r="CI38345" s="850"/>
    </row>
    <row r="38346" spans="85:87" x14ac:dyDescent="0.25">
      <c r="CG38346" s="768"/>
      <c r="CH38346" s="768"/>
      <c r="CI38346" s="850"/>
    </row>
    <row r="38347" spans="85:87" x14ac:dyDescent="0.25">
      <c r="CG38347" s="768"/>
      <c r="CH38347" s="768"/>
      <c r="CI38347" s="850"/>
    </row>
    <row r="38348" spans="85:87" x14ac:dyDescent="0.25">
      <c r="CG38348" s="768"/>
      <c r="CH38348" s="768"/>
      <c r="CI38348" s="850"/>
    </row>
    <row r="38349" spans="85:87" x14ac:dyDescent="0.25">
      <c r="CG38349" s="768"/>
      <c r="CH38349" s="768"/>
      <c r="CI38349" s="850"/>
    </row>
    <row r="38350" spans="85:87" x14ac:dyDescent="0.25">
      <c r="CG38350" s="768"/>
      <c r="CH38350" s="768"/>
      <c r="CI38350" s="850"/>
    </row>
    <row r="38351" spans="85:87" x14ac:dyDescent="0.25">
      <c r="CG38351" s="768"/>
      <c r="CH38351" s="768"/>
      <c r="CI38351" s="850"/>
    </row>
    <row r="38352" spans="85:87" x14ac:dyDescent="0.25">
      <c r="CG38352" s="768"/>
      <c r="CH38352" s="768"/>
      <c r="CI38352" s="850"/>
    </row>
    <row r="38353" spans="85:87" x14ac:dyDescent="0.25">
      <c r="CG38353" s="768"/>
      <c r="CH38353" s="768"/>
      <c r="CI38353" s="850"/>
    </row>
    <row r="38354" spans="85:87" x14ac:dyDescent="0.25">
      <c r="CG38354" s="768"/>
      <c r="CH38354" s="768"/>
      <c r="CI38354" s="850"/>
    </row>
    <row r="38355" spans="85:87" x14ac:dyDescent="0.25">
      <c r="CG38355" s="768"/>
      <c r="CH38355" s="768"/>
      <c r="CI38355" s="850"/>
    </row>
    <row r="38356" spans="85:87" x14ac:dyDescent="0.25">
      <c r="CG38356" s="768"/>
      <c r="CH38356" s="768"/>
      <c r="CI38356" s="850"/>
    </row>
    <row r="38357" spans="85:87" x14ac:dyDescent="0.25">
      <c r="CG38357" s="768"/>
      <c r="CH38357" s="768"/>
      <c r="CI38357" s="850"/>
    </row>
    <row r="38358" spans="85:87" x14ac:dyDescent="0.25">
      <c r="CG38358" s="768"/>
      <c r="CH38358" s="768"/>
      <c r="CI38358" s="850"/>
    </row>
    <row r="38359" spans="85:87" x14ac:dyDescent="0.25">
      <c r="CG38359" s="768"/>
      <c r="CH38359" s="768"/>
      <c r="CI38359" s="850"/>
    </row>
    <row r="38360" spans="85:87" x14ac:dyDescent="0.25">
      <c r="CG38360" s="768"/>
      <c r="CH38360" s="768"/>
      <c r="CI38360" s="850"/>
    </row>
    <row r="38361" spans="85:87" x14ac:dyDescent="0.25">
      <c r="CG38361" s="768"/>
      <c r="CH38361" s="768"/>
      <c r="CI38361" s="850"/>
    </row>
    <row r="38362" spans="85:87" x14ac:dyDescent="0.25">
      <c r="CG38362" s="768"/>
      <c r="CH38362" s="768"/>
      <c r="CI38362" s="850"/>
    </row>
    <row r="38363" spans="85:87" x14ac:dyDescent="0.25">
      <c r="CG38363" s="768"/>
      <c r="CH38363" s="768"/>
      <c r="CI38363" s="850"/>
    </row>
    <row r="38364" spans="85:87" x14ac:dyDescent="0.25">
      <c r="CG38364" s="768"/>
      <c r="CH38364" s="768"/>
      <c r="CI38364" s="850"/>
    </row>
    <row r="38365" spans="85:87" x14ac:dyDescent="0.25">
      <c r="CG38365" s="768"/>
      <c r="CH38365" s="768"/>
      <c r="CI38365" s="850"/>
    </row>
    <row r="38366" spans="85:87" x14ac:dyDescent="0.25">
      <c r="CG38366" s="768"/>
      <c r="CH38366" s="768"/>
      <c r="CI38366" s="850"/>
    </row>
    <row r="38367" spans="85:87" x14ac:dyDescent="0.25">
      <c r="CG38367" s="768"/>
      <c r="CH38367" s="768"/>
      <c r="CI38367" s="850"/>
    </row>
    <row r="38368" spans="85:87" x14ac:dyDescent="0.25">
      <c r="CG38368" s="768"/>
      <c r="CH38368" s="768"/>
      <c r="CI38368" s="850"/>
    </row>
    <row r="38369" spans="85:87" x14ac:dyDescent="0.25">
      <c r="CG38369" s="768"/>
      <c r="CH38369" s="768"/>
      <c r="CI38369" s="850"/>
    </row>
    <row r="38370" spans="85:87" x14ac:dyDescent="0.25">
      <c r="CG38370" s="768"/>
      <c r="CH38370" s="768"/>
      <c r="CI38370" s="850"/>
    </row>
    <row r="38371" spans="85:87" x14ac:dyDescent="0.25">
      <c r="CG38371" s="768"/>
      <c r="CH38371" s="768"/>
      <c r="CI38371" s="850"/>
    </row>
    <row r="38372" spans="85:87" x14ac:dyDescent="0.25">
      <c r="CG38372" s="768"/>
      <c r="CH38372" s="768"/>
      <c r="CI38372" s="850"/>
    </row>
    <row r="38373" spans="85:87" x14ac:dyDescent="0.25">
      <c r="CG38373" s="768"/>
      <c r="CH38373" s="768"/>
      <c r="CI38373" s="850"/>
    </row>
    <row r="38374" spans="85:87" x14ac:dyDescent="0.25">
      <c r="CG38374" s="768"/>
      <c r="CH38374" s="768"/>
      <c r="CI38374" s="850"/>
    </row>
    <row r="38375" spans="85:87" x14ac:dyDescent="0.25">
      <c r="CG38375" s="768"/>
      <c r="CH38375" s="768"/>
      <c r="CI38375" s="850"/>
    </row>
    <row r="38376" spans="85:87" x14ac:dyDescent="0.25">
      <c r="CG38376" s="768"/>
      <c r="CH38376" s="768"/>
      <c r="CI38376" s="850"/>
    </row>
    <row r="38377" spans="85:87" x14ac:dyDescent="0.25">
      <c r="CG38377" s="768"/>
      <c r="CH38377" s="768"/>
      <c r="CI38377" s="850"/>
    </row>
    <row r="38378" spans="85:87" x14ac:dyDescent="0.25">
      <c r="CG38378" s="768"/>
      <c r="CH38378" s="768"/>
      <c r="CI38378" s="850"/>
    </row>
    <row r="38379" spans="85:87" x14ac:dyDescent="0.25">
      <c r="CG38379" s="768"/>
      <c r="CH38379" s="768"/>
      <c r="CI38379" s="850"/>
    </row>
    <row r="38380" spans="85:87" x14ac:dyDescent="0.25">
      <c r="CG38380" s="768"/>
      <c r="CH38380" s="768"/>
      <c r="CI38380" s="850"/>
    </row>
    <row r="38381" spans="85:87" x14ac:dyDescent="0.25">
      <c r="CG38381" s="768"/>
      <c r="CH38381" s="768"/>
      <c r="CI38381" s="850"/>
    </row>
    <row r="38382" spans="85:87" x14ac:dyDescent="0.25">
      <c r="CG38382" s="768"/>
      <c r="CH38382" s="768"/>
      <c r="CI38382" s="850"/>
    </row>
    <row r="38383" spans="85:87" x14ac:dyDescent="0.25">
      <c r="CG38383" s="768"/>
      <c r="CH38383" s="768"/>
      <c r="CI38383" s="850"/>
    </row>
    <row r="38384" spans="85:87" x14ac:dyDescent="0.25">
      <c r="CG38384" s="768"/>
      <c r="CH38384" s="768"/>
      <c r="CI38384" s="850"/>
    </row>
    <row r="38385" spans="85:87" x14ac:dyDescent="0.25">
      <c r="CG38385" s="768"/>
      <c r="CH38385" s="768"/>
      <c r="CI38385" s="850"/>
    </row>
    <row r="38386" spans="85:87" x14ac:dyDescent="0.25">
      <c r="CG38386" s="768"/>
      <c r="CH38386" s="768"/>
      <c r="CI38386" s="850"/>
    </row>
    <row r="38387" spans="85:87" x14ac:dyDescent="0.25">
      <c r="CG38387" s="768"/>
      <c r="CH38387" s="768"/>
      <c r="CI38387" s="850"/>
    </row>
    <row r="38388" spans="85:87" x14ac:dyDescent="0.25">
      <c r="CG38388" s="768"/>
      <c r="CH38388" s="768"/>
      <c r="CI38388" s="850"/>
    </row>
    <row r="38389" spans="85:87" x14ac:dyDescent="0.25">
      <c r="CG38389" s="768"/>
      <c r="CH38389" s="768"/>
      <c r="CI38389" s="850"/>
    </row>
    <row r="38390" spans="85:87" x14ac:dyDescent="0.25">
      <c r="CG38390" s="768"/>
      <c r="CH38390" s="768"/>
      <c r="CI38390" s="850"/>
    </row>
    <row r="38391" spans="85:87" x14ac:dyDescent="0.25">
      <c r="CG38391" s="768"/>
      <c r="CH38391" s="768"/>
      <c r="CI38391" s="850"/>
    </row>
    <row r="38392" spans="85:87" x14ac:dyDescent="0.25">
      <c r="CG38392" s="768"/>
      <c r="CH38392" s="768"/>
      <c r="CI38392" s="850"/>
    </row>
    <row r="38393" spans="85:87" x14ac:dyDescent="0.25">
      <c r="CG38393" s="768"/>
      <c r="CH38393" s="768"/>
      <c r="CI38393" s="850"/>
    </row>
    <row r="38394" spans="85:87" x14ac:dyDescent="0.25">
      <c r="CG38394" s="768"/>
      <c r="CH38394" s="768"/>
      <c r="CI38394" s="850"/>
    </row>
    <row r="38395" spans="85:87" x14ac:dyDescent="0.25">
      <c r="CG38395" s="768"/>
      <c r="CH38395" s="768"/>
      <c r="CI38395" s="850"/>
    </row>
    <row r="38396" spans="85:87" x14ac:dyDescent="0.25">
      <c r="CG38396" s="768"/>
      <c r="CH38396" s="768"/>
      <c r="CI38396" s="850"/>
    </row>
    <row r="38397" spans="85:87" x14ac:dyDescent="0.25">
      <c r="CG38397" s="768"/>
      <c r="CH38397" s="768"/>
      <c r="CI38397" s="850"/>
    </row>
    <row r="38398" spans="85:87" x14ac:dyDescent="0.25">
      <c r="CG38398" s="768"/>
      <c r="CH38398" s="768"/>
      <c r="CI38398" s="850"/>
    </row>
    <row r="38399" spans="85:87" x14ac:dyDescent="0.25">
      <c r="CG38399" s="768"/>
      <c r="CH38399" s="768"/>
      <c r="CI38399" s="850"/>
    </row>
    <row r="38400" spans="85:87" x14ac:dyDescent="0.25">
      <c r="CG38400" s="768"/>
      <c r="CH38400" s="768"/>
      <c r="CI38400" s="850"/>
    </row>
    <row r="38401" spans="85:87" x14ac:dyDescent="0.25">
      <c r="CG38401" s="768"/>
      <c r="CH38401" s="768"/>
      <c r="CI38401" s="850"/>
    </row>
    <row r="38402" spans="85:87" x14ac:dyDescent="0.25">
      <c r="CG38402" s="768"/>
      <c r="CH38402" s="768"/>
      <c r="CI38402" s="850"/>
    </row>
    <row r="38403" spans="85:87" x14ac:dyDescent="0.25">
      <c r="CG38403" s="768"/>
      <c r="CH38403" s="768"/>
      <c r="CI38403" s="850"/>
    </row>
    <row r="38404" spans="85:87" x14ac:dyDescent="0.25">
      <c r="CG38404" s="768"/>
      <c r="CH38404" s="768"/>
      <c r="CI38404" s="850"/>
    </row>
    <row r="38405" spans="85:87" x14ac:dyDescent="0.25">
      <c r="CG38405" s="768"/>
      <c r="CH38405" s="768"/>
      <c r="CI38405" s="850"/>
    </row>
    <row r="38406" spans="85:87" x14ac:dyDescent="0.25">
      <c r="CG38406" s="768"/>
      <c r="CH38406" s="768"/>
      <c r="CI38406" s="850"/>
    </row>
    <row r="38407" spans="85:87" x14ac:dyDescent="0.25">
      <c r="CG38407" s="768"/>
      <c r="CH38407" s="768"/>
      <c r="CI38407" s="850"/>
    </row>
    <row r="38408" spans="85:87" x14ac:dyDescent="0.25">
      <c r="CG38408" s="768"/>
      <c r="CH38408" s="768"/>
      <c r="CI38408" s="850"/>
    </row>
    <row r="38409" spans="85:87" x14ac:dyDescent="0.25">
      <c r="CG38409" s="768"/>
      <c r="CH38409" s="768"/>
      <c r="CI38409" s="850"/>
    </row>
    <row r="38410" spans="85:87" x14ac:dyDescent="0.25">
      <c r="CG38410" s="768"/>
      <c r="CH38410" s="768"/>
      <c r="CI38410" s="850"/>
    </row>
    <row r="38411" spans="85:87" x14ac:dyDescent="0.25">
      <c r="CG38411" s="768"/>
      <c r="CH38411" s="768"/>
      <c r="CI38411" s="850"/>
    </row>
    <row r="38412" spans="85:87" x14ac:dyDescent="0.25">
      <c r="CG38412" s="768"/>
      <c r="CH38412" s="768"/>
      <c r="CI38412" s="850"/>
    </row>
    <row r="38413" spans="85:87" x14ac:dyDescent="0.25">
      <c r="CG38413" s="768"/>
      <c r="CH38413" s="768"/>
      <c r="CI38413" s="850"/>
    </row>
    <row r="38414" spans="85:87" x14ac:dyDescent="0.25">
      <c r="CG38414" s="768"/>
      <c r="CH38414" s="768"/>
      <c r="CI38414" s="850"/>
    </row>
    <row r="38415" spans="85:87" x14ac:dyDescent="0.25">
      <c r="CG38415" s="768"/>
      <c r="CH38415" s="768"/>
      <c r="CI38415" s="850"/>
    </row>
    <row r="38416" spans="85:87" x14ac:dyDescent="0.25">
      <c r="CG38416" s="768"/>
      <c r="CH38416" s="768"/>
      <c r="CI38416" s="850"/>
    </row>
    <row r="38417" spans="85:87" x14ac:dyDescent="0.25">
      <c r="CG38417" s="768"/>
      <c r="CH38417" s="768"/>
      <c r="CI38417" s="850"/>
    </row>
    <row r="38418" spans="85:87" x14ac:dyDescent="0.25">
      <c r="CG38418" s="768"/>
      <c r="CH38418" s="768"/>
      <c r="CI38418" s="850"/>
    </row>
    <row r="38419" spans="85:87" x14ac:dyDescent="0.25">
      <c r="CG38419" s="768"/>
      <c r="CH38419" s="768"/>
      <c r="CI38419" s="850"/>
    </row>
    <row r="38420" spans="85:87" x14ac:dyDescent="0.25">
      <c r="CG38420" s="768"/>
      <c r="CH38420" s="768"/>
      <c r="CI38420" s="850"/>
    </row>
    <row r="38421" spans="85:87" x14ac:dyDescent="0.25">
      <c r="CG38421" s="768"/>
      <c r="CH38421" s="768"/>
      <c r="CI38421" s="850"/>
    </row>
    <row r="38422" spans="85:87" x14ac:dyDescent="0.25">
      <c r="CG38422" s="768"/>
      <c r="CH38422" s="768"/>
      <c r="CI38422" s="850"/>
    </row>
    <row r="38423" spans="85:87" x14ac:dyDescent="0.25">
      <c r="CG38423" s="768"/>
      <c r="CH38423" s="768"/>
      <c r="CI38423" s="850"/>
    </row>
    <row r="38424" spans="85:87" x14ac:dyDescent="0.25">
      <c r="CG38424" s="768"/>
      <c r="CH38424" s="768"/>
      <c r="CI38424" s="850"/>
    </row>
    <row r="38425" spans="85:87" x14ac:dyDescent="0.25">
      <c r="CG38425" s="768"/>
      <c r="CH38425" s="768"/>
      <c r="CI38425" s="850"/>
    </row>
    <row r="38426" spans="85:87" x14ac:dyDescent="0.25">
      <c r="CG38426" s="768"/>
      <c r="CH38426" s="768"/>
      <c r="CI38426" s="850"/>
    </row>
    <row r="38427" spans="85:87" x14ac:dyDescent="0.25">
      <c r="CG38427" s="768"/>
      <c r="CH38427" s="768"/>
      <c r="CI38427" s="850"/>
    </row>
    <row r="38428" spans="85:87" x14ac:dyDescent="0.25">
      <c r="CG38428" s="768"/>
      <c r="CH38428" s="768"/>
      <c r="CI38428" s="850"/>
    </row>
    <row r="38429" spans="85:87" x14ac:dyDescent="0.25">
      <c r="CG38429" s="768"/>
      <c r="CH38429" s="768"/>
      <c r="CI38429" s="850"/>
    </row>
    <row r="38430" spans="85:87" x14ac:dyDescent="0.25">
      <c r="CG38430" s="768"/>
      <c r="CH38430" s="768"/>
      <c r="CI38430" s="850"/>
    </row>
    <row r="38431" spans="85:87" x14ac:dyDescent="0.25">
      <c r="CG38431" s="768"/>
      <c r="CH38431" s="768"/>
      <c r="CI38431" s="850"/>
    </row>
    <row r="38432" spans="85:87" x14ac:dyDescent="0.25">
      <c r="CG38432" s="768"/>
      <c r="CH38432" s="768"/>
      <c r="CI38432" s="850"/>
    </row>
    <row r="38433" spans="85:87" x14ac:dyDescent="0.25">
      <c r="CG38433" s="768"/>
      <c r="CH38433" s="768"/>
      <c r="CI38433" s="850"/>
    </row>
    <row r="38434" spans="85:87" x14ac:dyDescent="0.25">
      <c r="CG38434" s="768"/>
      <c r="CH38434" s="768"/>
      <c r="CI38434" s="850"/>
    </row>
    <row r="38435" spans="85:87" x14ac:dyDescent="0.25">
      <c r="CG38435" s="768"/>
      <c r="CH38435" s="768"/>
      <c r="CI38435" s="850"/>
    </row>
    <row r="38436" spans="85:87" x14ac:dyDescent="0.25">
      <c r="CG38436" s="768"/>
      <c r="CH38436" s="768"/>
      <c r="CI38436" s="850"/>
    </row>
    <row r="38437" spans="85:87" x14ac:dyDescent="0.25">
      <c r="CG38437" s="768"/>
      <c r="CH38437" s="768"/>
      <c r="CI38437" s="850"/>
    </row>
    <row r="38438" spans="85:87" x14ac:dyDescent="0.25">
      <c r="CG38438" s="768"/>
      <c r="CH38438" s="768"/>
      <c r="CI38438" s="850"/>
    </row>
    <row r="38439" spans="85:87" x14ac:dyDescent="0.25">
      <c r="CG38439" s="768"/>
      <c r="CH38439" s="768"/>
      <c r="CI38439" s="850"/>
    </row>
    <row r="38440" spans="85:87" x14ac:dyDescent="0.25">
      <c r="CG38440" s="768"/>
      <c r="CH38440" s="768"/>
      <c r="CI38440" s="850"/>
    </row>
    <row r="38441" spans="85:87" x14ac:dyDescent="0.25">
      <c r="CG38441" s="768"/>
      <c r="CH38441" s="768"/>
      <c r="CI38441" s="850"/>
    </row>
    <row r="38442" spans="85:87" x14ac:dyDescent="0.25">
      <c r="CG38442" s="768"/>
      <c r="CH38442" s="768"/>
      <c r="CI38442" s="850"/>
    </row>
    <row r="38443" spans="85:87" x14ac:dyDescent="0.25">
      <c r="CG38443" s="768"/>
      <c r="CH38443" s="768"/>
      <c r="CI38443" s="850"/>
    </row>
    <row r="38444" spans="85:87" x14ac:dyDescent="0.25">
      <c r="CG38444" s="768"/>
      <c r="CH38444" s="768"/>
      <c r="CI38444" s="850"/>
    </row>
    <row r="38445" spans="85:87" x14ac:dyDescent="0.25">
      <c r="CG38445" s="768"/>
      <c r="CH38445" s="768"/>
      <c r="CI38445" s="850"/>
    </row>
    <row r="38446" spans="85:87" x14ac:dyDescent="0.25">
      <c r="CG38446" s="768"/>
      <c r="CH38446" s="768"/>
      <c r="CI38446" s="850"/>
    </row>
    <row r="38447" spans="85:87" x14ac:dyDescent="0.25">
      <c r="CG38447" s="768"/>
      <c r="CH38447" s="768"/>
      <c r="CI38447" s="850"/>
    </row>
    <row r="38448" spans="85:87" x14ac:dyDescent="0.25">
      <c r="CG38448" s="768"/>
      <c r="CH38448" s="768"/>
      <c r="CI38448" s="850"/>
    </row>
    <row r="38449" spans="85:87" x14ac:dyDescent="0.25">
      <c r="CG38449" s="768"/>
      <c r="CH38449" s="768"/>
      <c r="CI38449" s="850"/>
    </row>
    <row r="38450" spans="85:87" x14ac:dyDescent="0.25">
      <c r="CG38450" s="768"/>
      <c r="CH38450" s="768"/>
      <c r="CI38450" s="850"/>
    </row>
    <row r="38451" spans="85:87" x14ac:dyDescent="0.25">
      <c r="CG38451" s="768"/>
      <c r="CH38451" s="768"/>
      <c r="CI38451" s="850"/>
    </row>
    <row r="38452" spans="85:87" x14ac:dyDescent="0.25">
      <c r="CG38452" s="768"/>
      <c r="CH38452" s="768"/>
      <c r="CI38452" s="850"/>
    </row>
    <row r="38453" spans="85:87" x14ac:dyDescent="0.25">
      <c r="CG38453" s="768"/>
      <c r="CH38453" s="768"/>
      <c r="CI38453" s="850"/>
    </row>
    <row r="38454" spans="85:87" x14ac:dyDescent="0.25">
      <c r="CG38454" s="768"/>
      <c r="CH38454" s="768"/>
      <c r="CI38454" s="850"/>
    </row>
    <row r="38455" spans="85:87" x14ac:dyDescent="0.25">
      <c r="CG38455" s="768"/>
      <c r="CH38455" s="768"/>
      <c r="CI38455" s="850"/>
    </row>
    <row r="38456" spans="85:87" x14ac:dyDescent="0.25">
      <c r="CG38456" s="768"/>
      <c r="CH38456" s="768"/>
      <c r="CI38456" s="850"/>
    </row>
    <row r="38457" spans="85:87" x14ac:dyDescent="0.25">
      <c r="CG38457" s="768"/>
      <c r="CH38457" s="768"/>
      <c r="CI38457" s="850"/>
    </row>
    <row r="38458" spans="85:87" x14ac:dyDescent="0.25">
      <c r="CG38458" s="768"/>
      <c r="CH38458" s="768"/>
      <c r="CI38458" s="850"/>
    </row>
    <row r="38459" spans="85:87" x14ac:dyDescent="0.25">
      <c r="CG38459" s="768"/>
      <c r="CH38459" s="768"/>
      <c r="CI38459" s="850"/>
    </row>
    <row r="38460" spans="85:87" x14ac:dyDescent="0.25">
      <c r="CG38460" s="768"/>
      <c r="CH38460" s="768"/>
      <c r="CI38460" s="850"/>
    </row>
    <row r="38461" spans="85:87" x14ac:dyDescent="0.25">
      <c r="CG38461" s="768"/>
      <c r="CH38461" s="768"/>
      <c r="CI38461" s="850"/>
    </row>
    <row r="38462" spans="85:87" x14ac:dyDescent="0.25">
      <c r="CG38462" s="768"/>
      <c r="CH38462" s="768"/>
      <c r="CI38462" s="850"/>
    </row>
    <row r="38463" spans="85:87" x14ac:dyDescent="0.25">
      <c r="CG38463" s="768"/>
      <c r="CH38463" s="768"/>
      <c r="CI38463" s="850"/>
    </row>
    <row r="38464" spans="85:87" x14ac:dyDescent="0.25">
      <c r="CG38464" s="768"/>
      <c r="CH38464" s="768"/>
      <c r="CI38464" s="850"/>
    </row>
    <row r="38465" spans="85:87" x14ac:dyDescent="0.25">
      <c r="CG38465" s="768"/>
      <c r="CH38465" s="768"/>
      <c r="CI38465" s="850"/>
    </row>
    <row r="38466" spans="85:87" x14ac:dyDescent="0.25">
      <c r="CG38466" s="768"/>
      <c r="CH38466" s="768"/>
      <c r="CI38466" s="850"/>
    </row>
    <row r="38467" spans="85:87" x14ac:dyDescent="0.25">
      <c r="CG38467" s="768"/>
      <c r="CH38467" s="768"/>
      <c r="CI38467" s="850"/>
    </row>
    <row r="38468" spans="85:87" x14ac:dyDescent="0.25">
      <c r="CG38468" s="768"/>
      <c r="CH38468" s="768"/>
      <c r="CI38468" s="850"/>
    </row>
    <row r="38469" spans="85:87" x14ac:dyDescent="0.25">
      <c r="CG38469" s="768"/>
      <c r="CH38469" s="768"/>
      <c r="CI38469" s="850"/>
    </row>
    <row r="38470" spans="85:87" x14ac:dyDescent="0.25">
      <c r="CG38470" s="768"/>
      <c r="CH38470" s="768"/>
      <c r="CI38470" s="850"/>
    </row>
    <row r="38471" spans="85:87" x14ac:dyDescent="0.25">
      <c r="CG38471" s="768"/>
      <c r="CH38471" s="768"/>
      <c r="CI38471" s="850"/>
    </row>
    <row r="38472" spans="85:87" x14ac:dyDescent="0.25">
      <c r="CG38472" s="768"/>
      <c r="CH38472" s="768"/>
      <c r="CI38472" s="850"/>
    </row>
    <row r="38473" spans="85:87" x14ac:dyDescent="0.25">
      <c r="CG38473" s="768"/>
      <c r="CH38473" s="768"/>
      <c r="CI38473" s="850"/>
    </row>
    <row r="38474" spans="85:87" x14ac:dyDescent="0.25">
      <c r="CG38474" s="768"/>
      <c r="CH38474" s="768"/>
      <c r="CI38474" s="850"/>
    </row>
    <row r="38475" spans="85:87" x14ac:dyDescent="0.25">
      <c r="CG38475" s="768"/>
      <c r="CH38475" s="768"/>
      <c r="CI38475" s="850"/>
    </row>
    <row r="38476" spans="85:87" x14ac:dyDescent="0.25">
      <c r="CG38476" s="768"/>
      <c r="CH38476" s="768"/>
      <c r="CI38476" s="850"/>
    </row>
    <row r="38477" spans="85:87" x14ac:dyDescent="0.25">
      <c r="CG38477" s="768"/>
      <c r="CH38477" s="768"/>
      <c r="CI38477" s="850"/>
    </row>
    <row r="38478" spans="85:87" x14ac:dyDescent="0.25">
      <c r="CG38478" s="768"/>
      <c r="CH38478" s="768"/>
      <c r="CI38478" s="850"/>
    </row>
    <row r="38479" spans="85:87" x14ac:dyDescent="0.25">
      <c r="CG38479" s="768"/>
      <c r="CH38479" s="768"/>
      <c r="CI38479" s="850"/>
    </row>
    <row r="38480" spans="85:87" x14ac:dyDescent="0.25">
      <c r="CG38480" s="768"/>
      <c r="CH38480" s="768"/>
      <c r="CI38480" s="850"/>
    </row>
    <row r="38481" spans="85:87" x14ac:dyDescent="0.25">
      <c r="CG38481" s="768"/>
      <c r="CH38481" s="768"/>
      <c r="CI38481" s="850"/>
    </row>
    <row r="38482" spans="85:87" x14ac:dyDescent="0.25">
      <c r="CG38482" s="768"/>
      <c r="CH38482" s="768"/>
      <c r="CI38482" s="850"/>
    </row>
    <row r="38483" spans="85:87" x14ac:dyDescent="0.25">
      <c r="CG38483" s="768"/>
      <c r="CH38483" s="768"/>
      <c r="CI38483" s="850"/>
    </row>
    <row r="38484" spans="85:87" x14ac:dyDescent="0.25">
      <c r="CG38484" s="768"/>
      <c r="CH38484" s="768"/>
      <c r="CI38484" s="850"/>
    </row>
    <row r="38485" spans="85:87" x14ac:dyDescent="0.25">
      <c r="CG38485" s="768"/>
      <c r="CH38485" s="768"/>
      <c r="CI38485" s="850"/>
    </row>
    <row r="38486" spans="85:87" x14ac:dyDescent="0.25">
      <c r="CG38486" s="768"/>
      <c r="CH38486" s="768"/>
      <c r="CI38486" s="850"/>
    </row>
    <row r="38487" spans="85:87" x14ac:dyDescent="0.25">
      <c r="CG38487" s="768"/>
      <c r="CH38487" s="768"/>
      <c r="CI38487" s="850"/>
    </row>
    <row r="38488" spans="85:87" x14ac:dyDescent="0.25">
      <c r="CG38488" s="768"/>
      <c r="CH38488" s="768"/>
      <c r="CI38488" s="850"/>
    </row>
    <row r="38489" spans="85:87" x14ac:dyDescent="0.25">
      <c r="CG38489" s="768"/>
      <c r="CH38489" s="768"/>
      <c r="CI38489" s="850"/>
    </row>
    <row r="38490" spans="85:87" x14ac:dyDescent="0.25">
      <c r="CG38490" s="768"/>
      <c r="CH38490" s="768"/>
      <c r="CI38490" s="850"/>
    </row>
    <row r="38491" spans="85:87" x14ac:dyDescent="0.25">
      <c r="CG38491" s="768"/>
      <c r="CH38491" s="768"/>
      <c r="CI38491" s="850"/>
    </row>
    <row r="38492" spans="85:87" x14ac:dyDescent="0.25">
      <c r="CG38492" s="768"/>
      <c r="CH38492" s="768"/>
      <c r="CI38492" s="850"/>
    </row>
    <row r="38493" spans="85:87" x14ac:dyDescent="0.25">
      <c r="CG38493" s="768"/>
      <c r="CH38493" s="768"/>
      <c r="CI38493" s="850"/>
    </row>
    <row r="38494" spans="85:87" x14ac:dyDescent="0.25">
      <c r="CG38494" s="768"/>
      <c r="CH38494" s="768"/>
      <c r="CI38494" s="850"/>
    </row>
    <row r="38495" spans="85:87" x14ac:dyDescent="0.25">
      <c r="CG38495" s="768"/>
      <c r="CH38495" s="768"/>
      <c r="CI38495" s="850"/>
    </row>
    <row r="38496" spans="85:87" x14ac:dyDescent="0.25">
      <c r="CG38496" s="768"/>
      <c r="CH38496" s="768"/>
      <c r="CI38496" s="850"/>
    </row>
    <row r="38497" spans="85:87" x14ac:dyDescent="0.25">
      <c r="CG38497" s="768"/>
      <c r="CH38497" s="768"/>
      <c r="CI38497" s="850"/>
    </row>
    <row r="38498" spans="85:87" x14ac:dyDescent="0.25">
      <c r="CG38498" s="768"/>
      <c r="CH38498" s="768"/>
      <c r="CI38498" s="850"/>
    </row>
    <row r="38499" spans="85:87" x14ac:dyDescent="0.25">
      <c r="CG38499" s="768"/>
      <c r="CH38499" s="768"/>
      <c r="CI38499" s="850"/>
    </row>
    <row r="38500" spans="85:87" x14ac:dyDescent="0.25">
      <c r="CG38500" s="768"/>
      <c r="CH38500" s="768"/>
      <c r="CI38500" s="850"/>
    </row>
    <row r="38501" spans="85:87" x14ac:dyDescent="0.25">
      <c r="CG38501" s="768"/>
      <c r="CH38501" s="768"/>
      <c r="CI38501" s="850"/>
    </row>
    <row r="38502" spans="85:87" x14ac:dyDescent="0.25">
      <c r="CG38502" s="768"/>
      <c r="CH38502" s="768"/>
      <c r="CI38502" s="850"/>
    </row>
    <row r="38503" spans="85:87" x14ac:dyDescent="0.25">
      <c r="CG38503" s="768"/>
      <c r="CH38503" s="768"/>
      <c r="CI38503" s="850"/>
    </row>
    <row r="38504" spans="85:87" x14ac:dyDescent="0.25">
      <c r="CG38504" s="768"/>
      <c r="CH38504" s="768"/>
      <c r="CI38504" s="850"/>
    </row>
    <row r="38505" spans="85:87" x14ac:dyDescent="0.25">
      <c r="CG38505" s="768"/>
      <c r="CH38505" s="768"/>
      <c r="CI38505" s="850"/>
    </row>
    <row r="38506" spans="85:87" x14ac:dyDescent="0.25">
      <c r="CG38506" s="768"/>
      <c r="CH38506" s="768"/>
      <c r="CI38506" s="850"/>
    </row>
    <row r="38507" spans="85:87" x14ac:dyDescent="0.25">
      <c r="CG38507" s="768"/>
      <c r="CH38507" s="768"/>
      <c r="CI38507" s="850"/>
    </row>
    <row r="38508" spans="85:87" x14ac:dyDescent="0.25">
      <c r="CG38508" s="768"/>
      <c r="CH38508" s="768"/>
      <c r="CI38508" s="850"/>
    </row>
    <row r="38509" spans="85:87" x14ac:dyDescent="0.25">
      <c r="CG38509" s="768"/>
      <c r="CH38509" s="768"/>
      <c r="CI38509" s="850"/>
    </row>
    <row r="38510" spans="85:87" x14ac:dyDescent="0.25">
      <c r="CG38510" s="768"/>
      <c r="CH38510" s="768"/>
      <c r="CI38510" s="850"/>
    </row>
    <row r="38511" spans="85:87" x14ac:dyDescent="0.25">
      <c r="CG38511" s="768"/>
      <c r="CH38511" s="768"/>
      <c r="CI38511" s="850"/>
    </row>
    <row r="38512" spans="85:87" x14ac:dyDescent="0.25">
      <c r="CG38512" s="768"/>
      <c r="CH38512" s="768"/>
      <c r="CI38512" s="850"/>
    </row>
    <row r="38513" spans="85:87" x14ac:dyDescent="0.25">
      <c r="CG38513" s="768"/>
      <c r="CH38513" s="768"/>
      <c r="CI38513" s="850"/>
    </row>
    <row r="38514" spans="85:87" x14ac:dyDescent="0.25">
      <c r="CG38514" s="768"/>
      <c r="CH38514" s="768"/>
      <c r="CI38514" s="850"/>
    </row>
    <row r="38515" spans="85:87" x14ac:dyDescent="0.25">
      <c r="CG38515" s="768"/>
      <c r="CH38515" s="768"/>
      <c r="CI38515" s="850"/>
    </row>
    <row r="38516" spans="85:87" x14ac:dyDescent="0.25">
      <c r="CG38516" s="768"/>
      <c r="CH38516" s="768"/>
      <c r="CI38516" s="850"/>
    </row>
    <row r="38517" spans="85:87" x14ac:dyDescent="0.25">
      <c r="CG38517" s="768"/>
      <c r="CH38517" s="768"/>
      <c r="CI38517" s="850"/>
    </row>
    <row r="38518" spans="85:87" x14ac:dyDescent="0.25">
      <c r="CG38518" s="768"/>
      <c r="CH38518" s="768"/>
      <c r="CI38518" s="850"/>
    </row>
    <row r="38519" spans="85:87" x14ac:dyDescent="0.25">
      <c r="CG38519" s="768"/>
      <c r="CH38519" s="768"/>
      <c r="CI38519" s="850"/>
    </row>
    <row r="38520" spans="85:87" x14ac:dyDescent="0.25">
      <c r="CG38520" s="768"/>
      <c r="CH38520" s="768"/>
      <c r="CI38520" s="850"/>
    </row>
    <row r="38521" spans="85:87" x14ac:dyDescent="0.25">
      <c r="CG38521" s="768"/>
      <c r="CH38521" s="768"/>
      <c r="CI38521" s="850"/>
    </row>
    <row r="38522" spans="85:87" x14ac:dyDescent="0.25">
      <c r="CG38522" s="768"/>
      <c r="CH38522" s="768"/>
      <c r="CI38522" s="850"/>
    </row>
    <row r="38523" spans="85:87" x14ac:dyDescent="0.25">
      <c r="CG38523" s="768"/>
      <c r="CH38523" s="768"/>
      <c r="CI38523" s="850"/>
    </row>
    <row r="38524" spans="85:87" x14ac:dyDescent="0.25">
      <c r="CG38524" s="768"/>
      <c r="CH38524" s="768"/>
      <c r="CI38524" s="850"/>
    </row>
    <row r="38525" spans="85:87" x14ac:dyDescent="0.25">
      <c r="CG38525" s="768"/>
      <c r="CH38525" s="768"/>
      <c r="CI38525" s="850"/>
    </row>
    <row r="38526" spans="85:87" x14ac:dyDescent="0.25">
      <c r="CG38526" s="768"/>
      <c r="CH38526" s="768"/>
      <c r="CI38526" s="850"/>
    </row>
    <row r="38527" spans="85:87" x14ac:dyDescent="0.25">
      <c r="CG38527" s="768"/>
      <c r="CH38527" s="768"/>
      <c r="CI38527" s="850"/>
    </row>
    <row r="38528" spans="85:87" x14ac:dyDescent="0.25">
      <c r="CG38528" s="768"/>
      <c r="CH38528" s="768"/>
      <c r="CI38528" s="850"/>
    </row>
    <row r="38529" spans="85:87" x14ac:dyDescent="0.25">
      <c r="CG38529" s="768"/>
      <c r="CH38529" s="768"/>
      <c r="CI38529" s="850"/>
    </row>
    <row r="38530" spans="85:87" x14ac:dyDescent="0.25">
      <c r="CG38530" s="768"/>
      <c r="CH38530" s="768"/>
      <c r="CI38530" s="850"/>
    </row>
    <row r="38531" spans="85:87" x14ac:dyDescent="0.25">
      <c r="CG38531" s="768"/>
      <c r="CH38531" s="768"/>
      <c r="CI38531" s="850"/>
    </row>
    <row r="38532" spans="85:87" x14ac:dyDescent="0.25">
      <c r="CG38532" s="768"/>
      <c r="CH38532" s="768"/>
      <c r="CI38532" s="850"/>
    </row>
    <row r="38533" spans="85:87" x14ac:dyDescent="0.25">
      <c r="CG38533" s="768"/>
      <c r="CH38533" s="768"/>
      <c r="CI38533" s="850"/>
    </row>
    <row r="38534" spans="85:87" x14ac:dyDescent="0.25">
      <c r="CG38534" s="768"/>
      <c r="CH38534" s="768"/>
      <c r="CI38534" s="850"/>
    </row>
    <row r="38535" spans="85:87" x14ac:dyDescent="0.25">
      <c r="CG38535" s="768"/>
      <c r="CH38535" s="768"/>
      <c r="CI38535" s="850"/>
    </row>
    <row r="38536" spans="85:87" x14ac:dyDescent="0.25">
      <c r="CG38536" s="768"/>
      <c r="CH38536" s="768"/>
      <c r="CI38536" s="850"/>
    </row>
    <row r="38537" spans="85:87" x14ac:dyDescent="0.25">
      <c r="CG38537" s="768"/>
      <c r="CH38537" s="768"/>
      <c r="CI38537" s="850"/>
    </row>
    <row r="38538" spans="85:87" x14ac:dyDescent="0.25">
      <c r="CG38538" s="768"/>
      <c r="CH38538" s="768"/>
      <c r="CI38538" s="850"/>
    </row>
    <row r="38539" spans="85:87" x14ac:dyDescent="0.25">
      <c r="CG38539" s="768"/>
      <c r="CH38539" s="768"/>
      <c r="CI38539" s="850"/>
    </row>
    <row r="38540" spans="85:87" x14ac:dyDescent="0.25">
      <c r="CG38540" s="768"/>
      <c r="CH38540" s="768"/>
      <c r="CI38540" s="850"/>
    </row>
    <row r="38541" spans="85:87" x14ac:dyDescent="0.25">
      <c r="CG38541" s="768"/>
      <c r="CH38541" s="768"/>
      <c r="CI38541" s="850"/>
    </row>
    <row r="38542" spans="85:87" x14ac:dyDescent="0.25">
      <c r="CG38542" s="768"/>
      <c r="CH38542" s="768"/>
      <c r="CI38542" s="850"/>
    </row>
    <row r="38543" spans="85:87" x14ac:dyDescent="0.25">
      <c r="CG38543" s="768"/>
      <c r="CH38543" s="768"/>
      <c r="CI38543" s="850"/>
    </row>
    <row r="38544" spans="85:87" x14ac:dyDescent="0.25">
      <c r="CG38544" s="768"/>
      <c r="CH38544" s="768"/>
      <c r="CI38544" s="850"/>
    </row>
    <row r="38545" spans="85:87" x14ac:dyDescent="0.25">
      <c r="CG38545" s="768"/>
      <c r="CH38545" s="768"/>
      <c r="CI38545" s="850"/>
    </row>
    <row r="38546" spans="85:87" x14ac:dyDescent="0.25">
      <c r="CG38546" s="768"/>
      <c r="CH38546" s="768"/>
      <c r="CI38546" s="850"/>
    </row>
    <row r="38547" spans="85:87" x14ac:dyDescent="0.25">
      <c r="CG38547" s="768"/>
      <c r="CH38547" s="768"/>
      <c r="CI38547" s="850"/>
    </row>
    <row r="38548" spans="85:87" x14ac:dyDescent="0.25">
      <c r="CG38548" s="768"/>
      <c r="CH38548" s="768"/>
      <c r="CI38548" s="850"/>
    </row>
    <row r="38549" spans="85:87" x14ac:dyDescent="0.25">
      <c r="CG38549" s="768"/>
      <c r="CH38549" s="768"/>
      <c r="CI38549" s="850"/>
    </row>
    <row r="38550" spans="85:87" x14ac:dyDescent="0.25">
      <c r="CG38550" s="768"/>
      <c r="CH38550" s="768"/>
      <c r="CI38550" s="850"/>
    </row>
    <row r="38551" spans="85:87" x14ac:dyDescent="0.25">
      <c r="CG38551" s="768"/>
      <c r="CH38551" s="768"/>
      <c r="CI38551" s="850"/>
    </row>
    <row r="38552" spans="85:87" x14ac:dyDescent="0.25">
      <c r="CG38552" s="768"/>
      <c r="CH38552" s="768"/>
      <c r="CI38552" s="850"/>
    </row>
    <row r="38553" spans="85:87" x14ac:dyDescent="0.25">
      <c r="CG38553" s="768"/>
      <c r="CH38553" s="768"/>
      <c r="CI38553" s="850"/>
    </row>
    <row r="38554" spans="85:87" x14ac:dyDescent="0.25">
      <c r="CG38554" s="768"/>
      <c r="CH38554" s="768"/>
      <c r="CI38554" s="850"/>
    </row>
    <row r="38555" spans="85:87" x14ac:dyDescent="0.25">
      <c r="CG38555" s="768"/>
      <c r="CH38555" s="768"/>
      <c r="CI38555" s="850"/>
    </row>
    <row r="38556" spans="85:87" x14ac:dyDescent="0.25">
      <c r="CG38556" s="768"/>
      <c r="CH38556" s="768"/>
      <c r="CI38556" s="850"/>
    </row>
    <row r="38557" spans="85:87" x14ac:dyDescent="0.25">
      <c r="CG38557" s="768"/>
      <c r="CH38557" s="768"/>
      <c r="CI38557" s="850"/>
    </row>
    <row r="38558" spans="85:87" x14ac:dyDescent="0.25">
      <c r="CG38558" s="768"/>
      <c r="CH38558" s="768"/>
      <c r="CI38558" s="850"/>
    </row>
    <row r="38559" spans="85:87" x14ac:dyDescent="0.25">
      <c r="CG38559" s="768"/>
      <c r="CH38559" s="768"/>
      <c r="CI38559" s="850"/>
    </row>
    <row r="38560" spans="85:87" x14ac:dyDescent="0.25">
      <c r="CG38560" s="768"/>
      <c r="CH38560" s="768"/>
      <c r="CI38560" s="850"/>
    </row>
    <row r="38561" spans="85:87" x14ac:dyDescent="0.25">
      <c r="CG38561" s="768"/>
      <c r="CH38561" s="768"/>
      <c r="CI38561" s="850"/>
    </row>
    <row r="38562" spans="85:87" x14ac:dyDescent="0.25">
      <c r="CG38562" s="768"/>
      <c r="CH38562" s="768"/>
      <c r="CI38562" s="850"/>
    </row>
    <row r="38563" spans="85:87" x14ac:dyDescent="0.25">
      <c r="CG38563" s="768"/>
      <c r="CH38563" s="768"/>
      <c r="CI38563" s="850"/>
    </row>
    <row r="38564" spans="85:87" x14ac:dyDescent="0.25">
      <c r="CG38564" s="768"/>
      <c r="CH38564" s="768"/>
      <c r="CI38564" s="850"/>
    </row>
    <row r="38565" spans="85:87" x14ac:dyDescent="0.25">
      <c r="CG38565" s="768"/>
      <c r="CH38565" s="768"/>
      <c r="CI38565" s="850"/>
    </row>
    <row r="38566" spans="85:87" x14ac:dyDescent="0.25">
      <c r="CG38566" s="768"/>
      <c r="CH38566" s="768"/>
      <c r="CI38566" s="850"/>
    </row>
    <row r="38567" spans="85:87" x14ac:dyDescent="0.25">
      <c r="CG38567" s="768"/>
      <c r="CH38567" s="768"/>
      <c r="CI38567" s="850"/>
    </row>
    <row r="38568" spans="85:87" x14ac:dyDescent="0.25">
      <c r="CG38568" s="768"/>
      <c r="CH38568" s="768"/>
      <c r="CI38568" s="850"/>
    </row>
    <row r="38569" spans="85:87" x14ac:dyDescent="0.25">
      <c r="CG38569" s="768"/>
      <c r="CH38569" s="768"/>
      <c r="CI38569" s="850"/>
    </row>
    <row r="38570" spans="85:87" x14ac:dyDescent="0.25">
      <c r="CG38570" s="768"/>
      <c r="CH38570" s="768"/>
      <c r="CI38570" s="850"/>
    </row>
    <row r="38571" spans="85:87" x14ac:dyDescent="0.25">
      <c r="CG38571" s="768"/>
      <c r="CH38571" s="768"/>
      <c r="CI38571" s="850"/>
    </row>
    <row r="38572" spans="85:87" x14ac:dyDescent="0.25">
      <c r="CG38572" s="768"/>
      <c r="CH38572" s="768"/>
      <c r="CI38572" s="850"/>
    </row>
    <row r="38573" spans="85:87" x14ac:dyDescent="0.25">
      <c r="CG38573" s="768"/>
      <c r="CH38573" s="768"/>
      <c r="CI38573" s="850"/>
    </row>
    <row r="38574" spans="85:87" x14ac:dyDescent="0.25">
      <c r="CG38574" s="768"/>
      <c r="CH38574" s="768"/>
      <c r="CI38574" s="850"/>
    </row>
    <row r="38575" spans="85:87" x14ac:dyDescent="0.25">
      <c r="CG38575" s="768"/>
      <c r="CH38575" s="768"/>
      <c r="CI38575" s="850"/>
    </row>
    <row r="38576" spans="85:87" x14ac:dyDescent="0.25">
      <c r="CG38576" s="768"/>
      <c r="CH38576" s="768"/>
      <c r="CI38576" s="850"/>
    </row>
    <row r="38577" spans="85:87" x14ac:dyDescent="0.25">
      <c r="CG38577" s="768"/>
      <c r="CH38577" s="768"/>
      <c r="CI38577" s="850"/>
    </row>
    <row r="38578" spans="85:87" x14ac:dyDescent="0.25">
      <c r="CG38578" s="768"/>
      <c r="CH38578" s="768"/>
      <c r="CI38578" s="850"/>
    </row>
    <row r="38579" spans="85:87" x14ac:dyDescent="0.25">
      <c r="CG38579" s="768"/>
      <c r="CH38579" s="768"/>
      <c r="CI38579" s="850"/>
    </row>
    <row r="38580" spans="85:87" x14ac:dyDescent="0.25">
      <c r="CG38580" s="768"/>
      <c r="CH38580" s="768"/>
      <c r="CI38580" s="850"/>
    </row>
    <row r="38581" spans="85:87" x14ac:dyDescent="0.25">
      <c r="CG38581" s="768"/>
      <c r="CH38581" s="768"/>
      <c r="CI38581" s="850"/>
    </row>
    <row r="38582" spans="85:87" x14ac:dyDescent="0.25">
      <c r="CG38582" s="768"/>
      <c r="CH38582" s="768"/>
      <c r="CI38582" s="850"/>
    </row>
    <row r="38583" spans="85:87" x14ac:dyDescent="0.25">
      <c r="CG38583" s="768"/>
      <c r="CH38583" s="768"/>
      <c r="CI38583" s="850"/>
    </row>
    <row r="38584" spans="85:87" x14ac:dyDescent="0.25">
      <c r="CG38584" s="768"/>
      <c r="CH38584" s="768"/>
      <c r="CI38584" s="850"/>
    </row>
    <row r="38585" spans="85:87" x14ac:dyDescent="0.25">
      <c r="CG38585" s="768"/>
      <c r="CH38585" s="768"/>
      <c r="CI38585" s="850"/>
    </row>
    <row r="38586" spans="85:87" x14ac:dyDescent="0.25">
      <c r="CG38586" s="768"/>
      <c r="CH38586" s="768"/>
      <c r="CI38586" s="850"/>
    </row>
    <row r="38587" spans="85:87" x14ac:dyDescent="0.25">
      <c r="CG38587" s="768"/>
      <c r="CH38587" s="768"/>
      <c r="CI38587" s="850"/>
    </row>
    <row r="38588" spans="85:87" x14ac:dyDescent="0.25">
      <c r="CG38588" s="768"/>
      <c r="CH38588" s="768"/>
      <c r="CI38588" s="850"/>
    </row>
    <row r="38589" spans="85:87" x14ac:dyDescent="0.25">
      <c r="CG38589" s="768"/>
      <c r="CH38589" s="768"/>
      <c r="CI38589" s="850"/>
    </row>
    <row r="38590" spans="85:87" x14ac:dyDescent="0.25">
      <c r="CG38590" s="768"/>
      <c r="CH38590" s="768"/>
      <c r="CI38590" s="850"/>
    </row>
    <row r="38591" spans="85:87" x14ac:dyDescent="0.25">
      <c r="CG38591" s="768"/>
      <c r="CH38591" s="768"/>
      <c r="CI38591" s="850"/>
    </row>
    <row r="38592" spans="85:87" x14ac:dyDescent="0.25">
      <c r="CG38592" s="768"/>
      <c r="CH38592" s="768"/>
      <c r="CI38592" s="850"/>
    </row>
    <row r="38593" spans="85:87" x14ac:dyDescent="0.25">
      <c r="CG38593" s="768"/>
      <c r="CH38593" s="768"/>
      <c r="CI38593" s="850"/>
    </row>
    <row r="38594" spans="85:87" x14ac:dyDescent="0.25">
      <c r="CG38594" s="768"/>
      <c r="CH38594" s="768"/>
      <c r="CI38594" s="850"/>
    </row>
    <row r="38595" spans="85:87" x14ac:dyDescent="0.25">
      <c r="CG38595" s="768"/>
      <c r="CH38595" s="768"/>
      <c r="CI38595" s="850"/>
    </row>
    <row r="38596" spans="85:87" x14ac:dyDescent="0.25">
      <c r="CG38596" s="768"/>
      <c r="CH38596" s="768"/>
      <c r="CI38596" s="850"/>
    </row>
    <row r="38597" spans="85:87" x14ac:dyDescent="0.25">
      <c r="CG38597" s="768"/>
      <c r="CH38597" s="768"/>
      <c r="CI38597" s="850"/>
    </row>
    <row r="38598" spans="85:87" x14ac:dyDescent="0.25">
      <c r="CG38598" s="768"/>
      <c r="CH38598" s="768"/>
      <c r="CI38598" s="850"/>
    </row>
    <row r="38599" spans="85:87" x14ac:dyDescent="0.25">
      <c r="CG38599" s="768"/>
      <c r="CH38599" s="768"/>
      <c r="CI38599" s="850"/>
    </row>
    <row r="38600" spans="85:87" x14ac:dyDescent="0.25">
      <c r="CG38600" s="768"/>
      <c r="CH38600" s="768"/>
      <c r="CI38600" s="850"/>
    </row>
    <row r="38601" spans="85:87" x14ac:dyDescent="0.25">
      <c r="CG38601" s="768"/>
      <c r="CH38601" s="768"/>
      <c r="CI38601" s="850"/>
    </row>
    <row r="38602" spans="85:87" x14ac:dyDescent="0.25">
      <c r="CG38602" s="768"/>
      <c r="CH38602" s="768"/>
      <c r="CI38602" s="850"/>
    </row>
    <row r="38603" spans="85:87" x14ac:dyDescent="0.25">
      <c r="CG38603" s="768"/>
      <c r="CH38603" s="768"/>
      <c r="CI38603" s="850"/>
    </row>
    <row r="38604" spans="85:87" x14ac:dyDescent="0.25">
      <c r="CG38604" s="768"/>
      <c r="CH38604" s="768"/>
      <c r="CI38604" s="850"/>
    </row>
    <row r="38605" spans="85:87" x14ac:dyDescent="0.25">
      <c r="CG38605" s="768"/>
      <c r="CH38605" s="768"/>
      <c r="CI38605" s="850"/>
    </row>
    <row r="38606" spans="85:87" x14ac:dyDescent="0.25">
      <c r="CG38606" s="768"/>
      <c r="CH38606" s="768"/>
      <c r="CI38606" s="850"/>
    </row>
    <row r="38607" spans="85:87" x14ac:dyDescent="0.25">
      <c r="CG38607" s="768"/>
      <c r="CH38607" s="768"/>
      <c r="CI38607" s="850"/>
    </row>
    <row r="38608" spans="85:87" x14ac:dyDescent="0.25">
      <c r="CG38608" s="768"/>
      <c r="CH38608" s="768"/>
      <c r="CI38608" s="850"/>
    </row>
    <row r="38609" spans="85:87" x14ac:dyDescent="0.25">
      <c r="CG38609" s="768"/>
      <c r="CH38609" s="768"/>
      <c r="CI38609" s="850"/>
    </row>
    <row r="38610" spans="85:87" x14ac:dyDescent="0.25">
      <c r="CG38610" s="768"/>
      <c r="CH38610" s="768"/>
      <c r="CI38610" s="850"/>
    </row>
    <row r="38611" spans="85:87" x14ac:dyDescent="0.25">
      <c r="CG38611" s="768"/>
      <c r="CH38611" s="768"/>
      <c r="CI38611" s="850"/>
    </row>
    <row r="38612" spans="85:87" x14ac:dyDescent="0.25">
      <c r="CG38612" s="768"/>
      <c r="CH38612" s="768"/>
      <c r="CI38612" s="850"/>
    </row>
    <row r="38613" spans="85:87" x14ac:dyDescent="0.25">
      <c r="CG38613" s="768"/>
      <c r="CH38613" s="768"/>
      <c r="CI38613" s="850"/>
    </row>
    <row r="38614" spans="85:87" x14ac:dyDescent="0.25">
      <c r="CG38614" s="768"/>
      <c r="CH38614" s="768"/>
      <c r="CI38614" s="850"/>
    </row>
    <row r="38615" spans="85:87" x14ac:dyDescent="0.25">
      <c r="CG38615" s="768"/>
      <c r="CH38615" s="768"/>
      <c r="CI38615" s="850"/>
    </row>
    <row r="38616" spans="85:87" x14ac:dyDescent="0.25">
      <c r="CG38616" s="768"/>
      <c r="CH38616" s="768"/>
      <c r="CI38616" s="850"/>
    </row>
    <row r="38617" spans="85:87" x14ac:dyDescent="0.25">
      <c r="CG38617" s="768"/>
      <c r="CH38617" s="768"/>
      <c r="CI38617" s="850"/>
    </row>
    <row r="38618" spans="85:87" x14ac:dyDescent="0.25">
      <c r="CG38618" s="768"/>
      <c r="CH38618" s="768"/>
      <c r="CI38618" s="850"/>
    </row>
    <row r="38619" spans="85:87" x14ac:dyDescent="0.25">
      <c r="CG38619" s="768"/>
      <c r="CH38619" s="768"/>
      <c r="CI38619" s="850"/>
    </row>
    <row r="38620" spans="85:87" x14ac:dyDescent="0.25">
      <c r="CG38620" s="768"/>
      <c r="CH38620" s="768"/>
      <c r="CI38620" s="850"/>
    </row>
    <row r="38621" spans="85:87" x14ac:dyDescent="0.25">
      <c r="CG38621" s="768"/>
      <c r="CH38621" s="768"/>
      <c r="CI38621" s="850"/>
    </row>
    <row r="38622" spans="85:87" x14ac:dyDescent="0.25">
      <c r="CG38622" s="768"/>
      <c r="CH38622" s="768"/>
      <c r="CI38622" s="850"/>
    </row>
    <row r="38623" spans="85:87" x14ac:dyDescent="0.25">
      <c r="CG38623" s="768"/>
      <c r="CH38623" s="768"/>
      <c r="CI38623" s="850"/>
    </row>
    <row r="38624" spans="85:87" x14ac:dyDescent="0.25">
      <c r="CG38624" s="768"/>
      <c r="CH38624" s="768"/>
      <c r="CI38624" s="850"/>
    </row>
    <row r="38625" spans="85:87" x14ac:dyDescent="0.25">
      <c r="CG38625" s="768"/>
      <c r="CH38625" s="768"/>
      <c r="CI38625" s="850"/>
    </row>
    <row r="38626" spans="85:87" x14ac:dyDescent="0.25">
      <c r="CG38626" s="768"/>
      <c r="CH38626" s="768"/>
      <c r="CI38626" s="850"/>
    </row>
    <row r="38627" spans="85:87" x14ac:dyDescent="0.25">
      <c r="CG38627" s="768"/>
      <c r="CH38627" s="768"/>
      <c r="CI38627" s="850"/>
    </row>
    <row r="38628" spans="85:87" x14ac:dyDescent="0.25">
      <c r="CG38628" s="768"/>
      <c r="CH38628" s="768"/>
      <c r="CI38628" s="850"/>
    </row>
    <row r="38629" spans="85:87" x14ac:dyDescent="0.25">
      <c r="CG38629" s="768"/>
      <c r="CH38629" s="768"/>
      <c r="CI38629" s="850"/>
    </row>
    <row r="38630" spans="85:87" x14ac:dyDescent="0.25">
      <c r="CG38630" s="768"/>
      <c r="CH38630" s="768"/>
      <c r="CI38630" s="850"/>
    </row>
    <row r="38631" spans="85:87" x14ac:dyDescent="0.25">
      <c r="CG38631" s="768"/>
      <c r="CH38631" s="768"/>
      <c r="CI38631" s="850"/>
    </row>
    <row r="38632" spans="85:87" x14ac:dyDescent="0.25">
      <c r="CG38632" s="768"/>
      <c r="CH38632" s="768"/>
      <c r="CI38632" s="850"/>
    </row>
    <row r="38633" spans="85:87" x14ac:dyDescent="0.25">
      <c r="CG38633" s="768"/>
      <c r="CH38633" s="768"/>
      <c r="CI38633" s="850"/>
    </row>
    <row r="38634" spans="85:87" x14ac:dyDescent="0.25">
      <c r="CG38634" s="768"/>
      <c r="CH38634" s="768"/>
      <c r="CI38634" s="850"/>
    </row>
    <row r="38635" spans="85:87" x14ac:dyDescent="0.25">
      <c r="CG38635" s="768"/>
      <c r="CH38635" s="768"/>
      <c r="CI38635" s="850"/>
    </row>
    <row r="38636" spans="85:87" x14ac:dyDescent="0.25">
      <c r="CG38636" s="768"/>
      <c r="CH38636" s="768"/>
      <c r="CI38636" s="850"/>
    </row>
    <row r="38637" spans="85:87" x14ac:dyDescent="0.25">
      <c r="CG38637" s="768"/>
      <c r="CH38637" s="768"/>
      <c r="CI38637" s="850"/>
    </row>
    <row r="38638" spans="85:87" x14ac:dyDescent="0.25">
      <c r="CG38638" s="768"/>
      <c r="CH38638" s="768"/>
      <c r="CI38638" s="850"/>
    </row>
    <row r="38639" spans="85:87" x14ac:dyDescent="0.25">
      <c r="CG38639" s="768"/>
      <c r="CH38639" s="768"/>
      <c r="CI38639" s="850"/>
    </row>
    <row r="38640" spans="85:87" x14ac:dyDescent="0.25">
      <c r="CG38640" s="768"/>
      <c r="CH38640" s="768"/>
      <c r="CI38640" s="850"/>
    </row>
    <row r="38641" spans="85:87" x14ac:dyDescent="0.25">
      <c r="CG38641" s="768"/>
      <c r="CH38641" s="768"/>
      <c r="CI38641" s="850"/>
    </row>
    <row r="38642" spans="85:87" x14ac:dyDescent="0.25">
      <c r="CG38642" s="768"/>
      <c r="CH38642" s="768"/>
      <c r="CI38642" s="850"/>
    </row>
    <row r="38643" spans="85:87" x14ac:dyDescent="0.25">
      <c r="CG38643" s="768"/>
      <c r="CH38643" s="768"/>
      <c r="CI38643" s="850"/>
    </row>
    <row r="38644" spans="85:87" x14ac:dyDescent="0.25">
      <c r="CG38644" s="768"/>
      <c r="CH38644" s="768"/>
      <c r="CI38644" s="850"/>
    </row>
    <row r="38645" spans="85:87" x14ac:dyDescent="0.25">
      <c r="CG38645" s="768"/>
      <c r="CH38645" s="768"/>
      <c r="CI38645" s="850"/>
    </row>
    <row r="38646" spans="85:87" x14ac:dyDescent="0.25">
      <c r="CG38646" s="768"/>
      <c r="CH38646" s="768"/>
      <c r="CI38646" s="850"/>
    </row>
    <row r="38647" spans="85:87" x14ac:dyDescent="0.25">
      <c r="CG38647" s="768"/>
      <c r="CH38647" s="768"/>
      <c r="CI38647" s="850"/>
    </row>
    <row r="38648" spans="85:87" x14ac:dyDescent="0.25">
      <c r="CG38648" s="768"/>
      <c r="CH38648" s="768"/>
      <c r="CI38648" s="850"/>
    </row>
    <row r="38649" spans="85:87" x14ac:dyDescent="0.25">
      <c r="CG38649" s="768"/>
      <c r="CH38649" s="768"/>
      <c r="CI38649" s="850"/>
    </row>
    <row r="38650" spans="85:87" x14ac:dyDescent="0.25">
      <c r="CG38650" s="768"/>
      <c r="CH38650" s="768"/>
      <c r="CI38650" s="850"/>
    </row>
    <row r="38651" spans="85:87" x14ac:dyDescent="0.25">
      <c r="CG38651" s="768"/>
      <c r="CH38651" s="768"/>
      <c r="CI38651" s="850"/>
    </row>
    <row r="38652" spans="85:87" x14ac:dyDescent="0.25">
      <c r="CG38652" s="768"/>
      <c r="CH38652" s="768"/>
      <c r="CI38652" s="850"/>
    </row>
    <row r="38653" spans="85:87" x14ac:dyDescent="0.25">
      <c r="CG38653" s="768"/>
      <c r="CH38653" s="768"/>
      <c r="CI38653" s="850"/>
    </row>
    <row r="38654" spans="85:87" x14ac:dyDescent="0.25">
      <c r="CG38654" s="768"/>
      <c r="CH38654" s="768"/>
      <c r="CI38654" s="850"/>
    </row>
    <row r="38655" spans="85:87" x14ac:dyDescent="0.25">
      <c r="CG38655" s="768"/>
      <c r="CH38655" s="768"/>
      <c r="CI38655" s="850"/>
    </row>
    <row r="38656" spans="85:87" x14ac:dyDescent="0.25">
      <c r="CG38656" s="768"/>
      <c r="CH38656" s="768"/>
      <c r="CI38656" s="850"/>
    </row>
    <row r="38657" spans="85:87" x14ac:dyDescent="0.25">
      <c r="CG38657" s="768"/>
      <c r="CH38657" s="768"/>
      <c r="CI38657" s="850"/>
    </row>
    <row r="38658" spans="85:87" x14ac:dyDescent="0.25">
      <c r="CG38658" s="768"/>
      <c r="CH38658" s="768"/>
      <c r="CI38658" s="850"/>
    </row>
    <row r="38659" spans="85:87" x14ac:dyDescent="0.25">
      <c r="CG38659" s="768"/>
      <c r="CH38659" s="768"/>
      <c r="CI38659" s="850"/>
    </row>
    <row r="38660" spans="85:87" x14ac:dyDescent="0.25">
      <c r="CG38660" s="768"/>
      <c r="CH38660" s="768"/>
      <c r="CI38660" s="850"/>
    </row>
    <row r="38661" spans="85:87" x14ac:dyDescent="0.25">
      <c r="CG38661" s="768"/>
      <c r="CH38661" s="768"/>
      <c r="CI38661" s="850"/>
    </row>
    <row r="38662" spans="85:87" x14ac:dyDescent="0.25">
      <c r="CG38662" s="768"/>
      <c r="CH38662" s="768"/>
      <c r="CI38662" s="850"/>
    </row>
    <row r="38663" spans="85:87" x14ac:dyDescent="0.25">
      <c r="CG38663" s="768"/>
      <c r="CH38663" s="768"/>
      <c r="CI38663" s="850"/>
    </row>
    <row r="38664" spans="85:87" x14ac:dyDescent="0.25">
      <c r="CG38664" s="768"/>
      <c r="CH38664" s="768"/>
      <c r="CI38664" s="850"/>
    </row>
    <row r="38665" spans="85:87" x14ac:dyDescent="0.25">
      <c r="CG38665" s="768"/>
      <c r="CH38665" s="768"/>
      <c r="CI38665" s="850"/>
    </row>
    <row r="38666" spans="85:87" x14ac:dyDescent="0.25">
      <c r="CG38666" s="768"/>
      <c r="CH38666" s="768"/>
      <c r="CI38666" s="850"/>
    </row>
    <row r="38667" spans="85:87" x14ac:dyDescent="0.25">
      <c r="CG38667" s="768"/>
      <c r="CH38667" s="768"/>
      <c r="CI38667" s="850"/>
    </row>
    <row r="38668" spans="85:87" x14ac:dyDescent="0.25">
      <c r="CG38668" s="768"/>
      <c r="CH38668" s="768"/>
      <c r="CI38668" s="850"/>
    </row>
    <row r="38669" spans="85:87" x14ac:dyDescent="0.25">
      <c r="CG38669" s="768"/>
      <c r="CH38669" s="768"/>
      <c r="CI38669" s="850"/>
    </row>
    <row r="38670" spans="85:87" x14ac:dyDescent="0.25">
      <c r="CG38670" s="768"/>
      <c r="CH38670" s="768"/>
      <c r="CI38670" s="850"/>
    </row>
    <row r="38671" spans="85:87" x14ac:dyDescent="0.25">
      <c r="CG38671" s="768"/>
      <c r="CH38671" s="768"/>
      <c r="CI38671" s="850"/>
    </row>
    <row r="38672" spans="85:87" x14ac:dyDescent="0.25">
      <c r="CG38672" s="768"/>
      <c r="CH38672" s="768"/>
      <c r="CI38672" s="850"/>
    </row>
    <row r="38673" spans="85:87" x14ac:dyDescent="0.25">
      <c r="CG38673" s="768"/>
      <c r="CH38673" s="768"/>
      <c r="CI38673" s="850"/>
    </row>
    <row r="38674" spans="85:87" x14ac:dyDescent="0.25">
      <c r="CG38674" s="768"/>
      <c r="CH38674" s="768"/>
      <c r="CI38674" s="850"/>
    </row>
    <row r="38675" spans="85:87" x14ac:dyDescent="0.25">
      <c r="CG38675" s="768"/>
      <c r="CH38675" s="768"/>
      <c r="CI38675" s="850"/>
    </row>
    <row r="38676" spans="85:87" x14ac:dyDescent="0.25">
      <c r="CG38676" s="768"/>
      <c r="CH38676" s="768"/>
      <c r="CI38676" s="850"/>
    </row>
    <row r="38677" spans="85:87" x14ac:dyDescent="0.25">
      <c r="CG38677" s="768"/>
      <c r="CH38677" s="768"/>
      <c r="CI38677" s="850"/>
    </row>
    <row r="38678" spans="85:87" x14ac:dyDescent="0.25">
      <c r="CG38678" s="768"/>
      <c r="CH38678" s="768"/>
      <c r="CI38678" s="850"/>
    </row>
    <row r="38679" spans="85:87" x14ac:dyDescent="0.25">
      <c r="CG38679" s="768"/>
      <c r="CH38679" s="768"/>
      <c r="CI38679" s="850"/>
    </row>
    <row r="38680" spans="85:87" x14ac:dyDescent="0.25">
      <c r="CG38680" s="768"/>
      <c r="CH38680" s="768"/>
      <c r="CI38680" s="850"/>
    </row>
    <row r="38681" spans="85:87" x14ac:dyDescent="0.25">
      <c r="CG38681" s="768"/>
      <c r="CH38681" s="768"/>
      <c r="CI38681" s="850"/>
    </row>
    <row r="38682" spans="85:87" x14ac:dyDescent="0.25">
      <c r="CG38682" s="768"/>
      <c r="CH38682" s="768"/>
      <c r="CI38682" s="850"/>
    </row>
    <row r="38683" spans="85:87" x14ac:dyDescent="0.25">
      <c r="CG38683" s="768"/>
      <c r="CH38683" s="768"/>
      <c r="CI38683" s="850"/>
    </row>
    <row r="38684" spans="85:87" x14ac:dyDescent="0.25">
      <c r="CG38684" s="768"/>
      <c r="CH38684" s="768"/>
      <c r="CI38684" s="850"/>
    </row>
    <row r="38685" spans="85:87" x14ac:dyDescent="0.25">
      <c r="CG38685" s="768"/>
      <c r="CH38685" s="768"/>
      <c r="CI38685" s="850"/>
    </row>
    <row r="38686" spans="85:87" x14ac:dyDescent="0.25">
      <c r="CG38686" s="768"/>
      <c r="CH38686" s="768"/>
      <c r="CI38686" s="850"/>
    </row>
    <row r="38687" spans="85:87" x14ac:dyDescent="0.25">
      <c r="CG38687" s="768"/>
      <c r="CH38687" s="768"/>
      <c r="CI38687" s="850"/>
    </row>
    <row r="38688" spans="85:87" x14ac:dyDescent="0.25">
      <c r="CG38688" s="768"/>
      <c r="CH38688" s="768"/>
      <c r="CI38688" s="850"/>
    </row>
    <row r="38689" spans="85:87" x14ac:dyDescent="0.25">
      <c r="CG38689" s="768"/>
      <c r="CH38689" s="768"/>
      <c r="CI38689" s="850"/>
    </row>
    <row r="38690" spans="85:87" x14ac:dyDescent="0.25">
      <c r="CG38690" s="768"/>
      <c r="CH38690" s="768"/>
      <c r="CI38690" s="850"/>
    </row>
    <row r="38691" spans="85:87" x14ac:dyDescent="0.25">
      <c r="CG38691" s="768"/>
      <c r="CH38691" s="768"/>
      <c r="CI38691" s="850"/>
    </row>
    <row r="38692" spans="85:87" x14ac:dyDescent="0.25">
      <c r="CG38692" s="768"/>
      <c r="CH38692" s="768"/>
      <c r="CI38692" s="850"/>
    </row>
    <row r="38693" spans="85:87" x14ac:dyDescent="0.25">
      <c r="CG38693" s="768"/>
      <c r="CH38693" s="768"/>
      <c r="CI38693" s="850"/>
    </row>
    <row r="38694" spans="85:87" x14ac:dyDescent="0.25">
      <c r="CG38694" s="768"/>
      <c r="CH38694" s="768"/>
      <c r="CI38694" s="850"/>
    </row>
    <row r="38695" spans="85:87" x14ac:dyDescent="0.25">
      <c r="CG38695" s="768"/>
      <c r="CH38695" s="768"/>
      <c r="CI38695" s="850"/>
    </row>
    <row r="38696" spans="85:87" x14ac:dyDescent="0.25">
      <c r="CG38696" s="768"/>
      <c r="CH38696" s="768"/>
      <c r="CI38696" s="850"/>
    </row>
    <row r="38697" spans="85:87" x14ac:dyDescent="0.25">
      <c r="CG38697" s="768"/>
      <c r="CH38697" s="768"/>
      <c r="CI38697" s="850"/>
    </row>
    <row r="38698" spans="85:87" x14ac:dyDescent="0.25">
      <c r="CG38698" s="768"/>
      <c r="CH38698" s="768"/>
      <c r="CI38698" s="850"/>
    </row>
    <row r="38699" spans="85:87" x14ac:dyDescent="0.25">
      <c r="CG38699" s="768"/>
      <c r="CH38699" s="768"/>
      <c r="CI38699" s="850"/>
    </row>
    <row r="38700" spans="85:87" x14ac:dyDescent="0.25">
      <c r="CG38700" s="768"/>
      <c r="CH38700" s="768"/>
      <c r="CI38700" s="850"/>
    </row>
    <row r="38701" spans="85:87" x14ac:dyDescent="0.25">
      <c r="CG38701" s="768"/>
      <c r="CH38701" s="768"/>
      <c r="CI38701" s="850"/>
    </row>
    <row r="38702" spans="85:87" x14ac:dyDescent="0.25">
      <c r="CG38702" s="768"/>
      <c r="CH38702" s="768"/>
      <c r="CI38702" s="850"/>
    </row>
    <row r="38703" spans="85:87" x14ac:dyDescent="0.25">
      <c r="CG38703" s="768"/>
      <c r="CH38703" s="768"/>
      <c r="CI38703" s="850"/>
    </row>
    <row r="38704" spans="85:87" x14ac:dyDescent="0.25">
      <c r="CG38704" s="768"/>
      <c r="CH38704" s="768"/>
      <c r="CI38704" s="850"/>
    </row>
    <row r="38705" spans="85:87" x14ac:dyDescent="0.25">
      <c r="CG38705" s="768"/>
      <c r="CH38705" s="768"/>
      <c r="CI38705" s="850"/>
    </row>
    <row r="38706" spans="85:87" x14ac:dyDescent="0.25">
      <c r="CG38706" s="768"/>
      <c r="CH38706" s="768"/>
      <c r="CI38706" s="850"/>
    </row>
    <row r="38707" spans="85:87" x14ac:dyDescent="0.25">
      <c r="CG38707" s="768"/>
      <c r="CH38707" s="768"/>
      <c r="CI38707" s="850"/>
    </row>
    <row r="38708" spans="85:87" x14ac:dyDescent="0.25">
      <c r="CG38708" s="768"/>
      <c r="CH38708" s="768"/>
      <c r="CI38708" s="850"/>
    </row>
    <row r="38709" spans="85:87" x14ac:dyDescent="0.25">
      <c r="CG38709" s="768"/>
      <c r="CH38709" s="768"/>
      <c r="CI38709" s="850"/>
    </row>
    <row r="38710" spans="85:87" x14ac:dyDescent="0.25">
      <c r="CG38710" s="768"/>
      <c r="CH38710" s="768"/>
      <c r="CI38710" s="850"/>
    </row>
    <row r="38711" spans="85:87" x14ac:dyDescent="0.25">
      <c r="CG38711" s="768"/>
      <c r="CH38711" s="768"/>
      <c r="CI38711" s="850"/>
    </row>
    <row r="38712" spans="85:87" x14ac:dyDescent="0.25">
      <c r="CG38712" s="768"/>
      <c r="CH38712" s="768"/>
      <c r="CI38712" s="850"/>
    </row>
    <row r="38713" spans="85:87" x14ac:dyDescent="0.25">
      <c r="CG38713" s="768"/>
      <c r="CH38713" s="768"/>
      <c r="CI38713" s="850"/>
    </row>
    <row r="38714" spans="85:87" x14ac:dyDescent="0.25">
      <c r="CG38714" s="768"/>
      <c r="CH38714" s="768"/>
      <c r="CI38714" s="850"/>
    </row>
    <row r="38715" spans="85:87" x14ac:dyDescent="0.25">
      <c r="CG38715" s="768"/>
      <c r="CH38715" s="768"/>
      <c r="CI38715" s="850"/>
    </row>
    <row r="38716" spans="85:87" x14ac:dyDescent="0.25">
      <c r="CG38716" s="768"/>
      <c r="CH38716" s="768"/>
      <c r="CI38716" s="850"/>
    </row>
    <row r="38717" spans="85:87" x14ac:dyDescent="0.25">
      <c r="CG38717" s="768"/>
      <c r="CH38717" s="768"/>
      <c r="CI38717" s="850"/>
    </row>
    <row r="38718" spans="85:87" x14ac:dyDescent="0.25">
      <c r="CG38718" s="768"/>
      <c r="CH38718" s="768"/>
      <c r="CI38718" s="850"/>
    </row>
    <row r="38719" spans="85:87" x14ac:dyDescent="0.25">
      <c r="CG38719" s="768"/>
      <c r="CH38719" s="768"/>
      <c r="CI38719" s="850"/>
    </row>
    <row r="38720" spans="85:87" x14ac:dyDescent="0.25">
      <c r="CG38720" s="768"/>
      <c r="CH38720" s="768"/>
      <c r="CI38720" s="850"/>
    </row>
    <row r="38721" spans="85:87" x14ac:dyDescent="0.25">
      <c r="CG38721" s="768"/>
      <c r="CH38721" s="768"/>
      <c r="CI38721" s="850"/>
    </row>
    <row r="38722" spans="85:87" x14ac:dyDescent="0.25">
      <c r="CG38722" s="768"/>
      <c r="CH38722" s="768"/>
      <c r="CI38722" s="850"/>
    </row>
    <row r="38723" spans="85:87" x14ac:dyDescent="0.25">
      <c r="CG38723" s="768"/>
      <c r="CH38723" s="768"/>
      <c r="CI38723" s="850"/>
    </row>
    <row r="38724" spans="85:87" x14ac:dyDescent="0.25">
      <c r="CG38724" s="768"/>
      <c r="CH38724" s="768"/>
      <c r="CI38724" s="850"/>
    </row>
    <row r="38725" spans="85:87" x14ac:dyDescent="0.25">
      <c r="CG38725" s="768"/>
      <c r="CH38725" s="768"/>
      <c r="CI38725" s="850"/>
    </row>
    <row r="38726" spans="85:87" x14ac:dyDescent="0.25">
      <c r="CG38726" s="768"/>
      <c r="CH38726" s="768"/>
      <c r="CI38726" s="850"/>
    </row>
    <row r="38727" spans="85:87" x14ac:dyDescent="0.25">
      <c r="CG38727" s="768"/>
      <c r="CH38727" s="768"/>
      <c r="CI38727" s="850"/>
    </row>
    <row r="38728" spans="85:87" x14ac:dyDescent="0.25">
      <c r="CG38728" s="768"/>
      <c r="CH38728" s="768"/>
      <c r="CI38728" s="850"/>
    </row>
    <row r="38729" spans="85:87" x14ac:dyDescent="0.25">
      <c r="CG38729" s="768"/>
      <c r="CH38729" s="768"/>
      <c r="CI38729" s="850"/>
    </row>
    <row r="38730" spans="85:87" x14ac:dyDescent="0.25">
      <c r="CG38730" s="768"/>
      <c r="CH38730" s="768"/>
      <c r="CI38730" s="850"/>
    </row>
    <row r="38731" spans="85:87" x14ac:dyDescent="0.25">
      <c r="CG38731" s="768"/>
      <c r="CH38731" s="768"/>
      <c r="CI38731" s="850"/>
    </row>
    <row r="38732" spans="85:87" x14ac:dyDescent="0.25">
      <c r="CG38732" s="768"/>
      <c r="CH38732" s="768"/>
      <c r="CI38732" s="850"/>
    </row>
    <row r="38733" spans="85:87" x14ac:dyDescent="0.25">
      <c r="CG38733" s="768"/>
      <c r="CH38733" s="768"/>
      <c r="CI38733" s="850"/>
    </row>
    <row r="38734" spans="85:87" x14ac:dyDescent="0.25">
      <c r="CG38734" s="768"/>
      <c r="CH38734" s="768"/>
      <c r="CI38734" s="850"/>
    </row>
    <row r="38735" spans="85:87" x14ac:dyDescent="0.25">
      <c r="CG38735" s="768"/>
      <c r="CH38735" s="768"/>
      <c r="CI38735" s="850"/>
    </row>
    <row r="38736" spans="85:87" x14ac:dyDescent="0.25">
      <c r="CG38736" s="768"/>
      <c r="CH38736" s="768"/>
      <c r="CI38736" s="850"/>
    </row>
    <row r="38737" spans="85:87" x14ac:dyDescent="0.25">
      <c r="CG38737" s="768"/>
      <c r="CH38737" s="768"/>
      <c r="CI38737" s="850"/>
    </row>
    <row r="38738" spans="85:87" x14ac:dyDescent="0.25">
      <c r="CG38738" s="768"/>
      <c r="CH38738" s="768"/>
      <c r="CI38738" s="850"/>
    </row>
    <row r="38739" spans="85:87" x14ac:dyDescent="0.25">
      <c r="CG38739" s="768"/>
      <c r="CH38739" s="768"/>
      <c r="CI38739" s="850"/>
    </row>
    <row r="38740" spans="85:87" x14ac:dyDescent="0.25">
      <c r="CG38740" s="768"/>
      <c r="CH38740" s="768"/>
      <c r="CI38740" s="850"/>
    </row>
    <row r="38741" spans="85:87" x14ac:dyDescent="0.25">
      <c r="CG38741" s="768"/>
      <c r="CH38741" s="768"/>
      <c r="CI38741" s="850"/>
    </row>
    <row r="38742" spans="85:87" x14ac:dyDescent="0.25">
      <c r="CG38742" s="768"/>
      <c r="CH38742" s="768"/>
      <c r="CI38742" s="850"/>
    </row>
    <row r="38743" spans="85:87" x14ac:dyDescent="0.25">
      <c r="CG38743" s="768"/>
      <c r="CH38743" s="768"/>
      <c r="CI38743" s="850"/>
    </row>
    <row r="38744" spans="85:87" x14ac:dyDescent="0.25">
      <c r="CG38744" s="768"/>
      <c r="CH38744" s="768"/>
      <c r="CI38744" s="850"/>
    </row>
    <row r="38745" spans="85:87" x14ac:dyDescent="0.25">
      <c r="CG38745" s="768"/>
      <c r="CH38745" s="768"/>
      <c r="CI38745" s="850"/>
    </row>
    <row r="38746" spans="85:87" x14ac:dyDescent="0.25">
      <c r="CG38746" s="768"/>
      <c r="CH38746" s="768"/>
      <c r="CI38746" s="850"/>
    </row>
    <row r="38747" spans="85:87" x14ac:dyDescent="0.25">
      <c r="CG38747" s="768"/>
      <c r="CH38747" s="768"/>
      <c r="CI38747" s="850"/>
    </row>
    <row r="38748" spans="85:87" x14ac:dyDescent="0.25">
      <c r="CG38748" s="768"/>
      <c r="CH38748" s="768"/>
      <c r="CI38748" s="850"/>
    </row>
    <row r="38749" spans="85:87" x14ac:dyDescent="0.25">
      <c r="CG38749" s="768"/>
      <c r="CH38749" s="768"/>
      <c r="CI38749" s="850"/>
    </row>
    <row r="38750" spans="85:87" x14ac:dyDescent="0.25">
      <c r="CG38750" s="768"/>
      <c r="CH38750" s="768"/>
      <c r="CI38750" s="850"/>
    </row>
    <row r="38751" spans="85:87" x14ac:dyDescent="0.25">
      <c r="CG38751" s="768"/>
      <c r="CH38751" s="768"/>
      <c r="CI38751" s="850"/>
    </row>
    <row r="38752" spans="85:87" x14ac:dyDescent="0.25">
      <c r="CG38752" s="768"/>
      <c r="CH38752" s="768"/>
      <c r="CI38752" s="850"/>
    </row>
    <row r="38753" spans="85:87" x14ac:dyDescent="0.25">
      <c r="CG38753" s="768"/>
      <c r="CH38753" s="768"/>
      <c r="CI38753" s="850"/>
    </row>
    <row r="38754" spans="85:87" x14ac:dyDescent="0.25">
      <c r="CG38754" s="768"/>
      <c r="CH38754" s="768"/>
      <c r="CI38754" s="850"/>
    </row>
    <row r="38755" spans="85:87" x14ac:dyDescent="0.25">
      <c r="CG38755" s="768"/>
      <c r="CH38755" s="768"/>
      <c r="CI38755" s="850"/>
    </row>
    <row r="38756" spans="85:87" x14ac:dyDescent="0.25">
      <c r="CG38756" s="768"/>
      <c r="CH38756" s="768"/>
      <c r="CI38756" s="850"/>
    </row>
    <row r="38757" spans="85:87" x14ac:dyDescent="0.25">
      <c r="CG38757" s="768"/>
      <c r="CH38757" s="768"/>
      <c r="CI38757" s="850"/>
    </row>
    <row r="38758" spans="85:87" x14ac:dyDescent="0.25">
      <c r="CG38758" s="768"/>
      <c r="CH38758" s="768"/>
      <c r="CI38758" s="850"/>
    </row>
    <row r="38759" spans="85:87" x14ac:dyDescent="0.25">
      <c r="CG38759" s="768"/>
      <c r="CH38759" s="768"/>
      <c r="CI38759" s="850"/>
    </row>
    <row r="38760" spans="85:87" x14ac:dyDescent="0.25">
      <c r="CG38760" s="768"/>
      <c r="CH38760" s="768"/>
      <c r="CI38760" s="850"/>
    </row>
    <row r="38761" spans="85:87" x14ac:dyDescent="0.25">
      <c r="CG38761" s="768"/>
      <c r="CH38761" s="768"/>
      <c r="CI38761" s="850"/>
    </row>
    <row r="38762" spans="85:87" x14ac:dyDescent="0.25">
      <c r="CG38762" s="768"/>
      <c r="CH38762" s="768"/>
      <c r="CI38762" s="850"/>
    </row>
    <row r="38763" spans="85:87" x14ac:dyDescent="0.25">
      <c r="CG38763" s="768"/>
      <c r="CH38763" s="768"/>
      <c r="CI38763" s="850"/>
    </row>
    <row r="38764" spans="85:87" x14ac:dyDescent="0.25">
      <c r="CG38764" s="768"/>
      <c r="CH38764" s="768"/>
      <c r="CI38764" s="850"/>
    </row>
    <row r="38765" spans="85:87" x14ac:dyDescent="0.25">
      <c r="CG38765" s="768"/>
      <c r="CH38765" s="768"/>
      <c r="CI38765" s="850"/>
    </row>
    <row r="38766" spans="85:87" x14ac:dyDescent="0.25">
      <c r="CG38766" s="768"/>
      <c r="CH38766" s="768"/>
      <c r="CI38766" s="850"/>
    </row>
    <row r="38767" spans="85:87" x14ac:dyDescent="0.25">
      <c r="CG38767" s="768"/>
      <c r="CH38767" s="768"/>
      <c r="CI38767" s="850"/>
    </row>
    <row r="38768" spans="85:87" x14ac:dyDescent="0.25">
      <c r="CG38768" s="768"/>
      <c r="CH38768" s="768"/>
      <c r="CI38768" s="850"/>
    </row>
    <row r="38769" spans="85:87" x14ac:dyDescent="0.25">
      <c r="CG38769" s="768"/>
      <c r="CH38769" s="768"/>
      <c r="CI38769" s="850"/>
    </row>
    <row r="38770" spans="85:87" x14ac:dyDescent="0.25">
      <c r="CG38770" s="768"/>
      <c r="CH38770" s="768"/>
      <c r="CI38770" s="850"/>
    </row>
    <row r="38771" spans="85:87" x14ac:dyDescent="0.25">
      <c r="CG38771" s="768"/>
      <c r="CH38771" s="768"/>
      <c r="CI38771" s="850"/>
    </row>
    <row r="38772" spans="85:87" x14ac:dyDescent="0.25">
      <c r="CG38772" s="768"/>
      <c r="CH38772" s="768"/>
      <c r="CI38772" s="850"/>
    </row>
    <row r="38773" spans="85:87" x14ac:dyDescent="0.25">
      <c r="CG38773" s="768"/>
      <c r="CH38773" s="768"/>
      <c r="CI38773" s="850"/>
    </row>
    <row r="38774" spans="85:87" x14ac:dyDescent="0.25">
      <c r="CG38774" s="768"/>
      <c r="CH38774" s="768"/>
      <c r="CI38774" s="850"/>
    </row>
    <row r="38775" spans="85:87" x14ac:dyDescent="0.25">
      <c r="CG38775" s="768"/>
      <c r="CH38775" s="768"/>
      <c r="CI38775" s="850"/>
    </row>
    <row r="38776" spans="85:87" x14ac:dyDescent="0.25">
      <c r="CG38776" s="768"/>
      <c r="CH38776" s="768"/>
      <c r="CI38776" s="850"/>
    </row>
    <row r="38777" spans="85:87" x14ac:dyDescent="0.25">
      <c r="CG38777" s="768"/>
      <c r="CH38777" s="768"/>
      <c r="CI38777" s="850"/>
    </row>
    <row r="38778" spans="85:87" x14ac:dyDescent="0.25">
      <c r="CG38778" s="768"/>
      <c r="CH38778" s="768"/>
      <c r="CI38778" s="850"/>
    </row>
    <row r="38779" spans="85:87" x14ac:dyDescent="0.25">
      <c r="CG38779" s="768"/>
      <c r="CH38779" s="768"/>
      <c r="CI38779" s="850"/>
    </row>
    <row r="38780" spans="85:87" x14ac:dyDescent="0.25">
      <c r="CG38780" s="768"/>
      <c r="CH38780" s="768"/>
      <c r="CI38780" s="850"/>
    </row>
    <row r="38781" spans="85:87" x14ac:dyDescent="0.25">
      <c r="CG38781" s="768"/>
      <c r="CH38781" s="768"/>
      <c r="CI38781" s="850"/>
    </row>
    <row r="38782" spans="85:87" x14ac:dyDescent="0.25">
      <c r="CG38782" s="768"/>
      <c r="CH38782" s="768"/>
      <c r="CI38782" s="850"/>
    </row>
    <row r="38783" spans="85:87" x14ac:dyDescent="0.25">
      <c r="CG38783" s="768"/>
      <c r="CH38783" s="768"/>
      <c r="CI38783" s="850"/>
    </row>
    <row r="38784" spans="85:87" x14ac:dyDescent="0.25">
      <c r="CG38784" s="768"/>
      <c r="CH38784" s="768"/>
      <c r="CI38784" s="850"/>
    </row>
    <row r="38785" spans="85:87" x14ac:dyDescent="0.25">
      <c r="CG38785" s="768"/>
      <c r="CH38785" s="768"/>
      <c r="CI38785" s="850"/>
    </row>
    <row r="38786" spans="85:87" x14ac:dyDescent="0.25">
      <c r="CG38786" s="768"/>
      <c r="CH38786" s="768"/>
      <c r="CI38786" s="850"/>
    </row>
    <row r="38787" spans="85:87" x14ac:dyDescent="0.25">
      <c r="CG38787" s="768"/>
      <c r="CH38787" s="768"/>
      <c r="CI38787" s="850"/>
    </row>
    <row r="38788" spans="85:87" x14ac:dyDescent="0.25">
      <c r="CG38788" s="768"/>
      <c r="CH38788" s="768"/>
      <c r="CI38788" s="850"/>
    </row>
    <row r="38789" spans="85:87" x14ac:dyDescent="0.25">
      <c r="CG38789" s="768"/>
      <c r="CH38789" s="768"/>
      <c r="CI38789" s="850"/>
    </row>
    <row r="38790" spans="85:87" x14ac:dyDescent="0.25">
      <c r="CG38790" s="768"/>
      <c r="CH38790" s="768"/>
      <c r="CI38790" s="850"/>
    </row>
    <row r="38791" spans="85:87" x14ac:dyDescent="0.25">
      <c r="CG38791" s="768"/>
      <c r="CH38791" s="768"/>
      <c r="CI38791" s="850"/>
    </row>
    <row r="38792" spans="85:87" x14ac:dyDescent="0.25">
      <c r="CG38792" s="768"/>
      <c r="CH38792" s="768"/>
      <c r="CI38792" s="850"/>
    </row>
    <row r="38793" spans="85:87" x14ac:dyDescent="0.25">
      <c r="CG38793" s="768"/>
      <c r="CH38793" s="768"/>
      <c r="CI38793" s="850"/>
    </row>
    <row r="38794" spans="85:87" x14ac:dyDescent="0.25">
      <c r="CG38794" s="768"/>
      <c r="CH38794" s="768"/>
      <c r="CI38794" s="850"/>
    </row>
    <row r="38795" spans="85:87" x14ac:dyDescent="0.25">
      <c r="CG38795" s="768"/>
      <c r="CH38795" s="768"/>
      <c r="CI38795" s="850"/>
    </row>
    <row r="38796" spans="85:87" x14ac:dyDescent="0.25">
      <c r="CG38796" s="768"/>
      <c r="CH38796" s="768"/>
      <c r="CI38796" s="850"/>
    </row>
    <row r="38797" spans="85:87" x14ac:dyDescent="0.25">
      <c r="CG38797" s="768"/>
      <c r="CH38797" s="768"/>
      <c r="CI38797" s="850"/>
    </row>
    <row r="38798" spans="85:87" x14ac:dyDescent="0.25">
      <c r="CG38798" s="768"/>
      <c r="CH38798" s="768"/>
      <c r="CI38798" s="850"/>
    </row>
    <row r="38799" spans="85:87" x14ac:dyDescent="0.25">
      <c r="CG38799" s="768"/>
      <c r="CH38799" s="768"/>
      <c r="CI38799" s="850"/>
    </row>
    <row r="38800" spans="85:87" x14ac:dyDescent="0.25">
      <c r="CG38800" s="768"/>
      <c r="CH38800" s="768"/>
      <c r="CI38800" s="850"/>
    </row>
    <row r="38801" spans="85:87" x14ac:dyDescent="0.25">
      <c r="CG38801" s="768"/>
      <c r="CH38801" s="768"/>
      <c r="CI38801" s="850"/>
    </row>
    <row r="38802" spans="85:87" x14ac:dyDescent="0.25">
      <c r="CG38802" s="768"/>
      <c r="CH38802" s="768"/>
      <c r="CI38802" s="850"/>
    </row>
    <row r="38803" spans="85:87" x14ac:dyDescent="0.25">
      <c r="CG38803" s="768"/>
      <c r="CH38803" s="768"/>
      <c r="CI38803" s="850"/>
    </row>
    <row r="38804" spans="85:87" x14ac:dyDescent="0.25">
      <c r="CG38804" s="768"/>
      <c r="CH38804" s="768"/>
      <c r="CI38804" s="850"/>
    </row>
    <row r="38805" spans="85:87" x14ac:dyDescent="0.25">
      <c r="CG38805" s="768"/>
      <c r="CH38805" s="768"/>
      <c r="CI38805" s="850"/>
    </row>
    <row r="38806" spans="85:87" x14ac:dyDescent="0.25">
      <c r="CG38806" s="768"/>
      <c r="CH38806" s="768"/>
      <c r="CI38806" s="850"/>
    </row>
    <row r="38807" spans="85:87" x14ac:dyDescent="0.25">
      <c r="CG38807" s="768"/>
      <c r="CH38807" s="768"/>
      <c r="CI38807" s="850"/>
    </row>
    <row r="38808" spans="85:87" x14ac:dyDescent="0.25">
      <c r="CG38808" s="768"/>
      <c r="CH38808" s="768"/>
      <c r="CI38808" s="850"/>
    </row>
    <row r="38809" spans="85:87" x14ac:dyDescent="0.25">
      <c r="CG38809" s="768"/>
      <c r="CH38809" s="768"/>
      <c r="CI38809" s="850"/>
    </row>
    <row r="38810" spans="85:87" x14ac:dyDescent="0.25">
      <c r="CG38810" s="768"/>
      <c r="CH38810" s="768"/>
      <c r="CI38810" s="850"/>
    </row>
    <row r="38811" spans="85:87" x14ac:dyDescent="0.25">
      <c r="CG38811" s="768"/>
      <c r="CH38811" s="768"/>
      <c r="CI38811" s="850"/>
    </row>
    <row r="38812" spans="85:87" x14ac:dyDescent="0.25">
      <c r="CG38812" s="768"/>
      <c r="CH38812" s="768"/>
      <c r="CI38812" s="850"/>
    </row>
    <row r="38813" spans="85:87" x14ac:dyDescent="0.25">
      <c r="CG38813" s="768"/>
      <c r="CH38813" s="768"/>
      <c r="CI38813" s="850"/>
    </row>
    <row r="38814" spans="85:87" x14ac:dyDescent="0.25">
      <c r="CG38814" s="768"/>
      <c r="CH38814" s="768"/>
      <c r="CI38814" s="850"/>
    </row>
    <row r="38815" spans="85:87" x14ac:dyDescent="0.25">
      <c r="CG38815" s="768"/>
      <c r="CH38815" s="768"/>
      <c r="CI38815" s="850"/>
    </row>
    <row r="38816" spans="85:87" x14ac:dyDescent="0.25">
      <c r="CG38816" s="768"/>
      <c r="CH38816" s="768"/>
      <c r="CI38816" s="850"/>
    </row>
    <row r="38817" spans="85:87" x14ac:dyDescent="0.25">
      <c r="CG38817" s="768"/>
      <c r="CH38817" s="768"/>
      <c r="CI38817" s="850"/>
    </row>
    <row r="38818" spans="85:87" x14ac:dyDescent="0.25">
      <c r="CG38818" s="768"/>
      <c r="CH38818" s="768"/>
      <c r="CI38818" s="850"/>
    </row>
    <row r="38819" spans="85:87" x14ac:dyDescent="0.25">
      <c r="CG38819" s="768"/>
      <c r="CH38819" s="768"/>
      <c r="CI38819" s="850"/>
    </row>
    <row r="38820" spans="85:87" x14ac:dyDescent="0.25">
      <c r="CG38820" s="768"/>
      <c r="CH38820" s="768"/>
      <c r="CI38820" s="850"/>
    </row>
    <row r="38821" spans="85:87" x14ac:dyDescent="0.25">
      <c r="CG38821" s="768"/>
      <c r="CH38821" s="768"/>
      <c r="CI38821" s="850"/>
    </row>
    <row r="38822" spans="85:87" x14ac:dyDescent="0.25">
      <c r="CG38822" s="768"/>
      <c r="CH38822" s="768"/>
      <c r="CI38822" s="850"/>
    </row>
    <row r="38823" spans="85:87" x14ac:dyDescent="0.25">
      <c r="CG38823" s="768"/>
      <c r="CH38823" s="768"/>
      <c r="CI38823" s="850"/>
    </row>
    <row r="38824" spans="85:87" x14ac:dyDescent="0.25">
      <c r="CG38824" s="768"/>
      <c r="CH38824" s="768"/>
      <c r="CI38824" s="850"/>
    </row>
    <row r="38825" spans="85:87" x14ac:dyDescent="0.25">
      <c r="CG38825" s="768"/>
      <c r="CH38825" s="768"/>
      <c r="CI38825" s="850"/>
    </row>
    <row r="38826" spans="85:87" x14ac:dyDescent="0.25">
      <c r="CG38826" s="768"/>
      <c r="CH38826" s="768"/>
      <c r="CI38826" s="850"/>
    </row>
    <row r="38827" spans="85:87" x14ac:dyDescent="0.25">
      <c r="CG38827" s="768"/>
      <c r="CH38827" s="768"/>
      <c r="CI38827" s="850"/>
    </row>
    <row r="38828" spans="85:87" x14ac:dyDescent="0.25">
      <c r="CG38828" s="768"/>
      <c r="CH38828" s="768"/>
      <c r="CI38828" s="850"/>
    </row>
    <row r="38829" spans="85:87" x14ac:dyDescent="0.25">
      <c r="CG38829" s="768"/>
      <c r="CH38829" s="768"/>
      <c r="CI38829" s="850"/>
    </row>
    <row r="38830" spans="85:87" x14ac:dyDescent="0.25">
      <c r="CG38830" s="768"/>
      <c r="CH38830" s="768"/>
      <c r="CI38830" s="850"/>
    </row>
    <row r="38831" spans="85:87" x14ac:dyDescent="0.25">
      <c r="CG38831" s="768"/>
      <c r="CH38831" s="768"/>
      <c r="CI38831" s="850"/>
    </row>
    <row r="38832" spans="85:87" x14ac:dyDescent="0.25">
      <c r="CG38832" s="768"/>
      <c r="CH38832" s="768"/>
      <c r="CI38832" s="850"/>
    </row>
    <row r="38833" spans="85:87" x14ac:dyDescent="0.25">
      <c r="CG38833" s="768"/>
      <c r="CH38833" s="768"/>
      <c r="CI38833" s="850"/>
    </row>
    <row r="38834" spans="85:87" x14ac:dyDescent="0.25">
      <c r="CG38834" s="768"/>
      <c r="CH38834" s="768"/>
      <c r="CI38834" s="850"/>
    </row>
    <row r="38835" spans="85:87" x14ac:dyDescent="0.25">
      <c r="CG38835" s="768"/>
      <c r="CH38835" s="768"/>
      <c r="CI38835" s="850"/>
    </row>
    <row r="38836" spans="85:87" x14ac:dyDescent="0.25">
      <c r="CG38836" s="768"/>
      <c r="CH38836" s="768"/>
      <c r="CI38836" s="850"/>
    </row>
    <row r="38837" spans="85:87" x14ac:dyDescent="0.25">
      <c r="CG38837" s="768"/>
      <c r="CH38837" s="768"/>
      <c r="CI38837" s="850"/>
    </row>
    <row r="38838" spans="85:87" x14ac:dyDescent="0.25">
      <c r="CG38838" s="768"/>
      <c r="CH38838" s="768"/>
      <c r="CI38838" s="850"/>
    </row>
    <row r="38839" spans="85:87" x14ac:dyDescent="0.25">
      <c r="CG38839" s="768"/>
      <c r="CH38839" s="768"/>
      <c r="CI38839" s="850"/>
    </row>
    <row r="38840" spans="85:87" x14ac:dyDescent="0.25">
      <c r="CG38840" s="768"/>
      <c r="CH38840" s="768"/>
      <c r="CI38840" s="850"/>
    </row>
    <row r="38841" spans="85:87" x14ac:dyDescent="0.25">
      <c r="CG38841" s="768"/>
      <c r="CH38841" s="768"/>
      <c r="CI38841" s="850"/>
    </row>
    <row r="38842" spans="85:87" x14ac:dyDescent="0.25">
      <c r="CG38842" s="768"/>
      <c r="CH38842" s="768"/>
      <c r="CI38842" s="850"/>
    </row>
    <row r="38843" spans="85:87" x14ac:dyDescent="0.25">
      <c r="CG38843" s="768"/>
      <c r="CH38843" s="768"/>
      <c r="CI38843" s="850"/>
    </row>
    <row r="38844" spans="85:87" x14ac:dyDescent="0.25">
      <c r="CG38844" s="768"/>
      <c r="CH38844" s="768"/>
      <c r="CI38844" s="850"/>
    </row>
    <row r="38845" spans="85:87" x14ac:dyDescent="0.25">
      <c r="CG38845" s="768"/>
      <c r="CH38845" s="768"/>
      <c r="CI38845" s="850"/>
    </row>
    <row r="38846" spans="85:87" x14ac:dyDescent="0.25">
      <c r="CG38846" s="768"/>
      <c r="CH38846" s="768"/>
      <c r="CI38846" s="850"/>
    </row>
    <row r="38847" spans="85:87" x14ac:dyDescent="0.25">
      <c r="CG38847" s="768"/>
      <c r="CH38847" s="768"/>
      <c r="CI38847" s="850"/>
    </row>
    <row r="38848" spans="85:87" x14ac:dyDescent="0.25">
      <c r="CG38848" s="768"/>
      <c r="CH38848" s="768"/>
      <c r="CI38848" s="850"/>
    </row>
    <row r="38849" spans="85:87" x14ac:dyDescent="0.25">
      <c r="CG38849" s="768"/>
      <c r="CH38849" s="768"/>
      <c r="CI38849" s="850"/>
    </row>
    <row r="38850" spans="85:87" x14ac:dyDescent="0.25">
      <c r="CG38850" s="768"/>
      <c r="CH38850" s="768"/>
      <c r="CI38850" s="850"/>
    </row>
    <row r="38851" spans="85:87" x14ac:dyDescent="0.25">
      <c r="CG38851" s="768"/>
      <c r="CH38851" s="768"/>
      <c r="CI38851" s="850"/>
    </row>
    <row r="38852" spans="85:87" x14ac:dyDescent="0.25">
      <c r="CG38852" s="768"/>
      <c r="CH38852" s="768"/>
      <c r="CI38852" s="850"/>
    </row>
    <row r="38853" spans="85:87" x14ac:dyDescent="0.25">
      <c r="CG38853" s="768"/>
      <c r="CH38853" s="768"/>
      <c r="CI38853" s="850"/>
    </row>
    <row r="38854" spans="85:87" x14ac:dyDescent="0.25">
      <c r="CG38854" s="768"/>
      <c r="CH38854" s="768"/>
      <c r="CI38854" s="850"/>
    </row>
    <row r="38855" spans="85:87" x14ac:dyDescent="0.25">
      <c r="CG38855" s="768"/>
      <c r="CH38855" s="768"/>
      <c r="CI38855" s="850"/>
    </row>
    <row r="38856" spans="85:87" x14ac:dyDescent="0.25">
      <c r="CG38856" s="768"/>
      <c r="CH38856" s="768"/>
      <c r="CI38856" s="850"/>
    </row>
    <row r="38857" spans="85:87" x14ac:dyDescent="0.25">
      <c r="CG38857" s="768"/>
      <c r="CH38857" s="768"/>
      <c r="CI38857" s="850"/>
    </row>
    <row r="38858" spans="85:87" x14ac:dyDescent="0.25">
      <c r="CG38858" s="768"/>
      <c r="CH38858" s="768"/>
      <c r="CI38858" s="850"/>
    </row>
    <row r="38859" spans="85:87" x14ac:dyDescent="0.25">
      <c r="CG38859" s="768"/>
      <c r="CH38859" s="768"/>
      <c r="CI38859" s="850"/>
    </row>
    <row r="38860" spans="85:87" x14ac:dyDescent="0.25">
      <c r="CG38860" s="768"/>
      <c r="CH38860" s="768"/>
      <c r="CI38860" s="850"/>
    </row>
    <row r="38861" spans="85:87" x14ac:dyDescent="0.25">
      <c r="CG38861" s="768"/>
      <c r="CH38861" s="768"/>
      <c r="CI38861" s="850"/>
    </row>
    <row r="38862" spans="85:87" x14ac:dyDescent="0.25">
      <c r="CG38862" s="768"/>
      <c r="CH38862" s="768"/>
      <c r="CI38862" s="850"/>
    </row>
    <row r="38863" spans="85:87" x14ac:dyDescent="0.25">
      <c r="CG38863" s="768"/>
      <c r="CH38863" s="768"/>
      <c r="CI38863" s="850"/>
    </row>
    <row r="38864" spans="85:87" x14ac:dyDescent="0.25">
      <c r="CG38864" s="768"/>
      <c r="CH38864" s="768"/>
      <c r="CI38864" s="850"/>
    </row>
    <row r="38865" spans="85:87" x14ac:dyDescent="0.25">
      <c r="CG38865" s="768"/>
      <c r="CH38865" s="768"/>
      <c r="CI38865" s="850"/>
    </row>
    <row r="38866" spans="85:87" x14ac:dyDescent="0.25">
      <c r="CG38866" s="768"/>
      <c r="CH38866" s="768"/>
      <c r="CI38866" s="850"/>
    </row>
    <row r="38867" spans="85:87" x14ac:dyDescent="0.25">
      <c r="CG38867" s="768"/>
      <c r="CH38867" s="768"/>
      <c r="CI38867" s="850"/>
    </row>
    <row r="38868" spans="85:87" x14ac:dyDescent="0.25">
      <c r="CG38868" s="768"/>
      <c r="CH38868" s="768"/>
      <c r="CI38868" s="850"/>
    </row>
    <row r="38869" spans="85:87" x14ac:dyDescent="0.25">
      <c r="CG38869" s="768"/>
      <c r="CH38869" s="768"/>
      <c r="CI38869" s="850"/>
    </row>
    <row r="38870" spans="85:87" x14ac:dyDescent="0.25">
      <c r="CG38870" s="768"/>
      <c r="CH38870" s="768"/>
      <c r="CI38870" s="850"/>
    </row>
    <row r="38871" spans="85:87" x14ac:dyDescent="0.25">
      <c r="CG38871" s="768"/>
      <c r="CH38871" s="768"/>
      <c r="CI38871" s="850"/>
    </row>
    <row r="38872" spans="85:87" x14ac:dyDescent="0.25">
      <c r="CG38872" s="768"/>
      <c r="CH38872" s="768"/>
      <c r="CI38872" s="850"/>
    </row>
    <row r="38873" spans="85:87" x14ac:dyDescent="0.25">
      <c r="CG38873" s="768"/>
      <c r="CH38873" s="768"/>
      <c r="CI38873" s="850"/>
    </row>
    <row r="38874" spans="85:87" x14ac:dyDescent="0.25">
      <c r="CG38874" s="768"/>
      <c r="CH38874" s="768"/>
      <c r="CI38874" s="850"/>
    </row>
    <row r="38875" spans="85:87" x14ac:dyDescent="0.25">
      <c r="CG38875" s="768"/>
      <c r="CH38875" s="768"/>
      <c r="CI38875" s="850"/>
    </row>
    <row r="38876" spans="85:87" x14ac:dyDescent="0.25">
      <c r="CG38876" s="768"/>
      <c r="CH38876" s="768"/>
      <c r="CI38876" s="850"/>
    </row>
    <row r="38877" spans="85:87" x14ac:dyDescent="0.25">
      <c r="CG38877" s="768"/>
      <c r="CH38877" s="768"/>
      <c r="CI38877" s="850"/>
    </row>
    <row r="38878" spans="85:87" x14ac:dyDescent="0.25">
      <c r="CG38878" s="768"/>
      <c r="CH38878" s="768"/>
      <c r="CI38878" s="850"/>
    </row>
    <row r="38879" spans="85:87" x14ac:dyDescent="0.25">
      <c r="CG38879" s="768"/>
      <c r="CH38879" s="768"/>
      <c r="CI38879" s="850"/>
    </row>
    <row r="38880" spans="85:87" x14ac:dyDescent="0.25">
      <c r="CG38880" s="768"/>
      <c r="CH38880" s="768"/>
      <c r="CI38880" s="850"/>
    </row>
    <row r="38881" spans="85:87" x14ac:dyDescent="0.25">
      <c r="CG38881" s="768"/>
      <c r="CH38881" s="768"/>
      <c r="CI38881" s="850"/>
    </row>
    <row r="38882" spans="85:87" x14ac:dyDescent="0.25">
      <c r="CG38882" s="768"/>
      <c r="CH38882" s="768"/>
      <c r="CI38882" s="850"/>
    </row>
    <row r="38883" spans="85:87" x14ac:dyDescent="0.25">
      <c r="CG38883" s="768"/>
      <c r="CH38883" s="768"/>
      <c r="CI38883" s="850"/>
    </row>
    <row r="38884" spans="85:87" x14ac:dyDescent="0.25">
      <c r="CG38884" s="768"/>
      <c r="CH38884" s="768"/>
      <c r="CI38884" s="850"/>
    </row>
    <row r="38885" spans="85:87" x14ac:dyDescent="0.25">
      <c r="CG38885" s="768"/>
      <c r="CH38885" s="768"/>
      <c r="CI38885" s="850"/>
    </row>
    <row r="38886" spans="85:87" x14ac:dyDescent="0.25">
      <c r="CG38886" s="768"/>
      <c r="CH38886" s="768"/>
      <c r="CI38886" s="850"/>
    </row>
    <row r="38887" spans="85:87" x14ac:dyDescent="0.25">
      <c r="CG38887" s="768"/>
      <c r="CH38887" s="768"/>
      <c r="CI38887" s="850"/>
    </row>
    <row r="38888" spans="85:87" x14ac:dyDescent="0.25">
      <c r="CG38888" s="768"/>
      <c r="CH38888" s="768"/>
      <c r="CI38888" s="850"/>
    </row>
    <row r="38889" spans="85:87" x14ac:dyDescent="0.25">
      <c r="CG38889" s="768"/>
      <c r="CH38889" s="768"/>
      <c r="CI38889" s="850"/>
    </row>
    <row r="38890" spans="85:87" x14ac:dyDescent="0.25">
      <c r="CG38890" s="768"/>
      <c r="CH38890" s="768"/>
      <c r="CI38890" s="850"/>
    </row>
    <row r="38891" spans="85:87" x14ac:dyDescent="0.25">
      <c r="CG38891" s="768"/>
      <c r="CH38891" s="768"/>
      <c r="CI38891" s="850"/>
    </row>
    <row r="38892" spans="85:87" x14ac:dyDescent="0.25">
      <c r="CG38892" s="768"/>
      <c r="CH38892" s="768"/>
      <c r="CI38892" s="850"/>
    </row>
    <row r="38893" spans="85:87" x14ac:dyDescent="0.25">
      <c r="CG38893" s="768"/>
      <c r="CH38893" s="768"/>
      <c r="CI38893" s="850"/>
    </row>
    <row r="38894" spans="85:87" x14ac:dyDescent="0.25">
      <c r="CG38894" s="768"/>
      <c r="CH38894" s="768"/>
      <c r="CI38894" s="850"/>
    </row>
    <row r="38895" spans="85:87" x14ac:dyDescent="0.25">
      <c r="CG38895" s="768"/>
      <c r="CH38895" s="768"/>
      <c r="CI38895" s="850"/>
    </row>
    <row r="38896" spans="85:87" x14ac:dyDescent="0.25">
      <c r="CG38896" s="768"/>
      <c r="CH38896" s="768"/>
      <c r="CI38896" s="850"/>
    </row>
    <row r="38897" spans="85:87" x14ac:dyDescent="0.25">
      <c r="CG38897" s="768"/>
      <c r="CH38897" s="768"/>
      <c r="CI38897" s="850"/>
    </row>
    <row r="38898" spans="85:87" x14ac:dyDescent="0.25">
      <c r="CG38898" s="768"/>
      <c r="CH38898" s="768"/>
      <c r="CI38898" s="850"/>
    </row>
    <row r="38899" spans="85:87" x14ac:dyDescent="0.25">
      <c r="CG38899" s="768"/>
      <c r="CH38899" s="768"/>
      <c r="CI38899" s="850"/>
    </row>
    <row r="38900" spans="85:87" x14ac:dyDescent="0.25">
      <c r="CG38900" s="768"/>
      <c r="CH38900" s="768"/>
      <c r="CI38900" s="850"/>
    </row>
    <row r="38901" spans="85:87" x14ac:dyDescent="0.25">
      <c r="CG38901" s="768"/>
      <c r="CH38901" s="768"/>
      <c r="CI38901" s="850"/>
    </row>
    <row r="38902" spans="85:87" x14ac:dyDescent="0.25">
      <c r="CG38902" s="768"/>
      <c r="CH38902" s="768"/>
      <c r="CI38902" s="850"/>
    </row>
    <row r="38903" spans="85:87" x14ac:dyDescent="0.25">
      <c r="CG38903" s="768"/>
      <c r="CH38903" s="768"/>
      <c r="CI38903" s="850"/>
    </row>
    <row r="38904" spans="85:87" x14ac:dyDescent="0.25">
      <c r="CG38904" s="768"/>
      <c r="CH38904" s="768"/>
      <c r="CI38904" s="850"/>
    </row>
    <row r="38905" spans="85:87" x14ac:dyDescent="0.25">
      <c r="CG38905" s="768"/>
      <c r="CH38905" s="768"/>
      <c r="CI38905" s="850"/>
    </row>
    <row r="38906" spans="85:87" x14ac:dyDescent="0.25">
      <c r="CG38906" s="768"/>
      <c r="CH38906" s="768"/>
      <c r="CI38906" s="850"/>
    </row>
    <row r="38907" spans="85:87" x14ac:dyDescent="0.25">
      <c r="CG38907" s="768"/>
      <c r="CH38907" s="768"/>
      <c r="CI38907" s="850"/>
    </row>
    <row r="38908" spans="85:87" x14ac:dyDescent="0.25">
      <c r="CG38908" s="768"/>
      <c r="CH38908" s="768"/>
      <c r="CI38908" s="850"/>
    </row>
    <row r="38909" spans="85:87" x14ac:dyDescent="0.25">
      <c r="CG38909" s="768"/>
      <c r="CH38909" s="768"/>
      <c r="CI38909" s="850"/>
    </row>
    <row r="38910" spans="85:87" x14ac:dyDescent="0.25">
      <c r="CG38910" s="768"/>
      <c r="CH38910" s="768"/>
      <c r="CI38910" s="850"/>
    </row>
    <row r="38911" spans="85:87" x14ac:dyDescent="0.25">
      <c r="CG38911" s="768"/>
      <c r="CH38911" s="768"/>
      <c r="CI38911" s="850"/>
    </row>
    <row r="38912" spans="85:87" x14ac:dyDescent="0.25">
      <c r="CG38912" s="768"/>
      <c r="CH38912" s="768"/>
      <c r="CI38912" s="850"/>
    </row>
    <row r="38913" spans="85:87" x14ac:dyDescent="0.25">
      <c r="CG38913" s="768"/>
      <c r="CH38913" s="768"/>
      <c r="CI38913" s="850"/>
    </row>
    <row r="38914" spans="85:87" x14ac:dyDescent="0.25">
      <c r="CG38914" s="768"/>
      <c r="CH38914" s="768"/>
      <c r="CI38914" s="850"/>
    </row>
    <row r="38915" spans="85:87" x14ac:dyDescent="0.25">
      <c r="CG38915" s="768"/>
      <c r="CH38915" s="768"/>
      <c r="CI38915" s="850"/>
    </row>
    <row r="38916" spans="85:87" x14ac:dyDescent="0.25">
      <c r="CG38916" s="768"/>
      <c r="CH38916" s="768"/>
      <c r="CI38916" s="850"/>
    </row>
    <row r="38917" spans="85:87" x14ac:dyDescent="0.25">
      <c r="CG38917" s="768"/>
      <c r="CH38917" s="768"/>
      <c r="CI38917" s="850"/>
    </row>
    <row r="38918" spans="85:87" x14ac:dyDescent="0.25">
      <c r="CG38918" s="768"/>
      <c r="CH38918" s="768"/>
      <c r="CI38918" s="850"/>
    </row>
    <row r="38919" spans="85:87" x14ac:dyDescent="0.25">
      <c r="CG38919" s="768"/>
      <c r="CH38919" s="768"/>
      <c r="CI38919" s="850"/>
    </row>
    <row r="38920" spans="85:87" x14ac:dyDescent="0.25">
      <c r="CG38920" s="768"/>
      <c r="CH38920" s="768"/>
      <c r="CI38920" s="850"/>
    </row>
    <row r="38921" spans="85:87" x14ac:dyDescent="0.25">
      <c r="CG38921" s="768"/>
      <c r="CH38921" s="768"/>
      <c r="CI38921" s="850"/>
    </row>
    <row r="38922" spans="85:87" x14ac:dyDescent="0.25">
      <c r="CG38922" s="768"/>
      <c r="CH38922" s="768"/>
      <c r="CI38922" s="850"/>
    </row>
    <row r="38923" spans="85:87" x14ac:dyDescent="0.25">
      <c r="CG38923" s="768"/>
      <c r="CH38923" s="768"/>
      <c r="CI38923" s="850"/>
    </row>
    <row r="38924" spans="85:87" x14ac:dyDescent="0.25">
      <c r="CG38924" s="768"/>
      <c r="CH38924" s="768"/>
      <c r="CI38924" s="850"/>
    </row>
    <row r="38925" spans="85:87" x14ac:dyDescent="0.25">
      <c r="CG38925" s="768"/>
      <c r="CH38925" s="768"/>
      <c r="CI38925" s="850"/>
    </row>
    <row r="38926" spans="85:87" x14ac:dyDescent="0.25">
      <c r="CG38926" s="768"/>
      <c r="CH38926" s="768"/>
      <c r="CI38926" s="850"/>
    </row>
    <row r="38927" spans="85:87" x14ac:dyDescent="0.25">
      <c r="CG38927" s="768"/>
      <c r="CH38927" s="768"/>
      <c r="CI38927" s="850"/>
    </row>
    <row r="38928" spans="85:87" x14ac:dyDescent="0.25">
      <c r="CG38928" s="768"/>
      <c r="CH38928" s="768"/>
      <c r="CI38928" s="850"/>
    </row>
    <row r="38929" spans="85:87" x14ac:dyDescent="0.25">
      <c r="CG38929" s="768"/>
      <c r="CH38929" s="768"/>
      <c r="CI38929" s="850"/>
    </row>
    <row r="38930" spans="85:87" x14ac:dyDescent="0.25">
      <c r="CG38930" s="768"/>
      <c r="CH38930" s="768"/>
      <c r="CI38930" s="850"/>
    </row>
    <row r="38931" spans="85:87" x14ac:dyDescent="0.25">
      <c r="CG38931" s="768"/>
      <c r="CH38931" s="768"/>
      <c r="CI38931" s="850"/>
    </row>
    <row r="38932" spans="85:87" x14ac:dyDescent="0.25">
      <c r="CG38932" s="768"/>
      <c r="CH38932" s="768"/>
      <c r="CI38932" s="850"/>
    </row>
    <row r="38933" spans="85:87" x14ac:dyDescent="0.25">
      <c r="CG38933" s="768"/>
      <c r="CH38933" s="768"/>
      <c r="CI38933" s="850"/>
    </row>
    <row r="38934" spans="85:87" x14ac:dyDescent="0.25">
      <c r="CG38934" s="768"/>
      <c r="CH38934" s="768"/>
      <c r="CI38934" s="850"/>
    </row>
    <row r="38935" spans="85:87" x14ac:dyDescent="0.25">
      <c r="CG38935" s="768"/>
      <c r="CH38935" s="768"/>
      <c r="CI38935" s="850"/>
    </row>
    <row r="38936" spans="85:87" x14ac:dyDescent="0.25">
      <c r="CG38936" s="768"/>
      <c r="CH38936" s="768"/>
      <c r="CI38936" s="850"/>
    </row>
    <row r="38937" spans="85:87" x14ac:dyDescent="0.25">
      <c r="CG38937" s="768"/>
      <c r="CH38937" s="768"/>
      <c r="CI38937" s="850"/>
    </row>
    <row r="38938" spans="85:87" x14ac:dyDescent="0.25">
      <c r="CG38938" s="768"/>
      <c r="CH38938" s="768"/>
      <c r="CI38938" s="850"/>
    </row>
    <row r="38939" spans="85:87" x14ac:dyDescent="0.25">
      <c r="CG38939" s="768"/>
      <c r="CH38939" s="768"/>
      <c r="CI38939" s="850"/>
    </row>
    <row r="38940" spans="85:87" x14ac:dyDescent="0.25">
      <c r="CG38940" s="768"/>
      <c r="CH38940" s="768"/>
      <c r="CI38940" s="850"/>
    </row>
    <row r="38941" spans="85:87" x14ac:dyDescent="0.25">
      <c r="CG38941" s="768"/>
      <c r="CH38941" s="768"/>
      <c r="CI38941" s="850"/>
    </row>
    <row r="38942" spans="85:87" x14ac:dyDescent="0.25">
      <c r="CG38942" s="768"/>
      <c r="CH38942" s="768"/>
      <c r="CI38942" s="850"/>
    </row>
    <row r="38943" spans="85:87" x14ac:dyDescent="0.25">
      <c r="CG38943" s="768"/>
      <c r="CH38943" s="768"/>
      <c r="CI38943" s="850"/>
    </row>
    <row r="38944" spans="85:87" x14ac:dyDescent="0.25">
      <c r="CG38944" s="768"/>
      <c r="CH38944" s="768"/>
      <c r="CI38944" s="850"/>
    </row>
    <row r="38945" spans="85:87" x14ac:dyDescent="0.25">
      <c r="CG38945" s="768"/>
      <c r="CH38945" s="768"/>
      <c r="CI38945" s="850"/>
    </row>
    <row r="38946" spans="85:87" x14ac:dyDescent="0.25">
      <c r="CG38946" s="768"/>
      <c r="CH38946" s="768"/>
      <c r="CI38946" s="850"/>
    </row>
    <row r="38947" spans="85:87" x14ac:dyDescent="0.25">
      <c r="CG38947" s="768"/>
      <c r="CH38947" s="768"/>
      <c r="CI38947" s="850"/>
    </row>
    <row r="38948" spans="85:87" x14ac:dyDescent="0.25">
      <c r="CG38948" s="768"/>
      <c r="CH38948" s="768"/>
      <c r="CI38948" s="850"/>
    </row>
    <row r="38949" spans="85:87" x14ac:dyDescent="0.25">
      <c r="CG38949" s="768"/>
      <c r="CH38949" s="768"/>
      <c r="CI38949" s="850"/>
    </row>
    <row r="38950" spans="85:87" x14ac:dyDescent="0.25">
      <c r="CG38950" s="768"/>
      <c r="CH38950" s="768"/>
      <c r="CI38950" s="850"/>
    </row>
    <row r="38951" spans="85:87" x14ac:dyDescent="0.25">
      <c r="CG38951" s="768"/>
      <c r="CH38951" s="768"/>
      <c r="CI38951" s="850"/>
    </row>
    <row r="38952" spans="85:87" x14ac:dyDescent="0.25">
      <c r="CG38952" s="768"/>
      <c r="CH38952" s="768"/>
      <c r="CI38952" s="850"/>
    </row>
    <row r="38953" spans="85:87" x14ac:dyDescent="0.25">
      <c r="CG38953" s="768"/>
      <c r="CH38953" s="768"/>
      <c r="CI38953" s="850"/>
    </row>
    <row r="38954" spans="85:87" x14ac:dyDescent="0.25">
      <c r="CG38954" s="768"/>
      <c r="CH38954" s="768"/>
      <c r="CI38954" s="850"/>
    </row>
    <row r="38955" spans="85:87" x14ac:dyDescent="0.25">
      <c r="CG38955" s="768"/>
      <c r="CH38955" s="768"/>
      <c r="CI38955" s="850"/>
    </row>
    <row r="38956" spans="85:87" x14ac:dyDescent="0.25">
      <c r="CG38956" s="768"/>
      <c r="CH38956" s="768"/>
      <c r="CI38956" s="850"/>
    </row>
    <row r="38957" spans="85:87" x14ac:dyDescent="0.25">
      <c r="CG38957" s="768"/>
      <c r="CH38957" s="768"/>
      <c r="CI38957" s="850"/>
    </row>
    <row r="38958" spans="85:87" x14ac:dyDescent="0.25">
      <c r="CG38958" s="768"/>
      <c r="CH38958" s="768"/>
      <c r="CI38958" s="850"/>
    </row>
    <row r="38959" spans="85:87" x14ac:dyDescent="0.25">
      <c r="CG38959" s="768"/>
      <c r="CH38959" s="768"/>
      <c r="CI38959" s="850"/>
    </row>
    <row r="38960" spans="85:87" x14ac:dyDescent="0.25">
      <c r="CG38960" s="768"/>
      <c r="CH38960" s="768"/>
      <c r="CI38960" s="850"/>
    </row>
    <row r="38961" spans="85:87" x14ac:dyDescent="0.25">
      <c r="CG38961" s="768"/>
      <c r="CH38961" s="768"/>
      <c r="CI38961" s="850"/>
    </row>
    <row r="38962" spans="85:87" x14ac:dyDescent="0.25">
      <c r="CG38962" s="768"/>
      <c r="CH38962" s="768"/>
      <c r="CI38962" s="850"/>
    </row>
    <row r="38963" spans="85:87" x14ac:dyDescent="0.25">
      <c r="CG38963" s="768"/>
      <c r="CH38963" s="768"/>
      <c r="CI38963" s="850"/>
    </row>
    <row r="38964" spans="85:87" x14ac:dyDescent="0.25">
      <c r="CG38964" s="768"/>
      <c r="CH38964" s="768"/>
      <c r="CI38964" s="850"/>
    </row>
    <row r="38965" spans="85:87" x14ac:dyDescent="0.25">
      <c r="CG38965" s="768"/>
      <c r="CH38965" s="768"/>
      <c r="CI38965" s="850"/>
    </row>
    <row r="38966" spans="85:87" x14ac:dyDescent="0.25">
      <c r="CG38966" s="768"/>
      <c r="CH38966" s="768"/>
      <c r="CI38966" s="850"/>
    </row>
    <row r="38967" spans="85:87" x14ac:dyDescent="0.25">
      <c r="CG38967" s="768"/>
      <c r="CH38967" s="768"/>
      <c r="CI38967" s="850"/>
    </row>
    <row r="38968" spans="85:87" x14ac:dyDescent="0.25">
      <c r="CG38968" s="768"/>
      <c r="CH38968" s="768"/>
      <c r="CI38968" s="850"/>
    </row>
    <row r="38969" spans="85:87" x14ac:dyDescent="0.25">
      <c r="CG38969" s="768"/>
      <c r="CH38969" s="768"/>
      <c r="CI38969" s="850"/>
    </row>
    <row r="38970" spans="85:87" x14ac:dyDescent="0.25">
      <c r="CG38970" s="768"/>
      <c r="CH38970" s="768"/>
      <c r="CI38970" s="850"/>
    </row>
    <row r="38971" spans="85:87" x14ac:dyDescent="0.25">
      <c r="CG38971" s="768"/>
      <c r="CH38971" s="768"/>
      <c r="CI38971" s="850"/>
    </row>
    <row r="38972" spans="85:87" x14ac:dyDescent="0.25">
      <c r="CG38972" s="768"/>
      <c r="CH38972" s="768"/>
      <c r="CI38972" s="850"/>
    </row>
    <row r="38973" spans="85:87" x14ac:dyDescent="0.25">
      <c r="CG38973" s="768"/>
      <c r="CH38973" s="768"/>
      <c r="CI38973" s="850"/>
    </row>
    <row r="38974" spans="85:87" x14ac:dyDescent="0.25">
      <c r="CG38974" s="768"/>
      <c r="CH38974" s="768"/>
      <c r="CI38974" s="850"/>
    </row>
    <row r="38975" spans="85:87" x14ac:dyDescent="0.25">
      <c r="CG38975" s="768"/>
      <c r="CH38975" s="768"/>
      <c r="CI38975" s="850"/>
    </row>
    <row r="38976" spans="85:87" x14ac:dyDescent="0.25">
      <c r="CG38976" s="768"/>
      <c r="CH38976" s="768"/>
      <c r="CI38976" s="850"/>
    </row>
    <row r="38977" spans="85:87" x14ac:dyDescent="0.25">
      <c r="CG38977" s="768"/>
      <c r="CH38977" s="768"/>
      <c r="CI38977" s="850"/>
    </row>
    <row r="38978" spans="85:87" x14ac:dyDescent="0.25">
      <c r="CG38978" s="768"/>
      <c r="CH38978" s="768"/>
      <c r="CI38978" s="850"/>
    </row>
    <row r="38979" spans="85:87" x14ac:dyDescent="0.25">
      <c r="CG38979" s="768"/>
      <c r="CH38979" s="768"/>
      <c r="CI38979" s="850"/>
    </row>
    <row r="38980" spans="85:87" x14ac:dyDescent="0.25">
      <c r="CG38980" s="768"/>
      <c r="CH38980" s="768"/>
      <c r="CI38980" s="850"/>
    </row>
    <row r="38981" spans="85:87" x14ac:dyDescent="0.25">
      <c r="CG38981" s="768"/>
      <c r="CH38981" s="768"/>
      <c r="CI38981" s="850"/>
    </row>
    <row r="38982" spans="85:87" x14ac:dyDescent="0.25">
      <c r="CG38982" s="768"/>
      <c r="CH38982" s="768"/>
      <c r="CI38982" s="850"/>
    </row>
    <row r="38983" spans="85:87" x14ac:dyDescent="0.25">
      <c r="CG38983" s="768"/>
      <c r="CH38983" s="768"/>
      <c r="CI38983" s="850"/>
    </row>
    <row r="38984" spans="85:87" x14ac:dyDescent="0.25">
      <c r="CG38984" s="768"/>
      <c r="CH38984" s="768"/>
      <c r="CI38984" s="850"/>
    </row>
    <row r="38985" spans="85:87" x14ac:dyDescent="0.25">
      <c r="CG38985" s="768"/>
      <c r="CH38985" s="768"/>
      <c r="CI38985" s="850"/>
    </row>
    <row r="38986" spans="85:87" x14ac:dyDescent="0.25">
      <c r="CG38986" s="768"/>
      <c r="CH38986" s="768"/>
      <c r="CI38986" s="850"/>
    </row>
    <row r="38987" spans="85:87" x14ac:dyDescent="0.25">
      <c r="CG38987" s="768"/>
      <c r="CH38987" s="768"/>
      <c r="CI38987" s="850"/>
    </row>
    <row r="38988" spans="85:87" x14ac:dyDescent="0.25">
      <c r="CG38988" s="768"/>
      <c r="CH38988" s="768"/>
      <c r="CI38988" s="850"/>
    </row>
    <row r="38989" spans="85:87" x14ac:dyDescent="0.25">
      <c r="CG38989" s="768"/>
      <c r="CH38989" s="768"/>
      <c r="CI38989" s="850"/>
    </row>
    <row r="38990" spans="85:87" x14ac:dyDescent="0.25">
      <c r="CG38990" s="768"/>
      <c r="CH38990" s="768"/>
      <c r="CI38990" s="850"/>
    </row>
    <row r="38991" spans="85:87" x14ac:dyDescent="0.25">
      <c r="CG38991" s="768"/>
      <c r="CH38991" s="768"/>
      <c r="CI38991" s="850"/>
    </row>
    <row r="38992" spans="85:87" x14ac:dyDescent="0.25">
      <c r="CG38992" s="768"/>
      <c r="CH38992" s="768"/>
      <c r="CI38992" s="850"/>
    </row>
    <row r="38993" spans="85:87" x14ac:dyDescent="0.25">
      <c r="CG38993" s="768"/>
      <c r="CH38993" s="768"/>
      <c r="CI38993" s="850"/>
    </row>
    <row r="38994" spans="85:87" x14ac:dyDescent="0.25">
      <c r="CG38994" s="768"/>
      <c r="CH38994" s="768"/>
      <c r="CI38994" s="850"/>
    </row>
    <row r="38995" spans="85:87" x14ac:dyDescent="0.25">
      <c r="CG38995" s="768"/>
      <c r="CH38995" s="768"/>
      <c r="CI38995" s="850"/>
    </row>
    <row r="38996" spans="85:87" x14ac:dyDescent="0.25">
      <c r="CG38996" s="768"/>
      <c r="CH38996" s="768"/>
      <c r="CI38996" s="850"/>
    </row>
    <row r="38997" spans="85:87" x14ac:dyDescent="0.25">
      <c r="CG38997" s="768"/>
      <c r="CH38997" s="768"/>
      <c r="CI38997" s="850"/>
    </row>
    <row r="38998" spans="85:87" x14ac:dyDescent="0.25">
      <c r="CG38998" s="768"/>
      <c r="CH38998" s="768"/>
      <c r="CI38998" s="850"/>
    </row>
    <row r="38999" spans="85:87" x14ac:dyDescent="0.25">
      <c r="CG38999" s="768"/>
      <c r="CH38999" s="768"/>
      <c r="CI38999" s="850"/>
    </row>
    <row r="39000" spans="85:87" x14ac:dyDescent="0.25">
      <c r="CG39000" s="768"/>
      <c r="CH39000" s="768"/>
      <c r="CI39000" s="850"/>
    </row>
    <row r="39001" spans="85:87" x14ac:dyDescent="0.25">
      <c r="CG39001" s="768"/>
      <c r="CH39001" s="768"/>
      <c r="CI39001" s="850"/>
    </row>
    <row r="39002" spans="85:87" x14ac:dyDescent="0.25">
      <c r="CG39002" s="768"/>
      <c r="CH39002" s="768"/>
      <c r="CI39002" s="850"/>
    </row>
    <row r="39003" spans="85:87" x14ac:dyDescent="0.25">
      <c r="CG39003" s="768"/>
      <c r="CH39003" s="768"/>
      <c r="CI39003" s="850"/>
    </row>
    <row r="39004" spans="85:87" x14ac:dyDescent="0.25">
      <c r="CG39004" s="768"/>
      <c r="CH39004" s="768"/>
      <c r="CI39004" s="850"/>
    </row>
    <row r="39005" spans="85:87" x14ac:dyDescent="0.25">
      <c r="CG39005" s="768"/>
      <c r="CH39005" s="768"/>
      <c r="CI39005" s="850"/>
    </row>
    <row r="39006" spans="85:87" x14ac:dyDescent="0.25">
      <c r="CG39006" s="768"/>
      <c r="CH39006" s="768"/>
      <c r="CI39006" s="850"/>
    </row>
    <row r="39007" spans="85:87" x14ac:dyDescent="0.25">
      <c r="CG39007" s="768"/>
      <c r="CH39007" s="768"/>
      <c r="CI39007" s="850"/>
    </row>
    <row r="39008" spans="85:87" x14ac:dyDescent="0.25">
      <c r="CG39008" s="768"/>
      <c r="CH39008" s="768"/>
      <c r="CI39008" s="850"/>
    </row>
    <row r="39009" spans="85:87" x14ac:dyDescent="0.25">
      <c r="CG39009" s="768"/>
      <c r="CH39009" s="768"/>
      <c r="CI39009" s="850"/>
    </row>
    <row r="39010" spans="85:87" x14ac:dyDescent="0.25">
      <c r="CG39010" s="768"/>
      <c r="CH39010" s="768"/>
      <c r="CI39010" s="850"/>
    </row>
    <row r="39011" spans="85:87" x14ac:dyDescent="0.25">
      <c r="CG39011" s="768"/>
      <c r="CH39011" s="768"/>
      <c r="CI39011" s="850"/>
    </row>
    <row r="39012" spans="85:87" x14ac:dyDescent="0.25">
      <c r="CG39012" s="768"/>
      <c r="CH39012" s="768"/>
      <c r="CI39012" s="850"/>
    </row>
    <row r="39013" spans="85:87" x14ac:dyDescent="0.25">
      <c r="CG39013" s="768"/>
      <c r="CH39013" s="768"/>
      <c r="CI39013" s="850"/>
    </row>
    <row r="39014" spans="85:87" x14ac:dyDescent="0.25">
      <c r="CG39014" s="768"/>
      <c r="CH39014" s="768"/>
      <c r="CI39014" s="850"/>
    </row>
    <row r="39015" spans="85:87" x14ac:dyDescent="0.25">
      <c r="CG39015" s="768"/>
      <c r="CH39015" s="768"/>
      <c r="CI39015" s="850"/>
    </row>
    <row r="39016" spans="85:87" x14ac:dyDescent="0.25">
      <c r="CG39016" s="768"/>
      <c r="CH39016" s="768"/>
      <c r="CI39016" s="850"/>
    </row>
    <row r="39017" spans="85:87" x14ac:dyDescent="0.25">
      <c r="CG39017" s="768"/>
      <c r="CH39017" s="768"/>
      <c r="CI39017" s="850"/>
    </row>
    <row r="39018" spans="85:87" x14ac:dyDescent="0.25">
      <c r="CG39018" s="768"/>
      <c r="CH39018" s="768"/>
      <c r="CI39018" s="850"/>
    </row>
    <row r="39019" spans="85:87" x14ac:dyDescent="0.25">
      <c r="CG39019" s="768"/>
      <c r="CH39019" s="768"/>
      <c r="CI39019" s="850"/>
    </row>
    <row r="39020" spans="85:87" x14ac:dyDescent="0.25">
      <c r="CG39020" s="768"/>
      <c r="CH39020" s="768"/>
      <c r="CI39020" s="850"/>
    </row>
    <row r="39021" spans="85:87" x14ac:dyDescent="0.25">
      <c r="CG39021" s="768"/>
      <c r="CH39021" s="768"/>
      <c r="CI39021" s="850"/>
    </row>
    <row r="39022" spans="85:87" x14ac:dyDescent="0.25">
      <c r="CG39022" s="768"/>
      <c r="CH39022" s="768"/>
      <c r="CI39022" s="850"/>
    </row>
    <row r="39023" spans="85:87" x14ac:dyDescent="0.25">
      <c r="CG39023" s="768"/>
      <c r="CH39023" s="768"/>
      <c r="CI39023" s="850"/>
    </row>
    <row r="39024" spans="85:87" x14ac:dyDescent="0.25">
      <c r="CG39024" s="768"/>
      <c r="CH39024" s="768"/>
      <c r="CI39024" s="850"/>
    </row>
    <row r="39025" spans="85:87" x14ac:dyDescent="0.25">
      <c r="CG39025" s="768"/>
      <c r="CH39025" s="768"/>
      <c r="CI39025" s="850"/>
    </row>
    <row r="39026" spans="85:87" x14ac:dyDescent="0.25">
      <c r="CG39026" s="768"/>
      <c r="CH39026" s="768"/>
      <c r="CI39026" s="850"/>
    </row>
    <row r="39027" spans="85:87" x14ac:dyDescent="0.25">
      <c r="CG39027" s="768"/>
      <c r="CH39027" s="768"/>
      <c r="CI39027" s="850"/>
    </row>
    <row r="39028" spans="85:87" x14ac:dyDescent="0.25">
      <c r="CG39028" s="768"/>
      <c r="CH39028" s="768"/>
      <c r="CI39028" s="850"/>
    </row>
    <row r="39029" spans="85:87" x14ac:dyDescent="0.25">
      <c r="CG39029" s="768"/>
      <c r="CH39029" s="768"/>
      <c r="CI39029" s="850"/>
    </row>
    <row r="39030" spans="85:87" x14ac:dyDescent="0.25">
      <c r="CG39030" s="768"/>
      <c r="CH39030" s="768"/>
      <c r="CI39030" s="850"/>
    </row>
    <row r="39031" spans="85:87" x14ac:dyDescent="0.25">
      <c r="CG39031" s="768"/>
      <c r="CH39031" s="768"/>
      <c r="CI39031" s="850"/>
    </row>
    <row r="39032" spans="85:87" x14ac:dyDescent="0.25">
      <c r="CG39032" s="768"/>
      <c r="CH39032" s="768"/>
      <c r="CI39032" s="850"/>
    </row>
    <row r="39033" spans="85:87" x14ac:dyDescent="0.25">
      <c r="CG39033" s="768"/>
      <c r="CH39033" s="768"/>
      <c r="CI39033" s="850"/>
    </row>
    <row r="39034" spans="85:87" x14ac:dyDescent="0.25">
      <c r="CG39034" s="768"/>
      <c r="CH39034" s="768"/>
      <c r="CI39034" s="850"/>
    </row>
    <row r="39035" spans="85:87" x14ac:dyDescent="0.25">
      <c r="CG39035" s="768"/>
      <c r="CH39035" s="768"/>
      <c r="CI39035" s="850"/>
    </row>
    <row r="39036" spans="85:87" x14ac:dyDescent="0.25">
      <c r="CG39036" s="768"/>
      <c r="CH39036" s="768"/>
      <c r="CI39036" s="850"/>
    </row>
    <row r="39037" spans="85:87" x14ac:dyDescent="0.25">
      <c r="CG39037" s="768"/>
      <c r="CH39037" s="768"/>
      <c r="CI39037" s="850"/>
    </row>
    <row r="39038" spans="85:87" x14ac:dyDescent="0.25">
      <c r="CG39038" s="768"/>
      <c r="CH39038" s="768"/>
      <c r="CI39038" s="850"/>
    </row>
    <row r="39039" spans="85:87" x14ac:dyDescent="0.25">
      <c r="CG39039" s="768"/>
      <c r="CH39039" s="768"/>
      <c r="CI39039" s="850"/>
    </row>
    <row r="39040" spans="85:87" x14ac:dyDescent="0.25">
      <c r="CG39040" s="768"/>
      <c r="CH39040" s="768"/>
      <c r="CI39040" s="850"/>
    </row>
    <row r="39041" spans="85:87" x14ac:dyDescent="0.25">
      <c r="CG39041" s="768"/>
      <c r="CH39041" s="768"/>
      <c r="CI39041" s="850"/>
    </row>
    <row r="39042" spans="85:87" x14ac:dyDescent="0.25">
      <c r="CG39042" s="768"/>
      <c r="CH39042" s="768"/>
      <c r="CI39042" s="850"/>
    </row>
    <row r="39043" spans="85:87" x14ac:dyDescent="0.25">
      <c r="CG39043" s="768"/>
      <c r="CH39043" s="768"/>
      <c r="CI39043" s="850"/>
    </row>
    <row r="39044" spans="85:87" x14ac:dyDescent="0.25">
      <c r="CG39044" s="768"/>
      <c r="CH39044" s="768"/>
      <c r="CI39044" s="850"/>
    </row>
    <row r="39045" spans="85:87" x14ac:dyDescent="0.25">
      <c r="CG39045" s="768"/>
      <c r="CH39045" s="768"/>
      <c r="CI39045" s="850"/>
    </row>
    <row r="39046" spans="85:87" x14ac:dyDescent="0.25">
      <c r="CG39046" s="768"/>
      <c r="CH39046" s="768"/>
      <c r="CI39046" s="850"/>
    </row>
    <row r="39047" spans="85:87" x14ac:dyDescent="0.25">
      <c r="CG39047" s="768"/>
      <c r="CH39047" s="768"/>
      <c r="CI39047" s="850"/>
    </row>
    <row r="39048" spans="85:87" x14ac:dyDescent="0.25">
      <c r="CG39048" s="768"/>
      <c r="CH39048" s="768"/>
      <c r="CI39048" s="850"/>
    </row>
    <row r="39049" spans="85:87" x14ac:dyDescent="0.25">
      <c r="CG39049" s="768"/>
      <c r="CH39049" s="768"/>
      <c r="CI39049" s="850"/>
    </row>
    <row r="39050" spans="85:87" x14ac:dyDescent="0.25">
      <c r="CG39050" s="768"/>
      <c r="CH39050" s="768"/>
      <c r="CI39050" s="850"/>
    </row>
    <row r="39051" spans="85:87" x14ac:dyDescent="0.25">
      <c r="CG39051" s="768"/>
      <c r="CH39051" s="768"/>
      <c r="CI39051" s="850"/>
    </row>
    <row r="39052" spans="85:87" x14ac:dyDescent="0.25">
      <c r="CG39052" s="768"/>
      <c r="CH39052" s="768"/>
      <c r="CI39052" s="850"/>
    </row>
    <row r="39053" spans="85:87" x14ac:dyDescent="0.25">
      <c r="CG39053" s="768"/>
      <c r="CH39053" s="768"/>
      <c r="CI39053" s="850"/>
    </row>
    <row r="39054" spans="85:87" x14ac:dyDescent="0.25">
      <c r="CG39054" s="768"/>
      <c r="CH39054" s="768"/>
      <c r="CI39054" s="850"/>
    </row>
    <row r="39055" spans="85:87" x14ac:dyDescent="0.25">
      <c r="CG39055" s="768"/>
      <c r="CH39055" s="768"/>
      <c r="CI39055" s="850"/>
    </row>
    <row r="39056" spans="85:87" x14ac:dyDescent="0.25">
      <c r="CG39056" s="768"/>
      <c r="CH39056" s="768"/>
      <c r="CI39056" s="850"/>
    </row>
    <row r="39057" spans="85:87" x14ac:dyDescent="0.25">
      <c r="CG39057" s="768"/>
      <c r="CH39057" s="768"/>
      <c r="CI39057" s="850"/>
    </row>
    <row r="39058" spans="85:87" x14ac:dyDescent="0.25">
      <c r="CG39058" s="768"/>
      <c r="CH39058" s="768"/>
      <c r="CI39058" s="850"/>
    </row>
    <row r="39059" spans="85:87" x14ac:dyDescent="0.25">
      <c r="CG39059" s="768"/>
      <c r="CH39059" s="768"/>
      <c r="CI39059" s="850"/>
    </row>
    <row r="39060" spans="85:87" x14ac:dyDescent="0.25">
      <c r="CG39060" s="768"/>
      <c r="CH39060" s="768"/>
      <c r="CI39060" s="850"/>
    </row>
    <row r="39061" spans="85:87" x14ac:dyDescent="0.25">
      <c r="CG39061" s="768"/>
      <c r="CH39061" s="768"/>
      <c r="CI39061" s="850"/>
    </row>
    <row r="39062" spans="85:87" x14ac:dyDescent="0.25">
      <c r="CG39062" s="768"/>
      <c r="CH39062" s="768"/>
      <c r="CI39062" s="850"/>
    </row>
    <row r="39063" spans="85:87" x14ac:dyDescent="0.25">
      <c r="CG39063" s="768"/>
      <c r="CH39063" s="768"/>
      <c r="CI39063" s="850"/>
    </row>
    <row r="39064" spans="85:87" x14ac:dyDescent="0.25">
      <c r="CG39064" s="768"/>
      <c r="CH39064" s="768"/>
      <c r="CI39064" s="850"/>
    </row>
    <row r="39065" spans="85:87" x14ac:dyDescent="0.25">
      <c r="CG39065" s="768"/>
      <c r="CH39065" s="768"/>
      <c r="CI39065" s="850"/>
    </row>
    <row r="39066" spans="85:87" x14ac:dyDescent="0.25">
      <c r="CG39066" s="768"/>
      <c r="CH39066" s="768"/>
      <c r="CI39066" s="850"/>
    </row>
    <row r="39067" spans="85:87" x14ac:dyDescent="0.25">
      <c r="CG39067" s="768"/>
      <c r="CH39067" s="768"/>
      <c r="CI39067" s="850"/>
    </row>
    <row r="39068" spans="85:87" x14ac:dyDescent="0.25">
      <c r="CG39068" s="768"/>
      <c r="CH39068" s="768"/>
      <c r="CI39068" s="850"/>
    </row>
    <row r="39069" spans="85:87" x14ac:dyDescent="0.25">
      <c r="CG39069" s="768"/>
      <c r="CH39069" s="768"/>
      <c r="CI39069" s="850"/>
    </row>
    <row r="39070" spans="85:87" x14ac:dyDescent="0.25">
      <c r="CG39070" s="768"/>
      <c r="CH39070" s="768"/>
      <c r="CI39070" s="850"/>
    </row>
    <row r="39071" spans="85:87" x14ac:dyDescent="0.25">
      <c r="CG39071" s="768"/>
      <c r="CH39071" s="768"/>
      <c r="CI39071" s="850"/>
    </row>
    <row r="39072" spans="85:87" x14ac:dyDescent="0.25">
      <c r="CG39072" s="768"/>
      <c r="CH39072" s="768"/>
      <c r="CI39072" s="850"/>
    </row>
    <row r="39073" spans="85:87" x14ac:dyDescent="0.25">
      <c r="CG39073" s="768"/>
      <c r="CH39073" s="768"/>
      <c r="CI39073" s="850"/>
    </row>
    <row r="39074" spans="85:87" x14ac:dyDescent="0.25">
      <c r="CG39074" s="768"/>
      <c r="CH39074" s="768"/>
      <c r="CI39074" s="850"/>
    </row>
    <row r="39075" spans="85:87" x14ac:dyDescent="0.25">
      <c r="CG39075" s="768"/>
      <c r="CH39075" s="768"/>
      <c r="CI39075" s="850"/>
    </row>
    <row r="39076" spans="85:87" x14ac:dyDescent="0.25">
      <c r="CG39076" s="768"/>
      <c r="CH39076" s="768"/>
      <c r="CI39076" s="850"/>
    </row>
    <row r="39077" spans="85:87" x14ac:dyDescent="0.25">
      <c r="CG39077" s="768"/>
      <c r="CH39077" s="768"/>
      <c r="CI39077" s="850"/>
    </row>
    <row r="39078" spans="85:87" x14ac:dyDescent="0.25">
      <c r="CG39078" s="768"/>
      <c r="CH39078" s="768"/>
      <c r="CI39078" s="850"/>
    </row>
    <row r="39079" spans="85:87" x14ac:dyDescent="0.25">
      <c r="CG39079" s="768"/>
      <c r="CH39079" s="768"/>
      <c r="CI39079" s="850"/>
    </row>
    <row r="39080" spans="85:87" x14ac:dyDescent="0.25">
      <c r="CG39080" s="768"/>
      <c r="CH39080" s="768"/>
      <c r="CI39080" s="850"/>
    </row>
    <row r="39081" spans="85:87" x14ac:dyDescent="0.25">
      <c r="CG39081" s="768"/>
      <c r="CH39081" s="768"/>
      <c r="CI39081" s="850"/>
    </row>
    <row r="39082" spans="85:87" x14ac:dyDescent="0.25">
      <c r="CG39082" s="768"/>
      <c r="CH39082" s="768"/>
      <c r="CI39082" s="850"/>
    </row>
    <row r="39083" spans="85:87" x14ac:dyDescent="0.25">
      <c r="CG39083" s="768"/>
      <c r="CH39083" s="768"/>
      <c r="CI39083" s="850"/>
    </row>
    <row r="39084" spans="85:87" x14ac:dyDescent="0.25">
      <c r="CG39084" s="768"/>
      <c r="CH39084" s="768"/>
      <c r="CI39084" s="850"/>
    </row>
    <row r="39085" spans="85:87" x14ac:dyDescent="0.25">
      <c r="CG39085" s="768"/>
      <c r="CH39085" s="768"/>
      <c r="CI39085" s="850"/>
    </row>
    <row r="39086" spans="85:87" x14ac:dyDescent="0.25">
      <c r="CG39086" s="768"/>
      <c r="CH39086" s="768"/>
      <c r="CI39086" s="850"/>
    </row>
    <row r="39087" spans="85:87" x14ac:dyDescent="0.25">
      <c r="CG39087" s="768"/>
      <c r="CH39087" s="768"/>
      <c r="CI39087" s="850"/>
    </row>
    <row r="39088" spans="85:87" x14ac:dyDescent="0.25">
      <c r="CG39088" s="768"/>
      <c r="CH39088" s="768"/>
      <c r="CI39088" s="850"/>
    </row>
    <row r="39089" spans="85:87" x14ac:dyDescent="0.25">
      <c r="CG39089" s="768"/>
      <c r="CH39089" s="768"/>
      <c r="CI39089" s="850"/>
    </row>
    <row r="39090" spans="85:87" x14ac:dyDescent="0.25">
      <c r="CG39090" s="768"/>
      <c r="CH39090" s="768"/>
      <c r="CI39090" s="850"/>
    </row>
    <row r="39091" spans="85:87" x14ac:dyDescent="0.25">
      <c r="CG39091" s="768"/>
      <c r="CH39091" s="768"/>
      <c r="CI39091" s="850"/>
    </row>
    <row r="39092" spans="85:87" x14ac:dyDescent="0.25">
      <c r="CG39092" s="768"/>
      <c r="CH39092" s="768"/>
      <c r="CI39092" s="850"/>
    </row>
    <row r="39093" spans="85:87" x14ac:dyDescent="0.25">
      <c r="CG39093" s="768"/>
      <c r="CH39093" s="768"/>
      <c r="CI39093" s="850"/>
    </row>
    <row r="39094" spans="85:87" x14ac:dyDescent="0.25">
      <c r="CG39094" s="768"/>
      <c r="CH39094" s="768"/>
      <c r="CI39094" s="850"/>
    </row>
    <row r="39095" spans="85:87" x14ac:dyDescent="0.25">
      <c r="CG39095" s="768"/>
      <c r="CH39095" s="768"/>
      <c r="CI39095" s="850"/>
    </row>
    <row r="39096" spans="85:87" x14ac:dyDescent="0.25">
      <c r="CG39096" s="768"/>
      <c r="CH39096" s="768"/>
      <c r="CI39096" s="850"/>
    </row>
    <row r="39097" spans="85:87" x14ac:dyDescent="0.25">
      <c r="CG39097" s="768"/>
      <c r="CH39097" s="768"/>
      <c r="CI39097" s="850"/>
    </row>
    <row r="39098" spans="85:87" x14ac:dyDescent="0.25">
      <c r="CG39098" s="768"/>
      <c r="CH39098" s="768"/>
      <c r="CI39098" s="850"/>
    </row>
    <row r="39099" spans="85:87" x14ac:dyDescent="0.25">
      <c r="CG39099" s="768"/>
      <c r="CH39099" s="768"/>
      <c r="CI39099" s="850"/>
    </row>
    <row r="39100" spans="85:87" x14ac:dyDescent="0.25">
      <c r="CG39100" s="768"/>
      <c r="CH39100" s="768"/>
      <c r="CI39100" s="850"/>
    </row>
    <row r="39101" spans="85:87" x14ac:dyDescent="0.25">
      <c r="CG39101" s="768"/>
      <c r="CH39101" s="768"/>
      <c r="CI39101" s="850"/>
    </row>
    <row r="39102" spans="85:87" x14ac:dyDescent="0.25">
      <c r="CG39102" s="768"/>
      <c r="CH39102" s="768"/>
      <c r="CI39102" s="850"/>
    </row>
    <row r="39103" spans="85:87" x14ac:dyDescent="0.25">
      <c r="CG39103" s="768"/>
      <c r="CH39103" s="768"/>
      <c r="CI39103" s="850"/>
    </row>
    <row r="39104" spans="85:87" x14ac:dyDescent="0.25">
      <c r="CG39104" s="768"/>
      <c r="CH39104" s="768"/>
      <c r="CI39104" s="850"/>
    </row>
    <row r="39105" spans="85:87" x14ac:dyDescent="0.25">
      <c r="CG39105" s="768"/>
      <c r="CH39105" s="768"/>
      <c r="CI39105" s="850"/>
    </row>
    <row r="39106" spans="85:87" x14ac:dyDescent="0.25">
      <c r="CG39106" s="768"/>
      <c r="CH39106" s="768"/>
      <c r="CI39106" s="850"/>
    </row>
    <row r="39107" spans="85:87" x14ac:dyDescent="0.25">
      <c r="CG39107" s="768"/>
      <c r="CH39107" s="768"/>
      <c r="CI39107" s="850"/>
    </row>
    <row r="39108" spans="85:87" x14ac:dyDescent="0.25">
      <c r="CG39108" s="768"/>
      <c r="CH39108" s="768"/>
      <c r="CI39108" s="850"/>
    </row>
    <row r="39109" spans="85:87" x14ac:dyDescent="0.25">
      <c r="CG39109" s="768"/>
      <c r="CH39109" s="768"/>
      <c r="CI39109" s="850"/>
    </row>
    <row r="39110" spans="85:87" x14ac:dyDescent="0.25">
      <c r="CG39110" s="768"/>
      <c r="CH39110" s="768"/>
      <c r="CI39110" s="850"/>
    </row>
    <row r="39111" spans="85:87" x14ac:dyDescent="0.25">
      <c r="CG39111" s="768"/>
      <c r="CH39111" s="768"/>
      <c r="CI39111" s="850"/>
    </row>
    <row r="39112" spans="85:87" x14ac:dyDescent="0.25">
      <c r="CG39112" s="768"/>
      <c r="CH39112" s="768"/>
      <c r="CI39112" s="850"/>
    </row>
    <row r="39113" spans="85:87" x14ac:dyDescent="0.25">
      <c r="CG39113" s="768"/>
      <c r="CH39113" s="768"/>
      <c r="CI39113" s="850"/>
    </row>
    <row r="39114" spans="85:87" x14ac:dyDescent="0.25">
      <c r="CG39114" s="768"/>
      <c r="CH39114" s="768"/>
      <c r="CI39114" s="850"/>
    </row>
    <row r="39115" spans="85:87" x14ac:dyDescent="0.25">
      <c r="CG39115" s="768"/>
      <c r="CH39115" s="768"/>
      <c r="CI39115" s="850"/>
    </row>
    <row r="39116" spans="85:87" x14ac:dyDescent="0.25">
      <c r="CG39116" s="768"/>
      <c r="CH39116" s="768"/>
      <c r="CI39116" s="850"/>
    </row>
    <row r="39117" spans="85:87" x14ac:dyDescent="0.25">
      <c r="CG39117" s="768"/>
      <c r="CH39117" s="768"/>
      <c r="CI39117" s="850"/>
    </row>
    <row r="39118" spans="85:87" x14ac:dyDescent="0.25">
      <c r="CG39118" s="768"/>
      <c r="CH39118" s="768"/>
      <c r="CI39118" s="850"/>
    </row>
    <row r="39119" spans="85:87" x14ac:dyDescent="0.25">
      <c r="CG39119" s="768"/>
      <c r="CH39119" s="768"/>
      <c r="CI39119" s="850"/>
    </row>
    <row r="39120" spans="85:87" x14ac:dyDescent="0.25">
      <c r="CG39120" s="768"/>
      <c r="CH39120" s="768"/>
      <c r="CI39120" s="850"/>
    </row>
    <row r="39121" spans="85:87" x14ac:dyDescent="0.25">
      <c r="CG39121" s="768"/>
      <c r="CH39121" s="768"/>
      <c r="CI39121" s="850"/>
    </row>
    <row r="39122" spans="85:87" x14ac:dyDescent="0.25">
      <c r="CG39122" s="768"/>
      <c r="CH39122" s="768"/>
      <c r="CI39122" s="850"/>
    </row>
    <row r="39123" spans="85:87" x14ac:dyDescent="0.25">
      <c r="CG39123" s="768"/>
      <c r="CH39123" s="768"/>
      <c r="CI39123" s="850"/>
    </row>
    <row r="39124" spans="85:87" x14ac:dyDescent="0.25">
      <c r="CG39124" s="768"/>
      <c r="CH39124" s="768"/>
      <c r="CI39124" s="850"/>
    </row>
    <row r="39125" spans="85:87" x14ac:dyDescent="0.25">
      <c r="CG39125" s="768"/>
      <c r="CH39125" s="768"/>
      <c r="CI39125" s="850"/>
    </row>
    <row r="39126" spans="85:87" x14ac:dyDescent="0.25">
      <c r="CG39126" s="768"/>
      <c r="CH39126" s="768"/>
      <c r="CI39126" s="850"/>
    </row>
    <row r="39127" spans="85:87" x14ac:dyDescent="0.25">
      <c r="CG39127" s="768"/>
      <c r="CH39127" s="768"/>
      <c r="CI39127" s="850"/>
    </row>
    <row r="39128" spans="85:87" x14ac:dyDescent="0.25">
      <c r="CG39128" s="768"/>
      <c r="CH39128" s="768"/>
      <c r="CI39128" s="850"/>
    </row>
    <row r="39129" spans="85:87" x14ac:dyDescent="0.25">
      <c r="CG39129" s="768"/>
      <c r="CH39129" s="768"/>
      <c r="CI39129" s="850"/>
    </row>
    <row r="39130" spans="85:87" x14ac:dyDescent="0.25">
      <c r="CG39130" s="768"/>
      <c r="CH39130" s="768"/>
      <c r="CI39130" s="850"/>
    </row>
    <row r="39131" spans="85:87" x14ac:dyDescent="0.25">
      <c r="CG39131" s="768"/>
      <c r="CH39131" s="768"/>
      <c r="CI39131" s="850"/>
    </row>
    <row r="39132" spans="85:87" x14ac:dyDescent="0.25">
      <c r="CG39132" s="768"/>
      <c r="CH39132" s="768"/>
      <c r="CI39132" s="850"/>
    </row>
    <row r="39133" spans="85:87" x14ac:dyDescent="0.25">
      <c r="CG39133" s="768"/>
      <c r="CH39133" s="768"/>
      <c r="CI39133" s="850"/>
    </row>
    <row r="39134" spans="85:87" x14ac:dyDescent="0.25">
      <c r="CG39134" s="768"/>
      <c r="CH39134" s="768"/>
      <c r="CI39134" s="850"/>
    </row>
    <row r="39135" spans="85:87" x14ac:dyDescent="0.25">
      <c r="CG39135" s="768"/>
      <c r="CH39135" s="768"/>
      <c r="CI39135" s="850"/>
    </row>
    <row r="39136" spans="85:87" x14ac:dyDescent="0.25">
      <c r="CG39136" s="768"/>
      <c r="CH39136" s="768"/>
      <c r="CI39136" s="850"/>
    </row>
    <row r="39137" spans="85:87" x14ac:dyDescent="0.25">
      <c r="CG39137" s="768"/>
      <c r="CH39137" s="768"/>
      <c r="CI39137" s="850"/>
    </row>
    <row r="39138" spans="85:87" x14ac:dyDescent="0.25">
      <c r="CG39138" s="768"/>
      <c r="CH39138" s="768"/>
      <c r="CI39138" s="850"/>
    </row>
    <row r="39139" spans="85:87" x14ac:dyDescent="0.25">
      <c r="CG39139" s="768"/>
      <c r="CH39139" s="768"/>
      <c r="CI39139" s="850"/>
    </row>
    <row r="39140" spans="85:87" x14ac:dyDescent="0.25">
      <c r="CG39140" s="768"/>
      <c r="CH39140" s="768"/>
      <c r="CI39140" s="850"/>
    </row>
    <row r="39141" spans="85:87" x14ac:dyDescent="0.25">
      <c r="CG39141" s="768"/>
      <c r="CH39141" s="768"/>
      <c r="CI39141" s="850"/>
    </row>
    <row r="39142" spans="85:87" x14ac:dyDescent="0.25">
      <c r="CG39142" s="768"/>
      <c r="CH39142" s="768"/>
      <c r="CI39142" s="850"/>
    </row>
    <row r="39143" spans="85:87" x14ac:dyDescent="0.25">
      <c r="CG39143" s="768"/>
      <c r="CH39143" s="768"/>
      <c r="CI39143" s="850"/>
    </row>
    <row r="39144" spans="85:87" x14ac:dyDescent="0.25">
      <c r="CG39144" s="768"/>
      <c r="CH39144" s="768"/>
      <c r="CI39144" s="850"/>
    </row>
    <row r="39145" spans="85:87" x14ac:dyDescent="0.25">
      <c r="CG39145" s="768"/>
      <c r="CH39145" s="768"/>
      <c r="CI39145" s="850"/>
    </row>
    <row r="39146" spans="85:87" x14ac:dyDescent="0.25">
      <c r="CG39146" s="768"/>
      <c r="CH39146" s="768"/>
      <c r="CI39146" s="850"/>
    </row>
    <row r="39147" spans="85:87" x14ac:dyDescent="0.25">
      <c r="CG39147" s="768"/>
      <c r="CH39147" s="768"/>
      <c r="CI39147" s="850"/>
    </row>
    <row r="39148" spans="85:87" x14ac:dyDescent="0.25">
      <c r="CG39148" s="768"/>
      <c r="CH39148" s="768"/>
      <c r="CI39148" s="850"/>
    </row>
    <row r="39149" spans="85:87" x14ac:dyDescent="0.25">
      <c r="CG39149" s="768"/>
      <c r="CH39149" s="768"/>
      <c r="CI39149" s="850"/>
    </row>
    <row r="39150" spans="85:87" x14ac:dyDescent="0.25">
      <c r="CG39150" s="768"/>
      <c r="CH39150" s="768"/>
      <c r="CI39150" s="850"/>
    </row>
    <row r="39151" spans="85:87" x14ac:dyDescent="0.25">
      <c r="CG39151" s="768"/>
      <c r="CH39151" s="768"/>
      <c r="CI39151" s="850"/>
    </row>
    <row r="39152" spans="85:87" x14ac:dyDescent="0.25">
      <c r="CG39152" s="768"/>
      <c r="CH39152" s="768"/>
      <c r="CI39152" s="850"/>
    </row>
    <row r="39153" spans="85:87" x14ac:dyDescent="0.25">
      <c r="CG39153" s="768"/>
      <c r="CH39153" s="768"/>
      <c r="CI39153" s="850"/>
    </row>
    <row r="39154" spans="85:87" x14ac:dyDescent="0.25">
      <c r="CG39154" s="768"/>
      <c r="CH39154" s="768"/>
      <c r="CI39154" s="850"/>
    </row>
    <row r="39155" spans="85:87" x14ac:dyDescent="0.25">
      <c r="CG39155" s="768"/>
      <c r="CH39155" s="768"/>
      <c r="CI39155" s="850"/>
    </row>
    <row r="39156" spans="85:87" x14ac:dyDescent="0.25">
      <c r="CG39156" s="768"/>
      <c r="CH39156" s="768"/>
      <c r="CI39156" s="850"/>
    </row>
    <row r="39157" spans="85:87" x14ac:dyDescent="0.25">
      <c r="CG39157" s="768"/>
      <c r="CH39157" s="768"/>
      <c r="CI39157" s="850"/>
    </row>
    <row r="39158" spans="85:87" x14ac:dyDescent="0.25">
      <c r="CG39158" s="768"/>
      <c r="CH39158" s="768"/>
      <c r="CI39158" s="850"/>
    </row>
    <row r="39159" spans="85:87" x14ac:dyDescent="0.25">
      <c r="CG39159" s="768"/>
      <c r="CH39159" s="768"/>
      <c r="CI39159" s="850"/>
    </row>
    <row r="39160" spans="85:87" x14ac:dyDescent="0.25">
      <c r="CG39160" s="768"/>
      <c r="CH39160" s="768"/>
      <c r="CI39160" s="850"/>
    </row>
    <row r="39161" spans="85:87" x14ac:dyDescent="0.25">
      <c r="CG39161" s="768"/>
      <c r="CH39161" s="768"/>
      <c r="CI39161" s="850"/>
    </row>
    <row r="39162" spans="85:87" x14ac:dyDescent="0.25">
      <c r="CG39162" s="768"/>
      <c r="CH39162" s="768"/>
      <c r="CI39162" s="850"/>
    </row>
    <row r="39163" spans="85:87" x14ac:dyDescent="0.25">
      <c r="CG39163" s="768"/>
      <c r="CH39163" s="768"/>
      <c r="CI39163" s="850"/>
    </row>
    <row r="39164" spans="85:87" x14ac:dyDescent="0.25">
      <c r="CG39164" s="768"/>
      <c r="CH39164" s="768"/>
      <c r="CI39164" s="850"/>
    </row>
    <row r="39165" spans="85:87" x14ac:dyDescent="0.25">
      <c r="CG39165" s="768"/>
      <c r="CH39165" s="768"/>
      <c r="CI39165" s="850"/>
    </row>
    <row r="39166" spans="85:87" x14ac:dyDescent="0.25">
      <c r="CG39166" s="768"/>
      <c r="CH39166" s="768"/>
      <c r="CI39166" s="850"/>
    </row>
    <row r="39167" spans="85:87" x14ac:dyDescent="0.25">
      <c r="CG39167" s="768"/>
      <c r="CH39167" s="768"/>
      <c r="CI39167" s="850"/>
    </row>
    <row r="39168" spans="85:87" x14ac:dyDescent="0.25">
      <c r="CG39168" s="768"/>
      <c r="CH39168" s="768"/>
      <c r="CI39168" s="850"/>
    </row>
    <row r="39169" spans="85:87" x14ac:dyDescent="0.25">
      <c r="CG39169" s="768"/>
      <c r="CH39169" s="768"/>
      <c r="CI39169" s="850"/>
    </row>
    <row r="39170" spans="85:87" x14ac:dyDescent="0.25">
      <c r="CG39170" s="768"/>
      <c r="CH39170" s="768"/>
      <c r="CI39170" s="850"/>
    </row>
    <row r="39171" spans="85:87" x14ac:dyDescent="0.25">
      <c r="CG39171" s="768"/>
      <c r="CH39171" s="768"/>
      <c r="CI39171" s="850"/>
    </row>
    <row r="39172" spans="85:87" x14ac:dyDescent="0.25">
      <c r="CG39172" s="768"/>
      <c r="CH39172" s="768"/>
      <c r="CI39172" s="850"/>
    </row>
    <row r="39173" spans="85:87" x14ac:dyDescent="0.25">
      <c r="CG39173" s="768"/>
      <c r="CH39173" s="768"/>
      <c r="CI39173" s="850"/>
    </row>
    <row r="39174" spans="85:87" x14ac:dyDescent="0.25">
      <c r="CG39174" s="768"/>
      <c r="CH39174" s="768"/>
      <c r="CI39174" s="850"/>
    </row>
    <row r="39175" spans="85:87" x14ac:dyDescent="0.25">
      <c r="CG39175" s="768"/>
      <c r="CH39175" s="768"/>
      <c r="CI39175" s="850"/>
    </row>
    <row r="39176" spans="85:87" x14ac:dyDescent="0.25">
      <c r="CG39176" s="768"/>
      <c r="CH39176" s="768"/>
      <c r="CI39176" s="850"/>
    </row>
    <row r="39177" spans="85:87" x14ac:dyDescent="0.25">
      <c r="CG39177" s="768"/>
      <c r="CH39177" s="768"/>
      <c r="CI39177" s="850"/>
    </row>
    <row r="39178" spans="85:87" x14ac:dyDescent="0.25">
      <c r="CG39178" s="768"/>
      <c r="CH39178" s="768"/>
      <c r="CI39178" s="850"/>
    </row>
    <row r="39179" spans="85:87" x14ac:dyDescent="0.25">
      <c r="CG39179" s="768"/>
      <c r="CH39179" s="768"/>
      <c r="CI39179" s="850"/>
    </row>
    <row r="39180" spans="85:87" x14ac:dyDescent="0.25">
      <c r="CG39180" s="768"/>
      <c r="CH39180" s="768"/>
      <c r="CI39180" s="850"/>
    </row>
    <row r="39181" spans="85:87" x14ac:dyDescent="0.25">
      <c r="CG39181" s="768"/>
      <c r="CH39181" s="768"/>
      <c r="CI39181" s="850"/>
    </row>
    <row r="39182" spans="85:87" x14ac:dyDescent="0.25">
      <c r="CG39182" s="768"/>
      <c r="CH39182" s="768"/>
      <c r="CI39182" s="850"/>
    </row>
    <row r="39183" spans="85:87" x14ac:dyDescent="0.25">
      <c r="CG39183" s="768"/>
      <c r="CH39183" s="768"/>
      <c r="CI39183" s="850"/>
    </row>
    <row r="39184" spans="85:87" x14ac:dyDescent="0.25">
      <c r="CG39184" s="768"/>
      <c r="CH39184" s="768"/>
      <c r="CI39184" s="850"/>
    </row>
    <row r="39185" spans="85:87" x14ac:dyDescent="0.25">
      <c r="CG39185" s="768"/>
      <c r="CH39185" s="768"/>
      <c r="CI39185" s="850"/>
    </row>
    <row r="39186" spans="85:87" x14ac:dyDescent="0.25">
      <c r="CG39186" s="768"/>
      <c r="CH39186" s="768"/>
      <c r="CI39186" s="850"/>
    </row>
    <row r="39187" spans="85:87" x14ac:dyDescent="0.25">
      <c r="CG39187" s="768"/>
      <c r="CH39187" s="768"/>
      <c r="CI39187" s="850"/>
    </row>
    <row r="39188" spans="85:87" x14ac:dyDescent="0.25">
      <c r="CG39188" s="768"/>
      <c r="CH39188" s="768"/>
      <c r="CI39188" s="850"/>
    </row>
    <row r="39189" spans="85:87" x14ac:dyDescent="0.25">
      <c r="CG39189" s="768"/>
      <c r="CH39189" s="768"/>
      <c r="CI39189" s="850"/>
    </row>
    <row r="39190" spans="85:87" x14ac:dyDescent="0.25">
      <c r="CG39190" s="768"/>
      <c r="CH39190" s="768"/>
      <c r="CI39190" s="850"/>
    </row>
    <row r="39191" spans="85:87" x14ac:dyDescent="0.25">
      <c r="CG39191" s="768"/>
      <c r="CH39191" s="768"/>
      <c r="CI39191" s="850"/>
    </row>
    <row r="39192" spans="85:87" x14ac:dyDescent="0.25">
      <c r="CG39192" s="768"/>
      <c r="CH39192" s="768"/>
      <c r="CI39192" s="850"/>
    </row>
    <row r="39193" spans="85:87" x14ac:dyDescent="0.25">
      <c r="CG39193" s="768"/>
      <c r="CH39193" s="768"/>
      <c r="CI39193" s="850"/>
    </row>
    <row r="39194" spans="85:87" x14ac:dyDescent="0.25">
      <c r="CG39194" s="768"/>
      <c r="CH39194" s="768"/>
      <c r="CI39194" s="850"/>
    </row>
    <row r="39195" spans="85:87" x14ac:dyDescent="0.25">
      <c r="CG39195" s="768"/>
      <c r="CH39195" s="768"/>
      <c r="CI39195" s="850"/>
    </row>
    <row r="39196" spans="85:87" x14ac:dyDescent="0.25">
      <c r="CG39196" s="768"/>
      <c r="CH39196" s="768"/>
      <c r="CI39196" s="850"/>
    </row>
    <row r="39197" spans="85:87" x14ac:dyDescent="0.25">
      <c r="CG39197" s="768"/>
      <c r="CH39197" s="768"/>
      <c r="CI39197" s="850"/>
    </row>
    <row r="39198" spans="85:87" x14ac:dyDescent="0.25">
      <c r="CG39198" s="768"/>
      <c r="CH39198" s="768"/>
      <c r="CI39198" s="850"/>
    </row>
    <row r="39199" spans="85:87" x14ac:dyDescent="0.25">
      <c r="CG39199" s="768"/>
      <c r="CH39199" s="768"/>
      <c r="CI39199" s="850"/>
    </row>
    <row r="39200" spans="85:87" x14ac:dyDescent="0.25">
      <c r="CG39200" s="768"/>
      <c r="CH39200" s="768"/>
      <c r="CI39200" s="850"/>
    </row>
    <row r="39201" spans="85:87" x14ac:dyDescent="0.25">
      <c r="CG39201" s="768"/>
      <c r="CH39201" s="768"/>
      <c r="CI39201" s="850"/>
    </row>
    <row r="39202" spans="85:87" x14ac:dyDescent="0.25">
      <c r="CG39202" s="768"/>
      <c r="CH39202" s="768"/>
      <c r="CI39202" s="850"/>
    </row>
    <row r="39203" spans="85:87" x14ac:dyDescent="0.25">
      <c r="CG39203" s="768"/>
      <c r="CH39203" s="768"/>
      <c r="CI39203" s="850"/>
    </row>
    <row r="39204" spans="85:87" x14ac:dyDescent="0.25">
      <c r="CG39204" s="768"/>
      <c r="CH39204" s="768"/>
      <c r="CI39204" s="850"/>
    </row>
    <row r="39205" spans="85:87" x14ac:dyDescent="0.25">
      <c r="CG39205" s="768"/>
      <c r="CH39205" s="768"/>
      <c r="CI39205" s="850"/>
    </row>
    <row r="39206" spans="85:87" x14ac:dyDescent="0.25">
      <c r="CG39206" s="768"/>
      <c r="CH39206" s="768"/>
      <c r="CI39206" s="850"/>
    </row>
    <row r="39207" spans="85:87" x14ac:dyDescent="0.25">
      <c r="CG39207" s="768"/>
      <c r="CH39207" s="768"/>
      <c r="CI39207" s="850"/>
    </row>
    <row r="39208" spans="85:87" x14ac:dyDescent="0.25">
      <c r="CG39208" s="768"/>
      <c r="CH39208" s="768"/>
      <c r="CI39208" s="850"/>
    </row>
    <row r="39209" spans="85:87" x14ac:dyDescent="0.25">
      <c r="CG39209" s="768"/>
      <c r="CH39209" s="768"/>
      <c r="CI39209" s="850"/>
    </row>
    <row r="39210" spans="85:87" x14ac:dyDescent="0.25">
      <c r="CG39210" s="768"/>
      <c r="CH39210" s="768"/>
      <c r="CI39210" s="850"/>
    </row>
    <row r="39211" spans="85:87" x14ac:dyDescent="0.25">
      <c r="CG39211" s="768"/>
      <c r="CH39211" s="768"/>
      <c r="CI39211" s="850"/>
    </row>
    <row r="39212" spans="85:87" x14ac:dyDescent="0.25">
      <c r="CG39212" s="768"/>
      <c r="CH39212" s="768"/>
      <c r="CI39212" s="850"/>
    </row>
    <row r="39213" spans="85:87" x14ac:dyDescent="0.25">
      <c r="CG39213" s="768"/>
      <c r="CH39213" s="768"/>
      <c r="CI39213" s="850"/>
    </row>
    <row r="39214" spans="85:87" x14ac:dyDescent="0.25">
      <c r="CG39214" s="768"/>
      <c r="CH39214" s="768"/>
      <c r="CI39214" s="850"/>
    </row>
    <row r="39215" spans="85:87" x14ac:dyDescent="0.25">
      <c r="CG39215" s="768"/>
      <c r="CH39215" s="768"/>
      <c r="CI39215" s="850"/>
    </row>
    <row r="39216" spans="85:87" x14ac:dyDescent="0.25">
      <c r="CG39216" s="768"/>
      <c r="CH39216" s="768"/>
      <c r="CI39216" s="850"/>
    </row>
    <row r="39217" spans="85:87" x14ac:dyDescent="0.25">
      <c r="CG39217" s="768"/>
      <c r="CH39217" s="768"/>
      <c r="CI39217" s="850"/>
    </row>
    <row r="39218" spans="85:87" x14ac:dyDescent="0.25">
      <c r="CG39218" s="768"/>
      <c r="CH39218" s="768"/>
      <c r="CI39218" s="850"/>
    </row>
    <row r="39219" spans="85:87" x14ac:dyDescent="0.25">
      <c r="CG39219" s="768"/>
      <c r="CH39219" s="768"/>
      <c r="CI39219" s="850"/>
    </row>
    <row r="39220" spans="85:87" x14ac:dyDescent="0.25">
      <c r="CG39220" s="768"/>
      <c r="CH39220" s="768"/>
      <c r="CI39220" s="850"/>
    </row>
    <row r="39221" spans="85:87" x14ac:dyDescent="0.25">
      <c r="CG39221" s="768"/>
      <c r="CH39221" s="768"/>
      <c r="CI39221" s="850"/>
    </row>
    <row r="39222" spans="85:87" x14ac:dyDescent="0.25">
      <c r="CG39222" s="768"/>
      <c r="CH39222" s="768"/>
      <c r="CI39222" s="850"/>
    </row>
    <row r="39223" spans="85:87" x14ac:dyDescent="0.25">
      <c r="CG39223" s="768"/>
      <c r="CH39223" s="768"/>
      <c r="CI39223" s="850"/>
    </row>
    <row r="39224" spans="85:87" x14ac:dyDescent="0.25">
      <c r="CG39224" s="768"/>
      <c r="CH39224" s="768"/>
      <c r="CI39224" s="850"/>
    </row>
    <row r="39225" spans="85:87" x14ac:dyDescent="0.25">
      <c r="CG39225" s="768"/>
      <c r="CH39225" s="768"/>
      <c r="CI39225" s="850"/>
    </row>
    <row r="39226" spans="85:87" x14ac:dyDescent="0.25">
      <c r="CG39226" s="768"/>
      <c r="CH39226" s="768"/>
      <c r="CI39226" s="850"/>
    </row>
    <row r="39227" spans="85:87" x14ac:dyDescent="0.25">
      <c r="CG39227" s="768"/>
      <c r="CH39227" s="768"/>
      <c r="CI39227" s="850"/>
    </row>
    <row r="39228" spans="85:87" x14ac:dyDescent="0.25">
      <c r="CG39228" s="768"/>
      <c r="CH39228" s="768"/>
      <c r="CI39228" s="850"/>
    </row>
    <row r="39229" spans="85:87" x14ac:dyDescent="0.25">
      <c r="CG39229" s="768"/>
      <c r="CH39229" s="768"/>
      <c r="CI39229" s="850"/>
    </row>
    <row r="39230" spans="85:87" x14ac:dyDescent="0.25">
      <c r="CG39230" s="768"/>
      <c r="CH39230" s="768"/>
      <c r="CI39230" s="850"/>
    </row>
    <row r="39231" spans="85:87" x14ac:dyDescent="0.25">
      <c r="CG39231" s="768"/>
      <c r="CH39231" s="768"/>
      <c r="CI39231" s="850"/>
    </row>
    <row r="39232" spans="85:87" x14ac:dyDescent="0.25">
      <c r="CG39232" s="768"/>
      <c r="CH39232" s="768"/>
      <c r="CI39232" s="850"/>
    </row>
    <row r="39233" spans="85:87" x14ac:dyDescent="0.25">
      <c r="CG39233" s="768"/>
      <c r="CH39233" s="768"/>
      <c r="CI39233" s="850"/>
    </row>
    <row r="39234" spans="85:87" x14ac:dyDescent="0.25">
      <c r="CG39234" s="768"/>
      <c r="CH39234" s="768"/>
      <c r="CI39234" s="850"/>
    </row>
    <row r="39235" spans="85:87" x14ac:dyDescent="0.25">
      <c r="CG39235" s="768"/>
      <c r="CH39235" s="768"/>
      <c r="CI39235" s="850"/>
    </row>
    <row r="39236" spans="85:87" x14ac:dyDescent="0.25">
      <c r="CG39236" s="768"/>
      <c r="CH39236" s="768"/>
      <c r="CI39236" s="850"/>
    </row>
    <row r="39237" spans="85:87" x14ac:dyDescent="0.25">
      <c r="CG39237" s="768"/>
      <c r="CH39237" s="768"/>
      <c r="CI39237" s="850"/>
    </row>
    <row r="39238" spans="85:87" x14ac:dyDescent="0.25">
      <c r="CG39238" s="768"/>
      <c r="CH39238" s="768"/>
      <c r="CI39238" s="850"/>
    </row>
    <row r="39239" spans="85:87" x14ac:dyDescent="0.25">
      <c r="CG39239" s="768"/>
      <c r="CH39239" s="768"/>
      <c r="CI39239" s="850"/>
    </row>
    <row r="39240" spans="85:87" x14ac:dyDescent="0.25">
      <c r="CG39240" s="768"/>
      <c r="CH39240" s="768"/>
      <c r="CI39240" s="850"/>
    </row>
    <row r="39241" spans="85:87" x14ac:dyDescent="0.25">
      <c r="CG39241" s="768"/>
      <c r="CH39241" s="768"/>
      <c r="CI39241" s="850"/>
    </row>
    <row r="39242" spans="85:87" x14ac:dyDescent="0.25">
      <c r="CG39242" s="768"/>
      <c r="CH39242" s="768"/>
      <c r="CI39242" s="850"/>
    </row>
    <row r="39243" spans="85:87" x14ac:dyDescent="0.25">
      <c r="CG39243" s="768"/>
      <c r="CH39243" s="768"/>
      <c r="CI39243" s="850"/>
    </row>
    <row r="39244" spans="85:87" x14ac:dyDescent="0.25">
      <c r="CG39244" s="768"/>
      <c r="CH39244" s="768"/>
      <c r="CI39244" s="850"/>
    </row>
    <row r="39245" spans="85:87" x14ac:dyDescent="0.25">
      <c r="CG39245" s="768"/>
      <c r="CH39245" s="768"/>
      <c r="CI39245" s="850"/>
    </row>
    <row r="39246" spans="85:87" x14ac:dyDescent="0.25">
      <c r="CG39246" s="768"/>
      <c r="CH39246" s="768"/>
      <c r="CI39246" s="850"/>
    </row>
    <row r="39247" spans="85:87" x14ac:dyDescent="0.25">
      <c r="CG39247" s="768"/>
      <c r="CH39247" s="768"/>
      <c r="CI39247" s="850"/>
    </row>
    <row r="39248" spans="85:87" x14ac:dyDescent="0.25">
      <c r="CG39248" s="768"/>
      <c r="CH39248" s="768"/>
      <c r="CI39248" s="850"/>
    </row>
    <row r="39249" spans="85:87" x14ac:dyDescent="0.25">
      <c r="CG39249" s="768"/>
      <c r="CH39249" s="768"/>
      <c r="CI39249" s="850"/>
    </row>
    <row r="39250" spans="85:87" x14ac:dyDescent="0.25">
      <c r="CG39250" s="768"/>
      <c r="CH39250" s="768"/>
      <c r="CI39250" s="850"/>
    </row>
    <row r="39251" spans="85:87" x14ac:dyDescent="0.25">
      <c r="CG39251" s="768"/>
      <c r="CH39251" s="768"/>
      <c r="CI39251" s="850"/>
    </row>
    <row r="39252" spans="85:87" x14ac:dyDescent="0.25">
      <c r="CG39252" s="768"/>
      <c r="CH39252" s="768"/>
      <c r="CI39252" s="850"/>
    </row>
    <row r="39253" spans="85:87" x14ac:dyDescent="0.25">
      <c r="CG39253" s="768"/>
      <c r="CH39253" s="768"/>
      <c r="CI39253" s="850"/>
    </row>
    <row r="39254" spans="85:87" x14ac:dyDescent="0.25">
      <c r="CG39254" s="768"/>
      <c r="CH39254" s="768"/>
      <c r="CI39254" s="850"/>
    </row>
    <row r="39255" spans="85:87" x14ac:dyDescent="0.25">
      <c r="CG39255" s="768"/>
      <c r="CH39255" s="768"/>
      <c r="CI39255" s="850"/>
    </row>
    <row r="39256" spans="85:87" x14ac:dyDescent="0.25">
      <c r="CG39256" s="768"/>
      <c r="CH39256" s="768"/>
      <c r="CI39256" s="850"/>
    </row>
    <row r="39257" spans="85:87" x14ac:dyDescent="0.25">
      <c r="CG39257" s="768"/>
      <c r="CH39257" s="768"/>
      <c r="CI39257" s="850"/>
    </row>
    <row r="39258" spans="85:87" x14ac:dyDescent="0.25">
      <c r="CG39258" s="768"/>
      <c r="CH39258" s="768"/>
      <c r="CI39258" s="850"/>
    </row>
    <row r="39259" spans="85:87" x14ac:dyDescent="0.25">
      <c r="CG39259" s="768"/>
      <c r="CH39259" s="768"/>
      <c r="CI39259" s="850"/>
    </row>
    <row r="39260" spans="85:87" x14ac:dyDescent="0.25">
      <c r="CG39260" s="768"/>
      <c r="CH39260" s="768"/>
      <c r="CI39260" s="850"/>
    </row>
    <row r="39261" spans="85:87" x14ac:dyDescent="0.25">
      <c r="CG39261" s="768"/>
      <c r="CH39261" s="768"/>
      <c r="CI39261" s="850"/>
    </row>
    <row r="39262" spans="85:87" x14ac:dyDescent="0.25">
      <c r="CG39262" s="768"/>
      <c r="CH39262" s="768"/>
      <c r="CI39262" s="850"/>
    </row>
    <row r="39263" spans="85:87" x14ac:dyDescent="0.25">
      <c r="CG39263" s="768"/>
      <c r="CH39263" s="768"/>
      <c r="CI39263" s="850"/>
    </row>
    <row r="39264" spans="85:87" x14ac:dyDescent="0.25">
      <c r="CG39264" s="768"/>
      <c r="CH39264" s="768"/>
      <c r="CI39264" s="850"/>
    </row>
    <row r="39265" spans="85:87" x14ac:dyDescent="0.25">
      <c r="CG39265" s="768"/>
      <c r="CH39265" s="768"/>
      <c r="CI39265" s="850"/>
    </row>
    <row r="39266" spans="85:87" x14ac:dyDescent="0.25">
      <c r="CG39266" s="768"/>
      <c r="CH39266" s="768"/>
      <c r="CI39266" s="850"/>
    </row>
    <row r="39267" spans="85:87" x14ac:dyDescent="0.25">
      <c r="CG39267" s="768"/>
      <c r="CH39267" s="768"/>
      <c r="CI39267" s="850"/>
    </row>
    <row r="39268" spans="85:87" x14ac:dyDescent="0.25">
      <c r="CG39268" s="768"/>
      <c r="CH39268" s="768"/>
      <c r="CI39268" s="850"/>
    </row>
    <row r="39269" spans="85:87" x14ac:dyDescent="0.25">
      <c r="CG39269" s="768"/>
      <c r="CH39269" s="768"/>
      <c r="CI39269" s="850"/>
    </row>
    <row r="39270" spans="85:87" x14ac:dyDescent="0.25">
      <c r="CG39270" s="768"/>
      <c r="CH39270" s="768"/>
      <c r="CI39270" s="850"/>
    </row>
    <row r="39271" spans="85:87" x14ac:dyDescent="0.25">
      <c r="CG39271" s="768"/>
      <c r="CH39271" s="768"/>
      <c r="CI39271" s="850"/>
    </row>
    <row r="39272" spans="85:87" x14ac:dyDescent="0.25">
      <c r="CG39272" s="768"/>
      <c r="CH39272" s="768"/>
      <c r="CI39272" s="850"/>
    </row>
    <row r="39273" spans="85:87" x14ac:dyDescent="0.25">
      <c r="CG39273" s="768"/>
      <c r="CH39273" s="768"/>
      <c r="CI39273" s="850"/>
    </row>
    <row r="39274" spans="85:87" x14ac:dyDescent="0.25">
      <c r="CG39274" s="768"/>
      <c r="CH39274" s="768"/>
      <c r="CI39274" s="850"/>
    </row>
    <row r="39275" spans="85:87" x14ac:dyDescent="0.25">
      <c r="CG39275" s="768"/>
      <c r="CH39275" s="768"/>
      <c r="CI39275" s="850"/>
    </row>
    <row r="39276" spans="85:87" x14ac:dyDescent="0.25">
      <c r="CG39276" s="768"/>
      <c r="CH39276" s="768"/>
      <c r="CI39276" s="850"/>
    </row>
    <row r="39277" spans="85:87" x14ac:dyDescent="0.25">
      <c r="CG39277" s="768"/>
      <c r="CH39277" s="768"/>
      <c r="CI39277" s="850"/>
    </row>
    <row r="39278" spans="85:87" x14ac:dyDescent="0.25">
      <c r="CG39278" s="768"/>
      <c r="CH39278" s="768"/>
      <c r="CI39278" s="850"/>
    </row>
    <row r="39279" spans="85:87" x14ac:dyDescent="0.25">
      <c r="CG39279" s="768"/>
      <c r="CH39279" s="768"/>
      <c r="CI39279" s="850"/>
    </row>
    <row r="39280" spans="85:87" x14ac:dyDescent="0.25">
      <c r="CG39280" s="768"/>
      <c r="CH39280" s="768"/>
      <c r="CI39280" s="850"/>
    </row>
    <row r="39281" spans="85:87" x14ac:dyDescent="0.25">
      <c r="CG39281" s="768"/>
      <c r="CH39281" s="768"/>
      <c r="CI39281" s="850"/>
    </row>
    <row r="39282" spans="85:87" x14ac:dyDescent="0.25">
      <c r="CG39282" s="768"/>
      <c r="CH39282" s="768"/>
      <c r="CI39282" s="850"/>
    </row>
    <row r="39283" spans="85:87" x14ac:dyDescent="0.25">
      <c r="CG39283" s="768"/>
      <c r="CH39283" s="768"/>
      <c r="CI39283" s="850"/>
    </row>
    <row r="39284" spans="85:87" x14ac:dyDescent="0.25">
      <c r="CG39284" s="768"/>
      <c r="CH39284" s="768"/>
      <c r="CI39284" s="850"/>
    </row>
    <row r="39285" spans="85:87" x14ac:dyDescent="0.25">
      <c r="CG39285" s="768"/>
      <c r="CH39285" s="768"/>
      <c r="CI39285" s="850"/>
    </row>
    <row r="39286" spans="85:87" x14ac:dyDescent="0.25">
      <c r="CG39286" s="768"/>
      <c r="CH39286" s="768"/>
      <c r="CI39286" s="850"/>
    </row>
    <row r="39287" spans="85:87" x14ac:dyDescent="0.25">
      <c r="CG39287" s="768"/>
      <c r="CH39287" s="768"/>
      <c r="CI39287" s="850"/>
    </row>
    <row r="39288" spans="85:87" x14ac:dyDescent="0.25">
      <c r="CG39288" s="768"/>
      <c r="CH39288" s="768"/>
      <c r="CI39288" s="850"/>
    </row>
    <row r="39289" spans="85:87" x14ac:dyDescent="0.25">
      <c r="CG39289" s="768"/>
      <c r="CH39289" s="768"/>
      <c r="CI39289" s="850"/>
    </row>
    <row r="39290" spans="85:87" x14ac:dyDescent="0.25">
      <c r="CG39290" s="768"/>
      <c r="CH39290" s="768"/>
      <c r="CI39290" s="850"/>
    </row>
    <row r="39291" spans="85:87" x14ac:dyDescent="0.25">
      <c r="CG39291" s="768"/>
      <c r="CH39291" s="768"/>
      <c r="CI39291" s="850"/>
    </row>
    <row r="39292" spans="85:87" x14ac:dyDescent="0.25">
      <c r="CG39292" s="768"/>
      <c r="CH39292" s="768"/>
      <c r="CI39292" s="850"/>
    </row>
    <row r="39293" spans="85:87" x14ac:dyDescent="0.25">
      <c r="CG39293" s="768"/>
      <c r="CH39293" s="768"/>
      <c r="CI39293" s="850"/>
    </row>
    <row r="39294" spans="85:87" x14ac:dyDescent="0.25">
      <c r="CG39294" s="768"/>
      <c r="CH39294" s="768"/>
      <c r="CI39294" s="850"/>
    </row>
    <row r="39295" spans="85:87" x14ac:dyDescent="0.25">
      <c r="CG39295" s="768"/>
      <c r="CH39295" s="768"/>
      <c r="CI39295" s="850"/>
    </row>
    <row r="39296" spans="85:87" x14ac:dyDescent="0.25">
      <c r="CG39296" s="768"/>
      <c r="CH39296" s="768"/>
      <c r="CI39296" s="850"/>
    </row>
    <row r="39297" spans="85:87" x14ac:dyDescent="0.25">
      <c r="CG39297" s="768"/>
      <c r="CH39297" s="768"/>
      <c r="CI39297" s="850"/>
    </row>
    <row r="39298" spans="85:87" x14ac:dyDescent="0.25">
      <c r="CG39298" s="768"/>
      <c r="CH39298" s="768"/>
      <c r="CI39298" s="850"/>
    </row>
    <row r="39299" spans="85:87" x14ac:dyDescent="0.25">
      <c r="CG39299" s="768"/>
      <c r="CH39299" s="768"/>
      <c r="CI39299" s="850"/>
    </row>
    <row r="39300" spans="85:87" x14ac:dyDescent="0.25">
      <c r="CG39300" s="768"/>
      <c r="CH39300" s="768"/>
      <c r="CI39300" s="850"/>
    </row>
    <row r="39301" spans="85:87" x14ac:dyDescent="0.25">
      <c r="CG39301" s="768"/>
      <c r="CH39301" s="768"/>
      <c r="CI39301" s="850"/>
    </row>
    <row r="39302" spans="85:87" x14ac:dyDescent="0.25">
      <c r="CG39302" s="768"/>
      <c r="CH39302" s="768"/>
      <c r="CI39302" s="850"/>
    </row>
    <row r="39303" spans="85:87" x14ac:dyDescent="0.25">
      <c r="CG39303" s="768"/>
      <c r="CH39303" s="768"/>
      <c r="CI39303" s="850"/>
    </row>
    <row r="39304" spans="85:87" x14ac:dyDescent="0.25">
      <c r="CG39304" s="768"/>
      <c r="CH39304" s="768"/>
      <c r="CI39304" s="850"/>
    </row>
    <row r="39305" spans="85:87" x14ac:dyDescent="0.25">
      <c r="CG39305" s="768"/>
      <c r="CH39305" s="768"/>
      <c r="CI39305" s="850"/>
    </row>
    <row r="39306" spans="85:87" x14ac:dyDescent="0.25">
      <c r="CG39306" s="768"/>
      <c r="CH39306" s="768"/>
      <c r="CI39306" s="850"/>
    </row>
    <row r="39307" spans="85:87" x14ac:dyDescent="0.25">
      <c r="CG39307" s="768"/>
      <c r="CH39307" s="768"/>
      <c r="CI39307" s="850"/>
    </row>
    <row r="39308" spans="85:87" x14ac:dyDescent="0.25">
      <c r="CG39308" s="768"/>
      <c r="CH39308" s="768"/>
      <c r="CI39308" s="850"/>
    </row>
    <row r="39309" spans="85:87" x14ac:dyDescent="0.25">
      <c r="CG39309" s="768"/>
      <c r="CH39309" s="768"/>
      <c r="CI39309" s="850"/>
    </row>
    <row r="39310" spans="85:87" x14ac:dyDescent="0.25">
      <c r="CG39310" s="768"/>
      <c r="CH39310" s="768"/>
      <c r="CI39310" s="850"/>
    </row>
    <row r="39311" spans="85:87" x14ac:dyDescent="0.25">
      <c r="CG39311" s="768"/>
      <c r="CH39311" s="768"/>
      <c r="CI39311" s="850"/>
    </row>
    <row r="39312" spans="85:87" x14ac:dyDescent="0.25">
      <c r="CG39312" s="768"/>
      <c r="CH39312" s="768"/>
      <c r="CI39312" s="850"/>
    </row>
    <row r="39313" spans="85:87" x14ac:dyDescent="0.25">
      <c r="CG39313" s="768"/>
      <c r="CH39313" s="768"/>
      <c r="CI39313" s="850"/>
    </row>
    <row r="39314" spans="85:87" x14ac:dyDescent="0.25">
      <c r="CG39314" s="768"/>
      <c r="CH39314" s="768"/>
      <c r="CI39314" s="850"/>
    </row>
    <row r="39315" spans="85:87" x14ac:dyDescent="0.25">
      <c r="CG39315" s="768"/>
      <c r="CH39315" s="768"/>
      <c r="CI39315" s="850"/>
    </row>
    <row r="39316" spans="85:87" x14ac:dyDescent="0.25">
      <c r="CG39316" s="768"/>
      <c r="CH39316" s="768"/>
      <c r="CI39316" s="850"/>
    </row>
    <row r="39317" spans="85:87" x14ac:dyDescent="0.25">
      <c r="CG39317" s="768"/>
      <c r="CH39317" s="768"/>
      <c r="CI39317" s="850"/>
    </row>
    <row r="39318" spans="85:87" x14ac:dyDescent="0.25">
      <c r="CG39318" s="768"/>
      <c r="CH39318" s="768"/>
      <c r="CI39318" s="850"/>
    </row>
    <row r="39319" spans="85:87" x14ac:dyDescent="0.25">
      <c r="CG39319" s="768"/>
      <c r="CH39319" s="768"/>
      <c r="CI39319" s="850"/>
    </row>
    <row r="39320" spans="85:87" x14ac:dyDescent="0.25">
      <c r="CG39320" s="768"/>
      <c r="CH39320" s="768"/>
      <c r="CI39320" s="850"/>
    </row>
    <row r="39321" spans="85:87" x14ac:dyDescent="0.25">
      <c r="CG39321" s="768"/>
      <c r="CH39321" s="768"/>
      <c r="CI39321" s="850"/>
    </row>
    <row r="39322" spans="85:87" x14ac:dyDescent="0.25">
      <c r="CG39322" s="768"/>
      <c r="CH39322" s="768"/>
      <c r="CI39322" s="850"/>
    </row>
    <row r="39323" spans="85:87" x14ac:dyDescent="0.25">
      <c r="CG39323" s="768"/>
      <c r="CH39323" s="768"/>
      <c r="CI39323" s="850"/>
    </row>
    <row r="39324" spans="85:87" x14ac:dyDescent="0.25">
      <c r="CG39324" s="768"/>
      <c r="CH39324" s="768"/>
      <c r="CI39324" s="850"/>
    </row>
    <row r="39325" spans="85:87" x14ac:dyDescent="0.25">
      <c r="CG39325" s="768"/>
      <c r="CH39325" s="768"/>
      <c r="CI39325" s="850"/>
    </row>
    <row r="39326" spans="85:87" x14ac:dyDescent="0.25">
      <c r="CG39326" s="768"/>
      <c r="CH39326" s="768"/>
      <c r="CI39326" s="850"/>
    </row>
    <row r="39327" spans="85:87" x14ac:dyDescent="0.25">
      <c r="CG39327" s="768"/>
      <c r="CH39327" s="768"/>
      <c r="CI39327" s="850"/>
    </row>
    <row r="39328" spans="85:87" x14ac:dyDescent="0.25">
      <c r="CG39328" s="768"/>
      <c r="CH39328" s="768"/>
      <c r="CI39328" s="850"/>
    </row>
    <row r="39329" spans="85:87" x14ac:dyDescent="0.25">
      <c r="CG39329" s="768"/>
      <c r="CH39329" s="768"/>
      <c r="CI39329" s="850"/>
    </row>
    <row r="39330" spans="85:87" x14ac:dyDescent="0.25">
      <c r="CG39330" s="768"/>
      <c r="CH39330" s="768"/>
      <c r="CI39330" s="850"/>
    </row>
    <row r="39331" spans="85:87" x14ac:dyDescent="0.25">
      <c r="CG39331" s="768"/>
      <c r="CH39331" s="768"/>
      <c r="CI39331" s="850"/>
    </row>
    <row r="39332" spans="85:87" x14ac:dyDescent="0.25">
      <c r="CG39332" s="768"/>
      <c r="CH39332" s="768"/>
      <c r="CI39332" s="850"/>
    </row>
    <row r="39333" spans="85:87" x14ac:dyDescent="0.25">
      <c r="CG39333" s="768"/>
      <c r="CH39333" s="768"/>
      <c r="CI39333" s="850"/>
    </row>
    <row r="39334" spans="85:87" x14ac:dyDescent="0.25">
      <c r="CG39334" s="768"/>
      <c r="CH39334" s="768"/>
      <c r="CI39334" s="850"/>
    </row>
    <row r="39335" spans="85:87" x14ac:dyDescent="0.25">
      <c r="CG39335" s="768"/>
      <c r="CH39335" s="768"/>
      <c r="CI39335" s="850"/>
    </row>
    <row r="39336" spans="85:87" x14ac:dyDescent="0.25">
      <c r="CG39336" s="768"/>
      <c r="CH39336" s="768"/>
      <c r="CI39336" s="850"/>
    </row>
    <row r="39337" spans="85:87" x14ac:dyDescent="0.25">
      <c r="CG39337" s="768"/>
      <c r="CH39337" s="768"/>
      <c r="CI39337" s="850"/>
    </row>
    <row r="39338" spans="85:87" x14ac:dyDescent="0.25">
      <c r="CG39338" s="768"/>
      <c r="CH39338" s="768"/>
      <c r="CI39338" s="850"/>
    </row>
    <row r="39339" spans="85:87" x14ac:dyDescent="0.25">
      <c r="CG39339" s="768"/>
      <c r="CH39339" s="768"/>
      <c r="CI39339" s="850"/>
    </row>
    <row r="39340" spans="85:87" x14ac:dyDescent="0.25">
      <c r="CG39340" s="768"/>
      <c r="CH39340" s="768"/>
      <c r="CI39340" s="850"/>
    </row>
    <row r="39341" spans="85:87" x14ac:dyDescent="0.25">
      <c r="CG39341" s="768"/>
      <c r="CH39341" s="768"/>
      <c r="CI39341" s="850"/>
    </row>
    <row r="39342" spans="85:87" x14ac:dyDescent="0.25">
      <c r="CG39342" s="768"/>
      <c r="CH39342" s="768"/>
      <c r="CI39342" s="850"/>
    </row>
    <row r="39343" spans="85:87" x14ac:dyDescent="0.25">
      <c r="CG39343" s="768"/>
      <c r="CH39343" s="768"/>
      <c r="CI39343" s="850"/>
    </row>
    <row r="39344" spans="85:87" x14ac:dyDescent="0.25">
      <c r="CG39344" s="768"/>
      <c r="CH39344" s="768"/>
      <c r="CI39344" s="850"/>
    </row>
    <row r="39345" spans="85:87" x14ac:dyDescent="0.25">
      <c r="CG39345" s="768"/>
      <c r="CH39345" s="768"/>
      <c r="CI39345" s="850"/>
    </row>
    <row r="39346" spans="85:87" x14ac:dyDescent="0.25">
      <c r="CG39346" s="768"/>
      <c r="CH39346" s="768"/>
      <c r="CI39346" s="850"/>
    </row>
    <row r="39347" spans="85:87" x14ac:dyDescent="0.25">
      <c r="CG39347" s="768"/>
      <c r="CH39347" s="768"/>
      <c r="CI39347" s="850"/>
    </row>
    <row r="39348" spans="85:87" x14ac:dyDescent="0.25">
      <c r="CG39348" s="768"/>
      <c r="CH39348" s="768"/>
      <c r="CI39348" s="850"/>
    </row>
    <row r="39349" spans="85:87" x14ac:dyDescent="0.25">
      <c r="CG39349" s="768"/>
      <c r="CH39349" s="768"/>
      <c r="CI39349" s="850"/>
    </row>
    <row r="39350" spans="85:87" x14ac:dyDescent="0.25">
      <c r="CG39350" s="768"/>
      <c r="CH39350" s="768"/>
      <c r="CI39350" s="850"/>
    </row>
    <row r="39351" spans="85:87" x14ac:dyDescent="0.25">
      <c r="CG39351" s="768"/>
      <c r="CH39351" s="768"/>
      <c r="CI39351" s="850"/>
    </row>
    <row r="39352" spans="85:87" x14ac:dyDescent="0.25">
      <c r="CG39352" s="768"/>
      <c r="CH39352" s="768"/>
      <c r="CI39352" s="850"/>
    </row>
    <row r="39353" spans="85:87" x14ac:dyDescent="0.25">
      <c r="CG39353" s="768"/>
      <c r="CH39353" s="768"/>
      <c r="CI39353" s="850"/>
    </row>
    <row r="39354" spans="85:87" x14ac:dyDescent="0.25">
      <c r="CG39354" s="768"/>
      <c r="CH39354" s="768"/>
      <c r="CI39354" s="850"/>
    </row>
    <row r="39355" spans="85:87" x14ac:dyDescent="0.25">
      <c r="CG39355" s="768"/>
      <c r="CH39355" s="768"/>
      <c r="CI39355" s="850"/>
    </row>
    <row r="39356" spans="85:87" x14ac:dyDescent="0.25">
      <c r="CG39356" s="768"/>
      <c r="CH39356" s="768"/>
      <c r="CI39356" s="850"/>
    </row>
    <row r="39357" spans="85:87" x14ac:dyDescent="0.25">
      <c r="CG39357" s="768"/>
      <c r="CH39357" s="768"/>
      <c r="CI39357" s="850"/>
    </row>
    <row r="39358" spans="85:87" x14ac:dyDescent="0.25">
      <c r="CG39358" s="768"/>
      <c r="CH39358" s="768"/>
      <c r="CI39358" s="850"/>
    </row>
    <row r="39359" spans="85:87" x14ac:dyDescent="0.25">
      <c r="CG39359" s="768"/>
      <c r="CH39359" s="768"/>
      <c r="CI39359" s="850"/>
    </row>
    <row r="39360" spans="85:87" x14ac:dyDescent="0.25">
      <c r="CG39360" s="768"/>
      <c r="CH39360" s="768"/>
      <c r="CI39360" s="850"/>
    </row>
    <row r="39361" spans="85:87" x14ac:dyDescent="0.25">
      <c r="CG39361" s="768"/>
      <c r="CH39361" s="768"/>
      <c r="CI39361" s="850"/>
    </row>
    <row r="39362" spans="85:87" x14ac:dyDescent="0.25">
      <c r="CG39362" s="768"/>
      <c r="CH39362" s="768"/>
      <c r="CI39362" s="850"/>
    </row>
    <row r="39363" spans="85:87" x14ac:dyDescent="0.25">
      <c r="CG39363" s="768"/>
      <c r="CH39363" s="768"/>
      <c r="CI39363" s="850"/>
    </row>
    <row r="39364" spans="85:87" x14ac:dyDescent="0.25">
      <c r="CG39364" s="768"/>
      <c r="CH39364" s="768"/>
      <c r="CI39364" s="850"/>
    </row>
    <row r="39365" spans="85:87" x14ac:dyDescent="0.25">
      <c r="CG39365" s="768"/>
      <c r="CH39365" s="768"/>
      <c r="CI39365" s="850"/>
    </row>
    <row r="39366" spans="85:87" x14ac:dyDescent="0.25">
      <c r="CG39366" s="768"/>
      <c r="CH39366" s="768"/>
      <c r="CI39366" s="850"/>
    </row>
    <row r="39367" spans="85:87" x14ac:dyDescent="0.25">
      <c r="CG39367" s="768"/>
      <c r="CH39367" s="768"/>
      <c r="CI39367" s="850"/>
    </row>
    <row r="39368" spans="85:87" x14ac:dyDescent="0.25">
      <c r="CG39368" s="768"/>
      <c r="CH39368" s="768"/>
      <c r="CI39368" s="850"/>
    </row>
    <row r="39369" spans="85:87" x14ac:dyDescent="0.25">
      <c r="CG39369" s="768"/>
      <c r="CH39369" s="768"/>
      <c r="CI39369" s="850"/>
    </row>
    <row r="39370" spans="85:87" x14ac:dyDescent="0.25">
      <c r="CG39370" s="768"/>
      <c r="CH39370" s="768"/>
      <c r="CI39370" s="850"/>
    </row>
    <row r="39371" spans="85:87" x14ac:dyDescent="0.25">
      <c r="CG39371" s="768"/>
      <c r="CH39371" s="768"/>
      <c r="CI39371" s="850"/>
    </row>
    <row r="39372" spans="85:87" x14ac:dyDescent="0.25">
      <c r="CG39372" s="768"/>
      <c r="CH39372" s="768"/>
      <c r="CI39372" s="850"/>
    </row>
    <row r="39373" spans="85:87" x14ac:dyDescent="0.25">
      <c r="CG39373" s="768"/>
      <c r="CH39373" s="768"/>
      <c r="CI39373" s="850"/>
    </row>
    <row r="39374" spans="85:87" x14ac:dyDescent="0.25">
      <c r="CG39374" s="768"/>
      <c r="CH39374" s="768"/>
      <c r="CI39374" s="850"/>
    </row>
    <row r="39375" spans="85:87" x14ac:dyDescent="0.25">
      <c r="CG39375" s="768"/>
      <c r="CH39375" s="768"/>
      <c r="CI39375" s="850"/>
    </row>
    <row r="39376" spans="85:87" x14ac:dyDescent="0.25">
      <c r="CG39376" s="768"/>
      <c r="CH39376" s="768"/>
      <c r="CI39376" s="850"/>
    </row>
    <row r="39377" spans="85:87" x14ac:dyDescent="0.25">
      <c r="CG39377" s="768"/>
      <c r="CH39377" s="768"/>
      <c r="CI39377" s="850"/>
    </row>
    <row r="39378" spans="85:87" x14ac:dyDescent="0.25">
      <c r="CG39378" s="768"/>
      <c r="CH39378" s="768"/>
      <c r="CI39378" s="850"/>
    </row>
    <row r="39379" spans="85:87" x14ac:dyDescent="0.25">
      <c r="CG39379" s="768"/>
      <c r="CH39379" s="768"/>
      <c r="CI39379" s="850"/>
    </row>
    <row r="39380" spans="85:87" x14ac:dyDescent="0.25">
      <c r="CG39380" s="768"/>
      <c r="CH39380" s="768"/>
      <c r="CI39380" s="850"/>
    </row>
    <row r="39381" spans="85:87" x14ac:dyDescent="0.25">
      <c r="CG39381" s="768"/>
      <c r="CH39381" s="768"/>
      <c r="CI39381" s="850"/>
    </row>
    <row r="39382" spans="85:87" x14ac:dyDescent="0.25">
      <c r="CG39382" s="768"/>
      <c r="CH39382" s="768"/>
      <c r="CI39382" s="850"/>
    </row>
    <row r="39383" spans="85:87" x14ac:dyDescent="0.25">
      <c r="CG39383" s="768"/>
      <c r="CH39383" s="768"/>
      <c r="CI39383" s="850"/>
    </row>
    <row r="39384" spans="85:87" x14ac:dyDescent="0.25">
      <c r="CG39384" s="768"/>
      <c r="CH39384" s="768"/>
      <c r="CI39384" s="850"/>
    </row>
    <row r="39385" spans="85:87" x14ac:dyDescent="0.25">
      <c r="CG39385" s="768"/>
      <c r="CH39385" s="768"/>
      <c r="CI39385" s="850"/>
    </row>
    <row r="39386" spans="85:87" x14ac:dyDescent="0.25">
      <c r="CG39386" s="768"/>
      <c r="CH39386" s="768"/>
      <c r="CI39386" s="850"/>
    </row>
    <row r="39387" spans="85:87" x14ac:dyDescent="0.25">
      <c r="CG39387" s="768"/>
      <c r="CH39387" s="768"/>
      <c r="CI39387" s="850"/>
    </row>
    <row r="39388" spans="85:87" x14ac:dyDescent="0.25">
      <c r="CG39388" s="768"/>
      <c r="CH39388" s="768"/>
      <c r="CI39388" s="850"/>
    </row>
    <row r="39389" spans="85:87" x14ac:dyDescent="0.25">
      <c r="CG39389" s="768"/>
      <c r="CH39389" s="768"/>
      <c r="CI39389" s="850"/>
    </row>
    <row r="39390" spans="85:87" x14ac:dyDescent="0.25">
      <c r="CG39390" s="768"/>
      <c r="CH39390" s="768"/>
      <c r="CI39390" s="850"/>
    </row>
    <row r="39391" spans="85:87" x14ac:dyDescent="0.25">
      <c r="CG39391" s="768"/>
      <c r="CH39391" s="768"/>
      <c r="CI39391" s="850"/>
    </row>
    <row r="39392" spans="85:87" x14ac:dyDescent="0.25">
      <c r="CG39392" s="768"/>
      <c r="CH39392" s="768"/>
      <c r="CI39392" s="850"/>
    </row>
    <row r="39393" spans="85:87" x14ac:dyDescent="0.25">
      <c r="CG39393" s="768"/>
      <c r="CH39393" s="768"/>
      <c r="CI39393" s="850"/>
    </row>
    <row r="39394" spans="85:87" x14ac:dyDescent="0.25">
      <c r="CG39394" s="768"/>
      <c r="CH39394" s="768"/>
      <c r="CI39394" s="850"/>
    </row>
    <row r="39395" spans="85:87" x14ac:dyDescent="0.25">
      <c r="CG39395" s="768"/>
      <c r="CH39395" s="768"/>
      <c r="CI39395" s="850"/>
    </row>
    <row r="39396" spans="85:87" x14ac:dyDescent="0.25">
      <c r="CG39396" s="768"/>
      <c r="CH39396" s="768"/>
      <c r="CI39396" s="850"/>
    </row>
    <row r="39397" spans="85:87" x14ac:dyDescent="0.25">
      <c r="CG39397" s="768"/>
      <c r="CH39397" s="768"/>
      <c r="CI39397" s="850"/>
    </row>
    <row r="39398" spans="85:87" x14ac:dyDescent="0.25">
      <c r="CG39398" s="768"/>
      <c r="CH39398" s="768"/>
      <c r="CI39398" s="850"/>
    </row>
    <row r="39399" spans="85:87" x14ac:dyDescent="0.25">
      <c r="CG39399" s="768"/>
      <c r="CH39399" s="768"/>
      <c r="CI39399" s="850"/>
    </row>
    <row r="39400" spans="85:87" x14ac:dyDescent="0.25">
      <c r="CG39400" s="768"/>
      <c r="CH39400" s="768"/>
      <c r="CI39400" s="850"/>
    </row>
    <row r="39401" spans="85:87" x14ac:dyDescent="0.25">
      <c r="CG39401" s="768"/>
      <c r="CH39401" s="768"/>
      <c r="CI39401" s="850"/>
    </row>
    <row r="39402" spans="85:87" x14ac:dyDescent="0.25">
      <c r="CG39402" s="768"/>
      <c r="CH39402" s="768"/>
      <c r="CI39402" s="850"/>
    </row>
    <row r="39403" spans="85:87" x14ac:dyDescent="0.25">
      <c r="CG39403" s="768"/>
      <c r="CH39403" s="768"/>
      <c r="CI39403" s="850"/>
    </row>
    <row r="39404" spans="85:87" x14ac:dyDescent="0.25">
      <c r="CG39404" s="768"/>
      <c r="CH39404" s="768"/>
      <c r="CI39404" s="850"/>
    </row>
    <row r="39405" spans="85:87" x14ac:dyDescent="0.25">
      <c r="CG39405" s="768"/>
      <c r="CH39405" s="768"/>
      <c r="CI39405" s="850"/>
    </row>
    <row r="39406" spans="85:87" x14ac:dyDescent="0.25">
      <c r="CG39406" s="768"/>
      <c r="CH39406" s="768"/>
      <c r="CI39406" s="850"/>
    </row>
    <row r="39407" spans="85:87" x14ac:dyDescent="0.25">
      <c r="CG39407" s="768"/>
      <c r="CH39407" s="768"/>
      <c r="CI39407" s="850"/>
    </row>
    <row r="39408" spans="85:87" x14ac:dyDescent="0.25">
      <c r="CG39408" s="768"/>
      <c r="CH39408" s="768"/>
      <c r="CI39408" s="850"/>
    </row>
    <row r="39409" spans="85:87" x14ac:dyDescent="0.25">
      <c r="CG39409" s="768"/>
      <c r="CH39409" s="768"/>
      <c r="CI39409" s="850"/>
    </row>
    <row r="39410" spans="85:87" x14ac:dyDescent="0.25">
      <c r="CG39410" s="768"/>
      <c r="CH39410" s="768"/>
      <c r="CI39410" s="850"/>
    </row>
    <row r="39411" spans="85:87" x14ac:dyDescent="0.25">
      <c r="CG39411" s="768"/>
      <c r="CH39411" s="768"/>
      <c r="CI39411" s="850"/>
    </row>
    <row r="39412" spans="85:87" x14ac:dyDescent="0.25">
      <c r="CG39412" s="768"/>
      <c r="CH39412" s="768"/>
      <c r="CI39412" s="850"/>
    </row>
    <row r="39413" spans="85:87" x14ac:dyDescent="0.25">
      <c r="CG39413" s="768"/>
      <c r="CH39413" s="768"/>
      <c r="CI39413" s="850"/>
    </row>
    <row r="39414" spans="85:87" x14ac:dyDescent="0.25">
      <c r="CG39414" s="768"/>
      <c r="CH39414" s="768"/>
      <c r="CI39414" s="850"/>
    </row>
    <row r="39415" spans="85:87" x14ac:dyDescent="0.25">
      <c r="CG39415" s="768"/>
      <c r="CH39415" s="768"/>
      <c r="CI39415" s="850"/>
    </row>
    <row r="39416" spans="85:87" x14ac:dyDescent="0.25">
      <c r="CG39416" s="768"/>
      <c r="CH39416" s="768"/>
      <c r="CI39416" s="850"/>
    </row>
    <row r="39417" spans="85:87" x14ac:dyDescent="0.25">
      <c r="CG39417" s="768"/>
      <c r="CH39417" s="768"/>
      <c r="CI39417" s="850"/>
    </row>
    <row r="39418" spans="85:87" x14ac:dyDescent="0.25">
      <c r="CG39418" s="768"/>
      <c r="CH39418" s="768"/>
      <c r="CI39418" s="850"/>
    </row>
    <row r="39419" spans="85:87" x14ac:dyDescent="0.25">
      <c r="CG39419" s="768"/>
      <c r="CH39419" s="768"/>
      <c r="CI39419" s="850"/>
    </row>
    <row r="39420" spans="85:87" x14ac:dyDescent="0.25">
      <c r="CG39420" s="768"/>
      <c r="CH39420" s="768"/>
      <c r="CI39420" s="850"/>
    </row>
    <row r="39421" spans="85:87" x14ac:dyDescent="0.25">
      <c r="CG39421" s="768"/>
      <c r="CH39421" s="768"/>
      <c r="CI39421" s="850"/>
    </row>
    <row r="39422" spans="85:87" x14ac:dyDescent="0.25">
      <c r="CG39422" s="768"/>
      <c r="CH39422" s="768"/>
      <c r="CI39422" s="850"/>
    </row>
    <row r="39423" spans="85:87" x14ac:dyDescent="0.25">
      <c r="CG39423" s="768"/>
      <c r="CH39423" s="768"/>
      <c r="CI39423" s="850"/>
    </row>
    <row r="39424" spans="85:87" x14ac:dyDescent="0.25">
      <c r="CG39424" s="768"/>
      <c r="CH39424" s="768"/>
      <c r="CI39424" s="850"/>
    </row>
    <row r="39425" spans="85:87" x14ac:dyDescent="0.25">
      <c r="CG39425" s="768"/>
      <c r="CH39425" s="768"/>
      <c r="CI39425" s="850"/>
    </row>
    <row r="39426" spans="85:87" x14ac:dyDescent="0.25">
      <c r="CG39426" s="768"/>
      <c r="CH39426" s="768"/>
      <c r="CI39426" s="850"/>
    </row>
    <row r="39427" spans="85:87" x14ac:dyDescent="0.25">
      <c r="CG39427" s="768"/>
      <c r="CH39427" s="768"/>
      <c r="CI39427" s="850"/>
    </row>
    <row r="39428" spans="85:87" x14ac:dyDescent="0.25">
      <c r="CG39428" s="768"/>
      <c r="CH39428" s="768"/>
      <c r="CI39428" s="850"/>
    </row>
    <row r="39429" spans="85:87" x14ac:dyDescent="0.25">
      <c r="CG39429" s="768"/>
      <c r="CH39429" s="768"/>
      <c r="CI39429" s="850"/>
    </row>
    <row r="39430" spans="85:87" x14ac:dyDescent="0.25">
      <c r="CG39430" s="768"/>
      <c r="CH39430" s="768"/>
      <c r="CI39430" s="850"/>
    </row>
    <row r="39431" spans="85:87" x14ac:dyDescent="0.25">
      <c r="CG39431" s="768"/>
      <c r="CH39431" s="768"/>
      <c r="CI39431" s="850"/>
    </row>
    <row r="39432" spans="85:87" x14ac:dyDescent="0.25">
      <c r="CG39432" s="768"/>
      <c r="CH39432" s="768"/>
      <c r="CI39432" s="850"/>
    </row>
    <row r="39433" spans="85:87" x14ac:dyDescent="0.25">
      <c r="CG39433" s="768"/>
      <c r="CH39433" s="768"/>
      <c r="CI39433" s="850"/>
    </row>
    <row r="39434" spans="85:87" x14ac:dyDescent="0.25">
      <c r="CG39434" s="768"/>
      <c r="CH39434" s="768"/>
      <c r="CI39434" s="850"/>
    </row>
    <row r="39435" spans="85:87" x14ac:dyDescent="0.25">
      <c r="CG39435" s="768"/>
      <c r="CH39435" s="768"/>
      <c r="CI39435" s="850"/>
    </row>
    <row r="39436" spans="85:87" x14ac:dyDescent="0.25">
      <c r="CG39436" s="768"/>
      <c r="CH39436" s="768"/>
      <c r="CI39436" s="850"/>
    </row>
    <row r="39437" spans="85:87" x14ac:dyDescent="0.25">
      <c r="CG39437" s="768"/>
      <c r="CH39437" s="768"/>
      <c r="CI39437" s="850"/>
    </row>
    <row r="39438" spans="85:87" x14ac:dyDescent="0.25">
      <c r="CG39438" s="768"/>
      <c r="CH39438" s="768"/>
      <c r="CI39438" s="850"/>
    </row>
    <row r="39439" spans="85:87" x14ac:dyDescent="0.25">
      <c r="CG39439" s="768"/>
      <c r="CH39439" s="768"/>
      <c r="CI39439" s="850"/>
    </row>
    <row r="39440" spans="85:87" x14ac:dyDescent="0.25">
      <c r="CG39440" s="768"/>
      <c r="CH39440" s="768"/>
      <c r="CI39440" s="850"/>
    </row>
    <row r="39441" spans="85:87" x14ac:dyDescent="0.25">
      <c r="CG39441" s="768"/>
      <c r="CH39441" s="768"/>
      <c r="CI39441" s="850"/>
    </row>
    <row r="39442" spans="85:87" x14ac:dyDescent="0.25">
      <c r="CG39442" s="768"/>
      <c r="CH39442" s="768"/>
      <c r="CI39442" s="850"/>
    </row>
    <row r="39443" spans="85:87" x14ac:dyDescent="0.25">
      <c r="CG39443" s="768"/>
      <c r="CH39443" s="768"/>
      <c r="CI39443" s="850"/>
    </row>
    <row r="39444" spans="85:87" x14ac:dyDescent="0.25">
      <c r="CG39444" s="768"/>
      <c r="CH39444" s="768"/>
      <c r="CI39444" s="850"/>
    </row>
    <row r="39445" spans="85:87" x14ac:dyDescent="0.25">
      <c r="CG39445" s="768"/>
      <c r="CH39445" s="768"/>
      <c r="CI39445" s="850"/>
    </row>
    <row r="39446" spans="85:87" x14ac:dyDescent="0.25">
      <c r="CG39446" s="768"/>
      <c r="CH39446" s="768"/>
      <c r="CI39446" s="850"/>
    </row>
    <row r="39447" spans="85:87" x14ac:dyDescent="0.25">
      <c r="CG39447" s="768"/>
      <c r="CH39447" s="768"/>
      <c r="CI39447" s="850"/>
    </row>
    <row r="39448" spans="85:87" x14ac:dyDescent="0.25">
      <c r="CG39448" s="768"/>
      <c r="CH39448" s="768"/>
      <c r="CI39448" s="850"/>
    </row>
    <row r="39449" spans="85:87" x14ac:dyDescent="0.25">
      <c r="CG39449" s="768"/>
      <c r="CH39449" s="768"/>
      <c r="CI39449" s="850"/>
    </row>
    <row r="39450" spans="85:87" x14ac:dyDescent="0.25">
      <c r="CG39450" s="768"/>
      <c r="CH39450" s="768"/>
      <c r="CI39450" s="850"/>
    </row>
    <row r="39451" spans="85:87" x14ac:dyDescent="0.25">
      <c r="CG39451" s="768"/>
      <c r="CH39451" s="768"/>
      <c r="CI39451" s="850"/>
    </row>
    <row r="39452" spans="85:87" x14ac:dyDescent="0.25">
      <c r="CG39452" s="768"/>
      <c r="CH39452" s="768"/>
      <c r="CI39452" s="850"/>
    </row>
    <row r="39453" spans="85:87" x14ac:dyDescent="0.25">
      <c r="CG39453" s="768"/>
      <c r="CH39453" s="768"/>
      <c r="CI39453" s="850"/>
    </row>
    <row r="39454" spans="85:87" x14ac:dyDescent="0.25">
      <c r="CG39454" s="768"/>
      <c r="CH39454" s="768"/>
      <c r="CI39454" s="850"/>
    </row>
    <row r="39455" spans="85:87" x14ac:dyDescent="0.25">
      <c r="CG39455" s="768"/>
      <c r="CH39455" s="768"/>
      <c r="CI39455" s="850"/>
    </row>
    <row r="39456" spans="85:87" x14ac:dyDescent="0.25">
      <c r="CG39456" s="768"/>
      <c r="CH39456" s="768"/>
      <c r="CI39456" s="850"/>
    </row>
    <row r="39457" spans="85:87" x14ac:dyDescent="0.25">
      <c r="CG39457" s="768"/>
      <c r="CH39457" s="768"/>
      <c r="CI39457" s="850"/>
    </row>
    <row r="39458" spans="85:87" x14ac:dyDescent="0.25">
      <c r="CG39458" s="768"/>
      <c r="CH39458" s="768"/>
      <c r="CI39458" s="850"/>
    </row>
    <row r="39459" spans="85:87" x14ac:dyDescent="0.25">
      <c r="CG39459" s="768"/>
      <c r="CH39459" s="768"/>
      <c r="CI39459" s="850"/>
    </row>
    <row r="39460" spans="85:87" x14ac:dyDescent="0.25">
      <c r="CG39460" s="768"/>
      <c r="CH39460" s="768"/>
      <c r="CI39460" s="850"/>
    </row>
    <row r="39461" spans="85:87" x14ac:dyDescent="0.25">
      <c r="CG39461" s="768"/>
      <c r="CH39461" s="768"/>
      <c r="CI39461" s="850"/>
    </row>
    <row r="39462" spans="85:87" x14ac:dyDescent="0.25">
      <c r="CG39462" s="768"/>
      <c r="CH39462" s="768"/>
      <c r="CI39462" s="850"/>
    </row>
    <row r="39463" spans="85:87" x14ac:dyDescent="0.25">
      <c r="CG39463" s="768"/>
      <c r="CH39463" s="768"/>
      <c r="CI39463" s="850"/>
    </row>
    <row r="39464" spans="85:87" x14ac:dyDescent="0.25">
      <c r="CG39464" s="768"/>
      <c r="CH39464" s="768"/>
      <c r="CI39464" s="850"/>
    </row>
    <row r="39465" spans="85:87" x14ac:dyDescent="0.25">
      <c r="CG39465" s="768"/>
      <c r="CH39465" s="768"/>
      <c r="CI39465" s="850"/>
    </row>
    <row r="39466" spans="85:87" x14ac:dyDescent="0.25">
      <c r="CG39466" s="768"/>
      <c r="CH39466" s="768"/>
      <c r="CI39466" s="850"/>
    </row>
    <row r="39467" spans="85:87" x14ac:dyDescent="0.25">
      <c r="CG39467" s="768"/>
      <c r="CH39467" s="768"/>
      <c r="CI39467" s="850"/>
    </row>
    <row r="39468" spans="85:87" x14ac:dyDescent="0.25">
      <c r="CG39468" s="768"/>
      <c r="CH39468" s="768"/>
      <c r="CI39468" s="850"/>
    </row>
    <row r="39469" spans="85:87" x14ac:dyDescent="0.25">
      <c r="CG39469" s="768"/>
      <c r="CH39469" s="768"/>
      <c r="CI39469" s="850"/>
    </row>
    <row r="39470" spans="85:87" x14ac:dyDescent="0.25">
      <c r="CG39470" s="768"/>
      <c r="CH39470" s="768"/>
      <c r="CI39470" s="850"/>
    </row>
    <row r="39471" spans="85:87" x14ac:dyDescent="0.25">
      <c r="CG39471" s="768"/>
      <c r="CH39471" s="768"/>
      <c r="CI39471" s="850"/>
    </row>
    <row r="39472" spans="85:87" x14ac:dyDescent="0.25">
      <c r="CG39472" s="768"/>
      <c r="CH39472" s="768"/>
      <c r="CI39472" s="850"/>
    </row>
    <row r="39473" spans="85:87" x14ac:dyDescent="0.25">
      <c r="CG39473" s="768"/>
      <c r="CH39473" s="768"/>
      <c r="CI39473" s="850"/>
    </row>
    <row r="39474" spans="85:87" x14ac:dyDescent="0.25">
      <c r="CG39474" s="768"/>
      <c r="CH39474" s="768"/>
      <c r="CI39474" s="850"/>
    </row>
    <row r="39475" spans="85:87" x14ac:dyDescent="0.25">
      <c r="CG39475" s="768"/>
      <c r="CH39475" s="768"/>
      <c r="CI39475" s="850"/>
    </row>
    <row r="39476" spans="85:87" x14ac:dyDescent="0.25">
      <c r="CG39476" s="768"/>
      <c r="CH39476" s="768"/>
      <c r="CI39476" s="850"/>
    </row>
    <row r="39477" spans="85:87" x14ac:dyDescent="0.25">
      <c r="CG39477" s="768"/>
      <c r="CH39477" s="768"/>
      <c r="CI39477" s="850"/>
    </row>
    <row r="39478" spans="85:87" x14ac:dyDescent="0.25">
      <c r="CG39478" s="768"/>
      <c r="CH39478" s="768"/>
      <c r="CI39478" s="850"/>
    </row>
    <row r="39479" spans="85:87" x14ac:dyDescent="0.25">
      <c r="CG39479" s="768"/>
      <c r="CH39479" s="768"/>
      <c r="CI39479" s="850"/>
    </row>
    <row r="39480" spans="85:87" x14ac:dyDescent="0.25">
      <c r="CG39480" s="768"/>
      <c r="CH39480" s="768"/>
      <c r="CI39480" s="850"/>
    </row>
    <row r="39481" spans="85:87" x14ac:dyDescent="0.25">
      <c r="CG39481" s="768"/>
      <c r="CH39481" s="768"/>
      <c r="CI39481" s="850"/>
    </row>
    <row r="39482" spans="85:87" x14ac:dyDescent="0.25">
      <c r="CG39482" s="768"/>
      <c r="CH39482" s="768"/>
      <c r="CI39482" s="850"/>
    </row>
    <row r="39483" spans="85:87" x14ac:dyDescent="0.25">
      <c r="CG39483" s="768"/>
      <c r="CH39483" s="768"/>
      <c r="CI39483" s="850"/>
    </row>
    <row r="39484" spans="85:87" x14ac:dyDescent="0.25">
      <c r="CG39484" s="768"/>
      <c r="CH39484" s="768"/>
      <c r="CI39484" s="850"/>
    </row>
    <row r="39485" spans="85:87" x14ac:dyDescent="0.25">
      <c r="CG39485" s="768"/>
      <c r="CH39485" s="768"/>
      <c r="CI39485" s="850"/>
    </row>
    <row r="39486" spans="85:87" x14ac:dyDescent="0.25">
      <c r="CG39486" s="768"/>
      <c r="CH39486" s="768"/>
      <c r="CI39486" s="850"/>
    </row>
    <row r="39487" spans="85:87" x14ac:dyDescent="0.25">
      <c r="CG39487" s="768"/>
      <c r="CH39487" s="768"/>
      <c r="CI39487" s="850"/>
    </row>
    <row r="39488" spans="85:87" x14ac:dyDescent="0.25">
      <c r="CG39488" s="768"/>
      <c r="CH39488" s="768"/>
      <c r="CI39488" s="850"/>
    </row>
    <row r="39489" spans="85:87" x14ac:dyDescent="0.25">
      <c r="CG39489" s="768"/>
      <c r="CH39489" s="768"/>
      <c r="CI39489" s="850"/>
    </row>
    <row r="39490" spans="85:87" x14ac:dyDescent="0.25">
      <c r="CG39490" s="768"/>
      <c r="CH39490" s="768"/>
      <c r="CI39490" s="850"/>
    </row>
    <row r="39491" spans="85:87" x14ac:dyDescent="0.25">
      <c r="CG39491" s="768"/>
      <c r="CH39491" s="768"/>
      <c r="CI39491" s="850"/>
    </row>
    <row r="39492" spans="85:87" x14ac:dyDescent="0.25">
      <c r="CG39492" s="768"/>
      <c r="CH39492" s="768"/>
      <c r="CI39492" s="850"/>
    </row>
    <row r="39493" spans="85:87" x14ac:dyDescent="0.25">
      <c r="CG39493" s="768"/>
      <c r="CH39493" s="768"/>
      <c r="CI39493" s="850"/>
    </row>
    <row r="39494" spans="85:87" x14ac:dyDescent="0.25">
      <c r="CG39494" s="768"/>
      <c r="CH39494" s="768"/>
      <c r="CI39494" s="850"/>
    </row>
    <row r="39495" spans="85:87" x14ac:dyDescent="0.25">
      <c r="CG39495" s="768"/>
      <c r="CH39495" s="768"/>
      <c r="CI39495" s="850"/>
    </row>
    <row r="39496" spans="85:87" x14ac:dyDescent="0.25">
      <c r="CG39496" s="768"/>
      <c r="CH39496" s="768"/>
      <c r="CI39496" s="850"/>
    </row>
    <row r="39497" spans="85:87" x14ac:dyDescent="0.25">
      <c r="CG39497" s="768"/>
      <c r="CH39497" s="768"/>
      <c r="CI39497" s="850"/>
    </row>
    <row r="39498" spans="85:87" x14ac:dyDescent="0.25">
      <c r="CG39498" s="768"/>
      <c r="CH39498" s="768"/>
      <c r="CI39498" s="850"/>
    </row>
    <row r="39499" spans="85:87" x14ac:dyDescent="0.25">
      <c r="CG39499" s="768"/>
      <c r="CH39499" s="768"/>
      <c r="CI39499" s="850"/>
    </row>
    <row r="39500" spans="85:87" x14ac:dyDescent="0.25">
      <c r="CG39500" s="768"/>
      <c r="CH39500" s="768"/>
      <c r="CI39500" s="850"/>
    </row>
    <row r="39501" spans="85:87" x14ac:dyDescent="0.25">
      <c r="CG39501" s="768"/>
      <c r="CH39501" s="768"/>
      <c r="CI39501" s="850"/>
    </row>
    <row r="39502" spans="85:87" x14ac:dyDescent="0.25">
      <c r="CG39502" s="768"/>
      <c r="CH39502" s="768"/>
      <c r="CI39502" s="850"/>
    </row>
    <row r="39503" spans="85:87" x14ac:dyDescent="0.25">
      <c r="CG39503" s="768"/>
      <c r="CH39503" s="768"/>
      <c r="CI39503" s="850"/>
    </row>
    <row r="39504" spans="85:87" x14ac:dyDescent="0.25">
      <c r="CG39504" s="768"/>
      <c r="CH39504" s="768"/>
      <c r="CI39504" s="850"/>
    </row>
    <row r="39505" spans="85:87" x14ac:dyDescent="0.25">
      <c r="CG39505" s="768"/>
      <c r="CH39505" s="768"/>
      <c r="CI39505" s="850"/>
    </row>
    <row r="39506" spans="85:87" x14ac:dyDescent="0.25">
      <c r="CG39506" s="768"/>
      <c r="CH39506" s="768"/>
      <c r="CI39506" s="850"/>
    </row>
    <row r="39507" spans="85:87" x14ac:dyDescent="0.25">
      <c r="CG39507" s="768"/>
      <c r="CH39507" s="768"/>
      <c r="CI39507" s="850"/>
    </row>
    <row r="39508" spans="85:87" x14ac:dyDescent="0.25">
      <c r="CG39508" s="768"/>
      <c r="CH39508" s="768"/>
      <c r="CI39508" s="850"/>
    </row>
    <row r="39509" spans="85:87" x14ac:dyDescent="0.25">
      <c r="CG39509" s="768"/>
      <c r="CH39509" s="768"/>
      <c r="CI39509" s="850"/>
    </row>
    <row r="39510" spans="85:87" x14ac:dyDescent="0.25">
      <c r="CG39510" s="768"/>
      <c r="CH39510" s="768"/>
      <c r="CI39510" s="850"/>
    </row>
    <row r="39511" spans="85:87" x14ac:dyDescent="0.25">
      <c r="CG39511" s="768"/>
      <c r="CH39511" s="768"/>
      <c r="CI39511" s="850"/>
    </row>
    <row r="39512" spans="85:87" x14ac:dyDescent="0.25">
      <c r="CG39512" s="768"/>
      <c r="CH39512" s="768"/>
      <c r="CI39512" s="850"/>
    </row>
    <row r="39513" spans="85:87" x14ac:dyDescent="0.25">
      <c r="CG39513" s="768"/>
      <c r="CH39513" s="768"/>
      <c r="CI39513" s="850"/>
    </row>
    <row r="39514" spans="85:87" x14ac:dyDescent="0.25">
      <c r="CG39514" s="768"/>
      <c r="CH39514" s="768"/>
      <c r="CI39514" s="850"/>
    </row>
    <row r="39515" spans="85:87" x14ac:dyDescent="0.25">
      <c r="CG39515" s="768"/>
      <c r="CH39515" s="768"/>
      <c r="CI39515" s="850"/>
    </row>
    <row r="39516" spans="85:87" x14ac:dyDescent="0.25">
      <c r="CG39516" s="768"/>
      <c r="CH39516" s="768"/>
      <c r="CI39516" s="850"/>
    </row>
    <row r="39517" spans="85:87" x14ac:dyDescent="0.25">
      <c r="CG39517" s="768"/>
      <c r="CH39517" s="768"/>
      <c r="CI39517" s="850"/>
    </row>
    <row r="39518" spans="85:87" x14ac:dyDescent="0.25">
      <c r="CG39518" s="768"/>
      <c r="CH39518" s="768"/>
      <c r="CI39518" s="850"/>
    </row>
    <row r="39519" spans="85:87" x14ac:dyDescent="0.25">
      <c r="CG39519" s="768"/>
      <c r="CH39519" s="768"/>
      <c r="CI39519" s="850"/>
    </row>
    <row r="39520" spans="85:87" x14ac:dyDescent="0.25">
      <c r="CG39520" s="768"/>
      <c r="CH39520" s="768"/>
      <c r="CI39520" s="850"/>
    </row>
    <row r="39521" spans="85:87" x14ac:dyDescent="0.25">
      <c r="CG39521" s="768"/>
      <c r="CH39521" s="768"/>
      <c r="CI39521" s="850"/>
    </row>
    <row r="39522" spans="85:87" x14ac:dyDescent="0.25">
      <c r="CG39522" s="768"/>
      <c r="CH39522" s="768"/>
      <c r="CI39522" s="850"/>
    </row>
    <row r="39523" spans="85:87" x14ac:dyDescent="0.25">
      <c r="CG39523" s="768"/>
      <c r="CH39523" s="768"/>
      <c r="CI39523" s="850"/>
    </row>
    <row r="39524" spans="85:87" x14ac:dyDescent="0.25">
      <c r="CG39524" s="768"/>
      <c r="CH39524" s="768"/>
      <c r="CI39524" s="850"/>
    </row>
    <row r="39525" spans="85:87" x14ac:dyDescent="0.25">
      <c r="CG39525" s="768"/>
      <c r="CH39525" s="768"/>
      <c r="CI39525" s="850"/>
    </row>
    <row r="39526" spans="85:87" x14ac:dyDescent="0.25">
      <c r="CG39526" s="768"/>
      <c r="CH39526" s="768"/>
      <c r="CI39526" s="850"/>
    </row>
    <row r="39527" spans="85:87" x14ac:dyDescent="0.25">
      <c r="CG39527" s="768"/>
      <c r="CH39527" s="768"/>
      <c r="CI39527" s="850"/>
    </row>
    <row r="39528" spans="85:87" x14ac:dyDescent="0.25">
      <c r="CG39528" s="768"/>
      <c r="CH39528" s="768"/>
      <c r="CI39528" s="850"/>
    </row>
    <row r="39529" spans="85:87" x14ac:dyDescent="0.25">
      <c r="CG39529" s="768"/>
      <c r="CH39529" s="768"/>
      <c r="CI39529" s="850"/>
    </row>
    <row r="39530" spans="85:87" x14ac:dyDescent="0.25">
      <c r="CG39530" s="768"/>
      <c r="CH39530" s="768"/>
      <c r="CI39530" s="850"/>
    </row>
    <row r="39531" spans="85:87" x14ac:dyDescent="0.25">
      <c r="CG39531" s="768"/>
      <c r="CH39531" s="768"/>
      <c r="CI39531" s="850"/>
    </row>
    <row r="39532" spans="85:87" x14ac:dyDescent="0.25">
      <c r="CG39532" s="768"/>
      <c r="CH39532" s="768"/>
      <c r="CI39532" s="850"/>
    </row>
    <row r="39533" spans="85:87" x14ac:dyDescent="0.25">
      <c r="CG39533" s="768"/>
      <c r="CH39533" s="768"/>
      <c r="CI39533" s="850"/>
    </row>
    <row r="39534" spans="85:87" x14ac:dyDescent="0.25">
      <c r="CG39534" s="768"/>
      <c r="CH39534" s="768"/>
      <c r="CI39534" s="850"/>
    </row>
    <row r="39535" spans="85:87" x14ac:dyDescent="0.25">
      <c r="CG39535" s="768"/>
      <c r="CH39535" s="768"/>
      <c r="CI39535" s="850"/>
    </row>
    <row r="39536" spans="85:87" x14ac:dyDescent="0.25">
      <c r="CG39536" s="768"/>
      <c r="CH39536" s="768"/>
      <c r="CI39536" s="850"/>
    </row>
    <row r="39537" spans="85:87" x14ac:dyDescent="0.25">
      <c r="CG39537" s="768"/>
      <c r="CH39537" s="768"/>
      <c r="CI39537" s="850"/>
    </row>
    <row r="39538" spans="85:87" x14ac:dyDescent="0.25">
      <c r="CG39538" s="768"/>
      <c r="CH39538" s="768"/>
      <c r="CI39538" s="850"/>
    </row>
    <row r="39539" spans="85:87" x14ac:dyDescent="0.25">
      <c r="CG39539" s="768"/>
      <c r="CH39539" s="768"/>
      <c r="CI39539" s="850"/>
    </row>
    <row r="39540" spans="85:87" x14ac:dyDescent="0.25">
      <c r="CG39540" s="768"/>
      <c r="CH39540" s="768"/>
      <c r="CI39540" s="850"/>
    </row>
    <row r="39541" spans="85:87" x14ac:dyDescent="0.25">
      <c r="CG39541" s="768"/>
      <c r="CH39541" s="768"/>
      <c r="CI39541" s="850"/>
    </row>
    <row r="39542" spans="85:87" x14ac:dyDescent="0.25">
      <c r="CG39542" s="768"/>
      <c r="CH39542" s="768"/>
      <c r="CI39542" s="850"/>
    </row>
    <row r="39543" spans="85:87" x14ac:dyDescent="0.25">
      <c r="CG39543" s="768"/>
      <c r="CH39543" s="768"/>
      <c r="CI39543" s="850"/>
    </row>
    <row r="39544" spans="85:87" x14ac:dyDescent="0.25">
      <c r="CG39544" s="768"/>
      <c r="CH39544" s="768"/>
      <c r="CI39544" s="850"/>
    </row>
    <row r="39545" spans="85:87" x14ac:dyDescent="0.25">
      <c r="CG39545" s="768"/>
      <c r="CH39545" s="768"/>
      <c r="CI39545" s="850"/>
    </row>
    <row r="39546" spans="85:87" x14ac:dyDescent="0.25">
      <c r="CG39546" s="768"/>
      <c r="CH39546" s="768"/>
      <c r="CI39546" s="850"/>
    </row>
    <row r="39547" spans="85:87" x14ac:dyDescent="0.25">
      <c r="CG39547" s="768"/>
      <c r="CH39547" s="768"/>
      <c r="CI39547" s="850"/>
    </row>
    <row r="39548" spans="85:87" x14ac:dyDescent="0.25">
      <c r="CG39548" s="768"/>
      <c r="CH39548" s="768"/>
      <c r="CI39548" s="850"/>
    </row>
    <row r="39549" spans="85:87" x14ac:dyDescent="0.25">
      <c r="CG39549" s="768"/>
      <c r="CH39549" s="768"/>
      <c r="CI39549" s="850"/>
    </row>
    <row r="39550" spans="85:87" x14ac:dyDescent="0.25">
      <c r="CG39550" s="768"/>
      <c r="CH39550" s="768"/>
      <c r="CI39550" s="850"/>
    </row>
    <row r="39551" spans="85:87" x14ac:dyDescent="0.25">
      <c r="CG39551" s="768"/>
      <c r="CH39551" s="768"/>
      <c r="CI39551" s="850"/>
    </row>
    <row r="39552" spans="85:87" x14ac:dyDescent="0.25">
      <c r="CG39552" s="768"/>
      <c r="CH39552" s="768"/>
      <c r="CI39552" s="850"/>
    </row>
    <row r="39553" spans="85:87" x14ac:dyDescent="0.25">
      <c r="CG39553" s="768"/>
      <c r="CH39553" s="768"/>
      <c r="CI39553" s="850"/>
    </row>
    <row r="39554" spans="85:87" x14ac:dyDescent="0.25">
      <c r="CG39554" s="768"/>
      <c r="CH39554" s="768"/>
      <c r="CI39554" s="850"/>
    </row>
    <row r="39555" spans="85:87" x14ac:dyDescent="0.25">
      <c r="CG39555" s="768"/>
      <c r="CH39555" s="768"/>
      <c r="CI39555" s="850"/>
    </row>
    <row r="39556" spans="85:87" x14ac:dyDescent="0.25">
      <c r="CG39556" s="768"/>
      <c r="CH39556" s="768"/>
      <c r="CI39556" s="850"/>
    </row>
    <row r="39557" spans="85:87" x14ac:dyDescent="0.25">
      <c r="CG39557" s="768"/>
      <c r="CH39557" s="768"/>
      <c r="CI39557" s="850"/>
    </row>
    <row r="39558" spans="85:87" x14ac:dyDescent="0.25">
      <c r="CG39558" s="768"/>
      <c r="CH39558" s="768"/>
      <c r="CI39558" s="850"/>
    </row>
    <row r="39559" spans="85:87" x14ac:dyDescent="0.25">
      <c r="CG39559" s="768"/>
      <c r="CH39559" s="768"/>
      <c r="CI39559" s="850"/>
    </row>
    <row r="39560" spans="85:87" x14ac:dyDescent="0.25">
      <c r="CG39560" s="768"/>
      <c r="CH39560" s="768"/>
      <c r="CI39560" s="850"/>
    </row>
    <row r="39561" spans="85:87" x14ac:dyDescent="0.25">
      <c r="CG39561" s="768"/>
      <c r="CH39561" s="768"/>
      <c r="CI39561" s="850"/>
    </row>
    <row r="39562" spans="85:87" x14ac:dyDescent="0.25">
      <c r="CG39562" s="768"/>
      <c r="CH39562" s="768"/>
      <c r="CI39562" s="850"/>
    </row>
    <row r="39563" spans="85:87" x14ac:dyDescent="0.25">
      <c r="CG39563" s="768"/>
      <c r="CH39563" s="768"/>
      <c r="CI39563" s="850"/>
    </row>
    <row r="39564" spans="85:87" x14ac:dyDescent="0.25">
      <c r="CG39564" s="768"/>
      <c r="CH39564" s="768"/>
      <c r="CI39564" s="850"/>
    </row>
    <row r="39565" spans="85:87" x14ac:dyDescent="0.25">
      <c r="CG39565" s="768"/>
      <c r="CH39565" s="768"/>
      <c r="CI39565" s="850"/>
    </row>
    <row r="39566" spans="85:87" x14ac:dyDescent="0.25">
      <c r="CG39566" s="768"/>
      <c r="CH39566" s="768"/>
      <c r="CI39566" s="850"/>
    </row>
    <row r="39567" spans="85:87" x14ac:dyDescent="0.25">
      <c r="CG39567" s="768"/>
      <c r="CH39567" s="768"/>
      <c r="CI39567" s="850"/>
    </row>
    <row r="39568" spans="85:87" x14ac:dyDescent="0.25">
      <c r="CG39568" s="768"/>
      <c r="CH39568" s="768"/>
      <c r="CI39568" s="850"/>
    </row>
    <row r="39569" spans="85:87" x14ac:dyDescent="0.25">
      <c r="CG39569" s="768"/>
      <c r="CH39569" s="768"/>
      <c r="CI39569" s="850"/>
    </row>
    <row r="39570" spans="85:87" x14ac:dyDescent="0.25">
      <c r="CG39570" s="768"/>
      <c r="CH39570" s="768"/>
      <c r="CI39570" s="850"/>
    </row>
    <row r="39571" spans="85:87" x14ac:dyDescent="0.25">
      <c r="CG39571" s="768"/>
      <c r="CH39571" s="768"/>
      <c r="CI39571" s="850"/>
    </row>
    <row r="39572" spans="85:87" x14ac:dyDescent="0.25">
      <c r="CG39572" s="768"/>
      <c r="CH39572" s="768"/>
      <c r="CI39572" s="850"/>
    </row>
    <row r="39573" spans="85:87" x14ac:dyDescent="0.25">
      <c r="CG39573" s="768"/>
      <c r="CH39573" s="768"/>
      <c r="CI39573" s="850"/>
    </row>
    <row r="39574" spans="85:87" x14ac:dyDescent="0.25">
      <c r="CG39574" s="768"/>
      <c r="CH39574" s="768"/>
      <c r="CI39574" s="850"/>
    </row>
    <row r="39575" spans="85:87" x14ac:dyDescent="0.25">
      <c r="CG39575" s="768"/>
      <c r="CH39575" s="768"/>
      <c r="CI39575" s="850"/>
    </row>
    <row r="39576" spans="85:87" x14ac:dyDescent="0.25">
      <c r="CG39576" s="768"/>
      <c r="CH39576" s="768"/>
      <c r="CI39576" s="850"/>
    </row>
    <row r="39577" spans="85:87" x14ac:dyDescent="0.25">
      <c r="CG39577" s="768"/>
      <c r="CH39577" s="768"/>
      <c r="CI39577" s="850"/>
    </row>
    <row r="39578" spans="85:87" x14ac:dyDescent="0.25">
      <c r="CG39578" s="768"/>
      <c r="CH39578" s="768"/>
      <c r="CI39578" s="850"/>
    </row>
    <row r="39579" spans="85:87" x14ac:dyDescent="0.25">
      <c r="CG39579" s="768"/>
      <c r="CH39579" s="768"/>
      <c r="CI39579" s="850"/>
    </row>
    <row r="39580" spans="85:87" x14ac:dyDescent="0.25">
      <c r="CG39580" s="768"/>
      <c r="CH39580" s="768"/>
      <c r="CI39580" s="850"/>
    </row>
    <row r="39581" spans="85:87" x14ac:dyDescent="0.25">
      <c r="CG39581" s="768"/>
      <c r="CH39581" s="768"/>
      <c r="CI39581" s="850"/>
    </row>
    <row r="39582" spans="85:87" x14ac:dyDescent="0.25">
      <c r="CG39582" s="768"/>
      <c r="CH39582" s="768"/>
      <c r="CI39582" s="850"/>
    </row>
    <row r="39583" spans="85:87" x14ac:dyDescent="0.25">
      <c r="CG39583" s="768"/>
      <c r="CH39583" s="768"/>
      <c r="CI39583" s="850"/>
    </row>
    <row r="39584" spans="85:87" x14ac:dyDescent="0.25">
      <c r="CG39584" s="768"/>
      <c r="CH39584" s="768"/>
      <c r="CI39584" s="850"/>
    </row>
    <row r="39585" spans="85:87" x14ac:dyDescent="0.25">
      <c r="CG39585" s="768"/>
      <c r="CH39585" s="768"/>
      <c r="CI39585" s="850"/>
    </row>
    <row r="39586" spans="85:87" x14ac:dyDescent="0.25">
      <c r="CG39586" s="768"/>
      <c r="CH39586" s="768"/>
      <c r="CI39586" s="850"/>
    </row>
    <row r="39587" spans="85:87" x14ac:dyDescent="0.25">
      <c r="CG39587" s="768"/>
      <c r="CH39587" s="768"/>
      <c r="CI39587" s="850"/>
    </row>
    <row r="39588" spans="85:87" x14ac:dyDescent="0.25">
      <c r="CG39588" s="768"/>
      <c r="CH39588" s="768"/>
      <c r="CI39588" s="850"/>
    </row>
    <row r="39589" spans="85:87" x14ac:dyDescent="0.25">
      <c r="CG39589" s="768"/>
      <c r="CH39589" s="768"/>
      <c r="CI39589" s="850"/>
    </row>
    <row r="39590" spans="85:87" x14ac:dyDescent="0.25">
      <c r="CG39590" s="768"/>
      <c r="CH39590" s="768"/>
      <c r="CI39590" s="850"/>
    </row>
    <row r="39591" spans="85:87" x14ac:dyDescent="0.25">
      <c r="CG39591" s="768"/>
      <c r="CH39591" s="768"/>
      <c r="CI39591" s="850"/>
    </row>
    <row r="39592" spans="85:87" x14ac:dyDescent="0.25">
      <c r="CG39592" s="768"/>
      <c r="CH39592" s="768"/>
      <c r="CI39592" s="850"/>
    </row>
    <row r="39593" spans="85:87" x14ac:dyDescent="0.25">
      <c r="CG39593" s="768"/>
      <c r="CH39593" s="768"/>
      <c r="CI39593" s="850"/>
    </row>
    <row r="39594" spans="85:87" x14ac:dyDescent="0.25">
      <c r="CG39594" s="768"/>
      <c r="CH39594" s="768"/>
      <c r="CI39594" s="850"/>
    </row>
    <row r="39595" spans="85:87" x14ac:dyDescent="0.25">
      <c r="CG39595" s="768"/>
      <c r="CH39595" s="768"/>
      <c r="CI39595" s="850"/>
    </row>
    <row r="39596" spans="85:87" x14ac:dyDescent="0.25">
      <c r="CG39596" s="768"/>
      <c r="CH39596" s="768"/>
      <c r="CI39596" s="850"/>
    </row>
    <row r="39597" spans="85:87" x14ac:dyDescent="0.25">
      <c r="CG39597" s="768"/>
      <c r="CH39597" s="768"/>
      <c r="CI39597" s="850"/>
    </row>
    <row r="39598" spans="85:87" x14ac:dyDescent="0.25">
      <c r="CG39598" s="768"/>
      <c r="CH39598" s="768"/>
      <c r="CI39598" s="850"/>
    </row>
    <row r="39599" spans="85:87" x14ac:dyDescent="0.25">
      <c r="CG39599" s="768"/>
      <c r="CH39599" s="768"/>
      <c r="CI39599" s="850"/>
    </row>
    <row r="39600" spans="85:87" x14ac:dyDescent="0.25">
      <c r="CG39600" s="768"/>
      <c r="CH39600" s="768"/>
      <c r="CI39600" s="850"/>
    </row>
    <row r="39601" spans="85:87" x14ac:dyDescent="0.25">
      <c r="CG39601" s="768"/>
      <c r="CH39601" s="768"/>
      <c r="CI39601" s="850"/>
    </row>
    <row r="39602" spans="85:87" x14ac:dyDescent="0.25">
      <c r="CG39602" s="768"/>
      <c r="CH39602" s="768"/>
      <c r="CI39602" s="850"/>
    </row>
    <row r="39603" spans="85:87" x14ac:dyDescent="0.25">
      <c r="CG39603" s="768"/>
      <c r="CH39603" s="768"/>
      <c r="CI39603" s="850"/>
    </row>
    <row r="39604" spans="85:87" x14ac:dyDescent="0.25">
      <c r="CG39604" s="768"/>
      <c r="CH39604" s="768"/>
      <c r="CI39604" s="850"/>
    </row>
    <row r="39605" spans="85:87" x14ac:dyDescent="0.25">
      <c r="CG39605" s="768"/>
      <c r="CH39605" s="768"/>
      <c r="CI39605" s="850"/>
    </row>
    <row r="39606" spans="85:87" x14ac:dyDescent="0.25">
      <c r="CG39606" s="768"/>
      <c r="CH39606" s="768"/>
      <c r="CI39606" s="850"/>
    </row>
    <row r="39607" spans="85:87" x14ac:dyDescent="0.25">
      <c r="CG39607" s="768"/>
      <c r="CH39607" s="768"/>
      <c r="CI39607" s="850"/>
    </row>
    <row r="39608" spans="85:87" x14ac:dyDescent="0.25">
      <c r="CG39608" s="768"/>
      <c r="CH39608" s="768"/>
      <c r="CI39608" s="850"/>
    </row>
    <row r="39609" spans="85:87" x14ac:dyDescent="0.25">
      <c r="CG39609" s="768"/>
      <c r="CH39609" s="768"/>
      <c r="CI39609" s="850"/>
    </row>
    <row r="39610" spans="85:87" x14ac:dyDescent="0.25">
      <c r="CG39610" s="768"/>
      <c r="CH39610" s="768"/>
      <c r="CI39610" s="850"/>
    </row>
    <row r="39611" spans="85:87" x14ac:dyDescent="0.25">
      <c r="CG39611" s="768"/>
      <c r="CH39611" s="768"/>
      <c r="CI39611" s="850"/>
    </row>
    <row r="39612" spans="85:87" x14ac:dyDescent="0.25">
      <c r="CG39612" s="768"/>
      <c r="CH39612" s="768"/>
      <c r="CI39612" s="850"/>
    </row>
    <row r="39613" spans="85:87" x14ac:dyDescent="0.25">
      <c r="CG39613" s="768"/>
      <c r="CH39613" s="768"/>
      <c r="CI39613" s="850"/>
    </row>
    <row r="39614" spans="85:87" x14ac:dyDescent="0.25">
      <c r="CG39614" s="768"/>
      <c r="CH39614" s="768"/>
      <c r="CI39614" s="850"/>
    </row>
    <row r="39615" spans="85:87" x14ac:dyDescent="0.25">
      <c r="CG39615" s="768"/>
      <c r="CH39615" s="768"/>
      <c r="CI39615" s="850"/>
    </row>
    <row r="39616" spans="85:87" x14ac:dyDescent="0.25">
      <c r="CG39616" s="768"/>
      <c r="CH39616" s="768"/>
      <c r="CI39616" s="850"/>
    </row>
    <row r="39617" spans="85:87" x14ac:dyDescent="0.25">
      <c r="CG39617" s="768"/>
      <c r="CH39617" s="768"/>
      <c r="CI39617" s="850"/>
    </row>
    <row r="39618" spans="85:87" x14ac:dyDescent="0.25">
      <c r="CG39618" s="768"/>
      <c r="CH39618" s="768"/>
      <c r="CI39618" s="850"/>
    </row>
    <row r="39619" spans="85:87" x14ac:dyDescent="0.25">
      <c r="CG39619" s="768"/>
      <c r="CH39619" s="768"/>
      <c r="CI39619" s="850"/>
    </row>
    <row r="39620" spans="85:87" x14ac:dyDescent="0.25">
      <c r="CG39620" s="768"/>
      <c r="CH39620" s="768"/>
      <c r="CI39620" s="850"/>
    </row>
    <row r="39621" spans="85:87" x14ac:dyDescent="0.25">
      <c r="CG39621" s="768"/>
      <c r="CH39621" s="768"/>
      <c r="CI39621" s="850"/>
    </row>
    <row r="39622" spans="85:87" x14ac:dyDescent="0.25">
      <c r="CG39622" s="768"/>
      <c r="CH39622" s="768"/>
      <c r="CI39622" s="850"/>
    </row>
    <row r="39623" spans="85:87" x14ac:dyDescent="0.25">
      <c r="CG39623" s="768"/>
      <c r="CH39623" s="768"/>
      <c r="CI39623" s="850"/>
    </row>
    <row r="39624" spans="85:87" x14ac:dyDescent="0.25">
      <c r="CG39624" s="768"/>
      <c r="CH39624" s="768"/>
      <c r="CI39624" s="850"/>
    </row>
    <row r="39625" spans="85:87" x14ac:dyDescent="0.25">
      <c r="CG39625" s="768"/>
      <c r="CH39625" s="768"/>
      <c r="CI39625" s="850"/>
    </row>
    <row r="39626" spans="85:87" x14ac:dyDescent="0.25">
      <c r="CG39626" s="768"/>
      <c r="CH39626" s="768"/>
      <c r="CI39626" s="850"/>
    </row>
    <row r="39627" spans="85:87" x14ac:dyDescent="0.25">
      <c r="CG39627" s="768"/>
      <c r="CH39627" s="768"/>
      <c r="CI39627" s="850"/>
    </row>
    <row r="39628" spans="85:87" x14ac:dyDescent="0.25">
      <c r="CG39628" s="768"/>
      <c r="CH39628" s="768"/>
      <c r="CI39628" s="850"/>
    </row>
    <row r="39629" spans="85:87" x14ac:dyDescent="0.25">
      <c r="CG39629" s="768"/>
      <c r="CH39629" s="768"/>
      <c r="CI39629" s="850"/>
    </row>
    <row r="39630" spans="85:87" x14ac:dyDescent="0.25">
      <c r="CG39630" s="768"/>
      <c r="CH39630" s="768"/>
      <c r="CI39630" s="850"/>
    </row>
    <row r="39631" spans="85:87" x14ac:dyDescent="0.25">
      <c r="CG39631" s="768"/>
      <c r="CH39631" s="768"/>
      <c r="CI39631" s="850"/>
    </row>
    <row r="39632" spans="85:87" x14ac:dyDescent="0.25">
      <c r="CG39632" s="768"/>
      <c r="CH39632" s="768"/>
      <c r="CI39632" s="850"/>
    </row>
    <row r="39633" spans="85:87" x14ac:dyDescent="0.25">
      <c r="CG39633" s="768"/>
      <c r="CH39633" s="768"/>
      <c r="CI39633" s="850"/>
    </row>
    <row r="39634" spans="85:87" x14ac:dyDescent="0.25">
      <c r="CG39634" s="768"/>
      <c r="CH39634" s="768"/>
      <c r="CI39634" s="850"/>
    </row>
    <row r="39635" spans="85:87" x14ac:dyDescent="0.25">
      <c r="CG39635" s="768"/>
      <c r="CH39635" s="768"/>
      <c r="CI39635" s="850"/>
    </row>
    <row r="39636" spans="85:87" x14ac:dyDescent="0.25">
      <c r="CG39636" s="768"/>
      <c r="CH39636" s="768"/>
      <c r="CI39636" s="850"/>
    </row>
    <row r="39637" spans="85:87" x14ac:dyDescent="0.25">
      <c r="CG39637" s="768"/>
      <c r="CH39637" s="768"/>
      <c r="CI39637" s="850"/>
    </row>
    <row r="39638" spans="85:87" x14ac:dyDescent="0.25">
      <c r="CG39638" s="768"/>
      <c r="CH39638" s="768"/>
      <c r="CI39638" s="850"/>
    </row>
    <row r="39639" spans="85:87" x14ac:dyDescent="0.25">
      <c r="CG39639" s="768"/>
      <c r="CH39639" s="768"/>
      <c r="CI39639" s="850"/>
    </row>
    <row r="39640" spans="85:87" x14ac:dyDescent="0.25">
      <c r="CG39640" s="768"/>
      <c r="CH39640" s="768"/>
      <c r="CI39640" s="850"/>
    </row>
    <row r="39641" spans="85:87" x14ac:dyDescent="0.25">
      <c r="CG39641" s="768"/>
      <c r="CH39641" s="768"/>
      <c r="CI39641" s="850"/>
    </row>
    <row r="39642" spans="85:87" x14ac:dyDescent="0.25">
      <c r="CG39642" s="768"/>
      <c r="CH39642" s="768"/>
      <c r="CI39642" s="850"/>
    </row>
    <row r="39643" spans="85:87" x14ac:dyDescent="0.25">
      <c r="CG39643" s="768"/>
      <c r="CH39643" s="768"/>
      <c r="CI39643" s="850"/>
    </row>
    <row r="39644" spans="85:87" x14ac:dyDescent="0.25">
      <c r="CG39644" s="768"/>
      <c r="CH39644" s="768"/>
      <c r="CI39644" s="850"/>
    </row>
    <row r="39645" spans="85:87" x14ac:dyDescent="0.25">
      <c r="CG39645" s="768"/>
      <c r="CH39645" s="768"/>
      <c r="CI39645" s="850"/>
    </row>
    <row r="39646" spans="85:87" x14ac:dyDescent="0.25">
      <c r="CG39646" s="768"/>
      <c r="CH39646" s="768"/>
      <c r="CI39646" s="850"/>
    </row>
    <row r="39647" spans="85:87" x14ac:dyDescent="0.25">
      <c r="CG39647" s="768"/>
      <c r="CH39647" s="768"/>
      <c r="CI39647" s="850"/>
    </row>
    <row r="39648" spans="85:87" x14ac:dyDescent="0.25">
      <c r="CG39648" s="768"/>
      <c r="CH39648" s="768"/>
      <c r="CI39648" s="850"/>
    </row>
    <row r="39649" spans="85:87" x14ac:dyDescent="0.25">
      <c r="CG39649" s="768"/>
      <c r="CH39649" s="768"/>
      <c r="CI39649" s="850"/>
    </row>
    <row r="39650" spans="85:87" x14ac:dyDescent="0.25">
      <c r="CG39650" s="768"/>
      <c r="CH39650" s="768"/>
      <c r="CI39650" s="850"/>
    </row>
    <row r="39651" spans="85:87" x14ac:dyDescent="0.25">
      <c r="CG39651" s="768"/>
      <c r="CH39651" s="768"/>
      <c r="CI39651" s="850"/>
    </row>
    <row r="39652" spans="85:87" x14ac:dyDescent="0.25">
      <c r="CG39652" s="768"/>
      <c r="CH39652" s="768"/>
      <c r="CI39652" s="850"/>
    </row>
    <row r="39653" spans="85:87" x14ac:dyDescent="0.25">
      <c r="CG39653" s="768"/>
      <c r="CH39653" s="768"/>
      <c r="CI39653" s="850"/>
    </row>
    <row r="39654" spans="85:87" x14ac:dyDescent="0.25">
      <c r="CG39654" s="768"/>
      <c r="CH39654" s="768"/>
      <c r="CI39654" s="850"/>
    </row>
    <row r="39655" spans="85:87" x14ac:dyDescent="0.25">
      <c r="CG39655" s="768"/>
      <c r="CH39655" s="768"/>
      <c r="CI39655" s="850"/>
    </row>
    <row r="39656" spans="85:87" x14ac:dyDescent="0.25">
      <c r="CG39656" s="768"/>
      <c r="CH39656" s="768"/>
      <c r="CI39656" s="850"/>
    </row>
    <row r="39657" spans="85:87" x14ac:dyDescent="0.25">
      <c r="CG39657" s="768"/>
      <c r="CH39657" s="768"/>
      <c r="CI39657" s="850"/>
    </row>
    <row r="39658" spans="85:87" x14ac:dyDescent="0.25">
      <c r="CG39658" s="768"/>
      <c r="CH39658" s="768"/>
      <c r="CI39658" s="850"/>
    </row>
    <row r="39659" spans="85:87" x14ac:dyDescent="0.25">
      <c r="CG39659" s="768"/>
      <c r="CH39659" s="768"/>
      <c r="CI39659" s="850"/>
    </row>
    <row r="39660" spans="85:87" x14ac:dyDescent="0.25">
      <c r="CG39660" s="768"/>
      <c r="CH39660" s="768"/>
      <c r="CI39660" s="850"/>
    </row>
    <row r="39661" spans="85:87" x14ac:dyDescent="0.25">
      <c r="CG39661" s="768"/>
      <c r="CH39661" s="768"/>
      <c r="CI39661" s="850"/>
    </row>
    <row r="39662" spans="85:87" x14ac:dyDescent="0.25">
      <c r="CG39662" s="768"/>
      <c r="CH39662" s="768"/>
      <c r="CI39662" s="850"/>
    </row>
    <row r="39663" spans="85:87" x14ac:dyDescent="0.25">
      <c r="CG39663" s="768"/>
      <c r="CH39663" s="768"/>
      <c r="CI39663" s="850"/>
    </row>
    <row r="39664" spans="85:87" x14ac:dyDescent="0.25">
      <c r="CG39664" s="768"/>
      <c r="CH39664" s="768"/>
      <c r="CI39664" s="850"/>
    </row>
    <row r="39665" spans="85:87" x14ac:dyDescent="0.25">
      <c r="CG39665" s="768"/>
      <c r="CH39665" s="768"/>
      <c r="CI39665" s="850"/>
    </row>
    <row r="39666" spans="85:87" x14ac:dyDescent="0.25">
      <c r="CG39666" s="768"/>
      <c r="CH39666" s="768"/>
      <c r="CI39666" s="850"/>
    </row>
    <row r="39667" spans="85:87" x14ac:dyDescent="0.25">
      <c r="CG39667" s="768"/>
      <c r="CH39667" s="768"/>
      <c r="CI39667" s="850"/>
    </row>
    <row r="39668" spans="85:87" x14ac:dyDescent="0.25">
      <c r="CG39668" s="768"/>
      <c r="CH39668" s="768"/>
      <c r="CI39668" s="850"/>
    </row>
    <row r="39669" spans="85:87" x14ac:dyDescent="0.25">
      <c r="CG39669" s="768"/>
      <c r="CH39669" s="768"/>
      <c r="CI39669" s="850"/>
    </row>
    <row r="39670" spans="85:87" x14ac:dyDescent="0.25">
      <c r="CG39670" s="768"/>
      <c r="CH39670" s="768"/>
      <c r="CI39670" s="850"/>
    </row>
    <row r="39671" spans="85:87" x14ac:dyDescent="0.25">
      <c r="CG39671" s="768"/>
      <c r="CH39671" s="768"/>
      <c r="CI39671" s="850"/>
    </row>
    <row r="39672" spans="85:87" x14ac:dyDescent="0.25">
      <c r="CG39672" s="768"/>
      <c r="CH39672" s="768"/>
      <c r="CI39672" s="850"/>
    </row>
    <row r="39673" spans="85:87" x14ac:dyDescent="0.25">
      <c r="CG39673" s="768"/>
      <c r="CH39673" s="768"/>
      <c r="CI39673" s="850"/>
    </row>
    <row r="39674" spans="85:87" x14ac:dyDescent="0.25">
      <c r="CG39674" s="768"/>
      <c r="CH39674" s="768"/>
      <c r="CI39674" s="850"/>
    </row>
    <row r="39675" spans="85:87" x14ac:dyDescent="0.25">
      <c r="CG39675" s="768"/>
      <c r="CH39675" s="768"/>
      <c r="CI39675" s="850"/>
    </row>
    <row r="39676" spans="85:87" x14ac:dyDescent="0.25">
      <c r="CG39676" s="768"/>
      <c r="CH39676" s="768"/>
      <c r="CI39676" s="850"/>
    </row>
    <row r="39677" spans="85:87" x14ac:dyDescent="0.25">
      <c r="CG39677" s="768"/>
      <c r="CH39677" s="768"/>
      <c r="CI39677" s="850"/>
    </row>
    <row r="39678" spans="85:87" x14ac:dyDescent="0.25">
      <c r="CG39678" s="768"/>
      <c r="CH39678" s="768"/>
      <c r="CI39678" s="850"/>
    </row>
    <row r="39679" spans="85:87" x14ac:dyDescent="0.25">
      <c r="CG39679" s="768"/>
      <c r="CH39679" s="768"/>
      <c r="CI39679" s="850"/>
    </row>
    <row r="39680" spans="85:87" x14ac:dyDescent="0.25">
      <c r="CG39680" s="768"/>
      <c r="CH39680" s="768"/>
      <c r="CI39680" s="850"/>
    </row>
    <row r="39681" spans="85:87" x14ac:dyDescent="0.25">
      <c r="CG39681" s="768"/>
      <c r="CH39681" s="768"/>
      <c r="CI39681" s="850"/>
    </row>
    <row r="39682" spans="85:87" x14ac:dyDescent="0.25">
      <c r="CG39682" s="768"/>
      <c r="CH39682" s="768"/>
      <c r="CI39682" s="850"/>
    </row>
    <row r="39683" spans="85:87" x14ac:dyDescent="0.25">
      <c r="CG39683" s="768"/>
      <c r="CH39683" s="768"/>
      <c r="CI39683" s="850"/>
    </row>
    <row r="39684" spans="85:87" x14ac:dyDescent="0.25">
      <c r="CG39684" s="768"/>
      <c r="CH39684" s="768"/>
      <c r="CI39684" s="850"/>
    </row>
    <row r="39685" spans="85:87" x14ac:dyDescent="0.25">
      <c r="CG39685" s="768"/>
      <c r="CH39685" s="768"/>
      <c r="CI39685" s="850"/>
    </row>
    <row r="39686" spans="85:87" x14ac:dyDescent="0.25">
      <c r="CG39686" s="768"/>
      <c r="CH39686" s="768"/>
      <c r="CI39686" s="850"/>
    </row>
    <row r="39687" spans="85:87" x14ac:dyDescent="0.25">
      <c r="CG39687" s="768"/>
      <c r="CH39687" s="768"/>
      <c r="CI39687" s="850"/>
    </row>
    <row r="39688" spans="85:87" x14ac:dyDescent="0.25">
      <c r="CG39688" s="768"/>
      <c r="CH39688" s="768"/>
      <c r="CI39688" s="850"/>
    </row>
    <row r="39689" spans="85:87" x14ac:dyDescent="0.25">
      <c r="CG39689" s="768"/>
      <c r="CH39689" s="768"/>
      <c r="CI39689" s="850"/>
    </row>
    <row r="39690" spans="85:87" x14ac:dyDescent="0.25">
      <c r="CG39690" s="768"/>
      <c r="CH39690" s="768"/>
      <c r="CI39690" s="850"/>
    </row>
    <row r="39691" spans="85:87" x14ac:dyDescent="0.25">
      <c r="CG39691" s="768"/>
      <c r="CH39691" s="768"/>
      <c r="CI39691" s="850"/>
    </row>
    <row r="39692" spans="85:87" x14ac:dyDescent="0.25">
      <c r="CG39692" s="768"/>
      <c r="CH39692" s="768"/>
      <c r="CI39692" s="850"/>
    </row>
    <row r="39693" spans="85:87" x14ac:dyDescent="0.25">
      <c r="CG39693" s="768"/>
      <c r="CH39693" s="768"/>
      <c r="CI39693" s="850"/>
    </row>
    <row r="39694" spans="85:87" x14ac:dyDescent="0.25">
      <c r="CG39694" s="768"/>
      <c r="CH39694" s="768"/>
      <c r="CI39694" s="850"/>
    </row>
    <row r="39695" spans="85:87" x14ac:dyDescent="0.25">
      <c r="CG39695" s="768"/>
      <c r="CH39695" s="768"/>
      <c r="CI39695" s="850"/>
    </row>
    <row r="39696" spans="85:87" x14ac:dyDescent="0.25">
      <c r="CG39696" s="768"/>
      <c r="CH39696" s="768"/>
      <c r="CI39696" s="850"/>
    </row>
    <row r="39697" spans="85:87" x14ac:dyDescent="0.25">
      <c r="CG39697" s="768"/>
      <c r="CH39697" s="768"/>
      <c r="CI39697" s="850"/>
    </row>
    <row r="39698" spans="85:87" x14ac:dyDescent="0.25">
      <c r="CG39698" s="768"/>
      <c r="CH39698" s="768"/>
      <c r="CI39698" s="850"/>
    </row>
    <row r="39699" spans="85:87" x14ac:dyDescent="0.25">
      <c r="CG39699" s="768"/>
      <c r="CH39699" s="768"/>
      <c r="CI39699" s="850"/>
    </row>
    <row r="39700" spans="85:87" x14ac:dyDescent="0.25">
      <c r="CG39700" s="768"/>
      <c r="CH39700" s="768"/>
      <c r="CI39700" s="850"/>
    </row>
    <row r="39701" spans="85:87" x14ac:dyDescent="0.25">
      <c r="CG39701" s="768"/>
      <c r="CH39701" s="768"/>
      <c r="CI39701" s="850"/>
    </row>
    <row r="39702" spans="85:87" x14ac:dyDescent="0.25">
      <c r="CG39702" s="768"/>
      <c r="CH39702" s="768"/>
      <c r="CI39702" s="850"/>
    </row>
    <row r="39703" spans="85:87" x14ac:dyDescent="0.25">
      <c r="CG39703" s="768"/>
      <c r="CH39703" s="768"/>
      <c r="CI39703" s="850"/>
    </row>
    <row r="39704" spans="85:87" x14ac:dyDescent="0.25">
      <c r="CG39704" s="768"/>
      <c r="CH39704" s="768"/>
      <c r="CI39704" s="850"/>
    </row>
    <row r="39705" spans="85:87" x14ac:dyDescent="0.25">
      <c r="CG39705" s="768"/>
      <c r="CH39705" s="768"/>
      <c r="CI39705" s="850"/>
    </row>
    <row r="39706" spans="85:87" x14ac:dyDescent="0.25">
      <c r="CG39706" s="768"/>
      <c r="CH39706" s="768"/>
      <c r="CI39706" s="850"/>
    </row>
    <row r="39707" spans="85:87" x14ac:dyDescent="0.25">
      <c r="CG39707" s="768"/>
      <c r="CH39707" s="768"/>
      <c r="CI39707" s="850"/>
    </row>
    <row r="39708" spans="85:87" x14ac:dyDescent="0.25">
      <c r="CG39708" s="768"/>
      <c r="CH39708" s="768"/>
      <c r="CI39708" s="850"/>
    </row>
    <row r="39709" spans="85:87" x14ac:dyDescent="0.25">
      <c r="CG39709" s="768"/>
      <c r="CH39709" s="768"/>
      <c r="CI39709" s="850"/>
    </row>
    <row r="39710" spans="85:87" x14ac:dyDescent="0.25">
      <c r="CG39710" s="768"/>
      <c r="CH39710" s="768"/>
      <c r="CI39710" s="850"/>
    </row>
    <row r="39711" spans="85:87" x14ac:dyDescent="0.25">
      <c r="CG39711" s="768"/>
      <c r="CH39711" s="768"/>
      <c r="CI39711" s="850"/>
    </row>
    <row r="39712" spans="85:87" x14ac:dyDescent="0.25">
      <c r="CG39712" s="768"/>
      <c r="CH39712" s="768"/>
      <c r="CI39712" s="850"/>
    </row>
    <row r="39713" spans="85:87" x14ac:dyDescent="0.25">
      <c r="CG39713" s="768"/>
      <c r="CH39713" s="768"/>
      <c r="CI39713" s="850"/>
    </row>
    <row r="39714" spans="85:87" x14ac:dyDescent="0.25">
      <c r="CG39714" s="768"/>
      <c r="CH39714" s="768"/>
      <c r="CI39714" s="850"/>
    </row>
    <row r="39715" spans="85:87" x14ac:dyDescent="0.25">
      <c r="CG39715" s="768"/>
      <c r="CH39715" s="768"/>
      <c r="CI39715" s="850"/>
    </row>
    <row r="39716" spans="85:87" x14ac:dyDescent="0.25">
      <c r="CG39716" s="768"/>
      <c r="CH39716" s="768"/>
      <c r="CI39716" s="850"/>
    </row>
    <row r="39717" spans="85:87" x14ac:dyDescent="0.25">
      <c r="CG39717" s="768"/>
      <c r="CH39717" s="768"/>
      <c r="CI39717" s="850"/>
    </row>
    <row r="39718" spans="85:87" x14ac:dyDescent="0.25">
      <c r="CG39718" s="768"/>
      <c r="CH39718" s="768"/>
      <c r="CI39718" s="850"/>
    </row>
    <row r="39719" spans="85:87" x14ac:dyDescent="0.25">
      <c r="CG39719" s="768"/>
      <c r="CH39719" s="768"/>
      <c r="CI39719" s="850"/>
    </row>
    <row r="39720" spans="85:87" x14ac:dyDescent="0.25">
      <c r="CG39720" s="768"/>
      <c r="CH39720" s="768"/>
      <c r="CI39720" s="850"/>
    </row>
    <row r="39721" spans="85:87" x14ac:dyDescent="0.25">
      <c r="CG39721" s="768"/>
      <c r="CH39721" s="768"/>
      <c r="CI39721" s="850"/>
    </row>
    <row r="39722" spans="85:87" x14ac:dyDescent="0.25">
      <c r="CG39722" s="768"/>
      <c r="CH39722" s="768"/>
      <c r="CI39722" s="850"/>
    </row>
    <row r="39723" spans="85:87" x14ac:dyDescent="0.25">
      <c r="CG39723" s="768"/>
      <c r="CH39723" s="768"/>
      <c r="CI39723" s="850"/>
    </row>
    <row r="39724" spans="85:87" x14ac:dyDescent="0.25">
      <c r="CG39724" s="768"/>
      <c r="CH39724" s="768"/>
      <c r="CI39724" s="850"/>
    </row>
    <row r="39725" spans="85:87" x14ac:dyDescent="0.25">
      <c r="CG39725" s="768"/>
      <c r="CH39725" s="768"/>
      <c r="CI39725" s="850"/>
    </row>
    <row r="39726" spans="85:87" x14ac:dyDescent="0.25">
      <c r="CG39726" s="768"/>
      <c r="CH39726" s="768"/>
      <c r="CI39726" s="850"/>
    </row>
    <row r="39727" spans="85:87" x14ac:dyDescent="0.25">
      <c r="CG39727" s="768"/>
      <c r="CH39727" s="768"/>
      <c r="CI39727" s="850"/>
    </row>
    <row r="39728" spans="85:87" x14ac:dyDescent="0.25">
      <c r="CG39728" s="768"/>
      <c r="CH39728" s="768"/>
      <c r="CI39728" s="850"/>
    </row>
    <row r="39729" spans="85:87" x14ac:dyDescent="0.25">
      <c r="CG39729" s="768"/>
      <c r="CH39729" s="768"/>
      <c r="CI39729" s="850"/>
    </row>
    <row r="39730" spans="85:87" x14ac:dyDescent="0.25">
      <c r="CG39730" s="768"/>
      <c r="CH39730" s="768"/>
      <c r="CI39730" s="850"/>
    </row>
    <row r="39731" spans="85:87" x14ac:dyDescent="0.25">
      <c r="CG39731" s="768"/>
      <c r="CH39731" s="768"/>
      <c r="CI39731" s="850"/>
    </row>
    <row r="39732" spans="85:87" x14ac:dyDescent="0.25">
      <c r="CG39732" s="768"/>
      <c r="CH39732" s="768"/>
      <c r="CI39732" s="850"/>
    </row>
    <row r="39733" spans="85:87" x14ac:dyDescent="0.25">
      <c r="CG39733" s="768"/>
      <c r="CH39733" s="768"/>
      <c r="CI39733" s="850"/>
    </row>
    <row r="39734" spans="85:87" x14ac:dyDescent="0.25">
      <c r="CG39734" s="768"/>
      <c r="CH39734" s="768"/>
      <c r="CI39734" s="850"/>
    </row>
    <row r="39735" spans="85:87" x14ac:dyDescent="0.25">
      <c r="CG39735" s="768"/>
      <c r="CH39735" s="768"/>
      <c r="CI39735" s="850"/>
    </row>
    <row r="39736" spans="85:87" x14ac:dyDescent="0.25">
      <c r="CG39736" s="768"/>
      <c r="CH39736" s="768"/>
      <c r="CI39736" s="850"/>
    </row>
    <row r="39737" spans="85:87" x14ac:dyDescent="0.25">
      <c r="CG39737" s="768"/>
      <c r="CH39737" s="768"/>
      <c r="CI39737" s="850"/>
    </row>
    <row r="39738" spans="85:87" x14ac:dyDescent="0.25">
      <c r="CG39738" s="768"/>
      <c r="CH39738" s="768"/>
      <c r="CI39738" s="850"/>
    </row>
    <row r="39739" spans="85:87" x14ac:dyDescent="0.25">
      <c r="CG39739" s="768"/>
      <c r="CH39739" s="768"/>
      <c r="CI39739" s="850"/>
    </row>
    <row r="39740" spans="85:87" x14ac:dyDescent="0.25">
      <c r="CG39740" s="768"/>
      <c r="CH39740" s="768"/>
      <c r="CI39740" s="850"/>
    </row>
    <row r="39741" spans="85:87" x14ac:dyDescent="0.25">
      <c r="CG39741" s="768"/>
      <c r="CH39741" s="768"/>
      <c r="CI39741" s="850"/>
    </row>
    <row r="39742" spans="85:87" x14ac:dyDescent="0.25">
      <c r="CG39742" s="768"/>
      <c r="CH39742" s="768"/>
      <c r="CI39742" s="850"/>
    </row>
    <row r="39743" spans="85:87" x14ac:dyDescent="0.25">
      <c r="CG39743" s="768"/>
      <c r="CH39743" s="768"/>
      <c r="CI39743" s="850"/>
    </row>
    <row r="39744" spans="85:87" x14ac:dyDescent="0.25">
      <c r="CG39744" s="768"/>
      <c r="CH39744" s="768"/>
      <c r="CI39744" s="850"/>
    </row>
    <row r="39745" spans="85:87" x14ac:dyDescent="0.25">
      <c r="CG39745" s="768"/>
      <c r="CH39745" s="768"/>
      <c r="CI39745" s="850"/>
    </row>
    <row r="39746" spans="85:87" x14ac:dyDescent="0.25">
      <c r="CG39746" s="768"/>
      <c r="CH39746" s="768"/>
      <c r="CI39746" s="850"/>
    </row>
    <row r="39747" spans="85:87" x14ac:dyDescent="0.25">
      <c r="CG39747" s="768"/>
      <c r="CH39747" s="768"/>
      <c r="CI39747" s="850"/>
    </row>
    <row r="39748" spans="85:87" x14ac:dyDescent="0.25">
      <c r="CG39748" s="768"/>
      <c r="CH39748" s="768"/>
      <c r="CI39748" s="850"/>
    </row>
    <row r="39749" spans="85:87" x14ac:dyDescent="0.25">
      <c r="CG39749" s="768"/>
      <c r="CH39749" s="768"/>
      <c r="CI39749" s="850"/>
    </row>
    <row r="39750" spans="85:87" x14ac:dyDescent="0.25">
      <c r="CG39750" s="768"/>
      <c r="CH39750" s="768"/>
      <c r="CI39750" s="850"/>
    </row>
    <row r="39751" spans="85:87" x14ac:dyDescent="0.25">
      <c r="CG39751" s="768"/>
      <c r="CH39751" s="768"/>
      <c r="CI39751" s="850"/>
    </row>
    <row r="39752" spans="85:87" x14ac:dyDescent="0.25">
      <c r="CG39752" s="768"/>
      <c r="CH39752" s="768"/>
      <c r="CI39752" s="850"/>
    </row>
    <row r="39753" spans="85:87" x14ac:dyDescent="0.25">
      <c r="CG39753" s="768"/>
      <c r="CH39753" s="768"/>
      <c r="CI39753" s="850"/>
    </row>
    <row r="39754" spans="85:87" x14ac:dyDescent="0.25">
      <c r="CG39754" s="768"/>
      <c r="CH39754" s="768"/>
      <c r="CI39754" s="850"/>
    </row>
    <row r="39755" spans="85:87" x14ac:dyDescent="0.25">
      <c r="CG39755" s="768"/>
      <c r="CH39755" s="768"/>
      <c r="CI39755" s="850"/>
    </row>
    <row r="39756" spans="85:87" x14ac:dyDescent="0.25">
      <c r="CG39756" s="768"/>
      <c r="CH39756" s="768"/>
      <c r="CI39756" s="850"/>
    </row>
    <row r="39757" spans="85:87" x14ac:dyDescent="0.25">
      <c r="CG39757" s="768"/>
      <c r="CH39757" s="768"/>
      <c r="CI39757" s="850"/>
    </row>
    <row r="39758" spans="85:87" x14ac:dyDescent="0.25">
      <c r="CG39758" s="768"/>
      <c r="CH39758" s="768"/>
      <c r="CI39758" s="850"/>
    </row>
    <row r="39759" spans="85:87" x14ac:dyDescent="0.25">
      <c r="CG39759" s="768"/>
      <c r="CH39759" s="768"/>
      <c r="CI39759" s="850"/>
    </row>
    <row r="39760" spans="85:87" x14ac:dyDescent="0.25">
      <c r="CG39760" s="768"/>
      <c r="CH39760" s="768"/>
      <c r="CI39760" s="850"/>
    </row>
    <row r="39761" spans="85:87" x14ac:dyDescent="0.25">
      <c r="CG39761" s="768"/>
      <c r="CH39761" s="768"/>
      <c r="CI39761" s="850"/>
    </row>
    <row r="39762" spans="85:87" x14ac:dyDescent="0.25">
      <c r="CG39762" s="768"/>
      <c r="CH39762" s="768"/>
      <c r="CI39762" s="850"/>
    </row>
    <row r="39763" spans="85:87" x14ac:dyDescent="0.25">
      <c r="CG39763" s="768"/>
      <c r="CH39763" s="768"/>
      <c r="CI39763" s="850"/>
    </row>
    <row r="39764" spans="85:87" x14ac:dyDescent="0.25">
      <c r="CG39764" s="768"/>
      <c r="CH39764" s="768"/>
      <c r="CI39764" s="850"/>
    </row>
    <row r="39765" spans="85:87" x14ac:dyDescent="0.25">
      <c r="CG39765" s="768"/>
      <c r="CH39765" s="768"/>
      <c r="CI39765" s="850"/>
    </row>
    <row r="39766" spans="85:87" x14ac:dyDescent="0.25">
      <c r="CG39766" s="768"/>
      <c r="CH39766" s="768"/>
      <c r="CI39766" s="850"/>
    </row>
    <row r="39767" spans="85:87" x14ac:dyDescent="0.25">
      <c r="CG39767" s="768"/>
      <c r="CH39767" s="768"/>
      <c r="CI39767" s="850"/>
    </row>
    <row r="39768" spans="85:87" x14ac:dyDescent="0.25">
      <c r="CG39768" s="768"/>
      <c r="CH39768" s="768"/>
      <c r="CI39768" s="850"/>
    </row>
    <row r="39769" spans="85:87" x14ac:dyDescent="0.25">
      <c r="CG39769" s="768"/>
      <c r="CH39769" s="768"/>
      <c r="CI39769" s="850"/>
    </row>
    <row r="39770" spans="85:87" x14ac:dyDescent="0.25">
      <c r="CG39770" s="768"/>
      <c r="CH39770" s="768"/>
      <c r="CI39770" s="850"/>
    </row>
    <row r="39771" spans="85:87" x14ac:dyDescent="0.25">
      <c r="CG39771" s="768"/>
      <c r="CH39771" s="768"/>
      <c r="CI39771" s="850"/>
    </row>
    <row r="39772" spans="85:87" x14ac:dyDescent="0.25">
      <c r="CG39772" s="768"/>
      <c r="CH39772" s="768"/>
      <c r="CI39772" s="850"/>
    </row>
    <row r="39773" spans="85:87" x14ac:dyDescent="0.25">
      <c r="CG39773" s="768"/>
      <c r="CH39773" s="768"/>
      <c r="CI39773" s="850"/>
    </row>
    <row r="39774" spans="85:87" x14ac:dyDescent="0.25">
      <c r="CG39774" s="768"/>
      <c r="CH39774" s="768"/>
      <c r="CI39774" s="850"/>
    </row>
    <row r="39775" spans="85:87" x14ac:dyDescent="0.25">
      <c r="CG39775" s="768"/>
      <c r="CH39775" s="768"/>
      <c r="CI39775" s="850"/>
    </row>
    <row r="39776" spans="85:87" x14ac:dyDescent="0.25">
      <c r="CG39776" s="768"/>
      <c r="CH39776" s="768"/>
      <c r="CI39776" s="850"/>
    </row>
    <row r="39777" spans="85:87" x14ac:dyDescent="0.25">
      <c r="CG39777" s="768"/>
      <c r="CH39777" s="768"/>
      <c r="CI39777" s="850"/>
    </row>
    <row r="39778" spans="85:87" x14ac:dyDescent="0.25">
      <c r="CG39778" s="768"/>
      <c r="CH39778" s="768"/>
      <c r="CI39778" s="850"/>
    </row>
    <row r="39779" spans="85:87" x14ac:dyDescent="0.25">
      <c r="CG39779" s="768"/>
      <c r="CH39779" s="768"/>
      <c r="CI39779" s="850"/>
    </row>
    <row r="39780" spans="85:87" x14ac:dyDescent="0.25">
      <c r="CG39780" s="768"/>
      <c r="CH39780" s="768"/>
      <c r="CI39780" s="850"/>
    </row>
    <row r="39781" spans="85:87" x14ac:dyDescent="0.25">
      <c r="CG39781" s="768"/>
      <c r="CH39781" s="768"/>
      <c r="CI39781" s="850"/>
    </row>
    <row r="39782" spans="85:87" x14ac:dyDescent="0.25">
      <c r="CG39782" s="768"/>
      <c r="CH39782" s="768"/>
      <c r="CI39782" s="850"/>
    </row>
    <row r="39783" spans="85:87" x14ac:dyDescent="0.25">
      <c r="CG39783" s="768"/>
      <c r="CH39783" s="768"/>
      <c r="CI39783" s="850"/>
    </row>
    <row r="39784" spans="85:87" x14ac:dyDescent="0.25">
      <c r="CG39784" s="768"/>
      <c r="CH39784" s="768"/>
      <c r="CI39784" s="850"/>
    </row>
    <row r="39785" spans="85:87" x14ac:dyDescent="0.25">
      <c r="CG39785" s="768"/>
      <c r="CH39785" s="768"/>
      <c r="CI39785" s="850"/>
    </row>
    <row r="39786" spans="85:87" x14ac:dyDescent="0.25">
      <c r="CG39786" s="768"/>
      <c r="CH39786" s="768"/>
      <c r="CI39786" s="850"/>
    </row>
    <row r="39787" spans="85:87" x14ac:dyDescent="0.25">
      <c r="CG39787" s="768"/>
      <c r="CH39787" s="768"/>
      <c r="CI39787" s="850"/>
    </row>
    <row r="39788" spans="85:87" x14ac:dyDescent="0.25">
      <c r="CG39788" s="768"/>
      <c r="CH39788" s="768"/>
      <c r="CI39788" s="850"/>
    </row>
    <row r="39789" spans="85:87" x14ac:dyDescent="0.25">
      <c r="CG39789" s="768"/>
      <c r="CH39789" s="768"/>
      <c r="CI39789" s="850"/>
    </row>
    <row r="39790" spans="85:87" x14ac:dyDescent="0.25">
      <c r="CG39790" s="768"/>
      <c r="CH39790" s="768"/>
      <c r="CI39790" s="850"/>
    </row>
    <row r="39791" spans="85:87" x14ac:dyDescent="0.25">
      <c r="CG39791" s="768"/>
      <c r="CH39791" s="768"/>
      <c r="CI39791" s="850"/>
    </row>
    <row r="39792" spans="85:87" x14ac:dyDescent="0.25">
      <c r="CG39792" s="768"/>
      <c r="CH39792" s="768"/>
      <c r="CI39792" s="850"/>
    </row>
    <row r="39793" spans="85:87" x14ac:dyDescent="0.25">
      <c r="CG39793" s="768"/>
      <c r="CH39793" s="768"/>
      <c r="CI39793" s="850"/>
    </row>
    <row r="39794" spans="85:87" x14ac:dyDescent="0.25">
      <c r="CG39794" s="768"/>
      <c r="CH39794" s="768"/>
      <c r="CI39794" s="850"/>
    </row>
    <row r="39795" spans="85:87" x14ac:dyDescent="0.25">
      <c r="CG39795" s="768"/>
      <c r="CH39795" s="768"/>
      <c r="CI39795" s="850"/>
    </row>
    <row r="39796" spans="85:87" x14ac:dyDescent="0.25">
      <c r="CG39796" s="768"/>
      <c r="CH39796" s="768"/>
      <c r="CI39796" s="850"/>
    </row>
    <row r="39797" spans="85:87" x14ac:dyDescent="0.25">
      <c r="CG39797" s="768"/>
      <c r="CH39797" s="768"/>
      <c r="CI39797" s="850"/>
    </row>
    <row r="39798" spans="85:87" x14ac:dyDescent="0.25">
      <c r="CG39798" s="768"/>
      <c r="CH39798" s="768"/>
      <c r="CI39798" s="850"/>
    </row>
    <row r="39799" spans="85:87" x14ac:dyDescent="0.25">
      <c r="CG39799" s="768"/>
      <c r="CH39799" s="768"/>
      <c r="CI39799" s="850"/>
    </row>
    <row r="39800" spans="85:87" x14ac:dyDescent="0.25">
      <c r="CG39800" s="768"/>
      <c r="CH39800" s="768"/>
      <c r="CI39800" s="850"/>
    </row>
    <row r="39801" spans="85:87" x14ac:dyDescent="0.25">
      <c r="CG39801" s="768"/>
      <c r="CH39801" s="768"/>
      <c r="CI39801" s="850"/>
    </row>
    <row r="39802" spans="85:87" x14ac:dyDescent="0.25">
      <c r="CG39802" s="768"/>
      <c r="CH39802" s="768"/>
      <c r="CI39802" s="850"/>
    </row>
    <row r="39803" spans="85:87" x14ac:dyDescent="0.25">
      <c r="CG39803" s="768"/>
      <c r="CH39803" s="768"/>
      <c r="CI39803" s="850"/>
    </row>
    <row r="39804" spans="85:87" x14ac:dyDescent="0.25">
      <c r="CG39804" s="768"/>
      <c r="CH39804" s="768"/>
      <c r="CI39804" s="850"/>
    </row>
    <row r="39805" spans="85:87" x14ac:dyDescent="0.25">
      <c r="CG39805" s="768"/>
      <c r="CH39805" s="768"/>
      <c r="CI39805" s="850"/>
    </row>
    <row r="39806" spans="85:87" x14ac:dyDescent="0.25">
      <c r="CG39806" s="768"/>
      <c r="CH39806" s="768"/>
      <c r="CI39806" s="850"/>
    </row>
    <row r="39807" spans="85:87" x14ac:dyDescent="0.25">
      <c r="CG39807" s="768"/>
      <c r="CH39807" s="768"/>
      <c r="CI39807" s="850"/>
    </row>
    <row r="39808" spans="85:87" x14ac:dyDescent="0.25">
      <c r="CG39808" s="768"/>
      <c r="CH39808" s="768"/>
      <c r="CI39808" s="850"/>
    </row>
    <row r="39809" spans="85:87" x14ac:dyDescent="0.25">
      <c r="CG39809" s="768"/>
      <c r="CH39809" s="768"/>
      <c r="CI39809" s="850"/>
    </row>
    <row r="39810" spans="85:87" x14ac:dyDescent="0.25">
      <c r="CG39810" s="768"/>
      <c r="CH39810" s="768"/>
      <c r="CI39810" s="850"/>
    </row>
    <row r="39811" spans="85:87" x14ac:dyDescent="0.25">
      <c r="CG39811" s="768"/>
      <c r="CH39811" s="768"/>
      <c r="CI39811" s="850"/>
    </row>
    <row r="39812" spans="85:87" x14ac:dyDescent="0.25">
      <c r="CG39812" s="768"/>
      <c r="CH39812" s="768"/>
      <c r="CI39812" s="850"/>
    </row>
    <row r="39813" spans="85:87" x14ac:dyDescent="0.25">
      <c r="CG39813" s="768"/>
      <c r="CH39813" s="768"/>
      <c r="CI39813" s="850"/>
    </row>
    <row r="39814" spans="85:87" x14ac:dyDescent="0.25">
      <c r="CG39814" s="768"/>
      <c r="CH39814" s="768"/>
      <c r="CI39814" s="850"/>
    </row>
    <row r="39815" spans="85:87" x14ac:dyDescent="0.25">
      <c r="CG39815" s="768"/>
      <c r="CH39815" s="768"/>
      <c r="CI39815" s="850"/>
    </row>
    <row r="39816" spans="85:87" x14ac:dyDescent="0.25">
      <c r="CG39816" s="768"/>
      <c r="CH39816" s="768"/>
      <c r="CI39816" s="850"/>
    </row>
    <row r="39817" spans="85:87" x14ac:dyDescent="0.25">
      <c r="CG39817" s="768"/>
      <c r="CH39817" s="768"/>
      <c r="CI39817" s="850"/>
    </row>
    <row r="39818" spans="85:87" x14ac:dyDescent="0.25">
      <c r="CG39818" s="768"/>
      <c r="CH39818" s="768"/>
      <c r="CI39818" s="850"/>
    </row>
    <row r="39819" spans="85:87" x14ac:dyDescent="0.25">
      <c r="CG39819" s="768"/>
      <c r="CH39819" s="768"/>
      <c r="CI39819" s="850"/>
    </row>
    <row r="39820" spans="85:87" x14ac:dyDescent="0.25">
      <c r="CG39820" s="768"/>
      <c r="CH39820" s="768"/>
      <c r="CI39820" s="850"/>
    </row>
    <row r="39821" spans="85:87" x14ac:dyDescent="0.25">
      <c r="CG39821" s="768"/>
      <c r="CH39821" s="768"/>
      <c r="CI39821" s="850"/>
    </row>
    <row r="39822" spans="85:87" x14ac:dyDescent="0.25">
      <c r="CG39822" s="768"/>
      <c r="CH39822" s="768"/>
      <c r="CI39822" s="850"/>
    </row>
    <row r="39823" spans="85:87" x14ac:dyDescent="0.25">
      <c r="CG39823" s="768"/>
      <c r="CH39823" s="768"/>
      <c r="CI39823" s="850"/>
    </row>
    <row r="39824" spans="85:87" x14ac:dyDescent="0.25">
      <c r="CG39824" s="768"/>
      <c r="CH39824" s="768"/>
      <c r="CI39824" s="850"/>
    </row>
    <row r="39825" spans="85:87" x14ac:dyDescent="0.25">
      <c r="CG39825" s="768"/>
      <c r="CH39825" s="768"/>
      <c r="CI39825" s="850"/>
    </row>
    <row r="39826" spans="85:87" x14ac:dyDescent="0.25">
      <c r="CG39826" s="768"/>
      <c r="CH39826" s="768"/>
      <c r="CI39826" s="850"/>
    </row>
    <row r="39827" spans="85:87" x14ac:dyDescent="0.25">
      <c r="CG39827" s="768"/>
      <c r="CH39827" s="768"/>
      <c r="CI39827" s="850"/>
    </row>
    <row r="39828" spans="85:87" x14ac:dyDescent="0.25">
      <c r="CG39828" s="768"/>
      <c r="CH39828" s="768"/>
      <c r="CI39828" s="850"/>
    </row>
    <row r="39829" spans="85:87" x14ac:dyDescent="0.25">
      <c r="CG39829" s="768"/>
      <c r="CH39829" s="768"/>
      <c r="CI39829" s="850"/>
    </row>
    <row r="39830" spans="85:87" x14ac:dyDescent="0.25">
      <c r="CG39830" s="768"/>
      <c r="CH39830" s="768"/>
      <c r="CI39830" s="850"/>
    </row>
    <row r="39831" spans="85:87" x14ac:dyDescent="0.25">
      <c r="CG39831" s="768"/>
      <c r="CH39831" s="768"/>
      <c r="CI39831" s="850"/>
    </row>
    <row r="39832" spans="85:87" x14ac:dyDescent="0.25">
      <c r="CG39832" s="768"/>
      <c r="CH39832" s="768"/>
      <c r="CI39832" s="850"/>
    </row>
    <row r="39833" spans="85:87" x14ac:dyDescent="0.25">
      <c r="CG39833" s="768"/>
      <c r="CH39833" s="768"/>
      <c r="CI39833" s="850"/>
    </row>
    <row r="39834" spans="85:87" x14ac:dyDescent="0.25">
      <c r="CG39834" s="768"/>
      <c r="CH39834" s="768"/>
      <c r="CI39834" s="850"/>
    </row>
    <row r="39835" spans="85:87" x14ac:dyDescent="0.25">
      <c r="CG39835" s="768"/>
      <c r="CH39835" s="768"/>
      <c r="CI39835" s="850"/>
    </row>
    <row r="39836" spans="85:87" x14ac:dyDescent="0.25">
      <c r="CG39836" s="768"/>
      <c r="CH39836" s="768"/>
      <c r="CI39836" s="850"/>
    </row>
    <row r="39837" spans="85:87" x14ac:dyDescent="0.25">
      <c r="CG39837" s="768"/>
      <c r="CH39837" s="768"/>
      <c r="CI39837" s="850"/>
    </row>
    <row r="39838" spans="85:87" x14ac:dyDescent="0.25">
      <c r="CG39838" s="768"/>
      <c r="CH39838" s="768"/>
      <c r="CI39838" s="850"/>
    </row>
    <row r="39839" spans="85:87" x14ac:dyDescent="0.25">
      <c r="CG39839" s="768"/>
      <c r="CH39839" s="768"/>
      <c r="CI39839" s="850"/>
    </row>
    <row r="39840" spans="85:87" x14ac:dyDescent="0.25">
      <c r="CG39840" s="768"/>
      <c r="CH39840" s="768"/>
      <c r="CI39840" s="850"/>
    </row>
    <row r="39841" spans="85:87" x14ac:dyDescent="0.25">
      <c r="CG39841" s="768"/>
      <c r="CH39841" s="768"/>
      <c r="CI39841" s="850"/>
    </row>
    <row r="39842" spans="85:87" x14ac:dyDescent="0.25">
      <c r="CG39842" s="768"/>
      <c r="CH39842" s="768"/>
      <c r="CI39842" s="850"/>
    </row>
    <row r="39843" spans="85:87" x14ac:dyDescent="0.25">
      <c r="CG39843" s="768"/>
      <c r="CH39843" s="768"/>
      <c r="CI39843" s="850"/>
    </row>
    <row r="39844" spans="85:87" x14ac:dyDescent="0.25">
      <c r="CG39844" s="768"/>
      <c r="CH39844" s="768"/>
      <c r="CI39844" s="850"/>
    </row>
    <row r="39845" spans="85:87" x14ac:dyDescent="0.25">
      <c r="CG39845" s="768"/>
      <c r="CH39845" s="768"/>
      <c r="CI39845" s="850"/>
    </row>
    <row r="39846" spans="85:87" x14ac:dyDescent="0.25">
      <c r="CG39846" s="768"/>
      <c r="CH39846" s="768"/>
      <c r="CI39846" s="850"/>
    </row>
    <row r="39847" spans="85:87" x14ac:dyDescent="0.25">
      <c r="CG39847" s="768"/>
      <c r="CH39847" s="768"/>
      <c r="CI39847" s="850"/>
    </row>
    <row r="39848" spans="85:87" x14ac:dyDescent="0.25">
      <c r="CG39848" s="768"/>
      <c r="CH39848" s="768"/>
      <c r="CI39848" s="850"/>
    </row>
    <row r="39849" spans="85:87" x14ac:dyDescent="0.25">
      <c r="CG39849" s="768"/>
      <c r="CH39849" s="768"/>
      <c r="CI39849" s="850"/>
    </row>
    <row r="39850" spans="85:87" x14ac:dyDescent="0.25">
      <c r="CG39850" s="768"/>
      <c r="CH39850" s="768"/>
      <c r="CI39850" s="850"/>
    </row>
    <row r="39851" spans="85:87" x14ac:dyDescent="0.25">
      <c r="CG39851" s="768"/>
      <c r="CH39851" s="768"/>
      <c r="CI39851" s="850"/>
    </row>
    <row r="39852" spans="85:87" x14ac:dyDescent="0.25">
      <c r="CG39852" s="768"/>
      <c r="CH39852" s="768"/>
      <c r="CI39852" s="850"/>
    </row>
    <row r="39853" spans="85:87" x14ac:dyDescent="0.25">
      <c r="CG39853" s="768"/>
      <c r="CH39853" s="768"/>
      <c r="CI39853" s="850"/>
    </row>
    <row r="39854" spans="85:87" x14ac:dyDescent="0.25">
      <c r="CG39854" s="768"/>
      <c r="CH39854" s="768"/>
      <c r="CI39854" s="850"/>
    </row>
    <row r="39855" spans="85:87" x14ac:dyDescent="0.25">
      <c r="CG39855" s="768"/>
      <c r="CH39855" s="768"/>
      <c r="CI39855" s="850"/>
    </row>
    <row r="39856" spans="85:87" x14ac:dyDescent="0.25">
      <c r="CG39856" s="768"/>
      <c r="CH39856" s="768"/>
      <c r="CI39856" s="850"/>
    </row>
    <row r="39857" spans="85:87" x14ac:dyDescent="0.25">
      <c r="CG39857" s="768"/>
      <c r="CH39857" s="768"/>
      <c r="CI39857" s="850"/>
    </row>
    <row r="39858" spans="85:87" x14ac:dyDescent="0.25">
      <c r="CG39858" s="768"/>
      <c r="CH39858" s="768"/>
      <c r="CI39858" s="850"/>
    </row>
    <row r="39859" spans="85:87" x14ac:dyDescent="0.25">
      <c r="CG39859" s="768"/>
      <c r="CH39859" s="768"/>
      <c r="CI39859" s="850"/>
    </row>
    <row r="39860" spans="85:87" x14ac:dyDescent="0.25">
      <c r="CG39860" s="768"/>
      <c r="CH39860" s="768"/>
      <c r="CI39860" s="850"/>
    </row>
    <row r="39861" spans="85:87" x14ac:dyDescent="0.25">
      <c r="CG39861" s="768"/>
      <c r="CH39861" s="768"/>
      <c r="CI39861" s="850"/>
    </row>
    <row r="39862" spans="85:87" x14ac:dyDescent="0.25">
      <c r="CG39862" s="768"/>
      <c r="CH39862" s="768"/>
      <c r="CI39862" s="850"/>
    </row>
    <row r="39863" spans="85:87" x14ac:dyDescent="0.25">
      <c r="CG39863" s="768"/>
      <c r="CH39863" s="768"/>
      <c r="CI39863" s="850"/>
    </row>
    <row r="39864" spans="85:87" x14ac:dyDescent="0.25">
      <c r="CG39864" s="768"/>
      <c r="CH39864" s="768"/>
      <c r="CI39864" s="850"/>
    </row>
    <row r="39865" spans="85:87" x14ac:dyDescent="0.25">
      <c r="CG39865" s="768"/>
      <c r="CH39865" s="768"/>
      <c r="CI39865" s="850"/>
    </row>
    <row r="39866" spans="85:87" x14ac:dyDescent="0.25">
      <c r="CG39866" s="768"/>
      <c r="CH39866" s="768"/>
      <c r="CI39866" s="850"/>
    </row>
    <row r="39867" spans="85:87" x14ac:dyDescent="0.25">
      <c r="CG39867" s="768"/>
      <c r="CH39867" s="768"/>
      <c r="CI39867" s="850"/>
    </row>
    <row r="39868" spans="85:87" x14ac:dyDescent="0.25">
      <c r="CG39868" s="768"/>
      <c r="CH39868" s="768"/>
      <c r="CI39868" s="850"/>
    </row>
    <row r="39869" spans="85:87" x14ac:dyDescent="0.25">
      <c r="CG39869" s="768"/>
      <c r="CH39869" s="768"/>
      <c r="CI39869" s="850"/>
    </row>
    <row r="39870" spans="85:87" x14ac:dyDescent="0.25">
      <c r="CG39870" s="768"/>
      <c r="CH39870" s="768"/>
      <c r="CI39870" s="850"/>
    </row>
    <row r="39871" spans="85:87" x14ac:dyDescent="0.25">
      <c r="CG39871" s="768"/>
      <c r="CH39871" s="768"/>
      <c r="CI39871" s="850"/>
    </row>
    <row r="39872" spans="85:87" x14ac:dyDescent="0.25">
      <c r="CG39872" s="768"/>
      <c r="CH39872" s="768"/>
      <c r="CI39872" s="850"/>
    </row>
    <row r="39873" spans="85:87" x14ac:dyDescent="0.25">
      <c r="CG39873" s="768"/>
      <c r="CH39873" s="768"/>
      <c r="CI39873" s="850"/>
    </row>
    <row r="39874" spans="85:87" x14ac:dyDescent="0.25">
      <c r="CG39874" s="768"/>
      <c r="CH39874" s="768"/>
      <c r="CI39874" s="850"/>
    </row>
    <row r="39875" spans="85:87" x14ac:dyDescent="0.25">
      <c r="CG39875" s="768"/>
      <c r="CH39875" s="768"/>
      <c r="CI39875" s="850"/>
    </row>
    <row r="39876" spans="85:87" x14ac:dyDescent="0.25">
      <c r="CG39876" s="768"/>
      <c r="CH39876" s="768"/>
      <c r="CI39876" s="850"/>
    </row>
    <row r="39877" spans="85:87" x14ac:dyDescent="0.25">
      <c r="CG39877" s="768"/>
      <c r="CH39877" s="768"/>
      <c r="CI39877" s="850"/>
    </row>
    <row r="39878" spans="85:87" x14ac:dyDescent="0.25">
      <c r="CG39878" s="768"/>
      <c r="CH39878" s="768"/>
      <c r="CI39878" s="850"/>
    </row>
    <row r="39879" spans="85:87" x14ac:dyDescent="0.25">
      <c r="CG39879" s="768"/>
      <c r="CH39879" s="768"/>
      <c r="CI39879" s="850"/>
    </row>
    <row r="39880" spans="85:87" x14ac:dyDescent="0.25">
      <c r="CG39880" s="768"/>
      <c r="CH39880" s="768"/>
      <c r="CI39880" s="850"/>
    </row>
    <row r="39881" spans="85:87" x14ac:dyDescent="0.25">
      <c r="CG39881" s="768"/>
      <c r="CH39881" s="768"/>
      <c r="CI39881" s="850"/>
    </row>
    <row r="39882" spans="85:87" x14ac:dyDescent="0.25">
      <c r="CG39882" s="768"/>
      <c r="CH39882" s="768"/>
      <c r="CI39882" s="850"/>
    </row>
    <row r="39883" spans="85:87" x14ac:dyDescent="0.25">
      <c r="CG39883" s="768"/>
      <c r="CH39883" s="768"/>
      <c r="CI39883" s="850"/>
    </row>
    <row r="39884" spans="85:87" x14ac:dyDescent="0.25">
      <c r="CG39884" s="768"/>
      <c r="CH39884" s="768"/>
      <c r="CI39884" s="850"/>
    </row>
    <row r="39885" spans="85:87" x14ac:dyDescent="0.25">
      <c r="CG39885" s="768"/>
      <c r="CH39885" s="768"/>
      <c r="CI39885" s="850"/>
    </row>
    <row r="39886" spans="85:87" x14ac:dyDescent="0.25">
      <c r="CG39886" s="768"/>
      <c r="CH39886" s="768"/>
      <c r="CI39886" s="850"/>
    </row>
    <row r="39887" spans="85:87" x14ac:dyDescent="0.25">
      <c r="CG39887" s="768"/>
      <c r="CH39887" s="768"/>
      <c r="CI39887" s="850"/>
    </row>
    <row r="39888" spans="85:87" x14ac:dyDescent="0.25">
      <c r="CG39888" s="768"/>
      <c r="CH39888" s="768"/>
      <c r="CI39888" s="850"/>
    </row>
    <row r="39889" spans="85:87" x14ac:dyDescent="0.25">
      <c r="CG39889" s="768"/>
      <c r="CH39889" s="768"/>
      <c r="CI39889" s="850"/>
    </row>
    <row r="39890" spans="85:87" x14ac:dyDescent="0.25">
      <c r="CG39890" s="768"/>
      <c r="CH39890" s="768"/>
      <c r="CI39890" s="850"/>
    </row>
    <row r="39891" spans="85:87" x14ac:dyDescent="0.25">
      <c r="CG39891" s="768"/>
      <c r="CH39891" s="768"/>
      <c r="CI39891" s="850"/>
    </row>
    <row r="39892" spans="85:87" x14ac:dyDescent="0.25">
      <c r="CG39892" s="768"/>
      <c r="CH39892" s="768"/>
      <c r="CI39892" s="850"/>
    </row>
    <row r="39893" spans="85:87" x14ac:dyDescent="0.25">
      <c r="CG39893" s="768"/>
      <c r="CH39893" s="768"/>
      <c r="CI39893" s="850"/>
    </row>
    <row r="39894" spans="85:87" x14ac:dyDescent="0.25">
      <c r="CG39894" s="768"/>
      <c r="CH39894" s="768"/>
      <c r="CI39894" s="850"/>
    </row>
    <row r="39895" spans="85:87" x14ac:dyDescent="0.25">
      <c r="CG39895" s="768"/>
      <c r="CH39895" s="768"/>
      <c r="CI39895" s="850"/>
    </row>
    <row r="39896" spans="85:87" x14ac:dyDescent="0.25">
      <c r="CG39896" s="768"/>
      <c r="CH39896" s="768"/>
      <c r="CI39896" s="850"/>
    </row>
    <row r="39897" spans="85:87" x14ac:dyDescent="0.25">
      <c r="CG39897" s="768"/>
      <c r="CH39897" s="768"/>
      <c r="CI39897" s="850"/>
    </row>
    <row r="39898" spans="85:87" x14ac:dyDescent="0.25">
      <c r="CG39898" s="768"/>
      <c r="CH39898" s="768"/>
      <c r="CI39898" s="850"/>
    </row>
    <row r="39899" spans="85:87" x14ac:dyDescent="0.25">
      <c r="CG39899" s="768"/>
      <c r="CH39899" s="768"/>
      <c r="CI39899" s="850"/>
    </row>
    <row r="39900" spans="85:87" x14ac:dyDescent="0.25">
      <c r="CG39900" s="768"/>
      <c r="CH39900" s="768"/>
      <c r="CI39900" s="850"/>
    </row>
    <row r="39901" spans="85:87" x14ac:dyDescent="0.25">
      <c r="CG39901" s="768"/>
      <c r="CH39901" s="768"/>
      <c r="CI39901" s="850"/>
    </row>
    <row r="39902" spans="85:87" x14ac:dyDescent="0.25">
      <c r="CG39902" s="768"/>
      <c r="CH39902" s="768"/>
      <c r="CI39902" s="850"/>
    </row>
    <row r="39903" spans="85:87" x14ac:dyDescent="0.25">
      <c r="CG39903" s="768"/>
      <c r="CH39903" s="768"/>
      <c r="CI39903" s="850"/>
    </row>
    <row r="39904" spans="85:87" x14ac:dyDescent="0.25">
      <c r="CG39904" s="768"/>
      <c r="CH39904" s="768"/>
      <c r="CI39904" s="850"/>
    </row>
    <row r="39905" spans="85:87" x14ac:dyDescent="0.25">
      <c r="CG39905" s="768"/>
      <c r="CH39905" s="768"/>
      <c r="CI39905" s="850"/>
    </row>
    <row r="39906" spans="85:87" x14ac:dyDescent="0.25">
      <c r="CG39906" s="768"/>
      <c r="CH39906" s="768"/>
      <c r="CI39906" s="850"/>
    </row>
    <row r="39907" spans="85:87" x14ac:dyDescent="0.25">
      <c r="CG39907" s="768"/>
      <c r="CH39907" s="768"/>
      <c r="CI39907" s="850"/>
    </row>
    <row r="39908" spans="85:87" x14ac:dyDescent="0.25">
      <c r="CG39908" s="768"/>
      <c r="CH39908" s="768"/>
      <c r="CI39908" s="850"/>
    </row>
    <row r="39909" spans="85:87" x14ac:dyDescent="0.25">
      <c r="CG39909" s="768"/>
      <c r="CH39909" s="768"/>
      <c r="CI39909" s="850"/>
    </row>
    <row r="39910" spans="85:87" x14ac:dyDescent="0.25">
      <c r="CG39910" s="768"/>
      <c r="CH39910" s="768"/>
      <c r="CI39910" s="850"/>
    </row>
    <row r="39911" spans="85:87" x14ac:dyDescent="0.25">
      <c r="CG39911" s="768"/>
      <c r="CH39911" s="768"/>
      <c r="CI39911" s="850"/>
    </row>
    <row r="39912" spans="85:87" x14ac:dyDescent="0.25">
      <c r="CG39912" s="768"/>
      <c r="CH39912" s="768"/>
      <c r="CI39912" s="850"/>
    </row>
    <row r="39913" spans="85:87" x14ac:dyDescent="0.25">
      <c r="CG39913" s="768"/>
      <c r="CH39913" s="768"/>
      <c r="CI39913" s="850"/>
    </row>
    <row r="39914" spans="85:87" x14ac:dyDescent="0.25">
      <c r="CG39914" s="768"/>
      <c r="CH39914" s="768"/>
      <c r="CI39914" s="850"/>
    </row>
    <row r="39915" spans="85:87" x14ac:dyDescent="0.25">
      <c r="CG39915" s="768"/>
      <c r="CH39915" s="768"/>
      <c r="CI39915" s="850"/>
    </row>
    <row r="39916" spans="85:87" x14ac:dyDescent="0.25">
      <c r="CG39916" s="768"/>
      <c r="CH39916" s="768"/>
      <c r="CI39916" s="850"/>
    </row>
    <row r="39917" spans="85:87" x14ac:dyDescent="0.25">
      <c r="CG39917" s="768"/>
      <c r="CH39917" s="768"/>
      <c r="CI39917" s="850"/>
    </row>
    <row r="39918" spans="85:87" x14ac:dyDescent="0.25">
      <c r="CG39918" s="768"/>
      <c r="CH39918" s="768"/>
      <c r="CI39918" s="850"/>
    </row>
    <row r="39919" spans="85:87" x14ac:dyDescent="0.25">
      <c r="CG39919" s="768"/>
      <c r="CH39919" s="768"/>
      <c r="CI39919" s="850"/>
    </row>
    <row r="39920" spans="85:87" x14ac:dyDescent="0.25">
      <c r="CG39920" s="768"/>
      <c r="CH39920" s="768"/>
      <c r="CI39920" s="850"/>
    </row>
    <row r="39921" spans="85:87" x14ac:dyDescent="0.25">
      <c r="CG39921" s="768"/>
      <c r="CH39921" s="768"/>
      <c r="CI39921" s="850"/>
    </row>
    <row r="39922" spans="85:87" x14ac:dyDescent="0.25">
      <c r="CG39922" s="768"/>
      <c r="CH39922" s="768"/>
      <c r="CI39922" s="850"/>
    </row>
    <row r="39923" spans="85:87" x14ac:dyDescent="0.25">
      <c r="CG39923" s="768"/>
      <c r="CH39923" s="768"/>
      <c r="CI39923" s="850"/>
    </row>
    <row r="39924" spans="85:87" x14ac:dyDescent="0.25">
      <c r="CG39924" s="768"/>
      <c r="CH39924" s="768"/>
      <c r="CI39924" s="850"/>
    </row>
    <row r="39925" spans="85:87" x14ac:dyDescent="0.25">
      <c r="CG39925" s="768"/>
      <c r="CH39925" s="768"/>
      <c r="CI39925" s="850"/>
    </row>
    <row r="39926" spans="85:87" x14ac:dyDescent="0.25">
      <c r="CG39926" s="768"/>
      <c r="CH39926" s="768"/>
      <c r="CI39926" s="850"/>
    </row>
    <row r="39927" spans="85:87" x14ac:dyDescent="0.25">
      <c r="CG39927" s="768"/>
      <c r="CH39927" s="768"/>
      <c r="CI39927" s="850"/>
    </row>
    <row r="39928" spans="85:87" x14ac:dyDescent="0.25">
      <c r="CG39928" s="768"/>
      <c r="CH39928" s="768"/>
      <c r="CI39928" s="850"/>
    </row>
    <row r="39929" spans="85:87" x14ac:dyDescent="0.25">
      <c r="CG39929" s="768"/>
      <c r="CH39929" s="768"/>
      <c r="CI39929" s="850"/>
    </row>
    <row r="39930" spans="85:87" x14ac:dyDescent="0.25">
      <c r="CG39930" s="768"/>
      <c r="CH39930" s="768"/>
      <c r="CI39930" s="850"/>
    </row>
    <row r="39931" spans="85:87" x14ac:dyDescent="0.25">
      <c r="CG39931" s="768"/>
      <c r="CH39931" s="768"/>
      <c r="CI39931" s="850"/>
    </row>
    <row r="39932" spans="85:87" x14ac:dyDescent="0.25">
      <c r="CG39932" s="768"/>
      <c r="CH39932" s="768"/>
      <c r="CI39932" s="850"/>
    </row>
    <row r="39933" spans="85:87" x14ac:dyDescent="0.25">
      <c r="CG39933" s="768"/>
      <c r="CH39933" s="768"/>
      <c r="CI39933" s="850"/>
    </row>
    <row r="39934" spans="85:87" x14ac:dyDescent="0.25">
      <c r="CG39934" s="768"/>
      <c r="CH39934" s="768"/>
      <c r="CI39934" s="850"/>
    </row>
    <row r="39935" spans="85:87" x14ac:dyDescent="0.25">
      <c r="CG39935" s="768"/>
      <c r="CH39935" s="768"/>
      <c r="CI39935" s="850"/>
    </row>
    <row r="39936" spans="85:87" x14ac:dyDescent="0.25">
      <c r="CG39936" s="768"/>
      <c r="CH39936" s="768"/>
      <c r="CI39936" s="850"/>
    </row>
    <row r="39937" spans="85:87" x14ac:dyDescent="0.25">
      <c r="CG39937" s="768"/>
      <c r="CH39937" s="768"/>
      <c r="CI39937" s="850"/>
    </row>
    <row r="39938" spans="85:87" x14ac:dyDescent="0.25">
      <c r="CG39938" s="768"/>
      <c r="CH39938" s="768"/>
      <c r="CI39938" s="850"/>
    </row>
    <row r="39939" spans="85:87" x14ac:dyDescent="0.25">
      <c r="CG39939" s="768"/>
      <c r="CH39939" s="768"/>
      <c r="CI39939" s="850"/>
    </row>
    <row r="39940" spans="85:87" x14ac:dyDescent="0.25">
      <c r="CG39940" s="768"/>
      <c r="CH39940" s="768"/>
      <c r="CI39940" s="850"/>
    </row>
    <row r="39941" spans="85:87" x14ac:dyDescent="0.25">
      <c r="CG39941" s="768"/>
      <c r="CH39941" s="768"/>
      <c r="CI39941" s="850"/>
    </row>
    <row r="39942" spans="85:87" x14ac:dyDescent="0.25">
      <c r="CG39942" s="768"/>
      <c r="CH39942" s="768"/>
      <c r="CI39942" s="850"/>
    </row>
    <row r="39943" spans="85:87" x14ac:dyDescent="0.25">
      <c r="CG39943" s="768"/>
      <c r="CH39943" s="768"/>
      <c r="CI39943" s="850"/>
    </row>
    <row r="39944" spans="85:87" x14ac:dyDescent="0.25">
      <c r="CG39944" s="768"/>
      <c r="CH39944" s="768"/>
      <c r="CI39944" s="850"/>
    </row>
    <row r="39945" spans="85:87" x14ac:dyDescent="0.25">
      <c r="CG39945" s="768"/>
      <c r="CH39945" s="768"/>
      <c r="CI39945" s="850"/>
    </row>
    <row r="39946" spans="85:87" x14ac:dyDescent="0.25">
      <c r="CG39946" s="768"/>
      <c r="CH39946" s="768"/>
      <c r="CI39946" s="850"/>
    </row>
    <row r="39947" spans="85:87" x14ac:dyDescent="0.25">
      <c r="CG39947" s="768"/>
      <c r="CH39947" s="768"/>
      <c r="CI39947" s="850"/>
    </row>
    <row r="39948" spans="85:87" x14ac:dyDescent="0.25">
      <c r="CG39948" s="768"/>
      <c r="CH39948" s="768"/>
      <c r="CI39948" s="850"/>
    </row>
    <row r="39949" spans="85:87" x14ac:dyDescent="0.25">
      <c r="CG39949" s="768"/>
      <c r="CH39949" s="768"/>
      <c r="CI39949" s="850"/>
    </row>
    <row r="39950" spans="85:87" x14ac:dyDescent="0.25">
      <c r="CG39950" s="768"/>
      <c r="CH39950" s="768"/>
      <c r="CI39950" s="850"/>
    </row>
    <row r="39951" spans="85:87" x14ac:dyDescent="0.25">
      <c r="CG39951" s="768"/>
      <c r="CH39951" s="768"/>
      <c r="CI39951" s="850"/>
    </row>
    <row r="39952" spans="85:87" x14ac:dyDescent="0.25">
      <c r="CG39952" s="768"/>
      <c r="CH39952" s="768"/>
      <c r="CI39952" s="850"/>
    </row>
    <row r="39953" spans="85:87" x14ac:dyDescent="0.25">
      <c r="CG39953" s="768"/>
      <c r="CH39953" s="768"/>
      <c r="CI39953" s="850"/>
    </row>
    <row r="39954" spans="85:87" x14ac:dyDescent="0.25">
      <c r="CG39954" s="768"/>
      <c r="CH39954" s="768"/>
      <c r="CI39954" s="850"/>
    </row>
    <row r="39955" spans="85:87" x14ac:dyDescent="0.25">
      <c r="CG39955" s="768"/>
      <c r="CH39955" s="768"/>
      <c r="CI39955" s="850"/>
    </row>
    <row r="39956" spans="85:87" x14ac:dyDescent="0.25">
      <c r="CG39956" s="768"/>
      <c r="CH39956" s="768"/>
      <c r="CI39956" s="850"/>
    </row>
    <row r="39957" spans="85:87" x14ac:dyDescent="0.25">
      <c r="CG39957" s="768"/>
      <c r="CH39957" s="768"/>
      <c r="CI39957" s="850"/>
    </row>
    <row r="39958" spans="85:87" x14ac:dyDescent="0.25">
      <c r="CG39958" s="768"/>
      <c r="CH39958" s="768"/>
      <c r="CI39958" s="850"/>
    </row>
    <row r="39959" spans="85:87" x14ac:dyDescent="0.25">
      <c r="CG39959" s="768"/>
      <c r="CH39959" s="768"/>
      <c r="CI39959" s="850"/>
    </row>
    <row r="39960" spans="85:87" x14ac:dyDescent="0.25">
      <c r="CG39960" s="768"/>
      <c r="CH39960" s="768"/>
      <c r="CI39960" s="850"/>
    </row>
    <row r="39961" spans="85:87" x14ac:dyDescent="0.25">
      <c r="CG39961" s="768"/>
      <c r="CH39961" s="768"/>
      <c r="CI39961" s="850"/>
    </row>
    <row r="39962" spans="85:87" x14ac:dyDescent="0.25">
      <c r="CG39962" s="768"/>
      <c r="CH39962" s="768"/>
      <c r="CI39962" s="850"/>
    </row>
    <row r="39963" spans="85:87" x14ac:dyDescent="0.25">
      <c r="CG39963" s="768"/>
      <c r="CH39963" s="768"/>
      <c r="CI39963" s="850"/>
    </row>
    <row r="39964" spans="85:87" x14ac:dyDescent="0.25">
      <c r="CG39964" s="768"/>
      <c r="CH39964" s="768"/>
      <c r="CI39964" s="850"/>
    </row>
    <row r="39965" spans="85:87" x14ac:dyDescent="0.25">
      <c r="CG39965" s="768"/>
      <c r="CH39965" s="768"/>
      <c r="CI39965" s="850"/>
    </row>
    <row r="39966" spans="85:87" x14ac:dyDescent="0.25">
      <c r="CG39966" s="768"/>
      <c r="CH39966" s="768"/>
      <c r="CI39966" s="850"/>
    </row>
    <row r="39967" spans="85:87" x14ac:dyDescent="0.25">
      <c r="CG39967" s="768"/>
      <c r="CH39967" s="768"/>
      <c r="CI39967" s="850"/>
    </row>
    <row r="39968" spans="85:87" x14ac:dyDescent="0.25">
      <c r="CG39968" s="768"/>
      <c r="CH39968" s="768"/>
      <c r="CI39968" s="850"/>
    </row>
    <row r="39969" spans="85:87" x14ac:dyDescent="0.25">
      <c r="CG39969" s="768"/>
      <c r="CH39969" s="768"/>
      <c r="CI39969" s="850"/>
    </row>
    <row r="39970" spans="85:87" x14ac:dyDescent="0.25">
      <c r="CG39970" s="768"/>
      <c r="CH39970" s="768"/>
      <c r="CI39970" s="850"/>
    </row>
    <row r="39971" spans="85:87" x14ac:dyDescent="0.25">
      <c r="CG39971" s="768"/>
      <c r="CH39971" s="768"/>
      <c r="CI39971" s="850"/>
    </row>
    <row r="39972" spans="85:87" x14ac:dyDescent="0.25">
      <c r="CG39972" s="768"/>
      <c r="CH39972" s="768"/>
      <c r="CI39972" s="850"/>
    </row>
    <row r="39973" spans="85:87" x14ac:dyDescent="0.25">
      <c r="CG39973" s="768"/>
      <c r="CH39973" s="768"/>
      <c r="CI39973" s="850"/>
    </row>
    <row r="39974" spans="85:87" x14ac:dyDescent="0.25">
      <c r="CG39974" s="768"/>
      <c r="CH39974" s="768"/>
      <c r="CI39974" s="850"/>
    </row>
    <row r="39975" spans="85:87" x14ac:dyDescent="0.25">
      <c r="CG39975" s="768"/>
      <c r="CH39975" s="768"/>
      <c r="CI39975" s="850"/>
    </row>
    <row r="39976" spans="85:87" x14ac:dyDescent="0.25">
      <c r="CG39976" s="768"/>
      <c r="CH39976" s="768"/>
      <c r="CI39976" s="850"/>
    </row>
    <row r="39977" spans="85:87" x14ac:dyDescent="0.25">
      <c r="CG39977" s="768"/>
      <c r="CH39977" s="768"/>
      <c r="CI39977" s="850"/>
    </row>
    <row r="39978" spans="85:87" x14ac:dyDescent="0.25">
      <c r="CG39978" s="768"/>
      <c r="CH39978" s="768"/>
      <c r="CI39978" s="850"/>
    </row>
    <row r="39979" spans="85:87" x14ac:dyDescent="0.25">
      <c r="CG39979" s="768"/>
      <c r="CH39979" s="768"/>
      <c r="CI39979" s="850"/>
    </row>
    <row r="39980" spans="85:87" x14ac:dyDescent="0.25">
      <c r="CG39980" s="768"/>
      <c r="CH39980" s="768"/>
      <c r="CI39980" s="850"/>
    </row>
    <row r="39981" spans="85:87" x14ac:dyDescent="0.25">
      <c r="CG39981" s="768"/>
      <c r="CH39981" s="768"/>
      <c r="CI39981" s="850"/>
    </row>
    <row r="39982" spans="85:87" x14ac:dyDescent="0.25">
      <c r="CG39982" s="768"/>
      <c r="CH39982" s="768"/>
      <c r="CI39982" s="850"/>
    </row>
    <row r="39983" spans="85:87" x14ac:dyDescent="0.25">
      <c r="CG39983" s="768"/>
      <c r="CH39983" s="768"/>
      <c r="CI39983" s="850"/>
    </row>
    <row r="39984" spans="85:87" x14ac:dyDescent="0.25">
      <c r="CG39984" s="768"/>
      <c r="CH39984" s="768"/>
      <c r="CI39984" s="850"/>
    </row>
    <row r="39985" spans="85:87" x14ac:dyDescent="0.25">
      <c r="CG39985" s="768"/>
      <c r="CH39985" s="768"/>
      <c r="CI39985" s="850"/>
    </row>
    <row r="39986" spans="85:87" x14ac:dyDescent="0.25">
      <c r="CG39986" s="768"/>
      <c r="CH39986" s="768"/>
      <c r="CI39986" s="850"/>
    </row>
    <row r="39987" spans="85:87" x14ac:dyDescent="0.25">
      <c r="CG39987" s="768"/>
      <c r="CH39987" s="768"/>
      <c r="CI39987" s="850"/>
    </row>
    <row r="39988" spans="85:87" x14ac:dyDescent="0.25">
      <c r="CG39988" s="768"/>
      <c r="CH39988" s="768"/>
      <c r="CI39988" s="850"/>
    </row>
    <row r="39989" spans="85:87" x14ac:dyDescent="0.25">
      <c r="CG39989" s="768"/>
      <c r="CH39989" s="768"/>
      <c r="CI39989" s="850"/>
    </row>
    <row r="39990" spans="85:87" x14ac:dyDescent="0.25">
      <c r="CG39990" s="768"/>
      <c r="CH39990" s="768"/>
      <c r="CI39990" s="850"/>
    </row>
    <row r="39991" spans="85:87" x14ac:dyDescent="0.25">
      <c r="CG39991" s="768"/>
      <c r="CH39991" s="768"/>
      <c r="CI39991" s="850"/>
    </row>
    <row r="39992" spans="85:87" x14ac:dyDescent="0.25">
      <c r="CG39992" s="768"/>
      <c r="CH39992" s="768"/>
      <c r="CI39992" s="850"/>
    </row>
    <row r="39993" spans="85:87" x14ac:dyDescent="0.25">
      <c r="CG39993" s="768"/>
      <c r="CH39993" s="768"/>
      <c r="CI39993" s="850"/>
    </row>
    <row r="39994" spans="85:87" x14ac:dyDescent="0.25">
      <c r="CG39994" s="768"/>
      <c r="CH39994" s="768"/>
      <c r="CI39994" s="850"/>
    </row>
    <row r="39995" spans="85:87" x14ac:dyDescent="0.25">
      <c r="CG39995" s="768"/>
      <c r="CH39995" s="768"/>
      <c r="CI39995" s="850"/>
    </row>
    <row r="39996" spans="85:87" x14ac:dyDescent="0.25">
      <c r="CG39996" s="768"/>
      <c r="CH39996" s="768"/>
      <c r="CI39996" s="850"/>
    </row>
    <row r="39997" spans="85:87" x14ac:dyDescent="0.25">
      <c r="CG39997" s="768"/>
      <c r="CH39997" s="768"/>
      <c r="CI39997" s="850"/>
    </row>
    <row r="39998" spans="85:87" x14ac:dyDescent="0.25">
      <c r="CG39998" s="768"/>
      <c r="CH39998" s="768"/>
      <c r="CI39998" s="850"/>
    </row>
    <row r="39999" spans="85:87" x14ac:dyDescent="0.25">
      <c r="CG39999" s="768"/>
      <c r="CH39999" s="768"/>
      <c r="CI39999" s="850"/>
    </row>
    <row r="40000" spans="85:87" x14ac:dyDescent="0.25">
      <c r="CG40000" s="768"/>
      <c r="CH40000" s="768"/>
      <c r="CI40000" s="850"/>
    </row>
    <row r="40001" spans="85:87" x14ac:dyDescent="0.25">
      <c r="CG40001" s="768"/>
      <c r="CH40001" s="768"/>
      <c r="CI40001" s="850"/>
    </row>
    <row r="40002" spans="85:87" x14ac:dyDescent="0.25">
      <c r="CG40002" s="768"/>
      <c r="CH40002" s="768"/>
      <c r="CI40002" s="850"/>
    </row>
    <row r="40003" spans="85:87" x14ac:dyDescent="0.25">
      <c r="CG40003" s="768"/>
      <c r="CH40003" s="768"/>
      <c r="CI40003" s="850"/>
    </row>
    <row r="40004" spans="85:87" x14ac:dyDescent="0.25">
      <c r="CG40004" s="768"/>
      <c r="CH40004" s="768"/>
      <c r="CI40004" s="850"/>
    </row>
    <row r="40005" spans="85:87" x14ac:dyDescent="0.25">
      <c r="CG40005" s="768"/>
      <c r="CH40005" s="768"/>
      <c r="CI40005" s="850"/>
    </row>
    <row r="40006" spans="85:87" x14ac:dyDescent="0.25">
      <c r="CG40006" s="768"/>
      <c r="CH40006" s="768"/>
      <c r="CI40006" s="850"/>
    </row>
    <row r="40007" spans="85:87" x14ac:dyDescent="0.25">
      <c r="CG40007" s="768"/>
      <c r="CH40007" s="768"/>
      <c r="CI40007" s="850"/>
    </row>
    <row r="40008" spans="85:87" x14ac:dyDescent="0.25">
      <c r="CG40008" s="768"/>
      <c r="CH40008" s="768"/>
      <c r="CI40008" s="850"/>
    </row>
    <row r="40009" spans="85:87" x14ac:dyDescent="0.25">
      <c r="CG40009" s="768"/>
      <c r="CH40009" s="768"/>
      <c r="CI40009" s="850"/>
    </row>
    <row r="40010" spans="85:87" x14ac:dyDescent="0.25">
      <c r="CG40010" s="768"/>
      <c r="CH40010" s="768"/>
      <c r="CI40010" s="850"/>
    </row>
    <row r="40011" spans="85:87" x14ac:dyDescent="0.25">
      <c r="CG40011" s="768"/>
      <c r="CH40011" s="768"/>
      <c r="CI40011" s="850"/>
    </row>
    <row r="40012" spans="85:87" x14ac:dyDescent="0.25">
      <c r="CG40012" s="768"/>
      <c r="CH40012" s="768"/>
      <c r="CI40012" s="850"/>
    </row>
    <row r="40013" spans="85:87" x14ac:dyDescent="0.25">
      <c r="CG40013" s="768"/>
      <c r="CH40013" s="768"/>
      <c r="CI40013" s="850"/>
    </row>
    <row r="40014" spans="85:87" x14ac:dyDescent="0.25">
      <c r="CG40014" s="768"/>
      <c r="CH40014" s="768"/>
      <c r="CI40014" s="850"/>
    </row>
    <row r="40015" spans="85:87" x14ac:dyDescent="0.25">
      <c r="CG40015" s="768"/>
      <c r="CH40015" s="768"/>
      <c r="CI40015" s="850"/>
    </row>
    <row r="40016" spans="85:87" x14ac:dyDescent="0.25">
      <c r="CG40016" s="768"/>
      <c r="CH40016" s="768"/>
      <c r="CI40016" s="850"/>
    </row>
    <row r="40017" spans="85:87" x14ac:dyDescent="0.25">
      <c r="CG40017" s="768"/>
      <c r="CH40017" s="768"/>
      <c r="CI40017" s="850"/>
    </row>
    <row r="40018" spans="85:87" x14ac:dyDescent="0.25">
      <c r="CG40018" s="768"/>
      <c r="CH40018" s="768"/>
      <c r="CI40018" s="850"/>
    </row>
    <row r="40019" spans="85:87" x14ac:dyDescent="0.25">
      <c r="CG40019" s="768"/>
      <c r="CH40019" s="768"/>
      <c r="CI40019" s="850"/>
    </row>
    <row r="40020" spans="85:87" x14ac:dyDescent="0.25">
      <c r="CG40020" s="768"/>
      <c r="CH40020" s="768"/>
      <c r="CI40020" s="850"/>
    </row>
    <row r="40021" spans="85:87" x14ac:dyDescent="0.25">
      <c r="CG40021" s="768"/>
      <c r="CH40021" s="768"/>
      <c r="CI40021" s="850"/>
    </row>
    <row r="40022" spans="85:87" x14ac:dyDescent="0.25">
      <c r="CG40022" s="768"/>
      <c r="CH40022" s="768"/>
      <c r="CI40022" s="850"/>
    </row>
    <row r="40023" spans="85:87" x14ac:dyDescent="0.25">
      <c r="CG40023" s="768"/>
      <c r="CH40023" s="768"/>
      <c r="CI40023" s="850"/>
    </row>
    <row r="40024" spans="85:87" x14ac:dyDescent="0.25">
      <c r="CG40024" s="768"/>
      <c r="CH40024" s="768"/>
      <c r="CI40024" s="850"/>
    </row>
    <row r="40025" spans="85:87" x14ac:dyDescent="0.25">
      <c r="CG40025" s="768"/>
      <c r="CH40025" s="768"/>
      <c r="CI40025" s="850"/>
    </row>
    <row r="40026" spans="85:87" x14ac:dyDescent="0.25">
      <c r="CG40026" s="768"/>
      <c r="CH40026" s="768"/>
      <c r="CI40026" s="850"/>
    </row>
    <row r="40027" spans="85:87" x14ac:dyDescent="0.25">
      <c r="CG40027" s="768"/>
      <c r="CH40027" s="768"/>
      <c r="CI40027" s="850"/>
    </row>
    <row r="40028" spans="85:87" x14ac:dyDescent="0.25">
      <c r="CG40028" s="768"/>
      <c r="CH40028" s="768"/>
      <c r="CI40028" s="850"/>
    </row>
    <row r="40029" spans="85:87" x14ac:dyDescent="0.25">
      <c r="CG40029" s="768"/>
      <c r="CH40029" s="768"/>
      <c r="CI40029" s="850"/>
    </row>
    <row r="40030" spans="85:87" x14ac:dyDescent="0.25">
      <c r="CG40030" s="768"/>
      <c r="CH40030" s="768"/>
      <c r="CI40030" s="850"/>
    </row>
    <row r="40031" spans="85:87" x14ac:dyDescent="0.25">
      <c r="CG40031" s="768"/>
      <c r="CH40031" s="768"/>
      <c r="CI40031" s="850"/>
    </row>
    <row r="40032" spans="85:87" x14ac:dyDescent="0.25">
      <c r="CG40032" s="768"/>
      <c r="CH40032" s="768"/>
      <c r="CI40032" s="850"/>
    </row>
    <row r="40033" spans="85:87" x14ac:dyDescent="0.25">
      <c r="CG40033" s="768"/>
      <c r="CH40033" s="768"/>
      <c r="CI40033" s="850"/>
    </row>
    <row r="40034" spans="85:87" x14ac:dyDescent="0.25">
      <c r="CG40034" s="768"/>
      <c r="CH40034" s="768"/>
      <c r="CI40034" s="850"/>
    </row>
    <row r="40035" spans="85:87" x14ac:dyDescent="0.25">
      <c r="CG40035" s="768"/>
      <c r="CH40035" s="768"/>
      <c r="CI40035" s="850"/>
    </row>
    <row r="40036" spans="85:87" x14ac:dyDescent="0.25">
      <c r="CG40036" s="768"/>
      <c r="CH40036" s="768"/>
      <c r="CI40036" s="850"/>
    </row>
    <row r="40037" spans="85:87" x14ac:dyDescent="0.25">
      <c r="CG40037" s="768"/>
      <c r="CH40037" s="768"/>
      <c r="CI40037" s="850"/>
    </row>
    <row r="40038" spans="85:87" x14ac:dyDescent="0.25">
      <c r="CG40038" s="768"/>
      <c r="CH40038" s="768"/>
      <c r="CI40038" s="850"/>
    </row>
    <row r="40039" spans="85:87" x14ac:dyDescent="0.25">
      <c r="CG40039" s="768"/>
      <c r="CH40039" s="768"/>
      <c r="CI40039" s="850"/>
    </row>
    <row r="40040" spans="85:87" x14ac:dyDescent="0.25">
      <c r="CG40040" s="768"/>
      <c r="CH40040" s="768"/>
      <c r="CI40040" s="850"/>
    </row>
    <row r="40041" spans="85:87" x14ac:dyDescent="0.25">
      <c r="CG40041" s="768"/>
      <c r="CH40041" s="768"/>
      <c r="CI40041" s="850"/>
    </row>
    <row r="40042" spans="85:87" x14ac:dyDescent="0.25">
      <c r="CG40042" s="768"/>
      <c r="CH40042" s="768"/>
      <c r="CI40042" s="850"/>
    </row>
    <row r="40043" spans="85:87" x14ac:dyDescent="0.25">
      <c r="CG40043" s="768"/>
      <c r="CH40043" s="768"/>
      <c r="CI40043" s="850"/>
    </row>
    <row r="40044" spans="85:87" x14ac:dyDescent="0.25">
      <c r="CG40044" s="768"/>
      <c r="CH40044" s="768"/>
      <c r="CI40044" s="850"/>
    </row>
    <row r="40045" spans="85:87" x14ac:dyDescent="0.25">
      <c r="CG40045" s="768"/>
      <c r="CH40045" s="768"/>
      <c r="CI40045" s="850"/>
    </row>
    <row r="40046" spans="85:87" x14ac:dyDescent="0.25">
      <c r="CG40046" s="768"/>
      <c r="CH40046" s="768"/>
      <c r="CI40046" s="850"/>
    </row>
    <row r="40047" spans="85:87" x14ac:dyDescent="0.25">
      <c r="CG40047" s="768"/>
      <c r="CH40047" s="768"/>
      <c r="CI40047" s="850"/>
    </row>
    <row r="40048" spans="85:87" x14ac:dyDescent="0.25">
      <c r="CG40048" s="768"/>
      <c r="CH40048" s="768"/>
      <c r="CI40048" s="850"/>
    </row>
    <row r="40049" spans="85:87" x14ac:dyDescent="0.25">
      <c r="CG40049" s="768"/>
      <c r="CH40049" s="768"/>
      <c r="CI40049" s="850"/>
    </row>
    <row r="40050" spans="85:87" x14ac:dyDescent="0.25">
      <c r="CG40050" s="768"/>
      <c r="CH40050" s="768"/>
      <c r="CI40050" s="850"/>
    </row>
    <row r="40051" spans="85:87" x14ac:dyDescent="0.25">
      <c r="CG40051" s="768"/>
      <c r="CH40051" s="768"/>
      <c r="CI40051" s="850"/>
    </row>
    <row r="40052" spans="85:87" x14ac:dyDescent="0.25">
      <c r="CG40052" s="768"/>
      <c r="CH40052" s="768"/>
      <c r="CI40052" s="850"/>
    </row>
    <row r="40053" spans="85:87" x14ac:dyDescent="0.25">
      <c r="CG40053" s="768"/>
      <c r="CH40053" s="768"/>
      <c r="CI40053" s="850"/>
    </row>
    <row r="40054" spans="85:87" x14ac:dyDescent="0.25">
      <c r="CG40054" s="768"/>
      <c r="CH40054" s="768"/>
      <c r="CI40054" s="850"/>
    </row>
    <row r="40055" spans="85:87" x14ac:dyDescent="0.25">
      <c r="CG40055" s="768"/>
      <c r="CH40055" s="768"/>
      <c r="CI40055" s="850"/>
    </row>
    <row r="40056" spans="85:87" x14ac:dyDescent="0.25">
      <c r="CG40056" s="768"/>
      <c r="CH40056" s="768"/>
      <c r="CI40056" s="850"/>
    </row>
    <row r="40057" spans="85:87" x14ac:dyDescent="0.25">
      <c r="CG40057" s="768"/>
      <c r="CH40057" s="768"/>
      <c r="CI40057" s="850"/>
    </row>
    <row r="40058" spans="85:87" x14ac:dyDescent="0.25">
      <c r="CG40058" s="768"/>
      <c r="CH40058" s="768"/>
      <c r="CI40058" s="850"/>
    </row>
    <row r="40059" spans="85:87" x14ac:dyDescent="0.25">
      <c r="CG40059" s="768"/>
      <c r="CH40059" s="768"/>
      <c r="CI40059" s="850"/>
    </row>
    <row r="40060" spans="85:87" x14ac:dyDescent="0.25">
      <c r="CG40060" s="768"/>
      <c r="CH40060" s="768"/>
      <c r="CI40060" s="850"/>
    </row>
    <row r="40061" spans="85:87" x14ac:dyDescent="0.25">
      <c r="CG40061" s="768"/>
      <c r="CH40061" s="768"/>
      <c r="CI40061" s="850"/>
    </row>
    <row r="40062" spans="85:87" x14ac:dyDescent="0.25">
      <c r="CG40062" s="768"/>
      <c r="CH40062" s="768"/>
      <c r="CI40062" s="850"/>
    </row>
    <row r="40063" spans="85:87" x14ac:dyDescent="0.25">
      <c r="CG40063" s="768"/>
      <c r="CH40063" s="768"/>
      <c r="CI40063" s="850"/>
    </row>
    <row r="40064" spans="85:87" x14ac:dyDescent="0.25">
      <c r="CG40064" s="768"/>
      <c r="CH40064" s="768"/>
      <c r="CI40064" s="850"/>
    </row>
    <row r="40065" spans="85:87" x14ac:dyDescent="0.25">
      <c r="CG40065" s="768"/>
      <c r="CH40065" s="768"/>
      <c r="CI40065" s="850"/>
    </row>
    <row r="40066" spans="85:87" x14ac:dyDescent="0.25">
      <c r="CG40066" s="768"/>
      <c r="CH40066" s="768"/>
      <c r="CI40066" s="850"/>
    </row>
    <row r="40067" spans="85:87" x14ac:dyDescent="0.25">
      <c r="CG40067" s="768"/>
      <c r="CH40067" s="768"/>
      <c r="CI40067" s="850"/>
    </row>
    <row r="40068" spans="85:87" x14ac:dyDescent="0.25">
      <c r="CG40068" s="768"/>
      <c r="CH40068" s="768"/>
      <c r="CI40068" s="850"/>
    </row>
    <row r="40069" spans="85:87" x14ac:dyDescent="0.25">
      <c r="CG40069" s="768"/>
      <c r="CH40069" s="768"/>
      <c r="CI40069" s="850"/>
    </row>
    <row r="40070" spans="85:87" x14ac:dyDescent="0.25">
      <c r="CG40070" s="768"/>
      <c r="CH40070" s="768"/>
      <c r="CI40070" s="850"/>
    </row>
    <row r="40071" spans="85:87" x14ac:dyDescent="0.25">
      <c r="CG40071" s="768"/>
      <c r="CH40071" s="768"/>
      <c r="CI40071" s="850"/>
    </row>
    <row r="40072" spans="85:87" x14ac:dyDescent="0.25">
      <c r="CG40072" s="768"/>
      <c r="CH40072" s="768"/>
      <c r="CI40072" s="850"/>
    </row>
    <row r="40073" spans="85:87" x14ac:dyDescent="0.25">
      <c r="CG40073" s="768"/>
      <c r="CH40073" s="768"/>
      <c r="CI40073" s="850"/>
    </row>
    <row r="40074" spans="85:87" x14ac:dyDescent="0.25">
      <c r="CG40074" s="768"/>
      <c r="CH40074" s="768"/>
      <c r="CI40074" s="850"/>
    </row>
    <row r="40075" spans="85:87" x14ac:dyDescent="0.25">
      <c r="CG40075" s="768"/>
      <c r="CH40075" s="768"/>
      <c r="CI40075" s="850"/>
    </row>
    <row r="40076" spans="85:87" x14ac:dyDescent="0.25">
      <c r="CG40076" s="768"/>
      <c r="CH40076" s="768"/>
      <c r="CI40076" s="850"/>
    </row>
    <row r="40077" spans="85:87" x14ac:dyDescent="0.25">
      <c r="CG40077" s="768"/>
      <c r="CH40077" s="768"/>
      <c r="CI40077" s="850"/>
    </row>
    <row r="40078" spans="85:87" x14ac:dyDescent="0.25">
      <c r="CG40078" s="768"/>
      <c r="CH40078" s="768"/>
      <c r="CI40078" s="850"/>
    </row>
    <row r="40079" spans="85:87" x14ac:dyDescent="0.25">
      <c r="CG40079" s="768"/>
      <c r="CH40079" s="768"/>
      <c r="CI40079" s="850"/>
    </row>
    <row r="40080" spans="85:87" x14ac:dyDescent="0.25">
      <c r="CG40080" s="768"/>
      <c r="CH40080" s="768"/>
      <c r="CI40080" s="850"/>
    </row>
    <row r="40081" spans="85:87" x14ac:dyDescent="0.25">
      <c r="CG40081" s="768"/>
      <c r="CH40081" s="768"/>
      <c r="CI40081" s="850"/>
    </row>
    <row r="40082" spans="85:87" x14ac:dyDescent="0.25">
      <c r="CG40082" s="768"/>
      <c r="CH40082" s="768"/>
      <c r="CI40082" s="850"/>
    </row>
    <row r="40083" spans="85:87" x14ac:dyDescent="0.25">
      <c r="CG40083" s="768"/>
      <c r="CH40083" s="768"/>
      <c r="CI40083" s="850"/>
    </row>
    <row r="40084" spans="85:87" x14ac:dyDescent="0.25">
      <c r="CG40084" s="768"/>
      <c r="CH40084" s="768"/>
      <c r="CI40084" s="850"/>
    </row>
    <row r="40085" spans="85:87" x14ac:dyDescent="0.25">
      <c r="CG40085" s="768"/>
      <c r="CH40085" s="768"/>
      <c r="CI40085" s="850"/>
    </row>
    <row r="40086" spans="85:87" x14ac:dyDescent="0.25">
      <c r="CG40086" s="768"/>
      <c r="CH40086" s="768"/>
      <c r="CI40086" s="850"/>
    </row>
    <row r="40087" spans="85:87" x14ac:dyDescent="0.25">
      <c r="CG40087" s="768"/>
      <c r="CH40087" s="768"/>
      <c r="CI40087" s="850"/>
    </row>
    <row r="40088" spans="85:87" x14ac:dyDescent="0.25">
      <c r="CG40088" s="768"/>
      <c r="CH40088" s="768"/>
      <c r="CI40088" s="850"/>
    </row>
    <row r="40089" spans="85:87" x14ac:dyDescent="0.25">
      <c r="CG40089" s="768"/>
      <c r="CH40089" s="768"/>
      <c r="CI40089" s="850"/>
    </row>
    <row r="40090" spans="85:87" x14ac:dyDescent="0.25">
      <c r="CG40090" s="768"/>
      <c r="CH40090" s="768"/>
      <c r="CI40090" s="850"/>
    </row>
    <row r="40091" spans="85:87" x14ac:dyDescent="0.25">
      <c r="CG40091" s="768"/>
      <c r="CH40091" s="768"/>
      <c r="CI40091" s="850"/>
    </row>
    <row r="40092" spans="85:87" x14ac:dyDescent="0.25">
      <c r="CG40092" s="768"/>
      <c r="CH40092" s="768"/>
      <c r="CI40092" s="850"/>
    </row>
    <row r="40093" spans="85:87" x14ac:dyDescent="0.25">
      <c r="CG40093" s="768"/>
      <c r="CH40093" s="768"/>
      <c r="CI40093" s="850"/>
    </row>
    <row r="40094" spans="85:87" x14ac:dyDescent="0.25">
      <c r="CG40094" s="768"/>
      <c r="CH40094" s="768"/>
      <c r="CI40094" s="850"/>
    </row>
    <row r="40095" spans="85:87" x14ac:dyDescent="0.25">
      <c r="CG40095" s="768"/>
      <c r="CH40095" s="768"/>
      <c r="CI40095" s="850"/>
    </row>
    <row r="40096" spans="85:87" x14ac:dyDescent="0.25">
      <c r="CG40096" s="768"/>
      <c r="CH40096" s="768"/>
      <c r="CI40096" s="850"/>
    </row>
    <row r="40097" spans="85:87" x14ac:dyDescent="0.25">
      <c r="CG40097" s="768"/>
      <c r="CH40097" s="768"/>
      <c r="CI40097" s="850"/>
    </row>
    <row r="40098" spans="85:87" x14ac:dyDescent="0.25">
      <c r="CG40098" s="768"/>
      <c r="CH40098" s="768"/>
      <c r="CI40098" s="850"/>
    </row>
    <row r="40099" spans="85:87" x14ac:dyDescent="0.25">
      <c r="CG40099" s="768"/>
      <c r="CH40099" s="768"/>
      <c r="CI40099" s="850"/>
    </row>
    <row r="40100" spans="85:87" x14ac:dyDescent="0.25">
      <c r="CG40100" s="768"/>
      <c r="CH40100" s="768"/>
      <c r="CI40100" s="850"/>
    </row>
    <row r="40101" spans="85:87" x14ac:dyDescent="0.25">
      <c r="CG40101" s="768"/>
      <c r="CH40101" s="768"/>
      <c r="CI40101" s="850"/>
    </row>
    <row r="40102" spans="85:87" x14ac:dyDescent="0.25">
      <c r="CG40102" s="768"/>
      <c r="CH40102" s="768"/>
      <c r="CI40102" s="850"/>
    </row>
    <row r="40103" spans="85:87" x14ac:dyDescent="0.25">
      <c r="CG40103" s="768"/>
      <c r="CH40103" s="768"/>
      <c r="CI40103" s="850"/>
    </row>
    <row r="40104" spans="85:87" x14ac:dyDescent="0.25">
      <c r="CG40104" s="768"/>
      <c r="CH40104" s="768"/>
      <c r="CI40104" s="850"/>
    </row>
    <row r="40105" spans="85:87" x14ac:dyDescent="0.25">
      <c r="CG40105" s="768"/>
      <c r="CH40105" s="768"/>
      <c r="CI40105" s="850"/>
    </row>
    <row r="40106" spans="85:87" x14ac:dyDescent="0.25">
      <c r="CG40106" s="768"/>
      <c r="CH40106" s="768"/>
      <c r="CI40106" s="850"/>
    </row>
    <row r="40107" spans="85:87" x14ac:dyDescent="0.25">
      <c r="CG40107" s="768"/>
      <c r="CH40107" s="768"/>
      <c r="CI40107" s="850"/>
    </row>
    <row r="40108" spans="85:87" x14ac:dyDescent="0.25">
      <c r="CG40108" s="768"/>
      <c r="CH40108" s="768"/>
      <c r="CI40108" s="850"/>
    </row>
    <row r="40109" spans="85:87" x14ac:dyDescent="0.25">
      <c r="CG40109" s="768"/>
      <c r="CH40109" s="768"/>
      <c r="CI40109" s="850"/>
    </row>
    <row r="40110" spans="85:87" x14ac:dyDescent="0.25">
      <c r="CG40110" s="768"/>
      <c r="CH40110" s="768"/>
      <c r="CI40110" s="850"/>
    </row>
    <row r="40111" spans="85:87" x14ac:dyDescent="0.25">
      <c r="CG40111" s="768"/>
      <c r="CH40111" s="768"/>
      <c r="CI40111" s="850"/>
    </row>
    <row r="40112" spans="85:87" x14ac:dyDescent="0.25">
      <c r="CG40112" s="768"/>
      <c r="CH40112" s="768"/>
      <c r="CI40112" s="850"/>
    </row>
    <row r="40113" spans="85:87" x14ac:dyDescent="0.25">
      <c r="CG40113" s="768"/>
      <c r="CH40113" s="768"/>
      <c r="CI40113" s="850"/>
    </row>
    <row r="40114" spans="85:87" x14ac:dyDescent="0.25">
      <c r="CG40114" s="768"/>
      <c r="CH40114" s="768"/>
      <c r="CI40114" s="850"/>
    </row>
    <row r="40115" spans="85:87" x14ac:dyDescent="0.25">
      <c r="CG40115" s="768"/>
      <c r="CH40115" s="768"/>
      <c r="CI40115" s="850"/>
    </row>
    <row r="40116" spans="85:87" x14ac:dyDescent="0.25">
      <c r="CG40116" s="768"/>
      <c r="CH40116" s="768"/>
      <c r="CI40116" s="850"/>
    </row>
    <row r="40117" spans="85:87" x14ac:dyDescent="0.25">
      <c r="CG40117" s="768"/>
      <c r="CH40117" s="768"/>
      <c r="CI40117" s="850"/>
    </row>
    <row r="40118" spans="85:87" x14ac:dyDescent="0.25">
      <c r="CG40118" s="768"/>
      <c r="CH40118" s="768"/>
      <c r="CI40118" s="850"/>
    </row>
    <row r="40119" spans="85:87" x14ac:dyDescent="0.25">
      <c r="CG40119" s="768"/>
      <c r="CH40119" s="768"/>
      <c r="CI40119" s="850"/>
    </row>
    <row r="40120" spans="85:87" x14ac:dyDescent="0.25">
      <c r="CG40120" s="768"/>
      <c r="CH40120" s="768"/>
      <c r="CI40120" s="850"/>
    </row>
    <row r="40121" spans="85:87" x14ac:dyDescent="0.25">
      <c r="CG40121" s="768"/>
      <c r="CH40121" s="768"/>
      <c r="CI40121" s="850"/>
    </row>
    <row r="40122" spans="85:87" x14ac:dyDescent="0.25">
      <c r="CG40122" s="768"/>
      <c r="CH40122" s="768"/>
      <c r="CI40122" s="850"/>
    </row>
    <row r="40123" spans="85:87" x14ac:dyDescent="0.25">
      <c r="CG40123" s="768"/>
      <c r="CH40123" s="768"/>
      <c r="CI40123" s="850"/>
    </row>
    <row r="40124" spans="85:87" x14ac:dyDescent="0.25">
      <c r="CG40124" s="768"/>
      <c r="CH40124" s="768"/>
      <c r="CI40124" s="850"/>
    </row>
    <row r="40125" spans="85:87" x14ac:dyDescent="0.25">
      <c r="CG40125" s="768"/>
      <c r="CH40125" s="768"/>
      <c r="CI40125" s="850"/>
    </row>
    <row r="40126" spans="85:87" x14ac:dyDescent="0.25">
      <c r="CG40126" s="768"/>
      <c r="CH40126" s="768"/>
      <c r="CI40126" s="850"/>
    </row>
    <row r="40127" spans="85:87" x14ac:dyDescent="0.25">
      <c r="CG40127" s="768"/>
      <c r="CH40127" s="768"/>
      <c r="CI40127" s="850"/>
    </row>
    <row r="40128" spans="85:87" x14ac:dyDescent="0.25">
      <c r="CG40128" s="768"/>
      <c r="CH40128" s="768"/>
      <c r="CI40128" s="850"/>
    </row>
    <row r="40129" spans="85:87" x14ac:dyDescent="0.25">
      <c r="CG40129" s="768"/>
      <c r="CH40129" s="768"/>
      <c r="CI40129" s="850"/>
    </row>
    <row r="40130" spans="85:87" x14ac:dyDescent="0.25">
      <c r="CG40130" s="768"/>
      <c r="CH40130" s="768"/>
      <c r="CI40130" s="850"/>
    </row>
    <row r="40131" spans="85:87" x14ac:dyDescent="0.25">
      <c r="CG40131" s="768"/>
      <c r="CH40131" s="768"/>
      <c r="CI40131" s="850"/>
    </row>
    <row r="40132" spans="85:87" x14ac:dyDescent="0.25">
      <c r="CG40132" s="768"/>
      <c r="CH40132" s="768"/>
      <c r="CI40132" s="850"/>
    </row>
    <row r="40133" spans="85:87" x14ac:dyDescent="0.25">
      <c r="CG40133" s="768"/>
      <c r="CH40133" s="768"/>
      <c r="CI40133" s="850"/>
    </row>
    <row r="40134" spans="85:87" x14ac:dyDescent="0.25">
      <c r="CG40134" s="768"/>
      <c r="CH40134" s="768"/>
      <c r="CI40134" s="850"/>
    </row>
    <row r="40135" spans="85:87" x14ac:dyDescent="0.25">
      <c r="CG40135" s="768"/>
      <c r="CH40135" s="768"/>
      <c r="CI40135" s="850"/>
    </row>
    <row r="40136" spans="85:87" x14ac:dyDescent="0.25">
      <c r="CG40136" s="768"/>
      <c r="CH40136" s="768"/>
      <c r="CI40136" s="850"/>
    </row>
    <row r="40137" spans="85:87" x14ac:dyDescent="0.25">
      <c r="CG40137" s="768"/>
      <c r="CH40137" s="768"/>
      <c r="CI40137" s="850"/>
    </row>
    <row r="40138" spans="85:87" x14ac:dyDescent="0.25">
      <c r="CG40138" s="768"/>
      <c r="CH40138" s="768"/>
      <c r="CI40138" s="850"/>
    </row>
    <row r="40139" spans="85:87" x14ac:dyDescent="0.25">
      <c r="CG40139" s="768"/>
      <c r="CH40139" s="768"/>
      <c r="CI40139" s="850"/>
    </row>
    <row r="40140" spans="85:87" x14ac:dyDescent="0.25">
      <c r="CG40140" s="768"/>
      <c r="CH40140" s="768"/>
      <c r="CI40140" s="850"/>
    </row>
    <row r="40141" spans="85:87" x14ac:dyDescent="0.25">
      <c r="CG40141" s="768"/>
      <c r="CH40141" s="768"/>
      <c r="CI40141" s="850"/>
    </row>
    <row r="40142" spans="85:87" x14ac:dyDescent="0.25">
      <c r="CG40142" s="768"/>
      <c r="CH40142" s="768"/>
      <c r="CI40142" s="850"/>
    </row>
    <row r="40143" spans="85:87" x14ac:dyDescent="0.25">
      <c r="CG40143" s="768"/>
      <c r="CH40143" s="768"/>
      <c r="CI40143" s="850"/>
    </row>
    <row r="40144" spans="85:87" x14ac:dyDescent="0.25">
      <c r="CG40144" s="768"/>
      <c r="CH40144" s="768"/>
      <c r="CI40144" s="850"/>
    </row>
    <row r="40145" spans="85:87" x14ac:dyDescent="0.25">
      <c r="CG40145" s="768"/>
      <c r="CH40145" s="768"/>
      <c r="CI40145" s="850"/>
    </row>
    <row r="40146" spans="85:87" x14ac:dyDescent="0.25">
      <c r="CG40146" s="768"/>
      <c r="CH40146" s="768"/>
      <c r="CI40146" s="850"/>
    </row>
    <row r="40147" spans="85:87" x14ac:dyDescent="0.25">
      <c r="CG40147" s="768"/>
      <c r="CH40147" s="768"/>
      <c r="CI40147" s="850"/>
    </row>
    <row r="40148" spans="85:87" x14ac:dyDescent="0.25">
      <c r="CG40148" s="768"/>
      <c r="CH40148" s="768"/>
      <c r="CI40148" s="850"/>
    </row>
    <row r="40149" spans="85:87" x14ac:dyDescent="0.25">
      <c r="CG40149" s="768"/>
      <c r="CH40149" s="768"/>
      <c r="CI40149" s="850"/>
    </row>
    <row r="40150" spans="85:87" x14ac:dyDescent="0.25">
      <c r="CG40150" s="768"/>
      <c r="CH40150" s="768"/>
      <c r="CI40150" s="850"/>
    </row>
    <row r="40151" spans="85:87" x14ac:dyDescent="0.25">
      <c r="CG40151" s="768"/>
      <c r="CH40151" s="768"/>
      <c r="CI40151" s="850"/>
    </row>
    <row r="40152" spans="85:87" x14ac:dyDescent="0.25">
      <c r="CG40152" s="768"/>
      <c r="CH40152" s="768"/>
      <c r="CI40152" s="850"/>
    </row>
    <row r="40153" spans="85:87" x14ac:dyDescent="0.25">
      <c r="CG40153" s="768"/>
      <c r="CH40153" s="768"/>
      <c r="CI40153" s="850"/>
    </row>
    <row r="40154" spans="85:87" x14ac:dyDescent="0.25">
      <c r="CG40154" s="768"/>
      <c r="CH40154" s="768"/>
      <c r="CI40154" s="850"/>
    </row>
    <row r="40155" spans="85:87" x14ac:dyDescent="0.25">
      <c r="CG40155" s="768"/>
      <c r="CH40155" s="768"/>
      <c r="CI40155" s="850"/>
    </row>
    <row r="40156" spans="85:87" x14ac:dyDescent="0.25">
      <c r="CG40156" s="768"/>
      <c r="CH40156" s="768"/>
      <c r="CI40156" s="850"/>
    </row>
    <row r="40157" spans="85:87" x14ac:dyDescent="0.25">
      <c r="CG40157" s="768"/>
      <c r="CH40157" s="768"/>
      <c r="CI40157" s="850"/>
    </row>
    <row r="40158" spans="85:87" x14ac:dyDescent="0.25">
      <c r="CG40158" s="768"/>
      <c r="CH40158" s="768"/>
      <c r="CI40158" s="850"/>
    </row>
    <row r="40159" spans="85:87" x14ac:dyDescent="0.25">
      <c r="CG40159" s="768"/>
      <c r="CH40159" s="768"/>
      <c r="CI40159" s="850"/>
    </row>
    <row r="40160" spans="85:87" x14ac:dyDescent="0.25">
      <c r="CG40160" s="768"/>
      <c r="CH40160" s="768"/>
      <c r="CI40160" s="850"/>
    </row>
    <row r="40161" spans="85:87" x14ac:dyDescent="0.25">
      <c r="CG40161" s="768"/>
      <c r="CH40161" s="768"/>
      <c r="CI40161" s="850"/>
    </row>
    <row r="40162" spans="85:87" x14ac:dyDescent="0.25">
      <c r="CG40162" s="768"/>
      <c r="CH40162" s="768"/>
      <c r="CI40162" s="850"/>
    </row>
    <row r="40163" spans="85:87" x14ac:dyDescent="0.25">
      <c r="CG40163" s="768"/>
      <c r="CH40163" s="768"/>
      <c r="CI40163" s="850"/>
    </row>
    <row r="40164" spans="85:87" x14ac:dyDescent="0.25">
      <c r="CG40164" s="768"/>
      <c r="CH40164" s="768"/>
      <c r="CI40164" s="850"/>
    </row>
    <row r="40165" spans="85:87" x14ac:dyDescent="0.25">
      <c r="CG40165" s="768"/>
      <c r="CH40165" s="768"/>
      <c r="CI40165" s="850"/>
    </row>
    <row r="40166" spans="85:87" x14ac:dyDescent="0.25">
      <c r="CG40166" s="768"/>
      <c r="CH40166" s="768"/>
      <c r="CI40166" s="850"/>
    </row>
    <row r="40167" spans="85:87" x14ac:dyDescent="0.25">
      <c r="CG40167" s="768"/>
      <c r="CH40167" s="768"/>
      <c r="CI40167" s="850"/>
    </row>
    <row r="40168" spans="85:87" x14ac:dyDescent="0.25">
      <c r="CG40168" s="768"/>
      <c r="CH40168" s="768"/>
      <c r="CI40168" s="850"/>
    </row>
    <row r="40169" spans="85:87" x14ac:dyDescent="0.25">
      <c r="CG40169" s="768"/>
      <c r="CH40169" s="768"/>
      <c r="CI40169" s="850"/>
    </row>
    <row r="40170" spans="85:87" x14ac:dyDescent="0.25">
      <c r="CG40170" s="768"/>
      <c r="CH40170" s="768"/>
      <c r="CI40170" s="850"/>
    </row>
    <row r="40171" spans="85:87" x14ac:dyDescent="0.25">
      <c r="CG40171" s="768"/>
      <c r="CH40171" s="768"/>
      <c r="CI40171" s="850"/>
    </row>
    <row r="40172" spans="85:87" x14ac:dyDescent="0.25">
      <c r="CG40172" s="768"/>
      <c r="CH40172" s="768"/>
      <c r="CI40172" s="850"/>
    </row>
    <row r="40173" spans="85:87" x14ac:dyDescent="0.25">
      <c r="CG40173" s="768"/>
      <c r="CH40173" s="768"/>
      <c r="CI40173" s="850"/>
    </row>
    <row r="40174" spans="85:87" x14ac:dyDescent="0.25">
      <c r="CG40174" s="768"/>
      <c r="CH40174" s="768"/>
      <c r="CI40174" s="850"/>
    </row>
    <row r="40175" spans="85:87" x14ac:dyDescent="0.25">
      <c r="CG40175" s="768"/>
      <c r="CH40175" s="768"/>
      <c r="CI40175" s="850"/>
    </row>
    <row r="40176" spans="85:87" x14ac:dyDescent="0.25">
      <c r="CG40176" s="768"/>
      <c r="CH40176" s="768"/>
      <c r="CI40176" s="850"/>
    </row>
    <row r="40177" spans="85:87" x14ac:dyDescent="0.25">
      <c r="CG40177" s="768"/>
      <c r="CH40177" s="768"/>
      <c r="CI40177" s="850"/>
    </row>
    <row r="40178" spans="85:87" x14ac:dyDescent="0.25">
      <c r="CG40178" s="768"/>
      <c r="CH40178" s="768"/>
      <c r="CI40178" s="850"/>
    </row>
    <row r="40179" spans="85:87" x14ac:dyDescent="0.25">
      <c r="CG40179" s="768"/>
      <c r="CH40179" s="768"/>
      <c r="CI40179" s="850"/>
    </row>
    <row r="40180" spans="85:87" x14ac:dyDescent="0.25">
      <c r="CG40180" s="768"/>
      <c r="CH40180" s="768"/>
      <c r="CI40180" s="850"/>
    </row>
    <row r="40181" spans="85:87" x14ac:dyDescent="0.25">
      <c r="CG40181" s="768"/>
      <c r="CH40181" s="768"/>
      <c r="CI40181" s="850"/>
    </row>
    <row r="40182" spans="85:87" x14ac:dyDescent="0.25">
      <c r="CG40182" s="768"/>
      <c r="CH40182" s="768"/>
      <c r="CI40182" s="850"/>
    </row>
    <row r="40183" spans="85:87" x14ac:dyDescent="0.25">
      <c r="CG40183" s="768"/>
      <c r="CH40183" s="768"/>
      <c r="CI40183" s="850"/>
    </row>
    <row r="40184" spans="85:87" x14ac:dyDescent="0.25">
      <c r="CG40184" s="768"/>
      <c r="CH40184" s="768"/>
      <c r="CI40184" s="850"/>
    </row>
    <row r="40185" spans="85:87" x14ac:dyDescent="0.25">
      <c r="CG40185" s="768"/>
      <c r="CH40185" s="768"/>
      <c r="CI40185" s="850"/>
    </row>
    <row r="40186" spans="85:87" x14ac:dyDescent="0.25">
      <c r="CG40186" s="768"/>
      <c r="CH40186" s="768"/>
      <c r="CI40186" s="850"/>
    </row>
    <row r="40187" spans="85:87" x14ac:dyDescent="0.25">
      <c r="CG40187" s="768"/>
      <c r="CH40187" s="768"/>
      <c r="CI40187" s="850"/>
    </row>
    <row r="40188" spans="85:87" x14ac:dyDescent="0.25">
      <c r="CG40188" s="768"/>
      <c r="CH40188" s="768"/>
      <c r="CI40188" s="850"/>
    </row>
    <row r="40189" spans="85:87" x14ac:dyDescent="0.25">
      <c r="CG40189" s="768"/>
      <c r="CH40189" s="768"/>
      <c r="CI40189" s="850"/>
    </row>
    <row r="40190" spans="85:87" x14ac:dyDescent="0.25">
      <c r="CG40190" s="768"/>
      <c r="CH40190" s="768"/>
      <c r="CI40190" s="850"/>
    </row>
    <row r="40191" spans="85:87" x14ac:dyDescent="0.25">
      <c r="CG40191" s="768"/>
      <c r="CH40191" s="768"/>
      <c r="CI40191" s="850"/>
    </row>
    <row r="40192" spans="85:87" x14ac:dyDescent="0.25">
      <c r="CG40192" s="768"/>
      <c r="CH40192" s="768"/>
      <c r="CI40192" s="850"/>
    </row>
    <row r="40193" spans="85:87" x14ac:dyDescent="0.25">
      <c r="CG40193" s="768"/>
      <c r="CH40193" s="768"/>
      <c r="CI40193" s="850"/>
    </row>
    <row r="40194" spans="85:87" x14ac:dyDescent="0.25">
      <c r="CG40194" s="768"/>
      <c r="CH40194" s="768"/>
      <c r="CI40194" s="850"/>
    </row>
    <row r="40195" spans="85:87" x14ac:dyDescent="0.25">
      <c r="CG40195" s="768"/>
      <c r="CH40195" s="768"/>
      <c r="CI40195" s="850"/>
    </row>
    <row r="40196" spans="85:87" x14ac:dyDescent="0.25">
      <c r="CG40196" s="768"/>
      <c r="CH40196" s="768"/>
      <c r="CI40196" s="850"/>
    </row>
    <row r="40197" spans="85:87" x14ac:dyDescent="0.25">
      <c r="CG40197" s="768"/>
      <c r="CH40197" s="768"/>
      <c r="CI40197" s="850"/>
    </row>
    <row r="40198" spans="85:87" x14ac:dyDescent="0.25">
      <c r="CG40198" s="768"/>
      <c r="CH40198" s="768"/>
      <c r="CI40198" s="850"/>
    </row>
    <row r="40199" spans="85:87" x14ac:dyDescent="0.25">
      <c r="CG40199" s="768"/>
      <c r="CH40199" s="768"/>
      <c r="CI40199" s="850"/>
    </row>
    <row r="40200" spans="85:87" x14ac:dyDescent="0.25">
      <c r="CG40200" s="768"/>
      <c r="CH40200" s="768"/>
      <c r="CI40200" s="850"/>
    </row>
    <row r="40201" spans="85:87" x14ac:dyDescent="0.25">
      <c r="CG40201" s="768"/>
      <c r="CH40201" s="768"/>
      <c r="CI40201" s="850"/>
    </row>
    <row r="40202" spans="85:87" x14ac:dyDescent="0.25">
      <c r="CG40202" s="768"/>
      <c r="CH40202" s="768"/>
      <c r="CI40202" s="850"/>
    </row>
    <row r="40203" spans="85:87" x14ac:dyDescent="0.25">
      <c r="CG40203" s="768"/>
      <c r="CH40203" s="768"/>
      <c r="CI40203" s="850"/>
    </row>
    <row r="40204" spans="85:87" x14ac:dyDescent="0.25">
      <c r="CG40204" s="768"/>
      <c r="CH40204" s="768"/>
      <c r="CI40204" s="850"/>
    </row>
    <row r="40205" spans="85:87" x14ac:dyDescent="0.25">
      <c r="CG40205" s="768"/>
      <c r="CH40205" s="768"/>
      <c r="CI40205" s="850"/>
    </row>
    <row r="40206" spans="85:87" x14ac:dyDescent="0.25">
      <c r="CG40206" s="768"/>
      <c r="CH40206" s="768"/>
      <c r="CI40206" s="850"/>
    </row>
    <row r="40207" spans="85:87" x14ac:dyDescent="0.25">
      <c r="CG40207" s="768"/>
      <c r="CH40207" s="768"/>
      <c r="CI40207" s="850"/>
    </row>
    <row r="40208" spans="85:87" x14ac:dyDescent="0.25">
      <c r="CG40208" s="768"/>
      <c r="CH40208" s="768"/>
      <c r="CI40208" s="850"/>
    </row>
    <row r="40209" spans="85:87" x14ac:dyDescent="0.25">
      <c r="CG40209" s="768"/>
      <c r="CH40209" s="768"/>
      <c r="CI40209" s="850"/>
    </row>
    <row r="40210" spans="85:87" x14ac:dyDescent="0.25">
      <c r="CG40210" s="768"/>
      <c r="CH40210" s="768"/>
      <c r="CI40210" s="850"/>
    </row>
    <row r="40211" spans="85:87" x14ac:dyDescent="0.25">
      <c r="CG40211" s="768"/>
      <c r="CH40211" s="768"/>
      <c r="CI40211" s="850"/>
    </row>
    <row r="40212" spans="85:87" x14ac:dyDescent="0.25">
      <c r="CG40212" s="768"/>
      <c r="CH40212" s="768"/>
      <c r="CI40212" s="850"/>
    </row>
    <row r="40213" spans="85:87" x14ac:dyDescent="0.25">
      <c r="CG40213" s="768"/>
      <c r="CH40213" s="768"/>
      <c r="CI40213" s="850"/>
    </row>
    <row r="40214" spans="85:87" x14ac:dyDescent="0.25">
      <c r="CG40214" s="768"/>
      <c r="CH40214" s="768"/>
      <c r="CI40214" s="850"/>
    </row>
    <row r="40215" spans="85:87" x14ac:dyDescent="0.25">
      <c r="CG40215" s="768"/>
      <c r="CH40215" s="768"/>
      <c r="CI40215" s="850"/>
    </row>
    <row r="40216" spans="85:87" x14ac:dyDescent="0.25">
      <c r="CG40216" s="768"/>
      <c r="CH40216" s="768"/>
      <c r="CI40216" s="850"/>
    </row>
    <row r="40217" spans="85:87" x14ac:dyDescent="0.25">
      <c r="CG40217" s="768"/>
      <c r="CH40217" s="768"/>
      <c r="CI40217" s="850"/>
    </row>
    <row r="40218" spans="85:87" x14ac:dyDescent="0.25">
      <c r="CG40218" s="768"/>
      <c r="CH40218" s="768"/>
      <c r="CI40218" s="850"/>
    </row>
    <row r="40219" spans="85:87" x14ac:dyDescent="0.25">
      <c r="CG40219" s="768"/>
      <c r="CH40219" s="768"/>
      <c r="CI40219" s="850"/>
    </row>
    <row r="40220" spans="85:87" x14ac:dyDescent="0.25">
      <c r="CG40220" s="768"/>
      <c r="CH40220" s="768"/>
      <c r="CI40220" s="850"/>
    </row>
    <row r="40221" spans="85:87" x14ac:dyDescent="0.25">
      <c r="CG40221" s="768"/>
      <c r="CH40221" s="768"/>
      <c r="CI40221" s="850"/>
    </row>
    <row r="40222" spans="85:87" x14ac:dyDescent="0.25">
      <c r="CG40222" s="768"/>
      <c r="CH40222" s="768"/>
      <c r="CI40222" s="850"/>
    </row>
    <row r="40223" spans="85:87" x14ac:dyDescent="0.25">
      <c r="CG40223" s="768"/>
      <c r="CH40223" s="768"/>
      <c r="CI40223" s="850"/>
    </row>
    <row r="40224" spans="85:87" x14ac:dyDescent="0.25">
      <c r="CG40224" s="768"/>
      <c r="CH40224" s="768"/>
      <c r="CI40224" s="850"/>
    </row>
    <row r="40225" spans="85:87" x14ac:dyDescent="0.25">
      <c r="CG40225" s="768"/>
      <c r="CH40225" s="768"/>
      <c r="CI40225" s="850"/>
    </row>
    <row r="40226" spans="85:87" x14ac:dyDescent="0.25">
      <c r="CG40226" s="768"/>
      <c r="CH40226" s="768"/>
      <c r="CI40226" s="850"/>
    </row>
    <row r="40227" spans="85:87" x14ac:dyDescent="0.25">
      <c r="CG40227" s="768"/>
      <c r="CH40227" s="768"/>
      <c r="CI40227" s="850"/>
    </row>
    <row r="40228" spans="85:87" x14ac:dyDescent="0.25">
      <c r="CG40228" s="768"/>
      <c r="CH40228" s="768"/>
      <c r="CI40228" s="850"/>
    </row>
    <row r="40229" spans="85:87" x14ac:dyDescent="0.25">
      <c r="CG40229" s="768"/>
      <c r="CH40229" s="768"/>
      <c r="CI40229" s="850"/>
    </row>
    <row r="40230" spans="85:87" x14ac:dyDescent="0.25">
      <c r="CG40230" s="768"/>
      <c r="CH40230" s="768"/>
      <c r="CI40230" s="850"/>
    </row>
    <row r="40231" spans="85:87" x14ac:dyDescent="0.25">
      <c r="CG40231" s="768"/>
      <c r="CH40231" s="768"/>
      <c r="CI40231" s="850"/>
    </row>
    <row r="40232" spans="85:87" x14ac:dyDescent="0.25">
      <c r="CG40232" s="768"/>
      <c r="CH40232" s="768"/>
      <c r="CI40232" s="850"/>
    </row>
    <row r="40233" spans="85:87" x14ac:dyDescent="0.25">
      <c r="CG40233" s="768"/>
      <c r="CH40233" s="768"/>
      <c r="CI40233" s="850"/>
    </row>
    <row r="40234" spans="85:87" x14ac:dyDescent="0.25">
      <c r="CG40234" s="768"/>
      <c r="CH40234" s="768"/>
      <c r="CI40234" s="850"/>
    </row>
    <row r="40235" spans="85:87" x14ac:dyDescent="0.25">
      <c r="CG40235" s="768"/>
      <c r="CH40235" s="768"/>
      <c r="CI40235" s="850"/>
    </row>
    <row r="40236" spans="85:87" x14ac:dyDescent="0.25">
      <c r="CG40236" s="768"/>
      <c r="CH40236" s="768"/>
      <c r="CI40236" s="850"/>
    </row>
    <row r="40237" spans="85:87" x14ac:dyDescent="0.25">
      <c r="CG40237" s="768"/>
      <c r="CH40237" s="768"/>
      <c r="CI40237" s="850"/>
    </row>
    <row r="40238" spans="85:87" x14ac:dyDescent="0.25">
      <c r="CG40238" s="768"/>
      <c r="CH40238" s="768"/>
      <c r="CI40238" s="850"/>
    </row>
    <row r="40239" spans="85:87" x14ac:dyDescent="0.25">
      <c r="CG40239" s="768"/>
      <c r="CH40239" s="768"/>
      <c r="CI40239" s="850"/>
    </row>
    <row r="40240" spans="85:87" x14ac:dyDescent="0.25">
      <c r="CG40240" s="768"/>
      <c r="CH40240" s="768"/>
      <c r="CI40240" s="850"/>
    </row>
    <row r="40241" spans="85:87" x14ac:dyDescent="0.25">
      <c r="CG40241" s="768"/>
      <c r="CH40241" s="768"/>
      <c r="CI40241" s="850"/>
    </row>
    <row r="40242" spans="85:87" x14ac:dyDescent="0.25">
      <c r="CG40242" s="768"/>
      <c r="CH40242" s="768"/>
      <c r="CI40242" s="850"/>
    </row>
    <row r="40243" spans="85:87" x14ac:dyDescent="0.25">
      <c r="CG40243" s="768"/>
      <c r="CH40243" s="768"/>
      <c r="CI40243" s="850"/>
    </row>
    <row r="40244" spans="85:87" x14ac:dyDescent="0.25">
      <c r="CG40244" s="768"/>
      <c r="CH40244" s="768"/>
      <c r="CI40244" s="850"/>
    </row>
    <row r="40245" spans="85:87" x14ac:dyDescent="0.25">
      <c r="CG40245" s="768"/>
      <c r="CH40245" s="768"/>
      <c r="CI40245" s="850"/>
    </row>
    <row r="40246" spans="85:87" x14ac:dyDescent="0.25">
      <c r="CG40246" s="768"/>
      <c r="CH40246" s="768"/>
      <c r="CI40246" s="850"/>
    </row>
    <row r="40247" spans="85:87" x14ac:dyDescent="0.25">
      <c r="CG40247" s="768"/>
      <c r="CH40247" s="768"/>
      <c r="CI40247" s="850"/>
    </row>
    <row r="40248" spans="85:87" x14ac:dyDescent="0.25">
      <c r="CG40248" s="768"/>
      <c r="CH40248" s="768"/>
      <c r="CI40248" s="850"/>
    </row>
    <row r="40249" spans="85:87" x14ac:dyDescent="0.25">
      <c r="CG40249" s="768"/>
      <c r="CH40249" s="768"/>
      <c r="CI40249" s="850"/>
    </row>
    <row r="40250" spans="85:87" x14ac:dyDescent="0.25">
      <c r="CG40250" s="768"/>
      <c r="CH40250" s="768"/>
      <c r="CI40250" s="850"/>
    </row>
    <row r="40251" spans="85:87" x14ac:dyDescent="0.25">
      <c r="CG40251" s="768"/>
      <c r="CH40251" s="768"/>
      <c r="CI40251" s="850"/>
    </row>
    <row r="40252" spans="85:87" x14ac:dyDescent="0.25">
      <c r="CG40252" s="768"/>
      <c r="CH40252" s="768"/>
      <c r="CI40252" s="850"/>
    </row>
    <row r="40253" spans="85:87" x14ac:dyDescent="0.25">
      <c r="CG40253" s="768"/>
      <c r="CH40253" s="768"/>
      <c r="CI40253" s="850"/>
    </row>
    <row r="40254" spans="85:87" x14ac:dyDescent="0.25">
      <c r="CG40254" s="768"/>
      <c r="CH40254" s="768"/>
      <c r="CI40254" s="850"/>
    </row>
    <row r="40255" spans="85:87" x14ac:dyDescent="0.25">
      <c r="CG40255" s="768"/>
      <c r="CH40255" s="768"/>
      <c r="CI40255" s="850"/>
    </row>
    <row r="40256" spans="85:87" x14ac:dyDescent="0.25">
      <c r="CG40256" s="768"/>
      <c r="CH40256" s="768"/>
      <c r="CI40256" s="850"/>
    </row>
    <row r="40257" spans="85:87" x14ac:dyDescent="0.25">
      <c r="CG40257" s="768"/>
      <c r="CH40257" s="768"/>
      <c r="CI40257" s="850"/>
    </row>
    <row r="40258" spans="85:87" x14ac:dyDescent="0.25">
      <c r="CG40258" s="768"/>
      <c r="CH40258" s="768"/>
      <c r="CI40258" s="850"/>
    </row>
    <row r="40259" spans="85:87" x14ac:dyDescent="0.25">
      <c r="CG40259" s="768"/>
      <c r="CH40259" s="768"/>
      <c r="CI40259" s="850"/>
    </row>
    <row r="40260" spans="85:87" x14ac:dyDescent="0.25">
      <c r="CG40260" s="768"/>
      <c r="CH40260" s="768"/>
      <c r="CI40260" s="850"/>
    </row>
    <row r="40261" spans="85:87" x14ac:dyDescent="0.25">
      <c r="CG40261" s="768"/>
      <c r="CH40261" s="768"/>
      <c r="CI40261" s="850"/>
    </row>
    <row r="40262" spans="85:87" x14ac:dyDescent="0.25">
      <c r="CG40262" s="768"/>
      <c r="CH40262" s="768"/>
      <c r="CI40262" s="850"/>
    </row>
    <row r="40263" spans="85:87" x14ac:dyDescent="0.25">
      <c r="CG40263" s="768"/>
      <c r="CH40263" s="768"/>
      <c r="CI40263" s="850"/>
    </row>
    <row r="40264" spans="85:87" x14ac:dyDescent="0.25">
      <c r="CG40264" s="768"/>
      <c r="CH40264" s="768"/>
      <c r="CI40264" s="850"/>
    </row>
    <row r="40265" spans="85:87" x14ac:dyDescent="0.25">
      <c r="CG40265" s="768"/>
      <c r="CH40265" s="768"/>
      <c r="CI40265" s="850"/>
    </row>
    <row r="40266" spans="85:87" x14ac:dyDescent="0.25">
      <c r="CG40266" s="768"/>
      <c r="CH40266" s="768"/>
      <c r="CI40266" s="850"/>
    </row>
    <row r="40267" spans="85:87" x14ac:dyDescent="0.25">
      <c r="CG40267" s="768"/>
      <c r="CH40267" s="768"/>
      <c r="CI40267" s="850"/>
    </row>
    <row r="40268" spans="85:87" x14ac:dyDescent="0.25">
      <c r="CG40268" s="768"/>
      <c r="CH40268" s="768"/>
      <c r="CI40268" s="850"/>
    </row>
    <row r="40269" spans="85:87" x14ac:dyDescent="0.25">
      <c r="CG40269" s="768"/>
      <c r="CH40269" s="768"/>
      <c r="CI40269" s="850"/>
    </row>
    <row r="40270" spans="85:87" x14ac:dyDescent="0.25">
      <c r="CG40270" s="768"/>
      <c r="CH40270" s="768"/>
      <c r="CI40270" s="850"/>
    </row>
    <row r="40271" spans="85:87" x14ac:dyDescent="0.25">
      <c r="CG40271" s="768"/>
      <c r="CH40271" s="768"/>
      <c r="CI40271" s="850"/>
    </row>
    <row r="40272" spans="85:87" x14ac:dyDescent="0.25">
      <c r="CG40272" s="768"/>
      <c r="CH40272" s="768"/>
      <c r="CI40272" s="850"/>
    </row>
    <row r="40273" spans="85:87" x14ac:dyDescent="0.25">
      <c r="CG40273" s="768"/>
      <c r="CH40273" s="768"/>
      <c r="CI40273" s="850"/>
    </row>
    <row r="40274" spans="85:87" x14ac:dyDescent="0.25">
      <c r="CG40274" s="768"/>
      <c r="CH40274" s="768"/>
      <c r="CI40274" s="850"/>
    </row>
    <row r="40275" spans="85:87" x14ac:dyDescent="0.25">
      <c r="CG40275" s="768"/>
      <c r="CH40275" s="768"/>
      <c r="CI40275" s="850"/>
    </row>
    <row r="40276" spans="85:87" x14ac:dyDescent="0.25">
      <c r="CG40276" s="768"/>
      <c r="CH40276" s="768"/>
      <c r="CI40276" s="850"/>
    </row>
    <row r="40277" spans="85:87" x14ac:dyDescent="0.25">
      <c r="CG40277" s="768"/>
      <c r="CH40277" s="768"/>
      <c r="CI40277" s="850"/>
    </row>
    <row r="40278" spans="85:87" x14ac:dyDescent="0.25">
      <c r="CG40278" s="768"/>
      <c r="CH40278" s="768"/>
      <c r="CI40278" s="850"/>
    </row>
    <row r="40279" spans="85:87" x14ac:dyDescent="0.25">
      <c r="CG40279" s="768"/>
      <c r="CH40279" s="768"/>
      <c r="CI40279" s="850"/>
    </row>
    <row r="40280" spans="85:87" x14ac:dyDescent="0.25">
      <c r="CG40280" s="768"/>
      <c r="CH40280" s="768"/>
      <c r="CI40280" s="850"/>
    </row>
    <row r="40281" spans="85:87" x14ac:dyDescent="0.25">
      <c r="CG40281" s="768"/>
      <c r="CH40281" s="768"/>
      <c r="CI40281" s="850"/>
    </row>
    <row r="40282" spans="85:87" x14ac:dyDescent="0.25">
      <c r="CG40282" s="768"/>
      <c r="CH40282" s="768"/>
      <c r="CI40282" s="850"/>
    </row>
    <row r="40283" spans="85:87" x14ac:dyDescent="0.25">
      <c r="CG40283" s="768"/>
      <c r="CH40283" s="768"/>
      <c r="CI40283" s="850"/>
    </row>
    <row r="40284" spans="85:87" x14ac:dyDescent="0.25">
      <c r="CG40284" s="768"/>
      <c r="CH40284" s="768"/>
      <c r="CI40284" s="850"/>
    </row>
    <row r="40285" spans="85:87" x14ac:dyDescent="0.25">
      <c r="CG40285" s="768"/>
      <c r="CH40285" s="768"/>
      <c r="CI40285" s="850"/>
    </row>
    <row r="40286" spans="85:87" x14ac:dyDescent="0.25">
      <c r="CG40286" s="768"/>
      <c r="CH40286" s="768"/>
      <c r="CI40286" s="850"/>
    </row>
    <row r="40287" spans="85:87" x14ac:dyDescent="0.25">
      <c r="CG40287" s="768"/>
      <c r="CH40287" s="768"/>
      <c r="CI40287" s="850"/>
    </row>
    <row r="40288" spans="85:87" x14ac:dyDescent="0.25">
      <c r="CG40288" s="768"/>
      <c r="CH40288" s="768"/>
      <c r="CI40288" s="850"/>
    </row>
    <row r="40289" spans="85:87" x14ac:dyDescent="0.25">
      <c r="CG40289" s="768"/>
      <c r="CH40289" s="768"/>
      <c r="CI40289" s="850"/>
    </row>
    <row r="40290" spans="85:87" x14ac:dyDescent="0.25">
      <c r="CG40290" s="768"/>
      <c r="CH40290" s="768"/>
      <c r="CI40290" s="850"/>
    </row>
    <row r="40291" spans="85:87" x14ac:dyDescent="0.25">
      <c r="CG40291" s="768"/>
      <c r="CH40291" s="768"/>
      <c r="CI40291" s="850"/>
    </row>
    <row r="40292" spans="85:87" x14ac:dyDescent="0.25">
      <c r="CG40292" s="768"/>
      <c r="CH40292" s="768"/>
      <c r="CI40292" s="850"/>
    </row>
    <row r="40293" spans="85:87" x14ac:dyDescent="0.25">
      <c r="CG40293" s="768"/>
      <c r="CH40293" s="768"/>
      <c r="CI40293" s="850"/>
    </row>
    <row r="40294" spans="85:87" x14ac:dyDescent="0.25">
      <c r="CG40294" s="768"/>
      <c r="CH40294" s="768"/>
      <c r="CI40294" s="850"/>
    </row>
    <row r="40295" spans="85:87" x14ac:dyDescent="0.25">
      <c r="CG40295" s="768"/>
      <c r="CH40295" s="768"/>
      <c r="CI40295" s="850"/>
    </row>
    <row r="40296" spans="85:87" x14ac:dyDescent="0.25">
      <c r="CG40296" s="768"/>
      <c r="CH40296" s="768"/>
      <c r="CI40296" s="850"/>
    </row>
    <row r="40297" spans="85:87" x14ac:dyDescent="0.25">
      <c r="CG40297" s="768"/>
      <c r="CH40297" s="768"/>
      <c r="CI40297" s="850"/>
    </row>
    <row r="40298" spans="85:87" x14ac:dyDescent="0.25">
      <c r="CG40298" s="768"/>
      <c r="CH40298" s="768"/>
      <c r="CI40298" s="850"/>
    </row>
    <row r="40299" spans="85:87" x14ac:dyDescent="0.25">
      <c r="CG40299" s="768"/>
      <c r="CH40299" s="768"/>
      <c r="CI40299" s="850"/>
    </row>
    <row r="40300" spans="85:87" x14ac:dyDescent="0.25">
      <c r="CG40300" s="768"/>
      <c r="CH40300" s="768"/>
      <c r="CI40300" s="850"/>
    </row>
    <row r="40301" spans="85:87" x14ac:dyDescent="0.25">
      <c r="CG40301" s="768"/>
      <c r="CH40301" s="768"/>
      <c r="CI40301" s="850"/>
    </row>
    <row r="40302" spans="85:87" x14ac:dyDescent="0.25">
      <c r="CG40302" s="768"/>
      <c r="CH40302" s="768"/>
      <c r="CI40302" s="850"/>
    </row>
    <row r="40303" spans="85:87" x14ac:dyDescent="0.25">
      <c r="CG40303" s="768"/>
      <c r="CH40303" s="768"/>
      <c r="CI40303" s="850"/>
    </row>
    <row r="40304" spans="85:87" x14ac:dyDescent="0.25">
      <c r="CG40304" s="768"/>
      <c r="CH40304" s="768"/>
      <c r="CI40304" s="850"/>
    </row>
    <row r="40305" spans="85:87" x14ac:dyDescent="0.25">
      <c r="CG40305" s="768"/>
      <c r="CH40305" s="768"/>
      <c r="CI40305" s="850"/>
    </row>
    <row r="40306" spans="85:87" x14ac:dyDescent="0.25">
      <c r="CG40306" s="768"/>
      <c r="CH40306" s="768"/>
      <c r="CI40306" s="850"/>
    </row>
    <row r="40307" spans="85:87" x14ac:dyDescent="0.25">
      <c r="CG40307" s="768"/>
      <c r="CH40307" s="768"/>
      <c r="CI40307" s="850"/>
    </row>
    <row r="40308" spans="85:87" x14ac:dyDescent="0.25">
      <c r="CG40308" s="768"/>
      <c r="CH40308" s="768"/>
      <c r="CI40308" s="850"/>
    </row>
    <row r="40309" spans="85:87" x14ac:dyDescent="0.25">
      <c r="CG40309" s="768"/>
      <c r="CH40309" s="768"/>
      <c r="CI40309" s="850"/>
    </row>
    <row r="40310" spans="85:87" x14ac:dyDescent="0.25">
      <c r="CG40310" s="768"/>
      <c r="CH40310" s="768"/>
      <c r="CI40310" s="850"/>
    </row>
    <row r="40311" spans="85:87" x14ac:dyDescent="0.25">
      <c r="CG40311" s="768"/>
      <c r="CH40311" s="768"/>
      <c r="CI40311" s="850"/>
    </row>
    <row r="40312" spans="85:87" x14ac:dyDescent="0.25">
      <c r="CG40312" s="768"/>
      <c r="CH40312" s="768"/>
      <c r="CI40312" s="850"/>
    </row>
    <row r="40313" spans="85:87" x14ac:dyDescent="0.25">
      <c r="CG40313" s="768"/>
      <c r="CH40313" s="768"/>
      <c r="CI40313" s="850"/>
    </row>
    <row r="40314" spans="85:87" x14ac:dyDescent="0.25">
      <c r="CG40314" s="768"/>
      <c r="CH40314" s="768"/>
      <c r="CI40314" s="850"/>
    </row>
    <row r="40315" spans="85:87" x14ac:dyDescent="0.25">
      <c r="CG40315" s="768"/>
      <c r="CH40315" s="768"/>
      <c r="CI40315" s="850"/>
    </row>
    <row r="40316" spans="85:87" x14ac:dyDescent="0.25">
      <c r="CG40316" s="768"/>
      <c r="CH40316" s="768"/>
      <c r="CI40316" s="850"/>
    </row>
    <row r="40317" spans="85:87" x14ac:dyDescent="0.25">
      <c r="CG40317" s="768"/>
      <c r="CH40317" s="768"/>
      <c r="CI40317" s="850"/>
    </row>
    <row r="40318" spans="85:87" x14ac:dyDescent="0.25">
      <c r="CG40318" s="768"/>
      <c r="CH40318" s="768"/>
      <c r="CI40318" s="850"/>
    </row>
    <row r="40319" spans="85:87" x14ac:dyDescent="0.25">
      <c r="CG40319" s="768"/>
      <c r="CH40319" s="768"/>
      <c r="CI40319" s="850"/>
    </row>
    <row r="40320" spans="85:87" x14ac:dyDescent="0.25">
      <c r="CG40320" s="768"/>
      <c r="CH40320" s="768"/>
      <c r="CI40320" s="850"/>
    </row>
    <row r="40321" spans="85:87" x14ac:dyDescent="0.25">
      <c r="CG40321" s="768"/>
      <c r="CH40321" s="768"/>
      <c r="CI40321" s="850"/>
    </row>
    <row r="40322" spans="85:87" x14ac:dyDescent="0.25">
      <c r="CG40322" s="768"/>
      <c r="CH40322" s="768"/>
      <c r="CI40322" s="850"/>
    </row>
    <row r="40323" spans="85:87" x14ac:dyDescent="0.25">
      <c r="CG40323" s="768"/>
      <c r="CH40323" s="768"/>
      <c r="CI40323" s="850"/>
    </row>
    <row r="40324" spans="85:87" x14ac:dyDescent="0.25">
      <c r="CG40324" s="768"/>
      <c r="CH40324" s="768"/>
      <c r="CI40324" s="850"/>
    </row>
    <row r="40325" spans="85:87" x14ac:dyDescent="0.25">
      <c r="CG40325" s="768"/>
      <c r="CH40325" s="768"/>
      <c r="CI40325" s="850"/>
    </row>
    <row r="40326" spans="85:87" x14ac:dyDescent="0.25">
      <c r="CG40326" s="768"/>
      <c r="CH40326" s="768"/>
      <c r="CI40326" s="850"/>
    </row>
    <row r="40327" spans="85:87" x14ac:dyDescent="0.25">
      <c r="CG40327" s="768"/>
      <c r="CH40327" s="768"/>
      <c r="CI40327" s="850"/>
    </row>
    <row r="40328" spans="85:87" x14ac:dyDescent="0.25">
      <c r="CG40328" s="768"/>
      <c r="CH40328" s="768"/>
      <c r="CI40328" s="850"/>
    </row>
    <row r="40329" spans="85:87" x14ac:dyDescent="0.25">
      <c r="CG40329" s="768"/>
      <c r="CH40329" s="768"/>
      <c r="CI40329" s="850"/>
    </row>
    <row r="40330" spans="85:87" x14ac:dyDescent="0.25">
      <c r="CG40330" s="768"/>
      <c r="CH40330" s="768"/>
      <c r="CI40330" s="850"/>
    </row>
    <row r="40331" spans="85:87" x14ac:dyDescent="0.25">
      <c r="CG40331" s="768"/>
      <c r="CH40331" s="768"/>
      <c r="CI40331" s="850"/>
    </row>
    <row r="40332" spans="85:87" x14ac:dyDescent="0.25">
      <c r="CG40332" s="768"/>
      <c r="CH40332" s="768"/>
      <c r="CI40332" s="850"/>
    </row>
    <row r="40333" spans="85:87" x14ac:dyDescent="0.25">
      <c r="CG40333" s="768"/>
      <c r="CH40333" s="768"/>
      <c r="CI40333" s="850"/>
    </row>
    <row r="40334" spans="85:87" x14ac:dyDescent="0.25">
      <c r="CG40334" s="768"/>
      <c r="CH40334" s="768"/>
      <c r="CI40334" s="850"/>
    </row>
    <row r="40335" spans="85:87" x14ac:dyDescent="0.25">
      <c r="CG40335" s="768"/>
      <c r="CH40335" s="768"/>
      <c r="CI40335" s="850"/>
    </row>
    <row r="40336" spans="85:87" x14ac:dyDescent="0.25">
      <c r="CG40336" s="768"/>
      <c r="CH40336" s="768"/>
      <c r="CI40336" s="850"/>
    </row>
    <row r="40337" spans="85:87" x14ac:dyDescent="0.25">
      <c r="CG40337" s="768"/>
      <c r="CH40337" s="768"/>
      <c r="CI40337" s="850"/>
    </row>
    <row r="40338" spans="85:87" x14ac:dyDescent="0.25">
      <c r="CG40338" s="768"/>
      <c r="CH40338" s="768"/>
      <c r="CI40338" s="850"/>
    </row>
    <row r="40339" spans="85:87" x14ac:dyDescent="0.25">
      <c r="CG40339" s="768"/>
      <c r="CH40339" s="768"/>
      <c r="CI40339" s="850"/>
    </row>
    <row r="40340" spans="85:87" x14ac:dyDescent="0.25">
      <c r="CG40340" s="768"/>
      <c r="CH40340" s="768"/>
      <c r="CI40340" s="850"/>
    </row>
    <row r="40341" spans="85:87" x14ac:dyDescent="0.25">
      <c r="CG40341" s="768"/>
      <c r="CH40341" s="768"/>
      <c r="CI40341" s="850"/>
    </row>
    <row r="40342" spans="85:87" x14ac:dyDescent="0.25">
      <c r="CG40342" s="768"/>
      <c r="CH40342" s="768"/>
      <c r="CI40342" s="850"/>
    </row>
    <row r="40343" spans="85:87" x14ac:dyDescent="0.25">
      <c r="CG40343" s="768"/>
      <c r="CH40343" s="768"/>
      <c r="CI40343" s="850"/>
    </row>
    <row r="40344" spans="85:87" x14ac:dyDescent="0.25">
      <c r="CG40344" s="768"/>
      <c r="CH40344" s="768"/>
      <c r="CI40344" s="850"/>
    </row>
    <row r="40345" spans="85:87" x14ac:dyDescent="0.25">
      <c r="CG40345" s="768"/>
      <c r="CH40345" s="768"/>
      <c r="CI40345" s="850"/>
    </row>
    <row r="40346" spans="85:87" x14ac:dyDescent="0.25">
      <c r="CG40346" s="768"/>
      <c r="CH40346" s="768"/>
      <c r="CI40346" s="850"/>
    </row>
    <row r="40347" spans="85:87" x14ac:dyDescent="0.25">
      <c r="CG40347" s="768"/>
      <c r="CH40347" s="768"/>
      <c r="CI40347" s="850"/>
    </row>
    <row r="40348" spans="85:87" x14ac:dyDescent="0.25">
      <c r="CG40348" s="768"/>
      <c r="CH40348" s="768"/>
      <c r="CI40348" s="850"/>
    </row>
    <row r="40349" spans="85:87" x14ac:dyDescent="0.25">
      <c r="CG40349" s="768"/>
      <c r="CH40349" s="768"/>
      <c r="CI40349" s="850"/>
    </row>
    <row r="40350" spans="85:87" x14ac:dyDescent="0.25">
      <c r="CG40350" s="768"/>
      <c r="CH40350" s="768"/>
      <c r="CI40350" s="850"/>
    </row>
    <row r="40351" spans="85:87" x14ac:dyDescent="0.25">
      <c r="CG40351" s="768"/>
      <c r="CH40351" s="768"/>
      <c r="CI40351" s="850"/>
    </row>
    <row r="40352" spans="85:87" x14ac:dyDescent="0.25">
      <c r="CG40352" s="768"/>
      <c r="CH40352" s="768"/>
      <c r="CI40352" s="850"/>
    </row>
    <row r="40353" spans="85:87" x14ac:dyDescent="0.25">
      <c r="CG40353" s="768"/>
      <c r="CH40353" s="768"/>
      <c r="CI40353" s="850"/>
    </row>
    <row r="40354" spans="85:87" x14ac:dyDescent="0.25">
      <c r="CG40354" s="768"/>
      <c r="CH40354" s="768"/>
      <c r="CI40354" s="850"/>
    </row>
    <row r="40355" spans="85:87" x14ac:dyDescent="0.25">
      <c r="CG40355" s="768"/>
      <c r="CH40355" s="768"/>
      <c r="CI40355" s="850"/>
    </row>
    <row r="40356" spans="85:87" x14ac:dyDescent="0.25">
      <c r="CG40356" s="768"/>
      <c r="CH40356" s="768"/>
      <c r="CI40356" s="850"/>
    </row>
    <row r="40357" spans="85:87" x14ac:dyDescent="0.25">
      <c r="CG40357" s="768"/>
      <c r="CH40357" s="768"/>
      <c r="CI40357" s="850"/>
    </row>
    <row r="40358" spans="85:87" x14ac:dyDescent="0.25">
      <c r="CG40358" s="768"/>
      <c r="CH40358" s="768"/>
      <c r="CI40358" s="850"/>
    </row>
    <row r="40359" spans="85:87" x14ac:dyDescent="0.25">
      <c r="CG40359" s="768"/>
      <c r="CH40359" s="768"/>
      <c r="CI40359" s="850"/>
    </row>
    <row r="40360" spans="85:87" x14ac:dyDescent="0.25">
      <c r="CG40360" s="768"/>
      <c r="CH40360" s="768"/>
      <c r="CI40360" s="850"/>
    </row>
    <row r="40361" spans="85:87" x14ac:dyDescent="0.25">
      <c r="CG40361" s="768"/>
      <c r="CH40361" s="768"/>
      <c r="CI40361" s="850"/>
    </row>
    <row r="40362" spans="85:87" x14ac:dyDescent="0.25">
      <c r="CG40362" s="768"/>
      <c r="CH40362" s="768"/>
      <c r="CI40362" s="850"/>
    </row>
    <row r="40363" spans="85:87" x14ac:dyDescent="0.25">
      <c r="CG40363" s="768"/>
      <c r="CH40363" s="768"/>
      <c r="CI40363" s="850"/>
    </row>
    <row r="40364" spans="85:87" x14ac:dyDescent="0.25">
      <c r="CG40364" s="768"/>
      <c r="CH40364" s="768"/>
      <c r="CI40364" s="850"/>
    </row>
    <row r="40365" spans="85:87" x14ac:dyDescent="0.25">
      <c r="CG40365" s="768"/>
      <c r="CH40365" s="768"/>
      <c r="CI40365" s="850"/>
    </row>
    <row r="40366" spans="85:87" x14ac:dyDescent="0.25">
      <c r="CG40366" s="768"/>
      <c r="CH40366" s="768"/>
      <c r="CI40366" s="850"/>
    </row>
    <row r="40367" spans="85:87" x14ac:dyDescent="0.25">
      <c r="CG40367" s="768"/>
      <c r="CH40367" s="768"/>
      <c r="CI40367" s="850"/>
    </row>
    <row r="40368" spans="85:87" x14ac:dyDescent="0.25">
      <c r="CG40368" s="768"/>
      <c r="CH40368" s="768"/>
      <c r="CI40368" s="850"/>
    </row>
    <row r="40369" spans="85:87" x14ac:dyDescent="0.25">
      <c r="CG40369" s="768"/>
      <c r="CH40369" s="768"/>
      <c r="CI40369" s="850"/>
    </row>
    <row r="40370" spans="85:87" x14ac:dyDescent="0.25">
      <c r="CG40370" s="768"/>
      <c r="CH40370" s="768"/>
      <c r="CI40370" s="850"/>
    </row>
    <row r="40371" spans="85:87" x14ac:dyDescent="0.25">
      <c r="CG40371" s="768"/>
      <c r="CH40371" s="768"/>
      <c r="CI40371" s="850"/>
    </row>
    <row r="40372" spans="85:87" x14ac:dyDescent="0.25">
      <c r="CG40372" s="768"/>
      <c r="CH40372" s="768"/>
      <c r="CI40372" s="850"/>
    </row>
    <row r="40373" spans="85:87" x14ac:dyDescent="0.25">
      <c r="CG40373" s="768"/>
      <c r="CH40373" s="768"/>
      <c r="CI40373" s="850"/>
    </row>
    <row r="40374" spans="85:87" x14ac:dyDescent="0.25">
      <c r="CG40374" s="768"/>
      <c r="CH40374" s="768"/>
      <c r="CI40374" s="850"/>
    </row>
    <row r="40375" spans="85:87" x14ac:dyDescent="0.25">
      <c r="CG40375" s="768"/>
      <c r="CH40375" s="768"/>
      <c r="CI40375" s="850"/>
    </row>
    <row r="40376" spans="85:87" x14ac:dyDescent="0.25">
      <c r="CG40376" s="768"/>
      <c r="CH40376" s="768"/>
      <c r="CI40376" s="850"/>
    </row>
    <row r="40377" spans="85:87" x14ac:dyDescent="0.25">
      <c r="CG40377" s="768"/>
      <c r="CH40377" s="768"/>
      <c r="CI40377" s="850"/>
    </row>
    <row r="40378" spans="85:87" x14ac:dyDescent="0.25">
      <c r="CG40378" s="768"/>
      <c r="CH40378" s="768"/>
      <c r="CI40378" s="850"/>
    </row>
    <row r="40379" spans="85:87" x14ac:dyDescent="0.25">
      <c r="CG40379" s="768"/>
      <c r="CH40379" s="768"/>
      <c r="CI40379" s="850"/>
    </row>
    <row r="40380" spans="85:87" x14ac:dyDescent="0.25">
      <c r="CG40380" s="768"/>
      <c r="CH40380" s="768"/>
      <c r="CI40380" s="850"/>
    </row>
    <row r="40381" spans="85:87" x14ac:dyDescent="0.25">
      <c r="CG40381" s="768"/>
      <c r="CH40381" s="768"/>
      <c r="CI40381" s="850"/>
    </row>
    <row r="40382" spans="85:87" x14ac:dyDescent="0.25">
      <c r="CG40382" s="768"/>
      <c r="CH40382" s="768"/>
      <c r="CI40382" s="850"/>
    </row>
    <row r="40383" spans="85:87" x14ac:dyDescent="0.25">
      <c r="CG40383" s="768"/>
      <c r="CH40383" s="768"/>
      <c r="CI40383" s="850"/>
    </row>
    <row r="40384" spans="85:87" x14ac:dyDescent="0.25">
      <c r="CG40384" s="768"/>
      <c r="CH40384" s="768"/>
      <c r="CI40384" s="850"/>
    </row>
    <row r="40385" spans="85:87" x14ac:dyDescent="0.25">
      <c r="CG40385" s="768"/>
      <c r="CH40385" s="768"/>
      <c r="CI40385" s="850"/>
    </row>
    <row r="40386" spans="85:87" x14ac:dyDescent="0.25">
      <c r="CG40386" s="768"/>
      <c r="CH40386" s="768"/>
      <c r="CI40386" s="850"/>
    </row>
    <row r="40387" spans="85:87" x14ac:dyDescent="0.25">
      <c r="CG40387" s="768"/>
      <c r="CH40387" s="768"/>
      <c r="CI40387" s="850"/>
    </row>
    <row r="40388" spans="85:87" x14ac:dyDescent="0.25">
      <c r="CG40388" s="768"/>
      <c r="CH40388" s="768"/>
      <c r="CI40388" s="850"/>
    </row>
    <row r="40389" spans="85:87" x14ac:dyDescent="0.25">
      <c r="CG40389" s="768"/>
      <c r="CH40389" s="768"/>
      <c r="CI40389" s="850"/>
    </row>
    <row r="40390" spans="85:87" x14ac:dyDescent="0.25">
      <c r="CG40390" s="768"/>
      <c r="CH40390" s="768"/>
      <c r="CI40390" s="850"/>
    </row>
    <row r="40391" spans="85:87" x14ac:dyDescent="0.25">
      <c r="CG40391" s="768"/>
      <c r="CH40391" s="768"/>
      <c r="CI40391" s="850"/>
    </row>
    <row r="40392" spans="85:87" x14ac:dyDescent="0.25">
      <c r="CG40392" s="768"/>
      <c r="CH40392" s="768"/>
      <c r="CI40392" s="850"/>
    </row>
    <row r="40393" spans="85:87" x14ac:dyDescent="0.25">
      <c r="CG40393" s="768"/>
      <c r="CH40393" s="768"/>
      <c r="CI40393" s="850"/>
    </row>
    <row r="40394" spans="85:87" x14ac:dyDescent="0.25">
      <c r="CG40394" s="768"/>
      <c r="CH40394" s="768"/>
      <c r="CI40394" s="850"/>
    </row>
    <row r="40395" spans="85:87" x14ac:dyDescent="0.25">
      <c r="CG40395" s="768"/>
      <c r="CH40395" s="768"/>
      <c r="CI40395" s="850"/>
    </row>
    <row r="40396" spans="85:87" x14ac:dyDescent="0.25">
      <c r="CG40396" s="768"/>
      <c r="CH40396" s="768"/>
      <c r="CI40396" s="850"/>
    </row>
    <row r="40397" spans="85:87" x14ac:dyDescent="0.25">
      <c r="CG40397" s="768"/>
      <c r="CH40397" s="768"/>
      <c r="CI40397" s="850"/>
    </row>
    <row r="40398" spans="85:87" x14ac:dyDescent="0.25">
      <c r="CG40398" s="768"/>
      <c r="CH40398" s="768"/>
      <c r="CI40398" s="850"/>
    </row>
    <row r="40399" spans="85:87" x14ac:dyDescent="0.25">
      <c r="CG40399" s="768"/>
      <c r="CH40399" s="768"/>
      <c r="CI40399" s="850"/>
    </row>
    <row r="40400" spans="85:87" x14ac:dyDescent="0.25">
      <c r="CG40400" s="768"/>
      <c r="CH40400" s="768"/>
      <c r="CI40400" s="850"/>
    </row>
    <row r="40401" spans="85:87" x14ac:dyDescent="0.25">
      <c r="CG40401" s="768"/>
      <c r="CH40401" s="768"/>
      <c r="CI40401" s="850"/>
    </row>
    <row r="40402" spans="85:87" x14ac:dyDescent="0.25">
      <c r="CG40402" s="768"/>
      <c r="CH40402" s="768"/>
      <c r="CI40402" s="850"/>
    </row>
    <row r="40403" spans="85:87" x14ac:dyDescent="0.25">
      <c r="CG40403" s="768"/>
      <c r="CH40403" s="768"/>
      <c r="CI40403" s="850"/>
    </row>
    <row r="40404" spans="85:87" x14ac:dyDescent="0.25">
      <c r="CG40404" s="768"/>
      <c r="CH40404" s="768"/>
      <c r="CI40404" s="850"/>
    </row>
    <row r="40405" spans="85:87" x14ac:dyDescent="0.25">
      <c r="CG40405" s="768"/>
      <c r="CH40405" s="768"/>
      <c r="CI40405" s="850"/>
    </row>
    <row r="40406" spans="85:87" x14ac:dyDescent="0.25">
      <c r="CG40406" s="768"/>
      <c r="CH40406" s="768"/>
      <c r="CI40406" s="850"/>
    </row>
    <row r="40407" spans="85:87" x14ac:dyDescent="0.25">
      <c r="CG40407" s="768"/>
      <c r="CH40407" s="768"/>
      <c r="CI40407" s="850"/>
    </row>
    <row r="40408" spans="85:87" x14ac:dyDescent="0.25">
      <c r="CG40408" s="768"/>
      <c r="CH40408" s="768"/>
      <c r="CI40408" s="850"/>
    </row>
    <row r="40409" spans="85:87" x14ac:dyDescent="0.25">
      <c r="CG40409" s="768"/>
      <c r="CH40409" s="768"/>
      <c r="CI40409" s="850"/>
    </row>
    <row r="40410" spans="85:87" x14ac:dyDescent="0.25">
      <c r="CG40410" s="768"/>
      <c r="CH40410" s="768"/>
      <c r="CI40410" s="850"/>
    </row>
    <row r="40411" spans="85:87" x14ac:dyDescent="0.25">
      <c r="CG40411" s="768"/>
      <c r="CH40411" s="768"/>
      <c r="CI40411" s="850"/>
    </row>
    <row r="40412" spans="85:87" x14ac:dyDescent="0.25">
      <c r="CG40412" s="768"/>
      <c r="CH40412" s="768"/>
      <c r="CI40412" s="850"/>
    </row>
    <row r="40413" spans="85:87" x14ac:dyDescent="0.25">
      <c r="CG40413" s="768"/>
      <c r="CH40413" s="768"/>
      <c r="CI40413" s="850"/>
    </row>
    <row r="40414" spans="85:87" x14ac:dyDescent="0.25">
      <c r="CG40414" s="768"/>
      <c r="CH40414" s="768"/>
      <c r="CI40414" s="850"/>
    </row>
    <row r="40415" spans="85:87" x14ac:dyDescent="0.25">
      <c r="CG40415" s="768"/>
      <c r="CH40415" s="768"/>
      <c r="CI40415" s="850"/>
    </row>
    <row r="40416" spans="85:87" x14ac:dyDescent="0.25">
      <c r="CG40416" s="768"/>
      <c r="CH40416" s="768"/>
      <c r="CI40416" s="850"/>
    </row>
    <row r="40417" spans="85:87" x14ac:dyDescent="0.25">
      <c r="CG40417" s="768"/>
      <c r="CH40417" s="768"/>
      <c r="CI40417" s="850"/>
    </row>
    <row r="40418" spans="85:87" x14ac:dyDescent="0.25">
      <c r="CG40418" s="768"/>
      <c r="CH40418" s="768"/>
      <c r="CI40418" s="850"/>
    </row>
    <row r="40419" spans="85:87" x14ac:dyDescent="0.25">
      <c r="CG40419" s="768"/>
      <c r="CH40419" s="768"/>
      <c r="CI40419" s="850"/>
    </row>
    <row r="40420" spans="85:87" x14ac:dyDescent="0.25">
      <c r="CG40420" s="768"/>
      <c r="CH40420" s="768"/>
      <c r="CI40420" s="850"/>
    </row>
    <row r="40421" spans="85:87" x14ac:dyDescent="0.25">
      <c r="CG40421" s="768"/>
      <c r="CH40421" s="768"/>
      <c r="CI40421" s="850"/>
    </row>
    <row r="40422" spans="85:87" x14ac:dyDescent="0.25">
      <c r="CG40422" s="768"/>
      <c r="CH40422" s="768"/>
      <c r="CI40422" s="850"/>
    </row>
    <row r="40423" spans="85:87" x14ac:dyDescent="0.25">
      <c r="CG40423" s="768"/>
      <c r="CH40423" s="768"/>
      <c r="CI40423" s="850"/>
    </row>
    <row r="40424" spans="85:87" x14ac:dyDescent="0.25">
      <c r="CG40424" s="768"/>
      <c r="CH40424" s="768"/>
      <c r="CI40424" s="850"/>
    </row>
    <row r="40425" spans="85:87" x14ac:dyDescent="0.25">
      <c r="CG40425" s="768"/>
      <c r="CH40425" s="768"/>
      <c r="CI40425" s="850"/>
    </row>
    <row r="40426" spans="85:87" x14ac:dyDescent="0.25">
      <c r="CG40426" s="768"/>
      <c r="CH40426" s="768"/>
      <c r="CI40426" s="850"/>
    </row>
    <row r="40427" spans="85:87" x14ac:dyDescent="0.25">
      <c r="CG40427" s="768"/>
      <c r="CH40427" s="768"/>
      <c r="CI40427" s="850"/>
    </row>
    <row r="40428" spans="85:87" x14ac:dyDescent="0.25">
      <c r="CG40428" s="768"/>
      <c r="CH40428" s="768"/>
      <c r="CI40428" s="850"/>
    </row>
    <row r="40429" spans="85:87" x14ac:dyDescent="0.25">
      <c r="CG40429" s="768"/>
      <c r="CH40429" s="768"/>
      <c r="CI40429" s="850"/>
    </row>
    <row r="40430" spans="85:87" x14ac:dyDescent="0.25">
      <c r="CG40430" s="768"/>
      <c r="CH40430" s="768"/>
      <c r="CI40430" s="850"/>
    </row>
    <row r="40431" spans="85:87" x14ac:dyDescent="0.25">
      <c r="CG40431" s="768"/>
      <c r="CH40431" s="768"/>
      <c r="CI40431" s="850"/>
    </row>
    <row r="40432" spans="85:87" x14ac:dyDescent="0.25">
      <c r="CG40432" s="768"/>
      <c r="CH40432" s="768"/>
      <c r="CI40432" s="850"/>
    </row>
    <row r="40433" spans="85:87" x14ac:dyDescent="0.25">
      <c r="CG40433" s="768"/>
      <c r="CH40433" s="768"/>
      <c r="CI40433" s="850"/>
    </row>
    <row r="40434" spans="85:87" x14ac:dyDescent="0.25">
      <c r="CG40434" s="768"/>
      <c r="CH40434" s="768"/>
      <c r="CI40434" s="850"/>
    </row>
    <row r="40435" spans="85:87" x14ac:dyDescent="0.25">
      <c r="CG40435" s="768"/>
      <c r="CH40435" s="768"/>
      <c r="CI40435" s="850"/>
    </row>
    <row r="40436" spans="85:87" x14ac:dyDescent="0.25">
      <c r="CG40436" s="768"/>
      <c r="CH40436" s="768"/>
      <c r="CI40436" s="850"/>
    </row>
    <row r="40437" spans="85:87" x14ac:dyDescent="0.25">
      <c r="CG40437" s="768"/>
      <c r="CH40437" s="768"/>
      <c r="CI40437" s="850"/>
    </row>
    <row r="40438" spans="85:87" x14ac:dyDescent="0.25">
      <c r="CG40438" s="768"/>
      <c r="CH40438" s="768"/>
      <c r="CI40438" s="850"/>
    </row>
    <row r="40439" spans="85:87" x14ac:dyDescent="0.25">
      <c r="CG40439" s="768"/>
      <c r="CH40439" s="768"/>
      <c r="CI40439" s="850"/>
    </row>
    <row r="40440" spans="85:87" x14ac:dyDescent="0.25">
      <c r="CG40440" s="768"/>
      <c r="CH40440" s="768"/>
      <c r="CI40440" s="850"/>
    </row>
    <row r="40441" spans="85:87" x14ac:dyDescent="0.25">
      <c r="CG40441" s="768"/>
      <c r="CH40441" s="768"/>
      <c r="CI40441" s="850"/>
    </row>
    <row r="40442" spans="85:87" x14ac:dyDescent="0.25">
      <c r="CG40442" s="768"/>
      <c r="CH40442" s="768"/>
      <c r="CI40442" s="850"/>
    </row>
    <row r="40443" spans="85:87" x14ac:dyDescent="0.25">
      <c r="CG40443" s="768"/>
      <c r="CH40443" s="768"/>
      <c r="CI40443" s="850"/>
    </row>
    <row r="40444" spans="85:87" x14ac:dyDescent="0.25">
      <c r="CG40444" s="768"/>
      <c r="CH40444" s="768"/>
      <c r="CI40444" s="850"/>
    </row>
    <row r="40445" spans="85:87" x14ac:dyDescent="0.25">
      <c r="CG40445" s="768"/>
      <c r="CH40445" s="768"/>
      <c r="CI40445" s="850"/>
    </row>
    <row r="40446" spans="85:87" x14ac:dyDescent="0.25">
      <c r="CG40446" s="768"/>
      <c r="CH40446" s="768"/>
      <c r="CI40446" s="850"/>
    </row>
    <row r="40447" spans="85:87" x14ac:dyDescent="0.25">
      <c r="CG40447" s="768"/>
      <c r="CH40447" s="768"/>
      <c r="CI40447" s="850"/>
    </row>
    <row r="40448" spans="85:87" x14ac:dyDescent="0.25">
      <c r="CG40448" s="768"/>
      <c r="CH40448" s="768"/>
      <c r="CI40448" s="850"/>
    </row>
    <row r="40449" spans="85:87" x14ac:dyDescent="0.25">
      <c r="CG40449" s="768"/>
      <c r="CH40449" s="768"/>
      <c r="CI40449" s="850"/>
    </row>
    <row r="40450" spans="85:87" x14ac:dyDescent="0.25">
      <c r="CG40450" s="768"/>
      <c r="CH40450" s="768"/>
      <c r="CI40450" s="850"/>
    </row>
    <row r="40451" spans="85:87" x14ac:dyDescent="0.25">
      <c r="CG40451" s="768"/>
      <c r="CH40451" s="768"/>
      <c r="CI40451" s="850"/>
    </row>
    <row r="40452" spans="85:87" x14ac:dyDescent="0.25">
      <c r="CG40452" s="768"/>
      <c r="CH40452" s="768"/>
      <c r="CI40452" s="850"/>
    </row>
    <row r="40453" spans="85:87" x14ac:dyDescent="0.25">
      <c r="CG40453" s="768"/>
      <c r="CH40453" s="768"/>
      <c r="CI40453" s="850"/>
    </row>
    <row r="40454" spans="85:87" x14ac:dyDescent="0.25">
      <c r="CG40454" s="768"/>
      <c r="CH40454" s="768"/>
      <c r="CI40454" s="850"/>
    </row>
    <row r="40455" spans="85:87" x14ac:dyDescent="0.25">
      <c r="CG40455" s="768"/>
      <c r="CH40455" s="768"/>
      <c r="CI40455" s="850"/>
    </row>
    <row r="40456" spans="85:87" x14ac:dyDescent="0.25">
      <c r="CG40456" s="768"/>
      <c r="CH40456" s="768"/>
      <c r="CI40456" s="850"/>
    </row>
    <row r="40457" spans="85:87" x14ac:dyDescent="0.25">
      <c r="CG40457" s="768"/>
      <c r="CH40457" s="768"/>
      <c r="CI40457" s="850"/>
    </row>
    <row r="40458" spans="85:87" x14ac:dyDescent="0.25">
      <c r="CG40458" s="768"/>
      <c r="CH40458" s="768"/>
      <c r="CI40458" s="850"/>
    </row>
    <row r="40459" spans="85:87" x14ac:dyDescent="0.25">
      <c r="CG40459" s="768"/>
      <c r="CH40459" s="768"/>
      <c r="CI40459" s="850"/>
    </row>
    <row r="40460" spans="85:87" x14ac:dyDescent="0.25">
      <c r="CG40460" s="768"/>
      <c r="CH40460" s="768"/>
      <c r="CI40460" s="850"/>
    </row>
    <row r="40461" spans="85:87" x14ac:dyDescent="0.25">
      <c r="CG40461" s="768"/>
      <c r="CH40461" s="768"/>
      <c r="CI40461" s="850"/>
    </row>
    <row r="40462" spans="85:87" x14ac:dyDescent="0.25">
      <c r="CG40462" s="768"/>
      <c r="CH40462" s="768"/>
      <c r="CI40462" s="850"/>
    </row>
    <row r="40463" spans="85:87" x14ac:dyDescent="0.25">
      <c r="CG40463" s="768"/>
      <c r="CH40463" s="768"/>
      <c r="CI40463" s="850"/>
    </row>
    <row r="40464" spans="85:87" x14ac:dyDescent="0.25">
      <c r="CG40464" s="768"/>
      <c r="CH40464" s="768"/>
      <c r="CI40464" s="850"/>
    </row>
    <row r="40465" spans="85:87" x14ac:dyDescent="0.25">
      <c r="CG40465" s="768"/>
      <c r="CH40465" s="768"/>
      <c r="CI40465" s="850"/>
    </row>
    <row r="40466" spans="85:87" x14ac:dyDescent="0.25">
      <c r="CG40466" s="768"/>
      <c r="CH40466" s="768"/>
      <c r="CI40466" s="850"/>
    </row>
    <row r="40467" spans="85:87" x14ac:dyDescent="0.25">
      <c r="CG40467" s="768"/>
      <c r="CH40467" s="768"/>
      <c r="CI40467" s="850"/>
    </row>
    <row r="40468" spans="85:87" x14ac:dyDescent="0.25">
      <c r="CG40468" s="768"/>
      <c r="CH40468" s="768"/>
      <c r="CI40468" s="850"/>
    </row>
    <row r="40469" spans="85:87" x14ac:dyDescent="0.25">
      <c r="CG40469" s="768"/>
      <c r="CH40469" s="768"/>
      <c r="CI40469" s="850"/>
    </row>
    <row r="40470" spans="85:87" x14ac:dyDescent="0.25">
      <c r="CG40470" s="768"/>
      <c r="CH40470" s="768"/>
      <c r="CI40470" s="850"/>
    </row>
    <row r="40471" spans="85:87" x14ac:dyDescent="0.25">
      <c r="CG40471" s="768"/>
      <c r="CH40471" s="768"/>
      <c r="CI40471" s="850"/>
    </row>
    <row r="40472" spans="85:87" x14ac:dyDescent="0.25">
      <c r="CG40472" s="768"/>
      <c r="CH40472" s="768"/>
      <c r="CI40472" s="850"/>
    </row>
    <row r="40473" spans="85:87" x14ac:dyDescent="0.25">
      <c r="CG40473" s="768"/>
      <c r="CH40473" s="768"/>
      <c r="CI40473" s="850"/>
    </row>
    <row r="40474" spans="85:87" x14ac:dyDescent="0.25">
      <c r="CG40474" s="768"/>
      <c r="CH40474" s="768"/>
      <c r="CI40474" s="850"/>
    </row>
    <row r="40475" spans="85:87" x14ac:dyDescent="0.25">
      <c r="CG40475" s="768"/>
      <c r="CH40475" s="768"/>
      <c r="CI40475" s="850"/>
    </row>
    <row r="40476" spans="85:87" x14ac:dyDescent="0.25">
      <c r="CG40476" s="768"/>
      <c r="CH40476" s="768"/>
      <c r="CI40476" s="850"/>
    </row>
    <row r="40477" spans="85:87" x14ac:dyDescent="0.25">
      <c r="CG40477" s="768"/>
      <c r="CH40477" s="768"/>
      <c r="CI40477" s="850"/>
    </row>
    <row r="40478" spans="85:87" x14ac:dyDescent="0.25">
      <c r="CG40478" s="768"/>
      <c r="CH40478" s="768"/>
      <c r="CI40478" s="850"/>
    </row>
    <row r="40479" spans="85:87" x14ac:dyDescent="0.25">
      <c r="CG40479" s="768"/>
      <c r="CH40479" s="768"/>
      <c r="CI40479" s="850"/>
    </row>
    <row r="40480" spans="85:87" x14ac:dyDescent="0.25">
      <c r="CG40480" s="768"/>
      <c r="CH40480" s="768"/>
      <c r="CI40480" s="850"/>
    </row>
    <row r="40481" spans="85:87" x14ac:dyDescent="0.25">
      <c r="CG40481" s="768"/>
      <c r="CH40481" s="768"/>
      <c r="CI40481" s="850"/>
    </row>
    <row r="40482" spans="85:87" x14ac:dyDescent="0.25">
      <c r="CG40482" s="768"/>
      <c r="CH40482" s="768"/>
      <c r="CI40482" s="850"/>
    </row>
    <row r="40483" spans="85:87" x14ac:dyDescent="0.25">
      <c r="CG40483" s="768"/>
      <c r="CH40483" s="768"/>
      <c r="CI40483" s="850"/>
    </row>
    <row r="40484" spans="85:87" x14ac:dyDescent="0.25">
      <c r="CG40484" s="768"/>
      <c r="CH40484" s="768"/>
      <c r="CI40484" s="850"/>
    </row>
    <row r="40485" spans="85:87" x14ac:dyDescent="0.25">
      <c r="CG40485" s="768"/>
      <c r="CH40485" s="768"/>
      <c r="CI40485" s="850"/>
    </row>
    <row r="40486" spans="85:87" x14ac:dyDescent="0.25">
      <c r="CG40486" s="768"/>
      <c r="CH40486" s="768"/>
      <c r="CI40486" s="850"/>
    </row>
    <row r="40487" spans="85:87" x14ac:dyDescent="0.25">
      <c r="CG40487" s="768"/>
      <c r="CH40487" s="768"/>
      <c r="CI40487" s="850"/>
    </row>
    <row r="40488" spans="85:87" x14ac:dyDescent="0.25">
      <c r="CG40488" s="768"/>
      <c r="CH40488" s="768"/>
      <c r="CI40488" s="850"/>
    </row>
    <row r="40489" spans="85:87" x14ac:dyDescent="0.25">
      <c r="CG40489" s="768"/>
      <c r="CH40489" s="768"/>
      <c r="CI40489" s="850"/>
    </row>
    <row r="40490" spans="85:87" x14ac:dyDescent="0.25">
      <c r="CG40490" s="768"/>
      <c r="CH40490" s="768"/>
      <c r="CI40490" s="850"/>
    </row>
    <row r="40491" spans="85:87" x14ac:dyDescent="0.25">
      <c r="CG40491" s="768"/>
      <c r="CH40491" s="768"/>
      <c r="CI40491" s="850"/>
    </row>
    <row r="40492" spans="85:87" x14ac:dyDescent="0.25">
      <c r="CG40492" s="768"/>
      <c r="CH40492" s="768"/>
      <c r="CI40492" s="850"/>
    </row>
    <row r="40493" spans="85:87" x14ac:dyDescent="0.25">
      <c r="CG40493" s="768"/>
      <c r="CH40493" s="768"/>
      <c r="CI40493" s="850"/>
    </row>
    <row r="40494" spans="85:87" x14ac:dyDescent="0.25">
      <c r="CG40494" s="768"/>
      <c r="CH40494" s="768"/>
      <c r="CI40494" s="850"/>
    </row>
    <row r="40495" spans="85:87" x14ac:dyDescent="0.25">
      <c r="CG40495" s="768"/>
      <c r="CH40495" s="768"/>
      <c r="CI40495" s="850"/>
    </row>
    <row r="40496" spans="85:87" x14ac:dyDescent="0.25">
      <c r="CG40496" s="768"/>
      <c r="CH40496" s="768"/>
      <c r="CI40496" s="850"/>
    </row>
    <row r="40497" spans="85:87" x14ac:dyDescent="0.25">
      <c r="CG40497" s="768"/>
      <c r="CH40497" s="768"/>
      <c r="CI40497" s="850"/>
    </row>
    <row r="40498" spans="85:87" x14ac:dyDescent="0.25">
      <c r="CG40498" s="768"/>
      <c r="CH40498" s="768"/>
      <c r="CI40498" s="850"/>
    </row>
    <row r="40499" spans="85:87" x14ac:dyDescent="0.25">
      <c r="CG40499" s="768"/>
      <c r="CH40499" s="768"/>
      <c r="CI40499" s="850"/>
    </row>
    <row r="40500" spans="85:87" x14ac:dyDescent="0.25">
      <c r="CG40500" s="768"/>
      <c r="CH40500" s="768"/>
      <c r="CI40500" s="850"/>
    </row>
    <row r="40501" spans="85:87" x14ac:dyDescent="0.25">
      <c r="CG40501" s="768"/>
      <c r="CH40501" s="768"/>
      <c r="CI40501" s="850"/>
    </row>
    <row r="40502" spans="85:87" x14ac:dyDescent="0.25">
      <c r="CG40502" s="768"/>
      <c r="CH40502" s="768"/>
      <c r="CI40502" s="850"/>
    </row>
    <row r="40503" spans="85:87" x14ac:dyDescent="0.25">
      <c r="CG40503" s="768"/>
      <c r="CH40503" s="768"/>
      <c r="CI40503" s="850"/>
    </row>
    <row r="40504" spans="85:87" x14ac:dyDescent="0.25">
      <c r="CG40504" s="768"/>
      <c r="CH40504" s="768"/>
      <c r="CI40504" s="850"/>
    </row>
    <row r="40505" spans="85:87" x14ac:dyDescent="0.25">
      <c r="CG40505" s="768"/>
      <c r="CH40505" s="768"/>
      <c r="CI40505" s="850"/>
    </row>
    <row r="40506" spans="85:87" x14ac:dyDescent="0.25">
      <c r="CG40506" s="768"/>
      <c r="CH40506" s="768"/>
      <c r="CI40506" s="850"/>
    </row>
    <row r="40507" spans="85:87" x14ac:dyDescent="0.25">
      <c r="CG40507" s="768"/>
      <c r="CH40507" s="768"/>
      <c r="CI40507" s="850"/>
    </row>
    <row r="40508" spans="85:87" x14ac:dyDescent="0.25">
      <c r="CG40508" s="768"/>
      <c r="CH40508" s="768"/>
      <c r="CI40508" s="850"/>
    </row>
    <row r="40509" spans="85:87" x14ac:dyDescent="0.25">
      <c r="CG40509" s="768"/>
      <c r="CH40509" s="768"/>
      <c r="CI40509" s="850"/>
    </row>
    <row r="40510" spans="85:87" x14ac:dyDescent="0.25">
      <c r="CG40510" s="768"/>
      <c r="CH40510" s="768"/>
      <c r="CI40510" s="850"/>
    </row>
    <row r="40511" spans="85:87" x14ac:dyDescent="0.25">
      <c r="CG40511" s="768"/>
      <c r="CH40511" s="768"/>
      <c r="CI40511" s="850"/>
    </row>
    <row r="40512" spans="85:87" x14ac:dyDescent="0.25">
      <c r="CG40512" s="768"/>
      <c r="CH40512" s="768"/>
      <c r="CI40512" s="850"/>
    </row>
    <row r="40513" spans="85:87" x14ac:dyDescent="0.25">
      <c r="CG40513" s="768"/>
      <c r="CH40513" s="768"/>
      <c r="CI40513" s="850"/>
    </row>
    <row r="40514" spans="85:87" x14ac:dyDescent="0.25">
      <c r="CG40514" s="768"/>
      <c r="CH40514" s="768"/>
      <c r="CI40514" s="850"/>
    </row>
    <row r="40515" spans="85:87" x14ac:dyDescent="0.25">
      <c r="CG40515" s="768"/>
      <c r="CH40515" s="768"/>
      <c r="CI40515" s="850"/>
    </row>
    <row r="40516" spans="85:87" x14ac:dyDescent="0.25">
      <c r="CG40516" s="768"/>
      <c r="CH40516" s="768"/>
      <c r="CI40516" s="850"/>
    </row>
    <row r="40517" spans="85:87" x14ac:dyDescent="0.25">
      <c r="CG40517" s="768"/>
      <c r="CH40517" s="768"/>
      <c r="CI40517" s="850"/>
    </row>
    <row r="40518" spans="85:87" x14ac:dyDescent="0.25">
      <c r="CG40518" s="768"/>
      <c r="CH40518" s="768"/>
      <c r="CI40518" s="850"/>
    </row>
    <row r="40519" spans="85:87" x14ac:dyDescent="0.25">
      <c r="CG40519" s="768"/>
      <c r="CH40519" s="768"/>
      <c r="CI40519" s="850"/>
    </row>
    <row r="40520" spans="85:87" x14ac:dyDescent="0.25">
      <c r="CG40520" s="768"/>
      <c r="CH40520" s="768"/>
      <c r="CI40520" s="850"/>
    </row>
    <row r="40521" spans="85:87" x14ac:dyDescent="0.25">
      <c r="CG40521" s="768"/>
      <c r="CH40521" s="768"/>
      <c r="CI40521" s="850"/>
    </row>
    <row r="40522" spans="85:87" x14ac:dyDescent="0.25">
      <c r="CG40522" s="768"/>
      <c r="CH40522" s="768"/>
      <c r="CI40522" s="850"/>
    </row>
    <row r="40523" spans="85:87" x14ac:dyDescent="0.25">
      <c r="CG40523" s="768"/>
      <c r="CH40523" s="768"/>
      <c r="CI40523" s="850"/>
    </row>
    <row r="40524" spans="85:87" x14ac:dyDescent="0.25">
      <c r="CG40524" s="768"/>
      <c r="CH40524" s="768"/>
      <c r="CI40524" s="850"/>
    </row>
    <row r="40525" spans="85:87" x14ac:dyDescent="0.25">
      <c r="CG40525" s="768"/>
      <c r="CH40525" s="768"/>
      <c r="CI40525" s="850"/>
    </row>
    <row r="40526" spans="85:87" x14ac:dyDescent="0.25">
      <c r="CG40526" s="768"/>
      <c r="CH40526" s="768"/>
      <c r="CI40526" s="850"/>
    </row>
    <row r="40527" spans="85:87" x14ac:dyDescent="0.25">
      <c r="CG40527" s="768"/>
      <c r="CH40527" s="768"/>
      <c r="CI40527" s="850"/>
    </row>
    <row r="40528" spans="85:87" x14ac:dyDescent="0.25">
      <c r="CG40528" s="768"/>
      <c r="CH40528" s="768"/>
      <c r="CI40528" s="850"/>
    </row>
    <row r="40529" spans="85:87" x14ac:dyDescent="0.25">
      <c r="CG40529" s="768"/>
      <c r="CH40529" s="768"/>
      <c r="CI40529" s="850"/>
    </row>
    <row r="40530" spans="85:87" x14ac:dyDescent="0.25">
      <c r="CG40530" s="768"/>
      <c r="CH40530" s="768"/>
      <c r="CI40530" s="850"/>
    </row>
    <row r="40531" spans="85:87" x14ac:dyDescent="0.25">
      <c r="CG40531" s="768"/>
      <c r="CH40531" s="768"/>
      <c r="CI40531" s="850"/>
    </row>
    <row r="40532" spans="85:87" x14ac:dyDescent="0.25">
      <c r="CG40532" s="768"/>
      <c r="CH40532" s="768"/>
      <c r="CI40532" s="850"/>
    </row>
    <row r="40533" spans="85:87" x14ac:dyDescent="0.25">
      <c r="CG40533" s="768"/>
      <c r="CH40533" s="768"/>
      <c r="CI40533" s="850"/>
    </row>
    <row r="40534" spans="85:87" x14ac:dyDescent="0.25">
      <c r="CG40534" s="768"/>
      <c r="CH40534" s="768"/>
      <c r="CI40534" s="850"/>
    </row>
    <row r="40535" spans="85:87" x14ac:dyDescent="0.25">
      <c r="CG40535" s="768"/>
      <c r="CH40535" s="768"/>
      <c r="CI40535" s="850"/>
    </row>
    <row r="40536" spans="85:87" x14ac:dyDescent="0.25">
      <c r="CG40536" s="768"/>
      <c r="CH40536" s="768"/>
      <c r="CI40536" s="850"/>
    </row>
    <row r="40537" spans="85:87" x14ac:dyDescent="0.25">
      <c r="CG40537" s="768"/>
      <c r="CH40537" s="768"/>
      <c r="CI40537" s="850"/>
    </row>
    <row r="40538" spans="85:87" x14ac:dyDescent="0.25">
      <c r="CG40538" s="768"/>
      <c r="CH40538" s="768"/>
      <c r="CI40538" s="850"/>
    </row>
    <row r="40539" spans="85:87" x14ac:dyDescent="0.25">
      <c r="CG40539" s="768"/>
      <c r="CH40539" s="768"/>
      <c r="CI40539" s="850"/>
    </row>
    <row r="40540" spans="85:87" x14ac:dyDescent="0.25">
      <c r="CG40540" s="768"/>
      <c r="CH40540" s="768"/>
      <c r="CI40540" s="850"/>
    </row>
    <row r="40541" spans="85:87" x14ac:dyDescent="0.25">
      <c r="CG40541" s="768"/>
      <c r="CH40541" s="768"/>
      <c r="CI40541" s="850"/>
    </row>
    <row r="40542" spans="85:87" x14ac:dyDescent="0.25">
      <c r="CG40542" s="768"/>
      <c r="CH40542" s="768"/>
      <c r="CI40542" s="850"/>
    </row>
    <row r="40543" spans="85:87" x14ac:dyDescent="0.25">
      <c r="CG40543" s="768"/>
      <c r="CH40543" s="768"/>
      <c r="CI40543" s="850"/>
    </row>
    <row r="40544" spans="85:87" x14ac:dyDescent="0.25">
      <c r="CG40544" s="768"/>
      <c r="CH40544" s="768"/>
      <c r="CI40544" s="850"/>
    </row>
    <row r="40545" spans="85:87" x14ac:dyDescent="0.25">
      <c r="CG40545" s="768"/>
      <c r="CH40545" s="768"/>
      <c r="CI40545" s="850"/>
    </row>
    <row r="40546" spans="85:87" x14ac:dyDescent="0.25">
      <c r="CG40546" s="768"/>
      <c r="CH40546" s="768"/>
      <c r="CI40546" s="850"/>
    </row>
    <row r="40547" spans="85:87" x14ac:dyDescent="0.25">
      <c r="CG40547" s="768"/>
      <c r="CH40547" s="768"/>
      <c r="CI40547" s="850"/>
    </row>
    <row r="40548" spans="85:87" x14ac:dyDescent="0.25">
      <c r="CG40548" s="768"/>
      <c r="CH40548" s="768"/>
      <c r="CI40548" s="850"/>
    </row>
    <row r="40549" spans="85:87" x14ac:dyDescent="0.25">
      <c r="CG40549" s="768"/>
      <c r="CH40549" s="768"/>
      <c r="CI40549" s="850"/>
    </row>
    <row r="40550" spans="85:87" x14ac:dyDescent="0.25">
      <c r="CG40550" s="768"/>
      <c r="CH40550" s="768"/>
      <c r="CI40550" s="850"/>
    </row>
    <row r="40551" spans="85:87" x14ac:dyDescent="0.25">
      <c r="CG40551" s="768"/>
      <c r="CH40551" s="768"/>
      <c r="CI40551" s="850"/>
    </row>
    <row r="40552" spans="85:87" x14ac:dyDescent="0.25">
      <c r="CG40552" s="768"/>
      <c r="CH40552" s="768"/>
      <c r="CI40552" s="850"/>
    </row>
    <row r="40553" spans="85:87" x14ac:dyDescent="0.25">
      <c r="CG40553" s="768"/>
      <c r="CH40553" s="768"/>
      <c r="CI40553" s="850"/>
    </row>
    <row r="40554" spans="85:87" x14ac:dyDescent="0.25">
      <c r="CG40554" s="768"/>
      <c r="CH40554" s="768"/>
      <c r="CI40554" s="850"/>
    </row>
    <row r="40555" spans="85:87" x14ac:dyDescent="0.25">
      <c r="CG40555" s="768"/>
      <c r="CH40555" s="768"/>
      <c r="CI40555" s="850"/>
    </row>
    <row r="40556" spans="85:87" x14ac:dyDescent="0.25">
      <c r="CG40556" s="768"/>
      <c r="CH40556" s="768"/>
      <c r="CI40556" s="850"/>
    </row>
    <row r="40557" spans="85:87" x14ac:dyDescent="0.25">
      <c r="CG40557" s="768"/>
      <c r="CH40557" s="768"/>
      <c r="CI40557" s="850"/>
    </row>
    <row r="40558" spans="85:87" x14ac:dyDescent="0.25">
      <c r="CG40558" s="768"/>
      <c r="CH40558" s="768"/>
      <c r="CI40558" s="850"/>
    </row>
    <row r="40559" spans="85:87" x14ac:dyDescent="0.25">
      <c r="CG40559" s="768"/>
      <c r="CH40559" s="768"/>
      <c r="CI40559" s="850"/>
    </row>
    <row r="40560" spans="85:87" x14ac:dyDescent="0.25">
      <c r="CG40560" s="768"/>
      <c r="CH40560" s="768"/>
      <c r="CI40560" s="850"/>
    </row>
    <row r="40561" spans="85:87" x14ac:dyDescent="0.25">
      <c r="CG40561" s="768"/>
      <c r="CH40561" s="768"/>
      <c r="CI40561" s="850"/>
    </row>
    <row r="40562" spans="85:87" x14ac:dyDescent="0.25">
      <c r="CG40562" s="768"/>
      <c r="CH40562" s="768"/>
      <c r="CI40562" s="850"/>
    </row>
    <row r="40563" spans="85:87" x14ac:dyDescent="0.25">
      <c r="CG40563" s="768"/>
      <c r="CH40563" s="768"/>
      <c r="CI40563" s="850"/>
    </row>
    <row r="40564" spans="85:87" x14ac:dyDescent="0.25">
      <c r="CG40564" s="768"/>
      <c r="CH40564" s="768"/>
      <c r="CI40564" s="850"/>
    </row>
    <row r="40565" spans="85:87" x14ac:dyDescent="0.25">
      <c r="CG40565" s="768"/>
      <c r="CH40565" s="768"/>
      <c r="CI40565" s="850"/>
    </row>
    <row r="40566" spans="85:87" x14ac:dyDescent="0.25">
      <c r="CG40566" s="768"/>
      <c r="CH40566" s="768"/>
      <c r="CI40566" s="850"/>
    </row>
    <row r="40567" spans="85:87" x14ac:dyDescent="0.25">
      <c r="CG40567" s="768"/>
      <c r="CH40567" s="768"/>
      <c r="CI40567" s="850"/>
    </row>
    <row r="40568" spans="85:87" x14ac:dyDescent="0.25">
      <c r="CG40568" s="768"/>
      <c r="CH40568" s="768"/>
      <c r="CI40568" s="850"/>
    </row>
    <row r="40569" spans="85:87" x14ac:dyDescent="0.25">
      <c r="CG40569" s="768"/>
      <c r="CH40569" s="768"/>
      <c r="CI40569" s="850"/>
    </row>
    <row r="40570" spans="85:87" x14ac:dyDescent="0.25">
      <c r="CG40570" s="768"/>
      <c r="CH40570" s="768"/>
      <c r="CI40570" s="850"/>
    </row>
    <row r="40571" spans="85:87" x14ac:dyDescent="0.25">
      <c r="CG40571" s="768"/>
      <c r="CH40571" s="768"/>
      <c r="CI40571" s="850"/>
    </row>
    <row r="40572" spans="85:87" x14ac:dyDescent="0.25">
      <c r="CG40572" s="768"/>
      <c r="CH40572" s="768"/>
      <c r="CI40572" s="850"/>
    </row>
    <row r="40573" spans="85:87" x14ac:dyDescent="0.25">
      <c r="CG40573" s="768"/>
      <c r="CH40573" s="768"/>
      <c r="CI40573" s="850"/>
    </row>
    <row r="40574" spans="85:87" x14ac:dyDescent="0.25">
      <c r="CG40574" s="768"/>
      <c r="CH40574" s="768"/>
      <c r="CI40574" s="850"/>
    </row>
    <row r="40575" spans="85:87" x14ac:dyDescent="0.25">
      <c r="CG40575" s="768"/>
      <c r="CH40575" s="768"/>
      <c r="CI40575" s="850"/>
    </row>
    <row r="40576" spans="85:87" x14ac:dyDescent="0.25">
      <c r="CG40576" s="768"/>
      <c r="CH40576" s="768"/>
      <c r="CI40576" s="850"/>
    </row>
    <row r="40577" spans="85:87" x14ac:dyDescent="0.25">
      <c r="CG40577" s="768"/>
      <c r="CH40577" s="768"/>
      <c r="CI40577" s="850"/>
    </row>
    <row r="40578" spans="85:87" x14ac:dyDescent="0.25">
      <c r="CG40578" s="768"/>
      <c r="CH40578" s="768"/>
      <c r="CI40578" s="850"/>
    </row>
    <row r="40579" spans="85:87" x14ac:dyDescent="0.25">
      <c r="CG40579" s="768"/>
      <c r="CH40579" s="768"/>
      <c r="CI40579" s="850"/>
    </row>
    <row r="40580" spans="85:87" x14ac:dyDescent="0.25">
      <c r="CG40580" s="768"/>
      <c r="CH40580" s="768"/>
      <c r="CI40580" s="850"/>
    </row>
    <row r="40581" spans="85:87" x14ac:dyDescent="0.25">
      <c r="CG40581" s="768"/>
      <c r="CH40581" s="768"/>
      <c r="CI40581" s="850"/>
    </row>
    <row r="40582" spans="85:87" x14ac:dyDescent="0.25">
      <c r="CG40582" s="768"/>
      <c r="CH40582" s="768"/>
      <c r="CI40582" s="850"/>
    </row>
    <row r="40583" spans="85:87" x14ac:dyDescent="0.25">
      <c r="CG40583" s="768"/>
      <c r="CH40583" s="768"/>
      <c r="CI40583" s="850"/>
    </row>
    <row r="40584" spans="85:87" x14ac:dyDescent="0.25">
      <c r="CG40584" s="768"/>
      <c r="CH40584" s="768"/>
      <c r="CI40584" s="850"/>
    </row>
    <row r="40585" spans="85:87" x14ac:dyDescent="0.25">
      <c r="CG40585" s="768"/>
      <c r="CH40585" s="768"/>
      <c r="CI40585" s="850"/>
    </row>
    <row r="40586" spans="85:87" x14ac:dyDescent="0.25">
      <c r="CG40586" s="768"/>
      <c r="CH40586" s="768"/>
      <c r="CI40586" s="850"/>
    </row>
    <row r="40587" spans="85:87" x14ac:dyDescent="0.25">
      <c r="CG40587" s="768"/>
      <c r="CH40587" s="768"/>
      <c r="CI40587" s="850"/>
    </row>
    <row r="40588" spans="85:87" x14ac:dyDescent="0.25">
      <c r="CG40588" s="768"/>
      <c r="CH40588" s="768"/>
      <c r="CI40588" s="850"/>
    </row>
    <row r="40589" spans="85:87" x14ac:dyDescent="0.25">
      <c r="CG40589" s="768"/>
      <c r="CH40589" s="768"/>
      <c r="CI40589" s="850"/>
    </row>
    <row r="40590" spans="85:87" x14ac:dyDescent="0.25">
      <c r="CG40590" s="768"/>
      <c r="CH40590" s="768"/>
      <c r="CI40590" s="850"/>
    </row>
    <row r="40591" spans="85:87" x14ac:dyDescent="0.25">
      <c r="CG40591" s="768"/>
      <c r="CH40591" s="768"/>
      <c r="CI40591" s="850"/>
    </row>
    <row r="40592" spans="85:87" x14ac:dyDescent="0.25">
      <c r="CG40592" s="768"/>
      <c r="CH40592" s="768"/>
      <c r="CI40592" s="850"/>
    </row>
    <row r="40593" spans="85:87" x14ac:dyDescent="0.25">
      <c r="CG40593" s="768"/>
      <c r="CH40593" s="768"/>
      <c r="CI40593" s="850"/>
    </row>
    <row r="40594" spans="85:87" x14ac:dyDescent="0.25">
      <c r="CG40594" s="768"/>
      <c r="CH40594" s="768"/>
      <c r="CI40594" s="850"/>
    </row>
    <row r="40595" spans="85:87" x14ac:dyDescent="0.25">
      <c r="CG40595" s="768"/>
      <c r="CH40595" s="768"/>
      <c r="CI40595" s="850"/>
    </row>
    <row r="40596" spans="85:87" x14ac:dyDescent="0.25">
      <c r="CG40596" s="768"/>
      <c r="CH40596" s="768"/>
      <c r="CI40596" s="850"/>
    </row>
    <row r="40597" spans="85:87" x14ac:dyDescent="0.25">
      <c r="CG40597" s="768"/>
      <c r="CH40597" s="768"/>
      <c r="CI40597" s="850"/>
    </row>
    <row r="40598" spans="85:87" x14ac:dyDescent="0.25">
      <c r="CG40598" s="768"/>
      <c r="CH40598" s="768"/>
      <c r="CI40598" s="850"/>
    </row>
    <row r="40599" spans="85:87" x14ac:dyDescent="0.25">
      <c r="CG40599" s="768"/>
      <c r="CH40599" s="768"/>
      <c r="CI40599" s="850"/>
    </row>
    <row r="40600" spans="85:87" x14ac:dyDescent="0.25">
      <c r="CG40600" s="768"/>
      <c r="CH40600" s="768"/>
      <c r="CI40600" s="850"/>
    </row>
    <row r="40601" spans="85:87" x14ac:dyDescent="0.25">
      <c r="CG40601" s="768"/>
      <c r="CH40601" s="768"/>
      <c r="CI40601" s="850"/>
    </row>
    <row r="40602" spans="85:87" x14ac:dyDescent="0.25">
      <c r="CG40602" s="768"/>
      <c r="CH40602" s="768"/>
      <c r="CI40602" s="850"/>
    </row>
    <row r="40603" spans="85:87" x14ac:dyDescent="0.25">
      <c r="CG40603" s="768"/>
      <c r="CH40603" s="768"/>
      <c r="CI40603" s="850"/>
    </row>
    <row r="40604" spans="85:87" x14ac:dyDescent="0.25">
      <c r="CG40604" s="768"/>
      <c r="CH40604" s="768"/>
      <c r="CI40604" s="850"/>
    </row>
    <row r="40605" spans="85:87" x14ac:dyDescent="0.25">
      <c r="CG40605" s="768"/>
      <c r="CH40605" s="768"/>
      <c r="CI40605" s="850"/>
    </row>
    <row r="40606" spans="85:87" x14ac:dyDescent="0.25">
      <c r="CG40606" s="768"/>
      <c r="CH40606" s="768"/>
      <c r="CI40606" s="850"/>
    </row>
    <row r="40607" spans="85:87" x14ac:dyDescent="0.25">
      <c r="CG40607" s="768"/>
      <c r="CH40607" s="768"/>
      <c r="CI40607" s="850"/>
    </row>
    <row r="40608" spans="85:87" x14ac:dyDescent="0.25">
      <c r="CG40608" s="768"/>
      <c r="CH40608" s="768"/>
      <c r="CI40608" s="850"/>
    </row>
    <row r="40609" spans="85:87" x14ac:dyDescent="0.25">
      <c r="CG40609" s="768"/>
      <c r="CH40609" s="768"/>
      <c r="CI40609" s="850"/>
    </row>
    <row r="40610" spans="85:87" x14ac:dyDescent="0.25">
      <c r="CG40610" s="768"/>
      <c r="CH40610" s="768"/>
      <c r="CI40610" s="850"/>
    </row>
    <row r="40611" spans="85:87" x14ac:dyDescent="0.25">
      <c r="CG40611" s="768"/>
      <c r="CH40611" s="768"/>
      <c r="CI40611" s="850"/>
    </row>
    <row r="40612" spans="85:87" x14ac:dyDescent="0.25">
      <c r="CG40612" s="768"/>
      <c r="CH40612" s="768"/>
      <c r="CI40612" s="850"/>
    </row>
    <row r="40613" spans="85:87" x14ac:dyDescent="0.25">
      <c r="CG40613" s="768"/>
      <c r="CH40613" s="768"/>
      <c r="CI40613" s="850"/>
    </row>
    <row r="40614" spans="85:87" x14ac:dyDescent="0.25">
      <c r="CG40614" s="768"/>
      <c r="CH40614" s="768"/>
      <c r="CI40614" s="850"/>
    </row>
    <row r="40615" spans="85:87" x14ac:dyDescent="0.25">
      <c r="CG40615" s="768"/>
      <c r="CH40615" s="768"/>
      <c r="CI40615" s="850"/>
    </row>
    <row r="40616" spans="85:87" x14ac:dyDescent="0.25">
      <c r="CG40616" s="768"/>
      <c r="CH40616" s="768"/>
      <c r="CI40616" s="850"/>
    </row>
    <row r="40617" spans="85:87" x14ac:dyDescent="0.25">
      <c r="CG40617" s="768"/>
      <c r="CH40617" s="768"/>
      <c r="CI40617" s="850"/>
    </row>
    <row r="40618" spans="85:87" x14ac:dyDescent="0.25">
      <c r="CG40618" s="768"/>
      <c r="CH40618" s="768"/>
      <c r="CI40618" s="850"/>
    </row>
    <row r="40619" spans="85:87" x14ac:dyDescent="0.25">
      <c r="CG40619" s="768"/>
      <c r="CH40619" s="768"/>
      <c r="CI40619" s="850"/>
    </row>
    <row r="40620" spans="85:87" x14ac:dyDescent="0.25">
      <c r="CG40620" s="768"/>
      <c r="CH40620" s="768"/>
      <c r="CI40620" s="850"/>
    </row>
    <row r="40621" spans="85:87" x14ac:dyDescent="0.25">
      <c r="CG40621" s="768"/>
      <c r="CH40621" s="768"/>
      <c r="CI40621" s="850"/>
    </row>
    <row r="40622" spans="85:87" x14ac:dyDescent="0.25">
      <c r="CG40622" s="768"/>
      <c r="CH40622" s="768"/>
      <c r="CI40622" s="850"/>
    </row>
    <row r="40623" spans="85:87" x14ac:dyDescent="0.25">
      <c r="CG40623" s="768"/>
      <c r="CH40623" s="768"/>
      <c r="CI40623" s="850"/>
    </row>
    <row r="40624" spans="85:87" x14ac:dyDescent="0.25">
      <c r="CG40624" s="768"/>
      <c r="CH40624" s="768"/>
      <c r="CI40624" s="850"/>
    </row>
    <row r="40625" spans="85:87" x14ac:dyDescent="0.25">
      <c r="CG40625" s="768"/>
      <c r="CH40625" s="768"/>
      <c r="CI40625" s="850"/>
    </row>
    <row r="40626" spans="85:87" x14ac:dyDescent="0.25">
      <c r="CG40626" s="768"/>
      <c r="CH40626" s="768"/>
      <c r="CI40626" s="850"/>
    </row>
    <row r="40627" spans="85:87" x14ac:dyDescent="0.25">
      <c r="CG40627" s="768"/>
      <c r="CH40627" s="768"/>
      <c r="CI40627" s="850"/>
    </row>
    <row r="40628" spans="85:87" x14ac:dyDescent="0.25">
      <c r="CG40628" s="768"/>
      <c r="CH40628" s="768"/>
      <c r="CI40628" s="850"/>
    </row>
    <row r="40629" spans="85:87" x14ac:dyDescent="0.25">
      <c r="CG40629" s="768"/>
      <c r="CH40629" s="768"/>
      <c r="CI40629" s="850"/>
    </row>
    <row r="40630" spans="85:87" x14ac:dyDescent="0.25">
      <c r="CG40630" s="768"/>
      <c r="CH40630" s="768"/>
      <c r="CI40630" s="850"/>
    </row>
    <row r="40631" spans="85:87" x14ac:dyDescent="0.25">
      <c r="CG40631" s="768"/>
      <c r="CH40631" s="768"/>
      <c r="CI40631" s="850"/>
    </row>
    <row r="40632" spans="85:87" x14ac:dyDescent="0.25">
      <c r="CG40632" s="768"/>
      <c r="CH40632" s="768"/>
      <c r="CI40632" s="850"/>
    </row>
    <row r="40633" spans="85:87" x14ac:dyDescent="0.25">
      <c r="CG40633" s="768"/>
      <c r="CH40633" s="768"/>
      <c r="CI40633" s="850"/>
    </row>
    <row r="40634" spans="85:87" x14ac:dyDescent="0.25">
      <c r="CG40634" s="768"/>
      <c r="CH40634" s="768"/>
      <c r="CI40634" s="850"/>
    </row>
    <row r="40635" spans="85:87" x14ac:dyDescent="0.25">
      <c r="CG40635" s="768"/>
      <c r="CH40635" s="768"/>
      <c r="CI40635" s="850"/>
    </row>
    <row r="40636" spans="85:87" x14ac:dyDescent="0.25">
      <c r="CG40636" s="768"/>
      <c r="CH40636" s="768"/>
      <c r="CI40636" s="850"/>
    </row>
    <row r="40637" spans="85:87" x14ac:dyDescent="0.25">
      <c r="CG40637" s="768"/>
      <c r="CH40637" s="768"/>
      <c r="CI40637" s="850"/>
    </row>
    <row r="40638" spans="85:87" x14ac:dyDescent="0.25">
      <c r="CG40638" s="768"/>
      <c r="CH40638" s="768"/>
      <c r="CI40638" s="850"/>
    </row>
    <row r="40639" spans="85:87" x14ac:dyDescent="0.25">
      <c r="CG40639" s="768"/>
      <c r="CH40639" s="768"/>
      <c r="CI40639" s="850"/>
    </row>
    <row r="40640" spans="85:87" x14ac:dyDescent="0.25">
      <c r="CG40640" s="768"/>
      <c r="CH40640" s="768"/>
      <c r="CI40640" s="850"/>
    </row>
    <row r="40641" spans="85:87" x14ac:dyDescent="0.25">
      <c r="CG40641" s="768"/>
      <c r="CH40641" s="768"/>
      <c r="CI40641" s="850"/>
    </row>
    <row r="40642" spans="85:87" x14ac:dyDescent="0.25">
      <c r="CG40642" s="768"/>
      <c r="CH40642" s="768"/>
      <c r="CI40642" s="850"/>
    </row>
    <row r="40643" spans="85:87" x14ac:dyDescent="0.25">
      <c r="CG40643" s="768"/>
      <c r="CH40643" s="768"/>
      <c r="CI40643" s="850"/>
    </row>
    <row r="40644" spans="85:87" x14ac:dyDescent="0.25">
      <c r="CG40644" s="768"/>
      <c r="CH40644" s="768"/>
      <c r="CI40644" s="850"/>
    </row>
    <row r="40645" spans="85:87" x14ac:dyDescent="0.25">
      <c r="CG40645" s="768"/>
      <c r="CH40645" s="768"/>
      <c r="CI40645" s="850"/>
    </row>
    <row r="40646" spans="85:87" x14ac:dyDescent="0.25">
      <c r="CG40646" s="768"/>
      <c r="CH40646" s="768"/>
      <c r="CI40646" s="850"/>
    </row>
    <row r="40647" spans="85:87" x14ac:dyDescent="0.25">
      <c r="CG40647" s="768"/>
      <c r="CH40647" s="768"/>
      <c r="CI40647" s="850"/>
    </row>
    <row r="40648" spans="85:87" x14ac:dyDescent="0.25">
      <c r="CG40648" s="768"/>
      <c r="CH40648" s="768"/>
      <c r="CI40648" s="850"/>
    </row>
    <row r="40649" spans="85:87" x14ac:dyDescent="0.25">
      <c r="CG40649" s="768"/>
      <c r="CH40649" s="768"/>
      <c r="CI40649" s="850"/>
    </row>
    <row r="40650" spans="85:87" x14ac:dyDescent="0.25">
      <c r="CG40650" s="768"/>
      <c r="CH40650" s="768"/>
      <c r="CI40650" s="850"/>
    </row>
    <row r="40651" spans="85:87" x14ac:dyDescent="0.25">
      <c r="CG40651" s="768"/>
      <c r="CH40651" s="768"/>
      <c r="CI40651" s="850"/>
    </row>
    <row r="40652" spans="85:87" x14ac:dyDescent="0.25">
      <c r="CG40652" s="768"/>
      <c r="CH40652" s="768"/>
      <c r="CI40652" s="850"/>
    </row>
    <row r="40653" spans="85:87" x14ac:dyDescent="0.25">
      <c r="CG40653" s="768"/>
      <c r="CH40653" s="768"/>
      <c r="CI40653" s="850"/>
    </row>
    <row r="40654" spans="85:87" x14ac:dyDescent="0.25">
      <c r="CG40654" s="768"/>
      <c r="CH40654" s="768"/>
      <c r="CI40654" s="850"/>
    </row>
    <row r="40655" spans="85:87" x14ac:dyDescent="0.25">
      <c r="CG40655" s="768"/>
      <c r="CH40655" s="768"/>
      <c r="CI40655" s="850"/>
    </row>
    <row r="40656" spans="85:87" x14ac:dyDescent="0.25">
      <c r="CG40656" s="768"/>
      <c r="CH40656" s="768"/>
      <c r="CI40656" s="850"/>
    </row>
    <row r="40657" spans="85:87" x14ac:dyDescent="0.25">
      <c r="CG40657" s="768"/>
      <c r="CH40657" s="768"/>
      <c r="CI40657" s="850"/>
    </row>
    <row r="40658" spans="85:87" x14ac:dyDescent="0.25">
      <c r="CG40658" s="768"/>
      <c r="CH40658" s="768"/>
      <c r="CI40658" s="850"/>
    </row>
    <row r="40659" spans="85:87" x14ac:dyDescent="0.25">
      <c r="CG40659" s="768"/>
      <c r="CH40659" s="768"/>
      <c r="CI40659" s="850"/>
    </row>
    <row r="40660" spans="85:87" x14ac:dyDescent="0.25">
      <c r="CG40660" s="768"/>
      <c r="CH40660" s="768"/>
      <c r="CI40660" s="850"/>
    </row>
    <row r="40661" spans="85:87" x14ac:dyDescent="0.25">
      <c r="CG40661" s="768"/>
      <c r="CH40661" s="768"/>
      <c r="CI40661" s="850"/>
    </row>
    <row r="40662" spans="85:87" x14ac:dyDescent="0.25">
      <c r="CG40662" s="768"/>
      <c r="CH40662" s="768"/>
      <c r="CI40662" s="850"/>
    </row>
    <row r="40663" spans="85:87" x14ac:dyDescent="0.25">
      <c r="CG40663" s="768"/>
      <c r="CH40663" s="768"/>
      <c r="CI40663" s="850"/>
    </row>
    <row r="40664" spans="85:87" x14ac:dyDescent="0.25">
      <c r="CG40664" s="768"/>
      <c r="CH40664" s="768"/>
      <c r="CI40664" s="850"/>
    </row>
    <row r="40665" spans="85:87" x14ac:dyDescent="0.25">
      <c r="CG40665" s="768"/>
      <c r="CH40665" s="768"/>
      <c r="CI40665" s="850"/>
    </row>
    <row r="40666" spans="85:87" x14ac:dyDescent="0.25">
      <c r="CG40666" s="768"/>
      <c r="CH40666" s="768"/>
      <c r="CI40666" s="850"/>
    </row>
    <row r="40667" spans="85:87" x14ac:dyDescent="0.25">
      <c r="CG40667" s="768"/>
      <c r="CH40667" s="768"/>
      <c r="CI40667" s="850"/>
    </row>
    <row r="40668" spans="85:87" x14ac:dyDescent="0.25">
      <c r="CG40668" s="768"/>
      <c r="CH40668" s="768"/>
      <c r="CI40668" s="850"/>
    </row>
    <row r="40669" spans="85:87" x14ac:dyDescent="0.25">
      <c r="CG40669" s="768"/>
      <c r="CH40669" s="768"/>
      <c r="CI40669" s="850"/>
    </row>
    <row r="40670" spans="85:87" x14ac:dyDescent="0.25">
      <c r="CG40670" s="768"/>
      <c r="CH40670" s="768"/>
      <c r="CI40670" s="850"/>
    </row>
    <row r="40671" spans="85:87" x14ac:dyDescent="0.25">
      <c r="CG40671" s="768"/>
      <c r="CH40671" s="768"/>
      <c r="CI40671" s="850"/>
    </row>
    <row r="40672" spans="85:87" x14ac:dyDescent="0.25">
      <c r="CG40672" s="768"/>
      <c r="CH40672" s="768"/>
      <c r="CI40672" s="850"/>
    </row>
    <row r="40673" spans="85:87" x14ac:dyDescent="0.25">
      <c r="CG40673" s="768"/>
      <c r="CH40673" s="768"/>
      <c r="CI40673" s="850"/>
    </row>
    <row r="40674" spans="85:87" x14ac:dyDescent="0.25">
      <c r="CG40674" s="768"/>
      <c r="CH40674" s="768"/>
      <c r="CI40674" s="850"/>
    </row>
    <row r="40675" spans="85:87" x14ac:dyDescent="0.25">
      <c r="CG40675" s="768"/>
      <c r="CH40675" s="768"/>
      <c r="CI40675" s="850"/>
    </row>
    <row r="40676" spans="85:87" x14ac:dyDescent="0.25">
      <c r="CG40676" s="768"/>
      <c r="CH40676" s="768"/>
      <c r="CI40676" s="850"/>
    </row>
    <row r="40677" spans="85:87" x14ac:dyDescent="0.25">
      <c r="CG40677" s="768"/>
      <c r="CH40677" s="768"/>
      <c r="CI40677" s="850"/>
    </row>
    <row r="40678" spans="85:87" x14ac:dyDescent="0.25">
      <c r="CG40678" s="768"/>
      <c r="CH40678" s="768"/>
      <c r="CI40678" s="850"/>
    </row>
    <row r="40679" spans="85:87" x14ac:dyDescent="0.25">
      <c r="CG40679" s="768"/>
      <c r="CH40679" s="768"/>
      <c r="CI40679" s="850"/>
    </row>
    <row r="40680" spans="85:87" x14ac:dyDescent="0.25">
      <c r="CG40680" s="768"/>
      <c r="CH40680" s="768"/>
      <c r="CI40680" s="850"/>
    </row>
    <row r="40681" spans="85:87" x14ac:dyDescent="0.25">
      <c r="CG40681" s="768"/>
      <c r="CH40681" s="768"/>
      <c r="CI40681" s="850"/>
    </row>
    <row r="40682" spans="85:87" x14ac:dyDescent="0.25">
      <c r="CG40682" s="768"/>
      <c r="CH40682" s="768"/>
      <c r="CI40682" s="850"/>
    </row>
    <row r="40683" spans="85:87" x14ac:dyDescent="0.25">
      <c r="CG40683" s="768"/>
      <c r="CH40683" s="768"/>
      <c r="CI40683" s="850"/>
    </row>
    <row r="40684" spans="85:87" x14ac:dyDescent="0.25">
      <c r="CG40684" s="768"/>
      <c r="CH40684" s="768"/>
      <c r="CI40684" s="850"/>
    </row>
    <row r="40685" spans="85:87" x14ac:dyDescent="0.25">
      <c r="CG40685" s="768"/>
      <c r="CH40685" s="768"/>
      <c r="CI40685" s="850"/>
    </row>
    <row r="40686" spans="85:87" x14ac:dyDescent="0.25">
      <c r="CG40686" s="768"/>
      <c r="CH40686" s="768"/>
      <c r="CI40686" s="850"/>
    </row>
    <row r="40687" spans="85:87" x14ac:dyDescent="0.25">
      <c r="CG40687" s="768"/>
      <c r="CH40687" s="768"/>
      <c r="CI40687" s="850"/>
    </row>
    <row r="40688" spans="85:87" x14ac:dyDescent="0.25">
      <c r="CG40688" s="768"/>
      <c r="CH40688" s="768"/>
      <c r="CI40688" s="850"/>
    </row>
    <row r="40689" spans="85:87" x14ac:dyDescent="0.25">
      <c r="CG40689" s="768"/>
      <c r="CH40689" s="768"/>
      <c r="CI40689" s="850"/>
    </row>
    <row r="40690" spans="85:87" x14ac:dyDescent="0.25">
      <c r="CG40690" s="768"/>
      <c r="CH40690" s="768"/>
      <c r="CI40690" s="850"/>
    </row>
    <row r="40691" spans="85:87" x14ac:dyDescent="0.25">
      <c r="CG40691" s="768"/>
      <c r="CH40691" s="768"/>
      <c r="CI40691" s="850"/>
    </row>
    <row r="40692" spans="85:87" x14ac:dyDescent="0.25">
      <c r="CG40692" s="768"/>
      <c r="CH40692" s="768"/>
      <c r="CI40692" s="850"/>
    </row>
    <row r="40693" spans="85:87" x14ac:dyDescent="0.25">
      <c r="CG40693" s="768"/>
      <c r="CH40693" s="768"/>
      <c r="CI40693" s="850"/>
    </row>
    <row r="40694" spans="85:87" x14ac:dyDescent="0.25">
      <c r="CG40694" s="768"/>
      <c r="CH40694" s="768"/>
      <c r="CI40694" s="850"/>
    </row>
    <row r="40695" spans="85:87" x14ac:dyDescent="0.25">
      <c r="CG40695" s="768"/>
      <c r="CH40695" s="768"/>
      <c r="CI40695" s="850"/>
    </row>
    <row r="40696" spans="85:87" x14ac:dyDescent="0.25">
      <c r="CG40696" s="768"/>
      <c r="CH40696" s="768"/>
      <c r="CI40696" s="850"/>
    </row>
    <row r="40697" spans="85:87" x14ac:dyDescent="0.25">
      <c r="CG40697" s="768"/>
      <c r="CH40697" s="768"/>
      <c r="CI40697" s="850"/>
    </row>
    <row r="40698" spans="85:87" x14ac:dyDescent="0.25">
      <c r="CG40698" s="768"/>
      <c r="CH40698" s="768"/>
      <c r="CI40698" s="850"/>
    </row>
    <row r="40699" spans="85:87" x14ac:dyDescent="0.25">
      <c r="CG40699" s="768"/>
      <c r="CH40699" s="768"/>
      <c r="CI40699" s="850"/>
    </row>
    <row r="40700" spans="85:87" x14ac:dyDescent="0.25">
      <c r="CG40700" s="768"/>
      <c r="CH40700" s="768"/>
      <c r="CI40700" s="850"/>
    </row>
    <row r="40701" spans="85:87" x14ac:dyDescent="0.25">
      <c r="CG40701" s="768"/>
      <c r="CH40701" s="768"/>
      <c r="CI40701" s="850"/>
    </row>
    <row r="40702" spans="85:87" x14ac:dyDescent="0.25">
      <c r="CG40702" s="768"/>
      <c r="CH40702" s="768"/>
      <c r="CI40702" s="850"/>
    </row>
    <row r="40703" spans="85:87" x14ac:dyDescent="0.25">
      <c r="CG40703" s="768"/>
      <c r="CH40703" s="768"/>
      <c r="CI40703" s="850"/>
    </row>
    <row r="40704" spans="85:87" x14ac:dyDescent="0.25">
      <c r="CG40704" s="768"/>
      <c r="CH40704" s="768"/>
      <c r="CI40704" s="850"/>
    </row>
    <row r="40705" spans="85:87" x14ac:dyDescent="0.25">
      <c r="CG40705" s="768"/>
      <c r="CH40705" s="768"/>
      <c r="CI40705" s="850"/>
    </row>
    <row r="40706" spans="85:87" x14ac:dyDescent="0.25">
      <c r="CG40706" s="768"/>
      <c r="CH40706" s="768"/>
      <c r="CI40706" s="850"/>
    </row>
    <row r="40707" spans="85:87" x14ac:dyDescent="0.25">
      <c r="CG40707" s="768"/>
      <c r="CH40707" s="768"/>
      <c r="CI40707" s="850"/>
    </row>
    <row r="40708" spans="85:87" x14ac:dyDescent="0.25">
      <c r="CG40708" s="768"/>
      <c r="CH40708" s="768"/>
      <c r="CI40708" s="850"/>
    </row>
    <row r="40709" spans="85:87" x14ac:dyDescent="0.25">
      <c r="CG40709" s="768"/>
      <c r="CH40709" s="768"/>
      <c r="CI40709" s="850"/>
    </row>
    <row r="40710" spans="85:87" x14ac:dyDescent="0.25">
      <c r="CG40710" s="768"/>
      <c r="CH40710" s="768"/>
      <c r="CI40710" s="850"/>
    </row>
    <row r="40711" spans="85:87" x14ac:dyDescent="0.25">
      <c r="CG40711" s="768"/>
      <c r="CH40711" s="768"/>
      <c r="CI40711" s="850"/>
    </row>
    <row r="40712" spans="85:87" x14ac:dyDescent="0.25">
      <c r="CG40712" s="768"/>
      <c r="CH40712" s="768"/>
      <c r="CI40712" s="850"/>
    </row>
    <row r="40713" spans="85:87" x14ac:dyDescent="0.25">
      <c r="CG40713" s="768"/>
      <c r="CH40713" s="768"/>
      <c r="CI40713" s="850"/>
    </row>
    <row r="40714" spans="85:87" x14ac:dyDescent="0.25">
      <c r="CG40714" s="768"/>
      <c r="CH40714" s="768"/>
      <c r="CI40714" s="850"/>
    </row>
    <row r="40715" spans="85:87" x14ac:dyDescent="0.25">
      <c r="CG40715" s="768"/>
      <c r="CH40715" s="768"/>
      <c r="CI40715" s="850"/>
    </row>
    <row r="40716" spans="85:87" x14ac:dyDescent="0.25">
      <c r="CG40716" s="768"/>
      <c r="CH40716" s="768"/>
      <c r="CI40716" s="850"/>
    </row>
    <row r="40717" spans="85:87" x14ac:dyDescent="0.25">
      <c r="CG40717" s="768"/>
      <c r="CH40717" s="768"/>
      <c r="CI40717" s="850"/>
    </row>
    <row r="40718" spans="85:87" x14ac:dyDescent="0.25">
      <c r="CG40718" s="768"/>
      <c r="CH40718" s="768"/>
      <c r="CI40718" s="850"/>
    </row>
    <row r="40719" spans="85:87" x14ac:dyDescent="0.25">
      <c r="CG40719" s="768"/>
      <c r="CH40719" s="768"/>
      <c r="CI40719" s="850"/>
    </row>
    <row r="40720" spans="85:87" x14ac:dyDescent="0.25">
      <c r="CG40720" s="768"/>
      <c r="CH40720" s="768"/>
      <c r="CI40720" s="850"/>
    </row>
    <row r="40721" spans="85:87" x14ac:dyDescent="0.25">
      <c r="CG40721" s="768"/>
      <c r="CH40721" s="768"/>
      <c r="CI40721" s="850"/>
    </row>
    <row r="40722" spans="85:87" x14ac:dyDescent="0.25">
      <c r="CG40722" s="768"/>
      <c r="CH40722" s="768"/>
      <c r="CI40722" s="850"/>
    </row>
    <row r="40723" spans="85:87" x14ac:dyDescent="0.25">
      <c r="CG40723" s="768"/>
      <c r="CH40723" s="768"/>
      <c r="CI40723" s="850"/>
    </row>
    <row r="40724" spans="85:87" x14ac:dyDescent="0.25">
      <c r="CG40724" s="768"/>
      <c r="CH40724" s="768"/>
      <c r="CI40724" s="850"/>
    </row>
    <row r="40725" spans="85:87" x14ac:dyDescent="0.25">
      <c r="CG40725" s="768"/>
      <c r="CH40725" s="768"/>
      <c r="CI40725" s="850"/>
    </row>
    <row r="40726" spans="85:87" x14ac:dyDescent="0.25">
      <c r="CG40726" s="768"/>
      <c r="CH40726" s="768"/>
      <c r="CI40726" s="850"/>
    </row>
    <row r="40727" spans="85:87" x14ac:dyDescent="0.25">
      <c r="CG40727" s="768"/>
      <c r="CH40727" s="768"/>
      <c r="CI40727" s="850"/>
    </row>
    <row r="40728" spans="85:87" x14ac:dyDescent="0.25">
      <c r="CG40728" s="768"/>
      <c r="CH40728" s="768"/>
      <c r="CI40728" s="850"/>
    </row>
    <row r="40729" spans="85:87" x14ac:dyDescent="0.25">
      <c r="CG40729" s="768"/>
      <c r="CH40729" s="768"/>
      <c r="CI40729" s="850"/>
    </row>
    <row r="40730" spans="85:87" x14ac:dyDescent="0.25">
      <c r="CG40730" s="768"/>
      <c r="CH40730" s="768"/>
      <c r="CI40730" s="850"/>
    </row>
    <row r="40731" spans="85:87" x14ac:dyDescent="0.25">
      <c r="CG40731" s="768"/>
      <c r="CH40731" s="768"/>
      <c r="CI40731" s="850"/>
    </row>
    <row r="40732" spans="85:87" x14ac:dyDescent="0.25">
      <c r="CG40732" s="768"/>
      <c r="CH40732" s="768"/>
      <c r="CI40732" s="850"/>
    </row>
    <row r="40733" spans="85:87" x14ac:dyDescent="0.25">
      <c r="CG40733" s="768"/>
      <c r="CH40733" s="768"/>
      <c r="CI40733" s="850"/>
    </row>
    <row r="40734" spans="85:87" x14ac:dyDescent="0.25">
      <c r="CG40734" s="768"/>
      <c r="CH40734" s="768"/>
      <c r="CI40734" s="850"/>
    </row>
    <row r="40735" spans="85:87" x14ac:dyDescent="0.25">
      <c r="CG40735" s="768"/>
      <c r="CH40735" s="768"/>
      <c r="CI40735" s="850"/>
    </row>
    <row r="40736" spans="85:87" x14ac:dyDescent="0.25">
      <c r="CG40736" s="768"/>
      <c r="CH40736" s="768"/>
      <c r="CI40736" s="850"/>
    </row>
    <row r="40737" spans="85:87" x14ac:dyDescent="0.25">
      <c r="CG40737" s="768"/>
      <c r="CH40737" s="768"/>
      <c r="CI40737" s="850"/>
    </row>
    <row r="40738" spans="85:87" x14ac:dyDescent="0.25">
      <c r="CG40738" s="768"/>
      <c r="CH40738" s="768"/>
      <c r="CI40738" s="850"/>
    </row>
    <row r="40739" spans="85:87" x14ac:dyDescent="0.25">
      <c r="CG40739" s="768"/>
      <c r="CH40739" s="768"/>
      <c r="CI40739" s="850"/>
    </row>
    <row r="40740" spans="85:87" x14ac:dyDescent="0.25">
      <c r="CG40740" s="768"/>
      <c r="CH40740" s="768"/>
      <c r="CI40740" s="850"/>
    </row>
    <row r="40741" spans="85:87" x14ac:dyDescent="0.25">
      <c r="CG40741" s="768"/>
      <c r="CH40741" s="768"/>
      <c r="CI40741" s="850"/>
    </row>
    <row r="40742" spans="85:87" x14ac:dyDescent="0.25">
      <c r="CG40742" s="768"/>
      <c r="CH40742" s="768"/>
      <c r="CI40742" s="850"/>
    </row>
    <row r="40743" spans="85:87" x14ac:dyDescent="0.25">
      <c r="CG40743" s="768"/>
      <c r="CH40743" s="768"/>
      <c r="CI40743" s="850"/>
    </row>
    <row r="40744" spans="85:87" x14ac:dyDescent="0.25">
      <c r="CG40744" s="768"/>
      <c r="CH40744" s="768"/>
      <c r="CI40744" s="850"/>
    </row>
    <row r="40745" spans="85:87" x14ac:dyDescent="0.25">
      <c r="CG40745" s="768"/>
      <c r="CH40745" s="768"/>
      <c r="CI40745" s="850"/>
    </row>
    <row r="40746" spans="85:87" x14ac:dyDescent="0.25">
      <c r="CG40746" s="768"/>
      <c r="CH40746" s="768"/>
      <c r="CI40746" s="850"/>
    </row>
    <row r="40747" spans="85:87" x14ac:dyDescent="0.25">
      <c r="CG40747" s="768"/>
      <c r="CH40747" s="768"/>
      <c r="CI40747" s="850"/>
    </row>
    <row r="40748" spans="85:87" x14ac:dyDescent="0.25">
      <c r="CG40748" s="768"/>
      <c r="CH40748" s="768"/>
      <c r="CI40748" s="850"/>
    </row>
    <row r="40749" spans="85:87" x14ac:dyDescent="0.25">
      <c r="CG40749" s="768"/>
      <c r="CH40749" s="768"/>
      <c r="CI40749" s="850"/>
    </row>
    <row r="40750" spans="85:87" x14ac:dyDescent="0.25">
      <c r="CG40750" s="768"/>
      <c r="CH40750" s="768"/>
      <c r="CI40750" s="850"/>
    </row>
    <row r="40751" spans="85:87" x14ac:dyDescent="0.25">
      <c r="CG40751" s="768"/>
      <c r="CH40751" s="768"/>
      <c r="CI40751" s="850"/>
    </row>
    <row r="40752" spans="85:87" x14ac:dyDescent="0.25">
      <c r="CG40752" s="768"/>
      <c r="CH40752" s="768"/>
      <c r="CI40752" s="850"/>
    </row>
    <row r="40753" spans="85:87" x14ac:dyDescent="0.25">
      <c r="CG40753" s="768"/>
      <c r="CH40753" s="768"/>
      <c r="CI40753" s="850"/>
    </row>
    <row r="40754" spans="85:87" x14ac:dyDescent="0.25">
      <c r="CG40754" s="768"/>
      <c r="CH40754" s="768"/>
      <c r="CI40754" s="850"/>
    </row>
    <row r="40755" spans="85:87" x14ac:dyDescent="0.25">
      <c r="CG40755" s="768"/>
      <c r="CH40755" s="768"/>
      <c r="CI40755" s="850"/>
    </row>
    <row r="40756" spans="85:87" x14ac:dyDescent="0.25">
      <c r="CG40756" s="768"/>
      <c r="CH40756" s="768"/>
      <c r="CI40756" s="850"/>
    </row>
    <row r="40757" spans="85:87" x14ac:dyDescent="0.25">
      <c r="CG40757" s="768"/>
      <c r="CH40757" s="768"/>
      <c r="CI40757" s="850"/>
    </row>
    <row r="40758" spans="85:87" x14ac:dyDescent="0.25">
      <c r="CG40758" s="768"/>
      <c r="CH40758" s="768"/>
      <c r="CI40758" s="850"/>
    </row>
    <row r="40759" spans="85:87" x14ac:dyDescent="0.25">
      <c r="CG40759" s="768"/>
      <c r="CH40759" s="768"/>
      <c r="CI40759" s="850"/>
    </row>
    <row r="40760" spans="85:87" x14ac:dyDescent="0.25">
      <c r="CG40760" s="768"/>
      <c r="CH40760" s="768"/>
      <c r="CI40760" s="850"/>
    </row>
    <row r="40761" spans="85:87" x14ac:dyDescent="0.25">
      <c r="CG40761" s="768"/>
      <c r="CH40761" s="768"/>
      <c r="CI40761" s="850"/>
    </row>
    <row r="40762" spans="85:87" x14ac:dyDescent="0.25">
      <c r="CG40762" s="768"/>
      <c r="CH40762" s="768"/>
      <c r="CI40762" s="850"/>
    </row>
    <row r="40763" spans="85:87" x14ac:dyDescent="0.25">
      <c r="CG40763" s="768"/>
      <c r="CH40763" s="768"/>
      <c r="CI40763" s="850"/>
    </row>
    <row r="40764" spans="85:87" x14ac:dyDescent="0.25">
      <c r="CG40764" s="768"/>
      <c r="CH40764" s="768"/>
      <c r="CI40764" s="850"/>
    </row>
    <row r="40765" spans="85:87" x14ac:dyDescent="0.25">
      <c r="CG40765" s="768"/>
      <c r="CH40765" s="768"/>
      <c r="CI40765" s="850"/>
    </row>
    <row r="40766" spans="85:87" x14ac:dyDescent="0.25">
      <c r="CG40766" s="768"/>
      <c r="CH40766" s="768"/>
      <c r="CI40766" s="850"/>
    </row>
    <row r="40767" spans="85:87" x14ac:dyDescent="0.25">
      <c r="CG40767" s="768"/>
      <c r="CH40767" s="768"/>
      <c r="CI40767" s="850"/>
    </row>
    <row r="40768" spans="85:87" x14ac:dyDescent="0.25">
      <c r="CG40768" s="768"/>
      <c r="CH40768" s="768"/>
      <c r="CI40768" s="850"/>
    </row>
    <row r="40769" spans="85:87" x14ac:dyDescent="0.25">
      <c r="CG40769" s="768"/>
      <c r="CH40769" s="768"/>
      <c r="CI40769" s="850"/>
    </row>
    <row r="40770" spans="85:87" x14ac:dyDescent="0.25">
      <c r="CG40770" s="768"/>
      <c r="CH40770" s="768"/>
      <c r="CI40770" s="850"/>
    </row>
    <row r="40771" spans="85:87" x14ac:dyDescent="0.25">
      <c r="CG40771" s="768"/>
      <c r="CH40771" s="768"/>
      <c r="CI40771" s="850"/>
    </row>
    <row r="40772" spans="85:87" x14ac:dyDescent="0.25">
      <c r="CG40772" s="768"/>
      <c r="CH40772" s="768"/>
      <c r="CI40772" s="850"/>
    </row>
    <row r="40773" spans="85:87" x14ac:dyDescent="0.25">
      <c r="CG40773" s="768"/>
      <c r="CH40773" s="768"/>
      <c r="CI40773" s="850"/>
    </row>
    <row r="40774" spans="85:87" x14ac:dyDescent="0.25">
      <c r="CG40774" s="768"/>
      <c r="CH40774" s="768"/>
      <c r="CI40774" s="850"/>
    </row>
    <row r="40775" spans="85:87" x14ac:dyDescent="0.25">
      <c r="CG40775" s="768"/>
      <c r="CH40775" s="768"/>
      <c r="CI40775" s="850"/>
    </row>
    <row r="40776" spans="85:87" x14ac:dyDescent="0.25">
      <c r="CG40776" s="768"/>
      <c r="CH40776" s="768"/>
      <c r="CI40776" s="850"/>
    </row>
    <row r="40777" spans="85:87" x14ac:dyDescent="0.25">
      <c r="CG40777" s="768"/>
      <c r="CH40777" s="768"/>
      <c r="CI40777" s="850"/>
    </row>
    <row r="40778" spans="85:87" x14ac:dyDescent="0.25">
      <c r="CG40778" s="768"/>
      <c r="CH40778" s="768"/>
      <c r="CI40778" s="850"/>
    </row>
    <row r="40779" spans="85:87" x14ac:dyDescent="0.25">
      <c r="CG40779" s="768"/>
      <c r="CH40779" s="768"/>
      <c r="CI40779" s="850"/>
    </row>
    <row r="40780" spans="85:87" x14ac:dyDescent="0.25">
      <c r="CG40780" s="768"/>
      <c r="CH40780" s="768"/>
      <c r="CI40780" s="850"/>
    </row>
    <row r="40781" spans="85:87" x14ac:dyDescent="0.25">
      <c r="CG40781" s="768"/>
      <c r="CH40781" s="768"/>
      <c r="CI40781" s="850"/>
    </row>
    <row r="40782" spans="85:87" x14ac:dyDescent="0.25">
      <c r="CG40782" s="768"/>
      <c r="CH40782" s="768"/>
      <c r="CI40782" s="850"/>
    </row>
    <row r="40783" spans="85:87" x14ac:dyDescent="0.25">
      <c r="CG40783" s="768"/>
      <c r="CH40783" s="768"/>
      <c r="CI40783" s="850"/>
    </row>
    <row r="40784" spans="85:87" x14ac:dyDescent="0.25">
      <c r="CG40784" s="768"/>
      <c r="CH40784" s="768"/>
      <c r="CI40784" s="850"/>
    </row>
    <row r="40785" spans="85:87" x14ac:dyDescent="0.25">
      <c r="CG40785" s="768"/>
      <c r="CH40785" s="768"/>
      <c r="CI40785" s="850"/>
    </row>
    <row r="40786" spans="85:87" x14ac:dyDescent="0.25">
      <c r="CG40786" s="768"/>
      <c r="CH40786" s="768"/>
      <c r="CI40786" s="850"/>
    </row>
    <row r="40787" spans="85:87" x14ac:dyDescent="0.25">
      <c r="CG40787" s="768"/>
      <c r="CH40787" s="768"/>
      <c r="CI40787" s="850"/>
    </row>
    <row r="40788" spans="85:87" x14ac:dyDescent="0.25">
      <c r="CG40788" s="768"/>
      <c r="CH40788" s="768"/>
      <c r="CI40788" s="850"/>
    </row>
    <row r="40789" spans="85:87" x14ac:dyDescent="0.25">
      <c r="CG40789" s="768"/>
      <c r="CH40789" s="768"/>
      <c r="CI40789" s="850"/>
    </row>
    <row r="40790" spans="85:87" x14ac:dyDescent="0.25">
      <c r="CG40790" s="768"/>
      <c r="CH40790" s="768"/>
      <c r="CI40790" s="850"/>
    </row>
    <row r="40791" spans="85:87" x14ac:dyDescent="0.25">
      <c r="CG40791" s="768"/>
      <c r="CH40791" s="768"/>
      <c r="CI40791" s="850"/>
    </row>
    <row r="40792" spans="85:87" x14ac:dyDescent="0.25">
      <c r="CG40792" s="768"/>
      <c r="CH40792" s="768"/>
      <c r="CI40792" s="850"/>
    </row>
    <row r="40793" spans="85:87" x14ac:dyDescent="0.25">
      <c r="CG40793" s="768"/>
      <c r="CH40793" s="768"/>
      <c r="CI40793" s="850"/>
    </row>
    <row r="40794" spans="85:87" x14ac:dyDescent="0.25">
      <c r="CG40794" s="768"/>
      <c r="CH40794" s="768"/>
      <c r="CI40794" s="850"/>
    </row>
    <row r="40795" spans="85:87" x14ac:dyDescent="0.25">
      <c r="CG40795" s="768"/>
      <c r="CH40795" s="768"/>
      <c r="CI40795" s="850"/>
    </row>
    <row r="40796" spans="85:87" x14ac:dyDescent="0.25">
      <c r="CG40796" s="768"/>
      <c r="CH40796" s="768"/>
      <c r="CI40796" s="850"/>
    </row>
    <row r="40797" spans="85:87" x14ac:dyDescent="0.25">
      <c r="CG40797" s="768"/>
      <c r="CH40797" s="768"/>
      <c r="CI40797" s="850"/>
    </row>
    <row r="40798" spans="85:87" x14ac:dyDescent="0.25">
      <c r="CG40798" s="768"/>
      <c r="CH40798" s="768"/>
      <c r="CI40798" s="850"/>
    </row>
    <row r="40799" spans="85:87" x14ac:dyDescent="0.25">
      <c r="CG40799" s="768"/>
      <c r="CH40799" s="768"/>
      <c r="CI40799" s="850"/>
    </row>
    <row r="40800" spans="85:87" x14ac:dyDescent="0.25">
      <c r="CG40800" s="768"/>
      <c r="CH40800" s="768"/>
      <c r="CI40800" s="850"/>
    </row>
    <row r="40801" spans="85:87" x14ac:dyDescent="0.25">
      <c r="CG40801" s="768"/>
      <c r="CH40801" s="768"/>
      <c r="CI40801" s="850"/>
    </row>
    <row r="40802" spans="85:87" x14ac:dyDescent="0.25">
      <c r="CG40802" s="768"/>
      <c r="CH40802" s="768"/>
      <c r="CI40802" s="850"/>
    </row>
    <row r="40803" spans="85:87" x14ac:dyDescent="0.25">
      <c r="CG40803" s="768"/>
      <c r="CH40803" s="768"/>
      <c r="CI40803" s="850"/>
    </row>
    <row r="40804" spans="85:87" x14ac:dyDescent="0.25">
      <c r="CG40804" s="768"/>
      <c r="CH40804" s="768"/>
      <c r="CI40804" s="850"/>
    </row>
    <row r="40805" spans="85:87" x14ac:dyDescent="0.25">
      <c r="CG40805" s="768"/>
      <c r="CH40805" s="768"/>
      <c r="CI40805" s="850"/>
    </row>
    <row r="40806" spans="85:87" x14ac:dyDescent="0.25">
      <c r="CG40806" s="768"/>
      <c r="CH40806" s="768"/>
      <c r="CI40806" s="850"/>
    </row>
    <row r="40807" spans="85:87" x14ac:dyDescent="0.25">
      <c r="CG40807" s="768"/>
      <c r="CH40807" s="768"/>
      <c r="CI40807" s="850"/>
    </row>
    <row r="40808" spans="85:87" x14ac:dyDescent="0.25">
      <c r="CG40808" s="768"/>
      <c r="CH40808" s="768"/>
      <c r="CI40808" s="850"/>
    </row>
    <row r="40809" spans="85:87" x14ac:dyDescent="0.25">
      <c r="CG40809" s="768"/>
      <c r="CH40809" s="768"/>
      <c r="CI40809" s="850"/>
    </row>
    <row r="40810" spans="85:87" x14ac:dyDescent="0.25">
      <c r="CG40810" s="768"/>
      <c r="CH40810" s="768"/>
      <c r="CI40810" s="850"/>
    </row>
    <row r="40811" spans="85:87" x14ac:dyDescent="0.25">
      <c r="CG40811" s="768"/>
      <c r="CH40811" s="768"/>
      <c r="CI40811" s="850"/>
    </row>
    <row r="40812" spans="85:87" x14ac:dyDescent="0.25">
      <c r="CG40812" s="768"/>
      <c r="CH40812" s="768"/>
      <c r="CI40812" s="850"/>
    </row>
    <row r="40813" spans="85:87" x14ac:dyDescent="0.25">
      <c r="CG40813" s="768"/>
      <c r="CH40813" s="768"/>
      <c r="CI40813" s="850"/>
    </row>
    <row r="40814" spans="85:87" x14ac:dyDescent="0.25">
      <c r="CG40814" s="768"/>
      <c r="CH40814" s="768"/>
      <c r="CI40814" s="850"/>
    </row>
    <row r="40815" spans="85:87" x14ac:dyDescent="0.25">
      <c r="CG40815" s="768"/>
      <c r="CH40815" s="768"/>
      <c r="CI40815" s="850"/>
    </row>
    <row r="40816" spans="85:87" x14ac:dyDescent="0.25">
      <c r="CG40816" s="768"/>
      <c r="CH40816" s="768"/>
      <c r="CI40816" s="850"/>
    </row>
    <row r="40817" spans="85:87" x14ac:dyDescent="0.25">
      <c r="CG40817" s="768"/>
      <c r="CH40817" s="768"/>
      <c r="CI40817" s="850"/>
    </row>
    <row r="40818" spans="85:87" x14ac:dyDescent="0.25">
      <c r="CG40818" s="768"/>
      <c r="CH40818" s="768"/>
      <c r="CI40818" s="850"/>
    </row>
    <row r="40819" spans="85:87" x14ac:dyDescent="0.25">
      <c r="CG40819" s="768"/>
      <c r="CH40819" s="768"/>
      <c r="CI40819" s="850"/>
    </row>
    <row r="40820" spans="85:87" x14ac:dyDescent="0.25">
      <c r="CG40820" s="768"/>
      <c r="CH40820" s="768"/>
      <c r="CI40820" s="850"/>
    </row>
    <row r="40821" spans="85:87" x14ac:dyDescent="0.25">
      <c r="CG40821" s="768"/>
      <c r="CH40821" s="768"/>
      <c r="CI40821" s="850"/>
    </row>
    <row r="40822" spans="85:87" x14ac:dyDescent="0.25">
      <c r="CG40822" s="768"/>
      <c r="CH40822" s="768"/>
      <c r="CI40822" s="850"/>
    </row>
    <row r="40823" spans="85:87" x14ac:dyDescent="0.25">
      <c r="CG40823" s="768"/>
      <c r="CH40823" s="768"/>
      <c r="CI40823" s="850"/>
    </row>
    <row r="40824" spans="85:87" x14ac:dyDescent="0.25">
      <c r="CG40824" s="768"/>
      <c r="CH40824" s="768"/>
      <c r="CI40824" s="850"/>
    </row>
    <row r="40825" spans="85:87" x14ac:dyDescent="0.25">
      <c r="CG40825" s="768"/>
      <c r="CH40825" s="768"/>
      <c r="CI40825" s="850"/>
    </row>
    <row r="40826" spans="85:87" x14ac:dyDescent="0.25">
      <c r="CG40826" s="768"/>
      <c r="CH40826" s="768"/>
      <c r="CI40826" s="850"/>
    </row>
    <row r="40827" spans="85:87" x14ac:dyDescent="0.25">
      <c r="CG40827" s="768"/>
      <c r="CH40827" s="768"/>
      <c r="CI40827" s="850"/>
    </row>
    <row r="40828" spans="85:87" x14ac:dyDescent="0.25">
      <c r="CG40828" s="768"/>
      <c r="CH40828" s="768"/>
      <c r="CI40828" s="850"/>
    </row>
    <row r="40829" spans="85:87" x14ac:dyDescent="0.25">
      <c r="CG40829" s="768"/>
      <c r="CH40829" s="768"/>
      <c r="CI40829" s="850"/>
    </row>
    <row r="40830" spans="85:87" x14ac:dyDescent="0.25">
      <c r="CG40830" s="768"/>
      <c r="CH40830" s="768"/>
      <c r="CI40830" s="850"/>
    </row>
    <row r="40831" spans="85:87" x14ac:dyDescent="0.25">
      <c r="CG40831" s="768"/>
      <c r="CH40831" s="768"/>
      <c r="CI40831" s="850"/>
    </row>
    <row r="40832" spans="85:87" x14ac:dyDescent="0.25">
      <c r="CG40832" s="768"/>
      <c r="CH40832" s="768"/>
      <c r="CI40832" s="850"/>
    </row>
    <row r="40833" spans="85:87" x14ac:dyDescent="0.25">
      <c r="CG40833" s="768"/>
      <c r="CH40833" s="768"/>
      <c r="CI40833" s="850"/>
    </row>
    <row r="40834" spans="85:87" x14ac:dyDescent="0.25">
      <c r="CG40834" s="768"/>
      <c r="CH40834" s="768"/>
      <c r="CI40834" s="850"/>
    </row>
    <row r="40835" spans="85:87" x14ac:dyDescent="0.25">
      <c r="CG40835" s="768"/>
      <c r="CH40835" s="768"/>
      <c r="CI40835" s="850"/>
    </row>
    <row r="40836" spans="85:87" x14ac:dyDescent="0.25">
      <c r="CG40836" s="768"/>
      <c r="CH40836" s="768"/>
      <c r="CI40836" s="850"/>
    </row>
    <row r="40837" spans="85:87" x14ac:dyDescent="0.25">
      <c r="CG40837" s="768"/>
      <c r="CH40837" s="768"/>
      <c r="CI40837" s="850"/>
    </row>
    <row r="40838" spans="85:87" x14ac:dyDescent="0.25">
      <c r="CG40838" s="768"/>
      <c r="CH40838" s="768"/>
      <c r="CI40838" s="850"/>
    </row>
    <row r="40839" spans="85:87" x14ac:dyDescent="0.25">
      <c r="CG40839" s="768"/>
      <c r="CH40839" s="768"/>
      <c r="CI40839" s="850"/>
    </row>
    <row r="40840" spans="85:87" x14ac:dyDescent="0.25">
      <c r="CG40840" s="768"/>
      <c r="CH40840" s="768"/>
      <c r="CI40840" s="850"/>
    </row>
    <row r="40841" spans="85:87" x14ac:dyDescent="0.25">
      <c r="CG40841" s="768"/>
      <c r="CH40841" s="768"/>
      <c r="CI40841" s="850"/>
    </row>
    <row r="40842" spans="85:87" x14ac:dyDescent="0.25">
      <c r="CG40842" s="768"/>
      <c r="CH40842" s="768"/>
      <c r="CI40842" s="850"/>
    </row>
    <row r="40843" spans="85:87" x14ac:dyDescent="0.25">
      <c r="CG40843" s="768"/>
      <c r="CH40843" s="768"/>
      <c r="CI40843" s="850"/>
    </row>
    <row r="40844" spans="85:87" x14ac:dyDescent="0.25">
      <c r="CG40844" s="768"/>
      <c r="CH40844" s="768"/>
      <c r="CI40844" s="850"/>
    </row>
    <row r="40845" spans="85:87" x14ac:dyDescent="0.25">
      <c r="CG40845" s="768"/>
      <c r="CH40845" s="768"/>
      <c r="CI40845" s="850"/>
    </row>
    <row r="40846" spans="85:87" x14ac:dyDescent="0.25">
      <c r="CG40846" s="768"/>
      <c r="CH40846" s="768"/>
      <c r="CI40846" s="850"/>
    </row>
    <row r="40847" spans="85:87" x14ac:dyDescent="0.25">
      <c r="CG40847" s="768"/>
      <c r="CH40847" s="768"/>
      <c r="CI40847" s="850"/>
    </row>
    <row r="40848" spans="85:87" x14ac:dyDescent="0.25">
      <c r="CG40848" s="768"/>
      <c r="CH40848" s="768"/>
      <c r="CI40848" s="850"/>
    </row>
    <row r="40849" spans="85:87" x14ac:dyDescent="0.25">
      <c r="CG40849" s="768"/>
      <c r="CH40849" s="768"/>
      <c r="CI40849" s="850"/>
    </row>
    <row r="40850" spans="85:87" x14ac:dyDescent="0.25">
      <c r="CG40850" s="768"/>
      <c r="CH40850" s="768"/>
      <c r="CI40850" s="850"/>
    </row>
    <row r="40851" spans="85:87" x14ac:dyDescent="0.25">
      <c r="CG40851" s="768"/>
      <c r="CH40851" s="768"/>
      <c r="CI40851" s="850"/>
    </row>
    <row r="40852" spans="85:87" x14ac:dyDescent="0.25">
      <c r="CG40852" s="768"/>
      <c r="CH40852" s="768"/>
      <c r="CI40852" s="850"/>
    </row>
    <row r="40853" spans="85:87" x14ac:dyDescent="0.25">
      <c r="CG40853" s="768"/>
      <c r="CH40853" s="768"/>
      <c r="CI40853" s="850"/>
    </row>
    <row r="40854" spans="85:87" x14ac:dyDescent="0.25">
      <c r="CG40854" s="768"/>
      <c r="CH40854" s="768"/>
      <c r="CI40854" s="850"/>
    </row>
    <row r="40855" spans="85:87" x14ac:dyDescent="0.25">
      <c r="CG40855" s="768"/>
      <c r="CH40855" s="768"/>
      <c r="CI40855" s="850"/>
    </row>
    <row r="40856" spans="85:87" x14ac:dyDescent="0.25">
      <c r="CG40856" s="768"/>
      <c r="CH40856" s="768"/>
      <c r="CI40856" s="850"/>
    </row>
    <row r="40857" spans="85:87" x14ac:dyDescent="0.25">
      <c r="CG40857" s="768"/>
      <c r="CH40857" s="768"/>
      <c r="CI40857" s="850"/>
    </row>
    <row r="40858" spans="85:87" x14ac:dyDescent="0.25">
      <c r="CG40858" s="768"/>
      <c r="CH40858" s="768"/>
      <c r="CI40858" s="850"/>
    </row>
    <row r="40859" spans="85:87" x14ac:dyDescent="0.25">
      <c r="CG40859" s="768"/>
      <c r="CH40859" s="768"/>
      <c r="CI40859" s="850"/>
    </row>
    <row r="40860" spans="85:87" x14ac:dyDescent="0.25">
      <c r="CG40860" s="768"/>
      <c r="CH40860" s="768"/>
      <c r="CI40860" s="850"/>
    </row>
    <row r="40861" spans="85:87" x14ac:dyDescent="0.25">
      <c r="CG40861" s="768"/>
      <c r="CH40861" s="768"/>
      <c r="CI40861" s="850"/>
    </row>
    <row r="40862" spans="85:87" x14ac:dyDescent="0.25">
      <c r="CG40862" s="768"/>
      <c r="CH40862" s="768"/>
      <c r="CI40862" s="850"/>
    </row>
    <row r="40863" spans="85:87" x14ac:dyDescent="0.25">
      <c r="CG40863" s="768"/>
      <c r="CH40863" s="768"/>
      <c r="CI40863" s="850"/>
    </row>
    <row r="40864" spans="85:87" x14ac:dyDescent="0.25">
      <c r="CG40864" s="768"/>
      <c r="CH40864" s="768"/>
      <c r="CI40864" s="850"/>
    </row>
    <row r="40865" spans="85:87" x14ac:dyDescent="0.25">
      <c r="CG40865" s="768"/>
      <c r="CH40865" s="768"/>
      <c r="CI40865" s="850"/>
    </row>
    <row r="40866" spans="85:87" x14ac:dyDescent="0.25">
      <c r="CG40866" s="768"/>
      <c r="CH40866" s="768"/>
      <c r="CI40866" s="850"/>
    </row>
    <row r="40867" spans="85:87" x14ac:dyDescent="0.25">
      <c r="CG40867" s="768"/>
      <c r="CH40867" s="768"/>
      <c r="CI40867" s="850"/>
    </row>
    <row r="40868" spans="85:87" x14ac:dyDescent="0.25">
      <c r="CG40868" s="768"/>
      <c r="CH40868" s="768"/>
      <c r="CI40868" s="850"/>
    </row>
    <row r="40869" spans="85:87" x14ac:dyDescent="0.25">
      <c r="CG40869" s="768"/>
      <c r="CH40869" s="768"/>
      <c r="CI40869" s="850"/>
    </row>
    <row r="40870" spans="85:87" x14ac:dyDescent="0.25">
      <c r="CG40870" s="768"/>
      <c r="CH40870" s="768"/>
      <c r="CI40870" s="850"/>
    </row>
    <row r="40871" spans="85:87" x14ac:dyDescent="0.25">
      <c r="CG40871" s="768"/>
      <c r="CH40871" s="768"/>
      <c r="CI40871" s="850"/>
    </row>
    <row r="40872" spans="85:87" x14ac:dyDescent="0.25">
      <c r="CG40872" s="768"/>
      <c r="CH40872" s="768"/>
      <c r="CI40872" s="850"/>
    </row>
    <row r="40873" spans="85:87" x14ac:dyDescent="0.25">
      <c r="CG40873" s="768"/>
      <c r="CH40873" s="768"/>
      <c r="CI40873" s="850"/>
    </row>
    <row r="40874" spans="85:87" x14ac:dyDescent="0.25">
      <c r="CG40874" s="768"/>
      <c r="CH40874" s="768"/>
      <c r="CI40874" s="850"/>
    </row>
    <row r="40875" spans="85:87" x14ac:dyDescent="0.25">
      <c r="CG40875" s="768"/>
      <c r="CH40875" s="768"/>
      <c r="CI40875" s="850"/>
    </row>
    <row r="40876" spans="85:87" x14ac:dyDescent="0.25">
      <c r="CG40876" s="768"/>
      <c r="CH40876" s="768"/>
      <c r="CI40876" s="850"/>
    </row>
    <row r="40877" spans="85:87" x14ac:dyDescent="0.25">
      <c r="CG40877" s="768"/>
      <c r="CH40877" s="768"/>
      <c r="CI40877" s="850"/>
    </row>
    <row r="40878" spans="85:87" x14ac:dyDescent="0.25">
      <c r="CG40878" s="768"/>
      <c r="CH40878" s="768"/>
      <c r="CI40878" s="850"/>
    </row>
    <row r="40879" spans="85:87" x14ac:dyDescent="0.25">
      <c r="CG40879" s="768"/>
      <c r="CH40879" s="768"/>
      <c r="CI40879" s="850"/>
    </row>
    <row r="40880" spans="85:87" x14ac:dyDescent="0.25">
      <c r="CG40880" s="768"/>
      <c r="CH40880" s="768"/>
      <c r="CI40880" s="850"/>
    </row>
    <row r="40881" spans="85:87" x14ac:dyDescent="0.25">
      <c r="CG40881" s="768"/>
      <c r="CH40881" s="768"/>
      <c r="CI40881" s="850"/>
    </row>
    <row r="40882" spans="85:87" x14ac:dyDescent="0.25">
      <c r="CG40882" s="768"/>
      <c r="CH40882" s="768"/>
      <c r="CI40882" s="850"/>
    </row>
    <row r="40883" spans="85:87" x14ac:dyDescent="0.25">
      <c r="CG40883" s="768"/>
      <c r="CH40883" s="768"/>
      <c r="CI40883" s="850"/>
    </row>
    <row r="40884" spans="85:87" x14ac:dyDescent="0.25">
      <c r="CG40884" s="768"/>
      <c r="CH40884" s="768"/>
      <c r="CI40884" s="850"/>
    </row>
    <row r="40885" spans="85:87" x14ac:dyDescent="0.25">
      <c r="CG40885" s="768"/>
      <c r="CH40885" s="768"/>
      <c r="CI40885" s="850"/>
    </row>
    <row r="40886" spans="85:87" x14ac:dyDescent="0.25">
      <c r="CG40886" s="768"/>
      <c r="CH40886" s="768"/>
      <c r="CI40886" s="850"/>
    </row>
    <row r="40887" spans="85:87" x14ac:dyDescent="0.25">
      <c r="CG40887" s="768"/>
      <c r="CH40887" s="768"/>
      <c r="CI40887" s="850"/>
    </row>
    <row r="40888" spans="85:87" x14ac:dyDescent="0.25">
      <c r="CG40888" s="768"/>
      <c r="CH40888" s="768"/>
      <c r="CI40888" s="850"/>
    </row>
    <row r="40889" spans="85:87" x14ac:dyDescent="0.25">
      <c r="CG40889" s="768"/>
      <c r="CH40889" s="768"/>
      <c r="CI40889" s="850"/>
    </row>
    <row r="40890" spans="85:87" x14ac:dyDescent="0.25">
      <c r="CG40890" s="768"/>
      <c r="CH40890" s="768"/>
      <c r="CI40890" s="850"/>
    </row>
    <row r="40891" spans="85:87" x14ac:dyDescent="0.25">
      <c r="CG40891" s="768"/>
      <c r="CH40891" s="768"/>
      <c r="CI40891" s="850"/>
    </row>
    <row r="40892" spans="85:87" x14ac:dyDescent="0.25">
      <c r="CG40892" s="768"/>
      <c r="CH40892" s="768"/>
      <c r="CI40892" s="850"/>
    </row>
    <row r="40893" spans="85:87" x14ac:dyDescent="0.25">
      <c r="CG40893" s="768"/>
      <c r="CH40893" s="768"/>
      <c r="CI40893" s="850"/>
    </row>
    <row r="40894" spans="85:87" x14ac:dyDescent="0.25">
      <c r="CG40894" s="768"/>
      <c r="CH40894" s="768"/>
      <c r="CI40894" s="850"/>
    </row>
    <row r="40895" spans="85:87" x14ac:dyDescent="0.25">
      <c r="CG40895" s="768"/>
      <c r="CH40895" s="768"/>
      <c r="CI40895" s="850"/>
    </row>
    <row r="40896" spans="85:87" x14ac:dyDescent="0.25">
      <c r="CG40896" s="768"/>
      <c r="CH40896" s="768"/>
      <c r="CI40896" s="850"/>
    </row>
    <row r="40897" spans="85:87" x14ac:dyDescent="0.25">
      <c r="CG40897" s="768"/>
      <c r="CH40897" s="768"/>
      <c r="CI40897" s="850"/>
    </row>
    <row r="40898" spans="85:87" x14ac:dyDescent="0.25">
      <c r="CG40898" s="768"/>
      <c r="CH40898" s="768"/>
      <c r="CI40898" s="850"/>
    </row>
    <row r="40899" spans="85:87" x14ac:dyDescent="0.25">
      <c r="CG40899" s="768"/>
      <c r="CH40899" s="768"/>
      <c r="CI40899" s="850"/>
    </row>
    <row r="40900" spans="85:87" x14ac:dyDescent="0.25">
      <c r="CG40900" s="768"/>
      <c r="CH40900" s="768"/>
      <c r="CI40900" s="850"/>
    </row>
    <row r="40901" spans="85:87" x14ac:dyDescent="0.25">
      <c r="CG40901" s="768"/>
      <c r="CH40901" s="768"/>
      <c r="CI40901" s="850"/>
    </row>
    <row r="40902" spans="85:87" x14ac:dyDescent="0.25">
      <c r="CG40902" s="768"/>
      <c r="CH40902" s="768"/>
      <c r="CI40902" s="850"/>
    </row>
    <row r="40903" spans="85:87" x14ac:dyDescent="0.25">
      <c r="CG40903" s="768"/>
      <c r="CH40903" s="768"/>
      <c r="CI40903" s="850"/>
    </row>
    <row r="40904" spans="85:87" x14ac:dyDescent="0.25">
      <c r="CG40904" s="768"/>
      <c r="CH40904" s="768"/>
      <c r="CI40904" s="850"/>
    </row>
    <row r="40905" spans="85:87" x14ac:dyDescent="0.25">
      <c r="CG40905" s="768"/>
      <c r="CH40905" s="768"/>
      <c r="CI40905" s="850"/>
    </row>
    <row r="40906" spans="85:87" x14ac:dyDescent="0.25">
      <c r="CG40906" s="768"/>
      <c r="CH40906" s="768"/>
      <c r="CI40906" s="850"/>
    </row>
    <row r="40907" spans="85:87" x14ac:dyDescent="0.25">
      <c r="CG40907" s="768"/>
      <c r="CH40907" s="768"/>
      <c r="CI40907" s="850"/>
    </row>
    <row r="40908" spans="85:87" x14ac:dyDescent="0.25">
      <c r="CG40908" s="768"/>
      <c r="CH40908" s="768"/>
      <c r="CI40908" s="850"/>
    </row>
    <row r="40909" spans="85:87" x14ac:dyDescent="0.25">
      <c r="CG40909" s="768"/>
      <c r="CH40909" s="768"/>
      <c r="CI40909" s="850"/>
    </row>
    <row r="40910" spans="85:87" x14ac:dyDescent="0.25">
      <c r="CG40910" s="768"/>
      <c r="CH40910" s="768"/>
      <c r="CI40910" s="850"/>
    </row>
    <row r="40911" spans="85:87" x14ac:dyDescent="0.25">
      <c r="CG40911" s="768"/>
      <c r="CH40911" s="768"/>
      <c r="CI40911" s="850"/>
    </row>
    <row r="40912" spans="85:87" x14ac:dyDescent="0.25">
      <c r="CG40912" s="768"/>
      <c r="CH40912" s="768"/>
      <c r="CI40912" s="850"/>
    </row>
    <row r="40913" spans="85:87" x14ac:dyDescent="0.25">
      <c r="CG40913" s="768"/>
      <c r="CH40913" s="768"/>
      <c r="CI40913" s="850"/>
    </row>
    <row r="40914" spans="85:87" x14ac:dyDescent="0.25">
      <c r="CG40914" s="768"/>
      <c r="CH40914" s="768"/>
      <c r="CI40914" s="850"/>
    </row>
    <row r="40915" spans="85:87" x14ac:dyDescent="0.25">
      <c r="CG40915" s="768"/>
      <c r="CH40915" s="768"/>
      <c r="CI40915" s="850"/>
    </row>
    <row r="40916" spans="85:87" x14ac:dyDescent="0.25">
      <c r="CG40916" s="768"/>
      <c r="CH40916" s="768"/>
      <c r="CI40916" s="850"/>
    </row>
    <row r="40917" spans="85:87" x14ac:dyDescent="0.25">
      <c r="CG40917" s="768"/>
      <c r="CH40917" s="768"/>
      <c r="CI40917" s="850"/>
    </row>
    <row r="40918" spans="85:87" x14ac:dyDescent="0.25">
      <c r="CG40918" s="768"/>
      <c r="CH40918" s="768"/>
      <c r="CI40918" s="850"/>
    </row>
    <row r="40919" spans="85:87" x14ac:dyDescent="0.25">
      <c r="CG40919" s="768"/>
      <c r="CH40919" s="768"/>
      <c r="CI40919" s="850"/>
    </row>
    <row r="40920" spans="85:87" x14ac:dyDescent="0.25">
      <c r="CG40920" s="768"/>
      <c r="CH40920" s="768"/>
      <c r="CI40920" s="850"/>
    </row>
    <row r="40921" spans="85:87" x14ac:dyDescent="0.25">
      <c r="CG40921" s="768"/>
      <c r="CH40921" s="768"/>
      <c r="CI40921" s="850"/>
    </row>
    <row r="40922" spans="85:87" x14ac:dyDescent="0.25">
      <c r="CG40922" s="768"/>
      <c r="CH40922" s="768"/>
      <c r="CI40922" s="850"/>
    </row>
    <row r="40923" spans="85:87" x14ac:dyDescent="0.25">
      <c r="CG40923" s="768"/>
      <c r="CH40923" s="768"/>
      <c r="CI40923" s="850"/>
    </row>
    <row r="40924" spans="85:87" x14ac:dyDescent="0.25">
      <c r="CG40924" s="768"/>
      <c r="CH40924" s="768"/>
      <c r="CI40924" s="850"/>
    </row>
    <row r="40925" spans="85:87" x14ac:dyDescent="0.25">
      <c r="CG40925" s="768"/>
      <c r="CH40925" s="768"/>
      <c r="CI40925" s="850"/>
    </row>
    <row r="40926" spans="85:87" x14ac:dyDescent="0.25">
      <c r="CG40926" s="768"/>
      <c r="CH40926" s="768"/>
      <c r="CI40926" s="850"/>
    </row>
    <row r="40927" spans="85:87" x14ac:dyDescent="0.25">
      <c r="CG40927" s="768"/>
      <c r="CH40927" s="768"/>
      <c r="CI40927" s="850"/>
    </row>
    <row r="40928" spans="85:87" x14ac:dyDescent="0.25">
      <c r="CG40928" s="768"/>
      <c r="CH40928" s="768"/>
      <c r="CI40928" s="850"/>
    </row>
    <row r="40929" spans="85:87" x14ac:dyDescent="0.25">
      <c r="CG40929" s="768"/>
      <c r="CH40929" s="768"/>
      <c r="CI40929" s="850"/>
    </row>
    <row r="40930" spans="85:87" x14ac:dyDescent="0.25">
      <c r="CG40930" s="768"/>
      <c r="CH40930" s="768"/>
      <c r="CI40930" s="850"/>
    </row>
    <row r="40931" spans="85:87" x14ac:dyDescent="0.25">
      <c r="CG40931" s="768"/>
      <c r="CH40931" s="768"/>
      <c r="CI40931" s="850"/>
    </row>
    <row r="40932" spans="85:87" x14ac:dyDescent="0.25">
      <c r="CG40932" s="768"/>
      <c r="CH40932" s="768"/>
      <c r="CI40932" s="850"/>
    </row>
    <row r="40933" spans="85:87" x14ac:dyDescent="0.25">
      <c r="CG40933" s="768"/>
      <c r="CH40933" s="768"/>
      <c r="CI40933" s="850"/>
    </row>
    <row r="40934" spans="85:87" x14ac:dyDescent="0.25">
      <c r="CG40934" s="768"/>
      <c r="CH40934" s="768"/>
      <c r="CI40934" s="850"/>
    </row>
    <row r="40935" spans="85:87" x14ac:dyDescent="0.25">
      <c r="CG40935" s="768"/>
      <c r="CH40935" s="768"/>
      <c r="CI40935" s="850"/>
    </row>
    <row r="40936" spans="85:87" x14ac:dyDescent="0.25">
      <c r="CG40936" s="768"/>
      <c r="CH40936" s="768"/>
      <c r="CI40936" s="850"/>
    </row>
    <row r="40937" spans="85:87" x14ac:dyDescent="0.25">
      <c r="CG40937" s="768"/>
      <c r="CH40937" s="768"/>
      <c r="CI40937" s="850"/>
    </row>
    <row r="40938" spans="85:87" x14ac:dyDescent="0.25">
      <c r="CG40938" s="768"/>
      <c r="CH40938" s="768"/>
      <c r="CI40938" s="850"/>
    </row>
    <row r="40939" spans="85:87" x14ac:dyDescent="0.25">
      <c r="CG40939" s="768"/>
      <c r="CH40939" s="768"/>
      <c r="CI40939" s="850"/>
    </row>
    <row r="40940" spans="85:87" x14ac:dyDescent="0.25">
      <c r="CG40940" s="768"/>
      <c r="CH40940" s="768"/>
      <c r="CI40940" s="850"/>
    </row>
    <row r="40941" spans="85:87" x14ac:dyDescent="0.25">
      <c r="CG40941" s="768"/>
      <c r="CH40941" s="768"/>
      <c r="CI40941" s="850"/>
    </row>
    <row r="40942" spans="85:87" x14ac:dyDescent="0.25">
      <c r="CG40942" s="768"/>
      <c r="CH40942" s="768"/>
      <c r="CI40942" s="850"/>
    </row>
    <row r="40943" spans="85:87" x14ac:dyDescent="0.25">
      <c r="CG40943" s="768"/>
      <c r="CH40943" s="768"/>
      <c r="CI40943" s="850"/>
    </row>
    <row r="40944" spans="85:87" x14ac:dyDescent="0.25">
      <c r="CG40944" s="768"/>
      <c r="CH40944" s="768"/>
      <c r="CI40944" s="850"/>
    </row>
    <row r="40945" spans="85:87" x14ac:dyDescent="0.25">
      <c r="CG40945" s="768"/>
      <c r="CH40945" s="768"/>
      <c r="CI40945" s="850"/>
    </row>
    <row r="40946" spans="85:87" x14ac:dyDescent="0.25">
      <c r="CG40946" s="768"/>
      <c r="CH40946" s="768"/>
      <c r="CI40946" s="850"/>
    </row>
    <row r="40947" spans="85:87" x14ac:dyDescent="0.25">
      <c r="CG40947" s="768"/>
      <c r="CH40947" s="768"/>
      <c r="CI40947" s="850"/>
    </row>
    <row r="40948" spans="85:87" x14ac:dyDescent="0.25">
      <c r="CG40948" s="768"/>
      <c r="CH40948" s="768"/>
      <c r="CI40948" s="850"/>
    </row>
    <row r="40949" spans="85:87" x14ac:dyDescent="0.25">
      <c r="CG40949" s="768"/>
      <c r="CH40949" s="768"/>
      <c r="CI40949" s="850"/>
    </row>
    <row r="40950" spans="85:87" x14ac:dyDescent="0.25">
      <c r="CG40950" s="768"/>
      <c r="CH40950" s="768"/>
      <c r="CI40950" s="850"/>
    </row>
    <row r="40951" spans="85:87" x14ac:dyDescent="0.25">
      <c r="CG40951" s="768"/>
      <c r="CH40951" s="768"/>
      <c r="CI40951" s="850"/>
    </row>
    <row r="40952" spans="85:87" x14ac:dyDescent="0.25">
      <c r="CG40952" s="768"/>
      <c r="CH40952" s="768"/>
      <c r="CI40952" s="850"/>
    </row>
    <row r="40953" spans="85:87" x14ac:dyDescent="0.25">
      <c r="CG40953" s="768"/>
      <c r="CH40953" s="768"/>
      <c r="CI40953" s="850"/>
    </row>
    <row r="40954" spans="85:87" x14ac:dyDescent="0.25">
      <c r="CG40954" s="768"/>
      <c r="CH40954" s="768"/>
      <c r="CI40954" s="850"/>
    </row>
    <row r="40955" spans="85:87" x14ac:dyDescent="0.25">
      <c r="CG40955" s="768"/>
      <c r="CH40955" s="768"/>
      <c r="CI40955" s="850"/>
    </row>
    <row r="40956" spans="85:87" x14ac:dyDescent="0.25">
      <c r="CG40956" s="768"/>
      <c r="CH40956" s="768"/>
      <c r="CI40956" s="850"/>
    </row>
    <row r="40957" spans="85:87" x14ac:dyDescent="0.25">
      <c r="CG40957" s="768"/>
      <c r="CH40957" s="768"/>
      <c r="CI40957" s="850"/>
    </row>
    <row r="40958" spans="85:87" x14ac:dyDescent="0.25">
      <c r="CG40958" s="768"/>
      <c r="CH40958" s="768"/>
      <c r="CI40958" s="850"/>
    </row>
    <row r="40959" spans="85:87" x14ac:dyDescent="0.25">
      <c r="CG40959" s="768"/>
      <c r="CH40959" s="768"/>
      <c r="CI40959" s="850"/>
    </row>
    <row r="40960" spans="85:87" x14ac:dyDescent="0.25">
      <c r="CG40960" s="768"/>
      <c r="CH40960" s="768"/>
      <c r="CI40960" s="850"/>
    </row>
    <row r="40961" spans="85:87" x14ac:dyDescent="0.25">
      <c r="CG40961" s="768"/>
      <c r="CH40961" s="768"/>
      <c r="CI40961" s="850"/>
    </row>
    <row r="40962" spans="85:87" x14ac:dyDescent="0.25">
      <c r="CG40962" s="768"/>
      <c r="CH40962" s="768"/>
      <c r="CI40962" s="850"/>
    </row>
    <row r="40963" spans="85:87" x14ac:dyDescent="0.25">
      <c r="CG40963" s="768"/>
      <c r="CH40963" s="768"/>
      <c r="CI40963" s="850"/>
    </row>
    <row r="40964" spans="85:87" x14ac:dyDescent="0.25">
      <c r="CG40964" s="768"/>
      <c r="CH40964" s="768"/>
      <c r="CI40964" s="850"/>
    </row>
    <row r="40965" spans="85:87" x14ac:dyDescent="0.25">
      <c r="CG40965" s="768"/>
      <c r="CH40965" s="768"/>
      <c r="CI40965" s="850"/>
    </row>
    <row r="40966" spans="85:87" x14ac:dyDescent="0.25">
      <c r="CG40966" s="768"/>
      <c r="CH40966" s="768"/>
      <c r="CI40966" s="850"/>
    </row>
    <row r="40967" spans="85:87" x14ac:dyDescent="0.25">
      <c r="CG40967" s="768"/>
      <c r="CH40967" s="768"/>
      <c r="CI40967" s="850"/>
    </row>
    <row r="40968" spans="85:87" x14ac:dyDescent="0.25">
      <c r="CG40968" s="768"/>
      <c r="CH40968" s="768"/>
      <c r="CI40968" s="850"/>
    </row>
    <row r="40969" spans="85:87" x14ac:dyDescent="0.25">
      <c r="CG40969" s="768"/>
      <c r="CH40969" s="768"/>
      <c r="CI40969" s="850"/>
    </row>
    <row r="40970" spans="85:87" x14ac:dyDescent="0.25">
      <c r="CG40970" s="768"/>
      <c r="CH40970" s="768"/>
      <c r="CI40970" s="850"/>
    </row>
    <row r="40971" spans="85:87" x14ac:dyDescent="0.25">
      <c r="CG40971" s="768"/>
      <c r="CH40971" s="768"/>
      <c r="CI40971" s="850"/>
    </row>
    <row r="40972" spans="85:87" x14ac:dyDescent="0.25">
      <c r="CG40972" s="768"/>
      <c r="CH40972" s="768"/>
      <c r="CI40972" s="850"/>
    </row>
    <row r="40973" spans="85:87" x14ac:dyDescent="0.25">
      <c r="CG40973" s="768"/>
      <c r="CH40973" s="768"/>
      <c r="CI40973" s="850"/>
    </row>
    <row r="40974" spans="85:87" x14ac:dyDescent="0.25">
      <c r="CG40974" s="768"/>
      <c r="CH40974" s="768"/>
      <c r="CI40974" s="850"/>
    </row>
    <row r="40975" spans="85:87" x14ac:dyDescent="0.25">
      <c r="CG40975" s="768"/>
      <c r="CH40975" s="768"/>
      <c r="CI40975" s="850"/>
    </row>
    <row r="40976" spans="85:87" x14ac:dyDescent="0.25">
      <c r="CG40976" s="768"/>
      <c r="CH40976" s="768"/>
      <c r="CI40976" s="850"/>
    </row>
    <row r="40977" spans="85:87" x14ac:dyDescent="0.25">
      <c r="CG40977" s="768"/>
      <c r="CH40977" s="768"/>
      <c r="CI40977" s="850"/>
    </row>
    <row r="40978" spans="85:87" x14ac:dyDescent="0.25">
      <c r="CG40978" s="768"/>
      <c r="CH40978" s="768"/>
      <c r="CI40978" s="850"/>
    </row>
    <row r="40979" spans="85:87" x14ac:dyDescent="0.25">
      <c r="CG40979" s="768"/>
      <c r="CH40979" s="768"/>
      <c r="CI40979" s="850"/>
    </row>
    <row r="40980" spans="85:87" x14ac:dyDescent="0.25">
      <c r="CG40980" s="768"/>
      <c r="CH40980" s="768"/>
      <c r="CI40980" s="850"/>
    </row>
    <row r="40981" spans="85:87" x14ac:dyDescent="0.25">
      <c r="CG40981" s="768"/>
      <c r="CH40981" s="768"/>
      <c r="CI40981" s="850"/>
    </row>
    <row r="40982" spans="85:87" x14ac:dyDescent="0.25">
      <c r="CG40982" s="768"/>
      <c r="CH40982" s="768"/>
      <c r="CI40982" s="850"/>
    </row>
    <row r="40983" spans="85:87" x14ac:dyDescent="0.25">
      <c r="CG40983" s="768"/>
      <c r="CH40983" s="768"/>
      <c r="CI40983" s="850"/>
    </row>
    <row r="40984" spans="85:87" x14ac:dyDescent="0.25">
      <c r="CG40984" s="768"/>
      <c r="CH40984" s="768"/>
      <c r="CI40984" s="850"/>
    </row>
    <row r="40985" spans="85:87" x14ac:dyDescent="0.25">
      <c r="CG40985" s="768"/>
      <c r="CH40985" s="768"/>
      <c r="CI40985" s="850"/>
    </row>
    <row r="40986" spans="85:87" x14ac:dyDescent="0.25">
      <c r="CG40986" s="768"/>
      <c r="CH40986" s="768"/>
      <c r="CI40986" s="850"/>
    </row>
    <row r="40987" spans="85:87" x14ac:dyDescent="0.25">
      <c r="CG40987" s="768"/>
      <c r="CH40987" s="768"/>
      <c r="CI40987" s="850"/>
    </row>
    <row r="40988" spans="85:87" x14ac:dyDescent="0.25">
      <c r="CG40988" s="768"/>
      <c r="CH40988" s="768"/>
      <c r="CI40988" s="850"/>
    </row>
    <row r="40989" spans="85:87" x14ac:dyDescent="0.25">
      <c r="CG40989" s="768"/>
      <c r="CH40989" s="768"/>
      <c r="CI40989" s="850"/>
    </row>
    <row r="40990" spans="85:87" x14ac:dyDescent="0.25">
      <c r="CG40990" s="768"/>
      <c r="CH40990" s="768"/>
      <c r="CI40990" s="850"/>
    </row>
    <row r="40991" spans="85:87" x14ac:dyDescent="0.25">
      <c r="CG40991" s="768"/>
      <c r="CH40991" s="768"/>
      <c r="CI40991" s="850"/>
    </row>
    <row r="40992" spans="85:87" x14ac:dyDescent="0.25">
      <c r="CG40992" s="768"/>
      <c r="CH40992" s="768"/>
      <c r="CI40992" s="850"/>
    </row>
    <row r="40993" spans="85:87" x14ac:dyDescent="0.25">
      <c r="CG40993" s="768"/>
      <c r="CH40993" s="768"/>
      <c r="CI40993" s="850"/>
    </row>
    <row r="40994" spans="85:87" x14ac:dyDescent="0.25">
      <c r="CG40994" s="768"/>
      <c r="CH40994" s="768"/>
      <c r="CI40994" s="850"/>
    </row>
    <row r="40995" spans="85:87" x14ac:dyDescent="0.25">
      <c r="CG40995" s="768"/>
      <c r="CH40995" s="768"/>
      <c r="CI40995" s="850"/>
    </row>
    <row r="40996" spans="85:87" x14ac:dyDescent="0.25">
      <c r="CG40996" s="768"/>
      <c r="CH40996" s="768"/>
      <c r="CI40996" s="850"/>
    </row>
    <row r="40997" spans="85:87" x14ac:dyDescent="0.25">
      <c r="CG40997" s="768"/>
      <c r="CH40997" s="768"/>
      <c r="CI40997" s="850"/>
    </row>
    <row r="40998" spans="85:87" x14ac:dyDescent="0.25">
      <c r="CG40998" s="768"/>
      <c r="CH40998" s="768"/>
      <c r="CI40998" s="850"/>
    </row>
    <row r="40999" spans="85:87" x14ac:dyDescent="0.25">
      <c r="CG40999" s="768"/>
      <c r="CH40999" s="768"/>
      <c r="CI40999" s="850"/>
    </row>
    <row r="41000" spans="85:87" x14ac:dyDescent="0.25">
      <c r="CG41000" s="768"/>
      <c r="CH41000" s="768"/>
      <c r="CI41000" s="850"/>
    </row>
    <row r="41001" spans="85:87" x14ac:dyDescent="0.25">
      <c r="CG41001" s="768"/>
      <c r="CH41001" s="768"/>
      <c r="CI41001" s="850"/>
    </row>
    <row r="41002" spans="85:87" x14ac:dyDescent="0.25">
      <c r="CG41002" s="768"/>
      <c r="CH41002" s="768"/>
      <c r="CI41002" s="850"/>
    </row>
    <row r="41003" spans="85:87" x14ac:dyDescent="0.25">
      <c r="CG41003" s="768"/>
      <c r="CH41003" s="768"/>
      <c r="CI41003" s="850"/>
    </row>
    <row r="41004" spans="85:87" x14ac:dyDescent="0.25">
      <c r="CG41004" s="768"/>
      <c r="CH41004" s="768"/>
      <c r="CI41004" s="850"/>
    </row>
    <row r="41005" spans="85:87" x14ac:dyDescent="0.25">
      <c r="CG41005" s="768"/>
      <c r="CH41005" s="768"/>
      <c r="CI41005" s="850"/>
    </row>
    <row r="41006" spans="85:87" x14ac:dyDescent="0.25">
      <c r="CG41006" s="768"/>
      <c r="CH41006" s="768"/>
      <c r="CI41006" s="850"/>
    </row>
    <row r="41007" spans="85:87" x14ac:dyDescent="0.25">
      <c r="CG41007" s="768"/>
      <c r="CH41007" s="768"/>
      <c r="CI41007" s="850"/>
    </row>
    <row r="41008" spans="85:87" x14ac:dyDescent="0.25">
      <c r="CG41008" s="768"/>
      <c r="CH41008" s="768"/>
      <c r="CI41008" s="850"/>
    </row>
    <row r="41009" spans="85:87" x14ac:dyDescent="0.25">
      <c r="CG41009" s="768"/>
      <c r="CH41009" s="768"/>
      <c r="CI41009" s="850"/>
    </row>
    <row r="41010" spans="85:87" x14ac:dyDescent="0.25">
      <c r="CG41010" s="768"/>
      <c r="CH41010" s="768"/>
      <c r="CI41010" s="850"/>
    </row>
    <row r="41011" spans="85:87" x14ac:dyDescent="0.25">
      <c r="CG41011" s="768"/>
      <c r="CH41011" s="768"/>
      <c r="CI41011" s="850"/>
    </row>
    <row r="41012" spans="85:87" x14ac:dyDescent="0.25">
      <c r="CG41012" s="768"/>
      <c r="CH41012" s="768"/>
      <c r="CI41012" s="850"/>
    </row>
    <row r="41013" spans="85:87" x14ac:dyDescent="0.25">
      <c r="CG41013" s="768"/>
      <c r="CH41013" s="768"/>
      <c r="CI41013" s="850"/>
    </row>
    <row r="41014" spans="85:87" x14ac:dyDescent="0.25">
      <c r="CG41014" s="768"/>
      <c r="CH41014" s="768"/>
      <c r="CI41014" s="850"/>
    </row>
    <row r="41015" spans="85:87" x14ac:dyDescent="0.25">
      <c r="CG41015" s="768"/>
      <c r="CH41015" s="768"/>
      <c r="CI41015" s="850"/>
    </row>
    <row r="41016" spans="85:87" x14ac:dyDescent="0.25">
      <c r="CG41016" s="768"/>
      <c r="CH41016" s="768"/>
      <c r="CI41016" s="850"/>
    </row>
    <row r="41017" spans="85:87" x14ac:dyDescent="0.25">
      <c r="CG41017" s="768"/>
      <c r="CH41017" s="768"/>
      <c r="CI41017" s="850"/>
    </row>
    <row r="41018" spans="85:87" x14ac:dyDescent="0.25">
      <c r="CG41018" s="768"/>
      <c r="CH41018" s="768"/>
      <c r="CI41018" s="850"/>
    </row>
    <row r="41019" spans="85:87" x14ac:dyDescent="0.25">
      <c r="CG41019" s="768"/>
      <c r="CH41019" s="768"/>
      <c r="CI41019" s="850"/>
    </row>
    <row r="41020" spans="85:87" x14ac:dyDescent="0.25">
      <c r="CG41020" s="768"/>
      <c r="CH41020" s="768"/>
      <c r="CI41020" s="850"/>
    </row>
    <row r="41021" spans="85:87" x14ac:dyDescent="0.25">
      <c r="CG41021" s="768"/>
      <c r="CH41021" s="768"/>
      <c r="CI41021" s="850"/>
    </row>
    <row r="41022" spans="85:87" x14ac:dyDescent="0.25">
      <c r="CG41022" s="768"/>
      <c r="CH41022" s="768"/>
      <c r="CI41022" s="850"/>
    </row>
    <row r="41023" spans="85:87" x14ac:dyDescent="0.25">
      <c r="CG41023" s="768"/>
      <c r="CH41023" s="768"/>
      <c r="CI41023" s="850"/>
    </row>
    <row r="41024" spans="85:87" x14ac:dyDescent="0.25">
      <c r="CG41024" s="768"/>
      <c r="CH41024" s="768"/>
      <c r="CI41024" s="850"/>
    </row>
    <row r="41025" spans="85:87" x14ac:dyDescent="0.25">
      <c r="CG41025" s="768"/>
      <c r="CH41025" s="768"/>
      <c r="CI41025" s="850"/>
    </row>
    <row r="41026" spans="85:87" x14ac:dyDescent="0.25">
      <c r="CG41026" s="768"/>
      <c r="CH41026" s="768"/>
      <c r="CI41026" s="850"/>
    </row>
    <row r="41027" spans="85:87" x14ac:dyDescent="0.25">
      <c r="CG41027" s="768"/>
      <c r="CH41027" s="768"/>
      <c r="CI41027" s="850"/>
    </row>
    <row r="41028" spans="85:87" x14ac:dyDescent="0.25">
      <c r="CG41028" s="768"/>
      <c r="CH41028" s="768"/>
      <c r="CI41028" s="850"/>
    </row>
    <row r="41029" spans="85:87" x14ac:dyDescent="0.25">
      <c r="CG41029" s="768"/>
      <c r="CH41029" s="768"/>
      <c r="CI41029" s="850"/>
    </row>
    <row r="41030" spans="85:87" x14ac:dyDescent="0.25">
      <c r="CG41030" s="768"/>
      <c r="CH41030" s="768"/>
      <c r="CI41030" s="850"/>
    </row>
    <row r="41031" spans="85:87" x14ac:dyDescent="0.25">
      <c r="CG41031" s="768"/>
      <c r="CH41031" s="768"/>
      <c r="CI41031" s="850"/>
    </row>
    <row r="41032" spans="85:87" x14ac:dyDescent="0.25">
      <c r="CG41032" s="768"/>
      <c r="CH41032" s="768"/>
      <c r="CI41032" s="850"/>
    </row>
    <row r="41033" spans="85:87" x14ac:dyDescent="0.25">
      <c r="CG41033" s="768"/>
      <c r="CH41033" s="768"/>
      <c r="CI41033" s="850"/>
    </row>
    <row r="41034" spans="85:87" x14ac:dyDescent="0.25">
      <c r="CG41034" s="768"/>
      <c r="CH41034" s="768"/>
      <c r="CI41034" s="850"/>
    </row>
    <row r="41035" spans="85:87" x14ac:dyDescent="0.25">
      <c r="CG41035" s="768"/>
      <c r="CH41035" s="768"/>
      <c r="CI41035" s="850"/>
    </row>
    <row r="41036" spans="85:87" x14ac:dyDescent="0.25">
      <c r="CG41036" s="768"/>
      <c r="CH41036" s="768"/>
      <c r="CI41036" s="850"/>
    </row>
    <row r="41037" spans="85:87" x14ac:dyDescent="0.25">
      <c r="CG41037" s="768"/>
      <c r="CH41037" s="768"/>
      <c r="CI41037" s="850"/>
    </row>
    <row r="41038" spans="85:87" x14ac:dyDescent="0.25">
      <c r="CG41038" s="768"/>
      <c r="CH41038" s="768"/>
      <c r="CI41038" s="850"/>
    </row>
    <row r="41039" spans="85:87" x14ac:dyDescent="0.25">
      <c r="CG41039" s="768"/>
      <c r="CH41039" s="768"/>
      <c r="CI41039" s="850"/>
    </row>
    <row r="41040" spans="85:87" x14ac:dyDescent="0.25">
      <c r="CG41040" s="768"/>
      <c r="CH41040" s="768"/>
      <c r="CI41040" s="850"/>
    </row>
    <row r="41041" spans="85:87" x14ac:dyDescent="0.25">
      <c r="CG41041" s="768"/>
      <c r="CH41041" s="768"/>
      <c r="CI41041" s="850"/>
    </row>
    <row r="41042" spans="85:87" x14ac:dyDescent="0.25">
      <c r="CG41042" s="768"/>
      <c r="CH41042" s="768"/>
      <c r="CI41042" s="850"/>
    </row>
    <row r="41043" spans="85:87" x14ac:dyDescent="0.25">
      <c r="CG41043" s="768"/>
      <c r="CH41043" s="768"/>
      <c r="CI41043" s="850"/>
    </row>
    <row r="41044" spans="85:87" x14ac:dyDescent="0.25">
      <c r="CG41044" s="768"/>
      <c r="CH41044" s="768"/>
      <c r="CI41044" s="850"/>
    </row>
    <row r="41045" spans="85:87" x14ac:dyDescent="0.25">
      <c r="CG41045" s="768"/>
      <c r="CH41045" s="768"/>
      <c r="CI41045" s="850"/>
    </row>
    <row r="41046" spans="85:87" x14ac:dyDescent="0.25">
      <c r="CG41046" s="768"/>
      <c r="CH41046" s="768"/>
      <c r="CI41046" s="850"/>
    </row>
    <row r="41047" spans="85:87" x14ac:dyDescent="0.25">
      <c r="CG41047" s="768"/>
      <c r="CH41047" s="768"/>
      <c r="CI41047" s="850"/>
    </row>
    <row r="41048" spans="85:87" x14ac:dyDescent="0.25">
      <c r="CG41048" s="768"/>
      <c r="CH41048" s="768"/>
      <c r="CI41048" s="850"/>
    </row>
    <row r="41049" spans="85:87" x14ac:dyDescent="0.25">
      <c r="CG41049" s="768"/>
      <c r="CH41049" s="768"/>
      <c r="CI41049" s="850"/>
    </row>
    <row r="41050" spans="85:87" x14ac:dyDescent="0.25">
      <c r="CG41050" s="768"/>
      <c r="CH41050" s="768"/>
      <c r="CI41050" s="850"/>
    </row>
    <row r="41051" spans="85:87" x14ac:dyDescent="0.25">
      <c r="CG41051" s="768"/>
      <c r="CH41051" s="768"/>
      <c r="CI41051" s="850"/>
    </row>
    <row r="41052" spans="85:87" x14ac:dyDescent="0.25">
      <c r="CG41052" s="768"/>
      <c r="CH41052" s="768"/>
      <c r="CI41052" s="850"/>
    </row>
    <row r="41053" spans="85:87" x14ac:dyDescent="0.25">
      <c r="CG41053" s="768"/>
      <c r="CH41053" s="768"/>
      <c r="CI41053" s="850"/>
    </row>
    <row r="41054" spans="85:87" x14ac:dyDescent="0.25">
      <c r="CG41054" s="768"/>
      <c r="CH41054" s="768"/>
      <c r="CI41054" s="850"/>
    </row>
    <row r="41055" spans="85:87" x14ac:dyDescent="0.25">
      <c r="CG41055" s="768"/>
      <c r="CH41055" s="768"/>
      <c r="CI41055" s="850"/>
    </row>
    <row r="41056" spans="85:87" x14ac:dyDescent="0.25">
      <c r="CG41056" s="768"/>
      <c r="CH41056" s="768"/>
      <c r="CI41056" s="850"/>
    </row>
    <row r="41057" spans="85:87" x14ac:dyDescent="0.25">
      <c r="CG41057" s="768"/>
      <c r="CH41057" s="768"/>
      <c r="CI41057" s="850"/>
    </row>
    <row r="41058" spans="85:87" x14ac:dyDescent="0.25">
      <c r="CG41058" s="768"/>
      <c r="CH41058" s="768"/>
      <c r="CI41058" s="850"/>
    </row>
    <row r="41059" spans="85:87" x14ac:dyDescent="0.25">
      <c r="CG41059" s="768"/>
      <c r="CH41059" s="768"/>
      <c r="CI41059" s="850"/>
    </row>
    <row r="41060" spans="85:87" x14ac:dyDescent="0.25">
      <c r="CG41060" s="768"/>
      <c r="CH41060" s="768"/>
      <c r="CI41060" s="850"/>
    </row>
    <row r="41061" spans="85:87" x14ac:dyDescent="0.25">
      <c r="CG41061" s="768"/>
      <c r="CH41061" s="768"/>
      <c r="CI41061" s="850"/>
    </row>
    <row r="41062" spans="85:87" x14ac:dyDescent="0.25">
      <c r="CG41062" s="768"/>
      <c r="CH41062" s="768"/>
      <c r="CI41062" s="850"/>
    </row>
    <row r="41063" spans="85:87" x14ac:dyDescent="0.25">
      <c r="CG41063" s="768"/>
      <c r="CH41063" s="768"/>
      <c r="CI41063" s="850"/>
    </row>
    <row r="41064" spans="85:87" x14ac:dyDescent="0.25">
      <c r="CG41064" s="768"/>
      <c r="CH41064" s="768"/>
      <c r="CI41064" s="850"/>
    </row>
    <row r="41065" spans="85:87" x14ac:dyDescent="0.25">
      <c r="CG41065" s="768"/>
      <c r="CH41065" s="768"/>
      <c r="CI41065" s="850"/>
    </row>
    <row r="41066" spans="85:87" x14ac:dyDescent="0.25">
      <c r="CG41066" s="768"/>
      <c r="CH41066" s="768"/>
      <c r="CI41066" s="850"/>
    </row>
    <row r="41067" spans="85:87" x14ac:dyDescent="0.25">
      <c r="CG41067" s="768"/>
      <c r="CH41067" s="768"/>
      <c r="CI41067" s="850"/>
    </row>
    <row r="41068" spans="85:87" x14ac:dyDescent="0.25">
      <c r="CG41068" s="768"/>
      <c r="CH41068" s="768"/>
      <c r="CI41068" s="850"/>
    </row>
    <row r="41069" spans="85:87" x14ac:dyDescent="0.25">
      <c r="CG41069" s="768"/>
      <c r="CH41069" s="768"/>
      <c r="CI41069" s="850"/>
    </row>
    <row r="41070" spans="85:87" x14ac:dyDescent="0.25">
      <c r="CG41070" s="768"/>
      <c r="CH41070" s="768"/>
      <c r="CI41070" s="850"/>
    </row>
    <row r="41071" spans="85:87" x14ac:dyDescent="0.25">
      <c r="CG41071" s="768"/>
      <c r="CH41071" s="768"/>
      <c r="CI41071" s="850"/>
    </row>
    <row r="41072" spans="85:87" x14ac:dyDescent="0.25">
      <c r="CG41072" s="768"/>
      <c r="CH41072" s="768"/>
      <c r="CI41072" s="850"/>
    </row>
    <row r="41073" spans="85:87" x14ac:dyDescent="0.25">
      <c r="CG41073" s="768"/>
      <c r="CH41073" s="768"/>
      <c r="CI41073" s="850"/>
    </row>
    <row r="41074" spans="85:87" x14ac:dyDescent="0.25">
      <c r="CG41074" s="768"/>
      <c r="CH41074" s="768"/>
      <c r="CI41074" s="850"/>
    </row>
    <row r="41075" spans="85:87" x14ac:dyDescent="0.25">
      <c r="CG41075" s="768"/>
      <c r="CH41075" s="768"/>
      <c r="CI41075" s="850"/>
    </row>
    <row r="41076" spans="85:87" x14ac:dyDescent="0.25">
      <c r="CG41076" s="768"/>
      <c r="CH41076" s="768"/>
      <c r="CI41076" s="850"/>
    </row>
    <row r="41077" spans="85:87" x14ac:dyDescent="0.25">
      <c r="CG41077" s="768"/>
      <c r="CH41077" s="768"/>
      <c r="CI41077" s="850"/>
    </row>
    <row r="41078" spans="85:87" x14ac:dyDescent="0.25">
      <c r="CG41078" s="768"/>
      <c r="CH41078" s="768"/>
      <c r="CI41078" s="850"/>
    </row>
    <row r="41079" spans="85:87" x14ac:dyDescent="0.25">
      <c r="CG41079" s="768"/>
      <c r="CH41079" s="768"/>
      <c r="CI41079" s="850"/>
    </row>
    <row r="41080" spans="85:87" x14ac:dyDescent="0.25">
      <c r="CG41080" s="768"/>
      <c r="CH41080" s="768"/>
      <c r="CI41080" s="850"/>
    </row>
    <row r="41081" spans="85:87" x14ac:dyDescent="0.25">
      <c r="CG41081" s="768"/>
      <c r="CH41081" s="768"/>
      <c r="CI41081" s="850"/>
    </row>
    <row r="41082" spans="85:87" x14ac:dyDescent="0.25">
      <c r="CG41082" s="768"/>
      <c r="CH41082" s="768"/>
      <c r="CI41082" s="850"/>
    </row>
    <row r="41083" spans="85:87" x14ac:dyDescent="0.25">
      <c r="CG41083" s="768"/>
      <c r="CH41083" s="768"/>
      <c r="CI41083" s="850"/>
    </row>
    <row r="41084" spans="85:87" x14ac:dyDescent="0.25">
      <c r="CG41084" s="768"/>
      <c r="CH41084" s="768"/>
      <c r="CI41084" s="850"/>
    </row>
    <row r="41085" spans="85:87" x14ac:dyDescent="0.25">
      <c r="CG41085" s="768"/>
      <c r="CH41085" s="768"/>
      <c r="CI41085" s="850"/>
    </row>
    <row r="41086" spans="85:87" x14ac:dyDescent="0.25">
      <c r="CG41086" s="768"/>
      <c r="CH41086" s="768"/>
      <c r="CI41086" s="850"/>
    </row>
    <row r="41087" spans="85:87" x14ac:dyDescent="0.25">
      <c r="CG41087" s="768"/>
      <c r="CH41087" s="768"/>
      <c r="CI41087" s="850"/>
    </row>
    <row r="41088" spans="85:87" x14ac:dyDescent="0.25">
      <c r="CG41088" s="768"/>
      <c r="CH41088" s="768"/>
      <c r="CI41088" s="850"/>
    </row>
    <row r="41089" spans="85:87" x14ac:dyDescent="0.25">
      <c r="CG41089" s="768"/>
      <c r="CH41089" s="768"/>
      <c r="CI41089" s="850"/>
    </row>
    <row r="41090" spans="85:87" x14ac:dyDescent="0.25">
      <c r="CG41090" s="768"/>
      <c r="CH41090" s="768"/>
      <c r="CI41090" s="850"/>
    </row>
    <row r="41091" spans="85:87" x14ac:dyDescent="0.25">
      <c r="CG41091" s="768"/>
      <c r="CH41091" s="768"/>
      <c r="CI41091" s="850"/>
    </row>
    <row r="41092" spans="85:87" x14ac:dyDescent="0.25">
      <c r="CG41092" s="768"/>
      <c r="CH41092" s="768"/>
      <c r="CI41092" s="850"/>
    </row>
    <row r="41093" spans="85:87" x14ac:dyDescent="0.25">
      <c r="CG41093" s="768"/>
      <c r="CH41093" s="768"/>
      <c r="CI41093" s="850"/>
    </row>
    <row r="41094" spans="85:87" x14ac:dyDescent="0.25">
      <c r="CG41094" s="768"/>
      <c r="CH41094" s="768"/>
      <c r="CI41094" s="850"/>
    </row>
    <row r="41095" spans="85:87" x14ac:dyDescent="0.25">
      <c r="CG41095" s="768"/>
      <c r="CH41095" s="768"/>
      <c r="CI41095" s="850"/>
    </row>
    <row r="41096" spans="85:87" x14ac:dyDescent="0.25">
      <c r="CG41096" s="768"/>
      <c r="CH41096" s="768"/>
      <c r="CI41096" s="850"/>
    </row>
    <row r="41097" spans="85:87" x14ac:dyDescent="0.25">
      <c r="CG41097" s="768"/>
      <c r="CH41097" s="768"/>
      <c r="CI41097" s="850"/>
    </row>
    <row r="41098" spans="85:87" x14ac:dyDescent="0.25">
      <c r="CG41098" s="768"/>
      <c r="CH41098" s="768"/>
      <c r="CI41098" s="850"/>
    </row>
    <row r="41099" spans="85:87" x14ac:dyDescent="0.25">
      <c r="CG41099" s="768"/>
      <c r="CH41099" s="768"/>
      <c r="CI41099" s="850"/>
    </row>
    <row r="41100" spans="85:87" x14ac:dyDescent="0.25">
      <c r="CG41100" s="768"/>
      <c r="CH41100" s="768"/>
      <c r="CI41100" s="850"/>
    </row>
    <row r="41101" spans="85:87" x14ac:dyDescent="0.25">
      <c r="CG41101" s="768"/>
      <c r="CH41101" s="768"/>
      <c r="CI41101" s="850"/>
    </row>
    <row r="41102" spans="85:87" x14ac:dyDescent="0.25">
      <c r="CG41102" s="768"/>
      <c r="CH41102" s="768"/>
      <c r="CI41102" s="850"/>
    </row>
    <row r="41103" spans="85:87" x14ac:dyDescent="0.25">
      <c r="CG41103" s="768"/>
      <c r="CH41103" s="768"/>
      <c r="CI41103" s="850"/>
    </row>
    <row r="41104" spans="85:87" x14ac:dyDescent="0.25">
      <c r="CG41104" s="768"/>
      <c r="CH41104" s="768"/>
      <c r="CI41104" s="850"/>
    </row>
    <row r="41105" spans="85:87" x14ac:dyDescent="0.25">
      <c r="CG41105" s="768"/>
      <c r="CH41105" s="768"/>
      <c r="CI41105" s="850"/>
    </row>
    <row r="41106" spans="85:87" x14ac:dyDescent="0.25">
      <c r="CG41106" s="768"/>
      <c r="CH41106" s="768"/>
      <c r="CI41106" s="850"/>
    </row>
    <row r="41107" spans="85:87" x14ac:dyDescent="0.25">
      <c r="CG41107" s="768"/>
      <c r="CH41107" s="768"/>
      <c r="CI41107" s="850"/>
    </row>
    <row r="41108" spans="85:87" x14ac:dyDescent="0.25">
      <c r="CG41108" s="768"/>
      <c r="CH41108" s="768"/>
      <c r="CI41108" s="850"/>
    </row>
    <row r="41109" spans="85:87" x14ac:dyDescent="0.25">
      <c r="CG41109" s="768"/>
      <c r="CH41109" s="768"/>
      <c r="CI41109" s="850"/>
    </row>
    <row r="41110" spans="85:87" x14ac:dyDescent="0.25">
      <c r="CG41110" s="768"/>
      <c r="CH41110" s="768"/>
      <c r="CI41110" s="850"/>
    </row>
    <row r="41111" spans="85:87" x14ac:dyDescent="0.25">
      <c r="CG41111" s="768"/>
      <c r="CH41111" s="768"/>
      <c r="CI41111" s="850"/>
    </row>
    <row r="41112" spans="85:87" x14ac:dyDescent="0.25">
      <c r="CG41112" s="768"/>
      <c r="CH41112" s="768"/>
      <c r="CI41112" s="850"/>
    </row>
    <row r="41113" spans="85:87" x14ac:dyDescent="0.25">
      <c r="CG41113" s="768"/>
      <c r="CH41113" s="768"/>
      <c r="CI41113" s="850"/>
    </row>
    <row r="41114" spans="85:87" x14ac:dyDescent="0.25">
      <c r="CG41114" s="768"/>
      <c r="CH41114" s="768"/>
      <c r="CI41114" s="850"/>
    </row>
    <row r="41115" spans="85:87" x14ac:dyDescent="0.25">
      <c r="CG41115" s="768"/>
      <c r="CH41115" s="768"/>
      <c r="CI41115" s="850"/>
    </row>
    <row r="41116" spans="85:87" x14ac:dyDescent="0.25">
      <c r="CG41116" s="768"/>
      <c r="CH41116" s="768"/>
      <c r="CI41116" s="850"/>
    </row>
    <row r="41117" spans="85:87" x14ac:dyDescent="0.25">
      <c r="CG41117" s="768"/>
      <c r="CH41117" s="768"/>
      <c r="CI41117" s="850"/>
    </row>
    <row r="41118" spans="85:87" x14ac:dyDescent="0.25">
      <c r="CG41118" s="768"/>
      <c r="CH41118" s="768"/>
      <c r="CI41118" s="850"/>
    </row>
    <row r="41119" spans="85:87" x14ac:dyDescent="0.25">
      <c r="CG41119" s="768"/>
      <c r="CH41119" s="768"/>
      <c r="CI41119" s="850"/>
    </row>
    <row r="41120" spans="85:87" x14ac:dyDescent="0.25">
      <c r="CG41120" s="768"/>
      <c r="CH41120" s="768"/>
      <c r="CI41120" s="850"/>
    </row>
    <row r="41121" spans="85:87" x14ac:dyDescent="0.25">
      <c r="CG41121" s="768"/>
      <c r="CH41121" s="768"/>
      <c r="CI41121" s="850"/>
    </row>
    <row r="41122" spans="85:87" x14ac:dyDescent="0.25">
      <c r="CG41122" s="768"/>
      <c r="CH41122" s="768"/>
      <c r="CI41122" s="850"/>
    </row>
    <row r="41123" spans="85:87" x14ac:dyDescent="0.25">
      <c r="CG41123" s="768"/>
      <c r="CH41123" s="768"/>
      <c r="CI41123" s="850"/>
    </row>
    <row r="41124" spans="85:87" x14ac:dyDescent="0.25">
      <c r="CG41124" s="768"/>
      <c r="CH41124" s="768"/>
      <c r="CI41124" s="850"/>
    </row>
    <row r="41125" spans="85:87" x14ac:dyDescent="0.25">
      <c r="CG41125" s="768"/>
      <c r="CH41125" s="768"/>
      <c r="CI41125" s="850"/>
    </row>
    <row r="41126" spans="85:87" x14ac:dyDescent="0.25">
      <c r="CG41126" s="768"/>
      <c r="CH41126" s="768"/>
      <c r="CI41126" s="850"/>
    </row>
    <row r="41127" spans="85:87" x14ac:dyDescent="0.25">
      <c r="CG41127" s="768"/>
      <c r="CH41127" s="768"/>
      <c r="CI41127" s="850"/>
    </row>
    <row r="41128" spans="85:87" x14ac:dyDescent="0.25">
      <c r="CG41128" s="768"/>
      <c r="CH41128" s="768"/>
      <c r="CI41128" s="850"/>
    </row>
    <row r="41129" spans="85:87" x14ac:dyDescent="0.25">
      <c r="CG41129" s="768"/>
      <c r="CH41129" s="768"/>
      <c r="CI41129" s="850"/>
    </row>
    <row r="41130" spans="85:87" x14ac:dyDescent="0.25">
      <c r="CG41130" s="768"/>
      <c r="CH41130" s="768"/>
      <c r="CI41130" s="850"/>
    </row>
    <row r="41131" spans="85:87" x14ac:dyDescent="0.25">
      <c r="CG41131" s="768"/>
      <c r="CH41131" s="768"/>
      <c r="CI41131" s="850"/>
    </row>
    <row r="41132" spans="85:87" x14ac:dyDescent="0.25">
      <c r="CG41132" s="768"/>
      <c r="CH41132" s="768"/>
      <c r="CI41132" s="850"/>
    </row>
    <row r="41133" spans="85:87" x14ac:dyDescent="0.25">
      <c r="CG41133" s="768"/>
      <c r="CH41133" s="768"/>
      <c r="CI41133" s="850"/>
    </row>
    <row r="41134" spans="85:87" x14ac:dyDescent="0.25">
      <c r="CG41134" s="768"/>
      <c r="CH41134" s="768"/>
      <c r="CI41134" s="850"/>
    </row>
    <row r="41135" spans="85:87" x14ac:dyDescent="0.25">
      <c r="CG41135" s="768"/>
      <c r="CH41135" s="768"/>
      <c r="CI41135" s="850"/>
    </row>
    <row r="41136" spans="85:87" x14ac:dyDescent="0.25">
      <c r="CG41136" s="768"/>
      <c r="CH41136" s="768"/>
      <c r="CI41136" s="850"/>
    </row>
    <row r="41137" spans="85:87" x14ac:dyDescent="0.25">
      <c r="CG41137" s="768"/>
      <c r="CH41137" s="768"/>
      <c r="CI41137" s="850"/>
    </row>
    <row r="41138" spans="85:87" x14ac:dyDescent="0.25">
      <c r="CG41138" s="768"/>
      <c r="CH41138" s="768"/>
      <c r="CI41138" s="850"/>
    </row>
    <row r="41139" spans="85:87" x14ac:dyDescent="0.25">
      <c r="CG41139" s="768"/>
      <c r="CH41139" s="768"/>
      <c r="CI41139" s="850"/>
    </row>
    <row r="41140" spans="85:87" x14ac:dyDescent="0.25">
      <c r="CG41140" s="768"/>
      <c r="CH41140" s="768"/>
      <c r="CI41140" s="850"/>
    </row>
    <row r="41141" spans="85:87" x14ac:dyDescent="0.25">
      <c r="CG41141" s="768"/>
      <c r="CH41141" s="768"/>
      <c r="CI41141" s="850"/>
    </row>
    <row r="41142" spans="85:87" x14ac:dyDescent="0.25">
      <c r="CG41142" s="768"/>
      <c r="CH41142" s="768"/>
      <c r="CI41142" s="850"/>
    </row>
    <row r="41143" spans="85:87" x14ac:dyDescent="0.25">
      <c r="CG41143" s="768"/>
      <c r="CH41143" s="768"/>
      <c r="CI41143" s="850"/>
    </row>
    <row r="41144" spans="85:87" x14ac:dyDescent="0.25">
      <c r="CG41144" s="768"/>
      <c r="CH41144" s="768"/>
      <c r="CI41144" s="850"/>
    </row>
    <row r="41145" spans="85:87" x14ac:dyDescent="0.25">
      <c r="CG41145" s="768"/>
      <c r="CH41145" s="768"/>
      <c r="CI41145" s="850"/>
    </row>
    <row r="41146" spans="85:87" x14ac:dyDescent="0.25">
      <c r="CG41146" s="768"/>
      <c r="CH41146" s="768"/>
      <c r="CI41146" s="850"/>
    </row>
    <row r="41147" spans="85:87" x14ac:dyDescent="0.25">
      <c r="CG41147" s="768"/>
      <c r="CH41147" s="768"/>
      <c r="CI41147" s="850"/>
    </row>
    <row r="41148" spans="85:87" x14ac:dyDescent="0.25">
      <c r="CG41148" s="768"/>
      <c r="CH41148" s="768"/>
      <c r="CI41148" s="850"/>
    </row>
    <row r="41149" spans="85:87" x14ac:dyDescent="0.25">
      <c r="CG41149" s="768"/>
      <c r="CH41149" s="768"/>
      <c r="CI41149" s="850"/>
    </row>
    <row r="41150" spans="85:87" x14ac:dyDescent="0.25">
      <c r="CG41150" s="768"/>
      <c r="CH41150" s="768"/>
      <c r="CI41150" s="850"/>
    </row>
    <row r="41151" spans="85:87" x14ac:dyDescent="0.25">
      <c r="CG41151" s="768"/>
      <c r="CH41151" s="768"/>
      <c r="CI41151" s="850"/>
    </row>
    <row r="41152" spans="85:87" x14ac:dyDescent="0.25">
      <c r="CG41152" s="768"/>
      <c r="CH41152" s="768"/>
      <c r="CI41152" s="850"/>
    </row>
    <row r="41153" spans="85:87" x14ac:dyDescent="0.25">
      <c r="CG41153" s="768"/>
      <c r="CH41153" s="768"/>
      <c r="CI41153" s="850"/>
    </row>
    <row r="41154" spans="85:87" x14ac:dyDescent="0.25">
      <c r="CG41154" s="768"/>
      <c r="CH41154" s="768"/>
      <c r="CI41154" s="850"/>
    </row>
    <row r="41155" spans="85:87" x14ac:dyDescent="0.25">
      <c r="CG41155" s="768"/>
      <c r="CH41155" s="768"/>
      <c r="CI41155" s="850"/>
    </row>
    <row r="41156" spans="85:87" x14ac:dyDescent="0.25">
      <c r="CG41156" s="768"/>
      <c r="CH41156" s="768"/>
      <c r="CI41156" s="850"/>
    </row>
    <row r="41157" spans="85:87" x14ac:dyDescent="0.25">
      <c r="CG41157" s="768"/>
      <c r="CH41157" s="768"/>
      <c r="CI41157" s="850"/>
    </row>
    <row r="41158" spans="85:87" x14ac:dyDescent="0.25">
      <c r="CG41158" s="768"/>
      <c r="CH41158" s="768"/>
      <c r="CI41158" s="850"/>
    </row>
    <row r="41159" spans="85:87" x14ac:dyDescent="0.25">
      <c r="CG41159" s="768"/>
      <c r="CH41159" s="768"/>
      <c r="CI41159" s="850"/>
    </row>
    <row r="41160" spans="85:87" x14ac:dyDescent="0.25">
      <c r="CG41160" s="768"/>
      <c r="CH41160" s="768"/>
      <c r="CI41160" s="850"/>
    </row>
    <row r="41161" spans="85:87" x14ac:dyDescent="0.25">
      <c r="CG41161" s="768"/>
      <c r="CH41161" s="768"/>
      <c r="CI41161" s="850"/>
    </row>
    <row r="41162" spans="85:87" x14ac:dyDescent="0.25">
      <c r="CG41162" s="768"/>
      <c r="CH41162" s="768"/>
      <c r="CI41162" s="850"/>
    </row>
    <row r="41163" spans="85:87" x14ac:dyDescent="0.25">
      <c r="CG41163" s="768"/>
      <c r="CH41163" s="768"/>
      <c r="CI41163" s="850"/>
    </row>
    <row r="41164" spans="85:87" x14ac:dyDescent="0.25">
      <c r="CG41164" s="768"/>
      <c r="CH41164" s="768"/>
      <c r="CI41164" s="850"/>
    </row>
    <row r="41165" spans="85:87" x14ac:dyDescent="0.25">
      <c r="CG41165" s="768"/>
      <c r="CH41165" s="768"/>
      <c r="CI41165" s="850"/>
    </row>
    <row r="41166" spans="85:87" x14ac:dyDescent="0.25">
      <c r="CG41166" s="768"/>
      <c r="CH41166" s="768"/>
      <c r="CI41166" s="850"/>
    </row>
    <row r="41167" spans="85:87" x14ac:dyDescent="0.25">
      <c r="CG41167" s="768"/>
      <c r="CH41167" s="768"/>
      <c r="CI41167" s="850"/>
    </row>
    <row r="41168" spans="85:87" x14ac:dyDescent="0.25">
      <c r="CG41168" s="768"/>
      <c r="CH41168" s="768"/>
      <c r="CI41168" s="850"/>
    </row>
    <row r="41169" spans="85:87" x14ac:dyDescent="0.25">
      <c r="CG41169" s="768"/>
      <c r="CH41169" s="768"/>
      <c r="CI41169" s="850"/>
    </row>
    <row r="41170" spans="85:87" x14ac:dyDescent="0.25">
      <c r="CG41170" s="768"/>
      <c r="CH41170" s="768"/>
      <c r="CI41170" s="850"/>
    </row>
    <row r="41171" spans="85:87" x14ac:dyDescent="0.25">
      <c r="CG41171" s="768"/>
      <c r="CH41171" s="768"/>
      <c r="CI41171" s="850"/>
    </row>
    <row r="41172" spans="85:87" x14ac:dyDescent="0.25">
      <c r="CG41172" s="768"/>
      <c r="CH41172" s="768"/>
      <c r="CI41172" s="850"/>
    </row>
    <row r="41173" spans="85:87" x14ac:dyDescent="0.25">
      <c r="CG41173" s="768"/>
      <c r="CH41173" s="768"/>
      <c r="CI41173" s="850"/>
    </row>
    <row r="41174" spans="85:87" x14ac:dyDescent="0.25">
      <c r="CG41174" s="768"/>
      <c r="CH41174" s="768"/>
      <c r="CI41174" s="850"/>
    </row>
    <row r="41175" spans="85:87" x14ac:dyDescent="0.25">
      <c r="CG41175" s="768"/>
      <c r="CH41175" s="768"/>
      <c r="CI41175" s="850"/>
    </row>
    <row r="41176" spans="85:87" x14ac:dyDescent="0.25">
      <c r="CG41176" s="768"/>
      <c r="CH41176" s="768"/>
      <c r="CI41176" s="850"/>
    </row>
    <row r="41177" spans="85:87" x14ac:dyDescent="0.25">
      <c r="CG41177" s="768"/>
      <c r="CH41177" s="768"/>
      <c r="CI41177" s="850"/>
    </row>
    <row r="41178" spans="85:87" x14ac:dyDescent="0.25">
      <c r="CG41178" s="768"/>
      <c r="CH41178" s="768"/>
      <c r="CI41178" s="850"/>
    </row>
    <row r="41179" spans="85:87" x14ac:dyDescent="0.25">
      <c r="CG41179" s="768"/>
      <c r="CH41179" s="768"/>
      <c r="CI41179" s="850"/>
    </row>
    <row r="41180" spans="85:87" x14ac:dyDescent="0.25">
      <c r="CG41180" s="768"/>
      <c r="CH41180" s="768"/>
      <c r="CI41180" s="850"/>
    </row>
    <row r="41181" spans="85:87" x14ac:dyDescent="0.25">
      <c r="CG41181" s="768"/>
      <c r="CH41181" s="768"/>
      <c r="CI41181" s="850"/>
    </row>
    <row r="41182" spans="85:87" x14ac:dyDescent="0.25">
      <c r="CG41182" s="768"/>
      <c r="CH41182" s="768"/>
      <c r="CI41182" s="850"/>
    </row>
    <row r="41183" spans="85:87" x14ac:dyDescent="0.25">
      <c r="CG41183" s="768"/>
      <c r="CH41183" s="768"/>
      <c r="CI41183" s="850"/>
    </row>
    <row r="41184" spans="85:87" x14ac:dyDescent="0.25">
      <c r="CG41184" s="768"/>
      <c r="CH41184" s="768"/>
      <c r="CI41184" s="850"/>
    </row>
    <row r="41185" spans="85:87" x14ac:dyDescent="0.25">
      <c r="CG41185" s="768"/>
      <c r="CH41185" s="768"/>
      <c r="CI41185" s="850"/>
    </row>
    <row r="41186" spans="85:87" x14ac:dyDescent="0.25">
      <c r="CG41186" s="768"/>
      <c r="CH41186" s="768"/>
      <c r="CI41186" s="850"/>
    </row>
    <row r="41187" spans="85:87" x14ac:dyDescent="0.25">
      <c r="CG41187" s="768"/>
      <c r="CH41187" s="768"/>
      <c r="CI41187" s="850"/>
    </row>
    <row r="41188" spans="85:87" x14ac:dyDescent="0.25">
      <c r="CG41188" s="768"/>
      <c r="CH41188" s="768"/>
      <c r="CI41188" s="850"/>
    </row>
    <row r="41189" spans="85:87" x14ac:dyDescent="0.25">
      <c r="CG41189" s="768"/>
      <c r="CH41189" s="768"/>
      <c r="CI41189" s="850"/>
    </row>
    <row r="41190" spans="85:87" x14ac:dyDescent="0.25">
      <c r="CG41190" s="768"/>
      <c r="CH41190" s="768"/>
      <c r="CI41190" s="850"/>
    </row>
    <row r="41191" spans="85:87" x14ac:dyDescent="0.25">
      <c r="CG41191" s="768"/>
      <c r="CH41191" s="768"/>
      <c r="CI41191" s="850"/>
    </row>
    <row r="41192" spans="85:87" x14ac:dyDescent="0.25">
      <c r="CG41192" s="768"/>
      <c r="CH41192" s="768"/>
      <c r="CI41192" s="850"/>
    </row>
    <row r="41193" spans="85:87" x14ac:dyDescent="0.25">
      <c r="CG41193" s="768"/>
      <c r="CH41193" s="768"/>
      <c r="CI41193" s="850"/>
    </row>
    <row r="41194" spans="85:87" x14ac:dyDescent="0.25">
      <c r="CG41194" s="768"/>
      <c r="CH41194" s="768"/>
      <c r="CI41194" s="850"/>
    </row>
    <row r="41195" spans="85:87" x14ac:dyDescent="0.25">
      <c r="CG41195" s="768"/>
      <c r="CH41195" s="768"/>
      <c r="CI41195" s="850"/>
    </row>
    <row r="41196" spans="85:87" x14ac:dyDescent="0.25">
      <c r="CG41196" s="768"/>
      <c r="CH41196" s="768"/>
      <c r="CI41196" s="850"/>
    </row>
    <row r="41197" spans="85:87" x14ac:dyDescent="0.25">
      <c r="CG41197" s="768"/>
      <c r="CH41197" s="768"/>
      <c r="CI41197" s="850"/>
    </row>
    <row r="41198" spans="85:87" x14ac:dyDescent="0.25">
      <c r="CG41198" s="768"/>
      <c r="CH41198" s="768"/>
      <c r="CI41198" s="850"/>
    </row>
    <row r="41199" spans="85:87" x14ac:dyDescent="0.25">
      <c r="CG41199" s="768"/>
      <c r="CH41199" s="768"/>
      <c r="CI41199" s="850"/>
    </row>
    <row r="41200" spans="85:87" x14ac:dyDescent="0.25">
      <c r="CG41200" s="768"/>
      <c r="CH41200" s="768"/>
      <c r="CI41200" s="850"/>
    </row>
    <row r="41201" spans="85:87" x14ac:dyDescent="0.25">
      <c r="CG41201" s="768"/>
      <c r="CH41201" s="768"/>
      <c r="CI41201" s="850"/>
    </row>
    <row r="41202" spans="85:87" x14ac:dyDescent="0.25">
      <c r="CG41202" s="768"/>
      <c r="CH41202" s="768"/>
      <c r="CI41202" s="850"/>
    </row>
    <row r="41203" spans="85:87" x14ac:dyDescent="0.25">
      <c r="CG41203" s="768"/>
      <c r="CH41203" s="768"/>
      <c r="CI41203" s="850"/>
    </row>
    <row r="41204" spans="85:87" x14ac:dyDescent="0.25">
      <c r="CG41204" s="768"/>
      <c r="CH41204" s="768"/>
      <c r="CI41204" s="850"/>
    </row>
    <row r="41205" spans="85:87" x14ac:dyDescent="0.25">
      <c r="CG41205" s="768"/>
      <c r="CH41205" s="768"/>
      <c r="CI41205" s="850"/>
    </row>
    <row r="41206" spans="85:87" x14ac:dyDescent="0.25">
      <c r="CG41206" s="768"/>
      <c r="CH41206" s="768"/>
      <c r="CI41206" s="850"/>
    </row>
    <row r="41207" spans="85:87" x14ac:dyDescent="0.25">
      <c r="CG41207" s="768"/>
      <c r="CH41207" s="768"/>
      <c r="CI41207" s="850"/>
    </row>
    <row r="41208" spans="85:87" x14ac:dyDescent="0.25">
      <c r="CG41208" s="768"/>
      <c r="CH41208" s="768"/>
      <c r="CI41208" s="850"/>
    </row>
    <row r="41209" spans="85:87" x14ac:dyDescent="0.25">
      <c r="CG41209" s="768"/>
      <c r="CH41209" s="768"/>
      <c r="CI41209" s="850"/>
    </row>
    <row r="41210" spans="85:87" x14ac:dyDescent="0.25">
      <c r="CG41210" s="768"/>
      <c r="CH41210" s="768"/>
      <c r="CI41210" s="850"/>
    </row>
    <row r="41211" spans="85:87" x14ac:dyDescent="0.25">
      <c r="CG41211" s="768"/>
      <c r="CH41211" s="768"/>
      <c r="CI41211" s="850"/>
    </row>
    <row r="41212" spans="85:87" x14ac:dyDescent="0.25">
      <c r="CG41212" s="768"/>
      <c r="CH41212" s="768"/>
      <c r="CI41212" s="850"/>
    </row>
    <row r="41213" spans="85:87" x14ac:dyDescent="0.25">
      <c r="CG41213" s="768"/>
      <c r="CH41213" s="768"/>
      <c r="CI41213" s="850"/>
    </row>
    <row r="41214" spans="85:87" x14ac:dyDescent="0.25">
      <c r="CG41214" s="768"/>
      <c r="CH41214" s="768"/>
      <c r="CI41214" s="850"/>
    </row>
    <row r="41215" spans="85:87" x14ac:dyDescent="0.25">
      <c r="CG41215" s="768"/>
      <c r="CH41215" s="768"/>
      <c r="CI41215" s="850"/>
    </row>
    <row r="41216" spans="85:87" x14ac:dyDescent="0.25">
      <c r="CG41216" s="768"/>
      <c r="CH41216" s="768"/>
      <c r="CI41216" s="850"/>
    </row>
    <row r="41217" spans="85:87" x14ac:dyDescent="0.25">
      <c r="CG41217" s="768"/>
      <c r="CH41217" s="768"/>
      <c r="CI41217" s="850"/>
    </row>
    <row r="41218" spans="85:87" x14ac:dyDescent="0.25">
      <c r="CG41218" s="768"/>
      <c r="CH41218" s="768"/>
      <c r="CI41218" s="850"/>
    </row>
    <row r="41219" spans="85:87" x14ac:dyDescent="0.25">
      <c r="CG41219" s="768"/>
      <c r="CH41219" s="768"/>
      <c r="CI41219" s="850"/>
    </row>
    <row r="41220" spans="85:87" x14ac:dyDescent="0.25">
      <c r="CG41220" s="768"/>
      <c r="CH41220" s="768"/>
      <c r="CI41220" s="850"/>
    </row>
    <row r="41221" spans="85:87" x14ac:dyDescent="0.25">
      <c r="CG41221" s="768"/>
      <c r="CH41221" s="768"/>
      <c r="CI41221" s="850"/>
    </row>
    <row r="41222" spans="85:87" x14ac:dyDescent="0.25">
      <c r="CG41222" s="768"/>
      <c r="CH41222" s="768"/>
      <c r="CI41222" s="850"/>
    </row>
    <row r="41223" spans="85:87" x14ac:dyDescent="0.25">
      <c r="CG41223" s="768"/>
      <c r="CH41223" s="768"/>
      <c r="CI41223" s="850"/>
    </row>
    <row r="41224" spans="85:87" x14ac:dyDescent="0.25">
      <c r="CG41224" s="768"/>
      <c r="CH41224" s="768"/>
      <c r="CI41224" s="850"/>
    </row>
    <row r="41225" spans="85:87" x14ac:dyDescent="0.25">
      <c r="CG41225" s="768"/>
      <c r="CH41225" s="768"/>
      <c r="CI41225" s="850"/>
    </row>
    <row r="41226" spans="85:87" x14ac:dyDescent="0.25">
      <c r="CG41226" s="768"/>
      <c r="CH41226" s="768"/>
      <c r="CI41226" s="850"/>
    </row>
    <row r="41227" spans="85:87" x14ac:dyDescent="0.25">
      <c r="CG41227" s="768"/>
      <c r="CH41227" s="768"/>
      <c r="CI41227" s="850"/>
    </row>
    <row r="41228" spans="85:87" x14ac:dyDescent="0.25">
      <c r="CG41228" s="768"/>
      <c r="CH41228" s="768"/>
      <c r="CI41228" s="850"/>
    </row>
    <row r="41229" spans="85:87" x14ac:dyDescent="0.25">
      <c r="CG41229" s="768"/>
      <c r="CH41229" s="768"/>
      <c r="CI41229" s="850"/>
    </row>
    <row r="41230" spans="85:87" x14ac:dyDescent="0.25">
      <c r="CG41230" s="768"/>
      <c r="CH41230" s="768"/>
      <c r="CI41230" s="850"/>
    </row>
    <row r="41231" spans="85:87" x14ac:dyDescent="0.25">
      <c r="CG41231" s="768"/>
      <c r="CH41231" s="768"/>
      <c r="CI41231" s="850"/>
    </row>
    <row r="41232" spans="85:87" x14ac:dyDescent="0.25">
      <c r="CG41232" s="768"/>
      <c r="CH41232" s="768"/>
      <c r="CI41232" s="850"/>
    </row>
    <row r="41233" spans="85:87" x14ac:dyDescent="0.25">
      <c r="CG41233" s="768"/>
      <c r="CH41233" s="768"/>
      <c r="CI41233" s="850"/>
    </row>
    <row r="41234" spans="85:87" x14ac:dyDescent="0.25">
      <c r="CG41234" s="768"/>
      <c r="CH41234" s="768"/>
      <c r="CI41234" s="850"/>
    </row>
    <row r="41235" spans="85:87" x14ac:dyDescent="0.25">
      <c r="CG41235" s="768"/>
      <c r="CH41235" s="768"/>
      <c r="CI41235" s="850"/>
    </row>
    <row r="41236" spans="85:87" x14ac:dyDescent="0.25">
      <c r="CG41236" s="768"/>
      <c r="CH41236" s="768"/>
      <c r="CI41236" s="850"/>
    </row>
    <row r="41237" spans="85:87" x14ac:dyDescent="0.25">
      <c r="CG41237" s="768"/>
      <c r="CH41237" s="768"/>
      <c r="CI41237" s="850"/>
    </row>
    <row r="41238" spans="85:87" x14ac:dyDescent="0.25">
      <c r="CG41238" s="768"/>
      <c r="CH41238" s="768"/>
      <c r="CI41238" s="850"/>
    </row>
    <row r="41239" spans="85:87" x14ac:dyDescent="0.25">
      <c r="CG41239" s="768"/>
      <c r="CH41239" s="768"/>
      <c r="CI41239" s="850"/>
    </row>
    <row r="41240" spans="85:87" x14ac:dyDescent="0.25">
      <c r="CG41240" s="768"/>
      <c r="CH41240" s="768"/>
      <c r="CI41240" s="850"/>
    </row>
    <row r="41241" spans="85:87" x14ac:dyDescent="0.25">
      <c r="CG41241" s="768"/>
      <c r="CH41241" s="768"/>
      <c r="CI41241" s="850"/>
    </row>
    <row r="41242" spans="85:87" x14ac:dyDescent="0.25">
      <c r="CG41242" s="768"/>
      <c r="CH41242" s="768"/>
      <c r="CI41242" s="850"/>
    </row>
    <row r="41243" spans="85:87" x14ac:dyDescent="0.25">
      <c r="CG41243" s="768"/>
      <c r="CH41243" s="768"/>
      <c r="CI41243" s="850"/>
    </row>
    <row r="41244" spans="85:87" x14ac:dyDescent="0.25">
      <c r="CG41244" s="768"/>
      <c r="CH41244" s="768"/>
      <c r="CI41244" s="850"/>
    </row>
    <row r="41245" spans="85:87" x14ac:dyDescent="0.25">
      <c r="CG41245" s="768"/>
      <c r="CH41245" s="768"/>
      <c r="CI41245" s="850"/>
    </row>
    <row r="41246" spans="85:87" x14ac:dyDescent="0.25">
      <c r="CG41246" s="768"/>
      <c r="CH41246" s="768"/>
      <c r="CI41246" s="850"/>
    </row>
    <row r="41247" spans="85:87" x14ac:dyDescent="0.25">
      <c r="CG41247" s="768"/>
      <c r="CH41247" s="768"/>
      <c r="CI41247" s="850"/>
    </row>
    <row r="41248" spans="85:87" x14ac:dyDescent="0.25">
      <c r="CG41248" s="768"/>
      <c r="CH41248" s="768"/>
      <c r="CI41248" s="850"/>
    </row>
    <row r="41249" spans="85:87" x14ac:dyDescent="0.25">
      <c r="CG41249" s="768"/>
      <c r="CH41249" s="768"/>
      <c r="CI41249" s="850"/>
    </row>
    <row r="41250" spans="85:87" x14ac:dyDescent="0.25">
      <c r="CG41250" s="768"/>
      <c r="CH41250" s="768"/>
      <c r="CI41250" s="850"/>
    </row>
    <row r="41251" spans="85:87" x14ac:dyDescent="0.25">
      <c r="CG41251" s="768"/>
      <c r="CH41251" s="768"/>
      <c r="CI41251" s="850"/>
    </row>
    <row r="41252" spans="85:87" x14ac:dyDescent="0.25">
      <c r="CG41252" s="768"/>
      <c r="CH41252" s="768"/>
      <c r="CI41252" s="850"/>
    </row>
    <row r="41253" spans="85:87" x14ac:dyDescent="0.25">
      <c r="CG41253" s="768"/>
      <c r="CH41253" s="768"/>
      <c r="CI41253" s="850"/>
    </row>
    <row r="41254" spans="85:87" x14ac:dyDescent="0.25">
      <c r="CG41254" s="768"/>
      <c r="CH41254" s="768"/>
      <c r="CI41254" s="850"/>
    </row>
    <row r="41255" spans="85:87" x14ac:dyDescent="0.25">
      <c r="CG41255" s="768"/>
      <c r="CH41255" s="768"/>
      <c r="CI41255" s="850"/>
    </row>
    <row r="41256" spans="85:87" x14ac:dyDescent="0.25">
      <c r="CG41256" s="768"/>
      <c r="CH41256" s="768"/>
      <c r="CI41256" s="850"/>
    </row>
    <row r="41257" spans="85:87" x14ac:dyDescent="0.25">
      <c r="CG41257" s="768"/>
      <c r="CH41257" s="768"/>
      <c r="CI41257" s="850"/>
    </row>
    <row r="41258" spans="85:87" x14ac:dyDescent="0.25">
      <c r="CG41258" s="768"/>
      <c r="CH41258" s="768"/>
      <c r="CI41258" s="850"/>
    </row>
    <row r="41259" spans="85:87" x14ac:dyDescent="0.25">
      <c r="CG41259" s="768"/>
      <c r="CH41259" s="768"/>
      <c r="CI41259" s="850"/>
    </row>
    <row r="41260" spans="85:87" x14ac:dyDescent="0.25">
      <c r="CG41260" s="768"/>
      <c r="CH41260" s="768"/>
      <c r="CI41260" s="850"/>
    </row>
    <row r="41261" spans="85:87" x14ac:dyDescent="0.25">
      <c r="CG41261" s="768"/>
      <c r="CH41261" s="768"/>
      <c r="CI41261" s="850"/>
    </row>
    <row r="41262" spans="85:87" x14ac:dyDescent="0.25">
      <c r="CG41262" s="768"/>
      <c r="CH41262" s="768"/>
      <c r="CI41262" s="850"/>
    </row>
    <row r="41263" spans="85:87" x14ac:dyDescent="0.25">
      <c r="CG41263" s="768"/>
      <c r="CH41263" s="768"/>
      <c r="CI41263" s="850"/>
    </row>
    <row r="41264" spans="85:87" x14ac:dyDescent="0.25">
      <c r="CG41264" s="768"/>
      <c r="CH41264" s="768"/>
      <c r="CI41264" s="850"/>
    </row>
    <row r="41265" spans="85:87" x14ac:dyDescent="0.25">
      <c r="CG41265" s="768"/>
      <c r="CH41265" s="768"/>
      <c r="CI41265" s="850"/>
    </row>
    <row r="41266" spans="85:87" x14ac:dyDescent="0.25">
      <c r="CG41266" s="768"/>
      <c r="CH41266" s="768"/>
      <c r="CI41266" s="850"/>
    </row>
    <row r="41267" spans="85:87" x14ac:dyDescent="0.25">
      <c r="CG41267" s="768"/>
      <c r="CH41267" s="768"/>
      <c r="CI41267" s="850"/>
    </row>
    <row r="41268" spans="85:87" x14ac:dyDescent="0.25">
      <c r="CG41268" s="768"/>
      <c r="CH41268" s="768"/>
      <c r="CI41268" s="850"/>
    </row>
    <row r="41269" spans="85:87" x14ac:dyDescent="0.25">
      <c r="CG41269" s="768"/>
      <c r="CH41269" s="768"/>
      <c r="CI41269" s="850"/>
    </row>
    <row r="41270" spans="85:87" x14ac:dyDescent="0.25">
      <c r="CG41270" s="768"/>
      <c r="CH41270" s="768"/>
      <c r="CI41270" s="850"/>
    </row>
    <row r="41271" spans="85:87" x14ac:dyDescent="0.25">
      <c r="CG41271" s="768"/>
      <c r="CH41271" s="768"/>
      <c r="CI41271" s="850"/>
    </row>
    <row r="41272" spans="85:87" x14ac:dyDescent="0.25">
      <c r="CG41272" s="768"/>
      <c r="CH41272" s="768"/>
      <c r="CI41272" s="850"/>
    </row>
    <row r="41273" spans="85:87" x14ac:dyDescent="0.25">
      <c r="CG41273" s="768"/>
      <c r="CH41273" s="768"/>
      <c r="CI41273" s="850"/>
    </row>
    <row r="41274" spans="85:87" x14ac:dyDescent="0.25">
      <c r="CG41274" s="768"/>
      <c r="CH41274" s="768"/>
      <c r="CI41274" s="850"/>
    </row>
    <row r="41275" spans="85:87" x14ac:dyDescent="0.25">
      <c r="CG41275" s="768"/>
      <c r="CH41275" s="768"/>
      <c r="CI41275" s="850"/>
    </row>
    <row r="41276" spans="85:87" x14ac:dyDescent="0.25">
      <c r="CG41276" s="768"/>
      <c r="CH41276" s="768"/>
      <c r="CI41276" s="850"/>
    </row>
    <row r="41277" spans="85:87" x14ac:dyDescent="0.25">
      <c r="CG41277" s="768"/>
      <c r="CH41277" s="768"/>
      <c r="CI41277" s="850"/>
    </row>
    <row r="41278" spans="85:87" x14ac:dyDescent="0.25">
      <c r="CG41278" s="768"/>
      <c r="CH41278" s="768"/>
      <c r="CI41278" s="850"/>
    </row>
    <row r="41279" spans="85:87" x14ac:dyDescent="0.25">
      <c r="CG41279" s="768"/>
      <c r="CH41279" s="768"/>
      <c r="CI41279" s="850"/>
    </row>
    <row r="41280" spans="85:87" x14ac:dyDescent="0.25">
      <c r="CG41280" s="768"/>
      <c r="CH41280" s="768"/>
      <c r="CI41280" s="850"/>
    </row>
    <row r="41281" spans="85:87" x14ac:dyDescent="0.25">
      <c r="CG41281" s="768"/>
      <c r="CH41281" s="768"/>
      <c r="CI41281" s="850"/>
    </row>
    <row r="41282" spans="85:87" x14ac:dyDescent="0.25">
      <c r="CG41282" s="768"/>
      <c r="CH41282" s="768"/>
      <c r="CI41282" s="850"/>
    </row>
    <row r="41283" spans="85:87" x14ac:dyDescent="0.25">
      <c r="CG41283" s="768"/>
      <c r="CH41283" s="768"/>
      <c r="CI41283" s="850"/>
    </row>
    <row r="41284" spans="85:87" x14ac:dyDescent="0.25">
      <c r="CG41284" s="768"/>
      <c r="CH41284" s="768"/>
      <c r="CI41284" s="850"/>
    </row>
    <row r="41285" spans="85:87" x14ac:dyDescent="0.25">
      <c r="CG41285" s="768"/>
      <c r="CH41285" s="768"/>
      <c r="CI41285" s="850"/>
    </row>
    <row r="41286" spans="85:87" x14ac:dyDescent="0.25">
      <c r="CG41286" s="768"/>
      <c r="CH41286" s="768"/>
      <c r="CI41286" s="850"/>
    </row>
    <row r="41287" spans="85:87" x14ac:dyDescent="0.25">
      <c r="CG41287" s="768"/>
      <c r="CH41287" s="768"/>
      <c r="CI41287" s="850"/>
    </row>
    <row r="41288" spans="85:87" x14ac:dyDescent="0.25">
      <c r="CG41288" s="768"/>
      <c r="CH41288" s="768"/>
      <c r="CI41288" s="850"/>
    </row>
    <row r="41289" spans="85:87" x14ac:dyDescent="0.25">
      <c r="CG41289" s="768"/>
      <c r="CH41289" s="768"/>
      <c r="CI41289" s="850"/>
    </row>
    <row r="41290" spans="85:87" x14ac:dyDescent="0.25">
      <c r="CG41290" s="768"/>
      <c r="CH41290" s="768"/>
      <c r="CI41290" s="850"/>
    </row>
    <row r="41291" spans="85:87" x14ac:dyDescent="0.25">
      <c r="CG41291" s="768"/>
      <c r="CH41291" s="768"/>
      <c r="CI41291" s="850"/>
    </row>
    <row r="41292" spans="85:87" x14ac:dyDescent="0.25">
      <c r="CG41292" s="768"/>
      <c r="CH41292" s="768"/>
      <c r="CI41292" s="850"/>
    </row>
    <row r="41293" spans="85:87" x14ac:dyDescent="0.25">
      <c r="CG41293" s="768"/>
      <c r="CH41293" s="768"/>
      <c r="CI41293" s="850"/>
    </row>
    <row r="41294" spans="85:87" x14ac:dyDescent="0.25">
      <c r="CG41294" s="768"/>
      <c r="CH41294" s="768"/>
      <c r="CI41294" s="850"/>
    </row>
    <row r="41295" spans="85:87" x14ac:dyDescent="0.25">
      <c r="CG41295" s="768"/>
      <c r="CH41295" s="768"/>
      <c r="CI41295" s="850"/>
    </row>
    <row r="41296" spans="85:87" x14ac:dyDescent="0.25">
      <c r="CG41296" s="768"/>
      <c r="CH41296" s="768"/>
      <c r="CI41296" s="850"/>
    </row>
    <row r="41297" spans="85:87" x14ac:dyDescent="0.25">
      <c r="CG41297" s="768"/>
      <c r="CH41297" s="768"/>
      <c r="CI41297" s="850"/>
    </row>
    <row r="41298" spans="85:87" x14ac:dyDescent="0.25">
      <c r="CG41298" s="768"/>
      <c r="CH41298" s="768"/>
      <c r="CI41298" s="850"/>
    </row>
    <row r="41299" spans="85:87" x14ac:dyDescent="0.25">
      <c r="CG41299" s="768"/>
      <c r="CH41299" s="768"/>
      <c r="CI41299" s="850"/>
    </row>
    <row r="41300" spans="85:87" x14ac:dyDescent="0.25">
      <c r="CG41300" s="768"/>
      <c r="CH41300" s="768"/>
      <c r="CI41300" s="850"/>
    </row>
    <row r="41301" spans="85:87" x14ac:dyDescent="0.25">
      <c r="CG41301" s="768"/>
      <c r="CH41301" s="768"/>
      <c r="CI41301" s="850"/>
    </row>
    <row r="41302" spans="85:87" x14ac:dyDescent="0.25">
      <c r="CG41302" s="768"/>
      <c r="CH41302" s="768"/>
      <c r="CI41302" s="850"/>
    </row>
    <row r="41303" spans="85:87" x14ac:dyDescent="0.25">
      <c r="CG41303" s="768"/>
      <c r="CH41303" s="768"/>
      <c r="CI41303" s="850"/>
    </row>
    <row r="41304" spans="85:87" x14ac:dyDescent="0.25">
      <c r="CG41304" s="768"/>
      <c r="CH41304" s="768"/>
      <c r="CI41304" s="850"/>
    </row>
    <row r="41305" spans="85:87" x14ac:dyDescent="0.25">
      <c r="CG41305" s="768"/>
      <c r="CH41305" s="768"/>
      <c r="CI41305" s="850"/>
    </row>
    <row r="41306" spans="85:87" x14ac:dyDescent="0.25">
      <c r="CG41306" s="768"/>
      <c r="CH41306" s="768"/>
      <c r="CI41306" s="850"/>
    </row>
    <row r="41307" spans="85:87" x14ac:dyDescent="0.25">
      <c r="CG41307" s="768"/>
      <c r="CH41307" s="768"/>
      <c r="CI41307" s="850"/>
    </row>
    <row r="41308" spans="85:87" x14ac:dyDescent="0.25">
      <c r="CG41308" s="768"/>
      <c r="CH41308" s="768"/>
      <c r="CI41308" s="850"/>
    </row>
    <row r="41309" spans="85:87" x14ac:dyDescent="0.25">
      <c r="CG41309" s="768"/>
      <c r="CH41309" s="768"/>
      <c r="CI41309" s="850"/>
    </row>
    <row r="41310" spans="85:87" x14ac:dyDescent="0.25">
      <c r="CG41310" s="768"/>
      <c r="CH41310" s="768"/>
      <c r="CI41310" s="850"/>
    </row>
    <row r="41311" spans="85:87" x14ac:dyDescent="0.25">
      <c r="CG41311" s="768"/>
      <c r="CH41311" s="768"/>
      <c r="CI41311" s="850"/>
    </row>
    <row r="41312" spans="85:87" x14ac:dyDescent="0.25">
      <c r="CG41312" s="768"/>
      <c r="CH41312" s="768"/>
      <c r="CI41312" s="850"/>
    </row>
    <row r="41313" spans="85:87" x14ac:dyDescent="0.25">
      <c r="CG41313" s="768"/>
      <c r="CH41313" s="768"/>
      <c r="CI41313" s="850"/>
    </row>
    <row r="41314" spans="85:87" x14ac:dyDescent="0.25">
      <c r="CG41314" s="768"/>
      <c r="CH41314" s="768"/>
      <c r="CI41314" s="850"/>
    </row>
    <row r="41315" spans="85:87" x14ac:dyDescent="0.25">
      <c r="CG41315" s="768"/>
      <c r="CH41315" s="768"/>
      <c r="CI41315" s="850"/>
    </row>
    <row r="41316" spans="85:87" x14ac:dyDescent="0.25">
      <c r="CG41316" s="768"/>
      <c r="CH41316" s="768"/>
      <c r="CI41316" s="850"/>
    </row>
    <row r="41317" spans="85:87" x14ac:dyDescent="0.25">
      <c r="CG41317" s="768"/>
      <c r="CH41317" s="768"/>
      <c r="CI41317" s="850"/>
    </row>
    <row r="41318" spans="85:87" x14ac:dyDescent="0.25">
      <c r="CG41318" s="768"/>
      <c r="CH41318" s="768"/>
      <c r="CI41318" s="850"/>
    </row>
    <row r="41319" spans="85:87" x14ac:dyDescent="0.25">
      <c r="CG41319" s="768"/>
      <c r="CH41319" s="768"/>
      <c r="CI41319" s="850"/>
    </row>
    <row r="41320" spans="85:87" x14ac:dyDescent="0.25">
      <c r="CG41320" s="768"/>
      <c r="CH41320" s="768"/>
      <c r="CI41320" s="850"/>
    </row>
    <row r="41321" spans="85:87" x14ac:dyDescent="0.25">
      <c r="CG41321" s="768"/>
      <c r="CH41321" s="768"/>
      <c r="CI41321" s="850"/>
    </row>
    <row r="41322" spans="85:87" x14ac:dyDescent="0.25">
      <c r="CG41322" s="768"/>
      <c r="CH41322" s="768"/>
      <c r="CI41322" s="850"/>
    </row>
    <row r="41323" spans="85:87" x14ac:dyDescent="0.25">
      <c r="CG41323" s="768"/>
      <c r="CH41323" s="768"/>
      <c r="CI41323" s="850"/>
    </row>
    <row r="41324" spans="85:87" x14ac:dyDescent="0.25">
      <c r="CG41324" s="768"/>
      <c r="CH41324" s="768"/>
      <c r="CI41324" s="850"/>
    </row>
    <row r="41325" spans="85:87" x14ac:dyDescent="0.25">
      <c r="CG41325" s="768"/>
      <c r="CH41325" s="768"/>
      <c r="CI41325" s="850"/>
    </row>
    <row r="41326" spans="85:87" x14ac:dyDescent="0.25">
      <c r="CG41326" s="768"/>
      <c r="CH41326" s="768"/>
      <c r="CI41326" s="850"/>
    </row>
    <row r="41327" spans="85:87" x14ac:dyDescent="0.25">
      <c r="CG41327" s="768"/>
      <c r="CH41327" s="768"/>
      <c r="CI41327" s="850"/>
    </row>
    <row r="41328" spans="85:87" x14ac:dyDescent="0.25">
      <c r="CG41328" s="768"/>
      <c r="CH41328" s="768"/>
      <c r="CI41328" s="850"/>
    </row>
    <row r="41329" spans="85:87" x14ac:dyDescent="0.25">
      <c r="CG41329" s="768"/>
      <c r="CH41329" s="768"/>
      <c r="CI41329" s="850"/>
    </row>
    <row r="41330" spans="85:87" x14ac:dyDescent="0.25">
      <c r="CG41330" s="768"/>
      <c r="CH41330" s="768"/>
      <c r="CI41330" s="850"/>
    </row>
    <row r="41331" spans="85:87" x14ac:dyDescent="0.25">
      <c r="CG41331" s="768"/>
      <c r="CH41331" s="768"/>
      <c r="CI41331" s="850"/>
    </row>
    <row r="41332" spans="85:87" x14ac:dyDescent="0.25">
      <c r="CG41332" s="768"/>
      <c r="CH41332" s="768"/>
      <c r="CI41332" s="850"/>
    </row>
    <row r="41333" spans="85:87" x14ac:dyDescent="0.25">
      <c r="CG41333" s="768"/>
      <c r="CH41333" s="768"/>
      <c r="CI41333" s="850"/>
    </row>
    <row r="41334" spans="85:87" x14ac:dyDescent="0.25">
      <c r="CG41334" s="768"/>
      <c r="CH41334" s="768"/>
      <c r="CI41334" s="850"/>
    </row>
    <row r="41335" spans="85:87" x14ac:dyDescent="0.25">
      <c r="CG41335" s="768"/>
      <c r="CH41335" s="768"/>
      <c r="CI41335" s="850"/>
    </row>
    <row r="41336" spans="85:87" x14ac:dyDescent="0.25">
      <c r="CG41336" s="768"/>
      <c r="CH41336" s="768"/>
      <c r="CI41336" s="850"/>
    </row>
    <row r="41337" spans="85:87" x14ac:dyDescent="0.25">
      <c r="CG41337" s="768"/>
      <c r="CH41337" s="768"/>
      <c r="CI41337" s="850"/>
    </row>
    <row r="41338" spans="85:87" x14ac:dyDescent="0.25">
      <c r="CG41338" s="768"/>
      <c r="CH41338" s="768"/>
      <c r="CI41338" s="850"/>
    </row>
    <row r="41339" spans="85:87" x14ac:dyDescent="0.25">
      <c r="CG41339" s="768"/>
      <c r="CH41339" s="768"/>
      <c r="CI41339" s="850"/>
    </row>
    <row r="41340" spans="85:87" x14ac:dyDescent="0.25">
      <c r="CG41340" s="768"/>
      <c r="CH41340" s="768"/>
      <c r="CI41340" s="850"/>
    </row>
    <row r="41341" spans="85:87" x14ac:dyDescent="0.25">
      <c r="CG41341" s="768"/>
      <c r="CH41341" s="768"/>
      <c r="CI41341" s="850"/>
    </row>
    <row r="41342" spans="85:87" x14ac:dyDescent="0.25">
      <c r="CG41342" s="768"/>
      <c r="CH41342" s="768"/>
      <c r="CI41342" s="850"/>
    </row>
    <row r="41343" spans="85:87" x14ac:dyDescent="0.25">
      <c r="CG41343" s="768"/>
      <c r="CH41343" s="768"/>
      <c r="CI41343" s="850"/>
    </row>
    <row r="41344" spans="85:87" x14ac:dyDescent="0.25">
      <c r="CG41344" s="768"/>
      <c r="CH41344" s="768"/>
      <c r="CI41344" s="850"/>
    </row>
    <row r="41345" spans="85:87" x14ac:dyDescent="0.25">
      <c r="CG41345" s="768"/>
      <c r="CH41345" s="768"/>
      <c r="CI41345" s="850"/>
    </row>
    <row r="41346" spans="85:87" x14ac:dyDescent="0.25">
      <c r="CG41346" s="768"/>
      <c r="CH41346" s="768"/>
      <c r="CI41346" s="850"/>
    </row>
    <row r="41347" spans="85:87" x14ac:dyDescent="0.25">
      <c r="CG41347" s="768"/>
      <c r="CH41347" s="768"/>
      <c r="CI41347" s="850"/>
    </row>
    <row r="41348" spans="85:87" x14ac:dyDescent="0.25">
      <c r="CG41348" s="768"/>
      <c r="CH41348" s="768"/>
      <c r="CI41348" s="850"/>
    </row>
    <row r="41349" spans="85:87" x14ac:dyDescent="0.25">
      <c r="CG41349" s="768"/>
      <c r="CH41349" s="768"/>
      <c r="CI41349" s="850"/>
    </row>
    <row r="41350" spans="85:87" x14ac:dyDescent="0.25">
      <c r="CG41350" s="768"/>
      <c r="CH41350" s="768"/>
      <c r="CI41350" s="850"/>
    </row>
    <row r="41351" spans="85:87" x14ac:dyDescent="0.25">
      <c r="CG41351" s="768"/>
      <c r="CH41351" s="768"/>
      <c r="CI41351" s="850"/>
    </row>
    <row r="41352" spans="85:87" x14ac:dyDescent="0.25">
      <c r="CG41352" s="768"/>
      <c r="CH41352" s="768"/>
      <c r="CI41352" s="850"/>
    </row>
    <row r="41353" spans="85:87" x14ac:dyDescent="0.25">
      <c r="CG41353" s="768"/>
      <c r="CH41353" s="768"/>
      <c r="CI41353" s="850"/>
    </row>
    <row r="41354" spans="85:87" x14ac:dyDescent="0.25">
      <c r="CG41354" s="768"/>
      <c r="CH41354" s="768"/>
      <c r="CI41354" s="850"/>
    </row>
    <row r="41355" spans="85:87" x14ac:dyDescent="0.25">
      <c r="CG41355" s="768"/>
      <c r="CH41355" s="768"/>
      <c r="CI41355" s="850"/>
    </row>
    <row r="41356" spans="85:87" x14ac:dyDescent="0.25">
      <c r="CG41356" s="768"/>
      <c r="CH41356" s="768"/>
      <c r="CI41356" s="850"/>
    </row>
    <row r="41357" spans="85:87" x14ac:dyDescent="0.25">
      <c r="CG41357" s="768"/>
      <c r="CH41357" s="768"/>
      <c r="CI41357" s="850"/>
    </row>
    <row r="41358" spans="85:87" x14ac:dyDescent="0.25">
      <c r="CG41358" s="768"/>
      <c r="CH41358" s="768"/>
      <c r="CI41358" s="850"/>
    </row>
    <row r="41359" spans="85:87" x14ac:dyDescent="0.25">
      <c r="CG41359" s="768"/>
      <c r="CH41359" s="768"/>
      <c r="CI41359" s="850"/>
    </row>
    <row r="41360" spans="85:87" x14ac:dyDescent="0.25">
      <c r="CG41360" s="768"/>
      <c r="CH41360" s="768"/>
      <c r="CI41360" s="850"/>
    </row>
    <row r="41361" spans="85:87" x14ac:dyDescent="0.25">
      <c r="CG41361" s="768"/>
      <c r="CH41361" s="768"/>
      <c r="CI41361" s="850"/>
    </row>
    <row r="41362" spans="85:87" x14ac:dyDescent="0.25">
      <c r="CG41362" s="768"/>
      <c r="CH41362" s="768"/>
      <c r="CI41362" s="850"/>
    </row>
    <row r="41363" spans="85:87" x14ac:dyDescent="0.25">
      <c r="CG41363" s="768"/>
      <c r="CH41363" s="768"/>
      <c r="CI41363" s="850"/>
    </row>
    <row r="41364" spans="85:87" x14ac:dyDescent="0.25">
      <c r="CG41364" s="768"/>
      <c r="CH41364" s="768"/>
      <c r="CI41364" s="850"/>
    </row>
    <row r="41365" spans="85:87" x14ac:dyDescent="0.25">
      <c r="CG41365" s="768"/>
      <c r="CH41365" s="768"/>
      <c r="CI41365" s="850"/>
    </row>
    <row r="41366" spans="85:87" x14ac:dyDescent="0.25">
      <c r="CG41366" s="768"/>
      <c r="CH41366" s="768"/>
      <c r="CI41366" s="850"/>
    </row>
    <row r="41367" spans="85:87" x14ac:dyDescent="0.25">
      <c r="CG41367" s="768"/>
      <c r="CH41367" s="768"/>
      <c r="CI41367" s="850"/>
    </row>
    <row r="41368" spans="85:87" x14ac:dyDescent="0.25">
      <c r="CG41368" s="768"/>
      <c r="CH41368" s="768"/>
      <c r="CI41368" s="850"/>
    </row>
    <row r="41369" spans="85:87" x14ac:dyDescent="0.25">
      <c r="CG41369" s="768"/>
      <c r="CH41369" s="768"/>
      <c r="CI41369" s="850"/>
    </row>
    <row r="41370" spans="85:87" x14ac:dyDescent="0.25">
      <c r="CG41370" s="768"/>
      <c r="CH41370" s="768"/>
      <c r="CI41370" s="850"/>
    </row>
    <row r="41371" spans="85:87" x14ac:dyDescent="0.25">
      <c r="CG41371" s="768"/>
      <c r="CH41371" s="768"/>
      <c r="CI41371" s="850"/>
    </row>
    <row r="41372" spans="85:87" x14ac:dyDescent="0.25">
      <c r="CG41372" s="768"/>
      <c r="CH41372" s="768"/>
      <c r="CI41372" s="850"/>
    </row>
    <row r="41373" spans="85:87" x14ac:dyDescent="0.25">
      <c r="CG41373" s="768"/>
      <c r="CH41373" s="768"/>
      <c r="CI41373" s="850"/>
    </row>
    <row r="41374" spans="85:87" x14ac:dyDescent="0.25">
      <c r="CG41374" s="768"/>
      <c r="CH41374" s="768"/>
      <c r="CI41374" s="850"/>
    </row>
    <row r="41375" spans="85:87" x14ac:dyDescent="0.25">
      <c r="CG41375" s="768"/>
      <c r="CH41375" s="768"/>
      <c r="CI41375" s="850"/>
    </row>
    <row r="41376" spans="85:87" x14ac:dyDescent="0.25">
      <c r="CG41376" s="768"/>
      <c r="CH41376" s="768"/>
      <c r="CI41376" s="850"/>
    </row>
    <row r="41377" spans="85:87" x14ac:dyDescent="0.25">
      <c r="CG41377" s="768"/>
      <c r="CH41377" s="768"/>
      <c r="CI41377" s="850"/>
    </row>
    <row r="41378" spans="85:87" x14ac:dyDescent="0.25">
      <c r="CG41378" s="768"/>
      <c r="CH41378" s="768"/>
      <c r="CI41378" s="850"/>
    </row>
    <row r="41379" spans="85:87" x14ac:dyDescent="0.25">
      <c r="CG41379" s="768"/>
      <c r="CH41379" s="768"/>
      <c r="CI41379" s="850"/>
    </row>
    <row r="41380" spans="85:87" x14ac:dyDescent="0.25">
      <c r="CG41380" s="768"/>
      <c r="CH41380" s="768"/>
      <c r="CI41380" s="850"/>
    </row>
    <row r="41381" spans="85:87" x14ac:dyDescent="0.25">
      <c r="CG41381" s="768"/>
      <c r="CH41381" s="768"/>
      <c r="CI41381" s="850"/>
    </row>
    <row r="41382" spans="85:87" x14ac:dyDescent="0.25">
      <c r="CG41382" s="768"/>
      <c r="CH41382" s="768"/>
      <c r="CI41382" s="850"/>
    </row>
    <row r="41383" spans="85:87" x14ac:dyDescent="0.25">
      <c r="CG41383" s="768"/>
      <c r="CH41383" s="768"/>
      <c r="CI41383" s="850"/>
    </row>
    <row r="41384" spans="85:87" x14ac:dyDescent="0.25">
      <c r="CG41384" s="768"/>
      <c r="CH41384" s="768"/>
      <c r="CI41384" s="850"/>
    </row>
    <row r="41385" spans="85:87" x14ac:dyDescent="0.25">
      <c r="CG41385" s="768"/>
      <c r="CH41385" s="768"/>
      <c r="CI41385" s="850"/>
    </row>
    <row r="41386" spans="85:87" x14ac:dyDescent="0.25">
      <c r="CG41386" s="768"/>
      <c r="CH41386" s="768"/>
      <c r="CI41386" s="850"/>
    </row>
    <row r="41387" spans="85:87" x14ac:dyDescent="0.25">
      <c r="CG41387" s="768"/>
      <c r="CH41387" s="768"/>
      <c r="CI41387" s="850"/>
    </row>
    <row r="41388" spans="85:87" x14ac:dyDescent="0.25">
      <c r="CG41388" s="768"/>
      <c r="CH41388" s="768"/>
      <c r="CI41388" s="850"/>
    </row>
    <row r="41389" spans="85:87" x14ac:dyDescent="0.25">
      <c r="CG41389" s="768"/>
      <c r="CH41389" s="768"/>
      <c r="CI41389" s="850"/>
    </row>
    <row r="41390" spans="85:87" x14ac:dyDescent="0.25">
      <c r="CG41390" s="768"/>
      <c r="CH41390" s="768"/>
      <c r="CI41390" s="850"/>
    </row>
    <row r="41391" spans="85:87" x14ac:dyDescent="0.25">
      <c r="CG41391" s="768"/>
      <c r="CH41391" s="768"/>
      <c r="CI41391" s="850"/>
    </row>
    <row r="41392" spans="85:87" x14ac:dyDescent="0.25">
      <c r="CG41392" s="768"/>
      <c r="CH41392" s="768"/>
      <c r="CI41392" s="850"/>
    </row>
    <row r="41393" spans="85:87" x14ac:dyDescent="0.25">
      <c r="CG41393" s="768"/>
      <c r="CH41393" s="768"/>
      <c r="CI41393" s="850"/>
    </row>
    <row r="41394" spans="85:87" x14ac:dyDescent="0.25">
      <c r="CG41394" s="768"/>
      <c r="CH41394" s="768"/>
      <c r="CI41394" s="850"/>
    </row>
    <row r="41395" spans="85:87" x14ac:dyDescent="0.25">
      <c r="CG41395" s="768"/>
      <c r="CH41395" s="768"/>
      <c r="CI41395" s="850"/>
    </row>
    <row r="41396" spans="85:87" x14ac:dyDescent="0.25">
      <c r="CG41396" s="768"/>
      <c r="CH41396" s="768"/>
      <c r="CI41396" s="850"/>
    </row>
    <row r="41397" spans="85:87" x14ac:dyDescent="0.25">
      <c r="CG41397" s="768"/>
      <c r="CH41397" s="768"/>
      <c r="CI41397" s="850"/>
    </row>
    <row r="41398" spans="85:87" x14ac:dyDescent="0.25">
      <c r="CG41398" s="768"/>
      <c r="CH41398" s="768"/>
      <c r="CI41398" s="850"/>
    </row>
    <row r="41399" spans="85:87" x14ac:dyDescent="0.25">
      <c r="CG41399" s="768"/>
      <c r="CH41399" s="768"/>
      <c r="CI41399" s="850"/>
    </row>
    <row r="41400" spans="85:87" x14ac:dyDescent="0.25">
      <c r="CG41400" s="768"/>
      <c r="CH41400" s="768"/>
      <c r="CI41400" s="850"/>
    </row>
    <row r="41401" spans="85:87" x14ac:dyDescent="0.25">
      <c r="CG41401" s="768"/>
      <c r="CH41401" s="768"/>
      <c r="CI41401" s="850"/>
    </row>
    <row r="41402" spans="85:87" x14ac:dyDescent="0.25">
      <c r="CG41402" s="768"/>
      <c r="CH41402" s="768"/>
      <c r="CI41402" s="850"/>
    </row>
    <row r="41403" spans="85:87" x14ac:dyDescent="0.25">
      <c r="CG41403" s="768"/>
      <c r="CH41403" s="768"/>
      <c r="CI41403" s="850"/>
    </row>
    <row r="41404" spans="85:87" x14ac:dyDescent="0.25">
      <c r="CG41404" s="768"/>
      <c r="CH41404" s="768"/>
      <c r="CI41404" s="850"/>
    </row>
    <row r="41405" spans="85:87" x14ac:dyDescent="0.25">
      <c r="CG41405" s="768"/>
      <c r="CH41405" s="768"/>
      <c r="CI41405" s="850"/>
    </row>
    <row r="41406" spans="85:87" x14ac:dyDescent="0.25">
      <c r="CG41406" s="768"/>
      <c r="CH41406" s="768"/>
      <c r="CI41406" s="850"/>
    </row>
    <row r="41407" spans="85:87" x14ac:dyDescent="0.25">
      <c r="CG41407" s="768"/>
      <c r="CH41407" s="768"/>
      <c r="CI41407" s="850"/>
    </row>
    <row r="41408" spans="85:87" x14ac:dyDescent="0.25">
      <c r="CG41408" s="768"/>
      <c r="CH41408" s="768"/>
      <c r="CI41408" s="850"/>
    </row>
    <row r="41409" spans="85:87" x14ac:dyDescent="0.25">
      <c r="CG41409" s="768"/>
      <c r="CH41409" s="768"/>
      <c r="CI41409" s="850"/>
    </row>
    <row r="41410" spans="85:87" x14ac:dyDescent="0.25">
      <c r="CG41410" s="768"/>
      <c r="CH41410" s="768"/>
      <c r="CI41410" s="850"/>
    </row>
    <row r="41411" spans="85:87" x14ac:dyDescent="0.25">
      <c r="CG41411" s="768"/>
      <c r="CH41411" s="768"/>
      <c r="CI41411" s="850"/>
    </row>
    <row r="41412" spans="85:87" x14ac:dyDescent="0.25">
      <c r="CG41412" s="768"/>
      <c r="CH41412" s="768"/>
      <c r="CI41412" s="850"/>
    </row>
    <row r="41413" spans="85:87" x14ac:dyDescent="0.25">
      <c r="CG41413" s="768"/>
      <c r="CH41413" s="768"/>
      <c r="CI41413" s="850"/>
    </row>
    <row r="41414" spans="85:87" x14ac:dyDescent="0.25">
      <c r="CG41414" s="768"/>
      <c r="CH41414" s="768"/>
      <c r="CI41414" s="850"/>
    </row>
    <row r="41415" spans="85:87" x14ac:dyDescent="0.25">
      <c r="CG41415" s="768"/>
      <c r="CH41415" s="768"/>
      <c r="CI41415" s="850"/>
    </row>
    <row r="41416" spans="85:87" x14ac:dyDescent="0.25">
      <c r="CG41416" s="768"/>
      <c r="CH41416" s="768"/>
      <c r="CI41416" s="850"/>
    </row>
    <row r="41417" spans="85:87" x14ac:dyDescent="0.25">
      <c r="CG41417" s="768"/>
      <c r="CH41417" s="768"/>
      <c r="CI41417" s="850"/>
    </row>
    <row r="41418" spans="85:87" x14ac:dyDescent="0.25">
      <c r="CG41418" s="768"/>
      <c r="CH41418" s="768"/>
      <c r="CI41418" s="850"/>
    </row>
    <row r="41419" spans="85:87" x14ac:dyDescent="0.25">
      <c r="CG41419" s="768"/>
      <c r="CH41419" s="768"/>
      <c r="CI41419" s="850"/>
    </row>
    <row r="41420" spans="85:87" x14ac:dyDescent="0.25">
      <c r="CG41420" s="768"/>
      <c r="CH41420" s="768"/>
      <c r="CI41420" s="850"/>
    </row>
    <row r="41421" spans="85:87" x14ac:dyDescent="0.25">
      <c r="CG41421" s="768"/>
      <c r="CH41421" s="768"/>
      <c r="CI41421" s="850"/>
    </row>
    <row r="41422" spans="85:87" x14ac:dyDescent="0.25">
      <c r="CG41422" s="768"/>
      <c r="CH41422" s="768"/>
      <c r="CI41422" s="850"/>
    </row>
    <row r="41423" spans="85:87" x14ac:dyDescent="0.25">
      <c r="CG41423" s="768"/>
      <c r="CH41423" s="768"/>
      <c r="CI41423" s="850"/>
    </row>
    <row r="41424" spans="85:87" x14ac:dyDescent="0.25">
      <c r="CG41424" s="768"/>
      <c r="CH41424" s="768"/>
      <c r="CI41424" s="850"/>
    </row>
    <row r="41425" spans="85:87" x14ac:dyDescent="0.25">
      <c r="CG41425" s="768"/>
      <c r="CH41425" s="768"/>
      <c r="CI41425" s="850"/>
    </row>
    <row r="41426" spans="85:87" x14ac:dyDescent="0.25">
      <c r="CG41426" s="768"/>
      <c r="CH41426" s="768"/>
      <c r="CI41426" s="850"/>
    </row>
    <row r="41427" spans="85:87" x14ac:dyDescent="0.25">
      <c r="CG41427" s="768"/>
      <c r="CH41427" s="768"/>
      <c r="CI41427" s="850"/>
    </row>
    <row r="41428" spans="85:87" x14ac:dyDescent="0.25">
      <c r="CG41428" s="768"/>
      <c r="CH41428" s="768"/>
      <c r="CI41428" s="850"/>
    </row>
    <row r="41429" spans="85:87" x14ac:dyDescent="0.25">
      <c r="CG41429" s="768"/>
      <c r="CH41429" s="768"/>
      <c r="CI41429" s="850"/>
    </row>
    <row r="41430" spans="85:87" x14ac:dyDescent="0.25">
      <c r="CG41430" s="768"/>
      <c r="CH41430" s="768"/>
      <c r="CI41430" s="850"/>
    </row>
    <row r="41431" spans="85:87" x14ac:dyDescent="0.25">
      <c r="CG41431" s="768"/>
      <c r="CH41431" s="768"/>
      <c r="CI41431" s="850"/>
    </row>
    <row r="41432" spans="85:87" x14ac:dyDescent="0.25">
      <c r="CG41432" s="768"/>
      <c r="CH41432" s="768"/>
      <c r="CI41432" s="850"/>
    </row>
    <row r="41433" spans="85:87" x14ac:dyDescent="0.25">
      <c r="CG41433" s="768"/>
      <c r="CH41433" s="768"/>
      <c r="CI41433" s="850"/>
    </row>
    <row r="41434" spans="85:87" x14ac:dyDescent="0.25">
      <c r="CG41434" s="768"/>
      <c r="CH41434" s="768"/>
      <c r="CI41434" s="850"/>
    </row>
    <row r="41435" spans="85:87" x14ac:dyDescent="0.25">
      <c r="CG41435" s="768"/>
      <c r="CH41435" s="768"/>
      <c r="CI41435" s="850"/>
    </row>
    <row r="41436" spans="85:87" x14ac:dyDescent="0.25">
      <c r="CG41436" s="768"/>
      <c r="CH41436" s="768"/>
      <c r="CI41436" s="850"/>
    </row>
    <row r="41437" spans="85:87" x14ac:dyDescent="0.25">
      <c r="CG41437" s="768"/>
      <c r="CH41437" s="768"/>
      <c r="CI41437" s="850"/>
    </row>
    <row r="41438" spans="85:87" x14ac:dyDescent="0.25">
      <c r="CG41438" s="768"/>
      <c r="CH41438" s="768"/>
      <c r="CI41438" s="850"/>
    </row>
    <row r="41439" spans="85:87" x14ac:dyDescent="0.25">
      <c r="CG41439" s="768"/>
      <c r="CH41439" s="768"/>
      <c r="CI41439" s="850"/>
    </row>
    <row r="41440" spans="85:87" x14ac:dyDescent="0.25">
      <c r="CG41440" s="768"/>
      <c r="CH41440" s="768"/>
      <c r="CI41440" s="850"/>
    </row>
    <row r="41441" spans="85:87" x14ac:dyDescent="0.25">
      <c r="CG41441" s="768"/>
      <c r="CH41441" s="768"/>
      <c r="CI41441" s="850"/>
    </row>
    <row r="41442" spans="85:87" x14ac:dyDescent="0.25">
      <c r="CG41442" s="768"/>
      <c r="CH41442" s="768"/>
      <c r="CI41442" s="850"/>
    </row>
    <row r="41443" spans="85:87" x14ac:dyDescent="0.25">
      <c r="CG41443" s="768"/>
      <c r="CH41443" s="768"/>
      <c r="CI41443" s="850"/>
    </row>
    <row r="41444" spans="85:87" x14ac:dyDescent="0.25">
      <c r="CG41444" s="768"/>
      <c r="CH41444" s="768"/>
      <c r="CI41444" s="850"/>
    </row>
    <row r="41445" spans="85:87" x14ac:dyDescent="0.25">
      <c r="CG41445" s="768"/>
      <c r="CH41445" s="768"/>
      <c r="CI41445" s="850"/>
    </row>
    <row r="41446" spans="85:87" x14ac:dyDescent="0.25">
      <c r="CG41446" s="768"/>
      <c r="CH41446" s="768"/>
      <c r="CI41446" s="850"/>
    </row>
    <row r="41447" spans="85:87" x14ac:dyDescent="0.25">
      <c r="CG41447" s="768"/>
      <c r="CH41447" s="768"/>
      <c r="CI41447" s="850"/>
    </row>
    <row r="41448" spans="85:87" x14ac:dyDescent="0.25">
      <c r="CG41448" s="768"/>
      <c r="CH41448" s="768"/>
      <c r="CI41448" s="850"/>
    </row>
    <row r="41449" spans="85:87" x14ac:dyDescent="0.25">
      <c r="CG41449" s="768"/>
      <c r="CH41449" s="768"/>
      <c r="CI41449" s="850"/>
    </row>
    <row r="41450" spans="85:87" x14ac:dyDescent="0.25">
      <c r="CG41450" s="768"/>
      <c r="CH41450" s="768"/>
      <c r="CI41450" s="850"/>
    </row>
    <row r="41451" spans="85:87" x14ac:dyDescent="0.25">
      <c r="CG41451" s="768"/>
      <c r="CH41451" s="768"/>
      <c r="CI41451" s="850"/>
    </row>
    <row r="41452" spans="85:87" x14ac:dyDescent="0.25">
      <c r="CG41452" s="768"/>
      <c r="CH41452" s="768"/>
      <c r="CI41452" s="850"/>
    </row>
    <row r="41453" spans="85:87" x14ac:dyDescent="0.25">
      <c r="CG41453" s="768"/>
      <c r="CH41453" s="768"/>
      <c r="CI41453" s="850"/>
    </row>
    <row r="41454" spans="85:87" x14ac:dyDescent="0.25">
      <c r="CG41454" s="768"/>
      <c r="CH41454" s="768"/>
      <c r="CI41454" s="850"/>
    </row>
    <row r="41455" spans="85:87" x14ac:dyDescent="0.25">
      <c r="CG41455" s="768"/>
      <c r="CH41455" s="768"/>
      <c r="CI41455" s="850"/>
    </row>
    <row r="41456" spans="85:87" x14ac:dyDescent="0.25">
      <c r="CG41456" s="768"/>
      <c r="CH41456" s="768"/>
      <c r="CI41456" s="850"/>
    </row>
    <row r="41457" spans="85:87" x14ac:dyDescent="0.25">
      <c r="CG41457" s="768"/>
      <c r="CH41457" s="768"/>
      <c r="CI41457" s="850"/>
    </row>
    <row r="41458" spans="85:87" x14ac:dyDescent="0.25">
      <c r="CG41458" s="768"/>
      <c r="CH41458" s="768"/>
      <c r="CI41458" s="850"/>
    </row>
    <row r="41459" spans="85:87" x14ac:dyDescent="0.25">
      <c r="CG41459" s="768"/>
      <c r="CH41459" s="768"/>
      <c r="CI41459" s="850"/>
    </row>
    <row r="41460" spans="85:87" x14ac:dyDescent="0.25">
      <c r="CG41460" s="768"/>
      <c r="CH41460" s="768"/>
      <c r="CI41460" s="850"/>
    </row>
    <row r="41461" spans="85:87" x14ac:dyDescent="0.25">
      <c r="CG41461" s="768"/>
      <c r="CH41461" s="768"/>
      <c r="CI41461" s="850"/>
    </row>
    <row r="41462" spans="85:87" x14ac:dyDescent="0.25">
      <c r="CG41462" s="768"/>
      <c r="CH41462" s="768"/>
      <c r="CI41462" s="850"/>
    </row>
    <row r="41463" spans="85:87" x14ac:dyDescent="0.25">
      <c r="CG41463" s="768"/>
      <c r="CH41463" s="768"/>
      <c r="CI41463" s="850"/>
    </row>
    <row r="41464" spans="85:87" x14ac:dyDescent="0.25">
      <c r="CG41464" s="768"/>
      <c r="CH41464" s="768"/>
      <c r="CI41464" s="850"/>
    </row>
    <row r="41465" spans="85:87" x14ac:dyDescent="0.25">
      <c r="CG41465" s="768"/>
      <c r="CH41465" s="768"/>
      <c r="CI41465" s="850"/>
    </row>
    <row r="41466" spans="85:87" x14ac:dyDescent="0.25">
      <c r="CG41466" s="768"/>
      <c r="CH41466" s="768"/>
      <c r="CI41466" s="850"/>
    </row>
    <row r="41467" spans="85:87" x14ac:dyDescent="0.25">
      <c r="CG41467" s="768"/>
      <c r="CH41467" s="768"/>
      <c r="CI41467" s="850"/>
    </row>
    <row r="41468" spans="85:87" x14ac:dyDescent="0.25">
      <c r="CG41468" s="768"/>
      <c r="CH41468" s="768"/>
      <c r="CI41468" s="850"/>
    </row>
    <row r="41469" spans="85:87" x14ac:dyDescent="0.25">
      <c r="CG41469" s="768"/>
      <c r="CH41469" s="768"/>
      <c r="CI41469" s="850"/>
    </row>
    <row r="41470" spans="85:87" x14ac:dyDescent="0.25">
      <c r="CG41470" s="768"/>
      <c r="CH41470" s="768"/>
      <c r="CI41470" s="850"/>
    </row>
    <row r="41471" spans="85:87" x14ac:dyDescent="0.25">
      <c r="CG41471" s="768"/>
      <c r="CH41471" s="768"/>
      <c r="CI41471" s="850"/>
    </row>
    <row r="41472" spans="85:87" x14ac:dyDescent="0.25">
      <c r="CG41472" s="768"/>
      <c r="CH41472" s="768"/>
      <c r="CI41472" s="850"/>
    </row>
    <row r="41473" spans="85:87" x14ac:dyDescent="0.25">
      <c r="CG41473" s="768"/>
      <c r="CH41473" s="768"/>
      <c r="CI41473" s="850"/>
    </row>
    <row r="41474" spans="85:87" x14ac:dyDescent="0.25">
      <c r="CG41474" s="768"/>
      <c r="CH41474" s="768"/>
      <c r="CI41474" s="850"/>
    </row>
    <row r="41475" spans="85:87" x14ac:dyDescent="0.25">
      <c r="CG41475" s="768"/>
      <c r="CH41475" s="768"/>
      <c r="CI41475" s="850"/>
    </row>
    <row r="41476" spans="85:87" x14ac:dyDescent="0.25">
      <c r="CG41476" s="768"/>
      <c r="CH41476" s="768"/>
      <c r="CI41476" s="850"/>
    </row>
    <row r="41477" spans="85:87" x14ac:dyDescent="0.25">
      <c r="CG41477" s="768"/>
      <c r="CH41477" s="768"/>
      <c r="CI41477" s="850"/>
    </row>
    <row r="41478" spans="85:87" x14ac:dyDescent="0.25">
      <c r="CG41478" s="768"/>
      <c r="CH41478" s="768"/>
      <c r="CI41478" s="850"/>
    </row>
    <row r="41479" spans="85:87" x14ac:dyDescent="0.25">
      <c r="CG41479" s="768"/>
      <c r="CH41479" s="768"/>
      <c r="CI41479" s="850"/>
    </row>
    <row r="41480" spans="85:87" x14ac:dyDescent="0.25">
      <c r="CG41480" s="768"/>
      <c r="CH41480" s="768"/>
      <c r="CI41480" s="850"/>
    </row>
    <row r="41481" spans="85:87" x14ac:dyDescent="0.25">
      <c r="CG41481" s="768"/>
      <c r="CH41481" s="768"/>
      <c r="CI41481" s="850"/>
    </row>
    <row r="41482" spans="85:87" x14ac:dyDescent="0.25">
      <c r="CG41482" s="768"/>
      <c r="CH41482" s="768"/>
      <c r="CI41482" s="850"/>
    </row>
    <row r="41483" spans="85:87" x14ac:dyDescent="0.25">
      <c r="CG41483" s="768"/>
      <c r="CH41483" s="768"/>
      <c r="CI41483" s="850"/>
    </row>
    <row r="41484" spans="85:87" x14ac:dyDescent="0.25">
      <c r="CG41484" s="768"/>
      <c r="CH41484" s="768"/>
      <c r="CI41484" s="850"/>
    </row>
    <row r="41485" spans="85:87" x14ac:dyDescent="0.25">
      <c r="CG41485" s="768"/>
      <c r="CH41485" s="768"/>
      <c r="CI41485" s="850"/>
    </row>
    <row r="41486" spans="85:87" x14ac:dyDescent="0.25">
      <c r="CG41486" s="768"/>
      <c r="CH41486" s="768"/>
      <c r="CI41486" s="850"/>
    </row>
    <row r="41487" spans="85:87" x14ac:dyDescent="0.25">
      <c r="CG41487" s="768"/>
      <c r="CH41487" s="768"/>
      <c r="CI41487" s="850"/>
    </row>
    <row r="41488" spans="85:87" x14ac:dyDescent="0.25">
      <c r="CG41488" s="768"/>
      <c r="CH41488" s="768"/>
      <c r="CI41488" s="850"/>
    </row>
    <row r="41489" spans="85:87" x14ac:dyDescent="0.25">
      <c r="CG41489" s="768"/>
      <c r="CH41489" s="768"/>
      <c r="CI41489" s="850"/>
    </row>
    <row r="41490" spans="85:87" x14ac:dyDescent="0.25">
      <c r="CG41490" s="768"/>
      <c r="CH41490" s="768"/>
      <c r="CI41490" s="850"/>
    </row>
    <row r="41491" spans="85:87" x14ac:dyDescent="0.25">
      <c r="CG41491" s="768"/>
      <c r="CH41491" s="768"/>
      <c r="CI41491" s="850"/>
    </row>
    <row r="41492" spans="85:87" x14ac:dyDescent="0.25">
      <c r="CG41492" s="768"/>
      <c r="CH41492" s="768"/>
      <c r="CI41492" s="850"/>
    </row>
    <row r="41493" spans="85:87" x14ac:dyDescent="0.25">
      <c r="CG41493" s="768"/>
      <c r="CH41493" s="768"/>
      <c r="CI41493" s="850"/>
    </row>
    <row r="41494" spans="85:87" x14ac:dyDescent="0.25">
      <c r="CG41494" s="768"/>
      <c r="CH41494" s="768"/>
      <c r="CI41494" s="850"/>
    </row>
    <row r="41495" spans="85:87" x14ac:dyDescent="0.25">
      <c r="CG41495" s="768"/>
      <c r="CH41495" s="768"/>
      <c r="CI41495" s="850"/>
    </row>
    <row r="41496" spans="85:87" x14ac:dyDescent="0.25">
      <c r="CG41496" s="768"/>
      <c r="CH41496" s="768"/>
      <c r="CI41496" s="850"/>
    </row>
    <row r="41497" spans="85:87" x14ac:dyDescent="0.25">
      <c r="CG41497" s="768"/>
      <c r="CH41497" s="768"/>
      <c r="CI41497" s="850"/>
    </row>
    <row r="41498" spans="85:87" x14ac:dyDescent="0.25">
      <c r="CG41498" s="768"/>
      <c r="CH41498" s="768"/>
      <c r="CI41498" s="850"/>
    </row>
    <row r="41499" spans="85:87" x14ac:dyDescent="0.25">
      <c r="CG41499" s="768"/>
      <c r="CH41499" s="768"/>
      <c r="CI41499" s="850"/>
    </row>
    <row r="41500" spans="85:87" x14ac:dyDescent="0.25">
      <c r="CG41500" s="768"/>
      <c r="CH41500" s="768"/>
      <c r="CI41500" s="850"/>
    </row>
    <row r="41501" spans="85:87" x14ac:dyDescent="0.25">
      <c r="CG41501" s="768"/>
      <c r="CH41501" s="768"/>
      <c r="CI41501" s="850"/>
    </row>
    <row r="41502" spans="85:87" x14ac:dyDescent="0.25">
      <c r="CG41502" s="768"/>
      <c r="CH41502" s="768"/>
      <c r="CI41502" s="850"/>
    </row>
    <row r="41503" spans="85:87" x14ac:dyDescent="0.25">
      <c r="CG41503" s="768"/>
      <c r="CH41503" s="768"/>
      <c r="CI41503" s="850"/>
    </row>
    <row r="41504" spans="85:87" x14ac:dyDescent="0.25">
      <c r="CG41504" s="768"/>
      <c r="CH41504" s="768"/>
      <c r="CI41504" s="850"/>
    </row>
    <row r="41505" spans="85:87" x14ac:dyDescent="0.25">
      <c r="CG41505" s="768"/>
      <c r="CH41505" s="768"/>
      <c r="CI41505" s="850"/>
    </row>
    <row r="41506" spans="85:87" x14ac:dyDescent="0.25">
      <c r="CG41506" s="768"/>
      <c r="CH41506" s="768"/>
      <c r="CI41506" s="850"/>
    </row>
    <row r="41507" spans="85:87" x14ac:dyDescent="0.25">
      <c r="CG41507" s="768"/>
      <c r="CH41507" s="768"/>
      <c r="CI41507" s="850"/>
    </row>
    <row r="41508" spans="85:87" x14ac:dyDescent="0.25">
      <c r="CG41508" s="768"/>
      <c r="CH41508" s="768"/>
      <c r="CI41508" s="850"/>
    </row>
    <row r="41509" spans="85:87" x14ac:dyDescent="0.25">
      <c r="CG41509" s="768"/>
      <c r="CH41509" s="768"/>
      <c r="CI41509" s="850"/>
    </row>
    <row r="41510" spans="85:87" x14ac:dyDescent="0.25">
      <c r="CG41510" s="768"/>
      <c r="CH41510" s="768"/>
      <c r="CI41510" s="850"/>
    </row>
    <row r="41511" spans="85:87" x14ac:dyDescent="0.25">
      <c r="CG41511" s="768"/>
      <c r="CH41511" s="768"/>
      <c r="CI41511" s="850"/>
    </row>
    <row r="41512" spans="85:87" x14ac:dyDescent="0.25">
      <c r="CG41512" s="768"/>
      <c r="CH41512" s="768"/>
      <c r="CI41512" s="850"/>
    </row>
    <row r="41513" spans="85:87" x14ac:dyDescent="0.25">
      <c r="CG41513" s="768"/>
      <c r="CH41513" s="768"/>
      <c r="CI41513" s="850"/>
    </row>
    <row r="41514" spans="85:87" x14ac:dyDescent="0.25">
      <c r="CG41514" s="768"/>
      <c r="CH41514" s="768"/>
      <c r="CI41514" s="850"/>
    </row>
    <row r="41515" spans="85:87" x14ac:dyDescent="0.25">
      <c r="CG41515" s="768"/>
      <c r="CH41515" s="768"/>
      <c r="CI41515" s="850"/>
    </row>
    <row r="41516" spans="85:87" x14ac:dyDescent="0.25">
      <c r="CG41516" s="768"/>
      <c r="CH41516" s="768"/>
      <c r="CI41516" s="850"/>
    </row>
    <row r="41517" spans="85:87" x14ac:dyDescent="0.25">
      <c r="CG41517" s="768"/>
      <c r="CH41517" s="768"/>
      <c r="CI41517" s="850"/>
    </row>
    <row r="41518" spans="85:87" x14ac:dyDescent="0.25">
      <c r="CG41518" s="768"/>
      <c r="CH41518" s="768"/>
      <c r="CI41518" s="850"/>
    </row>
    <row r="41519" spans="85:87" x14ac:dyDescent="0.25">
      <c r="CG41519" s="768"/>
      <c r="CH41519" s="768"/>
      <c r="CI41519" s="850"/>
    </row>
    <row r="41520" spans="85:87" x14ac:dyDescent="0.25">
      <c r="CG41520" s="768"/>
      <c r="CH41520" s="768"/>
      <c r="CI41520" s="850"/>
    </row>
    <row r="41521" spans="85:87" x14ac:dyDescent="0.25">
      <c r="CG41521" s="768"/>
      <c r="CH41521" s="768"/>
      <c r="CI41521" s="850"/>
    </row>
    <row r="41522" spans="85:87" x14ac:dyDescent="0.25">
      <c r="CG41522" s="768"/>
      <c r="CH41522" s="768"/>
      <c r="CI41522" s="850"/>
    </row>
    <row r="41523" spans="85:87" x14ac:dyDescent="0.25">
      <c r="CG41523" s="768"/>
      <c r="CH41523" s="768"/>
      <c r="CI41523" s="850"/>
    </row>
    <row r="41524" spans="85:87" x14ac:dyDescent="0.25">
      <c r="CG41524" s="768"/>
      <c r="CH41524" s="768"/>
      <c r="CI41524" s="850"/>
    </row>
    <row r="41525" spans="85:87" x14ac:dyDescent="0.25">
      <c r="CG41525" s="768"/>
      <c r="CH41525" s="768"/>
      <c r="CI41525" s="850"/>
    </row>
    <row r="41526" spans="85:87" x14ac:dyDescent="0.25">
      <c r="CG41526" s="768"/>
      <c r="CH41526" s="768"/>
      <c r="CI41526" s="850"/>
    </row>
    <row r="41527" spans="85:87" x14ac:dyDescent="0.25">
      <c r="CG41527" s="768"/>
      <c r="CH41527" s="768"/>
      <c r="CI41527" s="850"/>
    </row>
    <row r="41528" spans="85:87" x14ac:dyDescent="0.25">
      <c r="CG41528" s="768"/>
      <c r="CH41528" s="768"/>
      <c r="CI41528" s="850"/>
    </row>
    <row r="41529" spans="85:87" x14ac:dyDescent="0.25">
      <c r="CG41529" s="768"/>
      <c r="CH41529" s="768"/>
      <c r="CI41529" s="850"/>
    </row>
    <row r="41530" spans="85:87" x14ac:dyDescent="0.25">
      <c r="CG41530" s="768"/>
      <c r="CH41530" s="768"/>
      <c r="CI41530" s="850"/>
    </row>
    <row r="41531" spans="85:87" x14ac:dyDescent="0.25">
      <c r="CG41531" s="768"/>
      <c r="CH41531" s="768"/>
      <c r="CI41531" s="850"/>
    </row>
    <row r="41532" spans="85:87" x14ac:dyDescent="0.25">
      <c r="CG41532" s="768"/>
      <c r="CH41532" s="768"/>
      <c r="CI41532" s="850"/>
    </row>
    <row r="41533" spans="85:87" x14ac:dyDescent="0.25">
      <c r="CG41533" s="768"/>
      <c r="CH41533" s="768"/>
      <c r="CI41533" s="850"/>
    </row>
    <row r="41534" spans="85:87" x14ac:dyDescent="0.25">
      <c r="CG41534" s="768"/>
      <c r="CH41534" s="768"/>
      <c r="CI41534" s="850"/>
    </row>
    <row r="41535" spans="85:87" x14ac:dyDescent="0.25">
      <c r="CG41535" s="768"/>
      <c r="CH41535" s="768"/>
      <c r="CI41535" s="850"/>
    </row>
    <row r="41536" spans="85:87" x14ac:dyDescent="0.25">
      <c r="CG41536" s="768"/>
      <c r="CH41536" s="768"/>
      <c r="CI41536" s="850"/>
    </row>
    <row r="41537" spans="85:87" x14ac:dyDescent="0.25">
      <c r="CG41537" s="768"/>
      <c r="CH41537" s="768"/>
      <c r="CI41537" s="850"/>
    </row>
    <row r="41538" spans="85:87" x14ac:dyDescent="0.25">
      <c r="CG41538" s="768"/>
      <c r="CH41538" s="768"/>
      <c r="CI41538" s="850"/>
    </row>
    <row r="41539" spans="85:87" x14ac:dyDescent="0.25">
      <c r="CG41539" s="768"/>
      <c r="CH41539" s="768"/>
      <c r="CI41539" s="850"/>
    </row>
    <row r="41540" spans="85:87" x14ac:dyDescent="0.25">
      <c r="CG41540" s="768"/>
      <c r="CH41540" s="768"/>
      <c r="CI41540" s="850"/>
    </row>
    <row r="41541" spans="85:87" x14ac:dyDescent="0.25">
      <c r="CG41541" s="768"/>
      <c r="CH41541" s="768"/>
      <c r="CI41541" s="850"/>
    </row>
    <row r="41542" spans="85:87" x14ac:dyDescent="0.25">
      <c r="CG41542" s="768"/>
      <c r="CH41542" s="768"/>
      <c r="CI41542" s="850"/>
    </row>
    <row r="41543" spans="85:87" x14ac:dyDescent="0.25">
      <c r="CG41543" s="768"/>
      <c r="CH41543" s="768"/>
      <c r="CI41543" s="850"/>
    </row>
    <row r="41544" spans="85:87" x14ac:dyDescent="0.25">
      <c r="CG41544" s="768"/>
      <c r="CH41544" s="768"/>
      <c r="CI41544" s="850"/>
    </row>
    <row r="41545" spans="85:87" x14ac:dyDescent="0.25">
      <c r="CG41545" s="768"/>
      <c r="CH41545" s="768"/>
      <c r="CI41545" s="850"/>
    </row>
    <row r="41546" spans="85:87" x14ac:dyDescent="0.25">
      <c r="CG41546" s="768"/>
      <c r="CH41546" s="768"/>
      <c r="CI41546" s="850"/>
    </row>
    <row r="41547" spans="85:87" x14ac:dyDescent="0.25">
      <c r="CG41547" s="768"/>
      <c r="CH41547" s="768"/>
      <c r="CI41547" s="850"/>
    </row>
    <row r="41548" spans="85:87" x14ac:dyDescent="0.25">
      <c r="CG41548" s="768"/>
      <c r="CH41548" s="768"/>
      <c r="CI41548" s="850"/>
    </row>
    <row r="41549" spans="85:87" x14ac:dyDescent="0.25">
      <c r="CG41549" s="768"/>
      <c r="CH41549" s="768"/>
      <c r="CI41549" s="850"/>
    </row>
    <row r="41550" spans="85:87" x14ac:dyDescent="0.25">
      <c r="CG41550" s="768"/>
      <c r="CH41550" s="768"/>
      <c r="CI41550" s="850"/>
    </row>
    <row r="41551" spans="85:87" x14ac:dyDescent="0.25">
      <c r="CG41551" s="768"/>
      <c r="CH41551" s="768"/>
      <c r="CI41551" s="850"/>
    </row>
    <row r="41552" spans="85:87" x14ac:dyDescent="0.25">
      <c r="CG41552" s="768"/>
      <c r="CH41552" s="768"/>
      <c r="CI41552" s="850"/>
    </row>
    <row r="41553" spans="85:87" x14ac:dyDescent="0.25">
      <c r="CG41553" s="768"/>
      <c r="CH41553" s="768"/>
      <c r="CI41553" s="850"/>
    </row>
    <row r="41554" spans="85:87" x14ac:dyDescent="0.25">
      <c r="CG41554" s="768"/>
      <c r="CH41554" s="768"/>
      <c r="CI41554" s="850"/>
    </row>
    <row r="41555" spans="85:87" x14ac:dyDescent="0.25">
      <c r="CG41555" s="768"/>
      <c r="CH41555" s="768"/>
      <c r="CI41555" s="850"/>
    </row>
    <row r="41556" spans="85:87" x14ac:dyDescent="0.25">
      <c r="CG41556" s="768"/>
      <c r="CH41556" s="768"/>
      <c r="CI41556" s="850"/>
    </row>
    <row r="41557" spans="85:87" x14ac:dyDescent="0.25">
      <c r="CG41557" s="768"/>
      <c r="CH41557" s="768"/>
      <c r="CI41557" s="850"/>
    </row>
    <row r="41558" spans="85:87" x14ac:dyDescent="0.25">
      <c r="CG41558" s="768"/>
      <c r="CH41558" s="768"/>
      <c r="CI41558" s="850"/>
    </row>
    <row r="41559" spans="85:87" x14ac:dyDescent="0.25">
      <c r="CG41559" s="768"/>
      <c r="CH41559" s="768"/>
      <c r="CI41559" s="850"/>
    </row>
    <row r="41560" spans="85:87" x14ac:dyDescent="0.25">
      <c r="CG41560" s="768"/>
      <c r="CH41560" s="768"/>
      <c r="CI41560" s="850"/>
    </row>
    <row r="41561" spans="85:87" x14ac:dyDescent="0.25">
      <c r="CG41561" s="768"/>
      <c r="CH41561" s="768"/>
      <c r="CI41561" s="850"/>
    </row>
    <row r="41562" spans="85:87" x14ac:dyDescent="0.25">
      <c r="CG41562" s="768"/>
      <c r="CH41562" s="768"/>
      <c r="CI41562" s="850"/>
    </row>
    <row r="41563" spans="85:87" x14ac:dyDescent="0.25">
      <c r="CG41563" s="768"/>
      <c r="CH41563" s="768"/>
      <c r="CI41563" s="850"/>
    </row>
    <row r="41564" spans="85:87" x14ac:dyDescent="0.25">
      <c r="CG41564" s="768"/>
      <c r="CH41564" s="768"/>
      <c r="CI41564" s="850"/>
    </row>
    <row r="41565" spans="85:87" x14ac:dyDescent="0.25">
      <c r="CG41565" s="768"/>
      <c r="CH41565" s="768"/>
      <c r="CI41565" s="850"/>
    </row>
    <row r="41566" spans="85:87" x14ac:dyDescent="0.25">
      <c r="CG41566" s="768"/>
      <c r="CH41566" s="768"/>
      <c r="CI41566" s="850"/>
    </row>
    <row r="41567" spans="85:87" x14ac:dyDescent="0.25">
      <c r="CG41567" s="768"/>
      <c r="CH41567" s="768"/>
      <c r="CI41567" s="850"/>
    </row>
    <row r="41568" spans="85:87" x14ac:dyDescent="0.25">
      <c r="CG41568" s="768"/>
      <c r="CH41568" s="768"/>
      <c r="CI41568" s="850"/>
    </row>
    <row r="41569" spans="85:87" x14ac:dyDescent="0.25">
      <c r="CG41569" s="768"/>
      <c r="CH41569" s="768"/>
      <c r="CI41569" s="850"/>
    </row>
    <row r="41570" spans="85:87" x14ac:dyDescent="0.25">
      <c r="CG41570" s="768"/>
      <c r="CH41570" s="768"/>
      <c r="CI41570" s="850"/>
    </row>
    <row r="41571" spans="85:87" x14ac:dyDescent="0.25">
      <c r="CG41571" s="768"/>
      <c r="CH41571" s="768"/>
      <c r="CI41571" s="850"/>
    </row>
    <row r="41572" spans="85:87" x14ac:dyDescent="0.25">
      <c r="CG41572" s="768"/>
      <c r="CH41572" s="768"/>
      <c r="CI41572" s="850"/>
    </row>
    <row r="41573" spans="85:87" x14ac:dyDescent="0.25">
      <c r="CG41573" s="768"/>
      <c r="CH41573" s="768"/>
      <c r="CI41573" s="850"/>
    </row>
    <row r="41574" spans="85:87" x14ac:dyDescent="0.25">
      <c r="CG41574" s="768"/>
      <c r="CH41574" s="768"/>
      <c r="CI41574" s="850"/>
    </row>
    <row r="41575" spans="85:87" x14ac:dyDescent="0.25">
      <c r="CG41575" s="768"/>
      <c r="CH41575" s="768"/>
      <c r="CI41575" s="850"/>
    </row>
    <row r="41576" spans="85:87" x14ac:dyDescent="0.25">
      <c r="CG41576" s="768"/>
      <c r="CH41576" s="768"/>
      <c r="CI41576" s="850"/>
    </row>
    <row r="41577" spans="85:87" x14ac:dyDescent="0.25">
      <c r="CG41577" s="768"/>
      <c r="CH41577" s="768"/>
      <c r="CI41577" s="850"/>
    </row>
    <row r="41578" spans="85:87" x14ac:dyDescent="0.25">
      <c r="CG41578" s="768"/>
      <c r="CH41578" s="768"/>
      <c r="CI41578" s="850"/>
    </row>
    <row r="41579" spans="85:87" x14ac:dyDescent="0.25">
      <c r="CG41579" s="768"/>
      <c r="CH41579" s="768"/>
      <c r="CI41579" s="850"/>
    </row>
    <row r="41580" spans="85:87" x14ac:dyDescent="0.25">
      <c r="CG41580" s="768"/>
      <c r="CH41580" s="768"/>
      <c r="CI41580" s="850"/>
    </row>
    <row r="41581" spans="85:87" x14ac:dyDescent="0.25">
      <c r="CG41581" s="768"/>
      <c r="CH41581" s="768"/>
      <c r="CI41581" s="850"/>
    </row>
    <row r="41582" spans="85:87" x14ac:dyDescent="0.25">
      <c r="CG41582" s="768"/>
      <c r="CH41582" s="768"/>
      <c r="CI41582" s="850"/>
    </row>
    <row r="41583" spans="85:87" x14ac:dyDescent="0.25">
      <c r="CG41583" s="768"/>
      <c r="CH41583" s="768"/>
      <c r="CI41583" s="850"/>
    </row>
    <row r="41584" spans="85:87" x14ac:dyDescent="0.25">
      <c r="CG41584" s="768"/>
      <c r="CH41584" s="768"/>
      <c r="CI41584" s="850"/>
    </row>
    <row r="41585" spans="85:87" x14ac:dyDescent="0.25">
      <c r="CG41585" s="768"/>
      <c r="CH41585" s="768"/>
      <c r="CI41585" s="850"/>
    </row>
    <row r="41586" spans="85:87" x14ac:dyDescent="0.25">
      <c r="CG41586" s="768"/>
      <c r="CH41586" s="768"/>
      <c r="CI41586" s="850"/>
    </row>
    <row r="41587" spans="85:87" x14ac:dyDescent="0.25">
      <c r="CG41587" s="768"/>
      <c r="CH41587" s="768"/>
      <c r="CI41587" s="850"/>
    </row>
    <row r="41588" spans="85:87" x14ac:dyDescent="0.25">
      <c r="CG41588" s="768"/>
      <c r="CH41588" s="768"/>
      <c r="CI41588" s="850"/>
    </row>
    <row r="41589" spans="85:87" x14ac:dyDescent="0.25">
      <c r="CG41589" s="768"/>
      <c r="CH41589" s="768"/>
      <c r="CI41589" s="850"/>
    </row>
    <row r="41590" spans="85:87" x14ac:dyDescent="0.25">
      <c r="CG41590" s="768"/>
      <c r="CH41590" s="768"/>
      <c r="CI41590" s="850"/>
    </row>
    <row r="41591" spans="85:87" x14ac:dyDescent="0.25">
      <c r="CG41591" s="768"/>
      <c r="CH41591" s="768"/>
      <c r="CI41591" s="850"/>
    </row>
    <row r="41592" spans="85:87" x14ac:dyDescent="0.25">
      <c r="CG41592" s="768"/>
      <c r="CH41592" s="768"/>
      <c r="CI41592" s="850"/>
    </row>
    <row r="41593" spans="85:87" x14ac:dyDescent="0.25">
      <c r="CG41593" s="768"/>
      <c r="CH41593" s="768"/>
      <c r="CI41593" s="850"/>
    </row>
    <row r="41594" spans="85:87" x14ac:dyDescent="0.25">
      <c r="CG41594" s="768"/>
      <c r="CH41594" s="768"/>
      <c r="CI41594" s="850"/>
    </row>
    <row r="41595" spans="85:87" x14ac:dyDescent="0.25">
      <c r="CG41595" s="768"/>
      <c r="CH41595" s="768"/>
      <c r="CI41595" s="850"/>
    </row>
    <row r="41596" spans="85:87" x14ac:dyDescent="0.25">
      <c r="CG41596" s="768"/>
      <c r="CH41596" s="768"/>
      <c r="CI41596" s="850"/>
    </row>
    <row r="41597" spans="85:87" x14ac:dyDescent="0.25">
      <c r="CG41597" s="768"/>
      <c r="CH41597" s="768"/>
      <c r="CI41597" s="850"/>
    </row>
    <row r="41598" spans="85:87" x14ac:dyDescent="0.25">
      <c r="CG41598" s="768"/>
      <c r="CH41598" s="768"/>
      <c r="CI41598" s="850"/>
    </row>
    <row r="41599" spans="85:87" x14ac:dyDescent="0.25">
      <c r="CG41599" s="768"/>
      <c r="CH41599" s="768"/>
      <c r="CI41599" s="850"/>
    </row>
    <row r="41600" spans="85:87" x14ac:dyDescent="0.25">
      <c r="CG41600" s="768"/>
      <c r="CH41600" s="768"/>
      <c r="CI41600" s="850"/>
    </row>
    <row r="41601" spans="85:87" x14ac:dyDescent="0.25">
      <c r="CG41601" s="768"/>
      <c r="CH41601" s="768"/>
      <c r="CI41601" s="850"/>
    </row>
    <row r="41602" spans="85:87" x14ac:dyDescent="0.25">
      <c r="CG41602" s="768"/>
      <c r="CH41602" s="768"/>
      <c r="CI41602" s="850"/>
    </row>
    <row r="41603" spans="85:87" x14ac:dyDescent="0.25">
      <c r="CG41603" s="768"/>
      <c r="CH41603" s="768"/>
      <c r="CI41603" s="850"/>
    </row>
    <row r="41604" spans="85:87" x14ac:dyDescent="0.25">
      <c r="CG41604" s="768"/>
      <c r="CH41604" s="768"/>
      <c r="CI41604" s="850"/>
    </row>
    <row r="41605" spans="85:87" x14ac:dyDescent="0.25">
      <c r="CG41605" s="768"/>
      <c r="CH41605" s="768"/>
      <c r="CI41605" s="850"/>
    </row>
    <row r="41606" spans="85:87" x14ac:dyDescent="0.25">
      <c r="CG41606" s="768"/>
      <c r="CH41606" s="768"/>
      <c r="CI41606" s="850"/>
    </row>
    <row r="41607" spans="85:87" x14ac:dyDescent="0.25">
      <c r="CG41607" s="768"/>
      <c r="CH41607" s="768"/>
      <c r="CI41607" s="850"/>
    </row>
    <row r="41608" spans="85:87" x14ac:dyDescent="0.25">
      <c r="CG41608" s="768"/>
      <c r="CH41608" s="768"/>
      <c r="CI41608" s="850"/>
    </row>
    <row r="41609" spans="85:87" x14ac:dyDescent="0.25">
      <c r="CG41609" s="768"/>
      <c r="CH41609" s="768"/>
      <c r="CI41609" s="850"/>
    </row>
    <row r="41610" spans="85:87" x14ac:dyDescent="0.25">
      <c r="CG41610" s="768"/>
      <c r="CH41610" s="768"/>
      <c r="CI41610" s="850"/>
    </row>
    <row r="41611" spans="85:87" x14ac:dyDescent="0.25">
      <c r="CG41611" s="768"/>
      <c r="CH41611" s="768"/>
      <c r="CI41611" s="850"/>
    </row>
    <row r="41612" spans="85:87" x14ac:dyDescent="0.25">
      <c r="CG41612" s="768"/>
      <c r="CH41612" s="768"/>
      <c r="CI41612" s="850"/>
    </row>
    <row r="41613" spans="85:87" x14ac:dyDescent="0.25">
      <c r="CG41613" s="768"/>
      <c r="CH41613" s="768"/>
      <c r="CI41613" s="850"/>
    </row>
    <row r="41614" spans="85:87" x14ac:dyDescent="0.25">
      <c r="CG41614" s="768"/>
      <c r="CH41614" s="768"/>
      <c r="CI41614" s="850"/>
    </row>
    <row r="41615" spans="85:87" x14ac:dyDescent="0.25">
      <c r="CG41615" s="768"/>
      <c r="CH41615" s="768"/>
      <c r="CI41615" s="850"/>
    </row>
    <row r="41616" spans="85:87" x14ac:dyDescent="0.25">
      <c r="CG41616" s="768"/>
      <c r="CH41616" s="768"/>
      <c r="CI41616" s="850"/>
    </row>
    <row r="41617" spans="85:87" x14ac:dyDescent="0.25">
      <c r="CG41617" s="768"/>
      <c r="CH41617" s="768"/>
      <c r="CI41617" s="850"/>
    </row>
    <row r="41618" spans="85:87" x14ac:dyDescent="0.25">
      <c r="CG41618" s="768"/>
      <c r="CH41618" s="768"/>
      <c r="CI41618" s="850"/>
    </row>
    <row r="41619" spans="85:87" x14ac:dyDescent="0.25">
      <c r="CG41619" s="768"/>
      <c r="CH41619" s="768"/>
      <c r="CI41619" s="850"/>
    </row>
    <row r="41620" spans="85:87" x14ac:dyDescent="0.25">
      <c r="CG41620" s="768"/>
      <c r="CH41620" s="768"/>
      <c r="CI41620" s="850"/>
    </row>
    <row r="41621" spans="85:87" x14ac:dyDescent="0.25">
      <c r="CG41621" s="768"/>
      <c r="CH41621" s="768"/>
      <c r="CI41621" s="850"/>
    </row>
    <row r="41622" spans="85:87" x14ac:dyDescent="0.25">
      <c r="CG41622" s="768"/>
      <c r="CH41622" s="768"/>
      <c r="CI41622" s="850"/>
    </row>
    <row r="41623" spans="85:87" x14ac:dyDescent="0.25">
      <c r="CG41623" s="768"/>
      <c r="CH41623" s="768"/>
      <c r="CI41623" s="850"/>
    </row>
    <row r="41624" spans="85:87" x14ac:dyDescent="0.25">
      <c r="CG41624" s="768"/>
      <c r="CH41624" s="768"/>
      <c r="CI41624" s="850"/>
    </row>
    <row r="41625" spans="85:87" x14ac:dyDescent="0.25">
      <c r="CG41625" s="768"/>
      <c r="CH41625" s="768"/>
      <c r="CI41625" s="850"/>
    </row>
    <row r="41626" spans="85:87" x14ac:dyDescent="0.25">
      <c r="CG41626" s="768"/>
      <c r="CH41626" s="768"/>
      <c r="CI41626" s="850"/>
    </row>
    <row r="41627" spans="85:87" x14ac:dyDescent="0.25">
      <c r="CG41627" s="768"/>
      <c r="CH41627" s="768"/>
      <c r="CI41627" s="850"/>
    </row>
    <row r="41628" spans="85:87" x14ac:dyDescent="0.25">
      <c r="CG41628" s="768"/>
      <c r="CH41628" s="768"/>
      <c r="CI41628" s="850"/>
    </row>
    <row r="41629" spans="85:87" x14ac:dyDescent="0.25">
      <c r="CG41629" s="768"/>
      <c r="CH41629" s="768"/>
      <c r="CI41629" s="850"/>
    </row>
    <row r="41630" spans="85:87" x14ac:dyDescent="0.25">
      <c r="CG41630" s="768"/>
      <c r="CH41630" s="768"/>
      <c r="CI41630" s="850"/>
    </row>
    <row r="41631" spans="85:87" x14ac:dyDescent="0.25">
      <c r="CG41631" s="768"/>
      <c r="CH41631" s="768"/>
      <c r="CI41631" s="850"/>
    </row>
    <row r="41632" spans="85:87" x14ac:dyDescent="0.25">
      <c r="CG41632" s="768"/>
      <c r="CH41632" s="768"/>
      <c r="CI41632" s="850"/>
    </row>
    <row r="41633" spans="85:87" x14ac:dyDescent="0.25">
      <c r="CG41633" s="768"/>
      <c r="CH41633" s="768"/>
      <c r="CI41633" s="850"/>
    </row>
    <row r="41634" spans="85:87" x14ac:dyDescent="0.25">
      <c r="CG41634" s="768"/>
      <c r="CH41634" s="768"/>
      <c r="CI41634" s="850"/>
    </row>
    <row r="41635" spans="85:87" x14ac:dyDescent="0.25">
      <c r="CG41635" s="768"/>
      <c r="CH41635" s="768"/>
      <c r="CI41635" s="850"/>
    </row>
    <row r="41636" spans="85:87" x14ac:dyDescent="0.25">
      <c r="CG41636" s="768"/>
      <c r="CH41636" s="768"/>
      <c r="CI41636" s="850"/>
    </row>
    <row r="41637" spans="85:87" x14ac:dyDescent="0.25">
      <c r="CG41637" s="768"/>
      <c r="CH41637" s="768"/>
      <c r="CI41637" s="850"/>
    </row>
    <row r="41638" spans="85:87" x14ac:dyDescent="0.25">
      <c r="CG41638" s="768"/>
      <c r="CH41638" s="768"/>
      <c r="CI41638" s="850"/>
    </row>
    <row r="41639" spans="85:87" x14ac:dyDescent="0.25">
      <c r="CG41639" s="768"/>
      <c r="CH41639" s="768"/>
      <c r="CI41639" s="850"/>
    </row>
    <row r="41640" spans="85:87" x14ac:dyDescent="0.25">
      <c r="CG41640" s="768"/>
      <c r="CH41640" s="768"/>
      <c r="CI41640" s="850"/>
    </row>
    <row r="41641" spans="85:87" x14ac:dyDescent="0.25">
      <c r="CG41641" s="768"/>
      <c r="CH41641" s="768"/>
      <c r="CI41641" s="850"/>
    </row>
    <row r="41642" spans="85:87" x14ac:dyDescent="0.25">
      <c r="CG41642" s="768"/>
      <c r="CH41642" s="768"/>
      <c r="CI41642" s="850"/>
    </row>
    <row r="41643" spans="85:87" x14ac:dyDescent="0.25">
      <c r="CG41643" s="768"/>
      <c r="CH41643" s="768"/>
      <c r="CI41643" s="850"/>
    </row>
    <row r="41644" spans="85:87" x14ac:dyDescent="0.25">
      <c r="CG41644" s="768"/>
      <c r="CH41644" s="768"/>
      <c r="CI41644" s="850"/>
    </row>
    <row r="41645" spans="85:87" x14ac:dyDescent="0.25">
      <c r="CG41645" s="768"/>
      <c r="CH41645" s="768"/>
      <c r="CI41645" s="850"/>
    </row>
    <row r="41646" spans="85:87" x14ac:dyDescent="0.25">
      <c r="CG41646" s="768"/>
      <c r="CH41646" s="768"/>
      <c r="CI41646" s="850"/>
    </row>
    <row r="41647" spans="85:87" x14ac:dyDescent="0.25">
      <c r="CG41647" s="768"/>
      <c r="CH41647" s="768"/>
      <c r="CI41647" s="850"/>
    </row>
    <row r="41648" spans="85:87" x14ac:dyDescent="0.25">
      <c r="CG41648" s="768"/>
      <c r="CH41648" s="768"/>
      <c r="CI41648" s="850"/>
    </row>
    <row r="41649" spans="85:87" x14ac:dyDescent="0.25">
      <c r="CG41649" s="768"/>
      <c r="CH41649" s="768"/>
      <c r="CI41649" s="850"/>
    </row>
    <row r="41650" spans="85:87" x14ac:dyDescent="0.25">
      <c r="CG41650" s="768"/>
      <c r="CH41650" s="768"/>
      <c r="CI41650" s="850"/>
    </row>
    <row r="41651" spans="85:87" x14ac:dyDescent="0.25">
      <c r="CG41651" s="768"/>
      <c r="CH41651" s="768"/>
      <c r="CI41651" s="850"/>
    </row>
    <row r="41652" spans="85:87" x14ac:dyDescent="0.25">
      <c r="CG41652" s="768"/>
      <c r="CH41652" s="768"/>
      <c r="CI41652" s="850"/>
    </row>
    <row r="41653" spans="85:87" x14ac:dyDescent="0.25">
      <c r="CG41653" s="768"/>
      <c r="CH41653" s="768"/>
      <c r="CI41653" s="850"/>
    </row>
    <row r="41654" spans="85:87" x14ac:dyDescent="0.25">
      <c r="CG41654" s="768"/>
      <c r="CH41654" s="768"/>
      <c r="CI41654" s="850"/>
    </row>
    <row r="41655" spans="85:87" x14ac:dyDescent="0.25">
      <c r="CG41655" s="768"/>
      <c r="CH41655" s="768"/>
      <c r="CI41655" s="850"/>
    </row>
    <row r="41656" spans="85:87" x14ac:dyDescent="0.25">
      <c r="CG41656" s="768"/>
      <c r="CH41656" s="768"/>
      <c r="CI41656" s="850"/>
    </row>
    <row r="41657" spans="85:87" x14ac:dyDescent="0.25">
      <c r="CG41657" s="768"/>
      <c r="CH41657" s="768"/>
      <c r="CI41657" s="850"/>
    </row>
    <row r="41658" spans="85:87" x14ac:dyDescent="0.25">
      <c r="CG41658" s="768"/>
      <c r="CH41658" s="768"/>
      <c r="CI41658" s="850"/>
    </row>
    <row r="41659" spans="85:87" x14ac:dyDescent="0.25">
      <c r="CG41659" s="768"/>
      <c r="CH41659" s="768"/>
      <c r="CI41659" s="850"/>
    </row>
    <row r="41660" spans="85:87" x14ac:dyDescent="0.25">
      <c r="CG41660" s="768"/>
      <c r="CH41660" s="768"/>
      <c r="CI41660" s="850"/>
    </row>
    <row r="41661" spans="85:87" x14ac:dyDescent="0.25">
      <c r="CG41661" s="768"/>
      <c r="CH41661" s="768"/>
      <c r="CI41661" s="850"/>
    </row>
    <row r="41662" spans="85:87" x14ac:dyDescent="0.25">
      <c r="CG41662" s="768"/>
      <c r="CH41662" s="768"/>
      <c r="CI41662" s="850"/>
    </row>
    <row r="41663" spans="85:87" x14ac:dyDescent="0.25">
      <c r="CG41663" s="768"/>
      <c r="CH41663" s="768"/>
      <c r="CI41663" s="850"/>
    </row>
    <row r="41664" spans="85:87" x14ac:dyDescent="0.25">
      <c r="CG41664" s="768"/>
      <c r="CH41664" s="768"/>
      <c r="CI41664" s="850"/>
    </row>
    <row r="41665" spans="85:87" x14ac:dyDescent="0.25">
      <c r="CG41665" s="768"/>
      <c r="CH41665" s="768"/>
      <c r="CI41665" s="850"/>
    </row>
    <row r="41666" spans="85:87" x14ac:dyDescent="0.25">
      <c r="CG41666" s="768"/>
      <c r="CH41666" s="768"/>
      <c r="CI41666" s="850"/>
    </row>
    <row r="41667" spans="85:87" x14ac:dyDescent="0.25">
      <c r="CG41667" s="768"/>
      <c r="CH41667" s="768"/>
      <c r="CI41667" s="850"/>
    </row>
    <row r="41668" spans="85:87" x14ac:dyDescent="0.25">
      <c r="CG41668" s="768"/>
      <c r="CH41668" s="768"/>
      <c r="CI41668" s="850"/>
    </row>
    <row r="41669" spans="85:87" x14ac:dyDescent="0.25">
      <c r="CG41669" s="768"/>
      <c r="CH41669" s="768"/>
      <c r="CI41669" s="850"/>
    </row>
    <row r="41670" spans="85:87" x14ac:dyDescent="0.25">
      <c r="CG41670" s="768"/>
      <c r="CH41670" s="768"/>
      <c r="CI41670" s="850"/>
    </row>
    <row r="41671" spans="85:87" x14ac:dyDescent="0.25">
      <c r="CG41671" s="768"/>
      <c r="CH41671" s="768"/>
      <c r="CI41671" s="850"/>
    </row>
    <row r="41672" spans="85:87" x14ac:dyDescent="0.25">
      <c r="CG41672" s="768"/>
      <c r="CH41672" s="768"/>
      <c r="CI41672" s="850"/>
    </row>
    <row r="41673" spans="85:87" x14ac:dyDescent="0.25">
      <c r="CG41673" s="768"/>
      <c r="CH41673" s="768"/>
      <c r="CI41673" s="850"/>
    </row>
    <row r="41674" spans="85:87" x14ac:dyDescent="0.25">
      <c r="CG41674" s="768"/>
      <c r="CH41674" s="768"/>
      <c r="CI41674" s="850"/>
    </row>
    <row r="41675" spans="85:87" x14ac:dyDescent="0.25">
      <c r="CG41675" s="768"/>
      <c r="CH41675" s="768"/>
      <c r="CI41675" s="850"/>
    </row>
    <row r="41676" spans="85:87" x14ac:dyDescent="0.25">
      <c r="CG41676" s="768"/>
      <c r="CH41676" s="768"/>
      <c r="CI41676" s="850"/>
    </row>
    <row r="41677" spans="85:87" x14ac:dyDescent="0.25">
      <c r="CG41677" s="768"/>
      <c r="CH41677" s="768"/>
      <c r="CI41677" s="850"/>
    </row>
    <row r="41678" spans="85:87" x14ac:dyDescent="0.25">
      <c r="CG41678" s="768"/>
      <c r="CH41678" s="768"/>
      <c r="CI41678" s="850"/>
    </row>
    <row r="41679" spans="85:87" x14ac:dyDescent="0.25">
      <c r="CG41679" s="768"/>
      <c r="CH41679" s="768"/>
      <c r="CI41679" s="850"/>
    </row>
    <row r="41680" spans="85:87" x14ac:dyDescent="0.25">
      <c r="CG41680" s="768"/>
      <c r="CH41680" s="768"/>
      <c r="CI41680" s="850"/>
    </row>
    <row r="41681" spans="85:87" x14ac:dyDescent="0.25">
      <c r="CG41681" s="768"/>
      <c r="CH41681" s="768"/>
      <c r="CI41681" s="850"/>
    </row>
    <row r="41682" spans="85:87" x14ac:dyDescent="0.25">
      <c r="CG41682" s="768"/>
      <c r="CH41682" s="768"/>
      <c r="CI41682" s="850"/>
    </row>
    <row r="41683" spans="85:87" x14ac:dyDescent="0.25">
      <c r="CG41683" s="768"/>
      <c r="CH41683" s="768"/>
      <c r="CI41683" s="850"/>
    </row>
    <row r="41684" spans="85:87" x14ac:dyDescent="0.25">
      <c r="CG41684" s="768"/>
      <c r="CH41684" s="768"/>
      <c r="CI41684" s="850"/>
    </row>
    <row r="41685" spans="85:87" x14ac:dyDescent="0.25">
      <c r="CG41685" s="768"/>
      <c r="CH41685" s="768"/>
      <c r="CI41685" s="850"/>
    </row>
    <row r="41686" spans="85:87" x14ac:dyDescent="0.25">
      <c r="CG41686" s="768"/>
      <c r="CH41686" s="768"/>
      <c r="CI41686" s="850"/>
    </row>
    <row r="41687" spans="85:87" x14ac:dyDescent="0.25">
      <c r="CG41687" s="768"/>
      <c r="CH41687" s="768"/>
      <c r="CI41687" s="850"/>
    </row>
    <row r="41688" spans="85:87" x14ac:dyDescent="0.25">
      <c r="CG41688" s="768"/>
      <c r="CH41688" s="768"/>
      <c r="CI41688" s="850"/>
    </row>
    <row r="41689" spans="85:87" x14ac:dyDescent="0.25">
      <c r="CG41689" s="768"/>
      <c r="CH41689" s="768"/>
      <c r="CI41689" s="850"/>
    </row>
    <row r="41690" spans="85:87" x14ac:dyDescent="0.25">
      <c r="CG41690" s="768"/>
      <c r="CH41690" s="768"/>
      <c r="CI41690" s="850"/>
    </row>
    <row r="41691" spans="85:87" x14ac:dyDescent="0.25">
      <c r="CG41691" s="768"/>
      <c r="CH41691" s="768"/>
      <c r="CI41691" s="850"/>
    </row>
    <row r="41692" spans="85:87" x14ac:dyDescent="0.25">
      <c r="CG41692" s="768"/>
      <c r="CH41692" s="768"/>
      <c r="CI41692" s="850"/>
    </row>
    <row r="41693" spans="85:87" x14ac:dyDescent="0.25">
      <c r="CG41693" s="768"/>
      <c r="CH41693" s="768"/>
      <c r="CI41693" s="850"/>
    </row>
    <row r="41694" spans="85:87" x14ac:dyDescent="0.25">
      <c r="CG41694" s="768"/>
      <c r="CH41694" s="768"/>
      <c r="CI41694" s="850"/>
    </row>
    <row r="41695" spans="85:87" x14ac:dyDescent="0.25">
      <c r="CG41695" s="768"/>
      <c r="CH41695" s="768"/>
      <c r="CI41695" s="850"/>
    </row>
    <row r="41696" spans="85:87" x14ac:dyDescent="0.25">
      <c r="CG41696" s="768"/>
      <c r="CH41696" s="768"/>
      <c r="CI41696" s="850"/>
    </row>
    <row r="41697" spans="85:87" x14ac:dyDescent="0.25">
      <c r="CG41697" s="768"/>
      <c r="CH41697" s="768"/>
      <c r="CI41697" s="850"/>
    </row>
    <row r="41698" spans="85:87" x14ac:dyDescent="0.25">
      <c r="CG41698" s="768"/>
      <c r="CH41698" s="768"/>
      <c r="CI41698" s="850"/>
    </row>
    <row r="41699" spans="85:87" x14ac:dyDescent="0.25">
      <c r="CG41699" s="768"/>
      <c r="CH41699" s="768"/>
      <c r="CI41699" s="850"/>
    </row>
    <row r="41700" spans="85:87" x14ac:dyDescent="0.25">
      <c r="CG41700" s="768"/>
      <c r="CH41700" s="768"/>
      <c r="CI41700" s="850"/>
    </row>
    <row r="41701" spans="85:87" x14ac:dyDescent="0.25">
      <c r="CG41701" s="768"/>
      <c r="CH41701" s="768"/>
      <c r="CI41701" s="850"/>
    </row>
    <row r="41702" spans="85:87" x14ac:dyDescent="0.25">
      <c r="CG41702" s="768"/>
      <c r="CH41702" s="768"/>
      <c r="CI41702" s="850"/>
    </row>
    <row r="41703" spans="85:87" x14ac:dyDescent="0.25">
      <c r="CG41703" s="768"/>
      <c r="CH41703" s="768"/>
      <c r="CI41703" s="850"/>
    </row>
    <row r="41704" spans="85:87" x14ac:dyDescent="0.25">
      <c r="CG41704" s="768"/>
      <c r="CH41704" s="768"/>
      <c r="CI41704" s="850"/>
    </row>
    <row r="41705" spans="85:87" x14ac:dyDescent="0.25">
      <c r="CG41705" s="768"/>
      <c r="CH41705" s="768"/>
      <c r="CI41705" s="850"/>
    </row>
    <row r="41706" spans="85:87" x14ac:dyDescent="0.25">
      <c r="CG41706" s="768"/>
      <c r="CH41706" s="768"/>
      <c r="CI41706" s="850"/>
    </row>
    <row r="41707" spans="85:87" x14ac:dyDescent="0.25">
      <c r="CG41707" s="768"/>
      <c r="CH41707" s="768"/>
      <c r="CI41707" s="850"/>
    </row>
    <row r="41708" spans="85:87" x14ac:dyDescent="0.25">
      <c r="CG41708" s="768"/>
      <c r="CH41708" s="768"/>
      <c r="CI41708" s="850"/>
    </row>
    <row r="41709" spans="85:87" x14ac:dyDescent="0.25">
      <c r="CG41709" s="768"/>
      <c r="CH41709" s="768"/>
      <c r="CI41709" s="850"/>
    </row>
    <row r="41710" spans="85:87" x14ac:dyDescent="0.25">
      <c r="CG41710" s="768"/>
      <c r="CH41710" s="768"/>
      <c r="CI41710" s="850"/>
    </row>
    <row r="41711" spans="85:87" x14ac:dyDescent="0.25">
      <c r="CG41711" s="768"/>
      <c r="CH41711" s="768"/>
      <c r="CI41711" s="850"/>
    </row>
    <row r="41712" spans="85:87" x14ac:dyDescent="0.25">
      <c r="CG41712" s="768"/>
      <c r="CH41712" s="768"/>
      <c r="CI41712" s="850"/>
    </row>
    <row r="41713" spans="85:87" x14ac:dyDescent="0.25">
      <c r="CG41713" s="768"/>
      <c r="CH41713" s="768"/>
      <c r="CI41713" s="850"/>
    </row>
    <row r="41714" spans="85:87" x14ac:dyDescent="0.25">
      <c r="CG41714" s="768"/>
      <c r="CH41714" s="768"/>
      <c r="CI41714" s="850"/>
    </row>
    <row r="41715" spans="85:87" x14ac:dyDescent="0.25">
      <c r="CG41715" s="768"/>
      <c r="CH41715" s="768"/>
      <c r="CI41715" s="850"/>
    </row>
    <row r="41716" spans="85:87" x14ac:dyDescent="0.25">
      <c r="CG41716" s="768"/>
      <c r="CH41716" s="768"/>
      <c r="CI41716" s="850"/>
    </row>
    <row r="41717" spans="85:87" x14ac:dyDescent="0.25">
      <c r="CG41717" s="768"/>
      <c r="CH41717" s="768"/>
      <c r="CI41717" s="850"/>
    </row>
    <row r="41718" spans="85:87" x14ac:dyDescent="0.25">
      <c r="CG41718" s="768"/>
      <c r="CH41718" s="768"/>
      <c r="CI41718" s="850"/>
    </row>
    <row r="41719" spans="85:87" x14ac:dyDescent="0.25">
      <c r="CG41719" s="768"/>
      <c r="CH41719" s="768"/>
      <c r="CI41719" s="850"/>
    </row>
    <row r="41720" spans="85:87" x14ac:dyDescent="0.25">
      <c r="CG41720" s="768"/>
      <c r="CH41720" s="768"/>
      <c r="CI41720" s="850"/>
    </row>
    <row r="41721" spans="85:87" x14ac:dyDescent="0.25">
      <c r="CG41721" s="768"/>
      <c r="CH41721" s="768"/>
      <c r="CI41721" s="850"/>
    </row>
    <row r="41722" spans="85:87" x14ac:dyDescent="0.25">
      <c r="CG41722" s="768"/>
      <c r="CH41722" s="768"/>
      <c r="CI41722" s="850"/>
    </row>
    <row r="41723" spans="85:87" x14ac:dyDescent="0.25">
      <c r="CG41723" s="768"/>
      <c r="CH41723" s="768"/>
      <c r="CI41723" s="850"/>
    </row>
    <row r="41724" spans="85:87" x14ac:dyDescent="0.25">
      <c r="CG41724" s="768"/>
      <c r="CH41724" s="768"/>
      <c r="CI41724" s="850"/>
    </row>
    <row r="41725" spans="85:87" x14ac:dyDescent="0.25">
      <c r="CG41725" s="768"/>
      <c r="CH41725" s="768"/>
      <c r="CI41725" s="850"/>
    </row>
    <row r="41726" spans="85:87" x14ac:dyDescent="0.25">
      <c r="CG41726" s="768"/>
      <c r="CH41726" s="768"/>
      <c r="CI41726" s="850"/>
    </row>
    <row r="41727" spans="85:87" x14ac:dyDescent="0.25">
      <c r="CG41727" s="768"/>
      <c r="CH41727" s="768"/>
      <c r="CI41727" s="850"/>
    </row>
    <row r="41728" spans="85:87" x14ac:dyDescent="0.25">
      <c r="CG41728" s="768"/>
      <c r="CH41728" s="768"/>
      <c r="CI41728" s="850"/>
    </row>
    <row r="41729" spans="85:87" x14ac:dyDescent="0.25">
      <c r="CG41729" s="768"/>
      <c r="CH41729" s="768"/>
      <c r="CI41729" s="850"/>
    </row>
    <row r="41730" spans="85:87" x14ac:dyDescent="0.25">
      <c r="CG41730" s="768"/>
      <c r="CH41730" s="768"/>
      <c r="CI41730" s="850"/>
    </row>
    <row r="41731" spans="85:87" x14ac:dyDescent="0.25">
      <c r="CG41731" s="768"/>
      <c r="CH41731" s="768"/>
      <c r="CI41731" s="850"/>
    </row>
    <row r="41732" spans="85:87" x14ac:dyDescent="0.25">
      <c r="CG41732" s="768"/>
      <c r="CH41732" s="768"/>
      <c r="CI41732" s="850"/>
    </row>
    <row r="41733" spans="85:87" x14ac:dyDescent="0.25">
      <c r="CG41733" s="768"/>
      <c r="CH41733" s="768"/>
      <c r="CI41733" s="850"/>
    </row>
    <row r="41734" spans="85:87" x14ac:dyDescent="0.25">
      <c r="CG41734" s="768"/>
      <c r="CH41734" s="768"/>
      <c r="CI41734" s="850"/>
    </row>
    <row r="41735" spans="85:87" x14ac:dyDescent="0.25">
      <c r="CG41735" s="768"/>
      <c r="CH41735" s="768"/>
      <c r="CI41735" s="850"/>
    </row>
    <row r="41736" spans="85:87" x14ac:dyDescent="0.25">
      <c r="CG41736" s="768"/>
      <c r="CH41736" s="768"/>
      <c r="CI41736" s="850"/>
    </row>
    <row r="41737" spans="85:87" x14ac:dyDescent="0.25">
      <c r="CG41737" s="768"/>
      <c r="CH41737" s="768"/>
      <c r="CI41737" s="850"/>
    </row>
    <row r="41738" spans="85:87" x14ac:dyDescent="0.25">
      <c r="CG41738" s="768"/>
      <c r="CH41738" s="768"/>
      <c r="CI41738" s="850"/>
    </row>
    <row r="41739" spans="85:87" x14ac:dyDescent="0.25">
      <c r="CG41739" s="768"/>
      <c r="CH41739" s="768"/>
      <c r="CI41739" s="850"/>
    </row>
    <row r="41740" spans="85:87" x14ac:dyDescent="0.25">
      <c r="CG41740" s="768"/>
      <c r="CH41740" s="768"/>
      <c r="CI41740" s="850"/>
    </row>
    <row r="41741" spans="85:87" x14ac:dyDescent="0.25">
      <c r="CG41741" s="768"/>
      <c r="CH41741" s="768"/>
      <c r="CI41741" s="850"/>
    </row>
    <row r="41742" spans="85:87" x14ac:dyDescent="0.25">
      <c r="CG41742" s="768"/>
      <c r="CH41742" s="768"/>
      <c r="CI41742" s="850"/>
    </row>
    <row r="41743" spans="85:87" x14ac:dyDescent="0.25">
      <c r="CG41743" s="768"/>
      <c r="CH41743" s="768"/>
      <c r="CI41743" s="850"/>
    </row>
    <row r="41744" spans="85:87" x14ac:dyDescent="0.25">
      <c r="CG41744" s="768"/>
      <c r="CH41744" s="768"/>
      <c r="CI41744" s="850"/>
    </row>
    <row r="41745" spans="85:87" x14ac:dyDescent="0.25">
      <c r="CG41745" s="768"/>
      <c r="CH41745" s="768"/>
      <c r="CI41745" s="850"/>
    </row>
    <row r="41746" spans="85:87" x14ac:dyDescent="0.25">
      <c r="CG41746" s="768"/>
      <c r="CH41746" s="768"/>
      <c r="CI41746" s="850"/>
    </row>
    <row r="41747" spans="85:87" x14ac:dyDescent="0.25">
      <c r="CG41747" s="768"/>
      <c r="CH41747" s="768"/>
      <c r="CI41747" s="850"/>
    </row>
    <row r="41748" spans="85:87" x14ac:dyDescent="0.25">
      <c r="CG41748" s="768"/>
      <c r="CH41748" s="768"/>
      <c r="CI41748" s="850"/>
    </row>
    <row r="41749" spans="85:87" x14ac:dyDescent="0.25">
      <c r="CG41749" s="768"/>
      <c r="CH41749" s="768"/>
      <c r="CI41749" s="850"/>
    </row>
    <row r="41750" spans="85:87" x14ac:dyDescent="0.25">
      <c r="CG41750" s="768"/>
      <c r="CH41750" s="768"/>
      <c r="CI41750" s="850"/>
    </row>
    <row r="41751" spans="85:87" x14ac:dyDescent="0.25">
      <c r="CG41751" s="768"/>
      <c r="CH41751" s="768"/>
      <c r="CI41751" s="850"/>
    </row>
    <row r="41752" spans="85:87" x14ac:dyDescent="0.25">
      <c r="CG41752" s="768"/>
      <c r="CH41752" s="768"/>
      <c r="CI41752" s="850"/>
    </row>
    <row r="41753" spans="85:87" x14ac:dyDescent="0.25">
      <c r="CG41753" s="768"/>
      <c r="CH41753" s="768"/>
      <c r="CI41753" s="850"/>
    </row>
    <row r="41754" spans="85:87" x14ac:dyDescent="0.25">
      <c r="CG41754" s="768"/>
      <c r="CH41754" s="768"/>
      <c r="CI41754" s="850"/>
    </row>
    <row r="41755" spans="85:87" x14ac:dyDescent="0.25">
      <c r="CG41755" s="768"/>
      <c r="CH41755" s="768"/>
      <c r="CI41755" s="850"/>
    </row>
    <row r="41756" spans="85:87" x14ac:dyDescent="0.25">
      <c r="CG41756" s="768"/>
      <c r="CH41756" s="768"/>
      <c r="CI41756" s="850"/>
    </row>
    <row r="41757" spans="85:87" x14ac:dyDescent="0.25">
      <c r="CG41757" s="768"/>
      <c r="CH41757" s="768"/>
      <c r="CI41757" s="850"/>
    </row>
    <row r="41758" spans="85:87" x14ac:dyDescent="0.25">
      <c r="CG41758" s="768"/>
      <c r="CH41758" s="768"/>
      <c r="CI41758" s="850"/>
    </row>
    <row r="41759" spans="85:87" x14ac:dyDescent="0.25">
      <c r="CG41759" s="768"/>
      <c r="CH41759" s="768"/>
      <c r="CI41759" s="850"/>
    </row>
    <row r="41760" spans="85:87" x14ac:dyDescent="0.25">
      <c r="CG41760" s="768"/>
      <c r="CH41760" s="768"/>
      <c r="CI41760" s="850"/>
    </row>
    <row r="41761" spans="85:87" x14ac:dyDescent="0.25">
      <c r="CG41761" s="768"/>
      <c r="CH41761" s="768"/>
      <c r="CI41761" s="850"/>
    </row>
    <row r="41762" spans="85:87" x14ac:dyDescent="0.25">
      <c r="CG41762" s="768"/>
      <c r="CH41762" s="768"/>
      <c r="CI41762" s="850"/>
    </row>
    <row r="41763" spans="85:87" x14ac:dyDescent="0.25">
      <c r="CG41763" s="768"/>
      <c r="CH41763" s="768"/>
      <c r="CI41763" s="850"/>
    </row>
    <row r="41764" spans="85:87" x14ac:dyDescent="0.25">
      <c r="CG41764" s="768"/>
      <c r="CH41764" s="768"/>
      <c r="CI41764" s="850"/>
    </row>
    <row r="41765" spans="85:87" x14ac:dyDescent="0.25">
      <c r="CG41765" s="768"/>
      <c r="CH41765" s="768"/>
      <c r="CI41765" s="850"/>
    </row>
    <row r="41766" spans="85:87" x14ac:dyDescent="0.25">
      <c r="CG41766" s="768"/>
      <c r="CH41766" s="768"/>
      <c r="CI41766" s="850"/>
    </row>
    <row r="41767" spans="85:87" x14ac:dyDescent="0.25">
      <c r="CG41767" s="768"/>
      <c r="CH41767" s="768"/>
      <c r="CI41767" s="850"/>
    </row>
    <row r="41768" spans="85:87" x14ac:dyDescent="0.25">
      <c r="CG41768" s="768"/>
      <c r="CH41768" s="768"/>
      <c r="CI41768" s="850"/>
    </row>
    <row r="41769" spans="85:87" x14ac:dyDescent="0.25">
      <c r="CG41769" s="768"/>
      <c r="CH41769" s="768"/>
      <c r="CI41769" s="850"/>
    </row>
    <row r="41770" spans="85:87" x14ac:dyDescent="0.25">
      <c r="CG41770" s="768"/>
      <c r="CH41770" s="768"/>
      <c r="CI41770" s="850"/>
    </row>
    <row r="41771" spans="85:87" x14ac:dyDescent="0.25">
      <c r="CG41771" s="768"/>
      <c r="CH41771" s="768"/>
      <c r="CI41771" s="850"/>
    </row>
    <row r="41772" spans="85:87" x14ac:dyDescent="0.25">
      <c r="CG41772" s="768"/>
      <c r="CH41772" s="768"/>
      <c r="CI41772" s="850"/>
    </row>
    <row r="41773" spans="85:87" x14ac:dyDescent="0.25">
      <c r="CG41773" s="768"/>
      <c r="CH41773" s="768"/>
      <c r="CI41773" s="850"/>
    </row>
    <row r="41774" spans="85:87" x14ac:dyDescent="0.25">
      <c r="CG41774" s="768"/>
      <c r="CH41774" s="768"/>
      <c r="CI41774" s="850"/>
    </row>
    <row r="41775" spans="85:87" x14ac:dyDescent="0.25">
      <c r="CG41775" s="768"/>
      <c r="CH41775" s="768"/>
      <c r="CI41775" s="850"/>
    </row>
    <row r="41776" spans="85:87" x14ac:dyDescent="0.25">
      <c r="CG41776" s="768"/>
      <c r="CH41776" s="768"/>
      <c r="CI41776" s="850"/>
    </row>
    <row r="41777" spans="85:87" x14ac:dyDescent="0.25">
      <c r="CG41777" s="768"/>
      <c r="CH41777" s="768"/>
      <c r="CI41777" s="850"/>
    </row>
    <row r="41778" spans="85:87" x14ac:dyDescent="0.25">
      <c r="CG41778" s="768"/>
      <c r="CH41778" s="768"/>
      <c r="CI41778" s="850"/>
    </row>
    <row r="41779" spans="85:87" x14ac:dyDescent="0.25">
      <c r="CG41779" s="768"/>
      <c r="CH41779" s="768"/>
      <c r="CI41779" s="850"/>
    </row>
    <row r="41780" spans="85:87" x14ac:dyDescent="0.25">
      <c r="CG41780" s="768"/>
      <c r="CH41780" s="768"/>
      <c r="CI41780" s="850"/>
    </row>
    <row r="41781" spans="85:87" x14ac:dyDescent="0.25">
      <c r="CG41781" s="768"/>
      <c r="CH41781" s="768"/>
      <c r="CI41781" s="850"/>
    </row>
    <row r="41782" spans="85:87" x14ac:dyDescent="0.25">
      <c r="CG41782" s="768"/>
      <c r="CH41782" s="768"/>
      <c r="CI41782" s="850"/>
    </row>
    <row r="41783" spans="85:87" x14ac:dyDescent="0.25">
      <c r="CG41783" s="768"/>
      <c r="CH41783" s="768"/>
      <c r="CI41783" s="850"/>
    </row>
    <row r="41784" spans="85:87" x14ac:dyDescent="0.25">
      <c r="CG41784" s="768"/>
      <c r="CH41784" s="768"/>
      <c r="CI41784" s="850"/>
    </row>
    <row r="41785" spans="85:87" x14ac:dyDescent="0.25">
      <c r="CG41785" s="768"/>
      <c r="CH41785" s="768"/>
      <c r="CI41785" s="850"/>
    </row>
    <row r="41786" spans="85:87" x14ac:dyDescent="0.25">
      <c r="CG41786" s="768"/>
      <c r="CH41786" s="768"/>
      <c r="CI41786" s="850"/>
    </row>
    <row r="41787" spans="85:87" x14ac:dyDescent="0.25">
      <c r="CG41787" s="768"/>
      <c r="CH41787" s="768"/>
      <c r="CI41787" s="850"/>
    </row>
    <row r="41788" spans="85:87" x14ac:dyDescent="0.25">
      <c r="CG41788" s="768"/>
      <c r="CH41788" s="768"/>
      <c r="CI41788" s="850"/>
    </row>
    <row r="41789" spans="85:87" x14ac:dyDescent="0.25">
      <c r="CG41789" s="768"/>
      <c r="CH41789" s="768"/>
      <c r="CI41789" s="850"/>
    </row>
    <row r="41790" spans="85:87" x14ac:dyDescent="0.25">
      <c r="CG41790" s="768"/>
      <c r="CH41790" s="768"/>
      <c r="CI41790" s="850"/>
    </row>
    <row r="41791" spans="85:87" x14ac:dyDescent="0.25">
      <c r="CG41791" s="768"/>
      <c r="CH41791" s="768"/>
      <c r="CI41791" s="850"/>
    </row>
    <row r="41792" spans="85:87" x14ac:dyDescent="0.25">
      <c r="CG41792" s="768"/>
      <c r="CH41792" s="768"/>
      <c r="CI41792" s="850"/>
    </row>
    <row r="41793" spans="85:87" x14ac:dyDescent="0.25">
      <c r="CG41793" s="768"/>
      <c r="CH41793" s="768"/>
      <c r="CI41793" s="850"/>
    </row>
    <row r="41794" spans="85:87" x14ac:dyDescent="0.25">
      <c r="CG41794" s="768"/>
      <c r="CH41794" s="768"/>
      <c r="CI41794" s="850"/>
    </row>
    <row r="41795" spans="85:87" x14ac:dyDescent="0.25">
      <c r="CG41795" s="768"/>
      <c r="CH41795" s="768"/>
      <c r="CI41795" s="850"/>
    </row>
    <row r="41796" spans="85:87" x14ac:dyDescent="0.25">
      <c r="CG41796" s="768"/>
      <c r="CH41796" s="768"/>
      <c r="CI41796" s="850"/>
    </row>
    <row r="41797" spans="85:87" x14ac:dyDescent="0.25">
      <c r="CG41797" s="768"/>
      <c r="CH41797" s="768"/>
      <c r="CI41797" s="850"/>
    </row>
    <row r="41798" spans="85:87" x14ac:dyDescent="0.25">
      <c r="CG41798" s="768"/>
      <c r="CH41798" s="768"/>
      <c r="CI41798" s="850"/>
    </row>
    <row r="41799" spans="85:87" x14ac:dyDescent="0.25">
      <c r="CG41799" s="768"/>
      <c r="CH41799" s="768"/>
      <c r="CI41799" s="850"/>
    </row>
    <row r="41800" spans="85:87" x14ac:dyDescent="0.25">
      <c r="CG41800" s="768"/>
      <c r="CH41800" s="768"/>
      <c r="CI41800" s="850"/>
    </row>
    <row r="41801" spans="85:87" x14ac:dyDescent="0.25">
      <c r="CG41801" s="768"/>
      <c r="CH41801" s="768"/>
      <c r="CI41801" s="850"/>
    </row>
    <row r="41802" spans="85:87" x14ac:dyDescent="0.25">
      <c r="CG41802" s="768"/>
      <c r="CH41802" s="768"/>
      <c r="CI41802" s="850"/>
    </row>
    <row r="41803" spans="85:87" x14ac:dyDescent="0.25">
      <c r="CG41803" s="768"/>
      <c r="CH41803" s="768"/>
      <c r="CI41803" s="850"/>
    </row>
    <row r="41804" spans="85:87" x14ac:dyDescent="0.25">
      <c r="CG41804" s="768"/>
      <c r="CH41804" s="768"/>
      <c r="CI41804" s="850"/>
    </row>
    <row r="41805" spans="85:87" x14ac:dyDescent="0.25">
      <c r="CG41805" s="768"/>
      <c r="CH41805" s="768"/>
      <c r="CI41805" s="850"/>
    </row>
    <row r="41806" spans="85:87" x14ac:dyDescent="0.25">
      <c r="CG41806" s="768"/>
      <c r="CH41806" s="768"/>
      <c r="CI41806" s="850"/>
    </row>
    <row r="41807" spans="85:87" x14ac:dyDescent="0.25">
      <c r="CG41807" s="768"/>
      <c r="CH41807" s="768"/>
      <c r="CI41807" s="850"/>
    </row>
    <row r="41808" spans="85:87" x14ac:dyDescent="0.25">
      <c r="CG41808" s="768"/>
      <c r="CH41808" s="768"/>
      <c r="CI41808" s="850"/>
    </row>
    <row r="41809" spans="85:87" x14ac:dyDescent="0.25">
      <c r="CG41809" s="768"/>
      <c r="CH41809" s="768"/>
      <c r="CI41809" s="850"/>
    </row>
    <row r="41810" spans="85:87" x14ac:dyDescent="0.25">
      <c r="CG41810" s="768"/>
      <c r="CH41810" s="768"/>
      <c r="CI41810" s="850"/>
    </row>
    <row r="41811" spans="85:87" x14ac:dyDescent="0.25">
      <c r="CG41811" s="768"/>
      <c r="CH41811" s="768"/>
      <c r="CI41811" s="850"/>
    </row>
    <row r="41812" spans="85:87" x14ac:dyDescent="0.25">
      <c r="CG41812" s="768"/>
      <c r="CH41812" s="768"/>
      <c r="CI41812" s="850"/>
    </row>
    <row r="41813" spans="85:87" x14ac:dyDescent="0.25">
      <c r="CG41813" s="768"/>
      <c r="CH41813" s="768"/>
      <c r="CI41813" s="850"/>
    </row>
    <row r="41814" spans="85:87" x14ac:dyDescent="0.25">
      <c r="CG41814" s="768"/>
      <c r="CH41814" s="768"/>
      <c r="CI41814" s="850"/>
    </row>
    <row r="41815" spans="85:87" x14ac:dyDescent="0.25">
      <c r="CG41815" s="768"/>
      <c r="CH41815" s="768"/>
      <c r="CI41815" s="850"/>
    </row>
    <row r="41816" spans="85:87" x14ac:dyDescent="0.25">
      <c r="CG41816" s="768"/>
      <c r="CH41816" s="768"/>
      <c r="CI41816" s="850"/>
    </row>
    <row r="41817" spans="85:87" x14ac:dyDescent="0.25">
      <c r="CG41817" s="768"/>
      <c r="CH41817" s="768"/>
      <c r="CI41817" s="850"/>
    </row>
    <row r="41818" spans="85:87" x14ac:dyDescent="0.25">
      <c r="CG41818" s="768"/>
      <c r="CH41818" s="768"/>
      <c r="CI41818" s="850"/>
    </row>
    <row r="41819" spans="85:87" x14ac:dyDescent="0.25">
      <c r="CG41819" s="768"/>
      <c r="CH41819" s="768"/>
      <c r="CI41819" s="850"/>
    </row>
    <row r="41820" spans="85:87" x14ac:dyDescent="0.25">
      <c r="CG41820" s="768"/>
      <c r="CH41820" s="768"/>
      <c r="CI41820" s="850"/>
    </row>
    <row r="41821" spans="85:87" x14ac:dyDescent="0.25">
      <c r="CG41821" s="768"/>
      <c r="CH41821" s="768"/>
      <c r="CI41821" s="850"/>
    </row>
    <row r="41822" spans="85:87" x14ac:dyDescent="0.25">
      <c r="CG41822" s="768"/>
      <c r="CH41822" s="768"/>
      <c r="CI41822" s="850"/>
    </row>
    <row r="41823" spans="85:87" x14ac:dyDescent="0.25">
      <c r="CG41823" s="768"/>
      <c r="CH41823" s="768"/>
      <c r="CI41823" s="850"/>
    </row>
    <row r="41824" spans="85:87" x14ac:dyDescent="0.25">
      <c r="CG41824" s="768"/>
      <c r="CH41824" s="768"/>
      <c r="CI41824" s="850"/>
    </row>
    <row r="41825" spans="85:87" x14ac:dyDescent="0.25">
      <c r="CG41825" s="768"/>
      <c r="CH41825" s="768"/>
      <c r="CI41825" s="850"/>
    </row>
    <row r="41826" spans="85:87" x14ac:dyDescent="0.25">
      <c r="CG41826" s="768"/>
      <c r="CH41826" s="768"/>
      <c r="CI41826" s="850"/>
    </row>
    <row r="41827" spans="85:87" x14ac:dyDescent="0.25">
      <c r="CG41827" s="768"/>
      <c r="CH41827" s="768"/>
      <c r="CI41827" s="850"/>
    </row>
    <row r="41828" spans="85:87" x14ac:dyDescent="0.25">
      <c r="CG41828" s="768"/>
      <c r="CH41828" s="768"/>
      <c r="CI41828" s="850"/>
    </row>
    <row r="41829" spans="85:87" x14ac:dyDescent="0.25">
      <c r="CG41829" s="768"/>
      <c r="CH41829" s="768"/>
      <c r="CI41829" s="850"/>
    </row>
    <row r="41830" spans="85:87" x14ac:dyDescent="0.25">
      <c r="CG41830" s="768"/>
      <c r="CH41830" s="768"/>
      <c r="CI41830" s="850"/>
    </row>
    <row r="41831" spans="85:87" x14ac:dyDescent="0.25">
      <c r="CG41831" s="768"/>
      <c r="CH41831" s="768"/>
      <c r="CI41831" s="850"/>
    </row>
    <row r="41832" spans="85:87" x14ac:dyDescent="0.25">
      <c r="CG41832" s="768"/>
      <c r="CH41832" s="768"/>
      <c r="CI41832" s="850"/>
    </row>
    <row r="41833" spans="85:87" x14ac:dyDescent="0.25">
      <c r="CG41833" s="768"/>
      <c r="CH41833" s="768"/>
      <c r="CI41833" s="850"/>
    </row>
    <row r="41834" spans="85:87" x14ac:dyDescent="0.25">
      <c r="CG41834" s="768"/>
      <c r="CH41834" s="768"/>
      <c r="CI41834" s="850"/>
    </row>
    <row r="41835" spans="85:87" x14ac:dyDescent="0.25">
      <c r="CG41835" s="768"/>
      <c r="CH41835" s="768"/>
      <c r="CI41835" s="850"/>
    </row>
    <row r="41836" spans="85:87" x14ac:dyDescent="0.25">
      <c r="CG41836" s="768"/>
      <c r="CH41836" s="768"/>
      <c r="CI41836" s="850"/>
    </row>
    <row r="41837" spans="85:87" x14ac:dyDescent="0.25">
      <c r="CG41837" s="768"/>
      <c r="CH41837" s="768"/>
      <c r="CI41837" s="850"/>
    </row>
    <row r="41838" spans="85:87" x14ac:dyDescent="0.25">
      <c r="CG41838" s="768"/>
      <c r="CH41838" s="768"/>
      <c r="CI41838" s="850"/>
    </row>
    <row r="41839" spans="85:87" x14ac:dyDescent="0.25">
      <c r="CG41839" s="768"/>
      <c r="CH41839" s="768"/>
      <c r="CI41839" s="850"/>
    </row>
    <row r="41840" spans="85:87" x14ac:dyDescent="0.25">
      <c r="CG41840" s="768"/>
      <c r="CH41840" s="768"/>
      <c r="CI41840" s="850"/>
    </row>
    <row r="41841" spans="85:87" x14ac:dyDescent="0.25">
      <c r="CG41841" s="768"/>
      <c r="CH41841" s="768"/>
      <c r="CI41841" s="850"/>
    </row>
    <row r="41842" spans="85:87" x14ac:dyDescent="0.25">
      <c r="CG41842" s="768"/>
      <c r="CH41842" s="768"/>
      <c r="CI41842" s="850"/>
    </row>
    <row r="41843" spans="85:87" x14ac:dyDescent="0.25">
      <c r="CG41843" s="768"/>
      <c r="CH41843" s="768"/>
      <c r="CI41843" s="850"/>
    </row>
    <row r="41844" spans="85:87" x14ac:dyDescent="0.25">
      <c r="CG41844" s="768"/>
      <c r="CH41844" s="768"/>
      <c r="CI41844" s="850"/>
    </row>
    <row r="41845" spans="85:87" x14ac:dyDescent="0.25">
      <c r="CG41845" s="768"/>
      <c r="CH41845" s="768"/>
      <c r="CI41845" s="850"/>
    </row>
    <row r="41846" spans="85:87" x14ac:dyDescent="0.25">
      <c r="CG41846" s="768"/>
      <c r="CH41846" s="768"/>
      <c r="CI41846" s="850"/>
    </row>
    <row r="41847" spans="85:87" x14ac:dyDescent="0.25">
      <c r="CG41847" s="768"/>
      <c r="CH41847" s="768"/>
      <c r="CI41847" s="850"/>
    </row>
    <row r="41848" spans="85:87" x14ac:dyDescent="0.25">
      <c r="CG41848" s="768"/>
      <c r="CH41848" s="768"/>
      <c r="CI41848" s="850"/>
    </row>
    <row r="41849" spans="85:87" x14ac:dyDescent="0.25">
      <c r="CG41849" s="768"/>
      <c r="CH41849" s="768"/>
      <c r="CI41849" s="850"/>
    </row>
    <row r="41850" spans="85:87" x14ac:dyDescent="0.25">
      <c r="CG41850" s="768"/>
      <c r="CH41850" s="768"/>
      <c r="CI41850" s="850"/>
    </row>
    <row r="41851" spans="85:87" x14ac:dyDescent="0.25">
      <c r="CG41851" s="768"/>
      <c r="CH41851" s="768"/>
      <c r="CI41851" s="850"/>
    </row>
    <row r="41852" spans="85:87" x14ac:dyDescent="0.25">
      <c r="CG41852" s="768"/>
      <c r="CH41852" s="768"/>
      <c r="CI41852" s="850"/>
    </row>
    <row r="41853" spans="85:87" x14ac:dyDescent="0.25">
      <c r="CG41853" s="768"/>
      <c r="CH41853" s="768"/>
      <c r="CI41853" s="850"/>
    </row>
    <row r="41854" spans="85:87" x14ac:dyDescent="0.25">
      <c r="CG41854" s="768"/>
      <c r="CH41854" s="768"/>
      <c r="CI41854" s="850"/>
    </row>
    <row r="41855" spans="85:87" x14ac:dyDescent="0.25">
      <c r="CG41855" s="768"/>
      <c r="CH41855" s="768"/>
      <c r="CI41855" s="850"/>
    </row>
    <row r="41856" spans="85:87" x14ac:dyDescent="0.25">
      <c r="CG41856" s="768"/>
      <c r="CH41856" s="768"/>
      <c r="CI41856" s="850"/>
    </row>
    <row r="41857" spans="85:87" x14ac:dyDescent="0.25">
      <c r="CG41857" s="768"/>
      <c r="CH41857" s="768"/>
      <c r="CI41857" s="850"/>
    </row>
    <row r="41858" spans="85:87" x14ac:dyDescent="0.25">
      <c r="CG41858" s="768"/>
      <c r="CH41858" s="768"/>
      <c r="CI41858" s="850"/>
    </row>
    <row r="41859" spans="85:87" x14ac:dyDescent="0.25">
      <c r="CG41859" s="768"/>
      <c r="CH41859" s="768"/>
      <c r="CI41859" s="850"/>
    </row>
    <row r="41860" spans="85:87" x14ac:dyDescent="0.25">
      <c r="CG41860" s="768"/>
      <c r="CH41860" s="768"/>
      <c r="CI41860" s="850"/>
    </row>
    <row r="41861" spans="85:87" x14ac:dyDescent="0.25">
      <c r="CG41861" s="768"/>
      <c r="CH41861" s="768"/>
      <c r="CI41861" s="850"/>
    </row>
    <row r="41862" spans="85:87" x14ac:dyDescent="0.25">
      <c r="CG41862" s="768"/>
      <c r="CH41862" s="768"/>
      <c r="CI41862" s="850"/>
    </row>
    <row r="41863" spans="85:87" x14ac:dyDescent="0.25">
      <c r="CG41863" s="768"/>
      <c r="CH41863" s="768"/>
      <c r="CI41863" s="850"/>
    </row>
    <row r="41864" spans="85:87" x14ac:dyDescent="0.25">
      <c r="CG41864" s="768"/>
      <c r="CH41864" s="768"/>
      <c r="CI41864" s="850"/>
    </row>
    <row r="41865" spans="85:87" x14ac:dyDescent="0.25">
      <c r="CG41865" s="768"/>
      <c r="CH41865" s="768"/>
      <c r="CI41865" s="850"/>
    </row>
    <row r="41866" spans="85:87" x14ac:dyDescent="0.25">
      <c r="CG41866" s="768"/>
      <c r="CH41866" s="768"/>
      <c r="CI41866" s="850"/>
    </row>
    <row r="41867" spans="85:87" x14ac:dyDescent="0.25">
      <c r="CG41867" s="768"/>
      <c r="CH41867" s="768"/>
      <c r="CI41867" s="850"/>
    </row>
    <row r="41868" spans="85:87" x14ac:dyDescent="0.25">
      <c r="CG41868" s="768"/>
      <c r="CH41868" s="768"/>
      <c r="CI41868" s="850"/>
    </row>
    <row r="41869" spans="85:87" x14ac:dyDescent="0.25">
      <c r="CG41869" s="768"/>
      <c r="CH41869" s="768"/>
      <c r="CI41869" s="850"/>
    </row>
    <row r="41870" spans="85:87" x14ac:dyDescent="0.25">
      <c r="CG41870" s="768"/>
      <c r="CH41870" s="768"/>
      <c r="CI41870" s="850"/>
    </row>
    <row r="41871" spans="85:87" x14ac:dyDescent="0.25">
      <c r="CG41871" s="768"/>
      <c r="CH41871" s="768"/>
      <c r="CI41871" s="850"/>
    </row>
    <row r="41872" spans="85:87" x14ac:dyDescent="0.25">
      <c r="CG41872" s="768"/>
      <c r="CH41872" s="768"/>
      <c r="CI41872" s="850"/>
    </row>
    <row r="41873" spans="85:87" x14ac:dyDescent="0.25">
      <c r="CG41873" s="768"/>
      <c r="CH41873" s="768"/>
      <c r="CI41873" s="850"/>
    </row>
    <row r="41874" spans="85:87" x14ac:dyDescent="0.25">
      <c r="CG41874" s="768"/>
      <c r="CH41874" s="768"/>
      <c r="CI41874" s="850"/>
    </row>
    <row r="41875" spans="85:87" x14ac:dyDescent="0.25">
      <c r="CG41875" s="768"/>
      <c r="CH41875" s="768"/>
      <c r="CI41875" s="850"/>
    </row>
    <row r="41876" spans="85:87" x14ac:dyDescent="0.25">
      <c r="CG41876" s="768"/>
      <c r="CH41876" s="768"/>
      <c r="CI41876" s="850"/>
    </row>
    <row r="41877" spans="85:87" x14ac:dyDescent="0.25">
      <c r="CG41877" s="768"/>
      <c r="CH41877" s="768"/>
      <c r="CI41877" s="850"/>
    </row>
    <row r="41878" spans="85:87" x14ac:dyDescent="0.25">
      <c r="CG41878" s="768"/>
      <c r="CH41878" s="768"/>
      <c r="CI41878" s="850"/>
    </row>
    <row r="41879" spans="85:87" x14ac:dyDescent="0.25">
      <c r="CG41879" s="768"/>
      <c r="CH41879" s="768"/>
      <c r="CI41879" s="850"/>
    </row>
    <row r="41880" spans="85:87" x14ac:dyDescent="0.25">
      <c r="CG41880" s="768"/>
      <c r="CH41880" s="768"/>
      <c r="CI41880" s="850"/>
    </row>
    <row r="41881" spans="85:87" x14ac:dyDescent="0.25">
      <c r="CG41881" s="768"/>
      <c r="CH41881" s="768"/>
      <c r="CI41881" s="850"/>
    </row>
    <row r="41882" spans="85:87" x14ac:dyDescent="0.25">
      <c r="CG41882" s="768"/>
      <c r="CH41882" s="768"/>
      <c r="CI41882" s="850"/>
    </row>
    <row r="41883" spans="85:87" x14ac:dyDescent="0.25">
      <c r="CG41883" s="768"/>
      <c r="CH41883" s="768"/>
      <c r="CI41883" s="850"/>
    </row>
    <row r="41884" spans="85:87" x14ac:dyDescent="0.25">
      <c r="CG41884" s="768"/>
      <c r="CH41884" s="768"/>
      <c r="CI41884" s="850"/>
    </row>
    <row r="41885" spans="85:87" x14ac:dyDescent="0.25">
      <c r="CG41885" s="768"/>
      <c r="CH41885" s="768"/>
      <c r="CI41885" s="850"/>
    </row>
    <row r="41886" spans="85:87" x14ac:dyDescent="0.25">
      <c r="CG41886" s="768"/>
      <c r="CH41886" s="768"/>
      <c r="CI41886" s="850"/>
    </row>
    <row r="41887" spans="85:87" x14ac:dyDescent="0.25">
      <c r="CG41887" s="768"/>
      <c r="CH41887" s="768"/>
      <c r="CI41887" s="850"/>
    </row>
    <row r="41888" spans="85:87" x14ac:dyDescent="0.25">
      <c r="CG41888" s="768"/>
      <c r="CH41888" s="768"/>
      <c r="CI41888" s="850"/>
    </row>
    <row r="41889" spans="85:87" x14ac:dyDescent="0.25">
      <c r="CG41889" s="768"/>
      <c r="CH41889" s="768"/>
      <c r="CI41889" s="850"/>
    </row>
    <row r="41890" spans="85:87" x14ac:dyDescent="0.25">
      <c r="CG41890" s="768"/>
      <c r="CH41890" s="768"/>
      <c r="CI41890" s="850"/>
    </row>
    <row r="41891" spans="85:87" x14ac:dyDescent="0.25">
      <c r="CG41891" s="768"/>
      <c r="CH41891" s="768"/>
      <c r="CI41891" s="850"/>
    </row>
    <row r="41892" spans="85:87" x14ac:dyDescent="0.25">
      <c r="CG41892" s="768"/>
      <c r="CH41892" s="768"/>
      <c r="CI41892" s="850"/>
    </row>
    <row r="41893" spans="85:87" x14ac:dyDescent="0.25">
      <c r="CG41893" s="768"/>
      <c r="CH41893" s="768"/>
      <c r="CI41893" s="850"/>
    </row>
    <row r="41894" spans="85:87" x14ac:dyDescent="0.25">
      <c r="CG41894" s="768"/>
      <c r="CH41894" s="768"/>
      <c r="CI41894" s="850"/>
    </row>
    <row r="41895" spans="85:87" x14ac:dyDescent="0.25">
      <c r="CG41895" s="768"/>
      <c r="CH41895" s="768"/>
      <c r="CI41895" s="850"/>
    </row>
    <row r="41896" spans="85:87" x14ac:dyDescent="0.25">
      <c r="CG41896" s="768"/>
      <c r="CH41896" s="768"/>
      <c r="CI41896" s="850"/>
    </row>
    <row r="41897" spans="85:87" x14ac:dyDescent="0.25">
      <c r="CG41897" s="768"/>
      <c r="CH41897" s="768"/>
      <c r="CI41897" s="850"/>
    </row>
    <row r="41898" spans="85:87" x14ac:dyDescent="0.25">
      <c r="CG41898" s="768"/>
      <c r="CH41898" s="768"/>
      <c r="CI41898" s="850"/>
    </row>
    <row r="41899" spans="85:87" x14ac:dyDescent="0.25">
      <c r="CG41899" s="768"/>
      <c r="CH41899" s="768"/>
      <c r="CI41899" s="850"/>
    </row>
    <row r="41900" spans="85:87" x14ac:dyDescent="0.25">
      <c r="CG41900" s="768"/>
      <c r="CH41900" s="768"/>
      <c r="CI41900" s="850"/>
    </row>
    <row r="41901" spans="85:87" x14ac:dyDescent="0.25">
      <c r="CG41901" s="768"/>
      <c r="CH41901" s="768"/>
      <c r="CI41901" s="850"/>
    </row>
    <row r="41902" spans="85:87" x14ac:dyDescent="0.25">
      <c r="CG41902" s="768"/>
      <c r="CH41902" s="768"/>
      <c r="CI41902" s="850"/>
    </row>
    <row r="41903" spans="85:87" x14ac:dyDescent="0.25">
      <c r="CG41903" s="768"/>
      <c r="CH41903" s="768"/>
      <c r="CI41903" s="850"/>
    </row>
    <row r="41904" spans="85:87" x14ac:dyDescent="0.25">
      <c r="CG41904" s="768"/>
      <c r="CH41904" s="768"/>
      <c r="CI41904" s="850"/>
    </row>
    <row r="41905" spans="85:87" x14ac:dyDescent="0.25">
      <c r="CG41905" s="768"/>
      <c r="CH41905" s="768"/>
      <c r="CI41905" s="850"/>
    </row>
    <row r="41906" spans="85:87" x14ac:dyDescent="0.25">
      <c r="CG41906" s="768"/>
      <c r="CH41906" s="768"/>
      <c r="CI41906" s="850"/>
    </row>
    <row r="41907" spans="85:87" x14ac:dyDescent="0.25">
      <c r="CG41907" s="768"/>
      <c r="CH41907" s="768"/>
      <c r="CI41907" s="850"/>
    </row>
    <row r="41908" spans="85:87" x14ac:dyDescent="0.25">
      <c r="CG41908" s="768"/>
      <c r="CH41908" s="768"/>
      <c r="CI41908" s="850"/>
    </row>
    <row r="41909" spans="85:87" x14ac:dyDescent="0.25">
      <c r="CG41909" s="768"/>
      <c r="CH41909" s="768"/>
      <c r="CI41909" s="850"/>
    </row>
    <row r="41910" spans="85:87" x14ac:dyDescent="0.25">
      <c r="CG41910" s="768"/>
      <c r="CH41910" s="768"/>
      <c r="CI41910" s="850"/>
    </row>
    <row r="41911" spans="85:87" x14ac:dyDescent="0.25">
      <c r="CG41911" s="768"/>
      <c r="CH41911" s="768"/>
      <c r="CI41911" s="850"/>
    </row>
    <row r="41912" spans="85:87" x14ac:dyDescent="0.25">
      <c r="CG41912" s="768"/>
      <c r="CH41912" s="768"/>
      <c r="CI41912" s="850"/>
    </row>
    <row r="41913" spans="85:87" x14ac:dyDescent="0.25">
      <c r="CG41913" s="768"/>
      <c r="CH41913" s="768"/>
      <c r="CI41913" s="850"/>
    </row>
    <row r="41914" spans="85:87" x14ac:dyDescent="0.25">
      <c r="CG41914" s="768"/>
      <c r="CH41914" s="768"/>
      <c r="CI41914" s="850"/>
    </row>
    <row r="41915" spans="85:87" x14ac:dyDescent="0.25">
      <c r="CG41915" s="768"/>
      <c r="CH41915" s="768"/>
      <c r="CI41915" s="850"/>
    </row>
    <row r="41916" spans="85:87" x14ac:dyDescent="0.25">
      <c r="CG41916" s="768"/>
      <c r="CH41916" s="768"/>
      <c r="CI41916" s="850"/>
    </row>
    <row r="41917" spans="85:87" x14ac:dyDescent="0.25">
      <c r="CG41917" s="768"/>
      <c r="CH41917" s="768"/>
      <c r="CI41917" s="850"/>
    </row>
    <row r="41918" spans="85:87" x14ac:dyDescent="0.25">
      <c r="CG41918" s="768"/>
      <c r="CH41918" s="768"/>
      <c r="CI41918" s="850"/>
    </row>
    <row r="41919" spans="85:87" x14ac:dyDescent="0.25">
      <c r="CG41919" s="768"/>
      <c r="CH41919" s="768"/>
      <c r="CI41919" s="850"/>
    </row>
    <row r="41920" spans="85:87" x14ac:dyDescent="0.25">
      <c r="CG41920" s="768"/>
      <c r="CH41920" s="768"/>
      <c r="CI41920" s="850"/>
    </row>
    <row r="41921" spans="85:87" x14ac:dyDescent="0.25">
      <c r="CG41921" s="768"/>
      <c r="CH41921" s="768"/>
      <c r="CI41921" s="850"/>
    </row>
    <row r="41922" spans="85:87" x14ac:dyDescent="0.25">
      <c r="CG41922" s="768"/>
      <c r="CH41922" s="768"/>
      <c r="CI41922" s="850"/>
    </row>
    <row r="41923" spans="85:87" x14ac:dyDescent="0.25">
      <c r="CG41923" s="768"/>
      <c r="CH41923" s="768"/>
      <c r="CI41923" s="850"/>
    </row>
    <row r="41924" spans="85:87" x14ac:dyDescent="0.25">
      <c r="CG41924" s="768"/>
      <c r="CH41924" s="768"/>
      <c r="CI41924" s="850"/>
    </row>
    <row r="41925" spans="85:87" x14ac:dyDescent="0.25">
      <c r="CG41925" s="768"/>
      <c r="CH41925" s="768"/>
      <c r="CI41925" s="850"/>
    </row>
    <row r="41926" spans="85:87" x14ac:dyDescent="0.25">
      <c r="CG41926" s="768"/>
      <c r="CH41926" s="768"/>
      <c r="CI41926" s="850"/>
    </row>
    <row r="41927" spans="85:87" x14ac:dyDescent="0.25">
      <c r="CG41927" s="768"/>
      <c r="CH41927" s="768"/>
      <c r="CI41927" s="850"/>
    </row>
    <row r="41928" spans="85:87" x14ac:dyDescent="0.25">
      <c r="CG41928" s="768"/>
      <c r="CH41928" s="768"/>
      <c r="CI41928" s="850"/>
    </row>
    <row r="41929" spans="85:87" x14ac:dyDescent="0.25">
      <c r="CG41929" s="768"/>
      <c r="CH41929" s="768"/>
      <c r="CI41929" s="850"/>
    </row>
    <row r="41930" spans="85:87" x14ac:dyDescent="0.25">
      <c r="CG41930" s="768"/>
      <c r="CH41930" s="768"/>
      <c r="CI41930" s="850"/>
    </row>
    <row r="41931" spans="85:87" x14ac:dyDescent="0.25">
      <c r="CG41931" s="768"/>
      <c r="CH41931" s="768"/>
      <c r="CI41931" s="850"/>
    </row>
    <row r="41932" spans="85:87" x14ac:dyDescent="0.25">
      <c r="CG41932" s="768"/>
      <c r="CH41932" s="768"/>
      <c r="CI41932" s="850"/>
    </row>
    <row r="41933" spans="85:87" x14ac:dyDescent="0.25">
      <c r="CG41933" s="768"/>
      <c r="CH41933" s="768"/>
      <c r="CI41933" s="850"/>
    </row>
    <row r="41934" spans="85:87" x14ac:dyDescent="0.25">
      <c r="CG41934" s="768"/>
      <c r="CH41934" s="768"/>
      <c r="CI41934" s="850"/>
    </row>
    <row r="41935" spans="85:87" x14ac:dyDescent="0.25">
      <c r="CG41935" s="768"/>
      <c r="CH41935" s="768"/>
      <c r="CI41935" s="850"/>
    </row>
    <row r="41936" spans="85:87" x14ac:dyDescent="0.25">
      <c r="CG41936" s="768"/>
      <c r="CH41936" s="768"/>
      <c r="CI41936" s="850"/>
    </row>
    <row r="41937" spans="85:87" x14ac:dyDescent="0.25">
      <c r="CG41937" s="768"/>
      <c r="CH41937" s="768"/>
      <c r="CI41937" s="850"/>
    </row>
    <row r="41938" spans="85:87" x14ac:dyDescent="0.25">
      <c r="CG41938" s="768"/>
      <c r="CH41938" s="768"/>
      <c r="CI41938" s="850"/>
    </row>
    <row r="41939" spans="85:87" x14ac:dyDescent="0.25">
      <c r="CG41939" s="768"/>
      <c r="CH41939" s="768"/>
      <c r="CI41939" s="850"/>
    </row>
    <row r="41940" spans="85:87" x14ac:dyDescent="0.25">
      <c r="CG41940" s="768"/>
      <c r="CH41940" s="768"/>
      <c r="CI41940" s="850"/>
    </row>
    <row r="41941" spans="85:87" x14ac:dyDescent="0.25">
      <c r="CG41941" s="768"/>
      <c r="CH41941" s="768"/>
      <c r="CI41941" s="850"/>
    </row>
    <row r="41942" spans="85:87" x14ac:dyDescent="0.25">
      <c r="CG41942" s="768"/>
      <c r="CH41942" s="768"/>
      <c r="CI41942" s="850"/>
    </row>
    <row r="41943" spans="85:87" x14ac:dyDescent="0.25">
      <c r="CG41943" s="768"/>
      <c r="CH41943" s="768"/>
      <c r="CI41943" s="850"/>
    </row>
    <row r="41944" spans="85:87" x14ac:dyDescent="0.25">
      <c r="CG41944" s="768"/>
      <c r="CH41944" s="768"/>
      <c r="CI41944" s="850"/>
    </row>
    <row r="41945" spans="85:87" x14ac:dyDescent="0.25">
      <c r="CG41945" s="768"/>
      <c r="CH41945" s="768"/>
      <c r="CI41945" s="850"/>
    </row>
    <row r="41946" spans="85:87" x14ac:dyDescent="0.25">
      <c r="CG41946" s="768"/>
      <c r="CH41946" s="768"/>
      <c r="CI41946" s="850"/>
    </row>
    <row r="41947" spans="85:87" x14ac:dyDescent="0.25">
      <c r="CG41947" s="768"/>
      <c r="CH41947" s="768"/>
      <c r="CI41947" s="850"/>
    </row>
    <row r="41948" spans="85:87" x14ac:dyDescent="0.25">
      <c r="CG41948" s="768"/>
      <c r="CH41948" s="768"/>
      <c r="CI41948" s="850"/>
    </row>
    <row r="41949" spans="85:87" x14ac:dyDescent="0.25">
      <c r="CG41949" s="768"/>
      <c r="CH41949" s="768"/>
      <c r="CI41949" s="850"/>
    </row>
    <row r="41950" spans="85:87" x14ac:dyDescent="0.25">
      <c r="CG41950" s="768"/>
      <c r="CH41950" s="768"/>
      <c r="CI41950" s="850"/>
    </row>
    <row r="41951" spans="85:87" x14ac:dyDescent="0.25">
      <c r="CG41951" s="768"/>
      <c r="CH41951" s="768"/>
      <c r="CI41951" s="850"/>
    </row>
    <row r="41952" spans="85:87" x14ac:dyDescent="0.25">
      <c r="CG41952" s="768"/>
      <c r="CH41952" s="768"/>
      <c r="CI41952" s="850"/>
    </row>
    <row r="41953" spans="85:87" x14ac:dyDescent="0.25">
      <c r="CG41953" s="768"/>
      <c r="CH41953" s="768"/>
      <c r="CI41953" s="850"/>
    </row>
    <row r="41954" spans="85:87" x14ac:dyDescent="0.25">
      <c r="CG41954" s="768"/>
      <c r="CH41954" s="768"/>
      <c r="CI41954" s="850"/>
    </row>
    <row r="41955" spans="85:87" x14ac:dyDescent="0.25">
      <c r="CG41955" s="768"/>
      <c r="CH41955" s="768"/>
      <c r="CI41955" s="850"/>
    </row>
    <row r="41956" spans="85:87" x14ac:dyDescent="0.25">
      <c r="CG41956" s="768"/>
      <c r="CH41956" s="768"/>
      <c r="CI41956" s="850"/>
    </row>
    <row r="41957" spans="85:87" x14ac:dyDescent="0.25">
      <c r="CG41957" s="768"/>
      <c r="CH41957" s="768"/>
      <c r="CI41957" s="850"/>
    </row>
    <row r="41958" spans="85:87" x14ac:dyDescent="0.25">
      <c r="CG41958" s="768"/>
      <c r="CH41958" s="768"/>
      <c r="CI41958" s="850"/>
    </row>
    <row r="41959" spans="85:87" x14ac:dyDescent="0.25">
      <c r="CG41959" s="768"/>
      <c r="CH41959" s="768"/>
      <c r="CI41959" s="850"/>
    </row>
    <row r="41960" spans="85:87" x14ac:dyDescent="0.25">
      <c r="CG41960" s="768"/>
      <c r="CH41960" s="768"/>
      <c r="CI41960" s="850"/>
    </row>
    <row r="41961" spans="85:87" x14ac:dyDescent="0.25">
      <c r="CG41961" s="768"/>
      <c r="CH41961" s="768"/>
      <c r="CI41961" s="850"/>
    </row>
    <row r="41962" spans="85:87" x14ac:dyDescent="0.25">
      <c r="CG41962" s="768"/>
      <c r="CH41962" s="768"/>
      <c r="CI41962" s="850"/>
    </row>
    <row r="41963" spans="85:87" x14ac:dyDescent="0.25">
      <c r="CG41963" s="768"/>
      <c r="CH41963" s="768"/>
      <c r="CI41963" s="850"/>
    </row>
    <row r="41964" spans="85:87" x14ac:dyDescent="0.25">
      <c r="CG41964" s="768"/>
      <c r="CH41964" s="768"/>
      <c r="CI41964" s="850"/>
    </row>
    <row r="41965" spans="85:87" x14ac:dyDescent="0.25">
      <c r="CG41965" s="768"/>
      <c r="CH41965" s="768"/>
      <c r="CI41965" s="850"/>
    </row>
    <row r="41966" spans="85:87" x14ac:dyDescent="0.25">
      <c r="CG41966" s="768"/>
      <c r="CH41966" s="768"/>
      <c r="CI41966" s="850"/>
    </row>
    <row r="41967" spans="85:87" x14ac:dyDescent="0.25">
      <c r="CG41967" s="768"/>
      <c r="CH41967" s="768"/>
      <c r="CI41967" s="850"/>
    </row>
    <row r="41968" spans="85:87" x14ac:dyDescent="0.25">
      <c r="CG41968" s="768"/>
      <c r="CH41968" s="768"/>
      <c r="CI41968" s="850"/>
    </row>
    <row r="41969" spans="85:87" x14ac:dyDescent="0.25">
      <c r="CG41969" s="768"/>
      <c r="CH41969" s="768"/>
      <c r="CI41969" s="850"/>
    </row>
    <row r="41970" spans="85:87" x14ac:dyDescent="0.25">
      <c r="CG41970" s="768"/>
      <c r="CH41970" s="768"/>
      <c r="CI41970" s="850"/>
    </row>
    <row r="41971" spans="85:87" x14ac:dyDescent="0.25">
      <c r="CG41971" s="768"/>
      <c r="CH41971" s="768"/>
      <c r="CI41971" s="850"/>
    </row>
    <row r="41972" spans="85:87" x14ac:dyDescent="0.25">
      <c r="CG41972" s="768"/>
      <c r="CH41972" s="768"/>
      <c r="CI41972" s="850"/>
    </row>
    <row r="41973" spans="85:87" x14ac:dyDescent="0.25">
      <c r="CG41973" s="768"/>
      <c r="CH41973" s="768"/>
      <c r="CI41973" s="850"/>
    </row>
    <row r="41974" spans="85:87" x14ac:dyDescent="0.25">
      <c r="CG41974" s="768"/>
      <c r="CH41974" s="768"/>
      <c r="CI41974" s="850"/>
    </row>
    <row r="41975" spans="85:87" x14ac:dyDescent="0.25">
      <c r="CG41975" s="768"/>
      <c r="CH41975" s="768"/>
      <c r="CI41975" s="850"/>
    </row>
    <row r="41976" spans="85:87" x14ac:dyDescent="0.25">
      <c r="CG41976" s="768"/>
      <c r="CH41976" s="768"/>
      <c r="CI41976" s="850"/>
    </row>
    <row r="41977" spans="85:87" x14ac:dyDescent="0.25">
      <c r="CG41977" s="768"/>
      <c r="CH41977" s="768"/>
      <c r="CI41977" s="850"/>
    </row>
    <row r="41978" spans="85:87" x14ac:dyDescent="0.25">
      <c r="CG41978" s="768"/>
      <c r="CH41978" s="768"/>
      <c r="CI41978" s="850"/>
    </row>
    <row r="41979" spans="85:87" x14ac:dyDescent="0.25">
      <c r="CG41979" s="768"/>
      <c r="CH41979" s="768"/>
      <c r="CI41979" s="850"/>
    </row>
    <row r="41980" spans="85:87" x14ac:dyDescent="0.25">
      <c r="CG41980" s="768"/>
      <c r="CH41980" s="768"/>
      <c r="CI41980" s="850"/>
    </row>
    <row r="41981" spans="85:87" x14ac:dyDescent="0.25">
      <c r="CG41981" s="768"/>
      <c r="CH41981" s="768"/>
      <c r="CI41981" s="850"/>
    </row>
    <row r="41982" spans="85:87" x14ac:dyDescent="0.25">
      <c r="CG41982" s="768"/>
      <c r="CH41982" s="768"/>
      <c r="CI41982" s="850"/>
    </row>
    <row r="41983" spans="85:87" x14ac:dyDescent="0.25">
      <c r="CG41983" s="768"/>
      <c r="CH41983" s="768"/>
      <c r="CI41983" s="850"/>
    </row>
    <row r="41984" spans="85:87" x14ac:dyDescent="0.25">
      <c r="CG41984" s="768"/>
      <c r="CH41984" s="768"/>
      <c r="CI41984" s="850"/>
    </row>
    <row r="41985" spans="85:87" x14ac:dyDescent="0.25">
      <c r="CG41985" s="768"/>
      <c r="CH41985" s="768"/>
      <c r="CI41985" s="850"/>
    </row>
    <row r="41986" spans="85:87" x14ac:dyDescent="0.25">
      <c r="CG41986" s="768"/>
      <c r="CH41986" s="768"/>
      <c r="CI41986" s="850"/>
    </row>
    <row r="41987" spans="85:87" x14ac:dyDescent="0.25">
      <c r="CG41987" s="768"/>
      <c r="CH41987" s="768"/>
      <c r="CI41987" s="850"/>
    </row>
    <row r="41988" spans="85:87" x14ac:dyDescent="0.25">
      <c r="CG41988" s="768"/>
      <c r="CH41988" s="768"/>
      <c r="CI41988" s="850"/>
    </row>
    <row r="41989" spans="85:87" x14ac:dyDescent="0.25">
      <c r="CG41989" s="768"/>
      <c r="CH41989" s="768"/>
      <c r="CI41989" s="850"/>
    </row>
    <row r="41990" spans="85:87" x14ac:dyDescent="0.25">
      <c r="CG41990" s="768"/>
      <c r="CH41990" s="768"/>
      <c r="CI41990" s="850"/>
    </row>
    <row r="41991" spans="85:87" x14ac:dyDescent="0.25">
      <c r="CG41991" s="768"/>
      <c r="CH41991" s="768"/>
      <c r="CI41991" s="850"/>
    </row>
    <row r="41992" spans="85:87" x14ac:dyDescent="0.25">
      <c r="CG41992" s="768"/>
      <c r="CH41992" s="768"/>
      <c r="CI41992" s="850"/>
    </row>
    <row r="41993" spans="85:87" x14ac:dyDescent="0.25">
      <c r="CG41993" s="768"/>
      <c r="CH41993" s="768"/>
      <c r="CI41993" s="850"/>
    </row>
    <row r="41994" spans="85:87" x14ac:dyDescent="0.25">
      <c r="CG41994" s="768"/>
      <c r="CH41994" s="768"/>
      <c r="CI41994" s="850"/>
    </row>
    <row r="41995" spans="85:87" x14ac:dyDescent="0.25">
      <c r="CG41995" s="768"/>
      <c r="CH41995" s="768"/>
      <c r="CI41995" s="850"/>
    </row>
    <row r="41996" spans="85:87" x14ac:dyDescent="0.25">
      <c r="CG41996" s="768"/>
      <c r="CH41996" s="768"/>
      <c r="CI41996" s="850"/>
    </row>
    <row r="41997" spans="85:87" x14ac:dyDescent="0.25">
      <c r="CG41997" s="768"/>
      <c r="CH41997" s="768"/>
      <c r="CI41997" s="850"/>
    </row>
    <row r="41998" spans="85:87" x14ac:dyDescent="0.25">
      <c r="CG41998" s="768"/>
      <c r="CH41998" s="768"/>
      <c r="CI41998" s="850"/>
    </row>
    <row r="41999" spans="85:87" x14ac:dyDescent="0.25">
      <c r="CG41999" s="768"/>
      <c r="CH41999" s="768"/>
      <c r="CI41999" s="850"/>
    </row>
    <row r="42000" spans="85:87" x14ac:dyDescent="0.25">
      <c r="CG42000" s="768"/>
      <c r="CH42000" s="768"/>
      <c r="CI42000" s="850"/>
    </row>
    <row r="42001" spans="85:87" x14ac:dyDescent="0.25">
      <c r="CG42001" s="768"/>
      <c r="CH42001" s="768"/>
      <c r="CI42001" s="850"/>
    </row>
    <row r="42002" spans="85:87" x14ac:dyDescent="0.25">
      <c r="CG42002" s="768"/>
      <c r="CH42002" s="768"/>
      <c r="CI42002" s="850"/>
    </row>
    <row r="42003" spans="85:87" x14ac:dyDescent="0.25">
      <c r="CG42003" s="768"/>
      <c r="CH42003" s="768"/>
      <c r="CI42003" s="850"/>
    </row>
    <row r="42004" spans="85:87" x14ac:dyDescent="0.25">
      <c r="CG42004" s="768"/>
      <c r="CH42004" s="768"/>
      <c r="CI42004" s="850"/>
    </row>
    <row r="42005" spans="85:87" x14ac:dyDescent="0.25">
      <c r="CG42005" s="768"/>
      <c r="CH42005" s="768"/>
      <c r="CI42005" s="850"/>
    </row>
    <row r="42006" spans="85:87" x14ac:dyDescent="0.25">
      <c r="CG42006" s="768"/>
      <c r="CH42006" s="768"/>
      <c r="CI42006" s="850"/>
    </row>
    <row r="42007" spans="85:87" x14ac:dyDescent="0.25">
      <c r="CG42007" s="768"/>
      <c r="CH42007" s="768"/>
      <c r="CI42007" s="850"/>
    </row>
    <row r="42008" spans="85:87" x14ac:dyDescent="0.25">
      <c r="CG42008" s="768"/>
      <c r="CH42008" s="768"/>
      <c r="CI42008" s="850"/>
    </row>
    <row r="42009" spans="85:87" x14ac:dyDescent="0.25">
      <c r="CG42009" s="768"/>
      <c r="CH42009" s="768"/>
      <c r="CI42009" s="850"/>
    </row>
    <row r="42010" spans="85:87" x14ac:dyDescent="0.25">
      <c r="CG42010" s="768"/>
      <c r="CH42010" s="768"/>
      <c r="CI42010" s="850"/>
    </row>
    <row r="42011" spans="85:87" x14ac:dyDescent="0.25">
      <c r="CG42011" s="768"/>
      <c r="CH42011" s="768"/>
      <c r="CI42011" s="850"/>
    </row>
    <row r="42012" spans="85:87" x14ac:dyDescent="0.25">
      <c r="CG42012" s="768"/>
      <c r="CH42012" s="768"/>
      <c r="CI42012" s="850"/>
    </row>
    <row r="42013" spans="85:87" x14ac:dyDescent="0.25">
      <c r="CG42013" s="768"/>
      <c r="CH42013" s="768"/>
      <c r="CI42013" s="850"/>
    </row>
    <row r="42014" spans="85:87" x14ac:dyDescent="0.25">
      <c r="CG42014" s="768"/>
      <c r="CH42014" s="768"/>
      <c r="CI42014" s="850"/>
    </row>
    <row r="42015" spans="85:87" x14ac:dyDescent="0.25">
      <c r="CG42015" s="768"/>
      <c r="CH42015" s="768"/>
      <c r="CI42015" s="850"/>
    </row>
    <row r="42016" spans="85:87" x14ac:dyDescent="0.25">
      <c r="CG42016" s="768"/>
      <c r="CH42016" s="768"/>
      <c r="CI42016" s="850"/>
    </row>
    <row r="42017" spans="85:87" x14ac:dyDescent="0.25">
      <c r="CG42017" s="768"/>
      <c r="CH42017" s="768"/>
      <c r="CI42017" s="850"/>
    </row>
    <row r="42018" spans="85:87" x14ac:dyDescent="0.25">
      <c r="CG42018" s="768"/>
      <c r="CH42018" s="768"/>
      <c r="CI42018" s="850"/>
    </row>
    <row r="42019" spans="85:87" x14ac:dyDescent="0.25">
      <c r="CG42019" s="768"/>
      <c r="CH42019" s="768"/>
      <c r="CI42019" s="850"/>
    </row>
    <row r="42020" spans="85:87" x14ac:dyDescent="0.25">
      <c r="CG42020" s="768"/>
      <c r="CH42020" s="768"/>
      <c r="CI42020" s="850"/>
    </row>
    <row r="42021" spans="85:87" x14ac:dyDescent="0.25">
      <c r="CG42021" s="768"/>
      <c r="CH42021" s="768"/>
      <c r="CI42021" s="850"/>
    </row>
    <row r="42022" spans="85:87" x14ac:dyDescent="0.25">
      <c r="CG42022" s="768"/>
      <c r="CH42022" s="768"/>
      <c r="CI42022" s="850"/>
    </row>
    <row r="42023" spans="85:87" x14ac:dyDescent="0.25">
      <c r="CG42023" s="768"/>
      <c r="CH42023" s="768"/>
      <c r="CI42023" s="850"/>
    </row>
    <row r="42024" spans="85:87" x14ac:dyDescent="0.25">
      <c r="CG42024" s="768"/>
      <c r="CH42024" s="768"/>
      <c r="CI42024" s="850"/>
    </row>
    <row r="42025" spans="85:87" x14ac:dyDescent="0.25">
      <c r="CG42025" s="768"/>
      <c r="CH42025" s="768"/>
      <c r="CI42025" s="850"/>
    </row>
    <row r="42026" spans="85:87" x14ac:dyDescent="0.25">
      <c r="CG42026" s="768"/>
      <c r="CH42026" s="768"/>
      <c r="CI42026" s="850"/>
    </row>
    <row r="42027" spans="85:87" x14ac:dyDescent="0.25">
      <c r="CG42027" s="768"/>
      <c r="CH42027" s="768"/>
      <c r="CI42027" s="850"/>
    </row>
    <row r="42028" spans="85:87" x14ac:dyDescent="0.25">
      <c r="CG42028" s="768"/>
      <c r="CH42028" s="768"/>
      <c r="CI42028" s="850"/>
    </row>
    <row r="42029" spans="85:87" x14ac:dyDescent="0.25">
      <c r="CG42029" s="768"/>
      <c r="CH42029" s="768"/>
      <c r="CI42029" s="850"/>
    </row>
    <row r="42030" spans="85:87" x14ac:dyDescent="0.25">
      <c r="CG42030" s="768"/>
      <c r="CH42030" s="768"/>
      <c r="CI42030" s="850"/>
    </row>
    <row r="42031" spans="85:87" x14ac:dyDescent="0.25">
      <c r="CG42031" s="768"/>
      <c r="CH42031" s="768"/>
      <c r="CI42031" s="850"/>
    </row>
    <row r="42032" spans="85:87" x14ac:dyDescent="0.25">
      <c r="CG42032" s="768"/>
      <c r="CH42032" s="768"/>
      <c r="CI42032" s="850"/>
    </row>
    <row r="42033" spans="85:87" x14ac:dyDescent="0.25">
      <c r="CG42033" s="768"/>
      <c r="CH42033" s="768"/>
      <c r="CI42033" s="850"/>
    </row>
    <row r="42034" spans="85:87" x14ac:dyDescent="0.25">
      <c r="CG42034" s="768"/>
      <c r="CH42034" s="768"/>
      <c r="CI42034" s="850"/>
    </row>
    <row r="42035" spans="85:87" x14ac:dyDescent="0.25">
      <c r="CG42035" s="768"/>
      <c r="CH42035" s="768"/>
      <c r="CI42035" s="850"/>
    </row>
    <row r="42036" spans="85:87" x14ac:dyDescent="0.25">
      <c r="CG42036" s="768"/>
      <c r="CH42036" s="768"/>
      <c r="CI42036" s="850"/>
    </row>
    <row r="42037" spans="85:87" x14ac:dyDescent="0.25">
      <c r="CG42037" s="768"/>
      <c r="CH42037" s="768"/>
      <c r="CI42037" s="850"/>
    </row>
    <row r="42038" spans="85:87" x14ac:dyDescent="0.25">
      <c r="CG42038" s="768"/>
      <c r="CH42038" s="768"/>
      <c r="CI42038" s="850"/>
    </row>
    <row r="42039" spans="85:87" x14ac:dyDescent="0.25">
      <c r="CG42039" s="768"/>
      <c r="CH42039" s="768"/>
      <c r="CI42039" s="850"/>
    </row>
    <row r="42040" spans="85:87" x14ac:dyDescent="0.25">
      <c r="CG42040" s="768"/>
      <c r="CH42040" s="768"/>
      <c r="CI42040" s="850"/>
    </row>
    <row r="42041" spans="85:87" x14ac:dyDescent="0.25">
      <c r="CG42041" s="768"/>
      <c r="CH42041" s="768"/>
      <c r="CI42041" s="850"/>
    </row>
    <row r="42042" spans="85:87" x14ac:dyDescent="0.25">
      <c r="CG42042" s="768"/>
      <c r="CH42042" s="768"/>
      <c r="CI42042" s="850"/>
    </row>
    <row r="42043" spans="85:87" x14ac:dyDescent="0.25">
      <c r="CG42043" s="768"/>
      <c r="CH42043" s="768"/>
      <c r="CI42043" s="850"/>
    </row>
    <row r="42044" spans="85:87" x14ac:dyDescent="0.25">
      <c r="CG42044" s="768"/>
      <c r="CH42044" s="768"/>
      <c r="CI42044" s="850"/>
    </row>
    <row r="42045" spans="85:87" x14ac:dyDescent="0.25">
      <c r="CG42045" s="768"/>
      <c r="CH42045" s="768"/>
      <c r="CI42045" s="850"/>
    </row>
    <row r="42046" spans="85:87" x14ac:dyDescent="0.25">
      <c r="CG42046" s="768"/>
      <c r="CH42046" s="768"/>
      <c r="CI42046" s="850"/>
    </row>
    <row r="42047" spans="85:87" x14ac:dyDescent="0.25">
      <c r="CG42047" s="768"/>
      <c r="CH42047" s="768"/>
      <c r="CI42047" s="850"/>
    </row>
    <row r="42048" spans="85:87" x14ac:dyDescent="0.25">
      <c r="CG42048" s="768"/>
      <c r="CH42048" s="768"/>
      <c r="CI42048" s="850"/>
    </row>
    <row r="42049" spans="85:87" x14ac:dyDescent="0.25">
      <c r="CG42049" s="768"/>
      <c r="CH42049" s="768"/>
      <c r="CI42049" s="850"/>
    </row>
    <row r="42050" spans="85:87" x14ac:dyDescent="0.25">
      <c r="CG42050" s="768"/>
      <c r="CH42050" s="768"/>
      <c r="CI42050" s="850"/>
    </row>
    <row r="42051" spans="85:87" x14ac:dyDescent="0.25">
      <c r="CG42051" s="768"/>
      <c r="CH42051" s="768"/>
      <c r="CI42051" s="850"/>
    </row>
    <row r="42052" spans="85:87" x14ac:dyDescent="0.25">
      <c r="CG42052" s="768"/>
      <c r="CH42052" s="768"/>
      <c r="CI42052" s="850"/>
    </row>
    <row r="42053" spans="85:87" x14ac:dyDescent="0.25">
      <c r="CG42053" s="768"/>
      <c r="CH42053" s="768"/>
      <c r="CI42053" s="850"/>
    </row>
    <row r="42054" spans="85:87" x14ac:dyDescent="0.25">
      <c r="CG42054" s="768"/>
      <c r="CH42054" s="768"/>
      <c r="CI42054" s="850"/>
    </row>
    <row r="42055" spans="85:87" x14ac:dyDescent="0.25">
      <c r="CG42055" s="768"/>
      <c r="CH42055" s="768"/>
      <c r="CI42055" s="850"/>
    </row>
    <row r="42056" spans="85:87" x14ac:dyDescent="0.25">
      <c r="CG42056" s="768"/>
      <c r="CH42056" s="768"/>
      <c r="CI42056" s="850"/>
    </row>
    <row r="42057" spans="85:87" x14ac:dyDescent="0.25">
      <c r="CG42057" s="768"/>
      <c r="CH42057" s="768"/>
      <c r="CI42057" s="850"/>
    </row>
    <row r="42058" spans="85:87" x14ac:dyDescent="0.25">
      <c r="CG42058" s="768"/>
      <c r="CH42058" s="768"/>
      <c r="CI42058" s="850"/>
    </row>
    <row r="42059" spans="85:87" x14ac:dyDescent="0.25">
      <c r="CG42059" s="768"/>
      <c r="CH42059" s="768"/>
      <c r="CI42059" s="850"/>
    </row>
    <row r="42060" spans="85:87" x14ac:dyDescent="0.25">
      <c r="CG42060" s="768"/>
      <c r="CH42060" s="768"/>
      <c r="CI42060" s="850"/>
    </row>
    <row r="42061" spans="85:87" x14ac:dyDescent="0.25">
      <c r="CG42061" s="768"/>
      <c r="CH42061" s="768"/>
      <c r="CI42061" s="850"/>
    </row>
    <row r="42062" spans="85:87" x14ac:dyDescent="0.25">
      <c r="CG42062" s="768"/>
      <c r="CH42062" s="768"/>
      <c r="CI42062" s="850"/>
    </row>
    <row r="42063" spans="85:87" x14ac:dyDescent="0.25">
      <c r="CG42063" s="768"/>
      <c r="CH42063" s="768"/>
      <c r="CI42063" s="850"/>
    </row>
    <row r="42064" spans="85:87" x14ac:dyDescent="0.25">
      <c r="CG42064" s="768"/>
      <c r="CH42064" s="768"/>
      <c r="CI42064" s="850"/>
    </row>
    <row r="42065" spans="85:87" x14ac:dyDescent="0.25">
      <c r="CG42065" s="768"/>
      <c r="CH42065" s="768"/>
      <c r="CI42065" s="850"/>
    </row>
    <row r="42066" spans="85:87" x14ac:dyDescent="0.25">
      <c r="CG42066" s="768"/>
      <c r="CH42066" s="768"/>
      <c r="CI42066" s="850"/>
    </row>
    <row r="42067" spans="85:87" x14ac:dyDescent="0.25">
      <c r="CG42067" s="768"/>
      <c r="CH42067" s="768"/>
      <c r="CI42067" s="850"/>
    </row>
    <row r="42068" spans="85:87" x14ac:dyDescent="0.25">
      <c r="CG42068" s="768"/>
      <c r="CH42068" s="768"/>
      <c r="CI42068" s="850"/>
    </row>
    <row r="42069" spans="85:87" x14ac:dyDescent="0.25">
      <c r="CG42069" s="768"/>
      <c r="CH42069" s="768"/>
      <c r="CI42069" s="850"/>
    </row>
    <row r="42070" spans="85:87" x14ac:dyDescent="0.25">
      <c r="CG42070" s="768"/>
      <c r="CH42070" s="768"/>
      <c r="CI42070" s="850"/>
    </row>
    <row r="42071" spans="85:87" x14ac:dyDescent="0.25">
      <c r="CG42071" s="768"/>
      <c r="CH42071" s="768"/>
      <c r="CI42071" s="850"/>
    </row>
    <row r="42072" spans="85:87" x14ac:dyDescent="0.25">
      <c r="CG42072" s="768"/>
      <c r="CH42072" s="768"/>
      <c r="CI42072" s="850"/>
    </row>
    <row r="42073" spans="85:87" x14ac:dyDescent="0.25">
      <c r="CG42073" s="768"/>
      <c r="CH42073" s="768"/>
      <c r="CI42073" s="850"/>
    </row>
    <row r="42074" spans="85:87" x14ac:dyDescent="0.25">
      <c r="CG42074" s="768"/>
      <c r="CH42074" s="768"/>
      <c r="CI42074" s="850"/>
    </row>
    <row r="42075" spans="85:87" x14ac:dyDescent="0.25">
      <c r="CG42075" s="768"/>
      <c r="CH42075" s="768"/>
      <c r="CI42075" s="850"/>
    </row>
    <row r="42076" spans="85:87" x14ac:dyDescent="0.25">
      <c r="CG42076" s="768"/>
      <c r="CH42076" s="768"/>
      <c r="CI42076" s="850"/>
    </row>
    <row r="42077" spans="85:87" x14ac:dyDescent="0.25">
      <c r="CG42077" s="768"/>
      <c r="CH42077" s="768"/>
      <c r="CI42077" s="850"/>
    </row>
    <row r="42078" spans="85:87" x14ac:dyDescent="0.25">
      <c r="CG42078" s="768"/>
      <c r="CH42078" s="768"/>
      <c r="CI42078" s="850"/>
    </row>
    <row r="42079" spans="85:87" x14ac:dyDescent="0.25">
      <c r="CG42079" s="768"/>
      <c r="CH42079" s="768"/>
      <c r="CI42079" s="850"/>
    </row>
    <row r="42080" spans="85:87" x14ac:dyDescent="0.25">
      <c r="CG42080" s="768"/>
      <c r="CH42080" s="768"/>
      <c r="CI42080" s="850"/>
    </row>
    <row r="42081" spans="85:87" x14ac:dyDescent="0.25">
      <c r="CG42081" s="768"/>
      <c r="CH42081" s="768"/>
      <c r="CI42081" s="850"/>
    </row>
    <row r="42082" spans="85:87" x14ac:dyDescent="0.25">
      <c r="CG42082" s="768"/>
      <c r="CH42082" s="768"/>
      <c r="CI42082" s="850"/>
    </row>
    <row r="42083" spans="85:87" x14ac:dyDescent="0.25">
      <c r="CG42083" s="768"/>
      <c r="CH42083" s="768"/>
      <c r="CI42083" s="850"/>
    </row>
    <row r="42084" spans="85:87" x14ac:dyDescent="0.25">
      <c r="CG42084" s="768"/>
      <c r="CH42084" s="768"/>
      <c r="CI42084" s="850"/>
    </row>
    <row r="42085" spans="85:87" x14ac:dyDescent="0.25">
      <c r="CG42085" s="768"/>
      <c r="CH42085" s="768"/>
      <c r="CI42085" s="850"/>
    </row>
    <row r="42086" spans="85:87" x14ac:dyDescent="0.25">
      <c r="CG42086" s="768"/>
      <c r="CH42086" s="768"/>
      <c r="CI42086" s="850"/>
    </row>
    <row r="42087" spans="85:87" x14ac:dyDescent="0.25">
      <c r="CG42087" s="768"/>
      <c r="CH42087" s="768"/>
      <c r="CI42087" s="850"/>
    </row>
    <row r="42088" spans="85:87" x14ac:dyDescent="0.25">
      <c r="CG42088" s="768"/>
      <c r="CH42088" s="768"/>
      <c r="CI42088" s="850"/>
    </row>
    <row r="42089" spans="85:87" x14ac:dyDescent="0.25">
      <c r="CG42089" s="768"/>
      <c r="CH42089" s="768"/>
      <c r="CI42089" s="850"/>
    </row>
    <row r="42090" spans="85:87" x14ac:dyDescent="0.25">
      <c r="CG42090" s="768"/>
      <c r="CH42090" s="768"/>
      <c r="CI42090" s="850"/>
    </row>
    <row r="42091" spans="85:87" x14ac:dyDescent="0.25">
      <c r="CG42091" s="768"/>
      <c r="CH42091" s="768"/>
      <c r="CI42091" s="850"/>
    </row>
    <row r="42092" spans="85:87" x14ac:dyDescent="0.25">
      <c r="CG42092" s="768"/>
      <c r="CH42092" s="768"/>
      <c r="CI42092" s="850"/>
    </row>
    <row r="42093" spans="85:87" x14ac:dyDescent="0.25">
      <c r="CG42093" s="768"/>
      <c r="CH42093" s="768"/>
      <c r="CI42093" s="850"/>
    </row>
    <row r="42094" spans="85:87" x14ac:dyDescent="0.25">
      <c r="CG42094" s="768"/>
      <c r="CH42094" s="768"/>
      <c r="CI42094" s="850"/>
    </row>
    <row r="42095" spans="85:87" x14ac:dyDescent="0.25">
      <c r="CG42095" s="768"/>
      <c r="CH42095" s="768"/>
      <c r="CI42095" s="850"/>
    </row>
    <row r="42096" spans="85:87" x14ac:dyDescent="0.25">
      <c r="CG42096" s="768"/>
      <c r="CH42096" s="768"/>
      <c r="CI42096" s="850"/>
    </row>
    <row r="42097" spans="85:87" x14ac:dyDescent="0.25">
      <c r="CG42097" s="768"/>
      <c r="CH42097" s="768"/>
      <c r="CI42097" s="850"/>
    </row>
    <row r="42098" spans="85:87" x14ac:dyDescent="0.25">
      <c r="CG42098" s="768"/>
      <c r="CH42098" s="768"/>
      <c r="CI42098" s="850"/>
    </row>
    <row r="42099" spans="85:87" x14ac:dyDescent="0.25">
      <c r="CG42099" s="768"/>
      <c r="CH42099" s="768"/>
      <c r="CI42099" s="850"/>
    </row>
    <row r="42100" spans="85:87" x14ac:dyDescent="0.25">
      <c r="CG42100" s="768"/>
      <c r="CH42100" s="768"/>
      <c r="CI42100" s="850"/>
    </row>
    <row r="42101" spans="85:87" x14ac:dyDescent="0.25">
      <c r="CG42101" s="768"/>
      <c r="CH42101" s="768"/>
      <c r="CI42101" s="850"/>
    </row>
    <row r="42102" spans="85:87" x14ac:dyDescent="0.25">
      <c r="CG42102" s="768"/>
      <c r="CH42102" s="768"/>
      <c r="CI42102" s="850"/>
    </row>
    <row r="42103" spans="85:87" x14ac:dyDescent="0.25">
      <c r="CG42103" s="768"/>
      <c r="CH42103" s="768"/>
      <c r="CI42103" s="850"/>
    </row>
    <row r="42104" spans="85:87" x14ac:dyDescent="0.25">
      <c r="CG42104" s="768"/>
      <c r="CH42104" s="768"/>
      <c r="CI42104" s="850"/>
    </row>
    <row r="42105" spans="85:87" x14ac:dyDescent="0.25">
      <c r="CG42105" s="768"/>
      <c r="CH42105" s="768"/>
      <c r="CI42105" s="850"/>
    </row>
    <row r="42106" spans="85:87" x14ac:dyDescent="0.25">
      <c r="CG42106" s="768"/>
      <c r="CH42106" s="768"/>
      <c r="CI42106" s="850"/>
    </row>
    <row r="42107" spans="85:87" x14ac:dyDescent="0.25">
      <c r="CG42107" s="768"/>
      <c r="CH42107" s="768"/>
      <c r="CI42107" s="850"/>
    </row>
    <row r="42108" spans="85:87" x14ac:dyDescent="0.25">
      <c r="CG42108" s="768"/>
      <c r="CH42108" s="768"/>
      <c r="CI42108" s="850"/>
    </row>
    <row r="42109" spans="85:87" x14ac:dyDescent="0.25">
      <c r="CG42109" s="768"/>
      <c r="CH42109" s="768"/>
      <c r="CI42109" s="850"/>
    </row>
    <row r="42110" spans="85:87" x14ac:dyDescent="0.25">
      <c r="CG42110" s="768"/>
      <c r="CH42110" s="768"/>
      <c r="CI42110" s="850"/>
    </row>
    <row r="42111" spans="85:87" x14ac:dyDescent="0.25">
      <c r="CG42111" s="768"/>
      <c r="CH42111" s="768"/>
      <c r="CI42111" s="850"/>
    </row>
    <row r="42112" spans="85:87" x14ac:dyDescent="0.25">
      <c r="CG42112" s="768"/>
      <c r="CH42112" s="768"/>
      <c r="CI42112" s="850"/>
    </row>
    <row r="42113" spans="85:87" x14ac:dyDescent="0.25">
      <c r="CG42113" s="768"/>
      <c r="CH42113" s="768"/>
      <c r="CI42113" s="850"/>
    </row>
    <row r="42114" spans="85:87" x14ac:dyDescent="0.25">
      <c r="CG42114" s="768"/>
      <c r="CH42114" s="768"/>
      <c r="CI42114" s="850"/>
    </row>
    <row r="42115" spans="85:87" x14ac:dyDescent="0.25">
      <c r="CG42115" s="768"/>
      <c r="CH42115" s="768"/>
      <c r="CI42115" s="850"/>
    </row>
    <row r="42116" spans="85:87" x14ac:dyDescent="0.25">
      <c r="CG42116" s="768"/>
      <c r="CH42116" s="768"/>
      <c r="CI42116" s="850"/>
    </row>
    <row r="42117" spans="85:87" x14ac:dyDescent="0.25">
      <c r="CG42117" s="768"/>
      <c r="CH42117" s="768"/>
      <c r="CI42117" s="850"/>
    </row>
    <row r="42118" spans="85:87" x14ac:dyDescent="0.25">
      <c r="CG42118" s="768"/>
      <c r="CH42118" s="768"/>
      <c r="CI42118" s="850"/>
    </row>
    <row r="42119" spans="85:87" x14ac:dyDescent="0.25">
      <c r="CG42119" s="768"/>
      <c r="CH42119" s="768"/>
      <c r="CI42119" s="850"/>
    </row>
    <row r="42120" spans="85:87" x14ac:dyDescent="0.25">
      <c r="CG42120" s="768"/>
      <c r="CH42120" s="768"/>
      <c r="CI42120" s="850"/>
    </row>
    <row r="42121" spans="85:87" x14ac:dyDescent="0.25">
      <c r="CG42121" s="768"/>
      <c r="CH42121" s="768"/>
      <c r="CI42121" s="850"/>
    </row>
    <row r="42122" spans="85:87" x14ac:dyDescent="0.25">
      <c r="CG42122" s="768"/>
      <c r="CH42122" s="768"/>
      <c r="CI42122" s="850"/>
    </row>
    <row r="42123" spans="85:87" x14ac:dyDescent="0.25">
      <c r="CG42123" s="768"/>
      <c r="CH42123" s="768"/>
      <c r="CI42123" s="850"/>
    </row>
    <row r="42124" spans="85:87" x14ac:dyDescent="0.25">
      <c r="CG42124" s="768"/>
      <c r="CH42124" s="768"/>
      <c r="CI42124" s="850"/>
    </row>
    <row r="42125" spans="85:87" x14ac:dyDescent="0.25">
      <c r="CG42125" s="768"/>
      <c r="CH42125" s="768"/>
      <c r="CI42125" s="850"/>
    </row>
    <row r="42126" spans="85:87" x14ac:dyDescent="0.25">
      <c r="CG42126" s="768"/>
      <c r="CH42126" s="768"/>
      <c r="CI42126" s="850"/>
    </row>
    <row r="42127" spans="85:87" x14ac:dyDescent="0.25">
      <c r="CG42127" s="768"/>
      <c r="CH42127" s="768"/>
      <c r="CI42127" s="850"/>
    </row>
    <row r="42128" spans="85:87" x14ac:dyDescent="0.25">
      <c r="CG42128" s="768"/>
      <c r="CH42128" s="768"/>
      <c r="CI42128" s="850"/>
    </row>
    <row r="42129" spans="85:87" x14ac:dyDescent="0.25">
      <c r="CG42129" s="768"/>
      <c r="CH42129" s="768"/>
      <c r="CI42129" s="850"/>
    </row>
    <row r="42130" spans="85:87" x14ac:dyDescent="0.25">
      <c r="CG42130" s="768"/>
      <c r="CH42130" s="768"/>
      <c r="CI42130" s="850"/>
    </row>
    <row r="42131" spans="85:87" x14ac:dyDescent="0.25">
      <c r="CG42131" s="768"/>
      <c r="CH42131" s="768"/>
      <c r="CI42131" s="850"/>
    </row>
    <row r="42132" spans="85:87" x14ac:dyDescent="0.25">
      <c r="CG42132" s="768"/>
      <c r="CH42132" s="768"/>
      <c r="CI42132" s="850"/>
    </row>
    <row r="42133" spans="85:87" x14ac:dyDescent="0.25">
      <c r="CG42133" s="768"/>
      <c r="CH42133" s="768"/>
      <c r="CI42133" s="850"/>
    </row>
    <row r="42134" spans="85:87" x14ac:dyDescent="0.25">
      <c r="CG42134" s="768"/>
      <c r="CH42134" s="768"/>
      <c r="CI42134" s="850"/>
    </row>
    <row r="42135" spans="85:87" x14ac:dyDescent="0.25">
      <c r="CG42135" s="768"/>
      <c r="CH42135" s="768"/>
      <c r="CI42135" s="850"/>
    </row>
    <row r="42136" spans="85:87" x14ac:dyDescent="0.25">
      <c r="CG42136" s="768"/>
      <c r="CH42136" s="768"/>
      <c r="CI42136" s="850"/>
    </row>
    <row r="42137" spans="85:87" x14ac:dyDescent="0.25">
      <c r="CG42137" s="768"/>
      <c r="CH42137" s="768"/>
      <c r="CI42137" s="850"/>
    </row>
    <row r="42138" spans="85:87" x14ac:dyDescent="0.25">
      <c r="CG42138" s="768"/>
      <c r="CH42138" s="768"/>
      <c r="CI42138" s="850"/>
    </row>
    <row r="42139" spans="85:87" x14ac:dyDescent="0.25">
      <c r="CG42139" s="768"/>
      <c r="CH42139" s="768"/>
      <c r="CI42139" s="850"/>
    </row>
    <row r="42140" spans="85:87" x14ac:dyDescent="0.25">
      <c r="CG42140" s="768"/>
      <c r="CH42140" s="768"/>
      <c r="CI42140" s="850"/>
    </row>
    <row r="42141" spans="85:87" x14ac:dyDescent="0.25">
      <c r="CG42141" s="768"/>
      <c r="CH42141" s="768"/>
      <c r="CI42141" s="850"/>
    </row>
    <row r="42142" spans="85:87" x14ac:dyDescent="0.25">
      <c r="CG42142" s="768"/>
      <c r="CH42142" s="768"/>
      <c r="CI42142" s="850"/>
    </row>
    <row r="42143" spans="85:87" x14ac:dyDescent="0.25">
      <c r="CG42143" s="768"/>
      <c r="CH42143" s="768"/>
      <c r="CI42143" s="850"/>
    </row>
    <row r="42144" spans="85:87" x14ac:dyDescent="0.25">
      <c r="CG42144" s="768"/>
      <c r="CH42144" s="768"/>
      <c r="CI42144" s="850"/>
    </row>
    <row r="42145" spans="85:87" x14ac:dyDescent="0.25">
      <c r="CG42145" s="768"/>
      <c r="CH42145" s="768"/>
      <c r="CI42145" s="850"/>
    </row>
    <row r="42146" spans="85:87" x14ac:dyDescent="0.25">
      <c r="CG42146" s="768"/>
      <c r="CH42146" s="768"/>
      <c r="CI42146" s="850"/>
    </row>
    <row r="42147" spans="85:87" x14ac:dyDescent="0.25">
      <c r="CG42147" s="768"/>
      <c r="CH42147" s="768"/>
      <c r="CI42147" s="850"/>
    </row>
    <row r="42148" spans="85:87" x14ac:dyDescent="0.25">
      <c r="CG42148" s="768"/>
      <c r="CH42148" s="768"/>
      <c r="CI42148" s="850"/>
    </row>
    <row r="42149" spans="85:87" x14ac:dyDescent="0.25">
      <c r="CG42149" s="768"/>
      <c r="CH42149" s="768"/>
      <c r="CI42149" s="850"/>
    </row>
    <row r="42150" spans="85:87" x14ac:dyDescent="0.25">
      <c r="CG42150" s="768"/>
      <c r="CH42150" s="768"/>
      <c r="CI42150" s="850"/>
    </row>
    <row r="42151" spans="85:87" x14ac:dyDescent="0.25">
      <c r="CG42151" s="768"/>
      <c r="CH42151" s="768"/>
      <c r="CI42151" s="850"/>
    </row>
    <row r="42152" spans="85:87" x14ac:dyDescent="0.25">
      <c r="CG42152" s="768"/>
      <c r="CH42152" s="768"/>
      <c r="CI42152" s="850"/>
    </row>
    <row r="42153" spans="85:87" x14ac:dyDescent="0.25">
      <c r="CG42153" s="768"/>
      <c r="CH42153" s="768"/>
      <c r="CI42153" s="850"/>
    </row>
    <row r="42154" spans="85:87" x14ac:dyDescent="0.25">
      <c r="CG42154" s="768"/>
      <c r="CH42154" s="768"/>
      <c r="CI42154" s="850"/>
    </row>
    <row r="42155" spans="85:87" x14ac:dyDescent="0.25">
      <c r="CG42155" s="768"/>
      <c r="CH42155" s="768"/>
      <c r="CI42155" s="850"/>
    </row>
    <row r="42156" spans="85:87" x14ac:dyDescent="0.25">
      <c r="CG42156" s="768"/>
      <c r="CH42156" s="768"/>
      <c r="CI42156" s="850"/>
    </row>
    <row r="42157" spans="85:87" x14ac:dyDescent="0.25">
      <c r="CG42157" s="768"/>
      <c r="CH42157" s="768"/>
      <c r="CI42157" s="850"/>
    </row>
    <row r="42158" spans="85:87" x14ac:dyDescent="0.25">
      <c r="CG42158" s="768"/>
      <c r="CH42158" s="768"/>
      <c r="CI42158" s="850"/>
    </row>
    <row r="42159" spans="85:87" x14ac:dyDescent="0.25">
      <c r="CG42159" s="768"/>
      <c r="CH42159" s="768"/>
      <c r="CI42159" s="850"/>
    </row>
    <row r="42160" spans="85:87" x14ac:dyDescent="0.25">
      <c r="CG42160" s="768"/>
      <c r="CH42160" s="768"/>
      <c r="CI42160" s="850"/>
    </row>
    <row r="42161" spans="85:87" x14ac:dyDescent="0.25">
      <c r="CG42161" s="768"/>
      <c r="CH42161" s="768"/>
      <c r="CI42161" s="850"/>
    </row>
    <row r="42162" spans="85:87" x14ac:dyDescent="0.25">
      <c r="CG42162" s="768"/>
      <c r="CH42162" s="768"/>
      <c r="CI42162" s="850"/>
    </row>
    <row r="42163" spans="85:87" x14ac:dyDescent="0.25">
      <c r="CG42163" s="768"/>
      <c r="CH42163" s="768"/>
      <c r="CI42163" s="850"/>
    </row>
    <row r="42164" spans="85:87" x14ac:dyDescent="0.25">
      <c r="CG42164" s="768"/>
      <c r="CH42164" s="768"/>
      <c r="CI42164" s="850"/>
    </row>
    <row r="42165" spans="85:87" x14ac:dyDescent="0.25">
      <c r="CG42165" s="768"/>
      <c r="CH42165" s="768"/>
      <c r="CI42165" s="850"/>
    </row>
    <row r="42166" spans="85:87" x14ac:dyDescent="0.25">
      <c r="CG42166" s="768"/>
      <c r="CH42166" s="768"/>
      <c r="CI42166" s="850"/>
    </row>
    <row r="42167" spans="85:87" x14ac:dyDescent="0.25">
      <c r="CG42167" s="768"/>
      <c r="CH42167" s="768"/>
      <c r="CI42167" s="850"/>
    </row>
    <row r="42168" spans="85:87" x14ac:dyDescent="0.25">
      <c r="CG42168" s="768"/>
      <c r="CH42168" s="768"/>
      <c r="CI42168" s="850"/>
    </row>
    <row r="42169" spans="85:87" x14ac:dyDescent="0.25">
      <c r="CG42169" s="768"/>
      <c r="CH42169" s="768"/>
      <c r="CI42169" s="850"/>
    </row>
    <row r="42170" spans="85:87" x14ac:dyDescent="0.25">
      <c r="CG42170" s="768"/>
      <c r="CH42170" s="768"/>
      <c r="CI42170" s="850"/>
    </row>
    <row r="42171" spans="85:87" x14ac:dyDescent="0.25">
      <c r="CG42171" s="768"/>
      <c r="CH42171" s="768"/>
      <c r="CI42171" s="850"/>
    </row>
    <row r="42172" spans="85:87" x14ac:dyDescent="0.25">
      <c r="CG42172" s="768"/>
      <c r="CH42172" s="768"/>
      <c r="CI42172" s="850"/>
    </row>
    <row r="42173" spans="85:87" x14ac:dyDescent="0.25">
      <c r="CG42173" s="768"/>
      <c r="CH42173" s="768"/>
      <c r="CI42173" s="850"/>
    </row>
    <row r="42174" spans="85:87" x14ac:dyDescent="0.25">
      <c r="CG42174" s="768"/>
      <c r="CH42174" s="768"/>
      <c r="CI42174" s="850"/>
    </row>
    <row r="42175" spans="85:87" x14ac:dyDescent="0.25">
      <c r="CG42175" s="768"/>
      <c r="CH42175" s="768"/>
      <c r="CI42175" s="850"/>
    </row>
    <row r="42176" spans="85:87" x14ac:dyDescent="0.25">
      <c r="CG42176" s="768"/>
      <c r="CH42176" s="768"/>
      <c r="CI42176" s="850"/>
    </row>
    <row r="42177" spans="85:87" x14ac:dyDescent="0.25">
      <c r="CG42177" s="768"/>
      <c r="CH42177" s="768"/>
      <c r="CI42177" s="850"/>
    </row>
    <row r="42178" spans="85:87" x14ac:dyDescent="0.25">
      <c r="CG42178" s="768"/>
      <c r="CH42178" s="768"/>
      <c r="CI42178" s="850"/>
    </row>
    <row r="42179" spans="85:87" x14ac:dyDescent="0.25">
      <c r="CG42179" s="768"/>
      <c r="CH42179" s="768"/>
      <c r="CI42179" s="850"/>
    </row>
    <row r="42180" spans="85:87" x14ac:dyDescent="0.25">
      <c r="CG42180" s="768"/>
      <c r="CH42180" s="768"/>
      <c r="CI42180" s="850"/>
    </row>
    <row r="42181" spans="85:87" x14ac:dyDescent="0.25">
      <c r="CG42181" s="768"/>
      <c r="CH42181" s="768"/>
      <c r="CI42181" s="850"/>
    </row>
    <row r="42182" spans="85:87" x14ac:dyDescent="0.25">
      <c r="CG42182" s="768"/>
      <c r="CH42182" s="768"/>
      <c r="CI42182" s="850"/>
    </row>
    <row r="42183" spans="85:87" x14ac:dyDescent="0.25">
      <c r="CG42183" s="768"/>
      <c r="CH42183" s="768"/>
      <c r="CI42183" s="850"/>
    </row>
    <row r="42184" spans="85:87" x14ac:dyDescent="0.25">
      <c r="CG42184" s="768"/>
      <c r="CH42184" s="768"/>
      <c r="CI42184" s="850"/>
    </row>
    <row r="42185" spans="85:87" x14ac:dyDescent="0.25">
      <c r="CG42185" s="768"/>
      <c r="CH42185" s="768"/>
      <c r="CI42185" s="850"/>
    </row>
    <row r="42186" spans="85:87" x14ac:dyDescent="0.25">
      <c r="CG42186" s="768"/>
      <c r="CH42186" s="768"/>
      <c r="CI42186" s="850"/>
    </row>
    <row r="42187" spans="85:87" x14ac:dyDescent="0.25">
      <c r="CG42187" s="768"/>
      <c r="CH42187" s="768"/>
      <c r="CI42187" s="850"/>
    </row>
    <row r="42188" spans="85:87" x14ac:dyDescent="0.25">
      <c r="CG42188" s="768"/>
      <c r="CH42188" s="768"/>
      <c r="CI42188" s="850"/>
    </row>
    <row r="42189" spans="85:87" x14ac:dyDescent="0.25">
      <c r="CG42189" s="768"/>
      <c r="CH42189" s="768"/>
      <c r="CI42189" s="850"/>
    </row>
    <row r="42190" spans="85:87" x14ac:dyDescent="0.25">
      <c r="CG42190" s="768"/>
      <c r="CH42190" s="768"/>
      <c r="CI42190" s="850"/>
    </row>
    <row r="42191" spans="85:87" x14ac:dyDescent="0.25">
      <c r="CG42191" s="768"/>
      <c r="CH42191" s="768"/>
      <c r="CI42191" s="850"/>
    </row>
    <row r="42192" spans="85:87" x14ac:dyDescent="0.25">
      <c r="CG42192" s="768"/>
      <c r="CH42192" s="768"/>
      <c r="CI42192" s="850"/>
    </row>
    <row r="42193" spans="85:87" x14ac:dyDescent="0.25">
      <c r="CG42193" s="768"/>
      <c r="CH42193" s="768"/>
      <c r="CI42193" s="850"/>
    </row>
    <row r="42194" spans="85:87" x14ac:dyDescent="0.25">
      <c r="CG42194" s="768"/>
      <c r="CH42194" s="768"/>
      <c r="CI42194" s="850"/>
    </row>
    <row r="42195" spans="85:87" x14ac:dyDescent="0.25">
      <c r="CG42195" s="768"/>
      <c r="CH42195" s="768"/>
      <c r="CI42195" s="850"/>
    </row>
    <row r="42196" spans="85:87" x14ac:dyDescent="0.25">
      <c r="CG42196" s="768"/>
      <c r="CH42196" s="768"/>
      <c r="CI42196" s="850"/>
    </row>
    <row r="42197" spans="85:87" x14ac:dyDescent="0.25">
      <c r="CG42197" s="768"/>
      <c r="CH42197" s="768"/>
      <c r="CI42197" s="850"/>
    </row>
    <row r="42198" spans="85:87" x14ac:dyDescent="0.25">
      <c r="CG42198" s="768"/>
      <c r="CH42198" s="768"/>
      <c r="CI42198" s="850"/>
    </row>
    <row r="42199" spans="85:87" x14ac:dyDescent="0.25">
      <c r="CG42199" s="768"/>
      <c r="CH42199" s="768"/>
      <c r="CI42199" s="850"/>
    </row>
    <row r="42200" spans="85:87" x14ac:dyDescent="0.25">
      <c r="CG42200" s="768"/>
      <c r="CH42200" s="768"/>
      <c r="CI42200" s="850"/>
    </row>
    <row r="42201" spans="85:87" x14ac:dyDescent="0.25">
      <c r="CG42201" s="768"/>
      <c r="CH42201" s="768"/>
      <c r="CI42201" s="850"/>
    </row>
    <row r="42202" spans="85:87" x14ac:dyDescent="0.25">
      <c r="CG42202" s="768"/>
      <c r="CH42202" s="768"/>
      <c r="CI42202" s="850"/>
    </row>
    <row r="42203" spans="85:87" x14ac:dyDescent="0.25">
      <c r="CG42203" s="768"/>
      <c r="CH42203" s="768"/>
      <c r="CI42203" s="850"/>
    </row>
    <row r="42204" spans="85:87" x14ac:dyDescent="0.25">
      <c r="CG42204" s="768"/>
      <c r="CH42204" s="768"/>
      <c r="CI42204" s="850"/>
    </row>
    <row r="42205" spans="85:87" x14ac:dyDescent="0.25">
      <c r="CG42205" s="768"/>
      <c r="CH42205" s="768"/>
      <c r="CI42205" s="850"/>
    </row>
    <row r="42206" spans="85:87" x14ac:dyDescent="0.25">
      <c r="CG42206" s="768"/>
      <c r="CH42206" s="768"/>
      <c r="CI42206" s="850"/>
    </row>
    <row r="42207" spans="85:87" x14ac:dyDescent="0.25">
      <c r="CG42207" s="768"/>
      <c r="CH42207" s="768"/>
      <c r="CI42207" s="850"/>
    </row>
    <row r="42208" spans="85:87" x14ac:dyDescent="0.25">
      <c r="CG42208" s="768"/>
      <c r="CH42208" s="768"/>
      <c r="CI42208" s="850"/>
    </row>
    <row r="42209" spans="85:87" x14ac:dyDescent="0.25">
      <c r="CG42209" s="768"/>
      <c r="CH42209" s="768"/>
      <c r="CI42209" s="850"/>
    </row>
    <row r="42210" spans="85:87" x14ac:dyDescent="0.25">
      <c r="CG42210" s="768"/>
      <c r="CH42210" s="768"/>
      <c r="CI42210" s="850"/>
    </row>
    <row r="42211" spans="85:87" x14ac:dyDescent="0.25">
      <c r="CG42211" s="768"/>
      <c r="CH42211" s="768"/>
      <c r="CI42211" s="850"/>
    </row>
    <row r="42212" spans="85:87" x14ac:dyDescent="0.25">
      <c r="CG42212" s="768"/>
      <c r="CH42212" s="768"/>
      <c r="CI42212" s="850"/>
    </row>
    <row r="42213" spans="85:87" x14ac:dyDescent="0.25">
      <c r="CG42213" s="768"/>
      <c r="CH42213" s="768"/>
      <c r="CI42213" s="850"/>
    </row>
    <row r="42214" spans="85:87" x14ac:dyDescent="0.25">
      <c r="CG42214" s="768"/>
      <c r="CH42214" s="768"/>
      <c r="CI42214" s="850"/>
    </row>
    <row r="42215" spans="85:87" x14ac:dyDescent="0.25">
      <c r="CG42215" s="768"/>
      <c r="CH42215" s="768"/>
      <c r="CI42215" s="850"/>
    </row>
    <row r="42216" spans="85:87" x14ac:dyDescent="0.25">
      <c r="CG42216" s="768"/>
      <c r="CH42216" s="768"/>
      <c r="CI42216" s="850"/>
    </row>
    <row r="42217" spans="85:87" x14ac:dyDescent="0.25">
      <c r="CG42217" s="768"/>
      <c r="CH42217" s="768"/>
      <c r="CI42217" s="850"/>
    </row>
    <row r="42218" spans="85:87" x14ac:dyDescent="0.25">
      <c r="CG42218" s="768"/>
      <c r="CH42218" s="768"/>
      <c r="CI42218" s="850"/>
    </row>
    <row r="42219" spans="85:87" x14ac:dyDescent="0.25">
      <c r="CG42219" s="768"/>
      <c r="CH42219" s="768"/>
      <c r="CI42219" s="850"/>
    </row>
    <row r="42220" spans="85:87" x14ac:dyDescent="0.25">
      <c r="CG42220" s="768"/>
      <c r="CH42220" s="768"/>
      <c r="CI42220" s="850"/>
    </row>
    <row r="42221" spans="85:87" x14ac:dyDescent="0.25">
      <c r="CG42221" s="768"/>
      <c r="CH42221" s="768"/>
      <c r="CI42221" s="850"/>
    </row>
    <row r="42222" spans="85:87" x14ac:dyDescent="0.25">
      <c r="CG42222" s="768"/>
      <c r="CH42222" s="768"/>
      <c r="CI42222" s="850"/>
    </row>
    <row r="42223" spans="85:87" x14ac:dyDescent="0.25">
      <c r="CG42223" s="768"/>
      <c r="CH42223" s="768"/>
      <c r="CI42223" s="850"/>
    </row>
    <row r="42224" spans="85:87" x14ac:dyDescent="0.25">
      <c r="CG42224" s="768"/>
      <c r="CH42224" s="768"/>
      <c r="CI42224" s="850"/>
    </row>
    <row r="42225" spans="85:87" x14ac:dyDescent="0.25">
      <c r="CG42225" s="768"/>
      <c r="CH42225" s="768"/>
      <c r="CI42225" s="850"/>
    </row>
    <row r="42226" spans="85:87" x14ac:dyDescent="0.25">
      <c r="CG42226" s="768"/>
      <c r="CH42226" s="768"/>
      <c r="CI42226" s="850"/>
    </row>
    <row r="42227" spans="85:87" x14ac:dyDescent="0.25">
      <c r="CG42227" s="768"/>
      <c r="CH42227" s="768"/>
      <c r="CI42227" s="850"/>
    </row>
    <row r="42228" spans="85:87" x14ac:dyDescent="0.25">
      <c r="CG42228" s="768"/>
      <c r="CH42228" s="768"/>
      <c r="CI42228" s="850"/>
    </row>
    <row r="42229" spans="85:87" x14ac:dyDescent="0.25">
      <c r="CG42229" s="768"/>
      <c r="CH42229" s="768"/>
      <c r="CI42229" s="850"/>
    </row>
    <row r="42230" spans="85:87" x14ac:dyDescent="0.25">
      <c r="CG42230" s="768"/>
      <c r="CH42230" s="768"/>
      <c r="CI42230" s="850"/>
    </row>
    <row r="42231" spans="85:87" x14ac:dyDescent="0.25">
      <c r="CG42231" s="768"/>
      <c r="CH42231" s="768"/>
      <c r="CI42231" s="850"/>
    </row>
    <row r="42232" spans="85:87" x14ac:dyDescent="0.25">
      <c r="CG42232" s="768"/>
      <c r="CH42232" s="768"/>
      <c r="CI42232" s="850"/>
    </row>
    <row r="42233" spans="85:87" x14ac:dyDescent="0.25">
      <c r="CG42233" s="768"/>
      <c r="CH42233" s="768"/>
      <c r="CI42233" s="850"/>
    </row>
    <row r="42234" spans="85:87" x14ac:dyDescent="0.25">
      <c r="CG42234" s="768"/>
      <c r="CH42234" s="768"/>
      <c r="CI42234" s="850"/>
    </row>
    <row r="42235" spans="85:87" x14ac:dyDescent="0.25">
      <c r="CG42235" s="768"/>
      <c r="CH42235" s="768"/>
      <c r="CI42235" s="850"/>
    </row>
    <row r="42236" spans="85:87" x14ac:dyDescent="0.25">
      <c r="CG42236" s="768"/>
      <c r="CH42236" s="768"/>
      <c r="CI42236" s="850"/>
    </row>
    <row r="42237" spans="85:87" x14ac:dyDescent="0.25">
      <c r="CG42237" s="768"/>
      <c r="CH42237" s="768"/>
      <c r="CI42237" s="850"/>
    </row>
    <row r="42238" spans="85:87" x14ac:dyDescent="0.25">
      <c r="CG42238" s="768"/>
      <c r="CH42238" s="768"/>
      <c r="CI42238" s="850"/>
    </row>
    <row r="42239" spans="85:87" x14ac:dyDescent="0.25">
      <c r="CG42239" s="768"/>
      <c r="CH42239" s="768"/>
      <c r="CI42239" s="850"/>
    </row>
    <row r="42240" spans="85:87" x14ac:dyDescent="0.25">
      <c r="CG42240" s="768"/>
      <c r="CH42240" s="768"/>
      <c r="CI42240" s="850"/>
    </row>
    <row r="42241" spans="85:87" x14ac:dyDescent="0.25">
      <c r="CG42241" s="768"/>
      <c r="CH42241" s="768"/>
      <c r="CI42241" s="850"/>
    </row>
    <row r="42242" spans="85:87" x14ac:dyDescent="0.25">
      <c r="CG42242" s="768"/>
      <c r="CH42242" s="768"/>
      <c r="CI42242" s="850"/>
    </row>
    <row r="42243" spans="85:87" x14ac:dyDescent="0.25">
      <c r="CG42243" s="768"/>
      <c r="CH42243" s="768"/>
      <c r="CI42243" s="850"/>
    </row>
    <row r="42244" spans="85:87" x14ac:dyDescent="0.25">
      <c r="CG42244" s="768"/>
      <c r="CH42244" s="768"/>
      <c r="CI42244" s="850"/>
    </row>
    <row r="42245" spans="85:87" x14ac:dyDescent="0.25">
      <c r="CG42245" s="768"/>
      <c r="CH42245" s="768"/>
      <c r="CI42245" s="850"/>
    </row>
    <row r="42246" spans="85:87" x14ac:dyDescent="0.25">
      <c r="CG42246" s="768"/>
      <c r="CH42246" s="768"/>
      <c r="CI42246" s="850"/>
    </row>
    <row r="42247" spans="85:87" x14ac:dyDescent="0.25">
      <c r="CG42247" s="768"/>
      <c r="CH42247" s="768"/>
      <c r="CI42247" s="850"/>
    </row>
    <row r="42248" spans="85:87" x14ac:dyDescent="0.25">
      <c r="CG42248" s="768"/>
      <c r="CH42248" s="768"/>
      <c r="CI42248" s="850"/>
    </row>
    <row r="42249" spans="85:87" x14ac:dyDescent="0.25">
      <c r="CG42249" s="768"/>
      <c r="CH42249" s="768"/>
      <c r="CI42249" s="850"/>
    </row>
    <row r="42250" spans="85:87" x14ac:dyDescent="0.25">
      <c r="CG42250" s="768"/>
      <c r="CH42250" s="768"/>
      <c r="CI42250" s="850"/>
    </row>
    <row r="42251" spans="85:87" x14ac:dyDescent="0.25">
      <c r="CG42251" s="768"/>
      <c r="CH42251" s="768"/>
      <c r="CI42251" s="850"/>
    </row>
    <row r="42252" spans="85:87" x14ac:dyDescent="0.25">
      <c r="CG42252" s="768"/>
      <c r="CH42252" s="768"/>
      <c r="CI42252" s="850"/>
    </row>
    <row r="42253" spans="85:87" x14ac:dyDescent="0.25">
      <c r="CG42253" s="768"/>
      <c r="CH42253" s="768"/>
      <c r="CI42253" s="850"/>
    </row>
    <row r="42254" spans="85:87" x14ac:dyDescent="0.25">
      <c r="CG42254" s="768"/>
      <c r="CH42254" s="768"/>
      <c r="CI42254" s="850"/>
    </row>
    <row r="42255" spans="85:87" x14ac:dyDescent="0.25">
      <c r="CG42255" s="768"/>
      <c r="CH42255" s="768"/>
      <c r="CI42255" s="850"/>
    </row>
    <row r="42256" spans="85:87" x14ac:dyDescent="0.25">
      <c r="CG42256" s="768"/>
      <c r="CH42256" s="768"/>
      <c r="CI42256" s="850"/>
    </row>
    <row r="42257" spans="85:87" x14ac:dyDescent="0.25">
      <c r="CG42257" s="768"/>
      <c r="CH42257" s="768"/>
      <c r="CI42257" s="850"/>
    </row>
    <row r="42258" spans="85:87" x14ac:dyDescent="0.25">
      <c r="CG42258" s="768"/>
      <c r="CH42258" s="768"/>
      <c r="CI42258" s="850"/>
    </row>
    <row r="42259" spans="85:87" x14ac:dyDescent="0.25">
      <c r="CG42259" s="768"/>
      <c r="CH42259" s="768"/>
      <c r="CI42259" s="850"/>
    </row>
    <row r="42260" spans="85:87" x14ac:dyDescent="0.25">
      <c r="CG42260" s="768"/>
      <c r="CH42260" s="768"/>
      <c r="CI42260" s="850"/>
    </row>
    <row r="42261" spans="85:87" x14ac:dyDescent="0.25">
      <c r="CG42261" s="768"/>
      <c r="CH42261" s="768"/>
      <c r="CI42261" s="850"/>
    </row>
    <row r="42262" spans="85:87" x14ac:dyDescent="0.25">
      <c r="CG42262" s="768"/>
      <c r="CH42262" s="768"/>
      <c r="CI42262" s="850"/>
    </row>
    <row r="42263" spans="85:87" x14ac:dyDescent="0.25">
      <c r="CG42263" s="768"/>
      <c r="CH42263" s="768"/>
      <c r="CI42263" s="850"/>
    </row>
    <row r="42264" spans="85:87" x14ac:dyDescent="0.25">
      <c r="CG42264" s="768"/>
      <c r="CH42264" s="768"/>
      <c r="CI42264" s="850"/>
    </row>
    <row r="42265" spans="85:87" x14ac:dyDescent="0.25">
      <c r="CG42265" s="768"/>
      <c r="CH42265" s="768"/>
      <c r="CI42265" s="850"/>
    </row>
    <row r="42266" spans="85:87" x14ac:dyDescent="0.25">
      <c r="CG42266" s="768"/>
      <c r="CH42266" s="768"/>
      <c r="CI42266" s="850"/>
    </row>
    <row r="42267" spans="85:87" x14ac:dyDescent="0.25">
      <c r="CG42267" s="768"/>
      <c r="CH42267" s="768"/>
      <c r="CI42267" s="850"/>
    </row>
    <row r="42268" spans="85:87" x14ac:dyDescent="0.25">
      <c r="CG42268" s="768"/>
      <c r="CH42268" s="768"/>
      <c r="CI42268" s="850"/>
    </row>
    <row r="42269" spans="85:87" x14ac:dyDescent="0.25">
      <c r="CG42269" s="768"/>
      <c r="CH42269" s="768"/>
      <c r="CI42269" s="850"/>
    </row>
    <row r="42270" spans="85:87" x14ac:dyDescent="0.25">
      <c r="CG42270" s="768"/>
      <c r="CH42270" s="768"/>
      <c r="CI42270" s="850"/>
    </row>
    <row r="42271" spans="85:87" x14ac:dyDescent="0.25">
      <c r="CG42271" s="768"/>
      <c r="CH42271" s="768"/>
      <c r="CI42271" s="850"/>
    </row>
    <row r="42272" spans="85:87" x14ac:dyDescent="0.25">
      <c r="CG42272" s="768"/>
      <c r="CH42272" s="768"/>
      <c r="CI42272" s="850"/>
    </row>
    <row r="42273" spans="85:87" x14ac:dyDescent="0.25">
      <c r="CG42273" s="768"/>
      <c r="CH42273" s="768"/>
      <c r="CI42273" s="850"/>
    </row>
    <row r="42274" spans="85:87" x14ac:dyDescent="0.25">
      <c r="CG42274" s="768"/>
      <c r="CH42274" s="768"/>
      <c r="CI42274" s="850"/>
    </row>
    <row r="42275" spans="85:87" x14ac:dyDescent="0.25">
      <c r="CG42275" s="768"/>
      <c r="CH42275" s="768"/>
      <c r="CI42275" s="850"/>
    </row>
    <row r="42276" spans="85:87" x14ac:dyDescent="0.25">
      <c r="CG42276" s="768"/>
      <c r="CH42276" s="768"/>
      <c r="CI42276" s="850"/>
    </row>
    <row r="42277" spans="85:87" x14ac:dyDescent="0.25">
      <c r="CG42277" s="768"/>
      <c r="CH42277" s="768"/>
      <c r="CI42277" s="850"/>
    </row>
    <row r="42278" spans="85:87" x14ac:dyDescent="0.25">
      <c r="CG42278" s="768"/>
      <c r="CH42278" s="768"/>
      <c r="CI42278" s="850"/>
    </row>
    <row r="42279" spans="85:87" x14ac:dyDescent="0.25">
      <c r="CG42279" s="768"/>
      <c r="CH42279" s="768"/>
      <c r="CI42279" s="850"/>
    </row>
    <row r="42280" spans="85:87" x14ac:dyDescent="0.25">
      <c r="CG42280" s="768"/>
      <c r="CH42280" s="768"/>
      <c r="CI42280" s="850"/>
    </row>
    <row r="42281" spans="85:87" x14ac:dyDescent="0.25">
      <c r="CG42281" s="768"/>
      <c r="CH42281" s="768"/>
      <c r="CI42281" s="850"/>
    </row>
    <row r="42282" spans="85:87" x14ac:dyDescent="0.25">
      <c r="CG42282" s="768"/>
      <c r="CH42282" s="768"/>
      <c r="CI42282" s="850"/>
    </row>
    <row r="42283" spans="85:87" x14ac:dyDescent="0.25">
      <c r="CG42283" s="768"/>
      <c r="CH42283" s="768"/>
      <c r="CI42283" s="850"/>
    </row>
    <row r="42284" spans="85:87" x14ac:dyDescent="0.25">
      <c r="CG42284" s="768"/>
      <c r="CH42284" s="768"/>
      <c r="CI42284" s="850"/>
    </row>
    <row r="42285" spans="85:87" x14ac:dyDescent="0.25">
      <c r="CG42285" s="768"/>
      <c r="CH42285" s="768"/>
      <c r="CI42285" s="850"/>
    </row>
    <row r="42286" spans="85:87" x14ac:dyDescent="0.25">
      <c r="CG42286" s="768"/>
      <c r="CH42286" s="768"/>
      <c r="CI42286" s="850"/>
    </row>
    <row r="42287" spans="85:87" x14ac:dyDescent="0.25">
      <c r="CG42287" s="768"/>
      <c r="CH42287" s="768"/>
      <c r="CI42287" s="850"/>
    </row>
    <row r="42288" spans="85:87" x14ac:dyDescent="0.25">
      <c r="CG42288" s="768"/>
      <c r="CH42288" s="768"/>
      <c r="CI42288" s="850"/>
    </row>
    <row r="42289" spans="85:87" x14ac:dyDescent="0.25">
      <c r="CG42289" s="768"/>
      <c r="CH42289" s="768"/>
      <c r="CI42289" s="850"/>
    </row>
    <row r="42290" spans="85:87" x14ac:dyDescent="0.25">
      <c r="CG42290" s="768"/>
      <c r="CH42290" s="768"/>
      <c r="CI42290" s="850"/>
    </row>
    <row r="42291" spans="85:87" x14ac:dyDescent="0.25">
      <c r="CG42291" s="768"/>
      <c r="CH42291" s="768"/>
      <c r="CI42291" s="850"/>
    </row>
    <row r="42292" spans="85:87" x14ac:dyDescent="0.25">
      <c r="CG42292" s="768"/>
      <c r="CH42292" s="768"/>
      <c r="CI42292" s="850"/>
    </row>
    <row r="42293" spans="85:87" x14ac:dyDescent="0.25">
      <c r="CG42293" s="768"/>
      <c r="CH42293" s="768"/>
      <c r="CI42293" s="850"/>
    </row>
    <row r="42294" spans="85:87" x14ac:dyDescent="0.25">
      <c r="CG42294" s="768"/>
      <c r="CH42294" s="768"/>
      <c r="CI42294" s="850"/>
    </row>
    <row r="42295" spans="85:87" x14ac:dyDescent="0.25">
      <c r="CG42295" s="768"/>
      <c r="CH42295" s="768"/>
      <c r="CI42295" s="850"/>
    </row>
    <row r="42296" spans="85:87" x14ac:dyDescent="0.25">
      <c r="CG42296" s="768"/>
      <c r="CH42296" s="768"/>
      <c r="CI42296" s="850"/>
    </row>
    <row r="42297" spans="85:87" x14ac:dyDescent="0.25">
      <c r="CG42297" s="768"/>
      <c r="CH42297" s="768"/>
      <c r="CI42297" s="850"/>
    </row>
    <row r="42298" spans="85:87" x14ac:dyDescent="0.25">
      <c r="CG42298" s="768"/>
      <c r="CH42298" s="768"/>
      <c r="CI42298" s="850"/>
    </row>
    <row r="42299" spans="85:87" x14ac:dyDescent="0.25">
      <c r="CG42299" s="768"/>
      <c r="CH42299" s="768"/>
      <c r="CI42299" s="850"/>
    </row>
    <row r="42300" spans="85:87" x14ac:dyDescent="0.25">
      <c r="CG42300" s="768"/>
      <c r="CH42300" s="768"/>
      <c r="CI42300" s="850"/>
    </row>
    <row r="42301" spans="85:87" x14ac:dyDescent="0.25">
      <c r="CG42301" s="768"/>
      <c r="CH42301" s="768"/>
      <c r="CI42301" s="850"/>
    </row>
    <row r="42302" spans="85:87" x14ac:dyDescent="0.25">
      <c r="CG42302" s="768"/>
      <c r="CH42302" s="768"/>
      <c r="CI42302" s="850"/>
    </row>
    <row r="42303" spans="85:87" x14ac:dyDescent="0.25">
      <c r="CG42303" s="768"/>
      <c r="CH42303" s="768"/>
      <c r="CI42303" s="850"/>
    </row>
    <row r="42304" spans="85:87" x14ac:dyDescent="0.25">
      <c r="CG42304" s="768"/>
      <c r="CH42304" s="768"/>
      <c r="CI42304" s="850"/>
    </row>
    <row r="42305" spans="85:87" x14ac:dyDescent="0.25">
      <c r="CG42305" s="768"/>
      <c r="CH42305" s="768"/>
      <c r="CI42305" s="850"/>
    </row>
    <row r="42306" spans="85:87" x14ac:dyDescent="0.25">
      <c r="CG42306" s="768"/>
      <c r="CH42306" s="768"/>
      <c r="CI42306" s="850"/>
    </row>
    <row r="42307" spans="85:87" x14ac:dyDescent="0.25">
      <c r="CG42307" s="768"/>
      <c r="CH42307" s="768"/>
      <c r="CI42307" s="850"/>
    </row>
    <row r="42308" spans="85:87" x14ac:dyDescent="0.25">
      <c r="CG42308" s="768"/>
      <c r="CH42308" s="768"/>
      <c r="CI42308" s="850"/>
    </row>
    <row r="42309" spans="85:87" x14ac:dyDescent="0.25">
      <c r="CG42309" s="768"/>
      <c r="CH42309" s="768"/>
      <c r="CI42309" s="850"/>
    </row>
    <row r="42310" spans="85:87" x14ac:dyDescent="0.25">
      <c r="CG42310" s="768"/>
      <c r="CH42310" s="768"/>
      <c r="CI42310" s="850"/>
    </row>
    <row r="42311" spans="85:87" x14ac:dyDescent="0.25">
      <c r="CG42311" s="768"/>
      <c r="CH42311" s="768"/>
      <c r="CI42311" s="850"/>
    </row>
    <row r="42312" spans="85:87" x14ac:dyDescent="0.25">
      <c r="CG42312" s="768"/>
      <c r="CH42312" s="768"/>
      <c r="CI42312" s="850"/>
    </row>
    <row r="42313" spans="85:87" x14ac:dyDescent="0.25">
      <c r="CG42313" s="768"/>
      <c r="CH42313" s="768"/>
      <c r="CI42313" s="850"/>
    </row>
    <row r="42314" spans="85:87" x14ac:dyDescent="0.25">
      <c r="CG42314" s="768"/>
      <c r="CH42314" s="768"/>
      <c r="CI42314" s="850"/>
    </row>
    <row r="42315" spans="85:87" x14ac:dyDescent="0.25">
      <c r="CG42315" s="768"/>
      <c r="CH42315" s="768"/>
      <c r="CI42315" s="850"/>
    </row>
    <row r="42316" spans="85:87" x14ac:dyDescent="0.25">
      <c r="CG42316" s="768"/>
      <c r="CH42316" s="768"/>
      <c r="CI42316" s="850"/>
    </row>
    <row r="42317" spans="85:87" x14ac:dyDescent="0.25">
      <c r="CG42317" s="768"/>
      <c r="CH42317" s="768"/>
      <c r="CI42317" s="850"/>
    </row>
    <row r="42318" spans="85:87" x14ac:dyDescent="0.25">
      <c r="CG42318" s="768"/>
      <c r="CH42318" s="768"/>
      <c r="CI42318" s="850"/>
    </row>
    <row r="42319" spans="85:87" x14ac:dyDescent="0.25">
      <c r="CG42319" s="768"/>
      <c r="CH42319" s="768"/>
      <c r="CI42319" s="850"/>
    </row>
    <row r="42320" spans="85:87" x14ac:dyDescent="0.25">
      <c r="CG42320" s="768"/>
      <c r="CH42320" s="768"/>
      <c r="CI42320" s="850"/>
    </row>
    <row r="42321" spans="85:87" x14ac:dyDescent="0.25">
      <c r="CG42321" s="768"/>
      <c r="CH42321" s="768"/>
      <c r="CI42321" s="850"/>
    </row>
    <row r="42322" spans="85:87" x14ac:dyDescent="0.25">
      <c r="CG42322" s="768"/>
      <c r="CH42322" s="768"/>
      <c r="CI42322" s="850"/>
    </row>
    <row r="42323" spans="85:87" x14ac:dyDescent="0.25">
      <c r="CG42323" s="768"/>
      <c r="CH42323" s="768"/>
      <c r="CI42323" s="850"/>
    </row>
    <row r="42324" spans="85:87" x14ac:dyDescent="0.25">
      <c r="CG42324" s="768"/>
      <c r="CH42324" s="768"/>
      <c r="CI42324" s="850"/>
    </row>
    <row r="42325" spans="85:87" x14ac:dyDescent="0.25">
      <c r="CG42325" s="768"/>
      <c r="CH42325" s="768"/>
      <c r="CI42325" s="850"/>
    </row>
    <row r="42326" spans="85:87" x14ac:dyDescent="0.25">
      <c r="CG42326" s="768"/>
      <c r="CH42326" s="768"/>
      <c r="CI42326" s="850"/>
    </row>
    <row r="42327" spans="85:87" x14ac:dyDescent="0.25">
      <c r="CG42327" s="768"/>
      <c r="CH42327" s="768"/>
      <c r="CI42327" s="850"/>
    </row>
    <row r="42328" spans="85:87" x14ac:dyDescent="0.25">
      <c r="CG42328" s="768"/>
      <c r="CH42328" s="768"/>
      <c r="CI42328" s="850"/>
    </row>
    <row r="42329" spans="85:87" x14ac:dyDescent="0.25">
      <c r="CG42329" s="768"/>
      <c r="CH42329" s="768"/>
      <c r="CI42329" s="850"/>
    </row>
    <row r="42330" spans="85:87" x14ac:dyDescent="0.25">
      <c r="CG42330" s="768"/>
      <c r="CH42330" s="768"/>
      <c r="CI42330" s="850"/>
    </row>
    <row r="42331" spans="85:87" x14ac:dyDescent="0.25">
      <c r="CG42331" s="768"/>
      <c r="CH42331" s="768"/>
      <c r="CI42331" s="850"/>
    </row>
    <row r="42332" spans="85:87" x14ac:dyDescent="0.25">
      <c r="CG42332" s="768"/>
      <c r="CH42332" s="768"/>
      <c r="CI42332" s="850"/>
    </row>
    <row r="42333" spans="85:87" x14ac:dyDescent="0.25">
      <c r="CG42333" s="768"/>
      <c r="CH42333" s="768"/>
      <c r="CI42333" s="850"/>
    </row>
    <row r="42334" spans="85:87" x14ac:dyDescent="0.25">
      <c r="CG42334" s="768"/>
      <c r="CH42334" s="768"/>
      <c r="CI42334" s="850"/>
    </row>
    <row r="42335" spans="85:87" x14ac:dyDescent="0.25">
      <c r="CG42335" s="768"/>
      <c r="CH42335" s="768"/>
      <c r="CI42335" s="850"/>
    </row>
    <row r="42336" spans="85:87" x14ac:dyDescent="0.25">
      <c r="CG42336" s="768"/>
      <c r="CH42336" s="768"/>
      <c r="CI42336" s="850"/>
    </row>
    <row r="42337" spans="85:87" x14ac:dyDescent="0.25">
      <c r="CG42337" s="768"/>
      <c r="CH42337" s="768"/>
      <c r="CI42337" s="850"/>
    </row>
    <row r="42338" spans="85:87" x14ac:dyDescent="0.25">
      <c r="CG42338" s="768"/>
      <c r="CH42338" s="768"/>
      <c r="CI42338" s="850"/>
    </row>
    <row r="42339" spans="85:87" x14ac:dyDescent="0.25">
      <c r="CG42339" s="768"/>
      <c r="CH42339" s="768"/>
      <c r="CI42339" s="850"/>
    </row>
    <row r="42340" spans="85:87" x14ac:dyDescent="0.25">
      <c r="CG42340" s="768"/>
      <c r="CH42340" s="768"/>
      <c r="CI42340" s="850"/>
    </row>
    <row r="42341" spans="85:87" x14ac:dyDescent="0.25">
      <c r="CG42341" s="768"/>
      <c r="CH42341" s="768"/>
      <c r="CI42341" s="850"/>
    </row>
    <row r="42342" spans="85:87" x14ac:dyDescent="0.25">
      <c r="CG42342" s="768"/>
      <c r="CH42342" s="768"/>
      <c r="CI42342" s="850"/>
    </row>
    <row r="42343" spans="85:87" x14ac:dyDescent="0.25">
      <c r="CG42343" s="768"/>
      <c r="CH42343" s="768"/>
      <c r="CI42343" s="850"/>
    </row>
    <row r="42344" spans="85:87" x14ac:dyDescent="0.25">
      <c r="CG42344" s="768"/>
      <c r="CH42344" s="768"/>
      <c r="CI42344" s="850"/>
    </row>
    <row r="42345" spans="85:87" x14ac:dyDescent="0.25">
      <c r="CG42345" s="768"/>
      <c r="CH42345" s="768"/>
      <c r="CI42345" s="850"/>
    </row>
    <row r="42346" spans="85:87" x14ac:dyDescent="0.25">
      <c r="CG42346" s="768"/>
      <c r="CH42346" s="768"/>
      <c r="CI42346" s="850"/>
    </row>
    <row r="42347" spans="85:87" x14ac:dyDescent="0.25">
      <c r="CG42347" s="768"/>
      <c r="CH42347" s="768"/>
      <c r="CI42347" s="850"/>
    </row>
    <row r="42348" spans="85:87" x14ac:dyDescent="0.25">
      <c r="CG42348" s="768"/>
      <c r="CH42348" s="768"/>
      <c r="CI42348" s="850"/>
    </row>
    <row r="42349" spans="85:87" x14ac:dyDescent="0.25">
      <c r="CG42349" s="768"/>
      <c r="CH42349" s="768"/>
      <c r="CI42349" s="850"/>
    </row>
    <row r="42350" spans="85:87" x14ac:dyDescent="0.25">
      <c r="CG42350" s="768"/>
      <c r="CH42350" s="768"/>
      <c r="CI42350" s="850"/>
    </row>
    <row r="42351" spans="85:87" x14ac:dyDescent="0.25">
      <c r="CG42351" s="768"/>
      <c r="CH42351" s="768"/>
      <c r="CI42351" s="850"/>
    </row>
    <row r="42352" spans="85:87" x14ac:dyDescent="0.25">
      <c r="CG42352" s="768"/>
      <c r="CH42352" s="768"/>
      <c r="CI42352" s="850"/>
    </row>
    <row r="42353" spans="85:87" x14ac:dyDescent="0.25">
      <c r="CG42353" s="768"/>
      <c r="CH42353" s="768"/>
      <c r="CI42353" s="850"/>
    </row>
    <row r="42354" spans="85:87" x14ac:dyDescent="0.25">
      <c r="CG42354" s="768"/>
      <c r="CH42354" s="768"/>
      <c r="CI42354" s="850"/>
    </row>
    <row r="42355" spans="85:87" x14ac:dyDescent="0.25">
      <c r="CG42355" s="768"/>
      <c r="CH42355" s="768"/>
      <c r="CI42355" s="850"/>
    </row>
    <row r="42356" spans="85:87" x14ac:dyDescent="0.25">
      <c r="CG42356" s="768"/>
      <c r="CH42356" s="768"/>
      <c r="CI42356" s="850"/>
    </row>
    <row r="42357" spans="85:87" x14ac:dyDescent="0.25">
      <c r="CG42357" s="768"/>
      <c r="CH42357" s="768"/>
      <c r="CI42357" s="850"/>
    </row>
    <row r="42358" spans="85:87" x14ac:dyDescent="0.25">
      <c r="CG42358" s="768"/>
      <c r="CH42358" s="768"/>
      <c r="CI42358" s="850"/>
    </row>
    <row r="42359" spans="85:87" x14ac:dyDescent="0.25">
      <c r="CG42359" s="768"/>
      <c r="CH42359" s="768"/>
      <c r="CI42359" s="850"/>
    </row>
    <row r="42360" spans="85:87" x14ac:dyDescent="0.25">
      <c r="CG42360" s="768"/>
      <c r="CH42360" s="768"/>
      <c r="CI42360" s="850"/>
    </row>
    <row r="42361" spans="85:87" x14ac:dyDescent="0.25">
      <c r="CG42361" s="768"/>
      <c r="CH42361" s="768"/>
      <c r="CI42361" s="850"/>
    </row>
    <row r="42362" spans="85:87" x14ac:dyDescent="0.25">
      <c r="CG42362" s="768"/>
      <c r="CH42362" s="768"/>
      <c r="CI42362" s="850"/>
    </row>
    <row r="42363" spans="85:87" x14ac:dyDescent="0.25">
      <c r="CG42363" s="768"/>
      <c r="CH42363" s="768"/>
      <c r="CI42363" s="850"/>
    </row>
    <row r="42364" spans="85:87" x14ac:dyDescent="0.25">
      <c r="CG42364" s="768"/>
      <c r="CH42364" s="768"/>
      <c r="CI42364" s="850"/>
    </row>
    <row r="42365" spans="85:87" x14ac:dyDescent="0.25">
      <c r="CG42365" s="768"/>
      <c r="CH42365" s="768"/>
      <c r="CI42365" s="850"/>
    </row>
    <row r="42366" spans="85:87" x14ac:dyDescent="0.25">
      <c r="CG42366" s="768"/>
      <c r="CH42366" s="768"/>
      <c r="CI42366" s="850"/>
    </row>
    <row r="42367" spans="85:87" x14ac:dyDescent="0.25">
      <c r="CG42367" s="768"/>
      <c r="CH42367" s="768"/>
      <c r="CI42367" s="850"/>
    </row>
    <row r="42368" spans="85:87" x14ac:dyDescent="0.25">
      <c r="CG42368" s="768"/>
      <c r="CH42368" s="768"/>
      <c r="CI42368" s="850"/>
    </row>
    <row r="42369" spans="85:87" x14ac:dyDescent="0.25">
      <c r="CG42369" s="768"/>
      <c r="CH42369" s="768"/>
      <c r="CI42369" s="850"/>
    </row>
    <row r="42370" spans="85:87" x14ac:dyDescent="0.25">
      <c r="CG42370" s="768"/>
      <c r="CH42370" s="768"/>
      <c r="CI42370" s="850"/>
    </row>
    <row r="42371" spans="85:87" x14ac:dyDescent="0.25">
      <c r="CG42371" s="768"/>
      <c r="CH42371" s="768"/>
      <c r="CI42371" s="850"/>
    </row>
    <row r="42372" spans="85:87" x14ac:dyDescent="0.25">
      <c r="CG42372" s="768"/>
      <c r="CH42372" s="768"/>
      <c r="CI42372" s="850"/>
    </row>
    <row r="42373" spans="85:87" x14ac:dyDescent="0.25">
      <c r="CG42373" s="768"/>
      <c r="CH42373" s="768"/>
      <c r="CI42373" s="850"/>
    </row>
    <row r="42374" spans="85:87" x14ac:dyDescent="0.25">
      <c r="CG42374" s="768"/>
      <c r="CH42374" s="768"/>
      <c r="CI42374" s="850"/>
    </row>
    <row r="42375" spans="85:87" x14ac:dyDescent="0.25">
      <c r="CG42375" s="768"/>
      <c r="CH42375" s="768"/>
      <c r="CI42375" s="850"/>
    </row>
    <row r="42376" spans="85:87" x14ac:dyDescent="0.25">
      <c r="CG42376" s="768"/>
      <c r="CH42376" s="768"/>
      <c r="CI42376" s="850"/>
    </row>
    <row r="42377" spans="85:87" x14ac:dyDescent="0.25">
      <c r="CG42377" s="768"/>
      <c r="CH42377" s="768"/>
      <c r="CI42377" s="850"/>
    </row>
    <row r="42378" spans="85:87" x14ac:dyDescent="0.25">
      <c r="CG42378" s="768"/>
      <c r="CH42378" s="768"/>
      <c r="CI42378" s="850"/>
    </row>
    <row r="42379" spans="85:87" x14ac:dyDescent="0.25">
      <c r="CG42379" s="768"/>
      <c r="CH42379" s="768"/>
      <c r="CI42379" s="850"/>
    </row>
    <row r="42380" spans="85:87" x14ac:dyDescent="0.25">
      <c r="CG42380" s="768"/>
      <c r="CH42380" s="768"/>
      <c r="CI42380" s="850"/>
    </row>
    <row r="42381" spans="85:87" x14ac:dyDescent="0.25">
      <c r="CG42381" s="768"/>
      <c r="CH42381" s="768"/>
      <c r="CI42381" s="850"/>
    </row>
    <row r="42382" spans="85:87" x14ac:dyDescent="0.25">
      <c r="CG42382" s="768"/>
      <c r="CH42382" s="768"/>
      <c r="CI42382" s="850"/>
    </row>
    <row r="42383" spans="85:87" x14ac:dyDescent="0.25">
      <c r="CG42383" s="768"/>
      <c r="CH42383" s="768"/>
      <c r="CI42383" s="850"/>
    </row>
    <row r="42384" spans="85:87" x14ac:dyDescent="0.25">
      <c r="CG42384" s="768"/>
      <c r="CH42384" s="768"/>
      <c r="CI42384" s="850"/>
    </row>
    <row r="42385" spans="85:87" x14ac:dyDescent="0.25">
      <c r="CG42385" s="768"/>
      <c r="CH42385" s="768"/>
      <c r="CI42385" s="850"/>
    </row>
    <row r="42386" spans="85:87" x14ac:dyDescent="0.25">
      <c r="CG42386" s="768"/>
      <c r="CH42386" s="768"/>
      <c r="CI42386" s="850"/>
    </row>
    <row r="42387" spans="85:87" x14ac:dyDescent="0.25">
      <c r="CG42387" s="768"/>
      <c r="CH42387" s="768"/>
      <c r="CI42387" s="850"/>
    </row>
    <row r="42388" spans="85:87" x14ac:dyDescent="0.25">
      <c r="CG42388" s="768"/>
      <c r="CH42388" s="768"/>
      <c r="CI42388" s="850"/>
    </row>
    <row r="42389" spans="85:87" x14ac:dyDescent="0.25">
      <c r="CG42389" s="768"/>
      <c r="CH42389" s="768"/>
      <c r="CI42389" s="850"/>
    </row>
    <row r="42390" spans="85:87" x14ac:dyDescent="0.25">
      <c r="CG42390" s="768"/>
      <c r="CH42390" s="768"/>
      <c r="CI42390" s="850"/>
    </row>
    <row r="42391" spans="85:87" x14ac:dyDescent="0.25">
      <c r="CG42391" s="768"/>
      <c r="CH42391" s="768"/>
      <c r="CI42391" s="850"/>
    </row>
    <row r="42392" spans="85:87" x14ac:dyDescent="0.25">
      <c r="CG42392" s="768"/>
      <c r="CH42392" s="768"/>
      <c r="CI42392" s="850"/>
    </row>
    <row r="42393" spans="85:87" x14ac:dyDescent="0.25">
      <c r="CG42393" s="768"/>
      <c r="CH42393" s="768"/>
      <c r="CI42393" s="850"/>
    </row>
    <row r="42394" spans="85:87" x14ac:dyDescent="0.25">
      <c r="CG42394" s="768"/>
      <c r="CH42394" s="768"/>
      <c r="CI42394" s="850"/>
    </row>
    <row r="42395" spans="85:87" x14ac:dyDescent="0.25">
      <c r="CG42395" s="768"/>
      <c r="CH42395" s="768"/>
      <c r="CI42395" s="850"/>
    </row>
    <row r="42396" spans="85:87" x14ac:dyDescent="0.25">
      <c r="CG42396" s="768"/>
      <c r="CH42396" s="768"/>
      <c r="CI42396" s="850"/>
    </row>
    <row r="42397" spans="85:87" x14ac:dyDescent="0.25">
      <c r="CG42397" s="768"/>
      <c r="CH42397" s="768"/>
      <c r="CI42397" s="850"/>
    </row>
    <row r="42398" spans="85:87" x14ac:dyDescent="0.25">
      <c r="CG42398" s="768"/>
      <c r="CH42398" s="768"/>
      <c r="CI42398" s="850"/>
    </row>
    <row r="42399" spans="85:87" x14ac:dyDescent="0.25">
      <c r="CG42399" s="768"/>
      <c r="CH42399" s="768"/>
      <c r="CI42399" s="850"/>
    </row>
    <row r="42400" spans="85:87" x14ac:dyDescent="0.25">
      <c r="CG42400" s="768"/>
      <c r="CH42400" s="768"/>
      <c r="CI42400" s="850"/>
    </row>
    <row r="42401" spans="85:87" x14ac:dyDescent="0.25">
      <c r="CG42401" s="768"/>
      <c r="CH42401" s="768"/>
      <c r="CI42401" s="850"/>
    </row>
    <row r="42402" spans="85:87" x14ac:dyDescent="0.25">
      <c r="CG42402" s="768"/>
      <c r="CH42402" s="768"/>
      <c r="CI42402" s="850"/>
    </row>
    <row r="42403" spans="85:87" x14ac:dyDescent="0.25">
      <c r="CG42403" s="768"/>
      <c r="CH42403" s="768"/>
      <c r="CI42403" s="850"/>
    </row>
    <row r="42404" spans="85:87" x14ac:dyDescent="0.25">
      <c r="CG42404" s="768"/>
      <c r="CH42404" s="768"/>
      <c r="CI42404" s="850"/>
    </row>
    <row r="42405" spans="85:87" x14ac:dyDescent="0.25">
      <c r="CG42405" s="768"/>
      <c r="CH42405" s="768"/>
      <c r="CI42405" s="850"/>
    </row>
    <row r="42406" spans="85:87" x14ac:dyDescent="0.25">
      <c r="CG42406" s="768"/>
      <c r="CH42406" s="768"/>
      <c r="CI42406" s="850"/>
    </row>
    <row r="42407" spans="85:87" x14ac:dyDescent="0.25">
      <c r="CG42407" s="768"/>
      <c r="CH42407" s="768"/>
      <c r="CI42407" s="850"/>
    </row>
    <row r="42408" spans="85:87" x14ac:dyDescent="0.25">
      <c r="CG42408" s="768"/>
      <c r="CH42408" s="768"/>
      <c r="CI42408" s="850"/>
    </row>
    <row r="42409" spans="85:87" x14ac:dyDescent="0.25">
      <c r="CG42409" s="768"/>
      <c r="CH42409" s="768"/>
      <c r="CI42409" s="850"/>
    </row>
    <row r="42410" spans="85:87" x14ac:dyDescent="0.25">
      <c r="CG42410" s="768"/>
      <c r="CH42410" s="768"/>
      <c r="CI42410" s="850"/>
    </row>
    <row r="42411" spans="85:87" x14ac:dyDescent="0.25">
      <c r="CG42411" s="768"/>
      <c r="CH42411" s="768"/>
      <c r="CI42411" s="850"/>
    </row>
    <row r="42412" spans="85:87" x14ac:dyDescent="0.25">
      <c r="CG42412" s="768"/>
      <c r="CH42412" s="768"/>
      <c r="CI42412" s="850"/>
    </row>
    <row r="42413" spans="85:87" x14ac:dyDescent="0.25">
      <c r="CG42413" s="768"/>
      <c r="CH42413" s="768"/>
      <c r="CI42413" s="850"/>
    </row>
    <row r="42414" spans="85:87" x14ac:dyDescent="0.25">
      <c r="CG42414" s="768"/>
      <c r="CH42414" s="768"/>
      <c r="CI42414" s="850"/>
    </row>
    <row r="42415" spans="85:87" x14ac:dyDescent="0.25">
      <c r="CG42415" s="768"/>
      <c r="CH42415" s="768"/>
      <c r="CI42415" s="850"/>
    </row>
    <row r="42416" spans="85:87" x14ac:dyDescent="0.25">
      <c r="CG42416" s="768"/>
      <c r="CH42416" s="768"/>
      <c r="CI42416" s="850"/>
    </row>
    <row r="42417" spans="85:87" x14ac:dyDescent="0.25">
      <c r="CG42417" s="768"/>
      <c r="CH42417" s="768"/>
      <c r="CI42417" s="850"/>
    </row>
    <row r="42418" spans="85:87" x14ac:dyDescent="0.25">
      <c r="CG42418" s="768"/>
      <c r="CH42418" s="768"/>
      <c r="CI42418" s="850"/>
    </row>
    <row r="42419" spans="85:87" x14ac:dyDescent="0.25">
      <c r="CG42419" s="768"/>
      <c r="CH42419" s="768"/>
      <c r="CI42419" s="850"/>
    </row>
    <row r="42420" spans="85:87" x14ac:dyDescent="0.25">
      <c r="CG42420" s="768"/>
      <c r="CH42420" s="768"/>
      <c r="CI42420" s="850"/>
    </row>
    <row r="42421" spans="85:87" x14ac:dyDescent="0.25">
      <c r="CG42421" s="768"/>
      <c r="CH42421" s="768"/>
      <c r="CI42421" s="850"/>
    </row>
    <row r="42422" spans="85:87" x14ac:dyDescent="0.25">
      <c r="CG42422" s="768"/>
      <c r="CH42422" s="768"/>
      <c r="CI42422" s="850"/>
    </row>
    <row r="42423" spans="85:87" x14ac:dyDescent="0.25">
      <c r="CG42423" s="768"/>
      <c r="CH42423" s="768"/>
      <c r="CI42423" s="850"/>
    </row>
    <row r="42424" spans="85:87" x14ac:dyDescent="0.25">
      <c r="CG42424" s="768"/>
      <c r="CH42424" s="768"/>
      <c r="CI42424" s="850"/>
    </row>
    <row r="42425" spans="85:87" x14ac:dyDescent="0.25">
      <c r="CG42425" s="768"/>
      <c r="CH42425" s="768"/>
      <c r="CI42425" s="850"/>
    </row>
    <row r="42426" spans="85:87" x14ac:dyDescent="0.25">
      <c r="CG42426" s="768"/>
      <c r="CH42426" s="768"/>
      <c r="CI42426" s="850"/>
    </row>
    <row r="42427" spans="85:87" x14ac:dyDescent="0.25">
      <c r="CG42427" s="768"/>
      <c r="CH42427" s="768"/>
      <c r="CI42427" s="850"/>
    </row>
    <row r="42428" spans="85:87" x14ac:dyDescent="0.25">
      <c r="CG42428" s="768"/>
      <c r="CH42428" s="768"/>
      <c r="CI42428" s="850"/>
    </row>
    <row r="42429" spans="85:87" x14ac:dyDescent="0.25">
      <c r="CG42429" s="768"/>
      <c r="CH42429" s="768"/>
      <c r="CI42429" s="850"/>
    </row>
    <row r="42430" spans="85:87" x14ac:dyDescent="0.25">
      <c r="CG42430" s="768"/>
      <c r="CH42430" s="768"/>
      <c r="CI42430" s="850"/>
    </row>
    <row r="42431" spans="85:87" x14ac:dyDescent="0.25">
      <c r="CG42431" s="768"/>
      <c r="CH42431" s="768"/>
      <c r="CI42431" s="850"/>
    </row>
    <row r="42432" spans="85:87" x14ac:dyDescent="0.25">
      <c r="CG42432" s="768"/>
      <c r="CH42432" s="768"/>
      <c r="CI42432" s="850"/>
    </row>
    <row r="42433" spans="85:87" x14ac:dyDescent="0.25">
      <c r="CG42433" s="768"/>
      <c r="CH42433" s="768"/>
      <c r="CI42433" s="850"/>
    </row>
    <row r="42434" spans="85:87" x14ac:dyDescent="0.25">
      <c r="CG42434" s="768"/>
      <c r="CH42434" s="768"/>
      <c r="CI42434" s="850"/>
    </row>
    <row r="42435" spans="85:87" x14ac:dyDescent="0.25">
      <c r="CG42435" s="768"/>
      <c r="CH42435" s="768"/>
      <c r="CI42435" s="850"/>
    </row>
    <row r="42436" spans="85:87" x14ac:dyDescent="0.25">
      <c r="CG42436" s="768"/>
      <c r="CH42436" s="768"/>
      <c r="CI42436" s="850"/>
    </row>
    <row r="42437" spans="85:87" x14ac:dyDescent="0.25">
      <c r="CG42437" s="768"/>
      <c r="CH42437" s="768"/>
      <c r="CI42437" s="850"/>
    </row>
    <row r="42438" spans="85:87" x14ac:dyDescent="0.25">
      <c r="CG42438" s="768"/>
      <c r="CH42438" s="768"/>
      <c r="CI42438" s="850"/>
    </row>
    <row r="42439" spans="85:87" x14ac:dyDescent="0.25">
      <c r="CG42439" s="768"/>
      <c r="CH42439" s="768"/>
      <c r="CI42439" s="850"/>
    </row>
    <row r="42440" spans="85:87" x14ac:dyDescent="0.25">
      <c r="CG42440" s="768"/>
      <c r="CH42440" s="768"/>
      <c r="CI42440" s="850"/>
    </row>
    <row r="42441" spans="85:87" x14ac:dyDescent="0.25">
      <c r="CG42441" s="768"/>
      <c r="CH42441" s="768"/>
      <c r="CI42441" s="850"/>
    </row>
    <row r="42442" spans="85:87" x14ac:dyDescent="0.25">
      <c r="CG42442" s="768"/>
      <c r="CH42442" s="768"/>
      <c r="CI42442" s="850"/>
    </row>
    <row r="42443" spans="85:87" x14ac:dyDescent="0.25">
      <c r="CG42443" s="768"/>
      <c r="CH42443" s="768"/>
      <c r="CI42443" s="850"/>
    </row>
    <row r="42444" spans="85:87" x14ac:dyDescent="0.25">
      <c r="CG42444" s="768"/>
      <c r="CH42444" s="768"/>
      <c r="CI42444" s="850"/>
    </row>
    <row r="42445" spans="85:87" x14ac:dyDescent="0.25">
      <c r="CG42445" s="768"/>
      <c r="CH42445" s="768"/>
      <c r="CI42445" s="850"/>
    </row>
    <row r="42446" spans="85:87" x14ac:dyDescent="0.25">
      <c r="CG42446" s="768"/>
      <c r="CH42446" s="768"/>
      <c r="CI42446" s="850"/>
    </row>
    <row r="42447" spans="85:87" x14ac:dyDescent="0.25">
      <c r="CG42447" s="768"/>
      <c r="CH42447" s="768"/>
      <c r="CI42447" s="850"/>
    </row>
    <row r="42448" spans="85:87" x14ac:dyDescent="0.25">
      <c r="CG42448" s="768"/>
      <c r="CH42448" s="768"/>
      <c r="CI42448" s="850"/>
    </row>
    <row r="42449" spans="85:87" x14ac:dyDescent="0.25">
      <c r="CG42449" s="768"/>
      <c r="CH42449" s="768"/>
      <c r="CI42449" s="850"/>
    </row>
    <row r="42450" spans="85:87" x14ac:dyDescent="0.25">
      <c r="CG42450" s="768"/>
      <c r="CH42450" s="768"/>
      <c r="CI42450" s="850"/>
    </row>
    <row r="42451" spans="85:87" x14ac:dyDescent="0.25">
      <c r="CG42451" s="768"/>
      <c r="CH42451" s="768"/>
      <c r="CI42451" s="850"/>
    </row>
    <row r="42452" spans="85:87" x14ac:dyDescent="0.25">
      <c r="CG42452" s="768"/>
      <c r="CH42452" s="768"/>
      <c r="CI42452" s="850"/>
    </row>
    <row r="42453" spans="85:87" x14ac:dyDescent="0.25">
      <c r="CG42453" s="768"/>
      <c r="CH42453" s="768"/>
      <c r="CI42453" s="850"/>
    </row>
    <row r="42454" spans="85:87" x14ac:dyDescent="0.25">
      <c r="CG42454" s="768"/>
      <c r="CH42454" s="768"/>
      <c r="CI42454" s="850"/>
    </row>
    <row r="42455" spans="85:87" x14ac:dyDescent="0.25">
      <c r="CG42455" s="768"/>
      <c r="CH42455" s="768"/>
      <c r="CI42455" s="850"/>
    </row>
    <row r="42456" spans="85:87" x14ac:dyDescent="0.25">
      <c r="CG42456" s="768"/>
      <c r="CH42456" s="768"/>
      <c r="CI42456" s="850"/>
    </row>
    <row r="42457" spans="85:87" x14ac:dyDescent="0.25">
      <c r="CG42457" s="768"/>
      <c r="CH42457" s="768"/>
      <c r="CI42457" s="850"/>
    </row>
    <row r="42458" spans="85:87" x14ac:dyDescent="0.25">
      <c r="CG42458" s="768"/>
      <c r="CH42458" s="768"/>
      <c r="CI42458" s="850"/>
    </row>
    <row r="42459" spans="85:87" x14ac:dyDescent="0.25">
      <c r="CG42459" s="768"/>
      <c r="CH42459" s="768"/>
      <c r="CI42459" s="850"/>
    </row>
    <row r="42460" spans="85:87" x14ac:dyDescent="0.25">
      <c r="CG42460" s="768"/>
      <c r="CH42460" s="768"/>
      <c r="CI42460" s="850"/>
    </row>
    <row r="42461" spans="85:87" x14ac:dyDescent="0.25">
      <c r="CG42461" s="768"/>
      <c r="CH42461" s="768"/>
      <c r="CI42461" s="850"/>
    </row>
    <row r="42462" spans="85:87" x14ac:dyDescent="0.25">
      <c r="CG42462" s="768"/>
      <c r="CH42462" s="768"/>
      <c r="CI42462" s="850"/>
    </row>
    <row r="42463" spans="85:87" x14ac:dyDescent="0.25">
      <c r="CG42463" s="768"/>
      <c r="CH42463" s="768"/>
      <c r="CI42463" s="850"/>
    </row>
    <row r="42464" spans="85:87" x14ac:dyDescent="0.25">
      <c r="CG42464" s="768"/>
      <c r="CH42464" s="768"/>
      <c r="CI42464" s="850"/>
    </row>
    <row r="42465" spans="85:87" x14ac:dyDescent="0.25">
      <c r="CG42465" s="768"/>
      <c r="CH42465" s="768"/>
      <c r="CI42465" s="850"/>
    </row>
    <row r="42466" spans="85:87" x14ac:dyDescent="0.25">
      <c r="CG42466" s="768"/>
      <c r="CH42466" s="768"/>
      <c r="CI42466" s="850"/>
    </row>
    <row r="42467" spans="85:87" x14ac:dyDescent="0.25">
      <c r="CG42467" s="768"/>
      <c r="CH42467" s="768"/>
      <c r="CI42467" s="850"/>
    </row>
    <row r="42468" spans="85:87" x14ac:dyDescent="0.25">
      <c r="CG42468" s="768"/>
      <c r="CH42468" s="768"/>
      <c r="CI42468" s="850"/>
    </row>
    <row r="42469" spans="85:87" x14ac:dyDescent="0.25">
      <c r="CG42469" s="768"/>
      <c r="CH42469" s="768"/>
      <c r="CI42469" s="850"/>
    </row>
    <row r="42470" spans="85:87" x14ac:dyDescent="0.25">
      <c r="CG42470" s="768"/>
      <c r="CH42470" s="768"/>
      <c r="CI42470" s="850"/>
    </row>
    <row r="42471" spans="85:87" x14ac:dyDescent="0.25">
      <c r="CG42471" s="768"/>
      <c r="CH42471" s="768"/>
      <c r="CI42471" s="850"/>
    </row>
    <row r="42472" spans="85:87" x14ac:dyDescent="0.25">
      <c r="CG42472" s="768"/>
      <c r="CH42472" s="768"/>
      <c r="CI42472" s="850"/>
    </row>
    <row r="42473" spans="85:87" x14ac:dyDescent="0.25">
      <c r="CG42473" s="768"/>
      <c r="CH42473" s="768"/>
      <c r="CI42473" s="850"/>
    </row>
    <row r="42474" spans="85:87" x14ac:dyDescent="0.25">
      <c r="CG42474" s="768"/>
      <c r="CH42474" s="768"/>
      <c r="CI42474" s="850"/>
    </row>
    <row r="42475" spans="85:87" x14ac:dyDescent="0.25">
      <c r="CG42475" s="768"/>
      <c r="CH42475" s="768"/>
      <c r="CI42475" s="850"/>
    </row>
    <row r="42476" spans="85:87" x14ac:dyDescent="0.25">
      <c r="CG42476" s="768"/>
      <c r="CH42476" s="768"/>
      <c r="CI42476" s="850"/>
    </row>
    <row r="42477" spans="85:87" x14ac:dyDescent="0.25">
      <c r="CG42477" s="768"/>
      <c r="CH42477" s="768"/>
      <c r="CI42477" s="850"/>
    </row>
    <row r="42478" spans="85:87" x14ac:dyDescent="0.25">
      <c r="CG42478" s="768"/>
      <c r="CH42478" s="768"/>
      <c r="CI42478" s="850"/>
    </row>
    <row r="42479" spans="85:87" x14ac:dyDescent="0.25">
      <c r="CG42479" s="768"/>
      <c r="CH42479" s="768"/>
      <c r="CI42479" s="850"/>
    </row>
    <row r="42480" spans="85:87" x14ac:dyDescent="0.25">
      <c r="CG42480" s="768"/>
      <c r="CH42480" s="768"/>
      <c r="CI42480" s="850"/>
    </row>
    <row r="42481" spans="85:87" x14ac:dyDescent="0.25">
      <c r="CG42481" s="768"/>
      <c r="CH42481" s="768"/>
      <c r="CI42481" s="850"/>
    </row>
    <row r="42482" spans="85:87" x14ac:dyDescent="0.25">
      <c r="CG42482" s="768"/>
      <c r="CH42482" s="768"/>
      <c r="CI42482" s="850"/>
    </row>
    <row r="42483" spans="85:87" x14ac:dyDescent="0.25">
      <c r="CG42483" s="768"/>
      <c r="CH42483" s="768"/>
      <c r="CI42483" s="850"/>
    </row>
    <row r="42484" spans="85:87" x14ac:dyDescent="0.25">
      <c r="CG42484" s="768"/>
      <c r="CH42484" s="768"/>
      <c r="CI42484" s="850"/>
    </row>
    <row r="42485" spans="85:87" x14ac:dyDescent="0.25">
      <c r="CG42485" s="768"/>
      <c r="CH42485" s="768"/>
      <c r="CI42485" s="850"/>
    </row>
    <row r="42486" spans="85:87" x14ac:dyDescent="0.25">
      <c r="CG42486" s="768"/>
      <c r="CH42486" s="768"/>
      <c r="CI42486" s="850"/>
    </row>
    <row r="42487" spans="85:87" x14ac:dyDescent="0.25">
      <c r="CG42487" s="768"/>
      <c r="CH42487" s="768"/>
      <c r="CI42487" s="850"/>
    </row>
    <row r="42488" spans="85:87" x14ac:dyDescent="0.25">
      <c r="CG42488" s="768"/>
      <c r="CH42488" s="768"/>
      <c r="CI42488" s="850"/>
    </row>
    <row r="42489" spans="85:87" x14ac:dyDescent="0.25">
      <c r="CG42489" s="768"/>
      <c r="CH42489" s="768"/>
      <c r="CI42489" s="850"/>
    </row>
    <row r="42490" spans="85:87" x14ac:dyDescent="0.25">
      <c r="CG42490" s="768"/>
      <c r="CH42490" s="768"/>
      <c r="CI42490" s="850"/>
    </row>
    <row r="42491" spans="85:87" x14ac:dyDescent="0.25">
      <c r="CG42491" s="768"/>
      <c r="CH42491" s="768"/>
      <c r="CI42491" s="850"/>
    </row>
    <row r="42492" spans="85:87" x14ac:dyDescent="0.25">
      <c r="CG42492" s="768"/>
      <c r="CH42492" s="768"/>
      <c r="CI42492" s="850"/>
    </row>
    <row r="42493" spans="85:87" x14ac:dyDescent="0.25">
      <c r="CG42493" s="768"/>
      <c r="CH42493" s="768"/>
      <c r="CI42493" s="850"/>
    </row>
    <row r="42494" spans="85:87" x14ac:dyDescent="0.25">
      <c r="CG42494" s="768"/>
      <c r="CH42494" s="768"/>
      <c r="CI42494" s="850"/>
    </row>
    <row r="42495" spans="85:87" x14ac:dyDescent="0.25">
      <c r="CG42495" s="768"/>
      <c r="CH42495" s="768"/>
      <c r="CI42495" s="850"/>
    </row>
    <row r="42496" spans="85:87" x14ac:dyDescent="0.25">
      <c r="CG42496" s="768"/>
      <c r="CH42496" s="768"/>
      <c r="CI42496" s="850"/>
    </row>
    <row r="42497" spans="85:87" x14ac:dyDescent="0.25">
      <c r="CG42497" s="768"/>
      <c r="CH42497" s="768"/>
      <c r="CI42497" s="850"/>
    </row>
    <row r="42498" spans="85:87" x14ac:dyDescent="0.25">
      <c r="CG42498" s="768"/>
      <c r="CH42498" s="768"/>
      <c r="CI42498" s="850"/>
    </row>
    <row r="42499" spans="85:87" x14ac:dyDescent="0.25">
      <c r="CG42499" s="768"/>
      <c r="CH42499" s="768"/>
      <c r="CI42499" s="850"/>
    </row>
    <row r="42500" spans="85:87" x14ac:dyDescent="0.25">
      <c r="CG42500" s="768"/>
      <c r="CH42500" s="768"/>
      <c r="CI42500" s="850"/>
    </row>
    <row r="42501" spans="85:87" x14ac:dyDescent="0.25">
      <c r="CG42501" s="768"/>
      <c r="CH42501" s="768"/>
      <c r="CI42501" s="850"/>
    </row>
    <row r="42502" spans="85:87" x14ac:dyDescent="0.25">
      <c r="CG42502" s="768"/>
      <c r="CH42502" s="768"/>
      <c r="CI42502" s="850"/>
    </row>
    <row r="42503" spans="85:87" x14ac:dyDescent="0.25">
      <c r="CG42503" s="768"/>
      <c r="CH42503" s="768"/>
      <c r="CI42503" s="850"/>
    </row>
    <row r="42504" spans="85:87" x14ac:dyDescent="0.25">
      <c r="CG42504" s="768"/>
      <c r="CH42504" s="768"/>
      <c r="CI42504" s="850"/>
    </row>
    <row r="42505" spans="85:87" x14ac:dyDescent="0.25">
      <c r="CG42505" s="768"/>
      <c r="CH42505" s="768"/>
      <c r="CI42505" s="850"/>
    </row>
    <row r="42506" spans="85:87" x14ac:dyDescent="0.25">
      <c r="CG42506" s="768"/>
      <c r="CH42506" s="768"/>
      <c r="CI42506" s="850"/>
    </row>
    <row r="42507" spans="85:87" x14ac:dyDescent="0.25">
      <c r="CG42507" s="768"/>
      <c r="CH42507" s="768"/>
      <c r="CI42507" s="850"/>
    </row>
    <row r="42508" spans="85:87" x14ac:dyDescent="0.25">
      <c r="CG42508" s="768"/>
      <c r="CH42508" s="768"/>
      <c r="CI42508" s="850"/>
    </row>
    <row r="42509" spans="85:87" x14ac:dyDescent="0.25">
      <c r="CG42509" s="768"/>
      <c r="CH42509" s="768"/>
      <c r="CI42509" s="850"/>
    </row>
    <row r="42510" spans="85:87" x14ac:dyDescent="0.25">
      <c r="CG42510" s="768"/>
      <c r="CH42510" s="768"/>
      <c r="CI42510" s="850"/>
    </row>
    <row r="42511" spans="85:87" x14ac:dyDescent="0.25">
      <c r="CG42511" s="768"/>
      <c r="CH42511" s="768"/>
      <c r="CI42511" s="850"/>
    </row>
    <row r="42512" spans="85:87" x14ac:dyDescent="0.25">
      <c r="CG42512" s="768"/>
      <c r="CH42512" s="768"/>
      <c r="CI42512" s="850"/>
    </row>
    <row r="42513" spans="85:87" x14ac:dyDescent="0.25">
      <c r="CG42513" s="768"/>
      <c r="CH42513" s="768"/>
      <c r="CI42513" s="850"/>
    </row>
    <row r="42514" spans="85:87" x14ac:dyDescent="0.25">
      <c r="CG42514" s="768"/>
      <c r="CH42514" s="768"/>
      <c r="CI42514" s="850"/>
    </row>
    <row r="42515" spans="85:87" x14ac:dyDescent="0.25">
      <c r="CG42515" s="768"/>
      <c r="CH42515" s="768"/>
      <c r="CI42515" s="850"/>
    </row>
    <row r="42516" spans="85:87" x14ac:dyDescent="0.25">
      <c r="CG42516" s="768"/>
      <c r="CH42516" s="768"/>
      <c r="CI42516" s="850"/>
    </row>
    <row r="42517" spans="85:87" x14ac:dyDescent="0.25">
      <c r="CG42517" s="768"/>
      <c r="CH42517" s="768"/>
      <c r="CI42517" s="850"/>
    </row>
    <row r="42518" spans="85:87" x14ac:dyDescent="0.25">
      <c r="CG42518" s="768"/>
      <c r="CH42518" s="768"/>
      <c r="CI42518" s="850"/>
    </row>
    <row r="42519" spans="85:87" x14ac:dyDescent="0.25">
      <c r="CG42519" s="768"/>
      <c r="CH42519" s="768"/>
      <c r="CI42519" s="850"/>
    </row>
    <row r="42520" spans="85:87" x14ac:dyDescent="0.25">
      <c r="CG42520" s="768"/>
      <c r="CH42520" s="768"/>
      <c r="CI42520" s="850"/>
    </row>
    <row r="42521" spans="85:87" x14ac:dyDescent="0.25">
      <c r="CG42521" s="768"/>
      <c r="CH42521" s="768"/>
      <c r="CI42521" s="850"/>
    </row>
    <row r="42522" spans="85:87" x14ac:dyDescent="0.25">
      <c r="CG42522" s="768"/>
      <c r="CH42522" s="768"/>
      <c r="CI42522" s="850"/>
    </row>
    <row r="42523" spans="85:87" x14ac:dyDescent="0.25">
      <c r="CG42523" s="768"/>
      <c r="CH42523" s="768"/>
      <c r="CI42523" s="850"/>
    </row>
    <row r="42524" spans="85:87" x14ac:dyDescent="0.25">
      <c r="CG42524" s="768"/>
      <c r="CH42524" s="768"/>
      <c r="CI42524" s="850"/>
    </row>
    <row r="42525" spans="85:87" x14ac:dyDescent="0.25">
      <c r="CG42525" s="768"/>
      <c r="CH42525" s="768"/>
      <c r="CI42525" s="850"/>
    </row>
    <row r="42526" spans="85:87" x14ac:dyDescent="0.25">
      <c r="CG42526" s="768"/>
      <c r="CH42526" s="768"/>
      <c r="CI42526" s="850"/>
    </row>
    <row r="42527" spans="85:87" x14ac:dyDescent="0.25">
      <c r="CG42527" s="768"/>
      <c r="CH42527" s="768"/>
      <c r="CI42527" s="850"/>
    </row>
    <row r="42528" spans="85:87" x14ac:dyDescent="0.25">
      <c r="CG42528" s="768"/>
      <c r="CH42528" s="768"/>
      <c r="CI42528" s="850"/>
    </row>
    <row r="42529" spans="85:87" x14ac:dyDescent="0.25">
      <c r="CG42529" s="768"/>
      <c r="CH42529" s="768"/>
      <c r="CI42529" s="850"/>
    </row>
    <row r="42530" spans="85:87" x14ac:dyDescent="0.25">
      <c r="CG42530" s="768"/>
      <c r="CH42530" s="768"/>
      <c r="CI42530" s="850"/>
    </row>
    <row r="42531" spans="85:87" x14ac:dyDescent="0.25">
      <c r="CG42531" s="768"/>
      <c r="CH42531" s="768"/>
      <c r="CI42531" s="850"/>
    </row>
    <row r="42532" spans="85:87" x14ac:dyDescent="0.25">
      <c r="CG42532" s="768"/>
      <c r="CH42532" s="768"/>
      <c r="CI42532" s="850"/>
    </row>
    <row r="42533" spans="85:87" x14ac:dyDescent="0.25">
      <c r="CG42533" s="768"/>
      <c r="CH42533" s="768"/>
      <c r="CI42533" s="850"/>
    </row>
    <row r="42534" spans="85:87" x14ac:dyDescent="0.25">
      <c r="CG42534" s="768"/>
      <c r="CH42534" s="768"/>
      <c r="CI42534" s="850"/>
    </row>
    <row r="42535" spans="85:87" x14ac:dyDescent="0.25">
      <c r="CG42535" s="768"/>
      <c r="CH42535" s="768"/>
      <c r="CI42535" s="850"/>
    </row>
    <row r="42536" spans="85:87" x14ac:dyDescent="0.25">
      <c r="CG42536" s="768"/>
      <c r="CH42536" s="768"/>
      <c r="CI42536" s="850"/>
    </row>
    <row r="42537" spans="85:87" x14ac:dyDescent="0.25">
      <c r="CG42537" s="768"/>
      <c r="CH42537" s="768"/>
      <c r="CI42537" s="850"/>
    </row>
    <row r="42538" spans="85:87" x14ac:dyDescent="0.25">
      <c r="CG42538" s="768"/>
      <c r="CH42538" s="768"/>
      <c r="CI42538" s="850"/>
    </row>
    <row r="42539" spans="85:87" x14ac:dyDescent="0.25">
      <c r="CG42539" s="768"/>
      <c r="CH42539" s="768"/>
      <c r="CI42539" s="850"/>
    </row>
    <row r="42540" spans="85:87" x14ac:dyDescent="0.25">
      <c r="CG42540" s="768"/>
      <c r="CH42540" s="768"/>
      <c r="CI42540" s="850"/>
    </row>
    <row r="42541" spans="85:87" x14ac:dyDescent="0.25">
      <c r="CG42541" s="768"/>
      <c r="CH42541" s="768"/>
      <c r="CI42541" s="850"/>
    </row>
    <row r="42542" spans="85:87" x14ac:dyDescent="0.25">
      <c r="CG42542" s="768"/>
      <c r="CH42542" s="768"/>
      <c r="CI42542" s="850"/>
    </row>
    <row r="42543" spans="85:87" x14ac:dyDescent="0.25">
      <c r="CG42543" s="768"/>
      <c r="CH42543" s="768"/>
      <c r="CI42543" s="850"/>
    </row>
    <row r="42544" spans="85:87" x14ac:dyDescent="0.25">
      <c r="CG42544" s="768"/>
      <c r="CH42544" s="768"/>
      <c r="CI42544" s="850"/>
    </row>
    <row r="42545" spans="85:87" x14ac:dyDescent="0.25">
      <c r="CG42545" s="768"/>
      <c r="CH42545" s="768"/>
      <c r="CI42545" s="850"/>
    </row>
    <row r="42546" spans="85:87" x14ac:dyDescent="0.25">
      <c r="CG42546" s="768"/>
      <c r="CH42546" s="768"/>
      <c r="CI42546" s="850"/>
    </row>
    <row r="42547" spans="85:87" x14ac:dyDescent="0.25">
      <c r="CG42547" s="768"/>
      <c r="CH42547" s="768"/>
      <c r="CI42547" s="850"/>
    </row>
    <row r="42548" spans="85:87" x14ac:dyDescent="0.25">
      <c r="CG42548" s="768"/>
      <c r="CH42548" s="768"/>
      <c r="CI42548" s="850"/>
    </row>
    <row r="42549" spans="85:87" x14ac:dyDescent="0.25">
      <c r="CG42549" s="768"/>
      <c r="CH42549" s="768"/>
      <c r="CI42549" s="850"/>
    </row>
    <row r="42550" spans="85:87" x14ac:dyDescent="0.25">
      <c r="CG42550" s="768"/>
      <c r="CH42550" s="768"/>
      <c r="CI42550" s="850"/>
    </row>
    <row r="42551" spans="85:87" x14ac:dyDescent="0.25">
      <c r="CG42551" s="768"/>
      <c r="CH42551" s="768"/>
      <c r="CI42551" s="850"/>
    </row>
    <row r="42552" spans="85:87" x14ac:dyDescent="0.25">
      <c r="CG42552" s="768"/>
      <c r="CH42552" s="768"/>
      <c r="CI42552" s="850"/>
    </row>
    <row r="42553" spans="85:87" x14ac:dyDescent="0.25">
      <c r="CG42553" s="768"/>
      <c r="CH42553" s="768"/>
      <c r="CI42553" s="850"/>
    </row>
    <row r="42554" spans="85:87" x14ac:dyDescent="0.25">
      <c r="CG42554" s="768"/>
      <c r="CH42554" s="768"/>
      <c r="CI42554" s="850"/>
    </row>
    <row r="42555" spans="85:87" x14ac:dyDescent="0.25">
      <c r="CG42555" s="768"/>
      <c r="CH42555" s="768"/>
      <c r="CI42555" s="850"/>
    </row>
    <row r="42556" spans="85:87" x14ac:dyDescent="0.25">
      <c r="CG42556" s="768"/>
      <c r="CH42556" s="768"/>
      <c r="CI42556" s="850"/>
    </row>
    <row r="42557" spans="85:87" x14ac:dyDescent="0.25">
      <c r="CG42557" s="768"/>
      <c r="CH42557" s="768"/>
      <c r="CI42557" s="850"/>
    </row>
    <row r="42558" spans="85:87" x14ac:dyDescent="0.25">
      <c r="CG42558" s="768"/>
      <c r="CH42558" s="768"/>
      <c r="CI42558" s="850"/>
    </row>
    <row r="42559" spans="85:87" x14ac:dyDescent="0.25">
      <c r="CG42559" s="768"/>
      <c r="CH42559" s="768"/>
      <c r="CI42559" s="850"/>
    </row>
    <row r="42560" spans="85:87" x14ac:dyDescent="0.25">
      <c r="CG42560" s="768"/>
      <c r="CH42560" s="768"/>
      <c r="CI42560" s="850"/>
    </row>
    <row r="42561" spans="85:87" x14ac:dyDescent="0.25">
      <c r="CG42561" s="768"/>
      <c r="CH42561" s="768"/>
      <c r="CI42561" s="850"/>
    </row>
    <row r="42562" spans="85:87" x14ac:dyDescent="0.25">
      <c r="CG42562" s="768"/>
      <c r="CH42562" s="768"/>
      <c r="CI42562" s="850"/>
    </row>
    <row r="42563" spans="85:87" x14ac:dyDescent="0.25">
      <c r="CG42563" s="768"/>
      <c r="CH42563" s="768"/>
      <c r="CI42563" s="850"/>
    </row>
    <row r="42564" spans="85:87" x14ac:dyDescent="0.25">
      <c r="CG42564" s="768"/>
      <c r="CH42564" s="768"/>
      <c r="CI42564" s="850"/>
    </row>
    <row r="42565" spans="85:87" x14ac:dyDescent="0.25">
      <c r="CG42565" s="768"/>
      <c r="CH42565" s="768"/>
      <c r="CI42565" s="850"/>
    </row>
    <row r="42566" spans="85:87" x14ac:dyDescent="0.25">
      <c r="CG42566" s="768"/>
      <c r="CH42566" s="768"/>
      <c r="CI42566" s="850"/>
    </row>
    <row r="42567" spans="85:87" x14ac:dyDescent="0.25">
      <c r="CG42567" s="768"/>
      <c r="CH42567" s="768"/>
      <c r="CI42567" s="850"/>
    </row>
    <row r="42568" spans="85:87" x14ac:dyDescent="0.25">
      <c r="CG42568" s="768"/>
      <c r="CH42568" s="768"/>
      <c r="CI42568" s="850"/>
    </row>
    <row r="42569" spans="85:87" x14ac:dyDescent="0.25">
      <c r="CG42569" s="768"/>
      <c r="CH42569" s="768"/>
      <c r="CI42569" s="850"/>
    </row>
    <row r="42570" spans="85:87" x14ac:dyDescent="0.25">
      <c r="CG42570" s="768"/>
      <c r="CH42570" s="768"/>
      <c r="CI42570" s="850"/>
    </row>
    <row r="42571" spans="85:87" x14ac:dyDescent="0.25">
      <c r="CG42571" s="768"/>
      <c r="CH42571" s="768"/>
      <c r="CI42571" s="850"/>
    </row>
    <row r="42572" spans="85:87" x14ac:dyDescent="0.25">
      <c r="CG42572" s="768"/>
      <c r="CH42572" s="768"/>
      <c r="CI42572" s="850"/>
    </row>
    <row r="42573" spans="85:87" x14ac:dyDescent="0.25">
      <c r="CG42573" s="768"/>
      <c r="CH42573" s="768"/>
      <c r="CI42573" s="850"/>
    </row>
    <row r="42574" spans="85:87" x14ac:dyDescent="0.25">
      <c r="CG42574" s="768"/>
      <c r="CH42574" s="768"/>
      <c r="CI42574" s="850"/>
    </row>
    <row r="42575" spans="85:87" x14ac:dyDescent="0.25">
      <c r="CG42575" s="768"/>
      <c r="CH42575" s="768"/>
      <c r="CI42575" s="850"/>
    </row>
    <row r="42576" spans="85:87" x14ac:dyDescent="0.25">
      <c r="CG42576" s="768"/>
      <c r="CH42576" s="768"/>
      <c r="CI42576" s="850"/>
    </row>
    <row r="42577" spans="85:87" x14ac:dyDescent="0.25">
      <c r="CG42577" s="768"/>
      <c r="CH42577" s="768"/>
      <c r="CI42577" s="850"/>
    </row>
    <row r="42578" spans="85:87" x14ac:dyDescent="0.25">
      <c r="CG42578" s="768"/>
      <c r="CH42578" s="768"/>
      <c r="CI42578" s="850"/>
    </row>
    <row r="42579" spans="85:87" x14ac:dyDescent="0.25">
      <c r="CG42579" s="768"/>
      <c r="CH42579" s="768"/>
      <c r="CI42579" s="850"/>
    </row>
    <row r="42580" spans="85:87" x14ac:dyDescent="0.25">
      <c r="CG42580" s="768"/>
      <c r="CH42580" s="768"/>
      <c r="CI42580" s="850"/>
    </row>
    <row r="42581" spans="85:87" x14ac:dyDescent="0.25">
      <c r="CG42581" s="768"/>
      <c r="CH42581" s="768"/>
      <c r="CI42581" s="850"/>
    </row>
    <row r="42582" spans="85:87" x14ac:dyDescent="0.25">
      <c r="CG42582" s="768"/>
      <c r="CH42582" s="768"/>
      <c r="CI42582" s="850"/>
    </row>
    <row r="42583" spans="85:87" x14ac:dyDescent="0.25">
      <c r="CG42583" s="768"/>
      <c r="CH42583" s="768"/>
      <c r="CI42583" s="850"/>
    </row>
    <row r="42584" spans="85:87" x14ac:dyDescent="0.25">
      <c r="CG42584" s="768"/>
      <c r="CH42584" s="768"/>
      <c r="CI42584" s="850"/>
    </row>
    <row r="42585" spans="85:87" x14ac:dyDescent="0.25">
      <c r="CG42585" s="768"/>
      <c r="CH42585" s="768"/>
      <c r="CI42585" s="850"/>
    </row>
    <row r="42586" spans="85:87" x14ac:dyDescent="0.25">
      <c r="CG42586" s="768"/>
      <c r="CH42586" s="768"/>
      <c r="CI42586" s="850"/>
    </row>
    <row r="42587" spans="85:87" x14ac:dyDescent="0.25">
      <c r="CG42587" s="768"/>
      <c r="CH42587" s="768"/>
      <c r="CI42587" s="850"/>
    </row>
    <row r="42588" spans="85:87" x14ac:dyDescent="0.25">
      <c r="CG42588" s="768"/>
      <c r="CH42588" s="768"/>
      <c r="CI42588" s="850"/>
    </row>
    <row r="42589" spans="85:87" x14ac:dyDescent="0.25">
      <c r="CG42589" s="768"/>
      <c r="CH42589" s="768"/>
      <c r="CI42589" s="850"/>
    </row>
    <row r="42590" spans="85:87" x14ac:dyDescent="0.25">
      <c r="CG42590" s="768"/>
      <c r="CH42590" s="768"/>
      <c r="CI42590" s="850"/>
    </row>
    <row r="42591" spans="85:87" x14ac:dyDescent="0.25">
      <c r="CG42591" s="768"/>
      <c r="CH42591" s="768"/>
      <c r="CI42591" s="850"/>
    </row>
    <row r="42592" spans="85:87" x14ac:dyDescent="0.25">
      <c r="CG42592" s="768"/>
      <c r="CH42592" s="768"/>
      <c r="CI42592" s="850"/>
    </row>
    <row r="42593" spans="85:87" x14ac:dyDescent="0.25">
      <c r="CG42593" s="768"/>
      <c r="CH42593" s="768"/>
      <c r="CI42593" s="850"/>
    </row>
    <row r="42594" spans="85:87" x14ac:dyDescent="0.25">
      <c r="CG42594" s="768"/>
      <c r="CH42594" s="768"/>
      <c r="CI42594" s="850"/>
    </row>
    <row r="42595" spans="85:87" x14ac:dyDescent="0.25">
      <c r="CG42595" s="768"/>
      <c r="CH42595" s="768"/>
      <c r="CI42595" s="850"/>
    </row>
    <row r="42596" spans="85:87" x14ac:dyDescent="0.25">
      <c r="CG42596" s="768"/>
      <c r="CH42596" s="768"/>
      <c r="CI42596" s="850"/>
    </row>
    <row r="42597" spans="85:87" x14ac:dyDescent="0.25">
      <c r="CG42597" s="768"/>
      <c r="CH42597" s="768"/>
      <c r="CI42597" s="850"/>
    </row>
    <row r="42598" spans="85:87" x14ac:dyDescent="0.25">
      <c r="CG42598" s="768"/>
      <c r="CH42598" s="768"/>
      <c r="CI42598" s="850"/>
    </row>
    <row r="42599" spans="85:87" x14ac:dyDescent="0.25">
      <c r="CG42599" s="768"/>
      <c r="CH42599" s="768"/>
      <c r="CI42599" s="850"/>
    </row>
    <row r="42600" spans="85:87" x14ac:dyDescent="0.25">
      <c r="CG42600" s="768"/>
      <c r="CH42600" s="768"/>
      <c r="CI42600" s="850"/>
    </row>
    <row r="42601" spans="85:87" x14ac:dyDescent="0.25">
      <c r="CG42601" s="768"/>
      <c r="CH42601" s="768"/>
      <c r="CI42601" s="850"/>
    </row>
    <row r="42602" spans="85:87" x14ac:dyDescent="0.25">
      <c r="CG42602" s="768"/>
      <c r="CH42602" s="768"/>
      <c r="CI42602" s="850"/>
    </row>
    <row r="42603" spans="85:87" x14ac:dyDescent="0.25">
      <c r="CG42603" s="768"/>
      <c r="CH42603" s="768"/>
      <c r="CI42603" s="850"/>
    </row>
    <row r="42604" spans="85:87" x14ac:dyDescent="0.25">
      <c r="CG42604" s="768"/>
      <c r="CH42604" s="768"/>
      <c r="CI42604" s="850"/>
    </row>
    <row r="42605" spans="85:87" x14ac:dyDescent="0.25">
      <c r="CG42605" s="768"/>
      <c r="CH42605" s="768"/>
      <c r="CI42605" s="850"/>
    </row>
    <row r="42606" spans="85:87" x14ac:dyDescent="0.25">
      <c r="CG42606" s="768"/>
      <c r="CH42606" s="768"/>
      <c r="CI42606" s="850"/>
    </row>
    <row r="42607" spans="85:87" x14ac:dyDescent="0.25">
      <c r="CG42607" s="768"/>
      <c r="CH42607" s="768"/>
      <c r="CI42607" s="850"/>
    </row>
    <row r="42608" spans="85:87" x14ac:dyDescent="0.25">
      <c r="CG42608" s="768"/>
      <c r="CH42608" s="768"/>
      <c r="CI42608" s="850"/>
    </row>
    <row r="42609" spans="85:87" x14ac:dyDescent="0.25">
      <c r="CG42609" s="768"/>
      <c r="CH42609" s="768"/>
      <c r="CI42609" s="850"/>
    </row>
    <row r="42610" spans="85:87" x14ac:dyDescent="0.25">
      <c r="CG42610" s="768"/>
      <c r="CH42610" s="768"/>
      <c r="CI42610" s="850"/>
    </row>
    <row r="42611" spans="85:87" x14ac:dyDescent="0.25">
      <c r="CG42611" s="768"/>
      <c r="CH42611" s="768"/>
      <c r="CI42611" s="850"/>
    </row>
    <row r="42612" spans="85:87" x14ac:dyDescent="0.25">
      <c r="CG42612" s="768"/>
      <c r="CH42612" s="768"/>
      <c r="CI42612" s="850"/>
    </row>
    <row r="42613" spans="85:87" x14ac:dyDescent="0.25">
      <c r="CG42613" s="768"/>
      <c r="CH42613" s="768"/>
      <c r="CI42613" s="850"/>
    </row>
    <row r="42614" spans="85:87" x14ac:dyDescent="0.25">
      <c r="CG42614" s="768"/>
      <c r="CH42614" s="768"/>
      <c r="CI42614" s="850"/>
    </row>
    <row r="42615" spans="85:87" x14ac:dyDescent="0.25">
      <c r="CG42615" s="768"/>
      <c r="CH42615" s="768"/>
      <c r="CI42615" s="850"/>
    </row>
    <row r="42616" spans="85:87" x14ac:dyDescent="0.25">
      <c r="CG42616" s="768"/>
      <c r="CH42616" s="768"/>
      <c r="CI42616" s="850"/>
    </row>
    <row r="42617" spans="85:87" x14ac:dyDescent="0.25">
      <c r="CG42617" s="768"/>
      <c r="CH42617" s="768"/>
      <c r="CI42617" s="850"/>
    </row>
    <row r="42618" spans="85:87" x14ac:dyDescent="0.25">
      <c r="CG42618" s="768"/>
      <c r="CH42618" s="768"/>
      <c r="CI42618" s="850"/>
    </row>
    <row r="42619" spans="85:87" x14ac:dyDescent="0.25">
      <c r="CG42619" s="768"/>
      <c r="CH42619" s="768"/>
      <c r="CI42619" s="850"/>
    </row>
    <row r="42620" spans="85:87" x14ac:dyDescent="0.25">
      <c r="CG42620" s="768"/>
      <c r="CH42620" s="768"/>
      <c r="CI42620" s="850"/>
    </row>
    <row r="42621" spans="85:87" x14ac:dyDescent="0.25">
      <c r="CG42621" s="768"/>
      <c r="CH42621" s="768"/>
      <c r="CI42621" s="850"/>
    </row>
    <row r="42622" spans="85:87" x14ac:dyDescent="0.25">
      <c r="CG42622" s="768"/>
      <c r="CH42622" s="768"/>
      <c r="CI42622" s="850"/>
    </row>
    <row r="42623" spans="85:87" x14ac:dyDescent="0.25">
      <c r="CG42623" s="768"/>
      <c r="CH42623" s="768"/>
      <c r="CI42623" s="850"/>
    </row>
    <row r="42624" spans="85:87" x14ac:dyDescent="0.25">
      <c r="CG42624" s="768"/>
      <c r="CH42624" s="768"/>
      <c r="CI42624" s="850"/>
    </row>
    <row r="42625" spans="85:87" x14ac:dyDescent="0.25">
      <c r="CG42625" s="768"/>
      <c r="CH42625" s="768"/>
      <c r="CI42625" s="850"/>
    </row>
    <row r="42626" spans="85:87" x14ac:dyDescent="0.25">
      <c r="CG42626" s="768"/>
      <c r="CH42626" s="768"/>
      <c r="CI42626" s="850"/>
    </row>
    <row r="42627" spans="85:87" x14ac:dyDescent="0.25">
      <c r="CG42627" s="768"/>
      <c r="CH42627" s="768"/>
      <c r="CI42627" s="850"/>
    </row>
    <row r="42628" spans="85:87" x14ac:dyDescent="0.25">
      <c r="CG42628" s="768"/>
      <c r="CH42628" s="768"/>
      <c r="CI42628" s="850"/>
    </row>
    <row r="42629" spans="85:87" x14ac:dyDescent="0.25">
      <c r="CG42629" s="768"/>
      <c r="CH42629" s="768"/>
      <c r="CI42629" s="850"/>
    </row>
    <row r="42630" spans="85:87" x14ac:dyDescent="0.25">
      <c r="CG42630" s="768"/>
      <c r="CH42630" s="768"/>
      <c r="CI42630" s="850"/>
    </row>
    <row r="42631" spans="85:87" x14ac:dyDescent="0.25">
      <c r="CG42631" s="768"/>
      <c r="CH42631" s="768"/>
      <c r="CI42631" s="850"/>
    </row>
    <row r="42632" spans="85:87" x14ac:dyDescent="0.25">
      <c r="CG42632" s="768"/>
      <c r="CH42632" s="768"/>
      <c r="CI42632" s="850"/>
    </row>
    <row r="42633" spans="85:87" x14ac:dyDescent="0.25">
      <c r="CG42633" s="768"/>
      <c r="CH42633" s="768"/>
      <c r="CI42633" s="850"/>
    </row>
    <row r="42634" spans="85:87" x14ac:dyDescent="0.25">
      <c r="CG42634" s="768"/>
      <c r="CH42634" s="768"/>
      <c r="CI42634" s="850"/>
    </row>
    <row r="42635" spans="85:87" x14ac:dyDescent="0.25">
      <c r="CG42635" s="768"/>
      <c r="CH42635" s="768"/>
      <c r="CI42635" s="850"/>
    </row>
    <row r="42636" spans="85:87" x14ac:dyDescent="0.25">
      <c r="CG42636" s="768"/>
      <c r="CH42636" s="768"/>
      <c r="CI42636" s="850"/>
    </row>
    <row r="42637" spans="85:87" x14ac:dyDescent="0.25">
      <c r="CG42637" s="768"/>
      <c r="CH42637" s="768"/>
      <c r="CI42637" s="850"/>
    </row>
    <row r="42638" spans="85:87" x14ac:dyDescent="0.25">
      <c r="CG42638" s="768"/>
      <c r="CH42638" s="768"/>
      <c r="CI42638" s="850"/>
    </row>
    <row r="42639" spans="85:87" x14ac:dyDescent="0.25">
      <c r="CG42639" s="768"/>
      <c r="CH42639" s="768"/>
      <c r="CI42639" s="850"/>
    </row>
    <row r="42640" spans="85:87" x14ac:dyDescent="0.25">
      <c r="CG42640" s="768"/>
      <c r="CH42640" s="768"/>
      <c r="CI42640" s="850"/>
    </row>
    <row r="42641" spans="85:87" x14ac:dyDescent="0.25">
      <c r="CG42641" s="768"/>
      <c r="CH42641" s="768"/>
      <c r="CI42641" s="850"/>
    </row>
    <row r="42642" spans="85:87" x14ac:dyDescent="0.25">
      <c r="CG42642" s="768"/>
      <c r="CH42642" s="768"/>
      <c r="CI42642" s="850"/>
    </row>
    <row r="42643" spans="85:87" x14ac:dyDescent="0.25">
      <c r="CG42643" s="768"/>
      <c r="CH42643" s="768"/>
      <c r="CI42643" s="850"/>
    </row>
    <row r="42644" spans="85:87" x14ac:dyDescent="0.25">
      <c r="CG42644" s="768"/>
      <c r="CH42644" s="768"/>
      <c r="CI42644" s="850"/>
    </row>
    <row r="42645" spans="85:87" x14ac:dyDescent="0.25">
      <c r="CG42645" s="768"/>
      <c r="CH42645" s="768"/>
      <c r="CI42645" s="850"/>
    </row>
    <row r="42646" spans="85:87" x14ac:dyDescent="0.25">
      <c r="CG42646" s="768"/>
      <c r="CH42646" s="768"/>
      <c r="CI42646" s="850"/>
    </row>
    <row r="42647" spans="85:87" x14ac:dyDescent="0.25">
      <c r="CG42647" s="768"/>
      <c r="CH42647" s="768"/>
      <c r="CI42647" s="850"/>
    </row>
    <row r="42648" spans="85:87" x14ac:dyDescent="0.25">
      <c r="CG42648" s="768"/>
      <c r="CH42648" s="768"/>
      <c r="CI42648" s="850"/>
    </row>
    <row r="42649" spans="85:87" x14ac:dyDescent="0.25">
      <c r="CG42649" s="768"/>
      <c r="CH42649" s="768"/>
      <c r="CI42649" s="850"/>
    </row>
    <row r="42650" spans="85:87" x14ac:dyDescent="0.25">
      <c r="CG42650" s="768"/>
      <c r="CH42650" s="768"/>
      <c r="CI42650" s="850"/>
    </row>
    <row r="42651" spans="85:87" x14ac:dyDescent="0.25">
      <c r="CG42651" s="768"/>
      <c r="CH42651" s="768"/>
      <c r="CI42651" s="850"/>
    </row>
    <row r="42652" spans="85:87" x14ac:dyDescent="0.25">
      <c r="CG42652" s="768"/>
      <c r="CH42652" s="768"/>
      <c r="CI42652" s="850"/>
    </row>
    <row r="42653" spans="85:87" x14ac:dyDescent="0.25">
      <c r="CG42653" s="768"/>
      <c r="CH42653" s="768"/>
      <c r="CI42653" s="850"/>
    </row>
    <row r="42654" spans="85:87" x14ac:dyDescent="0.25">
      <c r="CG42654" s="768"/>
      <c r="CH42654" s="768"/>
      <c r="CI42654" s="850"/>
    </row>
    <row r="42655" spans="85:87" x14ac:dyDescent="0.25">
      <c r="CG42655" s="768"/>
      <c r="CH42655" s="768"/>
      <c r="CI42655" s="850"/>
    </row>
    <row r="42656" spans="85:87" x14ac:dyDescent="0.25">
      <c r="CG42656" s="768"/>
      <c r="CH42656" s="768"/>
      <c r="CI42656" s="850"/>
    </row>
    <row r="42657" spans="85:87" x14ac:dyDescent="0.25">
      <c r="CG42657" s="768"/>
      <c r="CH42657" s="768"/>
      <c r="CI42657" s="850"/>
    </row>
    <row r="42658" spans="85:87" x14ac:dyDescent="0.25">
      <c r="CG42658" s="768"/>
      <c r="CH42658" s="768"/>
      <c r="CI42658" s="850"/>
    </row>
    <row r="42659" spans="85:87" x14ac:dyDescent="0.25">
      <c r="CG42659" s="768"/>
      <c r="CH42659" s="768"/>
      <c r="CI42659" s="850"/>
    </row>
    <row r="42660" spans="85:87" x14ac:dyDescent="0.25">
      <c r="CG42660" s="768"/>
      <c r="CH42660" s="768"/>
      <c r="CI42660" s="850"/>
    </row>
    <row r="42661" spans="85:87" x14ac:dyDescent="0.25">
      <c r="CG42661" s="768"/>
      <c r="CH42661" s="768"/>
      <c r="CI42661" s="850"/>
    </row>
    <row r="42662" spans="85:87" x14ac:dyDescent="0.25">
      <c r="CG42662" s="768"/>
      <c r="CH42662" s="768"/>
      <c r="CI42662" s="850"/>
    </row>
    <row r="42663" spans="85:87" x14ac:dyDescent="0.25">
      <c r="CG42663" s="768"/>
      <c r="CH42663" s="768"/>
      <c r="CI42663" s="850"/>
    </row>
    <row r="42664" spans="85:87" x14ac:dyDescent="0.25">
      <c r="CG42664" s="768"/>
      <c r="CH42664" s="768"/>
      <c r="CI42664" s="850"/>
    </row>
    <row r="42665" spans="85:87" x14ac:dyDescent="0.25">
      <c r="CG42665" s="768"/>
      <c r="CH42665" s="768"/>
      <c r="CI42665" s="850"/>
    </row>
    <row r="42666" spans="85:87" x14ac:dyDescent="0.25">
      <c r="CG42666" s="768"/>
      <c r="CH42666" s="768"/>
      <c r="CI42666" s="850"/>
    </row>
    <row r="42667" spans="85:87" x14ac:dyDescent="0.25">
      <c r="CG42667" s="768"/>
      <c r="CH42667" s="768"/>
      <c r="CI42667" s="850"/>
    </row>
    <row r="42668" spans="85:87" x14ac:dyDescent="0.25">
      <c r="CG42668" s="768"/>
      <c r="CH42668" s="768"/>
      <c r="CI42668" s="850"/>
    </row>
    <row r="42669" spans="85:87" x14ac:dyDescent="0.25">
      <c r="CG42669" s="768"/>
      <c r="CH42669" s="768"/>
      <c r="CI42669" s="850"/>
    </row>
    <row r="42670" spans="85:87" x14ac:dyDescent="0.25">
      <c r="CG42670" s="768"/>
      <c r="CH42670" s="768"/>
      <c r="CI42670" s="850"/>
    </row>
    <row r="42671" spans="85:87" x14ac:dyDescent="0.25">
      <c r="CG42671" s="768"/>
      <c r="CH42671" s="768"/>
      <c r="CI42671" s="850"/>
    </row>
    <row r="42672" spans="85:87" x14ac:dyDescent="0.25">
      <c r="CG42672" s="768"/>
      <c r="CH42672" s="768"/>
      <c r="CI42672" s="850"/>
    </row>
    <row r="42673" spans="85:87" x14ac:dyDescent="0.25">
      <c r="CG42673" s="768"/>
      <c r="CH42673" s="768"/>
      <c r="CI42673" s="850"/>
    </row>
    <row r="42674" spans="85:87" x14ac:dyDescent="0.25">
      <c r="CG42674" s="768"/>
      <c r="CH42674" s="768"/>
      <c r="CI42674" s="850"/>
    </row>
    <row r="42675" spans="85:87" x14ac:dyDescent="0.25">
      <c r="CG42675" s="768"/>
      <c r="CH42675" s="768"/>
      <c r="CI42675" s="850"/>
    </row>
    <row r="42676" spans="85:87" x14ac:dyDescent="0.25">
      <c r="CG42676" s="768"/>
      <c r="CH42676" s="768"/>
      <c r="CI42676" s="850"/>
    </row>
    <row r="42677" spans="85:87" x14ac:dyDescent="0.25">
      <c r="CG42677" s="768"/>
      <c r="CH42677" s="768"/>
      <c r="CI42677" s="850"/>
    </row>
    <row r="42678" spans="85:87" x14ac:dyDescent="0.25">
      <c r="CG42678" s="768"/>
      <c r="CH42678" s="768"/>
      <c r="CI42678" s="850"/>
    </row>
    <row r="42679" spans="85:87" x14ac:dyDescent="0.25">
      <c r="CG42679" s="768"/>
      <c r="CH42679" s="768"/>
      <c r="CI42679" s="850"/>
    </row>
    <row r="42680" spans="85:87" x14ac:dyDescent="0.25">
      <c r="CG42680" s="768"/>
      <c r="CH42680" s="768"/>
      <c r="CI42680" s="850"/>
    </row>
    <row r="42681" spans="85:87" x14ac:dyDescent="0.25">
      <c r="CG42681" s="768"/>
      <c r="CH42681" s="768"/>
      <c r="CI42681" s="850"/>
    </row>
    <row r="42682" spans="85:87" x14ac:dyDescent="0.25">
      <c r="CG42682" s="768"/>
      <c r="CH42682" s="768"/>
      <c r="CI42682" s="850"/>
    </row>
    <row r="42683" spans="85:87" x14ac:dyDescent="0.25">
      <c r="CG42683" s="768"/>
      <c r="CH42683" s="768"/>
      <c r="CI42683" s="850"/>
    </row>
    <row r="42684" spans="85:87" x14ac:dyDescent="0.25">
      <c r="CG42684" s="768"/>
      <c r="CH42684" s="768"/>
      <c r="CI42684" s="850"/>
    </row>
    <row r="42685" spans="85:87" x14ac:dyDescent="0.25">
      <c r="CG42685" s="768"/>
      <c r="CH42685" s="768"/>
      <c r="CI42685" s="850"/>
    </row>
    <row r="42686" spans="85:87" x14ac:dyDescent="0.25">
      <c r="CG42686" s="768"/>
      <c r="CH42686" s="768"/>
      <c r="CI42686" s="850"/>
    </row>
    <row r="42687" spans="85:87" x14ac:dyDescent="0.25">
      <c r="CG42687" s="768"/>
      <c r="CH42687" s="768"/>
      <c r="CI42687" s="850"/>
    </row>
    <row r="42688" spans="85:87" x14ac:dyDescent="0.25">
      <c r="CG42688" s="768"/>
      <c r="CH42688" s="768"/>
      <c r="CI42688" s="850"/>
    </row>
    <row r="42689" spans="85:87" x14ac:dyDescent="0.25">
      <c r="CG42689" s="768"/>
      <c r="CH42689" s="768"/>
      <c r="CI42689" s="850"/>
    </row>
    <row r="42690" spans="85:87" x14ac:dyDescent="0.25">
      <c r="CG42690" s="768"/>
      <c r="CH42690" s="768"/>
      <c r="CI42690" s="850"/>
    </row>
    <row r="42691" spans="85:87" x14ac:dyDescent="0.25">
      <c r="CG42691" s="768"/>
      <c r="CH42691" s="768"/>
      <c r="CI42691" s="850"/>
    </row>
    <row r="42692" spans="85:87" x14ac:dyDescent="0.25">
      <c r="CG42692" s="768"/>
      <c r="CH42692" s="768"/>
      <c r="CI42692" s="850"/>
    </row>
    <row r="42693" spans="85:87" x14ac:dyDescent="0.25">
      <c r="CG42693" s="768"/>
      <c r="CH42693" s="768"/>
      <c r="CI42693" s="850"/>
    </row>
    <row r="42694" spans="85:87" x14ac:dyDescent="0.25">
      <c r="CG42694" s="768"/>
      <c r="CH42694" s="768"/>
      <c r="CI42694" s="850"/>
    </row>
    <row r="42695" spans="85:87" x14ac:dyDescent="0.25">
      <c r="CG42695" s="768"/>
      <c r="CH42695" s="768"/>
      <c r="CI42695" s="850"/>
    </row>
    <row r="42696" spans="85:87" x14ac:dyDescent="0.25">
      <c r="CG42696" s="768"/>
      <c r="CH42696" s="768"/>
      <c r="CI42696" s="850"/>
    </row>
    <row r="42697" spans="85:87" x14ac:dyDescent="0.25">
      <c r="CG42697" s="768"/>
      <c r="CH42697" s="768"/>
      <c r="CI42697" s="850"/>
    </row>
    <row r="42698" spans="85:87" x14ac:dyDescent="0.25">
      <c r="CG42698" s="768"/>
      <c r="CH42698" s="768"/>
      <c r="CI42698" s="850"/>
    </row>
    <row r="42699" spans="85:87" x14ac:dyDescent="0.25">
      <c r="CG42699" s="768"/>
      <c r="CH42699" s="768"/>
      <c r="CI42699" s="850"/>
    </row>
    <row r="42700" spans="85:87" x14ac:dyDescent="0.25">
      <c r="CG42700" s="768"/>
      <c r="CH42700" s="768"/>
      <c r="CI42700" s="850"/>
    </row>
    <row r="42701" spans="85:87" x14ac:dyDescent="0.25">
      <c r="CG42701" s="768"/>
      <c r="CH42701" s="768"/>
      <c r="CI42701" s="850"/>
    </row>
    <row r="42702" spans="85:87" x14ac:dyDescent="0.25">
      <c r="CG42702" s="768"/>
      <c r="CH42702" s="768"/>
      <c r="CI42702" s="850"/>
    </row>
    <row r="42703" spans="85:87" x14ac:dyDescent="0.25">
      <c r="CG42703" s="768"/>
      <c r="CH42703" s="768"/>
      <c r="CI42703" s="850"/>
    </row>
    <row r="42704" spans="85:87" x14ac:dyDescent="0.25">
      <c r="CG42704" s="768"/>
      <c r="CH42704" s="768"/>
      <c r="CI42704" s="850"/>
    </row>
    <row r="42705" spans="85:87" x14ac:dyDescent="0.25">
      <c r="CG42705" s="768"/>
      <c r="CH42705" s="768"/>
      <c r="CI42705" s="850"/>
    </row>
    <row r="42706" spans="85:87" x14ac:dyDescent="0.25">
      <c r="CG42706" s="768"/>
      <c r="CH42706" s="768"/>
      <c r="CI42706" s="850"/>
    </row>
    <row r="42707" spans="85:87" x14ac:dyDescent="0.25">
      <c r="CG42707" s="768"/>
      <c r="CH42707" s="768"/>
      <c r="CI42707" s="850"/>
    </row>
    <row r="42708" spans="85:87" x14ac:dyDescent="0.25">
      <c r="CG42708" s="768"/>
      <c r="CH42708" s="768"/>
      <c r="CI42708" s="850"/>
    </row>
    <row r="42709" spans="85:87" x14ac:dyDescent="0.25">
      <c r="CG42709" s="768"/>
      <c r="CH42709" s="768"/>
      <c r="CI42709" s="850"/>
    </row>
    <row r="42710" spans="85:87" x14ac:dyDescent="0.25">
      <c r="CG42710" s="768"/>
      <c r="CH42710" s="768"/>
      <c r="CI42710" s="850"/>
    </row>
    <row r="42711" spans="85:87" x14ac:dyDescent="0.25">
      <c r="CG42711" s="768"/>
      <c r="CH42711" s="768"/>
      <c r="CI42711" s="850"/>
    </row>
    <row r="42712" spans="85:87" x14ac:dyDescent="0.25">
      <c r="CG42712" s="768"/>
      <c r="CH42712" s="768"/>
      <c r="CI42712" s="850"/>
    </row>
    <row r="42713" spans="85:87" x14ac:dyDescent="0.25">
      <c r="CG42713" s="768"/>
      <c r="CH42713" s="768"/>
      <c r="CI42713" s="850"/>
    </row>
    <row r="42714" spans="85:87" x14ac:dyDescent="0.25">
      <c r="CG42714" s="768"/>
      <c r="CH42714" s="768"/>
      <c r="CI42714" s="850"/>
    </row>
    <row r="42715" spans="85:87" x14ac:dyDescent="0.25">
      <c r="CG42715" s="768"/>
      <c r="CH42715" s="768"/>
      <c r="CI42715" s="850"/>
    </row>
    <row r="42716" spans="85:87" x14ac:dyDescent="0.25">
      <c r="CG42716" s="768"/>
      <c r="CH42716" s="768"/>
      <c r="CI42716" s="850"/>
    </row>
    <row r="42717" spans="85:87" x14ac:dyDescent="0.25">
      <c r="CG42717" s="768"/>
      <c r="CH42717" s="768"/>
      <c r="CI42717" s="850"/>
    </row>
    <row r="42718" spans="85:87" x14ac:dyDescent="0.25">
      <c r="CG42718" s="768"/>
      <c r="CH42718" s="768"/>
      <c r="CI42718" s="850"/>
    </row>
    <row r="42719" spans="85:87" x14ac:dyDescent="0.25">
      <c r="CG42719" s="768"/>
      <c r="CH42719" s="768"/>
      <c r="CI42719" s="850"/>
    </row>
    <row r="42720" spans="85:87" x14ac:dyDescent="0.25">
      <c r="CG42720" s="768"/>
      <c r="CH42720" s="768"/>
      <c r="CI42720" s="850"/>
    </row>
    <row r="42721" spans="85:87" x14ac:dyDescent="0.25">
      <c r="CG42721" s="768"/>
      <c r="CH42721" s="768"/>
      <c r="CI42721" s="850"/>
    </row>
    <row r="42722" spans="85:87" x14ac:dyDescent="0.25">
      <c r="CG42722" s="768"/>
      <c r="CH42722" s="768"/>
      <c r="CI42722" s="850"/>
    </row>
    <row r="42723" spans="85:87" x14ac:dyDescent="0.25">
      <c r="CG42723" s="768"/>
      <c r="CH42723" s="768"/>
      <c r="CI42723" s="850"/>
    </row>
    <row r="42724" spans="85:87" x14ac:dyDescent="0.25">
      <c r="CG42724" s="768"/>
      <c r="CH42724" s="768"/>
      <c r="CI42724" s="850"/>
    </row>
    <row r="42725" spans="85:87" x14ac:dyDescent="0.25">
      <c r="CG42725" s="768"/>
      <c r="CH42725" s="768"/>
      <c r="CI42725" s="850"/>
    </row>
    <row r="42726" spans="85:87" x14ac:dyDescent="0.25">
      <c r="CG42726" s="768"/>
      <c r="CH42726" s="768"/>
      <c r="CI42726" s="850"/>
    </row>
    <row r="42727" spans="85:87" x14ac:dyDescent="0.25">
      <c r="CG42727" s="768"/>
      <c r="CH42727" s="768"/>
      <c r="CI42727" s="850"/>
    </row>
    <row r="42728" spans="85:87" x14ac:dyDescent="0.25">
      <c r="CG42728" s="768"/>
      <c r="CH42728" s="768"/>
      <c r="CI42728" s="850"/>
    </row>
    <row r="42729" spans="85:87" x14ac:dyDescent="0.25">
      <c r="CG42729" s="768"/>
      <c r="CH42729" s="768"/>
      <c r="CI42729" s="850"/>
    </row>
    <row r="42730" spans="85:87" x14ac:dyDescent="0.25">
      <c r="CG42730" s="768"/>
      <c r="CH42730" s="768"/>
      <c r="CI42730" s="850"/>
    </row>
    <row r="42731" spans="85:87" x14ac:dyDescent="0.25">
      <c r="CG42731" s="768"/>
      <c r="CH42731" s="768"/>
      <c r="CI42731" s="850"/>
    </row>
    <row r="42732" spans="85:87" x14ac:dyDescent="0.25">
      <c r="CG42732" s="768"/>
      <c r="CH42732" s="768"/>
      <c r="CI42732" s="850"/>
    </row>
    <row r="42733" spans="85:87" x14ac:dyDescent="0.25">
      <c r="CG42733" s="768"/>
      <c r="CH42733" s="768"/>
      <c r="CI42733" s="850"/>
    </row>
    <row r="42734" spans="85:87" x14ac:dyDescent="0.25">
      <c r="CG42734" s="768"/>
      <c r="CH42734" s="768"/>
      <c r="CI42734" s="850"/>
    </row>
    <row r="42735" spans="85:87" x14ac:dyDescent="0.25">
      <c r="CG42735" s="768"/>
      <c r="CH42735" s="768"/>
      <c r="CI42735" s="850"/>
    </row>
    <row r="42736" spans="85:87" x14ac:dyDescent="0.25">
      <c r="CG42736" s="768"/>
      <c r="CH42736" s="768"/>
      <c r="CI42736" s="850"/>
    </row>
    <row r="42737" spans="85:87" x14ac:dyDescent="0.25">
      <c r="CG42737" s="768"/>
      <c r="CH42737" s="768"/>
      <c r="CI42737" s="850"/>
    </row>
    <row r="42738" spans="85:87" x14ac:dyDescent="0.25">
      <c r="CG42738" s="768"/>
      <c r="CH42738" s="768"/>
      <c r="CI42738" s="850"/>
    </row>
    <row r="42739" spans="85:87" x14ac:dyDescent="0.25">
      <c r="CG42739" s="768"/>
      <c r="CH42739" s="768"/>
      <c r="CI42739" s="850"/>
    </row>
    <row r="42740" spans="85:87" x14ac:dyDescent="0.25">
      <c r="CG42740" s="768"/>
      <c r="CH42740" s="768"/>
      <c r="CI42740" s="850"/>
    </row>
    <row r="42741" spans="85:87" x14ac:dyDescent="0.25">
      <c r="CG42741" s="768"/>
      <c r="CH42741" s="768"/>
      <c r="CI42741" s="850"/>
    </row>
    <row r="42742" spans="85:87" x14ac:dyDescent="0.25">
      <c r="CG42742" s="768"/>
      <c r="CH42742" s="768"/>
      <c r="CI42742" s="850"/>
    </row>
    <row r="42743" spans="85:87" x14ac:dyDescent="0.25">
      <c r="CG42743" s="768"/>
      <c r="CH42743" s="768"/>
      <c r="CI42743" s="850"/>
    </row>
    <row r="42744" spans="85:87" x14ac:dyDescent="0.25">
      <c r="CG42744" s="768"/>
      <c r="CH42744" s="768"/>
      <c r="CI42744" s="850"/>
    </row>
    <row r="42745" spans="85:87" x14ac:dyDescent="0.25">
      <c r="CG42745" s="768"/>
      <c r="CH42745" s="768"/>
      <c r="CI42745" s="850"/>
    </row>
    <row r="42746" spans="85:87" x14ac:dyDescent="0.25">
      <c r="CG42746" s="768"/>
      <c r="CH42746" s="768"/>
      <c r="CI42746" s="850"/>
    </row>
    <row r="42747" spans="85:87" x14ac:dyDescent="0.25">
      <c r="CG42747" s="768"/>
      <c r="CH42747" s="768"/>
      <c r="CI42747" s="850"/>
    </row>
    <row r="42748" spans="85:87" x14ac:dyDescent="0.25">
      <c r="CG42748" s="768"/>
      <c r="CH42748" s="768"/>
      <c r="CI42748" s="850"/>
    </row>
    <row r="42749" spans="85:87" x14ac:dyDescent="0.25">
      <c r="CG42749" s="768"/>
      <c r="CH42749" s="768"/>
      <c r="CI42749" s="850"/>
    </row>
    <row r="42750" spans="85:87" x14ac:dyDescent="0.25">
      <c r="CG42750" s="768"/>
      <c r="CH42750" s="768"/>
      <c r="CI42750" s="850"/>
    </row>
    <row r="42751" spans="85:87" x14ac:dyDescent="0.25">
      <c r="CG42751" s="768"/>
      <c r="CH42751" s="768"/>
      <c r="CI42751" s="850"/>
    </row>
    <row r="42752" spans="85:87" x14ac:dyDescent="0.25">
      <c r="CG42752" s="768"/>
      <c r="CH42752" s="768"/>
      <c r="CI42752" s="850"/>
    </row>
    <row r="42753" spans="85:87" x14ac:dyDescent="0.25">
      <c r="CG42753" s="768"/>
      <c r="CH42753" s="768"/>
      <c r="CI42753" s="850"/>
    </row>
    <row r="42754" spans="85:87" x14ac:dyDescent="0.25">
      <c r="CG42754" s="768"/>
      <c r="CH42754" s="768"/>
      <c r="CI42754" s="850"/>
    </row>
    <row r="42755" spans="85:87" x14ac:dyDescent="0.25">
      <c r="CG42755" s="768"/>
      <c r="CH42755" s="768"/>
      <c r="CI42755" s="850"/>
    </row>
    <row r="42756" spans="85:87" x14ac:dyDescent="0.25">
      <c r="CG42756" s="768"/>
      <c r="CH42756" s="768"/>
      <c r="CI42756" s="850"/>
    </row>
    <row r="42757" spans="85:87" x14ac:dyDescent="0.25">
      <c r="CG42757" s="768"/>
      <c r="CH42757" s="768"/>
      <c r="CI42757" s="850"/>
    </row>
    <row r="42758" spans="85:87" x14ac:dyDescent="0.25">
      <c r="CG42758" s="768"/>
      <c r="CH42758" s="768"/>
      <c r="CI42758" s="850"/>
    </row>
    <row r="42759" spans="85:87" x14ac:dyDescent="0.25">
      <c r="CG42759" s="768"/>
      <c r="CH42759" s="768"/>
      <c r="CI42759" s="850"/>
    </row>
    <row r="42760" spans="85:87" x14ac:dyDescent="0.25">
      <c r="CG42760" s="768"/>
      <c r="CH42760" s="768"/>
      <c r="CI42760" s="850"/>
    </row>
    <row r="42761" spans="85:87" x14ac:dyDescent="0.25">
      <c r="CG42761" s="768"/>
      <c r="CH42761" s="768"/>
      <c r="CI42761" s="850"/>
    </row>
    <row r="42762" spans="85:87" x14ac:dyDescent="0.25">
      <c r="CG42762" s="768"/>
      <c r="CH42762" s="768"/>
      <c r="CI42762" s="850"/>
    </row>
    <row r="42763" spans="85:87" x14ac:dyDescent="0.25">
      <c r="CG42763" s="768"/>
      <c r="CH42763" s="768"/>
      <c r="CI42763" s="850"/>
    </row>
    <row r="42764" spans="85:87" x14ac:dyDescent="0.25">
      <c r="CG42764" s="768"/>
      <c r="CH42764" s="768"/>
      <c r="CI42764" s="850"/>
    </row>
    <row r="42765" spans="85:87" x14ac:dyDescent="0.25">
      <c r="CG42765" s="768"/>
      <c r="CH42765" s="768"/>
      <c r="CI42765" s="850"/>
    </row>
    <row r="42766" spans="85:87" x14ac:dyDescent="0.25">
      <c r="CG42766" s="768"/>
      <c r="CH42766" s="768"/>
      <c r="CI42766" s="850"/>
    </row>
    <row r="42767" spans="85:87" x14ac:dyDescent="0.25">
      <c r="CG42767" s="768"/>
      <c r="CH42767" s="768"/>
      <c r="CI42767" s="850"/>
    </row>
    <row r="42768" spans="85:87" x14ac:dyDescent="0.25">
      <c r="CG42768" s="768"/>
      <c r="CH42768" s="768"/>
      <c r="CI42768" s="850"/>
    </row>
    <row r="42769" spans="85:87" x14ac:dyDescent="0.25">
      <c r="CG42769" s="768"/>
      <c r="CH42769" s="768"/>
      <c r="CI42769" s="850"/>
    </row>
    <row r="42770" spans="85:87" x14ac:dyDescent="0.25">
      <c r="CG42770" s="768"/>
      <c r="CH42770" s="768"/>
      <c r="CI42770" s="850"/>
    </row>
    <row r="42771" spans="85:87" x14ac:dyDescent="0.25">
      <c r="CG42771" s="768"/>
      <c r="CH42771" s="768"/>
      <c r="CI42771" s="850"/>
    </row>
    <row r="42772" spans="85:87" x14ac:dyDescent="0.25">
      <c r="CG42772" s="768"/>
      <c r="CH42772" s="768"/>
      <c r="CI42772" s="850"/>
    </row>
    <row r="42773" spans="85:87" x14ac:dyDescent="0.25">
      <c r="CG42773" s="768"/>
      <c r="CH42773" s="768"/>
      <c r="CI42773" s="850"/>
    </row>
    <row r="42774" spans="85:87" x14ac:dyDescent="0.25">
      <c r="CG42774" s="768"/>
      <c r="CH42774" s="768"/>
      <c r="CI42774" s="850"/>
    </row>
    <row r="42775" spans="85:87" x14ac:dyDescent="0.25">
      <c r="CG42775" s="768"/>
      <c r="CH42775" s="768"/>
      <c r="CI42775" s="850"/>
    </row>
    <row r="42776" spans="85:87" x14ac:dyDescent="0.25">
      <c r="CG42776" s="768"/>
      <c r="CH42776" s="768"/>
      <c r="CI42776" s="850"/>
    </row>
    <row r="42777" spans="85:87" x14ac:dyDescent="0.25">
      <c r="CG42777" s="768"/>
      <c r="CH42777" s="768"/>
      <c r="CI42777" s="850"/>
    </row>
    <row r="42778" spans="85:87" x14ac:dyDescent="0.25">
      <c r="CG42778" s="768"/>
      <c r="CH42778" s="768"/>
      <c r="CI42778" s="850"/>
    </row>
    <row r="42779" spans="85:87" x14ac:dyDescent="0.25">
      <c r="CG42779" s="768"/>
      <c r="CH42779" s="768"/>
      <c r="CI42779" s="850"/>
    </row>
    <row r="42780" spans="85:87" x14ac:dyDescent="0.25">
      <c r="CG42780" s="768"/>
      <c r="CH42780" s="768"/>
      <c r="CI42780" s="850"/>
    </row>
    <row r="42781" spans="85:87" x14ac:dyDescent="0.25">
      <c r="CG42781" s="768"/>
      <c r="CH42781" s="768"/>
      <c r="CI42781" s="850"/>
    </row>
    <row r="42782" spans="85:87" x14ac:dyDescent="0.25">
      <c r="CG42782" s="768"/>
      <c r="CH42782" s="768"/>
      <c r="CI42782" s="850"/>
    </row>
    <row r="42783" spans="85:87" x14ac:dyDescent="0.25">
      <c r="CG42783" s="768"/>
      <c r="CH42783" s="768"/>
      <c r="CI42783" s="850"/>
    </row>
    <row r="42784" spans="85:87" x14ac:dyDescent="0.25">
      <c r="CG42784" s="768"/>
      <c r="CH42784" s="768"/>
      <c r="CI42784" s="850"/>
    </row>
    <row r="42785" spans="85:87" x14ac:dyDescent="0.25">
      <c r="CG42785" s="768"/>
      <c r="CH42785" s="768"/>
      <c r="CI42785" s="850"/>
    </row>
    <row r="42786" spans="85:87" x14ac:dyDescent="0.25">
      <c r="CG42786" s="768"/>
      <c r="CH42786" s="768"/>
      <c r="CI42786" s="850"/>
    </row>
    <row r="42787" spans="85:87" x14ac:dyDescent="0.25">
      <c r="CG42787" s="768"/>
      <c r="CH42787" s="768"/>
      <c r="CI42787" s="850"/>
    </row>
    <row r="42788" spans="85:87" x14ac:dyDescent="0.25">
      <c r="CG42788" s="768"/>
      <c r="CH42788" s="768"/>
      <c r="CI42788" s="850"/>
    </row>
    <row r="42789" spans="85:87" x14ac:dyDescent="0.25">
      <c r="CG42789" s="768"/>
      <c r="CH42789" s="768"/>
      <c r="CI42789" s="850"/>
    </row>
    <row r="42790" spans="85:87" x14ac:dyDescent="0.25">
      <c r="CG42790" s="768"/>
      <c r="CH42790" s="768"/>
      <c r="CI42790" s="850"/>
    </row>
    <row r="42791" spans="85:87" x14ac:dyDescent="0.25">
      <c r="CG42791" s="768"/>
      <c r="CH42791" s="768"/>
      <c r="CI42791" s="850"/>
    </row>
    <row r="42792" spans="85:87" x14ac:dyDescent="0.25">
      <c r="CG42792" s="768"/>
      <c r="CH42792" s="768"/>
      <c r="CI42792" s="850"/>
    </row>
    <row r="42793" spans="85:87" x14ac:dyDescent="0.25">
      <c r="CG42793" s="768"/>
      <c r="CH42793" s="768"/>
      <c r="CI42793" s="850"/>
    </row>
    <row r="42794" spans="85:87" x14ac:dyDescent="0.25">
      <c r="CG42794" s="768"/>
      <c r="CH42794" s="768"/>
      <c r="CI42794" s="850"/>
    </row>
    <row r="42795" spans="85:87" x14ac:dyDescent="0.25">
      <c r="CG42795" s="768"/>
      <c r="CH42795" s="768"/>
      <c r="CI42795" s="850"/>
    </row>
    <row r="42796" spans="85:87" x14ac:dyDescent="0.25">
      <c r="CG42796" s="768"/>
      <c r="CH42796" s="768"/>
      <c r="CI42796" s="850"/>
    </row>
    <row r="42797" spans="85:87" x14ac:dyDescent="0.25">
      <c r="CG42797" s="768"/>
      <c r="CH42797" s="768"/>
      <c r="CI42797" s="850"/>
    </row>
    <row r="42798" spans="85:87" x14ac:dyDescent="0.25">
      <c r="CG42798" s="768"/>
      <c r="CH42798" s="768"/>
      <c r="CI42798" s="850"/>
    </row>
    <row r="42799" spans="85:87" x14ac:dyDescent="0.25">
      <c r="CG42799" s="768"/>
      <c r="CH42799" s="768"/>
      <c r="CI42799" s="850"/>
    </row>
    <row r="42800" spans="85:87" x14ac:dyDescent="0.25">
      <c r="CG42800" s="768"/>
      <c r="CH42800" s="768"/>
      <c r="CI42800" s="850"/>
    </row>
    <row r="42801" spans="85:87" x14ac:dyDescent="0.25">
      <c r="CG42801" s="768"/>
      <c r="CH42801" s="768"/>
      <c r="CI42801" s="850"/>
    </row>
    <row r="42802" spans="85:87" x14ac:dyDescent="0.25">
      <c r="CG42802" s="768"/>
      <c r="CH42802" s="768"/>
      <c r="CI42802" s="850"/>
    </row>
    <row r="42803" spans="85:87" x14ac:dyDescent="0.25">
      <c r="CG42803" s="768"/>
      <c r="CH42803" s="768"/>
      <c r="CI42803" s="850"/>
    </row>
    <row r="42804" spans="85:87" x14ac:dyDescent="0.25">
      <c r="CG42804" s="768"/>
      <c r="CH42804" s="768"/>
      <c r="CI42804" s="850"/>
    </row>
    <row r="42805" spans="85:87" x14ac:dyDescent="0.25">
      <c r="CG42805" s="768"/>
      <c r="CH42805" s="768"/>
      <c r="CI42805" s="850"/>
    </row>
    <row r="42806" spans="85:87" x14ac:dyDescent="0.25">
      <c r="CG42806" s="768"/>
      <c r="CH42806" s="768"/>
      <c r="CI42806" s="850"/>
    </row>
    <row r="42807" spans="85:87" x14ac:dyDescent="0.25">
      <c r="CG42807" s="768"/>
      <c r="CH42807" s="768"/>
      <c r="CI42807" s="850"/>
    </row>
    <row r="42808" spans="85:87" x14ac:dyDescent="0.25">
      <c r="CG42808" s="768"/>
      <c r="CH42808" s="768"/>
      <c r="CI42808" s="850"/>
    </row>
    <row r="42809" spans="85:87" x14ac:dyDescent="0.25">
      <c r="CG42809" s="768"/>
      <c r="CH42809" s="768"/>
      <c r="CI42809" s="850"/>
    </row>
    <row r="42810" spans="85:87" x14ac:dyDescent="0.25">
      <c r="CG42810" s="768"/>
      <c r="CH42810" s="768"/>
      <c r="CI42810" s="850"/>
    </row>
    <row r="42811" spans="85:87" x14ac:dyDescent="0.25">
      <c r="CG42811" s="768"/>
      <c r="CH42811" s="768"/>
      <c r="CI42811" s="850"/>
    </row>
    <row r="42812" spans="85:87" x14ac:dyDescent="0.25">
      <c r="CG42812" s="768"/>
      <c r="CH42812" s="768"/>
      <c r="CI42812" s="850"/>
    </row>
    <row r="42813" spans="85:87" x14ac:dyDescent="0.25">
      <c r="CG42813" s="768"/>
      <c r="CH42813" s="768"/>
      <c r="CI42813" s="850"/>
    </row>
    <row r="42814" spans="85:87" x14ac:dyDescent="0.25">
      <c r="CG42814" s="768"/>
      <c r="CH42814" s="768"/>
      <c r="CI42814" s="850"/>
    </row>
    <row r="42815" spans="85:87" x14ac:dyDescent="0.25">
      <c r="CG42815" s="768"/>
      <c r="CH42815" s="768"/>
      <c r="CI42815" s="850"/>
    </row>
    <row r="42816" spans="85:87" x14ac:dyDescent="0.25">
      <c r="CG42816" s="768"/>
      <c r="CH42816" s="768"/>
      <c r="CI42816" s="850"/>
    </row>
    <row r="42817" spans="85:87" x14ac:dyDescent="0.25">
      <c r="CG42817" s="768"/>
      <c r="CH42817" s="768"/>
      <c r="CI42817" s="850"/>
    </row>
    <row r="42818" spans="85:87" x14ac:dyDescent="0.25">
      <c r="CG42818" s="768"/>
      <c r="CH42818" s="768"/>
      <c r="CI42818" s="850"/>
    </row>
    <row r="42819" spans="85:87" x14ac:dyDescent="0.25">
      <c r="CG42819" s="768"/>
      <c r="CH42819" s="768"/>
      <c r="CI42819" s="850"/>
    </row>
    <row r="42820" spans="85:87" x14ac:dyDescent="0.25">
      <c r="CG42820" s="768"/>
      <c r="CH42820" s="768"/>
      <c r="CI42820" s="850"/>
    </row>
    <row r="42821" spans="85:87" x14ac:dyDescent="0.25">
      <c r="CG42821" s="768"/>
      <c r="CH42821" s="768"/>
      <c r="CI42821" s="850"/>
    </row>
    <row r="42822" spans="85:87" x14ac:dyDescent="0.25">
      <c r="CG42822" s="768"/>
      <c r="CH42822" s="768"/>
      <c r="CI42822" s="850"/>
    </row>
    <row r="42823" spans="85:87" x14ac:dyDescent="0.25">
      <c r="CG42823" s="768"/>
      <c r="CH42823" s="768"/>
      <c r="CI42823" s="850"/>
    </row>
    <row r="42824" spans="85:87" x14ac:dyDescent="0.25">
      <c r="CG42824" s="768"/>
      <c r="CH42824" s="768"/>
      <c r="CI42824" s="850"/>
    </row>
    <row r="42825" spans="85:87" x14ac:dyDescent="0.25">
      <c r="CG42825" s="768"/>
      <c r="CH42825" s="768"/>
      <c r="CI42825" s="850"/>
    </row>
    <row r="42826" spans="85:87" x14ac:dyDescent="0.25">
      <c r="CG42826" s="768"/>
      <c r="CH42826" s="768"/>
      <c r="CI42826" s="850"/>
    </row>
    <row r="42827" spans="85:87" x14ac:dyDescent="0.25">
      <c r="CG42827" s="768"/>
      <c r="CH42827" s="768"/>
      <c r="CI42827" s="850"/>
    </row>
    <row r="42828" spans="85:87" x14ac:dyDescent="0.25">
      <c r="CG42828" s="768"/>
      <c r="CH42828" s="768"/>
      <c r="CI42828" s="850"/>
    </row>
    <row r="42829" spans="85:87" x14ac:dyDescent="0.25">
      <c r="CG42829" s="768"/>
      <c r="CH42829" s="768"/>
      <c r="CI42829" s="850"/>
    </row>
    <row r="42830" spans="85:87" x14ac:dyDescent="0.25">
      <c r="CG42830" s="768"/>
      <c r="CH42830" s="768"/>
      <c r="CI42830" s="850"/>
    </row>
    <row r="42831" spans="85:87" x14ac:dyDescent="0.25">
      <c r="CG42831" s="768"/>
      <c r="CH42831" s="768"/>
      <c r="CI42831" s="850"/>
    </row>
    <row r="42832" spans="85:87" x14ac:dyDescent="0.25">
      <c r="CG42832" s="768"/>
      <c r="CH42832" s="768"/>
      <c r="CI42832" s="850"/>
    </row>
    <row r="42833" spans="85:87" x14ac:dyDescent="0.25">
      <c r="CG42833" s="768"/>
      <c r="CH42833" s="768"/>
      <c r="CI42833" s="850"/>
    </row>
    <row r="42834" spans="85:87" x14ac:dyDescent="0.25">
      <c r="CG42834" s="768"/>
      <c r="CH42834" s="768"/>
      <c r="CI42834" s="850"/>
    </row>
    <row r="42835" spans="85:87" x14ac:dyDescent="0.25">
      <c r="CG42835" s="768"/>
      <c r="CH42835" s="768"/>
      <c r="CI42835" s="850"/>
    </row>
    <row r="42836" spans="85:87" x14ac:dyDescent="0.25">
      <c r="CG42836" s="768"/>
      <c r="CH42836" s="768"/>
      <c r="CI42836" s="850"/>
    </row>
    <row r="42837" spans="85:87" x14ac:dyDescent="0.25">
      <c r="CG42837" s="768"/>
      <c r="CH42837" s="768"/>
      <c r="CI42837" s="850"/>
    </row>
    <row r="42838" spans="85:87" x14ac:dyDescent="0.25">
      <c r="CG42838" s="768"/>
      <c r="CH42838" s="768"/>
      <c r="CI42838" s="850"/>
    </row>
    <row r="42839" spans="85:87" x14ac:dyDescent="0.25">
      <c r="CG42839" s="768"/>
      <c r="CH42839" s="768"/>
      <c r="CI42839" s="850"/>
    </row>
    <row r="42840" spans="85:87" x14ac:dyDescent="0.25">
      <c r="CG42840" s="768"/>
      <c r="CH42840" s="768"/>
      <c r="CI42840" s="850"/>
    </row>
    <row r="42841" spans="85:87" x14ac:dyDescent="0.25">
      <c r="CG42841" s="768"/>
      <c r="CH42841" s="768"/>
      <c r="CI42841" s="850"/>
    </row>
    <row r="42842" spans="85:87" x14ac:dyDescent="0.25">
      <c r="CG42842" s="768"/>
      <c r="CH42842" s="768"/>
      <c r="CI42842" s="850"/>
    </row>
    <row r="42843" spans="85:87" x14ac:dyDescent="0.25">
      <c r="CG42843" s="768"/>
      <c r="CH42843" s="768"/>
      <c r="CI42843" s="850"/>
    </row>
    <row r="42844" spans="85:87" x14ac:dyDescent="0.25">
      <c r="CG42844" s="768"/>
      <c r="CH42844" s="768"/>
      <c r="CI42844" s="850"/>
    </row>
    <row r="42845" spans="85:87" x14ac:dyDescent="0.25">
      <c r="CG42845" s="768"/>
      <c r="CH42845" s="768"/>
      <c r="CI42845" s="850"/>
    </row>
    <row r="42846" spans="85:87" x14ac:dyDescent="0.25">
      <c r="CG42846" s="768"/>
      <c r="CH42846" s="768"/>
      <c r="CI42846" s="850"/>
    </row>
    <row r="42847" spans="85:87" x14ac:dyDescent="0.25">
      <c r="CG42847" s="768"/>
      <c r="CH42847" s="768"/>
      <c r="CI42847" s="850"/>
    </row>
    <row r="42848" spans="85:87" x14ac:dyDescent="0.25">
      <c r="CG42848" s="768"/>
      <c r="CH42848" s="768"/>
      <c r="CI42848" s="850"/>
    </row>
    <row r="42849" spans="85:87" x14ac:dyDescent="0.25">
      <c r="CG42849" s="768"/>
      <c r="CH42849" s="768"/>
      <c r="CI42849" s="850"/>
    </row>
    <row r="42850" spans="85:87" x14ac:dyDescent="0.25">
      <c r="CG42850" s="768"/>
      <c r="CH42850" s="768"/>
      <c r="CI42850" s="850"/>
    </row>
    <row r="42851" spans="85:87" x14ac:dyDescent="0.25">
      <c r="CG42851" s="768"/>
      <c r="CH42851" s="768"/>
      <c r="CI42851" s="850"/>
    </row>
    <row r="42852" spans="85:87" x14ac:dyDescent="0.25">
      <c r="CG42852" s="768"/>
      <c r="CH42852" s="768"/>
      <c r="CI42852" s="850"/>
    </row>
    <row r="42853" spans="85:87" x14ac:dyDescent="0.25">
      <c r="CG42853" s="768"/>
      <c r="CH42853" s="768"/>
      <c r="CI42853" s="850"/>
    </row>
    <row r="42854" spans="85:87" x14ac:dyDescent="0.25">
      <c r="CG42854" s="768"/>
      <c r="CH42854" s="768"/>
      <c r="CI42854" s="850"/>
    </row>
    <row r="42855" spans="85:87" x14ac:dyDescent="0.25">
      <c r="CG42855" s="768"/>
      <c r="CH42855" s="768"/>
      <c r="CI42855" s="850"/>
    </row>
    <row r="42856" spans="85:87" x14ac:dyDescent="0.25">
      <c r="CG42856" s="768"/>
      <c r="CH42856" s="768"/>
      <c r="CI42856" s="850"/>
    </row>
    <row r="42857" spans="85:87" x14ac:dyDescent="0.25">
      <c r="CG42857" s="768"/>
      <c r="CH42857" s="768"/>
      <c r="CI42857" s="850"/>
    </row>
    <row r="42858" spans="85:87" x14ac:dyDescent="0.25">
      <c r="CG42858" s="768"/>
      <c r="CH42858" s="768"/>
      <c r="CI42858" s="850"/>
    </row>
    <row r="42859" spans="85:87" x14ac:dyDescent="0.25">
      <c r="CG42859" s="768"/>
      <c r="CH42859" s="768"/>
      <c r="CI42859" s="850"/>
    </row>
    <row r="42860" spans="85:87" x14ac:dyDescent="0.25">
      <c r="CG42860" s="768"/>
      <c r="CH42860" s="768"/>
      <c r="CI42860" s="850"/>
    </row>
    <row r="42861" spans="85:87" x14ac:dyDescent="0.25">
      <c r="CG42861" s="768"/>
      <c r="CH42861" s="768"/>
      <c r="CI42861" s="850"/>
    </row>
    <row r="42862" spans="85:87" x14ac:dyDescent="0.25">
      <c r="CG42862" s="768"/>
      <c r="CH42862" s="768"/>
      <c r="CI42862" s="850"/>
    </row>
    <row r="42863" spans="85:87" x14ac:dyDescent="0.25">
      <c r="CG42863" s="768"/>
      <c r="CH42863" s="768"/>
      <c r="CI42863" s="850"/>
    </row>
    <row r="42864" spans="85:87" x14ac:dyDescent="0.25">
      <c r="CG42864" s="768"/>
      <c r="CH42864" s="768"/>
      <c r="CI42864" s="850"/>
    </row>
    <row r="42865" spans="85:87" x14ac:dyDescent="0.25">
      <c r="CG42865" s="768"/>
      <c r="CH42865" s="768"/>
      <c r="CI42865" s="850"/>
    </row>
    <row r="42866" spans="85:87" x14ac:dyDescent="0.25">
      <c r="CG42866" s="768"/>
      <c r="CH42866" s="768"/>
      <c r="CI42866" s="850"/>
    </row>
    <row r="42867" spans="85:87" x14ac:dyDescent="0.25">
      <c r="CG42867" s="768"/>
      <c r="CH42867" s="768"/>
      <c r="CI42867" s="850"/>
    </row>
    <row r="42868" spans="85:87" x14ac:dyDescent="0.25">
      <c r="CG42868" s="768"/>
      <c r="CH42868" s="768"/>
      <c r="CI42868" s="850"/>
    </row>
    <row r="42869" spans="85:87" x14ac:dyDescent="0.25">
      <c r="CG42869" s="768"/>
      <c r="CH42869" s="768"/>
      <c r="CI42869" s="850"/>
    </row>
    <row r="42870" spans="85:87" x14ac:dyDescent="0.25">
      <c r="CG42870" s="768"/>
      <c r="CH42870" s="768"/>
      <c r="CI42870" s="850"/>
    </row>
    <row r="42871" spans="85:87" x14ac:dyDescent="0.25">
      <c r="CG42871" s="768"/>
      <c r="CH42871" s="768"/>
      <c r="CI42871" s="850"/>
    </row>
    <row r="42872" spans="85:87" x14ac:dyDescent="0.25">
      <c r="CG42872" s="768"/>
      <c r="CH42872" s="768"/>
      <c r="CI42872" s="850"/>
    </row>
    <row r="42873" spans="85:87" x14ac:dyDescent="0.25">
      <c r="CG42873" s="768"/>
      <c r="CH42873" s="768"/>
      <c r="CI42873" s="850"/>
    </row>
    <row r="42874" spans="85:87" x14ac:dyDescent="0.25">
      <c r="CG42874" s="768"/>
      <c r="CH42874" s="768"/>
      <c r="CI42874" s="850"/>
    </row>
    <row r="42875" spans="85:87" x14ac:dyDescent="0.25">
      <c r="CG42875" s="768"/>
      <c r="CH42875" s="768"/>
      <c r="CI42875" s="850"/>
    </row>
    <row r="42876" spans="85:87" x14ac:dyDescent="0.25">
      <c r="CG42876" s="768"/>
      <c r="CH42876" s="768"/>
      <c r="CI42876" s="850"/>
    </row>
    <row r="42877" spans="85:87" x14ac:dyDescent="0.25">
      <c r="CG42877" s="768"/>
      <c r="CH42877" s="768"/>
      <c r="CI42877" s="850"/>
    </row>
    <row r="42878" spans="85:87" x14ac:dyDescent="0.25">
      <c r="CG42878" s="768"/>
      <c r="CH42878" s="768"/>
      <c r="CI42878" s="850"/>
    </row>
    <row r="42879" spans="85:87" x14ac:dyDescent="0.25">
      <c r="CG42879" s="768"/>
      <c r="CH42879" s="768"/>
      <c r="CI42879" s="850"/>
    </row>
    <row r="42880" spans="85:87" x14ac:dyDescent="0.25">
      <c r="CG42880" s="768"/>
      <c r="CH42880" s="768"/>
      <c r="CI42880" s="850"/>
    </row>
    <row r="42881" spans="85:87" x14ac:dyDescent="0.25">
      <c r="CG42881" s="768"/>
      <c r="CH42881" s="768"/>
      <c r="CI42881" s="850"/>
    </row>
    <row r="42882" spans="85:87" x14ac:dyDescent="0.25">
      <c r="CG42882" s="768"/>
      <c r="CH42882" s="768"/>
      <c r="CI42882" s="850"/>
    </row>
    <row r="42883" spans="85:87" x14ac:dyDescent="0.25">
      <c r="CG42883" s="768"/>
      <c r="CH42883" s="768"/>
      <c r="CI42883" s="850"/>
    </row>
    <row r="42884" spans="85:87" x14ac:dyDescent="0.25">
      <c r="CG42884" s="768"/>
      <c r="CH42884" s="768"/>
      <c r="CI42884" s="850"/>
    </row>
    <row r="42885" spans="85:87" x14ac:dyDescent="0.25">
      <c r="CG42885" s="768"/>
      <c r="CH42885" s="768"/>
      <c r="CI42885" s="850"/>
    </row>
    <row r="42886" spans="85:87" x14ac:dyDescent="0.25">
      <c r="CG42886" s="768"/>
      <c r="CH42886" s="768"/>
      <c r="CI42886" s="850"/>
    </row>
    <row r="42887" spans="85:87" x14ac:dyDescent="0.25">
      <c r="CG42887" s="768"/>
      <c r="CH42887" s="768"/>
      <c r="CI42887" s="850"/>
    </row>
    <row r="42888" spans="85:87" x14ac:dyDescent="0.25">
      <c r="CG42888" s="768"/>
      <c r="CH42888" s="768"/>
      <c r="CI42888" s="850"/>
    </row>
    <row r="42889" spans="85:87" x14ac:dyDescent="0.25">
      <c r="CG42889" s="768"/>
      <c r="CH42889" s="768"/>
      <c r="CI42889" s="850"/>
    </row>
    <row r="42890" spans="85:87" x14ac:dyDescent="0.25">
      <c r="CG42890" s="768"/>
      <c r="CH42890" s="768"/>
      <c r="CI42890" s="850"/>
    </row>
    <row r="42891" spans="85:87" x14ac:dyDescent="0.25">
      <c r="CG42891" s="768"/>
      <c r="CH42891" s="768"/>
      <c r="CI42891" s="850"/>
    </row>
    <row r="42892" spans="85:87" x14ac:dyDescent="0.25">
      <c r="CG42892" s="768"/>
      <c r="CH42892" s="768"/>
      <c r="CI42892" s="850"/>
    </row>
    <row r="42893" spans="85:87" x14ac:dyDescent="0.25">
      <c r="CG42893" s="768"/>
      <c r="CH42893" s="768"/>
      <c r="CI42893" s="850"/>
    </row>
    <row r="42894" spans="85:87" x14ac:dyDescent="0.25">
      <c r="CG42894" s="768"/>
      <c r="CH42894" s="768"/>
      <c r="CI42894" s="850"/>
    </row>
    <row r="42895" spans="85:87" x14ac:dyDescent="0.25">
      <c r="CG42895" s="768"/>
      <c r="CH42895" s="768"/>
      <c r="CI42895" s="850"/>
    </row>
    <row r="42896" spans="85:87" x14ac:dyDescent="0.25">
      <c r="CG42896" s="768"/>
      <c r="CH42896" s="768"/>
      <c r="CI42896" s="850"/>
    </row>
    <row r="42897" spans="85:87" x14ac:dyDescent="0.25">
      <c r="CG42897" s="768"/>
      <c r="CH42897" s="768"/>
      <c r="CI42897" s="850"/>
    </row>
    <row r="42898" spans="85:87" x14ac:dyDescent="0.25">
      <c r="CG42898" s="768"/>
      <c r="CH42898" s="768"/>
      <c r="CI42898" s="850"/>
    </row>
    <row r="42899" spans="85:87" x14ac:dyDescent="0.25">
      <c r="CG42899" s="768"/>
      <c r="CH42899" s="768"/>
      <c r="CI42899" s="850"/>
    </row>
    <row r="42900" spans="85:87" x14ac:dyDescent="0.25">
      <c r="CG42900" s="768"/>
      <c r="CH42900" s="768"/>
      <c r="CI42900" s="850"/>
    </row>
    <row r="42901" spans="85:87" x14ac:dyDescent="0.25">
      <c r="CG42901" s="768"/>
      <c r="CH42901" s="768"/>
      <c r="CI42901" s="850"/>
    </row>
    <row r="42902" spans="85:87" x14ac:dyDescent="0.25">
      <c r="CG42902" s="768"/>
      <c r="CH42902" s="768"/>
      <c r="CI42902" s="850"/>
    </row>
    <row r="42903" spans="85:87" x14ac:dyDescent="0.25">
      <c r="CG42903" s="768"/>
      <c r="CH42903" s="768"/>
      <c r="CI42903" s="850"/>
    </row>
    <row r="42904" spans="85:87" x14ac:dyDescent="0.25">
      <c r="CG42904" s="768"/>
      <c r="CH42904" s="768"/>
      <c r="CI42904" s="850"/>
    </row>
    <row r="42905" spans="85:87" x14ac:dyDescent="0.25">
      <c r="CG42905" s="768"/>
      <c r="CH42905" s="768"/>
      <c r="CI42905" s="850"/>
    </row>
    <row r="42906" spans="85:87" x14ac:dyDescent="0.25">
      <c r="CG42906" s="768"/>
      <c r="CH42906" s="768"/>
      <c r="CI42906" s="850"/>
    </row>
    <row r="42907" spans="85:87" x14ac:dyDescent="0.25">
      <c r="CG42907" s="768"/>
      <c r="CH42907" s="768"/>
      <c r="CI42907" s="850"/>
    </row>
    <row r="42908" spans="85:87" x14ac:dyDescent="0.25">
      <c r="CG42908" s="768"/>
      <c r="CH42908" s="768"/>
      <c r="CI42908" s="850"/>
    </row>
    <row r="42909" spans="85:87" x14ac:dyDescent="0.25">
      <c r="CG42909" s="768"/>
      <c r="CH42909" s="768"/>
      <c r="CI42909" s="850"/>
    </row>
    <row r="42910" spans="85:87" x14ac:dyDescent="0.25">
      <c r="CG42910" s="768"/>
      <c r="CH42910" s="768"/>
      <c r="CI42910" s="850"/>
    </row>
    <row r="42911" spans="85:87" x14ac:dyDescent="0.25">
      <c r="CG42911" s="768"/>
      <c r="CH42911" s="768"/>
      <c r="CI42911" s="850"/>
    </row>
    <row r="42912" spans="85:87" x14ac:dyDescent="0.25">
      <c r="CG42912" s="768"/>
      <c r="CH42912" s="768"/>
      <c r="CI42912" s="850"/>
    </row>
    <row r="42913" spans="85:87" x14ac:dyDescent="0.25">
      <c r="CG42913" s="768"/>
      <c r="CH42913" s="768"/>
      <c r="CI42913" s="850"/>
    </row>
    <row r="42914" spans="85:87" x14ac:dyDescent="0.25">
      <c r="CG42914" s="768"/>
      <c r="CH42914" s="768"/>
      <c r="CI42914" s="850"/>
    </row>
    <row r="42915" spans="85:87" x14ac:dyDescent="0.25">
      <c r="CG42915" s="768"/>
      <c r="CH42915" s="768"/>
      <c r="CI42915" s="850"/>
    </row>
    <row r="42916" spans="85:87" x14ac:dyDescent="0.25">
      <c r="CG42916" s="768"/>
      <c r="CH42916" s="768"/>
      <c r="CI42916" s="850"/>
    </row>
    <row r="42917" spans="85:87" x14ac:dyDescent="0.25">
      <c r="CG42917" s="768"/>
      <c r="CH42917" s="768"/>
      <c r="CI42917" s="850"/>
    </row>
    <row r="42918" spans="85:87" x14ac:dyDescent="0.25">
      <c r="CG42918" s="768"/>
      <c r="CH42918" s="768"/>
      <c r="CI42918" s="850"/>
    </row>
    <row r="42919" spans="85:87" x14ac:dyDescent="0.25">
      <c r="CG42919" s="768"/>
      <c r="CH42919" s="768"/>
      <c r="CI42919" s="850"/>
    </row>
    <row r="42920" spans="85:87" x14ac:dyDescent="0.25">
      <c r="CG42920" s="768"/>
      <c r="CH42920" s="768"/>
      <c r="CI42920" s="850"/>
    </row>
    <row r="42921" spans="85:87" x14ac:dyDescent="0.25">
      <c r="CG42921" s="768"/>
      <c r="CH42921" s="768"/>
      <c r="CI42921" s="850"/>
    </row>
    <row r="42922" spans="85:87" x14ac:dyDescent="0.25">
      <c r="CG42922" s="768"/>
      <c r="CH42922" s="768"/>
      <c r="CI42922" s="850"/>
    </row>
    <row r="42923" spans="85:87" x14ac:dyDescent="0.25">
      <c r="CG42923" s="768"/>
      <c r="CH42923" s="768"/>
      <c r="CI42923" s="850"/>
    </row>
    <row r="42924" spans="85:87" x14ac:dyDescent="0.25">
      <c r="CG42924" s="768"/>
      <c r="CH42924" s="768"/>
      <c r="CI42924" s="850"/>
    </row>
    <row r="42925" spans="85:87" x14ac:dyDescent="0.25">
      <c r="CG42925" s="768"/>
      <c r="CH42925" s="768"/>
      <c r="CI42925" s="850"/>
    </row>
    <row r="42926" spans="85:87" x14ac:dyDescent="0.25">
      <c r="CG42926" s="768"/>
      <c r="CH42926" s="768"/>
      <c r="CI42926" s="850"/>
    </row>
    <row r="42927" spans="85:87" x14ac:dyDescent="0.25">
      <c r="CG42927" s="768"/>
      <c r="CH42927" s="768"/>
      <c r="CI42927" s="850"/>
    </row>
    <row r="42928" spans="85:87" x14ac:dyDescent="0.25">
      <c r="CG42928" s="768"/>
      <c r="CH42928" s="768"/>
      <c r="CI42928" s="850"/>
    </row>
    <row r="42929" spans="85:87" x14ac:dyDescent="0.25">
      <c r="CG42929" s="768"/>
      <c r="CH42929" s="768"/>
      <c r="CI42929" s="850"/>
    </row>
    <row r="42930" spans="85:87" x14ac:dyDescent="0.25">
      <c r="CG42930" s="768"/>
      <c r="CH42930" s="768"/>
      <c r="CI42930" s="850"/>
    </row>
    <row r="42931" spans="85:87" x14ac:dyDescent="0.25">
      <c r="CG42931" s="768"/>
      <c r="CH42931" s="768"/>
      <c r="CI42931" s="850"/>
    </row>
    <row r="42932" spans="85:87" x14ac:dyDescent="0.25">
      <c r="CG42932" s="768"/>
      <c r="CH42932" s="768"/>
      <c r="CI42932" s="850"/>
    </row>
    <row r="42933" spans="85:87" x14ac:dyDescent="0.25">
      <c r="CG42933" s="768"/>
      <c r="CH42933" s="768"/>
      <c r="CI42933" s="850"/>
    </row>
    <row r="42934" spans="85:87" x14ac:dyDescent="0.25">
      <c r="CG42934" s="768"/>
      <c r="CH42934" s="768"/>
      <c r="CI42934" s="850"/>
    </row>
    <row r="42935" spans="85:87" x14ac:dyDescent="0.25">
      <c r="CG42935" s="768"/>
      <c r="CH42935" s="768"/>
      <c r="CI42935" s="850"/>
    </row>
    <row r="42936" spans="85:87" x14ac:dyDescent="0.25">
      <c r="CG42936" s="768"/>
      <c r="CH42936" s="768"/>
      <c r="CI42936" s="850"/>
    </row>
    <row r="42937" spans="85:87" x14ac:dyDescent="0.25">
      <c r="CG42937" s="768"/>
      <c r="CH42937" s="768"/>
      <c r="CI42937" s="850"/>
    </row>
    <row r="42938" spans="85:87" x14ac:dyDescent="0.25">
      <c r="CG42938" s="768"/>
      <c r="CH42938" s="768"/>
      <c r="CI42938" s="850"/>
    </row>
    <row r="42939" spans="85:87" x14ac:dyDescent="0.25">
      <c r="CG42939" s="768"/>
      <c r="CH42939" s="768"/>
      <c r="CI42939" s="850"/>
    </row>
    <row r="42940" spans="85:87" x14ac:dyDescent="0.25">
      <c r="CG42940" s="768"/>
      <c r="CH42940" s="768"/>
      <c r="CI42940" s="850"/>
    </row>
    <row r="42941" spans="85:87" x14ac:dyDescent="0.25">
      <c r="CG42941" s="768"/>
      <c r="CH42941" s="768"/>
      <c r="CI42941" s="850"/>
    </row>
    <row r="42942" spans="85:87" x14ac:dyDescent="0.25">
      <c r="CG42942" s="768"/>
      <c r="CH42942" s="768"/>
      <c r="CI42942" s="850"/>
    </row>
    <row r="42943" spans="85:87" x14ac:dyDescent="0.25">
      <c r="CG42943" s="768"/>
      <c r="CH42943" s="768"/>
      <c r="CI42943" s="850"/>
    </row>
    <row r="42944" spans="85:87" x14ac:dyDescent="0.25">
      <c r="CG42944" s="768"/>
      <c r="CH42944" s="768"/>
      <c r="CI42944" s="850"/>
    </row>
    <row r="42945" spans="85:87" x14ac:dyDescent="0.25">
      <c r="CG42945" s="768"/>
      <c r="CH42945" s="768"/>
      <c r="CI42945" s="850"/>
    </row>
    <row r="42946" spans="85:87" x14ac:dyDescent="0.25">
      <c r="CG42946" s="768"/>
      <c r="CH42946" s="768"/>
      <c r="CI42946" s="850"/>
    </row>
    <row r="42947" spans="85:87" x14ac:dyDescent="0.25">
      <c r="CG42947" s="768"/>
      <c r="CH42947" s="768"/>
      <c r="CI42947" s="850"/>
    </row>
    <row r="42948" spans="85:87" x14ac:dyDescent="0.25">
      <c r="CG42948" s="768"/>
      <c r="CH42948" s="768"/>
      <c r="CI42948" s="850"/>
    </row>
    <row r="42949" spans="85:87" x14ac:dyDescent="0.25">
      <c r="CG42949" s="768"/>
      <c r="CH42949" s="768"/>
      <c r="CI42949" s="850"/>
    </row>
    <row r="42950" spans="85:87" x14ac:dyDescent="0.25">
      <c r="CG42950" s="768"/>
      <c r="CH42950" s="768"/>
      <c r="CI42950" s="850"/>
    </row>
    <row r="42951" spans="85:87" x14ac:dyDescent="0.25">
      <c r="CG42951" s="768"/>
      <c r="CH42951" s="768"/>
      <c r="CI42951" s="850"/>
    </row>
    <row r="42952" spans="85:87" x14ac:dyDescent="0.25">
      <c r="CG42952" s="768"/>
      <c r="CH42952" s="768"/>
      <c r="CI42952" s="850"/>
    </row>
    <row r="42953" spans="85:87" x14ac:dyDescent="0.25">
      <c r="CG42953" s="768"/>
      <c r="CH42953" s="768"/>
      <c r="CI42953" s="850"/>
    </row>
    <row r="42954" spans="85:87" x14ac:dyDescent="0.25">
      <c r="CG42954" s="768"/>
      <c r="CH42954" s="768"/>
      <c r="CI42954" s="850"/>
    </row>
    <row r="42955" spans="85:87" x14ac:dyDescent="0.25">
      <c r="CG42955" s="768"/>
      <c r="CH42955" s="768"/>
      <c r="CI42955" s="850"/>
    </row>
    <row r="42956" spans="85:87" x14ac:dyDescent="0.25">
      <c r="CG42956" s="768"/>
      <c r="CH42956" s="768"/>
      <c r="CI42956" s="850"/>
    </row>
    <row r="42957" spans="85:87" x14ac:dyDescent="0.25">
      <c r="CG42957" s="768"/>
      <c r="CH42957" s="768"/>
      <c r="CI42957" s="850"/>
    </row>
    <row r="42958" spans="85:87" x14ac:dyDescent="0.25">
      <c r="CG42958" s="768"/>
      <c r="CH42958" s="768"/>
      <c r="CI42958" s="850"/>
    </row>
    <row r="42959" spans="85:87" x14ac:dyDescent="0.25">
      <c r="CG42959" s="768"/>
      <c r="CH42959" s="768"/>
      <c r="CI42959" s="850"/>
    </row>
    <row r="42960" spans="85:87" x14ac:dyDescent="0.25">
      <c r="CG42960" s="768"/>
      <c r="CH42960" s="768"/>
      <c r="CI42960" s="850"/>
    </row>
    <row r="42961" spans="85:87" x14ac:dyDescent="0.25">
      <c r="CG42961" s="768"/>
      <c r="CH42961" s="768"/>
      <c r="CI42961" s="850"/>
    </row>
    <row r="42962" spans="85:87" x14ac:dyDescent="0.25">
      <c r="CG42962" s="768"/>
      <c r="CH42962" s="768"/>
      <c r="CI42962" s="850"/>
    </row>
    <row r="42963" spans="85:87" x14ac:dyDescent="0.25">
      <c r="CG42963" s="768"/>
      <c r="CH42963" s="768"/>
      <c r="CI42963" s="850"/>
    </row>
    <row r="42964" spans="85:87" x14ac:dyDescent="0.25">
      <c r="CG42964" s="768"/>
      <c r="CH42964" s="768"/>
      <c r="CI42964" s="850"/>
    </row>
    <row r="42965" spans="85:87" x14ac:dyDescent="0.25">
      <c r="CG42965" s="768"/>
      <c r="CH42965" s="768"/>
      <c r="CI42965" s="850"/>
    </row>
    <row r="42966" spans="85:87" x14ac:dyDescent="0.25">
      <c r="CG42966" s="768"/>
      <c r="CH42966" s="768"/>
      <c r="CI42966" s="850"/>
    </row>
    <row r="42967" spans="85:87" x14ac:dyDescent="0.25">
      <c r="CG42967" s="768"/>
      <c r="CH42967" s="768"/>
      <c r="CI42967" s="850"/>
    </row>
    <row r="42968" spans="85:87" x14ac:dyDescent="0.25">
      <c r="CG42968" s="768"/>
      <c r="CH42968" s="768"/>
      <c r="CI42968" s="850"/>
    </row>
    <row r="42969" spans="85:87" x14ac:dyDescent="0.25">
      <c r="CG42969" s="768"/>
      <c r="CH42969" s="768"/>
      <c r="CI42969" s="850"/>
    </row>
    <row r="42970" spans="85:87" x14ac:dyDescent="0.25">
      <c r="CG42970" s="768"/>
      <c r="CH42970" s="768"/>
      <c r="CI42970" s="850"/>
    </row>
    <row r="42971" spans="85:87" x14ac:dyDescent="0.25">
      <c r="CG42971" s="768"/>
      <c r="CH42971" s="768"/>
      <c r="CI42971" s="850"/>
    </row>
    <row r="42972" spans="85:87" x14ac:dyDescent="0.25">
      <c r="CG42972" s="768"/>
      <c r="CH42972" s="768"/>
      <c r="CI42972" s="850"/>
    </row>
    <row r="42973" spans="85:87" x14ac:dyDescent="0.25">
      <c r="CG42973" s="768"/>
      <c r="CH42973" s="768"/>
      <c r="CI42973" s="850"/>
    </row>
    <row r="42974" spans="85:87" x14ac:dyDescent="0.25">
      <c r="CG42974" s="768"/>
      <c r="CH42974" s="768"/>
      <c r="CI42974" s="850"/>
    </row>
    <row r="42975" spans="85:87" x14ac:dyDescent="0.25">
      <c r="CG42975" s="768"/>
      <c r="CH42975" s="768"/>
      <c r="CI42975" s="850"/>
    </row>
    <row r="42976" spans="85:87" x14ac:dyDescent="0.25">
      <c r="CG42976" s="768"/>
      <c r="CH42976" s="768"/>
      <c r="CI42976" s="850"/>
    </row>
    <row r="42977" spans="85:87" x14ac:dyDescent="0.25">
      <c r="CG42977" s="768"/>
      <c r="CH42977" s="768"/>
      <c r="CI42977" s="850"/>
    </row>
    <row r="42978" spans="85:87" x14ac:dyDescent="0.25">
      <c r="CG42978" s="768"/>
      <c r="CH42978" s="768"/>
      <c r="CI42978" s="850"/>
    </row>
    <row r="42979" spans="85:87" x14ac:dyDescent="0.25">
      <c r="CG42979" s="768"/>
      <c r="CH42979" s="768"/>
      <c r="CI42979" s="850"/>
    </row>
    <row r="42980" spans="85:87" x14ac:dyDescent="0.25">
      <c r="CG42980" s="768"/>
      <c r="CH42980" s="768"/>
      <c r="CI42980" s="850"/>
    </row>
    <row r="42981" spans="85:87" x14ac:dyDescent="0.25">
      <c r="CG42981" s="768"/>
      <c r="CH42981" s="768"/>
      <c r="CI42981" s="850"/>
    </row>
    <row r="42982" spans="85:87" x14ac:dyDescent="0.25">
      <c r="CG42982" s="768"/>
      <c r="CH42982" s="768"/>
      <c r="CI42982" s="850"/>
    </row>
    <row r="42983" spans="85:87" x14ac:dyDescent="0.25">
      <c r="CG42983" s="768"/>
      <c r="CH42983" s="768"/>
      <c r="CI42983" s="850"/>
    </row>
    <row r="42984" spans="85:87" x14ac:dyDescent="0.25">
      <c r="CG42984" s="768"/>
      <c r="CH42984" s="768"/>
      <c r="CI42984" s="850"/>
    </row>
    <row r="42985" spans="85:87" x14ac:dyDescent="0.25">
      <c r="CG42985" s="768"/>
      <c r="CH42985" s="768"/>
      <c r="CI42985" s="850"/>
    </row>
    <row r="42986" spans="85:87" x14ac:dyDescent="0.25">
      <c r="CG42986" s="768"/>
      <c r="CH42986" s="768"/>
      <c r="CI42986" s="850"/>
    </row>
    <row r="42987" spans="85:87" x14ac:dyDescent="0.25">
      <c r="CG42987" s="768"/>
      <c r="CH42987" s="768"/>
      <c r="CI42987" s="850"/>
    </row>
    <row r="42988" spans="85:87" x14ac:dyDescent="0.25">
      <c r="CG42988" s="768"/>
      <c r="CH42988" s="768"/>
      <c r="CI42988" s="850"/>
    </row>
    <row r="42989" spans="85:87" x14ac:dyDescent="0.25">
      <c r="CG42989" s="768"/>
      <c r="CH42989" s="768"/>
      <c r="CI42989" s="850"/>
    </row>
    <row r="42990" spans="85:87" x14ac:dyDescent="0.25">
      <c r="CG42990" s="768"/>
      <c r="CH42990" s="768"/>
      <c r="CI42990" s="850"/>
    </row>
    <row r="42991" spans="85:87" x14ac:dyDescent="0.25">
      <c r="CG42991" s="768"/>
      <c r="CH42991" s="768"/>
      <c r="CI42991" s="850"/>
    </row>
    <row r="42992" spans="85:87" x14ac:dyDescent="0.25">
      <c r="CG42992" s="768"/>
      <c r="CH42992" s="768"/>
      <c r="CI42992" s="850"/>
    </row>
    <row r="42993" spans="85:87" x14ac:dyDescent="0.25">
      <c r="CG42993" s="768"/>
      <c r="CH42993" s="768"/>
      <c r="CI42993" s="850"/>
    </row>
    <row r="42994" spans="85:87" x14ac:dyDescent="0.25">
      <c r="CG42994" s="768"/>
      <c r="CH42994" s="768"/>
      <c r="CI42994" s="850"/>
    </row>
    <row r="42995" spans="85:87" x14ac:dyDescent="0.25">
      <c r="CG42995" s="768"/>
      <c r="CH42995" s="768"/>
      <c r="CI42995" s="850"/>
    </row>
    <row r="42996" spans="85:87" x14ac:dyDescent="0.25">
      <c r="CG42996" s="768"/>
      <c r="CH42996" s="768"/>
      <c r="CI42996" s="850"/>
    </row>
    <row r="42997" spans="85:87" x14ac:dyDescent="0.25">
      <c r="CG42997" s="768"/>
      <c r="CH42997" s="768"/>
      <c r="CI42997" s="850"/>
    </row>
    <row r="42998" spans="85:87" x14ac:dyDescent="0.25">
      <c r="CG42998" s="768"/>
      <c r="CH42998" s="768"/>
      <c r="CI42998" s="850"/>
    </row>
    <row r="42999" spans="85:87" x14ac:dyDescent="0.25">
      <c r="CG42999" s="768"/>
      <c r="CH42999" s="768"/>
      <c r="CI42999" s="850"/>
    </row>
    <row r="43000" spans="85:87" x14ac:dyDescent="0.25">
      <c r="CG43000" s="768"/>
      <c r="CH43000" s="768"/>
      <c r="CI43000" s="850"/>
    </row>
    <row r="43001" spans="85:87" x14ac:dyDescent="0.25">
      <c r="CG43001" s="768"/>
      <c r="CH43001" s="768"/>
      <c r="CI43001" s="850"/>
    </row>
    <row r="43002" spans="85:87" x14ac:dyDescent="0.25">
      <c r="CG43002" s="768"/>
      <c r="CH43002" s="768"/>
      <c r="CI43002" s="850"/>
    </row>
    <row r="43003" spans="85:87" x14ac:dyDescent="0.25">
      <c r="CG43003" s="768"/>
      <c r="CH43003" s="768"/>
      <c r="CI43003" s="850"/>
    </row>
    <row r="43004" spans="85:87" x14ac:dyDescent="0.25">
      <c r="CG43004" s="768"/>
      <c r="CH43004" s="768"/>
      <c r="CI43004" s="850"/>
    </row>
    <row r="43005" spans="85:87" x14ac:dyDescent="0.25">
      <c r="CG43005" s="768"/>
      <c r="CH43005" s="768"/>
      <c r="CI43005" s="850"/>
    </row>
    <row r="43006" spans="85:87" x14ac:dyDescent="0.25">
      <c r="CG43006" s="768"/>
      <c r="CH43006" s="768"/>
      <c r="CI43006" s="850"/>
    </row>
    <row r="43007" spans="85:87" x14ac:dyDescent="0.25">
      <c r="CG43007" s="768"/>
      <c r="CH43007" s="768"/>
      <c r="CI43007" s="850"/>
    </row>
    <row r="43008" spans="85:87" x14ac:dyDescent="0.25">
      <c r="CG43008" s="768"/>
      <c r="CH43008" s="768"/>
      <c r="CI43008" s="850"/>
    </row>
    <row r="43009" spans="85:87" x14ac:dyDescent="0.25">
      <c r="CG43009" s="768"/>
      <c r="CH43009" s="768"/>
      <c r="CI43009" s="850"/>
    </row>
    <row r="43010" spans="85:87" x14ac:dyDescent="0.25">
      <c r="CG43010" s="768"/>
      <c r="CH43010" s="768"/>
      <c r="CI43010" s="850"/>
    </row>
    <row r="43011" spans="85:87" x14ac:dyDescent="0.25">
      <c r="CG43011" s="768"/>
      <c r="CH43011" s="768"/>
      <c r="CI43011" s="850"/>
    </row>
    <row r="43012" spans="85:87" x14ac:dyDescent="0.25">
      <c r="CG43012" s="768"/>
      <c r="CH43012" s="768"/>
      <c r="CI43012" s="850"/>
    </row>
    <row r="43013" spans="85:87" x14ac:dyDescent="0.25">
      <c r="CG43013" s="768"/>
      <c r="CH43013" s="768"/>
      <c r="CI43013" s="850"/>
    </row>
    <row r="43014" spans="85:87" x14ac:dyDescent="0.25">
      <c r="CG43014" s="768"/>
      <c r="CH43014" s="768"/>
      <c r="CI43014" s="850"/>
    </row>
    <row r="43015" spans="85:87" x14ac:dyDescent="0.25">
      <c r="CG43015" s="768"/>
      <c r="CH43015" s="768"/>
      <c r="CI43015" s="850"/>
    </row>
    <row r="43016" spans="85:87" x14ac:dyDescent="0.25">
      <c r="CG43016" s="768"/>
      <c r="CH43016" s="768"/>
      <c r="CI43016" s="850"/>
    </row>
    <row r="43017" spans="85:87" x14ac:dyDescent="0.25">
      <c r="CG43017" s="768"/>
      <c r="CH43017" s="768"/>
      <c r="CI43017" s="850"/>
    </row>
    <row r="43018" spans="85:87" x14ac:dyDescent="0.25">
      <c r="CG43018" s="768"/>
      <c r="CH43018" s="768"/>
      <c r="CI43018" s="850"/>
    </row>
    <row r="43019" spans="85:87" x14ac:dyDescent="0.25">
      <c r="CG43019" s="768"/>
      <c r="CH43019" s="768"/>
      <c r="CI43019" s="850"/>
    </row>
    <row r="43020" spans="85:87" x14ac:dyDescent="0.25">
      <c r="CG43020" s="768"/>
      <c r="CH43020" s="768"/>
      <c r="CI43020" s="850"/>
    </row>
    <row r="43021" spans="85:87" x14ac:dyDescent="0.25">
      <c r="CG43021" s="768"/>
      <c r="CH43021" s="768"/>
      <c r="CI43021" s="850"/>
    </row>
    <row r="43022" spans="85:87" x14ac:dyDescent="0.25">
      <c r="CG43022" s="768"/>
      <c r="CH43022" s="768"/>
      <c r="CI43022" s="850"/>
    </row>
    <row r="43023" spans="85:87" x14ac:dyDescent="0.25">
      <c r="CG43023" s="768"/>
      <c r="CH43023" s="768"/>
      <c r="CI43023" s="850"/>
    </row>
    <row r="43024" spans="85:87" x14ac:dyDescent="0.25">
      <c r="CG43024" s="768"/>
      <c r="CH43024" s="768"/>
      <c r="CI43024" s="850"/>
    </row>
    <row r="43025" spans="85:87" x14ac:dyDescent="0.25">
      <c r="CG43025" s="768"/>
      <c r="CH43025" s="768"/>
      <c r="CI43025" s="850"/>
    </row>
    <row r="43026" spans="85:87" x14ac:dyDescent="0.25">
      <c r="CG43026" s="768"/>
      <c r="CH43026" s="768"/>
      <c r="CI43026" s="850"/>
    </row>
    <row r="43027" spans="85:87" x14ac:dyDescent="0.25">
      <c r="CG43027" s="768"/>
      <c r="CH43027" s="768"/>
      <c r="CI43027" s="850"/>
    </row>
    <row r="43028" spans="85:87" x14ac:dyDescent="0.25">
      <c r="CG43028" s="768"/>
      <c r="CH43028" s="768"/>
      <c r="CI43028" s="850"/>
    </row>
    <row r="43029" spans="85:87" x14ac:dyDescent="0.25">
      <c r="CG43029" s="768"/>
      <c r="CH43029" s="768"/>
      <c r="CI43029" s="850"/>
    </row>
    <row r="43030" spans="85:87" x14ac:dyDescent="0.25">
      <c r="CG43030" s="768"/>
      <c r="CH43030" s="768"/>
      <c r="CI43030" s="850"/>
    </row>
    <row r="43031" spans="85:87" x14ac:dyDescent="0.25">
      <c r="CG43031" s="768"/>
      <c r="CH43031" s="768"/>
      <c r="CI43031" s="850"/>
    </row>
    <row r="43032" spans="85:87" x14ac:dyDescent="0.25">
      <c r="CG43032" s="768"/>
      <c r="CH43032" s="768"/>
      <c r="CI43032" s="850"/>
    </row>
    <row r="43033" spans="85:87" x14ac:dyDescent="0.25">
      <c r="CG43033" s="768"/>
      <c r="CH43033" s="768"/>
      <c r="CI43033" s="850"/>
    </row>
    <row r="43034" spans="85:87" x14ac:dyDescent="0.25">
      <c r="CG43034" s="768"/>
      <c r="CH43034" s="768"/>
      <c r="CI43034" s="850"/>
    </row>
    <row r="43035" spans="85:87" x14ac:dyDescent="0.25">
      <c r="CG43035" s="768"/>
      <c r="CH43035" s="768"/>
      <c r="CI43035" s="850"/>
    </row>
    <row r="43036" spans="85:87" x14ac:dyDescent="0.25">
      <c r="CG43036" s="768"/>
      <c r="CH43036" s="768"/>
      <c r="CI43036" s="850"/>
    </row>
    <row r="43037" spans="85:87" x14ac:dyDescent="0.25">
      <c r="CG43037" s="768"/>
      <c r="CH43037" s="768"/>
      <c r="CI43037" s="850"/>
    </row>
    <row r="43038" spans="85:87" x14ac:dyDescent="0.25">
      <c r="CG43038" s="768"/>
      <c r="CH43038" s="768"/>
      <c r="CI43038" s="850"/>
    </row>
    <row r="43039" spans="85:87" x14ac:dyDescent="0.25">
      <c r="CG43039" s="768"/>
      <c r="CH43039" s="768"/>
      <c r="CI43039" s="850"/>
    </row>
    <row r="43040" spans="85:87" x14ac:dyDescent="0.25">
      <c r="CG43040" s="768"/>
      <c r="CH43040" s="768"/>
      <c r="CI43040" s="850"/>
    </row>
    <row r="43041" spans="85:87" x14ac:dyDescent="0.25">
      <c r="CG43041" s="768"/>
      <c r="CH43041" s="768"/>
      <c r="CI43041" s="850"/>
    </row>
    <row r="43042" spans="85:87" x14ac:dyDescent="0.25">
      <c r="CG43042" s="768"/>
      <c r="CH43042" s="768"/>
      <c r="CI43042" s="850"/>
    </row>
    <row r="43043" spans="85:87" x14ac:dyDescent="0.25">
      <c r="CG43043" s="768"/>
      <c r="CH43043" s="768"/>
      <c r="CI43043" s="850"/>
    </row>
    <row r="43044" spans="85:87" x14ac:dyDescent="0.25">
      <c r="CG43044" s="768"/>
      <c r="CH43044" s="768"/>
      <c r="CI43044" s="850"/>
    </row>
    <row r="43045" spans="85:87" x14ac:dyDescent="0.25">
      <c r="CG43045" s="768"/>
      <c r="CH43045" s="768"/>
      <c r="CI43045" s="850"/>
    </row>
    <row r="43046" spans="85:87" x14ac:dyDescent="0.25">
      <c r="CG43046" s="768"/>
      <c r="CH43046" s="768"/>
      <c r="CI43046" s="850"/>
    </row>
    <row r="43047" spans="85:87" x14ac:dyDescent="0.25">
      <c r="CG43047" s="768"/>
      <c r="CH43047" s="768"/>
      <c r="CI43047" s="850"/>
    </row>
    <row r="43048" spans="85:87" x14ac:dyDescent="0.25">
      <c r="CG43048" s="768"/>
      <c r="CH43048" s="768"/>
      <c r="CI43048" s="850"/>
    </row>
    <row r="43049" spans="85:87" x14ac:dyDescent="0.25">
      <c r="CG43049" s="768"/>
      <c r="CH43049" s="768"/>
      <c r="CI43049" s="850"/>
    </row>
    <row r="43050" spans="85:87" x14ac:dyDescent="0.25">
      <c r="CG43050" s="768"/>
      <c r="CH43050" s="768"/>
      <c r="CI43050" s="850"/>
    </row>
    <row r="43051" spans="85:87" x14ac:dyDescent="0.25">
      <c r="CG43051" s="768"/>
      <c r="CH43051" s="768"/>
      <c r="CI43051" s="850"/>
    </row>
    <row r="43052" spans="85:87" x14ac:dyDescent="0.25">
      <c r="CG43052" s="768"/>
      <c r="CH43052" s="768"/>
      <c r="CI43052" s="850"/>
    </row>
    <row r="43053" spans="85:87" x14ac:dyDescent="0.25">
      <c r="CG43053" s="768"/>
      <c r="CH43053" s="768"/>
      <c r="CI43053" s="850"/>
    </row>
    <row r="43054" spans="85:87" x14ac:dyDescent="0.25">
      <c r="CG43054" s="768"/>
      <c r="CH43054" s="768"/>
      <c r="CI43054" s="850"/>
    </row>
    <row r="43055" spans="85:87" x14ac:dyDescent="0.25">
      <c r="CG43055" s="768"/>
      <c r="CH43055" s="768"/>
      <c r="CI43055" s="850"/>
    </row>
    <row r="43056" spans="85:87" x14ac:dyDescent="0.25">
      <c r="CG43056" s="768"/>
      <c r="CH43056" s="768"/>
      <c r="CI43056" s="850"/>
    </row>
    <row r="43057" spans="85:87" x14ac:dyDescent="0.25">
      <c r="CG43057" s="768"/>
      <c r="CH43057" s="768"/>
      <c r="CI43057" s="850"/>
    </row>
    <row r="43058" spans="85:87" x14ac:dyDescent="0.25">
      <c r="CG43058" s="768"/>
      <c r="CH43058" s="768"/>
      <c r="CI43058" s="850"/>
    </row>
    <row r="43059" spans="85:87" x14ac:dyDescent="0.25">
      <c r="CG43059" s="768"/>
      <c r="CH43059" s="768"/>
      <c r="CI43059" s="850"/>
    </row>
    <row r="43060" spans="85:87" x14ac:dyDescent="0.25">
      <c r="CG43060" s="768"/>
      <c r="CH43060" s="768"/>
      <c r="CI43060" s="850"/>
    </row>
    <row r="43061" spans="85:87" x14ac:dyDescent="0.25">
      <c r="CG43061" s="768"/>
      <c r="CH43061" s="768"/>
      <c r="CI43061" s="850"/>
    </row>
    <row r="43062" spans="85:87" x14ac:dyDescent="0.25">
      <c r="CG43062" s="768"/>
      <c r="CH43062" s="768"/>
      <c r="CI43062" s="850"/>
    </row>
    <row r="43063" spans="85:87" x14ac:dyDescent="0.25">
      <c r="CG43063" s="768"/>
      <c r="CH43063" s="768"/>
      <c r="CI43063" s="850"/>
    </row>
    <row r="43064" spans="85:87" x14ac:dyDescent="0.25">
      <c r="CG43064" s="768"/>
      <c r="CH43064" s="768"/>
      <c r="CI43064" s="850"/>
    </row>
    <row r="43065" spans="85:87" x14ac:dyDescent="0.25">
      <c r="CG43065" s="768"/>
      <c r="CH43065" s="768"/>
      <c r="CI43065" s="850"/>
    </row>
    <row r="43066" spans="85:87" x14ac:dyDescent="0.25">
      <c r="CG43066" s="768"/>
      <c r="CH43066" s="768"/>
      <c r="CI43066" s="850"/>
    </row>
    <row r="43067" spans="85:87" x14ac:dyDescent="0.25">
      <c r="CG43067" s="768"/>
      <c r="CH43067" s="768"/>
      <c r="CI43067" s="850"/>
    </row>
    <row r="43068" spans="85:87" x14ac:dyDescent="0.25">
      <c r="CG43068" s="768"/>
      <c r="CH43068" s="768"/>
      <c r="CI43068" s="850"/>
    </row>
    <row r="43069" spans="85:87" x14ac:dyDescent="0.25">
      <c r="CG43069" s="768"/>
      <c r="CH43069" s="768"/>
      <c r="CI43069" s="850"/>
    </row>
    <row r="43070" spans="85:87" x14ac:dyDescent="0.25">
      <c r="CG43070" s="768"/>
      <c r="CH43070" s="768"/>
      <c r="CI43070" s="850"/>
    </row>
    <row r="43071" spans="85:87" x14ac:dyDescent="0.25">
      <c r="CG43071" s="768"/>
      <c r="CH43071" s="768"/>
      <c r="CI43071" s="850"/>
    </row>
    <row r="43072" spans="85:87" x14ac:dyDescent="0.25">
      <c r="CG43072" s="768"/>
      <c r="CH43072" s="768"/>
      <c r="CI43072" s="850"/>
    </row>
    <row r="43073" spans="85:87" x14ac:dyDescent="0.25">
      <c r="CG43073" s="768"/>
      <c r="CH43073" s="768"/>
      <c r="CI43073" s="850"/>
    </row>
    <row r="43074" spans="85:87" x14ac:dyDescent="0.25">
      <c r="CG43074" s="768"/>
      <c r="CH43074" s="768"/>
      <c r="CI43074" s="850"/>
    </row>
    <row r="43075" spans="85:87" x14ac:dyDescent="0.25">
      <c r="CG43075" s="768"/>
      <c r="CH43075" s="768"/>
      <c r="CI43075" s="850"/>
    </row>
    <row r="43076" spans="85:87" x14ac:dyDescent="0.25">
      <c r="CG43076" s="768"/>
      <c r="CH43076" s="768"/>
      <c r="CI43076" s="850"/>
    </row>
    <row r="43077" spans="85:87" x14ac:dyDescent="0.25">
      <c r="CG43077" s="768"/>
      <c r="CH43077" s="768"/>
      <c r="CI43077" s="850"/>
    </row>
    <row r="43078" spans="85:87" x14ac:dyDescent="0.25">
      <c r="CG43078" s="768"/>
      <c r="CH43078" s="768"/>
      <c r="CI43078" s="850"/>
    </row>
    <row r="43079" spans="85:87" x14ac:dyDescent="0.25">
      <c r="CG43079" s="768"/>
      <c r="CH43079" s="768"/>
      <c r="CI43079" s="850"/>
    </row>
    <row r="43080" spans="85:87" x14ac:dyDescent="0.25">
      <c r="CG43080" s="768"/>
      <c r="CH43080" s="768"/>
      <c r="CI43080" s="850"/>
    </row>
    <row r="43081" spans="85:87" x14ac:dyDescent="0.25">
      <c r="CG43081" s="768"/>
      <c r="CH43081" s="768"/>
      <c r="CI43081" s="850"/>
    </row>
    <row r="43082" spans="85:87" x14ac:dyDescent="0.25">
      <c r="CG43082" s="768"/>
      <c r="CH43082" s="768"/>
      <c r="CI43082" s="850"/>
    </row>
    <row r="43083" spans="85:87" x14ac:dyDescent="0.25">
      <c r="CG43083" s="768"/>
      <c r="CH43083" s="768"/>
      <c r="CI43083" s="850"/>
    </row>
    <row r="43084" spans="85:87" x14ac:dyDescent="0.25">
      <c r="CG43084" s="768"/>
      <c r="CH43084" s="768"/>
      <c r="CI43084" s="850"/>
    </row>
    <row r="43085" spans="85:87" x14ac:dyDescent="0.25">
      <c r="CG43085" s="768"/>
      <c r="CH43085" s="768"/>
      <c r="CI43085" s="850"/>
    </row>
    <row r="43086" spans="85:87" x14ac:dyDescent="0.25">
      <c r="CG43086" s="768"/>
      <c r="CH43086" s="768"/>
      <c r="CI43086" s="850"/>
    </row>
    <row r="43087" spans="85:87" x14ac:dyDescent="0.25">
      <c r="CG43087" s="768"/>
      <c r="CH43087" s="768"/>
      <c r="CI43087" s="850"/>
    </row>
    <row r="43088" spans="85:87" x14ac:dyDescent="0.25">
      <c r="CG43088" s="768"/>
      <c r="CH43088" s="768"/>
      <c r="CI43088" s="850"/>
    </row>
    <row r="43089" spans="85:87" x14ac:dyDescent="0.25">
      <c r="CG43089" s="768"/>
      <c r="CH43089" s="768"/>
      <c r="CI43089" s="850"/>
    </row>
    <row r="43090" spans="85:87" x14ac:dyDescent="0.25">
      <c r="CG43090" s="768"/>
      <c r="CH43090" s="768"/>
      <c r="CI43090" s="850"/>
    </row>
    <row r="43091" spans="85:87" x14ac:dyDescent="0.25">
      <c r="CG43091" s="768"/>
      <c r="CH43091" s="768"/>
      <c r="CI43091" s="850"/>
    </row>
    <row r="43092" spans="85:87" x14ac:dyDescent="0.25">
      <c r="CG43092" s="768"/>
      <c r="CH43092" s="768"/>
      <c r="CI43092" s="850"/>
    </row>
    <row r="43093" spans="85:87" x14ac:dyDescent="0.25">
      <c r="CG43093" s="768"/>
      <c r="CH43093" s="768"/>
      <c r="CI43093" s="850"/>
    </row>
    <row r="43094" spans="85:87" x14ac:dyDescent="0.25">
      <c r="CG43094" s="768"/>
      <c r="CH43094" s="768"/>
      <c r="CI43094" s="850"/>
    </row>
    <row r="43095" spans="85:87" x14ac:dyDescent="0.25">
      <c r="CG43095" s="768"/>
      <c r="CH43095" s="768"/>
      <c r="CI43095" s="850"/>
    </row>
    <row r="43096" spans="85:87" x14ac:dyDescent="0.25">
      <c r="CG43096" s="768"/>
      <c r="CH43096" s="768"/>
      <c r="CI43096" s="850"/>
    </row>
    <row r="43097" spans="85:87" x14ac:dyDescent="0.25">
      <c r="CG43097" s="768"/>
      <c r="CH43097" s="768"/>
      <c r="CI43097" s="850"/>
    </row>
    <row r="43098" spans="85:87" x14ac:dyDescent="0.25">
      <c r="CG43098" s="768"/>
      <c r="CH43098" s="768"/>
      <c r="CI43098" s="850"/>
    </row>
    <row r="43099" spans="85:87" x14ac:dyDescent="0.25">
      <c r="CG43099" s="768"/>
      <c r="CH43099" s="768"/>
      <c r="CI43099" s="850"/>
    </row>
    <row r="43100" spans="85:87" x14ac:dyDescent="0.25">
      <c r="CG43100" s="768"/>
      <c r="CH43100" s="768"/>
      <c r="CI43100" s="850"/>
    </row>
    <row r="43101" spans="85:87" x14ac:dyDescent="0.25">
      <c r="CG43101" s="768"/>
      <c r="CH43101" s="768"/>
      <c r="CI43101" s="850"/>
    </row>
    <row r="43102" spans="85:87" x14ac:dyDescent="0.25">
      <c r="CG43102" s="768"/>
      <c r="CH43102" s="768"/>
      <c r="CI43102" s="850"/>
    </row>
    <row r="43103" spans="85:87" x14ac:dyDescent="0.25">
      <c r="CG43103" s="768"/>
      <c r="CH43103" s="768"/>
      <c r="CI43103" s="850"/>
    </row>
    <row r="43104" spans="85:87" x14ac:dyDescent="0.25">
      <c r="CG43104" s="768"/>
      <c r="CH43104" s="768"/>
      <c r="CI43104" s="850"/>
    </row>
    <row r="43105" spans="85:87" x14ac:dyDescent="0.25">
      <c r="CG43105" s="768"/>
      <c r="CH43105" s="768"/>
      <c r="CI43105" s="850"/>
    </row>
    <row r="43106" spans="85:87" x14ac:dyDescent="0.25">
      <c r="CG43106" s="768"/>
      <c r="CH43106" s="768"/>
      <c r="CI43106" s="850"/>
    </row>
    <row r="43107" spans="85:87" x14ac:dyDescent="0.25">
      <c r="CG43107" s="768"/>
      <c r="CH43107" s="768"/>
      <c r="CI43107" s="850"/>
    </row>
    <row r="43108" spans="85:87" x14ac:dyDescent="0.25">
      <c r="CG43108" s="768"/>
      <c r="CH43108" s="768"/>
      <c r="CI43108" s="850"/>
    </row>
    <row r="43109" spans="85:87" x14ac:dyDescent="0.25">
      <c r="CG43109" s="768"/>
      <c r="CH43109" s="768"/>
      <c r="CI43109" s="850"/>
    </row>
    <row r="43110" spans="85:87" x14ac:dyDescent="0.25">
      <c r="CG43110" s="768"/>
      <c r="CH43110" s="768"/>
      <c r="CI43110" s="850"/>
    </row>
    <row r="43111" spans="85:87" x14ac:dyDescent="0.25">
      <c r="CG43111" s="768"/>
      <c r="CH43111" s="768"/>
      <c r="CI43111" s="850"/>
    </row>
    <row r="43112" spans="85:87" x14ac:dyDescent="0.25">
      <c r="CG43112" s="768"/>
      <c r="CH43112" s="768"/>
      <c r="CI43112" s="850"/>
    </row>
    <row r="43113" spans="85:87" x14ac:dyDescent="0.25">
      <c r="CG43113" s="768"/>
      <c r="CH43113" s="768"/>
      <c r="CI43113" s="850"/>
    </row>
    <row r="43114" spans="85:87" x14ac:dyDescent="0.25">
      <c r="CG43114" s="768"/>
      <c r="CH43114" s="768"/>
      <c r="CI43114" s="850"/>
    </row>
    <row r="43115" spans="85:87" x14ac:dyDescent="0.25">
      <c r="CG43115" s="768"/>
      <c r="CH43115" s="768"/>
      <c r="CI43115" s="850"/>
    </row>
    <row r="43116" spans="85:87" x14ac:dyDescent="0.25">
      <c r="CG43116" s="768"/>
      <c r="CH43116" s="768"/>
      <c r="CI43116" s="850"/>
    </row>
    <row r="43117" spans="85:87" x14ac:dyDescent="0.25">
      <c r="CG43117" s="768"/>
      <c r="CH43117" s="768"/>
      <c r="CI43117" s="850"/>
    </row>
    <row r="43118" spans="85:87" x14ac:dyDescent="0.25">
      <c r="CG43118" s="768"/>
      <c r="CH43118" s="768"/>
      <c r="CI43118" s="850"/>
    </row>
    <row r="43119" spans="85:87" x14ac:dyDescent="0.25">
      <c r="CG43119" s="768"/>
      <c r="CH43119" s="768"/>
      <c r="CI43119" s="850"/>
    </row>
    <row r="43120" spans="85:87" x14ac:dyDescent="0.25">
      <c r="CG43120" s="768"/>
      <c r="CH43120" s="768"/>
      <c r="CI43120" s="850"/>
    </row>
    <row r="43121" spans="85:87" x14ac:dyDescent="0.25">
      <c r="CG43121" s="768"/>
      <c r="CH43121" s="768"/>
      <c r="CI43121" s="850"/>
    </row>
    <row r="43122" spans="85:87" x14ac:dyDescent="0.25">
      <c r="CG43122" s="768"/>
      <c r="CH43122" s="768"/>
      <c r="CI43122" s="850"/>
    </row>
    <row r="43123" spans="85:87" x14ac:dyDescent="0.25">
      <c r="CG43123" s="768"/>
      <c r="CH43123" s="768"/>
      <c r="CI43123" s="850"/>
    </row>
    <row r="43124" spans="85:87" x14ac:dyDescent="0.25">
      <c r="CG43124" s="768"/>
      <c r="CH43124" s="768"/>
      <c r="CI43124" s="850"/>
    </row>
    <row r="43125" spans="85:87" x14ac:dyDescent="0.25">
      <c r="CG43125" s="768"/>
      <c r="CH43125" s="768"/>
      <c r="CI43125" s="850"/>
    </row>
    <row r="43126" spans="85:87" x14ac:dyDescent="0.25">
      <c r="CG43126" s="768"/>
      <c r="CH43126" s="768"/>
      <c r="CI43126" s="850"/>
    </row>
    <row r="43127" spans="85:87" x14ac:dyDescent="0.25">
      <c r="CG43127" s="768"/>
      <c r="CH43127" s="768"/>
      <c r="CI43127" s="850"/>
    </row>
    <row r="43128" spans="85:87" x14ac:dyDescent="0.25">
      <c r="CG43128" s="768"/>
      <c r="CH43128" s="768"/>
      <c r="CI43128" s="850"/>
    </row>
    <row r="43129" spans="85:87" x14ac:dyDescent="0.25">
      <c r="CG43129" s="768"/>
      <c r="CH43129" s="768"/>
      <c r="CI43129" s="850"/>
    </row>
    <row r="43130" spans="85:87" x14ac:dyDescent="0.25">
      <c r="CG43130" s="768"/>
      <c r="CH43130" s="768"/>
      <c r="CI43130" s="850"/>
    </row>
    <row r="43131" spans="85:87" x14ac:dyDescent="0.25">
      <c r="CG43131" s="768"/>
      <c r="CH43131" s="768"/>
      <c r="CI43131" s="850"/>
    </row>
    <row r="43132" spans="85:87" x14ac:dyDescent="0.25">
      <c r="CG43132" s="768"/>
      <c r="CH43132" s="768"/>
      <c r="CI43132" s="850"/>
    </row>
    <row r="43133" spans="85:87" x14ac:dyDescent="0.25">
      <c r="CG43133" s="768"/>
      <c r="CH43133" s="768"/>
      <c r="CI43133" s="850"/>
    </row>
    <row r="43134" spans="85:87" x14ac:dyDescent="0.25">
      <c r="CG43134" s="768"/>
      <c r="CH43134" s="768"/>
      <c r="CI43134" s="850"/>
    </row>
    <row r="43135" spans="85:87" x14ac:dyDescent="0.25">
      <c r="CG43135" s="768"/>
      <c r="CH43135" s="768"/>
      <c r="CI43135" s="850"/>
    </row>
    <row r="43136" spans="85:87" x14ac:dyDescent="0.25">
      <c r="CG43136" s="768"/>
      <c r="CH43136" s="768"/>
      <c r="CI43136" s="850"/>
    </row>
    <row r="43137" spans="85:87" x14ac:dyDescent="0.25">
      <c r="CG43137" s="768"/>
      <c r="CH43137" s="768"/>
      <c r="CI43137" s="850"/>
    </row>
    <row r="43138" spans="85:87" x14ac:dyDescent="0.25">
      <c r="CG43138" s="768"/>
      <c r="CH43138" s="768"/>
      <c r="CI43138" s="850"/>
    </row>
    <row r="43139" spans="85:87" x14ac:dyDescent="0.25">
      <c r="CG43139" s="768"/>
      <c r="CH43139" s="768"/>
      <c r="CI43139" s="850"/>
    </row>
    <row r="43140" spans="85:87" x14ac:dyDescent="0.25">
      <c r="CG43140" s="768"/>
      <c r="CH43140" s="768"/>
      <c r="CI43140" s="850"/>
    </row>
    <row r="43141" spans="85:87" x14ac:dyDescent="0.25">
      <c r="CG43141" s="768"/>
      <c r="CH43141" s="768"/>
      <c r="CI43141" s="850"/>
    </row>
    <row r="43142" spans="85:87" x14ac:dyDescent="0.25">
      <c r="CG43142" s="768"/>
      <c r="CH43142" s="768"/>
      <c r="CI43142" s="850"/>
    </row>
    <row r="43143" spans="85:87" x14ac:dyDescent="0.25">
      <c r="CG43143" s="768"/>
      <c r="CH43143" s="768"/>
      <c r="CI43143" s="850"/>
    </row>
    <row r="43144" spans="85:87" x14ac:dyDescent="0.25">
      <c r="CG43144" s="768"/>
      <c r="CH43144" s="768"/>
      <c r="CI43144" s="850"/>
    </row>
    <row r="43145" spans="85:87" x14ac:dyDescent="0.25">
      <c r="CG43145" s="768"/>
      <c r="CH43145" s="768"/>
      <c r="CI43145" s="850"/>
    </row>
    <row r="43146" spans="85:87" x14ac:dyDescent="0.25">
      <c r="CG43146" s="768"/>
      <c r="CH43146" s="768"/>
      <c r="CI43146" s="850"/>
    </row>
    <row r="43147" spans="85:87" x14ac:dyDescent="0.25">
      <c r="CG43147" s="768"/>
      <c r="CH43147" s="768"/>
      <c r="CI43147" s="850"/>
    </row>
    <row r="43148" spans="85:87" x14ac:dyDescent="0.25">
      <c r="CG43148" s="768"/>
      <c r="CH43148" s="768"/>
      <c r="CI43148" s="850"/>
    </row>
    <row r="43149" spans="85:87" x14ac:dyDescent="0.25">
      <c r="CG43149" s="768"/>
      <c r="CH43149" s="768"/>
      <c r="CI43149" s="850"/>
    </row>
    <row r="43150" spans="85:87" x14ac:dyDescent="0.25">
      <c r="CG43150" s="768"/>
      <c r="CH43150" s="768"/>
      <c r="CI43150" s="850"/>
    </row>
    <row r="43151" spans="85:87" x14ac:dyDescent="0.25">
      <c r="CG43151" s="768"/>
      <c r="CH43151" s="768"/>
      <c r="CI43151" s="850"/>
    </row>
    <row r="43152" spans="85:87" x14ac:dyDescent="0.25">
      <c r="CG43152" s="768"/>
      <c r="CH43152" s="768"/>
      <c r="CI43152" s="850"/>
    </row>
    <row r="43153" spans="85:87" x14ac:dyDescent="0.25">
      <c r="CG43153" s="768"/>
      <c r="CH43153" s="768"/>
      <c r="CI43153" s="850"/>
    </row>
    <row r="43154" spans="85:87" x14ac:dyDescent="0.25">
      <c r="CG43154" s="768"/>
      <c r="CH43154" s="768"/>
      <c r="CI43154" s="850"/>
    </row>
    <row r="43155" spans="85:87" x14ac:dyDescent="0.25">
      <c r="CG43155" s="768"/>
      <c r="CH43155" s="768"/>
      <c r="CI43155" s="850"/>
    </row>
    <row r="43156" spans="85:87" x14ac:dyDescent="0.25">
      <c r="CG43156" s="768"/>
      <c r="CH43156" s="768"/>
      <c r="CI43156" s="850"/>
    </row>
    <row r="43157" spans="85:87" x14ac:dyDescent="0.25">
      <c r="CG43157" s="768"/>
      <c r="CH43157" s="768"/>
      <c r="CI43157" s="850"/>
    </row>
    <row r="43158" spans="85:87" x14ac:dyDescent="0.25">
      <c r="CG43158" s="768"/>
      <c r="CH43158" s="768"/>
      <c r="CI43158" s="850"/>
    </row>
    <row r="43159" spans="85:87" x14ac:dyDescent="0.25">
      <c r="CG43159" s="768"/>
      <c r="CH43159" s="768"/>
      <c r="CI43159" s="850"/>
    </row>
    <row r="43160" spans="85:87" x14ac:dyDescent="0.25">
      <c r="CG43160" s="768"/>
      <c r="CH43160" s="768"/>
      <c r="CI43160" s="850"/>
    </row>
    <row r="43161" spans="85:87" x14ac:dyDescent="0.25">
      <c r="CG43161" s="768"/>
      <c r="CH43161" s="768"/>
      <c r="CI43161" s="850"/>
    </row>
    <row r="43162" spans="85:87" x14ac:dyDescent="0.25">
      <c r="CG43162" s="768"/>
      <c r="CH43162" s="768"/>
      <c r="CI43162" s="850"/>
    </row>
    <row r="43163" spans="85:87" x14ac:dyDescent="0.25">
      <c r="CG43163" s="768"/>
      <c r="CH43163" s="768"/>
      <c r="CI43163" s="850"/>
    </row>
    <row r="43164" spans="85:87" x14ac:dyDescent="0.25">
      <c r="CG43164" s="768"/>
      <c r="CH43164" s="768"/>
      <c r="CI43164" s="850"/>
    </row>
    <row r="43165" spans="85:87" x14ac:dyDescent="0.25">
      <c r="CG43165" s="768"/>
      <c r="CH43165" s="768"/>
      <c r="CI43165" s="850"/>
    </row>
    <row r="43166" spans="85:87" x14ac:dyDescent="0.25">
      <c r="CG43166" s="768"/>
      <c r="CH43166" s="768"/>
      <c r="CI43166" s="850"/>
    </row>
    <row r="43167" spans="85:87" x14ac:dyDescent="0.25">
      <c r="CG43167" s="768"/>
      <c r="CH43167" s="768"/>
      <c r="CI43167" s="850"/>
    </row>
    <row r="43168" spans="85:87" x14ac:dyDescent="0.25">
      <c r="CG43168" s="768"/>
      <c r="CH43168" s="768"/>
      <c r="CI43168" s="850"/>
    </row>
    <row r="43169" spans="85:87" x14ac:dyDescent="0.25">
      <c r="CG43169" s="768"/>
      <c r="CH43169" s="768"/>
      <c r="CI43169" s="850"/>
    </row>
    <row r="43170" spans="85:87" x14ac:dyDescent="0.25">
      <c r="CG43170" s="768"/>
      <c r="CH43170" s="768"/>
      <c r="CI43170" s="850"/>
    </row>
    <row r="43171" spans="85:87" x14ac:dyDescent="0.25">
      <c r="CG43171" s="768"/>
      <c r="CH43171" s="768"/>
      <c r="CI43171" s="850"/>
    </row>
    <row r="43172" spans="85:87" x14ac:dyDescent="0.25">
      <c r="CG43172" s="768"/>
      <c r="CH43172" s="768"/>
      <c r="CI43172" s="850"/>
    </row>
    <row r="43173" spans="85:87" x14ac:dyDescent="0.25">
      <c r="CG43173" s="768"/>
      <c r="CH43173" s="768"/>
      <c r="CI43173" s="850"/>
    </row>
    <row r="43174" spans="85:87" x14ac:dyDescent="0.25">
      <c r="CG43174" s="768"/>
      <c r="CH43174" s="768"/>
      <c r="CI43174" s="850"/>
    </row>
    <row r="43175" spans="85:87" x14ac:dyDescent="0.25">
      <c r="CG43175" s="768"/>
      <c r="CH43175" s="768"/>
      <c r="CI43175" s="850"/>
    </row>
    <row r="43176" spans="85:87" x14ac:dyDescent="0.25">
      <c r="CG43176" s="768"/>
      <c r="CH43176" s="768"/>
      <c r="CI43176" s="850"/>
    </row>
    <row r="43177" spans="85:87" x14ac:dyDescent="0.25">
      <c r="CG43177" s="768"/>
      <c r="CH43177" s="768"/>
      <c r="CI43177" s="850"/>
    </row>
    <row r="43178" spans="85:87" x14ac:dyDescent="0.25">
      <c r="CG43178" s="768"/>
      <c r="CH43178" s="768"/>
      <c r="CI43178" s="850"/>
    </row>
    <row r="43179" spans="85:87" x14ac:dyDescent="0.25">
      <c r="CG43179" s="768"/>
      <c r="CH43179" s="768"/>
      <c r="CI43179" s="850"/>
    </row>
    <row r="43180" spans="85:87" x14ac:dyDescent="0.25">
      <c r="CG43180" s="768"/>
      <c r="CH43180" s="768"/>
      <c r="CI43180" s="850"/>
    </row>
    <row r="43181" spans="85:87" x14ac:dyDescent="0.25">
      <c r="CG43181" s="768"/>
      <c r="CH43181" s="768"/>
      <c r="CI43181" s="850"/>
    </row>
    <row r="43182" spans="85:87" x14ac:dyDescent="0.25">
      <c r="CG43182" s="768"/>
      <c r="CH43182" s="768"/>
      <c r="CI43182" s="850"/>
    </row>
    <row r="43183" spans="85:87" x14ac:dyDescent="0.25">
      <c r="CG43183" s="768"/>
      <c r="CH43183" s="768"/>
      <c r="CI43183" s="850"/>
    </row>
    <row r="43184" spans="85:87" x14ac:dyDescent="0.25">
      <c r="CG43184" s="768"/>
      <c r="CH43184" s="768"/>
      <c r="CI43184" s="850"/>
    </row>
    <row r="43185" spans="85:87" x14ac:dyDescent="0.25">
      <c r="CG43185" s="768"/>
      <c r="CH43185" s="768"/>
      <c r="CI43185" s="850"/>
    </row>
    <row r="43186" spans="85:87" x14ac:dyDescent="0.25">
      <c r="CG43186" s="768"/>
      <c r="CH43186" s="768"/>
      <c r="CI43186" s="850"/>
    </row>
    <row r="43187" spans="85:87" x14ac:dyDescent="0.25">
      <c r="CG43187" s="768"/>
      <c r="CH43187" s="768"/>
      <c r="CI43187" s="850"/>
    </row>
    <row r="43188" spans="85:87" x14ac:dyDescent="0.25">
      <c r="CG43188" s="768"/>
      <c r="CH43188" s="768"/>
      <c r="CI43188" s="850"/>
    </row>
    <row r="43189" spans="85:87" x14ac:dyDescent="0.25">
      <c r="CG43189" s="768"/>
      <c r="CH43189" s="768"/>
      <c r="CI43189" s="850"/>
    </row>
    <row r="43190" spans="85:87" x14ac:dyDescent="0.25">
      <c r="CG43190" s="768"/>
      <c r="CH43190" s="768"/>
      <c r="CI43190" s="850"/>
    </row>
    <row r="43191" spans="85:87" x14ac:dyDescent="0.25">
      <c r="CG43191" s="768"/>
      <c r="CH43191" s="768"/>
      <c r="CI43191" s="850"/>
    </row>
    <row r="43192" spans="85:87" x14ac:dyDescent="0.25">
      <c r="CG43192" s="768"/>
      <c r="CH43192" s="768"/>
      <c r="CI43192" s="850"/>
    </row>
    <row r="43193" spans="85:87" x14ac:dyDescent="0.25">
      <c r="CG43193" s="768"/>
      <c r="CH43193" s="768"/>
      <c r="CI43193" s="850"/>
    </row>
    <row r="43194" spans="85:87" x14ac:dyDescent="0.25">
      <c r="CG43194" s="768"/>
      <c r="CH43194" s="768"/>
      <c r="CI43194" s="850"/>
    </row>
    <row r="43195" spans="85:87" x14ac:dyDescent="0.25">
      <c r="CG43195" s="768"/>
      <c r="CH43195" s="768"/>
      <c r="CI43195" s="850"/>
    </row>
    <row r="43196" spans="85:87" x14ac:dyDescent="0.25">
      <c r="CG43196" s="768"/>
      <c r="CH43196" s="768"/>
      <c r="CI43196" s="850"/>
    </row>
    <row r="43197" spans="85:87" x14ac:dyDescent="0.25">
      <c r="CG43197" s="768"/>
      <c r="CH43197" s="768"/>
      <c r="CI43197" s="850"/>
    </row>
    <row r="43198" spans="85:87" x14ac:dyDescent="0.25">
      <c r="CG43198" s="768"/>
      <c r="CH43198" s="768"/>
      <c r="CI43198" s="850"/>
    </row>
    <row r="43199" spans="85:87" x14ac:dyDescent="0.25">
      <c r="CG43199" s="768"/>
      <c r="CH43199" s="768"/>
      <c r="CI43199" s="850"/>
    </row>
    <row r="43200" spans="85:87" x14ac:dyDescent="0.25">
      <c r="CG43200" s="768"/>
      <c r="CH43200" s="768"/>
      <c r="CI43200" s="850"/>
    </row>
    <row r="43201" spans="85:87" x14ac:dyDescent="0.25">
      <c r="CG43201" s="768"/>
      <c r="CH43201" s="768"/>
      <c r="CI43201" s="850"/>
    </row>
    <row r="43202" spans="85:87" x14ac:dyDescent="0.25">
      <c r="CG43202" s="768"/>
      <c r="CH43202" s="768"/>
      <c r="CI43202" s="850"/>
    </row>
    <row r="43203" spans="85:87" x14ac:dyDescent="0.25">
      <c r="CG43203" s="768"/>
      <c r="CH43203" s="768"/>
      <c r="CI43203" s="850"/>
    </row>
    <row r="43204" spans="85:87" x14ac:dyDescent="0.25">
      <c r="CG43204" s="768"/>
      <c r="CH43204" s="768"/>
      <c r="CI43204" s="850"/>
    </row>
    <row r="43205" spans="85:87" x14ac:dyDescent="0.25">
      <c r="CG43205" s="768"/>
      <c r="CH43205" s="768"/>
      <c r="CI43205" s="850"/>
    </row>
    <row r="43206" spans="85:87" x14ac:dyDescent="0.25">
      <c r="CG43206" s="768"/>
      <c r="CH43206" s="768"/>
      <c r="CI43206" s="850"/>
    </row>
    <row r="43207" spans="85:87" x14ac:dyDescent="0.25">
      <c r="CG43207" s="768"/>
      <c r="CH43207" s="768"/>
      <c r="CI43207" s="850"/>
    </row>
    <row r="43208" spans="85:87" x14ac:dyDescent="0.25">
      <c r="CG43208" s="768"/>
      <c r="CH43208" s="768"/>
      <c r="CI43208" s="850"/>
    </row>
    <row r="43209" spans="85:87" x14ac:dyDescent="0.25">
      <c r="CG43209" s="768"/>
      <c r="CH43209" s="768"/>
      <c r="CI43209" s="850"/>
    </row>
    <row r="43210" spans="85:87" x14ac:dyDescent="0.25">
      <c r="CG43210" s="768"/>
      <c r="CH43210" s="768"/>
      <c r="CI43210" s="850"/>
    </row>
    <row r="43211" spans="85:87" x14ac:dyDescent="0.25">
      <c r="CG43211" s="768"/>
      <c r="CH43211" s="768"/>
      <c r="CI43211" s="850"/>
    </row>
    <row r="43212" spans="85:87" x14ac:dyDescent="0.25">
      <c r="CG43212" s="768"/>
      <c r="CH43212" s="768"/>
      <c r="CI43212" s="850"/>
    </row>
    <row r="43213" spans="85:87" x14ac:dyDescent="0.25">
      <c r="CG43213" s="768"/>
      <c r="CH43213" s="768"/>
      <c r="CI43213" s="850"/>
    </row>
    <row r="43214" spans="85:87" x14ac:dyDescent="0.25">
      <c r="CG43214" s="768"/>
      <c r="CH43214" s="768"/>
      <c r="CI43214" s="850"/>
    </row>
    <row r="43215" spans="85:87" x14ac:dyDescent="0.25">
      <c r="CG43215" s="768"/>
      <c r="CH43215" s="768"/>
      <c r="CI43215" s="850"/>
    </row>
    <row r="43216" spans="85:87" x14ac:dyDescent="0.25">
      <c r="CG43216" s="768"/>
      <c r="CH43216" s="768"/>
      <c r="CI43216" s="850"/>
    </row>
    <row r="43217" spans="85:87" x14ac:dyDescent="0.25">
      <c r="CG43217" s="768"/>
      <c r="CH43217" s="768"/>
      <c r="CI43217" s="850"/>
    </row>
    <row r="43218" spans="85:87" x14ac:dyDescent="0.25">
      <c r="CG43218" s="768"/>
      <c r="CH43218" s="768"/>
      <c r="CI43218" s="850"/>
    </row>
    <row r="43219" spans="85:87" x14ac:dyDescent="0.25">
      <c r="CG43219" s="768"/>
      <c r="CH43219" s="768"/>
      <c r="CI43219" s="850"/>
    </row>
    <row r="43220" spans="85:87" x14ac:dyDescent="0.25">
      <c r="CG43220" s="768"/>
      <c r="CH43220" s="768"/>
      <c r="CI43220" s="850"/>
    </row>
    <row r="43221" spans="85:87" x14ac:dyDescent="0.25">
      <c r="CG43221" s="768"/>
      <c r="CH43221" s="768"/>
      <c r="CI43221" s="850"/>
    </row>
    <row r="43222" spans="85:87" x14ac:dyDescent="0.25">
      <c r="CG43222" s="768"/>
      <c r="CH43222" s="768"/>
      <c r="CI43222" s="850"/>
    </row>
    <row r="43223" spans="85:87" x14ac:dyDescent="0.25">
      <c r="CG43223" s="768"/>
      <c r="CH43223" s="768"/>
      <c r="CI43223" s="850"/>
    </row>
    <row r="43224" spans="85:87" x14ac:dyDescent="0.25">
      <c r="CG43224" s="768"/>
      <c r="CH43224" s="768"/>
      <c r="CI43224" s="850"/>
    </row>
    <row r="43225" spans="85:87" x14ac:dyDescent="0.25">
      <c r="CG43225" s="768"/>
      <c r="CH43225" s="768"/>
      <c r="CI43225" s="850"/>
    </row>
    <row r="43226" spans="85:87" x14ac:dyDescent="0.25">
      <c r="CG43226" s="768"/>
      <c r="CH43226" s="768"/>
      <c r="CI43226" s="850"/>
    </row>
    <row r="43227" spans="85:87" x14ac:dyDescent="0.25">
      <c r="CG43227" s="768"/>
      <c r="CH43227" s="768"/>
      <c r="CI43227" s="850"/>
    </row>
    <row r="43228" spans="85:87" x14ac:dyDescent="0.25">
      <c r="CG43228" s="768"/>
      <c r="CH43228" s="768"/>
      <c r="CI43228" s="850"/>
    </row>
    <row r="43229" spans="85:87" x14ac:dyDescent="0.25">
      <c r="CG43229" s="768"/>
      <c r="CH43229" s="768"/>
      <c r="CI43229" s="850"/>
    </row>
    <row r="43230" spans="85:87" x14ac:dyDescent="0.25">
      <c r="CG43230" s="768"/>
      <c r="CH43230" s="768"/>
      <c r="CI43230" s="850"/>
    </row>
    <row r="43231" spans="85:87" x14ac:dyDescent="0.25">
      <c r="CG43231" s="768"/>
      <c r="CH43231" s="768"/>
      <c r="CI43231" s="850"/>
    </row>
    <row r="43232" spans="85:87" x14ac:dyDescent="0.25">
      <c r="CG43232" s="768"/>
      <c r="CH43232" s="768"/>
      <c r="CI43232" s="850"/>
    </row>
    <row r="43233" spans="85:87" x14ac:dyDescent="0.25">
      <c r="CG43233" s="768"/>
      <c r="CH43233" s="768"/>
      <c r="CI43233" s="850"/>
    </row>
    <row r="43234" spans="85:87" x14ac:dyDescent="0.25">
      <c r="CG43234" s="768"/>
      <c r="CH43234" s="768"/>
      <c r="CI43234" s="850"/>
    </row>
    <row r="43235" spans="85:87" x14ac:dyDescent="0.25">
      <c r="CG43235" s="768"/>
      <c r="CH43235" s="768"/>
      <c r="CI43235" s="850"/>
    </row>
    <row r="43236" spans="85:87" x14ac:dyDescent="0.25">
      <c r="CG43236" s="768"/>
      <c r="CH43236" s="768"/>
      <c r="CI43236" s="850"/>
    </row>
    <row r="43237" spans="85:87" x14ac:dyDescent="0.25">
      <c r="CG43237" s="768"/>
      <c r="CH43237" s="768"/>
      <c r="CI43237" s="850"/>
    </row>
    <row r="43238" spans="85:87" x14ac:dyDescent="0.25">
      <c r="CG43238" s="768"/>
      <c r="CH43238" s="768"/>
      <c r="CI43238" s="850"/>
    </row>
    <row r="43239" spans="85:87" x14ac:dyDescent="0.25">
      <c r="CG43239" s="768"/>
      <c r="CH43239" s="768"/>
      <c r="CI43239" s="850"/>
    </row>
    <row r="43240" spans="85:87" x14ac:dyDescent="0.25">
      <c r="CG43240" s="768"/>
      <c r="CH43240" s="768"/>
      <c r="CI43240" s="850"/>
    </row>
    <row r="43241" spans="85:87" x14ac:dyDescent="0.25">
      <c r="CG43241" s="768"/>
      <c r="CH43241" s="768"/>
      <c r="CI43241" s="850"/>
    </row>
    <row r="43242" spans="85:87" x14ac:dyDescent="0.25">
      <c r="CG43242" s="768"/>
      <c r="CH43242" s="768"/>
      <c r="CI43242" s="850"/>
    </row>
    <row r="43243" spans="85:87" x14ac:dyDescent="0.25">
      <c r="CG43243" s="768"/>
      <c r="CH43243" s="768"/>
      <c r="CI43243" s="850"/>
    </row>
    <row r="43244" spans="85:87" x14ac:dyDescent="0.25">
      <c r="CG43244" s="768"/>
      <c r="CH43244" s="768"/>
      <c r="CI43244" s="850"/>
    </row>
    <row r="43245" spans="85:87" x14ac:dyDescent="0.25">
      <c r="CG43245" s="768"/>
      <c r="CH43245" s="768"/>
      <c r="CI43245" s="850"/>
    </row>
    <row r="43246" spans="85:87" x14ac:dyDescent="0.25">
      <c r="CG43246" s="768"/>
      <c r="CH43246" s="768"/>
      <c r="CI43246" s="850"/>
    </row>
    <row r="43247" spans="85:87" x14ac:dyDescent="0.25">
      <c r="CG43247" s="768"/>
      <c r="CH43247" s="768"/>
      <c r="CI43247" s="850"/>
    </row>
    <row r="43248" spans="85:87" x14ac:dyDescent="0.25">
      <c r="CG43248" s="768"/>
      <c r="CH43248" s="768"/>
      <c r="CI43248" s="850"/>
    </row>
    <row r="43249" spans="85:87" x14ac:dyDescent="0.25">
      <c r="CG43249" s="768"/>
      <c r="CH43249" s="768"/>
      <c r="CI43249" s="850"/>
    </row>
    <row r="43250" spans="85:87" x14ac:dyDescent="0.25">
      <c r="CG43250" s="768"/>
      <c r="CH43250" s="768"/>
      <c r="CI43250" s="850"/>
    </row>
    <row r="43251" spans="85:87" x14ac:dyDescent="0.25">
      <c r="CG43251" s="768"/>
      <c r="CH43251" s="768"/>
      <c r="CI43251" s="850"/>
    </row>
    <row r="43252" spans="85:87" x14ac:dyDescent="0.25">
      <c r="CG43252" s="768"/>
      <c r="CH43252" s="768"/>
      <c r="CI43252" s="850"/>
    </row>
    <row r="43253" spans="85:87" x14ac:dyDescent="0.25">
      <c r="CG43253" s="768"/>
      <c r="CH43253" s="768"/>
      <c r="CI43253" s="850"/>
    </row>
    <row r="43254" spans="85:87" x14ac:dyDescent="0.25">
      <c r="CG43254" s="768"/>
      <c r="CH43254" s="768"/>
      <c r="CI43254" s="850"/>
    </row>
    <row r="43255" spans="85:87" x14ac:dyDescent="0.25">
      <c r="CG43255" s="768"/>
      <c r="CH43255" s="768"/>
      <c r="CI43255" s="850"/>
    </row>
    <row r="43256" spans="85:87" x14ac:dyDescent="0.25">
      <c r="CG43256" s="768"/>
      <c r="CH43256" s="768"/>
      <c r="CI43256" s="850"/>
    </row>
    <row r="43257" spans="85:87" x14ac:dyDescent="0.25">
      <c r="CG43257" s="768"/>
      <c r="CH43257" s="768"/>
      <c r="CI43257" s="850"/>
    </row>
    <row r="43258" spans="85:87" x14ac:dyDescent="0.25">
      <c r="CG43258" s="768"/>
      <c r="CH43258" s="768"/>
      <c r="CI43258" s="850"/>
    </row>
    <row r="43259" spans="85:87" x14ac:dyDescent="0.25">
      <c r="CG43259" s="768"/>
      <c r="CH43259" s="768"/>
      <c r="CI43259" s="850"/>
    </row>
    <row r="43260" spans="85:87" x14ac:dyDescent="0.25">
      <c r="CG43260" s="768"/>
      <c r="CH43260" s="768"/>
      <c r="CI43260" s="850"/>
    </row>
    <row r="43261" spans="85:87" x14ac:dyDescent="0.25">
      <c r="CG43261" s="768"/>
      <c r="CH43261" s="768"/>
      <c r="CI43261" s="850"/>
    </row>
    <row r="43262" spans="85:87" x14ac:dyDescent="0.25">
      <c r="CG43262" s="768"/>
      <c r="CH43262" s="768"/>
      <c r="CI43262" s="850"/>
    </row>
    <row r="43263" spans="85:87" x14ac:dyDescent="0.25">
      <c r="CG43263" s="768"/>
      <c r="CH43263" s="768"/>
      <c r="CI43263" s="850"/>
    </row>
    <row r="43264" spans="85:87" x14ac:dyDescent="0.25">
      <c r="CG43264" s="768"/>
      <c r="CH43264" s="768"/>
      <c r="CI43264" s="850"/>
    </row>
    <row r="43265" spans="85:87" x14ac:dyDescent="0.25">
      <c r="CG43265" s="768"/>
      <c r="CH43265" s="768"/>
      <c r="CI43265" s="850"/>
    </row>
    <row r="43266" spans="85:87" x14ac:dyDescent="0.25">
      <c r="CG43266" s="768"/>
      <c r="CH43266" s="768"/>
      <c r="CI43266" s="850"/>
    </row>
    <row r="43267" spans="85:87" x14ac:dyDescent="0.25">
      <c r="CG43267" s="768"/>
      <c r="CH43267" s="768"/>
      <c r="CI43267" s="850"/>
    </row>
    <row r="43268" spans="85:87" x14ac:dyDescent="0.25">
      <c r="CG43268" s="768"/>
      <c r="CH43268" s="768"/>
      <c r="CI43268" s="850"/>
    </row>
    <row r="43269" spans="85:87" x14ac:dyDescent="0.25">
      <c r="CG43269" s="768"/>
      <c r="CH43269" s="768"/>
      <c r="CI43269" s="850"/>
    </row>
    <row r="43270" spans="85:87" x14ac:dyDescent="0.25">
      <c r="CG43270" s="768"/>
      <c r="CH43270" s="768"/>
      <c r="CI43270" s="850"/>
    </row>
    <row r="43271" spans="85:87" x14ac:dyDescent="0.25">
      <c r="CG43271" s="768"/>
      <c r="CH43271" s="768"/>
      <c r="CI43271" s="850"/>
    </row>
    <row r="43272" spans="85:87" x14ac:dyDescent="0.25">
      <c r="CG43272" s="768"/>
      <c r="CH43272" s="768"/>
      <c r="CI43272" s="850"/>
    </row>
    <row r="43273" spans="85:87" x14ac:dyDescent="0.25">
      <c r="CG43273" s="768"/>
      <c r="CH43273" s="768"/>
      <c r="CI43273" s="850"/>
    </row>
    <row r="43274" spans="85:87" x14ac:dyDescent="0.25">
      <c r="CG43274" s="768"/>
      <c r="CH43274" s="768"/>
      <c r="CI43274" s="850"/>
    </row>
    <row r="43275" spans="85:87" x14ac:dyDescent="0.25">
      <c r="CG43275" s="768"/>
      <c r="CH43275" s="768"/>
      <c r="CI43275" s="850"/>
    </row>
    <row r="43276" spans="85:87" x14ac:dyDescent="0.25">
      <c r="CG43276" s="768"/>
      <c r="CH43276" s="768"/>
      <c r="CI43276" s="850"/>
    </row>
    <row r="43277" spans="85:87" x14ac:dyDescent="0.25">
      <c r="CG43277" s="768"/>
      <c r="CH43277" s="768"/>
      <c r="CI43277" s="850"/>
    </row>
    <row r="43278" spans="85:87" x14ac:dyDescent="0.25">
      <c r="CG43278" s="768"/>
      <c r="CH43278" s="768"/>
      <c r="CI43278" s="850"/>
    </row>
    <row r="43279" spans="85:87" x14ac:dyDescent="0.25">
      <c r="CG43279" s="768"/>
      <c r="CH43279" s="768"/>
      <c r="CI43279" s="850"/>
    </row>
    <row r="43280" spans="85:87" x14ac:dyDescent="0.25">
      <c r="CG43280" s="768"/>
      <c r="CH43280" s="768"/>
      <c r="CI43280" s="850"/>
    </row>
    <row r="43281" spans="85:87" x14ac:dyDescent="0.25">
      <c r="CG43281" s="768"/>
      <c r="CH43281" s="768"/>
      <c r="CI43281" s="850"/>
    </row>
    <row r="43282" spans="85:87" x14ac:dyDescent="0.25">
      <c r="CG43282" s="768"/>
      <c r="CH43282" s="768"/>
      <c r="CI43282" s="850"/>
    </row>
    <row r="43283" spans="85:87" x14ac:dyDescent="0.25">
      <c r="CG43283" s="768"/>
      <c r="CH43283" s="768"/>
      <c r="CI43283" s="850"/>
    </row>
    <row r="43284" spans="85:87" x14ac:dyDescent="0.25">
      <c r="CG43284" s="768"/>
      <c r="CH43284" s="768"/>
      <c r="CI43284" s="850"/>
    </row>
    <row r="43285" spans="85:87" x14ac:dyDescent="0.25">
      <c r="CG43285" s="768"/>
      <c r="CH43285" s="768"/>
      <c r="CI43285" s="850"/>
    </row>
    <row r="43286" spans="85:87" x14ac:dyDescent="0.25">
      <c r="CG43286" s="768"/>
      <c r="CH43286" s="768"/>
      <c r="CI43286" s="850"/>
    </row>
    <row r="43287" spans="85:87" x14ac:dyDescent="0.25">
      <c r="CG43287" s="768"/>
      <c r="CH43287" s="768"/>
      <c r="CI43287" s="850"/>
    </row>
    <row r="43288" spans="85:87" x14ac:dyDescent="0.25">
      <c r="CG43288" s="768"/>
      <c r="CH43288" s="768"/>
      <c r="CI43288" s="850"/>
    </row>
    <row r="43289" spans="85:87" x14ac:dyDescent="0.25">
      <c r="CG43289" s="768"/>
      <c r="CH43289" s="768"/>
      <c r="CI43289" s="850"/>
    </row>
    <row r="43290" spans="85:87" x14ac:dyDescent="0.25">
      <c r="CG43290" s="768"/>
      <c r="CH43290" s="768"/>
      <c r="CI43290" s="850"/>
    </row>
    <row r="43291" spans="85:87" x14ac:dyDescent="0.25">
      <c r="CG43291" s="768"/>
      <c r="CH43291" s="768"/>
      <c r="CI43291" s="850"/>
    </row>
    <row r="43292" spans="85:87" x14ac:dyDescent="0.25">
      <c r="CG43292" s="768"/>
      <c r="CH43292" s="768"/>
      <c r="CI43292" s="850"/>
    </row>
    <row r="43293" spans="85:87" x14ac:dyDescent="0.25">
      <c r="CG43293" s="768"/>
      <c r="CH43293" s="768"/>
      <c r="CI43293" s="850"/>
    </row>
    <row r="43294" spans="85:87" x14ac:dyDescent="0.25">
      <c r="CG43294" s="768"/>
      <c r="CH43294" s="768"/>
      <c r="CI43294" s="850"/>
    </row>
    <row r="43295" spans="85:87" x14ac:dyDescent="0.25">
      <c r="CG43295" s="768"/>
      <c r="CH43295" s="768"/>
      <c r="CI43295" s="850"/>
    </row>
    <row r="43296" spans="85:87" x14ac:dyDescent="0.25">
      <c r="CG43296" s="768"/>
      <c r="CH43296" s="768"/>
      <c r="CI43296" s="850"/>
    </row>
    <row r="43297" spans="85:87" x14ac:dyDescent="0.25">
      <c r="CG43297" s="768"/>
      <c r="CH43297" s="768"/>
      <c r="CI43297" s="850"/>
    </row>
    <row r="43298" spans="85:87" x14ac:dyDescent="0.25">
      <c r="CG43298" s="768"/>
      <c r="CH43298" s="768"/>
      <c r="CI43298" s="850"/>
    </row>
    <row r="43299" spans="85:87" x14ac:dyDescent="0.25">
      <c r="CG43299" s="768"/>
      <c r="CH43299" s="768"/>
      <c r="CI43299" s="850"/>
    </row>
    <row r="43300" spans="85:87" x14ac:dyDescent="0.25">
      <c r="CG43300" s="768"/>
      <c r="CH43300" s="768"/>
      <c r="CI43300" s="850"/>
    </row>
    <row r="43301" spans="85:87" x14ac:dyDescent="0.25">
      <c r="CG43301" s="768"/>
      <c r="CH43301" s="768"/>
      <c r="CI43301" s="850"/>
    </row>
    <row r="43302" spans="85:87" x14ac:dyDescent="0.25">
      <c r="CG43302" s="768"/>
      <c r="CH43302" s="768"/>
      <c r="CI43302" s="850"/>
    </row>
    <row r="43303" spans="85:87" x14ac:dyDescent="0.25">
      <c r="CG43303" s="768"/>
      <c r="CH43303" s="768"/>
      <c r="CI43303" s="850"/>
    </row>
    <row r="43304" spans="85:87" x14ac:dyDescent="0.25">
      <c r="CG43304" s="768"/>
      <c r="CH43304" s="768"/>
      <c r="CI43304" s="850"/>
    </row>
    <row r="43305" spans="85:87" x14ac:dyDescent="0.25">
      <c r="CG43305" s="768"/>
      <c r="CH43305" s="768"/>
      <c r="CI43305" s="850"/>
    </row>
    <row r="43306" spans="85:87" x14ac:dyDescent="0.25">
      <c r="CG43306" s="768"/>
      <c r="CH43306" s="768"/>
      <c r="CI43306" s="850"/>
    </row>
    <row r="43307" spans="85:87" x14ac:dyDescent="0.25">
      <c r="CG43307" s="768"/>
      <c r="CH43307" s="768"/>
      <c r="CI43307" s="850"/>
    </row>
    <row r="43308" spans="85:87" x14ac:dyDescent="0.25">
      <c r="CG43308" s="768"/>
      <c r="CH43308" s="768"/>
      <c r="CI43308" s="850"/>
    </row>
    <row r="43309" spans="85:87" x14ac:dyDescent="0.25">
      <c r="CG43309" s="768"/>
      <c r="CH43309" s="768"/>
      <c r="CI43309" s="850"/>
    </row>
    <row r="43310" spans="85:87" x14ac:dyDescent="0.25">
      <c r="CG43310" s="768"/>
      <c r="CH43310" s="768"/>
      <c r="CI43310" s="850"/>
    </row>
    <row r="43311" spans="85:87" x14ac:dyDescent="0.25">
      <c r="CG43311" s="768"/>
      <c r="CH43311" s="768"/>
      <c r="CI43311" s="850"/>
    </row>
    <row r="43312" spans="85:87" x14ac:dyDescent="0.25">
      <c r="CG43312" s="768"/>
      <c r="CH43312" s="768"/>
      <c r="CI43312" s="850"/>
    </row>
    <row r="43313" spans="85:87" x14ac:dyDescent="0.25">
      <c r="CG43313" s="768"/>
      <c r="CH43313" s="768"/>
      <c r="CI43313" s="850"/>
    </row>
    <row r="43314" spans="85:87" x14ac:dyDescent="0.25">
      <c r="CG43314" s="768"/>
      <c r="CH43314" s="768"/>
      <c r="CI43314" s="850"/>
    </row>
    <row r="43315" spans="85:87" x14ac:dyDescent="0.25">
      <c r="CG43315" s="768"/>
      <c r="CH43315" s="768"/>
      <c r="CI43315" s="850"/>
    </row>
    <row r="43316" spans="85:87" x14ac:dyDescent="0.25">
      <c r="CG43316" s="768"/>
      <c r="CH43316" s="768"/>
      <c r="CI43316" s="850"/>
    </row>
    <row r="43317" spans="85:87" x14ac:dyDescent="0.25">
      <c r="CG43317" s="768"/>
      <c r="CH43317" s="768"/>
      <c r="CI43317" s="850"/>
    </row>
    <row r="43318" spans="85:87" x14ac:dyDescent="0.25">
      <c r="CG43318" s="768"/>
      <c r="CH43318" s="768"/>
      <c r="CI43318" s="850"/>
    </row>
    <row r="43319" spans="85:87" x14ac:dyDescent="0.25">
      <c r="CG43319" s="768"/>
      <c r="CH43319" s="768"/>
      <c r="CI43319" s="850"/>
    </row>
    <row r="43320" spans="85:87" x14ac:dyDescent="0.25">
      <c r="CG43320" s="768"/>
      <c r="CH43320" s="768"/>
      <c r="CI43320" s="850"/>
    </row>
    <row r="43321" spans="85:87" x14ac:dyDescent="0.25">
      <c r="CG43321" s="768"/>
      <c r="CH43321" s="768"/>
      <c r="CI43321" s="850"/>
    </row>
    <row r="43322" spans="85:87" x14ac:dyDescent="0.25">
      <c r="CG43322" s="768"/>
      <c r="CH43322" s="768"/>
      <c r="CI43322" s="850"/>
    </row>
    <row r="43323" spans="85:87" x14ac:dyDescent="0.25">
      <c r="CG43323" s="768"/>
      <c r="CH43323" s="768"/>
      <c r="CI43323" s="850"/>
    </row>
    <row r="43324" spans="85:87" x14ac:dyDescent="0.25">
      <c r="CG43324" s="768"/>
      <c r="CH43324" s="768"/>
      <c r="CI43324" s="850"/>
    </row>
    <row r="43325" spans="85:87" x14ac:dyDescent="0.25">
      <c r="CG43325" s="768"/>
      <c r="CH43325" s="768"/>
      <c r="CI43325" s="850"/>
    </row>
    <row r="43326" spans="85:87" x14ac:dyDescent="0.25">
      <c r="CG43326" s="768"/>
      <c r="CH43326" s="768"/>
      <c r="CI43326" s="850"/>
    </row>
    <row r="43327" spans="85:87" x14ac:dyDescent="0.25">
      <c r="CG43327" s="768"/>
      <c r="CH43327" s="768"/>
      <c r="CI43327" s="850"/>
    </row>
    <row r="43328" spans="85:87" x14ac:dyDescent="0.25">
      <c r="CG43328" s="768"/>
      <c r="CH43328" s="768"/>
      <c r="CI43328" s="850"/>
    </row>
    <row r="43329" spans="85:87" x14ac:dyDescent="0.25">
      <c r="CG43329" s="768"/>
      <c r="CH43329" s="768"/>
      <c r="CI43329" s="850"/>
    </row>
    <row r="43330" spans="85:87" x14ac:dyDescent="0.25">
      <c r="CG43330" s="768"/>
      <c r="CH43330" s="768"/>
      <c r="CI43330" s="850"/>
    </row>
    <row r="43331" spans="85:87" x14ac:dyDescent="0.25">
      <c r="CG43331" s="768"/>
      <c r="CH43331" s="768"/>
      <c r="CI43331" s="850"/>
    </row>
    <row r="43332" spans="85:87" x14ac:dyDescent="0.25">
      <c r="CG43332" s="768"/>
      <c r="CH43332" s="768"/>
      <c r="CI43332" s="850"/>
    </row>
    <row r="43333" spans="85:87" x14ac:dyDescent="0.25">
      <c r="CG43333" s="768"/>
      <c r="CH43333" s="768"/>
      <c r="CI43333" s="850"/>
    </row>
    <row r="43334" spans="85:87" x14ac:dyDescent="0.25">
      <c r="CG43334" s="768"/>
      <c r="CH43334" s="768"/>
      <c r="CI43334" s="850"/>
    </row>
    <row r="43335" spans="85:87" x14ac:dyDescent="0.25">
      <c r="CG43335" s="768"/>
      <c r="CH43335" s="768"/>
      <c r="CI43335" s="850"/>
    </row>
    <row r="43336" spans="85:87" x14ac:dyDescent="0.25">
      <c r="CG43336" s="768"/>
      <c r="CH43336" s="768"/>
      <c r="CI43336" s="850"/>
    </row>
    <row r="43337" spans="85:87" x14ac:dyDescent="0.25">
      <c r="CG43337" s="768"/>
      <c r="CH43337" s="768"/>
      <c r="CI43337" s="850"/>
    </row>
    <row r="43338" spans="85:87" x14ac:dyDescent="0.25">
      <c r="CG43338" s="768"/>
      <c r="CH43338" s="768"/>
      <c r="CI43338" s="850"/>
    </row>
    <row r="43339" spans="85:87" x14ac:dyDescent="0.25">
      <c r="CG43339" s="768"/>
      <c r="CH43339" s="768"/>
      <c r="CI43339" s="850"/>
    </row>
    <row r="43340" spans="85:87" x14ac:dyDescent="0.25">
      <c r="CG43340" s="768"/>
      <c r="CH43340" s="768"/>
      <c r="CI43340" s="850"/>
    </row>
    <row r="43341" spans="85:87" x14ac:dyDescent="0.25">
      <c r="CG43341" s="768"/>
      <c r="CH43341" s="768"/>
      <c r="CI43341" s="850"/>
    </row>
    <row r="43342" spans="85:87" x14ac:dyDescent="0.25">
      <c r="CG43342" s="768"/>
      <c r="CH43342" s="768"/>
      <c r="CI43342" s="850"/>
    </row>
    <row r="43343" spans="85:87" x14ac:dyDescent="0.25">
      <c r="CG43343" s="768"/>
      <c r="CH43343" s="768"/>
      <c r="CI43343" s="850"/>
    </row>
    <row r="43344" spans="85:87" x14ac:dyDescent="0.25">
      <c r="CG43344" s="768"/>
      <c r="CH43344" s="768"/>
      <c r="CI43344" s="850"/>
    </row>
    <row r="43345" spans="85:87" x14ac:dyDescent="0.25">
      <c r="CG43345" s="768"/>
      <c r="CH43345" s="768"/>
      <c r="CI43345" s="850"/>
    </row>
    <row r="43346" spans="85:87" x14ac:dyDescent="0.25">
      <c r="CG43346" s="768"/>
      <c r="CH43346" s="768"/>
      <c r="CI43346" s="850"/>
    </row>
    <row r="43347" spans="85:87" x14ac:dyDescent="0.25">
      <c r="CG43347" s="768"/>
      <c r="CH43347" s="768"/>
      <c r="CI43347" s="850"/>
    </row>
    <row r="43348" spans="85:87" x14ac:dyDescent="0.25">
      <c r="CG43348" s="768"/>
      <c r="CH43348" s="768"/>
      <c r="CI43348" s="850"/>
    </row>
    <row r="43349" spans="85:87" x14ac:dyDescent="0.25">
      <c r="CG43349" s="768"/>
      <c r="CH43349" s="768"/>
      <c r="CI43349" s="850"/>
    </row>
    <row r="43350" spans="85:87" x14ac:dyDescent="0.25">
      <c r="CG43350" s="768"/>
      <c r="CH43350" s="768"/>
      <c r="CI43350" s="850"/>
    </row>
    <row r="43351" spans="85:87" x14ac:dyDescent="0.25">
      <c r="CG43351" s="768"/>
      <c r="CH43351" s="768"/>
      <c r="CI43351" s="850"/>
    </row>
    <row r="43352" spans="85:87" x14ac:dyDescent="0.25">
      <c r="CG43352" s="768"/>
      <c r="CH43352" s="768"/>
      <c r="CI43352" s="850"/>
    </row>
    <row r="43353" spans="85:87" x14ac:dyDescent="0.25">
      <c r="CG43353" s="768"/>
      <c r="CH43353" s="768"/>
      <c r="CI43353" s="850"/>
    </row>
    <row r="43354" spans="85:87" x14ac:dyDescent="0.25">
      <c r="CG43354" s="768"/>
      <c r="CH43354" s="768"/>
      <c r="CI43354" s="850"/>
    </row>
    <row r="43355" spans="85:87" x14ac:dyDescent="0.25">
      <c r="CG43355" s="768"/>
      <c r="CH43355" s="768"/>
      <c r="CI43355" s="850"/>
    </row>
    <row r="43356" spans="85:87" x14ac:dyDescent="0.25">
      <c r="CG43356" s="768"/>
      <c r="CH43356" s="768"/>
      <c r="CI43356" s="850"/>
    </row>
    <row r="43357" spans="85:87" x14ac:dyDescent="0.25">
      <c r="CG43357" s="768"/>
      <c r="CH43357" s="768"/>
      <c r="CI43357" s="850"/>
    </row>
    <row r="43358" spans="85:87" x14ac:dyDescent="0.25">
      <c r="CG43358" s="768"/>
      <c r="CH43358" s="768"/>
      <c r="CI43358" s="850"/>
    </row>
    <row r="43359" spans="85:87" x14ac:dyDescent="0.25">
      <c r="CG43359" s="768"/>
      <c r="CH43359" s="768"/>
      <c r="CI43359" s="850"/>
    </row>
    <row r="43360" spans="85:87" x14ac:dyDescent="0.25">
      <c r="CG43360" s="768"/>
      <c r="CH43360" s="768"/>
      <c r="CI43360" s="850"/>
    </row>
    <row r="43361" spans="85:87" x14ac:dyDescent="0.25">
      <c r="CG43361" s="768"/>
      <c r="CH43361" s="768"/>
      <c r="CI43361" s="850"/>
    </row>
    <row r="43362" spans="85:87" x14ac:dyDescent="0.25">
      <c r="CG43362" s="768"/>
      <c r="CH43362" s="768"/>
      <c r="CI43362" s="850"/>
    </row>
    <row r="43363" spans="85:87" x14ac:dyDescent="0.25">
      <c r="CG43363" s="768"/>
      <c r="CH43363" s="768"/>
      <c r="CI43363" s="850"/>
    </row>
    <row r="43364" spans="85:87" x14ac:dyDescent="0.25">
      <c r="CG43364" s="768"/>
      <c r="CH43364" s="768"/>
      <c r="CI43364" s="850"/>
    </row>
    <row r="43365" spans="85:87" x14ac:dyDescent="0.25">
      <c r="CG43365" s="768"/>
      <c r="CH43365" s="768"/>
      <c r="CI43365" s="850"/>
    </row>
    <row r="43366" spans="85:87" x14ac:dyDescent="0.25">
      <c r="CG43366" s="768"/>
      <c r="CH43366" s="768"/>
      <c r="CI43366" s="850"/>
    </row>
    <row r="43367" spans="85:87" x14ac:dyDescent="0.25">
      <c r="CG43367" s="768"/>
      <c r="CH43367" s="768"/>
      <c r="CI43367" s="850"/>
    </row>
    <row r="43368" spans="85:87" x14ac:dyDescent="0.25">
      <c r="CG43368" s="768"/>
      <c r="CH43368" s="768"/>
      <c r="CI43368" s="850"/>
    </row>
    <row r="43369" spans="85:87" x14ac:dyDescent="0.25">
      <c r="CG43369" s="768"/>
      <c r="CH43369" s="768"/>
      <c r="CI43369" s="850"/>
    </row>
    <row r="43370" spans="85:87" x14ac:dyDescent="0.25">
      <c r="CG43370" s="768"/>
      <c r="CH43370" s="768"/>
      <c r="CI43370" s="850"/>
    </row>
    <row r="43371" spans="85:87" x14ac:dyDescent="0.25">
      <c r="CG43371" s="768"/>
      <c r="CH43371" s="768"/>
      <c r="CI43371" s="850"/>
    </row>
    <row r="43372" spans="85:87" x14ac:dyDescent="0.25">
      <c r="CG43372" s="768"/>
      <c r="CH43372" s="768"/>
      <c r="CI43372" s="850"/>
    </row>
    <row r="43373" spans="85:87" x14ac:dyDescent="0.25">
      <c r="CG43373" s="768"/>
      <c r="CH43373" s="768"/>
      <c r="CI43373" s="850"/>
    </row>
    <row r="43374" spans="85:87" x14ac:dyDescent="0.25">
      <c r="CG43374" s="768"/>
      <c r="CH43374" s="768"/>
      <c r="CI43374" s="850"/>
    </row>
    <row r="43375" spans="85:87" x14ac:dyDescent="0.25">
      <c r="CG43375" s="768"/>
      <c r="CH43375" s="768"/>
      <c r="CI43375" s="850"/>
    </row>
    <row r="43376" spans="85:87" x14ac:dyDescent="0.25">
      <c r="CG43376" s="768"/>
      <c r="CH43376" s="768"/>
      <c r="CI43376" s="850"/>
    </row>
    <row r="43377" spans="85:87" x14ac:dyDescent="0.25">
      <c r="CG43377" s="768"/>
      <c r="CH43377" s="768"/>
      <c r="CI43377" s="850"/>
    </row>
    <row r="43378" spans="85:87" x14ac:dyDescent="0.25">
      <c r="CG43378" s="768"/>
      <c r="CH43378" s="768"/>
      <c r="CI43378" s="850"/>
    </row>
    <row r="43379" spans="85:87" x14ac:dyDescent="0.25">
      <c r="CG43379" s="768"/>
      <c r="CH43379" s="768"/>
      <c r="CI43379" s="850"/>
    </row>
    <row r="43380" spans="85:87" x14ac:dyDescent="0.25">
      <c r="CG43380" s="768"/>
      <c r="CH43380" s="768"/>
      <c r="CI43380" s="850"/>
    </row>
    <row r="43381" spans="85:87" x14ac:dyDescent="0.25">
      <c r="CG43381" s="768"/>
      <c r="CH43381" s="768"/>
      <c r="CI43381" s="850"/>
    </row>
    <row r="43382" spans="85:87" x14ac:dyDescent="0.25">
      <c r="CG43382" s="768"/>
      <c r="CH43382" s="768"/>
      <c r="CI43382" s="850"/>
    </row>
    <row r="43383" spans="85:87" x14ac:dyDescent="0.25">
      <c r="CG43383" s="768"/>
      <c r="CH43383" s="768"/>
      <c r="CI43383" s="850"/>
    </row>
    <row r="43384" spans="85:87" x14ac:dyDescent="0.25">
      <c r="CG43384" s="768"/>
      <c r="CH43384" s="768"/>
      <c r="CI43384" s="850"/>
    </row>
    <row r="43385" spans="85:87" x14ac:dyDescent="0.25">
      <c r="CG43385" s="768"/>
      <c r="CH43385" s="768"/>
      <c r="CI43385" s="850"/>
    </row>
    <row r="43386" spans="85:87" x14ac:dyDescent="0.25">
      <c r="CG43386" s="768"/>
      <c r="CH43386" s="768"/>
      <c r="CI43386" s="850"/>
    </row>
    <row r="43387" spans="85:87" x14ac:dyDescent="0.25">
      <c r="CG43387" s="768"/>
      <c r="CH43387" s="768"/>
      <c r="CI43387" s="850"/>
    </row>
    <row r="43388" spans="85:87" x14ac:dyDescent="0.25">
      <c r="CG43388" s="768"/>
      <c r="CH43388" s="768"/>
      <c r="CI43388" s="850"/>
    </row>
    <row r="43389" spans="85:87" x14ac:dyDescent="0.25">
      <c r="CG43389" s="768"/>
      <c r="CH43389" s="768"/>
      <c r="CI43389" s="850"/>
    </row>
    <row r="43390" spans="85:87" x14ac:dyDescent="0.25">
      <c r="CG43390" s="768"/>
      <c r="CH43390" s="768"/>
      <c r="CI43390" s="850"/>
    </row>
    <row r="43391" spans="85:87" x14ac:dyDescent="0.25">
      <c r="CG43391" s="768"/>
      <c r="CH43391" s="768"/>
      <c r="CI43391" s="850"/>
    </row>
    <row r="43392" spans="85:87" x14ac:dyDescent="0.25">
      <c r="CG43392" s="768"/>
      <c r="CH43392" s="768"/>
      <c r="CI43392" s="850"/>
    </row>
    <row r="43393" spans="85:87" x14ac:dyDescent="0.25">
      <c r="CG43393" s="768"/>
      <c r="CH43393" s="768"/>
      <c r="CI43393" s="850"/>
    </row>
    <row r="43394" spans="85:87" x14ac:dyDescent="0.25">
      <c r="CG43394" s="768"/>
      <c r="CH43394" s="768"/>
      <c r="CI43394" s="850"/>
    </row>
    <row r="43395" spans="85:87" x14ac:dyDescent="0.25">
      <c r="CG43395" s="768"/>
      <c r="CH43395" s="768"/>
      <c r="CI43395" s="850"/>
    </row>
    <row r="43396" spans="85:87" x14ac:dyDescent="0.25">
      <c r="CG43396" s="768"/>
      <c r="CH43396" s="768"/>
      <c r="CI43396" s="850"/>
    </row>
    <row r="43397" spans="85:87" x14ac:dyDescent="0.25">
      <c r="CG43397" s="768"/>
      <c r="CH43397" s="768"/>
      <c r="CI43397" s="850"/>
    </row>
    <row r="43398" spans="85:87" x14ac:dyDescent="0.25">
      <c r="CG43398" s="768"/>
      <c r="CH43398" s="768"/>
      <c r="CI43398" s="850"/>
    </row>
    <row r="43399" spans="85:87" x14ac:dyDescent="0.25">
      <c r="CG43399" s="768"/>
      <c r="CH43399" s="768"/>
      <c r="CI43399" s="850"/>
    </row>
    <row r="43400" spans="85:87" x14ac:dyDescent="0.25">
      <c r="CG43400" s="768"/>
      <c r="CH43400" s="768"/>
      <c r="CI43400" s="850"/>
    </row>
    <row r="43401" spans="85:87" x14ac:dyDescent="0.25">
      <c r="CG43401" s="768"/>
      <c r="CH43401" s="768"/>
      <c r="CI43401" s="850"/>
    </row>
    <row r="43402" spans="85:87" x14ac:dyDescent="0.25">
      <c r="CG43402" s="768"/>
      <c r="CH43402" s="768"/>
      <c r="CI43402" s="850"/>
    </row>
    <row r="43403" spans="85:87" x14ac:dyDescent="0.25">
      <c r="CG43403" s="768"/>
      <c r="CH43403" s="768"/>
      <c r="CI43403" s="850"/>
    </row>
    <row r="43404" spans="85:87" x14ac:dyDescent="0.25">
      <c r="CG43404" s="768"/>
      <c r="CH43404" s="768"/>
      <c r="CI43404" s="850"/>
    </row>
    <row r="43405" spans="85:87" x14ac:dyDescent="0.25">
      <c r="CG43405" s="768"/>
      <c r="CH43405" s="768"/>
      <c r="CI43405" s="850"/>
    </row>
    <row r="43406" spans="85:87" x14ac:dyDescent="0.25">
      <c r="CG43406" s="768"/>
      <c r="CH43406" s="768"/>
      <c r="CI43406" s="850"/>
    </row>
    <row r="43407" spans="85:87" x14ac:dyDescent="0.25">
      <c r="CG43407" s="768"/>
      <c r="CH43407" s="768"/>
      <c r="CI43407" s="850"/>
    </row>
    <row r="43408" spans="85:87" x14ac:dyDescent="0.25">
      <c r="CG43408" s="768"/>
      <c r="CH43408" s="768"/>
      <c r="CI43408" s="850"/>
    </row>
    <row r="43409" spans="85:87" x14ac:dyDescent="0.25">
      <c r="CG43409" s="768"/>
      <c r="CH43409" s="768"/>
      <c r="CI43409" s="850"/>
    </row>
    <row r="43410" spans="85:87" x14ac:dyDescent="0.25">
      <c r="CG43410" s="768"/>
      <c r="CH43410" s="768"/>
      <c r="CI43410" s="850"/>
    </row>
    <row r="43411" spans="85:87" x14ac:dyDescent="0.25">
      <c r="CG43411" s="768"/>
      <c r="CH43411" s="768"/>
      <c r="CI43411" s="850"/>
    </row>
    <row r="43412" spans="85:87" x14ac:dyDescent="0.25">
      <c r="CG43412" s="768"/>
      <c r="CH43412" s="768"/>
      <c r="CI43412" s="850"/>
    </row>
    <row r="43413" spans="85:87" x14ac:dyDescent="0.25">
      <c r="CG43413" s="768"/>
      <c r="CH43413" s="768"/>
      <c r="CI43413" s="850"/>
    </row>
    <row r="43414" spans="85:87" x14ac:dyDescent="0.25">
      <c r="CG43414" s="768"/>
      <c r="CH43414" s="768"/>
      <c r="CI43414" s="850"/>
    </row>
    <row r="43415" spans="85:87" x14ac:dyDescent="0.25">
      <c r="CG43415" s="768"/>
      <c r="CH43415" s="768"/>
      <c r="CI43415" s="850"/>
    </row>
    <row r="43416" spans="85:87" x14ac:dyDescent="0.25">
      <c r="CG43416" s="768"/>
      <c r="CH43416" s="768"/>
      <c r="CI43416" s="850"/>
    </row>
    <row r="43417" spans="85:87" x14ac:dyDescent="0.25">
      <c r="CG43417" s="768"/>
      <c r="CH43417" s="768"/>
      <c r="CI43417" s="850"/>
    </row>
    <row r="43418" spans="85:87" x14ac:dyDescent="0.25">
      <c r="CG43418" s="768"/>
      <c r="CH43418" s="768"/>
      <c r="CI43418" s="850"/>
    </row>
    <row r="43419" spans="85:87" x14ac:dyDescent="0.25">
      <c r="CG43419" s="768"/>
      <c r="CH43419" s="768"/>
      <c r="CI43419" s="850"/>
    </row>
    <row r="43420" spans="85:87" x14ac:dyDescent="0.25">
      <c r="CG43420" s="768"/>
      <c r="CH43420" s="768"/>
      <c r="CI43420" s="850"/>
    </row>
    <row r="43421" spans="85:87" x14ac:dyDescent="0.25">
      <c r="CG43421" s="768"/>
      <c r="CH43421" s="768"/>
      <c r="CI43421" s="850"/>
    </row>
    <row r="43422" spans="85:87" x14ac:dyDescent="0.25">
      <c r="CG43422" s="768"/>
      <c r="CH43422" s="768"/>
      <c r="CI43422" s="850"/>
    </row>
    <row r="43423" spans="85:87" x14ac:dyDescent="0.25">
      <c r="CG43423" s="768"/>
      <c r="CH43423" s="768"/>
      <c r="CI43423" s="850"/>
    </row>
    <row r="43424" spans="85:87" x14ac:dyDescent="0.25">
      <c r="CG43424" s="768"/>
      <c r="CH43424" s="768"/>
      <c r="CI43424" s="850"/>
    </row>
    <row r="43425" spans="85:87" x14ac:dyDescent="0.25">
      <c r="CG43425" s="768"/>
      <c r="CH43425" s="768"/>
      <c r="CI43425" s="850"/>
    </row>
    <row r="43426" spans="85:87" x14ac:dyDescent="0.25">
      <c r="CG43426" s="768"/>
      <c r="CH43426" s="768"/>
      <c r="CI43426" s="850"/>
    </row>
    <row r="43427" spans="85:87" x14ac:dyDescent="0.25">
      <c r="CG43427" s="768"/>
      <c r="CH43427" s="768"/>
      <c r="CI43427" s="850"/>
    </row>
    <row r="43428" spans="85:87" x14ac:dyDescent="0.25">
      <c r="CG43428" s="768"/>
      <c r="CH43428" s="768"/>
      <c r="CI43428" s="850"/>
    </row>
    <row r="43429" spans="85:87" x14ac:dyDescent="0.25">
      <c r="CG43429" s="768"/>
      <c r="CH43429" s="768"/>
      <c r="CI43429" s="850"/>
    </row>
    <row r="43430" spans="85:87" x14ac:dyDescent="0.25">
      <c r="CG43430" s="768"/>
      <c r="CH43430" s="768"/>
      <c r="CI43430" s="850"/>
    </row>
    <row r="43431" spans="85:87" x14ac:dyDescent="0.25">
      <c r="CG43431" s="768"/>
      <c r="CH43431" s="768"/>
      <c r="CI43431" s="850"/>
    </row>
    <row r="43432" spans="85:87" x14ac:dyDescent="0.25">
      <c r="CG43432" s="768"/>
      <c r="CH43432" s="768"/>
      <c r="CI43432" s="850"/>
    </row>
    <row r="43433" spans="85:87" x14ac:dyDescent="0.25">
      <c r="CG43433" s="768"/>
      <c r="CH43433" s="768"/>
      <c r="CI43433" s="850"/>
    </row>
    <row r="43434" spans="85:87" x14ac:dyDescent="0.25">
      <c r="CG43434" s="768"/>
      <c r="CH43434" s="768"/>
      <c r="CI43434" s="850"/>
    </row>
    <row r="43435" spans="85:87" x14ac:dyDescent="0.25">
      <c r="CG43435" s="768"/>
      <c r="CH43435" s="768"/>
      <c r="CI43435" s="850"/>
    </row>
    <row r="43436" spans="85:87" x14ac:dyDescent="0.25">
      <c r="CG43436" s="768"/>
      <c r="CH43436" s="768"/>
      <c r="CI43436" s="850"/>
    </row>
    <row r="43437" spans="85:87" x14ac:dyDescent="0.25">
      <c r="CG43437" s="768"/>
      <c r="CH43437" s="768"/>
      <c r="CI43437" s="850"/>
    </row>
    <row r="43438" spans="85:87" x14ac:dyDescent="0.25">
      <c r="CG43438" s="768"/>
      <c r="CH43438" s="768"/>
      <c r="CI43438" s="850"/>
    </row>
    <row r="43439" spans="85:87" x14ac:dyDescent="0.25">
      <c r="CG43439" s="768"/>
      <c r="CH43439" s="768"/>
      <c r="CI43439" s="850"/>
    </row>
    <row r="43440" spans="85:87" x14ac:dyDescent="0.25">
      <c r="CG43440" s="768"/>
      <c r="CH43440" s="768"/>
      <c r="CI43440" s="850"/>
    </row>
    <row r="43441" spans="85:87" x14ac:dyDescent="0.25">
      <c r="CG43441" s="768"/>
      <c r="CH43441" s="768"/>
      <c r="CI43441" s="850"/>
    </row>
    <row r="43442" spans="85:87" x14ac:dyDescent="0.25">
      <c r="CG43442" s="768"/>
      <c r="CH43442" s="768"/>
      <c r="CI43442" s="850"/>
    </row>
    <row r="43443" spans="85:87" x14ac:dyDescent="0.25">
      <c r="CG43443" s="768"/>
      <c r="CH43443" s="768"/>
      <c r="CI43443" s="850"/>
    </row>
    <row r="43444" spans="85:87" x14ac:dyDescent="0.25">
      <c r="CG43444" s="768"/>
      <c r="CH43444" s="768"/>
      <c r="CI43444" s="850"/>
    </row>
    <row r="43445" spans="85:87" x14ac:dyDescent="0.25">
      <c r="CG43445" s="768"/>
      <c r="CH43445" s="768"/>
      <c r="CI43445" s="850"/>
    </row>
    <row r="43446" spans="85:87" x14ac:dyDescent="0.25">
      <c r="CG43446" s="768"/>
      <c r="CH43446" s="768"/>
      <c r="CI43446" s="850"/>
    </row>
    <row r="43447" spans="85:87" x14ac:dyDescent="0.25">
      <c r="CG43447" s="768"/>
      <c r="CH43447" s="768"/>
      <c r="CI43447" s="850"/>
    </row>
    <row r="43448" spans="85:87" x14ac:dyDescent="0.25">
      <c r="CG43448" s="768"/>
      <c r="CH43448" s="768"/>
      <c r="CI43448" s="850"/>
    </row>
    <row r="43449" spans="85:87" x14ac:dyDescent="0.25">
      <c r="CG43449" s="768"/>
      <c r="CH43449" s="768"/>
      <c r="CI43449" s="850"/>
    </row>
    <row r="43450" spans="85:87" x14ac:dyDescent="0.25">
      <c r="CG43450" s="768"/>
      <c r="CH43450" s="768"/>
      <c r="CI43450" s="850"/>
    </row>
    <row r="43451" spans="85:87" x14ac:dyDescent="0.25">
      <c r="CG43451" s="768"/>
      <c r="CH43451" s="768"/>
      <c r="CI43451" s="850"/>
    </row>
    <row r="43452" spans="85:87" x14ac:dyDescent="0.25">
      <c r="CG43452" s="768"/>
      <c r="CH43452" s="768"/>
      <c r="CI43452" s="850"/>
    </row>
    <row r="43453" spans="85:87" x14ac:dyDescent="0.25">
      <c r="CG43453" s="768"/>
      <c r="CH43453" s="768"/>
      <c r="CI43453" s="850"/>
    </row>
    <row r="43454" spans="85:87" x14ac:dyDescent="0.25">
      <c r="CG43454" s="768"/>
      <c r="CH43454" s="768"/>
      <c r="CI43454" s="850"/>
    </row>
    <row r="43455" spans="85:87" x14ac:dyDescent="0.25">
      <c r="CG43455" s="768"/>
      <c r="CH43455" s="768"/>
      <c r="CI43455" s="850"/>
    </row>
    <row r="43456" spans="85:87" x14ac:dyDescent="0.25">
      <c r="CG43456" s="768"/>
      <c r="CH43456" s="768"/>
      <c r="CI43456" s="850"/>
    </row>
    <row r="43457" spans="85:87" x14ac:dyDescent="0.25">
      <c r="CG43457" s="768"/>
      <c r="CH43457" s="768"/>
      <c r="CI43457" s="850"/>
    </row>
    <row r="43458" spans="85:87" x14ac:dyDescent="0.25">
      <c r="CG43458" s="768"/>
      <c r="CH43458" s="768"/>
      <c r="CI43458" s="850"/>
    </row>
    <row r="43459" spans="85:87" x14ac:dyDescent="0.25">
      <c r="CG43459" s="768"/>
      <c r="CH43459" s="768"/>
      <c r="CI43459" s="850"/>
    </row>
    <row r="43460" spans="85:87" x14ac:dyDescent="0.25">
      <c r="CG43460" s="768"/>
      <c r="CH43460" s="768"/>
      <c r="CI43460" s="850"/>
    </row>
    <row r="43461" spans="85:87" x14ac:dyDescent="0.25">
      <c r="CG43461" s="768"/>
      <c r="CH43461" s="768"/>
      <c r="CI43461" s="850"/>
    </row>
    <row r="43462" spans="85:87" x14ac:dyDescent="0.25">
      <c r="CG43462" s="768"/>
      <c r="CH43462" s="768"/>
      <c r="CI43462" s="850"/>
    </row>
    <row r="43463" spans="85:87" x14ac:dyDescent="0.25">
      <c r="CG43463" s="768"/>
      <c r="CH43463" s="768"/>
      <c r="CI43463" s="850"/>
    </row>
    <row r="43464" spans="85:87" x14ac:dyDescent="0.25">
      <c r="CG43464" s="768"/>
      <c r="CH43464" s="768"/>
      <c r="CI43464" s="850"/>
    </row>
    <row r="43465" spans="85:87" x14ac:dyDescent="0.25">
      <c r="CG43465" s="768"/>
      <c r="CH43465" s="768"/>
      <c r="CI43465" s="850"/>
    </row>
    <row r="43466" spans="85:87" x14ac:dyDescent="0.25">
      <c r="CG43466" s="768"/>
      <c r="CH43466" s="768"/>
      <c r="CI43466" s="850"/>
    </row>
    <row r="43467" spans="85:87" x14ac:dyDescent="0.25">
      <c r="CG43467" s="768"/>
      <c r="CH43467" s="768"/>
      <c r="CI43467" s="850"/>
    </row>
    <row r="43468" spans="85:87" x14ac:dyDescent="0.25">
      <c r="CG43468" s="768"/>
      <c r="CH43468" s="768"/>
      <c r="CI43468" s="850"/>
    </row>
    <row r="43469" spans="85:87" x14ac:dyDescent="0.25">
      <c r="CG43469" s="768"/>
      <c r="CH43469" s="768"/>
      <c r="CI43469" s="850"/>
    </row>
    <row r="43470" spans="85:87" x14ac:dyDescent="0.25">
      <c r="CG43470" s="768"/>
      <c r="CH43470" s="768"/>
      <c r="CI43470" s="850"/>
    </row>
    <row r="43471" spans="85:87" x14ac:dyDescent="0.25">
      <c r="CG43471" s="768"/>
      <c r="CH43471" s="768"/>
      <c r="CI43471" s="850"/>
    </row>
    <row r="43472" spans="85:87" x14ac:dyDescent="0.25">
      <c r="CG43472" s="768"/>
      <c r="CH43472" s="768"/>
      <c r="CI43472" s="850"/>
    </row>
    <row r="43473" spans="85:87" x14ac:dyDescent="0.25">
      <c r="CG43473" s="768"/>
      <c r="CH43473" s="768"/>
      <c r="CI43473" s="850"/>
    </row>
    <row r="43474" spans="85:87" x14ac:dyDescent="0.25">
      <c r="CG43474" s="768"/>
      <c r="CH43474" s="768"/>
      <c r="CI43474" s="850"/>
    </row>
    <row r="43475" spans="85:87" x14ac:dyDescent="0.25">
      <c r="CG43475" s="768"/>
      <c r="CH43475" s="768"/>
      <c r="CI43475" s="850"/>
    </row>
    <row r="43476" spans="85:87" x14ac:dyDescent="0.25">
      <c r="CG43476" s="768"/>
      <c r="CH43476" s="768"/>
      <c r="CI43476" s="850"/>
    </row>
    <row r="43477" spans="85:87" x14ac:dyDescent="0.25">
      <c r="CG43477" s="768"/>
      <c r="CH43477" s="768"/>
      <c r="CI43477" s="850"/>
    </row>
    <row r="43478" spans="85:87" x14ac:dyDescent="0.25">
      <c r="CG43478" s="768"/>
      <c r="CH43478" s="768"/>
      <c r="CI43478" s="850"/>
    </row>
    <row r="43479" spans="85:87" x14ac:dyDescent="0.25">
      <c r="CG43479" s="768"/>
      <c r="CH43479" s="768"/>
      <c r="CI43479" s="850"/>
    </row>
    <row r="43480" spans="85:87" x14ac:dyDescent="0.25">
      <c r="CG43480" s="768"/>
      <c r="CH43480" s="768"/>
      <c r="CI43480" s="850"/>
    </row>
    <row r="43481" spans="85:87" x14ac:dyDescent="0.25">
      <c r="CG43481" s="768"/>
      <c r="CH43481" s="768"/>
      <c r="CI43481" s="850"/>
    </row>
    <row r="43482" spans="85:87" x14ac:dyDescent="0.25">
      <c r="CG43482" s="768"/>
      <c r="CH43482" s="768"/>
      <c r="CI43482" s="850"/>
    </row>
    <row r="43483" spans="85:87" x14ac:dyDescent="0.25">
      <c r="CG43483" s="768"/>
      <c r="CH43483" s="768"/>
      <c r="CI43483" s="850"/>
    </row>
    <row r="43484" spans="85:87" x14ac:dyDescent="0.25">
      <c r="CG43484" s="768"/>
      <c r="CH43484" s="768"/>
      <c r="CI43484" s="850"/>
    </row>
    <row r="43485" spans="85:87" x14ac:dyDescent="0.25">
      <c r="CG43485" s="768"/>
      <c r="CH43485" s="768"/>
      <c r="CI43485" s="850"/>
    </row>
    <row r="43486" spans="85:87" x14ac:dyDescent="0.25">
      <c r="CG43486" s="768"/>
      <c r="CH43486" s="768"/>
      <c r="CI43486" s="850"/>
    </row>
    <row r="43487" spans="85:87" x14ac:dyDescent="0.25">
      <c r="CG43487" s="768"/>
      <c r="CH43487" s="768"/>
      <c r="CI43487" s="850"/>
    </row>
    <row r="43488" spans="85:87" x14ac:dyDescent="0.25">
      <c r="CG43488" s="768"/>
      <c r="CH43488" s="768"/>
      <c r="CI43488" s="850"/>
    </row>
    <row r="43489" spans="85:87" x14ac:dyDescent="0.25">
      <c r="CG43489" s="768"/>
      <c r="CH43489" s="768"/>
      <c r="CI43489" s="850"/>
    </row>
    <row r="43490" spans="85:87" x14ac:dyDescent="0.25">
      <c r="CG43490" s="768"/>
      <c r="CH43490" s="768"/>
      <c r="CI43490" s="850"/>
    </row>
    <row r="43491" spans="85:87" x14ac:dyDescent="0.25">
      <c r="CG43491" s="768"/>
      <c r="CH43491" s="768"/>
      <c r="CI43491" s="850"/>
    </row>
    <row r="43492" spans="85:87" x14ac:dyDescent="0.25">
      <c r="CG43492" s="768"/>
      <c r="CH43492" s="768"/>
      <c r="CI43492" s="850"/>
    </row>
    <row r="43493" spans="85:87" x14ac:dyDescent="0.25">
      <c r="CG43493" s="768"/>
      <c r="CH43493" s="768"/>
      <c r="CI43493" s="850"/>
    </row>
    <row r="43494" spans="85:87" x14ac:dyDescent="0.25">
      <c r="CG43494" s="768"/>
      <c r="CH43494" s="768"/>
      <c r="CI43494" s="850"/>
    </row>
    <row r="43495" spans="85:87" x14ac:dyDescent="0.25">
      <c r="CG43495" s="768"/>
      <c r="CH43495" s="768"/>
      <c r="CI43495" s="850"/>
    </row>
    <row r="43496" spans="85:87" x14ac:dyDescent="0.25">
      <c r="CG43496" s="768"/>
      <c r="CH43496" s="768"/>
      <c r="CI43496" s="850"/>
    </row>
    <row r="43497" spans="85:87" x14ac:dyDescent="0.25">
      <c r="CG43497" s="768"/>
      <c r="CH43497" s="768"/>
      <c r="CI43497" s="850"/>
    </row>
    <row r="43498" spans="85:87" x14ac:dyDescent="0.25">
      <c r="CG43498" s="768"/>
      <c r="CH43498" s="768"/>
      <c r="CI43498" s="850"/>
    </row>
    <row r="43499" spans="85:87" x14ac:dyDescent="0.25">
      <c r="CG43499" s="768"/>
      <c r="CH43499" s="768"/>
      <c r="CI43499" s="850"/>
    </row>
    <row r="43500" spans="85:87" x14ac:dyDescent="0.25">
      <c r="CG43500" s="768"/>
      <c r="CH43500" s="768"/>
      <c r="CI43500" s="850"/>
    </row>
    <row r="43501" spans="85:87" x14ac:dyDescent="0.25">
      <c r="CG43501" s="768"/>
      <c r="CH43501" s="768"/>
      <c r="CI43501" s="850"/>
    </row>
    <row r="43502" spans="85:87" x14ac:dyDescent="0.25">
      <c r="CG43502" s="768"/>
      <c r="CH43502" s="768"/>
      <c r="CI43502" s="850"/>
    </row>
    <row r="43503" spans="85:87" x14ac:dyDescent="0.25">
      <c r="CG43503" s="768"/>
      <c r="CH43503" s="768"/>
      <c r="CI43503" s="850"/>
    </row>
    <row r="43504" spans="85:87" x14ac:dyDescent="0.25">
      <c r="CG43504" s="768"/>
      <c r="CH43504" s="768"/>
      <c r="CI43504" s="850"/>
    </row>
    <row r="43505" spans="85:87" x14ac:dyDescent="0.25">
      <c r="CG43505" s="768"/>
      <c r="CH43505" s="768"/>
      <c r="CI43505" s="850"/>
    </row>
    <row r="43506" spans="85:87" x14ac:dyDescent="0.25">
      <c r="CG43506" s="768"/>
      <c r="CH43506" s="768"/>
      <c r="CI43506" s="850"/>
    </row>
    <row r="43507" spans="85:87" x14ac:dyDescent="0.25">
      <c r="CG43507" s="768"/>
      <c r="CH43507" s="768"/>
      <c r="CI43507" s="850"/>
    </row>
    <row r="43508" spans="85:87" x14ac:dyDescent="0.25">
      <c r="CG43508" s="768"/>
      <c r="CH43508" s="768"/>
      <c r="CI43508" s="850"/>
    </row>
    <row r="43509" spans="85:87" x14ac:dyDescent="0.25">
      <c r="CG43509" s="768"/>
      <c r="CH43509" s="768"/>
      <c r="CI43509" s="850"/>
    </row>
    <row r="43510" spans="85:87" x14ac:dyDescent="0.25">
      <c r="CG43510" s="768"/>
      <c r="CH43510" s="768"/>
      <c r="CI43510" s="850"/>
    </row>
    <row r="43511" spans="85:87" x14ac:dyDescent="0.25">
      <c r="CG43511" s="768"/>
      <c r="CH43511" s="768"/>
      <c r="CI43511" s="850"/>
    </row>
    <row r="43512" spans="85:87" x14ac:dyDescent="0.25">
      <c r="CG43512" s="768"/>
      <c r="CH43512" s="768"/>
      <c r="CI43512" s="850"/>
    </row>
    <row r="43513" spans="85:87" x14ac:dyDescent="0.25">
      <c r="CG43513" s="768"/>
      <c r="CH43513" s="768"/>
      <c r="CI43513" s="850"/>
    </row>
    <row r="43514" spans="85:87" x14ac:dyDescent="0.25">
      <c r="CG43514" s="768"/>
      <c r="CH43514" s="768"/>
      <c r="CI43514" s="850"/>
    </row>
    <row r="43515" spans="85:87" x14ac:dyDescent="0.25">
      <c r="CG43515" s="768"/>
      <c r="CH43515" s="768"/>
      <c r="CI43515" s="850"/>
    </row>
    <row r="43516" spans="85:87" x14ac:dyDescent="0.25">
      <c r="CG43516" s="768"/>
      <c r="CH43516" s="768"/>
      <c r="CI43516" s="850"/>
    </row>
    <row r="43517" spans="85:87" x14ac:dyDescent="0.25">
      <c r="CG43517" s="768"/>
      <c r="CH43517" s="768"/>
      <c r="CI43517" s="850"/>
    </row>
    <row r="43518" spans="85:87" x14ac:dyDescent="0.25">
      <c r="CG43518" s="768"/>
      <c r="CH43518" s="768"/>
      <c r="CI43518" s="850"/>
    </row>
    <row r="43519" spans="85:87" x14ac:dyDescent="0.25">
      <c r="CG43519" s="768"/>
      <c r="CH43519" s="768"/>
      <c r="CI43519" s="850"/>
    </row>
    <row r="43520" spans="85:87" x14ac:dyDescent="0.25">
      <c r="CG43520" s="768"/>
      <c r="CH43520" s="768"/>
      <c r="CI43520" s="850"/>
    </row>
    <row r="43521" spans="85:87" x14ac:dyDescent="0.25">
      <c r="CG43521" s="768"/>
      <c r="CH43521" s="768"/>
      <c r="CI43521" s="850"/>
    </row>
    <row r="43522" spans="85:87" x14ac:dyDescent="0.25">
      <c r="CG43522" s="768"/>
      <c r="CH43522" s="768"/>
      <c r="CI43522" s="850"/>
    </row>
    <row r="43523" spans="85:87" x14ac:dyDescent="0.25">
      <c r="CG43523" s="768"/>
      <c r="CH43523" s="768"/>
      <c r="CI43523" s="850"/>
    </row>
    <row r="43524" spans="85:87" x14ac:dyDescent="0.25">
      <c r="CG43524" s="768"/>
      <c r="CH43524" s="768"/>
      <c r="CI43524" s="850"/>
    </row>
    <row r="43525" spans="85:87" x14ac:dyDescent="0.25">
      <c r="CG43525" s="768"/>
      <c r="CH43525" s="768"/>
      <c r="CI43525" s="850"/>
    </row>
    <row r="43526" spans="85:87" x14ac:dyDescent="0.25">
      <c r="CG43526" s="768"/>
      <c r="CH43526" s="768"/>
      <c r="CI43526" s="850"/>
    </row>
    <row r="43527" spans="85:87" x14ac:dyDescent="0.25">
      <c r="CG43527" s="768"/>
      <c r="CH43527" s="768"/>
      <c r="CI43527" s="850"/>
    </row>
    <row r="43528" spans="85:87" x14ac:dyDescent="0.25">
      <c r="CG43528" s="768"/>
      <c r="CH43528" s="768"/>
      <c r="CI43528" s="850"/>
    </row>
    <row r="43529" spans="85:87" x14ac:dyDescent="0.25">
      <c r="CG43529" s="768"/>
      <c r="CH43529" s="768"/>
      <c r="CI43529" s="850"/>
    </row>
    <row r="43530" spans="85:87" x14ac:dyDescent="0.25">
      <c r="CG43530" s="768"/>
      <c r="CH43530" s="768"/>
      <c r="CI43530" s="850"/>
    </row>
    <row r="43531" spans="85:87" x14ac:dyDescent="0.25">
      <c r="CG43531" s="768"/>
      <c r="CH43531" s="768"/>
      <c r="CI43531" s="850"/>
    </row>
    <row r="43532" spans="85:87" x14ac:dyDescent="0.25">
      <c r="CG43532" s="768"/>
      <c r="CH43532" s="768"/>
      <c r="CI43532" s="850"/>
    </row>
    <row r="43533" spans="85:87" x14ac:dyDescent="0.25">
      <c r="CG43533" s="768"/>
      <c r="CH43533" s="768"/>
      <c r="CI43533" s="850"/>
    </row>
    <row r="43534" spans="85:87" x14ac:dyDescent="0.25">
      <c r="CG43534" s="768"/>
      <c r="CH43534" s="768"/>
      <c r="CI43534" s="850"/>
    </row>
    <row r="43535" spans="85:87" x14ac:dyDescent="0.25">
      <c r="CG43535" s="768"/>
      <c r="CH43535" s="768"/>
      <c r="CI43535" s="850"/>
    </row>
    <row r="43536" spans="85:87" x14ac:dyDescent="0.25">
      <c r="CG43536" s="768"/>
      <c r="CH43536" s="768"/>
      <c r="CI43536" s="850"/>
    </row>
    <row r="43537" spans="85:87" x14ac:dyDescent="0.25">
      <c r="CG43537" s="768"/>
      <c r="CH43537" s="768"/>
      <c r="CI43537" s="850"/>
    </row>
    <row r="43538" spans="85:87" x14ac:dyDescent="0.25">
      <c r="CG43538" s="768"/>
      <c r="CH43538" s="768"/>
      <c r="CI43538" s="850"/>
    </row>
    <row r="43539" spans="85:87" x14ac:dyDescent="0.25">
      <c r="CG43539" s="768"/>
      <c r="CH43539" s="768"/>
      <c r="CI43539" s="850"/>
    </row>
    <row r="43540" spans="85:87" x14ac:dyDescent="0.25">
      <c r="CG43540" s="768"/>
      <c r="CH43540" s="768"/>
      <c r="CI43540" s="850"/>
    </row>
    <row r="43541" spans="85:87" x14ac:dyDescent="0.25">
      <c r="CG43541" s="768"/>
      <c r="CH43541" s="768"/>
      <c r="CI43541" s="850"/>
    </row>
    <row r="43542" spans="85:87" x14ac:dyDescent="0.25">
      <c r="CG43542" s="768"/>
      <c r="CH43542" s="768"/>
      <c r="CI43542" s="850"/>
    </row>
    <row r="43543" spans="85:87" x14ac:dyDescent="0.25">
      <c r="CG43543" s="768"/>
      <c r="CH43543" s="768"/>
      <c r="CI43543" s="850"/>
    </row>
    <row r="43544" spans="85:87" x14ac:dyDescent="0.25">
      <c r="CG43544" s="768"/>
      <c r="CH43544" s="768"/>
      <c r="CI43544" s="850"/>
    </row>
    <row r="43545" spans="85:87" x14ac:dyDescent="0.25">
      <c r="CG43545" s="768"/>
      <c r="CH43545" s="768"/>
      <c r="CI43545" s="850"/>
    </row>
    <row r="43546" spans="85:87" x14ac:dyDescent="0.25">
      <c r="CG43546" s="768"/>
      <c r="CH43546" s="768"/>
      <c r="CI43546" s="850"/>
    </row>
    <row r="43547" spans="85:87" x14ac:dyDescent="0.25">
      <c r="CG43547" s="768"/>
      <c r="CH43547" s="768"/>
      <c r="CI43547" s="850"/>
    </row>
    <row r="43548" spans="85:87" x14ac:dyDescent="0.25">
      <c r="CG43548" s="768"/>
      <c r="CH43548" s="768"/>
      <c r="CI43548" s="850"/>
    </row>
    <row r="43549" spans="85:87" x14ac:dyDescent="0.25">
      <c r="CG43549" s="768"/>
      <c r="CH43549" s="768"/>
      <c r="CI43549" s="850"/>
    </row>
    <row r="43550" spans="85:87" x14ac:dyDescent="0.25">
      <c r="CG43550" s="768"/>
      <c r="CH43550" s="768"/>
      <c r="CI43550" s="850"/>
    </row>
    <row r="43551" spans="85:87" x14ac:dyDescent="0.25">
      <c r="CG43551" s="768"/>
      <c r="CH43551" s="768"/>
      <c r="CI43551" s="850"/>
    </row>
    <row r="43552" spans="85:87" x14ac:dyDescent="0.25">
      <c r="CG43552" s="768"/>
      <c r="CH43552" s="768"/>
      <c r="CI43552" s="850"/>
    </row>
    <row r="43553" spans="85:87" x14ac:dyDescent="0.25">
      <c r="CG43553" s="768"/>
      <c r="CH43553" s="768"/>
      <c r="CI43553" s="850"/>
    </row>
    <row r="43554" spans="85:87" x14ac:dyDescent="0.25">
      <c r="CG43554" s="768"/>
      <c r="CH43554" s="768"/>
      <c r="CI43554" s="850"/>
    </row>
    <row r="43555" spans="85:87" x14ac:dyDescent="0.25">
      <c r="CG43555" s="768"/>
      <c r="CH43555" s="768"/>
      <c r="CI43555" s="850"/>
    </row>
    <row r="43556" spans="85:87" x14ac:dyDescent="0.25">
      <c r="CG43556" s="768"/>
      <c r="CH43556" s="768"/>
      <c r="CI43556" s="850"/>
    </row>
    <row r="43557" spans="85:87" x14ac:dyDescent="0.25">
      <c r="CG43557" s="768"/>
      <c r="CH43557" s="768"/>
      <c r="CI43557" s="850"/>
    </row>
    <row r="43558" spans="85:87" x14ac:dyDescent="0.25">
      <c r="CG43558" s="768"/>
      <c r="CH43558" s="768"/>
      <c r="CI43558" s="850"/>
    </row>
    <row r="43559" spans="85:87" x14ac:dyDescent="0.25">
      <c r="CG43559" s="768"/>
      <c r="CH43559" s="768"/>
      <c r="CI43559" s="850"/>
    </row>
    <row r="43560" spans="85:87" x14ac:dyDescent="0.25">
      <c r="CG43560" s="768"/>
      <c r="CH43560" s="768"/>
      <c r="CI43560" s="850"/>
    </row>
    <row r="43561" spans="85:87" x14ac:dyDescent="0.25">
      <c r="CG43561" s="768"/>
      <c r="CH43561" s="768"/>
      <c r="CI43561" s="850"/>
    </row>
    <row r="43562" spans="85:87" x14ac:dyDescent="0.25">
      <c r="CG43562" s="768"/>
      <c r="CH43562" s="768"/>
      <c r="CI43562" s="850"/>
    </row>
    <row r="43563" spans="85:87" x14ac:dyDescent="0.25">
      <c r="CG43563" s="768"/>
      <c r="CH43563" s="768"/>
      <c r="CI43563" s="850"/>
    </row>
    <row r="43564" spans="85:87" x14ac:dyDescent="0.25">
      <c r="CG43564" s="768"/>
      <c r="CH43564" s="768"/>
      <c r="CI43564" s="850"/>
    </row>
    <row r="43565" spans="85:87" x14ac:dyDescent="0.25">
      <c r="CG43565" s="768"/>
      <c r="CH43565" s="768"/>
      <c r="CI43565" s="850"/>
    </row>
    <row r="43566" spans="85:87" x14ac:dyDescent="0.25">
      <c r="CG43566" s="768"/>
      <c r="CH43566" s="768"/>
      <c r="CI43566" s="850"/>
    </row>
    <row r="43567" spans="85:87" x14ac:dyDescent="0.25">
      <c r="CG43567" s="768"/>
      <c r="CH43567" s="768"/>
      <c r="CI43567" s="850"/>
    </row>
    <row r="43568" spans="85:87" x14ac:dyDescent="0.25">
      <c r="CG43568" s="768"/>
      <c r="CH43568" s="768"/>
      <c r="CI43568" s="850"/>
    </row>
    <row r="43569" spans="85:87" x14ac:dyDescent="0.25">
      <c r="CG43569" s="768"/>
      <c r="CH43569" s="768"/>
      <c r="CI43569" s="850"/>
    </row>
    <row r="43570" spans="85:87" x14ac:dyDescent="0.25">
      <c r="CG43570" s="768"/>
      <c r="CH43570" s="768"/>
      <c r="CI43570" s="850"/>
    </row>
    <row r="43571" spans="85:87" x14ac:dyDescent="0.25">
      <c r="CG43571" s="768"/>
      <c r="CH43571" s="768"/>
      <c r="CI43571" s="850"/>
    </row>
    <row r="43572" spans="85:87" x14ac:dyDescent="0.25">
      <c r="CG43572" s="768"/>
      <c r="CH43572" s="768"/>
      <c r="CI43572" s="850"/>
    </row>
    <row r="43573" spans="85:87" x14ac:dyDescent="0.25">
      <c r="CG43573" s="768"/>
      <c r="CH43573" s="768"/>
      <c r="CI43573" s="850"/>
    </row>
    <row r="43574" spans="85:87" x14ac:dyDescent="0.25">
      <c r="CG43574" s="768"/>
      <c r="CH43574" s="768"/>
      <c r="CI43574" s="850"/>
    </row>
    <row r="43575" spans="85:87" x14ac:dyDescent="0.25">
      <c r="CG43575" s="768"/>
      <c r="CH43575" s="768"/>
      <c r="CI43575" s="850"/>
    </row>
    <row r="43576" spans="85:87" x14ac:dyDescent="0.25">
      <c r="CG43576" s="768"/>
      <c r="CH43576" s="768"/>
      <c r="CI43576" s="850"/>
    </row>
    <row r="43577" spans="85:87" x14ac:dyDescent="0.25">
      <c r="CG43577" s="768"/>
      <c r="CH43577" s="768"/>
      <c r="CI43577" s="850"/>
    </row>
    <row r="43578" spans="85:87" x14ac:dyDescent="0.25">
      <c r="CG43578" s="768"/>
      <c r="CH43578" s="768"/>
      <c r="CI43578" s="850"/>
    </row>
    <row r="43579" spans="85:87" x14ac:dyDescent="0.25">
      <c r="CG43579" s="768"/>
      <c r="CH43579" s="768"/>
      <c r="CI43579" s="850"/>
    </row>
    <row r="43580" spans="85:87" x14ac:dyDescent="0.25">
      <c r="CG43580" s="768"/>
      <c r="CH43580" s="768"/>
      <c r="CI43580" s="850"/>
    </row>
    <row r="43581" spans="85:87" x14ac:dyDescent="0.25">
      <c r="CG43581" s="768"/>
      <c r="CH43581" s="768"/>
      <c r="CI43581" s="850"/>
    </row>
    <row r="43582" spans="85:87" x14ac:dyDescent="0.25">
      <c r="CG43582" s="768"/>
      <c r="CH43582" s="768"/>
      <c r="CI43582" s="850"/>
    </row>
    <row r="43583" spans="85:87" x14ac:dyDescent="0.25">
      <c r="CG43583" s="768"/>
      <c r="CH43583" s="768"/>
      <c r="CI43583" s="850"/>
    </row>
    <row r="43584" spans="85:87" x14ac:dyDescent="0.25">
      <c r="CG43584" s="768"/>
      <c r="CH43584" s="768"/>
      <c r="CI43584" s="850"/>
    </row>
    <row r="43585" spans="85:87" x14ac:dyDescent="0.25">
      <c r="CG43585" s="768"/>
      <c r="CH43585" s="768"/>
      <c r="CI43585" s="850"/>
    </row>
    <row r="43586" spans="85:87" x14ac:dyDescent="0.25">
      <c r="CG43586" s="768"/>
      <c r="CH43586" s="768"/>
      <c r="CI43586" s="850"/>
    </row>
    <row r="43587" spans="85:87" x14ac:dyDescent="0.25">
      <c r="CG43587" s="768"/>
      <c r="CH43587" s="768"/>
      <c r="CI43587" s="850"/>
    </row>
    <row r="43588" spans="85:87" x14ac:dyDescent="0.25">
      <c r="CG43588" s="768"/>
      <c r="CH43588" s="768"/>
      <c r="CI43588" s="850"/>
    </row>
    <row r="43589" spans="85:87" x14ac:dyDescent="0.25">
      <c r="CG43589" s="768"/>
      <c r="CH43589" s="768"/>
      <c r="CI43589" s="850"/>
    </row>
    <row r="43590" spans="85:87" x14ac:dyDescent="0.25">
      <c r="CG43590" s="768"/>
      <c r="CH43590" s="768"/>
      <c r="CI43590" s="850"/>
    </row>
    <row r="43591" spans="85:87" x14ac:dyDescent="0.25">
      <c r="CG43591" s="768"/>
      <c r="CH43591" s="768"/>
      <c r="CI43591" s="850"/>
    </row>
    <row r="43592" spans="85:87" x14ac:dyDescent="0.25">
      <c r="CG43592" s="768"/>
      <c r="CH43592" s="768"/>
      <c r="CI43592" s="850"/>
    </row>
    <row r="43593" spans="85:87" x14ac:dyDescent="0.25">
      <c r="CG43593" s="768"/>
      <c r="CH43593" s="768"/>
      <c r="CI43593" s="850"/>
    </row>
    <row r="43594" spans="85:87" x14ac:dyDescent="0.25">
      <c r="CG43594" s="768"/>
      <c r="CH43594" s="768"/>
      <c r="CI43594" s="850"/>
    </row>
    <row r="43595" spans="85:87" x14ac:dyDescent="0.25">
      <c r="CG43595" s="768"/>
      <c r="CH43595" s="768"/>
      <c r="CI43595" s="850"/>
    </row>
    <row r="43596" spans="85:87" x14ac:dyDescent="0.25">
      <c r="CG43596" s="768"/>
      <c r="CH43596" s="768"/>
      <c r="CI43596" s="850"/>
    </row>
    <row r="43597" spans="85:87" x14ac:dyDescent="0.25">
      <c r="CG43597" s="768"/>
      <c r="CH43597" s="768"/>
      <c r="CI43597" s="850"/>
    </row>
    <row r="43598" spans="85:87" x14ac:dyDescent="0.25">
      <c r="CG43598" s="768"/>
      <c r="CH43598" s="768"/>
      <c r="CI43598" s="850"/>
    </row>
    <row r="43599" spans="85:87" x14ac:dyDescent="0.25">
      <c r="CG43599" s="768"/>
      <c r="CH43599" s="768"/>
      <c r="CI43599" s="850"/>
    </row>
    <row r="43600" spans="85:87" x14ac:dyDescent="0.25">
      <c r="CG43600" s="768"/>
      <c r="CH43600" s="768"/>
      <c r="CI43600" s="850"/>
    </row>
    <row r="43601" spans="85:87" x14ac:dyDescent="0.25">
      <c r="CG43601" s="768"/>
      <c r="CH43601" s="768"/>
      <c r="CI43601" s="850"/>
    </row>
    <row r="43602" spans="85:87" x14ac:dyDescent="0.25">
      <c r="CG43602" s="768"/>
      <c r="CH43602" s="768"/>
      <c r="CI43602" s="850"/>
    </row>
    <row r="43603" spans="85:87" x14ac:dyDescent="0.25">
      <c r="CG43603" s="768"/>
      <c r="CH43603" s="768"/>
      <c r="CI43603" s="850"/>
    </row>
    <row r="43604" spans="85:87" x14ac:dyDescent="0.25">
      <c r="CG43604" s="768"/>
      <c r="CH43604" s="768"/>
      <c r="CI43604" s="850"/>
    </row>
    <row r="43605" spans="85:87" x14ac:dyDescent="0.25">
      <c r="CG43605" s="768"/>
      <c r="CH43605" s="768"/>
      <c r="CI43605" s="850"/>
    </row>
    <row r="43606" spans="85:87" x14ac:dyDescent="0.25">
      <c r="CG43606" s="768"/>
      <c r="CH43606" s="768"/>
      <c r="CI43606" s="850"/>
    </row>
    <row r="43607" spans="85:87" x14ac:dyDescent="0.25">
      <c r="CG43607" s="768"/>
      <c r="CH43607" s="768"/>
      <c r="CI43607" s="850"/>
    </row>
    <row r="43608" spans="85:87" x14ac:dyDescent="0.25">
      <c r="CG43608" s="768"/>
      <c r="CH43608" s="768"/>
      <c r="CI43608" s="850"/>
    </row>
    <row r="43609" spans="85:87" x14ac:dyDescent="0.25">
      <c r="CG43609" s="768"/>
      <c r="CH43609" s="768"/>
      <c r="CI43609" s="850"/>
    </row>
    <row r="43610" spans="85:87" x14ac:dyDescent="0.25">
      <c r="CG43610" s="768"/>
      <c r="CH43610" s="768"/>
      <c r="CI43610" s="850"/>
    </row>
    <row r="43611" spans="85:87" x14ac:dyDescent="0.25">
      <c r="CG43611" s="768"/>
      <c r="CH43611" s="768"/>
      <c r="CI43611" s="850"/>
    </row>
    <row r="43612" spans="85:87" x14ac:dyDescent="0.25">
      <c r="CG43612" s="768"/>
      <c r="CH43612" s="768"/>
      <c r="CI43612" s="850"/>
    </row>
    <row r="43613" spans="85:87" x14ac:dyDescent="0.25">
      <c r="CG43613" s="768"/>
      <c r="CH43613" s="768"/>
      <c r="CI43613" s="850"/>
    </row>
    <row r="43614" spans="85:87" x14ac:dyDescent="0.25">
      <c r="CG43614" s="768"/>
      <c r="CH43614" s="768"/>
      <c r="CI43614" s="850"/>
    </row>
    <row r="43615" spans="85:87" x14ac:dyDescent="0.25">
      <c r="CG43615" s="768"/>
      <c r="CH43615" s="768"/>
      <c r="CI43615" s="850"/>
    </row>
    <row r="43616" spans="85:87" x14ac:dyDescent="0.25">
      <c r="CG43616" s="768"/>
      <c r="CH43616" s="768"/>
      <c r="CI43616" s="850"/>
    </row>
    <row r="43617" spans="85:87" x14ac:dyDescent="0.25">
      <c r="CG43617" s="768"/>
      <c r="CH43617" s="768"/>
      <c r="CI43617" s="850"/>
    </row>
    <row r="43618" spans="85:87" x14ac:dyDescent="0.25">
      <c r="CG43618" s="768"/>
      <c r="CH43618" s="768"/>
      <c r="CI43618" s="850"/>
    </row>
    <row r="43619" spans="85:87" x14ac:dyDescent="0.25">
      <c r="CG43619" s="768"/>
      <c r="CH43619" s="768"/>
      <c r="CI43619" s="850"/>
    </row>
    <row r="43620" spans="85:87" x14ac:dyDescent="0.25">
      <c r="CG43620" s="768"/>
      <c r="CH43620" s="768"/>
      <c r="CI43620" s="850"/>
    </row>
    <row r="43621" spans="85:87" x14ac:dyDescent="0.25">
      <c r="CG43621" s="768"/>
      <c r="CH43621" s="768"/>
      <c r="CI43621" s="850"/>
    </row>
    <row r="43622" spans="85:87" x14ac:dyDescent="0.25">
      <c r="CG43622" s="768"/>
      <c r="CH43622" s="768"/>
      <c r="CI43622" s="850"/>
    </row>
    <row r="43623" spans="85:87" x14ac:dyDescent="0.25">
      <c r="CG43623" s="768"/>
      <c r="CH43623" s="768"/>
      <c r="CI43623" s="850"/>
    </row>
    <row r="43624" spans="85:87" x14ac:dyDescent="0.25">
      <c r="CG43624" s="768"/>
      <c r="CH43624" s="768"/>
      <c r="CI43624" s="850"/>
    </row>
    <row r="43625" spans="85:87" x14ac:dyDescent="0.25">
      <c r="CG43625" s="768"/>
      <c r="CH43625" s="768"/>
      <c r="CI43625" s="850"/>
    </row>
    <row r="43626" spans="85:87" x14ac:dyDescent="0.25">
      <c r="CG43626" s="768"/>
      <c r="CH43626" s="768"/>
      <c r="CI43626" s="850"/>
    </row>
    <row r="43627" spans="85:87" x14ac:dyDescent="0.25">
      <c r="CG43627" s="768"/>
      <c r="CH43627" s="768"/>
      <c r="CI43627" s="850"/>
    </row>
    <row r="43628" spans="85:87" x14ac:dyDescent="0.25">
      <c r="CG43628" s="768"/>
      <c r="CH43628" s="768"/>
      <c r="CI43628" s="850"/>
    </row>
    <row r="43629" spans="85:87" x14ac:dyDescent="0.25">
      <c r="CG43629" s="768"/>
      <c r="CH43629" s="768"/>
      <c r="CI43629" s="850"/>
    </row>
    <row r="43630" spans="85:87" x14ac:dyDescent="0.25">
      <c r="CG43630" s="768"/>
      <c r="CH43630" s="768"/>
      <c r="CI43630" s="850"/>
    </row>
    <row r="43631" spans="85:87" x14ac:dyDescent="0.25">
      <c r="CG43631" s="768"/>
      <c r="CH43631" s="768"/>
      <c r="CI43631" s="850"/>
    </row>
    <row r="43632" spans="85:87" x14ac:dyDescent="0.25">
      <c r="CG43632" s="768"/>
      <c r="CH43632" s="768"/>
      <c r="CI43632" s="850"/>
    </row>
    <row r="43633" spans="85:87" x14ac:dyDescent="0.25">
      <c r="CG43633" s="768"/>
      <c r="CH43633" s="768"/>
      <c r="CI43633" s="850"/>
    </row>
    <row r="43634" spans="85:87" x14ac:dyDescent="0.25">
      <c r="CG43634" s="768"/>
      <c r="CH43634" s="768"/>
      <c r="CI43634" s="850"/>
    </row>
    <row r="43635" spans="85:87" x14ac:dyDescent="0.25">
      <c r="CG43635" s="768"/>
      <c r="CH43635" s="768"/>
      <c r="CI43635" s="850"/>
    </row>
    <row r="43636" spans="85:87" x14ac:dyDescent="0.25">
      <c r="CG43636" s="768"/>
      <c r="CH43636" s="768"/>
      <c r="CI43636" s="850"/>
    </row>
    <row r="43637" spans="85:87" x14ac:dyDescent="0.25">
      <c r="CG43637" s="768"/>
      <c r="CH43637" s="768"/>
      <c r="CI43637" s="850"/>
    </row>
    <row r="43638" spans="85:87" x14ac:dyDescent="0.25">
      <c r="CG43638" s="768"/>
      <c r="CH43638" s="768"/>
      <c r="CI43638" s="850"/>
    </row>
    <row r="43639" spans="85:87" x14ac:dyDescent="0.25">
      <c r="CG43639" s="768"/>
      <c r="CH43639" s="768"/>
      <c r="CI43639" s="850"/>
    </row>
    <row r="43640" spans="85:87" x14ac:dyDescent="0.25">
      <c r="CG43640" s="768"/>
      <c r="CH43640" s="768"/>
      <c r="CI43640" s="850"/>
    </row>
    <row r="43641" spans="85:87" x14ac:dyDescent="0.25">
      <c r="CG43641" s="768"/>
      <c r="CH43641" s="768"/>
      <c r="CI43641" s="850"/>
    </row>
    <row r="43642" spans="85:87" x14ac:dyDescent="0.25">
      <c r="CG43642" s="768"/>
      <c r="CH43642" s="768"/>
      <c r="CI43642" s="850"/>
    </row>
    <row r="43643" spans="85:87" x14ac:dyDescent="0.25">
      <c r="CG43643" s="768"/>
      <c r="CH43643" s="768"/>
      <c r="CI43643" s="850"/>
    </row>
    <row r="43644" spans="85:87" x14ac:dyDescent="0.25">
      <c r="CG43644" s="768"/>
      <c r="CH43644" s="768"/>
      <c r="CI43644" s="850"/>
    </row>
    <row r="43645" spans="85:87" x14ac:dyDescent="0.25">
      <c r="CG43645" s="768"/>
      <c r="CH43645" s="768"/>
      <c r="CI43645" s="850"/>
    </row>
    <row r="43646" spans="85:87" x14ac:dyDescent="0.25">
      <c r="CG43646" s="768"/>
      <c r="CH43646" s="768"/>
      <c r="CI43646" s="850"/>
    </row>
    <row r="43647" spans="85:87" x14ac:dyDescent="0.25">
      <c r="CG43647" s="768"/>
      <c r="CH43647" s="768"/>
      <c r="CI43647" s="850"/>
    </row>
    <row r="43648" spans="85:87" x14ac:dyDescent="0.25">
      <c r="CG43648" s="768"/>
      <c r="CH43648" s="768"/>
      <c r="CI43648" s="850"/>
    </row>
    <row r="43649" spans="85:87" x14ac:dyDescent="0.25">
      <c r="CG43649" s="768"/>
      <c r="CH43649" s="768"/>
      <c r="CI43649" s="850"/>
    </row>
    <row r="43650" spans="85:87" x14ac:dyDescent="0.25">
      <c r="CG43650" s="768"/>
      <c r="CH43650" s="768"/>
      <c r="CI43650" s="850"/>
    </row>
    <row r="43651" spans="85:87" x14ac:dyDescent="0.25">
      <c r="CG43651" s="768"/>
      <c r="CH43651" s="768"/>
      <c r="CI43651" s="850"/>
    </row>
    <row r="43652" spans="85:87" x14ac:dyDescent="0.25">
      <c r="CG43652" s="768"/>
      <c r="CH43652" s="768"/>
      <c r="CI43652" s="850"/>
    </row>
    <row r="43653" spans="85:87" x14ac:dyDescent="0.25">
      <c r="CG43653" s="768"/>
      <c r="CH43653" s="768"/>
      <c r="CI43653" s="850"/>
    </row>
    <row r="43654" spans="85:87" x14ac:dyDescent="0.25">
      <c r="CG43654" s="768"/>
      <c r="CH43654" s="768"/>
      <c r="CI43654" s="850"/>
    </row>
    <row r="43655" spans="85:87" x14ac:dyDescent="0.25">
      <c r="CG43655" s="768"/>
      <c r="CH43655" s="768"/>
      <c r="CI43655" s="850"/>
    </row>
    <row r="43656" spans="85:87" x14ac:dyDescent="0.25">
      <c r="CG43656" s="768"/>
      <c r="CH43656" s="768"/>
      <c r="CI43656" s="850"/>
    </row>
    <row r="43657" spans="85:87" x14ac:dyDescent="0.25">
      <c r="CG43657" s="768"/>
      <c r="CH43657" s="768"/>
      <c r="CI43657" s="850"/>
    </row>
    <row r="43658" spans="85:87" x14ac:dyDescent="0.25">
      <c r="CG43658" s="768"/>
      <c r="CH43658" s="768"/>
      <c r="CI43658" s="850"/>
    </row>
    <row r="43659" spans="85:87" x14ac:dyDescent="0.25">
      <c r="CG43659" s="768"/>
      <c r="CH43659" s="768"/>
      <c r="CI43659" s="850"/>
    </row>
    <row r="43660" spans="85:87" x14ac:dyDescent="0.25">
      <c r="CG43660" s="768"/>
      <c r="CH43660" s="768"/>
      <c r="CI43660" s="850"/>
    </row>
    <row r="43661" spans="85:87" x14ac:dyDescent="0.25">
      <c r="CG43661" s="768"/>
      <c r="CH43661" s="768"/>
      <c r="CI43661" s="850"/>
    </row>
    <row r="43662" spans="85:87" x14ac:dyDescent="0.25">
      <c r="CG43662" s="768"/>
      <c r="CH43662" s="768"/>
      <c r="CI43662" s="850"/>
    </row>
    <row r="43663" spans="85:87" x14ac:dyDescent="0.25">
      <c r="CG43663" s="768"/>
      <c r="CH43663" s="768"/>
      <c r="CI43663" s="850"/>
    </row>
    <row r="43664" spans="85:87" x14ac:dyDescent="0.25">
      <c r="CG43664" s="768"/>
      <c r="CH43664" s="768"/>
      <c r="CI43664" s="850"/>
    </row>
    <row r="43665" spans="85:87" x14ac:dyDescent="0.25">
      <c r="CG43665" s="768"/>
      <c r="CH43665" s="768"/>
      <c r="CI43665" s="850"/>
    </row>
    <row r="43666" spans="85:87" x14ac:dyDescent="0.25">
      <c r="CG43666" s="768"/>
      <c r="CH43666" s="768"/>
      <c r="CI43666" s="850"/>
    </row>
    <row r="43667" spans="85:87" x14ac:dyDescent="0.25">
      <c r="CG43667" s="768"/>
      <c r="CH43667" s="768"/>
      <c r="CI43667" s="850"/>
    </row>
    <row r="43668" spans="85:87" x14ac:dyDescent="0.25">
      <c r="CG43668" s="768"/>
      <c r="CH43668" s="768"/>
      <c r="CI43668" s="850"/>
    </row>
    <row r="43669" spans="85:87" x14ac:dyDescent="0.25">
      <c r="CG43669" s="768"/>
      <c r="CH43669" s="768"/>
      <c r="CI43669" s="850"/>
    </row>
    <row r="43670" spans="85:87" x14ac:dyDescent="0.25">
      <c r="CG43670" s="768"/>
      <c r="CH43670" s="768"/>
      <c r="CI43670" s="850"/>
    </row>
    <row r="43671" spans="85:87" x14ac:dyDescent="0.25">
      <c r="CG43671" s="768"/>
      <c r="CH43671" s="768"/>
      <c r="CI43671" s="850"/>
    </row>
    <row r="43672" spans="85:87" x14ac:dyDescent="0.25">
      <c r="CG43672" s="768"/>
      <c r="CH43672" s="768"/>
      <c r="CI43672" s="850"/>
    </row>
    <row r="43673" spans="85:87" x14ac:dyDescent="0.25">
      <c r="CG43673" s="768"/>
      <c r="CH43673" s="768"/>
      <c r="CI43673" s="850"/>
    </row>
    <row r="43674" spans="85:87" x14ac:dyDescent="0.25">
      <c r="CG43674" s="768"/>
      <c r="CH43674" s="768"/>
      <c r="CI43674" s="850"/>
    </row>
    <row r="43675" spans="85:87" x14ac:dyDescent="0.25">
      <c r="CG43675" s="768"/>
      <c r="CH43675" s="768"/>
      <c r="CI43675" s="850"/>
    </row>
    <row r="43676" spans="85:87" x14ac:dyDescent="0.25">
      <c r="CG43676" s="768"/>
      <c r="CH43676" s="768"/>
      <c r="CI43676" s="850"/>
    </row>
    <row r="43677" spans="85:87" x14ac:dyDescent="0.25">
      <c r="CG43677" s="768"/>
      <c r="CH43677" s="768"/>
      <c r="CI43677" s="850"/>
    </row>
    <row r="43678" spans="85:87" x14ac:dyDescent="0.25">
      <c r="CG43678" s="768"/>
      <c r="CH43678" s="768"/>
      <c r="CI43678" s="850"/>
    </row>
    <row r="43679" spans="85:87" x14ac:dyDescent="0.25">
      <c r="CG43679" s="768"/>
      <c r="CH43679" s="768"/>
      <c r="CI43679" s="850"/>
    </row>
    <row r="43680" spans="85:87" x14ac:dyDescent="0.25">
      <c r="CG43680" s="768"/>
      <c r="CH43680" s="768"/>
      <c r="CI43680" s="850"/>
    </row>
    <row r="43681" spans="85:87" x14ac:dyDescent="0.25">
      <c r="CG43681" s="768"/>
      <c r="CH43681" s="768"/>
      <c r="CI43681" s="850"/>
    </row>
    <row r="43682" spans="85:87" x14ac:dyDescent="0.25">
      <c r="CG43682" s="768"/>
      <c r="CH43682" s="768"/>
      <c r="CI43682" s="850"/>
    </row>
    <row r="43683" spans="85:87" x14ac:dyDescent="0.25">
      <c r="CG43683" s="768"/>
      <c r="CH43683" s="768"/>
      <c r="CI43683" s="850"/>
    </row>
    <row r="43684" spans="85:87" x14ac:dyDescent="0.25">
      <c r="CG43684" s="768"/>
      <c r="CH43684" s="768"/>
      <c r="CI43684" s="850"/>
    </row>
    <row r="43685" spans="85:87" x14ac:dyDescent="0.25">
      <c r="CG43685" s="768"/>
      <c r="CH43685" s="768"/>
      <c r="CI43685" s="850"/>
    </row>
    <row r="43686" spans="85:87" x14ac:dyDescent="0.25">
      <c r="CG43686" s="768"/>
      <c r="CH43686" s="768"/>
      <c r="CI43686" s="850"/>
    </row>
    <row r="43687" spans="85:87" x14ac:dyDescent="0.25">
      <c r="CG43687" s="768"/>
      <c r="CH43687" s="768"/>
      <c r="CI43687" s="850"/>
    </row>
    <row r="43688" spans="85:87" x14ac:dyDescent="0.25">
      <c r="CG43688" s="768"/>
      <c r="CH43688" s="768"/>
      <c r="CI43688" s="850"/>
    </row>
    <row r="43689" spans="85:87" x14ac:dyDescent="0.25">
      <c r="CG43689" s="768"/>
      <c r="CH43689" s="768"/>
      <c r="CI43689" s="850"/>
    </row>
    <row r="43690" spans="85:87" x14ac:dyDescent="0.25">
      <c r="CG43690" s="768"/>
      <c r="CH43690" s="768"/>
      <c r="CI43690" s="850"/>
    </row>
    <row r="43691" spans="85:87" x14ac:dyDescent="0.25">
      <c r="CG43691" s="768"/>
      <c r="CH43691" s="768"/>
      <c r="CI43691" s="850"/>
    </row>
    <row r="43692" spans="85:87" x14ac:dyDescent="0.25">
      <c r="CG43692" s="768"/>
      <c r="CH43692" s="768"/>
      <c r="CI43692" s="850"/>
    </row>
    <row r="43693" spans="85:87" x14ac:dyDescent="0.25">
      <c r="CG43693" s="768"/>
      <c r="CH43693" s="768"/>
      <c r="CI43693" s="850"/>
    </row>
    <row r="43694" spans="85:87" x14ac:dyDescent="0.25">
      <c r="CG43694" s="768"/>
      <c r="CH43694" s="768"/>
      <c r="CI43694" s="850"/>
    </row>
    <row r="43695" spans="85:87" x14ac:dyDescent="0.25">
      <c r="CG43695" s="768"/>
      <c r="CH43695" s="768"/>
      <c r="CI43695" s="850"/>
    </row>
    <row r="43696" spans="85:87" x14ac:dyDescent="0.25">
      <c r="CG43696" s="768"/>
      <c r="CH43696" s="768"/>
      <c r="CI43696" s="850"/>
    </row>
    <row r="43697" spans="85:87" x14ac:dyDescent="0.25">
      <c r="CG43697" s="768"/>
      <c r="CH43697" s="768"/>
      <c r="CI43697" s="850"/>
    </row>
    <row r="43698" spans="85:87" x14ac:dyDescent="0.25">
      <c r="CG43698" s="768"/>
      <c r="CH43698" s="768"/>
      <c r="CI43698" s="850"/>
    </row>
    <row r="43699" spans="85:87" x14ac:dyDescent="0.25">
      <c r="CG43699" s="768"/>
      <c r="CH43699" s="768"/>
      <c r="CI43699" s="850"/>
    </row>
    <row r="43700" spans="85:87" x14ac:dyDescent="0.25">
      <c r="CG43700" s="768"/>
      <c r="CH43700" s="768"/>
      <c r="CI43700" s="850"/>
    </row>
    <row r="43701" spans="85:87" x14ac:dyDescent="0.25">
      <c r="CG43701" s="768"/>
      <c r="CH43701" s="768"/>
      <c r="CI43701" s="850"/>
    </row>
    <row r="43702" spans="85:87" x14ac:dyDescent="0.25">
      <c r="CG43702" s="768"/>
      <c r="CH43702" s="768"/>
      <c r="CI43702" s="850"/>
    </row>
    <row r="43703" spans="85:87" x14ac:dyDescent="0.25">
      <c r="CG43703" s="768"/>
      <c r="CH43703" s="768"/>
      <c r="CI43703" s="850"/>
    </row>
    <row r="43704" spans="85:87" x14ac:dyDescent="0.25">
      <c r="CG43704" s="768"/>
      <c r="CH43704" s="768"/>
      <c r="CI43704" s="850"/>
    </row>
    <row r="43705" spans="85:87" x14ac:dyDescent="0.25">
      <c r="CG43705" s="768"/>
      <c r="CH43705" s="768"/>
      <c r="CI43705" s="850"/>
    </row>
    <row r="43706" spans="85:87" x14ac:dyDescent="0.25">
      <c r="CG43706" s="768"/>
      <c r="CH43706" s="768"/>
      <c r="CI43706" s="850"/>
    </row>
    <row r="43707" spans="85:87" x14ac:dyDescent="0.25">
      <c r="CG43707" s="768"/>
      <c r="CH43707" s="768"/>
      <c r="CI43707" s="850"/>
    </row>
    <row r="43708" spans="85:87" x14ac:dyDescent="0.25">
      <c r="CG43708" s="768"/>
      <c r="CH43708" s="768"/>
      <c r="CI43708" s="850"/>
    </row>
    <row r="43709" spans="85:87" x14ac:dyDescent="0.25">
      <c r="CG43709" s="768"/>
      <c r="CH43709" s="768"/>
      <c r="CI43709" s="850"/>
    </row>
    <row r="43710" spans="85:87" x14ac:dyDescent="0.25">
      <c r="CG43710" s="768"/>
      <c r="CH43710" s="768"/>
      <c r="CI43710" s="850"/>
    </row>
    <row r="43711" spans="85:87" x14ac:dyDescent="0.25">
      <c r="CG43711" s="768"/>
      <c r="CH43711" s="768"/>
      <c r="CI43711" s="850"/>
    </row>
    <row r="43712" spans="85:87" x14ac:dyDescent="0.25">
      <c r="CG43712" s="768"/>
      <c r="CH43712" s="768"/>
      <c r="CI43712" s="850"/>
    </row>
    <row r="43713" spans="85:87" x14ac:dyDescent="0.25">
      <c r="CG43713" s="768"/>
      <c r="CH43713" s="768"/>
      <c r="CI43713" s="850"/>
    </row>
    <row r="43714" spans="85:87" x14ac:dyDescent="0.25">
      <c r="CG43714" s="768"/>
      <c r="CH43714" s="768"/>
      <c r="CI43714" s="850"/>
    </row>
    <row r="43715" spans="85:87" x14ac:dyDescent="0.25">
      <c r="CG43715" s="768"/>
      <c r="CH43715" s="768"/>
      <c r="CI43715" s="850"/>
    </row>
    <row r="43716" spans="85:87" x14ac:dyDescent="0.25">
      <c r="CG43716" s="768"/>
      <c r="CH43716" s="768"/>
      <c r="CI43716" s="850"/>
    </row>
    <row r="43717" spans="85:87" x14ac:dyDescent="0.25">
      <c r="CG43717" s="768"/>
      <c r="CH43717" s="768"/>
      <c r="CI43717" s="850"/>
    </row>
    <row r="43718" spans="85:87" x14ac:dyDescent="0.25">
      <c r="CG43718" s="768"/>
      <c r="CH43718" s="768"/>
      <c r="CI43718" s="850"/>
    </row>
    <row r="43719" spans="85:87" x14ac:dyDescent="0.25">
      <c r="CG43719" s="768"/>
      <c r="CH43719" s="768"/>
      <c r="CI43719" s="850"/>
    </row>
    <row r="43720" spans="85:87" x14ac:dyDescent="0.25">
      <c r="CG43720" s="768"/>
      <c r="CH43720" s="768"/>
      <c r="CI43720" s="850"/>
    </row>
    <row r="43721" spans="85:87" x14ac:dyDescent="0.25">
      <c r="CG43721" s="768"/>
      <c r="CH43721" s="768"/>
      <c r="CI43721" s="850"/>
    </row>
    <row r="43722" spans="85:87" x14ac:dyDescent="0.25">
      <c r="CG43722" s="768"/>
      <c r="CH43722" s="768"/>
      <c r="CI43722" s="850"/>
    </row>
    <row r="43723" spans="85:87" x14ac:dyDescent="0.25">
      <c r="CG43723" s="768"/>
      <c r="CH43723" s="768"/>
      <c r="CI43723" s="850"/>
    </row>
    <row r="43724" spans="85:87" x14ac:dyDescent="0.25">
      <c r="CG43724" s="768"/>
      <c r="CH43724" s="768"/>
      <c r="CI43724" s="850"/>
    </row>
    <row r="43725" spans="85:87" x14ac:dyDescent="0.25">
      <c r="CG43725" s="768"/>
      <c r="CH43725" s="768"/>
      <c r="CI43725" s="850"/>
    </row>
    <row r="43726" spans="85:87" x14ac:dyDescent="0.25">
      <c r="CG43726" s="768"/>
      <c r="CH43726" s="768"/>
      <c r="CI43726" s="850"/>
    </row>
    <row r="43727" spans="85:87" x14ac:dyDescent="0.25">
      <c r="CG43727" s="768"/>
      <c r="CH43727" s="768"/>
      <c r="CI43727" s="850"/>
    </row>
    <row r="43728" spans="85:87" x14ac:dyDescent="0.25">
      <c r="CG43728" s="768"/>
      <c r="CH43728" s="768"/>
      <c r="CI43728" s="850"/>
    </row>
    <row r="43729" spans="85:87" x14ac:dyDescent="0.25">
      <c r="CG43729" s="768"/>
      <c r="CH43729" s="768"/>
      <c r="CI43729" s="850"/>
    </row>
    <row r="43730" spans="85:87" x14ac:dyDescent="0.25">
      <c r="CG43730" s="768"/>
      <c r="CH43730" s="768"/>
      <c r="CI43730" s="850"/>
    </row>
    <row r="43731" spans="85:87" x14ac:dyDescent="0.25">
      <c r="CG43731" s="768"/>
      <c r="CH43731" s="768"/>
      <c r="CI43731" s="850"/>
    </row>
    <row r="43732" spans="85:87" x14ac:dyDescent="0.25">
      <c r="CG43732" s="768"/>
      <c r="CH43732" s="768"/>
      <c r="CI43732" s="850"/>
    </row>
    <row r="43733" spans="85:87" x14ac:dyDescent="0.25">
      <c r="CG43733" s="768"/>
      <c r="CH43733" s="768"/>
      <c r="CI43733" s="850"/>
    </row>
    <row r="43734" spans="85:87" x14ac:dyDescent="0.25">
      <c r="CG43734" s="768"/>
      <c r="CH43734" s="768"/>
      <c r="CI43734" s="850"/>
    </row>
    <row r="43735" spans="85:87" x14ac:dyDescent="0.25">
      <c r="CG43735" s="768"/>
      <c r="CH43735" s="768"/>
      <c r="CI43735" s="850"/>
    </row>
    <row r="43736" spans="85:87" x14ac:dyDescent="0.25">
      <c r="CG43736" s="768"/>
      <c r="CH43736" s="768"/>
      <c r="CI43736" s="850"/>
    </row>
    <row r="43737" spans="85:87" x14ac:dyDescent="0.25">
      <c r="CG43737" s="768"/>
      <c r="CH43737" s="768"/>
      <c r="CI43737" s="850"/>
    </row>
    <row r="43738" spans="85:87" x14ac:dyDescent="0.25">
      <c r="CG43738" s="768"/>
      <c r="CH43738" s="768"/>
      <c r="CI43738" s="850"/>
    </row>
    <row r="43739" spans="85:87" x14ac:dyDescent="0.25">
      <c r="CG43739" s="768"/>
      <c r="CH43739" s="768"/>
      <c r="CI43739" s="850"/>
    </row>
    <row r="43740" spans="85:87" x14ac:dyDescent="0.25">
      <c r="CG43740" s="768"/>
      <c r="CH43740" s="768"/>
      <c r="CI43740" s="850"/>
    </row>
    <row r="43741" spans="85:87" x14ac:dyDescent="0.25">
      <c r="CG43741" s="768"/>
      <c r="CH43741" s="768"/>
      <c r="CI43741" s="850"/>
    </row>
    <row r="43742" spans="85:87" x14ac:dyDescent="0.25">
      <c r="CG43742" s="768"/>
      <c r="CH43742" s="768"/>
      <c r="CI43742" s="850"/>
    </row>
    <row r="43743" spans="85:87" x14ac:dyDescent="0.25">
      <c r="CG43743" s="768"/>
      <c r="CH43743" s="768"/>
      <c r="CI43743" s="850"/>
    </row>
    <row r="43744" spans="85:87" x14ac:dyDescent="0.25">
      <c r="CG43744" s="768"/>
      <c r="CH43744" s="768"/>
      <c r="CI43744" s="850"/>
    </row>
    <row r="43745" spans="85:87" x14ac:dyDescent="0.25">
      <c r="CG43745" s="768"/>
      <c r="CH43745" s="768"/>
      <c r="CI43745" s="850"/>
    </row>
    <row r="43746" spans="85:87" x14ac:dyDescent="0.25">
      <c r="CG43746" s="768"/>
      <c r="CH43746" s="768"/>
      <c r="CI43746" s="850"/>
    </row>
    <row r="43747" spans="85:87" x14ac:dyDescent="0.25">
      <c r="CG43747" s="768"/>
      <c r="CH43747" s="768"/>
      <c r="CI43747" s="850"/>
    </row>
    <row r="43748" spans="85:87" x14ac:dyDescent="0.25">
      <c r="CG43748" s="768"/>
      <c r="CH43748" s="768"/>
      <c r="CI43748" s="850"/>
    </row>
    <row r="43749" spans="85:87" x14ac:dyDescent="0.25">
      <c r="CG43749" s="768"/>
      <c r="CH43749" s="768"/>
      <c r="CI43749" s="850"/>
    </row>
    <row r="43750" spans="85:87" x14ac:dyDescent="0.25">
      <c r="CG43750" s="768"/>
      <c r="CH43750" s="768"/>
      <c r="CI43750" s="850"/>
    </row>
    <row r="43751" spans="85:87" x14ac:dyDescent="0.25">
      <c r="CG43751" s="768"/>
      <c r="CH43751" s="768"/>
      <c r="CI43751" s="850"/>
    </row>
    <row r="43752" spans="85:87" x14ac:dyDescent="0.25">
      <c r="CG43752" s="768"/>
      <c r="CH43752" s="768"/>
      <c r="CI43752" s="850"/>
    </row>
    <row r="43753" spans="85:87" x14ac:dyDescent="0.25">
      <c r="CG43753" s="768"/>
      <c r="CH43753" s="768"/>
      <c r="CI43753" s="850"/>
    </row>
    <row r="43754" spans="85:87" x14ac:dyDescent="0.25">
      <c r="CG43754" s="768"/>
      <c r="CH43754" s="768"/>
      <c r="CI43754" s="850"/>
    </row>
    <row r="43755" spans="85:87" x14ac:dyDescent="0.25">
      <c r="CG43755" s="768"/>
      <c r="CH43755" s="768"/>
      <c r="CI43755" s="850"/>
    </row>
    <row r="43756" spans="85:87" x14ac:dyDescent="0.25">
      <c r="CG43756" s="768"/>
      <c r="CH43756" s="768"/>
      <c r="CI43756" s="850"/>
    </row>
    <row r="43757" spans="85:87" x14ac:dyDescent="0.25">
      <c r="CG43757" s="768"/>
      <c r="CH43757" s="768"/>
      <c r="CI43757" s="850"/>
    </row>
    <row r="43758" spans="85:87" x14ac:dyDescent="0.25">
      <c r="CG43758" s="768"/>
      <c r="CH43758" s="768"/>
      <c r="CI43758" s="850"/>
    </row>
    <row r="43759" spans="85:87" x14ac:dyDescent="0.25">
      <c r="CG43759" s="768"/>
      <c r="CH43759" s="768"/>
      <c r="CI43759" s="850"/>
    </row>
    <row r="43760" spans="85:87" x14ac:dyDescent="0.25">
      <c r="CG43760" s="768"/>
      <c r="CH43760" s="768"/>
      <c r="CI43760" s="850"/>
    </row>
    <row r="43761" spans="85:87" x14ac:dyDescent="0.25">
      <c r="CG43761" s="768"/>
      <c r="CH43761" s="768"/>
      <c r="CI43761" s="850"/>
    </row>
    <row r="43762" spans="85:87" x14ac:dyDescent="0.25">
      <c r="CG43762" s="768"/>
      <c r="CH43762" s="768"/>
      <c r="CI43762" s="850"/>
    </row>
    <row r="43763" spans="85:87" x14ac:dyDescent="0.25">
      <c r="CG43763" s="768"/>
      <c r="CH43763" s="768"/>
      <c r="CI43763" s="850"/>
    </row>
    <row r="43764" spans="85:87" x14ac:dyDescent="0.25">
      <c r="CG43764" s="768"/>
      <c r="CH43764" s="768"/>
      <c r="CI43764" s="850"/>
    </row>
    <row r="43765" spans="85:87" x14ac:dyDescent="0.25">
      <c r="CG43765" s="768"/>
      <c r="CH43765" s="768"/>
      <c r="CI43765" s="850"/>
    </row>
    <row r="43766" spans="85:87" x14ac:dyDescent="0.25">
      <c r="CG43766" s="768"/>
      <c r="CH43766" s="768"/>
      <c r="CI43766" s="850"/>
    </row>
    <row r="43767" spans="85:87" x14ac:dyDescent="0.25">
      <c r="CG43767" s="768"/>
      <c r="CH43767" s="768"/>
      <c r="CI43767" s="850"/>
    </row>
    <row r="43768" spans="85:87" x14ac:dyDescent="0.25">
      <c r="CG43768" s="768"/>
      <c r="CH43768" s="768"/>
      <c r="CI43768" s="850"/>
    </row>
    <row r="43769" spans="85:87" x14ac:dyDescent="0.25">
      <c r="CG43769" s="768"/>
      <c r="CH43769" s="768"/>
      <c r="CI43769" s="850"/>
    </row>
    <row r="43770" spans="85:87" x14ac:dyDescent="0.25">
      <c r="CG43770" s="768"/>
      <c r="CH43770" s="768"/>
      <c r="CI43770" s="850"/>
    </row>
    <row r="43771" spans="85:87" x14ac:dyDescent="0.25">
      <c r="CG43771" s="768"/>
      <c r="CH43771" s="768"/>
      <c r="CI43771" s="850"/>
    </row>
    <row r="43772" spans="85:87" x14ac:dyDescent="0.25">
      <c r="CG43772" s="768"/>
      <c r="CH43772" s="768"/>
      <c r="CI43772" s="850"/>
    </row>
    <row r="43773" spans="85:87" x14ac:dyDescent="0.25">
      <c r="CG43773" s="768"/>
      <c r="CH43773" s="768"/>
      <c r="CI43773" s="850"/>
    </row>
    <row r="43774" spans="85:87" x14ac:dyDescent="0.25">
      <c r="CG43774" s="768"/>
      <c r="CH43774" s="768"/>
      <c r="CI43774" s="850"/>
    </row>
    <row r="43775" spans="85:87" x14ac:dyDescent="0.25">
      <c r="CG43775" s="768"/>
      <c r="CH43775" s="768"/>
      <c r="CI43775" s="850"/>
    </row>
    <row r="43776" spans="85:87" x14ac:dyDescent="0.25">
      <c r="CG43776" s="768"/>
      <c r="CH43776" s="768"/>
      <c r="CI43776" s="850"/>
    </row>
    <row r="43777" spans="85:87" x14ac:dyDescent="0.25">
      <c r="CG43777" s="768"/>
      <c r="CH43777" s="768"/>
      <c r="CI43777" s="850"/>
    </row>
    <row r="43778" spans="85:87" x14ac:dyDescent="0.25">
      <c r="CG43778" s="768"/>
      <c r="CH43778" s="768"/>
      <c r="CI43778" s="850"/>
    </row>
    <row r="43779" spans="85:87" x14ac:dyDescent="0.25">
      <c r="CG43779" s="768"/>
      <c r="CH43779" s="768"/>
      <c r="CI43779" s="850"/>
    </row>
    <row r="43780" spans="85:87" x14ac:dyDescent="0.25">
      <c r="CG43780" s="768"/>
      <c r="CH43780" s="768"/>
      <c r="CI43780" s="850"/>
    </row>
    <row r="43781" spans="85:87" x14ac:dyDescent="0.25">
      <c r="CG43781" s="768"/>
      <c r="CH43781" s="768"/>
      <c r="CI43781" s="850"/>
    </row>
    <row r="43782" spans="85:87" x14ac:dyDescent="0.25">
      <c r="CG43782" s="768"/>
      <c r="CH43782" s="768"/>
      <c r="CI43782" s="850"/>
    </row>
    <row r="43783" spans="85:87" x14ac:dyDescent="0.25">
      <c r="CG43783" s="768"/>
      <c r="CH43783" s="768"/>
      <c r="CI43783" s="850"/>
    </row>
    <row r="43784" spans="85:87" x14ac:dyDescent="0.25">
      <c r="CG43784" s="768"/>
      <c r="CH43784" s="768"/>
      <c r="CI43784" s="850"/>
    </row>
    <row r="43785" spans="85:87" x14ac:dyDescent="0.25">
      <c r="CG43785" s="768"/>
      <c r="CH43785" s="768"/>
      <c r="CI43785" s="850"/>
    </row>
    <row r="43786" spans="85:87" x14ac:dyDescent="0.25">
      <c r="CG43786" s="768"/>
      <c r="CH43786" s="768"/>
      <c r="CI43786" s="850"/>
    </row>
    <row r="43787" spans="85:87" x14ac:dyDescent="0.25">
      <c r="CG43787" s="768"/>
      <c r="CH43787" s="768"/>
      <c r="CI43787" s="850"/>
    </row>
    <row r="43788" spans="85:87" x14ac:dyDescent="0.25">
      <c r="CG43788" s="768"/>
      <c r="CH43788" s="768"/>
      <c r="CI43788" s="850"/>
    </row>
    <row r="43789" spans="85:87" x14ac:dyDescent="0.25">
      <c r="CG43789" s="768"/>
      <c r="CH43789" s="768"/>
      <c r="CI43789" s="850"/>
    </row>
    <row r="43790" spans="85:87" x14ac:dyDescent="0.25">
      <c r="CG43790" s="768"/>
      <c r="CH43790" s="768"/>
      <c r="CI43790" s="850"/>
    </row>
    <row r="43791" spans="85:87" x14ac:dyDescent="0.25">
      <c r="CG43791" s="768"/>
      <c r="CH43791" s="768"/>
      <c r="CI43791" s="850"/>
    </row>
    <row r="43792" spans="85:87" x14ac:dyDescent="0.25">
      <c r="CG43792" s="768"/>
      <c r="CH43792" s="768"/>
      <c r="CI43792" s="850"/>
    </row>
    <row r="43793" spans="85:87" x14ac:dyDescent="0.25">
      <c r="CG43793" s="768"/>
      <c r="CH43793" s="768"/>
      <c r="CI43793" s="850"/>
    </row>
    <row r="43794" spans="85:87" x14ac:dyDescent="0.25">
      <c r="CG43794" s="768"/>
      <c r="CH43794" s="768"/>
      <c r="CI43794" s="850"/>
    </row>
    <row r="43795" spans="85:87" x14ac:dyDescent="0.25">
      <c r="CG43795" s="768"/>
      <c r="CH43795" s="768"/>
      <c r="CI43795" s="850"/>
    </row>
    <row r="43796" spans="85:87" x14ac:dyDescent="0.25">
      <c r="CG43796" s="768"/>
      <c r="CH43796" s="768"/>
      <c r="CI43796" s="850"/>
    </row>
    <row r="43797" spans="85:87" x14ac:dyDescent="0.25">
      <c r="CG43797" s="768"/>
      <c r="CH43797" s="768"/>
      <c r="CI43797" s="850"/>
    </row>
    <row r="43798" spans="85:87" x14ac:dyDescent="0.25">
      <c r="CG43798" s="768"/>
      <c r="CH43798" s="768"/>
      <c r="CI43798" s="850"/>
    </row>
    <row r="43799" spans="85:87" x14ac:dyDescent="0.25">
      <c r="CG43799" s="768"/>
      <c r="CH43799" s="768"/>
      <c r="CI43799" s="850"/>
    </row>
    <row r="43800" spans="85:87" x14ac:dyDescent="0.25">
      <c r="CG43800" s="768"/>
      <c r="CH43800" s="768"/>
      <c r="CI43800" s="850"/>
    </row>
    <row r="43801" spans="85:87" x14ac:dyDescent="0.25">
      <c r="CG43801" s="768"/>
      <c r="CH43801" s="768"/>
      <c r="CI43801" s="850"/>
    </row>
    <row r="43802" spans="85:87" x14ac:dyDescent="0.25">
      <c r="CG43802" s="768"/>
      <c r="CH43802" s="768"/>
      <c r="CI43802" s="850"/>
    </row>
    <row r="43803" spans="85:87" x14ac:dyDescent="0.25">
      <c r="CG43803" s="768"/>
      <c r="CH43803" s="768"/>
      <c r="CI43803" s="850"/>
    </row>
    <row r="43804" spans="85:87" x14ac:dyDescent="0.25">
      <c r="CG43804" s="768"/>
      <c r="CH43804" s="768"/>
      <c r="CI43804" s="850"/>
    </row>
    <row r="43805" spans="85:87" x14ac:dyDescent="0.25">
      <c r="CG43805" s="768"/>
      <c r="CH43805" s="768"/>
      <c r="CI43805" s="850"/>
    </row>
    <row r="43806" spans="85:87" x14ac:dyDescent="0.25">
      <c r="CG43806" s="768"/>
      <c r="CH43806" s="768"/>
      <c r="CI43806" s="850"/>
    </row>
    <row r="43807" spans="85:87" x14ac:dyDescent="0.25">
      <c r="CG43807" s="768"/>
      <c r="CH43807" s="768"/>
      <c r="CI43807" s="850"/>
    </row>
    <row r="43808" spans="85:87" x14ac:dyDescent="0.25">
      <c r="CG43808" s="768"/>
      <c r="CH43808" s="768"/>
      <c r="CI43808" s="850"/>
    </row>
    <row r="43809" spans="85:87" x14ac:dyDescent="0.25">
      <c r="CG43809" s="768"/>
      <c r="CH43809" s="768"/>
      <c r="CI43809" s="850"/>
    </row>
    <row r="43810" spans="85:87" x14ac:dyDescent="0.25">
      <c r="CG43810" s="768"/>
      <c r="CH43810" s="768"/>
      <c r="CI43810" s="850"/>
    </row>
    <row r="43811" spans="85:87" x14ac:dyDescent="0.25">
      <c r="CG43811" s="768"/>
      <c r="CH43811" s="768"/>
      <c r="CI43811" s="850"/>
    </row>
    <row r="43812" spans="85:87" x14ac:dyDescent="0.25">
      <c r="CG43812" s="768"/>
      <c r="CH43812" s="768"/>
      <c r="CI43812" s="850"/>
    </row>
    <row r="43813" spans="85:87" x14ac:dyDescent="0.25">
      <c r="CG43813" s="768"/>
      <c r="CH43813" s="768"/>
      <c r="CI43813" s="850"/>
    </row>
    <row r="43814" spans="85:87" x14ac:dyDescent="0.25">
      <c r="CG43814" s="768"/>
      <c r="CH43814" s="768"/>
      <c r="CI43814" s="850"/>
    </row>
    <row r="43815" spans="85:87" x14ac:dyDescent="0.25">
      <c r="CG43815" s="768"/>
      <c r="CH43815" s="768"/>
      <c r="CI43815" s="850"/>
    </row>
    <row r="43816" spans="85:87" x14ac:dyDescent="0.25">
      <c r="CG43816" s="768"/>
      <c r="CH43816" s="768"/>
      <c r="CI43816" s="850"/>
    </row>
    <row r="43817" spans="85:87" x14ac:dyDescent="0.25">
      <c r="CG43817" s="768"/>
      <c r="CH43817" s="768"/>
      <c r="CI43817" s="850"/>
    </row>
    <row r="43818" spans="85:87" x14ac:dyDescent="0.25">
      <c r="CG43818" s="768"/>
      <c r="CH43818" s="768"/>
      <c r="CI43818" s="850"/>
    </row>
    <row r="43819" spans="85:87" x14ac:dyDescent="0.25">
      <c r="CG43819" s="768"/>
      <c r="CH43819" s="768"/>
      <c r="CI43819" s="850"/>
    </row>
    <row r="43820" spans="85:87" x14ac:dyDescent="0.25">
      <c r="CG43820" s="768"/>
      <c r="CH43820" s="768"/>
      <c r="CI43820" s="850"/>
    </row>
    <row r="43821" spans="85:87" x14ac:dyDescent="0.25">
      <c r="CG43821" s="768"/>
      <c r="CH43821" s="768"/>
      <c r="CI43821" s="850"/>
    </row>
    <row r="43822" spans="85:87" x14ac:dyDescent="0.25">
      <c r="CG43822" s="768"/>
      <c r="CH43822" s="768"/>
      <c r="CI43822" s="850"/>
    </row>
    <row r="43823" spans="85:87" x14ac:dyDescent="0.25">
      <c r="CG43823" s="768"/>
      <c r="CH43823" s="768"/>
      <c r="CI43823" s="850"/>
    </row>
    <row r="43824" spans="85:87" x14ac:dyDescent="0.25">
      <c r="CG43824" s="768"/>
      <c r="CH43824" s="768"/>
      <c r="CI43824" s="850"/>
    </row>
    <row r="43825" spans="85:87" x14ac:dyDescent="0.25">
      <c r="CG43825" s="768"/>
      <c r="CH43825" s="768"/>
      <c r="CI43825" s="850"/>
    </row>
    <row r="43826" spans="85:87" x14ac:dyDescent="0.25">
      <c r="CG43826" s="768"/>
      <c r="CH43826" s="768"/>
      <c r="CI43826" s="850"/>
    </row>
    <row r="43827" spans="85:87" x14ac:dyDescent="0.25">
      <c r="CG43827" s="768"/>
      <c r="CH43827" s="768"/>
      <c r="CI43827" s="850"/>
    </row>
    <row r="43828" spans="85:87" x14ac:dyDescent="0.25">
      <c r="CG43828" s="768"/>
      <c r="CH43828" s="768"/>
      <c r="CI43828" s="850"/>
    </row>
    <row r="43829" spans="85:87" x14ac:dyDescent="0.25">
      <c r="CG43829" s="768"/>
      <c r="CH43829" s="768"/>
      <c r="CI43829" s="850"/>
    </row>
    <row r="43830" spans="85:87" x14ac:dyDescent="0.25">
      <c r="CG43830" s="768"/>
      <c r="CH43830" s="768"/>
      <c r="CI43830" s="850"/>
    </row>
    <row r="43831" spans="85:87" x14ac:dyDescent="0.25">
      <c r="CG43831" s="768"/>
      <c r="CH43831" s="768"/>
      <c r="CI43831" s="850"/>
    </row>
    <row r="43832" spans="85:87" x14ac:dyDescent="0.25">
      <c r="CG43832" s="768"/>
      <c r="CH43832" s="768"/>
      <c r="CI43832" s="850"/>
    </row>
    <row r="43833" spans="85:87" x14ac:dyDescent="0.25">
      <c r="CG43833" s="768"/>
      <c r="CH43833" s="768"/>
      <c r="CI43833" s="850"/>
    </row>
    <row r="43834" spans="85:87" x14ac:dyDescent="0.25">
      <c r="CG43834" s="768"/>
      <c r="CH43834" s="768"/>
      <c r="CI43834" s="850"/>
    </row>
    <row r="43835" spans="85:87" x14ac:dyDescent="0.25">
      <c r="CG43835" s="768"/>
      <c r="CH43835" s="768"/>
      <c r="CI43835" s="850"/>
    </row>
    <row r="43836" spans="85:87" x14ac:dyDescent="0.25">
      <c r="CG43836" s="768"/>
      <c r="CH43836" s="768"/>
      <c r="CI43836" s="850"/>
    </row>
    <row r="43837" spans="85:87" x14ac:dyDescent="0.25">
      <c r="CG43837" s="768"/>
      <c r="CH43837" s="768"/>
      <c r="CI43837" s="850"/>
    </row>
    <row r="43838" spans="85:87" x14ac:dyDescent="0.25">
      <c r="CG43838" s="768"/>
      <c r="CH43838" s="768"/>
      <c r="CI43838" s="850"/>
    </row>
    <row r="43839" spans="85:87" x14ac:dyDescent="0.25">
      <c r="CG43839" s="768"/>
      <c r="CH43839" s="768"/>
      <c r="CI43839" s="850"/>
    </row>
    <row r="43840" spans="85:87" x14ac:dyDescent="0.25">
      <c r="CG43840" s="768"/>
      <c r="CH43840" s="768"/>
      <c r="CI43840" s="850"/>
    </row>
    <row r="43841" spans="85:87" x14ac:dyDescent="0.25">
      <c r="CG43841" s="768"/>
      <c r="CH43841" s="768"/>
      <c r="CI43841" s="850"/>
    </row>
    <row r="43842" spans="85:87" x14ac:dyDescent="0.25">
      <c r="CG43842" s="768"/>
      <c r="CH43842" s="768"/>
      <c r="CI43842" s="850"/>
    </row>
    <row r="43843" spans="85:87" x14ac:dyDescent="0.25">
      <c r="CG43843" s="768"/>
      <c r="CH43843" s="768"/>
      <c r="CI43843" s="850"/>
    </row>
    <row r="43844" spans="85:87" x14ac:dyDescent="0.25">
      <c r="CG43844" s="768"/>
      <c r="CH43844" s="768"/>
      <c r="CI43844" s="850"/>
    </row>
    <row r="43845" spans="85:87" x14ac:dyDescent="0.25">
      <c r="CG43845" s="768"/>
      <c r="CH43845" s="768"/>
      <c r="CI43845" s="850"/>
    </row>
    <row r="43846" spans="85:87" x14ac:dyDescent="0.25">
      <c r="CG43846" s="768"/>
      <c r="CH43846" s="768"/>
      <c r="CI43846" s="850"/>
    </row>
    <row r="43847" spans="85:87" x14ac:dyDescent="0.25">
      <c r="CG43847" s="768"/>
      <c r="CH43847" s="768"/>
      <c r="CI43847" s="850"/>
    </row>
    <row r="43848" spans="85:87" x14ac:dyDescent="0.25">
      <c r="CG43848" s="768"/>
      <c r="CH43848" s="768"/>
      <c r="CI43848" s="850"/>
    </row>
    <row r="43849" spans="85:87" x14ac:dyDescent="0.25">
      <c r="CG43849" s="768"/>
      <c r="CH43849" s="768"/>
      <c r="CI43849" s="850"/>
    </row>
    <row r="43850" spans="85:87" x14ac:dyDescent="0.25">
      <c r="CG43850" s="768"/>
      <c r="CH43850" s="768"/>
      <c r="CI43850" s="850"/>
    </row>
    <row r="43851" spans="85:87" x14ac:dyDescent="0.25">
      <c r="CG43851" s="768"/>
      <c r="CH43851" s="768"/>
      <c r="CI43851" s="850"/>
    </row>
    <row r="43852" spans="85:87" x14ac:dyDescent="0.25">
      <c r="CG43852" s="768"/>
      <c r="CH43852" s="768"/>
      <c r="CI43852" s="850"/>
    </row>
    <row r="43853" spans="85:87" x14ac:dyDescent="0.25">
      <c r="CG43853" s="768"/>
      <c r="CH43853" s="768"/>
      <c r="CI43853" s="850"/>
    </row>
    <row r="43854" spans="85:87" x14ac:dyDescent="0.25">
      <c r="CG43854" s="768"/>
      <c r="CH43854" s="768"/>
      <c r="CI43854" s="850"/>
    </row>
    <row r="43855" spans="85:87" x14ac:dyDescent="0.25">
      <c r="CG43855" s="768"/>
      <c r="CH43855" s="768"/>
      <c r="CI43855" s="850"/>
    </row>
    <row r="43856" spans="85:87" x14ac:dyDescent="0.25">
      <c r="CG43856" s="768"/>
      <c r="CH43856" s="768"/>
      <c r="CI43856" s="850"/>
    </row>
    <row r="43857" spans="85:87" x14ac:dyDescent="0.25">
      <c r="CG43857" s="768"/>
      <c r="CH43857" s="768"/>
      <c r="CI43857" s="850"/>
    </row>
    <row r="43858" spans="85:87" x14ac:dyDescent="0.25">
      <c r="CG43858" s="768"/>
      <c r="CH43858" s="768"/>
      <c r="CI43858" s="850"/>
    </row>
    <row r="43859" spans="85:87" x14ac:dyDescent="0.25">
      <c r="CG43859" s="768"/>
      <c r="CH43859" s="768"/>
      <c r="CI43859" s="850"/>
    </row>
    <row r="43860" spans="85:87" x14ac:dyDescent="0.25">
      <c r="CG43860" s="768"/>
      <c r="CH43860" s="768"/>
      <c r="CI43860" s="850"/>
    </row>
    <row r="43861" spans="85:87" x14ac:dyDescent="0.25">
      <c r="CG43861" s="768"/>
      <c r="CH43861" s="768"/>
      <c r="CI43861" s="850"/>
    </row>
    <row r="43862" spans="85:87" x14ac:dyDescent="0.25">
      <c r="CG43862" s="768"/>
      <c r="CH43862" s="768"/>
      <c r="CI43862" s="850"/>
    </row>
    <row r="43863" spans="85:87" x14ac:dyDescent="0.25">
      <c r="CG43863" s="768"/>
      <c r="CH43863" s="768"/>
      <c r="CI43863" s="850"/>
    </row>
    <row r="43864" spans="85:87" x14ac:dyDescent="0.25">
      <c r="CG43864" s="768"/>
      <c r="CH43864" s="768"/>
      <c r="CI43864" s="850"/>
    </row>
    <row r="43865" spans="85:87" x14ac:dyDescent="0.25">
      <c r="CG43865" s="768"/>
      <c r="CH43865" s="768"/>
      <c r="CI43865" s="850"/>
    </row>
    <row r="43866" spans="85:87" x14ac:dyDescent="0.25">
      <c r="CG43866" s="768"/>
      <c r="CH43866" s="768"/>
      <c r="CI43866" s="850"/>
    </row>
    <row r="43867" spans="85:87" x14ac:dyDescent="0.25">
      <c r="CG43867" s="768"/>
      <c r="CH43867" s="768"/>
      <c r="CI43867" s="850"/>
    </row>
    <row r="43868" spans="85:87" x14ac:dyDescent="0.25">
      <c r="CG43868" s="768"/>
      <c r="CH43868" s="768"/>
      <c r="CI43868" s="850"/>
    </row>
    <row r="43869" spans="85:87" x14ac:dyDescent="0.25">
      <c r="CG43869" s="768"/>
      <c r="CH43869" s="768"/>
      <c r="CI43869" s="850"/>
    </row>
    <row r="43870" spans="85:87" x14ac:dyDescent="0.25">
      <c r="CG43870" s="768"/>
      <c r="CH43870" s="768"/>
      <c r="CI43870" s="850"/>
    </row>
    <row r="43871" spans="85:87" x14ac:dyDescent="0.25">
      <c r="CG43871" s="768"/>
      <c r="CH43871" s="768"/>
      <c r="CI43871" s="850"/>
    </row>
    <row r="43872" spans="85:87" x14ac:dyDescent="0.25">
      <c r="CG43872" s="768"/>
      <c r="CH43872" s="768"/>
      <c r="CI43872" s="850"/>
    </row>
    <row r="43873" spans="85:87" x14ac:dyDescent="0.25">
      <c r="CG43873" s="768"/>
      <c r="CH43873" s="768"/>
      <c r="CI43873" s="850"/>
    </row>
    <row r="43874" spans="85:87" x14ac:dyDescent="0.25">
      <c r="CG43874" s="768"/>
      <c r="CH43874" s="768"/>
      <c r="CI43874" s="850"/>
    </row>
    <row r="43875" spans="85:87" x14ac:dyDescent="0.25">
      <c r="CG43875" s="768"/>
      <c r="CH43875" s="768"/>
      <c r="CI43875" s="850"/>
    </row>
    <row r="43876" spans="85:87" x14ac:dyDescent="0.25">
      <c r="CG43876" s="768"/>
      <c r="CH43876" s="768"/>
      <c r="CI43876" s="850"/>
    </row>
    <row r="43877" spans="85:87" x14ac:dyDescent="0.25">
      <c r="CG43877" s="768"/>
      <c r="CH43877" s="768"/>
      <c r="CI43877" s="850"/>
    </row>
    <row r="43878" spans="85:87" x14ac:dyDescent="0.25">
      <c r="CG43878" s="768"/>
      <c r="CH43878" s="768"/>
      <c r="CI43878" s="850"/>
    </row>
    <row r="43879" spans="85:87" x14ac:dyDescent="0.25">
      <c r="CG43879" s="768"/>
      <c r="CH43879" s="768"/>
      <c r="CI43879" s="850"/>
    </row>
    <row r="43880" spans="85:87" x14ac:dyDescent="0.25">
      <c r="CG43880" s="768"/>
      <c r="CH43880" s="768"/>
      <c r="CI43880" s="850"/>
    </row>
    <row r="43881" spans="85:87" x14ac:dyDescent="0.25">
      <c r="CG43881" s="768"/>
      <c r="CH43881" s="768"/>
      <c r="CI43881" s="850"/>
    </row>
    <row r="43882" spans="85:87" x14ac:dyDescent="0.25">
      <c r="CG43882" s="768"/>
      <c r="CH43882" s="768"/>
      <c r="CI43882" s="850"/>
    </row>
    <row r="43883" spans="85:87" x14ac:dyDescent="0.25">
      <c r="CG43883" s="768"/>
      <c r="CH43883" s="768"/>
      <c r="CI43883" s="850"/>
    </row>
    <row r="43884" spans="85:87" x14ac:dyDescent="0.25">
      <c r="CG43884" s="768"/>
      <c r="CH43884" s="768"/>
      <c r="CI43884" s="850"/>
    </row>
    <row r="43885" spans="85:87" x14ac:dyDescent="0.25">
      <c r="CG43885" s="768"/>
      <c r="CH43885" s="768"/>
      <c r="CI43885" s="850"/>
    </row>
    <row r="43886" spans="85:87" x14ac:dyDescent="0.25">
      <c r="CG43886" s="768"/>
      <c r="CH43886" s="768"/>
      <c r="CI43886" s="850"/>
    </row>
    <row r="43887" spans="85:87" x14ac:dyDescent="0.25">
      <c r="CG43887" s="768"/>
      <c r="CH43887" s="768"/>
      <c r="CI43887" s="850"/>
    </row>
    <row r="43888" spans="85:87" x14ac:dyDescent="0.25">
      <c r="CG43888" s="768"/>
      <c r="CH43888" s="768"/>
      <c r="CI43888" s="850"/>
    </row>
    <row r="43889" spans="85:87" x14ac:dyDescent="0.25">
      <c r="CG43889" s="768"/>
      <c r="CH43889" s="768"/>
      <c r="CI43889" s="850"/>
    </row>
    <row r="43890" spans="85:87" x14ac:dyDescent="0.25">
      <c r="CG43890" s="768"/>
      <c r="CH43890" s="768"/>
      <c r="CI43890" s="850"/>
    </row>
    <row r="43891" spans="85:87" x14ac:dyDescent="0.25">
      <c r="CG43891" s="768"/>
      <c r="CH43891" s="768"/>
      <c r="CI43891" s="850"/>
    </row>
    <row r="43892" spans="85:87" x14ac:dyDescent="0.25">
      <c r="CG43892" s="768"/>
      <c r="CH43892" s="768"/>
      <c r="CI43892" s="850"/>
    </row>
    <row r="43893" spans="85:87" x14ac:dyDescent="0.25">
      <c r="CG43893" s="768"/>
      <c r="CH43893" s="768"/>
      <c r="CI43893" s="850"/>
    </row>
    <row r="43894" spans="85:87" x14ac:dyDescent="0.25">
      <c r="CG43894" s="768"/>
      <c r="CH43894" s="768"/>
      <c r="CI43894" s="850"/>
    </row>
    <row r="43895" spans="85:87" x14ac:dyDescent="0.25">
      <c r="CG43895" s="768"/>
      <c r="CH43895" s="768"/>
      <c r="CI43895" s="850"/>
    </row>
    <row r="43896" spans="85:87" x14ac:dyDescent="0.25">
      <c r="CG43896" s="768"/>
      <c r="CH43896" s="768"/>
      <c r="CI43896" s="850"/>
    </row>
    <row r="43897" spans="85:87" x14ac:dyDescent="0.25">
      <c r="CG43897" s="768"/>
      <c r="CH43897" s="768"/>
      <c r="CI43897" s="850"/>
    </row>
    <row r="43898" spans="85:87" x14ac:dyDescent="0.25">
      <c r="CG43898" s="768"/>
      <c r="CH43898" s="768"/>
      <c r="CI43898" s="850"/>
    </row>
    <row r="43899" spans="85:87" x14ac:dyDescent="0.25">
      <c r="CG43899" s="768"/>
      <c r="CH43899" s="768"/>
      <c r="CI43899" s="850"/>
    </row>
    <row r="43900" spans="85:87" x14ac:dyDescent="0.25">
      <c r="CG43900" s="768"/>
      <c r="CH43900" s="768"/>
      <c r="CI43900" s="850"/>
    </row>
    <row r="43901" spans="85:87" x14ac:dyDescent="0.25">
      <c r="CG43901" s="768"/>
      <c r="CH43901" s="768"/>
      <c r="CI43901" s="850"/>
    </row>
    <row r="43902" spans="85:87" x14ac:dyDescent="0.25">
      <c r="CG43902" s="768"/>
      <c r="CH43902" s="768"/>
      <c r="CI43902" s="850"/>
    </row>
    <row r="43903" spans="85:87" x14ac:dyDescent="0.25">
      <c r="CG43903" s="768"/>
      <c r="CH43903" s="768"/>
      <c r="CI43903" s="850"/>
    </row>
    <row r="43904" spans="85:87" x14ac:dyDescent="0.25">
      <c r="CG43904" s="768"/>
      <c r="CH43904" s="768"/>
      <c r="CI43904" s="850"/>
    </row>
    <row r="43905" spans="85:87" x14ac:dyDescent="0.25">
      <c r="CG43905" s="768"/>
      <c r="CH43905" s="768"/>
      <c r="CI43905" s="850"/>
    </row>
    <row r="43906" spans="85:87" x14ac:dyDescent="0.25">
      <c r="CG43906" s="768"/>
      <c r="CH43906" s="768"/>
      <c r="CI43906" s="850"/>
    </row>
    <row r="43907" spans="85:87" x14ac:dyDescent="0.25">
      <c r="CG43907" s="768"/>
      <c r="CH43907" s="768"/>
      <c r="CI43907" s="850"/>
    </row>
    <row r="43908" spans="85:87" x14ac:dyDescent="0.25">
      <c r="CG43908" s="768"/>
      <c r="CH43908" s="768"/>
      <c r="CI43908" s="850"/>
    </row>
    <row r="43909" spans="85:87" x14ac:dyDescent="0.25">
      <c r="CG43909" s="768"/>
      <c r="CH43909" s="768"/>
      <c r="CI43909" s="850"/>
    </row>
    <row r="43910" spans="85:87" x14ac:dyDescent="0.25">
      <c r="CG43910" s="768"/>
      <c r="CH43910" s="768"/>
      <c r="CI43910" s="850"/>
    </row>
    <row r="43911" spans="85:87" x14ac:dyDescent="0.25">
      <c r="CG43911" s="768"/>
      <c r="CH43911" s="768"/>
      <c r="CI43911" s="850"/>
    </row>
    <row r="43912" spans="85:87" x14ac:dyDescent="0.25">
      <c r="CG43912" s="768"/>
      <c r="CH43912" s="768"/>
      <c r="CI43912" s="850"/>
    </row>
    <row r="43913" spans="85:87" x14ac:dyDescent="0.25">
      <c r="CG43913" s="768"/>
      <c r="CH43913" s="768"/>
      <c r="CI43913" s="850"/>
    </row>
    <row r="43914" spans="85:87" x14ac:dyDescent="0.25">
      <c r="CG43914" s="768"/>
      <c r="CH43914" s="768"/>
      <c r="CI43914" s="850"/>
    </row>
    <row r="43915" spans="85:87" x14ac:dyDescent="0.25">
      <c r="CG43915" s="768"/>
      <c r="CH43915" s="768"/>
      <c r="CI43915" s="850"/>
    </row>
    <row r="43916" spans="85:87" x14ac:dyDescent="0.25">
      <c r="CG43916" s="768"/>
      <c r="CH43916" s="768"/>
      <c r="CI43916" s="850"/>
    </row>
    <row r="43917" spans="85:87" x14ac:dyDescent="0.25">
      <c r="CG43917" s="768"/>
      <c r="CH43917" s="768"/>
      <c r="CI43917" s="850"/>
    </row>
    <row r="43918" spans="85:87" x14ac:dyDescent="0.25">
      <c r="CG43918" s="768"/>
      <c r="CH43918" s="768"/>
      <c r="CI43918" s="850"/>
    </row>
    <row r="43919" spans="85:87" x14ac:dyDescent="0.25">
      <c r="CG43919" s="768"/>
      <c r="CH43919" s="768"/>
      <c r="CI43919" s="850"/>
    </row>
    <row r="43920" spans="85:87" x14ac:dyDescent="0.25">
      <c r="CG43920" s="768"/>
      <c r="CH43920" s="768"/>
      <c r="CI43920" s="850"/>
    </row>
    <row r="43921" spans="85:87" x14ac:dyDescent="0.25">
      <c r="CG43921" s="768"/>
      <c r="CH43921" s="768"/>
      <c r="CI43921" s="850"/>
    </row>
    <row r="43922" spans="85:87" x14ac:dyDescent="0.25">
      <c r="CG43922" s="768"/>
      <c r="CH43922" s="768"/>
      <c r="CI43922" s="850"/>
    </row>
    <row r="43923" spans="85:87" x14ac:dyDescent="0.25">
      <c r="CG43923" s="768"/>
      <c r="CH43923" s="768"/>
      <c r="CI43923" s="850"/>
    </row>
    <row r="43924" spans="85:87" x14ac:dyDescent="0.25">
      <c r="CG43924" s="768"/>
      <c r="CH43924" s="768"/>
      <c r="CI43924" s="850"/>
    </row>
    <row r="43925" spans="85:87" x14ac:dyDescent="0.25">
      <c r="CG43925" s="768"/>
      <c r="CH43925" s="768"/>
      <c r="CI43925" s="850"/>
    </row>
    <row r="43926" spans="85:87" x14ac:dyDescent="0.25">
      <c r="CG43926" s="768"/>
      <c r="CH43926" s="768"/>
      <c r="CI43926" s="850"/>
    </row>
    <row r="43927" spans="85:87" x14ac:dyDescent="0.25">
      <c r="CG43927" s="768"/>
      <c r="CH43927" s="768"/>
      <c r="CI43927" s="850"/>
    </row>
    <row r="43928" spans="85:87" x14ac:dyDescent="0.25">
      <c r="CG43928" s="768"/>
      <c r="CH43928" s="768"/>
      <c r="CI43928" s="850"/>
    </row>
    <row r="43929" spans="85:87" x14ac:dyDescent="0.25">
      <c r="CG43929" s="768"/>
      <c r="CH43929" s="768"/>
      <c r="CI43929" s="850"/>
    </row>
    <row r="43930" spans="85:87" x14ac:dyDescent="0.25">
      <c r="CG43930" s="768"/>
      <c r="CH43930" s="768"/>
      <c r="CI43930" s="850"/>
    </row>
    <row r="43931" spans="85:87" x14ac:dyDescent="0.25">
      <c r="CG43931" s="768"/>
      <c r="CH43931" s="768"/>
      <c r="CI43931" s="850"/>
    </row>
    <row r="43932" spans="85:87" x14ac:dyDescent="0.25">
      <c r="CG43932" s="768"/>
      <c r="CH43932" s="768"/>
      <c r="CI43932" s="850"/>
    </row>
    <row r="43933" spans="85:87" x14ac:dyDescent="0.25">
      <c r="CG43933" s="768"/>
      <c r="CH43933" s="768"/>
      <c r="CI43933" s="850"/>
    </row>
    <row r="43934" spans="85:87" x14ac:dyDescent="0.25">
      <c r="CG43934" s="768"/>
      <c r="CH43934" s="768"/>
      <c r="CI43934" s="850"/>
    </row>
    <row r="43935" spans="85:87" x14ac:dyDescent="0.25">
      <c r="CG43935" s="768"/>
      <c r="CH43935" s="768"/>
      <c r="CI43935" s="850"/>
    </row>
    <row r="43936" spans="85:87" x14ac:dyDescent="0.25">
      <c r="CG43936" s="768"/>
      <c r="CH43936" s="768"/>
      <c r="CI43936" s="850"/>
    </row>
    <row r="43937" spans="85:87" x14ac:dyDescent="0.25">
      <c r="CG43937" s="768"/>
      <c r="CH43937" s="768"/>
      <c r="CI43937" s="850"/>
    </row>
    <row r="43938" spans="85:87" x14ac:dyDescent="0.25">
      <c r="CG43938" s="768"/>
      <c r="CH43938" s="768"/>
      <c r="CI43938" s="850"/>
    </row>
    <row r="43939" spans="85:87" x14ac:dyDescent="0.25">
      <c r="CG43939" s="768"/>
      <c r="CH43939" s="768"/>
      <c r="CI43939" s="850"/>
    </row>
    <row r="43940" spans="85:87" x14ac:dyDescent="0.25">
      <c r="CG43940" s="768"/>
      <c r="CH43940" s="768"/>
      <c r="CI43940" s="850"/>
    </row>
    <row r="43941" spans="85:87" x14ac:dyDescent="0.25">
      <c r="CG43941" s="768"/>
      <c r="CH43941" s="768"/>
      <c r="CI43941" s="850"/>
    </row>
    <row r="43942" spans="85:87" x14ac:dyDescent="0.25">
      <c r="CG43942" s="768"/>
      <c r="CH43942" s="768"/>
      <c r="CI43942" s="850"/>
    </row>
    <row r="43943" spans="85:87" x14ac:dyDescent="0.25">
      <c r="CG43943" s="768"/>
      <c r="CH43943" s="768"/>
      <c r="CI43943" s="850"/>
    </row>
    <row r="43944" spans="85:87" x14ac:dyDescent="0.25">
      <c r="CG43944" s="768"/>
      <c r="CH43944" s="768"/>
      <c r="CI43944" s="850"/>
    </row>
    <row r="43945" spans="85:87" x14ac:dyDescent="0.25">
      <c r="CG43945" s="768"/>
      <c r="CH43945" s="768"/>
      <c r="CI43945" s="850"/>
    </row>
    <row r="43946" spans="85:87" x14ac:dyDescent="0.25">
      <c r="CG43946" s="768"/>
      <c r="CH43946" s="768"/>
      <c r="CI43946" s="850"/>
    </row>
    <row r="43947" spans="85:87" x14ac:dyDescent="0.25">
      <c r="CG43947" s="768"/>
      <c r="CH43947" s="768"/>
      <c r="CI43947" s="850"/>
    </row>
    <row r="43948" spans="85:87" x14ac:dyDescent="0.25">
      <c r="CG43948" s="768"/>
      <c r="CH43948" s="768"/>
      <c r="CI43948" s="850"/>
    </row>
    <row r="43949" spans="85:87" x14ac:dyDescent="0.25">
      <c r="CG43949" s="768"/>
      <c r="CH43949" s="768"/>
      <c r="CI43949" s="850"/>
    </row>
    <row r="43950" spans="85:87" x14ac:dyDescent="0.25">
      <c r="CG43950" s="768"/>
      <c r="CH43950" s="768"/>
      <c r="CI43950" s="850"/>
    </row>
    <row r="43951" spans="85:87" x14ac:dyDescent="0.25">
      <c r="CG43951" s="768"/>
      <c r="CH43951" s="768"/>
      <c r="CI43951" s="850"/>
    </row>
    <row r="43952" spans="85:87" x14ac:dyDescent="0.25">
      <c r="CG43952" s="768"/>
      <c r="CH43952" s="768"/>
      <c r="CI43952" s="850"/>
    </row>
    <row r="43953" spans="85:87" x14ac:dyDescent="0.25">
      <c r="CG43953" s="768"/>
      <c r="CH43953" s="768"/>
      <c r="CI43953" s="850"/>
    </row>
    <row r="43954" spans="85:87" x14ac:dyDescent="0.25">
      <c r="CG43954" s="768"/>
      <c r="CH43954" s="768"/>
      <c r="CI43954" s="850"/>
    </row>
    <row r="43955" spans="85:87" x14ac:dyDescent="0.25">
      <c r="CG43955" s="768"/>
      <c r="CH43955" s="768"/>
      <c r="CI43955" s="850"/>
    </row>
    <row r="43956" spans="85:87" x14ac:dyDescent="0.25">
      <c r="CG43956" s="768"/>
      <c r="CH43956" s="768"/>
      <c r="CI43956" s="850"/>
    </row>
    <row r="43957" spans="85:87" x14ac:dyDescent="0.25">
      <c r="CG43957" s="768"/>
      <c r="CH43957" s="768"/>
      <c r="CI43957" s="850"/>
    </row>
    <row r="43958" spans="85:87" x14ac:dyDescent="0.25">
      <c r="CG43958" s="768"/>
      <c r="CH43958" s="768"/>
      <c r="CI43958" s="850"/>
    </row>
    <row r="43959" spans="85:87" x14ac:dyDescent="0.25">
      <c r="CG43959" s="768"/>
      <c r="CH43959" s="768"/>
      <c r="CI43959" s="850"/>
    </row>
    <row r="43960" spans="85:87" x14ac:dyDescent="0.25">
      <c r="CG43960" s="768"/>
      <c r="CH43960" s="768"/>
      <c r="CI43960" s="850"/>
    </row>
    <row r="43961" spans="85:87" x14ac:dyDescent="0.25">
      <c r="CG43961" s="768"/>
      <c r="CH43961" s="768"/>
      <c r="CI43961" s="850"/>
    </row>
    <row r="43962" spans="85:87" x14ac:dyDescent="0.25">
      <c r="CG43962" s="768"/>
      <c r="CH43962" s="768"/>
      <c r="CI43962" s="850"/>
    </row>
    <row r="43963" spans="85:87" x14ac:dyDescent="0.25">
      <c r="CG43963" s="768"/>
      <c r="CH43963" s="768"/>
      <c r="CI43963" s="850"/>
    </row>
    <row r="43964" spans="85:87" x14ac:dyDescent="0.25">
      <c r="CG43964" s="768"/>
      <c r="CH43964" s="768"/>
      <c r="CI43964" s="850"/>
    </row>
    <row r="43965" spans="85:87" x14ac:dyDescent="0.25">
      <c r="CG43965" s="768"/>
      <c r="CH43965" s="768"/>
      <c r="CI43965" s="850"/>
    </row>
    <row r="43966" spans="85:87" x14ac:dyDescent="0.25">
      <c r="CG43966" s="768"/>
      <c r="CH43966" s="768"/>
      <c r="CI43966" s="850"/>
    </row>
    <row r="43967" spans="85:87" x14ac:dyDescent="0.25">
      <c r="CG43967" s="768"/>
      <c r="CH43967" s="768"/>
      <c r="CI43967" s="850"/>
    </row>
    <row r="43968" spans="85:87" x14ac:dyDescent="0.25">
      <c r="CG43968" s="768"/>
      <c r="CH43968" s="768"/>
      <c r="CI43968" s="850"/>
    </row>
    <row r="43969" spans="85:87" x14ac:dyDescent="0.25">
      <c r="CG43969" s="768"/>
      <c r="CH43969" s="768"/>
      <c r="CI43969" s="850"/>
    </row>
    <row r="43970" spans="85:87" x14ac:dyDescent="0.25">
      <c r="CG43970" s="768"/>
      <c r="CH43970" s="768"/>
      <c r="CI43970" s="850"/>
    </row>
    <row r="43971" spans="85:87" x14ac:dyDescent="0.25">
      <c r="CG43971" s="768"/>
      <c r="CH43971" s="768"/>
      <c r="CI43971" s="850"/>
    </row>
    <row r="43972" spans="85:87" x14ac:dyDescent="0.25">
      <c r="CG43972" s="768"/>
      <c r="CH43972" s="768"/>
      <c r="CI43972" s="850"/>
    </row>
    <row r="43973" spans="85:87" x14ac:dyDescent="0.25">
      <c r="CG43973" s="768"/>
      <c r="CH43973" s="768"/>
      <c r="CI43973" s="850"/>
    </row>
    <row r="43974" spans="85:87" x14ac:dyDescent="0.25">
      <c r="CG43974" s="768"/>
      <c r="CH43974" s="768"/>
      <c r="CI43974" s="850"/>
    </row>
    <row r="43975" spans="85:87" x14ac:dyDescent="0.25">
      <c r="CG43975" s="768"/>
      <c r="CH43975" s="768"/>
      <c r="CI43975" s="850"/>
    </row>
    <row r="43976" spans="85:87" x14ac:dyDescent="0.25">
      <c r="CG43976" s="768"/>
      <c r="CH43976" s="768"/>
      <c r="CI43976" s="850"/>
    </row>
    <row r="43977" spans="85:87" x14ac:dyDescent="0.25">
      <c r="CG43977" s="768"/>
      <c r="CH43977" s="768"/>
      <c r="CI43977" s="850"/>
    </row>
    <row r="43978" spans="85:87" x14ac:dyDescent="0.25">
      <c r="CG43978" s="768"/>
      <c r="CH43978" s="768"/>
      <c r="CI43978" s="850"/>
    </row>
    <row r="43979" spans="85:87" x14ac:dyDescent="0.25">
      <c r="CG43979" s="768"/>
      <c r="CH43979" s="768"/>
      <c r="CI43979" s="850"/>
    </row>
    <row r="43980" spans="85:87" x14ac:dyDescent="0.25">
      <c r="CG43980" s="768"/>
      <c r="CH43980" s="768"/>
      <c r="CI43980" s="850"/>
    </row>
    <row r="43981" spans="85:87" x14ac:dyDescent="0.25">
      <c r="CG43981" s="768"/>
      <c r="CH43981" s="768"/>
      <c r="CI43981" s="850"/>
    </row>
    <row r="43982" spans="85:87" x14ac:dyDescent="0.25">
      <c r="CG43982" s="768"/>
      <c r="CH43982" s="768"/>
      <c r="CI43982" s="850"/>
    </row>
    <row r="43983" spans="85:87" x14ac:dyDescent="0.25">
      <c r="CG43983" s="768"/>
      <c r="CH43983" s="768"/>
      <c r="CI43983" s="850"/>
    </row>
    <row r="43984" spans="85:87" x14ac:dyDescent="0.25">
      <c r="CG43984" s="768"/>
      <c r="CH43984" s="768"/>
      <c r="CI43984" s="850"/>
    </row>
    <row r="43985" spans="85:87" x14ac:dyDescent="0.25">
      <c r="CG43985" s="768"/>
      <c r="CH43985" s="768"/>
      <c r="CI43985" s="850"/>
    </row>
    <row r="43986" spans="85:87" x14ac:dyDescent="0.25">
      <c r="CG43986" s="768"/>
      <c r="CH43986" s="768"/>
      <c r="CI43986" s="850"/>
    </row>
    <row r="43987" spans="85:87" x14ac:dyDescent="0.25">
      <c r="CG43987" s="768"/>
      <c r="CH43987" s="768"/>
      <c r="CI43987" s="850"/>
    </row>
    <row r="43988" spans="85:87" x14ac:dyDescent="0.25">
      <c r="CG43988" s="768"/>
      <c r="CH43988" s="768"/>
      <c r="CI43988" s="850"/>
    </row>
    <row r="43989" spans="85:87" x14ac:dyDescent="0.25">
      <c r="CG43989" s="768"/>
      <c r="CH43989" s="768"/>
      <c r="CI43989" s="850"/>
    </row>
    <row r="43990" spans="85:87" x14ac:dyDescent="0.25">
      <c r="CG43990" s="768"/>
      <c r="CH43990" s="768"/>
      <c r="CI43990" s="850"/>
    </row>
    <row r="43991" spans="85:87" x14ac:dyDescent="0.25">
      <c r="CG43991" s="768"/>
      <c r="CH43991" s="768"/>
      <c r="CI43991" s="850"/>
    </row>
    <row r="43992" spans="85:87" x14ac:dyDescent="0.25">
      <c r="CG43992" s="768"/>
      <c r="CH43992" s="768"/>
      <c r="CI43992" s="850"/>
    </row>
    <row r="43993" spans="85:87" x14ac:dyDescent="0.25">
      <c r="CG43993" s="768"/>
      <c r="CH43993" s="768"/>
      <c r="CI43993" s="850"/>
    </row>
    <row r="43994" spans="85:87" x14ac:dyDescent="0.25">
      <c r="CG43994" s="768"/>
      <c r="CH43994" s="768"/>
      <c r="CI43994" s="850"/>
    </row>
    <row r="43995" spans="85:87" x14ac:dyDescent="0.25">
      <c r="CG43995" s="768"/>
      <c r="CH43995" s="768"/>
      <c r="CI43995" s="850"/>
    </row>
    <row r="43996" spans="85:87" x14ac:dyDescent="0.25">
      <c r="CG43996" s="768"/>
      <c r="CH43996" s="768"/>
      <c r="CI43996" s="850"/>
    </row>
    <row r="43997" spans="85:87" x14ac:dyDescent="0.25">
      <c r="CG43997" s="768"/>
      <c r="CH43997" s="768"/>
      <c r="CI43997" s="850"/>
    </row>
    <row r="43998" spans="85:87" x14ac:dyDescent="0.25">
      <c r="CG43998" s="768"/>
      <c r="CH43998" s="768"/>
      <c r="CI43998" s="850"/>
    </row>
    <row r="43999" spans="85:87" x14ac:dyDescent="0.25">
      <c r="CG43999" s="768"/>
      <c r="CH43999" s="768"/>
      <c r="CI43999" s="850"/>
    </row>
    <row r="44000" spans="85:87" x14ac:dyDescent="0.25">
      <c r="CG44000" s="768"/>
      <c r="CH44000" s="768"/>
      <c r="CI44000" s="850"/>
    </row>
    <row r="44001" spans="85:87" x14ac:dyDescent="0.25">
      <c r="CG44001" s="768"/>
      <c r="CH44001" s="768"/>
      <c r="CI44001" s="850"/>
    </row>
    <row r="44002" spans="85:87" x14ac:dyDescent="0.25">
      <c r="CG44002" s="768"/>
      <c r="CH44002" s="768"/>
      <c r="CI44002" s="850"/>
    </row>
    <row r="44003" spans="85:87" x14ac:dyDescent="0.25">
      <c r="CG44003" s="768"/>
      <c r="CH44003" s="768"/>
      <c r="CI44003" s="850"/>
    </row>
    <row r="44004" spans="85:87" x14ac:dyDescent="0.25">
      <c r="CG44004" s="768"/>
      <c r="CH44004" s="768"/>
      <c r="CI44004" s="850"/>
    </row>
    <row r="44005" spans="85:87" x14ac:dyDescent="0.25">
      <c r="CG44005" s="768"/>
      <c r="CH44005" s="768"/>
      <c r="CI44005" s="850"/>
    </row>
    <row r="44006" spans="85:87" x14ac:dyDescent="0.25">
      <c r="CG44006" s="768"/>
      <c r="CH44006" s="768"/>
      <c r="CI44006" s="850"/>
    </row>
    <row r="44007" spans="85:87" x14ac:dyDescent="0.25">
      <c r="CG44007" s="768"/>
      <c r="CH44007" s="768"/>
      <c r="CI44007" s="850"/>
    </row>
    <row r="44008" spans="85:87" x14ac:dyDescent="0.25">
      <c r="CG44008" s="768"/>
      <c r="CH44008" s="768"/>
      <c r="CI44008" s="850"/>
    </row>
    <row r="44009" spans="85:87" x14ac:dyDescent="0.25">
      <c r="CG44009" s="768"/>
      <c r="CH44009" s="768"/>
      <c r="CI44009" s="850"/>
    </row>
    <row r="44010" spans="85:87" x14ac:dyDescent="0.25">
      <c r="CG44010" s="768"/>
      <c r="CH44010" s="768"/>
      <c r="CI44010" s="850"/>
    </row>
    <row r="44011" spans="85:87" x14ac:dyDescent="0.25">
      <c r="CG44011" s="768"/>
      <c r="CH44011" s="768"/>
      <c r="CI44011" s="850"/>
    </row>
    <row r="44012" spans="85:87" x14ac:dyDescent="0.25">
      <c r="CG44012" s="768"/>
      <c r="CH44012" s="768"/>
      <c r="CI44012" s="850"/>
    </row>
    <row r="44013" spans="85:87" x14ac:dyDescent="0.25">
      <c r="CG44013" s="768"/>
      <c r="CH44013" s="768"/>
      <c r="CI44013" s="850"/>
    </row>
    <row r="44014" spans="85:87" x14ac:dyDescent="0.25">
      <c r="CG44014" s="768"/>
      <c r="CH44014" s="768"/>
      <c r="CI44014" s="850"/>
    </row>
    <row r="44015" spans="85:87" x14ac:dyDescent="0.25">
      <c r="CG44015" s="768"/>
      <c r="CH44015" s="768"/>
      <c r="CI44015" s="850"/>
    </row>
    <row r="44016" spans="85:87" x14ac:dyDescent="0.25">
      <c r="CG44016" s="768"/>
      <c r="CH44016" s="768"/>
      <c r="CI44016" s="850"/>
    </row>
    <row r="44017" spans="85:87" x14ac:dyDescent="0.25">
      <c r="CG44017" s="768"/>
      <c r="CH44017" s="768"/>
      <c r="CI44017" s="850"/>
    </row>
    <row r="44018" spans="85:87" x14ac:dyDescent="0.25">
      <c r="CG44018" s="768"/>
      <c r="CH44018" s="768"/>
      <c r="CI44018" s="850"/>
    </row>
    <row r="44019" spans="85:87" x14ac:dyDescent="0.25">
      <c r="CG44019" s="768"/>
      <c r="CH44019" s="768"/>
      <c r="CI44019" s="850"/>
    </row>
    <row r="44020" spans="85:87" x14ac:dyDescent="0.25">
      <c r="CG44020" s="768"/>
      <c r="CH44020" s="768"/>
      <c r="CI44020" s="850"/>
    </row>
    <row r="44021" spans="85:87" x14ac:dyDescent="0.25">
      <c r="CG44021" s="768"/>
      <c r="CH44021" s="768"/>
      <c r="CI44021" s="850"/>
    </row>
    <row r="44022" spans="85:87" x14ac:dyDescent="0.25">
      <c r="CG44022" s="768"/>
      <c r="CH44022" s="768"/>
      <c r="CI44022" s="850"/>
    </row>
    <row r="44023" spans="85:87" x14ac:dyDescent="0.25">
      <c r="CG44023" s="768"/>
      <c r="CH44023" s="768"/>
      <c r="CI44023" s="850"/>
    </row>
    <row r="44024" spans="85:87" x14ac:dyDescent="0.25">
      <c r="CG44024" s="768"/>
      <c r="CH44024" s="768"/>
      <c r="CI44024" s="850"/>
    </row>
    <row r="44025" spans="85:87" x14ac:dyDescent="0.25">
      <c r="CG44025" s="768"/>
      <c r="CH44025" s="768"/>
      <c r="CI44025" s="850"/>
    </row>
    <row r="44026" spans="85:87" x14ac:dyDescent="0.25">
      <c r="CG44026" s="768"/>
      <c r="CH44026" s="768"/>
      <c r="CI44026" s="850"/>
    </row>
    <row r="44027" spans="85:87" x14ac:dyDescent="0.25">
      <c r="CG44027" s="768"/>
      <c r="CH44027" s="768"/>
      <c r="CI44027" s="850"/>
    </row>
    <row r="44028" spans="85:87" x14ac:dyDescent="0.25">
      <c r="CG44028" s="768"/>
      <c r="CH44028" s="768"/>
      <c r="CI44028" s="850"/>
    </row>
    <row r="44029" spans="85:87" x14ac:dyDescent="0.25">
      <c r="CG44029" s="768"/>
      <c r="CH44029" s="768"/>
      <c r="CI44029" s="850"/>
    </row>
    <row r="44030" spans="85:87" x14ac:dyDescent="0.25">
      <c r="CG44030" s="768"/>
      <c r="CH44030" s="768"/>
      <c r="CI44030" s="850"/>
    </row>
    <row r="44031" spans="85:87" x14ac:dyDescent="0.25">
      <c r="CG44031" s="768"/>
      <c r="CH44031" s="768"/>
      <c r="CI44031" s="850"/>
    </row>
    <row r="44032" spans="85:87" x14ac:dyDescent="0.25">
      <c r="CG44032" s="768"/>
      <c r="CH44032" s="768"/>
      <c r="CI44032" s="850"/>
    </row>
    <row r="44033" spans="85:87" x14ac:dyDescent="0.25">
      <c r="CG44033" s="768"/>
      <c r="CH44033" s="768"/>
      <c r="CI44033" s="850"/>
    </row>
    <row r="44034" spans="85:87" x14ac:dyDescent="0.25">
      <c r="CG44034" s="768"/>
      <c r="CH44034" s="768"/>
      <c r="CI44034" s="850"/>
    </row>
    <row r="44035" spans="85:87" x14ac:dyDescent="0.25">
      <c r="CG44035" s="768"/>
      <c r="CH44035" s="768"/>
      <c r="CI44035" s="850"/>
    </row>
    <row r="44036" spans="85:87" x14ac:dyDescent="0.25">
      <c r="CG44036" s="768"/>
      <c r="CH44036" s="768"/>
      <c r="CI44036" s="850"/>
    </row>
    <row r="44037" spans="85:87" x14ac:dyDescent="0.25">
      <c r="CG44037" s="768"/>
      <c r="CH44037" s="768"/>
      <c r="CI44037" s="850"/>
    </row>
    <row r="44038" spans="85:87" x14ac:dyDescent="0.25">
      <c r="CG44038" s="768"/>
      <c r="CH44038" s="768"/>
      <c r="CI44038" s="850"/>
    </row>
    <row r="44039" spans="85:87" x14ac:dyDescent="0.25">
      <c r="CG44039" s="768"/>
      <c r="CH44039" s="768"/>
      <c r="CI44039" s="850"/>
    </row>
    <row r="44040" spans="85:87" x14ac:dyDescent="0.25">
      <c r="CG44040" s="768"/>
      <c r="CH44040" s="768"/>
      <c r="CI44040" s="850"/>
    </row>
    <row r="44041" spans="85:87" x14ac:dyDescent="0.25">
      <c r="CG44041" s="768"/>
      <c r="CH44041" s="768"/>
      <c r="CI44041" s="850"/>
    </row>
    <row r="44042" spans="85:87" x14ac:dyDescent="0.25">
      <c r="CG44042" s="768"/>
      <c r="CH44042" s="768"/>
      <c r="CI44042" s="850"/>
    </row>
    <row r="44043" spans="85:87" x14ac:dyDescent="0.25">
      <c r="CG44043" s="768"/>
      <c r="CH44043" s="768"/>
      <c r="CI44043" s="850"/>
    </row>
    <row r="44044" spans="85:87" x14ac:dyDescent="0.25">
      <c r="CG44044" s="768"/>
      <c r="CH44044" s="768"/>
      <c r="CI44044" s="850"/>
    </row>
    <row r="44045" spans="85:87" x14ac:dyDescent="0.25">
      <c r="CG44045" s="768"/>
      <c r="CH44045" s="768"/>
      <c r="CI44045" s="850"/>
    </row>
    <row r="44046" spans="85:87" x14ac:dyDescent="0.25">
      <c r="CG44046" s="768"/>
      <c r="CH44046" s="768"/>
      <c r="CI44046" s="850"/>
    </row>
    <row r="44047" spans="85:87" x14ac:dyDescent="0.25">
      <c r="CG44047" s="768"/>
      <c r="CH44047" s="768"/>
      <c r="CI44047" s="850"/>
    </row>
    <row r="44048" spans="85:87" x14ac:dyDescent="0.25">
      <c r="CG44048" s="768"/>
      <c r="CH44048" s="768"/>
      <c r="CI44048" s="850"/>
    </row>
    <row r="44049" spans="85:87" x14ac:dyDescent="0.25">
      <c r="CG44049" s="768"/>
      <c r="CH44049" s="768"/>
      <c r="CI44049" s="850"/>
    </row>
    <row r="44050" spans="85:87" x14ac:dyDescent="0.25">
      <c r="CG44050" s="768"/>
      <c r="CH44050" s="768"/>
      <c r="CI44050" s="850"/>
    </row>
    <row r="44051" spans="85:87" x14ac:dyDescent="0.25">
      <c r="CG44051" s="768"/>
      <c r="CH44051" s="768"/>
      <c r="CI44051" s="850"/>
    </row>
    <row r="44052" spans="85:87" x14ac:dyDescent="0.25">
      <c r="CG44052" s="768"/>
      <c r="CH44052" s="768"/>
      <c r="CI44052" s="850"/>
    </row>
    <row r="44053" spans="85:87" x14ac:dyDescent="0.25">
      <c r="CG44053" s="768"/>
      <c r="CH44053" s="768"/>
      <c r="CI44053" s="850"/>
    </row>
    <row r="44054" spans="85:87" x14ac:dyDescent="0.25">
      <c r="CG44054" s="768"/>
      <c r="CH44054" s="768"/>
      <c r="CI44054" s="850"/>
    </row>
    <row r="44055" spans="85:87" x14ac:dyDescent="0.25">
      <c r="CG44055" s="768"/>
      <c r="CH44055" s="768"/>
      <c r="CI44055" s="850"/>
    </row>
    <row r="44056" spans="85:87" x14ac:dyDescent="0.25">
      <c r="CG44056" s="768"/>
      <c r="CH44056" s="768"/>
      <c r="CI44056" s="850"/>
    </row>
    <row r="44057" spans="85:87" x14ac:dyDescent="0.25">
      <c r="CG44057" s="768"/>
      <c r="CH44057" s="768"/>
      <c r="CI44057" s="850"/>
    </row>
    <row r="44058" spans="85:87" x14ac:dyDescent="0.25">
      <c r="CG44058" s="768"/>
      <c r="CH44058" s="768"/>
      <c r="CI44058" s="850"/>
    </row>
    <row r="44059" spans="85:87" x14ac:dyDescent="0.25">
      <c r="CG44059" s="768"/>
      <c r="CH44059" s="768"/>
      <c r="CI44059" s="850"/>
    </row>
    <row r="44060" spans="85:87" x14ac:dyDescent="0.25">
      <c r="CG44060" s="768"/>
      <c r="CH44060" s="768"/>
      <c r="CI44060" s="850"/>
    </row>
    <row r="44061" spans="85:87" x14ac:dyDescent="0.25">
      <c r="CG44061" s="768"/>
      <c r="CH44061" s="768"/>
      <c r="CI44061" s="850"/>
    </row>
    <row r="44062" spans="85:87" x14ac:dyDescent="0.25">
      <c r="CG44062" s="768"/>
      <c r="CH44062" s="768"/>
      <c r="CI44062" s="850"/>
    </row>
    <row r="44063" spans="85:87" x14ac:dyDescent="0.25">
      <c r="CG44063" s="768"/>
      <c r="CH44063" s="768"/>
      <c r="CI44063" s="850"/>
    </row>
    <row r="44064" spans="85:87" x14ac:dyDescent="0.25">
      <c r="CG44064" s="768"/>
      <c r="CH44064" s="768"/>
      <c r="CI44064" s="850"/>
    </row>
    <row r="44065" spans="85:87" x14ac:dyDescent="0.25">
      <c r="CG44065" s="768"/>
      <c r="CH44065" s="768"/>
      <c r="CI44065" s="850"/>
    </row>
    <row r="44066" spans="85:87" x14ac:dyDescent="0.25">
      <c r="CG44066" s="768"/>
      <c r="CH44066" s="768"/>
      <c r="CI44066" s="850"/>
    </row>
    <row r="44067" spans="85:87" x14ac:dyDescent="0.25">
      <c r="CG44067" s="768"/>
      <c r="CH44067" s="768"/>
      <c r="CI44067" s="850"/>
    </row>
    <row r="44068" spans="85:87" x14ac:dyDescent="0.25">
      <c r="CG44068" s="768"/>
      <c r="CH44068" s="768"/>
      <c r="CI44068" s="850"/>
    </row>
    <row r="44069" spans="85:87" x14ac:dyDescent="0.25">
      <c r="CG44069" s="768"/>
      <c r="CH44069" s="768"/>
      <c r="CI44069" s="850"/>
    </row>
    <row r="44070" spans="85:87" x14ac:dyDescent="0.25">
      <c r="CG44070" s="768"/>
      <c r="CH44070" s="768"/>
      <c r="CI44070" s="850"/>
    </row>
    <row r="44071" spans="85:87" x14ac:dyDescent="0.25">
      <c r="CG44071" s="768"/>
      <c r="CH44071" s="768"/>
      <c r="CI44071" s="850"/>
    </row>
    <row r="44072" spans="85:87" x14ac:dyDescent="0.25">
      <c r="CG44072" s="768"/>
      <c r="CH44072" s="768"/>
      <c r="CI44072" s="850"/>
    </row>
    <row r="44073" spans="85:87" x14ac:dyDescent="0.25">
      <c r="CG44073" s="768"/>
      <c r="CH44073" s="768"/>
      <c r="CI44073" s="850"/>
    </row>
    <row r="44074" spans="85:87" x14ac:dyDescent="0.25">
      <c r="CG44074" s="768"/>
      <c r="CH44074" s="768"/>
      <c r="CI44074" s="850"/>
    </row>
    <row r="44075" spans="85:87" x14ac:dyDescent="0.25">
      <c r="CG44075" s="768"/>
      <c r="CH44075" s="768"/>
      <c r="CI44075" s="850"/>
    </row>
    <row r="44076" spans="85:87" x14ac:dyDescent="0.25">
      <c r="CG44076" s="768"/>
      <c r="CH44076" s="768"/>
      <c r="CI44076" s="850"/>
    </row>
    <row r="44077" spans="85:87" x14ac:dyDescent="0.25">
      <c r="CG44077" s="768"/>
      <c r="CH44077" s="768"/>
      <c r="CI44077" s="850"/>
    </row>
    <row r="44078" spans="85:87" x14ac:dyDescent="0.25">
      <c r="CG44078" s="768"/>
      <c r="CH44078" s="768"/>
      <c r="CI44078" s="850"/>
    </row>
    <row r="44079" spans="85:87" x14ac:dyDescent="0.25">
      <c r="CG44079" s="768"/>
      <c r="CH44079" s="768"/>
      <c r="CI44079" s="850"/>
    </row>
    <row r="44080" spans="85:87" x14ac:dyDescent="0.25">
      <c r="CG44080" s="768"/>
      <c r="CH44080" s="768"/>
      <c r="CI44080" s="850"/>
    </row>
    <row r="44081" spans="85:87" x14ac:dyDescent="0.25">
      <c r="CG44081" s="768"/>
      <c r="CH44081" s="768"/>
      <c r="CI44081" s="850"/>
    </row>
    <row r="44082" spans="85:87" x14ac:dyDescent="0.25">
      <c r="CG44082" s="768"/>
      <c r="CH44082" s="768"/>
      <c r="CI44082" s="850"/>
    </row>
    <row r="44083" spans="85:87" x14ac:dyDescent="0.25">
      <c r="CG44083" s="768"/>
      <c r="CH44083" s="768"/>
      <c r="CI44083" s="850"/>
    </row>
    <row r="44084" spans="85:87" x14ac:dyDescent="0.25">
      <c r="CG44084" s="768"/>
      <c r="CH44084" s="768"/>
      <c r="CI44084" s="850"/>
    </row>
    <row r="44085" spans="85:87" x14ac:dyDescent="0.25">
      <c r="CG44085" s="768"/>
      <c r="CH44085" s="768"/>
      <c r="CI44085" s="850"/>
    </row>
    <row r="44086" spans="85:87" x14ac:dyDescent="0.25">
      <c r="CG44086" s="768"/>
      <c r="CH44086" s="768"/>
      <c r="CI44086" s="850"/>
    </row>
    <row r="44087" spans="85:87" x14ac:dyDescent="0.25">
      <c r="CG44087" s="768"/>
      <c r="CH44087" s="768"/>
      <c r="CI44087" s="850"/>
    </row>
    <row r="44088" spans="85:87" x14ac:dyDescent="0.25">
      <c r="CG44088" s="768"/>
      <c r="CH44088" s="768"/>
      <c r="CI44088" s="850"/>
    </row>
    <row r="44089" spans="85:87" x14ac:dyDescent="0.25">
      <c r="CG44089" s="768"/>
      <c r="CH44089" s="768"/>
      <c r="CI44089" s="850"/>
    </row>
    <row r="44090" spans="85:87" x14ac:dyDescent="0.25">
      <c r="CG44090" s="768"/>
      <c r="CH44090" s="768"/>
      <c r="CI44090" s="850"/>
    </row>
    <row r="44091" spans="85:87" x14ac:dyDescent="0.25">
      <c r="CG44091" s="768"/>
      <c r="CH44091" s="768"/>
      <c r="CI44091" s="850"/>
    </row>
    <row r="44092" spans="85:87" x14ac:dyDescent="0.25">
      <c r="CG44092" s="768"/>
      <c r="CH44092" s="768"/>
      <c r="CI44092" s="850"/>
    </row>
    <row r="44093" spans="85:87" x14ac:dyDescent="0.25">
      <c r="CG44093" s="768"/>
      <c r="CH44093" s="768"/>
      <c r="CI44093" s="850"/>
    </row>
    <row r="44094" spans="85:87" x14ac:dyDescent="0.25">
      <c r="CG44094" s="768"/>
      <c r="CH44094" s="768"/>
      <c r="CI44094" s="850"/>
    </row>
    <row r="44095" spans="85:87" x14ac:dyDescent="0.25">
      <c r="CG44095" s="768"/>
      <c r="CH44095" s="768"/>
      <c r="CI44095" s="850"/>
    </row>
    <row r="44096" spans="85:87" x14ac:dyDescent="0.25">
      <c r="CG44096" s="768"/>
      <c r="CH44096" s="768"/>
      <c r="CI44096" s="850"/>
    </row>
    <row r="44097" spans="85:87" x14ac:dyDescent="0.25">
      <c r="CG44097" s="768"/>
      <c r="CH44097" s="768"/>
      <c r="CI44097" s="850"/>
    </row>
    <row r="44098" spans="85:87" x14ac:dyDescent="0.25">
      <c r="CG44098" s="768"/>
      <c r="CH44098" s="768"/>
      <c r="CI44098" s="850"/>
    </row>
    <row r="44099" spans="85:87" x14ac:dyDescent="0.25">
      <c r="CG44099" s="768"/>
      <c r="CH44099" s="768"/>
      <c r="CI44099" s="850"/>
    </row>
    <row r="44100" spans="85:87" x14ac:dyDescent="0.25">
      <c r="CG44100" s="768"/>
      <c r="CH44100" s="768"/>
      <c r="CI44100" s="850"/>
    </row>
    <row r="44101" spans="85:87" x14ac:dyDescent="0.25">
      <c r="CG44101" s="768"/>
      <c r="CH44101" s="768"/>
      <c r="CI44101" s="850"/>
    </row>
    <row r="44102" spans="85:87" x14ac:dyDescent="0.25">
      <c r="CG44102" s="768"/>
      <c r="CH44102" s="768"/>
      <c r="CI44102" s="850"/>
    </row>
    <row r="44103" spans="85:87" x14ac:dyDescent="0.25">
      <c r="CG44103" s="768"/>
      <c r="CH44103" s="768"/>
      <c r="CI44103" s="850"/>
    </row>
    <row r="44104" spans="85:87" x14ac:dyDescent="0.25">
      <c r="CG44104" s="768"/>
      <c r="CH44104" s="768"/>
      <c r="CI44104" s="850"/>
    </row>
    <row r="44105" spans="85:87" x14ac:dyDescent="0.25">
      <c r="CG44105" s="768"/>
      <c r="CH44105" s="768"/>
      <c r="CI44105" s="850"/>
    </row>
    <row r="44106" spans="85:87" x14ac:dyDescent="0.25">
      <c r="CG44106" s="768"/>
      <c r="CH44106" s="768"/>
      <c r="CI44106" s="850"/>
    </row>
    <row r="44107" spans="85:87" x14ac:dyDescent="0.25">
      <c r="CG44107" s="768"/>
      <c r="CH44107" s="768"/>
      <c r="CI44107" s="850"/>
    </row>
    <row r="44108" spans="85:87" x14ac:dyDescent="0.25">
      <c r="CG44108" s="768"/>
      <c r="CH44108" s="768"/>
      <c r="CI44108" s="850"/>
    </row>
    <row r="44109" spans="85:87" x14ac:dyDescent="0.25">
      <c r="CG44109" s="768"/>
      <c r="CH44109" s="768"/>
      <c r="CI44109" s="850"/>
    </row>
    <row r="44110" spans="85:87" x14ac:dyDescent="0.25">
      <c r="CG44110" s="768"/>
      <c r="CH44110" s="768"/>
      <c r="CI44110" s="850"/>
    </row>
    <row r="44111" spans="85:87" x14ac:dyDescent="0.25">
      <c r="CG44111" s="768"/>
      <c r="CH44111" s="768"/>
      <c r="CI44111" s="850"/>
    </row>
    <row r="44112" spans="85:87" x14ac:dyDescent="0.25">
      <c r="CG44112" s="768"/>
      <c r="CH44112" s="768"/>
      <c r="CI44112" s="850"/>
    </row>
    <row r="44113" spans="85:87" x14ac:dyDescent="0.25">
      <c r="CG44113" s="768"/>
      <c r="CH44113" s="768"/>
      <c r="CI44113" s="850"/>
    </row>
    <row r="44114" spans="85:87" x14ac:dyDescent="0.25">
      <c r="CG44114" s="768"/>
      <c r="CH44114" s="768"/>
      <c r="CI44114" s="850"/>
    </row>
    <row r="44115" spans="85:87" x14ac:dyDescent="0.25">
      <c r="CG44115" s="768"/>
      <c r="CH44115" s="768"/>
      <c r="CI44115" s="850"/>
    </row>
    <row r="44116" spans="85:87" x14ac:dyDescent="0.25">
      <c r="CG44116" s="768"/>
      <c r="CH44116" s="768"/>
      <c r="CI44116" s="850"/>
    </row>
    <row r="44117" spans="85:87" x14ac:dyDescent="0.25">
      <c r="CG44117" s="768"/>
      <c r="CH44117" s="768"/>
      <c r="CI44117" s="850"/>
    </row>
    <row r="44118" spans="85:87" x14ac:dyDescent="0.25">
      <c r="CG44118" s="768"/>
      <c r="CH44118" s="768"/>
      <c r="CI44118" s="850"/>
    </row>
    <row r="44119" spans="85:87" x14ac:dyDescent="0.25">
      <c r="CG44119" s="768"/>
      <c r="CH44119" s="768"/>
      <c r="CI44119" s="850"/>
    </row>
    <row r="44120" spans="85:87" x14ac:dyDescent="0.25">
      <c r="CG44120" s="768"/>
      <c r="CH44120" s="768"/>
      <c r="CI44120" s="850"/>
    </row>
    <row r="44121" spans="85:87" x14ac:dyDescent="0.25">
      <c r="CG44121" s="768"/>
      <c r="CH44121" s="768"/>
      <c r="CI44121" s="850"/>
    </row>
    <row r="44122" spans="85:87" x14ac:dyDescent="0.25">
      <c r="CG44122" s="768"/>
      <c r="CH44122" s="768"/>
      <c r="CI44122" s="850"/>
    </row>
    <row r="44123" spans="85:87" x14ac:dyDescent="0.25">
      <c r="CG44123" s="768"/>
      <c r="CH44123" s="768"/>
      <c r="CI44123" s="850"/>
    </row>
    <row r="44124" spans="85:87" x14ac:dyDescent="0.25">
      <c r="CG44124" s="768"/>
      <c r="CH44124" s="768"/>
      <c r="CI44124" s="850"/>
    </row>
    <row r="44125" spans="85:87" x14ac:dyDescent="0.25">
      <c r="CG44125" s="768"/>
      <c r="CH44125" s="768"/>
      <c r="CI44125" s="850"/>
    </row>
    <row r="44126" spans="85:87" x14ac:dyDescent="0.25">
      <c r="CG44126" s="768"/>
      <c r="CH44126" s="768"/>
      <c r="CI44126" s="850"/>
    </row>
    <row r="44127" spans="85:87" x14ac:dyDescent="0.25">
      <c r="CG44127" s="768"/>
      <c r="CH44127" s="768"/>
      <c r="CI44127" s="850"/>
    </row>
    <row r="44128" spans="85:87" x14ac:dyDescent="0.25">
      <c r="CG44128" s="768"/>
      <c r="CH44128" s="768"/>
      <c r="CI44128" s="850"/>
    </row>
    <row r="44129" spans="85:87" x14ac:dyDescent="0.25">
      <c r="CG44129" s="768"/>
      <c r="CH44129" s="768"/>
      <c r="CI44129" s="850"/>
    </row>
    <row r="44130" spans="85:87" x14ac:dyDescent="0.25">
      <c r="CG44130" s="768"/>
      <c r="CH44130" s="768"/>
      <c r="CI44130" s="850"/>
    </row>
    <row r="44131" spans="85:87" x14ac:dyDescent="0.25">
      <c r="CG44131" s="768"/>
      <c r="CH44131" s="768"/>
      <c r="CI44131" s="850"/>
    </row>
    <row r="44132" spans="85:87" x14ac:dyDescent="0.25">
      <c r="CG44132" s="768"/>
      <c r="CH44132" s="768"/>
      <c r="CI44132" s="850"/>
    </row>
    <row r="44133" spans="85:87" x14ac:dyDescent="0.25">
      <c r="CG44133" s="768"/>
      <c r="CH44133" s="768"/>
      <c r="CI44133" s="850"/>
    </row>
    <row r="44134" spans="85:87" x14ac:dyDescent="0.25">
      <c r="CG44134" s="768"/>
      <c r="CH44134" s="768"/>
      <c r="CI44134" s="850"/>
    </row>
    <row r="44135" spans="85:87" x14ac:dyDescent="0.25">
      <c r="CG44135" s="768"/>
      <c r="CH44135" s="768"/>
      <c r="CI44135" s="850"/>
    </row>
    <row r="44136" spans="85:87" x14ac:dyDescent="0.25">
      <c r="CG44136" s="768"/>
      <c r="CH44136" s="768"/>
      <c r="CI44136" s="850"/>
    </row>
    <row r="44137" spans="85:87" x14ac:dyDescent="0.25">
      <c r="CG44137" s="768"/>
      <c r="CH44137" s="768"/>
      <c r="CI44137" s="850"/>
    </row>
    <row r="44138" spans="85:87" x14ac:dyDescent="0.25">
      <c r="CG44138" s="768"/>
      <c r="CH44138" s="768"/>
      <c r="CI44138" s="850"/>
    </row>
    <row r="44139" spans="85:87" x14ac:dyDescent="0.25">
      <c r="CG44139" s="768"/>
      <c r="CH44139" s="768"/>
      <c r="CI44139" s="850"/>
    </row>
    <row r="44140" spans="85:87" x14ac:dyDescent="0.25">
      <c r="CG44140" s="768"/>
      <c r="CH44140" s="768"/>
      <c r="CI44140" s="850"/>
    </row>
    <row r="44141" spans="85:87" x14ac:dyDescent="0.25">
      <c r="CG44141" s="768"/>
      <c r="CH44141" s="768"/>
      <c r="CI44141" s="850"/>
    </row>
    <row r="44142" spans="85:87" x14ac:dyDescent="0.25">
      <c r="CG44142" s="768"/>
      <c r="CH44142" s="768"/>
      <c r="CI44142" s="850"/>
    </row>
    <row r="44143" spans="85:87" x14ac:dyDescent="0.25">
      <c r="CG44143" s="768"/>
      <c r="CH44143" s="768"/>
      <c r="CI44143" s="850"/>
    </row>
    <row r="44144" spans="85:87" x14ac:dyDescent="0.25">
      <c r="CG44144" s="768"/>
      <c r="CH44144" s="768"/>
      <c r="CI44144" s="850"/>
    </row>
    <row r="44145" spans="85:87" x14ac:dyDescent="0.25">
      <c r="CG44145" s="768"/>
      <c r="CH44145" s="768"/>
      <c r="CI44145" s="850"/>
    </row>
    <row r="44146" spans="85:87" x14ac:dyDescent="0.25">
      <c r="CG44146" s="768"/>
      <c r="CH44146" s="768"/>
      <c r="CI44146" s="850"/>
    </row>
    <row r="44147" spans="85:87" x14ac:dyDescent="0.25">
      <c r="CG44147" s="768"/>
      <c r="CH44147" s="768"/>
      <c r="CI44147" s="850"/>
    </row>
    <row r="44148" spans="85:87" x14ac:dyDescent="0.25">
      <c r="CG44148" s="768"/>
      <c r="CH44148" s="768"/>
      <c r="CI44148" s="850"/>
    </row>
    <row r="44149" spans="85:87" x14ac:dyDescent="0.25">
      <c r="CG44149" s="768"/>
      <c r="CH44149" s="768"/>
      <c r="CI44149" s="850"/>
    </row>
    <row r="44150" spans="85:87" x14ac:dyDescent="0.25">
      <c r="CG44150" s="768"/>
      <c r="CH44150" s="768"/>
      <c r="CI44150" s="850"/>
    </row>
    <row r="44151" spans="85:87" x14ac:dyDescent="0.25">
      <c r="CG44151" s="768"/>
      <c r="CH44151" s="768"/>
      <c r="CI44151" s="850"/>
    </row>
    <row r="44152" spans="85:87" x14ac:dyDescent="0.25">
      <c r="CG44152" s="768"/>
      <c r="CH44152" s="768"/>
      <c r="CI44152" s="850"/>
    </row>
    <row r="44153" spans="85:87" x14ac:dyDescent="0.25">
      <c r="CG44153" s="768"/>
      <c r="CH44153" s="768"/>
      <c r="CI44153" s="850"/>
    </row>
    <row r="44154" spans="85:87" x14ac:dyDescent="0.25">
      <c r="CG44154" s="768"/>
      <c r="CH44154" s="768"/>
      <c r="CI44154" s="850"/>
    </row>
    <row r="44155" spans="85:87" x14ac:dyDescent="0.25">
      <c r="CG44155" s="768"/>
      <c r="CH44155" s="768"/>
      <c r="CI44155" s="850"/>
    </row>
    <row r="44156" spans="85:87" x14ac:dyDescent="0.25">
      <c r="CG44156" s="768"/>
      <c r="CH44156" s="768"/>
      <c r="CI44156" s="850"/>
    </row>
    <row r="44157" spans="85:87" x14ac:dyDescent="0.25">
      <c r="CG44157" s="768"/>
      <c r="CH44157" s="768"/>
      <c r="CI44157" s="850"/>
    </row>
    <row r="44158" spans="85:87" x14ac:dyDescent="0.25">
      <c r="CG44158" s="768"/>
      <c r="CH44158" s="768"/>
      <c r="CI44158" s="850"/>
    </row>
    <row r="44159" spans="85:87" x14ac:dyDescent="0.25">
      <c r="CG44159" s="768"/>
      <c r="CH44159" s="768"/>
      <c r="CI44159" s="850"/>
    </row>
    <row r="44160" spans="85:87" x14ac:dyDescent="0.25">
      <c r="CG44160" s="768"/>
      <c r="CH44160" s="768"/>
      <c r="CI44160" s="850"/>
    </row>
    <row r="44161" spans="85:87" x14ac:dyDescent="0.25">
      <c r="CG44161" s="768"/>
      <c r="CH44161" s="768"/>
      <c r="CI44161" s="850"/>
    </row>
    <row r="44162" spans="85:87" x14ac:dyDescent="0.25">
      <c r="CG44162" s="768"/>
      <c r="CH44162" s="768"/>
      <c r="CI44162" s="850"/>
    </row>
    <row r="44163" spans="85:87" x14ac:dyDescent="0.25">
      <c r="CG44163" s="768"/>
      <c r="CH44163" s="768"/>
      <c r="CI44163" s="850"/>
    </row>
    <row r="44164" spans="85:87" x14ac:dyDescent="0.25">
      <c r="CG44164" s="768"/>
      <c r="CH44164" s="768"/>
      <c r="CI44164" s="850"/>
    </row>
    <row r="44165" spans="85:87" x14ac:dyDescent="0.25">
      <c r="CG44165" s="768"/>
      <c r="CH44165" s="768"/>
      <c r="CI44165" s="850"/>
    </row>
    <row r="44166" spans="85:87" x14ac:dyDescent="0.25">
      <c r="CG44166" s="768"/>
      <c r="CH44166" s="768"/>
      <c r="CI44166" s="850"/>
    </row>
    <row r="44167" spans="85:87" x14ac:dyDescent="0.25">
      <c r="CG44167" s="768"/>
      <c r="CH44167" s="768"/>
      <c r="CI44167" s="850"/>
    </row>
    <row r="44168" spans="85:87" x14ac:dyDescent="0.25">
      <c r="CG44168" s="768"/>
      <c r="CH44168" s="768"/>
      <c r="CI44168" s="850"/>
    </row>
    <row r="44169" spans="85:87" x14ac:dyDescent="0.25">
      <c r="CG44169" s="768"/>
      <c r="CH44169" s="768"/>
      <c r="CI44169" s="850"/>
    </row>
    <row r="44170" spans="85:87" x14ac:dyDescent="0.25">
      <c r="CG44170" s="768"/>
      <c r="CH44170" s="768"/>
      <c r="CI44170" s="850"/>
    </row>
    <row r="44171" spans="85:87" x14ac:dyDescent="0.25">
      <c r="CG44171" s="768"/>
      <c r="CH44171" s="768"/>
      <c r="CI44171" s="850"/>
    </row>
    <row r="44172" spans="85:87" x14ac:dyDescent="0.25">
      <c r="CG44172" s="768"/>
      <c r="CH44172" s="768"/>
      <c r="CI44172" s="850"/>
    </row>
    <row r="44173" spans="85:87" x14ac:dyDescent="0.25">
      <c r="CG44173" s="768"/>
      <c r="CH44173" s="768"/>
      <c r="CI44173" s="850"/>
    </row>
    <row r="44174" spans="85:87" x14ac:dyDescent="0.25">
      <c r="CG44174" s="768"/>
      <c r="CH44174" s="768"/>
      <c r="CI44174" s="850"/>
    </row>
    <row r="44175" spans="85:87" x14ac:dyDescent="0.25">
      <c r="CG44175" s="768"/>
      <c r="CH44175" s="768"/>
      <c r="CI44175" s="850"/>
    </row>
    <row r="44176" spans="85:87" x14ac:dyDescent="0.25">
      <c r="CG44176" s="768"/>
      <c r="CH44176" s="768"/>
      <c r="CI44176" s="850"/>
    </row>
    <row r="44177" spans="85:87" x14ac:dyDescent="0.25">
      <c r="CG44177" s="768"/>
      <c r="CH44177" s="768"/>
      <c r="CI44177" s="850"/>
    </row>
    <row r="44178" spans="85:87" x14ac:dyDescent="0.25">
      <c r="CG44178" s="768"/>
      <c r="CH44178" s="768"/>
      <c r="CI44178" s="850"/>
    </row>
    <row r="44179" spans="85:87" x14ac:dyDescent="0.25">
      <c r="CG44179" s="768"/>
      <c r="CH44179" s="768"/>
      <c r="CI44179" s="850"/>
    </row>
    <row r="44180" spans="85:87" x14ac:dyDescent="0.25">
      <c r="CG44180" s="768"/>
      <c r="CH44180" s="768"/>
      <c r="CI44180" s="850"/>
    </row>
    <row r="44181" spans="85:87" x14ac:dyDescent="0.25">
      <c r="CG44181" s="768"/>
      <c r="CH44181" s="768"/>
      <c r="CI44181" s="850"/>
    </row>
    <row r="44182" spans="85:87" x14ac:dyDescent="0.25">
      <c r="CG44182" s="768"/>
      <c r="CH44182" s="768"/>
      <c r="CI44182" s="850"/>
    </row>
    <row r="44183" spans="85:87" x14ac:dyDescent="0.25">
      <c r="CG44183" s="768"/>
      <c r="CH44183" s="768"/>
      <c r="CI44183" s="850"/>
    </row>
    <row r="44184" spans="85:87" x14ac:dyDescent="0.25">
      <c r="CG44184" s="768"/>
      <c r="CH44184" s="768"/>
      <c r="CI44184" s="850"/>
    </row>
    <row r="44185" spans="85:87" x14ac:dyDescent="0.25">
      <c r="CG44185" s="768"/>
      <c r="CH44185" s="768"/>
      <c r="CI44185" s="850"/>
    </row>
    <row r="44186" spans="85:87" x14ac:dyDescent="0.25">
      <c r="CG44186" s="768"/>
      <c r="CH44186" s="768"/>
      <c r="CI44186" s="850"/>
    </row>
    <row r="44187" spans="85:87" x14ac:dyDescent="0.25">
      <c r="CG44187" s="768"/>
      <c r="CH44187" s="768"/>
      <c r="CI44187" s="850"/>
    </row>
    <row r="44188" spans="85:87" x14ac:dyDescent="0.25">
      <c r="CG44188" s="768"/>
      <c r="CH44188" s="768"/>
      <c r="CI44188" s="850"/>
    </row>
    <row r="44189" spans="85:87" x14ac:dyDescent="0.25">
      <c r="CG44189" s="768"/>
      <c r="CH44189" s="768"/>
      <c r="CI44189" s="850"/>
    </row>
    <row r="44190" spans="85:87" x14ac:dyDescent="0.25">
      <c r="CG44190" s="768"/>
      <c r="CH44190" s="768"/>
      <c r="CI44190" s="850"/>
    </row>
    <row r="44191" spans="85:87" x14ac:dyDescent="0.25">
      <c r="CG44191" s="768"/>
      <c r="CH44191" s="768"/>
      <c r="CI44191" s="850"/>
    </row>
    <row r="44192" spans="85:87" x14ac:dyDescent="0.25">
      <c r="CG44192" s="768"/>
      <c r="CH44192" s="768"/>
      <c r="CI44192" s="850"/>
    </row>
    <row r="44193" spans="85:87" x14ac:dyDescent="0.25">
      <c r="CG44193" s="768"/>
      <c r="CH44193" s="768"/>
      <c r="CI44193" s="850"/>
    </row>
    <row r="44194" spans="85:87" x14ac:dyDescent="0.25">
      <c r="CG44194" s="768"/>
      <c r="CH44194" s="768"/>
      <c r="CI44194" s="850"/>
    </row>
    <row r="44195" spans="85:87" x14ac:dyDescent="0.25">
      <c r="CG44195" s="768"/>
      <c r="CH44195" s="768"/>
      <c r="CI44195" s="850"/>
    </row>
    <row r="44196" spans="85:87" x14ac:dyDescent="0.25">
      <c r="CG44196" s="768"/>
      <c r="CH44196" s="768"/>
      <c r="CI44196" s="850"/>
    </row>
    <row r="44197" spans="85:87" x14ac:dyDescent="0.25">
      <c r="CG44197" s="768"/>
      <c r="CH44197" s="768"/>
      <c r="CI44197" s="850"/>
    </row>
    <row r="44198" spans="85:87" x14ac:dyDescent="0.25">
      <c r="CG44198" s="768"/>
      <c r="CH44198" s="768"/>
      <c r="CI44198" s="850"/>
    </row>
    <row r="44199" spans="85:87" x14ac:dyDescent="0.25">
      <c r="CG44199" s="768"/>
      <c r="CH44199" s="768"/>
      <c r="CI44199" s="850"/>
    </row>
    <row r="44200" spans="85:87" x14ac:dyDescent="0.25">
      <c r="CG44200" s="768"/>
      <c r="CH44200" s="768"/>
      <c r="CI44200" s="850"/>
    </row>
    <row r="44201" spans="85:87" x14ac:dyDescent="0.25">
      <c r="CG44201" s="768"/>
      <c r="CH44201" s="768"/>
      <c r="CI44201" s="850"/>
    </row>
    <row r="44202" spans="85:87" x14ac:dyDescent="0.25">
      <c r="CG44202" s="768"/>
      <c r="CH44202" s="768"/>
      <c r="CI44202" s="850"/>
    </row>
    <row r="44203" spans="85:87" x14ac:dyDescent="0.25">
      <c r="CG44203" s="768"/>
      <c r="CH44203" s="768"/>
      <c r="CI44203" s="850"/>
    </row>
    <row r="44204" spans="85:87" x14ac:dyDescent="0.25">
      <c r="CG44204" s="768"/>
      <c r="CH44204" s="768"/>
      <c r="CI44204" s="850"/>
    </row>
    <row r="44205" spans="85:87" x14ac:dyDescent="0.25">
      <c r="CG44205" s="768"/>
      <c r="CH44205" s="768"/>
      <c r="CI44205" s="850"/>
    </row>
    <row r="44206" spans="85:87" x14ac:dyDescent="0.25">
      <c r="CG44206" s="768"/>
      <c r="CH44206" s="768"/>
      <c r="CI44206" s="850"/>
    </row>
    <row r="44207" spans="85:87" x14ac:dyDescent="0.25">
      <c r="CG44207" s="768"/>
      <c r="CH44207" s="768"/>
      <c r="CI44207" s="850"/>
    </row>
    <row r="44208" spans="85:87" x14ac:dyDescent="0.25">
      <c r="CG44208" s="768"/>
      <c r="CH44208" s="768"/>
      <c r="CI44208" s="850"/>
    </row>
    <row r="44209" spans="85:87" x14ac:dyDescent="0.25">
      <c r="CG44209" s="768"/>
      <c r="CH44209" s="768"/>
      <c r="CI44209" s="850"/>
    </row>
    <row r="44210" spans="85:87" x14ac:dyDescent="0.25">
      <c r="CG44210" s="768"/>
      <c r="CH44210" s="768"/>
      <c r="CI44210" s="850"/>
    </row>
    <row r="44211" spans="85:87" x14ac:dyDescent="0.25">
      <c r="CG44211" s="768"/>
      <c r="CH44211" s="768"/>
      <c r="CI44211" s="850"/>
    </row>
    <row r="44212" spans="85:87" x14ac:dyDescent="0.25">
      <c r="CG44212" s="768"/>
      <c r="CH44212" s="768"/>
      <c r="CI44212" s="850"/>
    </row>
    <row r="44213" spans="85:87" x14ac:dyDescent="0.25">
      <c r="CG44213" s="768"/>
      <c r="CH44213" s="768"/>
      <c r="CI44213" s="850"/>
    </row>
    <row r="44214" spans="85:87" x14ac:dyDescent="0.25">
      <c r="CG44214" s="768"/>
      <c r="CH44214" s="768"/>
      <c r="CI44214" s="850"/>
    </row>
    <row r="44215" spans="85:87" x14ac:dyDescent="0.25">
      <c r="CG44215" s="768"/>
      <c r="CH44215" s="768"/>
      <c r="CI44215" s="850"/>
    </row>
    <row r="44216" spans="85:87" x14ac:dyDescent="0.25">
      <c r="CG44216" s="768"/>
      <c r="CH44216" s="768"/>
      <c r="CI44216" s="850"/>
    </row>
    <row r="44217" spans="85:87" x14ac:dyDescent="0.25">
      <c r="CG44217" s="768"/>
      <c r="CH44217" s="768"/>
      <c r="CI44217" s="850"/>
    </row>
    <row r="44218" spans="85:87" x14ac:dyDescent="0.25">
      <c r="CG44218" s="768"/>
      <c r="CH44218" s="768"/>
      <c r="CI44218" s="850"/>
    </row>
    <row r="44219" spans="85:87" x14ac:dyDescent="0.25">
      <c r="CG44219" s="768"/>
      <c r="CH44219" s="768"/>
      <c r="CI44219" s="850"/>
    </row>
    <row r="44220" spans="85:87" x14ac:dyDescent="0.25">
      <c r="CG44220" s="768"/>
      <c r="CH44220" s="768"/>
      <c r="CI44220" s="850"/>
    </row>
    <row r="44221" spans="85:87" x14ac:dyDescent="0.25">
      <c r="CG44221" s="768"/>
      <c r="CH44221" s="768"/>
      <c r="CI44221" s="850"/>
    </row>
    <row r="44222" spans="85:87" x14ac:dyDescent="0.25">
      <c r="CG44222" s="768"/>
      <c r="CH44222" s="768"/>
      <c r="CI44222" s="850"/>
    </row>
    <row r="44223" spans="85:87" x14ac:dyDescent="0.25">
      <c r="CG44223" s="768"/>
      <c r="CH44223" s="768"/>
      <c r="CI44223" s="850"/>
    </row>
    <row r="44224" spans="85:87" x14ac:dyDescent="0.25">
      <c r="CG44224" s="768"/>
      <c r="CH44224" s="768"/>
      <c r="CI44224" s="850"/>
    </row>
    <row r="44225" spans="85:87" x14ac:dyDescent="0.25">
      <c r="CG44225" s="768"/>
      <c r="CH44225" s="768"/>
      <c r="CI44225" s="850"/>
    </row>
    <row r="44226" spans="85:87" x14ac:dyDescent="0.25">
      <c r="CG44226" s="768"/>
      <c r="CH44226" s="768"/>
      <c r="CI44226" s="850"/>
    </row>
    <row r="44227" spans="85:87" x14ac:dyDescent="0.25">
      <c r="CG44227" s="768"/>
      <c r="CH44227" s="768"/>
      <c r="CI44227" s="850"/>
    </row>
    <row r="44228" spans="85:87" x14ac:dyDescent="0.25">
      <c r="CG44228" s="768"/>
      <c r="CH44228" s="768"/>
      <c r="CI44228" s="850"/>
    </row>
    <row r="44229" spans="85:87" x14ac:dyDescent="0.25">
      <c r="CG44229" s="768"/>
      <c r="CH44229" s="768"/>
      <c r="CI44229" s="850"/>
    </row>
    <row r="44230" spans="85:87" x14ac:dyDescent="0.25">
      <c r="CG44230" s="768"/>
      <c r="CH44230" s="768"/>
      <c r="CI44230" s="850"/>
    </row>
    <row r="44231" spans="85:87" x14ac:dyDescent="0.25">
      <c r="CG44231" s="768"/>
      <c r="CH44231" s="768"/>
      <c r="CI44231" s="850"/>
    </row>
    <row r="44232" spans="85:87" x14ac:dyDescent="0.25">
      <c r="CG44232" s="768"/>
      <c r="CH44232" s="768"/>
      <c r="CI44232" s="850"/>
    </row>
    <row r="44233" spans="85:87" x14ac:dyDescent="0.25">
      <c r="CG44233" s="768"/>
      <c r="CH44233" s="768"/>
      <c r="CI44233" s="850"/>
    </row>
    <row r="44234" spans="85:87" x14ac:dyDescent="0.25">
      <c r="CG44234" s="768"/>
      <c r="CH44234" s="768"/>
      <c r="CI44234" s="850"/>
    </row>
    <row r="44235" spans="85:87" x14ac:dyDescent="0.25">
      <c r="CG44235" s="768"/>
      <c r="CH44235" s="768"/>
      <c r="CI44235" s="850"/>
    </row>
    <row r="44236" spans="85:87" x14ac:dyDescent="0.25">
      <c r="CG44236" s="768"/>
      <c r="CH44236" s="768"/>
      <c r="CI44236" s="850"/>
    </row>
    <row r="44237" spans="85:87" x14ac:dyDescent="0.25">
      <c r="CG44237" s="768"/>
      <c r="CH44237" s="768"/>
      <c r="CI44237" s="850"/>
    </row>
    <row r="44238" spans="85:87" x14ac:dyDescent="0.25">
      <c r="CG44238" s="768"/>
      <c r="CH44238" s="768"/>
      <c r="CI44238" s="850"/>
    </row>
    <row r="44239" spans="85:87" x14ac:dyDescent="0.25">
      <c r="CG44239" s="768"/>
      <c r="CH44239" s="768"/>
      <c r="CI44239" s="850"/>
    </row>
    <row r="44240" spans="85:87" x14ac:dyDescent="0.25">
      <c r="CG44240" s="768"/>
      <c r="CH44240" s="768"/>
      <c r="CI44240" s="850"/>
    </row>
    <row r="44241" spans="85:87" x14ac:dyDescent="0.25">
      <c r="CG44241" s="768"/>
      <c r="CH44241" s="768"/>
      <c r="CI44241" s="850"/>
    </row>
    <row r="44242" spans="85:87" x14ac:dyDescent="0.25">
      <c r="CG44242" s="768"/>
      <c r="CH44242" s="768"/>
      <c r="CI44242" s="850"/>
    </row>
    <row r="44243" spans="85:87" x14ac:dyDescent="0.25">
      <c r="CG44243" s="768"/>
      <c r="CH44243" s="768"/>
      <c r="CI44243" s="850"/>
    </row>
    <row r="44244" spans="85:87" x14ac:dyDescent="0.25">
      <c r="CG44244" s="768"/>
      <c r="CH44244" s="768"/>
      <c r="CI44244" s="850"/>
    </row>
    <row r="44245" spans="85:87" x14ac:dyDescent="0.25">
      <c r="CG44245" s="768"/>
      <c r="CH44245" s="768"/>
      <c r="CI44245" s="850"/>
    </row>
    <row r="44246" spans="85:87" x14ac:dyDescent="0.25">
      <c r="CG44246" s="768"/>
      <c r="CH44246" s="768"/>
      <c r="CI44246" s="850"/>
    </row>
    <row r="44247" spans="85:87" x14ac:dyDescent="0.25">
      <c r="CG44247" s="768"/>
      <c r="CH44247" s="768"/>
      <c r="CI44247" s="850"/>
    </row>
    <row r="44248" spans="85:87" x14ac:dyDescent="0.25">
      <c r="CG44248" s="768"/>
      <c r="CH44248" s="768"/>
      <c r="CI44248" s="850"/>
    </row>
    <row r="44249" spans="85:87" x14ac:dyDescent="0.25">
      <c r="CG44249" s="768"/>
      <c r="CH44249" s="768"/>
      <c r="CI44249" s="850"/>
    </row>
    <row r="44250" spans="85:87" x14ac:dyDescent="0.25">
      <c r="CG44250" s="768"/>
      <c r="CH44250" s="768"/>
      <c r="CI44250" s="850"/>
    </row>
    <row r="44251" spans="85:87" x14ac:dyDescent="0.25">
      <c r="CG44251" s="768"/>
      <c r="CH44251" s="768"/>
      <c r="CI44251" s="850"/>
    </row>
    <row r="44252" spans="85:87" x14ac:dyDescent="0.25">
      <c r="CG44252" s="768"/>
      <c r="CH44252" s="768"/>
      <c r="CI44252" s="850"/>
    </row>
    <row r="44253" spans="85:87" x14ac:dyDescent="0.25">
      <c r="CG44253" s="768"/>
      <c r="CH44253" s="768"/>
      <c r="CI44253" s="850"/>
    </row>
    <row r="44254" spans="85:87" x14ac:dyDescent="0.25">
      <c r="CG44254" s="768"/>
      <c r="CH44254" s="768"/>
      <c r="CI44254" s="850"/>
    </row>
    <row r="44255" spans="85:87" x14ac:dyDescent="0.25">
      <c r="CG44255" s="768"/>
      <c r="CH44255" s="768"/>
      <c r="CI44255" s="850"/>
    </row>
    <row r="44256" spans="85:87" x14ac:dyDescent="0.25">
      <c r="CG44256" s="768"/>
      <c r="CH44256" s="768"/>
      <c r="CI44256" s="850"/>
    </row>
    <row r="44257" spans="85:87" x14ac:dyDescent="0.25">
      <c r="CG44257" s="768"/>
      <c r="CH44257" s="768"/>
      <c r="CI44257" s="850"/>
    </row>
    <row r="44258" spans="85:87" x14ac:dyDescent="0.25">
      <c r="CG44258" s="768"/>
      <c r="CH44258" s="768"/>
      <c r="CI44258" s="850"/>
    </row>
    <row r="44259" spans="85:87" x14ac:dyDescent="0.25">
      <c r="CG44259" s="768"/>
      <c r="CH44259" s="768"/>
      <c r="CI44259" s="850"/>
    </row>
    <row r="44260" spans="85:87" x14ac:dyDescent="0.25">
      <c r="CG44260" s="768"/>
      <c r="CH44260" s="768"/>
      <c r="CI44260" s="850"/>
    </row>
    <row r="44261" spans="85:87" x14ac:dyDescent="0.25">
      <c r="CG44261" s="768"/>
      <c r="CH44261" s="768"/>
      <c r="CI44261" s="850"/>
    </row>
    <row r="44262" spans="85:87" x14ac:dyDescent="0.25">
      <c r="CG44262" s="768"/>
      <c r="CH44262" s="768"/>
      <c r="CI44262" s="850"/>
    </row>
    <row r="44263" spans="85:87" x14ac:dyDescent="0.25">
      <c r="CG44263" s="768"/>
      <c r="CH44263" s="768"/>
      <c r="CI44263" s="850"/>
    </row>
    <row r="44264" spans="85:87" x14ac:dyDescent="0.25">
      <c r="CG44264" s="768"/>
      <c r="CH44264" s="768"/>
      <c r="CI44264" s="850"/>
    </row>
    <row r="44265" spans="85:87" x14ac:dyDescent="0.25">
      <c r="CG44265" s="768"/>
      <c r="CH44265" s="768"/>
      <c r="CI44265" s="850"/>
    </row>
    <row r="44266" spans="85:87" x14ac:dyDescent="0.25">
      <c r="CG44266" s="768"/>
      <c r="CH44266" s="768"/>
      <c r="CI44266" s="850"/>
    </row>
    <row r="44267" spans="85:87" x14ac:dyDescent="0.25">
      <c r="CG44267" s="768"/>
      <c r="CH44267" s="768"/>
      <c r="CI44267" s="850"/>
    </row>
    <row r="44268" spans="85:87" x14ac:dyDescent="0.25">
      <c r="CG44268" s="768"/>
      <c r="CH44268" s="768"/>
      <c r="CI44268" s="850"/>
    </row>
    <row r="44269" spans="85:87" x14ac:dyDescent="0.25">
      <c r="CG44269" s="768"/>
      <c r="CH44269" s="768"/>
      <c r="CI44269" s="850"/>
    </row>
    <row r="44270" spans="85:87" x14ac:dyDescent="0.25">
      <c r="CG44270" s="768"/>
      <c r="CH44270" s="768"/>
      <c r="CI44270" s="850"/>
    </row>
    <row r="44271" spans="85:87" x14ac:dyDescent="0.25">
      <c r="CG44271" s="768"/>
      <c r="CH44271" s="768"/>
      <c r="CI44271" s="850"/>
    </row>
    <row r="44272" spans="85:87" x14ac:dyDescent="0.25">
      <c r="CG44272" s="768"/>
      <c r="CH44272" s="768"/>
      <c r="CI44272" s="850"/>
    </row>
    <row r="44273" spans="85:87" x14ac:dyDescent="0.25">
      <c r="CG44273" s="768"/>
      <c r="CH44273" s="768"/>
      <c r="CI44273" s="850"/>
    </row>
    <row r="44274" spans="85:87" x14ac:dyDescent="0.25">
      <c r="CG44274" s="768"/>
      <c r="CH44274" s="768"/>
      <c r="CI44274" s="850"/>
    </row>
    <row r="44275" spans="85:87" x14ac:dyDescent="0.25">
      <c r="CG44275" s="768"/>
      <c r="CH44275" s="768"/>
      <c r="CI44275" s="850"/>
    </row>
    <row r="44276" spans="85:87" x14ac:dyDescent="0.25">
      <c r="CG44276" s="768"/>
      <c r="CH44276" s="768"/>
      <c r="CI44276" s="850"/>
    </row>
    <row r="44277" spans="85:87" x14ac:dyDescent="0.25">
      <c r="CG44277" s="768"/>
      <c r="CH44277" s="768"/>
      <c r="CI44277" s="850"/>
    </row>
    <row r="44278" spans="85:87" x14ac:dyDescent="0.25">
      <c r="CG44278" s="768"/>
      <c r="CH44278" s="768"/>
      <c r="CI44278" s="850"/>
    </row>
    <row r="44279" spans="85:87" x14ac:dyDescent="0.25">
      <c r="CG44279" s="768"/>
      <c r="CH44279" s="768"/>
      <c r="CI44279" s="850"/>
    </row>
    <row r="44280" spans="85:87" x14ac:dyDescent="0.25">
      <c r="CG44280" s="768"/>
      <c r="CH44280" s="768"/>
      <c r="CI44280" s="850"/>
    </row>
    <row r="44281" spans="85:87" x14ac:dyDescent="0.25">
      <c r="CG44281" s="768"/>
      <c r="CH44281" s="768"/>
      <c r="CI44281" s="850"/>
    </row>
    <row r="44282" spans="85:87" x14ac:dyDescent="0.25">
      <c r="CG44282" s="768"/>
      <c r="CH44282" s="768"/>
      <c r="CI44282" s="850"/>
    </row>
    <row r="44283" spans="85:87" x14ac:dyDescent="0.25">
      <c r="CG44283" s="768"/>
      <c r="CH44283" s="768"/>
      <c r="CI44283" s="850"/>
    </row>
    <row r="44284" spans="85:87" x14ac:dyDescent="0.25">
      <c r="CG44284" s="768"/>
      <c r="CH44284" s="768"/>
      <c r="CI44284" s="850"/>
    </row>
    <row r="44285" spans="85:87" x14ac:dyDescent="0.25">
      <c r="CG44285" s="768"/>
      <c r="CH44285" s="768"/>
      <c r="CI44285" s="850"/>
    </row>
    <row r="44286" spans="85:87" x14ac:dyDescent="0.25">
      <c r="CG44286" s="768"/>
      <c r="CH44286" s="768"/>
      <c r="CI44286" s="850"/>
    </row>
    <row r="44287" spans="85:87" x14ac:dyDescent="0.25">
      <c r="CG44287" s="768"/>
      <c r="CH44287" s="768"/>
      <c r="CI44287" s="850"/>
    </row>
    <row r="44288" spans="85:87" x14ac:dyDescent="0.25">
      <c r="CG44288" s="768"/>
      <c r="CH44288" s="768"/>
      <c r="CI44288" s="850"/>
    </row>
    <row r="44289" spans="85:87" x14ac:dyDescent="0.25">
      <c r="CG44289" s="768"/>
      <c r="CH44289" s="768"/>
      <c r="CI44289" s="850"/>
    </row>
    <row r="44290" spans="85:87" x14ac:dyDescent="0.25">
      <c r="CG44290" s="768"/>
      <c r="CH44290" s="768"/>
      <c r="CI44290" s="850"/>
    </row>
    <row r="44291" spans="85:87" x14ac:dyDescent="0.25">
      <c r="CG44291" s="768"/>
      <c r="CH44291" s="768"/>
      <c r="CI44291" s="850"/>
    </row>
    <row r="44292" spans="85:87" x14ac:dyDescent="0.25">
      <c r="CG44292" s="768"/>
      <c r="CH44292" s="768"/>
      <c r="CI44292" s="850"/>
    </row>
    <row r="44293" spans="85:87" x14ac:dyDescent="0.25">
      <c r="CG44293" s="768"/>
      <c r="CH44293" s="768"/>
      <c r="CI44293" s="850"/>
    </row>
    <row r="44294" spans="85:87" x14ac:dyDescent="0.25">
      <c r="CG44294" s="768"/>
      <c r="CH44294" s="768"/>
      <c r="CI44294" s="850"/>
    </row>
    <row r="44295" spans="85:87" x14ac:dyDescent="0.25">
      <c r="CG44295" s="768"/>
      <c r="CH44295" s="768"/>
      <c r="CI44295" s="850"/>
    </row>
    <row r="44296" spans="85:87" x14ac:dyDescent="0.25">
      <c r="CG44296" s="768"/>
      <c r="CH44296" s="768"/>
      <c r="CI44296" s="850"/>
    </row>
    <row r="44297" spans="85:87" x14ac:dyDescent="0.25">
      <c r="CG44297" s="768"/>
      <c r="CH44297" s="768"/>
      <c r="CI44297" s="850"/>
    </row>
    <row r="44298" spans="85:87" x14ac:dyDescent="0.25">
      <c r="CG44298" s="768"/>
      <c r="CH44298" s="768"/>
      <c r="CI44298" s="850"/>
    </row>
    <row r="44299" spans="85:87" x14ac:dyDescent="0.25">
      <c r="CG44299" s="768"/>
      <c r="CH44299" s="768"/>
      <c r="CI44299" s="850"/>
    </row>
    <row r="44300" spans="85:87" x14ac:dyDescent="0.25">
      <c r="CG44300" s="768"/>
      <c r="CH44300" s="768"/>
      <c r="CI44300" s="850"/>
    </row>
    <row r="44301" spans="85:87" x14ac:dyDescent="0.25">
      <c r="CG44301" s="768"/>
      <c r="CH44301" s="768"/>
      <c r="CI44301" s="850"/>
    </row>
    <row r="44302" spans="85:87" x14ac:dyDescent="0.25">
      <c r="CG44302" s="768"/>
      <c r="CH44302" s="768"/>
      <c r="CI44302" s="850"/>
    </row>
    <row r="44303" spans="85:87" x14ac:dyDescent="0.25">
      <c r="CG44303" s="768"/>
      <c r="CH44303" s="768"/>
      <c r="CI44303" s="850"/>
    </row>
    <row r="44304" spans="85:87" x14ac:dyDescent="0.25">
      <c r="CG44304" s="768"/>
      <c r="CH44304" s="768"/>
      <c r="CI44304" s="850"/>
    </row>
    <row r="44305" spans="85:87" x14ac:dyDescent="0.25">
      <c r="CG44305" s="768"/>
      <c r="CH44305" s="768"/>
      <c r="CI44305" s="850"/>
    </row>
    <row r="44306" spans="85:87" x14ac:dyDescent="0.25">
      <c r="CG44306" s="768"/>
      <c r="CH44306" s="768"/>
      <c r="CI44306" s="850"/>
    </row>
    <row r="44307" spans="85:87" x14ac:dyDescent="0.25">
      <c r="CG44307" s="768"/>
      <c r="CH44307" s="768"/>
      <c r="CI44307" s="850"/>
    </row>
    <row r="44308" spans="85:87" x14ac:dyDescent="0.25">
      <c r="CG44308" s="768"/>
      <c r="CH44308" s="768"/>
      <c r="CI44308" s="850"/>
    </row>
    <row r="44309" spans="85:87" x14ac:dyDescent="0.25">
      <c r="CG44309" s="768"/>
      <c r="CH44309" s="768"/>
      <c r="CI44309" s="850"/>
    </row>
    <row r="44310" spans="85:87" x14ac:dyDescent="0.25">
      <c r="CG44310" s="768"/>
      <c r="CH44310" s="768"/>
      <c r="CI44310" s="850"/>
    </row>
    <row r="44311" spans="85:87" x14ac:dyDescent="0.25">
      <c r="CG44311" s="768"/>
      <c r="CH44311" s="768"/>
      <c r="CI44311" s="850"/>
    </row>
    <row r="44312" spans="85:87" x14ac:dyDescent="0.25">
      <c r="CG44312" s="768"/>
      <c r="CH44312" s="768"/>
      <c r="CI44312" s="850"/>
    </row>
    <row r="44313" spans="85:87" x14ac:dyDescent="0.25">
      <c r="CG44313" s="768"/>
      <c r="CH44313" s="768"/>
      <c r="CI44313" s="850"/>
    </row>
    <row r="44314" spans="85:87" x14ac:dyDescent="0.25">
      <c r="CG44314" s="768"/>
      <c r="CH44314" s="768"/>
      <c r="CI44314" s="850"/>
    </row>
    <row r="44315" spans="85:87" x14ac:dyDescent="0.25">
      <c r="CG44315" s="768"/>
      <c r="CH44315" s="768"/>
      <c r="CI44315" s="850"/>
    </row>
    <row r="44316" spans="85:87" x14ac:dyDescent="0.25">
      <c r="CG44316" s="768"/>
      <c r="CH44316" s="768"/>
      <c r="CI44316" s="850"/>
    </row>
    <row r="44317" spans="85:87" x14ac:dyDescent="0.25">
      <c r="CG44317" s="768"/>
      <c r="CH44317" s="768"/>
      <c r="CI44317" s="850"/>
    </row>
    <row r="44318" spans="85:87" x14ac:dyDescent="0.25">
      <c r="CG44318" s="768"/>
      <c r="CH44318" s="768"/>
      <c r="CI44318" s="850"/>
    </row>
    <row r="44319" spans="85:87" x14ac:dyDescent="0.25">
      <c r="CG44319" s="768"/>
      <c r="CH44319" s="768"/>
      <c r="CI44319" s="850"/>
    </row>
    <row r="44320" spans="85:87" x14ac:dyDescent="0.25">
      <c r="CG44320" s="768"/>
      <c r="CH44320" s="768"/>
      <c r="CI44320" s="850"/>
    </row>
    <row r="44321" spans="85:87" x14ac:dyDescent="0.25">
      <c r="CG44321" s="768"/>
      <c r="CH44321" s="768"/>
      <c r="CI44321" s="850"/>
    </row>
    <row r="44322" spans="85:87" x14ac:dyDescent="0.25">
      <c r="CG44322" s="768"/>
      <c r="CH44322" s="768"/>
      <c r="CI44322" s="850"/>
    </row>
    <row r="44323" spans="85:87" x14ac:dyDescent="0.25">
      <c r="CG44323" s="768"/>
      <c r="CH44323" s="768"/>
      <c r="CI44323" s="850"/>
    </row>
    <row r="44324" spans="85:87" x14ac:dyDescent="0.25">
      <c r="CG44324" s="768"/>
      <c r="CH44324" s="768"/>
      <c r="CI44324" s="850"/>
    </row>
    <row r="44325" spans="85:87" x14ac:dyDescent="0.25">
      <c r="CG44325" s="768"/>
      <c r="CH44325" s="768"/>
      <c r="CI44325" s="850"/>
    </row>
    <row r="44326" spans="85:87" x14ac:dyDescent="0.25">
      <c r="CG44326" s="768"/>
      <c r="CH44326" s="768"/>
      <c r="CI44326" s="850"/>
    </row>
    <row r="44327" spans="85:87" x14ac:dyDescent="0.25">
      <c r="CG44327" s="768"/>
      <c r="CH44327" s="768"/>
      <c r="CI44327" s="850"/>
    </row>
    <row r="44328" spans="85:87" x14ac:dyDescent="0.25">
      <c r="CG44328" s="768"/>
      <c r="CH44328" s="768"/>
      <c r="CI44328" s="850"/>
    </row>
    <row r="44329" spans="85:87" x14ac:dyDescent="0.25">
      <c r="CG44329" s="768"/>
      <c r="CH44329" s="768"/>
      <c r="CI44329" s="850"/>
    </row>
    <row r="44330" spans="85:87" x14ac:dyDescent="0.25">
      <c r="CG44330" s="768"/>
      <c r="CH44330" s="768"/>
      <c r="CI44330" s="850"/>
    </row>
    <row r="44331" spans="85:87" x14ac:dyDescent="0.25">
      <c r="CG44331" s="768"/>
      <c r="CH44331" s="768"/>
      <c r="CI44331" s="850"/>
    </row>
    <row r="44332" spans="85:87" x14ac:dyDescent="0.25">
      <c r="CG44332" s="768"/>
      <c r="CH44332" s="768"/>
      <c r="CI44332" s="850"/>
    </row>
    <row r="44333" spans="85:87" x14ac:dyDescent="0.25">
      <c r="CG44333" s="768"/>
      <c r="CH44333" s="768"/>
      <c r="CI44333" s="850"/>
    </row>
    <row r="44334" spans="85:87" x14ac:dyDescent="0.25">
      <c r="CG44334" s="768"/>
      <c r="CH44334" s="768"/>
      <c r="CI44334" s="850"/>
    </row>
    <row r="44335" spans="85:87" x14ac:dyDescent="0.25">
      <c r="CG44335" s="768"/>
      <c r="CH44335" s="768"/>
      <c r="CI44335" s="850"/>
    </row>
    <row r="44336" spans="85:87" x14ac:dyDescent="0.25">
      <c r="CG44336" s="768"/>
      <c r="CH44336" s="768"/>
      <c r="CI44336" s="850"/>
    </row>
    <row r="44337" spans="85:87" x14ac:dyDescent="0.25">
      <c r="CG44337" s="768"/>
      <c r="CH44337" s="768"/>
      <c r="CI44337" s="850"/>
    </row>
    <row r="44338" spans="85:87" x14ac:dyDescent="0.25">
      <c r="CG44338" s="768"/>
      <c r="CH44338" s="768"/>
      <c r="CI44338" s="850"/>
    </row>
    <row r="44339" spans="85:87" x14ac:dyDescent="0.25">
      <c r="CG44339" s="768"/>
      <c r="CH44339" s="768"/>
      <c r="CI44339" s="850"/>
    </row>
    <row r="44340" spans="85:87" x14ac:dyDescent="0.25">
      <c r="CG44340" s="768"/>
      <c r="CH44340" s="768"/>
      <c r="CI44340" s="850"/>
    </row>
    <row r="44341" spans="85:87" x14ac:dyDescent="0.25">
      <c r="CG44341" s="768"/>
      <c r="CH44341" s="768"/>
      <c r="CI44341" s="850"/>
    </row>
    <row r="44342" spans="85:87" x14ac:dyDescent="0.25">
      <c r="CG44342" s="768"/>
      <c r="CH44342" s="768"/>
      <c r="CI44342" s="850"/>
    </row>
    <row r="44343" spans="85:87" x14ac:dyDescent="0.25">
      <c r="CG44343" s="768"/>
      <c r="CH44343" s="768"/>
      <c r="CI44343" s="850"/>
    </row>
    <row r="44344" spans="85:87" x14ac:dyDescent="0.25">
      <c r="CG44344" s="768"/>
      <c r="CH44344" s="768"/>
      <c r="CI44344" s="850"/>
    </row>
    <row r="44345" spans="85:87" x14ac:dyDescent="0.25">
      <c r="CG44345" s="768"/>
      <c r="CH44345" s="768"/>
      <c r="CI44345" s="850"/>
    </row>
    <row r="44346" spans="85:87" x14ac:dyDescent="0.25">
      <c r="CG44346" s="768"/>
      <c r="CH44346" s="768"/>
      <c r="CI44346" s="850"/>
    </row>
    <row r="44347" spans="85:87" x14ac:dyDescent="0.25">
      <c r="CG44347" s="768"/>
      <c r="CH44347" s="768"/>
      <c r="CI44347" s="850"/>
    </row>
    <row r="44348" spans="85:87" x14ac:dyDescent="0.25">
      <c r="CG44348" s="768"/>
      <c r="CH44348" s="768"/>
      <c r="CI44348" s="850"/>
    </row>
    <row r="44349" spans="85:87" x14ac:dyDescent="0.25">
      <c r="CG44349" s="768"/>
      <c r="CH44349" s="768"/>
      <c r="CI44349" s="850"/>
    </row>
    <row r="44350" spans="85:87" x14ac:dyDescent="0.25">
      <c r="CG44350" s="768"/>
      <c r="CH44350" s="768"/>
      <c r="CI44350" s="850"/>
    </row>
    <row r="44351" spans="85:87" x14ac:dyDescent="0.25">
      <c r="CG44351" s="768"/>
      <c r="CH44351" s="768"/>
      <c r="CI44351" s="850"/>
    </row>
    <row r="44352" spans="85:87" x14ac:dyDescent="0.25">
      <c r="CG44352" s="768"/>
      <c r="CH44352" s="768"/>
      <c r="CI44352" s="850"/>
    </row>
    <row r="44353" spans="85:87" x14ac:dyDescent="0.25">
      <c r="CG44353" s="768"/>
      <c r="CH44353" s="768"/>
      <c r="CI44353" s="850"/>
    </row>
    <row r="44354" spans="85:87" x14ac:dyDescent="0.25">
      <c r="CG44354" s="768"/>
      <c r="CH44354" s="768"/>
      <c r="CI44354" s="850"/>
    </row>
    <row r="44355" spans="85:87" x14ac:dyDescent="0.25">
      <c r="CG44355" s="768"/>
      <c r="CH44355" s="768"/>
      <c r="CI44355" s="850"/>
    </row>
    <row r="44356" spans="85:87" x14ac:dyDescent="0.25">
      <c r="CG44356" s="768"/>
      <c r="CH44356" s="768"/>
      <c r="CI44356" s="850"/>
    </row>
    <row r="44357" spans="85:87" x14ac:dyDescent="0.25">
      <c r="CG44357" s="768"/>
      <c r="CH44357" s="768"/>
      <c r="CI44357" s="850"/>
    </row>
    <row r="44358" spans="85:87" x14ac:dyDescent="0.25">
      <c r="CG44358" s="768"/>
      <c r="CH44358" s="768"/>
      <c r="CI44358" s="850"/>
    </row>
    <row r="44359" spans="85:87" x14ac:dyDescent="0.25">
      <c r="CG44359" s="768"/>
      <c r="CH44359" s="768"/>
      <c r="CI44359" s="850"/>
    </row>
    <row r="44360" spans="85:87" x14ac:dyDescent="0.25">
      <c r="CG44360" s="768"/>
      <c r="CH44360" s="768"/>
      <c r="CI44360" s="850"/>
    </row>
    <row r="44361" spans="85:87" x14ac:dyDescent="0.25">
      <c r="CG44361" s="768"/>
      <c r="CH44361" s="768"/>
      <c r="CI44361" s="850"/>
    </row>
    <row r="44362" spans="85:87" x14ac:dyDescent="0.25">
      <c r="CG44362" s="768"/>
      <c r="CH44362" s="768"/>
      <c r="CI44362" s="850"/>
    </row>
    <row r="44363" spans="85:87" x14ac:dyDescent="0.25">
      <c r="CG44363" s="768"/>
      <c r="CH44363" s="768"/>
      <c r="CI44363" s="850"/>
    </row>
    <row r="44364" spans="85:87" x14ac:dyDescent="0.25">
      <c r="CG44364" s="768"/>
      <c r="CH44364" s="768"/>
      <c r="CI44364" s="850"/>
    </row>
    <row r="44365" spans="85:87" x14ac:dyDescent="0.25">
      <c r="CG44365" s="768"/>
      <c r="CH44365" s="768"/>
      <c r="CI44365" s="850"/>
    </row>
    <row r="44366" spans="85:87" x14ac:dyDescent="0.25">
      <c r="CG44366" s="768"/>
      <c r="CH44366" s="768"/>
      <c r="CI44366" s="850"/>
    </row>
    <row r="44367" spans="85:87" x14ac:dyDescent="0.25">
      <c r="CG44367" s="768"/>
      <c r="CH44367" s="768"/>
      <c r="CI44367" s="850"/>
    </row>
    <row r="44368" spans="85:87" x14ac:dyDescent="0.25">
      <c r="CG44368" s="768"/>
      <c r="CH44368" s="768"/>
      <c r="CI44368" s="850"/>
    </row>
    <row r="44369" spans="85:87" x14ac:dyDescent="0.25">
      <c r="CG44369" s="768"/>
      <c r="CH44369" s="768"/>
      <c r="CI44369" s="850"/>
    </row>
    <row r="44370" spans="85:87" x14ac:dyDescent="0.25">
      <c r="CG44370" s="768"/>
      <c r="CH44370" s="768"/>
      <c r="CI44370" s="850"/>
    </row>
    <row r="44371" spans="85:87" x14ac:dyDescent="0.25">
      <c r="CG44371" s="768"/>
      <c r="CH44371" s="768"/>
      <c r="CI44371" s="850"/>
    </row>
    <row r="44372" spans="85:87" x14ac:dyDescent="0.25">
      <c r="CG44372" s="768"/>
      <c r="CH44372" s="768"/>
      <c r="CI44372" s="850"/>
    </row>
    <row r="44373" spans="85:87" x14ac:dyDescent="0.25">
      <c r="CG44373" s="768"/>
      <c r="CH44373" s="768"/>
      <c r="CI44373" s="850"/>
    </row>
    <row r="44374" spans="85:87" x14ac:dyDescent="0.25">
      <c r="CG44374" s="768"/>
      <c r="CH44374" s="768"/>
      <c r="CI44374" s="850"/>
    </row>
    <row r="44375" spans="85:87" x14ac:dyDescent="0.25">
      <c r="CG44375" s="768"/>
      <c r="CH44375" s="768"/>
      <c r="CI44375" s="850"/>
    </row>
    <row r="44376" spans="85:87" x14ac:dyDescent="0.25">
      <c r="CG44376" s="768"/>
      <c r="CH44376" s="768"/>
      <c r="CI44376" s="850"/>
    </row>
    <row r="44377" spans="85:87" x14ac:dyDescent="0.25">
      <c r="CG44377" s="768"/>
      <c r="CH44377" s="768"/>
      <c r="CI44377" s="850"/>
    </row>
    <row r="44378" spans="85:87" x14ac:dyDescent="0.25">
      <c r="CG44378" s="768"/>
      <c r="CH44378" s="768"/>
      <c r="CI44378" s="850"/>
    </row>
    <row r="44379" spans="85:87" x14ac:dyDescent="0.25">
      <c r="CG44379" s="768"/>
      <c r="CH44379" s="768"/>
      <c r="CI44379" s="850"/>
    </row>
    <row r="44380" spans="85:87" x14ac:dyDescent="0.25">
      <c r="CG44380" s="768"/>
      <c r="CH44380" s="768"/>
      <c r="CI44380" s="850"/>
    </row>
    <row r="44381" spans="85:87" x14ac:dyDescent="0.25">
      <c r="CG44381" s="768"/>
      <c r="CH44381" s="768"/>
      <c r="CI44381" s="850"/>
    </row>
    <row r="44382" spans="85:87" x14ac:dyDescent="0.25">
      <c r="CG44382" s="768"/>
      <c r="CH44382" s="768"/>
      <c r="CI44382" s="850"/>
    </row>
    <row r="44383" spans="85:87" x14ac:dyDescent="0.25">
      <c r="CG44383" s="768"/>
      <c r="CH44383" s="768"/>
      <c r="CI44383" s="850"/>
    </row>
    <row r="44384" spans="85:87" x14ac:dyDescent="0.25">
      <c r="CG44384" s="768"/>
      <c r="CH44384" s="768"/>
      <c r="CI44384" s="850"/>
    </row>
    <row r="44385" spans="85:87" x14ac:dyDescent="0.25">
      <c r="CG44385" s="768"/>
      <c r="CH44385" s="768"/>
      <c r="CI44385" s="850"/>
    </row>
    <row r="44386" spans="85:87" x14ac:dyDescent="0.25">
      <c r="CG44386" s="768"/>
      <c r="CH44386" s="768"/>
      <c r="CI44386" s="850"/>
    </row>
    <row r="44387" spans="85:87" x14ac:dyDescent="0.25">
      <c r="CG44387" s="768"/>
      <c r="CH44387" s="768"/>
      <c r="CI44387" s="850"/>
    </row>
    <row r="44388" spans="85:87" x14ac:dyDescent="0.25">
      <c r="CG44388" s="768"/>
      <c r="CH44388" s="768"/>
      <c r="CI44388" s="850"/>
    </row>
    <row r="44389" spans="85:87" x14ac:dyDescent="0.25">
      <c r="CG44389" s="768"/>
      <c r="CH44389" s="768"/>
      <c r="CI44389" s="850"/>
    </row>
    <row r="44390" spans="85:87" x14ac:dyDescent="0.25">
      <c r="CG44390" s="768"/>
      <c r="CH44390" s="768"/>
      <c r="CI44390" s="850"/>
    </row>
    <row r="44391" spans="85:87" x14ac:dyDescent="0.25">
      <c r="CG44391" s="768"/>
      <c r="CH44391" s="768"/>
      <c r="CI44391" s="850"/>
    </row>
    <row r="44392" spans="85:87" x14ac:dyDescent="0.25">
      <c r="CG44392" s="768"/>
      <c r="CH44392" s="768"/>
      <c r="CI44392" s="850"/>
    </row>
    <row r="44393" spans="85:87" x14ac:dyDescent="0.25">
      <c r="CG44393" s="768"/>
      <c r="CH44393" s="768"/>
      <c r="CI44393" s="850"/>
    </row>
    <row r="44394" spans="85:87" x14ac:dyDescent="0.25">
      <c r="CG44394" s="768"/>
      <c r="CH44394" s="768"/>
      <c r="CI44394" s="850"/>
    </row>
    <row r="44395" spans="85:87" x14ac:dyDescent="0.25">
      <c r="CG44395" s="768"/>
      <c r="CH44395" s="768"/>
      <c r="CI44395" s="850"/>
    </row>
    <row r="44396" spans="85:87" x14ac:dyDescent="0.25">
      <c r="CG44396" s="768"/>
      <c r="CH44396" s="768"/>
      <c r="CI44396" s="850"/>
    </row>
    <row r="44397" spans="85:87" x14ac:dyDescent="0.25">
      <c r="CG44397" s="768"/>
      <c r="CH44397" s="768"/>
      <c r="CI44397" s="850"/>
    </row>
    <row r="44398" spans="85:87" x14ac:dyDescent="0.25">
      <c r="CG44398" s="768"/>
      <c r="CH44398" s="768"/>
      <c r="CI44398" s="850"/>
    </row>
    <row r="44399" spans="85:87" x14ac:dyDescent="0.25">
      <c r="CG44399" s="768"/>
      <c r="CH44399" s="768"/>
      <c r="CI44399" s="850"/>
    </row>
    <row r="44400" spans="85:87" x14ac:dyDescent="0.25">
      <c r="CG44400" s="768"/>
      <c r="CH44400" s="768"/>
      <c r="CI44400" s="850"/>
    </row>
    <row r="44401" spans="85:87" x14ac:dyDescent="0.25">
      <c r="CG44401" s="768"/>
      <c r="CH44401" s="768"/>
      <c r="CI44401" s="850"/>
    </row>
    <row r="44402" spans="85:87" x14ac:dyDescent="0.25">
      <c r="CG44402" s="768"/>
      <c r="CH44402" s="768"/>
      <c r="CI44402" s="850"/>
    </row>
    <row r="44403" spans="85:87" x14ac:dyDescent="0.25">
      <c r="CG44403" s="768"/>
      <c r="CH44403" s="768"/>
      <c r="CI44403" s="850"/>
    </row>
    <row r="44404" spans="85:87" x14ac:dyDescent="0.25">
      <c r="CG44404" s="768"/>
      <c r="CH44404" s="768"/>
      <c r="CI44404" s="850"/>
    </row>
    <row r="44405" spans="85:87" x14ac:dyDescent="0.25">
      <c r="CG44405" s="768"/>
      <c r="CH44405" s="768"/>
      <c r="CI44405" s="850"/>
    </row>
    <row r="44406" spans="85:87" x14ac:dyDescent="0.25">
      <c r="CG44406" s="768"/>
      <c r="CH44406" s="768"/>
      <c r="CI44406" s="850"/>
    </row>
    <row r="44407" spans="85:87" x14ac:dyDescent="0.25">
      <c r="CG44407" s="768"/>
      <c r="CH44407" s="768"/>
      <c r="CI44407" s="850"/>
    </row>
    <row r="44408" spans="85:87" x14ac:dyDescent="0.25">
      <c r="CG44408" s="768"/>
      <c r="CH44408" s="768"/>
      <c r="CI44408" s="850"/>
    </row>
    <row r="44409" spans="85:87" x14ac:dyDescent="0.25">
      <c r="CG44409" s="768"/>
      <c r="CH44409" s="768"/>
      <c r="CI44409" s="850"/>
    </row>
    <row r="44410" spans="85:87" x14ac:dyDescent="0.25">
      <c r="CG44410" s="768"/>
      <c r="CH44410" s="768"/>
      <c r="CI44410" s="850"/>
    </row>
    <row r="44411" spans="85:87" x14ac:dyDescent="0.25">
      <c r="CG44411" s="768"/>
      <c r="CH44411" s="768"/>
      <c r="CI44411" s="850"/>
    </row>
    <row r="44412" spans="85:87" x14ac:dyDescent="0.25">
      <c r="CG44412" s="768"/>
      <c r="CH44412" s="768"/>
      <c r="CI44412" s="850"/>
    </row>
    <row r="44413" spans="85:87" x14ac:dyDescent="0.25">
      <c r="CG44413" s="768"/>
      <c r="CH44413" s="768"/>
      <c r="CI44413" s="850"/>
    </row>
    <row r="44414" spans="85:87" x14ac:dyDescent="0.25">
      <c r="CG44414" s="768"/>
      <c r="CH44414" s="768"/>
      <c r="CI44414" s="850"/>
    </row>
    <row r="44415" spans="85:87" x14ac:dyDescent="0.25">
      <c r="CG44415" s="768"/>
      <c r="CH44415" s="768"/>
      <c r="CI44415" s="850"/>
    </row>
    <row r="44416" spans="85:87" x14ac:dyDescent="0.25">
      <c r="CG44416" s="768"/>
      <c r="CH44416" s="768"/>
      <c r="CI44416" s="850"/>
    </row>
    <row r="44417" spans="85:87" x14ac:dyDescent="0.25">
      <c r="CG44417" s="768"/>
      <c r="CH44417" s="768"/>
      <c r="CI44417" s="850"/>
    </row>
    <row r="44418" spans="85:87" x14ac:dyDescent="0.25">
      <c r="CG44418" s="768"/>
      <c r="CH44418" s="768"/>
      <c r="CI44418" s="850"/>
    </row>
    <row r="44419" spans="85:87" x14ac:dyDescent="0.25">
      <c r="CG44419" s="768"/>
      <c r="CH44419" s="768"/>
      <c r="CI44419" s="850"/>
    </row>
    <row r="44420" spans="85:87" x14ac:dyDescent="0.25">
      <c r="CG44420" s="768"/>
      <c r="CH44420" s="768"/>
      <c r="CI44420" s="850"/>
    </row>
    <row r="44421" spans="85:87" x14ac:dyDescent="0.25">
      <c r="CG44421" s="768"/>
      <c r="CH44421" s="768"/>
      <c r="CI44421" s="850"/>
    </row>
    <row r="44422" spans="85:87" x14ac:dyDescent="0.25">
      <c r="CG44422" s="768"/>
      <c r="CH44422" s="768"/>
      <c r="CI44422" s="850"/>
    </row>
    <row r="44423" spans="85:87" x14ac:dyDescent="0.25">
      <c r="CG44423" s="768"/>
      <c r="CH44423" s="768"/>
      <c r="CI44423" s="850"/>
    </row>
    <row r="44424" spans="85:87" x14ac:dyDescent="0.25">
      <c r="CG44424" s="768"/>
      <c r="CH44424" s="768"/>
      <c r="CI44424" s="850"/>
    </row>
    <row r="44425" spans="85:87" x14ac:dyDescent="0.25">
      <c r="CG44425" s="768"/>
      <c r="CH44425" s="768"/>
      <c r="CI44425" s="850"/>
    </row>
    <row r="44426" spans="85:87" x14ac:dyDescent="0.25">
      <c r="CG44426" s="768"/>
      <c r="CH44426" s="768"/>
      <c r="CI44426" s="850"/>
    </row>
    <row r="44427" spans="85:87" x14ac:dyDescent="0.25">
      <c r="CG44427" s="768"/>
      <c r="CH44427" s="768"/>
      <c r="CI44427" s="850"/>
    </row>
    <row r="44428" spans="85:87" x14ac:dyDescent="0.25">
      <c r="CG44428" s="768"/>
      <c r="CH44428" s="768"/>
      <c r="CI44428" s="850"/>
    </row>
    <row r="44429" spans="85:87" x14ac:dyDescent="0.25">
      <c r="CG44429" s="768"/>
      <c r="CH44429" s="768"/>
      <c r="CI44429" s="850"/>
    </row>
    <row r="44430" spans="85:87" x14ac:dyDescent="0.25">
      <c r="CG44430" s="768"/>
      <c r="CH44430" s="768"/>
      <c r="CI44430" s="850"/>
    </row>
    <row r="44431" spans="85:87" x14ac:dyDescent="0.25">
      <c r="CG44431" s="768"/>
      <c r="CH44431" s="768"/>
      <c r="CI44431" s="850"/>
    </row>
    <row r="44432" spans="85:87" x14ac:dyDescent="0.25">
      <c r="CG44432" s="768"/>
      <c r="CH44432" s="768"/>
      <c r="CI44432" s="850"/>
    </row>
    <row r="44433" spans="85:87" x14ac:dyDescent="0.25">
      <c r="CG44433" s="768"/>
      <c r="CH44433" s="768"/>
      <c r="CI44433" s="850"/>
    </row>
    <row r="44434" spans="85:87" x14ac:dyDescent="0.25">
      <c r="CG44434" s="768"/>
      <c r="CH44434" s="768"/>
      <c r="CI44434" s="850"/>
    </row>
    <row r="44435" spans="85:87" x14ac:dyDescent="0.25">
      <c r="CG44435" s="768"/>
      <c r="CH44435" s="768"/>
      <c r="CI44435" s="850"/>
    </row>
    <row r="44436" spans="85:87" x14ac:dyDescent="0.25">
      <c r="CG44436" s="768"/>
      <c r="CH44436" s="768"/>
      <c r="CI44436" s="850"/>
    </row>
    <row r="44437" spans="85:87" x14ac:dyDescent="0.25">
      <c r="CG44437" s="768"/>
      <c r="CH44437" s="768"/>
      <c r="CI44437" s="850"/>
    </row>
    <row r="44438" spans="85:87" x14ac:dyDescent="0.25">
      <c r="CG44438" s="768"/>
      <c r="CH44438" s="768"/>
      <c r="CI44438" s="850"/>
    </row>
    <row r="44439" spans="85:87" x14ac:dyDescent="0.25">
      <c r="CG44439" s="768"/>
      <c r="CH44439" s="768"/>
      <c r="CI44439" s="850"/>
    </row>
    <row r="44440" spans="85:87" x14ac:dyDescent="0.25">
      <c r="CG44440" s="768"/>
      <c r="CH44440" s="768"/>
      <c r="CI44440" s="850"/>
    </row>
    <row r="44441" spans="85:87" x14ac:dyDescent="0.25">
      <c r="CG44441" s="768"/>
      <c r="CH44441" s="768"/>
      <c r="CI44441" s="850"/>
    </row>
    <row r="44442" spans="85:87" x14ac:dyDescent="0.25">
      <c r="CG44442" s="768"/>
      <c r="CH44442" s="768"/>
      <c r="CI44442" s="850"/>
    </row>
    <row r="44443" spans="85:87" x14ac:dyDescent="0.25">
      <c r="CG44443" s="768"/>
      <c r="CH44443" s="768"/>
      <c r="CI44443" s="850"/>
    </row>
    <row r="44444" spans="85:87" x14ac:dyDescent="0.25">
      <c r="CG44444" s="768"/>
      <c r="CH44444" s="768"/>
      <c r="CI44444" s="850"/>
    </row>
    <row r="44445" spans="85:87" x14ac:dyDescent="0.25">
      <c r="CG44445" s="768"/>
      <c r="CH44445" s="768"/>
      <c r="CI44445" s="850"/>
    </row>
    <row r="44446" spans="85:87" x14ac:dyDescent="0.25">
      <c r="CG44446" s="768"/>
      <c r="CH44446" s="768"/>
      <c r="CI44446" s="850"/>
    </row>
    <row r="44447" spans="85:87" x14ac:dyDescent="0.25">
      <c r="CG44447" s="768"/>
      <c r="CH44447" s="768"/>
      <c r="CI44447" s="850"/>
    </row>
    <row r="44448" spans="85:87" x14ac:dyDescent="0.25">
      <c r="CG44448" s="768"/>
      <c r="CH44448" s="768"/>
      <c r="CI44448" s="850"/>
    </row>
    <row r="44449" spans="85:87" x14ac:dyDescent="0.25">
      <c r="CG44449" s="768"/>
      <c r="CH44449" s="768"/>
      <c r="CI44449" s="850"/>
    </row>
    <row r="44450" spans="85:87" x14ac:dyDescent="0.25">
      <c r="CG44450" s="768"/>
      <c r="CH44450" s="768"/>
      <c r="CI44450" s="850"/>
    </row>
    <row r="44451" spans="85:87" x14ac:dyDescent="0.25">
      <c r="CG44451" s="768"/>
      <c r="CH44451" s="768"/>
      <c r="CI44451" s="850"/>
    </row>
    <row r="44452" spans="85:87" x14ac:dyDescent="0.25">
      <c r="CG44452" s="768"/>
      <c r="CH44452" s="768"/>
      <c r="CI44452" s="850"/>
    </row>
    <row r="44453" spans="85:87" x14ac:dyDescent="0.25">
      <c r="CG44453" s="768"/>
      <c r="CH44453" s="768"/>
      <c r="CI44453" s="850"/>
    </row>
    <row r="44454" spans="85:87" x14ac:dyDescent="0.25">
      <c r="CG44454" s="768"/>
      <c r="CH44454" s="768"/>
      <c r="CI44454" s="850"/>
    </row>
    <row r="44455" spans="85:87" x14ac:dyDescent="0.25">
      <c r="CG44455" s="768"/>
      <c r="CH44455" s="768"/>
      <c r="CI44455" s="850"/>
    </row>
    <row r="44456" spans="85:87" x14ac:dyDescent="0.25">
      <c r="CG44456" s="768"/>
      <c r="CH44456" s="768"/>
      <c r="CI44456" s="850"/>
    </row>
    <row r="44457" spans="85:87" x14ac:dyDescent="0.25">
      <c r="CG44457" s="768"/>
      <c r="CH44457" s="768"/>
      <c r="CI44457" s="850"/>
    </row>
    <row r="44458" spans="85:87" x14ac:dyDescent="0.25">
      <c r="CG44458" s="768"/>
      <c r="CH44458" s="768"/>
      <c r="CI44458" s="850"/>
    </row>
    <row r="44459" spans="85:87" x14ac:dyDescent="0.25">
      <c r="CG44459" s="768"/>
      <c r="CH44459" s="768"/>
      <c r="CI44459" s="850"/>
    </row>
    <row r="44460" spans="85:87" x14ac:dyDescent="0.25">
      <c r="CG44460" s="768"/>
      <c r="CH44460" s="768"/>
      <c r="CI44460" s="850"/>
    </row>
    <row r="44461" spans="85:87" x14ac:dyDescent="0.25">
      <c r="CG44461" s="768"/>
      <c r="CH44461" s="768"/>
      <c r="CI44461" s="850"/>
    </row>
    <row r="44462" spans="85:87" x14ac:dyDescent="0.25">
      <c r="CG44462" s="768"/>
      <c r="CH44462" s="768"/>
      <c r="CI44462" s="850"/>
    </row>
    <row r="44463" spans="85:87" x14ac:dyDescent="0.25">
      <c r="CG44463" s="768"/>
      <c r="CH44463" s="768"/>
      <c r="CI44463" s="850"/>
    </row>
    <row r="44464" spans="85:87" x14ac:dyDescent="0.25">
      <c r="CG44464" s="768"/>
      <c r="CH44464" s="768"/>
      <c r="CI44464" s="850"/>
    </row>
    <row r="44465" spans="85:87" x14ac:dyDescent="0.25">
      <c r="CG44465" s="768"/>
      <c r="CH44465" s="768"/>
      <c r="CI44465" s="850"/>
    </row>
    <row r="44466" spans="85:87" x14ac:dyDescent="0.25">
      <c r="CG44466" s="768"/>
      <c r="CH44466" s="768"/>
      <c r="CI44466" s="850"/>
    </row>
    <row r="44467" spans="85:87" x14ac:dyDescent="0.25">
      <c r="CG44467" s="768"/>
      <c r="CH44467" s="768"/>
      <c r="CI44467" s="850"/>
    </row>
    <row r="44468" spans="85:87" x14ac:dyDescent="0.25">
      <c r="CG44468" s="768"/>
      <c r="CH44468" s="768"/>
      <c r="CI44468" s="850"/>
    </row>
    <row r="44469" spans="85:87" x14ac:dyDescent="0.25">
      <c r="CG44469" s="768"/>
      <c r="CH44469" s="768"/>
      <c r="CI44469" s="850"/>
    </row>
    <row r="44470" spans="85:87" x14ac:dyDescent="0.25">
      <c r="CG44470" s="768"/>
      <c r="CH44470" s="768"/>
      <c r="CI44470" s="850"/>
    </row>
    <row r="44471" spans="85:87" x14ac:dyDescent="0.25">
      <c r="CG44471" s="768"/>
      <c r="CH44471" s="768"/>
      <c r="CI44471" s="850"/>
    </row>
    <row r="44472" spans="85:87" x14ac:dyDescent="0.25">
      <c r="CG44472" s="768"/>
      <c r="CH44472" s="768"/>
      <c r="CI44472" s="850"/>
    </row>
    <row r="44473" spans="85:87" x14ac:dyDescent="0.25">
      <c r="CG44473" s="768"/>
      <c r="CH44473" s="768"/>
      <c r="CI44473" s="850"/>
    </row>
    <row r="44474" spans="85:87" x14ac:dyDescent="0.25">
      <c r="CG44474" s="768"/>
      <c r="CH44474" s="768"/>
      <c r="CI44474" s="850"/>
    </row>
    <row r="44475" spans="85:87" x14ac:dyDescent="0.25">
      <c r="CG44475" s="768"/>
      <c r="CH44475" s="768"/>
      <c r="CI44475" s="850"/>
    </row>
    <row r="44476" spans="85:87" x14ac:dyDescent="0.25">
      <c r="CG44476" s="768"/>
      <c r="CH44476" s="768"/>
      <c r="CI44476" s="850"/>
    </row>
    <row r="44477" spans="85:87" x14ac:dyDescent="0.25">
      <c r="CG44477" s="768"/>
      <c r="CH44477" s="768"/>
      <c r="CI44477" s="850"/>
    </row>
    <row r="44478" spans="85:87" x14ac:dyDescent="0.25">
      <c r="CG44478" s="768"/>
      <c r="CH44478" s="768"/>
      <c r="CI44478" s="850"/>
    </row>
    <row r="44479" spans="85:87" x14ac:dyDescent="0.25">
      <c r="CG44479" s="768"/>
      <c r="CH44479" s="768"/>
      <c r="CI44479" s="850"/>
    </row>
    <row r="44480" spans="85:87" x14ac:dyDescent="0.25">
      <c r="CG44480" s="768"/>
      <c r="CH44480" s="768"/>
      <c r="CI44480" s="850"/>
    </row>
    <row r="44481" spans="85:87" x14ac:dyDescent="0.25">
      <c r="CG44481" s="768"/>
      <c r="CH44481" s="768"/>
      <c r="CI44481" s="850"/>
    </row>
    <row r="44482" spans="85:87" x14ac:dyDescent="0.25">
      <c r="CG44482" s="768"/>
      <c r="CH44482" s="768"/>
      <c r="CI44482" s="850"/>
    </row>
    <row r="44483" spans="85:87" x14ac:dyDescent="0.25">
      <c r="CG44483" s="768"/>
      <c r="CH44483" s="768"/>
      <c r="CI44483" s="850"/>
    </row>
    <row r="44484" spans="85:87" x14ac:dyDescent="0.25">
      <c r="CG44484" s="768"/>
      <c r="CH44484" s="768"/>
      <c r="CI44484" s="850"/>
    </row>
    <row r="44485" spans="85:87" x14ac:dyDescent="0.25">
      <c r="CG44485" s="768"/>
      <c r="CH44485" s="768"/>
      <c r="CI44485" s="850"/>
    </row>
    <row r="44486" spans="85:87" x14ac:dyDescent="0.25">
      <c r="CG44486" s="768"/>
      <c r="CH44486" s="768"/>
      <c r="CI44486" s="850"/>
    </row>
    <row r="44487" spans="85:87" x14ac:dyDescent="0.25">
      <c r="CG44487" s="768"/>
      <c r="CH44487" s="768"/>
      <c r="CI44487" s="850"/>
    </row>
    <row r="44488" spans="85:87" x14ac:dyDescent="0.25">
      <c r="CG44488" s="768"/>
      <c r="CH44488" s="768"/>
      <c r="CI44488" s="850"/>
    </row>
    <row r="44489" spans="85:87" x14ac:dyDescent="0.25">
      <c r="CG44489" s="768"/>
      <c r="CH44489" s="768"/>
      <c r="CI44489" s="850"/>
    </row>
    <row r="44490" spans="85:87" x14ac:dyDescent="0.25">
      <c r="CG44490" s="768"/>
      <c r="CH44490" s="768"/>
      <c r="CI44490" s="850"/>
    </row>
    <row r="44491" spans="85:87" x14ac:dyDescent="0.25">
      <c r="CG44491" s="768"/>
      <c r="CH44491" s="768"/>
      <c r="CI44491" s="850"/>
    </row>
    <row r="44492" spans="85:87" x14ac:dyDescent="0.25">
      <c r="CG44492" s="768"/>
      <c r="CH44492" s="768"/>
      <c r="CI44492" s="850"/>
    </row>
    <row r="44493" spans="85:87" x14ac:dyDescent="0.25">
      <c r="CG44493" s="768"/>
      <c r="CH44493" s="768"/>
      <c r="CI44493" s="850"/>
    </row>
    <row r="44494" spans="85:87" x14ac:dyDescent="0.25">
      <c r="CG44494" s="768"/>
      <c r="CH44494" s="768"/>
      <c r="CI44494" s="850"/>
    </row>
    <row r="44495" spans="85:87" x14ac:dyDescent="0.25">
      <c r="CG44495" s="768"/>
      <c r="CH44495" s="768"/>
      <c r="CI44495" s="850"/>
    </row>
    <row r="44496" spans="85:87" x14ac:dyDescent="0.25">
      <c r="CG44496" s="768"/>
      <c r="CH44496" s="768"/>
      <c r="CI44496" s="850"/>
    </row>
    <row r="44497" spans="85:87" x14ac:dyDescent="0.25">
      <c r="CG44497" s="768"/>
      <c r="CH44497" s="768"/>
      <c r="CI44497" s="850"/>
    </row>
    <row r="44498" spans="85:87" x14ac:dyDescent="0.25">
      <c r="CG44498" s="768"/>
      <c r="CH44498" s="768"/>
      <c r="CI44498" s="850"/>
    </row>
    <row r="44499" spans="85:87" x14ac:dyDescent="0.25">
      <c r="CG44499" s="768"/>
      <c r="CH44499" s="768"/>
      <c r="CI44499" s="850"/>
    </row>
    <row r="44500" spans="85:87" x14ac:dyDescent="0.25">
      <c r="CG44500" s="768"/>
      <c r="CH44500" s="768"/>
      <c r="CI44500" s="850"/>
    </row>
    <row r="44501" spans="85:87" x14ac:dyDescent="0.25">
      <c r="CG44501" s="768"/>
      <c r="CH44501" s="768"/>
      <c r="CI44501" s="850"/>
    </row>
    <row r="44502" spans="85:87" x14ac:dyDescent="0.25">
      <c r="CG44502" s="768"/>
      <c r="CH44502" s="768"/>
      <c r="CI44502" s="850"/>
    </row>
    <row r="44503" spans="85:87" x14ac:dyDescent="0.25">
      <c r="CG44503" s="768"/>
      <c r="CH44503" s="768"/>
      <c r="CI44503" s="850"/>
    </row>
    <row r="44504" spans="85:87" x14ac:dyDescent="0.25">
      <c r="CG44504" s="768"/>
      <c r="CH44504" s="768"/>
      <c r="CI44504" s="850"/>
    </row>
    <row r="44505" spans="85:87" x14ac:dyDescent="0.25">
      <c r="CG44505" s="768"/>
      <c r="CH44505" s="768"/>
      <c r="CI44505" s="850"/>
    </row>
    <row r="44506" spans="85:87" x14ac:dyDescent="0.25">
      <c r="CG44506" s="768"/>
      <c r="CH44506" s="768"/>
      <c r="CI44506" s="850"/>
    </row>
    <row r="44507" spans="85:87" x14ac:dyDescent="0.25">
      <c r="CG44507" s="768"/>
      <c r="CH44507" s="768"/>
      <c r="CI44507" s="850"/>
    </row>
    <row r="44508" spans="85:87" x14ac:dyDescent="0.25">
      <c r="CG44508" s="768"/>
      <c r="CH44508" s="768"/>
      <c r="CI44508" s="850"/>
    </row>
    <row r="44509" spans="85:87" x14ac:dyDescent="0.25">
      <c r="CG44509" s="768"/>
      <c r="CH44509" s="768"/>
      <c r="CI44509" s="850"/>
    </row>
    <row r="44510" spans="85:87" x14ac:dyDescent="0.25">
      <c r="CG44510" s="768"/>
      <c r="CH44510" s="768"/>
      <c r="CI44510" s="850"/>
    </row>
    <row r="44511" spans="85:87" x14ac:dyDescent="0.25">
      <c r="CG44511" s="768"/>
      <c r="CH44511" s="768"/>
      <c r="CI44511" s="850"/>
    </row>
    <row r="44512" spans="85:87" x14ac:dyDescent="0.25">
      <c r="CG44512" s="768"/>
      <c r="CH44512" s="768"/>
      <c r="CI44512" s="850"/>
    </row>
    <row r="44513" spans="85:87" x14ac:dyDescent="0.25">
      <c r="CG44513" s="768"/>
      <c r="CH44513" s="768"/>
      <c r="CI44513" s="850"/>
    </row>
    <row r="44514" spans="85:87" x14ac:dyDescent="0.25">
      <c r="CG44514" s="768"/>
      <c r="CH44514" s="768"/>
      <c r="CI44514" s="850"/>
    </row>
    <row r="44515" spans="85:87" x14ac:dyDescent="0.25">
      <c r="CG44515" s="768"/>
      <c r="CH44515" s="768"/>
      <c r="CI44515" s="850"/>
    </row>
    <row r="44516" spans="85:87" x14ac:dyDescent="0.25">
      <c r="CG44516" s="768"/>
      <c r="CH44516" s="768"/>
      <c r="CI44516" s="850"/>
    </row>
    <row r="44517" spans="85:87" x14ac:dyDescent="0.25">
      <c r="CG44517" s="768"/>
      <c r="CH44517" s="768"/>
      <c r="CI44517" s="850"/>
    </row>
    <row r="44518" spans="85:87" x14ac:dyDescent="0.25">
      <c r="CG44518" s="768"/>
      <c r="CH44518" s="768"/>
      <c r="CI44518" s="850"/>
    </row>
    <row r="44519" spans="85:87" x14ac:dyDescent="0.25">
      <c r="CG44519" s="768"/>
      <c r="CH44519" s="768"/>
      <c r="CI44519" s="850"/>
    </row>
    <row r="44520" spans="85:87" x14ac:dyDescent="0.25">
      <c r="CG44520" s="768"/>
      <c r="CH44520" s="768"/>
      <c r="CI44520" s="850"/>
    </row>
    <row r="44521" spans="85:87" x14ac:dyDescent="0.25">
      <c r="CG44521" s="768"/>
      <c r="CH44521" s="768"/>
      <c r="CI44521" s="850"/>
    </row>
    <row r="44522" spans="85:87" x14ac:dyDescent="0.25">
      <c r="CG44522" s="768"/>
      <c r="CH44522" s="768"/>
      <c r="CI44522" s="850"/>
    </row>
    <row r="44523" spans="85:87" x14ac:dyDescent="0.25">
      <c r="CG44523" s="768"/>
      <c r="CH44523" s="768"/>
      <c r="CI44523" s="850"/>
    </row>
    <row r="44524" spans="85:87" x14ac:dyDescent="0.25">
      <c r="CG44524" s="768"/>
      <c r="CH44524" s="768"/>
      <c r="CI44524" s="850"/>
    </row>
    <row r="44525" spans="85:87" x14ac:dyDescent="0.25">
      <c r="CG44525" s="768"/>
      <c r="CH44525" s="768"/>
      <c r="CI44525" s="850"/>
    </row>
    <row r="44526" spans="85:87" x14ac:dyDescent="0.25">
      <c r="CG44526" s="768"/>
      <c r="CH44526" s="768"/>
      <c r="CI44526" s="850"/>
    </row>
    <row r="44527" spans="85:87" x14ac:dyDescent="0.25">
      <c r="CG44527" s="768"/>
      <c r="CH44527" s="768"/>
      <c r="CI44527" s="850"/>
    </row>
    <row r="44528" spans="85:87" x14ac:dyDescent="0.25">
      <c r="CG44528" s="768"/>
      <c r="CH44528" s="768"/>
      <c r="CI44528" s="850"/>
    </row>
    <row r="44529" spans="85:87" x14ac:dyDescent="0.25">
      <c r="CG44529" s="768"/>
      <c r="CH44529" s="768"/>
      <c r="CI44529" s="850"/>
    </row>
    <row r="44530" spans="85:87" x14ac:dyDescent="0.25">
      <c r="CG44530" s="768"/>
      <c r="CH44530" s="768"/>
      <c r="CI44530" s="850"/>
    </row>
    <row r="44531" spans="85:87" x14ac:dyDescent="0.25">
      <c r="CG44531" s="768"/>
      <c r="CH44531" s="768"/>
      <c r="CI44531" s="850"/>
    </row>
    <row r="44532" spans="85:87" x14ac:dyDescent="0.25">
      <c r="CG44532" s="768"/>
      <c r="CH44532" s="768"/>
      <c r="CI44532" s="850"/>
    </row>
    <row r="44533" spans="85:87" x14ac:dyDescent="0.25">
      <c r="CG44533" s="768"/>
      <c r="CH44533" s="768"/>
      <c r="CI44533" s="850"/>
    </row>
    <row r="44534" spans="85:87" x14ac:dyDescent="0.25">
      <c r="CG44534" s="768"/>
      <c r="CH44534" s="768"/>
      <c r="CI44534" s="850"/>
    </row>
    <row r="44535" spans="85:87" x14ac:dyDescent="0.25">
      <c r="CG44535" s="768"/>
      <c r="CH44535" s="768"/>
      <c r="CI44535" s="850"/>
    </row>
    <row r="44536" spans="85:87" x14ac:dyDescent="0.25">
      <c r="CG44536" s="768"/>
      <c r="CH44536" s="768"/>
      <c r="CI44536" s="850"/>
    </row>
    <row r="44537" spans="85:87" x14ac:dyDescent="0.25">
      <c r="CG44537" s="768"/>
      <c r="CH44537" s="768"/>
      <c r="CI44537" s="850"/>
    </row>
    <row r="44538" spans="85:87" x14ac:dyDescent="0.25">
      <c r="CG44538" s="768"/>
      <c r="CH44538" s="768"/>
      <c r="CI44538" s="850"/>
    </row>
    <row r="44539" spans="85:87" x14ac:dyDescent="0.25">
      <c r="CG44539" s="768"/>
      <c r="CH44539" s="768"/>
      <c r="CI44539" s="850"/>
    </row>
    <row r="44540" spans="85:87" x14ac:dyDescent="0.25">
      <c r="CG44540" s="768"/>
      <c r="CH44540" s="768"/>
      <c r="CI44540" s="850"/>
    </row>
    <row r="44541" spans="85:87" x14ac:dyDescent="0.25">
      <c r="CG44541" s="768"/>
      <c r="CH44541" s="768"/>
      <c r="CI44541" s="850"/>
    </row>
    <row r="44542" spans="85:87" x14ac:dyDescent="0.25">
      <c r="CG44542" s="768"/>
      <c r="CH44542" s="768"/>
      <c r="CI44542" s="850"/>
    </row>
    <row r="44543" spans="85:87" x14ac:dyDescent="0.25">
      <c r="CG44543" s="768"/>
      <c r="CH44543" s="768"/>
      <c r="CI44543" s="850"/>
    </row>
    <row r="44544" spans="85:87" x14ac:dyDescent="0.25">
      <c r="CG44544" s="768"/>
      <c r="CH44544" s="768"/>
      <c r="CI44544" s="850"/>
    </row>
    <row r="44545" spans="85:87" x14ac:dyDescent="0.25">
      <c r="CG44545" s="768"/>
      <c r="CH44545" s="768"/>
      <c r="CI44545" s="850"/>
    </row>
    <row r="44546" spans="85:87" x14ac:dyDescent="0.25">
      <c r="CG44546" s="768"/>
      <c r="CH44546" s="768"/>
      <c r="CI44546" s="850"/>
    </row>
    <row r="44547" spans="85:87" x14ac:dyDescent="0.25">
      <c r="CG44547" s="768"/>
      <c r="CH44547" s="768"/>
      <c r="CI44547" s="850"/>
    </row>
    <row r="44548" spans="85:87" x14ac:dyDescent="0.25">
      <c r="CG44548" s="768"/>
      <c r="CH44548" s="768"/>
      <c r="CI44548" s="850"/>
    </row>
    <row r="44549" spans="85:87" x14ac:dyDescent="0.25">
      <c r="CG44549" s="768"/>
      <c r="CH44549" s="768"/>
      <c r="CI44549" s="850"/>
    </row>
    <row r="44550" spans="85:87" x14ac:dyDescent="0.25">
      <c r="CG44550" s="768"/>
      <c r="CH44550" s="768"/>
      <c r="CI44550" s="850"/>
    </row>
    <row r="44551" spans="85:87" x14ac:dyDescent="0.25">
      <c r="CG44551" s="768"/>
      <c r="CH44551" s="768"/>
      <c r="CI44551" s="850"/>
    </row>
    <row r="44552" spans="85:87" x14ac:dyDescent="0.25">
      <c r="CG44552" s="768"/>
      <c r="CH44552" s="768"/>
      <c r="CI44552" s="850"/>
    </row>
    <row r="44553" spans="85:87" x14ac:dyDescent="0.25">
      <c r="CG44553" s="768"/>
      <c r="CH44553" s="768"/>
      <c r="CI44553" s="850"/>
    </row>
    <row r="44554" spans="85:87" x14ac:dyDescent="0.25">
      <c r="CG44554" s="768"/>
      <c r="CH44554" s="768"/>
      <c r="CI44554" s="850"/>
    </row>
    <row r="44555" spans="85:87" x14ac:dyDescent="0.25">
      <c r="CG44555" s="768"/>
      <c r="CH44555" s="768"/>
      <c r="CI44555" s="850"/>
    </row>
    <row r="44556" spans="85:87" x14ac:dyDescent="0.25">
      <c r="CG44556" s="768"/>
      <c r="CH44556" s="768"/>
      <c r="CI44556" s="850"/>
    </row>
    <row r="44557" spans="85:87" x14ac:dyDescent="0.25">
      <c r="CG44557" s="768"/>
      <c r="CH44557" s="768"/>
      <c r="CI44557" s="850"/>
    </row>
    <row r="44558" spans="85:87" x14ac:dyDescent="0.25">
      <c r="CG44558" s="768"/>
      <c r="CH44558" s="768"/>
      <c r="CI44558" s="850"/>
    </row>
    <row r="44559" spans="85:87" x14ac:dyDescent="0.25">
      <c r="CG44559" s="768"/>
      <c r="CH44559" s="768"/>
      <c r="CI44559" s="850"/>
    </row>
    <row r="44560" spans="85:87" x14ac:dyDescent="0.25">
      <c r="CG44560" s="768"/>
      <c r="CH44560" s="768"/>
      <c r="CI44560" s="850"/>
    </row>
    <row r="44561" spans="85:87" x14ac:dyDescent="0.25">
      <c r="CG44561" s="768"/>
      <c r="CH44561" s="768"/>
      <c r="CI44561" s="850"/>
    </row>
    <row r="44562" spans="85:87" x14ac:dyDescent="0.25">
      <c r="CG44562" s="768"/>
      <c r="CH44562" s="768"/>
      <c r="CI44562" s="850"/>
    </row>
    <row r="44563" spans="85:87" x14ac:dyDescent="0.25">
      <c r="CG44563" s="768"/>
      <c r="CH44563" s="768"/>
      <c r="CI44563" s="850"/>
    </row>
    <row r="44564" spans="85:87" x14ac:dyDescent="0.25">
      <c r="CG44564" s="768"/>
      <c r="CH44564" s="768"/>
      <c r="CI44564" s="850"/>
    </row>
    <row r="44565" spans="85:87" x14ac:dyDescent="0.25">
      <c r="CG44565" s="768"/>
      <c r="CH44565" s="768"/>
      <c r="CI44565" s="850"/>
    </row>
    <row r="44566" spans="85:87" x14ac:dyDescent="0.25">
      <c r="CG44566" s="768"/>
      <c r="CH44566" s="768"/>
      <c r="CI44566" s="850"/>
    </row>
    <row r="44567" spans="85:87" x14ac:dyDescent="0.25">
      <c r="CG44567" s="768"/>
      <c r="CH44567" s="768"/>
      <c r="CI44567" s="850"/>
    </row>
    <row r="44568" spans="85:87" x14ac:dyDescent="0.25">
      <c r="CG44568" s="768"/>
      <c r="CH44568" s="768"/>
      <c r="CI44568" s="850"/>
    </row>
    <row r="44569" spans="85:87" x14ac:dyDescent="0.25">
      <c r="CG44569" s="768"/>
      <c r="CH44569" s="768"/>
      <c r="CI44569" s="850"/>
    </row>
    <row r="44570" spans="85:87" x14ac:dyDescent="0.25">
      <c r="CG44570" s="768"/>
      <c r="CH44570" s="768"/>
      <c r="CI44570" s="850"/>
    </row>
    <row r="44571" spans="85:87" x14ac:dyDescent="0.25">
      <c r="CG44571" s="768"/>
      <c r="CH44571" s="768"/>
      <c r="CI44571" s="850"/>
    </row>
    <row r="44572" spans="85:87" x14ac:dyDescent="0.25">
      <c r="CG44572" s="768"/>
      <c r="CH44572" s="768"/>
      <c r="CI44572" s="850"/>
    </row>
    <row r="44573" spans="85:87" x14ac:dyDescent="0.25">
      <c r="CG44573" s="768"/>
      <c r="CH44573" s="768"/>
      <c r="CI44573" s="850"/>
    </row>
    <row r="44574" spans="85:87" x14ac:dyDescent="0.25">
      <c r="CG44574" s="768"/>
      <c r="CH44574" s="768"/>
      <c r="CI44574" s="850"/>
    </row>
    <row r="44575" spans="85:87" x14ac:dyDescent="0.25">
      <c r="CG44575" s="768"/>
      <c r="CH44575" s="768"/>
      <c r="CI44575" s="850"/>
    </row>
    <row r="44576" spans="85:87" x14ac:dyDescent="0.25">
      <c r="CG44576" s="768"/>
      <c r="CH44576" s="768"/>
      <c r="CI44576" s="850"/>
    </row>
    <row r="44577" spans="85:87" x14ac:dyDescent="0.25">
      <c r="CG44577" s="768"/>
      <c r="CH44577" s="768"/>
      <c r="CI44577" s="850"/>
    </row>
    <row r="44578" spans="85:87" x14ac:dyDescent="0.25">
      <c r="CG44578" s="768"/>
      <c r="CH44578" s="768"/>
      <c r="CI44578" s="850"/>
    </row>
    <row r="44579" spans="85:87" x14ac:dyDescent="0.25">
      <c r="CG44579" s="768"/>
      <c r="CH44579" s="768"/>
      <c r="CI44579" s="850"/>
    </row>
    <row r="44580" spans="85:87" x14ac:dyDescent="0.25">
      <c r="CG44580" s="768"/>
      <c r="CH44580" s="768"/>
      <c r="CI44580" s="850"/>
    </row>
    <row r="44581" spans="85:87" x14ac:dyDescent="0.25">
      <c r="CG44581" s="768"/>
      <c r="CH44581" s="768"/>
      <c r="CI44581" s="850"/>
    </row>
    <row r="44582" spans="85:87" x14ac:dyDescent="0.25">
      <c r="CG44582" s="768"/>
      <c r="CH44582" s="768"/>
      <c r="CI44582" s="850"/>
    </row>
    <row r="44583" spans="85:87" x14ac:dyDescent="0.25">
      <c r="CG44583" s="768"/>
      <c r="CH44583" s="768"/>
      <c r="CI44583" s="850"/>
    </row>
    <row r="44584" spans="85:87" x14ac:dyDescent="0.25">
      <c r="CG44584" s="768"/>
      <c r="CH44584" s="768"/>
      <c r="CI44584" s="850"/>
    </row>
    <row r="44585" spans="85:87" x14ac:dyDescent="0.25">
      <c r="CG44585" s="768"/>
      <c r="CH44585" s="768"/>
      <c r="CI44585" s="850"/>
    </row>
    <row r="44586" spans="85:87" x14ac:dyDescent="0.25">
      <c r="CG44586" s="768"/>
      <c r="CH44586" s="768"/>
      <c r="CI44586" s="850"/>
    </row>
    <row r="44587" spans="85:87" x14ac:dyDescent="0.25">
      <c r="CG44587" s="768"/>
      <c r="CH44587" s="768"/>
      <c r="CI44587" s="850"/>
    </row>
    <row r="44588" spans="85:87" x14ac:dyDescent="0.25">
      <c r="CG44588" s="768"/>
      <c r="CH44588" s="768"/>
      <c r="CI44588" s="850"/>
    </row>
    <row r="44589" spans="85:87" x14ac:dyDescent="0.25">
      <c r="CG44589" s="768"/>
      <c r="CH44589" s="768"/>
      <c r="CI44589" s="850"/>
    </row>
    <row r="44590" spans="85:87" x14ac:dyDescent="0.25">
      <c r="CG44590" s="768"/>
      <c r="CH44590" s="768"/>
      <c r="CI44590" s="850"/>
    </row>
    <row r="44591" spans="85:87" x14ac:dyDescent="0.25">
      <c r="CG44591" s="768"/>
      <c r="CH44591" s="768"/>
      <c r="CI44591" s="850"/>
    </row>
    <row r="44592" spans="85:87" x14ac:dyDescent="0.25">
      <c r="CG44592" s="768"/>
      <c r="CH44592" s="768"/>
      <c r="CI44592" s="850"/>
    </row>
    <row r="44593" spans="85:87" x14ac:dyDescent="0.25">
      <c r="CG44593" s="768"/>
      <c r="CH44593" s="768"/>
      <c r="CI44593" s="850"/>
    </row>
    <row r="44594" spans="85:87" x14ac:dyDescent="0.25">
      <c r="CG44594" s="768"/>
      <c r="CH44594" s="768"/>
      <c r="CI44594" s="850"/>
    </row>
    <row r="44595" spans="85:87" x14ac:dyDescent="0.25">
      <c r="CG44595" s="768"/>
      <c r="CH44595" s="768"/>
      <c r="CI44595" s="850"/>
    </row>
    <row r="44596" spans="85:87" x14ac:dyDescent="0.25">
      <c r="CG44596" s="768"/>
      <c r="CH44596" s="768"/>
      <c r="CI44596" s="850"/>
    </row>
    <row r="44597" spans="85:87" x14ac:dyDescent="0.25">
      <c r="CG44597" s="768"/>
      <c r="CH44597" s="768"/>
      <c r="CI44597" s="850"/>
    </row>
    <row r="44598" spans="85:87" x14ac:dyDescent="0.25">
      <c r="CG44598" s="768"/>
      <c r="CH44598" s="768"/>
      <c r="CI44598" s="850"/>
    </row>
    <row r="44599" spans="85:87" x14ac:dyDescent="0.25">
      <c r="CG44599" s="768"/>
      <c r="CH44599" s="768"/>
      <c r="CI44599" s="850"/>
    </row>
    <row r="44600" spans="85:87" x14ac:dyDescent="0.25">
      <c r="CG44600" s="768"/>
      <c r="CH44600" s="768"/>
      <c r="CI44600" s="850"/>
    </row>
    <row r="44601" spans="85:87" x14ac:dyDescent="0.25">
      <c r="CG44601" s="768"/>
      <c r="CH44601" s="768"/>
      <c r="CI44601" s="850"/>
    </row>
    <row r="44602" spans="85:87" x14ac:dyDescent="0.25">
      <c r="CG44602" s="768"/>
      <c r="CH44602" s="768"/>
      <c r="CI44602" s="850"/>
    </row>
    <row r="44603" spans="85:87" x14ac:dyDescent="0.25">
      <c r="CG44603" s="768"/>
      <c r="CH44603" s="768"/>
      <c r="CI44603" s="850"/>
    </row>
    <row r="44604" spans="85:87" x14ac:dyDescent="0.25">
      <c r="CG44604" s="768"/>
      <c r="CH44604" s="768"/>
      <c r="CI44604" s="850"/>
    </row>
    <row r="44605" spans="85:87" x14ac:dyDescent="0.25">
      <c r="CG44605" s="768"/>
      <c r="CH44605" s="768"/>
      <c r="CI44605" s="850"/>
    </row>
    <row r="44606" spans="85:87" x14ac:dyDescent="0.25">
      <c r="CG44606" s="768"/>
      <c r="CH44606" s="768"/>
      <c r="CI44606" s="850"/>
    </row>
    <row r="44607" spans="85:87" x14ac:dyDescent="0.25">
      <c r="CG44607" s="768"/>
      <c r="CH44607" s="768"/>
      <c r="CI44607" s="850"/>
    </row>
    <row r="44608" spans="85:87" x14ac:dyDescent="0.25">
      <c r="CG44608" s="768"/>
      <c r="CH44608" s="768"/>
      <c r="CI44608" s="850"/>
    </row>
    <row r="44609" spans="85:87" x14ac:dyDescent="0.25">
      <c r="CG44609" s="768"/>
      <c r="CH44609" s="768"/>
      <c r="CI44609" s="850"/>
    </row>
    <row r="44610" spans="85:87" x14ac:dyDescent="0.25">
      <c r="CG44610" s="768"/>
      <c r="CH44610" s="768"/>
      <c r="CI44610" s="850"/>
    </row>
    <row r="44611" spans="85:87" x14ac:dyDescent="0.25">
      <c r="CG44611" s="768"/>
      <c r="CH44611" s="768"/>
      <c r="CI44611" s="850"/>
    </row>
    <row r="44612" spans="85:87" x14ac:dyDescent="0.25">
      <c r="CG44612" s="768"/>
      <c r="CH44612" s="768"/>
      <c r="CI44612" s="850"/>
    </row>
    <row r="44613" spans="85:87" x14ac:dyDescent="0.25">
      <c r="CG44613" s="768"/>
      <c r="CH44613" s="768"/>
      <c r="CI44613" s="850"/>
    </row>
    <row r="44614" spans="85:87" x14ac:dyDescent="0.25">
      <c r="CG44614" s="768"/>
      <c r="CH44614" s="768"/>
      <c r="CI44614" s="850"/>
    </row>
    <row r="44615" spans="85:87" x14ac:dyDescent="0.25">
      <c r="CG44615" s="768"/>
      <c r="CH44615" s="768"/>
      <c r="CI44615" s="850"/>
    </row>
    <row r="44616" spans="85:87" x14ac:dyDescent="0.25">
      <c r="CG44616" s="768"/>
      <c r="CH44616" s="768"/>
      <c r="CI44616" s="850"/>
    </row>
    <row r="44617" spans="85:87" x14ac:dyDescent="0.25">
      <c r="CG44617" s="768"/>
      <c r="CH44617" s="768"/>
      <c r="CI44617" s="850"/>
    </row>
    <row r="44618" spans="85:87" x14ac:dyDescent="0.25">
      <c r="CG44618" s="768"/>
      <c r="CH44618" s="768"/>
      <c r="CI44618" s="850"/>
    </row>
    <row r="44619" spans="85:87" x14ac:dyDescent="0.25">
      <c r="CG44619" s="768"/>
      <c r="CH44619" s="768"/>
      <c r="CI44619" s="850"/>
    </row>
    <row r="44620" spans="85:87" x14ac:dyDescent="0.25">
      <c r="CG44620" s="768"/>
      <c r="CH44620" s="768"/>
      <c r="CI44620" s="850"/>
    </row>
    <row r="44621" spans="85:87" x14ac:dyDescent="0.25">
      <c r="CG44621" s="768"/>
      <c r="CH44621" s="768"/>
      <c r="CI44621" s="850"/>
    </row>
    <row r="44622" spans="85:87" x14ac:dyDescent="0.25">
      <c r="CG44622" s="768"/>
      <c r="CH44622" s="768"/>
      <c r="CI44622" s="850"/>
    </row>
    <row r="44623" spans="85:87" x14ac:dyDescent="0.25">
      <c r="CG44623" s="768"/>
      <c r="CH44623" s="768"/>
      <c r="CI44623" s="850"/>
    </row>
    <row r="44624" spans="85:87" x14ac:dyDescent="0.25">
      <c r="CG44624" s="768"/>
      <c r="CH44624" s="768"/>
      <c r="CI44624" s="850"/>
    </row>
    <row r="44625" spans="85:87" x14ac:dyDescent="0.25">
      <c r="CG44625" s="768"/>
      <c r="CH44625" s="768"/>
      <c r="CI44625" s="850"/>
    </row>
    <row r="44626" spans="85:87" x14ac:dyDescent="0.25">
      <c r="CG44626" s="768"/>
      <c r="CH44626" s="768"/>
      <c r="CI44626" s="850"/>
    </row>
    <row r="44627" spans="85:87" x14ac:dyDescent="0.25">
      <c r="CG44627" s="768"/>
      <c r="CH44627" s="768"/>
      <c r="CI44627" s="850"/>
    </row>
    <row r="44628" spans="85:87" x14ac:dyDescent="0.25">
      <c r="CG44628" s="768"/>
      <c r="CH44628" s="768"/>
      <c r="CI44628" s="850"/>
    </row>
    <row r="44629" spans="85:87" x14ac:dyDescent="0.25">
      <c r="CG44629" s="768"/>
      <c r="CH44629" s="768"/>
      <c r="CI44629" s="850"/>
    </row>
    <row r="44630" spans="85:87" x14ac:dyDescent="0.25">
      <c r="CG44630" s="768"/>
      <c r="CH44630" s="768"/>
      <c r="CI44630" s="850"/>
    </row>
    <row r="44631" spans="85:87" x14ac:dyDescent="0.25">
      <c r="CG44631" s="768"/>
      <c r="CH44631" s="768"/>
      <c r="CI44631" s="850"/>
    </row>
    <row r="44632" spans="85:87" x14ac:dyDescent="0.25">
      <c r="CG44632" s="768"/>
      <c r="CH44632" s="768"/>
      <c r="CI44632" s="850"/>
    </row>
    <row r="44633" spans="85:87" x14ac:dyDescent="0.25">
      <c r="CG44633" s="768"/>
      <c r="CH44633" s="768"/>
      <c r="CI44633" s="850"/>
    </row>
    <row r="44634" spans="85:87" x14ac:dyDescent="0.25">
      <c r="CG44634" s="768"/>
      <c r="CH44634" s="768"/>
      <c r="CI44634" s="850"/>
    </row>
    <row r="44635" spans="85:87" x14ac:dyDescent="0.25">
      <c r="CG44635" s="768"/>
      <c r="CH44635" s="768"/>
      <c r="CI44635" s="850"/>
    </row>
    <row r="44636" spans="85:87" x14ac:dyDescent="0.25">
      <c r="CG44636" s="768"/>
      <c r="CH44636" s="768"/>
      <c r="CI44636" s="850"/>
    </row>
    <row r="44637" spans="85:87" x14ac:dyDescent="0.25">
      <c r="CG44637" s="768"/>
      <c r="CH44637" s="768"/>
      <c r="CI44637" s="850"/>
    </row>
    <row r="44638" spans="85:87" x14ac:dyDescent="0.25">
      <c r="CG44638" s="768"/>
      <c r="CH44638" s="768"/>
      <c r="CI44638" s="850"/>
    </row>
    <row r="44639" spans="85:87" x14ac:dyDescent="0.25">
      <c r="CG44639" s="768"/>
      <c r="CH44639" s="768"/>
      <c r="CI44639" s="850"/>
    </row>
    <row r="44640" spans="85:87" x14ac:dyDescent="0.25">
      <c r="CG44640" s="768"/>
      <c r="CH44640" s="768"/>
      <c r="CI44640" s="850"/>
    </row>
    <row r="44641" spans="85:87" x14ac:dyDescent="0.25">
      <c r="CG44641" s="768"/>
      <c r="CH44641" s="768"/>
      <c r="CI44641" s="850"/>
    </row>
    <row r="44642" spans="85:87" x14ac:dyDescent="0.25">
      <c r="CG44642" s="768"/>
      <c r="CH44642" s="768"/>
      <c r="CI44642" s="850"/>
    </row>
    <row r="44643" spans="85:87" x14ac:dyDescent="0.25">
      <c r="CG44643" s="768"/>
      <c r="CH44643" s="768"/>
      <c r="CI44643" s="850"/>
    </row>
    <row r="44644" spans="85:87" x14ac:dyDescent="0.25">
      <c r="CG44644" s="768"/>
      <c r="CH44644" s="768"/>
      <c r="CI44644" s="850"/>
    </row>
    <row r="44645" spans="85:87" x14ac:dyDescent="0.25">
      <c r="CG44645" s="768"/>
      <c r="CH44645" s="768"/>
      <c r="CI44645" s="850"/>
    </row>
    <row r="44646" spans="85:87" x14ac:dyDescent="0.25">
      <c r="CG44646" s="768"/>
      <c r="CH44646" s="768"/>
      <c r="CI44646" s="850"/>
    </row>
    <row r="44647" spans="85:87" x14ac:dyDescent="0.25">
      <c r="CG44647" s="768"/>
      <c r="CH44647" s="768"/>
      <c r="CI44647" s="850"/>
    </row>
    <row r="44648" spans="85:87" x14ac:dyDescent="0.25">
      <c r="CG44648" s="768"/>
      <c r="CH44648" s="768"/>
      <c r="CI44648" s="850"/>
    </row>
    <row r="44649" spans="85:87" x14ac:dyDescent="0.25">
      <c r="CG44649" s="768"/>
      <c r="CH44649" s="768"/>
      <c r="CI44649" s="850"/>
    </row>
    <row r="44650" spans="85:87" x14ac:dyDescent="0.25">
      <c r="CG44650" s="768"/>
      <c r="CH44650" s="768"/>
      <c r="CI44650" s="850"/>
    </row>
    <row r="44651" spans="85:87" x14ac:dyDescent="0.25">
      <c r="CG44651" s="768"/>
      <c r="CH44651" s="768"/>
      <c r="CI44651" s="850"/>
    </row>
    <row r="44652" spans="85:87" x14ac:dyDescent="0.25">
      <c r="CG44652" s="768"/>
      <c r="CH44652" s="768"/>
      <c r="CI44652" s="850"/>
    </row>
    <row r="44653" spans="85:87" x14ac:dyDescent="0.25">
      <c r="CG44653" s="768"/>
      <c r="CH44653" s="768"/>
      <c r="CI44653" s="850"/>
    </row>
    <row r="44654" spans="85:87" x14ac:dyDescent="0.25">
      <c r="CG44654" s="768"/>
      <c r="CH44654" s="768"/>
      <c r="CI44654" s="850"/>
    </row>
    <row r="44655" spans="85:87" x14ac:dyDescent="0.25">
      <c r="CG44655" s="768"/>
      <c r="CH44655" s="768"/>
      <c r="CI44655" s="850"/>
    </row>
    <row r="44656" spans="85:87" x14ac:dyDescent="0.25">
      <c r="CG44656" s="768"/>
      <c r="CH44656" s="768"/>
      <c r="CI44656" s="850"/>
    </row>
    <row r="44657" spans="85:87" x14ac:dyDescent="0.25">
      <c r="CG44657" s="768"/>
      <c r="CH44657" s="768"/>
      <c r="CI44657" s="850"/>
    </row>
    <row r="44658" spans="85:87" x14ac:dyDescent="0.25">
      <c r="CG44658" s="768"/>
      <c r="CH44658" s="768"/>
      <c r="CI44658" s="850"/>
    </row>
    <row r="44659" spans="85:87" x14ac:dyDescent="0.25">
      <c r="CG44659" s="768"/>
      <c r="CH44659" s="768"/>
      <c r="CI44659" s="850"/>
    </row>
    <row r="44660" spans="85:87" x14ac:dyDescent="0.25">
      <c r="CG44660" s="768"/>
      <c r="CH44660" s="768"/>
      <c r="CI44660" s="850"/>
    </row>
    <row r="44661" spans="85:87" x14ac:dyDescent="0.25">
      <c r="CG44661" s="768"/>
      <c r="CH44661" s="768"/>
      <c r="CI44661" s="850"/>
    </row>
    <row r="44662" spans="85:87" x14ac:dyDescent="0.25">
      <c r="CG44662" s="768"/>
      <c r="CH44662" s="768"/>
      <c r="CI44662" s="850"/>
    </row>
    <row r="44663" spans="85:87" x14ac:dyDescent="0.25">
      <c r="CG44663" s="768"/>
      <c r="CH44663" s="768"/>
      <c r="CI44663" s="850"/>
    </row>
    <row r="44664" spans="85:87" x14ac:dyDescent="0.25">
      <c r="CG44664" s="768"/>
      <c r="CH44664" s="768"/>
      <c r="CI44664" s="850"/>
    </row>
    <row r="44665" spans="85:87" x14ac:dyDescent="0.25">
      <c r="CG44665" s="768"/>
      <c r="CH44665" s="768"/>
      <c r="CI44665" s="850"/>
    </row>
    <row r="44666" spans="85:87" x14ac:dyDescent="0.25">
      <c r="CG44666" s="768"/>
      <c r="CH44666" s="768"/>
      <c r="CI44666" s="850"/>
    </row>
    <row r="44667" spans="85:87" x14ac:dyDescent="0.25">
      <c r="CG44667" s="768"/>
      <c r="CH44667" s="768"/>
      <c r="CI44667" s="850"/>
    </row>
    <row r="44668" spans="85:87" x14ac:dyDescent="0.25">
      <c r="CG44668" s="768"/>
      <c r="CH44668" s="768"/>
      <c r="CI44668" s="850"/>
    </row>
    <row r="44669" spans="85:87" x14ac:dyDescent="0.25">
      <c r="CG44669" s="768"/>
      <c r="CH44669" s="768"/>
      <c r="CI44669" s="850"/>
    </row>
    <row r="44670" spans="85:87" x14ac:dyDescent="0.25">
      <c r="CG44670" s="768"/>
      <c r="CH44670" s="768"/>
      <c r="CI44670" s="850"/>
    </row>
    <row r="44671" spans="85:87" x14ac:dyDescent="0.25">
      <c r="CG44671" s="768"/>
      <c r="CH44671" s="768"/>
      <c r="CI44671" s="850"/>
    </row>
    <row r="44672" spans="85:87" x14ac:dyDescent="0.25">
      <c r="CG44672" s="768"/>
      <c r="CH44672" s="768"/>
      <c r="CI44672" s="850"/>
    </row>
    <row r="44673" spans="85:87" x14ac:dyDescent="0.25">
      <c r="CG44673" s="768"/>
      <c r="CH44673" s="768"/>
      <c r="CI44673" s="850"/>
    </row>
    <row r="44674" spans="85:87" x14ac:dyDescent="0.25">
      <c r="CG44674" s="768"/>
      <c r="CH44674" s="768"/>
      <c r="CI44674" s="850"/>
    </row>
    <row r="44675" spans="85:87" x14ac:dyDescent="0.25">
      <c r="CG44675" s="768"/>
      <c r="CH44675" s="768"/>
      <c r="CI44675" s="850"/>
    </row>
    <row r="44676" spans="85:87" x14ac:dyDescent="0.25">
      <c r="CG44676" s="768"/>
      <c r="CH44676" s="768"/>
      <c r="CI44676" s="850"/>
    </row>
    <row r="44677" spans="85:87" x14ac:dyDescent="0.25">
      <c r="CG44677" s="768"/>
      <c r="CH44677" s="768"/>
      <c r="CI44677" s="850"/>
    </row>
    <row r="44678" spans="85:87" x14ac:dyDescent="0.25">
      <c r="CG44678" s="768"/>
      <c r="CH44678" s="768"/>
      <c r="CI44678" s="850"/>
    </row>
    <row r="44679" spans="85:87" x14ac:dyDescent="0.25">
      <c r="CG44679" s="768"/>
      <c r="CH44679" s="768"/>
      <c r="CI44679" s="850"/>
    </row>
    <row r="44680" spans="85:87" x14ac:dyDescent="0.25">
      <c r="CG44680" s="768"/>
      <c r="CH44680" s="768"/>
      <c r="CI44680" s="850"/>
    </row>
    <row r="44681" spans="85:87" x14ac:dyDescent="0.25">
      <c r="CG44681" s="768"/>
      <c r="CH44681" s="768"/>
      <c r="CI44681" s="850"/>
    </row>
    <row r="44682" spans="85:87" x14ac:dyDescent="0.25">
      <c r="CG44682" s="768"/>
      <c r="CH44682" s="768"/>
      <c r="CI44682" s="850"/>
    </row>
    <row r="44683" spans="85:87" x14ac:dyDescent="0.25">
      <c r="CG44683" s="768"/>
      <c r="CH44683" s="768"/>
      <c r="CI44683" s="850"/>
    </row>
    <row r="44684" spans="85:87" x14ac:dyDescent="0.25">
      <c r="CG44684" s="768"/>
      <c r="CH44684" s="768"/>
      <c r="CI44684" s="850"/>
    </row>
    <row r="44685" spans="85:87" x14ac:dyDescent="0.25">
      <c r="CG44685" s="768"/>
      <c r="CH44685" s="768"/>
      <c r="CI44685" s="850"/>
    </row>
    <row r="44686" spans="85:87" x14ac:dyDescent="0.25">
      <c r="CG44686" s="768"/>
      <c r="CH44686" s="768"/>
      <c r="CI44686" s="850"/>
    </row>
    <row r="44687" spans="85:87" x14ac:dyDescent="0.25">
      <c r="CG44687" s="768"/>
      <c r="CH44687" s="768"/>
      <c r="CI44687" s="850"/>
    </row>
    <row r="44688" spans="85:87" x14ac:dyDescent="0.25">
      <c r="CG44688" s="768"/>
      <c r="CH44688" s="768"/>
      <c r="CI44688" s="850"/>
    </row>
    <row r="44689" spans="85:87" x14ac:dyDescent="0.25">
      <c r="CG44689" s="768"/>
      <c r="CH44689" s="768"/>
      <c r="CI44689" s="850"/>
    </row>
    <row r="44690" spans="85:87" x14ac:dyDescent="0.25">
      <c r="CG44690" s="768"/>
      <c r="CH44690" s="768"/>
      <c r="CI44690" s="850"/>
    </row>
    <row r="44691" spans="85:87" x14ac:dyDescent="0.25">
      <c r="CG44691" s="768"/>
      <c r="CH44691" s="768"/>
      <c r="CI44691" s="850"/>
    </row>
    <row r="44692" spans="85:87" x14ac:dyDescent="0.25">
      <c r="CG44692" s="768"/>
      <c r="CH44692" s="768"/>
      <c r="CI44692" s="850"/>
    </row>
    <row r="44693" spans="85:87" x14ac:dyDescent="0.25">
      <c r="CG44693" s="768"/>
      <c r="CH44693" s="768"/>
      <c r="CI44693" s="850"/>
    </row>
    <row r="44694" spans="85:87" x14ac:dyDescent="0.25">
      <c r="CG44694" s="768"/>
      <c r="CH44694" s="768"/>
      <c r="CI44694" s="850"/>
    </row>
    <row r="44695" spans="85:87" x14ac:dyDescent="0.25">
      <c r="CG44695" s="768"/>
      <c r="CH44695" s="768"/>
      <c r="CI44695" s="850"/>
    </row>
    <row r="44696" spans="85:87" x14ac:dyDescent="0.25">
      <c r="CG44696" s="768"/>
      <c r="CH44696" s="768"/>
      <c r="CI44696" s="850"/>
    </row>
    <row r="44697" spans="85:87" x14ac:dyDescent="0.25">
      <c r="CG44697" s="768"/>
      <c r="CH44697" s="768"/>
      <c r="CI44697" s="850"/>
    </row>
    <row r="44698" spans="85:87" x14ac:dyDescent="0.25">
      <c r="CG44698" s="768"/>
      <c r="CH44698" s="768"/>
      <c r="CI44698" s="850"/>
    </row>
    <row r="44699" spans="85:87" x14ac:dyDescent="0.25">
      <c r="CG44699" s="768"/>
      <c r="CH44699" s="768"/>
      <c r="CI44699" s="850"/>
    </row>
    <row r="44700" spans="85:87" x14ac:dyDescent="0.25">
      <c r="CG44700" s="768"/>
      <c r="CH44700" s="768"/>
      <c r="CI44700" s="850"/>
    </row>
    <row r="44701" spans="85:87" x14ac:dyDescent="0.25">
      <c r="CG44701" s="768"/>
      <c r="CH44701" s="768"/>
      <c r="CI44701" s="850"/>
    </row>
    <row r="44702" spans="85:87" x14ac:dyDescent="0.25">
      <c r="CG44702" s="768"/>
      <c r="CH44702" s="768"/>
      <c r="CI44702" s="850"/>
    </row>
    <row r="44703" spans="85:87" x14ac:dyDescent="0.25">
      <c r="CG44703" s="768"/>
      <c r="CH44703" s="768"/>
      <c r="CI44703" s="850"/>
    </row>
    <row r="44704" spans="85:87" x14ac:dyDescent="0.25">
      <c r="CG44704" s="768"/>
      <c r="CH44704" s="768"/>
      <c r="CI44704" s="850"/>
    </row>
    <row r="44705" spans="85:87" x14ac:dyDescent="0.25">
      <c r="CG44705" s="768"/>
      <c r="CH44705" s="768"/>
      <c r="CI44705" s="850"/>
    </row>
    <row r="44706" spans="85:87" x14ac:dyDescent="0.25">
      <c r="CG44706" s="768"/>
      <c r="CH44706" s="768"/>
      <c r="CI44706" s="850"/>
    </row>
    <row r="44707" spans="85:87" x14ac:dyDescent="0.25">
      <c r="CG44707" s="768"/>
      <c r="CH44707" s="768"/>
      <c r="CI44707" s="850"/>
    </row>
    <row r="44708" spans="85:87" x14ac:dyDescent="0.25">
      <c r="CG44708" s="768"/>
      <c r="CH44708" s="768"/>
      <c r="CI44708" s="850"/>
    </row>
    <row r="44709" spans="85:87" x14ac:dyDescent="0.25">
      <c r="CG44709" s="768"/>
      <c r="CH44709" s="768"/>
      <c r="CI44709" s="850"/>
    </row>
    <row r="44710" spans="85:87" x14ac:dyDescent="0.25">
      <c r="CG44710" s="768"/>
      <c r="CH44710" s="768"/>
      <c r="CI44710" s="850"/>
    </row>
    <row r="44711" spans="85:87" x14ac:dyDescent="0.25">
      <c r="CG44711" s="768"/>
      <c r="CH44711" s="768"/>
      <c r="CI44711" s="850"/>
    </row>
    <row r="44712" spans="85:87" x14ac:dyDescent="0.25">
      <c r="CG44712" s="768"/>
      <c r="CH44712" s="768"/>
      <c r="CI44712" s="850"/>
    </row>
    <row r="44713" spans="85:87" x14ac:dyDescent="0.25">
      <c r="CG44713" s="768"/>
      <c r="CH44713" s="768"/>
      <c r="CI44713" s="850"/>
    </row>
    <row r="44714" spans="85:87" x14ac:dyDescent="0.25">
      <c r="CG44714" s="768"/>
      <c r="CH44714" s="768"/>
      <c r="CI44714" s="850"/>
    </row>
    <row r="44715" spans="85:87" x14ac:dyDescent="0.25">
      <c r="CG44715" s="768"/>
      <c r="CH44715" s="768"/>
      <c r="CI44715" s="850"/>
    </row>
    <row r="44716" spans="85:87" x14ac:dyDescent="0.25">
      <c r="CG44716" s="768"/>
      <c r="CH44716" s="768"/>
      <c r="CI44716" s="850"/>
    </row>
    <row r="44717" spans="85:87" x14ac:dyDescent="0.25">
      <c r="CG44717" s="768"/>
      <c r="CH44717" s="768"/>
      <c r="CI44717" s="850"/>
    </row>
    <row r="44718" spans="85:87" x14ac:dyDescent="0.25">
      <c r="CG44718" s="768"/>
      <c r="CH44718" s="768"/>
      <c r="CI44718" s="850"/>
    </row>
    <row r="44719" spans="85:87" x14ac:dyDescent="0.25">
      <c r="CG44719" s="768"/>
      <c r="CH44719" s="768"/>
      <c r="CI44719" s="850"/>
    </row>
    <row r="44720" spans="85:87" x14ac:dyDescent="0.25">
      <c r="CG44720" s="768"/>
      <c r="CH44720" s="768"/>
      <c r="CI44720" s="850"/>
    </row>
    <row r="44721" spans="85:87" x14ac:dyDescent="0.25">
      <c r="CG44721" s="768"/>
      <c r="CH44721" s="768"/>
      <c r="CI44721" s="850"/>
    </row>
    <row r="44722" spans="85:87" x14ac:dyDescent="0.25">
      <c r="CG44722" s="768"/>
      <c r="CH44722" s="768"/>
      <c r="CI44722" s="850"/>
    </row>
    <row r="44723" spans="85:87" x14ac:dyDescent="0.25">
      <c r="CG44723" s="768"/>
      <c r="CH44723" s="768"/>
      <c r="CI44723" s="850"/>
    </row>
    <row r="44724" spans="85:87" x14ac:dyDescent="0.25">
      <c r="CG44724" s="768"/>
      <c r="CH44724" s="768"/>
      <c r="CI44724" s="850"/>
    </row>
    <row r="44725" spans="85:87" x14ac:dyDescent="0.25">
      <c r="CG44725" s="768"/>
      <c r="CH44725" s="768"/>
      <c r="CI44725" s="850"/>
    </row>
    <row r="44726" spans="85:87" x14ac:dyDescent="0.25">
      <c r="CG44726" s="768"/>
      <c r="CH44726" s="768"/>
      <c r="CI44726" s="850"/>
    </row>
    <row r="44727" spans="85:87" x14ac:dyDescent="0.25">
      <c r="CG44727" s="768"/>
      <c r="CH44727" s="768"/>
      <c r="CI44727" s="850"/>
    </row>
    <row r="44728" spans="85:87" x14ac:dyDescent="0.25">
      <c r="CG44728" s="768"/>
      <c r="CH44728" s="768"/>
      <c r="CI44728" s="850"/>
    </row>
    <row r="44729" spans="85:87" x14ac:dyDescent="0.25">
      <c r="CG44729" s="768"/>
      <c r="CH44729" s="768"/>
      <c r="CI44729" s="850"/>
    </row>
    <row r="44730" spans="85:87" x14ac:dyDescent="0.25">
      <c r="CG44730" s="768"/>
      <c r="CH44730" s="768"/>
      <c r="CI44730" s="850"/>
    </row>
    <row r="44731" spans="85:87" x14ac:dyDescent="0.25">
      <c r="CG44731" s="768"/>
      <c r="CH44731" s="768"/>
      <c r="CI44731" s="850"/>
    </row>
    <row r="44732" spans="85:87" x14ac:dyDescent="0.25">
      <c r="CG44732" s="768"/>
      <c r="CH44732" s="768"/>
      <c r="CI44732" s="850"/>
    </row>
    <row r="44733" spans="85:87" x14ac:dyDescent="0.25">
      <c r="CG44733" s="768"/>
      <c r="CH44733" s="768"/>
      <c r="CI44733" s="850"/>
    </row>
    <row r="44734" spans="85:87" x14ac:dyDescent="0.25">
      <c r="CG44734" s="768"/>
      <c r="CH44734" s="768"/>
      <c r="CI44734" s="850"/>
    </row>
    <row r="44735" spans="85:87" x14ac:dyDescent="0.25">
      <c r="CG44735" s="768"/>
      <c r="CH44735" s="768"/>
      <c r="CI44735" s="850"/>
    </row>
    <row r="44736" spans="85:87" x14ac:dyDescent="0.25">
      <c r="CG44736" s="768"/>
      <c r="CH44736" s="768"/>
      <c r="CI44736" s="850"/>
    </row>
    <row r="44737" spans="85:87" x14ac:dyDescent="0.25">
      <c r="CG44737" s="768"/>
      <c r="CH44737" s="768"/>
      <c r="CI44737" s="850"/>
    </row>
    <row r="44738" spans="85:87" x14ac:dyDescent="0.25">
      <c r="CG44738" s="768"/>
      <c r="CH44738" s="768"/>
      <c r="CI44738" s="850"/>
    </row>
    <row r="44739" spans="85:87" x14ac:dyDescent="0.25">
      <c r="CG44739" s="768"/>
      <c r="CH44739" s="768"/>
      <c r="CI44739" s="850"/>
    </row>
    <row r="44740" spans="85:87" x14ac:dyDescent="0.25">
      <c r="CG44740" s="768"/>
      <c r="CH44740" s="768"/>
      <c r="CI44740" s="850"/>
    </row>
    <row r="44741" spans="85:87" x14ac:dyDescent="0.25">
      <c r="CG44741" s="768"/>
      <c r="CH44741" s="768"/>
      <c r="CI44741" s="850"/>
    </row>
    <row r="44742" spans="85:87" x14ac:dyDescent="0.25">
      <c r="CG44742" s="768"/>
      <c r="CH44742" s="768"/>
      <c r="CI44742" s="850"/>
    </row>
    <row r="44743" spans="85:87" x14ac:dyDescent="0.25">
      <c r="CG44743" s="768"/>
      <c r="CH44743" s="768"/>
      <c r="CI44743" s="850"/>
    </row>
    <row r="44744" spans="85:87" x14ac:dyDescent="0.25">
      <c r="CG44744" s="768"/>
      <c r="CH44744" s="768"/>
      <c r="CI44744" s="850"/>
    </row>
    <row r="44745" spans="85:87" x14ac:dyDescent="0.25">
      <c r="CG44745" s="768"/>
      <c r="CH44745" s="768"/>
      <c r="CI44745" s="850"/>
    </row>
    <row r="44746" spans="85:87" x14ac:dyDescent="0.25">
      <c r="CG44746" s="768"/>
      <c r="CH44746" s="768"/>
      <c r="CI44746" s="850"/>
    </row>
    <row r="44747" spans="85:87" x14ac:dyDescent="0.25">
      <c r="CG44747" s="768"/>
      <c r="CH44747" s="768"/>
      <c r="CI44747" s="850"/>
    </row>
    <row r="44748" spans="85:87" x14ac:dyDescent="0.25">
      <c r="CG44748" s="768"/>
      <c r="CH44748" s="768"/>
      <c r="CI44748" s="850"/>
    </row>
    <row r="44749" spans="85:87" x14ac:dyDescent="0.25">
      <c r="CG44749" s="768"/>
      <c r="CH44749" s="768"/>
      <c r="CI44749" s="850"/>
    </row>
    <row r="44750" spans="85:87" x14ac:dyDescent="0.25">
      <c r="CG44750" s="768"/>
      <c r="CH44750" s="768"/>
      <c r="CI44750" s="850"/>
    </row>
    <row r="44751" spans="85:87" x14ac:dyDescent="0.25">
      <c r="CG44751" s="768"/>
      <c r="CH44751" s="768"/>
      <c r="CI44751" s="850"/>
    </row>
    <row r="44752" spans="85:87" x14ac:dyDescent="0.25">
      <c r="CG44752" s="768"/>
      <c r="CH44752" s="768"/>
      <c r="CI44752" s="850"/>
    </row>
    <row r="44753" spans="85:87" x14ac:dyDescent="0.25">
      <c r="CG44753" s="768"/>
      <c r="CH44753" s="768"/>
      <c r="CI44753" s="850"/>
    </row>
    <row r="44754" spans="85:87" x14ac:dyDescent="0.25">
      <c r="CG44754" s="768"/>
      <c r="CH44754" s="768"/>
      <c r="CI44754" s="850"/>
    </row>
    <row r="44755" spans="85:87" x14ac:dyDescent="0.25">
      <c r="CG44755" s="768"/>
      <c r="CH44755" s="768"/>
      <c r="CI44755" s="850"/>
    </row>
    <row r="44756" spans="85:87" x14ac:dyDescent="0.25">
      <c r="CG44756" s="768"/>
      <c r="CH44756" s="768"/>
      <c r="CI44756" s="850"/>
    </row>
    <row r="44757" spans="85:87" x14ac:dyDescent="0.25">
      <c r="CG44757" s="768"/>
      <c r="CH44757" s="768"/>
      <c r="CI44757" s="850"/>
    </row>
    <row r="44758" spans="85:87" x14ac:dyDescent="0.25">
      <c r="CG44758" s="768"/>
      <c r="CH44758" s="768"/>
      <c r="CI44758" s="850"/>
    </row>
    <row r="44759" spans="85:87" x14ac:dyDescent="0.25">
      <c r="CG44759" s="768"/>
      <c r="CH44759" s="768"/>
      <c r="CI44759" s="850"/>
    </row>
    <row r="44760" spans="85:87" x14ac:dyDescent="0.25">
      <c r="CG44760" s="768"/>
      <c r="CH44760" s="768"/>
      <c r="CI44760" s="850"/>
    </row>
    <row r="44761" spans="85:87" x14ac:dyDescent="0.25">
      <c r="CG44761" s="768"/>
      <c r="CH44761" s="768"/>
      <c r="CI44761" s="850"/>
    </row>
    <row r="44762" spans="85:87" x14ac:dyDescent="0.25">
      <c r="CG44762" s="768"/>
      <c r="CH44762" s="768"/>
      <c r="CI44762" s="850"/>
    </row>
    <row r="44763" spans="85:87" x14ac:dyDescent="0.25">
      <c r="CG44763" s="768"/>
      <c r="CH44763" s="768"/>
      <c r="CI44763" s="850"/>
    </row>
    <row r="44764" spans="85:87" x14ac:dyDescent="0.25">
      <c r="CG44764" s="768"/>
      <c r="CH44764" s="768"/>
      <c r="CI44764" s="850"/>
    </row>
    <row r="44765" spans="85:87" x14ac:dyDescent="0.25">
      <c r="CG44765" s="768"/>
      <c r="CH44765" s="768"/>
      <c r="CI44765" s="850"/>
    </row>
    <row r="44766" spans="85:87" x14ac:dyDescent="0.25">
      <c r="CG44766" s="768"/>
      <c r="CH44766" s="768"/>
      <c r="CI44766" s="850"/>
    </row>
    <row r="44767" spans="85:87" x14ac:dyDescent="0.25">
      <c r="CG44767" s="768"/>
      <c r="CH44767" s="768"/>
      <c r="CI44767" s="850"/>
    </row>
    <row r="44768" spans="85:87" x14ac:dyDescent="0.25">
      <c r="CG44768" s="768"/>
      <c r="CH44768" s="768"/>
      <c r="CI44768" s="850"/>
    </row>
    <row r="44769" spans="85:87" x14ac:dyDescent="0.25">
      <c r="CG44769" s="768"/>
      <c r="CH44769" s="768"/>
      <c r="CI44769" s="850"/>
    </row>
    <row r="44770" spans="85:87" x14ac:dyDescent="0.25">
      <c r="CG44770" s="768"/>
      <c r="CH44770" s="768"/>
      <c r="CI44770" s="850"/>
    </row>
    <row r="44771" spans="85:87" x14ac:dyDescent="0.25">
      <c r="CG44771" s="768"/>
      <c r="CH44771" s="768"/>
      <c r="CI44771" s="850"/>
    </row>
    <row r="44772" spans="85:87" x14ac:dyDescent="0.25">
      <c r="CG44772" s="768"/>
      <c r="CH44772" s="768"/>
      <c r="CI44772" s="850"/>
    </row>
    <row r="44773" spans="85:87" x14ac:dyDescent="0.25">
      <c r="CG44773" s="768"/>
      <c r="CH44773" s="768"/>
      <c r="CI44773" s="850"/>
    </row>
    <row r="44774" spans="85:87" x14ac:dyDescent="0.25">
      <c r="CG44774" s="768"/>
      <c r="CH44774" s="768"/>
      <c r="CI44774" s="850"/>
    </row>
    <row r="44775" spans="85:87" x14ac:dyDescent="0.25">
      <c r="CG44775" s="768"/>
      <c r="CH44775" s="768"/>
      <c r="CI44775" s="850"/>
    </row>
    <row r="44776" spans="85:87" x14ac:dyDescent="0.25">
      <c r="CG44776" s="768"/>
      <c r="CH44776" s="768"/>
      <c r="CI44776" s="850"/>
    </row>
    <row r="44777" spans="85:87" x14ac:dyDescent="0.25">
      <c r="CG44777" s="768"/>
      <c r="CH44777" s="768"/>
      <c r="CI44777" s="850"/>
    </row>
    <row r="44778" spans="85:87" x14ac:dyDescent="0.25">
      <c r="CG44778" s="768"/>
      <c r="CH44778" s="768"/>
      <c r="CI44778" s="850"/>
    </row>
    <row r="44779" spans="85:87" x14ac:dyDescent="0.25">
      <c r="CG44779" s="768"/>
      <c r="CH44779" s="768"/>
      <c r="CI44779" s="850"/>
    </row>
    <row r="44780" spans="85:87" x14ac:dyDescent="0.25">
      <c r="CG44780" s="768"/>
      <c r="CH44780" s="768"/>
      <c r="CI44780" s="850"/>
    </row>
    <row r="44781" spans="85:87" x14ac:dyDescent="0.25">
      <c r="CG44781" s="768"/>
      <c r="CH44781" s="768"/>
      <c r="CI44781" s="850"/>
    </row>
    <row r="44782" spans="85:87" x14ac:dyDescent="0.25">
      <c r="CG44782" s="768"/>
      <c r="CH44782" s="768"/>
      <c r="CI44782" s="850"/>
    </row>
    <row r="44783" spans="85:87" x14ac:dyDescent="0.25">
      <c r="CG44783" s="768"/>
      <c r="CH44783" s="768"/>
      <c r="CI44783" s="850"/>
    </row>
    <row r="44784" spans="85:87" x14ac:dyDescent="0.25">
      <c r="CG44784" s="768"/>
      <c r="CH44784" s="768"/>
      <c r="CI44784" s="850"/>
    </row>
    <row r="44785" spans="85:87" x14ac:dyDescent="0.25">
      <c r="CG44785" s="768"/>
      <c r="CH44785" s="768"/>
      <c r="CI44785" s="850"/>
    </row>
    <row r="44786" spans="85:87" x14ac:dyDescent="0.25">
      <c r="CG44786" s="768"/>
      <c r="CH44786" s="768"/>
      <c r="CI44786" s="850"/>
    </row>
    <row r="44787" spans="85:87" x14ac:dyDescent="0.25">
      <c r="CG44787" s="768"/>
      <c r="CH44787" s="768"/>
      <c r="CI44787" s="850"/>
    </row>
    <row r="44788" spans="85:87" x14ac:dyDescent="0.25">
      <c r="CG44788" s="768"/>
      <c r="CH44788" s="768"/>
      <c r="CI44788" s="850"/>
    </row>
    <row r="44789" spans="85:87" x14ac:dyDescent="0.25">
      <c r="CG44789" s="768"/>
      <c r="CH44789" s="768"/>
      <c r="CI44789" s="850"/>
    </row>
    <row r="44790" spans="85:87" x14ac:dyDescent="0.25">
      <c r="CG44790" s="768"/>
      <c r="CH44790" s="768"/>
      <c r="CI44790" s="850"/>
    </row>
    <row r="44791" spans="85:87" x14ac:dyDescent="0.25">
      <c r="CG44791" s="768"/>
      <c r="CH44791" s="768"/>
      <c r="CI44791" s="850"/>
    </row>
    <row r="44792" spans="85:87" x14ac:dyDescent="0.25">
      <c r="CG44792" s="768"/>
      <c r="CH44792" s="768"/>
      <c r="CI44792" s="850"/>
    </row>
    <row r="44793" spans="85:87" x14ac:dyDescent="0.25">
      <c r="CG44793" s="768"/>
      <c r="CH44793" s="768"/>
      <c r="CI44793" s="850"/>
    </row>
    <row r="44794" spans="85:87" x14ac:dyDescent="0.25">
      <c r="CG44794" s="768"/>
      <c r="CH44794" s="768"/>
      <c r="CI44794" s="850"/>
    </row>
    <row r="44795" spans="85:87" x14ac:dyDescent="0.25">
      <c r="CG44795" s="768"/>
      <c r="CH44795" s="768"/>
      <c r="CI44795" s="850"/>
    </row>
    <row r="44796" spans="85:87" x14ac:dyDescent="0.25">
      <c r="CG44796" s="768"/>
      <c r="CH44796" s="768"/>
      <c r="CI44796" s="850"/>
    </row>
    <row r="44797" spans="85:87" x14ac:dyDescent="0.25">
      <c r="CG44797" s="768"/>
      <c r="CH44797" s="768"/>
      <c r="CI44797" s="850"/>
    </row>
    <row r="44798" spans="85:87" x14ac:dyDescent="0.25">
      <c r="CG44798" s="768"/>
      <c r="CH44798" s="768"/>
      <c r="CI44798" s="850"/>
    </row>
    <row r="44799" spans="85:87" x14ac:dyDescent="0.25">
      <c r="CG44799" s="768"/>
      <c r="CH44799" s="768"/>
      <c r="CI44799" s="850"/>
    </row>
    <row r="44800" spans="85:87" x14ac:dyDescent="0.25">
      <c r="CG44800" s="768"/>
      <c r="CH44800" s="768"/>
      <c r="CI44800" s="850"/>
    </row>
    <row r="44801" spans="85:87" x14ac:dyDescent="0.25">
      <c r="CG44801" s="768"/>
      <c r="CH44801" s="768"/>
      <c r="CI44801" s="850"/>
    </row>
    <row r="44802" spans="85:87" x14ac:dyDescent="0.25">
      <c r="CG44802" s="768"/>
      <c r="CH44802" s="768"/>
      <c r="CI44802" s="850"/>
    </row>
    <row r="44803" spans="85:87" x14ac:dyDescent="0.25">
      <c r="CG44803" s="768"/>
      <c r="CH44803" s="768"/>
      <c r="CI44803" s="850"/>
    </row>
    <row r="44804" spans="85:87" x14ac:dyDescent="0.25">
      <c r="CG44804" s="768"/>
      <c r="CH44804" s="768"/>
      <c r="CI44804" s="850"/>
    </row>
    <row r="44805" spans="85:87" x14ac:dyDescent="0.25">
      <c r="CG44805" s="768"/>
      <c r="CH44805" s="768"/>
      <c r="CI44805" s="850"/>
    </row>
    <row r="44806" spans="85:87" x14ac:dyDescent="0.25">
      <c r="CG44806" s="768"/>
      <c r="CH44806" s="768"/>
      <c r="CI44806" s="850"/>
    </row>
    <row r="44807" spans="85:87" x14ac:dyDescent="0.25">
      <c r="CG44807" s="768"/>
      <c r="CH44807" s="768"/>
      <c r="CI44807" s="850"/>
    </row>
    <row r="44808" spans="85:87" x14ac:dyDescent="0.25">
      <c r="CG44808" s="768"/>
      <c r="CH44808" s="768"/>
      <c r="CI44808" s="850"/>
    </row>
    <row r="44809" spans="85:87" x14ac:dyDescent="0.25">
      <c r="CG44809" s="768"/>
      <c r="CH44809" s="768"/>
      <c r="CI44809" s="850"/>
    </row>
    <row r="44810" spans="85:87" x14ac:dyDescent="0.25">
      <c r="CG44810" s="768"/>
      <c r="CH44810" s="768"/>
      <c r="CI44810" s="850"/>
    </row>
    <row r="44811" spans="85:87" x14ac:dyDescent="0.25">
      <c r="CG44811" s="768"/>
      <c r="CH44811" s="768"/>
      <c r="CI44811" s="850"/>
    </row>
    <row r="44812" spans="85:87" x14ac:dyDescent="0.25">
      <c r="CG44812" s="768"/>
      <c r="CH44812" s="768"/>
      <c r="CI44812" s="850"/>
    </row>
    <row r="44813" spans="85:87" x14ac:dyDescent="0.25">
      <c r="CG44813" s="768"/>
      <c r="CH44813" s="768"/>
      <c r="CI44813" s="850"/>
    </row>
    <row r="44814" spans="85:87" x14ac:dyDescent="0.25">
      <c r="CG44814" s="768"/>
      <c r="CH44814" s="768"/>
      <c r="CI44814" s="850"/>
    </row>
    <row r="44815" spans="85:87" x14ac:dyDescent="0.25">
      <c r="CG44815" s="768"/>
      <c r="CH44815" s="768"/>
      <c r="CI44815" s="850"/>
    </row>
    <row r="44816" spans="85:87" x14ac:dyDescent="0.25">
      <c r="CG44816" s="768"/>
      <c r="CH44816" s="768"/>
      <c r="CI44816" s="850"/>
    </row>
    <row r="44817" spans="85:87" x14ac:dyDescent="0.25">
      <c r="CG44817" s="768"/>
      <c r="CH44817" s="768"/>
      <c r="CI44817" s="850"/>
    </row>
    <row r="44818" spans="85:87" x14ac:dyDescent="0.25">
      <c r="CG44818" s="768"/>
      <c r="CH44818" s="768"/>
      <c r="CI44818" s="850"/>
    </row>
    <row r="44819" spans="85:87" x14ac:dyDescent="0.25">
      <c r="CG44819" s="768"/>
      <c r="CH44819" s="768"/>
      <c r="CI44819" s="850"/>
    </row>
    <row r="44820" spans="85:87" x14ac:dyDescent="0.25">
      <c r="CG44820" s="768"/>
      <c r="CH44820" s="768"/>
      <c r="CI44820" s="850"/>
    </row>
    <row r="44821" spans="85:87" x14ac:dyDescent="0.25">
      <c r="CG44821" s="768"/>
      <c r="CH44821" s="768"/>
      <c r="CI44821" s="850"/>
    </row>
    <row r="44822" spans="85:87" x14ac:dyDescent="0.25">
      <c r="CG44822" s="768"/>
      <c r="CH44822" s="768"/>
      <c r="CI44822" s="850"/>
    </row>
    <row r="44823" spans="85:87" x14ac:dyDescent="0.25">
      <c r="CG44823" s="768"/>
      <c r="CH44823" s="768"/>
      <c r="CI44823" s="850"/>
    </row>
    <row r="44824" spans="85:87" x14ac:dyDescent="0.25">
      <c r="CG44824" s="768"/>
      <c r="CH44824" s="768"/>
      <c r="CI44824" s="850"/>
    </row>
    <row r="44825" spans="85:87" x14ac:dyDescent="0.25">
      <c r="CG44825" s="768"/>
      <c r="CH44825" s="768"/>
      <c r="CI44825" s="850"/>
    </row>
    <row r="44826" spans="85:87" x14ac:dyDescent="0.25">
      <c r="CG44826" s="768"/>
      <c r="CH44826" s="768"/>
      <c r="CI44826" s="850"/>
    </row>
    <row r="44827" spans="85:87" x14ac:dyDescent="0.25">
      <c r="CG44827" s="768"/>
      <c r="CH44827" s="768"/>
      <c r="CI44827" s="850"/>
    </row>
    <row r="44828" spans="85:87" x14ac:dyDescent="0.25">
      <c r="CG44828" s="768"/>
      <c r="CH44828" s="768"/>
      <c r="CI44828" s="850"/>
    </row>
    <row r="44829" spans="85:87" x14ac:dyDescent="0.25">
      <c r="CG44829" s="768"/>
      <c r="CH44829" s="768"/>
      <c r="CI44829" s="850"/>
    </row>
    <row r="44830" spans="85:87" x14ac:dyDescent="0.25">
      <c r="CG44830" s="768"/>
      <c r="CH44830" s="768"/>
      <c r="CI44830" s="850"/>
    </row>
    <row r="44831" spans="85:87" x14ac:dyDescent="0.25">
      <c r="CG44831" s="768"/>
      <c r="CH44831" s="768"/>
      <c r="CI44831" s="850"/>
    </row>
    <row r="44832" spans="85:87" x14ac:dyDescent="0.25">
      <c r="CG44832" s="768"/>
      <c r="CH44832" s="768"/>
      <c r="CI44832" s="850"/>
    </row>
    <row r="44833" spans="85:87" x14ac:dyDescent="0.25">
      <c r="CG44833" s="768"/>
      <c r="CH44833" s="768"/>
      <c r="CI44833" s="850"/>
    </row>
    <row r="44834" spans="85:87" x14ac:dyDescent="0.25">
      <c r="CG44834" s="768"/>
      <c r="CH44834" s="768"/>
      <c r="CI44834" s="850"/>
    </row>
    <row r="44835" spans="85:87" x14ac:dyDescent="0.25">
      <c r="CG44835" s="768"/>
      <c r="CH44835" s="768"/>
      <c r="CI44835" s="850"/>
    </row>
    <row r="44836" spans="85:87" x14ac:dyDescent="0.25">
      <c r="CG44836" s="768"/>
      <c r="CH44836" s="768"/>
      <c r="CI44836" s="850"/>
    </row>
    <row r="44837" spans="85:87" x14ac:dyDescent="0.25">
      <c r="CG44837" s="768"/>
      <c r="CH44837" s="768"/>
      <c r="CI44837" s="850"/>
    </row>
    <row r="44838" spans="85:87" x14ac:dyDescent="0.25">
      <c r="CG44838" s="768"/>
      <c r="CH44838" s="768"/>
      <c r="CI44838" s="850"/>
    </row>
    <row r="44839" spans="85:87" x14ac:dyDescent="0.25">
      <c r="CG44839" s="768"/>
      <c r="CH44839" s="768"/>
      <c r="CI44839" s="850"/>
    </row>
    <row r="44840" spans="85:87" x14ac:dyDescent="0.25">
      <c r="CG44840" s="768"/>
      <c r="CH44840" s="768"/>
      <c r="CI44840" s="850"/>
    </row>
    <row r="44841" spans="85:87" x14ac:dyDescent="0.25">
      <c r="CG44841" s="768"/>
      <c r="CH44841" s="768"/>
      <c r="CI44841" s="850"/>
    </row>
    <row r="44842" spans="85:87" x14ac:dyDescent="0.25">
      <c r="CG44842" s="768"/>
      <c r="CH44842" s="768"/>
      <c r="CI44842" s="850"/>
    </row>
    <row r="44843" spans="85:87" x14ac:dyDescent="0.25">
      <c r="CG44843" s="768"/>
      <c r="CH44843" s="768"/>
      <c r="CI44843" s="850"/>
    </row>
    <row r="44844" spans="85:87" x14ac:dyDescent="0.25">
      <c r="CG44844" s="768"/>
      <c r="CH44844" s="768"/>
      <c r="CI44844" s="850"/>
    </row>
    <row r="44845" spans="85:87" x14ac:dyDescent="0.25">
      <c r="CG44845" s="768"/>
      <c r="CH44845" s="768"/>
      <c r="CI44845" s="850"/>
    </row>
    <row r="44846" spans="85:87" x14ac:dyDescent="0.25">
      <c r="CG44846" s="768"/>
      <c r="CH44846" s="768"/>
      <c r="CI44846" s="850"/>
    </row>
    <row r="44847" spans="85:87" x14ac:dyDescent="0.25">
      <c r="CG44847" s="768"/>
      <c r="CH44847" s="768"/>
      <c r="CI44847" s="850"/>
    </row>
    <row r="44848" spans="85:87" x14ac:dyDescent="0.25">
      <c r="CG44848" s="768"/>
      <c r="CH44848" s="768"/>
      <c r="CI44848" s="850"/>
    </row>
    <row r="44849" spans="85:87" x14ac:dyDescent="0.25">
      <c r="CG44849" s="768"/>
      <c r="CH44849" s="768"/>
      <c r="CI44849" s="850"/>
    </row>
    <row r="44850" spans="85:87" x14ac:dyDescent="0.25">
      <c r="CG44850" s="768"/>
      <c r="CH44850" s="768"/>
      <c r="CI44850" s="850"/>
    </row>
    <row r="44851" spans="85:87" x14ac:dyDescent="0.25">
      <c r="CG44851" s="768"/>
      <c r="CH44851" s="768"/>
      <c r="CI44851" s="850"/>
    </row>
    <row r="44852" spans="85:87" x14ac:dyDescent="0.25">
      <c r="CG44852" s="768"/>
      <c r="CH44852" s="768"/>
      <c r="CI44852" s="850"/>
    </row>
    <row r="44853" spans="85:87" x14ac:dyDescent="0.25">
      <c r="CG44853" s="768"/>
      <c r="CH44853" s="768"/>
      <c r="CI44853" s="850"/>
    </row>
    <row r="44854" spans="85:87" x14ac:dyDescent="0.25">
      <c r="CG44854" s="768"/>
      <c r="CH44854" s="768"/>
      <c r="CI44854" s="850"/>
    </row>
    <row r="44855" spans="85:87" x14ac:dyDescent="0.25">
      <c r="CG44855" s="768"/>
      <c r="CH44855" s="768"/>
      <c r="CI44855" s="850"/>
    </row>
    <row r="44856" spans="85:87" x14ac:dyDescent="0.25">
      <c r="CG44856" s="768"/>
      <c r="CH44856" s="768"/>
      <c r="CI44856" s="850"/>
    </row>
    <row r="44857" spans="85:87" x14ac:dyDescent="0.25">
      <c r="CG44857" s="768"/>
      <c r="CH44857" s="768"/>
      <c r="CI44857" s="850"/>
    </row>
    <row r="44858" spans="85:87" x14ac:dyDescent="0.25">
      <c r="CG44858" s="768"/>
      <c r="CH44858" s="768"/>
      <c r="CI44858" s="850"/>
    </row>
    <row r="44859" spans="85:87" x14ac:dyDescent="0.25">
      <c r="CG44859" s="768"/>
      <c r="CH44859" s="768"/>
      <c r="CI44859" s="850"/>
    </row>
    <row r="44860" spans="85:87" x14ac:dyDescent="0.25">
      <c r="CG44860" s="768"/>
      <c r="CH44860" s="768"/>
      <c r="CI44860" s="850"/>
    </row>
    <row r="44861" spans="85:87" x14ac:dyDescent="0.25">
      <c r="CG44861" s="768"/>
      <c r="CH44861" s="768"/>
      <c r="CI44861" s="850"/>
    </row>
    <row r="44862" spans="85:87" x14ac:dyDescent="0.25">
      <c r="CG44862" s="768"/>
      <c r="CH44862" s="768"/>
      <c r="CI44862" s="850"/>
    </row>
    <row r="44863" spans="85:87" x14ac:dyDescent="0.25">
      <c r="CG44863" s="768"/>
      <c r="CH44863" s="768"/>
      <c r="CI44863" s="850"/>
    </row>
    <row r="44864" spans="85:87" x14ac:dyDescent="0.25">
      <c r="CG44864" s="768"/>
      <c r="CH44864" s="768"/>
      <c r="CI44864" s="850"/>
    </row>
    <row r="44865" spans="85:87" x14ac:dyDescent="0.25">
      <c r="CG44865" s="768"/>
      <c r="CH44865" s="768"/>
      <c r="CI44865" s="850"/>
    </row>
    <row r="44866" spans="85:87" x14ac:dyDescent="0.25">
      <c r="CG44866" s="768"/>
      <c r="CH44866" s="768"/>
      <c r="CI44866" s="850"/>
    </row>
    <row r="44867" spans="85:87" x14ac:dyDescent="0.25">
      <c r="CG44867" s="768"/>
      <c r="CH44867" s="768"/>
      <c r="CI44867" s="850"/>
    </row>
    <row r="44868" spans="85:87" x14ac:dyDescent="0.25">
      <c r="CG44868" s="768"/>
      <c r="CH44868" s="768"/>
      <c r="CI44868" s="850"/>
    </row>
    <row r="44869" spans="85:87" x14ac:dyDescent="0.25">
      <c r="CG44869" s="768"/>
      <c r="CH44869" s="768"/>
      <c r="CI44869" s="850"/>
    </row>
    <row r="44870" spans="85:87" x14ac:dyDescent="0.25">
      <c r="CG44870" s="768"/>
      <c r="CH44870" s="768"/>
      <c r="CI44870" s="850"/>
    </row>
    <row r="44871" spans="85:87" x14ac:dyDescent="0.25">
      <c r="CG44871" s="768"/>
      <c r="CH44871" s="768"/>
      <c r="CI44871" s="850"/>
    </row>
    <row r="44872" spans="85:87" x14ac:dyDescent="0.25">
      <c r="CG44872" s="768"/>
      <c r="CH44872" s="768"/>
      <c r="CI44872" s="850"/>
    </row>
    <row r="44873" spans="85:87" x14ac:dyDescent="0.25">
      <c r="CG44873" s="768"/>
      <c r="CH44873" s="768"/>
      <c r="CI44873" s="850"/>
    </row>
    <row r="44874" spans="85:87" x14ac:dyDescent="0.25">
      <c r="CG44874" s="768"/>
      <c r="CH44874" s="768"/>
      <c r="CI44874" s="850"/>
    </row>
    <row r="44875" spans="85:87" x14ac:dyDescent="0.25">
      <c r="CG44875" s="768"/>
      <c r="CH44875" s="768"/>
      <c r="CI44875" s="850"/>
    </row>
    <row r="44876" spans="85:87" x14ac:dyDescent="0.25">
      <c r="CG44876" s="768"/>
      <c r="CH44876" s="768"/>
      <c r="CI44876" s="850"/>
    </row>
    <row r="44877" spans="85:87" x14ac:dyDescent="0.25">
      <c r="CG44877" s="768"/>
      <c r="CH44877" s="768"/>
      <c r="CI44877" s="850"/>
    </row>
    <row r="44878" spans="85:87" x14ac:dyDescent="0.25">
      <c r="CG44878" s="768"/>
      <c r="CH44878" s="768"/>
      <c r="CI44878" s="850"/>
    </row>
    <row r="44879" spans="85:87" x14ac:dyDescent="0.25">
      <c r="CG44879" s="768"/>
      <c r="CH44879" s="768"/>
      <c r="CI44879" s="850"/>
    </row>
    <row r="44880" spans="85:87" x14ac:dyDescent="0.25">
      <c r="CG44880" s="768"/>
      <c r="CH44880" s="768"/>
      <c r="CI44880" s="850"/>
    </row>
    <row r="44881" spans="85:87" x14ac:dyDescent="0.25">
      <c r="CG44881" s="768"/>
      <c r="CH44881" s="768"/>
      <c r="CI44881" s="850"/>
    </row>
    <row r="44882" spans="85:87" x14ac:dyDescent="0.25">
      <c r="CG44882" s="768"/>
      <c r="CH44882" s="768"/>
      <c r="CI44882" s="850"/>
    </row>
    <row r="44883" spans="85:87" x14ac:dyDescent="0.25">
      <c r="CG44883" s="768"/>
      <c r="CH44883" s="768"/>
      <c r="CI44883" s="850"/>
    </row>
    <row r="44884" spans="85:87" x14ac:dyDescent="0.25">
      <c r="CG44884" s="768"/>
      <c r="CH44884" s="768"/>
      <c r="CI44884" s="850"/>
    </row>
    <row r="44885" spans="85:87" x14ac:dyDescent="0.25">
      <c r="CG44885" s="768"/>
      <c r="CH44885" s="768"/>
      <c r="CI44885" s="850"/>
    </row>
    <row r="44886" spans="85:87" x14ac:dyDescent="0.25">
      <c r="CG44886" s="768"/>
      <c r="CH44886" s="768"/>
      <c r="CI44886" s="850"/>
    </row>
    <row r="44887" spans="85:87" x14ac:dyDescent="0.25">
      <c r="CG44887" s="768"/>
      <c r="CH44887" s="768"/>
      <c r="CI44887" s="850"/>
    </row>
    <row r="44888" spans="85:87" x14ac:dyDescent="0.25">
      <c r="CG44888" s="768"/>
      <c r="CH44888" s="768"/>
      <c r="CI44888" s="850"/>
    </row>
    <row r="44889" spans="85:87" x14ac:dyDescent="0.25">
      <c r="CG44889" s="768"/>
      <c r="CH44889" s="768"/>
      <c r="CI44889" s="850"/>
    </row>
    <row r="44890" spans="85:87" x14ac:dyDescent="0.25">
      <c r="CG44890" s="768"/>
      <c r="CH44890" s="768"/>
      <c r="CI44890" s="850"/>
    </row>
    <row r="44891" spans="85:87" x14ac:dyDescent="0.25">
      <c r="CG44891" s="768"/>
      <c r="CH44891" s="768"/>
      <c r="CI44891" s="850"/>
    </row>
    <row r="44892" spans="85:87" x14ac:dyDescent="0.25">
      <c r="CG44892" s="768"/>
      <c r="CH44892" s="768"/>
      <c r="CI44892" s="850"/>
    </row>
    <row r="44893" spans="85:87" x14ac:dyDescent="0.25">
      <c r="CG44893" s="768"/>
      <c r="CH44893" s="768"/>
      <c r="CI44893" s="850"/>
    </row>
    <row r="44894" spans="85:87" x14ac:dyDescent="0.25">
      <c r="CG44894" s="768"/>
      <c r="CH44894" s="768"/>
      <c r="CI44894" s="850"/>
    </row>
    <row r="44895" spans="85:87" x14ac:dyDescent="0.25">
      <c r="CG44895" s="768"/>
      <c r="CH44895" s="768"/>
      <c r="CI44895" s="850"/>
    </row>
    <row r="44896" spans="85:87" x14ac:dyDescent="0.25">
      <c r="CG44896" s="768"/>
      <c r="CH44896" s="768"/>
      <c r="CI44896" s="850"/>
    </row>
    <row r="44897" spans="85:87" x14ac:dyDescent="0.25">
      <c r="CG44897" s="768"/>
      <c r="CH44897" s="768"/>
      <c r="CI44897" s="850"/>
    </row>
    <row r="44898" spans="85:87" x14ac:dyDescent="0.25">
      <c r="CG44898" s="768"/>
      <c r="CH44898" s="768"/>
      <c r="CI44898" s="850"/>
    </row>
    <row r="44899" spans="85:87" x14ac:dyDescent="0.25">
      <c r="CG44899" s="768"/>
      <c r="CH44899" s="768"/>
      <c r="CI44899" s="850"/>
    </row>
    <row r="44900" spans="85:87" x14ac:dyDescent="0.25">
      <c r="CG44900" s="768"/>
      <c r="CH44900" s="768"/>
      <c r="CI44900" s="850"/>
    </row>
    <row r="44901" spans="85:87" x14ac:dyDescent="0.25">
      <c r="CG44901" s="768"/>
      <c r="CH44901" s="768"/>
      <c r="CI44901" s="850"/>
    </row>
    <row r="44902" spans="85:87" x14ac:dyDescent="0.25">
      <c r="CG44902" s="768"/>
      <c r="CH44902" s="768"/>
      <c r="CI44902" s="850"/>
    </row>
    <row r="44903" spans="85:87" x14ac:dyDescent="0.25">
      <c r="CG44903" s="768"/>
      <c r="CH44903" s="768"/>
      <c r="CI44903" s="850"/>
    </row>
    <row r="44904" spans="85:87" x14ac:dyDescent="0.25">
      <c r="CG44904" s="768"/>
      <c r="CH44904" s="768"/>
      <c r="CI44904" s="850"/>
    </row>
    <row r="44905" spans="85:87" x14ac:dyDescent="0.25">
      <c r="CG44905" s="768"/>
      <c r="CH44905" s="768"/>
      <c r="CI44905" s="850"/>
    </row>
    <row r="44906" spans="85:87" x14ac:dyDescent="0.25">
      <c r="CG44906" s="768"/>
      <c r="CH44906" s="768"/>
      <c r="CI44906" s="850"/>
    </row>
    <row r="44907" spans="85:87" x14ac:dyDescent="0.25">
      <c r="CG44907" s="768"/>
      <c r="CH44907" s="768"/>
      <c r="CI44907" s="850"/>
    </row>
    <row r="44908" spans="85:87" x14ac:dyDescent="0.25">
      <c r="CG44908" s="768"/>
      <c r="CH44908" s="768"/>
      <c r="CI44908" s="850"/>
    </row>
    <row r="44909" spans="85:87" x14ac:dyDescent="0.25">
      <c r="CG44909" s="768"/>
      <c r="CH44909" s="768"/>
      <c r="CI44909" s="850"/>
    </row>
    <row r="44910" spans="85:87" x14ac:dyDescent="0.25">
      <c r="CG44910" s="768"/>
      <c r="CH44910" s="768"/>
      <c r="CI44910" s="850"/>
    </row>
    <row r="44911" spans="85:87" x14ac:dyDescent="0.25">
      <c r="CG44911" s="768"/>
      <c r="CH44911" s="768"/>
      <c r="CI44911" s="850"/>
    </row>
    <row r="44912" spans="85:87" x14ac:dyDescent="0.25">
      <c r="CG44912" s="768"/>
      <c r="CH44912" s="768"/>
      <c r="CI44912" s="850"/>
    </row>
    <row r="44913" spans="85:87" x14ac:dyDescent="0.25">
      <c r="CG44913" s="768"/>
      <c r="CH44913" s="768"/>
      <c r="CI44913" s="850"/>
    </row>
    <row r="44914" spans="85:87" x14ac:dyDescent="0.25">
      <c r="CG44914" s="768"/>
      <c r="CH44914" s="768"/>
      <c r="CI44914" s="850"/>
    </row>
    <row r="44915" spans="85:87" x14ac:dyDescent="0.25">
      <c r="CG44915" s="768"/>
      <c r="CH44915" s="768"/>
      <c r="CI44915" s="850"/>
    </row>
    <row r="44916" spans="85:87" x14ac:dyDescent="0.25">
      <c r="CG44916" s="768"/>
      <c r="CH44916" s="768"/>
      <c r="CI44916" s="850"/>
    </row>
    <row r="44917" spans="85:87" x14ac:dyDescent="0.25">
      <c r="CG44917" s="768"/>
      <c r="CH44917" s="768"/>
      <c r="CI44917" s="850"/>
    </row>
    <row r="44918" spans="85:87" x14ac:dyDescent="0.25">
      <c r="CG44918" s="768"/>
      <c r="CH44918" s="768"/>
      <c r="CI44918" s="850"/>
    </row>
    <row r="44919" spans="85:87" x14ac:dyDescent="0.25">
      <c r="CG44919" s="768"/>
      <c r="CH44919" s="768"/>
      <c r="CI44919" s="850"/>
    </row>
    <row r="44920" spans="85:87" x14ac:dyDescent="0.25">
      <c r="CG44920" s="768"/>
      <c r="CH44920" s="768"/>
      <c r="CI44920" s="850"/>
    </row>
    <row r="44921" spans="85:87" x14ac:dyDescent="0.25">
      <c r="CG44921" s="768"/>
      <c r="CH44921" s="768"/>
      <c r="CI44921" s="850"/>
    </row>
    <row r="44922" spans="85:87" x14ac:dyDescent="0.25">
      <c r="CG44922" s="768"/>
      <c r="CH44922" s="768"/>
      <c r="CI44922" s="850"/>
    </row>
    <row r="44923" spans="85:87" x14ac:dyDescent="0.25">
      <c r="CG44923" s="768"/>
      <c r="CH44923" s="768"/>
      <c r="CI44923" s="850"/>
    </row>
    <row r="44924" spans="85:87" x14ac:dyDescent="0.25">
      <c r="CG44924" s="768"/>
      <c r="CH44924" s="768"/>
      <c r="CI44924" s="850"/>
    </row>
    <row r="44925" spans="85:87" x14ac:dyDescent="0.25">
      <c r="CG44925" s="768"/>
      <c r="CH44925" s="768"/>
      <c r="CI44925" s="850"/>
    </row>
    <row r="44926" spans="85:87" x14ac:dyDescent="0.25">
      <c r="CG44926" s="768"/>
      <c r="CH44926" s="768"/>
      <c r="CI44926" s="850"/>
    </row>
    <row r="44927" spans="85:87" x14ac:dyDescent="0.25">
      <c r="CG44927" s="768"/>
      <c r="CH44927" s="768"/>
      <c r="CI44927" s="850"/>
    </row>
    <row r="44928" spans="85:87" x14ac:dyDescent="0.25">
      <c r="CG44928" s="768"/>
      <c r="CH44928" s="768"/>
      <c r="CI44928" s="850"/>
    </row>
    <row r="44929" spans="85:87" x14ac:dyDescent="0.25">
      <c r="CG44929" s="768"/>
      <c r="CH44929" s="768"/>
      <c r="CI44929" s="850"/>
    </row>
    <row r="44930" spans="85:87" x14ac:dyDescent="0.25">
      <c r="CG44930" s="768"/>
      <c r="CH44930" s="768"/>
      <c r="CI44930" s="850"/>
    </row>
    <row r="44931" spans="85:87" x14ac:dyDescent="0.25">
      <c r="CG44931" s="768"/>
      <c r="CH44931" s="768"/>
      <c r="CI44931" s="850"/>
    </row>
    <row r="44932" spans="85:87" x14ac:dyDescent="0.25">
      <c r="CG44932" s="768"/>
      <c r="CH44932" s="768"/>
      <c r="CI44932" s="850"/>
    </row>
    <row r="44933" spans="85:87" x14ac:dyDescent="0.25">
      <c r="CG44933" s="768"/>
      <c r="CH44933" s="768"/>
      <c r="CI44933" s="850"/>
    </row>
    <row r="44934" spans="85:87" x14ac:dyDescent="0.25">
      <c r="CG44934" s="768"/>
      <c r="CH44934" s="768"/>
      <c r="CI44934" s="850"/>
    </row>
    <row r="44935" spans="85:87" x14ac:dyDescent="0.25">
      <c r="CG44935" s="768"/>
      <c r="CH44935" s="768"/>
      <c r="CI44935" s="850"/>
    </row>
    <row r="44936" spans="85:87" x14ac:dyDescent="0.25">
      <c r="CG44936" s="768"/>
      <c r="CH44936" s="768"/>
      <c r="CI44936" s="850"/>
    </row>
    <row r="44937" spans="85:87" x14ac:dyDescent="0.25">
      <c r="CG44937" s="768"/>
      <c r="CH44937" s="768"/>
      <c r="CI44937" s="850"/>
    </row>
    <row r="44938" spans="85:87" x14ac:dyDescent="0.25">
      <c r="CG44938" s="768"/>
      <c r="CH44938" s="768"/>
      <c r="CI44938" s="850"/>
    </row>
    <row r="44939" spans="85:87" x14ac:dyDescent="0.25">
      <c r="CG44939" s="768"/>
      <c r="CH44939" s="768"/>
      <c r="CI44939" s="850"/>
    </row>
    <row r="44940" spans="85:87" x14ac:dyDescent="0.25">
      <c r="CG44940" s="768"/>
      <c r="CH44940" s="768"/>
      <c r="CI44940" s="850"/>
    </row>
    <row r="44941" spans="85:87" x14ac:dyDescent="0.25">
      <c r="CG44941" s="768"/>
      <c r="CH44941" s="768"/>
      <c r="CI44941" s="850"/>
    </row>
    <row r="44942" spans="85:87" x14ac:dyDescent="0.25">
      <c r="CG44942" s="768"/>
      <c r="CH44942" s="768"/>
      <c r="CI44942" s="850"/>
    </row>
    <row r="44943" spans="85:87" x14ac:dyDescent="0.25">
      <c r="CG44943" s="768"/>
      <c r="CH44943" s="768"/>
      <c r="CI44943" s="850"/>
    </row>
    <row r="44944" spans="85:87" x14ac:dyDescent="0.25">
      <c r="CG44944" s="768"/>
      <c r="CH44944" s="768"/>
      <c r="CI44944" s="850"/>
    </row>
    <row r="44945" spans="85:87" x14ac:dyDescent="0.25">
      <c r="CG44945" s="768"/>
      <c r="CH44945" s="768"/>
      <c r="CI44945" s="850"/>
    </row>
    <row r="44946" spans="85:87" x14ac:dyDescent="0.25">
      <c r="CG44946" s="768"/>
      <c r="CH44946" s="768"/>
      <c r="CI44946" s="850"/>
    </row>
    <row r="44947" spans="85:87" x14ac:dyDescent="0.25">
      <c r="CG44947" s="768"/>
      <c r="CH44947" s="768"/>
      <c r="CI44947" s="850"/>
    </row>
    <row r="44948" spans="85:87" x14ac:dyDescent="0.25">
      <c r="CG44948" s="768"/>
      <c r="CH44948" s="768"/>
      <c r="CI44948" s="850"/>
    </row>
    <row r="44949" spans="85:87" x14ac:dyDescent="0.25">
      <c r="CG44949" s="768"/>
      <c r="CH44949" s="768"/>
      <c r="CI44949" s="850"/>
    </row>
    <row r="44950" spans="85:87" x14ac:dyDescent="0.25">
      <c r="CG44950" s="768"/>
      <c r="CH44950" s="768"/>
      <c r="CI44950" s="850"/>
    </row>
    <row r="44951" spans="85:87" x14ac:dyDescent="0.25">
      <c r="CG44951" s="768"/>
      <c r="CH44951" s="768"/>
      <c r="CI44951" s="850"/>
    </row>
    <row r="44952" spans="85:87" x14ac:dyDescent="0.25">
      <c r="CG44952" s="768"/>
      <c r="CH44952" s="768"/>
      <c r="CI44952" s="850"/>
    </row>
    <row r="44953" spans="85:87" x14ac:dyDescent="0.25">
      <c r="CG44953" s="768"/>
      <c r="CH44953" s="768"/>
      <c r="CI44953" s="850"/>
    </row>
    <row r="44954" spans="85:87" x14ac:dyDescent="0.25">
      <c r="CG44954" s="768"/>
      <c r="CH44954" s="768"/>
      <c r="CI44954" s="850"/>
    </row>
    <row r="44955" spans="85:87" x14ac:dyDescent="0.25">
      <c r="CG44955" s="768"/>
      <c r="CH44955" s="768"/>
      <c r="CI44955" s="850"/>
    </row>
    <row r="44956" spans="85:87" x14ac:dyDescent="0.25">
      <c r="CG44956" s="768"/>
      <c r="CH44956" s="768"/>
      <c r="CI44956" s="850"/>
    </row>
    <row r="44957" spans="85:87" x14ac:dyDescent="0.25">
      <c r="CG44957" s="768"/>
      <c r="CH44957" s="768"/>
      <c r="CI44957" s="850"/>
    </row>
    <row r="44958" spans="85:87" x14ac:dyDescent="0.25">
      <c r="CG44958" s="768"/>
      <c r="CH44958" s="768"/>
      <c r="CI44958" s="850"/>
    </row>
    <row r="44959" spans="85:87" x14ac:dyDescent="0.25">
      <c r="CG44959" s="768"/>
      <c r="CH44959" s="768"/>
      <c r="CI44959" s="850"/>
    </row>
    <row r="44960" spans="85:87" x14ac:dyDescent="0.25">
      <c r="CG44960" s="768"/>
      <c r="CH44960" s="768"/>
      <c r="CI44960" s="850"/>
    </row>
    <row r="44961" spans="85:87" x14ac:dyDescent="0.25">
      <c r="CG44961" s="768"/>
      <c r="CH44961" s="768"/>
      <c r="CI44961" s="850"/>
    </row>
    <row r="44962" spans="85:87" x14ac:dyDescent="0.25">
      <c r="CG44962" s="768"/>
      <c r="CH44962" s="768"/>
      <c r="CI44962" s="850"/>
    </row>
    <row r="44963" spans="85:87" x14ac:dyDescent="0.25">
      <c r="CG44963" s="768"/>
      <c r="CH44963" s="768"/>
      <c r="CI44963" s="850"/>
    </row>
    <row r="44964" spans="85:87" x14ac:dyDescent="0.25">
      <c r="CG44964" s="768"/>
      <c r="CH44964" s="768"/>
      <c r="CI44964" s="850"/>
    </row>
    <row r="44965" spans="85:87" x14ac:dyDescent="0.25">
      <c r="CG44965" s="768"/>
      <c r="CH44965" s="768"/>
      <c r="CI44965" s="850"/>
    </row>
    <row r="44966" spans="85:87" x14ac:dyDescent="0.25">
      <c r="CG44966" s="768"/>
      <c r="CH44966" s="768"/>
      <c r="CI44966" s="850"/>
    </row>
    <row r="44967" spans="85:87" x14ac:dyDescent="0.25">
      <c r="CG44967" s="768"/>
      <c r="CH44967" s="768"/>
      <c r="CI44967" s="850"/>
    </row>
    <row r="44968" spans="85:87" x14ac:dyDescent="0.25">
      <c r="CG44968" s="768"/>
      <c r="CH44968" s="768"/>
      <c r="CI44968" s="850"/>
    </row>
    <row r="44969" spans="85:87" x14ac:dyDescent="0.25">
      <c r="CG44969" s="768"/>
      <c r="CH44969" s="768"/>
      <c r="CI44969" s="850"/>
    </row>
    <row r="44970" spans="85:87" x14ac:dyDescent="0.25">
      <c r="CG44970" s="768"/>
      <c r="CH44970" s="768"/>
      <c r="CI44970" s="850"/>
    </row>
    <row r="44971" spans="85:87" x14ac:dyDescent="0.25">
      <c r="CG44971" s="768"/>
      <c r="CH44971" s="768"/>
      <c r="CI44971" s="850"/>
    </row>
    <row r="44972" spans="85:87" x14ac:dyDescent="0.25">
      <c r="CG44972" s="768"/>
      <c r="CH44972" s="768"/>
      <c r="CI44972" s="850"/>
    </row>
    <row r="44973" spans="85:87" x14ac:dyDescent="0.25">
      <c r="CG44973" s="768"/>
      <c r="CH44973" s="768"/>
      <c r="CI44973" s="850"/>
    </row>
    <row r="44974" spans="85:87" x14ac:dyDescent="0.25">
      <c r="CG44974" s="768"/>
      <c r="CH44974" s="768"/>
      <c r="CI44974" s="850"/>
    </row>
    <row r="44975" spans="85:87" x14ac:dyDescent="0.25">
      <c r="CG44975" s="768"/>
      <c r="CH44975" s="768"/>
      <c r="CI44975" s="850"/>
    </row>
    <row r="44976" spans="85:87" x14ac:dyDescent="0.25">
      <c r="CG44976" s="768"/>
      <c r="CH44976" s="768"/>
      <c r="CI44976" s="850"/>
    </row>
    <row r="44977" spans="85:87" x14ac:dyDescent="0.25">
      <c r="CG44977" s="768"/>
      <c r="CH44977" s="768"/>
      <c r="CI44977" s="850"/>
    </row>
    <row r="44978" spans="85:87" x14ac:dyDescent="0.25">
      <c r="CG44978" s="768"/>
      <c r="CH44978" s="768"/>
      <c r="CI44978" s="850"/>
    </row>
    <row r="44979" spans="85:87" x14ac:dyDescent="0.25">
      <c r="CG44979" s="768"/>
      <c r="CH44979" s="768"/>
      <c r="CI44979" s="850"/>
    </row>
    <row r="44980" spans="85:87" x14ac:dyDescent="0.25">
      <c r="CG44980" s="768"/>
      <c r="CH44980" s="768"/>
      <c r="CI44980" s="850"/>
    </row>
    <row r="44981" spans="85:87" x14ac:dyDescent="0.25">
      <c r="CG44981" s="768"/>
      <c r="CH44981" s="768"/>
      <c r="CI44981" s="850"/>
    </row>
    <row r="44982" spans="85:87" x14ac:dyDescent="0.25">
      <c r="CG44982" s="768"/>
      <c r="CH44982" s="768"/>
      <c r="CI44982" s="850"/>
    </row>
    <row r="44983" spans="85:87" x14ac:dyDescent="0.25">
      <c r="CG44983" s="768"/>
      <c r="CH44983" s="768"/>
      <c r="CI44983" s="850"/>
    </row>
    <row r="44984" spans="85:87" x14ac:dyDescent="0.25">
      <c r="CG44984" s="768"/>
      <c r="CH44984" s="768"/>
      <c r="CI44984" s="850"/>
    </row>
    <row r="44985" spans="85:87" x14ac:dyDescent="0.25">
      <c r="CG44985" s="768"/>
      <c r="CH44985" s="768"/>
      <c r="CI44985" s="850"/>
    </row>
    <row r="44986" spans="85:87" x14ac:dyDescent="0.25">
      <c r="CG44986" s="768"/>
      <c r="CH44986" s="768"/>
      <c r="CI44986" s="850"/>
    </row>
    <row r="44987" spans="85:87" x14ac:dyDescent="0.25">
      <c r="CG44987" s="768"/>
      <c r="CH44987" s="768"/>
      <c r="CI44987" s="850"/>
    </row>
    <row r="44988" spans="85:87" x14ac:dyDescent="0.25">
      <c r="CG44988" s="768"/>
      <c r="CH44988" s="768"/>
      <c r="CI44988" s="850"/>
    </row>
    <row r="44989" spans="85:87" x14ac:dyDescent="0.25">
      <c r="CG44989" s="768"/>
      <c r="CH44989" s="768"/>
      <c r="CI44989" s="850"/>
    </row>
    <row r="44990" spans="85:87" x14ac:dyDescent="0.25">
      <c r="CG44990" s="768"/>
      <c r="CH44990" s="768"/>
      <c r="CI44990" s="850"/>
    </row>
    <row r="44991" spans="85:87" x14ac:dyDescent="0.25">
      <c r="CG44991" s="768"/>
      <c r="CH44991" s="768"/>
      <c r="CI44991" s="850"/>
    </row>
    <row r="44992" spans="85:87" x14ac:dyDescent="0.25">
      <c r="CG44992" s="768"/>
      <c r="CH44992" s="768"/>
      <c r="CI44992" s="850"/>
    </row>
    <row r="44993" spans="85:87" x14ac:dyDescent="0.25">
      <c r="CG44993" s="768"/>
      <c r="CH44993" s="768"/>
      <c r="CI44993" s="850"/>
    </row>
    <row r="44994" spans="85:87" x14ac:dyDescent="0.25">
      <c r="CG44994" s="768"/>
      <c r="CH44994" s="768"/>
      <c r="CI44994" s="850"/>
    </row>
    <row r="44995" spans="85:87" x14ac:dyDescent="0.25">
      <c r="CG44995" s="768"/>
      <c r="CH44995" s="768"/>
      <c r="CI44995" s="850"/>
    </row>
    <row r="44996" spans="85:87" x14ac:dyDescent="0.25">
      <c r="CG44996" s="768"/>
      <c r="CH44996" s="768"/>
      <c r="CI44996" s="850"/>
    </row>
    <row r="44997" spans="85:87" x14ac:dyDescent="0.25">
      <c r="CG44997" s="768"/>
      <c r="CH44997" s="768"/>
      <c r="CI44997" s="850"/>
    </row>
    <row r="44998" spans="85:87" x14ac:dyDescent="0.25">
      <c r="CG44998" s="768"/>
      <c r="CH44998" s="768"/>
      <c r="CI44998" s="850"/>
    </row>
    <row r="44999" spans="85:87" x14ac:dyDescent="0.25">
      <c r="CG44999" s="768"/>
      <c r="CH44999" s="768"/>
      <c r="CI44999" s="850"/>
    </row>
    <row r="45000" spans="85:87" x14ac:dyDescent="0.25">
      <c r="CG45000" s="768"/>
      <c r="CH45000" s="768"/>
      <c r="CI45000" s="850"/>
    </row>
    <row r="45001" spans="85:87" x14ac:dyDescent="0.25">
      <c r="CG45001" s="768"/>
      <c r="CH45001" s="768"/>
      <c r="CI45001" s="850"/>
    </row>
    <row r="45002" spans="85:87" x14ac:dyDescent="0.25">
      <c r="CG45002" s="768"/>
      <c r="CH45002" s="768"/>
      <c r="CI45002" s="850"/>
    </row>
    <row r="45003" spans="85:87" x14ac:dyDescent="0.25">
      <c r="CG45003" s="768"/>
      <c r="CH45003" s="768"/>
      <c r="CI45003" s="850"/>
    </row>
    <row r="45004" spans="85:87" x14ac:dyDescent="0.25">
      <c r="CG45004" s="768"/>
      <c r="CH45004" s="768"/>
      <c r="CI45004" s="850"/>
    </row>
    <row r="45005" spans="85:87" x14ac:dyDescent="0.25">
      <c r="CG45005" s="768"/>
      <c r="CH45005" s="768"/>
      <c r="CI45005" s="850"/>
    </row>
    <row r="45006" spans="85:87" x14ac:dyDescent="0.25">
      <c r="CG45006" s="768"/>
      <c r="CH45006" s="768"/>
      <c r="CI45006" s="850"/>
    </row>
    <row r="45007" spans="85:87" x14ac:dyDescent="0.25">
      <c r="CG45007" s="768"/>
      <c r="CH45007" s="768"/>
      <c r="CI45007" s="850"/>
    </row>
    <row r="45008" spans="85:87" x14ac:dyDescent="0.25">
      <c r="CG45008" s="768"/>
      <c r="CH45008" s="768"/>
      <c r="CI45008" s="850"/>
    </row>
    <row r="45009" spans="85:87" x14ac:dyDescent="0.25">
      <c r="CG45009" s="768"/>
      <c r="CH45009" s="768"/>
      <c r="CI45009" s="850"/>
    </row>
    <row r="45010" spans="85:87" x14ac:dyDescent="0.25">
      <c r="CG45010" s="768"/>
      <c r="CH45010" s="768"/>
      <c r="CI45010" s="850"/>
    </row>
    <row r="45011" spans="85:87" x14ac:dyDescent="0.25">
      <c r="CG45011" s="768"/>
      <c r="CH45011" s="768"/>
      <c r="CI45011" s="850"/>
    </row>
    <row r="45012" spans="85:87" x14ac:dyDescent="0.25">
      <c r="CG45012" s="768"/>
      <c r="CH45012" s="768"/>
      <c r="CI45012" s="850"/>
    </row>
    <row r="45013" spans="85:87" x14ac:dyDescent="0.25">
      <c r="CG45013" s="768"/>
      <c r="CH45013" s="768"/>
      <c r="CI45013" s="850"/>
    </row>
    <row r="45014" spans="85:87" x14ac:dyDescent="0.25">
      <c r="CG45014" s="768"/>
      <c r="CH45014" s="768"/>
      <c r="CI45014" s="850"/>
    </row>
    <row r="45015" spans="85:87" x14ac:dyDescent="0.25">
      <c r="CG45015" s="768"/>
      <c r="CH45015" s="768"/>
      <c r="CI45015" s="850"/>
    </row>
    <row r="45016" spans="85:87" x14ac:dyDescent="0.25">
      <c r="CG45016" s="768"/>
      <c r="CH45016" s="768"/>
      <c r="CI45016" s="850"/>
    </row>
    <row r="45017" spans="85:87" x14ac:dyDescent="0.25">
      <c r="CG45017" s="768"/>
      <c r="CH45017" s="768"/>
      <c r="CI45017" s="850"/>
    </row>
    <row r="45018" spans="85:87" x14ac:dyDescent="0.25">
      <c r="CG45018" s="768"/>
      <c r="CH45018" s="768"/>
      <c r="CI45018" s="850"/>
    </row>
    <row r="45019" spans="85:87" x14ac:dyDescent="0.25">
      <c r="CG45019" s="768"/>
      <c r="CH45019" s="768"/>
      <c r="CI45019" s="850"/>
    </row>
    <row r="45020" spans="85:87" x14ac:dyDescent="0.25">
      <c r="CG45020" s="768"/>
      <c r="CH45020" s="768"/>
      <c r="CI45020" s="850"/>
    </row>
    <row r="45021" spans="85:87" x14ac:dyDescent="0.25">
      <c r="CG45021" s="768"/>
      <c r="CH45021" s="768"/>
      <c r="CI45021" s="850"/>
    </row>
    <row r="45022" spans="85:87" x14ac:dyDescent="0.25">
      <c r="CG45022" s="768"/>
      <c r="CH45022" s="768"/>
      <c r="CI45022" s="850"/>
    </row>
    <row r="45023" spans="85:87" x14ac:dyDescent="0.25">
      <c r="CG45023" s="768"/>
      <c r="CH45023" s="768"/>
      <c r="CI45023" s="850"/>
    </row>
    <row r="45024" spans="85:87" x14ac:dyDescent="0.25">
      <c r="CG45024" s="768"/>
      <c r="CH45024" s="768"/>
      <c r="CI45024" s="850"/>
    </row>
    <row r="45025" spans="85:87" x14ac:dyDescent="0.25">
      <c r="CG45025" s="768"/>
      <c r="CH45025" s="768"/>
      <c r="CI45025" s="850"/>
    </row>
    <row r="45026" spans="85:87" x14ac:dyDescent="0.25">
      <c r="CG45026" s="768"/>
      <c r="CH45026" s="768"/>
      <c r="CI45026" s="850"/>
    </row>
    <row r="45027" spans="85:87" x14ac:dyDescent="0.25">
      <c r="CG45027" s="768"/>
      <c r="CH45027" s="768"/>
      <c r="CI45027" s="850"/>
    </row>
    <row r="45028" spans="85:87" x14ac:dyDescent="0.25">
      <c r="CG45028" s="768"/>
      <c r="CH45028" s="768"/>
      <c r="CI45028" s="850"/>
    </row>
    <row r="45029" spans="85:87" x14ac:dyDescent="0.25">
      <c r="CG45029" s="768"/>
      <c r="CH45029" s="768"/>
      <c r="CI45029" s="850"/>
    </row>
    <row r="45030" spans="85:87" x14ac:dyDescent="0.25">
      <c r="CG45030" s="768"/>
      <c r="CH45030" s="768"/>
      <c r="CI45030" s="850"/>
    </row>
    <row r="45031" spans="85:87" x14ac:dyDescent="0.25">
      <c r="CG45031" s="768"/>
      <c r="CH45031" s="768"/>
      <c r="CI45031" s="850"/>
    </row>
    <row r="45032" spans="85:87" x14ac:dyDescent="0.25">
      <c r="CG45032" s="768"/>
      <c r="CH45032" s="768"/>
      <c r="CI45032" s="850"/>
    </row>
    <row r="45033" spans="85:87" x14ac:dyDescent="0.25">
      <c r="CG45033" s="768"/>
      <c r="CH45033" s="768"/>
      <c r="CI45033" s="850"/>
    </row>
    <row r="45034" spans="85:87" x14ac:dyDescent="0.25">
      <c r="CG45034" s="768"/>
      <c r="CH45034" s="768"/>
      <c r="CI45034" s="850"/>
    </row>
    <row r="45035" spans="85:87" x14ac:dyDescent="0.25">
      <c r="CG45035" s="768"/>
      <c r="CH45035" s="768"/>
      <c r="CI45035" s="850"/>
    </row>
    <row r="45036" spans="85:87" x14ac:dyDescent="0.25">
      <c r="CG45036" s="768"/>
      <c r="CH45036" s="768"/>
      <c r="CI45036" s="850"/>
    </row>
    <row r="45037" spans="85:87" x14ac:dyDescent="0.25">
      <c r="CG45037" s="768"/>
      <c r="CH45037" s="768"/>
      <c r="CI45037" s="850"/>
    </row>
    <row r="45038" spans="85:87" x14ac:dyDescent="0.25">
      <c r="CG45038" s="768"/>
      <c r="CH45038" s="768"/>
      <c r="CI45038" s="850"/>
    </row>
    <row r="45039" spans="85:87" x14ac:dyDescent="0.25">
      <c r="CG45039" s="768"/>
      <c r="CH45039" s="768"/>
      <c r="CI45039" s="850"/>
    </row>
    <row r="45040" spans="85:87" x14ac:dyDescent="0.25">
      <c r="CG45040" s="768"/>
      <c r="CH45040" s="768"/>
      <c r="CI45040" s="850"/>
    </row>
    <row r="45041" spans="85:87" x14ac:dyDescent="0.25">
      <c r="CG45041" s="768"/>
      <c r="CH45041" s="768"/>
      <c r="CI45041" s="850"/>
    </row>
    <row r="45042" spans="85:87" x14ac:dyDescent="0.25">
      <c r="CG45042" s="768"/>
      <c r="CH45042" s="768"/>
      <c r="CI45042" s="850"/>
    </row>
    <row r="45043" spans="85:87" x14ac:dyDescent="0.25">
      <c r="CG45043" s="768"/>
      <c r="CH45043" s="768"/>
      <c r="CI45043" s="850"/>
    </row>
    <row r="45044" spans="85:87" x14ac:dyDescent="0.25">
      <c r="CG45044" s="768"/>
      <c r="CH45044" s="768"/>
      <c r="CI45044" s="850"/>
    </row>
    <row r="45045" spans="85:87" x14ac:dyDescent="0.25">
      <c r="CG45045" s="768"/>
      <c r="CH45045" s="768"/>
      <c r="CI45045" s="850"/>
    </row>
    <row r="45046" spans="85:87" x14ac:dyDescent="0.25">
      <c r="CG45046" s="768"/>
      <c r="CH45046" s="768"/>
      <c r="CI45046" s="850"/>
    </row>
    <row r="45047" spans="85:87" x14ac:dyDescent="0.25">
      <c r="CG45047" s="768"/>
      <c r="CH45047" s="768"/>
      <c r="CI45047" s="850"/>
    </row>
    <row r="45048" spans="85:87" x14ac:dyDescent="0.25">
      <c r="CG45048" s="768"/>
      <c r="CH45048" s="768"/>
      <c r="CI45048" s="850"/>
    </row>
    <row r="45049" spans="85:87" x14ac:dyDescent="0.25">
      <c r="CG45049" s="768"/>
      <c r="CH45049" s="768"/>
      <c r="CI45049" s="850"/>
    </row>
    <row r="45050" spans="85:87" x14ac:dyDescent="0.25">
      <c r="CG45050" s="768"/>
      <c r="CH45050" s="768"/>
      <c r="CI45050" s="850"/>
    </row>
    <row r="45051" spans="85:87" x14ac:dyDescent="0.25">
      <c r="CG45051" s="768"/>
      <c r="CH45051" s="768"/>
      <c r="CI45051" s="850"/>
    </row>
    <row r="45052" spans="85:87" x14ac:dyDescent="0.25">
      <c r="CG45052" s="768"/>
      <c r="CH45052" s="768"/>
      <c r="CI45052" s="850"/>
    </row>
    <row r="45053" spans="85:87" x14ac:dyDescent="0.25">
      <c r="CG45053" s="768"/>
      <c r="CH45053" s="768"/>
      <c r="CI45053" s="850"/>
    </row>
    <row r="45054" spans="85:87" x14ac:dyDescent="0.25">
      <c r="CG45054" s="768"/>
      <c r="CH45054" s="768"/>
      <c r="CI45054" s="850"/>
    </row>
    <row r="45055" spans="85:87" x14ac:dyDescent="0.25">
      <c r="CG45055" s="768"/>
      <c r="CH45055" s="768"/>
      <c r="CI45055" s="850"/>
    </row>
    <row r="45056" spans="85:87" x14ac:dyDescent="0.25">
      <c r="CG45056" s="768"/>
      <c r="CH45056" s="768"/>
      <c r="CI45056" s="850"/>
    </row>
    <row r="45057" spans="85:87" x14ac:dyDescent="0.25">
      <c r="CG45057" s="768"/>
      <c r="CH45057" s="768"/>
      <c r="CI45057" s="850"/>
    </row>
    <row r="45058" spans="85:87" x14ac:dyDescent="0.25">
      <c r="CG45058" s="768"/>
      <c r="CH45058" s="768"/>
      <c r="CI45058" s="850"/>
    </row>
    <row r="45059" spans="85:87" x14ac:dyDescent="0.25">
      <c r="CG45059" s="768"/>
      <c r="CH45059" s="768"/>
      <c r="CI45059" s="850"/>
    </row>
    <row r="45060" spans="85:87" x14ac:dyDescent="0.25">
      <c r="CG45060" s="768"/>
      <c r="CH45060" s="768"/>
      <c r="CI45060" s="850"/>
    </row>
    <row r="45061" spans="85:87" x14ac:dyDescent="0.25">
      <c r="CG45061" s="768"/>
      <c r="CH45061" s="768"/>
      <c r="CI45061" s="850"/>
    </row>
    <row r="45062" spans="85:87" x14ac:dyDescent="0.25">
      <c r="CG45062" s="768"/>
      <c r="CH45062" s="768"/>
      <c r="CI45062" s="850"/>
    </row>
    <row r="45063" spans="85:87" x14ac:dyDescent="0.25">
      <c r="CG45063" s="768"/>
      <c r="CH45063" s="768"/>
      <c r="CI45063" s="850"/>
    </row>
    <row r="45064" spans="85:87" x14ac:dyDescent="0.25">
      <c r="CG45064" s="768"/>
      <c r="CH45064" s="768"/>
      <c r="CI45064" s="850"/>
    </row>
    <row r="45065" spans="85:87" x14ac:dyDescent="0.25">
      <c r="CG45065" s="768"/>
      <c r="CH45065" s="768"/>
      <c r="CI45065" s="850"/>
    </row>
    <row r="45066" spans="85:87" x14ac:dyDescent="0.25">
      <c r="CG45066" s="768"/>
      <c r="CH45066" s="768"/>
      <c r="CI45066" s="850"/>
    </row>
    <row r="45067" spans="85:87" x14ac:dyDescent="0.25">
      <c r="CG45067" s="768"/>
      <c r="CH45067" s="768"/>
      <c r="CI45067" s="850"/>
    </row>
    <row r="45068" spans="85:87" x14ac:dyDescent="0.25">
      <c r="CG45068" s="768"/>
      <c r="CH45068" s="768"/>
      <c r="CI45068" s="850"/>
    </row>
    <row r="45069" spans="85:87" x14ac:dyDescent="0.25">
      <c r="CG45069" s="768"/>
      <c r="CH45069" s="768"/>
      <c r="CI45069" s="850"/>
    </row>
    <row r="45070" spans="85:87" x14ac:dyDescent="0.25">
      <c r="CG45070" s="768"/>
      <c r="CH45070" s="768"/>
      <c r="CI45070" s="850"/>
    </row>
    <row r="45071" spans="85:87" x14ac:dyDescent="0.25">
      <c r="CG45071" s="768"/>
      <c r="CH45071" s="768"/>
      <c r="CI45071" s="850"/>
    </row>
    <row r="45072" spans="85:87" x14ac:dyDescent="0.25">
      <c r="CG45072" s="768"/>
      <c r="CH45072" s="768"/>
      <c r="CI45072" s="850"/>
    </row>
    <row r="45073" spans="85:87" x14ac:dyDescent="0.25">
      <c r="CG45073" s="768"/>
      <c r="CH45073" s="768"/>
      <c r="CI45073" s="850"/>
    </row>
    <row r="45074" spans="85:87" x14ac:dyDescent="0.25">
      <c r="CG45074" s="768"/>
      <c r="CH45074" s="768"/>
      <c r="CI45074" s="850"/>
    </row>
    <row r="45075" spans="85:87" x14ac:dyDescent="0.25">
      <c r="CG45075" s="768"/>
      <c r="CH45075" s="768"/>
      <c r="CI45075" s="850"/>
    </row>
    <row r="45076" spans="85:87" x14ac:dyDescent="0.25">
      <c r="CG45076" s="768"/>
      <c r="CH45076" s="768"/>
      <c r="CI45076" s="850"/>
    </row>
    <row r="45077" spans="85:87" x14ac:dyDescent="0.25">
      <c r="CG45077" s="768"/>
      <c r="CH45077" s="768"/>
      <c r="CI45077" s="850"/>
    </row>
    <row r="45078" spans="85:87" x14ac:dyDescent="0.25">
      <c r="CG45078" s="768"/>
      <c r="CH45078" s="768"/>
      <c r="CI45078" s="850"/>
    </row>
    <row r="45079" spans="85:87" x14ac:dyDescent="0.25">
      <c r="CG45079" s="768"/>
      <c r="CH45079" s="768"/>
      <c r="CI45079" s="850"/>
    </row>
    <row r="45080" spans="85:87" x14ac:dyDescent="0.25">
      <c r="CG45080" s="768"/>
      <c r="CH45080" s="768"/>
      <c r="CI45080" s="850"/>
    </row>
    <row r="45081" spans="85:87" x14ac:dyDescent="0.25">
      <c r="CG45081" s="768"/>
      <c r="CH45081" s="768"/>
      <c r="CI45081" s="850"/>
    </row>
    <row r="45082" spans="85:87" x14ac:dyDescent="0.25">
      <c r="CG45082" s="768"/>
      <c r="CH45082" s="768"/>
      <c r="CI45082" s="850"/>
    </row>
    <row r="45083" spans="85:87" x14ac:dyDescent="0.25">
      <c r="CG45083" s="768"/>
      <c r="CH45083" s="768"/>
      <c r="CI45083" s="850"/>
    </row>
    <row r="45084" spans="85:87" x14ac:dyDescent="0.25">
      <c r="CG45084" s="768"/>
      <c r="CH45084" s="768"/>
      <c r="CI45084" s="850"/>
    </row>
    <row r="45085" spans="85:87" x14ac:dyDescent="0.25">
      <c r="CG45085" s="768"/>
      <c r="CH45085" s="768"/>
      <c r="CI45085" s="850"/>
    </row>
    <row r="45086" spans="85:87" x14ac:dyDescent="0.25">
      <c r="CG45086" s="768"/>
      <c r="CH45086" s="768"/>
      <c r="CI45086" s="850"/>
    </row>
    <row r="45087" spans="85:87" x14ac:dyDescent="0.25">
      <c r="CG45087" s="768"/>
      <c r="CH45087" s="768"/>
      <c r="CI45087" s="850"/>
    </row>
    <row r="45088" spans="85:87" x14ac:dyDescent="0.25">
      <c r="CG45088" s="768"/>
      <c r="CH45088" s="768"/>
      <c r="CI45088" s="850"/>
    </row>
    <row r="45089" spans="85:87" x14ac:dyDescent="0.25">
      <c r="CG45089" s="768"/>
      <c r="CH45089" s="768"/>
      <c r="CI45089" s="850"/>
    </row>
    <row r="45090" spans="85:87" x14ac:dyDescent="0.25">
      <c r="CG45090" s="768"/>
      <c r="CH45090" s="768"/>
      <c r="CI45090" s="850"/>
    </row>
    <row r="45091" spans="85:87" x14ac:dyDescent="0.25">
      <c r="CG45091" s="768"/>
      <c r="CH45091" s="768"/>
      <c r="CI45091" s="850"/>
    </row>
    <row r="45092" spans="85:87" x14ac:dyDescent="0.25">
      <c r="CG45092" s="768"/>
      <c r="CH45092" s="768"/>
      <c r="CI45092" s="850"/>
    </row>
    <row r="45093" spans="85:87" x14ac:dyDescent="0.25">
      <c r="CG45093" s="768"/>
      <c r="CH45093" s="768"/>
      <c r="CI45093" s="850"/>
    </row>
    <row r="45094" spans="85:87" x14ac:dyDescent="0.25">
      <c r="CG45094" s="768"/>
      <c r="CH45094" s="768"/>
      <c r="CI45094" s="850"/>
    </row>
    <row r="45095" spans="85:87" x14ac:dyDescent="0.25">
      <c r="CG45095" s="768"/>
      <c r="CH45095" s="768"/>
      <c r="CI45095" s="850"/>
    </row>
    <row r="45096" spans="85:87" x14ac:dyDescent="0.25">
      <c r="CG45096" s="768"/>
      <c r="CH45096" s="768"/>
      <c r="CI45096" s="850"/>
    </row>
    <row r="45097" spans="85:87" x14ac:dyDescent="0.25">
      <c r="CG45097" s="768"/>
      <c r="CH45097" s="768"/>
      <c r="CI45097" s="850"/>
    </row>
    <row r="45098" spans="85:87" x14ac:dyDescent="0.25">
      <c r="CG45098" s="768"/>
      <c r="CH45098" s="768"/>
      <c r="CI45098" s="850"/>
    </row>
    <row r="45099" spans="85:87" x14ac:dyDescent="0.25">
      <c r="CG45099" s="768"/>
      <c r="CH45099" s="768"/>
      <c r="CI45099" s="850"/>
    </row>
    <row r="45100" spans="85:87" x14ac:dyDescent="0.25">
      <c r="CG45100" s="768"/>
      <c r="CH45100" s="768"/>
      <c r="CI45100" s="850"/>
    </row>
    <row r="45101" spans="85:87" x14ac:dyDescent="0.25">
      <c r="CG45101" s="768"/>
      <c r="CH45101" s="768"/>
      <c r="CI45101" s="850"/>
    </row>
    <row r="45102" spans="85:87" x14ac:dyDescent="0.25">
      <c r="CG45102" s="768"/>
      <c r="CH45102" s="768"/>
      <c r="CI45102" s="850"/>
    </row>
    <row r="45103" spans="85:87" x14ac:dyDescent="0.25">
      <c r="CG45103" s="768"/>
      <c r="CH45103" s="768"/>
      <c r="CI45103" s="850"/>
    </row>
    <row r="45104" spans="85:87" x14ac:dyDescent="0.25">
      <c r="CG45104" s="768"/>
      <c r="CH45104" s="768"/>
      <c r="CI45104" s="850"/>
    </row>
    <row r="45105" spans="85:87" x14ac:dyDescent="0.25">
      <c r="CG45105" s="768"/>
      <c r="CH45105" s="768"/>
      <c r="CI45105" s="850"/>
    </row>
    <row r="45106" spans="85:87" x14ac:dyDescent="0.25">
      <c r="CG45106" s="768"/>
      <c r="CH45106" s="768"/>
      <c r="CI45106" s="850"/>
    </row>
    <row r="45107" spans="85:87" x14ac:dyDescent="0.25">
      <c r="CG45107" s="768"/>
      <c r="CH45107" s="768"/>
      <c r="CI45107" s="850"/>
    </row>
    <row r="45108" spans="85:87" x14ac:dyDescent="0.25">
      <c r="CG45108" s="768"/>
      <c r="CH45108" s="768"/>
      <c r="CI45108" s="850"/>
    </row>
    <row r="45109" spans="85:87" x14ac:dyDescent="0.25">
      <c r="CG45109" s="768"/>
      <c r="CH45109" s="768"/>
      <c r="CI45109" s="850"/>
    </row>
    <row r="45110" spans="85:87" x14ac:dyDescent="0.25">
      <c r="CG45110" s="768"/>
      <c r="CH45110" s="768"/>
      <c r="CI45110" s="850"/>
    </row>
    <row r="45111" spans="85:87" x14ac:dyDescent="0.25">
      <c r="CG45111" s="768"/>
      <c r="CH45111" s="768"/>
      <c r="CI45111" s="850"/>
    </row>
    <row r="45112" spans="85:87" x14ac:dyDescent="0.25">
      <c r="CG45112" s="768"/>
      <c r="CH45112" s="768"/>
      <c r="CI45112" s="850"/>
    </row>
    <row r="45113" spans="85:87" x14ac:dyDescent="0.25">
      <c r="CG45113" s="768"/>
      <c r="CH45113" s="768"/>
      <c r="CI45113" s="850"/>
    </row>
    <row r="45114" spans="85:87" x14ac:dyDescent="0.25">
      <c r="CG45114" s="768"/>
      <c r="CH45114" s="768"/>
      <c r="CI45114" s="850"/>
    </row>
    <row r="45115" spans="85:87" x14ac:dyDescent="0.25">
      <c r="CG45115" s="768"/>
      <c r="CH45115" s="768"/>
      <c r="CI45115" s="850"/>
    </row>
    <row r="45116" spans="85:87" x14ac:dyDescent="0.25">
      <c r="CG45116" s="768"/>
      <c r="CH45116" s="768"/>
      <c r="CI45116" s="850"/>
    </row>
    <row r="45117" spans="85:87" x14ac:dyDescent="0.25">
      <c r="CG45117" s="768"/>
      <c r="CH45117" s="768"/>
      <c r="CI45117" s="850"/>
    </row>
    <row r="45118" spans="85:87" x14ac:dyDescent="0.25">
      <c r="CG45118" s="768"/>
      <c r="CH45118" s="768"/>
      <c r="CI45118" s="850"/>
    </row>
    <row r="45119" spans="85:87" x14ac:dyDescent="0.25">
      <c r="CG45119" s="768"/>
      <c r="CH45119" s="768"/>
      <c r="CI45119" s="850"/>
    </row>
    <row r="45120" spans="85:87" x14ac:dyDescent="0.25">
      <c r="CG45120" s="768"/>
      <c r="CH45120" s="768"/>
      <c r="CI45120" s="850"/>
    </row>
    <row r="45121" spans="85:87" x14ac:dyDescent="0.25">
      <c r="CG45121" s="768"/>
      <c r="CH45121" s="768"/>
      <c r="CI45121" s="850"/>
    </row>
    <row r="45122" spans="85:87" x14ac:dyDescent="0.25">
      <c r="CG45122" s="768"/>
      <c r="CH45122" s="768"/>
      <c r="CI45122" s="850"/>
    </row>
    <row r="45123" spans="85:87" x14ac:dyDescent="0.25">
      <c r="CG45123" s="768"/>
      <c r="CH45123" s="768"/>
      <c r="CI45123" s="850"/>
    </row>
    <row r="45124" spans="85:87" x14ac:dyDescent="0.25">
      <c r="CG45124" s="768"/>
      <c r="CH45124" s="768"/>
      <c r="CI45124" s="850"/>
    </row>
    <row r="45125" spans="85:87" x14ac:dyDescent="0.25">
      <c r="CG45125" s="768"/>
      <c r="CH45125" s="768"/>
      <c r="CI45125" s="850"/>
    </row>
    <row r="45126" spans="85:87" x14ac:dyDescent="0.25">
      <c r="CG45126" s="768"/>
      <c r="CH45126" s="768"/>
      <c r="CI45126" s="850"/>
    </row>
    <row r="45127" spans="85:87" x14ac:dyDescent="0.25">
      <c r="CG45127" s="768"/>
      <c r="CH45127" s="768"/>
      <c r="CI45127" s="850"/>
    </row>
    <row r="45128" spans="85:87" x14ac:dyDescent="0.25">
      <c r="CG45128" s="768"/>
      <c r="CH45128" s="768"/>
      <c r="CI45128" s="850"/>
    </row>
    <row r="45129" spans="85:87" x14ac:dyDescent="0.25">
      <c r="CG45129" s="768"/>
      <c r="CH45129" s="768"/>
      <c r="CI45129" s="850"/>
    </row>
    <row r="45130" spans="85:87" x14ac:dyDescent="0.25">
      <c r="CG45130" s="768"/>
      <c r="CH45130" s="768"/>
      <c r="CI45130" s="850"/>
    </row>
    <row r="45131" spans="85:87" x14ac:dyDescent="0.25">
      <c r="CG45131" s="768"/>
      <c r="CH45131" s="768"/>
      <c r="CI45131" s="850"/>
    </row>
    <row r="45132" spans="85:87" x14ac:dyDescent="0.25">
      <c r="CG45132" s="768"/>
      <c r="CH45132" s="768"/>
      <c r="CI45132" s="850"/>
    </row>
    <row r="45133" spans="85:87" x14ac:dyDescent="0.25">
      <c r="CG45133" s="768"/>
      <c r="CH45133" s="768"/>
      <c r="CI45133" s="850"/>
    </row>
    <row r="45134" spans="85:87" x14ac:dyDescent="0.25">
      <c r="CG45134" s="768"/>
      <c r="CH45134" s="768"/>
      <c r="CI45134" s="850"/>
    </row>
    <row r="45135" spans="85:87" x14ac:dyDescent="0.25">
      <c r="CG45135" s="768"/>
      <c r="CH45135" s="768"/>
      <c r="CI45135" s="850"/>
    </row>
    <row r="45136" spans="85:87" x14ac:dyDescent="0.25">
      <c r="CG45136" s="768"/>
      <c r="CH45136" s="768"/>
      <c r="CI45136" s="850"/>
    </row>
    <row r="45137" spans="85:87" x14ac:dyDescent="0.25">
      <c r="CG45137" s="768"/>
      <c r="CH45137" s="768"/>
      <c r="CI45137" s="850"/>
    </row>
    <row r="45138" spans="85:87" x14ac:dyDescent="0.25">
      <c r="CG45138" s="768"/>
      <c r="CH45138" s="768"/>
      <c r="CI45138" s="850"/>
    </row>
    <row r="45139" spans="85:87" x14ac:dyDescent="0.25">
      <c r="CG45139" s="768"/>
      <c r="CH45139" s="768"/>
      <c r="CI45139" s="850"/>
    </row>
    <row r="45140" spans="85:87" x14ac:dyDescent="0.25">
      <c r="CG45140" s="768"/>
      <c r="CH45140" s="768"/>
      <c r="CI45140" s="850"/>
    </row>
    <row r="45141" spans="85:87" x14ac:dyDescent="0.25">
      <c r="CG45141" s="768"/>
      <c r="CH45141" s="768"/>
      <c r="CI45141" s="850"/>
    </row>
    <row r="45142" spans="85:87" x14ac:dyDescent="0.25">
      <c r="CG45142" s="768"/>
      <c r="CH45142" s="768"/>
      <c r="CI45142" s="850"/>
    </row>
    <row r="45143" spans="85:87" x14ac:dyDescent="0.25">
      <c r="CG45143" s="768"/>
      <c r="CH45143" s="768"/>
      <c r="CI45143" s="850"/>
    </row>
    <row r="45144" spans="85:87" x14ac:dyDescent="0.25">
      <c r="CG45144" s="768"/>
      <c r="CH45144" s="768"/>
      <c r="CI45144" s="850"/>
    </row>
    <row r="45145" spans="85:87" x14ac:dyDescent="0.25">
      <c r="CG45145" s="768"/>
      <c r="CH45145" s="768"/>
      <c r="CI45145" s="850"/>
    </row>
    <row r="45146" spans="85:87" x14ac:dyDescent="0.25">
      <c r="CG45146" s="768"/>
      <c r="CH45146" s="768"/>
      <c r="CI45146" s="850"/>
    </row>
    <row r="45147" spans="85:87" x14ac:dyDescent="0.25">
      <c r="CG45147" s="768"/>
      <c r="CH45147" s="768"/>
      <c r="CI45147" s="850"/>
    </row>
    <row r="45148" spans="85:87" x14ac:dyDescent="0.25">
      <c r="CG45148" s="768"/>
      <c r="CH45148" s="768"/>
      <c r="CI45148" s="850"/>
    </row>
    <row r="45149" spans="85:87" x14ac:dyDescent="0.25">
      <c r="CG45149" s="768"/>
      <c r="CH45149" s="768"/>
      <c r="CI45149" s="850"/>
    </row>
    <row r="45150" spans="85:87" x14ac:dyDescent="0.25">
      <c r="CG45150" s="768"/>
      <c r="CH45150" s="768"/>
      <c r="CI45150" s="850"/>
    </row>
    <row r="45151" spans="85:87" x14ac:dyDescent="0.25">
      <c r="CG45151" s="768"/>
      <c r="CH45151" s="768"/>
      <c r="CI45151" s="850"/>
    </row>
    <row r="45152" spans="85:87" x14ac:dyDescent="0.25">
      <c r="CG45152" s="768"/>
      <c r="CH45152" s="768"/>
      <c r="CI45152" s="850"/>
    </row>
    <row r="45153" spans="85:87" x14ac:dyDescent="0.25">
      <c r="CG45153" s="768"/>
      <c r="CH45153" s="768"/>
      <c r="CI45153" s="850"/>
    </row>
    <row r="45154" spans="85:87" x14ac:dyDescent="0.25">
      <c r="CG45154" s="768"/>
      <c r="CH45154" s="768"/>
      <c r="CI45154" s="850"/>
    </row>
    <row r="45155" spans="85:87" x14ac:dyDescent="0.25">
      <c r="CG45155" s="768"/>
      <c r="CH45155" s="768"/>
      <c r="CI45155" s="850"/>
    </row>
    <row r="45156" spans="85:87" x14ac:dyDescent="0.25">
      <c r="CG45156" s="768"/>
      <c r="CH45156" s="768"/>
      <c r="CI45156" s="850"/>
    </row>
    <row r="45157" spans="85:87" x14ac:dyDescent="0.25">
      <c r="CG45157" s="768"/>
      <c r="CH45157" s="768"/>
      <c r="CI45157" s="850"/>
    </row>
    <row r="45158" spans="85:87" x14ac:dyDescent="0.25">
      <c r="CG45158" s="768"/>
      <c r="CH45158" s="768"/>
      <c r="CI45158" s="850"/>
    </row>
    <row r="45159" spans="85:87" x14ac:dyDescent="0.25">
      <c r="CG45159" s="768"/>
      <c r="CH45159" s="768"/>
      <c r="CI45159" s="850"/>
    </row>
    <row r="45160" spans="85:87" x14ac:dyDescent="0.25">
      <c r="CG45160" s="768"/>
      <c r="CH45160" s="768"/>
      <c r="CI45160" s="850"/>
    </row>
    <row r="45161" spans="85:87" x14ac:dyDescent="0.25">
      <c r="CG45161" s="768"/>
      <c r="CH45161" s="768"/>
      <c r="CI45161" s="850"/>
    </row>
    <row r="45162" spans="85:87" x14ac:dyDescent="0.25">
      <c r="CG45162" s="768"/>
      <c r="CH45162" s="768"/>
      <c r="CI45162" s="850"/>
    </row>
    <row r="45163" spans="85:87" x14ac:dyDescent="0.25">
      <c r="CG45163" s="768"/>
      <c r="CH45163" s="768"/>
      <c r="CI45163" s="850"/>
    </row>
    <row r="45164" spans="85:87" x14ac:dyDescent="0.25">
      <c r="CG45164" s="768"/>
      <c r="CH45164" s="768"/>
      <c r="CI45164" s="850"/>
    </row>
    <row r="45165" spans="85:87" x14ac:dyDescent="0.25">
      <c r="CG45165" s="768"/>
      <c r="CH45165" s="768"/>
      <c r="CI45165" s="850"/>
    </row>
    <row r="45166" spans="85:87" x14ac:dyDescent="0.25">
      <c r="CG45166" s="768"/>
      <c r="CH45166" s="768"/>
      <c r="CI45166" s="850"/>
    </row>
    <row r="45167" spans="85:87" x14ac:dyDescent="0.25">
      <c r="CG45167" s="768"/>
      <c r="CH45167" s="768"/>
      <c r="CI45167" s="850"/>
    </row>
    <row r="45168" spans="85:87" x14ac:dyDescent="0.25">
      <c r="CG45168" s="768"/>
      <c r="CH45168" s="768"/>
      <c r="CI45168" s="850"/>
    </row>
    <row r="45169" spans="85:87" x14ac:dyDescent="0.25">
      <c r="CG45169" s="768"/>
      <c r="CH45169" s="768"/>
      <c r="CI45169" s="850"/>
    </row>
    <row r="45170" spans="85:87" x14ac:dyDescent="0.25">
      <c r="CG45170" s="768"/>
      <c r="CH45170" s="768"/>
      <c r="CI45170" s="850"/>
    </row>
    <row r="45171" spans="85:87" x14ac:dyDescent="0.25">
      <c r="CG45171" s="768"/>
      <c r="CH45171" s="768"/>
      <c r="CI45171" s="850"/>
    </row>
    <row r="45172" spans="85:87" x14ac:dyDescent="0.25">
      <c r="CG45172" s="768"/>
      <c r="CH45172" s="768"/>
      <c r="CI45172" s="850"/>
    </row>
    <row r="45173" spans="85:87" x14ac:dyDescent="0.25">
      <c r="CG45173" s="768"/>
      <c r="CH45173" s="768"/>
      <c r="CI45173" s="850"/>
    </row>
    <row r="45174" spans="85:87" x14ac:dyDescent="0.25">
      <c r="CG45174" s="768"/>
      <c r="CH45174" s="768"/>
      <c r="CI45174" s="850"/>
    </row>
    <row r="45175" spans="85:87" x14ac:dyDescent="0.25">
      <c r="CG45175" s="768"/>
      <c r="CH45175" s="768"/>
      <c r="CI45175" s="850"/>
    </row>
    <row r="45176" spans="85:87" x14ac:dyDescent="0.25">
      <c r="CG45176" s="768"/>
      <c r="CH45176" s="768"/>
      <c r="CI45176" s="850"/>
    </row>
    <row r="45177" spans="85:87" x14ac:dyDescent="0.25">
      <c r="CG45177" s="768"/>
      <c r="CH45177" s="768"/>
      <c r="CI45177" s="850"/>
    </row>
    <row r="45178" spans="85:87" x14ac:dyDescent="0.25">
      <c r="CG45178" s="768"/>
      <c r="CH45178" s="768"/>
      <c r="CI45178" s="850"/>
    </row>
    <row r="45179" spans="85:87" x14ac:dyDescent="0.25">
      <c r="CG45179" s="768"/>
      <c r="CH45179" s="768"/>
      <c r="CI45179" s="850"/>
    </row>
    <row r="45180" spans="85:87" x14ac:dyDescent="0.25">
      <c r="CG45180" s="768"/>
      <c r="CH45180" s="768"/>
      <c r="CI45180" s="850"/>
    </row>
    <row r="45181" spans="85:87" x14ac:dyDescent="0.25">
      <c r="CG45181" s="768"/>
      <c r="CH45181" s="768"/>
      <c r="CI45181" s="850"/>
    </row>
    <row r="45182" spans="85:87" x14ac:dyDescent="0.25">
      <c r="CG45182" s="768"/>
      <c r="CH45182" s="768"/>
      <c r="CI45182" s="850"/>
    </row>
    <row r="45183" spans="85:87" x14ac:dyDescent="0.25">
      <c r="CG45183" s="768"/>
      <c r="CH45183" s="768"/>
      <c r="CI45183" s="850"/>
    </row>
    <row r="45184" spans="85:87" x14ac:dyDescent="0.25">
      <c r="CG45184" s="768"/>
      <c r="CH45184" s="768"/>
      <c r="CI45184" s="850"/>
    </row>
    <row r="45185" spans="85:87" x14ac:dyDescent="0.25">
      <c r="CG45185" s="768"/>
      <c r="CH45185" s="768"/>
      <c r="CI45185" s="850"/>
    </row>
    <row r="45186" spans="85:87" x14ac:dyDescent="0.25">
      <c r="CG45186" s="768"/>
      <c r="CH45186" s="768"/>
      <c r="CI45186" s="850"/>
    </row>
    <row r="45187" spans="85:87" x14ac:dyDescent="0.25">
      <c r="CG45187" s="768"/>
      <c r="CH45187" s="768"/>
      <c r="CI45187" s="850"/>
    </row>
    <row r="45188" spans="85:87" x14ac:dyDescent="0.25">
      <c r="CG45188" s="768"/>
      <c r="CH45188" s="768"/>
      <c r="CI45188" s="850"/>
    </row>
    <row r="45189" spans="85:87" x14ac:dyDescent="0.25">
      <c r="CG45189" s="768"/>
      <c r="CH45189" s="768"/>
      <c r="CI45189" s="850"/>
    </row>
    <row r="45190" spans="85:87" x14ac:dyDescent="0.25">
      <c r="CG45190" s="768"/>
      <c r="CH45190" s="768"/>
      <c r="CI45190" s="850"/>
    </row>
    <row r="45191" spans="85:87" x14ac:dyDescent="0.25">
      <c r="CG45191" s="768"/>
      <c r="CH45191" s="768"/>
      <c r="CI45191" s="850"/>
    </row>
    <row r="45192" spans="85:87" x14ac:dyDescent="0.25">
      <c r="CG45192" s="768"/>
      <c r="CH45192" s="768"/>
      <c r="CI45192" s="850"/>
    </row>
    <row r="45193" spans="85:87" x14ac:dyDescent="0.25">
      <c r="CG45193" s="768"/>
      <c r="CH45193" s="768"/>
      <c r="CI45193" s="850"/>
    </row>
    <row r="45194" spans="85:87" x14ac:dyDescent="0.25">
      <c r="CG45194" s="768"/>
      <c r="CH45194" s="768"/>
      <c r="CI45194" s="850"/>
    </row>
    <row r="45195" spans="85:87" x14ac:dyDescent="0.25">
      <c r="CG45195" s="768"/>
      <c r="CH45195" s="768"/>
      <c r="CI45195" s="850"/>
    </row>
    <row r="45196" spans="85:87" x14ac:dyDescent="0.25">
      <c r="CG45196" s="768"/>
      <c r="CH45196" s="768"/>
      <c r="CI45196" s="850"/>
    </row>
    <row r="45197" spans="85:87" x14ac:dyDescent="0.25">
      <c r="CG45197" s="768"/>
      <c r="CH45197" s="768"/>
      <c r="CI45197" s="850"/>
    </row>
    <row r="45198" spans="85:87" x14ac:dyDescent="0.25">
      <c r="CG45198" s="768"/>
      <c r="CH45198" s="768"/>
      <c r="CI45198" s="850"/>
    </row>
    <row r="45199" spans="85:87" x14ac:dyDescent="0.25">
      <c r="CG45199" s="768"/>
      <c r="CH45199" s="768"/>
      <c r="CI45199" s="850"/>
    </row>
    <row r="45200" spans="85:87" x14ac:dyDescent="0.25">
      <c r="CG45200" s="768"/>
      <c r="CH45200" s="768"/>
      <c r="CI45200" s="850"/>
    </row>
    <row r="45201" spans="85:87" x14ac:dyDescent="0.25">
      <c r="CG45201" s="768"/>
      <c r="CH45201" s="768"/>
      <c r="CI45201" s="850"/>
    </row>
    <row r="45202" spans="85:87" x14ac:dyDescent="0.25">
      <c r="CG45202" s="768"/>
      <c r="CH45202" s="768"/>
      <c r="CI45202" s="850"/>
    </row>
    <row r="45203" spans="85:87" x14ac:dyDescent="0.25">
      <c r="CG45203" s="768"/>
      <c r="CH45203" s="768"/>
      <c r="CI45203" s="850"/>
    </row>
    <row r="45204" spans="85:87" x14ac:dyDescent="0.25">
      <c r="CG45204" s="768"/>
      <c r="CH45204" s="768"/>
      <c r="CI45204" s="850"/>
    </row>
    <row r="45205" spans="85:87" x14ac:dyDescent="0.25">
      <c r="CG45205" s="768"/>
      <c r="CH45205" s="768"/>
      <c r="CI45205" s="850"/>
    </row>
    <row r="45206" spans="85:87" x14ac:dyDescent="0.25">
      <c r="CG45206" s="768"/>
      <c r="CH45206" s="768"/>
      <c r="CI45206" s="850"/>
    </row>
    <row r="45207" spans="85:87" x14ac:dyDescent="0.25">
      <c r="CG45207" s="768"/>
      <c r="CH45207" s="768"/>
      <c r="CI45207" s="850"/>
    </row>
    <row r="45208" spans="85:87" x14ac:dyDescent="0.25">
      <c r="CG45208" s="768"/>
      <c r="CH45208" s="768"/>
      <c r="CI45208" s="850"/>
    </row>
    <row r="45209" spans="85:87" x14ac:dyDescent="0.25">
      <c r="CG45209" s="768"/>
      <c r="CH45209" s="768"/>
      <c r="CI45209" s="850"/>
    </row>
    <row r="45210" spans="85:87" x14ac:dyDescent="0.25">
      <c r="CG45210" s="768"/>
      <c r="CH45210" s="768"/>
      <c r="CI45210" s="850"/>
    </row>
    <row r="45211" spans="85:87" x14ac:dyDescent="0.25">
      <c r="CG45211" s="768"/>
      <c r="CH45211" s="768"/>
      <c r="CI45211" s="850"/>
    </row>
    <row r="45212" spans="85:87" x14ac:dyDescent="0.25">
      <c r="CG45212" s="768"/>
      <c r="CH45212" s="768"/>
      <c r="CI45212" s="850"/>
    </row>
    <row r="45213" spans="85:87" x14ac:dyDescent="0.25">
      <c r="CG45213" s="768"/>
      <c r="CH45213" s="768"/>
      <c r="CI45213" s="850"/>
    </row>
    <row r="45214" spans="85:87" x14ac:dyDescent="0.25">
      <c r="CG45214" s="768"/>
      <c r="CH45214" s="768"/>
      <c r="CI45214" s="850"/>
    </row>
    <row r="45215" spans="85:87" x14ac:dyDescent="0.25">
      <c r="CG45215" s="768"/>
      <c r="CH45215" s="768"/>
      <c r="CI45215" s="850"/>
    </row>
    <row r="45216" spans="85:87" x14ac:dyDescent="0.25">
      <c r="CG45216" s="768"/>
      <c r="CH45216" s="768"/>
      <c r="CI45216" s="850"/>
    </row>
    <row r="45217" spans="85:87" x14ac:dyDescent="0.25">
      <c r="CG45217" s="768"/>
      <c r="CH45217" s="768"/>
      <c r="CI45217" s="850"/>
    </row>
    <row r="45218" spans="85:87" x14ac:dyDescent="0.25">
      <c r="CG45218" s="768"/>
      <c r="CH45218" s="768"/>
      <c r="CI45218" s="850"/>
    </row>
    <row r="45219" spans="85:87" x14ac:dyDescent="0.25">
      <c r="CG45219" s="768"/>
      <c r="CH45219" s="768"/>
      <c r="CI45219" s="850"/>
    </row>
    <row r="45220" spans="85:87" x14ac:dyDescent="0.25">
      <c r="CG45220" s="768"/>
      <c r="CH45220" s="768"/>
      <c r="CI45220" s="850"/>
    </row>
    <row r="45221" spans="85:87" x14ac:dyDescent="0.25">
      <c r="CG45221" s="768"/>
      <c r="CH45221" s="768"/>
      <c r="CI45221" s="850"/>
    </row>
    <row r="45222" spans="85:87" x14ac:dyDescent="0.25">
      <c r="CG45222" s="768"/>
      <c r="CH45222" s="768"/>
      <c r="CI45222" s="850"/>
    </row>
    <row r="45223" spans="85:87" x14ac:dyDescent="0.25">
      <c r="CG45223" s="768"/>
      <c r="CH45223" s="768"/>
      <c r="CI45223" s="850"/>
    </row>
    <row r="45224" spans="85:87" x14ac:dyDescent="0.25">
      <c r="CG45224" s="768"/>
      <c r="CH45224" s="768"/>
      <c r="CI45224" s="850"/>
    </row>
    <row r="45225" spans="85:87" x14ac:dyDescent="0.25">
      <c r="CG45225" s="768"/>
      <c r="CH45225" s="768"/>
      <c r="CI45225" s="850"/>
    </row>
    <row r="45226" spans="85:87" x14ac:dyDescent="0.25">
      <c r="CG45226" s="768"/>
      <c r="CH45226" s="768"/>
      <c r="CI45226" s="850"/>
    </row>
    <row r="45227" spans="85:87" x14ac:dyDescent="0.25">
      <c r="CG45227" s="768"/>
      <c r="CH45227" s="768"/>
      <c r="CI45227" s="850"/>
    </row>
    <row r="45228" spans="85:87" x14ac:dyDescent="0.25">
      <c r="CG45228" s="768"/>
      <c r="CH45228" s="768"/>
      <c r="CI45228" s="850"/>
    </row>
    <row r="45229" spans="85:87" x14ac:dyDescent="0.25">
      <c r="CG45229" s="768"/>
      <c r="CH45229" s="768"/>
      <c r="CI45229" s="850"/>
    </row>
    <row r="45230" spans="85:87" x14ac:dyDescent="0.25">
      <c r="CG45230" s="768"/>
      <c r="CH45230" s="768"/>
      <c r="CI45230" s="850"/>
    </row>
    <row r="45231" spans="85:87" x14ac:dyDescent="0.25">
      <c r="CG45231" s="768"/>
      <c r="CH45231" s="768"/>
      <c r="CI45231" s="850"/>
    </row>
    <row r="45232" spans="85:87" x14ac:dyDescent="0.25">
      <c r="CG45232" s="768"/>
      <c r="CH45232" s="768"/>
      <c r="CI45232" s="850"/>
    </row>
    <row r="45233" spans="85:87" x14ac:dyDescent="0.25">
      <c r="CG45233" s="768"/>
      <c r="CH45233" s="768"/>
      <c r="CI45233" s="850"/>
    </row>
    <row r="45234" spans="85:87" x14ac:dyDescent="0.25">
      <c r="CG45234" s="768"/>
      <c r="CH45234" s="768"/>
      <c r="CI45234" s="850"/>
    </row>
    <row r="45235" spans="85:87" x14ac:dyDescent="0.25">
      <c r="CG45235" s="768"/>
      <c r="CH45235" s="768"/>
      <c r="CI45235" s="850"/>
    </row>
    <row r="45236" spans="85:87" x14ac:dyDescent="0.25">
      <c r="CG45236" s="768"/>
      <c r="CH45236" s="768"/>
      <c r="CI45236" s="850"/>
    </row>
    <row r="45237" spans="85:87" x14ac:dyDescent="0.25">
      <c r="CG45237" s="768"/>
      <c r="CH45237" s="768"/>
      <c r="CI45237" s="850"/>
    </row>
    <row r="45238" spans="85:87" x14ac:dyDescent="0.25">
      <c r="CG45238" s="768"/>
      <c r="CH45238" s="768"/>
      <c r="CI45238" s="850"/>
    </row>
    <row r="45239" spans="85:87" x14ac:dyDescent="0.25">
      <c r="CG45239" s="768"/>
      <c r="CH45239" s="768"/>
      <c r="CI45239" s="850"/>
    </row>
    <row r="45240" spans="85:87" x14ac:dyDescent="0.25">
      <c r="CG45240" s="768"/>
      <c r="CH45240" s="768"/>
      <c r="CI45240" s="850"/>
    </row>
    <row r="45241" spans="85:87" x14ac:dyDescent="0.25">
      <c r="CG45241" s="768"/>
      <c r="CH45241" s="768"/>
      <c r="CI45241" s="850"/>
    </row>
    <row r="45242" spans="85:87" x14ac:dyDescent="0.25">
      <c r="CG45242" s="768"/>
      <c r="CH45242" s="768"/>
      <c r="CI45242" s="850"/>
    </row>
    <row r="45243" spans="85:87" x14ac:dyDescent="0.25">
      <c r="CG45243" s="768"/>
      <c r="CH45243" s="768"/>
      <c r="CI45243" s="850"/>
    </row>
    <row r="45244" spans="85:87" x14ac:dyDescent="0.25">
      <c r="CG45244" s="768"/>
      <c r="CH45244" s="768"/>
      <c r="CI45244" s="850"/>
    </row>
    <row r="45245" spans="85:87" x14ac:dyDescent="0.25">
      <c r="CG45245" s="768"/>
      <c r="CH45245" s="768"/>
      <c r="CI45245" s="850"/>
    </row>
    <row r="45246" spans="85:87" x14ac:dyDescent="0.25">
      <c r="CG45246" s="768"/>
      <c r="CH45246" s="768"/>
      <c r="CI45246" s="850"/>
    </row>
    <row r="45247" spans="85:87" x14ac:dyDescent="0.25">
      <c r="CG45247" s="768"/>
      <c r="CH45247" s="768"/>
      <c r="CI45247" s="850"/>
    </row>
    <row r="45248" spans="85:87" x14ac:dyDescent="0.25">
      <c r="CG45248" s="768"/>
      <c r="CH45248" s="768"/>
      <c r="CI45248" s="850"/>
    </row>
    <row r="45249" spans="85:87" x14ac:dyDescent="0.25">
      <c r="CG45249" s="768"/>
      <c r="CH45249" s="768"/>
      <c r="CI45249" s="850"/>
    </row>
    <row r="45250" spans="85:87" x14ac:dyDescent="0.25">
      <c r="CG45250" s="768"/>
      <c r="CH45250" s="768"/>
      <c r="CI45250" s="850"/>
    </row>
    <row r="45251" spans="85:87" x14ac:dyDescent="0.25">
      <c r="CG45251" s="768"/>
      <c r="CH45251" s="768"/>
      <c r="CI45251" s="850"/>
    </row>
    <row r="45252" spans="85:87" x14ac:dyDescent="0.25">
      <c r="CG45252" s="768"/>
      <c r="CH45252" s="768"/>
      <c r="CI45252" s="850"/>
    </row>
    <row r="45253" spans="85:87" x14ac:dyDescent="0.25">
      <c r="CG45253" s="768"/>
      <c r="CH45253" s="768"/>
      <c r="CI45253" s="850"/>
    </row>
    <row r="45254" spans="85:87" x14ac:dyDescent="0.25">
      <c r="CG45254" s="768"/>
      <c r="CH45254" s="768"/>
      <c r="CI45254" s="850"/>
    </row>
    <row r="45255" spans="85:87" x14ac:dyDescent="0.25">
      <c r="CG45255" s="768"/>
      <c r="CH45255" s="768"/>
      <c r="CI45255" s="850"/>
    </row>
    <row r="45256" spans="85:87" x14ac:dyDescent="0.25">
      <c r="CG45256" s="768"/>
      <c r="CH45256" s="768"/>
      <c r="CI45256" s="850"/>
    </row>
    <row r="45257" spans="85:87" x14ac:dyDescent="0.25">
      <c r="CG45257" s="768"/>
      <c r="CH45257" s="768"/>
      <c r="CI45257" s="850"/>
    </row>
    <row r="45258" spans="85:87" x14ac:dyDescent="0.25">
      <c r="CG45258" s="768"/>
      <c r="CH45258" s="768"/>
      <c r="CI45258" s="850"/>
    </row>
    <row r="45259" spans="85:87" x14ac:dyDescent="0.25">
      <c r="CG45259" s="768"/>
      <c r="CH45259" s="768"/>
      <c r="CI45259" s="850"/>
    </row>
    <row r="45260" spans="85:87" x14ac:dyDescent="0.25">
      <c r="CG45260" s="768"/>
      <c r="CH45260" s="768"/>
      <c r="CI45260" s="850"/>
    </row>
    <row r="45261" spans="85:87" x14ac:dyDescent="0.25">
      <c r="CG45261" s="768"/>
      <c r="CH45261" s="768"/>
      <c r="CI45261" s="850"/>
    </row>
    <row r="45262" spans="85:87" x14ac:dyDescent="0.25">
      <c r="CG45262" s="768"/>
      <c r="CH45262" s="768"/>
      <c r="CI45262" s="850"/>
    </row>
    <row r="45263" spans="85:87" x14ac:dyDescent="0.25">
      <c r="CG45263" s="768"/>
      <c r="CH45263" s="768"/>
      <c r="CI45263" s="850"/>
    </row>
    <row r="45264" spans="85:87" x14ac:dyDescent="0.25">
      <c r="CG45264" s="768"/>
      <c r="CH45264" s="768"/>
      <c r="CI45264" s="850"/>
    </row>
    <row r="45265" spans="85:87" x14ac:dyDescent="0.25">
      <c r="CG45265" s="768"/>
      <c r="CH45265" s="768"/>
      <c r="CI45265" s="850"/>
    </row>
    <row r="45266" spans="85:87" x14ac:dyDescent="0.25">
      <c r="CG45266" s="768"/>
      <c r="CH45266" s="768"/>
      <c r="CI45266" s="850"/>
    </row>
    <row r="45267" spans="85:87" x14ac:dyDescent="0.25">
      <c r="CG45267" s="768"/>
      <c r="CH45267" s="768"/>
      <c r="CI45267" s="850"/>
    </row>
    <row r="45268" spans="85:87" x14ac:dyDescent="0.25">
      <c r="CG45268" s="768"/>
      <c r="CH45268" s="768"/>
      <c r="CI45268" s="850"/>
    </row>
    <row r="45269" spans="85:87" x14ac:dyDescent="0.25">
      <c r="CG45269" s="768"/>
      <c r="CH45269" s="768"/>
      <c r="CI45269" s="850"/>
    </row>
    <row r="45270" spans="85:87" x14ac:dyDescent="0.25">
      <c r="CG45270" s="768"/>
      <c r="CH45270" s="768"/>
      <c r="CI45270" s="850"/>
    </row>
    <row r="45271" spans="85:87" x14ac:dyDescent="0.25">
      <c r="CG45271" s="768"/>
      <c r="CH45271" s="768"/>
      <c r="CI45271" s="850"/>
    </row>
    <row r="45272" spans="85:87" x14ac:dyDescent="0.25">
      <c r="CG45272" s="768"/>
      <c r="CH45272" s="768"/>
      <c r="CI45272" s="850"/>
    </row>
    <row r="45273" spans="85:87" x14ac:dyDescent="0.25">
      <c r="CG45273" s="768"/>
      <c r="CH45273" s="768"/>
      <c r="CI45273" s="850"/>
    </row>
    <row r="45274" spans="85:87" x14ac:dyDescent="0.25">
      <c r="CG45274" s="768"/>
      <c r="CH45274" s="768"/>
      <c r="CI45274" s="850"/>
    </row>
    <row r="45275" spans="85:87" x14ac:dyDescent="0.25">
      <c r="CG45275" s="768"/>
      <c r="CH45275" s="768"/>
      <c r="CI45275" s="850"/>
    </row>
    <row r="45276" spans="85:87" x14ac:dyDescent="0.25">
      <c r="CG45276" s="768"/>
      <c r="CH45276" s="768"/>
      <c r="CI45276" s="850"/>
    </row>
    <row r="45277" spans="85:87" x14ac:dyDescent="0.25">
      <c r="CG45277" s="768"/>
      <c r="CH45277" s="768"/>
      <c r="CI45277" s="850"/>
    </row>
    <row r="45278" spans="85:87" x14ac:dyDescent="0.25">
      <c r="CG45278" s="768"/>
      <c r="CH45278" s="768"/>
      <c r="CI45278" s="850"/>
    </row>
    <row r="45279" spans="85:87" x14ac:dyDescent="0.25">
      <c r="CG45279" s="768"/>
      <c r="CH45279" s="768"/>
      <c r="CI45279" s="850"/>
    </row>
    <row r="45280" spans="85:87" x14ac:dyDescent="0.25">
      <c r="CG45280" s="768"/>
      <c r="CH45280" s="768"/>
      <c r="CI45280" s="850"/>
    </row>
    <row r="45281" spans="85:87" x14ac:dyDescent="0.25">
      <c r="CG45281" s="768"/>
      <c r="CH45281" s="768"/>
      <c r="CI45281" s="850"/>
    </row>
    <row r="45282" spans="85:87" x14ac:dyDescent="0.25">
      <c r="CG45282" s="768"/>
      <c r="CH45282" s="768"/>
      <c r="CI45282" s="850"/>
    </row>
    <row r="45283" spans="85:87" x14ac:dyDescent="0.25">
      <c r="CG45283" s="768"/>
      <c r="CH45283" s="768"/>
      <c r="CI45283" s="850"/>
    </row>
    <row r="45284" spans="85:87" x14ac:dyDescent="0.25">
      <c r="CG45284" s="768"/>
      <c r="CH45284" s="768"/>
      <c r="CI45284" s="850"/>
    </row>
    <row r="45285" spans="85:87" x14ac:dyDescent="0.25">
      <c r="CG45285" s="768"/>
      <c r="CH45285" s="768"/>
      <c r="CI45285" s="850"/>
    </row>
    <row r="45286" spans="85:87" x14ac:dyDescent="0.25">
      <c r="CG45286" s="768"/>
      <c r="CH45286" s="768"/>
      <c r="CI45286" s="850"/>
    </row>
    <row r="45287" spans="85:87" x14ac:dyDescent="0.25">
      <c r="CG45287" s="768"/>
      <c r="CH45287" s="768"/>
      <c r="CI45287" s="850"/>
    </row>
    <row r="45288" spans="85:87" x14ac:dyDescent="0.25">
      <c r="CG45288" s="768"/>
      <c r="CH45288" s="768"/>
      <c r="CI45288" s="850"/>
    </row>
    <row r="45289" spans="85:87" x14ac:dyDescent="0.25">
      <c r="CG45289" s="768"/>
      <c r="CH45289" s="768"/>
      <c r="CI45289" s="850"/>
    </row>
    <row r="45290" spans="85:87" x14ac:dyDescent="0.25">
      <c r="CG45290" s="768"/>
      <c r="CH45290" s="768"/>
      <c r="CI45290" s="850"/>
    </row>
    <row r="45291" spans="85:87" x14ac:dyDescent="0.25">
      <c r="CG45291" s="768"/>
      <c r="CH45291" s="768"/>
      <c r="CI45291" s="850"/>
    </row>
    <row r="45292" spans="85:87" x14ac:dyDescent="0.25">
      <c r="CG45292" s="768"/>
      <c r="CH45292" s="768"/>
      <c r="CI45292" s="850"/>
    </row>
    <row r="45293" spans="85:87" x14ac:dyDescent="0.25">
      <c r="CG45293" s="768"/>
      <c r="CH45293" s="768"/>
      <c r="CI45293" s="850"/>
    </row>
    <row r="45294" spans="85:87" x14ac:dyDescent="0.25">
      <c r="CG45294" s="768"/>
      <c r="CH45294" s="768"/>
      <c r="CI45294" s="850"/>
    </row>
    <row r="45295" spans="85:87" x14ac:dyDescent="0.25">
      <c r="CG45295" s="768"/>
      <c r="CH45295" s="768"/>
      <c r="CI45295" s="850"/>
    </row>
    <row r="45296" spans="85:87" x14ac:dyDescent="0.25">
      <c r="CG45296" s="768"/>
      <c r="CH45296" s="768"/>
      <c r="CI45296" s="850"/>
    </row>
    <row r="45297" spans="85:87" x14ac:dyDescent="0.25">
      <c r="CG45297" s="768"/>
      <c r="CH45297" s="768"/>
      <c r="CI45297" s="850"/>
    </row>
    <row r="45298" spans="85:87" x14ac:dyDescent="0.25">
      <c r="CG45298" s="768"/>
      <c r="CH45298" s="768"/>
      <c r="CI45298" s="850"/>
    </row>
    <row r="45299" spans="85:87" x14ac:dyDescent="0.25">
      <c r="CG45299" s="768"/>
      <c r="CH45299" s="768"/>
      <c r="CI45299" s="850"/>
    </row>
    <row r="45300" spans="85:87" x14ac:dyDescent="0.25">
      <c r="CG45300" s="768"/>
      <c r="CH45300" s="768"/>
      <c r="CI45300" s="850"/>
    </row>
    <row r="45301" spans="85:87" x14ac:dyDescent="0.25">
      <c r="CG45301" s="768"/>
      <c r="CH45301" s="768"/>
      <c r="CI45301" s="850"/>
    </row>
    <row r="45302" spans="85:87" x14ac:dyDescent="0.25">
      <c r="CG45302" s="768"/>
      <c r="CH45302" s="768"/>
      <c r="CI45302" s="850"/>
    </row>
    <row r="45303" spans="85:87" x14ac:dyDescent="0.25">
      <c r="CG45303" s="768"/>
      <c r="CH45303" s="768"/>
      <c r="CI45303" s="850"/>
    </row>
    <row r="45304" spans="85:87" x14ac:dyDescent="0.25">
      <c r="CG45304" s="768"/>
      <c r="CH45304" s="768"/>
      <c r="CI45304" s="850"/>
    </row>
    <row r="45305" spans="85:87" x14ac:dyDescent="0.25">
      <c r="CG45305" s="768"/>
      <c r="CH45305" s="768"/>
      <c r="CI45305" s="850"/>
    </row>
    <row r="45306" spans="85:87" x14ac:dyDescent="0.25">
      <c r="CG45306" s="768"/>
      <c r="CH45306" s="768"/>
      <c r="CI45306" s="850"/>
    </row>
    <row r="45307" spans="85:87" x14ac:dyDescent="0.25">
      <c r="CG45307" s="768"/>
      <c r="CH45307" s="768"/>
      <c r="CI45307" s="850"/>
    </row>
    <row r="45308" spans="85:87" x14ac:dyDescent="0.25">
      <c r="CG45308" s="768"/>
      <c r="CH45308" s="768"/>
      <c r="CI45308" s="850"/>
    </row>
    <row r="45309" spans="85:87" x14ac:dyDescent="0.25">
      <c r="CG45309" s="768"/>
      <c r="CH45309" s="768"/>
      <c r="CI45309" s="850"/>
    </row>
    <row r="45310" spans="85:87" x14ac:dyDescent="0.25">
      <c r="CG45310" s="768"/>
      <c r="CH45310" s="768"/>
      <c r="CI45310" s="850"/>
    </row>
    <row r="45311" spans="85:87" x14ac:dyDescent="0.25">
      <c r="CG45311" s="768"/>
      <c r="CH45311" s="768"/>
      <c r="CI45311" s="850"/>
    </row>
    <row r="45312" spans="85:87" x14ac:dyDescent="0.25">
      <c r="CG45312" s="768"/>
      <c r="CH45312" s="768"/>
      <c r="CI45312" s="850"/>
    </row>
    <row r="45313" spans="85:87" x14ac:dyDescent="0.25">
      <c r="CG45313" s="768"/>
      <c r="CH45313" s="768"/>
      <c r="CI45313" s="850"/>
    </row>
    <row r="45314" spans="85:87" x14ac:dyDescent="0.25">
      <c r="CG45314" s="768"/>
      <c r="CH45314" s="768"/>
      <c r="CI45314" s="850"/>
    </row>
    <row r="45315" spans="85:87" x14ac:dyDescent="0.25">
      <c r="CG45315" s="768"/>
      <c r="CH45315" s="768"/>
      <c r="CI45315" s="850"/>
    </row>
    <row r="45316" spans="85:87" x14ac:dyDescent="0.25">
      <c r="CG45316" s="768"/>
      <c r="CH45316" s="768"/>
      <c r="CI45316" s="850"/>
    </row>
    <row r="45317" spans="85:87" x14ac:dyDescent="0.25">
      <c r="CG45317" s="768"/>
      <c r="CH45317" s="768"/>
      <c r="CI45317" s="850"/>
    </row>
    <row r="45318" spans="85:87" x14ac:dyDescent="0.25">
      <c r="CG45318" s="768"/>
      <c r="CH45318" s="768"/>
      <c r="CI45318" s="850"/>
    </row>
    <row r="45319" spans="85:87" x14ac:dyDescent="0.25">
      <c r="CG45319" s="768"/>
      <c r="CH45319" s="768"/>
      <c r="CI45319" s="850"/>
    </row>
    <row r="45320" spans="85:87" x14ac:dyDescent="0.25">
      <c r="CG45320" s="768"/>
      <c r="CH45320" s="768"/>
      <c r="CI45320" s="850"/>
    </row>
    <row r="45321" spans="85:87" x14ac:dyDescent="0.25">
      <c r="CG45321" s="768"/>
      <c r="CH45321" s="768"/>
      <c r="CI45321" s="850"/>
    </row>
    <row r="45322" spans="85:87" x14ac:dyDescent="0.25">
      <c r="CG45322" s="768"/>
      <c r="CH45322" s="768"/>
      <c r="CI45322" s="850"/>
    </row>
    <row r="45323" spans="85:87" x14ac:dyDescent="0.25">
      <c r="CG45323" s="768"/>
      <c r="CH45323" s="768"/>
      <c r="CI45323" s="850"/>
    </row>
    <row r="45324" spans="85:87" x14ac:dyDescent="0.25">
      <c r="CG45324" s="768"/>
      <c r="CH45324" s="768"/>
      <c r="CI45324" s="850"/>
    </row>
    <row r="45325" spans="85:87" x14ac:dyDescent="0.25">
      <c r="CG45325" s="768"/>
      <c r="CH45325" s="768"/>
      <c r="CI45325" s="850"/>
    </row>
    <row r="45326" spans="85:87" x14ac:dyDescent="0.25">
      <c r="CG45326" s="768"/>
      <c r="CH45326" s="768"/>
      <c r="CI45326" s="850"/>
    </row>
    <row r="45327" spans="85:87" x14ac:dyDescent="0.25">
      <c r="CG45327" s="768"/>
      <c r="CH45327" s="768"/>
      <c r="CI45327" s="850"/>
    </row>
    <row r="45328" spans="85:87" x14ac:dyDescent="0.25">
      <c r="CG45328" s="768"/>
      <c r="CH45328" s="768"/>
      <c r="CI45328" s="850"/>
    </row>
    <row r="45329" spans="85:87" x14ac:dyDescent="0.25">
      <c r="CG45329" s="768"/>
      <c r="CH45329" s="768"/>
      <c r="CI45329" s="850"/>
    </row>
    <row r="45330" spans="85:87" x14ac:dyDescent="0.25">
      <c r="CG45330" s="768"/>
      <c r="CH45330" s="768"/>
      <c r="CI45330" s="850"/>
    </row>
    <row r="45331" spans="85:87" x14ac:dyDescent="0.25">
      <c r="CG45331" s="768"/>
      <c r="CH45331" s="768"/>
      <c r="CI45331" s="850"/>
    </row>
    <row r="45332" spans="85:87" x14ac:dyDescent="0.25">
      <c r="CG45332" s="768"/>
      <c r="CH45332" s="768"/>
      <c r="CI45332" s="850"/>
    </row>
    <row r="45333" spans="85:87" x14ac:dyDescent="0.25">
      <c r="CG45333" s="768"/>
      <c r="CH45333" s="768"/>
      <c r="CI45333" s="850"/>
    </row>
    <row r="45334" spans="85:87" x14ac:dyDescent="0.25">
      <c r="CG45334" s="768"/>
      <c r="CH45334" s="768"/>
      <c r="CI45334" s="850"/>
    </row>
    <row r="45335" spans="85:87" x14ac:dyDescent="0.25">
      <c r="CG45335" s="768"/>
      <c r="CH45335" s="768"/>
      <c r="CI45335" s="850"/>
    </row>
    <row r="45336" spans="85:87" x14ac:dyDescent="0.25">
      <c r="CG45336" s="768"/>
      <c r="CH45336" s="768"/>
      <c r="CI45336" s="850"/>
    </row>
    <row r="45337" spans="85:87" x14ac:dyDescent="0.25">
      <c r="CG45337" s="768"/>
      <c r="CH45337" s="768"/>
      <c r="CI45337" s="850"/>
    </row>
    <row r="45338" spans="85:87" x14ac:dyDescent="0.25">
      <c r="CG45338" s="768"/>
      <c r="CH45338" s="768"/>
      <c r="CI45338" s="850"/>
    </row>
    <row r="45339" spans="85:87" x14ac:dyDescent="0.25">
      <c r="CG45339" s="768"/>
      <c r="CH45339" s="768"/>
      <c r="CI45339" s="850"/>
    </row>
    <row r="45340" spans="85:87" x14ac:dyDescent="0.25">
      <c r="CG45340" s="768"/>
      <c r="CH45340" s="768"/>
      <c r="CI45340" s="850"/>
    </row>
    <row r="45341" spans="85:87" x14ac:dyDescent="0.25">
      <c r="CG45341" s="768"/>
      <c r="CH45341" s="768"/>
      <c r="CI45341" s="850"/>
    </row>
    <row r="45342" spans="85:87" x14ac:dyDescent="0.25">
      <c r="CG45342" s="768"/>
      <c r="CH45342" s="768"/>
      <c r="CI45342" s="850"/>
    </row>
    <row r="45343" spans="85:87" x14ac:dyDescent="0.25">
      <c r="CG45343" s="768"/>
      <c r="CH45343" s="768"/>
      <c r="CI45343" s="850"/>
    </row>
    <row r="45344" spans="85:87" x14ac:dyDescent="0.25">
      <c r="CG45344" s="768"/>
      <c r="CH45344" s="768"/>
      <c r="CI45344" s="850"/>
    </row>
    <row r="45345" spans="85:87" x14ac:dyDescent="0.25">
      <c r="CG45345" s="768"/>
      <c r="CH45345" s="768"/>
      <c r="CI45345" s="850"/>
    </row>
    <row r="45346" spans="85:87" x14ac:dyDescent="0.25">
      <c r="CG45346" s="768"/>
      <c r="CH45346" s="768"/>
      <c r="CI45346" s="850"/>
    </row>
    <row r="45347" spans="85:87" x14ac:dyDescent="0.25">
      <c r="CG45347" s="768"/>
      <c r="CH45347" s="768"/>
      <c r="CI45347" s="850"/>
    </row>
    <row r="45348" spans="85:87" x14ac:dyDescent="0.25">
      <c r="CG45348" s="768"/>
      <c r="CH45348" s="768"/>
      <c r="CI45348" s="850"/>
    </row>
    <row r="45349" spans="85:87" x14ac:dyDescent="0.25">
      <c r="CG45349" s="768"/>
      <c r="CH45349" s="768"/>
      <c r="CI45349" s="850"/>
    </row>
    <row r="45350" spans="85:87" x14ac:dyDescent="0.25">
      <c r="CG45350" s="768"/>
      <c r="CH45350" s="768"/>
      <c r="CI45350" s="850"/>
    </row>
    <row r="45351" spans="85:87" x14ac:dyDescent="0.25">
      <c r="CG45351" s="768"/>
      <c r="CH45351" s="768"/>
      <c r="CI45351" s="850"/>
    </row>
    <row r="45352" spans="85:87" x14ac:dyDescent="0.25">
      <c r="CG45352" s="768"/>
      <c r="CH45352" s="768"/>
      <c r="CI45352" s="850"/>
    </row>
    <row r="45353" spans="85:87" x14ac:dyDescent="0.25">
      <c r="CG45353" s="768"/>
      <c r="CH45353" s="768"/>
      <c r="CI45353" s="850"/>
    </row>
    <row r="45354" spans="85:87" x14ac:dyDescent="0.25">
      <c r="CG45354" s="768"/>
      <c r="CH45354" s="768"/>
      <c r="CI45354" s="850"/>
    </row>
    <row r="45355" spans="85:87" x14ac:dyDescent="0.25">
      <c r="CG45355" s="768"/>
      <c r="CH45355" s="768"/>
      <c r="CI45355" s="850"/>
    </row>
    <row r="45356" spans="85:87" x14ac:dyDescent="0.25">
      <c r="CG45356" s="768"/>
      <c r="CH45356" s="768"/>
      <c r="CI45356" s="850"/>
    </row>
    <row r="45357" spans="85:87" x14ac:dyDescent="0.25">
      <c r="CG45357" s="768"/>
      <c r="CH45357" s="768"/>
      <c r="CI45357" s="850"/>
    </row>
    <row r="45358" spans="85:87" x14ac:dyDescent="0.25">
      <c r="CG45358" s="768"/>
      <c r="CH45358" s="768"/>
      <c r="CI45358" s="850"/>
    </row>
    <row r="45359" spans="85:87" x14ac:dyDescent="0.25">
      <c r="CG45359" s="768"/>
      <c r="CH45359" s="768"/>
      <c r="CI45359" s="850"/>
    </row>
    <row r="45360" spans="85:87" x14ac:dyDescent="0.25">
      <c r="CG45360" s="768"/>
      <c r="CH45360" s="768"/>
      <c r="CI45360" s="850"/>
    </row>
    <row r="45361" spans="85:87" x14ac:dyDescent="0.25">
      <c r="CG45361" s="768"/>
      <c r="CH45361" s="768"/>
      <c r="CI45361" s="850"/>
    </row>
    <row r="45362" spans="85:87" x14ac:dyDescent="0.25">
      <c r="CG45362" s="768"/>
      <c r="CH45362" s="768"/>
      <c r="CI45362" s="850"/>
    </row>
    <row r="45363" spans="85:87" x14ac:dyDescent="0.25">
      <c r="CG45363" s="768"/>
      <c r="CH45363" s="768"/>
      <c r="CI45363" s="850"/>
    </row>
    <row r="45364" spans="85:87" x14ac:dyDescent="0.25">
      <c r="CG45364" s="768"/>
      <c r="CH45364" s="768"/>
      <c r="CI45364" s="850"/>
    </row>
    <row r="45365" spans="85:87" x14ac:dyDescent="0.25">
      <c r="CG45365" s="768"/>
      <c r="CH45365" s="768"/>
      <c r="CI45365" s="850"/>
    </row>
    <row r="45366" spans="85:87" x14ac:dyDescent="0.25">
      <c r="CG45366" s="768"/>
      <c r="CH45366" s="768"/>
      <c r="CI45366" s="850"/>
    </row>
    <row r="45367" spans="85:87" x14ac:dyDescent="0.25">
      <c r="CG45367" s="768"/>
      <c r="CH45367" s="768"/>
      <c r="CI45367" s="850"/>
    </row>
    <row r="45368" spans="85:87" x14ac:dyDescent="0.25">
      <c r="CG45368" s="768"/>
      <c r="CH45368" s="768"/>
      <c r="CI45368" s="850"/>
    </row>
    <row r="45369" spans="85:87" x14ac:dyDescent="0.25">
      <c r="CG45369" s="768"/>
      <c r="CH45369" s="768"/>
      <c r="CI45369" s="850"/>
    </row>
    <row r="45370" spans="85:87" x14ac:dyDescent="0.25">
      <c r="CG45370" s="768"/>
      <c r="CH45370" s="768"/>
      <c r="CI45370" s="850"/>
    </row>
    <row r="45371" spans="85:87" x14ac:dyDescent="0.25">
      <c r="CG45371" s="768"/>
      <c r="CH45371" s="768"/>
      <c r="CI45371" s="850"/>
    </row>
    <row r="45372" spans="85:87" x14ac:dyDescent="0.25">
      <c r="CG45372" s="768"/>
      <c r="CH45372" s="768"/>
      <c r="CI45372" s="850"/>
    </row>
    <row r="45373" spans="85:87" x14ac:dyDescent="0.25">
      <c r="CG45373" s="768"/>
      <c r="CH45373" s="768"/>
      <c r="CI45373" s="850"/>
    </row>
    <row r="45374" spans="85:87" x14ac:dyDescent="0.25">
      <c r="CG45374" s="768"/>
      <c r="CH45374" s="768"/>
      <c r="CI45374" s="850"/>
    </row>
    <row r="45375" spans="85:87" x14ac:dyDescent="0.25">
      <c r="CG45375" s="768"/>
      <c r="CH45375" s="768"/>
      <c r="CI45375" s="850"/>
    </row>
    <row r="45376" spans="85:87" x14ac:dyDescent="0.25">
      <c r="CG45376" s="768"/>
      <c r="CH45376" s="768"/>
      <c r="CI45376" s="850"/>
    </row>
    <row r="45377" spans="85:87" x14ac:dyDescent="0.25">
      <c r="CG45377" s="768"/>
      <c r="CH45377" s="768"/>
      <c r="CI45377" s="850"/>
    </row>
    <row r="45378" spans="85:87" x14ac:dyDescent="0.25">
      <c r="CG45378" s="768"/>
      <c r="CH45378" s="768"/>
      <c r="CI45378" s="850"/>
    </row>
    <row r="45379" spans="85:87" x14ac:dyDescent="0.25">
      <c r="CG45379" s="768"/>
      <c r="CH45379" s="768"/>
      <c r="CI45379" s="850"/>
    </row>
    <row r="45380" spans="85:87" x14ac:dyDescent="0.25">
      <c r="CG45380" s="768"/>
      <c r="CH45380" s="768"/>
      <c r="CI45380" s="850"/>
    </row>
    <row r="45381" spans="85:87" x14ac:dyDescent="0.25">
      <c r="CG45381" s="768"/>
      <c r="CH45381" s="768"/>
      <c r="CI45381" s="850"/>
    </row>
    <row r="45382" spans="85:87" x14ac:dyDescent="0.25">
      <c r="CG45382" s="768"/>
      <c r="CH45382" s="768"/>
      <c r="CI45382" s="850"/>
    </row>
    <row r="45383" spans="85:87" x14ac:dyDescent="0.25">
      <c r="CG45383" s="768"/>
      <c r="CH45383" s="768"/>
      <c r="CI45383" s="850"/>
    </row>
    <row r="45384" spans="85:87" x14ac:dyDescent="0.25">
      <c r="CG45384" s="768"/>
      <c r="CH45384" s="768"/>
      <c r="CI45384" s="850"/>
    </row>
    <row r="45385" spans="85:87" x14ac:dyDescent="0.25">
      <c r="CG45385" s="768"/>
      <c r="CH45385" s="768"/>
      <c r="CI45385" s="850"/>
    </row>
    <row r="45386" spans="85:87" x14ac:dyDescent="0.25">
      <c r="CG45386" s="768"/>
      <c r="CH45386" s="768"/>
      <c r="CI45386" s="850"/>
    </row>
    <row r="45387" spans="85:87" x14ac:dyDescent="0.25">
      <c r="CG45387" s="768"/>
      <c r="CH45387" s="768"/>
      <c r="CI45387" s="850"/>
    </row>
    <row r="45388" spans="85:87" x14ac:dyDescent="0.25">
      <c r="CG45388" s="768"/>
      <c r="CH45388" s="768"/>
      <c r="CI45388" s="850"/>
    </row>
    <row r="45389" spans="85:87" x14ac:dyDescent="0.25">
      <c r="CG45389" s="768"/>
      <c r="CH45389" s="768"/>
      <c r="CI45389" s="850"/>
    </row>
    <row r="45390" spans="85:87" x14ac:dyDescent="0.25">
      <c r="CG45390" s="768"/>
      <c r="CH45390" s="768"/>
      <c r="CI45390" s="850"/>
    </row>
    <row r="45391" spans="85:87" x14ac:dyDescent="0.25">
      <c r="CG45391" s="768"/>
      <c r="CH45391" s="768"/>
      <c r="CI45391" s="850"/>
    </row>
    <row r="45392" spans="85:87" x14ac:dyDescent="0.25">
      <c r="CG45392" s="768"/>
      <c r="CH45392" s="768"/>
      <c r="CI45392" s="850"/>
    </row>
    <row r="45393" spans="85:87" x14ac:dyDescent="0.25">
      <c r="CG45393" s="768"/>
      <c r="CH45393" s="768"/>
      <c r="CI45393" s="850"/>
    </row>
    <row r="45394" spans="85:87" x14ac:dyDescent="0.25">
      <c r="CG45394" s="768"/>
      <c r="CH45394" s="768"/>
      <c r="CI45394" s="850"/>
    </row>
    <row r="45395" spans="85:87" x14ac:dyDescent="0.25">
      <c r="CG45395" s="768"/>
      <c r="CH45395" s="768"/>
      <c r="CI45395" s="850"/>
    </row>
    <row r="45396" spans="85:87" x14ac:dyDescent="0.25">
      <c r="CG45396" s="768"/>
      <c r="CH45396" s="768"/>
      <c r="CI45396" s="850"/>
    </row>
    <row r="45397" spans="85:87" x14ac:dyDescent="0.25">
      <c r="CG45397" s="768"/>
      <c r="CH45397" s="768"/>
      <c r="CI45397" s="850"/>
    </row>
    <row r="45398" spans="85:87" x14ac:dyDescent="0.25">
      <c r="CG45398" s="768"/>
      <c r="CH45398" s="768"/>
      <c r="CI45398" s="850"/>
    </row>
    <row r="45399" spans="85:87" x14ac:dyDescent="0.25">
      <c r="CG45399" s="768"/>
      <c r="CH45399" s="768"/>
      <c r="CI45399" s="850"/>
    </row>
    <row r="45400" spans="85:87" x14ac:dyDescent="0.25">
      <c r="CG45400" s="768"/>
      <c r="CH45400" s="768"/>
      <c r="CI45400" s="850"/>
    </row>
    <row r="45401" spans="85:87" x14ac:dyDescent="0.25">
      <c r="CG45401" s="768"/>
      <c r="CH45401" s="768"/>
      <c r="CI45401" s="850"/>
    </row>
    <row r="45402" spans="85:87" x14ac:dyDescent="0.25">
      <c r="CG45402" s="768"/>
      <c r="CH45402" s="768"/>
      <c r="CI45402" s="850"/>
    </row>
    <row r="45403" spans="85:87" x14ac:dyDescent="0.25">
      <c r="CG45403" s="768"/>
      <c r="CH45403" s="768"/>
      <c r="CI45403" s="850"/>
    </row>
    <row r="45404" spans="85:87" x14ac:dyDescent="0.25">
      <c r="CG45404" s="768"/>
      <c r="CH45404" s="768"/>
      <c r="CI45404" s="850"/>
    </row>
    <row r="45405" spans="85:87" x14ac:dyDescent="0.25">
      <c r="CG45405" s="768"/>
      <c r="CH45405" s="768"/>
      <c r="CI45405" s="850"/>
    </row>
    <row r="45406" spans="85:87" x14ac:dyDescent="0.25">
      <c r="CG45406" s="768"/>
      <c r="CH45406" s="768"/>
      <c r="CI45406" s="850"/>
    </row>
    <row r="45407" spans="85:87" x14ac:dyDescent="0.25">
      <c r="CG45407" s="768"/>
      <c r="CH45407" s="768"/>
      <c r="CI45407" s="850"/>
    </row>
    <row r="45408" spans="85:87" x14ac:dyDescent="0.25">
      <c r="CG45408" s="768"/>
      <c r="CH45408" s="768"/>
      <c r="CI45408" s="850"/>
    </row>
    <row r="45409" spans="85:87" x14ac:dyDescent="0.25">
      <c r="CG45409" s="768"/>
      <c r="CH45409" s="768"/>
      <c r="CI45409" s="850"/>
    </row>
    <row r="45410" spans="85:87" x14ac:dyDescent="0.25">
      <c r="CG45410" s="768"/>
      <c r="CH45410" s="768"/>
      <c r="CI45410" s="850"/>
    </row>
    <row r="45411" spans="85:87" x14ac:dyDescent="0.25">
      <c r="CG45411" s="768"/>
      <c r="CH45411" s="768"/>
      <c r="CI45411" s="850"/>
    </row>
    <row r="45412" spans="85:87" x14ac:dyDescent="0.25">
      <c r="CG45412" s="768"/>
      <c r="CH45412" s="768"/>
      <c r="CI45412" s="850"/>
    </row>
    <row r="45413" spans="85:87" x14ac:dyDescent="0.25">
      <c r="CG45413" s="768"/>
      <c r="CH45413" s="768"/>
      <c r="CI45413" s="850"/>
    </row>
    <row r="45414" spans="85:87" x14ac:dyDescent="0.25">
      <c r="CG45414" s="768"/>
      <c r="CH45414" s="768"/>
      <c r="CI45414" s="850"/>
    </row>
    <row r="45415" spans="85:87" x14ac:dyDescent="0.25">
      <c r="CG45415" s="768"/>
      <c r="CH45415" s="768"/>
      <c r="CI45415" s="850"/>
    </row>
    <row r="45416" spans="85:87" x14ac:dyDescent="0.25">
      <c r="CG45416" s="768"/>
      <c r="CH45416" s="768"/>
      <c r="CI45416" s="850"/>
    </row>
    <row r="45417" spans="85:87" x14ac:dyDescent="0.25">
      <c r="CG45417" s="768"/>
      <c r="CH45417" s="768"/>
      <c r="CI45417" s="850"/>
    </row>
    <row r="45418" spans="85:87" x14ac:dyDescent="0.25">
      <c r="CG45418" s="768"/>
      <c r="CH45418" s="768"/>
      <c r="CI45418" s="850"/>
    </row>
    <row r="45419" spans="85:87" x14ac:dyDescent="0.25">
      <c r="CG45419" s="768"/>
      <c r="CH45419" s="768"/>
      <c r="CI45419" s="850"/>
    </row>
    <row r="45420" spans="85:87" x14ac:dyDescent="0.25">
      <c r="CG45420" s="768"/>
      <c r="CH45420" s="768"/>
      <c r="CI45420" s="850"/>
    </row>
    <row r="45421" spans="85:87" x14ac:dyDescent="0.25">
      <c r="CG45421" s="768"/>
      <c r="CH45421" s="768"/>
      <c r="CI45421" s="850"/>
    </row>
    <row r="45422" spans="85:87" x14ac:dyDescent="0.25">
      <c r="CG45422" s="768"/>
      <c r="CH45422" s="768"/>
      <c r="CI45422" s="850"/>
    </row>
    <row r="45423" spans="85:87" x14ac:dyDescent="0.25">
      <c r="CG45423" s="768"/>
      <c r="CH45423" s="768"/>
      <c r="CI45423" s="850"/>
    </row>
    <row r="45424" spans="85:87" x14ac:dyDescent="0.25">
      <c r="CG45424" s="768"/>
      <c r="CH45424" s="768"/>
      <c r="CI45424" s="850"/>
    </row>
    <row r="45425" spans="85:87" x14ac:dyDescent="0.25">
      <c r="CG45425" s="768"/>
      <c r="CH45425" s="768"/>
      <c r="CI45425" s="850"/>
    </row>
    <row r="45426" spans="85:87" x14ac:dyDescent="0.25">
      <c r="CG45426" s="768"/>
      <c r="CH45426" s="768"/>
      <c r="CI45426" s="850"/>
    </row>
    <row r="45427" spans="85:87" x14ac:dyDescent="0.25">
      <c r="CG45427" s="768"/>
      <c r="CH45427" s="768"/>
      <c r="CI45427" s="850"/>
    </row>
    <row r="45428" spans="85:87" x14ac:dyDescent="0.25">
      <c r="CG45428" s="768"/>
      <c r="CH45428" s="768"/>
      <c r="CI45428" s="850"/>
    </row>
    <row r="45429" spans="85:87" x14ac:dyDescent="0.25">
      <c r="CG45429" s="768"/>
      <c r="CH45429" s="768"/>
      <c r="CI45429" s="850"/>
    </row>
    <row r="45430" spans="85:87" x14ac:dyDescent="0.25">
      <c r="CG45430" s="768"/>
      <c r="CH45430" s="768"/>
      <c r="CI45430" s="850"/>
    </row>
    <row r="45431" spans="85:87" x14ac:dyDescent="0.25">
      <c r="CG45431" s="768"/>
      <c r="CH45431" s="768"/>
      <c r="CI45431" s="850"/>
    </row>
    <row r="45432" spans="85:87" x14ac:dyDescent="0.25">
      <c r="CG45432" s="768"/>
      <c r="CH45432" s="768"/>
      <c r="CI45432" s="850"/>
    </row>
    <row r="45433" spans="85:87" x14ac:dyDescent="0.25">
      <c r="CG45433" s="768"/>
      <c r="CH45433" s="768"/>
      <c r="CI45433" s="850"/>
    </row>
    <row r="45434" spans="85:87" x14ac:dyDescent="0.25">
      <c r="CG45434" s="768"/>
      <c r="CH45434" s="768"/>
      <c r="CI45434" s="850"/>
    </row>
    <row r="45435" spans="85:87" x14ac:dyDescent="0.25">
      <c r="CG45435" s="768"/>
      <c r="CH45435" s="768"/>
      <c r="CI45435" s="850"/>
    </row>
    <row r="45436" spans="85:87" x14ac:dyDescent="0.25">
      <c r="CG45436" s="768"/>
      <c r="CH45436" s="768"/>
      <c r="CI45436" s="850"/>
    </row>
    <row r="45437" spans="85:87" x14ac:dyDescent="0.25">
      <c r="CG45437" s="768"/>
      <c r="CH45437" s="768"/>
      <c r="CI45437" s="850"/>
    </row>
    <row r="45438" spans="85:87" x14ac:dyDescent="0.25">
      <c r="CG45438" s="768"/>
      <c r="CH45438" s="768"/>
      <c r="CI45438" s="850"/>
    </row>
    <row r="45439" spans="85:87" x14ac:dyDescent="0.25">
      <c r="CG45439" s="768"/>
      <c r="CH45439" s="768"/>
      <c r="CI45439" s="850"/>
    </row>
    <row r="45440" spans="85:87" x14ac:dyDescent="0.25">
      <c r="CG45440" s="768"/>
      <c r="CH45440" s="768"/>
      <c r="CI45440" s="850"/>
    </row>
    <row r="45441" spans="85:87" x14ac:dyDescent="0.25">
      <c r="CG45441" s="768"/>
      <c r="CH45441" s="768"/>
      <c r="CI45441" s="850"/>
    </row>
    <row r="45442" spans="85:87" x14ac:dyDescent="0.25">
      <c r="CG45442" s="768"/>
      <c r="CH45442" s="768"/>
      <c r="CI45442" s="850"/>
    </row>
    <row r="45443" spans="85:87" x14ac:dyDescent="0.25">
      <c r="CG45443" s="768"/>
      <c r="CH45443" s="768"/>
      <c r="CI45443" s="850"/>
    </row>
    <row r="45444" spans="85:87" x14ac:dyDescent="0.25">
      <c r="CG45444" s="768"/>
      <c r="CH45444" s="768"/>
      <c r="CI45444" s="850"/>
    </row>
    <row r="45445" spans="85:87" x14ac:dyDescent="0.25">
      <c r="CG45445" s="768"/>
      <c r="CH45445" s="768"/>
      <c r="CI45445" s="850"/>
    </row>
    <row r="45446" spans="85:87" x14ac:dyDescent="0.25">
      <c r="CG45446" s="768"/>
      <c r="CH45446" s="768"/>
      <c r="CI45446" s="850"/>
    </row>
    <row r="45447" spans="85:87" x14ac:dyDescent="0.25">
      <c r="CG45447" s="768"/>
      <c r="CH45447" s="768"/>
      <c r="CI45447" s="850"/>
    </row>
    <row r="45448" spans="85:87" x14ac:dyDescent="0.25">
      <c r="CG45448" s="768"/>
      <c r="CH45448" s="768"/>
      <c r="CI45448" s="850"/>
    </row>
    <row r="45449" spans="85:87" x14ac:dyDescent="0.25">
      <c r="CG45449" s="768"/>
      <c r="CH45449" s="768"/>
      <c r="CI45449" s="850"/>
    </row>
    <row r="45450" spans="85:87" x14ac:dyDescent="0.25">
      <c r="CG45450" s="768"/>
      <c r="CH45450" s="768"/>
      <c r="CI45450" s="850"/>
    </row>
    <row r="45451" spans="85:87" x14ac:dyDescent="0.25">
      <c r="CG45451" s="768"/>
      <c r="CH45451" s="768"/>
      <c r="CI45451" s="850"/>
    </row>
    <row r="45452" spans="85:87" x14ac:dyDescent="0.25">
      <c r="CG45452" s="768"/>
      <c r="CH45452" s="768"/>
      <c r="CI45452" s="850"/>
    </row>
    <row r="45453" spans="85:87" x14ac:dyDescent="0.25">
      <c r="CG45453" s="768"/>
      <c r="CH45453" s="768"/>
      <c r="CI45453" s="850"/>
    </row>
    <row r="45454" spans="85:87" x14ac:dyDescent="0.25">
      <c r="CG45454" s="768"/>
      <c r="CH45454" s="768"/>
      <c r="CI45454" s="850"/>
    </row>
    <row r="45455" spans="85:87" x14ac:dyDescent="0.25">
      <c r="CG45455" s="768"/>
      <c r="CH45455" s="768"/>
      <c r="CI45455" s="850"/>
    </row>
    <row r="45456" spans="85:87" x14ac:dyDescent="0.25">
      <c r="CG45456" s="768"/>
      <c r="CH45456" s="768"/>
      <c r="CI45456" s="850"/>
    </row>
    <row r="45457" spans="85:87" x14ac:dyDescent="0.25">
      <c r="CG45457" s="768"/>
      <c r="CH45457" s="768"/>
      <c r="CI45457" s="850"/>
    </row>
    <row r="45458" spans="85:87" x14ac:dyDescent="0.25">
      <c r="CG45458" s="768"/>
      <c r="CH45458" s="768"/>
      <c r="CI45458" s="850"/>
    </row>
    <row r="45459" spans="85:87" x14ac:dyDescent="0.25">
      <c r="CG45459" s="768"/>
      <c r="CH45459" s="768"/>
      <c r="CI45459" s="850"/>
    </row>
    <row r="45460" spans="85:87" x14ac:dyDescent="0.25">
      <c r="CG45460" s="768"/>
      <c r="CH45460" s="768"/>
      <c r="CI45460" s="850"/>
    </row>
    <row r="45461" spans="85:87" x14ac:dyDescent="0.25">
      <c r="CG45461" s="768"/>
      <c r="CH45461" s="768"/>
      <c r="CI45461" s="850"/>
    </row>
    <row r="45462" spans="85:87" x14ac:dyDescent="0.25">
      <c r="CG45462" s="768"/>
      <c r="CH45462" s="768"/>
      <c r="CI45462" s="850"/>
    </row>
    <row r="45463" spans="85:87" x14ac:dyDescent="0.25">
      <c r="CG45463" s="768"/>
      <c r="CH45463" s="768"/>
      <c r="CI45463" s="850"/>
    </row>
    <row r="45464" spans="85:87" x14ac:dyDescent="0.25">
      <c r="CG45464" s="768"/>
      <c r="CH45464" s="768"/>
      <c r="CI45464" s="850"/>
    </row>
    <row r="45465" spans="85:87" x14ac:dyDescent="0.25">
      <c r="CG45465" s="768"/>
      <c r="CH45465" s="768"/>
      <c r="CI45465" s="850"/>
    </row>
    <row r="45466" spans="85:87" x14ac:dyDescent="0.25">
      <c r="CG45466" s="768"/>
      <c r="CH45466" s="768"/>
      <c r="CI45466" s="850"/>
    </row>
    <row r="45467" spans="85:87" x14ac:dyDescent="0.25">
      <c r="CG45467" s="768"/>
      <c r="CH45467" s="768"/>
      <c r="CI45467" s="850"/>
    </row>
    <row r="45468" spans="85:87" x14ac:dyDescent="0.25">
      <c r="CG45468" s="768"/>
      <c r="CH45468" s="768"/>
      <c r="CI45468" s="850"/>
    </row>
    <row r="45469" spans="85:87" x14ac:dyDescent="0.25">
      <c r="CG45469" s="768"/>
      <c r="CH45469" s="768"/>
      <c r="CI45469" s="850"/>
    </row>
    <row r="45470" spans="85:87" x14ac:dyDescent="0.25">
      <c r="CG45470" s="768"/>
      <c r="CH45470" s="768"/>
      <c r="CI45470" s="850"/>
    </row>
    <row r="45471" spans="85:87" x14ac:dyDescent="0.25">
      <c r="CG45471" s="768"/>
      <c r="CH45471" s="768"/>
      <c r="CI45471" s="850"/>
    </row>
    <row r="45472" spans="85:87" x14ac:dyDescent="0.25">
      <c r="CG45472" s="768"/>
      <c r="CH45472" s="768"/>
      <c r="CI45472" s="850"/>
    </row>
    <row r="45473" spans="85:87" x14ac:dyDescent="0.25">
      <c r="CG45473" s="768"/>
      <c r="CH45473" s="768"/>
      <c r="CI45473" s="850"/>
    </row>
    <row r="45474" spans="85:87" x14ac:dyDescent="0.25">
      <c r="CG45474" s="768"/>
      <c r="CH45474" s="768"/>
      <c r="CI45474" s="850"/>
    </row>
    <row r="45475" spans="85:87" x14ac:dyDescent="0.25">
      <c r="CG45475" s="768"/>
      <c r="CH45475" s="768"/>
      <c r="CI45475" s="850"/>
    </row>
    <row r="45476" spans="85:87" x14ac:dyDescent="0.25">
      <c r="CG45476" s="768"/>
      <c r="CH45476" s="768"/>
      <c r="CI45476" s="850"/>
    </row>
    <row r="45477" spans="85:87" x14ac:dyDescent="0.25">
      <c r="CG45477" s="768"/>
      <c r="CH45477" s="768"/>
      <c r="CI45477" s="850"/>
    </row>
    <row r="45478" spans="85:87" x14ac:dyDescent="0.25">
      <c r="CG45478" s="768"/>
      <c r="CH45478" s="768"/>
      <c r="CI45478" s="850"/>
    </row>
    <row r="45479" spans="85:87" x14ac:dyDescent="0.25">
      <c r="CG45479" s="768"/>
      <c r="CH45479" s="768"/>
      <c r="CI45479" s="850"/>
    </row>
    <row r="45480" spans="85:87" x14ac:dyDescent="0.25">
      <c r="CG45480" s="768"/>
      <c r="CH45480" s="768"/>
      <c r="CI45480" s="850"/>
    </row>
    <row r="45481" spans="85:87" x14ac:dyDescent="0.25">
      <c r="CG45481" s="768"/>
      <c r="CH45481" s="768"/>
      <c r="CI45481" s="850"/>
    </row>
    <row r="45482" spans="85:87" x14ac:dyDescent="0.25">
      <c r="CG45482" s="768"/>
      <c r="CH45482" s="768"/>
      <c r="CI45482" s="850"/>
    </row>
    <row r="45483" spans="85:87" x14ac:dyDescent="0.25">
      <c r="CG45483" s="768"/>
      <c r="CH45483" s="768"/>
      <c r="CI45483" s="850"/>
    </row>
    <row r="45484" spans="85:87" x14ac:dyDescent="0.25">
      <c r="CG45484" s="768"/>
      <c r="CH45484" s="768"/>
      <c r="CI45484" s="850"/>
    </row>
    <row r="45485" spans="85:87" x14ac:dyDescent="0.25">
      <c r="CG45485" s="768"/>
      <c r="CH45485" s="768"/>
      <c r="CI45485" s="850"/>
    </row>
    <row r="45486" spans="85:87" x14ac:dyDescent="0.25">
      <c r="CG45486" s="768"/>
      <c r="CH45486" s="768"/>
      <c r="CI45486" s="850"/>
    </row>
    <row r="45487" spans="85:87" x14ac:dyDescent="0.25">
      <c r="CG45487" s="768"/>
      <c r="CH45487" s="768"/>
      <c r="CI45487" s="850"/>
    </row>
    <row r="45488" spans="85:87" x14ac:dyDescent="0.25">
      <c r="CG45488" s="768"/>
      <c r="CH45488" s="768"/>
      <c r="CI45488" s="850"/>
    </row>
    <row r="45489" spans="85:87" x14ac:dyDescent="0.25">
      <c r="CG45489" s="768"/>
      <c r="CH45489" s="768"/>
      <c r="CI45489" s="850"/>
    </row>
    <row r="45490" spans="85:87" x14ac:dyDescent="0.25">
      <c r="CG45490" s="768"/>
      <c r="CH45490" s="768"/>
      <c r="CI45490" s="850"/>
    </row>
    <row r="45491" spans="85:87" x14ac:dyDescent="0.25">
      <c r="CG45491" s="768"/>
      <c r="CH45491" s="768"/>
      <c r="CI45491" s="850"/>
    </row>
    <row r="45492" spans="85:87" x14ac:dyDescent="0.25">
      <c r="CG45492" s="768"/>
      <c r="CH45492" s="768"/>
      <c r="CI45492" s="850"/>
    </row>
    <row r="45493" spans="85:87" x14ac:dyDescent="0.25">
      <c r="CG45493" s="768"/>
      <c r="CH45493" s="768"/>
      <c r="CI45493" s="850"/>
    </row>
    <row r="45494" spans="85:87" x14ac:dyDescent="0.25">
      <c r="CG45494" s="768"/>
      <c r="CH45494" s="768"/>
      <c r="CI45494" s="850"/>
    </row>
    <row r="45495" spans="85:87" x14ac:dyDescent="0.25">
      <c r="CG45495" s="768"/>
      <c r="CH45495" s="768"/>
      <c r="CI45495" s="850"/>
    </row>
    <row r="45496" spans="85:87" x14ac:dyDescent="0.25">
      <c r="CG45496" s="768"/>
      <c r="CH45496" s="768"/>
      <c r="CI45496" s="850"/>
    </row>
    <row r="45497" spans="85:87" x14ac:dyDescent="0.25">
      <c r="CG45497" s="768"/>
      <c r="CH45497" s="768"/>
      <c r="CI45497" s="850"/>
    </row>
    <row r="45498" spans="85:87" x14ac:dyDescent="0.25">
      <c r="CG45498" s="768"/>
      <c r="CH45498" s="768"/>
      <c r="CI45498" s="850"/>
    </row>
    <row r="45499" spans="85:87" x14ac:dyDescent="0.25">
      <c r="CG45499" s="768"/>
      <c r="CH45499" s="768"/>
      <c r="CI45499" s="850"/>
    </row>
    <row r="45500" spans="85:87" x14ac:dyDescent="0.25">
      <c r="CG45500" s="768"/>
      <c r="CH45500" s="768"/>
      <c r="CI45500" s="850"/>
    </row>
    <row r="45501" spans="85:87" x14ac:dyDescent="0.25">
      <c r="CG45501" s="768"/>
      <c r="CH45501" s="768"/>
      <c r="CI45501" s="850"/>
    </row>
    <row r="45502" spans="85:87" x14ac:dyDescent="0.25">
      <c r="CG45502" s="768"/>
      <c r="CH45502" s="768"/>
      <c r="CI45502" s="850"/>
    </row>
    <row r="45503" spans="85:87" x14ac:dyDescent="0.25">
      <c r="CG45503" s="768"/>
      <c r="CH45503" s="768"/>
      <c r="CI45503" s="850"/>
    </row>
    <row r="45504" spans="85:87" x14ac:dyDescent="0.25">
      <c r="CG45504" s="768"/>
      <c r="CH45504" s="768"/>
      <c r="CI45504" s="850"/>
    </row>
    <row r="45505" spans="85:87" x14ac:dyDescent="0.25">
      <c r="CG45505" s="768"/>
      <c r="CH45505" s="768"/>
      <c r="CI45505" s="850"/>
    </row>
    <row r="45506" spans="85:87" x14ac:dyDescent="0.25">
      <c r="CG45506" s="768"/>
      <c r="CH45506" s="768"/>
      <c r="CI45506" s="850"/>
    </row>
    <row r="45507" spans="85:87" x14ac:dyDescent="0.25">
      <c r="CG45507" s="768"/>
      <c r="CH45507" s="768"/>
      <c r="CI45507" s="850"/>
    </row>
    <row r="45508" spans="85:87" x14ac:dyDescent="0.25">
      <c r="CG45508" s="768"/>
      <c r="CH45508" s="768"/>
      <c r="CI45508" s="850"/>
    </row>
    <row r="45509" spans="85:87" x14ac:dyDescent="0.25">
      <c r="CG45509" s="768"/>
      <c r="CH45509" s="768"/>
      <c r="CI45509" s="850"/>
    </row>
    <row r="45510" spans="85:87" x14ac:dyDescent="0.25">
      <c r="CG45510" s="768"/>
      <c r="CH45510" s="768"/>
      <c r="CI45510" s="850"/>
    </row>
    <row r="45511" spans="85:87" x14ac:dyDescent="0.25">
      <c r="CG45511" s="768"/>
      <c r="CH45511" s="768"/>
      <c r="CI45511" s="850"/>
    </row>
    <row r="45512" spans="85:87" x14ac:dyDescent="0.25">
      <c r="CG45512" s="768"/>
      <c r="CH45512" s="768"/>
      <c r="CI45512" s="850"/>
    </row>
    <row r="45513" spans="85:87" x14ac:dyDescent="0.25">
      <c r="CG45513" s="768"/>
      <c r="CH45513" s="768"/>
      <c r="CI45513" s="850"/>
    </row>
    <row r="45514" spans="85:87" x14ac:dyDescent="0.25">
      <c r="CG45514" s="768"/>
      <c r="CH45514" s="768"/>
      <c r="CI45514" s="850"/>
    </row>
    <row r="45515" spans="85:87" x14ac:dyDescent="0.25">
      <c r="CG45515" s="768"/>
      <c r="CH45515" s="768"/>
      <c r="CI45515" s="850"/>
    </row>
    <row r="45516" spans="85:87" x14ac:dyDescent="0.25">
      <c r="CG45516" s="768"/>
      <c r="CH45516" s="768"/>
      <c r="CI45516" s="850"/>
    </row>
    <row r="45517" spans="85:87" x14ac:dyDescent="0.25">
      <c r="CG45517" s="768"/>
      <c r="CH45517" s="768"/>
      <c r="CI45517" s="850"/>
    </row>
    <row r="45518" spans="85:87" x14ac:dyDescent="0.25">
      <c r="CG45518" s="768"/>
      <c r="CH45518" s="768"/>
      <c r="CI45518" s="850"/>
    </row>
    <row r="45519" spans="85:87" x14ac:dyDescent="0.25">
      <c r="CG45519" s="768"/>
      <c r="CH45519" s="768"/>
      <c r="CI45519" s="850"/>
    </row>
    <row r="45520" spans="85:87" x14ac:dyDescent="0.25">
      <c r="CG45520" s="768"/>
      <c r="CH45520" s="768"/>
      <c r="CI45520" s="850"/>
    </row>
    <row r="45521" spans="85:87" x14ac:dyDescent="0.25">
      <c r="CG45521" s="768"/>
      <c r="CH45521" s="768"/>
      <c r="CI45521" s="850"/>
    </row>
    <row r="45522" spans="85:87" x14ac:dyDescent="0.25">
      <c r="CG45522" s="768"/>
      <c r="CH45522" s="768"/>
      <c r="CI45522" s="850"/>
    </row>
    <row r="45523" spans="85:87" x14ac:dyDescent="0.25">
      <c r="CG45523" s="768"/>
      <c r="CH45523" s="768"/>
      <c r="CI45523" s="850"/>
    </row>
    <row r="45524" spans="85:87" x14ac:dyDescent="0.25">
      <c r="CG45524" s="768"/>
      <c r="CH45524" s="768"/>
      <c r="CI45524" s="850"/>
    </row>
    <row r="45525" spans="85:87" x14ac:dyDescent="0.25">
      <c r="CG45525" s="768"/>
      <c r="CH45525" s="768"/>
      <c r="CI45525" s="850"/>
    </row>
    <row r="45526" spans="85:87" x14ac:dyDescent="0.25">
      <c r="CG45526" s="768"/>
      <c r="CH45526" s="768"/>
      <c r="CI45526" s="850"/>
    </row>
    <row r="45527" spans="85:87" x14ac:dyDescent="0.25">
      <c r="CG45527" s="768"/>
      <c r="CH45527" s="768"/>
      <c r="CI45527" s="850"/>
    </row>
    <row r="45528" spans="85:87" x14ac:dyDescent="0.25">
      <c r="CG45528" s="768"/>
      <c r="CH45528" s="768"/>
      <c r="CI45528" s="850"/>
    </row>
    <row r="45529" spans="85:87" x14ac:dyDescent="0.25">
      <c r="CG45529" s="768"/>
      <c r="CH45529" s="768"/>
      <c r="CI45529" s="850"/>
    </row>
    <row r="45530" spans="85:87" x14ac:dyDescent="0.25">
      <c r="CG45530" s="768"/>
      <c r="CH45530" s="768"/>
      <c r="CI45530" s="850"/>
    </row>
    <row r="45531" spans="85:87" x14ac:dyDescent="0.25">
      <c r="CG45531" s="768"/>
      <c r="CH45531" s="768"/>
      <c r="CI45531" s="850"/>
    </row>
    <row r="45532" spans="85:87" x14ac:dyDescent="0.25">
      <c r="CG45532" s="768"/>
      <c r="CH45532" s="768"/>
      <c r="CI45532" s="850"/>
    </row>
    <row r="45533" spans="85:87" x14ac:dyDescent="0.25">
      <c r="CG45533" s="768"/>
      <c r="CH45533" s="768"/>
      <c r="CI45533" s="850"/>
    </row>
    <row r="45534" spans="85:87" x14ac:dyDescent="0.25">
      <c r="CG45534" s="768"/>
      <c r="CH45534" s="768"/>
      <c r="CI45534" s="850"/>
    </row>
    <row r="45535" spans="85:87" x14ac:dyDescent="0.25">
      <c r="CG45535" s="768"/>
      <c r="CH45535" s="768"/>
      <c r="CI45535" s="850"/>
    </row>
    <row r="45536" spans="85:87" x14ac:dyDescent="0.25">
      <c r="CG45536" s="768"/>
      <c r="CH45536" s="768"/>
      <c r="CI45536" s="850"/>
    </row>
    <row r="45537" spans="85:87" x14ac:dyDescent="0.25">
      <c r="CG45537" s="768"/>
      <c r="CH45537" s="768"/>
      <c r="CI45537" s="850"/>
    </row>
    <row r="45538" spans="85:87" x14ac:dyDescent="0.25">
      <c r="CG45538" s="768"/>
      <c r="CH45538" s="768"/>
      <c r="CI45538" s="850"/>
    </row>
    <row r="45539" spans="85:87" x14ac:dyDescent="0.25">
      <c r="CG45539" s="768"/>
      <c r="CH45539" s="768"/>
      <c r="CI45539" s="850"/>
    </row>
    <row r="45540" spans="85:87" x14ac:dyDescent="0.25">
      <c r="CG45540" s="768"/>
      <c r="CH45540" s="768"/>
      <c r="CI45540" s="850"/>
    </row>
    <row r="45541" spans="85:87" x14ac:dyDescent="0.25">
      <c r="CG45541" s="768"/>
      <c r="CH45541" s="768"/>
      <c r="CI45541" s="850"/>
    </row>
    <row r="45542" spans="85:87" x14ac:dyDescent="0.25">
      <c r="CG45542" s="768"/>
      <c r="CH45542" s="768"/>
      <c r="CI45542" s="850"/>
    </row>
    <row r="45543" spans="85:87" x14ac:dyDescent="0.25">
      <c r="CG45543" s="768"/>
      <c r="CH45543" s="768"/>
      <c r="CI45543" s="850"/>
    </row>
    <row r="45544" spans="85:87" x14ac:dyDescent="0.25">
      <c r="CG45544" s="768"/>
      <c r="CH45544" s="768"/>
      <c r="CI45544" s="850"/>
    </row>
    <row r="45545" spans="85:87" x14ac:dyDescent="0.25">
      <c r="CG45545" s="768"/>
      <c r="CH45545" s="768"/>
      <c r="CI45545" s="850"/>
    </row>
    <row r="45546" spans="85:87" x14ac:dyDescent="0.25">
      <c r="CG45546" s="768"/>
      <c r="CH45546" s="768"/>
      <c r="CI45546" s="850"/>
    </row>
    <row r="45547" spans="85:87" x14ac:dyDescent="0.25">
      <c r="CG45547" s="768"/>
      <c r="CH45547" s="768"/>
      <c r="CI45547" s="850"/>
    </row>
    <row r="45548" spans="85:87" x14ac:dyDescent="0.25">
      <c r="CG45548" s="768"/>
      <c r="CH45548" s="768"/>
      <c r="CI45548" s="850"/>
    </row>
    <row r="45549" spans="85:87" x14ac:dyDescent="0.25">
      <c r="CG45549" s="768"/>
      <c r="CH45549" s="768"/>
      <c r="CI45549" s="850"/>
    </row>
    <row r="45550" spans="85:87" x14ac:dyDescent="0.25">
      <c r="CG45550" s="768"/>
      <c r="CH45550" s="768"/>
      <c r="CI45550" s="850"/>
    </row>
    <row r="45551" spans="85:87" x14ac:dyDescent="0.25">
      <c r="CG45551" s="768"/>
      <c r="CH45551" s="768"/>
      <c r="CI45551" s="850"/>
    </row>
    <row r="45552" spans="85:87" x14ac:dyDescent="0.25">
      <c r="CG45552" s="768"/>
      <c r="CH45552" s="768"/>
      <c r="CI45552" s="850"/>
    </row>
    <row r="45553" spans="85:87" x14ac:dyDescent="0.25">
      <c r="CG45553" s="768"/>
      <c r="CH45553" s="768"/>
      <c r="CI45553" s="850"/>
    </row>
    <row r="45554" spans="85:87" x14ac:dyDescent="0.25">
      <c r="CG45554" s="768"/>
      <c r="CH45554" s="768"/>
      <c r="CI45554" s="850"/>
    </row>
    <row r="45555" spans="85:87" x14ac:dyDescent="0.25">
      <c r="CG45555" s="768"/>
      <c r="CH45555" s="768"/>
      <c r="CI45555" s="850"/>
    </row>
    <row r="45556" spans="85:87" x14ac:dyDescent="0.25">
      <c r="CG45556" s="768"/>
      <c r="CH45556" s="768"/>
      <c r="CI45556" s="850"/>
    </row>
    <row r="45557" spans="85:87" x14ac:dyDescent="0.25">
      <c r="CG45557" s="768"/>
      <c r="CH45557" s="768"/>
      <c r="CI45557" s="850"/>
    </row>
    <row r="45558" spans="85:87" x14ac:dyDescent="0.25">
      <c r="CG45558" s="768"/>
      <c r="CH45558" s="768"/>
      <c r="CI45558" s="850"/>
    </row>
    <row r="45559" spans="85:87" x14ac:dyDescent="0.25">
      <c r="CG45559" s="768"/>
      <c r="CH45559" s="768"/>
      <c r="CI45559" s="850"/>
    </row>
    <row r="45560" spans="85:87" x14ac:dyDescent="0.25">
      <c r="CG45560" s="768"/>
      <c r="CH45560" s="768"/>
      <c r="CI45560" s="850"/>
    </row>
    <row r="45561" spans="85:87" x14ac:dyDescent="0.25">
      <c r="CG45561" s="768"/>
      <c r="CH45561" s="768"/>
      <c r="CI45561" s="850"/>
    </row>
    <row r="45562" spans="85:87" x14ac:dyDescent="0.25">
      <c r="CG45562" s="768"/>
      <c r="CH45562" s="768"/>
      <c r="CI45562" s="850"/>
    </row>
    <row r="45563" spans="85:87" x14ac:dyDescent="0.25">
      <c r="CG45563" s="768"/>
      <c r="CH45563" s="768"/>
      <c r="CI45563" s="850"/>
    </row>
    <row r="45564" spans="85:87" x14ac:dyDescent="0.25">
      <c r="CG45564" s="768"/>
      <c r="CH45564" s="768"/>
      <c r="CI45564" s="850"/>
    </row>
    <row r="45565" spans="85:87" x14ac:dyDescent="0.25">
      <c r="CG45565" s="768"/>
      <c r="CH45565" s="768"/>
      <c r="CI45565" s="850"/>
    </row>
    <row r="45566" spans="85:87" x14ac:dyDescent="0.25">
      <c r="CG45566" s="768"/>
      <c r="CH45566" s="768"/>
      <c r="CI45566" s="850"/>
    </row>
    <row r="45567" spans="85:87" x14ac:dyDescent="0.25">
      <c r="CG45567" s="768"/>
      <c r="CH45567" s="768"/>
      <c r="CI45567" s="850"/>
    </row>
    <row r="45568" spans="85:87" x14ac:dyDescent="0.25">
      <c r="CG45568" s="768"/>
      <c r="CH45568" s="768"/>
      <c r="CI45568" s="850"/>
    </row>
    <row r="45569" spans="85:87" x14ac:dyDescent="0.25">
      <c r="CG45569" s="768"/>
      <c r="CH45569" s="768"/>
      <c r="CI45569" s="850"/>
    </row>
    <row r="45570" spans="85:87" x14ac:dyDescent="0.25">
      <c r="CG45570" s="768"/>
      <c r="CH45570" s="768"/>
      <c r="CI45570" s="850"/>
    </row>
    <row r="45571" spans="85:87" x14ac:dyDescent="0.25">
      <c r="CG45571" s="768"/>
      <c r="CH45571" s="768"/>
      <c r="CI45571" s="850"/>
    </row>
    <row r="45572" spans="85:87" x14ac:dyDescent="0.25">
      <c r="CG45572" s="768"/>
      <c r="CH45572" s="768"/>
      <c r="CI45572" s="850"/>
    </row>
    <row r="45573" spans="85:87" x14ac:dyDescent="0.25">
      <c r="CG45573" s="768"/>
      <c r="CH45573" s="768"/>
      <c r="CI45573" s="850"/>
    </row>
    <row r="45574" spans="85:87" x14ac:dyDescent="0.25">
      <c r="CG45574" s="768"/>
      <c r="CH45574" s="768"/>
      <c r="CI45574" s="850"/>
    </row>
    <row r="45575" spans="85:87" x14ac:dyDescent="0.25">
      <c r="CG45575" s="768"/>
      <c r="CH45575" s="768"/>
      <c r="CI45575" s="850"/>
    </row>
    <row r="45576" spans="85:87" x14ac:dyDescent="0.25">
      <c r="CG45576" s="768"/>
      <c r="CH45576" s="768"/>
      <c r="CI45576" s="850"/>
    </row>
    <row r="45577" spans="85:87" x14ac:dyDescent="0.25">
      <c r="CG45577" s="768"/>
      <c r="CH45577" s="768"/>
      <c r="CI45577" s="850"/>
    </row>
    <row r="45578" spans="85:87" x14ac:dyDescent="0.25">
      <c r="CG45578" s="768"/>
      <c r="CH45578" s="768"/>
      <c r="CI45578" s="850"/>
    </row>
    <row r="45579" spans="85:87" x14ac:dyDescent="0.25">
      <c r="CG45579" s="768"/>
      <c r="CH45579" s="768"/>
      <c r="CI45579" s="850"/>
    </row>
    <row r="45580" spans="85:87" x14ac:dyDescent="0.25">
      <c r="CG45580" s="768"/>
      <c r="CH45580" s="768"/>
      <c r="CI45580" s="850"/>
    </row>
    <row r="45581" spans="85:87" x14ac:dyDescent="0.25">
      <c r="CG45581" s="768"/>
      <c r="CH45581" s="768"/>
      <c r="CI45581" s="850"/>
    </row>
    <row r="45582" spans="85:87" x14ac:dyDescent="0.25">
      <c r="CG45582" s="768"/>
      <c r="CH45582" s="768"/>
      <c r="CI45582" s="850"/>
    </row>
    <row r="45583" spans="85:87" x14ac:dyDescent="0.25">
      <c r="CG45583" s="768"/>
      <c r="CH45583" s="768"/>
      <c r="CI45583" s="850"/>
    </row>
    <row r="45584" spans="85:87" x14ac:dyDescent="0.25">
      <c r="CG45584" s="768"/>
      <c r="CH45584" s="768"/>
      <c r="CI45584" s="850"/>
    </row>
    <row r="45585" spans="85:87" x14ac:dyDescent="0.25">
      <c r="CG45585" s="768"/>
      <c r="CH45585" s="768"/>
      <c r="CI45585" s="850"/>
    </row>
    <row r="45586" spans="85:87" x14ac:dyDescent="0.25">
      <c r="CG45586" s="768"/>
      <c r="CH45586" s="768"/>
      <c r="CI45586" s="850"/>
    </row>
    <row r="45587" spans="85:87" x14ac:dyDescent="0.25">
      <c r="CG45587" s="768"/>
      <c r="CH45587" s="768"/>
      <c r="CI45587" s="850"/>
    </row>
    <row r="45588" spans="85:87" x14ac:dyDescent="0.25">
      <c r="CG45588" s="768"/>
      <c r="CH45588" s="768"/>
      <c r="CI45588" s="850"/>
    </row>
    <row r="45589" spans="85:87" x14ac:dyDescent="0.25">
      <c r="CG45589" s="768"/>
      <c r="CH45589" s="768"/>
      <c r="CI45589" s="850"/>
    </row>
    <row r="45590" spans="85:87" x14ac:dyDescent="0.25">
      <c r="CG45590" s="768"/>
      <c r="CH45590" s="768"/>
      <c r="CI45590" s="850"/>
    </row>
    <row r="45591" spans="85:87" x14ac:dyDescent="0.25">
      <c r="CG45591" s="768"/>
      <c r="CH45591" s="768"/>
      <c r="CI45591" s="850"/>
    </row>
    <row r="45592" spans="85:87" x14ac:dyDescent="0.25">
      <c r="CG45592" s="768"/>
      <c r="CH45592" s="768"/>
      <c r="CI45592" s="850"/>
    </row>
    <row r="45593" spans="85:87" x14ac:dyDescent="0.25">
      <c r="CG45593" s="768"/>
      <c r="CH45593" s="768"/>
      <c r="CI45593" s="850"/>
    </row>
    <row r="45594" spans="85:87" x14ac:dyDescent="0.25">
      <c r="CG45594" s="768"/>
      <c r="CH45594" s="768"/>
      <c r="CI45594" s="850"/>
    </row>
    <row r="45595" spans="85:87" x14ac:dyDescent="0.25">
      <c r="CG45595" s="768"/>
      <c r="CH45595" s="768"/>
      <c r="CI45595" s="850"/>
    </row>
    <row r="45596" spans="85:87" x14ac:dyDescent="0.25">
      <c r="CG45596" s="768"/>
      <c r="CH45596" s="768"/>
      <c r="CI45596" s="850"/>
    </row>
    <row r="45597" spans="85:87" x14ac:dyDescent="0.25">
      <c r="CG45597" s="768"/>
      <c r="CH45597" s="768"/>
      <c r="CI45597" s="850"/>
    </row>
    <row r="45598" spans="85:87" x14ac:dyDescent="0.25">
      <c r="CG45598" s="768"/>
      <c r="CH45598" s="768"/>
      <c r="CI45598" s="850"/>
    </row>
    <row r="45599" spans="85:87" x14ac:dyDescent="0.25">
      <c r="CG45599" s="768"/>
      <c r="CH45599" s="768"/>
      <c r="CI45599" s="850"/>
    </row>
    <row r="45600" spans="85:87" x14ac:dyDescent="0.25">
      <c r="CG45600" s="768"/>
      <c r="CH45600" s="768"/>
      <c r="CI45600" s="850"/>
    </row>
    <row r="45601" spans="85:87" x14ac:dyDescent="0.25">
      <c r="CG45601" s="768"/>
      <c r="CH45601" s="768"/>
      <c r="CI45601" s="850"/>
    </row>
    <row r="45602" spans="85:87" x14ac:dyDescent="0.25">
      <c r="CG45602" s="768"/>
      <c r="CH45602" s="768"/>
      <c r="CI45602" s="850"/>
    </row>
    <row r="45603" spans="85:87" x14ac:dyDescent="0.25">
      <c r="CG45603" s="768"/>
      <c r="CH45603" s="768"/>
      <c r="CI45603" s="850"/>
    </row>
    <row r="45604" spans="85:87" x14ac:dyDescent="0.25">
      <c r="CG45604" s="768"/>
      <c r="CH45604" s="768"/>
      <c r="CI45604" s="850"/>
    </row>
    <row r="45605" spans="85:87" x14ac:dyDescent="0.25">
      <c r="CG45605" s="768"/>
      <c r="CH45605" s="768"/>
      <c r="CI45605" s="850"/>
    </row>
    <row r="45606" spans="85:87" x14ac:dyDescent="0.25">
      <c r="CG45606" s="768"/>
      <c r="CH45606" s="768"/>
      <c r="CI45606" s="850"/>
    </row>
    <row r="45607" spans="85:87" x14ac:dyDescent="0.25">
      <c r="CG45607" s="768"/>
      <c r="CH45607" s="768"/>
      <c r="CI45607" s="850"/>
    </row>
    <row r="45608" spans="85:87" x14ac:dyDescent="0.25">
      <c r="CG45608" s="768"/>
      <c r="CH45608" s="768"/>
      <c r="CI45608" s="850"/>
    </row>
    <row r="45609" spans="85:87" x14ac:dyDescent="0.25">
      <c r="CG45609" s="768"/>
      <c r="CH45609" s="768"/>
      <c r="CI45609" s="850"/>
    </row>
    <row r="45610" spans="85:87" x14ac:dyDescent="0.25">
      <c r="CG45610" s="768"/>
      <c r="CH45610" s="768"/>
      <c r="CI45610" s="850"/>
    </row>
    <row r="45611" spans="85:87" x14ac:dyDescent="0.25">
      <c r="CG45611" s="768"/>
      <c r="CH45611" s="768"/>
      <c r="CI45611" s="850"/>
    </row>
    <row r="45612" spans="85:87" x14ac:dyDescent="0.25">
      <c r="CG45612" s="768"/>
      <c r="CH45612" s="768"/>
      <c r="CI45612" s="850"/>
    </row>
    <row r="45613" spans="85:87" x14ac:dyDescent="0.25">
      <c r="CG45613" s="768"/>
      <c r="CH45613" s="768"/>
      <c r="CI45613" s="850"/>
    </row>
    <row r="45614" spans="85:87" x14ac:dyDescent="0.25">
      <c r="CG45614" s="768"/>
      <c r="CH45614" s="768"/>
      <c r="CI45614" s="850"/>
    </row>
    <row r="45615" spans="85:87" x14ac:dyDescent="0.25">
      <c r="CG45615" s="768"/>
      <c r="CH45615" s="768"/>
      <c r="CI45615" s="850"/>
    </row>
    <row r="45616" spans="85:87" x14ac:dyDescent="0.25">
      <c r="CG45616" s="768"/>
      <c r="CH45616" s="768"/>
      <c r="CI45616" s="850"/>
    </row>
    <row r="45617" spans="85:87" x14ac:dyDescent="0.25">
      <c r="CG45617" s="768"/>
      <c r="CH45617" s="768"/>
      <c r="CI45617" s="850"/>
    </row>
    <row r="45618" spans="85:87" x14ac:dyDescent="0.25">
      <c r="CG45618" s="768"/>
      <c r="CH45618" s="768"/>
      <c r="CI45618" s="850"/>
    </row>
    <row r="45619" spans="85:87" x14ac:dyDescent="0.25">
      <c r="CG45619" s="768"/>
      <c r="CH45619" s="768"/>
      <c r="CI45619" s="850"/>
    </row>
    <row r="45620" spans="85:87" x14ac:dyDescent="0.25">
      <c r="CG45620" s="768"/>
      <c r="CH45620" s="768"/>
      <c r="CI45620" s="850"/>
    </row>
    <row r="45621" spans="85:87" x14ac:dyDescent="0.25">
      <c r="CG45621" s="768"/>
      <c r="CH45621" s="768"/>
      <c r="CI45621" s="850"/>
    </row>
    <row r="45622" spans="85:87" x14ac:dyDescent="0.25">
      <c r="CG45622" s="768"/>
      <c r="CH45622" s="768"/>
      <c r="CI45622" s="850"/>
    </row>
    <row r="45623" spans="85:87" x14ac:dyDescent="0.25">
      <c r="CG45623" s="768"/>
      <c r="CH45623" s="768"/>
      <c r="CI45623" s="850"/>
    </row>
    <row r="45624" spans="85:87" x14ac:dyDescent="0.25">
      <c r="CG45624" s="768"/>
      <c r="CH45624" s="768"/>
      <c r="CI45624" s="850"/>
    </row>
    <row r="45625" spans="85:87" x14ac:dyDescent="0.25">
      <c r="CG45625" s="768"/>
      <c r="CH45625" s="768"/>
      <c r="CI45625" s="850"/>
    </row>
    <row r="45626" spans="85:87" x14ac:dyDescent="0.25">
      <c r="CG45626" s="768"/>
      <c r="CH45626" s="768"/>
      <c r="CI45626" s="850"/>
    </row>
    <row r="45627" spans="85:87" x14ac:dyDescent="0.25">
      <c r="CG45627" s="768"/>
      <c r="CH45627" s="768"/>
      <c r="CI45627" s="850"/>
    </row>
    <row r="45628" spans="85:87" x14ac:dyDescent="0.25">
      <c r="CG45628" s="768"/>
      <c r="CH45628" s="768"/>
      <c r="CI45628" s="850"/>
    </row>
    <row r="45629" spans="85:87" x14ac:dyDescent="0.25">
      <c r="CG45629" s="768"/>
      <c r="CH45629" s="768"/>
      <c r="CI45629" s="850"/>
    </row>
    <row r="45630" spans="85:87" x14ac:dyDescent="0.25">
      <c r="CG45630" s="768"/>
      <c r="CH45630" s="768"/>
      <c r="CI45630" s="850"/>
    </row>
    <row r="45631" spans="85:87" x14ac:dyDescent="0.25">
      <c r="CG45631" s="768"/>
      <c r="CH45631" s="768"/>
      <c r="CI45631" s="850"/>
    </row>
    <row r="45632" spans="85:87" x14ac:dyDescent="0.25">
      <c r="CG45632" s="768"/>
      <c r="CH45632" s="768"/>
      <c r="CI45632" s="850"/>
    </row>
    <row r="45633" spans="85:87" x14ac:dyDescent="0.25">
      <c r="CG45633" s="768"/>
      <c r="CH45633" s="768"/>
      <c r="CI45633" s="850"/>
    </row>
    <row r="45634" spans="85:87" x14ac:dyDescent="0.25">
      <c r="CG45634" s="768"/>
      <c r="CH45634" s="768"/>
      <c r="CI45634" s="850"/>
    </row>
    <row r="45635" spans="85:87" x14ac:dyDescent="0.25">
      <c r="CG45635" s="768"/>
      <c r="CH45635" s="768"/>
      <c r="CI45635" s="850"/>
    </row>
    <row r="45636" spans="85:87" x14ac:dyDescent="0.25">
      <c r="CG45636" s="768"/>
      <c r="CH45636" s="768"/>
      <c r="CI45636" s="850"/>
    </row>
    <row r="45637" spans="85:87" x14ac:dyDescent="0.25">
      <c r="CG45637" s="768"/>
      <c r="CH45637" s="768"/>
      <c r="CI45637" s="850"/>
    </row>
    <row r="45638" spans="85:87" x14ac:dyDescent="0.25">
      <c r="CG45638" s="768"/>
      <c r="CH45638" s="768"/>
      <c r="CI45638" s="850"/>
    </row>
    <row r="45639" spans="85:87" x14ac:dyDescent="0.25">
      <c r="CG45639" s="768"/>
      <c r="CH45639" s="768"/>
      <c r="CI45639" s="850"/>
    </row>
    <row r="45640" spans="85:87" x14ac:dyDescent="0.25">
      <c r="CG45640" s="768"/>
      <c r="CH45640" s="768"/>
      <c r="CI45640" s="850"/>
    </row>
    <row r="45641" spans="85:87" x14ac:dyDescent="0.25">
      <c r="CG45641" s="768"/>
      <c r="CH45641" s="768"/>
      <c r="CI45641" s="850"/>
    </row>
    <row r="45642" spans="85:87" x14ac:dyDescent="0.25">
      <c r="CG45642" s="768"/>
      <c r="CH45642" s="768"/>
      <c r="CI45642" s="850"/>
    </row>
    <row r="45643" spans="85:87" x14ac:dyDescent="0.25">
      <c r="CG45643" s="768"/>
      <c r="CH45643" s="768"/>
      <c r="CI45643" s="850"/>
    </row>
    <row r="45644" spans="85:87" x14ac:dyDescent="0.25">
      <c r="CG45644" s="768"/>
      <c r="CH45644" s="768"/>
      <c r="CI45644" s="850"/>
    </row>
    <row r="45645" spans="85:87" x14ac:dyDescent="0.25">
      <c r="CG45645" s="768"/>
      <c r="CH45645" s="768"/>
      <c r="CI45645" s="850"/>
    </row>
    <row r="45646" spans="85:87" x14ac:dyDescent="0.25">
      <c r="CG45646" s="768"/>
      <c r="CH45646" s="768"/>
      <c r="CI45646" s="850"/>
    </row>
    <row r="45647" spans="85:87" x14ac:dyDescent="0.25">
      <c r="CG45647" s="768"/>
      <c r="CH45647" s="768"/>
      <c r="CI45647" s="850"/>
    </row>
    <row r="45648" spans="85:87" x14ac:dyDescent="0.25">
      <c r="CG45648" s="768"/>
      <c r="CH45648" s="768"/>
      <c r="CI45648" s="850"/>
    </row>
    <row r="45649" spans="85:87" x14ac:dyDescent="0.25">
      <c r="CG45649" s="768"/>
      <c r="CH45649" s="768"/>
      <c r="CI45649" s="850"/>
    </row>
    <row r="45650" spans="85:87" x14ac:dyDescent="0.25">
      <c r="CG45650" s="768"/>
      <c r="CH45650" s="768"/>
      <c r="CI45650" s="850"/>
    </row>
    <row r="45651" spans="85:87" x14ac:dyDescent="0.25">
      <c r="CG45651" s="768"/>
      <c r="CH45651" s="768"/>
      <c r="CI45651" s="850"/>
    </row>
    <row r="45652" spans="85:87" x14ac:dyDescent="0.25">
      <c r="CG45652" s="768"/>
      <c r="CH45652" s="768"/>
      <c r="CI45652" s="850"/>
    </row>
    <row r="45653" spans="85:87" x14ac:dyDescent="0.25">
      <c r="CG45653" s="768"/>
      <c r="CH45653" s="768"/>
      <c r="CI45653" s="850"/>
    </row>
    <row r="45654" spans="85:87" x14ac:dyDescent="0.25">
      <c r="CG45654" s="768"/>
      <c r="CH45654" s="768"/>
      <c r="CI45654" s="850"/>
    </row>
    <row r="45655" spans="85:87" x14ac:dyDescent="0.25">
      <c r="CG45655" s="768"/>
      <c r="CH45655" s="768"/>
      <c r="CI45655" s="850"/>
    </row>
    <row r="45656" spans="85:87" x14ac:dyDescent="0.25">
      <c r="CG45656" s="768"/>
      <c r="CH45656" s="768"/>
      <c r="CI45656" s="850"/>
    </row>
    <row r="45657" spans="85:87" x14ac:dyDescent="0.25">
      <c r="CG45657" s="768"/>
      <c r="CH45657" s="768"/>
      <c r="CI45657" s="850"/>
    </row>
    <row r="45658" spans="85:87" x14ac:dyDescent="0.25">
      <c r="CG45658" s="768"/>
      <c r="CH45658" s="768"/>
      <c r="CI45658" s="850"/>
    </row>
    <row r="45659" spans="85:87" x14ac:dyDescent="0.25">
      <c r="CG45659" s="768"/>
      <c r="CH45659" s="768"/>
      <c r="CI45659" s="850"/>
    </row>
    <row r="45660" spans="85:87" x14ac:dyDescent="0.25">
      <c r="CG45660" s="768"/>
      <c r="CH45660" s="768"/>
      <c r="CI45660" s="850"/>
    </row>
    <row r="45661" spans="85:87" x14ac:dyDescent="0.25">
      <c r="CG45661" s="768"/>
      <c r="CH45661" s="768"/>
      <c r="CI45661" s="850"/>
    </row>
    <row r="45662" spans="85:87" x14ac:dyDescent="0.25">
      <c r="CG45662" s="768"/>
      <c r="CH45662" s="768"/>
      <c r="CI45662" s="850"/>
    </row>
    <row r="45663" spans="85:87" x14ac:dyDescent="0.25">
      <c r="CG45663" s="768"/>
      <c r="CH45663" s="768"/>
      <c r="CI45663" s="850"/>
    </row>
    <row r="45664" spans="85:87" x14ac:dyDescent="0.25">
      <c r="CG45664" s="768"/>
      <c r="CH45664" s="768"/>
      <c r="CI45664" s="850"/>
    </row>
    <row r="45665" spans="85:87" x14ac:dyDescent="0.25">
      <c r="CG45665" s="768"/>
      <c r="CH45665" s="768"/>
      <c r="CI45665" s="850"/>
    </row>
    <row r="45666" spans="85:87" x14ac:dyDescent="0.25">
      <c r="CG45666" s="768"/>
      <c r="CH45666" s="768"/>
      <c r="CI45666" s="850"/>
    </row>
    <row r="45667" spans="85:87" x14ac:dyDescent="0.25">
      <c r="CG45667" s="768"/>
      <c r="CH45667" s="768"/>
      <c r="CI45667" s="850"/>
    </row>
    <row r="45668" spans="85:87" x14ac:dyDescent="0.25">
      <c r="CG45668" s="768"/>
      <c r="CH45668" s="768"/>
      <c r="CI45668" s="850"/>
    </row>
    <row r="45669" spans="85:87" x14ac:dyDescent="0.25">
      <c r="CG45669" s="768"/>
      <c r="CH45669" s="768"/>
      <c r="CI45669" s="850"/>
    </row>
    <row r="45670" spans="85:87" x14ac:dyDescent="0.25">
      <c r="CG45670" s="768"/>
      <c r="CH45670" s="768"/>
      <c r="CI45670" s="850"/>
    </row>
    <row r="45671" spans="85:87" x14ac:dyDescent="0.25">
      <c r="CG45671" s="768"/>
      <c r="CH45671" s="768"/>
      <c r="CI45671" s="850"/>
    </row>
    <row r="45672" spans="85:87" x14ac:dyDescent="0.25">
      <c r="CG45672" s="768"/>
      <c r="CH45672" s="768"/>
      <c r="CI45672" s="850"/>
    </row>
    <row r="45673" spans="85:87" x14ac:dyDescent="0.25">
      <c r="CG45673" s="768"/>
      <c r="CH45673" s="768"/>
      <c r="CI45673" s="850"/>
    </row>
    <row r="45674" spans="85:87" x14ac:dyDescent="0.25">
      <c r="CG45674" s="768"/>
      <c r="CH45674" s="768"/>
      <c r="CI45674" s="850"/>
    </row>
    <row r="45675" spans="85:87" x14ac:dyDescent="0.25">
      <c r="CG45675" s="768"/>
      <c r="CH45675" s="768"/>
      <c r="CI45675" s="850"/>
    </row>
    <row r="45676" spans="85:87" x14ac:dyDescent="0.25">
      <c r="CG45676" s="768"/>
      <c r="CH45676" s="768"/>
      <c r="CI45676" s="850"/>
    </row>
    <row r="45677" spans="85:87" x14ac:dyDescent="0.25">
      <c r="CG45677" s="768"/>
      <c r="CH45677" s="768"/>
      <c r="CI45677" s="850"/>
    </row>
    <row r="45678" spans="85:87" x14ac:dyDescent="0.25">
      <c r="CG45678" s="768"/>
      <c r="CH45678" s="768"/>
      <c r="CI45678" s="850"/>
    </row>
    <row r="45679" spans="85:87" x14ac:dyDescent="0.25">
      <c r="CG45679" s="768"/>
      <c r="CH45679" s="768"/>
      <c r="CI45679" s="850"/>
    </row>
    <row r="45680" spans="85:87" x14ac:dyDescent="0.25">
      <c r="CG45680" s="768"/>
      <c r="CH45680" s="768"/>
      <c r="CI45680" s="850"/>
    </row>
    <row r="45681" spans="85:87" x14ac:dyDescent="0.25">
      <c r="CG45681" s="768"/>
      <c r="CH45681" s="768"/>
      <c r="CI45681" s="850"/>
    </row>
    <row r="45682" spans="85:87" x14ac:dyDescent="0.25">
      <c r="CG45682" s="768"/>
      <c r="CH45682" s="768"/>
      <c r="CI45682" s="850"/>
    </row>
    <row r="45683" spans="85:87" x14ac:dyDescent="0.25">
      <c r="CG45683" s="768"/>
      <c r="CH45683" s="768"/>
      <c r="CI45683" s="850"/>
    </row>
    <row r="45684" spans="85:87" x14ac:dyDescent="0.25">
      <c r="CG45684" s="768"/>
      <c r="CH45684" s="768"/>
      <c r="CI45684" s="850"/>
    </row>
    <row r="45685" spans="85:87" x14ac:dyDescent="0.25">
      <c r="CG45685" s="768"/>
      <c r="CH45685" s="768"/>
      <c r="CI45685" s="850"/>
    </row>
    <row r="45686" spans="85:87" x14ac:dyDescent="0.25">
      <c r="CG45686" s="768"/>
      <c r="CH45686" s="768"/>
      <c r="CI45686" s="850"/>
    </row>
    <row r="45687" spans="85:87" x14ac:dyDescent="0.25">
      <c r="CG45687" s="768"/>
      <c r="CH45687" s="768"/>
      <c r="CI45687" s="850"/>
    </row>
    <row r="45688" spans="85:87" x14ac:dyDescent="0.25">
      <c r="CG45688" s="768"/>
      <c r="CH45688" s="768"/>
      <c r="CI45688" s="850"/>
    </row>
    <row r="45689" spans="85:87" x14ac:dyDescent="0.25">
      <c r="CG45689" s="768"/>
      <c r="CH45689" s="768"/>
      <c r="CI45689" s="850"/>
    </row>
    <row r="45690" spans="85:87" x14ac:dyDescent="0.25">
      <c r="CG45690" s="768"/>
      <c r="CH45690" s="768"/>
      <c r="CI45690" s="850"/>
    </row>
    <row r="45691" spans="85:87" x14ac:dyDescent="0.25">
      <c r="CG45691" s="768"/>
      <c r="CH45691" s="768"/>
      <c r="CI45691" s="850"/>
    </row>
    <row r="45692" spans="85:87" x14ac:dyDescent="0.25">
      <c r="CG45692" s="768"/>
      <c r="CH45692" s="768"/>
      <c r="CI45692" s="850"/>
    </row>
    <row r="45693" spans="85:87" x14ac:dyDescent="0.25">
      <c r="CG45693" s="768"/>
      <c r="CH45693" s="768"/>
      <c r="CI45693" s="850"/>
    </row>
    <row r="45694" spans="85:87" x14ac:dyDescent="0.25">
      <c r="CG45694" s="768"/>
      <c r="CH45694" s="768"/>
      <c r="CI45694" s="850"/>
    </row>
    <row r="45695" spans="85:87" x14ac:dyDescent="0.25">
      <c r="CG45695" s="768"/>
      <c r="CH45695" s="768"/>
      <c r="CI45695" s="850"/>
    </row>
    <row r="45696" spans="85:87" x14ac:dyDescent="0.25">
      <c r="CG45696" s="768"/>
      <c r="CH45696" s="768"/>
      <c r="CI45696" s="850"/>
    </row>
    <row r="45697" spans="85:87" x14ac:dyDescent="0.25">
      <c r="CG45697" s="768"/>
      <c r="CH45697" s="768"/>
      <c r="CI45697" s="850"/>
    </row>
    <row r="45698" spans="85:87" x14ac:dyDescent="0.25">
      <c r="CG45698" s="768"/>
      <c r="CH45698" s="768"/>
      <c r="CI45698" s="850"/>
    </row>
    <row r="45699" spans="85:87" x14ac:dyDescent="0.25">
      <c r="CG45699" s="768"/>
      <c r="CH45699" s="768"/>
      <c r="CI45699" s="850"/>
    </row>
    <row r="45700" spans="85:87" x14ac:dyDescent="0.25">
      <c r="CG45700" s="768"/>
      <c r="CH45700" s="768"/>
      <c r="CI45700" s="850"/>
    </row>
    <row r="45701" spans="85:87" x14ac:dyDescent="0.25">
      <c r="CG45701" s="768"/>
      <c r="CH45701" s="768"/>
      <c r="CI45701" s="850"/>
    </row>
    <row r="45702" spans="85:87" x14ac:dyDescent="0.25">
      <c r="CG45702" s="768"/>
      <c r="CH45702" s="768"/>
      <c r="CI45702" s="850"/>
    </row>
    <row r="45703" spans="85:87" x14ac:dyDescent="0.25">
      <c r="CG45703" s="768"/>
      <c r="CH45703" s="768"/>
      <c r="CI45703" s="850"/>
    </row>
    <row r="45704" spans="85:87" x14ac:dyDescent="0.25">
      <c r="CG45704" s="768"/>
      <c r="CH45704" s="768"/>
      <c r="CI45704" s="850"/>
    </row>
    <row r="45705" spans="85:87" x14ac:dyDescent="0.25">
      <c r="CG45705" s="768"/>
      <c r="CH45705" s="768"/>
      <c r="CI45705" s="850"/>
    </row>
    <row r="45706" spans="85:87" x14ac:dyDescent="0.25">
      <c r="CG45706" s="768"/>
      <c r="CH45706" s="768"/>
      <c r="CI45706" s="850"/>
    </row>
    <row r="45707" spans="85:87" x14ac:dyDescent="0.25">
      <c r="CG45707" s="768"/>
      <c r="CH45707" s="768"/>
      <c r="CI45707" s="850"/>
    </row>
    <row r="45708" spans="85:87" x14ac:dyDescent="0.25">
      <c r="CG45708" s="768"/>
      <c r="CH45708" s="768"/>
      <c r="CI45708" s="850"/>
    </row>
    <row r="45709" spans="85:87" x14ac:dyDescent="0.25">
      <c r="CG45709" s="768"/>
      <c r="CH45709" s="768"/>
      <c r="CI45709" s="850"/>
    </row>
    <row r="45710" spans="85:87" x14ac:dyDescent="0.25">
      <c r="CG45710" s="768"/>
      <c r="CH45710" s="768"/>
      <c r="CI45710" s="850"/>
    </row>
    <row r="45711" spans="85:87" x14ac:dyDescent="0.25">
      <c r="CG45711" s="768"/>
      <c r="CH45711" s="768"/>
      <c r="CI45711" s="850"/>
    </row>
    <row r="45712" spans="85:87" x14ac:dyDescent="0.25">
      <c r="CG45712" s="768"/>
      <c r="CH45712" s="768"/>
      <c r="CI45712" s="850"/>
    </row>
    <row r="45713" spans="85:87" x14ac:dyDescent="0.25">
      <c r="CG45713" s="768"/>
      <c r="CH45713" s="768"/>
      <c r="CI45713" s="850"/>
    </row>
    <row r="45714" spans="85:87" x14ac:dyDescent="0.25">
      <c r="CG45714" s="768"/>
      <c r="CH45714" s="768"/>
      <c r="CI45714" s="850"/>
    </row>
    <row r="45715" spans="85:87" x14ac:dyDescent="0.25">
      <c r="CG45715" s="768"/>
      <c r="CH45715" s="768"/>
      <c r="CI45715" s="850"/>
    </row>
    <row r="45716" spans="85:87" x14ac:dyDescent="0.25">
      <c r="CG45716" s="768"/>
      <c r="CH45716" s="768"/>
      <c r="CI45716" s="850"/>
    </row>
    <row r="45717" spans="85:87" x14ac:dyDescent="0.25">
      <c r="CG45717" s="768"/>
      <c r="CH45717" s="768"/>
      <c r="CI45717" s="850"/>
    </row>
    <row r="45718" spans="85:87" x14ac:dyDescent="0.25">
      <c r="CG45718" s="768"/>
      <c r="CH45718" s="768"/>
      <c r="CI45718" s="850"/>
    </row>
    <row r="45719" spans="85:87" x14ac:dyDescent="0.25">
      <c r="CG45719" s="768"/>
      <c r="CH45719" s="768"/>
      <c r="CI45719" s="850"/>
    </row>
    <row r="45720" spans="85:87" x14ac:dyDescent="0.25">
      <c r="CG45720" s="768"/>
      <c r="CH45720" s="768"/>
      <c r="CI45720" s="850"/>
    </row>
    <row r="45721" spans="85:87" x14ac:dyDescent="0.25">
      <c r="CG45721" s="768"/>
      <c r="CH45721" s="768"/>
      <c r="CI45721" s="850"/>
    </row>
    <row r="45722" spans="85:87" x14ac:dyDescent="0.25">
      <c r="CG45722" s="768"/>
      <c r="CH45722" s="768"/>
      <c r="CI45722" s="850"/>
    </row>
    <row r="45723" spans="85:87" x14ac:dyDescent="0.25">
      <c r="CG45723" s="768"/>
      <c r="CH45723" s="768"/>
      <c r="CI45723" s="850"/>
    </row>
    <row r="45724" spans="85:87" x14ac:dyDescent="0.25">
      <c r="CG45724" s="768"/>
      <c r="CH45724" s="768"/>
      <c r="CI45724" s="850"/>
    </row>
    <row r="45725" spans="85:87" x14ac:dyDescent="0.25">
      <c r="CG45725" s="768"/>
      <c r="CH45725" s="768"/>
      <c r="CI45725" s="850"/>
    </row>
    <row r="45726" spans="85:87" x14ac:dyDescent="0.25">
      <c r="CG45726" s="768"/>
      <c r="CH45726" s="768"/>
      <c r="CI45726" s="850"/>
    </row>
    <row r="45727" spans="85:87" x14ac:dyDescent="0.25">
      <c r="CG45727" s="768"/>
      <c r="CH45727" s="768"/>
      <c r="CI45727" s="850"/>
    </row>
    <row r="45728" spans="85:87" x14ac:dyDescent="0.25">
      <c r="CG45728" s="768"/>
      <c r="CH45728" s="768"/>
      <c r="CI45728" s="850"/>
    </row>
    <row r="45729" spans="85:87" x14ac:dyDescent="0.25">
      <c r="CG45729" s="768"/>
      <c r="CH45729" s="768"/>
      <c r="CI45729" s="850"/>
    </row>
    <row r="45730" spans="85:87" x14ac:dyDescent="0.25">
      <c r="CG45730" s="768"/>
      <c r="CH45730" s="768"/>
      <c r="CI45730" s="850"/>
    </row>
    <row r="45731" spans="85:87" x14ac:dyDescent="0.25">
      <c r="CG45731" s="768"/>
      <c r="CH45731" s="768"/>
      <c r="CI45731" s="850"/>
    </row>
    <row r="45732" spans="85:87" x14ac:dyDescent="0.25">
      <c r="CG45732" s="768"/>
      <c r="CH45732" s="768"/>
      <c r="CI45732" s="850"/>
    </row>
    <row r="45733" spans="85:87" x14ac:dyDescent="0.25">
      <c r="CG45733" s="768"/>
      <c r="CH45733" s="768"/>
      <c r="CI45733" s="850"/>
    </row>
    <row r="45734" spans="85:87" x14ac:dyDescent="0.25">
      <c r="CG45734" s="768"/>
      <c r="CH45734" s="768"/>
      <c r="CI45734" s="850"/>
    </row>
    <row r="45735" spans="85:87" x14ac:dyDescent="0.25">
      <c r="CG45735" s="768"/>
      <c r="CH45735" s="768"/>
      <c r="CI45735" s="850"/>
    </row>
    <row r="45736" spans="85:87" x14ac:dyDescent="0.25">
      <c r="CG45736" s="768"/>
      <c r="CH45736" s="768"/>
      <c r="CI45736" s="850"/>
    </row>
    <row r="45737" spans="85:87" x14ac:dyDescent="0.25">
      <c r="CG45737" s="768"/>
      <c r="CH45737" s="768"/>
      <c r="CI45737" s="850"/>
    </row>
    <row r="45738" spans="85:87" x14ac:dyDescent="0.25">
      <c r="CG45738" s="768"/>
      <c r="CH45738" s="768"/>
      <c r="CI45738" s="850"/>
    </row>
    <row r="45739" spans="85:87" x14ac:dyDescent="0.25">
      <c r="CG45739" s="768"/>
      <c r="CH45739" s="768"/>
      <c r="CI45739" s="850"/>
    </row>
    <row r="45740" spans="85:87" x14ac:dyDescent="0.25">
      <c r="CG45740" s="768"/>
      <c r="CH45740" s="768"/>
      <c r="CI45740" s="850"/>
    </row>
    <row r="45741" spans="85:87" x14ac:dyDescent="0.25">
      <c r="CG45741" s="768"/>
      <c r="CH45741" s="768"/>
      <c r="CI45741" s="850"/>
    </row>
    <row r="45742" spans="85:87" x14ac:dyDescent="0.25">
      <c r="CG45742" s="768"/>
      <c r="CH45742" s="768"/>
      <c r="CI45742" s="850"/>
    </row>
    <row r="45743" spans="85:87" x14ac:dyDescent="0.25">
      <c r="CG45743" s="768"/>
      <c r="CH45743" s="768"/>
      <c r="CI45743" s="850"/>
    </row>
    <row r="45744" spans="85:87" x14ac:dyDescent="0.25">
      <c r="CG45744" s="768"/>
      <c r="CH45744" s="768"/>
      <c r="CI45744" s="850"/>
    </row>
    <row r="45745" spans="85:87" x14ac:dyDescent="0.25">
      <c r="CG45745" s="768"/>
      <c r="CH45745" s="768"/>
      <c r="CI45745" s="850"/>
    </row>
    <row r="45746" spans="85:87" x14ac:dyDescent="0.25">
      <c r="CG45746" s="768"/>
      <c r="CH45746" s="768"/>
      <c r="CI45746" s="850"/>
    </row>
    <row r="45747" spans="85:87" x14ac:dyDescent="0.25">
      <c r="CG45747" s="768"/>
      <c r="CH45747" s="768"/>
      <c r="CI45747" s="850"/>
    </row>
    <row r="45748" spans="85:87" x14ac:dyDescent="0.25">
      <c r="CG45748" s="768"/>
      <c r="CH45748" s="768"/>
      <c r="CI45748" s="850"/>
    </row>
    <row r="45749" spans="85:87" x14ac:dyDescent="0.25">
      <c r="CG45749" s="768"/>
      <c r="CH45749" s="768"/>
      <c r="CI45749" s="850"/>
    </row>
    <row r="45750" spans="85:87" x14ac:dyDescent="0.25">
      <c r="CG45750" s="768"/>
      <c r="CH45750" s="768"/>
      <c r="CI45750" s="850"/>
    </row>
    <row r="45751" spans="85:87" x14ac:dyDescent="0.25">
      <c r="CG45751" s="768"/>
      <c r="CH45751" s="768"/>
      <c r="CI45751" s="850"/>
    </row>
    <row r="45752" spans="85:87" x14ac:dyDescent="0.25">
      <c r="CG45752" s="768"/>
      <c r="CH45752" s="768"/>
      <c r="CI45752" s="850"/>
    </row>
    <row r="45753" spans="85:87" x14ac:dyDescent="0.25">
      <c r="CG45753" s="768"/>
      <c r="CH45753" s="768"/>
      <c r="CI45753" s="850"/>
    </row>
    <row r="45754" spans="85:87" x14ac:dyDescent="0.25">
      <c r="CG45754" s="768"/>
      <c r="CH45754" s="768"/>
      <c r="CI45754" s="850"/>
    </row>
    <row r="45755" spans="85:87" x14ac:dyDescent="0.25">
      <c r="CG45755" s="768"/>
      <c r="CH45755" s="768"/>
      <c r="CI45755" s="850"/>
    </row>
    <row r="45756" spans="85:87" x14ac:dyDescent="0.25">
      <c r="CG45756" s="768"/>
      <c r="CH45756" s="768"/>
      <c r="CI45756" s="850"/>
    </row>
    <row r="45757" spans="85:87" x14ac:dyDescent="0.25">
      <c r="CG45757" s="768"/>
      <c r="CH45757" s="768"/>
      <c r="CI45757" s="850"/>
    </row>
    <row r="45758" spans="85:87" x14ac:dyDescent="0.25">
      <c r="CG45758" s="768"/>
      <c r="CH45758" s="768"/>
      <c r="CI45758" s="850"/>
    </row>
    <row r="45759" spans="85:87" x14ac:dyDescent="0.25">
      <c r="CG45759" s="768"/>
      <c r="CH45759" s="768"/>
      <c r="CI45759" s="850"/>
    </row>
    <row r="45760" spans="85:87" x14ac:dyDescent="0.25">
      <c r="CG45760" s="768"/>
      <c r="CH45760" s="768"/>
      <c r="CI45760" s="850"/>
    </row>
    <row r="45761" spans="85:87" x14ac:dyDescent="0.25">
      <c r="CG45761" s="768"/>
      <c r="CH45761" s="768"/>
      <c r="CI45761" s="850"/>
    </row>
    <row r="45762" spans="85:87" x14ac:dyDescent="0.25">
      <c r="CG45762" s="768"/>
      <c r="CH45762" s="768"/>
      <c r="CI45762" s="850"/>
    </row>
    <row r="45763" spans="85:87" x14ac:dyDescent="0.25">
      <c r="CG45763" s="768"/>
      <c r="CH45763" s="768"/>
      <c r="CI45763" s="850"/>
    </row>
    <row r="45764" spans="85:87" x14ac:dyDescent="0.25">
      <c r="CG45764" s="768"/>
      <c r="CH45764" s="768"/>
      <c r="CI45764" s="850"/>
    </row>
    <row r="45765" spans="85:87" x14ac:dyDescent="0.25">
      <c r="CG45765" s="768"/>
      <c r="CH45765" s="768"/>
      <c r="CI45765" s="850"/>
    </row>
    <row r="45766" spans="85:87" x14ac:dyDescent="0.25">
      <c r="CG45766" s="768"/>
      <c r="CH45766" s="768"/>
      <c r="CI45766" s="850"/>
    </row>
    <row r="45767" spans="85:87" x14ac:dyDescent="0.25">
      <c r="CG45767" s="768"/>
      <c r="CH45767" s="768"/>
      <c r="CI45767" s="850"/>
    </row>
    <row r="45768" spans="85:87" x14ac:dyDescent="0.25">
      <c r="CG45768" s="768"/>
      <c r="CH45768" s="768"/>
      <c r="CI45768" s="850"/>
    </row>
    <row r="45769" spans="85:87" x14ac:dyDescent="0.25">
      <c r="CG45769" s="768"/>
      <c r="CH45769" s="768"/>
      <c r="CI45769" s="850"/>
    </row>
    <row r="45770" spans="85:87" x14ac:dyDescent="0.25">
      <c r="CG45770" s="768"/>
      <c r="CH45770" s="768"/>
      <c r="CI45770" s="850"/>
    </row>
    <row r="45771" spans="85:87" x14ac:dyDescent="0.25">
      <c r="CG45771" s="768"/>
      <c r="CH45771" s="768"/>
      <c r="CI45771" s="850"/>
    </row>
    <row r="45772" spans="85:87" x14ac:dyDescent="0.25">
      <c r="CG45772" s="768"/>
      <c r="CH45772" s="768"/>
      <c r="CI45772" s="850"/>
    </row>
    <row r="45773" spans="85:87" x14ac:dyDescent="0.25">
      <c r="CG45773" s="768"/>
      <c r="CH45773" s="768"/>
      <c r="CI45773" s="850"/>
    </row>
    <row r="45774" spans="85:87" x14ac:dyDescent="0.25">
      <c r="CG45774" s="768"/>
      <c r="CH45774" s="768"/>
      <c r="CI45774" s="850"/>
    </row>
    <row r="45775" spans="85:87" x14ac:dyDescent="0.25">
      <c r="CG45775" s="768"/>
      <c r="CH45775" s="768"/>
      <c r="CI45775" s="850"/>
    </row>
    <row r="45776" spans="85:87" x14ac:dyDescent="0.25">
      <c r="CG45776" s="768"/>
      <c r="CH45776" s="768"/>
      <c r="CI45776" s="850"/>
    </row>
    <row r="45777" spans="85:87" x14ac:dyDescent="0.25">
      <c r="CG45777" s="768"/>
      <c r="CH45777" s="768"/>
      <c r="CI45777" s="850"/>
    </row>
    <row r="45778" spans="85:87" x14ac:dyDescent="0.25">
      <c r="CG45778" s="768"/>
      <c r="CH45778" s="768"/>
      <c r="CI45778" s="850"/>
    </row>
    <row r="45779" spans="85:87" x14ac:dyDescent="0.25">
      <c r="CG45779" s="768"/>
      <c r="CH45779" s="768"/>
      <c r="CI45779" s="850"/>
    </row>
    <row r="45780" spans="85:87" x14ac:dyDescent="0.25">
      <c r="CG45780" s="768"/>
      <c r="CH45780" s="768"/>
      <c r="CI45780" s="850"/>
    </row>
    <row r="45781" spans="85:87" x14ac:dyDescent="0.25">
      <c r="CG45781" s="768"/>
      <c r="CH45781" s="768"/>
      <c r="CI45781" s="850"/>
    </row>
    <row r="45782" spans="85:87" x14ac:dyDescent="0.25">
      <c r="CG45782" s="768"/>
      <c r="CH45782" s="768"/>
      <c r="CI45782" s="850"/>
    </row>
    <row r="45783" spans="85:87" x14ac:dyDescent="0.25">
      <c r="CG45783" s="768"/>
      <c r="CH45783" s="768"/>
      <c r="CI45783" s="850"/>
    </row>
    <row r="45784" spans="85:87" x14ac:dyDescent="0.25">
      <c r="CG45784" s="768"/>
      <c r="CH45784" s="768"/>
      <c r="CI45784" s="850"/>
    </row>
    <row r="45785" spans="85:87" x14ac:dyDescent="0.25">
      <c r="CG45785" s="768"/>
      <c r="CH45785" s="768"/>
      <c r="CI45785" s="850"/>
    </row>
    <row r="45786" spans="85:87" x14ac:dyDescent="0.25">
      <c r="CG45786" s="768"/>
      <c r="CH45786" s="768"/>
      <c r="CI45786" s="850"/>
    </row>
    <row r="45787" spans="85:87" x14ac:dyDescent="0.25">
      <c r="CG45787" s="768"/>
      <c r="CH45787" s="768"/>
      <c r="CI45787" s="850"/>
    </row>
    <row r="45788" spans="85:87" x14ac:dyDescent="0.25">
      <c r="CG45788" s="768"/>
      <c r="CH45788" s="768"/>
      <c r="CI45788" s="850"/>
    </row>
    <row r="45789" spans="85:87" x14ac:dyDescent="0.25">
      <c r="CG45789" s="768"/>
      <c r="CH45789" s="768"/>
      <c r="CI45789" s="850"/>
    </row>
    <row r="45790" spans="85:87" x14ac:dyDescent="0.25">
      <c r="CG45790" s="768"/>
      <c r="CH45790" s="768"/>
      <c r="CI45790" s="850"/>
    </row>
    <row r="45791" spans="85:87" x14ac:dyDescent="0.25">
      <c r="CG45791" s="768"/>
      <c r="CH45791" s="768"/>
      <c r="CI45791" s="850"/>
    </row>
    <row r="45792" spans="85:87" x14ac:dyDescent="0.25">
      <c r="CG45792" s="768"/>
      <c r="CH45792" s="768"/>
      <c r="CI45792" s="850"/>
    </row>
    <row r="45793" spans="85:87" x14ac:dyDescent="0.25">
      <c r="CG45793" s="768"/>
      <c r="CH45793" s="768"/>
      <c r="CI45793" s="850"/>
    </row>
    <row r="45794" spans="85:87" x14ac:dyDescent="0.25">
      <c r="CG45794" s="768"/>
      <c r="CH45794" s="768"/>
      <c r="CI45794" s="850"/>
    </row>
    <row r="45795" spans="85:87" x14ac:dyDescent="0.25">
      <c r="CG45795" s="768"/>
      <c r="CH45795" s="768"/>
      <c r="CI45795" s="850"/>
    </row>
    <row r="45796" spans="85:87" x14ac:dyDescent="0.25">
      <c r="CG45796" s="768"/>
      <c r="CH45796" s="768"/>
      <c r="CI45796" s="850"/>
    </row>
    <row r="45797" spans="85:87" x14ac:dyDescent="0.25">
      <c r="CG45797" s="768"/>
      <c r="CH45797" s="768"/>
      <c r="CI45797" s="850"/>
    </row>
    <row r="45798" spans="85:87" x14ac:dyDescent="0.25">
      <c r="CG45798" s="768"/>
      <c r="CH45798" s="768"/>
      <c r="CI45798" s="850"/>
    </row>
    <row r="45799" spans="85:87" x14ac:dyDescent="0.25">
      <c r="CG45799" s="768"/>
      <c r="CH45799" s="768"/>
      <c r="CI45799" s="850"/>
    </row>
    <row r="45800" spans="85:87" x14ac:dyDescent="0.25">
      <c r="CG45800" s="768"/>
      <c r="CH45800" s="768"/>
      <c r="CI45800" s="850"/>
    </row>
    <row r="45801" spans="85:87" x14ac:dyDescent="0.25">
      <c r="CG45801" s="768"/>
      <c r="CH45801" s="768"/>
      <c r="CI45801" s="850"/>
    </row>
    <row r="45802" spans="85:87" x14ac:dyDescent="0.25">
      <c r="CG45802" s="768"/>
      <c r="CH45802" s="768"/>
      <c r="CI45802" s="850"/>
    </row>
    <row r="45803" spans="85:87" x14ac:dyDescent="0.25">
      <c r="CG45803" s="768"/>
      <c r="CH45803" s="768"/>
      <c r="CI45803" s="850"/>
    </row>
    <row r="45804" spans="85:87" x14ac:dyDescent="0.25">
      <c r="CG45804" s="768"/>
      <c r="CH45804" s="768"/>
      <c r="CI45804" s="850"/>
    </row>
    <row r="45805" spans="85:87" x14ac:dyDescent="0.25">
      <c r="CG45805" s="768"/>
      <c r="CH45805" s="768"/>
      <c r="CI45805" s="850"/>
    </row>
    <row r="45806" spans="85:87" x14ac:dyDescent="0.25">
      <c r="CG45806" s="768"/>
      <c r="CH45806" s="768"/>
      <c r="CI45806" s="850"/>
    </row>
    <row r="45807" spans="85:87" x14ac:dyDescent="0.25">
      <c r="CG45807" s="768"/>
      <c r="CH45807" s="768"/>
      <c r="CI45807" s="850"/>
    </row>
    <row r="45808" spans="85:87" x14ac:dyDescent="0.25">
      <c r="CG45808" s="768"/>
      <c r="CH45808" s="768"/>
      <c r="CI45808" s="850"/>
    </row>
    <row r="45809" spans="85:87" x14ac:dyDescent="0.25">
      <c r="CG45809" s="768"/>
      <c r="CH45809" s="768"/>
      <c r="CI45809" s="850"/>
    </row>
    <row r="45810" spans="85:87" x14ac:dyDescent="0.25">
      <c r="CG45810" s="768"/>
      <c r="CH45810" s="768"/>
      <c r="CI45810" s="850"/>
    </row>
    <row r="45811" spans="85:87" x14ac:dyDescent="0.25">
      <c r="CG45811" s="768"/>
      <c r="CH45811" s="768"/>
      <c r="CI45811" s="850"/>
    </row>
    <row r="45812" spans="85:87" x14ac:dyDescent="0.25">
      <c r="CG45812" s="768"/>
      <c r="CH45812" s="768"/>
      <c r="CI45812" s="850"/>
    </row>
    <row r="45813" spans="85:87" x14ac:dyDescent="0.25">
      <c r="CG45813" s="768"/>
      <c r="CH45813" s="768"/>
      <c r="CI45813" s="850"/>
    </row>
    <row r="45814" spans="85:87" x14ac:dyDescent="0.25">
      <c r="CG45814" s="768"/>
      <c r="CH45814" s="768"/>
      <c r="CI45814" s="850"/>
    </row>
    <row r="45815" spans="85:87" x14ac:dyDescent="0.25">
      <c r="CG45815" s="768"/>
      <c r="CH45815" s="768"/>
      <c r="CI45815" s="850"/>
    </row>
    <row r="45816" spans="85:87" x14ac:dyDescent="0.25">
      <c r="CG45816" s="768"/>
      <c r="CH45816" s="768"/>
      <c r="CI45816" s="850"/>
    </row>
    <row r="45817" spans="85:87" x14ac:dyDescent="0.25">
      <c r="CG45817" s="768"/>
      <c r="CH45817" s="768"/>
      <c r="CI45817" s="850"/>
    </row>
    <row r="45818" spans="85:87" x14ac:dyDescent="0.25">
      <c r="CG45818" s="768"/>
      <c r="CH45818" s="768"/>
      <c r="CI45818" s="850"/>
    </row>
    <row r="45819" spans="85:87" x14ac:dyDescent="0.25">
      <c r="CG45819" s="768"/>
      <c r="CH45819" s="768"/>
      <c r="CI45819" s="850"/>
    </row>
    <row r="45820" spans="85:87" x14ac:dyDescent="0.25">
      <c r="CG45820" s="768"/>
      <c r="CH45820" s="768"/>
      <c r="CI45820" s="850"/>
    </row>
    <row r="45821" spans="85:87" x14ac:dyDescent="0.25">
      <c r="CG45821" s="768"/>
      <c r="CH45821" s="768"/>
      <c r="CI45821" s="850"/>
    </row>
    <row r="45822" spans="85:87" x14ac:dyDescent="0.25">
      <c r="CG45822" s="768"/>
      <c r="CH45822" s="768"/>
      <c r="CI45822" s="850"/>
    </row>
    <row r="45823" spans="85:87" x14ac:dyDescent="0.25">
      <c r="CG45823" s="768"/>
      <c r="CH45823" s="768"/>
      <c r="CI45823" s="850"/>
    </row>
    <row r="45824" spans="85:87" x14ac:dyDescent="0.25">
      <c r="CG45824" s="768"/>
      <c r="CH45824" s="768"/>
      <c r="CI45824" s="850"/>
    </row>
    <row r="45825" spans="85:87" x14ac:dyDescent="0.25">
      <c r="CG45825" s="768"/>
      <c r="CH45825" s="768"/>
      <c r="CI45825" s="850"/>
    </row>
    <row r="45826" spans="85:87" x14ac:dyDescent="0.25">
      <c r="CG45826" s="768"/>
      <c r="CH45826" s="768"/>
      <c r="CI45826" s="850"/>
    </row>
    <row r="45827" spans="85:87" x14ac:dyDescent="0.25">
      <c r="CG45827" s="768"/>
      <c r="CH45827" s="768"/>
      <c r="CI45827" s="850"/>
    </row>
    <row r="45828" spans="85:87" x14ac:dyDescent="0.25">
      <c r="CG45828" s="768"/>
      <c r="CH45828" s="768"/>
      <c r="CI45828" s="850"/>
    </row>
    <row r="45829" spans="85:87" x14ac:dyDescent="0.25">
      <c r="CG45829" s="768"/>
      <c r="CH45829" s="768"/>
      <c r="CI45829" s="850"/>
    </row>
    <row r="45830" spans="85:87" x14ac:dyDescent="0.25">
      <c r="CG45830" s="768"/>
      <c r="CH45830" s="768"/>
      <c r="CI45830" s="850"/>
    </row>
    <row r="45831" spans="85:87" x14ac:dyDescent="0.25">
      <c r="CG45831" s="768"/>
      <c r="CH45831" s="768"/>
      <c r="CI45831" s="850"/>
    </row>
    <row r="45832" spans="85:87" x14ac:dyDescent="0.25">
      <c r="CG45832" s="768"/>
      <c r="CH45832" s="768"/>
      <c r="CI45832" s="850"/>
    </row>
    <row r="45833" spans="85:87" x14ac:dyDescent="0.25">
      <c r="CG45833" s="768"/>
      <c r="CH45833" s="768"/>
      <c r="CI45833" s="850"/>
    </row>
    <row r="45834" spans="85:87" x14ac:dyDescent="0.25">
      <c r="CG45834" s="768"/>
      <c r="CH45834" s="768"/>
      <c r="CI45834" s="850"/>
    </row>
    <row r="45835" spans="85:87" x14ac:dyDescent="0.25">
      <c r="CG45835" s="768"/>
      <c r="CH45835" s="768"/>
      <c r="CI45835" s="850"/>
    </row>
    <row r="45836" spans="85:87" x14ac:dyDescent="0.25">
      <c r="CG45836" s="768"/>
      <c r="CH45836" s="768"/>
      <c r="CI45836" s="850"/>
    </row>
    <row r="45837" spans="85:87" x14ac:dyDescent="0.25">
      <c r="CG45837" s="768"/>
      <c r="CH45837" s="768"/>
      <c r="CI45837" s="850"/>
    </row>
    <row r="45838" spans="85:87" x14ac:dyDescent="0.25">
      <c r="CG45838" s="768"/>
      <c r="CH45838" s="768"/>
      <c r="CI45838" s="850"/>
    </row>
    <row r="45839" spans="85:87" x14ac:dyDescent="0.25">
      <c r="CG45839" s="768"/>
      <c r="CH45839" s="768"/>
      <c r="CI45839" s="850"/>
    </row>
    <row r="45840" spans="85:87" x14ac:dyDescent="0.25">
      <c r="CG45840" s="768"/>
      <c r="CH45840" s="768"/>
      <c r="CI45840" s="850"/>
    </row>
    <row r="45841" spans="85:87" x14ac:dyDescent="0.25">
      <c r="CG45841" s="768"/>
      <c r="CH45841" s="768"/>
      <c r="CI45841" s="850"/>
    </row>
    <row r="45842" spans="85:87" x14ac:dyDescent="0.25">
      <c r="CG45842" s="768"/>
      <c r="CH45842" s="768"/>
      <c r="CI45842" s="850"/>
    </row>
    <row r="45843" spans="85:87" x14ac:dyDescent="0.25">
      <c r="CG45843" s="768"/>
      <c r="CH45843" s="768"/>
      <c r="CI45843" s="850"/>
    </row>
    <row r="45844" spans="85:87" x14ac:dyDescent="0.25">
      <c r="CG45844" s="768"/>
      <c r="CH45844" s="768"/>
      <c r="CI45844" s="850"/>
    </row>
    <row r="45845" spans="85:87" x14ac:dyDescent="0.25">
      <c r="CG45845" s="768"/>
      <c r="CH45845" s="768"/>
      <c r="CI45845" s="850"/>
    </row>
    <row r="45846" spans="85:87" x14ac:dyDescent="0.25">
      <c r="CG45846" s="768"/>
      <c r="CH45846" s="768"/>
      <c r="CI45846" s="850"/>
    </row>
    <row r="45847" spans="85:87" x14ac:dyDescent="0.25">
      <c r="CG45847" s="768"/>
      <c r="CH45847" s="768"/>
      <c r="CI45847" s="850"/>
    </row>
    <row r="45848" spans="85:87" x14ac:dyDescent="0.25">
      <c r="CG45848" s="768"/>
      <c r="CH45848" s="768"/>
      <c r="CI45848" s="850"/>
    </row>
    <row r="45849" spans="85:87" x14ac:dyDescent="0.25">
      <c r="CG45849" s="768"/>
      <c r="CH45849" s="768"/>
      <c r="CI45849" s="850"/>
    </row>
    <row r="45850" spans="85:87" x14ac:dyDescent="0.25">
      <c r="CG45850" s="768"/>
      <c r="CH45850" s="768"/>
      <c r="CI45850" s="850"/>
    </row>
    <row r="45851" spans="85:87" x14ac:dyDescent="0.25">
      <c r="CG45851" s="768"/>
      <c r="CH45851" s="768"/>
      <c r="CI45851" s="850"/>
    </row>
    <row r="45852" spans="85:87" x14ac:dyDescent="0.25">
      <c r="CG45852" s="768"/>
      <c r="CH45852" s="768"/>
      <c r="CI45852" s="850"/>
    </row>
    <row r="45853" spans="85:87" x14ac:dyDescent="0.25">
      <c r="CG45853" s="768"/>
      <c r="CH45853" s="768"/>
      <c r="CI45853" s="850"/>
    </row>
    <row r="45854" spans="85:87" x14ac:dyDescent="0.25">
      <c r="CG45854" s="768"/>
      <c r="CH45854" s="768"/>
      <c r="CI45854" s="850"/>
    </row>
    <row r="45855" spans="85:87" x14ac:dyDescent="0.25">
      <c r="CG45855" s="768"/>
      <c r="CH45855" s="768"/>
      <c r="CI45855" s="850"/>
    </row>
    <row r="45856" spans="85:87" x14ac:dyDescent="0.25">
      <c r="CG45856" s="768"/>
      <c r="CH45856" s="768"/>
      <c r="CI45856" s="850"/>
    </row>
    <row r="45857" spans="85:87" x14ac:dyDescent="0.25">
      <c r="CG45857" s="768"/>
      <c r="CH45857" s="768"/>
      <c r="CI45857" s="850"/>
    </row>
    <row r="45858" spans="85:87" x14ac:dyDescent="0.25">
      <c r="CG45858" s="768"/>
      <c r="CH45858" s="768"/>
      <c r="CI45858" s="850"/>
    </row>
    <row r="45859" spans="85:87" x14ac:dyDescent="0.25">
      <c r="CG45859" s="768"/>
      <c r="CH45859" s="768"/>
      <c r="CI45859" s="850"/>
    </row>
    <row r="45860" spans="85:87" x14ac:dyDescent="0.25">
      <c r="CG45860" s="768"/>
      <c r="CH45860" s="768"/>
      <c r="CI45860" s="850"/>
    </row>
    <row r="45861" spans="85:87" x14ac:dyDescent="0.25">
      <c r="CG45861" s="768"/>
      <c r="CH45861" s="768"/>
      <c r="CI45861" s="850"/>
    </row>
    <row r="45862" spans="85:87" x14ac:dyDescent="0.25">
      <c r="CG45862" s="768"/>
      <c r="CH45862" s="768"/>
      <c r="CI45862" s="850"/>
    </row>
    <row r="45863" spans="85:87" x14ac:dyDescent="0.25">
      <c r="CG45863" s="768"/>
      <c r="CH45863" s="768"/>
      <c r="CI45863" s="850"/>
    </row>
    <row r="45864" spans="85:87" x14ac:dyDescent="0.25">
      <c r="CG45864" s="768"/>
      <c r="CH45864" s="768"/>
      <c r="CI45864" s="850"/>
    </row>
    <row r="45865" spans="85:87" x14ac:dyDescent="0.25">
      <c r="CG45865" s="768"/>
      <c r="CH45865" s="768"/>
      <c r="CI45865" s="850"/>
    </row>
    <row r="45866" spans="85:87" x14ac:dyDescent="0.25">
      <c r="CG45866" s="768"/>
      <c r="CH45866" s="768"/>
      <c r="CI45866" s="850"/>
    </row>
    <row r="45867" spans="85:87" x14ac:dyDescent="0.25">
      <c r="CG45867" s="768"/>
      <c r="CH45867" s="768"/>
      <c r="CI45867" s="850"/>
    </row>
    <row r="45868" spans="85:87" x14ac:dyDescent="0.25">
      <c r="CG45868" s="768"/>
      <c r="CH45868" s="768"/>
      <c r="CI45868" s="850"/>
    </row>
    <row r="45869" spans="85:87" x14ac:dyDescent="0.25">
      <c r="CG45869" s="768"/>
      <c r="CH45869" s="768"/>
      <c r="CI45869" s="850"/>
    </row>
    <row r="45870" spans="85:87" x14ac:dyDescent="0.25">
      <c r="CG45870" s="768"/>
      <c r="CH45870" s="768"/>
      <c r="CI45870" s="850"/>
    </row>
    <row r="45871" spans="85:87" x14ac:dyDescent="0.25">
      <c r="CG45871" s="768"/>
      <c r="CH45871" s="768"/>
      <c r="CI45871" s="850"/>
    </row>
    <row r="45872" spans="85:87" x14ac:dyDescent="0.25">
      <c r="CG45872" s="768"/>
      <c r="CH45872" s="768"/>
      <c r="CI45872" s="850"/>
    </row>
    <row r="45873" spans="85:87" x14ac:dyDescent="0.25">
      <c r="CG45873" s="768"/>
      <c r="CH45873" s="768"/>
      <c r="CI45873" s="850"/>
    </row>
    <row r="45874" spans="85:87" x14ac:dyDescent="0.25">
      <c r="CG45874" s="768"/>
      <c r="CH45874" s="768"/>
      <c r="CI45874" s="850"/>
    </row>
    <row r="45875" spans="85:87" x14ac:dyDescent="0.25">
      <c r="CG45875" s="768"/>
      <c r="CH45875" s="768"/>
      <c r="CI45875" s="850"/>
    </row>
    <row r="45876" spans="85:87" x14ac:dyDescent="0.25">
      <c r="CG45876" s="768"/>
      <c r="CH45876" s="768"/>
      <c r="CI45876" s="850"/>
    </row>
    <row r="45877" spans="85:87" x14ac:dyDescent="0.25">
      <c r="CG45877" s="768"/>
      <c r="CH45877" s="768"/>
      <c r="CI45877" s="850"/>
    </row>
    <row r="45878" spans="85:87" x14ac:dyDescent="0.25">
      <c r="CG45878" s="768"/>
      <c r="CH45878" s="768"/>
      <c r="CI45878" s="850"/>
    </row>
    <row r="45879" spans="85:87" x14ac:dyDescent="0.25">
      <c r="CG45879" s="768"/>
      <c r="CH45879" s="768"/>
      <c r="CI45879" s="850"/>
    </row>
    <row r="45880" spans="85:87" x14ac:dyDescent="0.25">
      <c r="CG45880" s="768"/>
      <c r="CH45880" s="768"/>
      <c r="CI45880" s="850"/>
    </row>
    <row r="45881" spans="85:87" x14ac:dyDescent="0.25">
      <c r="CG45881" s="768"/>
      <c r="CH45881" s="768"/>
      <c r="CI45881" s="850"/>
    </row>
    <row r="45882" spans="85:87" x14ac:dyDescent="0.25">
      <c r="CG45882" s="768"/>
      <c r="CH45882" s="768"/>
      <c r="CI45882" s="850"/>
    </row>
    <row r="45883" spans="85:87" x14ac:dyDescent="0.25">
      <c r="CG45883" s="768"/>
      <c r="CH45883" s="768"/>
      <c r="CI45883" s="850"/>
    </row>
    <row r="45884" spans="85:87" x14ac:dyDescent="0.25">
      <c r="CG45884" s="768"/>
      <c r="CH45884" s="768"/>
      <c r="CI45884" s="850"/>
    </row>
    <row r="45885" spans="85:87" x14ac:dyDescent="0.25">
      <c r="CG45885" s="768"/>
      <c r="CH45885" s="768"/>
      <c r="CI45885" s="850"/>
    </row>
    <row r="45886" spans="85:87" x14ac:dyDescent="0.25">
      <c r="CG45886" s="768"/>
      <c r="CH45886" s="768"/>
      <c r="CI45886" s="850"/>
    </row>
    <row r="45887" spans="85:87" x14ac:dyDescent="0.25">
      <c r="CG45887" s="768"/>
      <c r="CH45887" s="768"/>
      <c r="CI45887" s="850"/>
    </row>
    <row r="45888" spans="85:87" x14ac:dyDescent="0.25">
      <c r="CG45888" s="768"/>
      <c r="CH45888" s="768"/>
      <c r="CI45888" s="850"/>
    </row>
    <row r="45889" spans="85:87" x14ac:dyDescent="0.25">
      <c r="CG45889" s="768"/>
      <c r="CH45889" s="768"/>
      <c r="CI45889" s="850"/>
    </row>
    <row r="45890" spans="85:87" x14ac:dyDescent="0.25">
      <c r="CG45890" s="768"/>
      <c r="CH45890" s="768"/>
      <c r="CI45890" s="850"/>
    </row>
    <row r="45891" spans="85:87" x14ac:dyDescent="0.25">
      <c r="CG45891" s="768"/>
      <c r="CH45891" s="768"/>
      <c r="CI45891" s="850"/>
    </row>
    <row r="45892" spans="85:87" x14ac:dyDescent="0.25">
      <c r="CG45892" s="768"/>
      <c r="CH45892" s="768"/>
      <c r="CI45892" s="850"/>
    </row>
    <row r="45893" spans="85:87" x14ac:dyDescent="0.25">
      <c r="CG45893" s="768"/>
      <c r="CH45893" s="768"/>
      <c r="CI45893" s="850"/>
    </row>
    <row r="45894" spans="85:87" x14ac:dyDescent="0.25">
      <c r="CG45894" s="768"/>
      <c r="CH45894" s="768"/>
      <c r="CI45894" s="850"/>
    </row>
    <row r="45895" spans="85:87" x14ac:dyDescent="0.25">
      <c r="CG45895" s="768"/>
      <c r="CH45895" s="768"/>
      <c r="CI45895" s="850"/>
    </row>
    <row r="45896" spans="85:87" x14ac:dyDescent="0.25">
      <c r="CG45896" s="768"/>
      <c r="CH45896" s="768"/>
      <c r="CI45896" s="850"/>
    </row>
    <row r="45897" spans="85:87" x14ac:dyDescent="0.25">
      <c r="CG45897" s="768"/>
      <c r="CH45897" s="768"/>
      <c r="CI45897" s="850"/>
    </row>
    <row r="45898" spans="85:87" x14ac:dyDescent="0.25">
      <c r="CG45898" s="768"/>
      <c r="CH45898" s="768"/>
      <c r="CI45898" s="850"/>
    </row>
    <row r="45899" spans="85:87" x14ac:dyDescent="0.25">
      <c r="CG45899" s="768"/>
      <c r="CH45899" s="768"/>
      <c r="CI45899" s="850"/>
    </row>
    <row r="45900" spans="85:87" x14ac:dyDescent="0.25">
      <c r="CG45900" s="768"/>
      <c r="CH45900" s="768"/>
      <c r="CI45900" s="850"/>
    </row>
    <row r="45901" spans="85:87" x14ac:dyDescent="0.25">
      <c r="CG45901" s="768"/>
      <c r="CH45901" s="768"/>
      <c r="CI45901" s="850"/>
    </row>
    <row r="45902" spans="85:87" x14ac:dyDescent="0.25">
      <c r="CG45902" s="768"/>
      <c r="CH45902" s="768"/>
      <c r="CI45902" s="850"/>
    </row>
    <row r="45903" spans="85:87" x14ac:dyDescent="0.25">
      <c r="CG45903" s="768"/>
      <c r="CH45903" s="768"/>
      <c r="CI45903" s="850"/>
    </row>
    <row r="45904" spans="85:87" x14ac:dyDescent="0.25">
      <c r="CG45904" s="768"/>
      <c r="CH45904" s="768"/>
      <c r="CI45904" s="850"/>
    </row>
    <row r="45905" spans="85:87" x14ac:dyDescent="0.25">
      <c r="CG45905" s="768"/>
      <c r="CH45905" s="768"/>
      <c r="CI45905" s="850"/>
    </row>
    <row r="45906" spans="85:87" x14ac:dyDescent="0.25">
      <c r="CG45906" s="768"/>
      <c r="CH45906" s="768"/>
      <c r="CI45906" s="850"/>
    </row>
    <row r="45907" spans="85:87" x14ac:dyDescent="0.25">
      <c r="CG45907" s="768"/>
      <c r="CH45907" s="768"/>
      <c r="CI45907" s="850"/>
    </row>
    <row r="45908" spans="85:87" x14ac:dyDescent="0.25">
      <c r="CG45908" s="768"/>
      <c r="CH45908" s="768"/>
      <c r="CI45908" s="850"/>
    </row>
    <row r="45909" spans="85:87" x14ac:dyDescent="0.25">
      <c r="CG45909" s="768"/>
      <c r="CH45909" s="768"/>
      <c r="CI45909" s="850"/>
    </row>
    <row r="45910" spans="85:87" x14ac:dyDescent="0.25">
      <c r="CG45910" s="768"/>
      <c r="CH45910" s="768"/>
      <c r="CI45910" s="850"/>
    </row>
    <row r="45911" spans="85:87" x14ac:dyDescent="0.25">
      <c r="CG45911" s="768"/>
      <c r="CH45911" s="768"/>
      <c r="CI45911" s="850"/>
    </row>
    <row r="45912" spans="85:87" x14ac:dyDescent="0.25">
      <c r="CG45912" s="768"/>
      <c r="CH45912" s="768"/>
      <c r="CI45912" s="850"/>
    </row>
    <row r="45913" spans="85:87" x14ac:dyDescent="0.25">
      <c r="CG45913" s="768"/>
      <c r="CH45913" s="768"/>
      <c r="CI45913" s="850"/>
    </row>
    <row r="45914" spans="85:87" x14ac:dyDescent="0.25">
      <c r="CG45914" s="768"/>
      <c r="CH45914" s="768"/>
      <c r="CI45914" s="850"/>
    </row>
    <row r="45915" spans="85:87" x14ac:dyDescent="0.25">
      <c r="CG45915" s="768"/>
      <c r="CH45915" s="768"/>
      <c r="CI45915" s="850"/>
    </row>
    <row r="45916" spans="85:87" x14ac:dyDescent="0.25">
      <c r="CG45916" s="768"/>
      <c r="CH45916" s="768"/>
      <c r="CI45916" s="850"/>
    </row>
    <row r="45917" spans="85:87" x14ac:dyDescent="0.25">
      <c r="CG45917" s="768"/>
      <c r="CH45917" s="768"/>
      <c r="CI45917" s="850"/>
    </row>
    <row r="45918" spans="85:87" x14ac:dyDescent="0.25">
      <c r="CG45918" s="768"/>
      <c r="CH45918" s="768"/>
      <c r="CI45918" s="850"/>
    </row>
    <row r="45919" spans="85:87" x14ac:dyDescent="0.25">
      <c r="CG45919" s="768"/>
      <c r="CH45919" s="768"/>
      <c r="CI45919" s="850"/>
    </row>
    <row r="45920" spans="85:87" x14ac:dyDescent="0.25">
      <c r="CG45920" s="768"/>
      <c r="CH45920" s="768"/>
      <c r="CI45920" s="850"/>
    </row>
    <row r="45921" spans="85:87" x14ac:dyDescent="0.25">
      <c r="CG45921" s="768"/>
      <c r="CH45921" s="768"/>
      <c r="CI45921" s="850"/>
    </row>
    <row r="45922" spans="85:87" x14ac:dyDescent="0.25">
      <c r="CG45922" s="768"/>
      <c r="CH45922" s="768"/>
      <c r="CI45922" s="850"/>
    </row>
    <row r="45923" spans="85:87" x14ac:dyDescent="0.25">
      <c r="CG45923" s="768"/>
      <c r="CH45923" s="768"/>
      <c r="CI45923" s="850"/>
    </row>
    <row r="45924" spans="85:87" x14ac:dyDescent="0.25">
      <c r="CG45924" s="768"/>
      <c r="CH45924" s="768"/>
      <c r="CI45924" s="850"/>
    </row>
    <row r="45925" spans="85:87" x14ac:dyDescent="0.25">
      <c r="CG45925" s="768"/>
      <c r="CH45925" s="768"/>
      <c r="CI45925" s="850"/>
    </row>
    <row r="45926" spans="85:87" x14ac:dyDescent="0.25">
      <c r="CG45926" s="768"/>
      <c r="CH45926" s="768"/>
      <c r="CI45926" s="850"/>
    </row>
    <row r="45927" spans="85:87" x14ac:dyDescent="0.25">
      <c r="CG45927" s="768"/>
      <c r="CH45927" s="768"/>
      <c r="CI45927" s="850"/>
    </row>
    <row r="45928" spans="85:87" x14ac:dyDescent="0.25">
      <c r="CG45928" s="768"/>
      <c r="CH45928" s="768"/>
      <c r="CI45928" s="850"/>
    </row>
    <row r="45929" spans="85:87" x14ac:dyDescent="0.25">
      <c r="CG45929" s="768"/>
      <c r="CH45929" s="768"/>
      <c r="CI45929" s="850"/>
    </row>
    <row r="45930" spans="85:87" x14ac:dyDescent="0.25">
      <c r="CG45930" s="768"/>
      <c r="CH45930" s="768"/>
      <c r="CI45930" s="850"/>
    </row>
    <row r="45931" spans="85:87" x14ac:dyDescent="0.25">
      <c r="CG45931" s="768"/>
      <c r="CH45931" s="768"/>
      <c r="CI45931" s="850"/>
    </row>
    <row r="45932" spans="85:87" x14ac:dyDescent="0.25">
      <c r="CG45932" s="768"/>
      <c r="CH45932" s="768"/>
      <c r="CI45932" s="850"/>
    </row>
    <row r="45933" spans="85:87" x14ac:dyDescent="0.25">
      <c r="CG45933" s="768"/>
      <c r="CH45933" s="768"/>
      <c r="CI45933" s="850"/>
    </row>
    <row r="45934" spans="85:87" x14ac:dyDescent="0.25">
      <c r="CG45934" s="768"/>
      <c r="CH45934" s="768"/>
      <c r="CI45934" s="850"/>
    </row>
    <row r="45935" spans="85:87" x14ac:dyDescent="0.25">
      <c r="CG45935" s="768"/>
      <c r="CH45935" s="768"/>
      <c r="CI45935" s="850"/>
    </row>
    <row r="45936" spans="85:87" x14ac:dyDescent="0.25">
      <c r="CG45936" s="768"/>
      <c r="CH45936" s="768"/>
      <c r="CI45936" s="850"/>
    </row>
    <row r="45937" spans="85:87" x14ac:dyDescent="0.25">
      <c r="CG45937" s="768"/>
      <c r="CH45937" s="768"/>
      <c r="CI45937" s="850"/>
    </row>
    <row r="45938" spans="85:87" x14ac:dyDescent="0.25">
      <c r="CG45938" s="768"/>
      <c r="CH45938" s="768"/>
      <c r="CI45938" s="850"/>
    </row>
    <row r="45939" spans="85:87" x14ac:dyDescent="0.25">
      <c r="CG45939" s="768"/>
      <c r="CH45939" s="768"/>
      <c r="CI45939" s="850"/>
    </row>
    <row r="45940" spans="85:87" x14ac:dyDescent="0.25">
      <c r="CG45940" s="768"/>
      <c r="CH45940" s="768"/>
      <c r="CI45940" s="850"/>
    </row>
    <row r="45941" spans="85:87" x14ac:dyDescent="0.25">
      <c r="CG45941" s="768"/>
      <c r="CH45941" s="768"/>
      <c r="CI45941" s="850"/>
    </row>
    <row r="45942" spans="85:87" x14ac:dyDescent="0.25">
      <c r="CG45942" s="768"/>
      <c r="CH45942" s="768"/>
      <c r="CI45942" s="850"/>
    </row>
    <row r="45943" spans="85:87" x14ac:dyDescent="0.25">
      <c r="CG45943" s="768"/>
      <c r="CH45943" s="768"/>
      <c r="CI45943" s="850"/>
    </row>
    <row r="45944" spans="85:87" x14ac:dyDescent="0.25">
      <c r="CG45944" s="768"/>
      <c r="CH45944" s="768"/>
      <c r="CI45944" s="850"/>
    </row>
    <row r="45945" spans="85:87" x14ac:dyDescent="0.25">
      <c r="CG45945" s="768"/>
      <c r="CH45945" s="768"/>
      <c r="CI45945" s="850"/>
    </row>
    <row r="45946" spans="85:87" x14ac:dyDescent="0.25">
      <c r="CG45946" s="768"/>
      <c r="CH45946" s="768"/>
      <c r="CI45946" s="850"/>
    </row>
    <row r="45947" spans="85:87" x14ac:dyDescent="0.25">
      <c r="CG45947" s="768"/>
      <c r="CH45947" s="768"/>
      <c r="CI45947" s="850"/>
    </row>
    <row r="45948" spans="85:87" x14ac:dyDescent="0.25">
      <c r="CG45948" s="768"/>
      <c r="CH45948" s="768"/>
      <c r="CI45948" s="850"/>
    </row>
    <row r="45949" spans="85:87" x14ac:dyDescent="0.25">
      <c r="CG45949" s="768"/>
      <c r="CH45949" s="768"/>
      <c r="CI45949" s="850"/>
    </row>
    <row r="45950" spans="85:87" x14ac:dyDescent="0.25">
      <c r="CG45950" s="768"/>
      <c r="CH45950" s="768"/>
      <c r="CI45950" s="850"/>
    </row>
    <row r="45951" spans="85:87" x14ac:dyDescent="0.25">
      <c r="CG45951" s="768"/>
      <c r="CH45951" s="768"/>
      <c r="CI45951" s="850"/>
    </row>
    <row r="45952" spans="85:87" x14ac:dyDescent="0.25">
      <c r="CG45952" s="768"/>
      <c r="CH45952" s="768"/>
      <c r="CI45952" s="850"/>
    </row>
    <row r="45953" spans="85:87" x14ac:dyDescent="0.25">
      <c r="CG45953" s="768"/>
      <c r="CH45953" s="768"/>
      <c r="CI45953" s="850"/>
    </row>
    <row r="45954" spans="85:87" x14ac:dyDescent="0.25">
      <c r="CG45954" s="768"/>
      <c r="CH45954" s="768"/>
      <c r="CI45954" s="850"/>
    </row>
    <row r="45955" spans="85:87" x14ac:dyDescent="0.25">
      <c r="CG45955" s="768"/>
      <c r="CH45955" s="768"/>
      <c r="CI45955" s="850"/>
    </row>
    <row r="45956" spans="85:87" x14ac:dyDescent="0.25">
      <c r="CG45956" s="768"/>
      <c r="CH45956" s="768"/>
      <c r="CI45956" s="850"/>
    </row>
    <row r="45957" spans="85:87" x14ac:dyDescent="0.25">
      <c r="CG45957" s="768"/>
      <c r="CH45957" s="768"/>
      <c r="CI45957" s="850"/>
    </row>
    <row r="45958" spans="85:87" x14ac:dyDescent="0.25">
      <c r="CG45958" s="768"/>
      <c r="CH45958" s="768"/>
      <c r="CI45958" s="850"/>
    </row>
    <row r="45959" spans="85:87" x14ac:dyDescent="0.25">
      <c r="CG45959" s="768"/>
      <c r="CH45959" s="768"/>
      <c r="CI45959" s="850"/>
    </row>
    <row r="45960" spans="85:87" x14ac:dyDescent="0.25">
      <c r="CG45960" s="768"/>
      <c r="CH45960" s="768"/>
      <c r="CI45960" s="850"/>
    </row>
    <row r="45961" spans="85:87" x14ac:dyDescent="0.25">
      <c r="CG45961" s="768"/>
      <c r="CH45961" s="768"/>
      <c r="CI45961" s="850"/>
    </row>
    <row r="45962" spans="85:87" x14ac:dyDescent="0.25">
      <c r="CG45962" s="768"/>
      <c r="CH45962" s="768"/>
      <c r="CI45962" s="850"/>
    </row>
    <row r="45963" spans="85:87" x14ac:dyDescent="0.25">
      <c r="CG45963" s="768"/>
      <c r="CH45963" s="768"/>
      <c r="CI45963" s="850"/>
    </row>
    <row r="45964" spans="85:87" x14ac:dyDescent="0.25">
      <c r="CG45964" s="768"/>
      <c r="CH45964" s="768"/>
      <c r="CI45964" s="850"/>
    </row>
    <row r="45965" spans="85:87" x14ac:dyDescent="0.25">
      <c r="CG45965" s="768"/>
      <c r="CH45965" s="768"/>
      <c r="CI45965" s="850"/>
    </row>
    <row r="45966" spans="85:87" x14ac:dyDescent="0.25">
      <c r="CG45966" s="768"/>
      <c r="CH45966" s="768"/>
      <c r="CI45966" s="850"/>
    </row>
    <row r="45967" spans="85:87" x14ac:dyDescent="0.25">
      <c r="CG45967" s="768"/>
      <c r="CH45967" s="768"/>
      <c r="CI45967" s="850"/>
    </row>
    <row r="45968" spans="85:87" x14ac:dyDescent="0.25">
      <c r="CG45968" s="768"/>
      <c r="CH45968" s="768"/>
      <c r="CI45968" s="850"/>
    </row>
    <row r="45969" spans="85:87" x14ac:dyDescent="0.25">
      <c r="CG45969" s="768"/>
      <c r="CH45969" s="768"/>
      <c r="CI45969" s="850"/>
    </row>
    <row r="45970" spans="85:87" x14ac:dyDescent="0.25">
      <c r="CG45970" s="768"/>
      <c r="CH45970" s="768"/>
      <c r="CI45970" s="850"/>
    </row>
    <row r="45971" spans="85:87" x14ac:dyDescent="0.25">
      <c r="CG45971" s="768"/>
      <c r="CH45971" s="768"/>
      <c r="CI45971" s="850"/>
    </row>
    <row r="45972" spans="85:87" x14ac:dyDescent="0.25">
      <c r="CG45972" s="768"/>
      <c r="CH45972" s="768"/>
      <c r="CI45972" s="850"/>
    </row>
    <row r="45973" spans="85:87" x14ac:dyDescent="0.25">
      <c r="CG45973" s="768"/>
      <c r="CH45973" s="768"/>
      <c r="CI45973" s="850"/>
    </row>
    <row r="45974" spans="85:87" x14ac:dyDescent="0.25">
      <c r="CG45974" s="768"/>
      <c r="CH45974" s="768"/>
      <c r="CI45974" s="850"/>
    </row>
    <row r="45975" spans="85:87" x14ac:dyDescent="0.25">
      <c r="CG45975" s="768"/>
      <c r="CH45975" s="768"/>
      <c r="CI45975" s="850"/>
    </row>
    <row r="45976" spans="85:87" x14ac:dyDescent="0.25">
      <c r="CG45976" s="768"/>
      <c r="CH45976" s="768"/>
      <c r="CI45976" s="850"/>
    </row>
    <row r="45977" spans="85:87" x14ac:dyDescent="0.25">
      <c r="CG45977" s="768"/>
      <c r="CH45977" s="768"/>
      <c r="CI45977" s="850"/>
    </row>
    <row r="45978" spans="85:87" x14ac:dyDescent="0.25">
      <c r="CG45978" s="768"/>
      <c r="CH45978" s="768"/>
      <c r="CI45978" s="850"/>
    </row>
    <row r="45979" spans="85:87" x14ac:dyDescent="0.25">
      <c r="CG45979" s="768"/>
      <c r="CH45979" s="768"/>
      <c r="CI45979" s="850"/>
    </row>
    <row r="45980" spans="85:87" x14ac:dyDescent="0.25">
      <c r="CG45980" s="768"/>
      <c r="CH45980" s="768"/>
      <c r="CI45980" s="850"/>
    </row>
    <row r="45981" spans="85:87" x14ac:dyDescent="0.25">
      <c r="CG45981" s="768"/>
      <c r="CH45981" s="768"/>
      <c r="CI45981" s="850"/>
    </row>
    <row r="45982" spans="85:87" x14ac:dyDescent="0.25">
      <c r="CG45982" s="768"/>
      <c r="CH45982" s="768"/>
      <c r="CI45982" s="850"/>
    </row>
    <row r="45983" spans="85:87" x14ac:dyDescent="0.25">
      <c r="CG45983" s="768"/>
      <c r="CH45983" s="768"/>
      <c r="CI45983" s="850"/>
    </row>
    <row r="45984" spans="85:87" x14ac:dyDescent="0.25">
      <c r="CG45984" s="768"/>
      <c r="CH45984" s="768"/>
      <c r="CI45984" s="850"/>
    </row>
    <row r="45985" spans="85:87" x14ac:dyDescent="0.25">
      <c r="CG45985" s="768"/>
      <c r="CH45985" s="768"/>
      <c r="CI45985" s="850"/>
    </row>
    <row r="45986" spans="85:87" x14ac:dyDescent="0.25">
      <c r="CG45986" s="768"/>
      <c r="CH45986" s="768"/>
      <c r="CI45986" s="850"/>
    </row>
    <row r="45987" spans="85:87" x14ac:dyDescent="0.25">
      <c r="CG45987" s="768"/>
      <c r="CH45987" s="768"/>
      <c r="CI45987" s="850"/>
    </row>
    <row r="45988" spans="85:87" x14ac:dyDescent="0.25">
      <c r="CG45988" s="768"/>
      <c r="CH45988" s="768"/>
      <c r="CI45988" s="850"/>
    </row>
    <row r="45989" spans="85:87" x14ac:dyDescent="0.25">
      <c r="CG45989" s="768"/>
      <c r="CH45989" s="768"/>
      <c r="CI45989" s="850"/>
    </row>
    <row r="45990" spans="85:87" x14ac:dyDescent="0.25">
      <c r="CG45990" s="768"/>
      <c r="CH45990" s="768"/>
      <c r="CI45990" s="850"/>
    </row>
    <row r="45991" spans="85:87" x14ac:dyDescent="0.25">
      <c r="CG45991" s="768"/>
      <c r="CH45991" s="768"/>
      <c r="CI45991" s="850"/>
    </row>
    <row r="45992" spans="85:87" x14ac:dyDescent="0.25">
      <c r="CG45992" s="768"/>
      <c r="CH45992" s="768"/>
      <c r="CI45992" s="850"/>
    </row>
    <row r="45993" spans="85:87" x14ac:dyDescent="0.25">
      <c r="CG45993" s="768"/>
      <c r="CH45993" s="768"/>
      <c r="CI45993" s="850"/>
    </row>
    <row r="45994" spans="85:87" x14ac:dyDescent="0.25">
      <c r="CG45994" s="768"/>
      <c r="CH45994" s="768"/>
      <c r="CI45994" s="850"/>
    </row>
    <row r="45995" spans="85:87" x14ac:dyDescent="0.25">
      <c r="CG45995" s="768"/>
      <c r="CH45995" s="768"/>
      <c r="CI45995" s="850"/>
    </row>
    <row r="45996" spans="85:87" x14ac:dyDescent="0.25">
      <c r="CG45996" s="768"/>
      <c r="CH45996" s="768"/>
      <c r="CI45996" s="850"/>
    </row>
    <row r="45997" spans="85:87" x14ac:dyDescent="0.25">
      <c r="CG45997" s="768"/>
      <c r="CH45997" s="768"/>
      <c r="CI45997" s="850"/>
    </row>
    <row r="45998" spans="85:87" x14ac:dyDescent="0.25">
      <c r="CG45998" s="768"/>
      <c r="CH45998" s="768"/>
      <c r="CI45998" s="850"/>
    </row>
    <row r="45999" spans="85:87" x14ac:dyDescent="0.25">
      <c r="CG45999" s="768"/>
      <c r="CH45999" s="768"/>
      <c r="CI45999" s="850"/>
    </row>
    <row r="46000" spans="85:87" x14ac:dyDescent="0.25">
      <c r="CG46000" s="768"/>
      <c r="CH46000" s="768"/>
      <c r="CI46000" s="850"/>
    </row>
    <row r="46001" spans="85:87" x14ac:dyDescent="0.25">
      <c r="CG46001" s="768"/>
      <c r="CH46001" s="768"/>
      <c r="CI46001" s="850"/>
    </row>
    <row r="46002" spans="85:87" x14ac:dyDescent="0.25">
      <c r="CG46002" s="768"/>
      <c r="CH46002" s="768"/>
      <c r="CI46002" s="850"/>
    </row>
    <row r="46003" spans="85:87" x14ac:dyDescent="0.25">
      <c r="CG46003" s="768"/>
      <c r="CH46003" s="768"/>
      <c r="CI46003" s="850"/>
    </row>
    <row r="46004" spans="85:87" x14ac:dyDescent="0.25">
      <c r="CG46004" s="768"/>
      <c r="CH46004" s="768"/>
      <c r="CI46004" s="850"/>
    </row>
    <row r="46005" spans="85:87" x14ac:dyDescent="0.25">
      <c r="CG46005" s="768"/>
      <c r="CH46005" s="768"/>
      <c r="CI46005" s="850"/>
    </row>
    <row r="46006" spans="85:87" x14ac:dyDescent="0.25">
      <c r="CG46006" s="768"/>
      <c r="CH46006" s="768"/>
      <c r="CI46006" s="850"/>
    </row>
    <row r="46007" spans="85:87" x14ac:dyDescent="0.25">
      <c r="CG46007" s="768"/>
      <c r="CH46007" s="768"/>
      <c r="CI46007" s="850"/>
    </row>
    <row r="46008" spans="85:87" x14ac:dyDescent="0.25">
      <c r="CG46008" s="768"/>
      <c r="CH46008" s="768"/>
      <c r="CI46008" s="850"/>
    </row>
    <row r="46009" spans="85:87" x14ac:dyDescent="0.25">
      <c r="CG46009" s="768"/>
      <c r="CH46009" s="768"/>
      <c r="CI46009" s="850"/>
    </row>
    <row r="46010" spans="85:87" x14ac:dyDescent="0.25">
      <c r="CG46010" s="768"/>
      <c r="CH46010" s="768"/>
      <c r="CI46010" s="850"/>
    </row>
    <row r="46011" spans="85:87" x14ac:dyDescent="0.25">
      <c r="CG46011" s="768"/>
      <c r="CH46011" s="768"/>
      <c r="CI46011" s="850"/>
    </row>
    <row r="46012" spans="85:87" x14ac:dyDescent="0.25">
      <c r="CG46012" s="768"/>
      <c r="CH46012" s="768"/>
      <c r="CI46012" s="850"/>
    </row>
    <row r="46013" spans="85:87" x14ac:dyDescent="0.25">
      <c r="CG46013" s="768"/>
      <c r="CH46013" s="768"/>
      <c r="CI46013" s="850"/>
    </row>
    <row r="46014" spans="85:87" x14ac:dyDescent="0.25">
      <c r="CG46014" s="768"/>
      <c r="CH46014" s="768"/>
      <c r="CI46014" s="850"/>
    </row>
    <row r="46015" spans="85:87" x14ac:dyDescent="0.25">
      <c r="CG46015" s="768"/>
      <c r="CH46015" s="768"/>
      <c r="CI46015" s="850"/>
    </row>
    <row r="46016" spans="85:87" x14ac:dyDescent="0.25">
      <c r="CG46016" s="768"/>
      <c r="CH46016" s="768"/>
      <c r="CI46016" s="850"/>
    </row>
    <row r="46017" spans="85:87" x14ac:dyDescent="0.25">
      <c r="CG46017" s="768"/>
      <c r="CH46017" s="768"/>
      <c r="CI46017" s="850"/>
    </row>
    <row r="46018" spans="85:87" x14ac:dyDescent="0.25">
      <c r="CG46018" s="768"/>
      <c r="CH46018" s="768"/>
      <c r="CI46018" s="850"/>
    </row>
    <row r="46019" spans="85:87" x14ac:dyDescent="0.25">
      <c r="CG46019" s="768"/>
      <c r="CH46019" s="768"/>
      <c r="CI46019" s="850"/>
    </row>
    <row r="46020" spans="85:87" x14ac:dyDescent="0.25">
      <c r="CG46020" s="768"/>
      <c r="CH46020" s="768"/>
      <c r="CI46020" s="850"/>
    </row>
    <row r="46021" spans="85:87" x14ac:dyDescent="0.25">
      <c r="CG46021" s="768"/>
      <c r="CH46021" s="768"/>
      <c r="CI46021" s="850"/>
    </row>
    <row r="46022" spans="85:87" x14ac:dyDescent="0.25">
      <c r="CG46022" s="768"/>
      <c r="CH46022" s="768"/>
      <c r="CI46022" s="850"/>
    </row>
    <row r="46023" spans="85:87" x14ac:dyDescent="0.25">
      <c r="CG46023" s="768"/>
      <c r="CH46023" s="768"/>
      <c r="CI46023" s="850"/>
    </row>
    <row r="46024" spans="85:87" x14ac:dyDescent="0.25">
      <c r="CG46024" s="768"/>
      <c r="CH46024" s="768"/>
      <c r="CI46024" s="850"/>
    </row>
    <row r="46025" spans="85:87" x14ac:dyDescent="0.25">
      <c r="CG46025" s="768"/>
      <c r="CH46025" s="768"/>
      <c r="CI46025" s="850"/>
    </row>
    <row r="46026" spans="85:87" x14ac:dyDescent="0.25">
      <c r="CG46026" s="768"/>
      <c r="CH46026" s="768"/>
      <c r="CI46026" s="850"/>
    </row>
    <row r="46027" spans="85:87" x14ac:dyDescent="0.25">
      <c r="CG46027" s="768"/>
      <c r="CH46027" s="768"/>
      <c r="CI46027" s="850"/>
    </row>
    <row r="46028" spans="85:87" x14ac:dyDescent="0.25">
      <c r="CG46028" s="768"/>
      <c r="CH46028" s="768"/>
      <c r="CI46028" s="850"/>
    </row>
    <row r="46029" spans="85:87" x14ac:dyDescent="0.25">
      <c r="CG46029" s="768"/>
      <c r="CH46029" s="768"/>
      <c r="CI46029" s="850"/>
    </row>
    <row r="46030" spans="85:87" x14ac:dyDescent="0.25">
      <c r="CG46030" s="768"/>
      <c r="CH46030" s="768"/>
      <c r="CI46030" s="850"/>
    </row>
    <row r="46031" spans="85:87" x14ac:dyDescent="0.25">
      <c r="CG46031" s="768"/>
      <c r="CH46031" s="768"/>
      <c r="CI46031" s="850"/>
    </row>
    <row r="46032" spans="85:87" x14ac:dyDescent="0.25">
      <c r="CG46032" s="768"/>
      <c r="CH46032" s="768"/>
      <c r="CI46032" s="850"/>
    </row>
    <row r="46033" spans="85:87" x14ac:dyDescent="0.25">
      <c r="CG46033" s="768"/>
      <c r="CH46033" s="768"/>
      <c r="CI46033" s="850"/>
    </row>
    <row r="46034" spans="85:87" x14ac:dyDescent="0.25">
      <c r="CG46034" s="768"/>
      <c r="CH46034" s="768"/>
      <c r="CI46034" s="850"/>
    </row>
    <row r="46035" spans="85:87" x14ac:dyDescent="0.25">
      <c r="CG46035" s="768"/>
      <c r="CH46035" s="768"/>
      <c r="CI46035" s="850"/>
    </row>
    <row r="46036" spans="85:87" x14ac:dyDescent="0.25">
      <c r="CG46036" s="768"/>
      <c r="CH46036" s="768"/>
      <c r="CI46036" s="850"/>
    </row>
    <row r="46037" spans="85:87" x14ac:dyDescent="0.25">
      <c r="CG46037" s="768"/>
      <c r="CH46037" s="768"/>
      <c r="CI46037" s="850"/>
    </row>
    <row r="46038" spans="85:87" x14ac:dyDescent="0.25">
      <c r="CG46038" s="768"/>
      <c r="CH46038" s="768"/>
      <c r="CI46038" s="850"/>
    </row>
    <row r="46039" spans="85:87" x14ac:dyDescent="0.25">
      <c r="CG46039" s="768"/>
      <c r="CH46039" s="768"/>
      <c r="CI46039" s="850"/>
    </row>
    <row r="46040" spans="85:87" x14ac:dyDescent="0.25">
      <c r="CG46040" s="768"/>
      <c r="CH46040" s="768"/>
      <c r="CI46040" s="850"/>
    </row>
    <row r="46041" spans="85:87" x14ac:dyDescent="0.25">
      <c r="CG46041" s="768"/>
      <c r="CH46041" s="768"/>
      <c r="CI46041" s="850"/>
    </row>
    <row r="46042" spans="85:87" x14ac:dyDescent="0.25">
      <c r="CG46042" s="768"/>
      <c r="CH46042" s="768"/>
      <c r="CI46042" s="850"/>
    </row>
    <row r="46043" spans="85:87" x14ac:dyDescent="0.25">
      <c r="CG46043" s="768"/>
      <c r="CH46043" s="768"/>
      <c r="CI46043" s="850"/>
    </row>
    <row r="46044" spans="85:87" x14ac:dyDescent="0.25">
      <c r="CG46044" s="768"/>
      <c r="CH46044" s="768"/>
      <c r="CI46044" s="850"/>
    </row>
    <row r="46045" spans="85:87" x14ac:dyDescent="0.25">
      <c r="CG46045" s="768"/>
      <c r="CH46045" s="768"/>
      <c r="CI46045" s="850"/>
    </row>
    <row r="46046" spans="85:87" x14ac:dyDescent="0.25">
      <c r="CG46046" s="768"/>
      <c r="CH46046" s="768"/>
      <c r="CI46046" s="850"/>
    </row>
    <row r="46047" spans="85:87" x14ac:dyDescent="0.25">
      <c r="CG46047" s="768"/>
      <c r="CH46047" s="768"/>
      <c r="CI46047" s="850"/>
    </row>
    <row r="46048" spans="85:87" x14ac:dyDescent="0.25">
      <c r="CG46048" s="768"/>
      <c r="CH46048" s="768"/>
      <c r="CI46048" s="850"/>
    </row>
    <row r="46049" spans="85:87" x14ac:dyDescent="0.25">
      <c r="CG46049" s="768"/>
      <c r="CH46049" s="768"/>
      <c r="CI46049" s="850"/>
    </row>
    <row r="46050" spans="85:87" x14ac:dyDescent="0.25">
      <c r="CG46050" s="768"/>
      <c r="CH46050" s="768"/>
      <c r="CI46050" s="850"/>
    </row>
    <row r="46051" spans="85:87" x14ac:dyDescent="0.25">
      <c r="CG46051" s="768"/>
      <c r="CH46051" s="768"/>
      <c r="CI46051" s="850"/>
    </row>
    <row r="46052" spans="85:87" x14ac:dyDescent="0.25">
      <c r="CG46052" s="768"/>
      <c r="CH46052" s="768"/>
      <c r="CI46052" s="850"/>
    </row>
    <row r="46053" spans="85:87" x14ac:dyDescent="0.25">
      <c r="CG46053" s="768"/>
      <c r="CH46053" s="768"/>
      <c r="CI46053" s="850"/>
    </row>
    <row r="46054" spans="85:87" x14ac:dyDescent="0.25">
      <c r="CG46054" s="768"/>
      <c r="CH46054" s="768"/>
      <c r="CI46054" s="850"/>
    </row>
    <row r="46055" spans="85:87" x14ac:dyDescent="0.25">
      <c r="CG46055" s="768"/>
      <c r="CH46055" s="768"/>
      <c r="CI46055" s="850"/>
    </row>
    <row r="46056" spans="85:87" x14ac:dyDescent="0.25">
      <c r="CG46056" s="768"/>
      <c r="CH46056" s="768"/>
      <c r="CI46056" s="850"/>
    </row>
    <row r="46057" spans="85:87" x14ac:dyDescent="0.25">
      <c r="CG46057" s="768"/>
      <c r="CH46057" s="768"/>
      <c r="CI46057" s="850"/>
    </row>
    <row r="46058" spans="85:87" x14ac:dyDescent="0.25">
      <c r="CG46058" s="768"/>
      <c r="CH46058" s="768"/>
      <c r="CI46058" s="850"/>
    </row>
    <row r="46059" spans="85:87" x14ac:dyDescent="0.25">
      <c r="CG46059" s="768"/>
      <c r="CH46059" s="768"/>
      <c r="CI46059" s="850"/>
    </row>
    <row r="46060" spans="85:87" x14ac:dyDescent="0.25">
      <c r="CG46060" s="768"/>
      <c r="CH46060" s="768"/>
      <c r="CI46060" s="850"/>
    </row>
    <row r="46061" spans="85:87" x14ac:dyDescent="0.25">
      <c r="CG46061" s="768"/>
      <c r="CH46061" s="768"/>
      <c r="CI46061" s="850"/>
    </row>
    <row r="46062" spans="85:87" x14ac:dyDescent="0.25">
      <c r="CG46062" s="768"/>
      <c r="CH46062" s="768"/>
      <c r="CI46062" s="850"/>
    </row>
    <row r="46063" spans="85:87" x14ac:dyDescent="0.25">
      <c r="CG46063" s="768"/>
      <c r="CH46063" s="768"/>
      <c r="CI46063" s="850"/>
    </row>
    <row r="46064" spans="85:87" x14ac:dyDescent="0.25">
      <c r="CG46064" s="768"/>
      <c r="CH46064" s="768"/>
      <c r="CI46064" s="850"/>
    </row>
    <row r="46065" spans="85:87" x14ac:dyDescent="0.25">
      <c r="CG46065" s="768"/>
      <c r="CH46065" s="768"/>
      <c r="CI46065" s="850"/>
    </row>
    <row r="46066" spans="85:87" x14ac:dyDescent="0.25">
      <c r="CG46066" s="768"/>
      <c r="CH46066" s="768"/>
      <c r="CI46066" s="850"/>
    </row>
    <row r="46067" spans="85:87" x14ac:dyDescent="0.25">
      <c r="CG46067" s="768"/>
      <c r="CH46067" s="768"/>
      <c r="CI46067" s="850"/>
    </row>
    <row r="46068" spans="85:87" x14ac:dyDescent="0.25">
      <c r="CG46068" s="768"/>
      <c r="CH46068" s="768"/>
      <c r="CI46068" s="850"/>
    </row>
    <row r="46069" spans="85:87" x14ac:dyDescent="0.25">
      <c r="CG46069" s="768"/>
      <c r="CH46069" s="768"/>
      <c r="CI46069" s="850"/>
    </row>
    <row r="46070" spans="85:87" x14ac:dyDescent="0.25">
      <c r="CG46070" s="768"/>
      <c r="CH46070" s="768"/>
      <c r="CI46070" s="850"/>
    </row>
    <row r="46071" spans="85:87" x14ac:dyDescent="0.25">
      <c r="CG46071" s="768"/>
      <c r="CH46071" s="768"/>
      <c r="CI46071" s="850"/>
    </row>
    <row r="46072" spans="85:87" x14ac:dyDescent="0.25">
      <c r="CG46072" s="768"/>
      <c r="CH46072" s="768"/>
      <c r="CI46072" s="850"/>
    </row>
    <row r="46073" spans="85:87" x14ac:dyDescent="0.25">
      <c r="CG46073" s="768"/>
      <c r="CH46073" s="768"/>
      <c r="CI46073" s="850"/>
    </row>
    <row r="46074" spans="85:87" x14ac:dyDescent="0.25">
      <c r="CG46074" s="768"/>
      <c r="CH46074" s="768"/>
      <c r="CI46074" s="850"/>
    </row>
    <row r="46075" spans="85:87" x14ac:dyDescent="0.25">
      <c r="CG46075" s="768"/>
      <c r="CH46075" s="768"/>
      <c r="CI46075" s="850"/>
    </row>
    <row r="46076" spans="85:87" x14ac:dyDescent="0.25">
      <c r="CG46076" s="768"/>
      <c r="CH46076" s="768"/>
      <c r="CI46076" s="850"/>
    </row>
    <row r="46077" spans="85:87" x14ac:dyDescent="0.25">
      <c r="CG46077" s="768"/>
      <c r="CH46077" s="768"/>
      <c r="CI46077" s="850"/>
    </row>
    <row r="46078" spans="85:87" x14ac:dyDescent="0.25">
      <c r="CG46078" s="768"/>
      <c r="CH46078" s="768"/>
      <c r="CI46078" s="850"/>
    </row>
    <row r="46079" spans="85:87" x14ac:dyDescent="0.25">
      <c r="CG46079" s="768"/>
      <c r="CH46079" s="768"/>
      <c r="CI46079" s="850"/>
    </row>
    <row r="46080" spans="85:87" x14ac:dyDescent="0.25">
      <c r="CG46080" s="768"/>
      <c r="CH46080" s="768"/>
      <c r="CI46080" s="850"/>
    </row>
    <row r="46081" spans="85:87" x14ac:dyDescent="0.25">
      <c r="CG46081" s="768"/>
      <c r="CH46081" s="768"/>
      <c r="CI46081" s="850"/>
    </row>
    <row r="46082" spans="85:87" x14ac:dyDescent="0.25">
      <c r="CG46082" s="768"/>
      <c r="CH46082" s="768"/>
      <c r="CI46082" s="850"/>
    </row>
    <row r="46083" spans="85:87" x14ac:dyDescent="0.25">
      <c r="CG46083" s="768"/>
      <c r="CH46083" s="768"/>
      <c r="CI46083" s="850"/>
    </row>
    <row r="46084" spans="85:87" x14ac:dyDescent="0.25">
      <c r="CG46084" s="768"/>
      <c r="CH46084" s="768"/>
      <c r="CI46084" s="850"/>
    </row>
    <row r="46085" spans="85:87" x14ac:dyDescent="0.25">
      <c r="CG46085" s="768"/>
      <c r="CH46085" s="768"/>
      <c r="CI46085" s="850"/>
    </row>
    <row r="46086" spans="85:87" x14ac:dyDescent="0.25">
      <c r="CG46086" s="768"/>
      <c r="CH46086" s="768"/>
      <c r="CI46086" s="850"/>
    </row>
    <row r="46087" spans="85:87" x14ac:dyDescent="0.25">
      <c r="CG46087" s="768"/>
      <c r="CH46087" s="768"/>
      <c r="CI46087" s="850"/>
    </row>
    <row r="46088" spans="85:87" x14ac:dyDescent="0.25">
      <c r="CG46088" s="768"/>
      <c r="CH46088" s="768"/>
      <c r="CI46088" s="850"/>
    </row>
    <row r="46089" spans="85:87" x14ac:dyDescent="0.25">
      <c r="CG46089" s="768"/>
      <c r="CH46089" s="768"/>
      <c r="CI46089" s="850"/>
    </row>
    <row r="46090" spans="85:87" x14ac:dyDescent="0.25">
      <c r="CG46090" s="768"/>
      <c r="CH46090" s="768"/>
      <c r="CI46090" s="850"/>
    </row>
    <row r="46091" spans="85:87" x14ac:dyDescent="0.25">
      <c r="CG46091" s="768"/>
      <c r="CH46091" s="768"/>
      <c r="CI46091" s="850"/>
    </row>
    <row r="46092" spans="85:87" x14ac:dyDescent="0.25">
      <c r="CG46092" s="768"/>
      <c r="CH46092" s="768"/>
      <c r="CI46092" s="850"/>
    </row>
    <row r="46093" spans="85:87" x14ac:dyDescent="0.25">
      <c r="CG46093" s="768"/>
      <c r="CH46093" s="768"/>
      <c r="CI46093" s="850"/>
    </row>
    <row r="46094" spans="85:87" x14ac:dyDescent="0.25">
      <c r="CG46094" s="768"/>
      <c r="CH46094" s="768"/>
      <c r="CI46094" s="850"/>
    </row>
    <row r="46095" spans="85:87" x14ac:dyDescent="0.25">
      <c r="CG46095" s="768"/>
      <c r="CH46095" s="768"/>
      <c r="CI46095" s="850"/>
    </row>
    <row r="46096" spans="85:87" x14ac:dyDescent="0.25">
      <c r="CG46096" s="768"/>
      <c r="CH46096" s="768"/>
      <c r="CI46096" s="850"/>
    </row>
    <row r="46097" spans="85:87" x14ac:dyDescent="0.25">
      <c r="CG46097" s="768"/>
      <c r="CH46097" s="768"/>
      <c r="CI46097" s="850"/>
    </row>
    <row r="46098" spans="85:87" x14ac:dyDescent="0.25">
      <c r="CG46098" s="768"/>
      <c r="CH46098" s="768"/>
      <c r="CI46098" s="850"/>
    </row>
    <row r="46099" spans="85:87" x14ac:dyDescent="0.25">
      <c r="CG46099" s="768"/>
      <c r="CH46099" s="768"/>
      <c r="CI46099" s="850"/>
    </row>
    <row r="46100" spans="85:87" x14ac:dyDescent="0.25">
      <c r="CG46100" s="768"/>
      <c r="CH46100" s="768"/>
      <c r="CI46100" s="850"/>
    </row>
    <row r="46101" spans="85:87" x14ac:dyDescent="0.25">
      <c r="CG46101" s="768"/>
      <c r="CH46101" s="768"/>
      <c r="CI46101" s="850"/>
    </row>
    <row r="46102" spans="85:87" x14ac:dyDescent="0.25">
      <c r="CG46102" s="768"/>
      <c r="CH46102" s="768"/>
      <c r="CI46102" s="850"/>
    </row>
    <row r="46103" spans="85:87" x14ac:dyDescent="0.25">
      <c r="CG46103" s="768"/>
      <c r="CH46103" s="768"/>
      <c r="CI46103" s="850"/>
    </row>
    <row r="46104" spans="85:87" x14ac:dyDescent="0.25">
      <c r="CG46104" s="768"/>
      <c r="CH46104" s="768"/>
      <c r="CI46104" s="850"/>
    </row>
    <row r="46105" spans="85:87" x14ac:dyDescent="0.25">
      <c r="CG46105" s="768"/>
      <c r="CH46105" s="768"/>
      <c r="CI46105" s="850"/>
    </row>
    <row r="46106" spans="85:87" x14ac:dyDescent="0.25">
      <c r="CG46106" s="768"/>
      <c r="CH46106" s="768"/>
      <c r="CI46106" s="850"/>
    </row>
    <row r="46107" spans="85:87" x14ac:dyDescent="0.25">
      <c r="CG46107" s="768"/>
      <c r="CH46107" s="768"/>
      <c r="CI46107" s="850"/>
    </row>
    <row r="46108" spans="85:87" x14ac:dyDescent="0.25">
      <c r="CG46108" s="768"/>
      <c r="CH46108" s="768"/>
      <c r="CI46108" s="850"/>
    </row>
    <row r="46109" spans="85:87" x14ac:dyDescent="0.25">
      <c r="CG46109" s="768"/>
      <c r="CH46109" s="768"/>
      <c r="CI46109" s="850"/>
    </row>
    <row r="46110" spans="85:87" x14ac:dyDescent="0.25">
      <c r="CG46110" s="768"/>
      <c r="CH46110" s="768"/>
      <c r="CI46110" s="850"/>
    </row>
    <row r="46111" spans="85:87" x14ac:dyDescent="0.25">
      <c r="CG46111" s="768"/>
      <c r="CH46111" s="768"/>
      <c r="CI46111" s="850"/>
    </row>
    <row r="46112" spans="85:87" x14ac:dyDescent="0.25">
      <c r="CG46112" s="768"/>
      <c r="CH46112" s="768"/>
      <c r="CI46112" s="850"/>
    </row>
    <row r="46113" spans="85:87" x14ac:dyDescent="0.25">
      <c r="CG46113" s="768"/>
      <c r="CH46113" s="768"/>
      <c r="CI46113" s="850"/>
    </row>
    <row r="46114" spans="85:87" x14ac:dyDescent="0.25">
      <c r="CG46114" s="768"/>
      <c r="CH46114" s="768"/>
      <c r="CI46114" s="850"/>
    </row>
    <row r="46115" spans="85:87" x14ac:dyDescent="0.25">
      <c r="CG46115" s="768"/>
      <c r="CH46115" s="768"/>
      <c r="CI46115" s="850"/>
    </row>
    <row r="46116" spans="85:87" x14ac:dyDescent="0.25">
      <c r="CG46116" s="768"/>
      <c r="CH46116" s="768"/>
      <c r="CI46116" s="850"/>
    </row>
    <row r="46117" spans="85:87" x14ac:dyDescent="0.25">
      <c r="CG46117" s="768"/>
      <c r="CH46117" s="768"/>
      <c r="CI46117" s="850"/>
    </row>
    <row r="46118" spans="85:87" x14ac:dyDescent="0.25">
      <c r="CG46118" s="768"/>
      <c r="CH46118" s="768"/>
      <c r="CI46118" s="850"/>
    </row>
    <row r="46119" spans="85:87" x14ac:dyDescent="0.25">
      <c r="CG46119" s="768"/>
      <c r="CH46119" s="768"/>
      <c r="CI46119" s="850"/>
    </row>
    <row r="46120" spans="85:87" x14ac:dyDescent="0.25">
      <c r="CG46120" s="768"/>
      <c r="CH46120" s="768"/>
      <c r="CI46120" s="850"/>
    </row>
    <row r="46121" spans="85:87" x14ac:dyDescent="0.25">
      <c r="CG46121" s="768"/>
      <c r="CH46121" s="768"/>
      <c r="CI46121" s="850"/>
    </row>
    <row r="46122" spans="85:87" x14ac:dyDescent="0.25">
      <c r="CG46122" s="768"/>
      <c r="CH46122" s="768"/>
      <c r="CI46122" s="850"/>
    </row>
    <row r="46123" spans="85:87" x14ac:dyDescent="0.25">
      <c r="CG46123" s="768"/>
      <c r="CH46123" s="768"/>
      <c r="CI46123" s="850"/>
    </row>
    <row r="46124" spans="85:87" x14ac:dyDescent="0.25">
      <c r="CG46124" s="768"/>
      <c r="CH46124" s="768"/>
      <c r="CI46124" s="850"/>
    </row>
    <row r="46125" spans="85:87" x14ac:dyDescent="0.25">
      <c r="CG46125" s="768"/>
      <c r="CH46125" s="768"/>
      <c r="CI46125" s="850"/>
    </row>
    <row r="46126" spans="85:87" x14ac:dyDescent="0.25">
      <c r="CG46126" s="768"/>
      <c r="CH46126" s="768"/>
      <c r="CI46126" s="850"/>
    </row>
    <row r="46127" spans="85:87" x14ac:dyDescent="0.25">
      <c r="CG46127" s="768"/>
      <c r="CH46127" s="768"/>
      <c r="CI46127" s="850"/>
    </row>
    <row r="46128" spans="85:87" x14ac:dyDescent="0.25">
      <c r="CG46128" s="768"/>
      <c r="CH46128" s="768"/>
      <c r="CI46128" s="850"/>
    </row>
    <row r="46129" spans="85:87" x14ac:dyDescent="0.25">
      <c r="CG46129" s="768"/>
      <c r="CH46129" s="768"/>
      <c r="CI46129" s="850"/>
    </row>
    <row r="46130" spans="85:87" x14ac:dyDescent="0.25">
      <c r="CG46130" s="768"/>
      <c r="CH46130" s="768"/>
      <c r="CI46130" s="850"/>
    </row>
    <row r="46131" spans="85:87" x14ac:dyDescent="0.25">
      <c r="CG46131" s="768"/>
      <c r="CH46131" s="768"/>
      <c r="CI46131" s="850"/>
    </row>
    <row r="46132" spans="85:87" x14ac:dyDescent="0.25">
      <c r="CG46132" s="768"/>
      <c r="CH46132" s="768"/>
      <c r="CI46132" s="850"/>
    </row>
    <row r="46133" spans="85:87" x14ac:dyDescent="0.25">
      <c r="CG46133" s="768"/>
      <c r="CH46133" s="768"/>
      <c r="CI46133" s="850"/>
    </row>
    <row r="46134" spans="85:87" x14ac:dyDescent="0.25">
      <c r="CG46134" s="768"/>
      <c r="CH46134" s="768"/>
      <c r="CI46134" s="850"/>
    </row>
    <row r="46135" spans="85:87" x14ac:dyDescent="0.25">
      <c r="CG46135" s="768"/>
      <c r="CH46135" s="768"/>
      <c r="CI46135" s="850"/>
    </row>
    <row r="46136" spans="85:87" x14ac:dyDescent="0.25">
      <c r="CG46136" s="768"/>
      <c r="CH46136" s="768"/>
      <c r="CI46136" s="850"/>
    </row>
    <row r="46137" spans="85:87" x14ac:dyDescent="0.25">
      <c r="CG46137" s="768"/>
      <c r="CH46137" s="768"/>
      <c r="CI46137" s="850"/>
    </row>
    <row r="46138" spans="85:87" x14ac:dyDescent="0.25">
      <c r="CG46138" s="768"/>
      <c r="CH46138" s="768"/>
      <c r="CI46138" s="850"/>
    </row>
    <row r="46139" spans="85:87" x14ac:dyDescent="0.25">
      <c r="CG46139" s="768"/>
      <c r="CH46139" s="768"/>
      <c r="CI46139" s="850"/>
    </row>
    <row r="46140" spans="85:87" x14ac:dyDescent="0.25">
      <c r="CG46140" s="768"/>
      <c r="CH46140" s="768"/>
      <c r="CI46140" s="850"/>
    </row>
    <row r="46141" spans="85:87" x14ac:dyDescent="0.25">
      <c r="CG46141" s="768"/>
      <c r="CH46141" s="768"/>
      <c r="CI46141" s="850"/>
    </row>
    <row r="46142" spans="85:87" x14ac:dyDescent="0.25">
      <c r="CG46142" s="768"/>
      <c r="CH46142" s="768"/>
      <c r="CI46142" s="850"/>
    </row>
    <row r="46143" spans="85:87" x14ac:dyDescent="0.25">
      <c r="CG46143" s="768"/>
      <c r="CH46143" s="768"/>
      <c r="CI46143" s="850"/>
    </row>
    <row r="46144" spans="85:87" x14ac:dyDescent="0.25">
      <c r="CG46144" s="768"/>
      <c r="CH46144" s="768"/>
      <c r="CI46144" s="850"/>
    </row>
    <row r="46145" spans="85:87" x14ac:dyDescent="0.25">
      <c r="CG46145" s="768"/>
      <c r="CH46145" s="768"/>
      <c r="CI46145" s="850"/>
    </row>
    <row r="46146" spans="85:87" x14ac:dyDescent="0.25">
      <c r="CG46146" s="768"/>
      <c r="CH46146" s="768"/>
      <c r="CI46146" s="850"/>
    </row>
    <row r="46147" spans="85:87" x14ac:dyDescent="0.25">
      <c r="CG46147" s="768"/>
      <c r="CH46147" s="768"/>
      <c r="CI46147" s="850"/>
    </row>
    <row r="46148" spans="85:87" x14ac:dyDescent="0.25">
      <c r="CG46148" s="768"/>
      <c r="CH46148" s="768"/>
      <c r="CI46148" s="850"/>
    </row>
    <row r="46149" spans="85:87" x14ac:dyDescent="0.25">
      <c r="CG46149" s="768"/>
      <c r="CH46149" s="768"/>
      <c r="CI46149" s="850"/>
    </row>
    <row r="46150" spans="85:87" x14ac:dyDescent="0.25">
      <c r="CG46150" s="768"/>
      <c r="CH46150" s="768"/>
      <c r="CI46150" s="850"/>
    </row>
    <row r="46151" spans="85:87" x14ac:dyDescent="0.25">
      <c r="CG46151" s="768"/>
      <c r="CH46151" s="768"/>
      <c r="CI46151" s="850"/>
    </row>
    <row r="46152" spans="85:87" x14ac:dyDescent="0.25">
      <c r="CG46152" s="768"/>
      <c r="CH46152" s="768"/>
      <c r="CI46152" s="850"/>
    </row>
    <row r="46153" spans="85:87" x14ac:dyDescent="0.25">
      <c r="CG46153" s="768"/>
      <c r="CH46153" s="768"/>
      <c r="CI46153" s="850"/>
    </row>
    <row r="46154" spans="85:87" x14ac:dyDescent="0.25">
      <c r="CG46154" s="768"/>
      <c r="CH46154" s="768"/>
      <c r="CI46154" s="850"/>
    </row>
    <row r="46155" spans="85:87" x14ac:dyDescent="0.25">
      <c r="CG46155" s="768"/>
      <c r="CH46155" s="768"/>
      <c r="CI46155" s="850"/>
    </row>
    <row r="46156" spans="85:87" x14ac:dyDescent="0.25">
      <c r="CG46156" s="768"/>
      <c r="CH46156" s="768"/>
      <c r="CI46156" s="850"/>
    </row>
    <row r="46157" spans="85:87" x14ac:dyDescent="0.25">
      <c r="CG46157" s="768"/>
      <c r="CH46157" s="768"/>
      <c r="CI46157" s="850"/>
    </row>
    <row r="46158" spans="85:87" x14ac:dyDescent="0.25">
      <c r="CG46158" s="768"/>
      <c r="CH46158" s="768"/>
      <c r="CI46158" s="850"/>
    </row>
    <row r="46159" spans="85:87" x14ac:dyDescent="0.25">
      <c r="CG46159" s="768"/>
      <c r="CH46159" s="768"/>
      <c r="CI46159" s="850"/>
    </row>
    <row r="46160" spans="85:87" x14ac:dyDescent="0.25">
      <c r="CG46160" s="768"/>
      <c r="CH46160" s="768"/>
      <c r="CI46160" s="850"/>
    </row>
    <row r="46161" spans="85:87" x14ac:dyDescent="0.25">
      <c r="CG46161" s="768"/>
      <c r="CH46161" s="768"/>
      <c r="CI46161" s="850"/>
    </row>
    <row r="46162" spans="85:87" x14ac:dyDescent="0.25">
      <c r="CG46162" s="768"/>
      <c r="CH46162" s="768"/>
      <c r="CI46162" s="850"/>
    </row>
    <row r="46163" spans="85:87" x14ac:dyDescent="0.25">
      <c r="CG46163" s="768"/>
      <c r="CH46163" s="768"/>
      <c r="CI46163" s="850"/>
    </row>
    <row r="46164" spans="85:87" x14ac:dyDescent="0.25">
      <c r="CG46164" s="768"/>
      <c r="CH46164" s="768"/>
      <c r="CI46164" s="850"/>
    </row>
    <row r="46165" spans="85:87" x14ac:dyDescent="0.25">
      <c r="CG46165" s="768"/>
      <c r="CH46165" s="768"/>
      <c r="CI46165" s="850"/>
    </row>
    <row r="46166" spans="85:87" x14ac:dyDescent="0.25">
      <c r="CG46166" s="768"/>
      <c r="CH46166" s="768"/>
      <c r="CI46166" s="850"/>
    </row>
    <row r="46167" spans="85:87" x14ac:dyDescent="0.25">
      <c r="CG46167" s="768"/>
      <c r="CH46167" s="768"/>
      <c r="CI46167" s="850"/>
    </row>
    <row r="46168" spans="85:87" x14ac:dyDescent="0.25">
      <c r="CG46168" s="768"/>
      <c r="CH46168" s="768"/>
      <c r="CI46168" s="850"/>
    </row>
    <row r="46169" spans="85:87" x14ac:dyDescent="0.25">
      <c r="CG46169" s="768"/>
      <c r="CH46169" s="768"/>
      <c r="CI46169" s="850"/>
    </row>
    <row r="46170" spans="85:87" x14ac:dyDescent="0.25">
      <c r="CG46170" s="768"/>
      <c r="CH46170" s="768"/>
      <c r="CI46170" s="850"/>
    </row>
    <row r="46171" spans="85:87" x14ac:dyDescent="0.25">
      <c r="CG46171" s="768"/>
      <c r="CH46171" s="768"/>
      <c r="CI46171" s="850"/>
    </row>
    <row r="46172" spans="85:87" x14ac:dyDescent="0.25">
      <c r="CG46172" s="768"/>
      <c r="CH46172" s="768"/>
      <c r="CI46172" s="850"/>
    </row>
    <row r="46173" spans="85:87" x14ac:dyDescent="0.25">
      <c r="CG46173" s="768"/>
      <c r="CH46173" s="768"/>
      <c r="CI46173" s="850"/>
    </row>
    <row r="46174" spans="85:87" x14ac:dyDescent="0.25">
      <c r="CG46174" s="768"/>
      <c r="CH46174" s="768"/>
      <c r="CI46174" s="850"/>
    </row>
    <row r="46175" spans="85:87" x14ac:dyDescent="0.25">
      <c r="CG46175" s="768"/>
      <c r="CH46175" s="768"/>
      <c r="CI46175" s="850"/>
    </row>
    <row r="46176" spans="85:87" x14ac:dyDescent="0.25">
      <c r="CG46176" s="768"/>
      <c r="CH46176" s="768"/>
      <c r="CI46176" s="850"/>
    </row>
    <row r="46177" spans="85:87" x14ac:dyDescent="0.25">
      <c r="CG46177" s="768"/>
      <c r="CH46177" s="768"/>
      <c r="CI46177" s="850"/>
    </row>
    <row r="46178" spans="85:87" x14ac:dyDescent="0.25">
      <c r="CG46178" s="768"/>
      <c r="CH46178" s="768"/>
      <c r="CI46178" s="850"/>
    </row>
    <row r="46179" spans="85:87" x14ac:dyDescent="0.25">
      <c r="CG46179" s="768"/>
      <c r="CH46179" s="768"/>
      <c r="CI46179" s="850"/>
    </row>
    <row r="46180" spans="85:87" x14ac:dyDescent="0.25">
      <c r="CG46180" s="768"/>
      <c r="CH46180" s="768"/>
      <c r="CI46180" s="850"/>
    </row>
    <row r="46181" spans="85:87" x14ac:dyDescent="0.25">
      <c r="CG46181" s="768"/>
      <c r="CH46181" s="768"/>
      <c r="CI46181" s="850"/>
    </row>
    <row r="46182" spans="85:87" x14ac:dyDescent="0.25">
      <c r="CG46182" s="768"/>
      <c r="CH46182" s="768"/>
      <c r="CI46182" s="850"/>
    </row>
    <row r="46183" spans="85:87" x14ac:dyDescent="0.25">
      <c r="CG46183" s="768"/>
      <c r="CH46183" s="768"/>
      <c r="CI46183" s="850"/>
    </row>
    <row r="46184" spans="85:87" x14ac:dyDescent="0.25">
      <c r="CG46184" s="768"/>
      <c r="CH46184" s="768"/>
      <c r="CI46184" s="850"/>
    </row>
    <row r="46185" spans="85:87" x14ac:dyDescent="0.25">
      <c r="CG46185" s="768"/>
      <c r="CH46185" s="768"/>
      <c r="CI46185" s="850"/>
    </row>
    <row r="46186" spans="85:87" x14ac:dyDescent="0.25">
      <c r="CG46186" s="768"/>
      <c r="CH46186" s="768"/>
      <c r="CI46186" s="850"/>
    </row>
    <row r="46187" spans="85:87" x14ac:dyDescent="0.25">
      <c r="CG46187" s="768"/>
      <c r="CH46187" s="768"/>
      <c r="CI46187" s="850"/>
    </row>
    <row r="46188" spans="85:87" x14ac:dyDescent="0.25">
      <c r="CG46188" s="768"/>
      <c r="CH46188" s="768"/>
      <c r="CI46188" s="850"/>
    </row>
    <row r="46189" spans="85:87" x14ac:dyDescent="0.25">
      <c r="CG46189" s="768"/>
      <c r="CH46189" s="768"/>
      <c r="CI46189" s="850"/>
    </row>
    <row r="46190" spans="85:87" x14ac:dyDescent="0.25">
      <c r="CG46190" s="768"/>
      <c r="CH46190" s="768"/>
      <c r="CI46190" s="850"/>
    </row>
    <row r="46191" spans="85:87" x14ac:dyDescent="0.25">
      <c r="CG46191" s="768"/>
      <c r="CH46191" s="768"/>
      <c r="CI46191" s="850"/>
    </row>
    <row r="46192" spans="85:87" x14ac:dyDescent="0.25">
      <c r="CG46192" s="768"/>
      <c r="CH46192" s="768"/>
      <c r="CI46192" s="850"/>
    </row>
    <row r="46193" spans="85:87" x14ac:dyDescent="0.25">
      <c r="CG46193" s="768"/>
      <c r="CH46193" s="768"/>
      <c r="CI46193" s="850"/>
    </row>
    <row r="46194" spans="85:87" x14ac:dyDescent="0.25">
      <c r="CG46194" s="768"/>
      <c r="CH46194" s="768"/>
      <c r="CI46194" s="850"/>
    </row>
    <row r="46195" spans="85:87" x14ac:dyDescent="0.25">
      <c r="CG46195" s="768"/>
      <c r="CH46195" s="768"/>
      <c r="CI46195" s="850"/>
    </row>
    <row r="46196" spans="85:87" x14ac:dyDescent="0.25">
      <c r="CG46196" s="768"/>
      <c r="CH46196" s="768"/>
      <c r="CI46196" s="850"/>
    </row>
    <row r="46197" spans="85:87" x14ac:dyDescent="0.25">
      <c r="CG46197" s="768"/>
      <c r="CH46197" s="768"/>
      <c r="CI46197" s="850"/>
    </row>
    <row r="46198" spans="85:87" x14ac:dyDescent="0.25">
      <c r="CG46198" s="768"/>
      <c r="CH46198" s="768"/>
      <c r="CI46198" s="850"/>
    </row>
    <row r="46199" spans="85:87" x14ac:dyDescent="0.25">
      <c r="CG46199" s="768"/>
      <c r="CH46199" s="768"/>
      <c r="CI46199" s="850"/>
    </row>
    <row r="46200" spans="85:87" x14ac:dyDescent="0.25">
      <c r="CG46200" s="768"/>
      <c r="CH46200" s="768"/>
      <c r="CI46200" s="850"/>
    </row>
    <row r="46201" spans="85:87" x14ac:dyDescent="0.25">
      <c r="CG46201" s="768"/>
      <c r="CH46201" s="768"/>
      <c r="CI46201" s="850"/>
    </row>
    <row r="46202" spans="85:87" x14ac:dyDescent="0.25">
      <c r="CG46202" s="768"/>
      <c r="CH46202" s="768"/>
      <c r="CI46202" s="850"/>
    </row>
    <row r="46203" spans="85:87" x14ac:dyDescent="0.25">
      <c r="CG46203" s="768"/>
      <c r="CH46203" s="768"/>
      <c r="CI46203" s="850"/>
    </row>
    <row r="46204" spans="85:87" x14ac:dyDescent="0.25">
      <c r="CG46204" s="768"/>
      <c r="CH46204" s="768"/>
      <c r="CI46204" s="850"/>
    </row>
    <row r="46205" spans="85:87" x14ac:dyDescent="0.25">
      <c r="CG46205" s="768"/>
      <c r="CH46205" s="768"/>
      <c r="CI46205" s="850"/>
    </row>
    <row r="46206" spans="85:87" x14ac:dyDescent="0.25">
      <c r="CG46206" s="768"/>
      <c r="CH46206" s="768"/>
      <c r="CI46206" s="850"/>
    </row>
    <row r="46207" spans="85:87" x14ac:dyDescent="0.25">
      <c r="CG46207" s="768"/>
      <c r="CH46207" s="768"/>
      <c r="CI46207" s="850"/>
    </row>
    <row r="46208" spans="85:87" x14ac:dyDescent="0.25">
      <c r="CG46208" s="768"/>
      <c r="CH46208" s="768"/>
      <c r="CI46208" s="850"/>
    </row>
    <row r="46209" spans="85:87" x14ac:dyDescent="0.25">
      <c r="CG46209" s="768"/>
      <c r="CH46209" s="768"/>
      <c r="CI46209" s="850"/>
    </row>
    <row r="46210" spans="85:87" x14ac:dyDescent="0.25">
      <c r="CG46210" s="768"/>
      <c r="CH46210" s="768"/>
      <c r="CI46210" s="850"/>
    </row>
    <row r="46211" spans="85:87" x14ac:dyDescent="0.25">
      <c r="CG46211" s="768"/>
      <c r="CH46211" s="768"/>
      <c r="CI46211" s="850"/>
    </row>
    <row r="46212" spans="85:87" x14ac:dyDescent="0.25">
      <c r="CG46212" s="768"/>
      <c r="CH46212" s="768"/>
      <c r="CI46212" s="850"/>
    </row>
    <row r="46213" spans="85:87" x14ac:dyDescent="0.25">
      <c r="CG46213" s="768"/>
      <c r="CH46213" s="768"/>
      <c r="CI46213" s="850"/>
    </row>
    <row r="46214" spans="85:87" x14ac:dyDescent="0.25">
      <c r="CG46214" s="768"/>
      <c r="CH46214" s="768"/>
      <c r="CI46214" s="850"/>
    </row>
    <row r="46215" spans="85:87" x14ac:dyDescent="0.25">
      <c r="CG46215" s="768"/>
      <c r="CH46215" s="768"/>
      <c r="CI46215" s="850"/>
    </row>
    <row r="46216" spans="85:87" x14ac:dyDescent="0.25">
      <c r="CG46216" s="768"/>
      <c r="CH46216" s="768"/>
      <c r="CI46216" s="850"/>
    </row>
    <row r="46217" spans="85:87" x14ac:dyDescent="0.25">
      <c r="CG46217" s="768"/>
      <c r="CH46217" s="768"/>
      <c r="CI46217" s="850"/>
    </row>
    <row r="46218" spans="85:87" x14ac:dyDescent="0.25">
      <c r="CG46218" s="768"/>
      <c r="CH46218" s="768"/>
      <c r="CI46218" s="850"/>
    </row>
    <row r="46219" spans="85:87" x14ac:dyDescent="0.25">
      <c r="CG46219" s="768"/>
      <c r="CH46219" s="768"/>
      <c r="CI46219" s="850"/>
    </row>
    <row r="46220" spans="85:87" x14ac:dyDescent="0.25">
      <c r="CG46220" s="768"/>
      <c r="CH46220" s="768"/>
      <c r="CI46220" s="850"/>
    </row>
    <row r="46221" spans="85:87" x14ac:dyDescent="0.25">
      <c r="CG46221" s="768"/>
      <c r="CH46221" s="768"/>
      <c r="CI46221" s="850"/>
    </row>
    <row r="46222" spans="85:87" x14ac:dyDescent="0.25">
      <c r="CG46222" s="768"/>
      <c r="CH46222" s="768"/>
      <c r="CI46222" s="850"/>
    </row>
    <row r="46223" spans="85:87" x14ac:dyDescent="0.25">
      <c r="CG46223" s="768"/>
      <c r="CH46223" s="768"/>
      <c r="CI46223" s="850"/>
    </row>
    <row r="46224" spans="85:87" x14ac:dyDescent="0.25">
      <c r="CG46224" s="768"/>
      <c r="CH46224" s="768"/>
      <c r="CI46224" s="850"/>
    </row>
    <row r="46225" spans="85:87" x14ac:dyDescent="0.25">
      <c r="CG46225" s="768"/>
      <c r="CH46225" s="768"/>
      <c r="CI46225" s="850"/>
    </row>
    <row r="46226" spans="85:87" x14ac:dyDescent="0.25">
      <c r="CG46226" s="768"/>
      <c r="CH46226" s="768"/>
      <c r="CI46226" s="850"/>
    </row>
    <row r="46227" spans="85:87" x14ac:dyDescent="0.25">
      <c r="CG46227" s="768"/>
      <c r="CH46227" s="768"/>
      <c r="CI46227" s="850"/>
    </row>
    <row r="46228" spans="85:87" x14ac:dyDescent="0.25">
      <c r="CG46228" s="768"/>
      <c r="CH46228" s="768"/>
      <c r="CI46228" s="850"/>
    </row>
    <row r="46229" spans="85:87" x14ac:dyDescent="0.25">
      <c r="CG46229" s="768"/>
      <c r="CH46229" s="768"/>
      <c r="CI46229" s="850"/>
    </row>
    <row r="46230" spans="85:87" x14ac:dyDescent="0.25">
      <c r="CG46230" s="768"/>
      <c r="CH46230" s="768"/>
      <c r="CI46230" s="850"/>
    </row>
    <row r="46231" spans="85:87" x14ac:dyDescent="0.25">
      <c r="CG46231" s="768"/>
      <c r="CH46231" s="768"/>
      <c r="CI46231" s="850"/>
    </row>
    <row r="46232" spans="85:87" x14ac:dyDescent="0.25">
      <c r="CG46232" s="768"/>
      <c r="CH46232" s="768"/>
      <c r="CI46232" s="850"/>
    </row>
    <row r="46233" spans="85:87" x14ac:dyDescent="0.25">
      <c r="CG46233" s="768"/>
      <c r="CH46233" s="768"/>
      <c r="CI46233" s="850"/>
    </row>
    <row r="46234" spans="85:87" x14ac:dyDescent="0.25">
      <c r="CG46234" s="768"/>
      <c r="CH46234" s="768"/>
      <c r="CI46234" s="850"/>
    </row>
    <row r="46235" spans="85:87" x14ac:dyDescent="0.25">
      <c r="CG46235" s="768"/>
      <c r="CH46235" s="768"/>
      <c r="CI46235" s="850"/>
    </row>
    <row r="46236" spans="85:87" x14ac:dyDescent="0.25">
      <c r="CG46236" s="768"/>
      <c r="CH46236" s="768"/>
      <c r="CI46236" s="850"/>
    </row>
    <row r="46237" spans="85:87" x14ac:dyDescent="0.25">
      <c r="CG46237" s="768"/>
      <c r="CH46237" s="768"/>
      <c r="CI46237" s="850"/>
    </row>
    <row r="46238" spans="85:87" x14ac:dyDescent="0.25">
      <c r="CG46238" s="768"/>
      <c r="CH46238" s="768"/>
      <c r="CI46238" s="850"/>
    </row>
    <row r="46239" spans="85:87" x14ac:dyDescent="0.25">
      <c r="CG46239" s="768"/>
      <c r="CH46239" s="768"/>
      <c r="CI46239" s="850"/>
    </row>
    <row r="46240" spans="85:87" x14ac:dyDescent="0.25">
      <c r="CG46240" s="768"/>
      <c r="CH46240" s="768"/>
      <c r="CI46240" s="850"/>
    </row>
    <row r="46241" spans="85:87" x14ac:dyDescent="0.25">
      <c r="CG46241" s="768"/>
      <c r="CH46241" s="768"/>
      <c r="CI46241" s="850"/>
    </row>
    <row r="46242" spans="85:87" x14ac:dyDescent="0.25">
      <c r="CG46242" s="768"/>
      <c r="CH46242" s="768"/>
      <c r="CI46242" s="850"/>
    </row>
    <row r="46243" spans="85:87" x14ac:dyDescent="0.25">
      <c r="CG46243" s="768"/>
      <c r="CH46243" s="768"/>
      <c r="CI46243" s="850"/>
    </row>
    <row r="46244" spans="85:87" x14ac:dyDescent="0.25">
      <c r="CG46244" s="768"/>
      <c r="CH46244" s="768"/>
      <c r="CI46244" s="850"/>
    </row>
    <row r="46245" spans="85:87" x14ac:dyDescent="0.25">
      <c r="CG46245" s="768"/>
      <c r="CH46245" s="768"/>
      <c r="CI46245" s="850"/>
    </row>
    <row r="46246" spans="85:87" x14ac:dyDescent="0.25">
      <c r="CG46246" s="768"/>
      <c r="CH46246" s="768"/>
      <c r="CI46246" s="850"/>
    </row>
    <row r="46247" spans="85:87" x14ac:dyDescent="0.25">
      <c r="CG46247" s="768"/>
      <c r="CH46247" s="768"/>
      <c r="CI46247" s="850"/>
    </row>
    <row r="46248" spans="85:87" x14ac:dyDescent="0.25">
      <c r="CG46248" s="768"/>
      <c r="CH46248" s="768"/>
      <c r="CI46248" s="850"/>
    </row>
    <row r="46249" spans="85:87" x14ac:dyDescent="0.25">
      <c r="CG46249" s="768"/>
      <c r="CH46249" s="768"/>
      <c r="CI46249" s="850"/>
    </row>
    <row r="46250" spans="85:87" x14ac:dyDescent="0.25">
      <c r="CG46250" s="768"/>
      <c r="CH46250" s="768"/>
      <c r="CI46250" s="850"/>
    </row>
    <row r="46251" spans="85:87" x14ac:dyDescent="0.25">
      <c r="CG46251" s="768"/>
      <c r="CH46251" s="768"/>
      <c r="CI46251" s="850"/>
    </row>
    <row r="46252" spans="85:87" x14ac:dyDescent="0.25">
      <c r="CG46252" s="768"/>
      <c r="CH46252" s="768"/>
      <c r="CI46252" s="850"/>
    </row>
    <row r="46253" spans="85:87" x14ac:dyDescent="0.25">
      <c r="CG46253" s="768"/>
      <c r="CH46253" s="768"/>
      <c r="CI46253" s="850"/>
    </row>
    <row r="46254" spans="85:87" x14ac:dyDescent="0.25">
      <c r="CG46254" s="768"/>
      <c r="CH46254" s="768"/>
      <c r="CI46254" s="850"/>
    </row>
    <row r="46255" spans="85:87" x14ac:dyDescent="0.25">
      <c r="CG46255" s="768"/>
      <c r="CH46255" s="768"/>
      <c r="CI46255" s="850"/>
    </row>
    <row r="46256" spans="85:87" x14ac:dyDescent="0.25">
      <c r="CG46256" s="768"/>
      <c r="CH46256" s="768"/>
      <c r="CI46256" s="850"/>
    </row>
    <row r="46257" spans="85:87" x14ac:dyDescent="0.25">
      <c r="CG46257" s="768"/>
      <c r="CH46257" s="768"/>
      <c r="CI46257" s="850"/>
    </row>
    <row r="46258" spans="85:87" x14ac:dyDescent="0.25">
      <c r="CG46258" s="768"/>
      <c r="CH46258" s="768"/>
      <c r="CI46258" s="850"/>
    </row>
    <row r="46259" spans="85:87" x14ac:dyDescent="0.25">
      <c r="CG46259" s="768"/>
      <c r="CH46259" s="768"/>
      <c r="CI46259" s="850"/>
    </row>
    <row r="46260" spans="85:87" x14ac:dyDescent="0.25">
      <c r="CG46260" s="768"/>
      <c r="CH46260" s="768"/>
      <c r="CI46260" s="850"/>
    </row>
    <row r="46261" spans="85:87" x14ac:dyDescent="0.25">
      <c r="CG46261" s="768"/>
      <c r="CH46261" s="768"/>
      <c r="CI46261" s="850"/>
    </row>
    <row r="46262" spans="85:87" x14ac:dyDescent="0.25">
      <c r="CG46262" s="768"/>
      <c r="CH46262" s="768"/>
      <c r="CI46262" s="850"/>
    </row>
    <row r="46263" spans="85:87" x14ac:dyDescent="0.25">
      <c r="CG46263" s="768"/>
      <c r="CH46263" s="768"/>
      <c r="CI46263" s="850"/>
    </row>
    <row r="46264" spans="85:87" x14ac:dyDescent="0.25">
      <c r="CG46264" s="768"/>
      <c r="CH46264" s="768"/>
      <c r="CI46264" s="850"/>
    </row>
    <row r="46265" spans="85:87" x14ac:dyDescent="0.25">
      <c r="CG46265" s="768"/>
      <c r="CH46265" s="768"/>
      <c r="CI46265" s="850"/>
    </row>
    <row r="46266" spans="85:87" x14ac:dyDescent="0.25">
      <c r="CG46266" s="768"/>
      <c r="CH46266" s="768"/>
      <c r="CI46266" s="850"/>
    </row>
    <row r="46267" spans="85:87" x14ac:dyDescent="0.25">
      <c r="CG46267" s="768"/>
      <c r="CH46267" s="768"/>
      <c r="CI46267" s="850"/>
    </row>
    <row r="46268" spans="85:87" x14ac:dyDescent="0.25">
      <c r="CG46268" s="768"/>
      <c r="CH46268" s="768"/>
      <c r="CI46268" s="850"/>
    </row>
    <row r="46269" spans="85:87" x14ac:dyDescent="0.25">
      <c r="CG46269" s="768"/>
      <c r="CH46269" s="768"/>
      <c r="CI46269" s="850"/>
    </row>
    <row r="46270" spans="85:87" x14ac:dyDescent="0.25">
      <c r="CG46270" s="768"/>
      <c r="CH46270" s="768"/>
      <c r="CI46270" s="850"/>
    </row>
    <row r="46271" spans="85:87" x14ac:dyDescent="0.25">
      <c r="CG46271" s="768"/>
      <c r="CH46271" s="768"/>
      <c r="CI46271" s="850"/>
    </row>
    <row r="46272" spans="85:87" x14ac:dyDescent="0.25">
      <c r="CG46272" s="768"/>
      <c r="CH46272" s="768"/>
      <c r="CI46272" s="850"/>
    </row>
    <row r="46273" spans="85:87" x14ac:dyDescent="0.25">
      <c r="CG46273" s="768"/>
      <c r="CH46273" s="768"/>
      <c r="CI46273" s="850"/>
    </row>
    <row r="46274" spans="85:87" x14ac:dyDescent="0.25">
      <c r="CG46274" s="768"/>
      <c r="CH46274" s="768"/>
      <c r="CI46274" s="850"/>
    </row>
    <row r="46275" spans="85:87" x14ac:dyDescent="0.25">
      <c r="CG46275" s="768"/>
      <c r="CH46275" s="768"/>
      <c r="CI46275" s="850"/>
    </row>
    <row r="46276" spans="85:87" x14ac:dyDescent="0.25">
      <c r="CG46276" s="768"/>
      <c r="CH46276" s="768"/>
      <c r="CI46276" s="850"/>
    </row>
    <row r="46277" spans="85:87" x14ac:dyDescent="0.25">
      <c r="CG46277" s="768"/>
      <c r="CH46277" s="768"/>
      <c r="CI46277" s="850"/>
    </row>
    <row r="46278" spans="85:87" x14ac:dyDescent="0.25">
      <c r="CG46278" s="768"/>
      <c r="CH46278" s="768"/>
      <c r="CI46278" s="850"/>
    </row>
    <row r="46279" spans="85:87" x14ac:dyDescent="0.25">
      <c r="CG46279" s="768"/>
      <c r="CH46279" s="768"/>
      <c r="CI46279" s="850"/>
    </row>
    <row r="46280" spans="85:87" x14ac:dyDescent="0.25">
      <c r="CG46280" s="768"/>
      <c r="CH46280" s="768"/>
      <c r="CI46280" s="850"/>
    </row>
    <row r="46281" spans="85:87" x14ac:dyDescent="0.25">
      <c r="CG46281" s="768"/>
      <c r="CH46281" s="768"/>
      <c r="CI46281" s="850"/>
    </row>
    <row r="46282" spans="85:87" x14ac:dyDescent="0.25">
      <c r="CG46282" s="768"/>
      <c r="CH46282" s="768"/>
      <c r="CI46282" s="850"/>
    </row>
    <row r="46283" spans="85:87" x14ac:dyDescent="0.25">
      <c r="CG46283" s="768"/>
      <c r="CH46283" s="768"/>
      <c r="CI46283" s="850"/>
    </row>
    <row r="46284" spans="85:87" x14ac:dyDescent="0.25">
      <c r="CG46284" s="768"/>
      <c r="CH46284" s="768"/>
      <c r="CI46284" s="850"/>
    </row>
    <row r="46285" spans="85:87" x14ac:dyDescent="0.25">
      <c r="CG46285" s="768"/>
      <c r="CH46285" s="768"/>
      <c r="CI46285" s="850"/>
    </row>
    <row r="46286" spans="85:87" x14ac:dyDescent="0.25">
      <c r="CG46286" s="768"/>
      <c r="CH46286" s="768"/>
      <c r="CI46286" s="850"/>
    </row>
    <row r="46287" spans="85:87" x14ac:dyDescent="0.25">
      <c r="CG46287" s="768"/>
      <c r="CH46287" s="768"/>
      <c r="CI46287" s="850"/>
    </row>
    <row r="46288" spans="85:87" x14ac:dyDescent="0.25">
      <c r="CG46288" s="768"/>
      <c r="CH46288" s="768"/>
      <c r="CI46288" s="850"/>
    </row>
    <row r="46289" spans="85:87" x14ac:dyDescent="0.25">
      <c r="CG46289" s="768"/>
      <c r="CH46289" s="768"/>
      <c r="CI46289" s="850"/>
    </row>
    <row r="46290" spans="85:87" x14ac:dyDescent="0.25">
      <c r="CG46290" s="768"/>
      <c r="CH46290" s="768"/>
      <c r="CI46290" s="850"/>
    </row>
    <row r="46291" spans="85:87" x14ac:dyDescent="0.25">
      <c r="CG46291" s="768"/>
      <c r="CH46291" s="768"/>
      <c r="CI46291" s="850"/>
    </row>
    <row r="46292" spans="85:87" x14ac:dyDescent="0.25">
      <c r="CG46292" s="768"/>
      <c r="CH46292" s="768"/>
      <c r="CI46292" s="850"/>
    </row>
    <row r="46293" spans="85:87" x14ac:dyDescent="0.25">
      <c r="CG46293" s="768"/>
      <c r="CH46293" s="768"/>
      <c r="CI46293" s="850"/>
    </row>
    <row r="46294" spans="85:87" x14ac:dyDescent="0.25">
      <c r="CG46294" s="768"/>
      <c r="CH46294" s="768"/>
      <c r="CI46294" s="850"/>
    </row>
    <row r="46295" spans="85:87" x14ac:dyDescent="0.25">
      <c r="CG46295" s="768"/>
      <c r="CH46295" s="768"/>
      <c r="CI46295" s="850"/>
    </row>
    <row r="46296" spans="85:87" x14ac:dyDescent="0.25">
      <c r="CG46296" s="768"/>
      <c r="CH46296" s="768"/>
      <c r="CI46296" s="850"/>
    </row>
    <row r="46297" spans="85:87" x14ac:dyDescent="0.25">
      <c r="CG46297" s="768"/>
      <c r="CH46297" s="768"/>
      <c r="CI46297" s="850"/>
    </row>
    <row r="46298" spans="85:87" x14ac:dyDescent="0.25">
      <c r="CG46298" s="768"/>
      <c r="CH46298" s="768"/>
      <c r="CI46298" s="850"/>
    </row>
    <row r="46299" spans="85:87" x14ac:dyDescent="0.25">
      <c r="CG46299" s="768"/>
      <c r="CH46299" s="768"/>
      <c r="CI46299" s="850"/>
    </row>
    <row r="46300" spans="85:87" x14ac:dyDescent="0.25">
      <c r="CG46300" s="768"/>
      <c r="CH46300" s="768"/>
      <c r="CI46300" s="850"/>
    </row>
    <row r="46301" spans="85:87" x14ac:dyDescent="0.25">
      <c r="CG46301" s="768"/>
      <c r="CH46301" s="768"/>
      <c r="CI46301" s="850"/>
    </row>
    <row r="46302" spans="85:87" x14ac:dyDescent="0.25">
      <c r="CG46302" s="768"/>
      <c r="CH46302" s="768"/>
      <c r="CI46302" s="850"/>
    </row>
    <row r="46303" spans="85:87" x14ac:dyDescent="0.25">
      <c r="CG46303" s="768"/>
      <c r="CH46303" s="768"/>
      <c r="CI46303" s="850"/>
    </row>
    <row r="46304" spans="85:87" x14ac:dyDescent="0.25">
      <c r="CG46304" s="768"/>
      <c r="CH46304" s="768"/>
      <c r="CI46304" s="850"/>
    </row>
    <row r="46305" spans="85:87" x14ac:dyDescent="0.25">
      <c r="CG46305" s="768"/>
      <c r="CH46305" s="768"/>
      <c r="CI46305" s="850"/>
    </row>
    <row r="46306" spans="85:87" x14ac:dyDescent="0.25">
      <c r="CG46306" s="768"/>
      <c r="CH46306" s="768"/>
      <c r="CI46306" s="850"/>
    </row>
    <row r="46307" spans="85:87" x14ac:dyDescent="0.25">
      <c r="CG46307" s="768"/>
      <c r="CH46307" s="768"/>
      <c r="CI46307" s="850"/>
    </row>
    <row r="46308" spans="85:87" x14ac:dyDescent="0.25">
      <c r="CG46308" s="768"/>
      <c r="CH46308" s="768"/>
      <c r="CI46308" s="850"/>
    </row>
    <row r="46309" spans="85:87" x14ac:dyDescent="0.25">
      <c r="CG46309" s="768"/>
      <c r="CH46309" s="768"/>
      <c r="CI46309" s="850"/>
    </row>
    <row r="46310" spans="85:87" x14ac:dyDescent="0.25">
      <c r="CG46310" s="768"/>
      <c r="CH46310" s="768"/>
      <c r="CI46310" s="850"/>
    </row>
    <row r="46311" spans="85:87" x14ac:dyDescent="0.25">
      <c r="CG46311" s="768"/>
      <c r="CH46311" s="768"/>
      <c r="CI46311" s="850"/>
    </row>
    <row r="46312" spans="85:87" x14ac:dyDescent="0.25">
      <c r="CG46312" s="768"/>
      <c r="CH46312" s="768"/>
      <c r="CI46312" s="850"/>
    </row>
    <row r="46313" spans="85:87" x14ac:dyDescent="0.25">
      <c r="CG46313" s="768"/>
      <c r="CH46313" s="768"/>
      <c r="CI46313" s="850"/>
    </row>
    <row r="46314" spans="85:87" x14ac:dyDescent="0.25">
      <c r="CG46314" s="768"/>
      <c r="CH46314" s="768"/>
      <c r="CI46314" s="850"/>
    </row>
    <row r="46315" spans="85:87" x14ac:dyDescent="0.25">
      <c r="CG46315" s="768"/>
      <c r="CH46315" s="768"/>
      <c r="CI46315" s="850"/>
    </row>
    <row r="46316" spans="85:87" x14ac:dyDescent="0.25">
      <c r="CG46316" s="768"/>
      <c r="CH46316" s="768"/>
      <c r="CI46316" s="850"/>
    </row>
    <row r="46317" spans="85:87" x14ac:dyDescent="0.25">
      <c r="CG46317" s="768"/>
      <c r="CH46317" s="768"/>
      <c r="CI46317" s="850"/>
    </row>
    <row r="46318" spans="85:87" x14ac:dyDescent="0.25">
      <c r="CG46318" s="768"/>
      <c r="CH46318" s="768"/>
      <c r="CI46318" s="850"/>
    </row>
    <row r="46319" spans="85:87" x14ac:dyDescent="0.25">
      <c r="CG46319" s="768"/>
      <c r="CH46319" s="768"/>
      <c r="CI46319" s="850"/>
    </row>
    <row r="46320" spans="85:87" x14ac:dyDescent="0.25">
      <c r="CG46320" s="768"/>
      <c r="CH46320" s="768"/>
      <c r="CI46320" s="850"/>
    </row>
    <row r="46321" spans="85:87" x14ac:dyDescent="0.25">
      <c r="CG46321" s="768"/>
      <c r="CH46321" s="768"/>
      <c r="CI46321" s="850"/>
    </row>
    <row r="46322" spans="85:87" x14ac:dyDescent="0.25">
      <c r="CG46322" s="768"/>
      <c r="CH46322" s="768"/>
      <c r="CI46322" s="850"/>
    </row>
    <row r="46323" spans="85:87" x14ac:dyDescent="0.25">
      <c r="CG46323" s="768"/>
      <c r="CH46323" s="768"/>
      <c r="CI46323" s="850"/>
    </row>
    <row r="46324" spans="85:87" x14ac:dyDescent="0.25">
      <c r="CG46324" s="768"/>
      <c r="CH46324" s="768"/>
      <c r="CI46324" s="850"/>
    </row>
    <row r="46325" spans="85:87" x14ac:dyDescent="0.25">
      <c r="CG46325" s="768"/>
      <c r="CH46325" s="768"/>
      <c r="CI46325" s="850"/>
    </row>
    <row r="46326" spans="85:87" x14ac:dyDescent="0.25">
      <c r="CG46326" s="768"/>
      <c r="CH46326" s="768"/>
      <c r="CI46326" s="850"/>
    </row>
    <row r="46327" spans="85:87" x14ac:dyDescent="0.25">
      <c r="CG46327" s="768"/>
      <c r="CH46327" s="768"/>
      <c r="CI46327" s="850"/>
    </row>
    <row r="46328" spans="85:87" x14ac:dyDescent="0.25">
      <c r="CG46328" s="768"/>
      <c r="CH46328" s="768"/>
      <c r="CI46328" s="850"/>
    </row>
    <row r="46329" spans="85:87" x14ac:dyDescent="0.25">
      <c r="CG46329" s="768"/>
      <c r="CH46329" s="768"/>
      <c r="CI46329" s="850"/>
    </row>
    <row r="46330" spans="85:87" x14ac:dyDescent="0.25">
      <c r="CG46330" s="768"/>
      <c r="CH46330" s="768"/>
      <c r="CI46330" s="850"/>
    </row>
    <row r="46331" spans="85:87" x14ac:dyDescent="0.25">
      <c r="CG46331" s="768"/>
      <c r="CH46331" s="768"/>
      <c r="CI46331" s="850"/>
    </row>
    <row r="46332" spans="85:87" x14ac:dyDescent="0.25">
      <c r="CG46332" s="768"/>
      <c r="CH46332" s="768"/>
      <c r="CI46332" s="850"/>
    </row>
    <row r="46333" spans="85:87" x14ac:dyDescent="0.25">
      <c r="CG46333" s="768"/>
      <c r="CH46333" s="768"/>
      <c r="CI46333" s="850"/>
    </row>
    <row r="46334" spans="85:87" x14ac:dyDescent="0.25">
      <c r="CG46334" s="768"/>
      <c r="CH46334" s="768"/>
      <c r="CI46334" s="850"/>
    </row>
    <row r="46335" spans="85:87" x14ac:dyDescent="0.25">
      <c r="CG46335" s="768"/>
      <c r="CH46335" s="768"/>
      <c r="CI46335" s="850"/>
    </row>
    <row r="46336" spans="85:87" x14ac:dyDescent="0.25">
      <c r="CG46336" s="768"/>
      <c r="CH46336" s="768"/>
      <c r="CI46336" s="850"/>
    </row>
    <row r="46337" spans="85:87" x14ac:dyDescent="0.25">
      <c r="CG46337" s="768"/>
      <c r="CH46337" s="768"/>
      <c r="CI46337" s="850"/>
    </row>
    <row r="46338" spans="85:87" x14ac:dyDescent="0.25">
      <c r="CG46338" s="768"/>
      <c r="CH46338" s="768"/>
      <c r="CI46338" s="850"/>
    </row>
    <row r="46339" spans="85:87" x14ac:dyDescent="0.25">
      <c r="CG46339" s="768"/>
      <c r="CH46339" s="768"/>
      <c r="CI46339" s="850"/>
    </row>
    <row r="46340" spans="85:87" x14ac:dyDescent="0.25">
      <c r="CG46340" s="768"/>
      <c r="CH46340" s="768"/>
      <c r="CI46340" s="850"/>
    </row>
    <row r="46341" spans="85:87" x14ac:dyDescent="0.25">
      <c r="CG46341" s="768"/>
      <c r="CH46341" s="768"/>
      <c r="CI46341" s="850"/>
    </row>
    <row r="46342" spans="85:87" x14ac:dyDescent="0.25">
      <c r="CG46342" s="768"/>
      <c r="CH46342" s="768"/>
      <c r="CI46342" s="850"/>
    </row>
    <row r="46343" spans="85:87" x14ac:dyDescent="0.25">
      <c r="CG46343" s="768"/>
      <c r="CH46343" s="768"/>
      <c r="CI46343" s="850"/>
    </row>
    <row r="46344" spans="85:87" x14ac:dyDescent="0.25">
      <c r="CG46344" s="768"/>
      <c r="CH46344" s="768"/>
      <c r="CI46344" s="850"/>
    </row>
    <row r="46345" spans="85:87" x14ac:dyDescent="0.25">
      <c r="CG46345" s="768"/>
      <c r="CH46345" s="768"/>
      <c r="CI46345" s="850"/>
    </row>
    <row r="46346" spans="85:87" x14ac:dyDescent="0.25">
      <c r="CG46346" s="768"/>
      <c r="CH46346" s="768"/>
      <c r="CI46346" s="850"/>
    </row>
    <row r="46347" spans="85:87" x14ac:dyDescent="0.25">
      <c r="CG46347" s="768"/>
      <c r="CH46347" s="768"/>
      <c r="CI46347" s="850"/>
    </row>
    <row r="46348" spans="85:87" x14ac:dyDescent="0.25">
      <c r="CG46348" s="768"/>
      <c r="CH46348" s="768"/>
      <c r="CI46348" s="850"/>
    </row>
    <row r="46349" spans="85:87" x14ac:dyDescent="0.25">
      <c r="CG46349" s="768"/>
      <c r="CH46349" s="768"/>
      <c r="CI46349" s="850"/>
    </row>
    <row r="46350" spans="85:87" x14ac:dyDescent="0.25">
      <c r="CG46350" s="768"/>
      <c r="CH46350" s="768"/>
      <c r="CI46350" s="850"/>
    </row>
    <row r="46351" spans="85:87" x14ac:dyDescent="0.25">
      <c r="CG46351" s="768"/>
      <c r="CH46351" s="768"/>
      <c r="CI46351" s="850"/>
    </row>
    <row r="46352" spans="85:87" x14ac:dyDescent="0.25">
      <c r="CG46352" s="768"/>
      <c r="CH46352" s="768"/>
      <c r="CI46352" s="850"/>
    </row>
    <row r="46353" spans="85:87" x14ac:dyDescent="0.25">
      <c r="CG46353" s="768"/>
      <c r="CH46353" s="768"/>
      <c r="CI46353" s="850"/>
    </row>
    <row r="46354" spans="85:87" x14ac:dyDescent="0.25">
      <c r="CG46354" s="768"/>
      <c r="CH46354" s="768"/>
      <c r="CI46354" s="850"/>
    </row>
    <row r="46355" spans="85:87" x14ac:dyDescent="0.25">
      <c r="CG46355" s="768"/>
      <c r="CH46355" s="768"/>
      <c r="CI46355" s="850"/>
    </row>
    <row r="46356" spans="85:87" x14ac:dyDescent="0.25">
      <c r="CG46356" s="768"/>
      <c r="CH46356" s="768"/>
      <c r="CI46356" s="850"/>
    </row>
    <row r="46357" spans="85:87" x14ac:dyDescent="0.25">
      <c r="CG46357" s="768"/>
      <c r="CH46357" s="768"/>
      <c r="CI46357" s="850"/>
    </row>
    <row r="46358" spans="85:87" x14ac:dyDescent="0.25">
      <c r="CG46358" s="768"/>
      <c r="CH46358" s="768"/>
      <c r="CI46358" s="850"/>
    </row>
    <row r="46359" spans="85:87" x14ac:dyDescent="0.25">
      <c r="CG46359" s="768"/>
      <c r="CH46359" s="768"/>
      <c r="CI46359" s="850"/>
    </row>
    <row r="46360" spans="85:87" x14ac:dyDescent="0.25">
      <c r="CG46360" s="768"/>
      <c r="CH46360" s="768"/>
      <c r="CI46360" s="850"/>
    </row>
    <row r="46361" spans="85:87" x14ac:dyDescent="0.25">
      <c r="CG46361" s="768"/>
      <c r="CH46361" s="768"/>
      <c r="CI46361" s="850"/>
    </row>
    <row r="46362" spans="85:87" x14ac:dyDescent="0.25">
      <c r="CG46362" s="768"/>
      <c r="CH46362" s="768"/>
      <c r="CI46362" s="850"/>
    </row>
    <row r="46363" spans="85:87" x14ac:dyDescent="0.25">
      <c r="CG46363" s="768"/>
      <c r="CH46363" s="768"/>
      <c r="CI46363" s="850"/>
    </row>
    <row r="46364" spans="85:87" x14ac:dyDescent="0.25">
      <c r="CG46364" s="768"/>
      <c r="CH46364" s="768"/>
      <c r="CI46364" s="850"/>
    </row>
    <row r="46365" spans="85:87" x14ac:dyDescent="0.25">
      <c r="CG46365" s="768"/>
      <c r="CH46365" s="768"/>
      <c r="CI46365" s="850"/>
    </row>
    <row r="46366" spans="85:87" x14ac:dyDescent="0.25">
      <c r="CG46366" s="768"/>
      <c r="CH46366" s="768"/>
      <c r="CI46366" s="850"/>
    </row>
    <row r="46367" spans="85:87" x14ac:dyDescent="0.25">
      <c r="CG46367" s="768"/>
      <c r="CH46367" s="768"/>
      <c r="CI46367" s="850"/>
    </row>
    <row r="46368" spans="85:87" x14ac:dyDescent="0.25">
      <c r="CG46368" s="768"/>
      <c r="CH46368" s="768"/>
      <c r="CI46368" s="850"/>
    </row>
    <row r="46369" spans="85:87" x14ac:dyDescent="0.25">
      <c r="CG46369" s="768"/>
      <c r="CH46369" s="768"/>
      <c r="CI46369" s="850"/>
    </row>
    <row r="46370" spans="85:87" x14ac:dyDescent="0.25">
      <c r="CG46370" s="768"/>
      <c r="CH46370" s="768"/>
      <c r="CI46370" s="850"/>
    </row>
    <row r="46371" spans="85:87" x14ac:dyDescent="0.25">
      <c r="CG46371" s="768"/>
      <c r="CH46371" s="768"/>
      <c r="CI46371" s="850"/>
    </row>
    <row r="46372" spans="85:87" x14ac:dyDescent="0.25">
      <c r="CG46372" s="768"/>
      <c r="CH46372" s="768"/>
      <c r="CI46372" s="850"/>
    </row>
    <row r="46373" spans="85:87" x14ac:dyDescent="0.25">
      <c r="CG46373" s="768"/>
      <c r="CH46373" s="768"/>
      <c r="CI46373" s="850"/>
    </row>
    <row r="46374" spans="85:87" x14ac:dyDescent="0.25">
      <c r="CG46374" s="768"/>
      <c r="CH46374" s="768"/>
      <c r="CI46374" s="850"/>
    </row>
    <row r="46375" spans="85:87" x14ac:dyDescent="0.25">
      <c r="CG46375" s="768"/>
      <c r="CH46375" s="768"/>
      <c r="CI46375" s="850"/>
    </row>
    <row r="46376" spans="85:87" x14ac:dyDescent="0.25">
      <c r="CG46376" s="768"/>
      <c r="CH46376" s="768"/>
      <c r="CI46376" s="850"/>
    </row>
    <row r="46377" spans="85:87" x14ac:dyDescent="0.25">
      <c r="CG46377" s="768"/>
      <c r="CH46377" s="768"/>
      <c r="CI46377" s="850"/>
    </row>
    <row r="46378" spans="85:87" x14ac:dyDescent="0.25">
      <c r="CG46378" s="768"/>
      <c r="CH46378" s="768"/>
      <c r="CI46378" s="850"/>
    </row>
    <row r="46379" spans="85:87" x14ac:dyDescent="0.25">
      <c r="CG46379" s="768"/>
      <c r="CH46379" s="768"/>
      <c r="CI46379" s="850"/>
    </row>
    <row r="46380" spans="85:87" x14ac:dyDescent="0.25">
      <c r="CG46380" s="768"/>
      <c r="CH46380" s="768"/>
      <c r="CI46380" s="850"/>
    </row>
    <row r="46381" spans="85:87" x14ac:dyDescent="0.25">
      <c r="CG46381" s="768"/>
      <c r="CH46381" s="768"/>
      <c r="CI46381" s="850"/>
    </row>
    <row r="46382" spans="85:87" x14ac:dyDescent="0.25">
      <c r="CG46382" s="768"/>
      <c r="CH46382" s="768"/>
      <c r="CI46382" s="850"/>
    </row>
    <row r="46383" spans="85:87" x14ac:dyDescent="0.25">
      <c r="CG46383" s="768"/>
      <c r="CH46383" s="768"/>
      <c r="CI46383" s="850"/>
    </row>
    <row r="46384" spans="85:87" x14ac:dyDescent="0.25">
      <c r="CG46384" s="768"/>
      <c r="CH46384" s="768"/>
      <c r="CI46384" s="850"/>
    </row>
    <row r="46385" spans="85:87" x14ac:dyDescent="0.25">
      <c r="CG46385" s="768"/>
      <c r="CH46385" s="768"/>
      <c r="CI46385" s="850"/>
    </row>
    <row r="46386" spans="85:87" x14ac:dyDescent="0.25">
      <c r="CG46386" s="768"/>
      <c r="CH46386" s="768"/>
      <c r="CI46386" s="850"/>
    </row>
    <row r="46387" spans="85:87" x14ac:dyDescent="0.25">
      <c r="CG46387" s="768"/>
      <c r="CH46387" s="768"/>
      <c r="CI46387" s="850"/>
    </row>
    <row r="46388" spans="85:87" x14ac:dyDescent="0.25">
      <c r="CG46388" s="768"/>
      <c r="CH46388" s="768"/>
      <c r="CI46388" s="850"/>
    </row>
    <row r="46389" spans="85:87" x14ac:dyDescent="0.25">
      <c r="CG46389" s="768"/>
      <c r="CH46389" s="768"/>
      <c r="CI46389" s="850"/>
    </row>
    <row r="46390" spans="85:87" x14ac:dyDescent="0.25">
      <c r="CG46390" s="768"/>
      <c r="CH46390" s="768"/>
      <c r="CI46390" s="850"/>
    </row>
    <row r="46391" spans="85:87" x14ac:dyDescent="0.25">
      <c r="CG46391" s="768"/>
      <c r="CH46391" s="768"/>
      <c r="CI46391" s="850"/>
    </row>
    <row r="46392" spans="85:87" x14ac:dyDescent="0.25">
      <c r="CG46392" s="768"/>
      <c r="CH46392" s="768"/>
      <c r="CI46392" s="850"/>
    </row>
    <row r="46393" spans="85:87" x14ac:dyDescent="0.25">
      <c r="CG46393" s="768"/>
      <c r="CH46393" s="768"/>
      <c r="CI46393" s="850"/>
    </row>
    <row r="46394" spans="85:87" x14ac:dyDescent="0.25">
      <c r="CG46394" s="768"/>
      <c r="CH46394" s="768"/>
      <c r="CI46394" s="850"/>
    </row>
    <row r="46395" spans="85:87" x14ac:dyDescent="0.25">
      <c r="CG46395" s="768"/>
      <c r="CH46395" s="768"/>
      <c r="CI46395" s="850"/>
    </row>
    <row r="46396" spans="85:87" x14ac:dyDescent="0.25">
      <c r="CG46396" s="768"/>
      <c r="CH46396" s="768"/>
      <c r="CI46396" s="850"/>
    </row>
    <row r="46397" spans="85:87" x14ac:dyDescent="0.25">
      <c r="CG46397" s="768"/>
      <c r="CH46397" s="768"/>
      <c r="CI46397" s="850"/>
    </row>
    <row r="46398" spans="85:87" x14ac:dyDescent="0.25">
      <c r="CG46398" s="768"/>
      <c r="CH46398" s="768"/>
      <c r="CI46398" s="850"/>
    </row>
    <row r="46399" spans="85:87" x14ac:dyDescent="0.25">
      <c r="CG46399" s="768"/>
      <c r="CH46399" s="768"/>
      <c r="CI46399" s="850"/>
    </row>
    <row r="46400" spans="85:87" x14ac:dyDescent="0.25">
      <c r="CG46400" s="768"/>
      <c r="CH46400" s="768"/>
      <c r="CI46400" s="850"/>
    </row>
    <row r="46401" spans="85:87" x14ac:dyDescent="0.25">
      <c r="CG46401" s="768"/>
      <c r="CH46401" s="768"/>
      <c r="CI46401" s="850"/>
    </row>
    <row r="46402" spans="85:87" x14ac:dyDescent="0.25">
      <c r="CG46402" s="768"/>
      <c r="CH46402" s="768"/>
      <c r="CI46402" s="850"/>
    </row>
    <row r="46403" spans="85:87" x14ac:dyDescent="0.25">
      <c r="CG46403" s="768"/>
      <c r="CH46403" s="768"/>
      <c r="CI46403" s="850"/>
    </row>
    <row r="46404" spans="85:87" x14ac:dyDescent="0.25">
      <c r="CG46404" s="768"/>
      <c r="CH46404" s="768"/>
      <c r="CI46404" s="850"/>
    </row>
    <row r="46405" spans="85:87" x14ac:dyDescent="0.25">
      <c r="CG46405" s="768"/>
      <c r="CH46405" s="768"/>
      <c r="CI46405" s="850"/>
    </row>
    <row r="46406" spans="85:87" x14ac:dyDescent="0.25">
      <c r="CG46406" s="768"/>
      <c r="CH46406" s="768"/>
      <c r="CI46406" s="850"/>
    </row>
    <row r="46407" spans="85:87" x14ac:dyDescent="0.25">
      <c r="CG46407" s="768"/>
      <c r="CH46407" s="768"/>
      <c r="CI46407" s="850"/>
    </row>
    <row r="46408" spans="85:87" x14ac:dyDescent="0.25">
      <c r="CG46408" s="768"/>
      <c r="CH46408" s="768"/>
      <c r="CI46408" s="850"/>
    </row>
    <row r="46409" spans="85:87" x14ac:dyDescent="0.25">
      <c r="CG46409" s="768"/>
      <c r="CH46409" s="768"/>
      <c r="CI46409" s="850"/>
    </row>
    <row r="46410" spans="85:87" x14ac:dyDescent="0.25">
      <c r="CG46410" s="768"/>
      <c r="CH46410" s="768"/>
      <c r="CI46410" s="850"/>
    </row>
    <row r="46411" spans="85:87" x14ac:dyDescent="0.25">
      <c r="CG46411" s="768"/>
      <c r="CH46411" s="768"/>
      <c r="CI46411" s="850"/>
    </row>
    <row r="46412" spans="85:87" x14ac:dyDescent="0.25">
      <c r="CG46412" s="768"/>
      <c r="CH46412" s="768"/>
      <c r="CI46412" s="850"/>
    </row>
    <row r="46413" spans="85:87" x14ac:dyDescent="0.25">
      <c r="CG46413" s="768"/>
      <c r="CH46413" s="768"/>
      <c r="CI46413" s="850"/>
    </row>
    <row r="46414" spans="85:87" x14ac:dyDescent="0.25">
      <c r="CG46414" s="768"/>
      <c r="CH46414" s="768"/>
      <c r="CI46414" s="850"/>
    </row>
    <row r="46415" spans="85:87" x14ac:dyDescent="0.25">
      <c r="CG46415" s="768"/>
      <c r="CH46415" s="768"/>
      <c r="CI46415" s="850"/>
    </row>
    <row r="46416" spans="85:87" x14ac:dyDescent="0.25">
      <c r="CG46416" s="768"/>
      <c r="CH46416" s="768"/>
      <c r="CI46416" s="850"/>
    </row>
    <row r="46417" spans="85:87" x14ac:dyDescent="0.25">
      <c r="CG46417" s="768"/>
      <c r="CH46417" s="768"/>
      <c r="CI46417" s="850"/>
    </row>
    <row r="46418" spans="85:87" x14ac:dyDescent="0.25">
      <c r="CG46418" s="768"/>
      <c r="CH46418" s="768"/>
      <c r="CI46418" s="850"/>
    </row>
    <row r="46419" spans="85:87" x14ac:dyDescent="0.25">
      <c r="CG46419" s="768"/>
      <c r="CH46419" s="768"/>
      <c r="CI46419" s="850"/>
    </row>
    <row r="46420" spans="85:87" x14ac:dyDescent="0.25">
      <c r="CG46420" s="768"/>
      <c r="CH46420" s="768"/>
      <c r="CI46420" s="850"/>
    </row>
    <row r="46421" spans="85:87" x14ac:dyDescent="0.25">
      <c r="CG46421" s="768"/>
      <c r="CH46421" s="768"/>
      <c r="CI46421" s="850"/>
    </row>
    <row r="46422" spans="85:87" x14ac:dyDescent="0.25">
      <c r="CG46422" s="768"/>
      <c r="CH46422" s="768"/>
      <c r="CI46422" s="850"/>
    </row>
    <row r="46423" spans="85:87" x14ac:dyDescent="0.25">
      <c r="CG46423" s="768"/>
      <c r="CH46423" s="768"/>
      <c r="CI46423" s="850"/>
    </row>
    <row r="46424" spans="85:87" x14ac:dyDescent="0.25">
      <c r="CG46424" s="768"/>
      <c r="CH46424" s="768"/>
      <c r="CI46424" s="850"/>
    </row>
    <row r="46425" spans="85:87" x14ac:dyDescent="0.25">
      <c r="CG46425" s="768"/>
      <c r="CH46425" s="768"/>
      <c r="CI46425" s="850"/>
    </row>
    <row r="46426" spans="85:87" x14ac:dyDescent="0.25">
      <c r="CG46426" s="768"/>
      <c r="CH46426" s="768"/>
      <c r="CI46426" s="850"/>
    </row>
    <row r="46427" spans="85:87" x14ac:dyDescent="0.25">
      <c r="CG46427" s="768"/>
      <c r="CH46427" s="768"/>
      <c r="CI46427" s="850"/>
    </row>
    <row r="46428" spans="85:87" x14ac:dyDescent="0.25">
      <c r="CG46428" s="768"/>
      <c r="CH46428" s="768"/>
      <c r="CI46428" s="850"/>
    </row>
    <row r="46429" spans="85:87" x14ac:dyDescent="0.25">
      <c r="CG46429" s="768"/>
      <c r="CH46429" s="768"/>
      <c r="CI46429" s="850"/>
    </row>
    <row r="46430" spans="85:87" x14ac:dyDescent="0.25">
      <c r="CG46430" s="768"/>
      <c r="CH46430" s="768"/>
      <c r="CI46430" s="850"/>
    </row>
    <row r="46431" spans="85:87" x14ac:dyDescent="0.25">
      <c r="CG46431" s="768"/>
      <c r="CH46431" s="768"/>
      <c r="CI46431" s="850"/>
    </row>
    <row r="46432" spans="85:87" x14ac:dyDescent="0.25">
      <c r="CG46432" s="768"/>
      <c r="CH46432" s="768"/>
      <c r="CI46432" s="850"/>
    </row>
    <row r="46433" spans="85:87" x14ac:dyDescent="0.25">
      <c r="CG46433" s="768"/>
      <c r="CH46433" s="768"/>
      <c r="CI46433" s="850"/>
    </row>
    <row r="46434" spans="85:87" x14ac:dyDescent="0.25">
      <c r="CG46434" s="768"/>
      <c r="CH46434" s="768"/>
      <c r="CI46434" s="850"/>
    </row>
    <row r="46435" spans="85:87" x14ac:dyDescent="0.25">
      <c r="CG46435" s="768"/>
      <c r="CH46435" s="768"/>
      <c r="CI46435" s="850"/>
    </row>
    <row r="46436" spans="85:87" x14ac:dyDescent="0.25">
      <c r="CG46436" s="768"/>
      <c r="CH46436" s="768"/>
      <c r="CI46436" s="850"/>
    </row>
    <row r="46437" spans="85:87" x14ac:dyDescent="0.25">
      <c r="CG46437" s="768"/>
      <c r="CH46437" s="768"/>
      <c r="CI46437" s="850"/>
    </row>
    <row r="46438" spans="85:87" x14ac:dyDescent="0.25">
      <c r="CG46438" s="768"/>
      <c r="CH46438" s="768"/>
      <c r="CI46438" s="850"/>
    </row>
    <row r="46439" spans="85:87" x14ac:dyDescent="0.25">
      <c r="CG46439" s="768"/>
      <c r="CH46439" s="768"/>
      <c r="CI46439" s="850"/>
    </row>
    <row r="46440" spans="85:87" x14ac:dyDescent="0.25">
      <c r="CG46440" s="768"/>
      <c r="CH46440" s="768"/>
      <c r="CI46440" s="850"/>
    </row>
    <row r="46441" spans="85:87" x14ac:dyDescent="0.25">
      <c r="CG46441" s="768"/>
      <c r="CH46441" s="768"/>
      <c r="CI46441" s="850"/>
    </row>
    <row r="46442" spans="85:87" x14ac:dyDescent="0.25">
      <c r="CG46442" s="768"/>
      <c r="CH46442" s="768"/>
      <c r="CI46442" s="850"/>
    </row>
    <row r="46443" spans="85:87" x14ac:dyDescent="0.25">
      <c r="CG46443" s="768"/>
      <c r="CH46443" s="768"/>
      <c r="CI46443" s="850"/>
    </row>
    <row r="46444" spans="85:87" x14ac:dyDescent="0.25">
      <c r="CG46444" s="768"/>
      <c r="CH46444" s="768"/>
      <c r="CI46444" s="850"/>
    </row>
    <row r="46445" spans="85:87" x14ac:dyDescent="0.25">
      <c r="CG46445" s="768"/>
      <c r="CH46445" s="768"/>
      <c r="CI46445" s="850"/>
    </row>
    <row r="46446" spans="85:87" x14ac:dyDescent="0.25">
      <c r="CG46446" s="768"/>
      <c r="CH46446" s="768"/>
      <c r="CI46446" s="850"/>
    </row>
    <row r="46447" spans="85:87" x14ac:dyDescent="0.25">
      <c r="CG46447" s="768"/>
      <c r="CH46447" s="768"/>
      <c r="CI46447" s="850"/>
    </row>
    <row r="46448" spans="85:87" x14ac:dyDescent="0.25">
      <c r="CG46448" s="768"/>
      <c r="CH46448" s="768"/>
      <c r="CI46448" s="850"/>
    </row>
    <row r="46449" spans="85:87" x14ac:dyDescent="0.25">
      <c r="CG46449" s="768"/>
      <c r="CH46449" s="768"/>
      <c r="CI46449" s="850"/>
    </row>
    <row r="46450" spans="85:87" x14ac:dyDescent="0.25">
      <c r="CG46450" s="768"/>
      <c r="CH46450" s="768"/>
      <c r="CI46450" s="850"/>
    </row>
    <row r="46451" spans="85:87" x14ac:dyDescent="0.25">
      <c r="CG46451" s="768"/>
      <c r="CH46451" s="768"/>
      <c r="CI46451" s="850"/>
    </row>
    <row r="46452" spans="85:87" x14ac:dyDescent="0.25">
      <c r="CG46452" s="768"/>
      <c r="CH46452" s="768"/>
      <c r="CI46452" s="850"/>
    </row>
    <row r="46453" spans="85:87" x14ac:dyDescent="0.25">
      <c r="CG46453" s="768"/>
      <c r="CH46453" s="768"/>
      <c r="CI46453" s="850"/>
    </row>
    <row r="46454" spans="85:87" x14ac:dyDescent="0.25">
      <c r="CG46454" s="768"/>
      <c r="CH46454" s="768"/>
      <c r="CI46454" s="850"/>
    </row>
    <row r="46455" spans="85:87" x14ac:dyDescent="0.25">
      <c r="CG46455" s="768"/>
      <c r="CH46455" s="768"/>
      <c r="CI46455" s="850"/>
    </row>
    <row r="46456" spans="85:87" x14ac:dyDescent="0.25">
      <c r="CG46456" s="768"/>
      <c r="CH46456" s="768"/>
      <c r="CI46456" s="850"/>
    </row>
    <row r="46457" spans="85:87" x14ac:dyDescent="0.25">
      <c r="CG46457" s="768"/>
      <c r="CH46457" s="768"/>
      <c r="CI46457" s="850"/>
    </row>
    <row r="46458" spans="85:87" x14ac:dyDescent="0.25">
      <c r="CG46458" s="768"/>
      <c r="CH46458" s="768"/>
      <c r="CI46458" s="850"/>
    </row>
    <row r="46459" spans="85:87" x14ac:dyDescent="0.25">
      <c r="CG46459" s="768"/>
      <c r="CH46459" s="768"/>
      <c r="CI46459" s="850"/>
    </row>
    <row r="46460" spans="85:87" x14ac:dyDescent="0.25">
      <c r="CG46460" s="768"/>
      <c r="CH46460" s="768"/>
      <c r="CI46460" s="850"/>
    </row>
    <row r="46461" spans="85:87" x14ac:dyDescent="0.25">
      <c r="CG46461" s="768"/>
      <c r="CH46461" s="768"/>
      <c r="CI46461" s="850"/>
    </row>
    <row r="46462" spans="85:87" x14ac:dyDescent="0.25">
      <c r="CG46462" s="768"/>
      <c r="CH46462" s="768"/>
      <c r="CI46462" s="850"/>
    </row>
    <row r="46463" spans="85:87" x14ac:dyDescent="0.25">
      <c r="CG46463" s="768"/>
      <c r="CH46463" s="768"/>
      <c r="CI46463" s="850"/>
    </row>
    <row r="46464" spans="85:87" x14ac:dyDescent="0.25">
      <c r="CG46464" s="768"/>
      <c r="CH46464" s="768"/>
      <c r="CI46464" s="850"/>
    </row>
    <row r="46465" spans="85:87" x14ac:dyDescent="0.25">
      <c r="CG46465" s="768"/>
      <c r="CH46465" s="768"/>
      <c r="CI46465" s="850"/>
    </row>
    <row r="46466" spans="85:87" x14ac:dyDescent="0.25">
      <c r="CG46466" s="768"/>
      <c r="CH46466" s="768"/>
      <c r="CI46466" s="850"/>
    </row>
    <row r="46467" spans="85:87" x14ac:dyDescent="0.25">
      <c r="CG46467" s="768"/>
      <c r="CH46467" s="768"/>
      <c r="CI46467" s="850"/>
    </row>
    <row r="46468" spans="85:87" x14ac:dyDescent="0.25">
      <c r="CG46468" s="768"/>
      <c r="CH46468" s="768"/>
      <c r="CI46468" s="850"/>
    </row>
    <row r="46469" spans="85:87" x14ac:dyDescent="0.25">
      <c r="CG46469" s="768"/>
      <c r="CH46469" s="768"/>
      <c r="CI46469" s="850"/>
    </row>
    <row r="46470" spans="85:87" x14ac:dyDescent="0.25">
      <c r="CG46470" s="768"/>
      <c r="CH46470" s="768"/>
      <c r="CI46470" s="850"/>
    </row>
    <row r="46471" spans="85:87" x14ac:dyDescent="0.25">
      <c r="CG46471" s="768"/>
      <c r="CH46471" s="768"/>
      <c r="CI46471" s="850"/>
    </row>
    <row r="46472" spans="85:87" x14ac:dyDescent="0.25">
      <c r="CG46472" s="768"/>
      <c r="CH46472" s="768"/>
      <c r="CI46472" s="850"/>
    </row>
    <row r="46473" spans="85:87" x14ac:dyDescent="0.25">
      <c r="CG46473" s="768"/>
      <c r="CH46473" s="768"/>
      <c r="CI46473" s="850"/>
    </row>
    <row r="46474" spans="85:87" x14ac:dyDescent="0.25">
      <c r="CG46474" s="768"/>
      <c r="CH46474" s="768"/>
      <c r="CI46474" s="850"/>
    </row>
    <row r="46475" spans="85:87" x14ac:dyDescent="0.25">
      <c r="CG46475" s="768"/>
      <c r="CH46475" s="768"/>
      <c r="CI46475" s="850"/>
    </row>
    <row r="46476" spans="85:87" x14ac:dyDescent="0.25">
      <c r="CG46476" s="768"/>
      <c r="CH46476" s="768"/>
      <c r="CI46476" s="850"/>
    </row>
    <row r="46477" spans="85:87" x14ac:dyDescent="0.25">
      <c r="CG46477" s="768"/>
      <c r="CH46477" s="768"/>
      <c r="CI46477" s="850"/>
    </row>
    <row r="46478" spans="85:87" x14ac:dyDescent="0.25">
      <c r="CG46478" s="768"/>
      <c r="CH46478" s="768"/>
      <c r="CI46478" s="850"/>
    </row>
    <row r="46479" spans="85:87" x14ac:dyDescent="0.25">
      <c r="CG46479" s="768"/>
      <c r="CH46479" s="768"/>
      <c r="CI46479" s="850"/>
    </row>
    <row r="46480" spans="85:87" x14ac:dyDescent="0.25">
      <c r="CG46480" s="768"/>
      <c r="CH46480" s="768"/>
      <c r="CI46480" s="850"/>
    </row>
    <row r="46481" spans="85:87" x14ac:dyDescent="0.25">
      <c r="CG46481" s="768"/>
      <c r="CH46481" s="768"/>
      <c r="CI46481" s="850"/>
    </row>
    <row r="46482" spans="85:87" x14ac:dyDescent="0.25">
      <c r="CG46482" s="768"/>
      <c r="CH46482" s="768"/>
      <c r="CI46482" s="850"/>
    </row>
    <row r="46483" spans="85:87" x14ac:dyDescent="0.25">
      <c r="CG46483" s="768"/>
      <c r="CH46483" s="768"/>
      <c r="CI46483" s="850"/>
    </row>
    <row r="46484" spans="85:87" x14ac:dyDescent="0.25">
      <c r="CG46484" s="768"/>
      <c r="CH46484" s="768"/>
      <c r="CI46484" s="850"/>
    </row>
    <row r="46485" spans="85:87" x14ac:dyDescent="0.25">
      <c r="CG46485" s="768"/>
      <c r="CH46485" s="768"/>
      <c r="CI46485" s="850"/>
    </row>
    <row r="46486" spans="85:87" x14ac:dyDescent="0.25">
      <c r="CG46486" s="768"/>
      <c r="CH46486" s="768"/>
      <c r="CI46486" s="850"/>
    </row>
    <row r="46487" spans="85:87" x14ac:dyDescent="0.25">
      <c r="CG46487" s="768"/>
      <c r="CH46487" s="768"/>
      <c r="CI46487" s="850"/>
    </row>
    <row r="46488" spans="85:87" x14ac:dyDescent="0.25">
      <c r="CG46488" s="768"/>
      <c r="CH46488" s="768"/>
      <c r="CI46488" s="850"/>
    </row>
    <row r="46489" spans="85:87" x14ac:dyDescent="0.25">
      <c r="CG46489" s="768"/>
      <c r="CH46489" s="768"/>
      <c r="CI46489" s="850"/>
    </row>
    <row r="46490" spans="85:87" x14ac:dyDescent="0.25">
      <c r="CG46490" s="768"/>
      <c r="CH46490" s="768"/>
      <c r="CI46490" s="850"/>
    </row>
    <row r="46491" spans="85:87" x14ac:dyDescent="0.25">
      <c r="CG46491" s="768"/>
      <c r="CH46491" s="768"/>
      <c r="CI46491" s="850"/>
    </row>
    <row r="46492" spans="85:87" x14ac:dyDescent="0.25">
      <c r="CG46492" s="768"/>
      <c r="CH46492" s="768"/>
      <c r="CI46492" s="850"/>
    </row>
    <row r="46493" spans="85:87" x14ac:dyDescent="0.25">
      <c r="CG46493" s="768"/>
      <c r="CH46493" s="768"/>
      <c r="CI46493" s="850"/>
    </row>
    <row r="46494" spans="85:87" x14ac:dyDescent="0.25">
      <c r="CG46494" s="768"/>
      <c r="CH46494" s="768"/>
      <c r="CI46494" s="850"/>
    </row>
    <row r="46495" spans="85:87" x14ac:dyDescent="0.25">
      <c r="CG46495" s="768"/>
      <c r="CH46495" s="768"/>
      <c r="CI46495" s="850"/>
    </row>
    <row r="46496" spans="85:87" x14ac:dyDescent="0.25">
      <c r="CG46496" s="768"/>
      <c r="CH46496" s="768"/>
      <c r="CI46496" s="850"/>
    </row>
    <row r="46497" spans="85:87" x14ac:dyDescent="0.25">
      <c r="CG46497" s="768"/>
      <c r="CH46497" s="768"/>
      <c r="CI46497" s="850"/>
    </row>
    <row r="46498" spans="85:87" x14ac:dyDescent="0.25">
      <c r="CG46498" s="768"/>
      <c r="CH46498" s="768"/>
      <c r="CI46498" s="850"/>
    </row>
    <row r="46499" spans="85:87" x14ac:dyDescent="0.25">
      <c r="CG46499" s="768"/>
      <c r="CH46499" s="768"/>
      <c r="CI46499" s="850"/>
    </row>
    <row r="46500" spans="85:87" x14ac:dyDescent="0.25">
      <c r="CG46500" s="768"/>
      <c r="CH46500" s="768"/>
      <c r="CI46500" s="850"/>
    </row>
    <row r="46501" spans="85:87" x14ac:dyDescent="0.25">
      <c r="CG46501" s="768"/>
      <c r="CH46501" s="768"/>
      <c r="CI46501" s="850"/>
    </row>
    <row r="46502" spans="85:87" x14ac:dyDescent="0.25">
      <c r="CG46502" s="768"/>
      <c r="CH46502" s="768"/>
      <c r="CI46502" s="850"/>
    </row>
    <row r="46503" spans="85:87" x14ac:dyDescent="0.25">
      <c r="CG46503" s="768"/>
      <c r="CH46503" s="768"/>
      <c r="CI46503" s="850"/>
    </row>
    <row r="46504" spans="85:87" x14ac:dyDescent="0.25">
      <c r="CG46504" s="768"/>
      <c r="CH46504" s="768"/>
      <c r="CI46504" s="850"/>
    </row>
    <row r="46505" spans="85:87" x14ac:dyDescent="0.25">
      <c r="CG46505" s="768"/>
      <c r="CH46505" s="768"/>
      <c r="CI46505" s="850"/>
    </row>
    <row r="46506" spans="85:87" x14ac:dyDescent="0.25">
      <c r="CG46506" s="768"/>
      <c r="CH46506" s="768"/>
      <c r="CI46506" s="850"/>
    </row>
    <row r="46507" spans="85:87" x14ac:dyDescent="0.25">
      <c r="CG46507" s="768"/>
      <c r="CH46507" s="768"/>
      <c r="CI46507" s="850"/>
    </row>
    <row r="46508" spans="85:87" x14ac:dyDescent="0.25">
      <c r="CG46508" s="768"/>
      <c r="CH46508" s="768"/>
      <c r="CI46508" s="850"/>
    </row>
    <row r="46509" spans="85:87" x14ac:dyDescent="0.25">
      <c r="CG46509" s="768"/>
      <c r="CH46509" s="768"/>
      <c r="CI46509" s="850"/>
    </row>
    <row r="46510" spans="85:87" x14ac:dyDescent="0.25">
      <c r="CG46510" s="768"/>
      <c r="CH46510" s="768"/>
      <c r="CI46510" s="850"/>
    </row>
    <row r="46511" spans="85:87" x14ac:dyDescent="0.25">
      <c r="CG46511" s="768"/>
      <c r="CH46511" s="768"/>
      <c r="CI46511" s="850"/>
    </row>
    <row r="46512" spans="85:87" x14ac:dyDescent="0.25">
      <c r="CG46512" s="768"/>
      <c r="CH46512" s="768"/>
      <c r="CI46512" s="850"/>
    </row>
    <row r="46513" spans="85:87" x14ac:dyDescent="0.25">
      <c r="CG46513" s="768"/>
      <c r="CH46513" s="768"/>
      <c r="CI46513" s="850"/>
    </row>
    <row r="46514" spans="85:87" x14ac:dyDescent="0.25">
      <c r="CG46514" s="768"/>
      <c r="CH46514" s="768"/>
      <c r="CI46514" s="850"/>
    </row>
    <row r="46515" spans="85:87" x14ac:dyDescent="0.25">
      <c r="CG46515" s="768"/>
      <c r="CH46515" s="768"/>
      <c r="CI46515" s="850"/>
    </row>
    <row r="46516" spans="85:87" x14ac:dyDescent="0.25">
      <c r="CG46516" s="768"/>
      <c r="CH46516" s="768"/>
      <c r="CI46516" s="850"/>
    </row>
    <row r="46517" spans="85:87" x14ac:dyDescent="0.25">
      <c r="CG46517" s="768"/>
      <c r="CH46517" s="768"/>
      <c r="CI46517" s="850"/>
    </row>
    <row r="46518" spans="85:87" x14ac:dyDescent="0.25">
      <c r="CG46518" s="768"/>
      <c r="CH46518" s="768"/>
      <c r="CI46518" s="850"/>
    </row>
    <row r="46519" spans="85:87" x14ac:dyDescent="0.25">
      <c r="CG46519" s="768"/>
      <c r="CH46519" s="768"/>
      <c r="CI46519" s="850"/>
    </row>
    <row r="46520" spans="85:87" x14ac:dyDescent="0.25">
      <c r="CG46520" s="768"/>
      <c r="CH46520" s="768"/>
      <c r="CI46520" s="850"/>
    </row>
    <row r="46521" spans="85:87" x14ac:dyDescent="0.25">
      <c r="CG46521" s="768"/>
      <c r="CH46521" s="768"/>
      <c r="CI46521" s="850"/>
    </row>
    <row r="46522" spans="85:87" x14ac:dyDescent="0.25">
      <c r="CG46522" s="768"/>
      <c r="CH46522" s="768"/>
      <c r="CI46522" s="850"/>
    </row>
    <row r="46523" spans="85:87" x14ac:dyDescent="0.25">
      <c r="CG46523" s="768"/>
      <c r="CH46523" s="768"/>
      <c r="CI46523" s="850"/>
    </row>
    <row r="46524" spans="85:87" x14ac:dyDescent="0.25">
      <c r="CG46524" s="768"/>
      <c r="CH46524" s="768"/>
      <c r="CI46524" s="850"/>
    </row>
    <row r="46525" spans="85:87" x14ac:dyDescent="0.25">
      <c r="CG46525" s="768"/>
      <c r="CH46525" s="768"/>
      <c r="CI46525" s="850"/>
    </row>
    <row r="46526" spans="85:87" x14ac:dyDescent="0.25">
      <c r="CG46526" s="768"/>
      <c r="CH46526" s="768"/>
      <c r="CI46526" s="850"/>
    </row>
    <row r="46527" spans="85:87" x14ac:dyDescent="0.25">
      <c r="CG46527" s="768"/>
      <c r="CH46527" s="768"/>
      <c r="CI46527" s="850"/>
    </row>
    <row r="46528" spans="85:87" x14ac:dyDescent="0.25">
      <c r="CG46528" s="768"/>
      <c r="CH46528" s="768"/>
      <c r="CI46528" s="850"/>
    </row>
    <row r="46529" spans="85:87" x14ac:dyDescent="0.25">
      <c r="CG46529" s="768"/>
      <c r="CH46529" s="768"/>
      <c r="CI46529" s="850"/>
    </row>
    <row r="46530" spans="85:87" x14ac:dyDescent="0.25">
      <c r="CG46530" s="768"/>
      <c r="CH46530" s="768"/>
      <c r="CI46530" s="850"/>
    </row>
    <row r="46531" spans="85:87" x14ac:dyDescent="0.25">
      <c r="CG46531" s="768"/>
      <c r="CH46531" s="768"/>
      <c r="CI46531" s="850"/>
    </row>
    <row r="46532" spans="85:87" x14ac:dyDescent="0.25">
      <c r="CG46532" s="768"/>
      <c r="CH46532" s="768"/>
      <c r="CI46532" s="850"/>
    </row>
    <row r="46533" spans="85:87" x14ac:dyDescent="0.25">
      <c r="CG46533" s="768"/>
      <c r="CH46533" s="768"/>
      <c r="CI46533" s="850"/>
    </row>
    <row r="46534" spans="85:87" x14ac:dyDescent="0.25">
      <c r="CG46534" s="768"/>
      <c r="CH46534" s="768"/>
      <c r="CI46534" s="850"/>
    </row>
    <row r="46535" spans="85:87" x14ac:dyDescent="0.25">
      <c r="CG46535" s="768"/>
      <c r="CH46535" s="768"/>
      <c r="CI46535" s="850"/>
    </row>
    <row r="46536" spans="85:87" x14ac:dyDescent="0.25">
      <c r="CG46536" s="768"/>
      <c r="CH46536" s="768"/>
      <c r="CI46536" s="850"/>
    </row>
    <row r="46537" spans="85:87" x14ac:dyDescent="0.25">
      <c r="CG46537" s="768"/>
      <c r="CH46537" s="768"/>
      <c r="CI46537" s="850"/>
    </row>
    <row r="46538" spans="85:87" x14ac:dyDescent="0.25">
      <c r="CG46538" s="768"/>
      <c r="CH46538" s="768"/>
      <c r="CI46538" s="850"/>
    </row>
    <row r="46539" spans="85:87" x14ac:dyDescent="0.25">
      <c r="CG46539" s="768"/>
      <c r="CH46539" s="768"/>
      <c r="CI46539" s="850"/>
    </row>
    <row r="46540" spans="85:87" x14ac:dyDescent="0.25">
      <c r="CG46540" s="768"/>
      <c r="CH46540" s="768"/>
      <c r="CI46540" s="850"/>
    </row>
    <row r="46541" spans="85:87" x14ac:dyDescent="0.25">
      <c r="CG46541" s="768"/>
      <c r="CH46541" s="768"/>
      <c r="CI46541" s="850"/>
    </row>
    <row r="46542" spans="85:87" x14ac:dyDescent="0.25">
      <c r="CG46542" s="768"/>
      <c r="CH46542" s="768"/>
      <c r="CI46542" s="850"/>
    </row>
    <row r="46543" spans="85:87" x14ac:dyDescent="0.25">
      <c r="CG46543" s="768"/>
      <c r="CH46543" s="768"/>
      <c r="CI46543" s="850"/>
    </row>
    <row r="46544" spans="85:87" x14ac:dyDescent="0.25">
      <c r="CG46544" s="768"/>
      <c r="CH46544" s="768"/>
      <c r="CI46544" s="850"/>
    </row>
    <row r="46545" spans="85:87" x14ac:dyDescent="0.25">
      <c r="CG46545" s="768"/>
      <c r="CH46545" s="768"/>
      <c r="CI46545" s="850"/>
    </row>
    <row r="46546" spans="85:87" x14ac:dyDescent="0.25">
      <c r="CG46546" s="768"/>
      <c r="CH46546" s="768"/>
      <c r="CI46546" s="850"/>
    </row>
    <row r="46547" spans="85:87" x14ac:dyDescent="0.25">
      <c r="CG46547" s="768"/>
      <c r="CH46547" s="768"/>
      <c r="CI46547" s="850"/>
    </row>
    <row r="46548" spans="85:87" x14ac:dyDescent="0.25">
      <c r="CG46548" s="768"/>
      <c r="CH46548" s="768"/>
      <c r="CI46548" s="850"/>
    </row>
    <row r="46549" spans="85:87" x14ac:dyDescent="0.25">
      <c r="CG46549" s="768"/>
      <c r="CH46549" s="768"/>
      <c r="CI46549" s="850"/>
    </row>
    <row r="46550" spans="85:87" x14ac:dyDescent="0.25">
      <c r="CG46550" s="768"/>
      <c r="CH46550" s="768"/>
      <c r="CI46550" s="850"/>
    </row>
    <row r="46551" spans="85:87" x14ac:dyDescent="0.25">
      <c r="CG46551" s="768"/>
      <c r="CH46551" s="768"/>
      <c r="CI46551" s="850"/>
    </row>
    <row r="46552" spans="85:87" x14ac:dyDescent="0.25">
      <c r="CG46552" s="768"/>
      <c r="CH46552" s="768"/>
      <c r="CI46552" s="850"/>
    </row>
    <row r="46553" spans="85:87" x14ac:dyDescent="0.25">
      <c r="CG46553" s="768"/>
      <c r="CH46553" s="768"/>
      <c r="CI46553" s="850"/>
    </row>
    <row r="46554" spans="85:87" x14ac:dyDescent="0.25">
      <c r="CG46554" s="768"/>
      <c r="CH46554" s="768"/>
      <c r="CI46554" s="850"/>
    </row>
    <row r="46555" spans="85:87" x14ac:dyDescent="0.25">
      <c r="CG46555" s="768"/>
      <c r="CH46555" s="768"/>
      <c r="CI46555" s="850"/>
    </row>
    <row r="46556" spans="85:87" x14ac:dyDescent="0.25">
      <c r="CG46556" s="768"/>
      <c r="CH46556" s="768"/>
      <c r="CI46556" s="850"/>
    </row>
    <row r="46557" spans="85:87" x14ac:dyDescent="0.25">
      <c r="CG46557" s="768"/>
      <c r="CH46557" s="768"/>
      <c r="CI46557" s="850"/>
    </row>
    <row r="46558" spans="85:87" x14ac:dyDescent="0.25">
      <c r="CG46558" s="768"/>
      <c r="CH46558" s="768"/>
      <c r="CI46558" s="850"/>
    </row>
    <row r="46559" spans="85:87" x14ac:dyDescent="0.25">
      <c r="CG46559" s="768"/>
      <c r="CH46559" s="768"/>
      <c r="CI46559" s="850"/>
    </row>
    <row r="46560" spans="85:87" x14ac:dyDescent="0.25">
      <c r="CG46560" s="768"/>
      <c r="CH46560" s="768"/>
      <c r="CI46560" s="850"/>
    </row>
    <row r="46561" spans="85:87" x14ac:dyDescent="0.25">
      <c r="CG46561" s="768"/>
      <c r="CH46561" s="768"/>
      <c r="CI46561" s="850"/>
    </row>
    <row r="46562" spans="85:87" x14ac:dyDescent="0.25">
      <c r="CG46562" s="768"/>
      <c r="CH46562" s="768"/>
      <c r="CI46562" s="850"/>
    </row>
    <row r="46563" spans="85:87" x14ac:dyDescent="0.25">
      <c r="CG46563" s="768"/>
      <c r="CH46563" s="768"/>
      <c r="CI46563" s="850"/>
    </row>
    <row r="46564" spans="85:87" x14ac:dyDescent="0.25">
      <c r="CG46564" s="768"/>
      <c r="CH46564" s="768"/>
      <c r="CI46564" s="850"/>
    </row>
    <row r="46565" spans="85:87" x14ac:dyDescent="0.25">
      <c r="CG46565" s="768"/>
      <c r="CH46565" s="768"/>
      <c r="CI46565" s="850"/>
    </row>
    <row r="46566" spans="85:87" x14ac:dyDescent="0.25">
      <c r="CG46566" s="768"/>
      <c r="CH46566" s="768"/>
      <c r="CI46566" s="850"/>
    </row>
    <row r="46567" spans="85:87" x14ac:dyDescent="0.25">
      <c r="CG46567" s="768"/>
      <c r="CH46567" s="768"/>
      <c r="CI46567" s="850"/>
    </row>
    <row r="46568" spans="85:87" x14ac:dyDescent="0.25">
      <c r="CG46568" s="768"/>
      <c r="CH46568" s="768"/>
      <c r="CI46568" s="850"/>
    </row>
    <row r="46569" spans="85:87" x14ac:dyDescent="0.25">
      <c r="CG46569" s="768"/>
      <c r="CH46569" s="768"/>
      <c r="CI46569" s="850"/>
    </row>
    <row r="46570" spans="85:87" x14ac:dyDescent="0.25">
      <c r="CG46570" s="768"/>
      <c r="CH46570" s="768"/>
      <c r="CI46570" s="850"/>
    </row>
    <row r="46571" spans="85:87" x14ac:dyDescent="0.25">
      <c r="CG46571" s="768"/>
      <c r="CH46571" s="768"/>
      <c r="CI46571" s="850"/>
    </row>
    <row r="46572" spans="85:87" x14ac:dyDescent="0.25">
      <c r="CG46572" s="768"/>
      <c r="CH46572" s="768"/>
      <c r="CI46572" s="850"/>
    </row>
    <row r="46573" spans="85:87" x14ac:dyDescent="0.25">
      <c r="CG46573" s="768"/>
      <c r="CH46573" s="768"/>
      <c r="CI46573" s="850"/>
    </row>
    <row r="46574" spans="85:87" x14ac:dyDescent="0.25">
      <c r="CG46574" s="768"/>
      <c r="CH46574" s="768"/>
      <c r="CI46574" s="850"/>
    </row>
    <row r="46575" spans="85:87" x14ac:dyDescent="0.25">
      <c r="CG46575" s="768"/>
      <c r="CH46575" s="768"/>
      <c r="CI46575" s="850"/>
    </row>
    <row r="46576" spans="85:87" x14ac:dyDescent="0.25">
      <c r="CG46576" s="768"/>
      <c r="CH46576" s="768"/>
      <c r="CI46576" s="850"/>
    </row>
    <row r="46577" spans="85:87" x14ac:dyDescent="0.25">
      <c r="CG46577" s="768"/>
      <c r="CH46577" s="768"/>
      <c r="CI46577" s="850"/>
    </row>
    <row r="46578" spans="85:87" x14ac:dyDescent="0.25">
      <c r="CG46578" s="768"/>
      <c r="CH46578" s="768"/>
      <c r="CI46578" s="850"/>
    </row>
    <row r="46579" spans="85:87" x14ac:dyDescent="0.25">
      <c r="CG46579" s="768"/>
      <c r="CH46579" s="768"/>
      <c r="CI46579" s="850"/>
    </row>
    <row r="46580" spans="85:87" x14ac:dyDescent="0.25">
      <c r="CG46580" s="768"/>
      <c r="CH46580" s="768"/>
      <c r="CI46580" s="850"/>
    </row>
    <row r="46581" spans="85:87" x14ac:dyDescent="0.25">
      <c r="CG46581" s="768"/>
      <c r="CH46581" s="768"/>
      <c r="CI46581" s="850"/>
    </row>
    <row r="46582" spans="85:87" x14ac:dyDescent="0.25">
      <c r="CG46582" s="768"/>
      <c r="CH46582" s="768"/>
      <c r="CI46582" s="850"/>
    </row>
    <row r="46583" spans="85:87" x14ac:dyDescent="0.25">
      <c r="CG46583" s="768"/>
      <c r="CH46583" s="768"/>
      <c r="CI46583" s="850"/>
    </row>
    <row r="46584" spans="85:87" x14ac:dyDescent="0.25">
      <c r="CG46584" s="768"/>
      <c r="CH46584" s="768"/>
      <c r="CI46584" s="850"/>
    </row>
    <row r="46585" spans="85:87" x14ac:dyDescent="0.25">
      <c r="CG46585" s="768"/>
      <c r="CH46585" s="768"/>
      <c r="CI46585" s="850"/>
    </row>
    <row r="46586" spans="85:87" x14ac:dyDescent="0.25">
      <c r="CG46586" s="768"/>
      <c r="CH46586" s="768"/>
      <c r="CI46586" s="850"/>
    </row>
    <row r="46587" spans="85:87" x14ac:dyDescent="0.25">
      <c r="CG46587" s="768"/>
      <c r="CH46587" s="768"/>
      <c r="CI46587" s="850"/>
    </row>
    <row r="46588" spans="85:87" x14ac:dyDescent="0.25">
      <c r="CG46588" s="768"/>
      <c r="CH46588" s="768"/>
      <c r="CI46588" s="850"/>
    </row>
    <row r="46589" spans="85:87" x14ac:dyDescent="0.25">
      <c r="CG46589" s="768"/>
      <c r="CH46589" s="768"/>
      <c r="CI46589" s="850"/>
    </row>
    <row r="46590" spans="85:87" x14ac:dyDescent="0.25">
      <c r="CG46590" s="768"/>
      <c r="CH46590" s="768"/>
      <c r="CI46590" s="850"/>
    </row>
    <row r="46591" spans="85:87" x14ac:dyDescent="0.25">
      <c r="CG46591" s="768"/>
      <c r="CH46591" s="768"/>
      <c r="CI46591" s="850"/>
    </row>
    <row r="46592" spans="85:87" x14ac:dyDescent="0.25">
      <c r="CG46592" s="768"/>
      <c r="CH46592" s="768"/>
      <c r="CI46592" s="850"/>
    </row>
    <row r="46593" spans="85:87" x14ac:dyDescent="0.25">
      <c r="CG46593" s="768"/>
      <c r="CH46593" s="768"/>
      <c r="CI46593" s="850"/>
    </row>
    <row r="46594" spans="85:87" x14ac:dyDescent="0.25">
      <c r="CG46594" s="768"/>
      <c r="CH46594" s="768"/>
      <c r="CI46594" s="850"/>
    </row>
    <row r="46595" spans="85:87" x14ac:dyDescent="0.25">
      <c r="CG46595" s="768"/>
      <c r="CH46595" s="768"/>
      <c r="CI46595" s="850"/>
    </row>
    <row r="46596" spans="85:87" x14ac:dyDescent="0.25">
      <c r="CG46596" s="768"/>
      <c r="CH46596" s="768"/>
      <c r="CI46596" s="850"/>
    </row>
    <row r="46597" spans="85:87" x14ac:dyDescent="0.25">
      <c r="CG46597" s="768"/>
      <c r="CH46597" s="768"/>
      <c r="CI46597" s="850"/>
    </row>
    <row r="46598" spans="85:87" x14ac:dyDescent="0.25">
      <c r="CG46598" s="768"/>
      <c r="CH46598" s="768"/>
      <c r="CI46598" s="850"/>
    </row>
    <row r="46599" spans="85:87" x14ac:dyDescent="0.25">
      <c r="CG46599" s="768"/>
      <c r="CH46599" s="768"/>
      <c r="CI46599" s="850"/>
    </row>
    <row r="46600" spans="85:87" x14ac:dyDescent="0.25">
      <c r="CG46600" s="768"/>
      <c r="CH46600" s="768"/>
      <c r="CI46600" s="850"/>
    </row>
    <row r="46601" spans="85:87" x14ac:dyDescent="0.25">
      <c r="CG46601" s="768"/>
      <c r="CH46601" s="768"/>
      <c r="CI46601" s="850"/>
    </row>
    <row r="46602" spans="85:87" x14ac:dyDescent="0.25">
      <c r="CG46602" s="768"/>
      <c r="CH46602" s="768"/>
      <c r="CI46602" s="850"/>
    </row>
    <row r="46603" spans="85:87" x14ac:dyDescent="0.25">
      <c r="CG46603" s="768"/>
      <c r="CH46603" s="768"/>
      <c r="CI46603" s="850"/>
    </row>
    <row r="46604" spans="85:87" x14ac:dyDescent="0.25">
      <c r="CG46604" s="768"/>
      <c r="CH46604" s="768"/>
      <c r="CI46604" s="850"/>
    </row>
    <row r="46605" spans="85:87" x14ac:dyDescent="0.25">
      <c r="CG46605" s="768"/>
      <c r="CH46605" s="768"/>
      <c r="CI46605" s="850"/>
    </row>
    <row r="46606" spans="85:87" x14ac:dyDescent="0.25">
      <c r="CG46606" s="768"/>
      <c r="CH46606" s="768"/>
      <c r="CI46606" s="850"/>
    </row>
    <row r="46607" spans="85:87" x14ac:dyDescent="0.25">
      <c r="CG46607" s="768"/>
      <c r="CH46607" s="768"/>
      <c r="CI46607" s="850"/>
    </row>
    <row r="46608" spans="85:87" x14ac:dyDescent="0.25">
      <c r="CG46608" s="768"/>
      <c r="CH46608" s="768"/>
      <c r="CI46608" s="850"/>
    </row>
    <row r="46609" spans="85:87" x14ac:dyDescent="0.25">
      <c r="CG46609" s="768"/>
      <c r="CH46609" s="768"/>
      <c r="CI46609" s="850"/>
    </row>
    <row r="46610" spans="85:87" x14ac:dyDescent="0.25">
      <c r="CG46610" s="768"/>
      <c r="CH46610" s="768"/>
      <c r="CI46610" s="850"/>
    </row>
    <row r="46611" spans="85:87" x14ac:dyDescent="0.25">
      <c r="CG46611" s="768"/>
      <c r="CH46611" s="768"/>
      <c r="CI46611" s="850"/>
    </row>
    <row r="46612" spans="85:87" x14ac:dyDescent="0.25">
      <c r="CG46612" s="768"/>
      <c r="CH46612" s="768"/>
      <c r="CI46612" s="850"/>
    </row>
    <row r="46613" spans="85:87" x14ac:dyDescent="0.25">
      <c r="CG46613" s="768"/>
      <c r="CH46613" s="768"/>
      <c r="CI46613" s="850"/>
    </row>
    <row r="46614" spans="85:87" x14ac:dyDescent="0.25">
      <c r="CG46614" s="768"/>
      <c r="CH46614" s="768"/>
      <c r="CI46614" s="850"/>
    </row>
    <row r="46615" spans="85:87" x14ac:dyDescent="0.25">
      <c r="CG46615" s="768"/>
      <c r="CH46615" s="768"/>
      <c r="CI46615" s="850"/>
    </row>
    <row r="46616" spans="85:87" x14ac:dyDescent="0.25">
      <c r="CG46616" s="768"/>
      <c r="CH46616" s="768"/>
      <c r="CI46616" s="850"/>
    </row>
    <row r="46617" spans="85:87" x14ac:dyDescent="0.25">
      <c r="CG46617" s="768"/>
      <c r="CH46617" s="768"/>
      <c r="CI46617" s="850"/>
    </row>
    <row r="46618" spans="85:87" x14ac:dyDescent="0.25">
      <c r="CG46618" s="768"/>
      <c r="CH46618" s="768"/>
      <c r="CI46618" s="850"/>
    </row>
    <row r="46619" spans="85:87" x14ac:dyDescent="0.25">
      <c r="CG46619" s="768"/>
      <c r="CH46619" s="768"/>
      <c r="CI46619" s="850"/>
    </row>
    <row r="46620" spans="85:87" x14ac:dyDescent="0.25">
      <c r="CG46620" s="768"/>
      <c r="CH46620" s="768"/>
      <c r="CI46620" s="850"/>
    </row>
    <row r="46621" spans="85:87" x14ac:dyDescent="0.25">
      <c r="CG46621" s="768"/>
      <c r="CH46621" s="768"/>
      <c r="CI46621" s="850"/>
    </row>
    <row r="46622" spans="85:87" x14ac:dyDescent="0.25">
      <c r="CG46622" s="768"/>
      <c r="CH46622" s="768"/>
      <c r="CI46622" s="850"/>
    </row>
    <row r="46623" spans="85:87" x14ac:dyDescent="0.25">
      <c r="CG46623" s="768"/>
      <c r="CH46623" s="768"/>
      <c r="CI46623" s="850"/>
    </row>
    <row r="46624" spans="85:87" x14ac:dyDescent="0.25">
      <c r="CG46624" s="768"/>
      <c r="CH46624" s="768"/>
      <c r="CI46624" s="850"/>
    </row>
    <row r="46625" spans="85:87" x14ac:dyDescent="0.25">
      <c r="CG46625" s="768"/>
      <c r="CH46625" s="768"/>
      <c r="CI46625" s="850"/>
    </row>
    <row r="46626" spans="85:87" x14ac:dyDescent="0.25">
      <c r="CG46626" s="768"/>
      <c r="CH46626" s="768"/>
      <c r="CI46626" s="850"/>
    </row>
    <row r="46627" spans="85:87" x14ac:dyDescent="0.25">
      <c r="CG46627" s="768"/>
      <c r="CH46627" s="768"/>
      <c r="CI46627" s="850"/>
    </row>
    <row r="46628" spans="85:87" x14ac:dyDescent="0.25">
      <c r="CG46628" s="768"/>
      <c r="CH46628" s="768"/>
      <c r="CI46628" s="850"/>
    </row>
    <row r="46629" spans="85:87" x14ac:dyDescent="0.25">
      <c r="CG46629" s="768"/>
      <c r="CH46629" s="768"/>
      <c r="CI46629" s="850"/>
    </row>
    <row r="46630" spans="85:87" x14ac:dyDescent="0.25">
      <c r="CG46630" s="768"/>
      <c r="CH46630" s="768"/>
      <c r="CI46630" s="850"/>
    </row>
    <row r="46631" spans="85:87" x14ac:dyDescent="0.25">
      <c r="CG46631" s="768"/>
      <c r="CH46631" s="768"/>
      <c r="CI46631" s="850"/>
    </row>
    <row r="46632" spans="85:87" x14ac:dyDescent="0.25">
      <c r="CG46632" s="768"/>
      <c r="CH46632" s="768"/>
      <c r="CI46632" s="850"/>
    </row>
    <row r="46633" spans="85:87" x14ac:dyDescent="0.25">
      <c r="CG46633" s="768"/>
      <c r="CH46633" s="768"/>
      <c r="CI46633" s="850"/>
    </row>
    <row r="46634" spans="85:87" x14ac:dyDescent="0.25">
      <c r="CG46634" s="768"/>
      <c r="CH46634" s="768"/>
      <c r="CI46634" s="850"/>
    </row>
    <row r="46635" spans="85:87" x14ac:dyDescent="0.25">
      <c r="CG46635" s="768"/>
      <c r="CH46635" s="768"/>
      <c r="CI46635" s="850"/>
    </row>
    <row r="46636" spans="85:87" x14ac:dyDescent="0.25">
      <c r="CG46636" s="768"/>
      <c r="CH46636" s="768"/>
      <c r="CI46636" s="850"/>
    </row>
    <row r="46637" spans="85:87" x14ac:dyDescent="0.25">
      <c r="CG46637" s="768"/>
      <c r="CH46637" s="768"/>
      <c r="CI46637" s="850"/>
    </row>
    <row r="46638" spans="85:87" x14ac:dyDescent="0.25">
      <c r="CG46638" s="768"/>
      <c r="CH46638" s="768"/>
      <c r="CI46638" s="850"/>
    </row>
    <row r="46639" spans="85:87" x14ac:dyDescent="0.25">
      <c r="CG46639" s="768"/>
      <c r="CH46639" s="768"/>
      <c r="CI46639" s="850"/>
    </row>
    <row r="46640" spans="85:87" x14ac:dyDescent="0.25">
      <c r="CG46640" s="768"/>
      <c r="CH46640" s="768"/>
      <c r="CI46640" s="850"/>
    </row>
    <row r="46641" spans="85:87" x14ac:dyDescent="0.25">
      <c r="CG46641" s="768"/>
      <c r="CH46641" s="768"/>
      <c r="CI46641" s="850"/>
    </row>
    <row r="46642" spans="85:87" x14ac:dyDescent="0.25">
      <c r="CG46642" s="768"/>
      <c r="CH46642" s="768"/>
      <c r="CI46642" s="850"/>
    </row>
    <row r="46643" spans="85:87" x14ac:dyDescent="0.25">
      <c r="CG46643" s="768"/>
      <c r="CH46643" s="768"/>
      <c r="CI46643" s="850"/>
    </row>
    <row r="46644" spans="85:87" x14ac:dyDescent="0.25">
      <c r="CG46644" s="768"/>
      <c r="CH46644" s="768"/>
      <c r="CI46644" s="850"/>
    </row>
    <row r="46645" spans="85:87" x14ac:dyDescent="0.25">
      <c r="CG46645" s="768"/>
      <c r="CH46645" s="768"/>
      <c r="CI46645" s="850"/>
    </row>
    <row r="46646" spans="85:87" x14ac:dyDescent="0.25">
      <c r="CG46646" s="768"/>
      <c r="CH46646" s="768"/>
      <c r="CI46646" s="850"/>
    </row>
    <row r="46647" spans="85:87" x14ac:dyDescent="0.25">
      <c r="CG46647" s="768"/>
      <c r="CH46647" s="768"/>
      <c r="CI46647" s="850"/>
    </row>
    <row r="46648" spans="85:87" x14ac:dyDescent="0.25">
      <c r="CG46648" s="768"/>
      <c r="CH46648" s="768"/>
      <c r="CI46648" s="850"/>
    </row>
    <row r="46649" spans="85:87" x14ac:dyDescent="0.25">
      <c r="CG46649" s="768"/>
      <c r="CH46649" s="768"/>
      <c r="CI46649" s="850"/>
    </row>
    <row r="46650" spans="85:87" x14ac:dyDescent="0.25">
      <c r="CG46650" s="768"/>
      <c r="CH46650" s="768"/>
      <c r="CI46650" s="850"/>
    </row>
    <row r="46651" spans="85:87" x14ac:dyDescent="0.25">
      <c r="CG46651" s="768"/>
      <c r="CH46651" s="768"/>
      <c r="CI46651" s="850"/>
    </row>
    <row r="46652" spans="85:87" x14ac:dyDescent="0.25">
      <c r="CG46652" s="768"/>
      <c r="CH46652" s="768"/>
      <c r="CI46652" s="850"/>
    </row>
    <row r="46653" spans="85:87" x14ac:dyDescent="0.25">
      <c r="CG46653" s="768"/>
      <c r="CH46653" s="768"/>
      <c r="CI46653" s="850"/>
    </row>
    <row r="46654" spans="85:87" x14ac:dyDescent="0.25">
      <c r="CG46654" s="768"/>
      <c r="CH46654" s="768"/>
      <c r="CI46654" s="850"/>
    </row>
    <row r="46655" spans="85:87" x14ac:dyDescent="0.25">
      <c r="CG46655" s="768"/>
      <c r="CH46655" s="768"/>
      <c r="CI46655" s="850"/>
    </row>
    <row r="46656" spans="85:87" x14ac:dyDescent="0.25">
      <c r="CG46656" s="768"/>
      <c r="CH46656" s="768"/>
      <c r="CI46656" s="850"/>
    </row>
    <row r="46657" spans="85:87" x14ac:dyDescent="0.25">
      <c r="CG46657" s="768"/>
      <c r="CH46657" s="768"/>
      <c r="CI46657" s="850"/>
    </row>
    <row r="46658" spans="85:87" x14ac:dyDescent="0.25">
      <c r="CG46658" s="768"/>
      <c r="CH46658" s="768"/>
      <c r="CI46658" s="850"/>
    </row>
    <row r="46659" spans="85:87" x14ac:dyDescent="0.25">
      <c r="CG46659" s="768"/>
      <c r="CH46659" s="768"/>
      <c r="CI46659" s="850"/>
    </row>
    <row r="46660" spans="85:87" x14ac:dyDescent="0.25">
      <c r="CG46660" s="768"/>
      <c r="CH46660" s="768"/>
      <c r="CI46660" s="850"/>
    </row>
    <row r="46661" spans="85:87" x14ac:dyDescent="0.25">
      <c r="CG46661" s="768"/>
      <c r="CH46661" s="768"/>
      <c r="CI46661" s="850"/>
    </row>
    <row r="46662" spans="85:87" x14ac:dyDescent="0.25">
      <c r="CG46662" s="768"/>
      <c r="CH46662" s="768"/>
      <c r="CI46662" s="850"/>
    </row>
    <row r="46663" spans="85:87" x14ac:dyDescent="0.25">
      <c r="CG46663" s="768"/>
      <c r="CH46663" s="768"/>
      <c r="CI46663" s="850"/>
    </row>
    <row r="46664" spans="85:87" x14ac:dyDescent="0.25">
      <c r="CG46664" s="768"/>
      <c r="CH46664" s="768"/>
      <c r="CI46664" s="850"/>
    </row>
    <row r="46665" spans="85:87" x14ac:dyDescent="0.25">
      <c r="CG46665" s="768"/>
      <c r="CH46665" s="768"/>
      <c r="CI46665" s="850"/>
    </row>
    <row r="46666" spans="85:87" x14ac:dyDescent="0.25">
      <c r="CG46666" s="768"/>
      <c r="CH46666" s="768"/>
      <c r="CI46666" s="850"/>
    </row>
    <row r="46667" spans="85:87" x14ac:dyDescent="0.25">
      <c r="CG46667" s="768"/>
      <c r="CH46667" s="768"/>
      <c r="CI46667" s="850"/>
    </row>
    <row r="46668" spans="85:87" x14ac:dyDescent="0.25">
      <c r="CG46668" s="768"/>
      <c r="CH46668" s="768"/>
      <c r="CI46668" s="850"/>
    </row>
    <row r="46669" spans="85:87" x14ac:dyDescent="0.25">
      <c r="CG46669" s="768"/>
      <c r="CH46669" s="768"/>
      <c r="CI46669" s="850"/>
    </row>
    <row r="46670" spans="85:87" x14ac:dyDescent="0.25">
      <c r="CG46670" s="768"/>
      <c r="CH46670" s="768"/>
      <c r="CI46670" s="850"/>
    </row>
    <row r="46671" spans="85:87" x14ac:dyDescent="0.25">
      <c r="CG46671" s="768"/>
      <c r="CH46671" s="768"/>
      <c r="CI46671" s="850"/>
    </row>
    <row r="46672" spans="85:87" x14ac:dyDescent="0.25">
      <c r="CG46672" s="768"/>
      <c r="CH46672" s="768"/>
      <c r="CI46672" s="850"/>
    </row>
    <row r="46673" spans="85:87" x14ac:dyDescent="0.25">
      <c r="CG46673" s="768"/>
      <c r="CH46673" s="768"/>
      <c r="CI46673" s="850"/>
    </row>
    <row r="46674" spans="85:87" x14ac:dyDescent="0.25">
      <c r="CG46674" s="768"/>
      <c r="CH46674" s="768"/>
      <c r="CI46674" s="850"/>
    </row>
    <row r="46675" spans="85:87" x14ac:dyDescent="0.25">
      <c r="CG46675" s="768"/>
      <c r="CH46675" s="768"/>
      <c r="CI46675" s="850"/>
    </row>
    <row r="46676" spans="85:87" x14ac:dyDescent="0.25">
      <c r="CG46676" s="768"/>
      <c r="CH46676" s="768"/>
      <c r="CI46676" s="850"/>
    </row>
    <row r="46677" spans="85:87" x14ac:dyDescent="0.25">
      <c r="CG46677" s="768"/>
      <c r="CH46677" s="768"/>
      <c r="CI46677" s="850"/>
    </row>
    <row r="46678" spans="85:87" x14ac:dyDescent="0.25">
      <c r="CG46678" s="768"/>
      <c r="CH46678" s="768"/>
      <c r="CI46678" s="850"/>
    </row>
    <row r="46679" spans="85:87" x14ac:dyDescent="0.25">
      <c r="CG46679" s="768"/>
      <c r="CH46679" s="768"/>
      <c r="CI46679" s="850"/>
    </row>
    <row r="46680" spans="85:87" x14ac:dyDescent="0.25">
      <c r="CG46680" s="768"/>
      <c r="CH46680" s="768"/>
      <c r="CI46680" s="850"/>
    </row>
    <row r="46681" spans="85:87" x14ac:dyDescent="0.25">
      <c r="CG46681" s="768"/>
      <c r="CH46681" s="768"/>
      <c r="CI46681" s="850"/>
    </row>
    <row r="46682" spans="85:87" x14ac:dyDescent="0.25">
      <c r="CG46682" s="768"/>
      <c r="CH46682" s="768"/>
      <c r="CI46682" s="850"/>
    </row>
    <row r="46683" spans="85:87" x14ac:dyDescent="0.25">
      <c r="CG46683" s="768"/>
      <c r="CH46683" s="768"/>
      <c r="CI46683" s="850"/>
    </row>
    <row r="46684" spans="85:87" x14ac:dyDescent="0.25">
      <c r="CG46684" s="768"/>
      <c r="CH46684" s="768"/>
      <c r="CI46684" s="850"/>
    </row>
    <row r="46685" spans="85:87" x14ac:dyDescent="0.25">
      <c r="CG46685" s="768"/>
      <c r="CH46685" s="768"/>
      <c r="CI46685" s="850"/>
    </row>
    <row r="46686" spans="85:87" x14ac:dyDescent="0.25">
      <c r="CG46686" s="768"/>
      <c r="CH46686" s="768"/>
      <c r="CI46686" s="850"/>
    </row>
    <row r="46687" spans="85:87" x14ac:dyDescent="0.25">
      <c r="CG46687" s="768"/>
      <c r="CH46687" s="768"/>
      <c r="CI46687" s="850"/>
    </row>
    <row r="46688" spans="85:87" x14ac:dyDescent="0.25">
      <c r="CG46688" s="768"/>
      <c r="CH46688" s="768"/>
      <c r="CI46688" s="850"/>
    </row>
    <row r="46689" spans="85:87" x14ac:dyDescent="0.25">
      <c r="CG46689" s="768"/>
      <c r="CH46689" s="768"/>
      <c r="CI46689" s="850"/>
    </row>
    <row r="46690" spans="85:87" x14ac:dyDescent="0.25">
      <c r="CG46690" s="768"/>
      <c r="CH46690" s="768"/>
      <c r="CI46690" s="850"/>
    </row>
    <row r="46691" spans="85:87" x14ac:dyDescent="0.25">
      <c r="CG46691" s="768"/>
      <c r="CH46691" s="768"/>
      <c r="CI46691" s="850"/>
    </row>
    <row r="46692" spans="85:87" x14ac:dyDescent="0.25">
      <c r="CG46692" s="768"/>
      <c r="CH46692" s="768"/>
      <c r="CI46692" s="850"/>
    </row>
    <row r="46693" spans="85:87" x14ac:dyDescent="0.25">
      <c r="CG46693" s="768"/>
      <c r="CH46693" s="768"/>
      <c r="CI46693" s="850"/>
    </row>
    <row r="46694" spans="85:87" x14ac:dyDescent="0.25">
      <c r="CG46694" s="768"/>
      <c r="CH46694" s="768"/>
      <c r="CI46694" s="850"/>
    </row>
    <row r="46695" spans="85:87" x14ac:dyDescent="0.25">
      <c r="CG46695" s="768"/>
      <c r="CH46695" s="768"/>
      <c r="CI46695" s="850"/>
    </row>
    <row r="46696" spans="85:87" x14ac:dyDescent="0.25">
      <c r="CG46696" s="768"/>
      <c r="CH46696" s="768"/>
      <c r="CI46696" s="850"/>
    </row>
    <row r="46697" spans="85:87" x14ac:dyDescent="0.25">
      <c r="CG46697" s="768"/>
      <c r="CH46697" s="768"/>
      <c r="CI46697" s="850"/>
    </row>
    <row r="46698" spans="85:87" x14ac:dyDescent="0.25">
      <c r="CG46698" s="768"/>
      <c r="CH46698" s="768"/>
      <c r="CI46698" s="850"/>
    </row>
    <row r="46699" spans="85:87" x14ac:dyDescent="0.25">
      <c r="CG46699" s="768"/>
      <c r="CH46699" s="768"/>
      <c r="CI46699" s="850"/>
    </row>
    <row r="46700" spans="85:87" x14ac:dyDescent="0.25">
      <c r="CG46700" s="768"/>
      <c r="CH46700" s="768"/>
      <c r="CI46700" s="850"/>
    </row>
    <row r="46701" spans="85:87" x14ac:dyDescent="0.25">
      <c r="CG46701" s="768"/>
      <c r="CH46701" s="768"/>
      <c r="CI46701" s="850"/>
    </row>
    <row r="46702" spans="85:87" x14ac:dyDescent="0.25">
      <c r="CG46702" s="768"/>
      <c r="CH46702" s="768"/>
      <c r="CI46702" s="850"/>
    </row>
    <row r="46703" spans="85:87" x14ac:dyDescent="0.25">
      <c r="CG46703" s="768"/>
      <c r="CH46703" s="768"/>
      <c r="CI46703" s="850"/>
    </row>
    <row r="46704" spans="85:87" x14ac:dyDescent="0.25">
      <c r="CG46704" s="768"/>
      <c r="CH46704" s="768"/>
      <c r="CI46704" s="850"/>
    </row>
    <row r="46705" spans="85:87" x14ac:dyDescent="0.25">
      <c r="CG46705" s="768"/>
      <c r="CH46705" s="768"/>
      <c r="CI46705" s="850"/>
    </row>
    <row r="46706" spans="85:87" x14ac:dyDescent="0.25">
      <c r="CG46706" s="768"/>
      <c r="CH46706" s="768"/>
      <c r="CI46706" s="850"/>
    </row>
    <row r="46707" spans="85:87" x14ac:dyDescent="0.25">
      <c r="CG46707" s="768"/>
      <c r="CH46707" s="768"/>
      <c r="CI46707" s="850"/>
    </row>
    <row r="46708" spans="85:87" x14ac:dyDescent="0.25">
      <c r="CG46708" s="768"/>
      <c r="CH46708" s="768"/>
      <c r="CI46708" s="850"/>
    </row>
    <row r="46709" spans="85:87" x14ac:dyDescent="0.25">
      <c r="CG46709" s="768"/>
      <c r="CH46709" s="768"/>
      <c r="CI46709" s="850"/>
    </row>
    <row r="46710" spans="85:87" x14ac:dyDescent="0.25">
      <c r="CG46710" s="768"/>
      <c r="CH46710" s="768"/>
      <c r="CI46710" s="850"/>
    </row>
    <row r="46711" spans="85:87" x14ac:dyDescent="0.25">
      <c r="CG46711" s="768"/>
      <c r="CH46711" s="768"/>
      <c r="CI46711" s="850"/>
    </row>
    <row r="46712" spans="85:87" x14ac:dyDescent="0.25">
      <c r="CG46712" s="768"/>
      <c r="CH46712" s="768"/>
      <c r="CI46712" s="850"/>
    </row>
    <row r="46713" spans="85:87" x14ac:dyDescent="0.25">
      <c r="CG46713" s="768"/>
      <c r="CH46713" s="768"/>
      <c r="CI46713" s="850"/>
    </row>
    <row r="46714" spans="85:87" x14ac:dyDescent="0.25">
      <c r="CG46714" s="768"/>
      <c r="CH46714" s="768"/>
      <c r="CI46714" s="850"/>
    </row>
    <row r="46715" spans="85:87" x14ac:dyDescent="0.25">
      <c r="CG46715" s="768"/>
      <c r="CH46715" s="768"/>
      <c r="CI46715" s="850"/>
    </row>
    <row r="46716" spans="85:87" x14ac:dyDescent="0.25">
      <c r="CG46716" s="768"/>
      <c r="CH46716" s="768"/>
      <c r="CI46716" s="850"/>
    </row>
    <row r="46717" spans="85:87" x14ac:dyDescent="0.25">
      <c r="CG46717" s="768"/>
      <c r="CH46717" s="768"/>
      <c r="CI46717" s="850"/>
    </row>
    <row r="46718" spans="85:87" x14ac:dyDescent="0.25">
      <c r="CG46718" s="768"/>
      <c r="CH46718" s="768"/>
      <c r="CI46718" s="850"/>
    </row>
    <row r="46719" spans="85:87" x14ac:dyDescent="0.25">
      <c r="CG46719" s="768"/>
      <c r="CH46719" s="768"/>
      <c r="CI46719" s="850"/>
    </row>
    <row r="46720" spans="85:87" x14ac:dyDescent="0.25">
      <c r="CG46720" s="768"/>
      <c r="CH46720" s="768"/>
      <c r="CI46720" s="850"/>
    </row>
    <row r="46721" spans="85:87" x14ac:dyDescent="0.25">
      <c r="CG46721" s="768"/>
      <c r="CH46721" s="768"/>
      <c r="CI46721" s="850"/>
    </row>
    <row r="46722" spans="85:87" x14ac:dyDescent="0.25">
      <c r="CG46722" s="768"/>
      <c r="CH46722" s="768"/>
      <c r="CI46722" s="850"/>
    </row>
    <row r="46723" spans="85:87" x14ac:dyDescent="0.25">
      <c r="CG46723" s="768"/>
      <c r="CH46723" s="768"/>
      <c r="CI46723" s="850"/>
    </row>
    <row r="46724" spans="85:87" x14ac:dyDescent="0.25">
      <c r="CG46724" s="768"/>
      <c r="CH46724" s="768"/>
      <c r="CI46724" s="850"/>
    </row>
    <row r="46725" spans="85:87" x14ac:dyDescent="0.25">
      <c r="CG46725" s="768"/>
      <c r="CH46725" s="768"/>
      <c r="CI46725" s="850"/>
    </row>
    <row r="46726" spans="85:87" x14ac:dyDescent="0.25">
      <c r="CG46726" s="768"/>
      <c r="CH46726" s="768"/>
      <c r="CI46726" s="850"/>
    </row>
    <row r="46727" spans="85:87" x14ac:dyDescent="0.25">
      <c r="CG46727" s="768"/>
      <c r="CH46727" s="768"/>
      <c r="CI46727" s="850"/>
    </row>
    <row r="46728" spans="85:87" x14ac:dyDescent="0.25">
      <c r="CG46728" s="768"/>
      <c r="CH46728" s="768"/>
      <c r="CI46728" s="850"/>
    </row>
    <row r="46729" spans="85:87" x14ac:dyDescent="0.25">
      <c r="CG46729" s="768"/>
      <c r="CH46729" s="768"/>
      <c r="CI46729" s="850"/>
    </row>
    <row r="46730" spans="85:87" x14ac:dyDescent="0.25">
      <c r="CG46730" s="768"/>
      <c r="CH46730" s="768"/>
      <c r="CI46730" s="850"/>
    </row>
    <row r="46731" spans="85:87" x14ac:dyDescent="0.25">
      <c r="CG46731" s="768"/>
      <c r="CH46731" s="768"/>
      <c r="CI46731" s="850"/>
    </row>
    <row r="46732" spans="85:87" x14ac:dyDescent="0.25">
      <c r="CG46732" s="768"/>
      <c r="CH46732" s="768"/>
      <c r="CI46732" s="850"/>
    </row>
    <row r="46733" spans="85:87" x14ac:dyDescent="0.25">
      <c r="CG46733" s="768"/>
      <c r="CH46733" s="768"/>
      <c r="CI46733" s="850"/>
    </row>
    <row r="46734" spans="85:87" x14ac:dyDescent="0.25">
      <c r="CG46734" s="768"/>
      <c r="CH46734" s="768"/>
      <c r="CI46734" s="850"/>
    </row>
    <row r="46735" spans="85:87" x14ac:dyDescent="0.25">
      <c r="CG46735" s="768"/>
      <c r="CH46735" s="768"/>
      <c r="CI46735" s="850"/>
    </row>
    <row r="46736" spans="85:87" x14ac:dyDescent="0.25">
      <c r="CG46736" s="768"/>
      <c r="CH46736" s="768"/>
      <c r="CI46736" s="850"/>
    </row>
    <row r="46737" spans="85:87" x14ac:dyDescent="0.25">
      <c r="CG46737" s="768"/>
      <c r="CH46737" s="768"/>
      <c r="CI46737" s="850"/>
    </row>
    <row r="46738" spans="85:87" x14ac:dyDescent="0.25">
      <c r="CG46738" s="768"/>
      <c r="CH46738" s="768"/>
      <c r="CI46738" s="850"/>
    </row>
    <row r="46739" spans="85:87" x14ac:dyDescent="0.25">
      <c r="CG46739" s="768"/>
      <c r="CH46739" s="768"/>
      <c r="CI46739" s="850"/>
    </row>
    <row r="46740" spans="85:87" x14ac:dyDescent="0.25">
      <c r="CG46740" s="768"/>
      <c r="CH46740" s="768"/>
      <c r="CI46740" s="850"/>
    </row>
    <row r="46741" spans="85:87" x14ac:dyDescent="0.25">
      <c r="CG46741" s="768"/>
      <c r="CH46741" s="768"/>
      <c r="CI46741" s="850"/>
    </row>
    <row r="46742" spans="85:87" x14ac:dyDescent="0.25">
      <c r="CG46742" s="768"/>
      <c r="CH46742" s="768"/>
      <c r="CI46742" s="850"/>
    </row>
    <row r="46743" spans="85:87" x14ac:dyDescent="0.25">
      <c r="CG46743" s="768"/>
      <c r="CH46743" s="768"/>
      <c r="CI46743" s="850"/>
    </row>
    <row r="46744" spans="85:87" x14ac:dyDescent="0.25">
      <c r="CG46744" s="768"/>
      <c r="CH46744" s="768"/>
      <c r="CI46744" s="850"/>
    </row>
    <row r="46745" spans="85:87" x14ac:dyDescent="0.25">
      <c r="CG46745" s="768"/>
      <c r="CH46745" s="768"/>
      <c r="CI46745" s="850"/>
    </row>
    <row r="46746" spans="85:87" x14ac:dyDescent="0.25">
      <c r="CG46746" s="768"/>
      <c r="CH46746" s="768"/>
      <c r="CI46746" s="850"/>
    </row>
    <row r="46747" spans="85:87" x14ac:dyDescent="0.25">
      <c r="CG46747" s="768"/>
      <c r="CH46747" s="768"/>
      <c r="CI46747" s="850"/>
    </row>
    <row r="46748" spans="85:87" x14ac:dyDescent="0.25">
      <c r="CG46748" s="768"/>
      <c r="CH46748" s="768"/>
      <c r="CI46748" s="850"/>
    </row>
    <row r="46749" spans="85:87" x14ac:dyDescent="0.25">
      <c r="CG46749" s="768"/>
      <c r="CH46749" s="768"/>
      <c r="CI46749" s="850"/>
    </row>
    <row r="46750" spans="85:87" x14ac:dyDescent="0.25">
      <c r="CG46750" s="768"/>
      <c r="CH46750" s="768"/>
      <c r="CI46750" s="850"/>
    </row>
    <row r="46751" spans="85:87" x14ac:dyDescent="0.25">
      <c r="CG46751" s="768"/>
      <c r="CH46751" s="768"/>
      <c r="CI46751" s="850"/>
    </row>
    <row r="46752" spans="85:87" x14ac:dyDescent="0.25">
      <c r="CG46752" s="768"/>
      <c r="CH46752" s="768"/>
      <c r="CI46752" s="850"/>
    </row>
    <row r="46753" spans="85:87" x14ac:dyDescent="0.25">
      <c r="CG46753" s="768"/>
      <c r="CH46753" s="768"/>
      <c r="CI46753" s="850"/>
    </row>
    <row r="46754" spans="85:87" x14ac:dyDescent="0.25">
      <c r="CG46754" s="768"/>
      <c r="CH46754" s="768"/>
      <c r="CI46754" s="850"/>
    </row>
    <row r="46755" spans="85:87" x14ac:dyDescent="0.25">
      <c r="CG46755" s="768"/>
      <c r="CH46755" s="768"/>
      <c r="CI46755" s="850"/>
    </row>
    <row r="46756" spans="85:87" x14ac:dyDescent="0.25">
      <c r="CG46756" s="768"/>
      <c r="CH46756" s="768"/>
      <c r="CI46756" s="850"/>
    </row>
    <row r="46757" spans="85:87" x14ac:dyDescent="0.25">
      <c r="CG46757" s="768"/>
      <c r="CH46757" s="768"/>
      <c r="CI46757" s="850"/>
    </row>
    <row r="46758" spans="85:87" x14ac:dyDescent="0.25">
      <c r="CG46758" s="768"/>
      <c r="CH46758" s="768"/>
      <c r="CI46758" s="850"/>
    </row>
    <row r="46759" spans="85:87" x14ac:dyDescent="0.25">
      <c r="CG46759" s="768"/>
      <c r="CH46759" s="768"/>
      <c r="CI46759" s="850"/>
    </row>
    <row r="46760" spans="85:87" x14ac:dyDescent="0.25">
      <c r="CG46760" s="768"/>
      <c r="CH46760" s="768"/>
      <c r="CI46760" s="850"/>
    </row>
    <row r="46761" spans="85:87" x14ac:dyDescent="0.25">
      <c r="CG46761" s="768"/>
      <c r="CH46761" s="768"/>
      <c r="CI46761" s="850"/>
    </row>
    <row r="46762" spans="85:87" x14ac:dyDescent="0.25">
      <c r="CG46762" s="768"/>
      <c r="CH46762" s="768"/>
      <c r="CI46762" s="850"/>
    </row>
    <row r="46763" spans="85:87" x14ac:dyDescent="0.25">
      <c r="CG46763" s="768"/>
      <c r="CH46763" s="768"/>
      <c r="CI46763" s="850"/>
    </row>
    <row r="46764" spans="85:87" x14ac:dyDescent="0.25">
      <c r="CG46764" s="768"/>
      <c r="CH46764" s="768"/>
      <c r="CI46764" s="850"/>
    </row>
    <row r="46765" spans="85:87" x14ac:dyDescent="0.25">
      <c r="CG46765" s="768"/>
      <c r="CH46765" s="768"/>
      <c r="CI46765" s="850"/>
    </row>
    <row r="46766" spans="85:87" x14ac:dyDescent="0.25">
      <c r="CG46766" s="768"/>
      <c r="CH46766" s="768"/>
      <c r="CI46766" s="850"/>
    </row>
    <row r="46767" spans="85:87" x14ac:dyDescent="0.25">
      <c r="CG46767" s="768"/>
      <c r="CH46767" s="768"/>
      <c r="CI46767" s="850"/>
    </row>
    <row r="46768" spans="85:87" x14ac:dyDescent="0.25">
      <c r="CG46768" s="768"/>
      <c r="CH46768" s="768"/>
      <c r="CI46768" s="850"/>
    </row>
    <row r="46769" spans="85:87" x14ac:dyDescent="0.25">
      <c r="CG46769" s="768"/>
      <c r="CH46769" s="768"/>
      <c r="CI46769" s="850"/>
    </row>
    <row r="46770" spans="85:87" x14ac:dyDescent="0.25">
      <c r="CG46770" s="768"/>
      <c r="CH46770" s="768"/>
      <c r="CI46770" s="850"/>
    </row>
    <row r="46771" spans="85:87" x14ac:dyDescent="0.25">
      <c r="CG46771" s="768"/>
      <c r="CH46771" s="768"/>
      <c r="CI46771" s="850"/>
    </row>
    <row r="46772" spans="85:87" x14ac:dyDescent="0.25">
      <c r="CG46772" s="768"/>
      <c r="CH46772" s="768"/>
      <c r="CI46772" s="850"/>
    </row>
    <row r="46773" spans="85:87" x14ac:dyDescent="0.25">
      <c r="CG46773" s="768"/>
      <c r="CH46773" s="768"/>
      <c r="CI46773" s="850"/>
    </row>
    <row r="46774" spans="85:87" x14ac:dyDescent="0.25">
      <c r="CG46774" s="768"/>
      <c r="CH46774" s="768"/>
      <c r="CI46774" s="850"/>
    </row>
    <row r="46775" spans="85:87" x14ac:dyDescent="0.25">
      <c r="CG46775" s="768"/>
      <c r="CH46775" s="768"/>
      <c r="CI46775" s="850"/>
    </row>
    <row r="46776" spans="85:87" x14ac:dyDescent="0.25">
      <c r="CG46776" s="768"/>
      <c r="CH46776" s="768"/>
      <c r="CI46776" s="850"/>
    </row>
    <row r="46777" spans="85:87" x14ac:dyDescent="0.25">
      <c r="CG46777" s="768"/>
      <c r="CH46777" s="768"/>
      <c r="CI46777" s="850"/>
    </row>
    <row r="46778" spans="85:87" x14ac:dyDescent="0.25">
      <c r="CG46778" s="768"/>
      <c r="CH46778" s="768"/>
      <c r="CI46778" s="850"/>
    </row>
    <row r="46779" spans="85:87" x14ac:dyDescent="0.25">
      <c r="CG46779" s="768"/>
      <c r="CH46779" s="768"/>
      <c r="CI46779" s="850"/>
    </row>
    <row r="46780" spans="85:87" x14ac:dyDescent="0.25">
      <c r="CG46780" s="768"/>
      <c r="CH46780" s="768"/>
      <c r="CI46780" s="850"/>
    </row>
    <row r="46781" spans="85:87" x14ac:dyDescent="0.25">
      <c r="CG46781" s="768"/>
      <c r="CH46781" s="768"/>
      <c r="CI46781" s="850"/>
    </row>
    <row r="46782" spans="85:87" x14ac:dyDescent="0.25">
      <c r="CG46782" s="768"/>
      <c r="CH46782" s="768"/>
      <c r="CI46782" s="850"/>
    </row>
    <row r="46783" spans="85:87" x14ac:dyDescent="0.25">
      <c r="CG46783" s="768"/>
      <c r="CH46783" s="768"/>
      <c r="CI46783" s="850"/>
    </row>
    <row r="46784" spans="85:87" x14ac:dyDescent="0.25">
      <c r="CG46784" s="768"/>
      <c r="CH46784" s="768"/>
      <c r="CI46784" s="850"/>
    </row>
    <row r="46785" spans="85:87" x14ac:dyDescent="0.25">
      <c r="CG46785" s="768"/>
      <c r="CH46785" s="768"/>
      <c r="CI46785" s="850"/>
    </row>
    <row r="46786" spans="85:87" x14ac:dyDescent="0.25">
      <c r="CG46786" s="768"/>
      <c r="CH46786" s="768"/>
      <c r="CI46786" s="850"/>
    </row>
    <row r="46787" spans="85:87" x14ac:dyDescent="0.25">
      <c r="CG46787" s="768"/>
      <c r="CH46787" s="768"/>
      <c r="CI46787" s="850"/>
    </row>
    <row r="46788" spans="85:87" x14ac:dyDescent="0.25">
      <c r="CG46788" s="768"/>
      <c r="CH46788" s="768"/>
      <c r="CI46788" s="850"/>
    </row>
    <row r="46789" spans="85:87" x14ac:dyDescent="0.25">
      <c r="CG46789" s="768"/>
      <c r="CH46789" s="768"/>
      <c r="CI46789" s="850"/>
    </row>
    <row r="46790" spans="85:87" x14ac:dyDescent="0.25">
      <c r="CG46790" s="768"/>
      <c r="CH46790" s="768"/>
      <c r="CI46790" s="850"/>
    </row>
    <row r="46791" spans="85:87" x14ac:dyDescent="0.25">
      <c r="CG46791" s="768"/>
      <c r="CH46791" s="768"/>
      <c r="CI46791" s="850"/>
    </row>
    <row r="46792" spans="85:87" x14ac:dyDescent="0.25">
      <c r="CG46792" s="768"/>
      <c r="CH46792" s="768"/>
      <c r="CI46792" s="850"/>
    </row>
    <row r="46793" spans="85:87" x14ac:dyDescent="0.25">
      <c r="CG46793" s="768"/>
      <c r="CH46793" s="768"/>
      <c r="CI46793" s="850"/>
    </row>
    <row r="46794" spans="85:87" x14ac:dyDescent="0.25">
      <c r="CG46794" s="768"/>
      <c r="CH46794" s="768"/>
      <c r="CI46794" s="850"/>
    </row>
    <row r="46795" spans="85:87" x14ac:dyDescent="0.25">
      <c r="CG46795" s="768"/>
      <c r="CH46795" s="768"/>
      <c r="CI46795" s="850"/>
    </row>
    <row r="46796" spans="85:87" x14ac:dyDescent="0.25">
      <c r="CG46796" s="768"/>
      <c r="CH46796" s="768"/>
      <c r="CI46796" s="850"/>
    </row>
    <row r="46797" spans="85:87" x14ac:dyDescent="0.25">
      <c r="CG46797" s="768"/>
      <c r="CH46797" s="768"/>
      <c r="CI46797" s="850"/>
    </row>
    <row r="46798" spans="85:87" x14ac:dyDescent="0.25">
      <c r="CG46798" s="768"/>
      <c r="CH46798" s="768"/>
      <c r="CI46798" s="850"/>
    </row>
    <row r="46799" spans="85:87" x14ac:dyDescent="0.25">
      <c r="CG46799" s="768"/>
      <c r="CH46799" s="768"/>
      <c r="CI46799" s="850"/>
    </row>
    <row r="46800" spans="85:87" x14ac:dyDescent="0.25">
      <c r="CG46800" s="768"/>
      <c r="CH46800" s="768"/>
      <c r="CI46800" s="850"/>
    </row>
    <row r="46801" spans="85:87" x14ac:dyDescent="0.25">
      <c r="CG46801" s="768"/>
      <c r="CH46801" s="768"/>
      <c r="CI46801" s="850"/>
    </row>
    <row r="46802" spans="85:87" x14ac:dyDescent="0.25">
      <c r="CG46802" s="768"/>
      <c r="CH46802" s="768"/>
      <c r="CI46802" s="850"/>
    </row>
    <row r="46803" spans="85:87" x14ac:dyDescent="0.25">
      <c r="CG46803" s="768"/>
      <c r="CH46803" s="768"/>
      <c r="CI46803" s="850"/>
    </row>
    <row r="46804" spans="85:87" x14ac:dyDescent="0.25">
      <c r="CG46804" s="768"/>
      <c r="CH46804" s="768"/>
      <c r="CI46804" s="850"/>
    </row>
    <row r="46805" spans="85:87" x14ac:dyDescent="0.25">
      <c r="CG46805" s="768"/>
      <c r="CH46805" s="768"/>
      <c r="CI46805" s="850"/>
    </row>
    <row r="46806" spans="85:87" x14ac:dyDescent="0.25">
      <c r="CG46806" s="768"/>
      <c r="CH46806" s="768"/>
      <c r="CI46806" s="850"/>
    </row>
    <row r="46807" spans="85:87" x14ac:dyDescent="0.25">
      <c r="CG46807" s="768"/>
      <c r="CH46807" s="768"/>
      <c r="CI46807" s="850"/>
    </row>
    <row r="46808" spans="85:87" x14ac:dyDescent="0.25">
      <c r="CG46808" s="768"/>
      <c r="CH46808" s="768"/>
      <c r="CI46808" s="850"/>
    </row>
    <row r="46809" spans="85:87" x14ac:dyDescent="0.25">
      <c r="CG46809" s="768"/>
      <c r="CH46809" s="768"/>
      <c r="CI46809" s="850"/>
    </row>
    <row r="46810" spans="85:87" x14ac:dyDescent="0.25">
      <c r="CG46810" s="768"/>
      <c r="CH46810" s="768"/>
      <c r="CI46810" s="850"/>
    </row>
    <row r="46811" spans="85:87" x14ac:dyDescent="0.25">
      <c r="CG46811" s="768"/>
      <c r="CH46811" s="768"/>
      <c r="CI46811" s="850"/>
    </row>
    <row r="46812" spans="85:87" x14ac:dyDescent="0.25">
      <c r="CG46812" s="768"/>
      <c r="CH46812" s="768"/>
      <c r="CI46812" s="850"/>
    </row>
    <row r="46813" spans="85:87" x14ac:dyDescent="0.25">
      <c r="CG46813" s="768"/>
      <c r="CH46813" s="768"/>
      <c r="CI46813" s="850"/>
    </row>
    <row r="46814" spans="85:87" x14ac:dyDescent="0.25">
      <c r="CG46814" s="768"/>
      <c r="CH46814" s="768"/>
      <c r="CI46814" s="850"/>
    </row>
    <row r="46815" spans="85:87" x14ac:dyDescent="0.25">
      <c r="CG46815" s="768"/>
      <c r="CH46815" s="768"/>
      <c r="CI46815" s="850"/>
    </row>
    <row r="46816" spans="85:87" x14ac:dyDescent="0.25">
      <c r="CG46816" s="768"/>
      <c r="CH46816" s="768"/>
      <c r="CI46816" s="850"/>
    </row>
    <row r="46817" spans="85:87" x14ac:dyDescent="0.25">
      <c r="CG46817" s="768"/>
      <c r="CH46817" s="768"/>
      <c r="CI46817" s="850"/>
    </row>
    <row r="46818" spans="85:87" x14ac:dyDescent="0.25">
      <c r="CG46818" s="768"/>
      <c r="CH46818" s="768"/>
      <c r="CI46818" s="850"/>
    </row>
    <row r="46819" spans="85:87" x14ac:dyDescent="0.25">
      <c r="CG46819" s="768"/>
      <c r="CH46819" s="768"/>
      <c r="CI46819" s="850"/>
    </row>
    <row r="46820" spans="85:87" x14ac:dyDescent="0.25">
      <c r="CG46820" s="768"/>
      <c r="CH46820" s="768"/>
      <c r="CI46820" s="850"/>
    </row>
    <row r="46821" spans="85:87" x14ac:dyDescent="0.25">
      <c r="CG46821" s="768"/>
      <c r="CH46821" s="768"/>
      <c r="CI46821" s="850"/>
    </row>
    <row r="46822" spans="85:87" x14ac:dyDescent="0.25">
      <c r="CG46822" s="768"/>
      <c r="CH46822" s="768"/>
      <c r="CI46822" s="850"/>
    </row>
    <row r="46823" spans="85:87" x14ac:dyDescent="0.25">
      <c r="CG46823" s="768"/>
      <c r="CH46823" s="768"/>
      <c r="CI46823" s="850"/>
    </row>
    <row r="46824" spans="85:87" x14ac:dyDescent="0.25">
      <c r="CG46824" s="768"/>
      <c r="CH46824" s="768"/>
      <c r="CI46824" s="850"/>
    </row>
    <row r="46825" spans="85:87" x14ac:dyDescent="0.25">
      <c r="CG46825" s="768"/>
      <c r="CH46825" s="768"/>
      <c r="CI46825" s="850"/>
    </row>
    <row r="46826" spans="85:87" x14ac:dyDescent="0.25">
      <c r="CG46826" s="768"/>
      <c r="CH46826" s="768"/>
      <c r="CI46826" s="850"/>
    </row>
    <row r="46827" spans="85:87" x14ac:dyDescent="0.25">
      <c r="CG46827" s="768"/>
      <c r="CH46827" s="768"/>
      <c r="CI46827" s="850"/>
    </row>
    <row r="46828" spans="85:87" x14ac:dyDescent="0.25">
      <c r="CG46828" s="768"/>
      <c r="CH46828" s="768"/>
      <c r="CI46828" s="850"/>
    </row>
    <row r="46829" spans="85:87" x14ac:dyDescent="0.25">
      <c r="CG46829" s="768"/>
      <c r="CH46829" s="768"/>
      <c r="CI46829" s="850"/>
    </row>
    <row r="46830" spans="85:87" x14ac:dyDescent="0.25">
      <c r="CG46830" s="768"/>
      <c r="CH46830" s="768"/>
      <c r="CI46830" s="850"/>
    </row>
    <row r="46831" spans="85:87" x14ac:dyDescent="0.25">
      <c r="CG46831" s="768"/>
      <c r="CH46831" s="768"/>
      <c r="CI46831" s="850"/>
    </row>
    <row r="46832" spans="85:87" x14ac:dyDescent="0.25">
      <c r="CG46832" s="768"/>
      <c r="CH46832" s="768"/>
      <c r="CI46832" s="850"/>
    </row>
    <row r="46833" spans="85:87" x14ac:dyDescent="0.25">
      <c r="CG46833" s="768"/>
      <c r="CH46833" s="768"/>
      <c r="CI46833" s="850"/>
    </row>
    <row r="46834" spans="85:87" x14ac:dyDescent="0.25">
      <c r="CG46834" s="768"/>
      <c r="CH46834" s="768"/>
      <c r="CI46834" s="850"/>
    </row>
    <row r="46835" spans="85:87" x14ac:dyDescent="0.25">
      <c r="CG46835" s="768"/>
      <c r="CH46835" s="768"/>
      <c r="CI46835" s="850"/>
    </row>
    <row r="46836" spans="85:87" x14ac:dyDescent="0.25">
      <c r="CG46836" s="768"/>
      <c r="CH46836" s="768"/>
      <c r="CI46836" s="850"/>
    </row>
    <row r="46837" spans="85:87" x14ac:dyDescent="0.25">
      <c r="CG46837" s="768"/>
      <c r="CH46837" s="768"/>
      <c r="CI46837" s="850"/>
    </row>
    <row r="46838" spans="85:87" x14ac:dyDescent="0.25">
      <c r="CG46838" s="768"/>
      <c r="CH46838" s="768"/>
      <c r="CI46838" s="850"/>
    </row>
    <row r="46839" spans="85:87" x14ac:dyDescent="0.25">
      <c r="CG46839" s="768"/>
      <c r="CH46839" s="768"/>
      <c r="CI46839" s="850"/>
    </row>
    <row r="46840" spans="85:87" x14ac:dyDescent="0.25">
      <c r="CG46840" s="768"/>
      <c r="CH46840" s="768"/>
      <c r="CI46840" s="850"/>
    </row>
    <row r="46841" spans="85:87" x14ac:dyDescent="0.25">
      <c r="CG46841" s="768"/>
      <c r="CH46841" s="768"/>
      <c r="CI46841" s="850"/>
    </row>
    <row r="46842" spans="85:87" x14ac:dyDescent="0.25">
      <c r="CG46842" s="768"/>
      <c r="CH46842" s="768"/>
      <c r="CI46842" s="850"/>
    </row>
    <row r="46843" spans="85:87" x14ac:dyDescent="0.25">
      <c r="CG46843" s="768"/>
      <c r="CH46843" s="768"/>
      <c r="CI46843" s="850"/>
    </row>
    <row r="46844" spans="85:87" x14ac:dyDescent="0.25">
      <c r="CG46844" s="768"/>
      <c r="CH46844" s="768"/>
      <c r="CI46844" s="850"/>
    </row>
    <row r="46845" spans="85:87" x14ac:dyDescent="0.25">
      <c r="CG46845" s="768"/>
      <c r="CH46845" s="768"/>
      <c r="CI46845" s="850"/>
    </row>
    <row r="46846" spans="85:87" x14ac:dyDescent="0.25">
      <c r="CG46846" s="768"/>
      <c r="CH46846" s="768"/>
      <c r="CI46846" s="850"/>
    </row>
    <row r="46847" spans="85:87" x14ac:dyDescent="0.25">
      <c r="CG46847" s="768"/>
      <c r="CH46847" s="768"/>
      <c r="CI46847" s="850"/>
    </row>
    <row r="46848" spans="85:87" x14ac:dyDescent="0.25">
      <c r="CG46848" s="768"/>
      <c r="CH46848" s="768"/>
      <c r="CI46848" s="850"/>
    </row>
    <row r="46849" spans="85:87" x14ac:dyDescent="0.25">
      <c r="CG46849" s="768"/>
      <c r="CH46849" s="768"/>
      <c r="CI46849" s="850"/>
    </row>
    <row r="46850" spans="85:87" x14ac:dyDescent="0.25">
      <c r="CG46850" s="768"/>
      <c r="CH46850" s="768"/>
      <c r="CI46850" s="850"/>
    </row>
    <row r="46851" spans="85:87" x14ac:dyDescent="0.25">
      <c r="CG46851" s="768"/>
      <c r="CH46851" s="768"/>
      <c r="CI46851" s="850"/>
    </row>
    <row r="46852" spans="85:87" x14ac:dyDescent="0.25">
      <c r="CG46852" s="768"/>
      <c r="CH46852" s="768"/>
      <c r="CI46852" s="850"/>
    </row>
    <row r="46853" spans="85:87" x14ac:dyDescent="0.25">
      <c r="CG46853" s="768"/>
      <c r="CH46853" s="768"/>
      <c r="CI46853" s="850"/>
    </row>
    <row r="46854" spans="85:87" x14ac:dyDescent="0.25">
      <c r="CG46854" s="768"/>
      <c r="CH46854" s="768"/>
      <c r="CI46854" s="850"/>
    </row>
    <row r="46855" spans="85:87" x14ac:dyDescent="0.25">
      <c r="CG46855" s="768"/>
      <c r="CH46855" s="768"/>
      <c r="CI46855" s="850"/>
    </row>
    <row r="46856" spans="85:87" x14ac:dyDescent="0.25">
      <c r="CG46856" s="768"/>
      <c r="CH46856" s="768"/>
      <c r="CI46856" s="850"/>
    </row>
    <row r="46857" spans="85:87" x14ac:dyDescent="0.25">
      <c r="CG46857" s="768"/>
      <c r="CH46857" s="768"/>
      <c r="CI46857" s="850"/>
    </row>
    <row r="46858" spans="85:87" x14ac:dyDescent="0.25">
      <c r="CG46858" s="768"/>
      <c r="CH46858" s="768"/>
      <c r="CI46858" s="850"/>
    </row>
    <row r="46859" spans="85:87" x14ac:dyDescent="0.25">
      <c r="CG46859" s="768"/>
      <c r="CH46859" s="768"/>
      <c r="CI46859" s="850"/>
    </row>
    <row r="46860" spans="85:87" x14ac:dyDescent="0.25">
      <c r="CG46860" s="768"/>
      <c r="CH46860" s="768"/>
      <c r="CI46860" s="850"/>
    </row>
    <row r="46861" spans="85:87" x14ac:dyDescent="0.25">
      <c r="CG46861" s="768"/>
      <c r="CH46861" s="768"/>
      <c r="CI46861" s="850"/>
    </row>
    <row r="46862" spans="85:87" x14ac:dyDescent="0.25">
      <c r="CG46862" s="768"/>
      <c r="CH46862" s="768"/>
      <c r="CI46862" s="850"/>
    </row>
    <row r="46863" spans="85:87" x14ac:dyDescent="0.25">
      <c r="CG46863" s="768"/>
      <c r="CH46863" s="768"/>
      <c r="CI46863" s="850"/>
    </row>
    <row r="46864" spans="85:87" x14ac:dyDescent="0.25">
      <c r="CG46864" s="768"/>
      <c r="CH46864" s="768"/>
      <c r="CI46864" s="850"/>
    </row>
    <row r="46865" spans="85:87" x14ac:dyDescent="0.25">
      <c r="CG46865" s="768"/>
      <c r="CH46865" s="768"/>
      <c r="CI46865" s="850"/>
    </row>
    <row r="46866" spans="85:87" x14ac:dyDescent="0.25">
      <c r="CG46866" s="768"/>
      <c r="CH46866" s="768"/>
      <c r="CI46866" s="850"/>
    </row>
    <row r="46867" spans="85:87" x14ac:dyDescent="0.25">
      <c r="CG46867" s="768"/>
      <c r="CH46867" s="768"/>
      <c r="CI46867" s="850"/>
    </row>
    <row r="46868" spans="85:87" x14ac:dyDescent="0.25">
      <c r="CG46868" s="768"/>
      <c r="CH46868" s="768"/>
      <c r="CI46868" s="850"/>
    </row>
    <row r="46869" spans="85:87" x14ac:dyDescent="0.25">
      <c r="CG46869" s="768"/>
      <c r="CH46869" s="768"/>
      <c r="CI46869" s="850"/>
    </row>
    <row r="46870" spans="85:87" x14ac:dyDescent="0.25">
      <c r="CG46870" s="768"/>
      <c r="CH46870" s="768"/>
      <c r="CI46870" s="850"/>
    </row>
    <row r="46871" spans="85:87" x14ac:dyDescent="0.25">
      <c r="CG46871" s="768"/>
      <c r="CH46871" s="768"/>
      <c r="CI46871" s="850"/>
    </row>
    <row r="46872" spans="85:87" x14ac:dyDescent="0.25">
      <c r="CG46872" s="768"/>
      <c r="CH46872" s="768"/>
      <c r="CI46872" s="850"/>
    </row>
    <row r="46873" spans="85:87" x14ac:dyDescent="0.25">
      <c r="CG46873" s="768"/>
      <c r="CH46873" s="768"/>
      <c r="CI46873" s="850"/>
    </row>
    <row r="46874" spans="85:87" x14ac:dyDescent="0.25">
      <c r="CG46874" s="768"/>
      <c r="CH46874" s="768"/>
      <c r="CI46874" s="850"/>
    </row>
    <row r="46875" spans="85:87" x14ac:dyDescent="0.25">
      <c r="CG46875" s="768"/>
      <c r="CH46875" s="768"/>
      <c r="CI46875" s="850"/>
    </row>
    <row r="46876" spans="85:87" x14ac:dyDescent="0.25">
      <c r="CG46876" s="768"/>
      <c r="CH46876" s="768"/>
      <c r="CI46876" s="850"/>
    </row>
    <row r="46877" spans="85:87" x14ac:dyDescent="0.25">
      <c r="CG46877" s="768"/>
      <c r="CH46877" s="768"/>
      <c r="CI46877" s="850"/>
    </row>
    <row r="46878" spans="85:87" x14ac:dyDescent="0.25">
      <c r="CG46878" s="768"/>
      <c r="CH46878" s="768"/>
      <c r="CI46878" s="850"/>
    </row>
    <row r="46879" spans="85:87" x14ac:dyDescent="0.25">
      <c r="CG46879" s="768"/>
      <c r="CH46879" s="768"/>
      <c r="CI46879" s="850"/>
    </row>
    <row r="46880" spans="85:87" x14ac:dyDescent="0.25">
      <c r="CG46880" s="768"/>
      <c r="CH46880" s="768"/>
      <c r="CI46880" s="850"/>
    </row>
    <row r="46881" spans="85:87" x14ac:dyDescent="0.25">
      <c r="CG46881" s="768"/>
      <c r="CH46881" s="768"/>
      <c r="CI46881" s="850"/>
    </row>
    <row r="46882" spans="85:87" x14ac:dyDescent="0.25">
      <c r="CG46882" s="768"/>
      <c r="CH46882" s="768"/>
      <c r="CI46882" s="850"/>
    </row>
    <row r="46883" spans="85:87" x14ac:dyDescent="0.25">
      <c r="CG46883" s="768"/>
      <c r="CH46883" s="768"/>
      <c r="CI46883" s="850"/>
    </row>
    <row r="46884" spans="85:87" x14ac:dyDescent="0.25">
      <c r="CG46884" s="768"/>
      <c r="CH46884" s="768"/>
      <c r="CI46884" s="850"/>
    </row>
    <row r="46885" spans="85:87" x14ac:dyDescent="0.25">
      <c r="CG46885" s="768"/>
      <c r="CH46885" s="768"/>
      <c r="CI46885" s="850"/>
    </row>
    <row r="46886" spans="85:87" x14ac:dyDescent="0.25">
      <c r="CG46886" s="768"/>
      <c r="CH46886" s="768"/>
      <c r="CI46886" s="850"/>
    </row>
    <row r="46887" spans="85:87" x14ac:dyDescent="0.25">
      <c r="CG46887" s="768"/>
      <c r="CH46887" s="768"/>
      <c r="CI46887" s="850"/>
    </row>
    <row r="46888" spans="85:87" x14ac:dyDescent="0.25">
      <c r="CG46888" s="768"/>
      <c r="CH46888" s="768"/>
      <c r="CI46888" s="850"/>
    </row>
    <row r="46889" spans="85:87" x14ac:dyDescent="0.25">
      <c r="CG46889" s="768"/>
      <c r="CH46889" s="768"/>
      <c r="CI46889" s="850"/>
    </row>
    <row r="46890" spans="85:87" x14ac:dyDescent="0.25">
      <c r="CG46890" s="768"/>
      <c r="CH46890" s="768"/>
      <c r="CI46890" s="850"/>
    </row>
    <row r="46891" spans="85:87" x14ac:dyDescent="0.25">
      <c r="CG46891" s="768"/>
      <c r="CH46891" s="768"/>
      <c r="CI46891" s="850"/>
    </row>
    <row r="46892" spans="85:87" x14ac:dyDescent="0.25">
      <c r="CG46892" s="768"/>
      <c r="CH46892" s="768"/>
      <c r="CI46892" s="850"/>
    </row>
    <row r="46893" spans="85:87" x14ac:dyDescent="0.25">
      <c r="CG46893" s="768"/>
      <c r="CH46893" s="768"/>
      <c r="CI46893" s="850"/>
    </row>
    <row r="46894" spans="85:87" x14ac:dyDescent="0.25">
      <c r="CG46894" s="768"/>
      <c r="CH46894" s="768"/>
      <c r="CI46894" s="850"/>
    </row>
    <row r="46895" spans="85:87" x14ac:dyDescent="0.25">
      <c r="CG46895" s="768"/>
      <c r="CH46895" s="768"/>
      <c r="CI46895" s="850"/>
    </row>
    <row r="46896" spans="85:87" x14ac:dyDescent="0.25">
      <c r="CG46896" s="768"/>
      <c r="CH46896" s="768"/>
      <c r="CI46896" s="850"/>
    </row>
    <row r="46897" spans="85:87" x14ac:dyDescent="0.25">
      <c r="CG46897" s="768"/>
      <c r="CH46897" s="768"/>
      <c r="CI46897" s="850"/>
    </row>
    <row r="46898" spans="85:87" x14ac:dyDescent="0.25">
      <c r="CG46898" s="768"/>
      <c r="CH46898" s="768"/>
      <c r="CI46898" s="850"/>
    </row>
    <row r="46899" spans="85:87" x14ac:dyDescent="0.25">
      <c r="CG46899" s="768"/>
      <c r="CH46899" s="768"/>
      <c r="CI46899" s="850"/>
    </row>
    <row r="46900" spans="85:87" x14ac:dyDescent="0.25">
      <c r="CG46900" s="768"/>
      <c r="CH46900" s="768"/>
      <c r="CI46900" s="850"/>
    </row>
    <row r="46901" spans="85:87" x14ac:dyDescent="0.25">
      <c r="CG46901" s="768"/>
      <c r="CH46901" s="768"/>
      <c r="CI46901" s="850"/>
    </row>
    <row r="46902" spans="85:87" x14ac:dyDescent="0.25">
      <c r="CG46902" s="768"/>
      <c r="CH46902" s="768"/>
      <c r="CI46902" s="850"/>
    </row>
    <row r="46903" spans="85:87" x14ac:dyDescent="0.25">
      <c r="CG46903" s="768"/>
      <c r="CH46903" s="768"/>
      <c r="CI46903" s="850"/>
    </row>
    <row r="46904" spans="85:87" x14ac:dyDescent="0.25">
      <c r="CG46904" s="768"/>
      <c r="CH46904" s="768"/>
      <c r="CI46904" s="850"/>
    </row>
    <row r="46905" spans="85:87" x14ac:dyDescent="0.25">
      <c r="CG46905" s="768"/>
      <c r="CH46905" s="768"/>
      <c r="CI46905" s="850"/>
    </row>
    <row r="46906" spans="85:87" x14ac:dyDescent="0.25">
      <c r="CG46906" s="768"/>
      <c r="CH46906" s="768"/>
      <c r="CI46906" s="850"/>
    </row>
    <row r="46907" spans="85:87" x14ac:dyDescent="0.25">
      <c r="CG46907" s="768"/>
      <c r="CH46907" s="768"/>
      <c r="CI46907" s="850"/>
    </row>
    <row r="46908" spans="85:87" x14ac:dyDescent="0.25">
      <c r="CG46908" s="768"/>
      <c r="CH46908" s="768"/>
      <c r="CI46908" s="850"/>
    </row>
    <row r="46909" spans="85:87" x14ac:dyDescent="0.25">
      <c r="CG46909" s="768"/>
      <c r="CH46909" s="768"/>
      <c r="CI46909" s="850"/>
    </row>
    <row r="46910" spans="85:87" x14ac:dyDescent="0.25">
      <c r="CG46910" s="768"/>
      <c r="CH46910" s="768"/>
      <c r="CI46910" s="850"/>
    </row>
    <row r="46911" spans="85:87" x14ac:dyDescent="0.25">
      <c r="CG46911" s="768"/>
      <c r="CH46911" s="768"/>
      <c r="CI46911" s="850"/>
    </row>
    <row r="46912" spans="85:87" x14ac:dyDescent="0.25">
      <c r="CG46912" s="768"/>
      <c r="CH46912" s="768"/>
      <c r="CI46912" s="850"/>
    </row>
    <row r="46913" spans="85:87" x14ac:dyDescent="0.25">
      <c r="CG46913" s="768"/>
      <c r="CH46913" s="768"/>
      <c r="CI46913" s="850"/>
    </row>
    <row r="46914" spans="85:87" x14ac:dyDescent="0.25">
      <c r="CG46914" s="768"/>
      <c r="CH46914" s="768"/>
      <c r="CI46914" s="850"/>
    </row>
    <row r="46915" spans="85:87" x14ac:dyDescent="0.25">
      <c r="CG46915" s="768"/>
      <c r="CH46915" s="768"/>
      <c r="CI46915" s="850"/>
    </row>
    <row r="46916" spans="85:87" x14ac:dyDescent="0.25">
      <c r="CG46916" s="768"/>
      <c r="CH46916" s="768"/>
      <c r="CI46916" s="850"/>
    </row>
    <row r="46917" spans="85:87" x14ac:dyDescent="0.25">
      <c r="CG46917" s="768"/>
      <c r="CH46917" s="768"/>
      <c r="CI46917" s="850"/>
    </row>
    <row r="46918" spans="85:87" x14ac:dyDescent="0.25">
      <c r="CG46918" s="768"/>
      <c r="CH46918" s="768"/>
      <c r="CI46918" s="850"/>
    </row>
    <row r="46919" spans="85:87" x14ac:dyDescent="0.25">
      <c r="CG46919" s="768"/>
      <c r="CH46919" s="768"/>
      <c r="CI46919" s="850"/>
    </row>
    <row r="46920" spans="85:87" x14ac:dyDescent="0.25">
      <c r="CG46920" s="768"/>
      <c r="CH46920" s="768"/>
      <c r="CI46920" s="850"/>
    </row>
    <row r="46921" spans="85:87" x14ac:dyDescent="0.25">
      <c r="CG46921" s="768"/>
      <c r="CH46921" s="768"/>
      <c r="CI46921" s="850"/>
    </row>
    <row r="46922" spans="85:87" x14ac:dyDescent="0.25">
      <c r="CG46922" s="768"/>
      <c r="CH46922" s="768"/>
      <c r="CI46922" s="850"/>
    </row>
    <row r="46923" spans="85:87" x14ac:dyDescent="0.25">
      <c r="CG46923" s="768"/>
      <c r="CH46923" s="768"/>
      <c r="CI46923" s="850"/>
    </row>
    <row r="46924" spans="85:87" x14ac:dyDescent="0.25">
      <c r="CG46924" s="768"/>
      <c r="CH46924" s="768"/>
      <c r="CI46924" s="850"/>
    </row>
    <row r="46925" spans="85:87" x14ac:dyDescent="0.25">
      <c r="CG46925" s="768"/>
      <c r="CH46925" s="768"/>
      <c r="CI46925" s="850"/>
    </row>
    <row r="46926" spans="85:87" x14ac:dyDescent="0.25">
      <c r="CG46926" s="768"/>
      <c r="CH46926" s="768"/>
      <c r="CI46926" s="850"/>
    </row>
    <row r="46927" spans="85:87" x14ac:dyDescent="0.25">
      <c r="CG46927" s="768"/>
      <c r="CH46927" s="768"/>
      <c r="CI46927" s="850"/>
    </row>
    <row r="46928" spans="85:87" x14ac:dyDescent="0.25">
      <c r="CG46928" s="768"/>
      <c r="CH46928" s="768"/>
      <c r="CI46928" s="850"/>
    </row>
    <row r="46929" spans="85:87" x14ac:dyDescent="0.25">
      <c r="CG46929" s="768"/>
      <c r="CH46929" s="768"/>
      <c r="CI46929" s="850"/>
    </row>
    <row r="46930" spans="85:87" x14ac:dyDescent="0.25">
      <c r="CG46930" s="768"/>
      <c r="CH46930" s="768"/>
      <c r="CI46930" s="850"/>
    </row>
    <row r="46931" spans="85:87" x14ac:dyDescent="0.25">
      <c r="CG46931" s="768"/>
      <c r="CH46931" s="768"/>
      <c r="CI46931" s="850"/>
    </row>
    <row r="46932" spans="85:87" x14ac:dyDescent="0.25">
      <c r="CG46932" s="768"/>
      <c r="CH46932" s="768"/>
      <c r="CI46932" s="850"/>
    </row>
    <row r="46933" spans="85:87" x14ac:dyDescent="0.25">
      <c r="CG46933" s="768"/>
      <c r="CH46933" s="768"/>
      <c r="CI46933" s="850"/>
    </row>
    <row r="46934" spans="85:87" x14ac:dyDescent="0.25">
      <c r="CG46934" s="768"/>
      <c r="CH46934" s="768"/>
      <c r="CI46934" s="850"/>
    </row>
    <row r="46935" spans="85:87" x14ac:dyDescent="0.25">
      <c r="CG46935" s="768"/>
      <c r="CH46935" s="768"/>
      <c r="CI46935" s="850"/>
    </row>
    <row r="46936" spans="85:87" x14ac:dyDescent="0.25">
      <c r="CG46936" s="768"/>
      <c r="CH46936" s="768"/>
      <c r="CI46936" s="850"/>
    </row>
    <row r="46937" spans="85:87" x14ac:dyDescent="0.25">
      <c r="CG46937" s="768"/>
      <c r="CH46937" s="768"/>
      <c r="CI46937" s="850"/>
    </row>
    <row r="46938" spans="85:87" x14ac:dyDescent="0.25">
      <c r="CG46938" s="768"/>
      <c r="CH46938" s="768"/>
      <c r="CI46938" s="850"/>
    </row>
    <row r="46939" spans="85:87" x14ac:dyDescent="0.25">
      <c r="CG46939" s="768"/>
      <c r="CH46939" s="768"/>
      <c r="CI46939" s="850"/>
    </row>
    <row r="46940" spans="85:87" x14ac:dyDescent="0.25">
      <c r="CG46940" s="768"/>
      <c r="CH46940" s="768"/>
      <c r="CI46940" s="850"/>
    </row>
    <row r="46941" spans="85:87" x14ac:dyDescent="0.25">
      <c r="CG46941" s="768"/>
      <c r="CH46941" s="768"/>
      <c r="CI46941" s="850"/>
    </row>
    <row r="46942" spans="85:87" x14ac:dyDescent="0.25">
      <c r="CG46942" s="768"/>
      <c r="CH46942" s="768"/>
      <c r="CI46942" s="850"/>
    </row>
    <row r="46943" spans="85:87" x14ac:dyDescent="0.25">
      <c r="CG46943" s="768"/>
      <c r="CH46943" s="768"/>
      <c r="CI46943" s="850"/>
    </row>
    <row r="46944" spans="85:87" x14ac:dyDescent="0.25">
      <c r="CG46944" s="768"/>
      <c r="CH46944" s="768"/>
      <c r="CI46944" s="850"/>
    </row>
    <row r="46945" spans="85:87" x14ac:dyDescent="0.25">
      <c r="CG46945" s="768"/>
      <c r="CH46945" s="768"/>
      <c r="CI46945" s="850"/>
    </row>
    <row r="46946" spans="85:87" x14ac:dyDescent="0.25">
      <c r="CG46946" s="768"/>
      <c r="CH46946" s="768"/>
      <c r="CI46946" s="850"/>
    </row>
    <row r="46947" spans="85:87" x14ac:dyDescent="0.25">
      <c r="CG46947" s="768"/>
      <c r="CH46947" s="768"/>
      <c r="CI46947" s="850"/>
    </row>
    <row r="46948" spans="85:87" x14ac:dyDescent="0.25">
      <c r="CG46948" s="768"/>
      <c r="CH46948" s="768"/>
      <c r="CI46948" s="850"/>
    </row>
    <row r="46949" spans="85:87" x14ac:dyDescent="0.25">
      <c r="CG46949" s="768"/>
      <c r="CH46949" s="768"/>
      <c r="CI46949" s="850"/>
    </row>
    <row r="46950" spans="85:87" x14ac:dyDescent="0.25">
      <c r="CG46950" s="768"/>
      <c r="CH46950" s="768"/>
      <c r="CI46950" s="850"/>
    </row>
    <row r="46951" spans="85:87" x14ac:dyDescent="0.25">
      <c r="CG46951" s="768"/>
      <c r="CH46951" s="768"/>
      <c r="CI46951" s="850"/>
    </row>
    <row r="46952" spans="85:87" x14ac:dyDescent="0.25">
      <c r="CG46952" s="768"/>
      <c r="CH46952" s="768"/>
      <c r="CI46952" s="850"/>
    </row>
    <row r="46953" spans="85:87" x14ac:dyDescent="0.25">
      <c r="CG46953" s="768"/>
      <c r="CH46953" s="768"/>
      <c r="CI46953" s="850"/>
    </row>
    <row r="46954" spans="85:87" x14ac:dyDescent="0.25">
      <c r="CG46954" s="768"/>
      <c r="CH46954" s="768"/>
      <c r="CI46954" s="850"/>
    </row>
    <row r="46955" spans="85:87" x14ac:dyDescent="0.25">
      <c r="CG46955" s="768"/>
      <c r="CH46955" s="768"/>
      <c r="CI46955" s="850"/>
    </row>
    <row r="46956" spans="85:87" x14ac:dyDescent="0.25">
      <c r="CG46956" s="768"/>
      <c r="CH46956" s="768"/>
      <c r="CI46956" s="850"/>
    </row>
    <row r="46957" spans="85:87" x14ac:dyDescent="0.25">
      <c r="CG46957" s="768"/>
      <c r="CH46957" s="768"/>
      <c r="CI46957" s="850"/>
    </row>
    <row r="46958" spans="85:87" x14ac:dyDescent="0.25">
      <c r="CG46958" s="768"/>
      <c r="CH46958" s="768"/>
      <c r="CI46958" s="850"/>
    </row>
    <row r="46959" spans="85:87" x14ac:dyDescent="0.25">
      <c r="CG46959" s="768"/>
      <c r="CH46959" s="768"/>
      <c r="CI46959" s="850"/>
    </row>
    <row r="46960" spans="85:87" x14ac:dyDescent="0.25">
      <c r="CG46960" s="768"/>
      <c r="CH46960" s="768"/>
      <c r="CI46960" s="850"/>
    </row>
    <row r="46961" spans="85:87" x14ac:dyDescent="0.25">
      <c r="CG46961" s="768"/>
      <c r="CH46961" s="768"/>
      <c r="CI46961" s="850"/>
    </row>
    <row r="46962" spans="85:87" x14ac:dyDescent="0.25">
      <c r="CG46962" s="768"/>
      <c r="CH46962" s="768"/>
      <c r="CI46962" s="850"/>
    </row>
    <row r="46963" spans="85:87" x14ac:dyDescent="0.25">
      <c r="CG46963" s="768"/>
      <c r="CH46963" s="768"/>
      <c r="CI46963" s="850"/>
    </row>
    <row r="46964" spans="85:87" x14ac:dyDescent="0.25">
      <c r="CG46964" s="768"/>
      <c r="CH46964" s="768"/>
      <c r="CI46964" s="850"/>
    </row>
    <row r="46965" spans="85:87" x14ac:dyDescent="0.25">
      <c r="CG46965" s="768"/>
      <c r="CH46965" s="768"/>
      <c r="CI46965" s="850"/>
    </row>
    <row r="46966" spans="85:87" x14ac:dyDescent="0.25">
      <c r="CG46966" s="768"/>
      <c r="CH46966" s="768"/>
      <c r="CI46966" s="850"/>
    </row>
    <row r="46967" spans="85:87" x14ac:dyDescent="0.25">
      <c r="CG46967" s="768"/>
      <c r="CH46967" s="768"/>
      <c r="CI46967" s="850"/>
    </row>
    <row r="46968" spans="85:87" x14ac:dyDescent="0.25">
      <c r="CG46968" s="768"/>
      <c r="CH46968" s="768"/>
      <c r="CI46968" s="850"/>
    </row>
    <row r="46969" spans="85:87" x14ac:dyDescent="0.25">
      <c r="CG46969" s="768"/>
      <c r="CH46969" s="768"/>
      <c r="CI46969" s="850"/>
    </row>
    <row r="46970" spans="85:87" x14ac:dyDescent="0.25">
      <c r="CG46970" s="768"/>
      <c r="CH46970" s="768"/>
      <c r="CI46970" s="850"/>
    </row>
    <row r="46971" spans="85:87" x14ac:dyDescent="0.25">
      <c r="CG46971" s="768"/>
      <c r="CH46971" s="768"/>
      <c r="CI46971" s="850"/>
    </row>
    <row r="46972" spans="85:87" x14ac:dyDescent="0.25">
      <c r="CG46972" s="768"/>
      <c r="CH46972" s="768"/>
      <c r="CI46972" s="850"/>
    </row>
    <row r="46973" spans="85:87" x14ac:dyDescent="0.25">
      <c r="CG46973" s="768"/>
      <c r="CH46973" s="768"/>
      <c r="CI46973" s="850"/>
    </row>
    <row r="46974" spans="85:87" x14ac:dyDescent="0.25">
      <c r="CG46974" s="768"/>
      <c r="CH46974" s="768"/>
      <c r="CI46974" s="850"/>
    </row>
    <row r="46975" spans="85:87" x14ac:dyDescent="0.25">
      <c r="CG46975" s="768"/>
      <c r="CH46975" s="768"/>
      <c r="CI46975" s="850"/>
    </row>
    <row r="46976" spans="85:87" x14ac:dyDescent="0.25">
      <c r="CG46976" s="768"/>
      <c r="CH46976" s="768"/>
      <c r="CI46976" s="850"/>
    </row>
    <row r="46977" spans="85:87" x14ac:dyDescent="0.25">
      <c r="CG46977" s="768"/>
      <c r="CH46977" s="768"/>
      <c r="CI46977" s="850"/>
    </row>
    <row r="46978" spans="85:87" x14ac:dyDescent="0.25">
      <c r="CG46978" s="768"/>
      <c r="CH46978" s="768"/>
      <c r="CI46978" s="850"/>
    </row>
    <row r="46979" spans="85:87" x14ac:dyDescent="0.25">
      <c r="CG46979" s="768"/>
      <c r="CH46979" s="768"/>
      <c r="CI46979" s="850"/>
    </row>
    <row r="46980" spans="85:87" x14ac:dyDescent="0.25">
      <c r="CG46980" s="768"/>
      <c r="CH46980" s="768"/>
      <c r="CI46980" s="850"/>
    </row>
    <row r="46981" spans="85:87" x14ac:dyDescent="0.25">
      <c r="CG46981" s="768"/>
      <c r="CH46981" s="768"/>
      <c r="CI46981" s="850"/>
    </row>
    <row r="46982" spans="85:87" x14ac:dyDescent="0.25">
      <c r="CG46982" s="768"/>
      <c r="CH46982" s="768"/>
      <c r="CI46982" s="850"/>
    </row>
    <row r="46983" spans="85:87" x14ac:dyDescent="0.25">
      <c r="CG46983" s="768"/>
      <c r="CH46983" s="768"/>
      <c r="CI46983" s="850"/>
    </row>
    <row r="46984" spans="85:87" x14ac:dyDescent="0.25">
      <c r="CG46984" s="768"/>
      <c r="CH46984" s="768"/>
      <c r="CI46984" s="850"/>
    </row>
    <row r="46985" spans="85:87" x14ac:dyDescent="0.25">
      <c r="CG46985" s="768"/>
      <c r="CH46985" s="768"/>
      <c r="CI46985" s="850"/>
    </row>
    <row r="46986" spans="85:87" x14ac:dyDescent="0.25">
      <c r="CG46986" s="768"/>
      <c r="CH46986" s="768"/>
      <c r="CI46986" s="850"/>
    </row>
    <row r="46987" spans="85:87" x14ac:dyDescent="0.25">
      <c r="CG46987" s="768"/>
      <c r="CH46987" s="768"/>
      <c r="CI46987" s="850"/>
    </row>
    <row r="46988" spans="85:87" x14ac:dyDescent="0.25">
      <c r="CG46988" s="768"/>
      <c r="CH46988" s="768"/>
      <c r="CI46988" s="850"/>
    </row>
    <row r="46989" spans="85:87" x14ac:dyDescent="0.25">
      <c r="CG46989" s="768"/>
      <c r="CH46989" s="768"/>
      <c r="CI46989" s="850"/>
    </row>
    <row r="46990" spans="85:87" x14ac:dyDescent="0.25">
      <c r="CG46990" s="768"/>
      <c r="CH46990" s="768"/>
      <c r="CI46990" s="850"/>
    </row>
    <row r="46991" spans="85:87" x14ac:dyDescent="0.25">
      <c r="CG46991" s="768"/>
      <c r="CH46991" s="768"/>
      <c r="CI46991" s="850"/>
    </row>
    <row r="46992" spans="85:87" x14ac:dyDescent="0.25">
      <c r="CG46992" s="768"/>
      <c r="CH46992" s="768"/>
      <c r="CI46992" s="850"/>
    </row>
    <row r="46993" spans="85:87" x14ac:dyDescent="0.25">
      <c r="CG46993" s="768"/>
      <c r="CH46993" s="768"/>
      <c r="CI46993" s="850"/>
    </row>
    <row r="46994" spans="85:87" x14ac:dyDescent="0.25">
      <c r="CG46994" s="768"/>
      <c r="CH46994" s="768"/>
      <c r="CI46994" s="850"/>
    </row>
    <row r="46995" spans="85:87" x14ac:dyDescent="0.25">
      <c r="CG46995" s="768"/>
      <c r="CH46995" s="768"/>
      <c r="CI46995" s="850"/>
    </row>
    <row r="46996" spans="85:87" x14ac:dyDescent="0.25">
      <c r="CG46996" s="768"/>
      <c r="CH46996" s="768"/>
      <c r="CI46996" s="850"/>
    </row>
    <row r="46997" spans="85:87" x14ac:dyDescent="0.25">
      <c r="CG46997" s="768"/>
      <c r="CH46997" s="768"/>
      <c r="CI46997" s="850"/>
    </row>
    <row r="46998" spans="85:87" x14ac:dyDescent="0.25">
      <c r="CG46998" s="768"/>
      <c r="CH46998" s="768"/>
      <c r="CI46998" s="850"/>
    </row>
    <row r="46999" spans="85:87" x14ac:dyDescent="0.25">
      <c r="CG46999" s="768"/>
      <c r="CH46999" s="768"/>
      <c r="CI46999" s="850"/>
    </row>
    <row r="47000" spans="85:87" x14ac:dyDescent="0.25">
      <c r="CG47000" s="768"/>
      <c r="CH47000" s="768"/>
      <c r="CI47000" s="850"/>
    </row>
    <row r="47001" spans="85:87" x14ac:dyDescent="0.25">
      <c r="CG47001" s="768"/>
      <c r="CH47001" s="768"/>
      <c r="CI47001" s="850"/>
    </row>
    <row r="47002" spans="85:87" x14ac:dyDescent="0.25">
      <c r="CG47002" s="768"/>
      <c r="CH47002" s="768"/>
      <c r="CI47002" s="850"/>
    </row>
    <row r="47003" spans="85:87" x14ac:dyDescent="0.25">
      <c r="CG47003" s="768"/>
      <c r="CH47003" s="768"/>
      <c r="CI47003" s="850"/>
    </row>
    <row r="47004" spans="85:87" x14ac:dyDescent="0.25">
      <c r="CG47004" s="768"/>
      <c r="CH47004" s="768"/>
      <c r="CI47004" s="850"/>
    </row>
    <row r="47005" spans="85:87" x14ac:dyDescent="0.25">
      <c r="CG47005" s="768"/>
      <c r="CH47005" s="768"/>
      <c r="CI47005" s="850"/>
    </row>
    <row r="47006" spans="85:87" x14ac:dyDescent="0.25">
      <c r="CG47006" s="768"/>
      <c r="CH47006" s="768"/>
      <c r="CI47006" s="850"/>
    </row>
    <row r="47007" spans="85:87" x14ac:dyDescent="0.25">
      <c r="CG47007" s="768"/>
      <c r="CH47007" s="768"/>
      <c r="CI47007" s="850"/>
    </row>
    <row r="47008" spans="85:87" x14ac:dyDescent="0.25">
      <c r="CG47008" s="768"/>
      <c r="CH47008" s="768"/>
      <c r="CI47008" s="850"/>
    </row>
    <row r="47009" spans="85:87" x14ac:dyDescent="0.25">
      <c r="CG47009" s="768"/>
      <c r="CH47009" s="768"/>
      <c r="CI47009" s="850"/>
    </row>
    <row r="47010" spans="85:87" x14ac:dyDescent="0.25">
      <c r="CG47010" s="768"/>
      <c r="CH47010" s="768"/>
      <c r="CI47010" s="850"/>
    </row>
    <row r="47011" spans="85:87" x14ac:dyDescent="0.25">
      <c r="CG47011" s="768"/>
      <c r="CH47011" s="768"/>
      <c r="CI47011" s="850"/>
    </row>
    <row r="47012" spans="85:87" x14ac:dyDescent="0.25">
      <c r="CG47012" s="768"/>
      <c r="CH47012" s="768"/>
      <c r="CI47012" s="850"/>
    </row>
    <row r="47013" spans="85:87" x14ac:dyDescent="0.25">
      <c r="CG47013" s="768"/>
      <c r="CH47013" s="768"/>
      <c r="CI47013" s="850"/>
    </row>
    <row r="47014" spans="85:87" x14ac:dyDescent="0.25">
      <c r="CG47014" s="768"/>
      <c r="CH47014" s="768"/>
      <c r="CI47014" s="850"/>
    </row>
    <row r="47015" spans="85:87" x14ac:dyDescent="0.25">
      <c r="CG47015" s="768"/>
      <c r="CH47015" s="768"/>
      <c r="CI47015" s="850"/>
    </row>
    <row r="47016" spans="85:87" x14ac:dyDescent="0.25">
      <c r="CG47016" s="768"/>
      <c r="CH47016" s="768"/>
      <c r="CI47016" s="850"/>
    </row>
    <row r="47017" spans="85:87" x14ac:dyDescent="0.25">
      <c r="CG47017" s="768"/>
      <c r="CH47017" s="768"/>
      <c r="CI47017" s="850"/>
    </row>
    <row r="47018" spans="85:87" x14ac:dyDescent="0.25">
      <c r="CG47018" s="768"/>
      <c r="CH47018" s="768"/>
      <c r="CI47018" s="850"/>
    </row>
    <row r="47019" spans="85:87" x14ac:dyDescent="0.25">
      <c r="CG47019" s="768"/>
      <c r="CH47019" s="768"/>
      <c r="CI47019" s="850"/>
    </row>
    <row r="47020" spans="85:87" x14ac:dyDescent="0.25">
      <c r="CG47020" s="768"/>
      <c r="CH47020" s="768"/>
      <c r="CI47020" s="850"/>
    </row>
    <row r="47021" spans="85:87" x14ac:dyDescent="0.25">
      <c r="CG47021" s="768"/>
      <c r="CH47021" s="768"/>
      <c r="CI47021" s="850"/>
    </row>
    <row r="47022" spans="85:87" x14ac:dyDescent="0.25">
      <c r="CG47022" s="768"/>
      <c r="CH47022" s="768"/>
      <c r="CI47022" s="850"/>
    </row>
    <row r="47023" spans="85:87" x14ac:dyDescent="0.25">
      <c r="CG47023" s="768"/>
      <c r="CH47023" s="768"/>
      <c r="CI47023" s="850"/>
    </row>
    <row r="47024" spans="85:87" x14ac:dyDescent="0.25">
      <c r="CG47024" s="768"/>
      <c r="CH47024" s="768"/>
      <c r="CI47024" s="850"/>
    </row>
    <row r="47025" spans="85:87" x14ac:dyDescent="0.25">
      <c r="CG47025" s="768"/>
      <c r="CH47025" s="768"/>
      <c r="CI47025" s="850"/>
    </row>
    <row r="47026" spans="85:87" x14ac:dyDescent="0.25">
      <c r="CG47026" s="768"/>
      <c r="CH47026" s="768"/>
      <c r="CI47026" s="850"/>
    </row>
    <row r="47027" spans="85:87" x14ac:dyDescent="0.25">
      <c r="CG47027" s="768"/>
      <c r="CH47027" s="768"/>
      <c r="CI47027" s="850"/>
    </row>
    <row r="47028" spans="85:87" x14ac:dyDescent="0.25">
      <c r="CG47028" s="768"/>
      <c r="CH47028" s="768"/>
      <c r="CI47028" s="850"/>
    </row>
    <row r="47029" spans="85:87" x14ac:dyDescent="0.25">
      <c r="CG47029" s="768"/>
      <c r="CH47029" s="768"/>
      <c r="CI47029" s="850"/>
    </row>
    <row r="47030" spans="85:87" x14ac:dyDescent="0.25">
      <c r="CG47030" s="768"/>
      <c r="CH47030" s="768"/>
      <c r="CI47030" s="850"/>
    </row>
    <row r="47031" spans="85:87" x14ac:dyDescent="0.25">
      <c r="CG47031" s="768"/>
      <c r="CH47031" s="768"/>
      <c r="CI47031" s="850"/>
    </row>
    <row r="47032" spans="85:87" x14ac:dyDescent="0.25">
      <c r="CG47032" s="768"/>
      <c r="CH47032" s="768"/>
      <c r="CI47032" s="850"/>
    </row>
    <row r="47033" spans="85:87" x14ac:dyDescent="0.25">
      <c r="CG47033" s="768"/>
      <c r="CH47033" s="768"/>
      <c r="CI47033" s="850"/>
    </row>
    <row r="47034" spans="85:87" x14ac:dyDescent="0.25">
      <c r="CG47034" s="768"/>
      <c r="CH47034" s="768"/>
      <c r="CI47034" s="850"/>
    </row>
    <row r="47035" spans="85:87" x14ac:dyDescent="0.25">
      <c r="CG47035" s="768"/>
      <c r="CH47035" s="768"/>
      <c r="CI47035" s="850"/>
    </row>
    <row r="47036" spans="85:87" x14ac:dyDescent="0.25">
      <c r="CG47036" s="768"/>
      <c r="CH47036" s="768"/>
      <c r="CI47036" s="850"/>
    </row>
    <row r="47037" spans="85:87" x14ac:dyDescent="0.25">
      <c r="CG47037" s="768"/>
      <c r="CH47037" s="768"/>
      <c r="CI47037" s="850"/>
    </row>
    <row r="47038" spans="85:87" x14ac:dyDescent="0.25">
      <c r="CG47038" s="768"/>
      <c r="CH47038" s="768"/>
      <c r="CI47038" s="850"/>
    </row>
    <row r="47039" spans="85:87" x14ac:dyDescent="0.25">
      <c r="CG47039" s="768"/>
      <c r="CH47039" s="768"/>
      <c r="CI47039" s="850"/>
    </row>
    <row r="47040" spans="85:87" x14ac:dyDescent="0.25">
      <c r="CG47040" s="768"/>
      <c r="CH47040" s="768"/>
      <c r="CI47040" s="850"/>
    </row>
    <row r="47041" spans="85:87" x14ac:dyDescent="0.25">
      <c r="CG47041" s="768"/>
      <c r="CH47041" s="768"/>
      <c r="CI47041" s="850"/>
    </row>
    <row r="47042" spans="85:87" x14ac:dyDescent="0.25">
      <c r="CG47042" s="768"/>
      <c r="CH47042" s="768"/>
      <c r="CI47042" s="850"/>
    </row>
    <row r="47043" spans="85:87" x14ac:dyDescent="0.25">
      <c r="CG47043" s="768"/>
      <c r="CH47043" s="768"/>
      <c r="CI47043" s="850"/>
    </row>
    <row r="47044" spans="85:87" x14ac:dyDescent="0.25">
      <c r="CG47044" s="768"/>
      <c r="CH47044" s="768"/>
      <c r="CI47044" s="850"/>
    </row>
    <row r="47045" spans="85:87" x14ac:dyDescent="0.25">
      <c r="CG47045" s="768"/>
      <c r="CH47045" s="768"/>
      <c r="CI47045" s="850"/>
    </row>
    <row r="47046" spans="85:87" x14ac:dyDescent="0.25">
      <c r="CG47046" s="768"/>
      <c r="CH47046" s="768"/>
      <c r="CI47046" s="850"/>
    </row>
    <row r="47047" spans="85:87" x14ac:dyDescent="0.25">
      <c r="CG47047" s="768"/>
      <c r="CH47047" s="768"/>
      <c r="CI47047" s="850"/>
    </row>
    <row r="47048" spans="85:87" x14ac:dyDescent="0.25">
      <c r="CG47048" s="768"/>
      <c r="CH47048" s="768"/>
      <c r="CI47048" s="850"/>
    </row>
    <row r="47049" spans="85:87" x14ac:dyDescent="0.25">
      <c r="CG47049" s="768"/>
      <c r="CH47049" s="768"/>
      <c r="CI47049" s="850"/>
    </row>
    <row r="47050" spans="85:87" x14ac:dyDescent="0.25">
      <c r="CG47050" s="768"/>
      <c r="CH47050" s="768"/>
      <c r="CI47050" s="850"/>
    </row>
    <row r="47051" spans="85:87" x14ac:dyDescent="0.25">
      <c r="CG47051" s="768"/>
      <c r="CH47051" s="768"/>
      <c r="CI47051" s="850"/>
    </row>
    <row r="47052" spans="85:87" x14ac:dyDescent="0.25">
      <c r="CG47052" s="768"/>
      <c r="CH47052" s="768"/>
      <c r="CI47052" s="850"/>
    </row>
    <row r="47053" spans="85:87" x14ac:dyDescent="0.25">
      <c r="CG47053" s="768"/>
      <c r="CH47053" s="768"/>
      <c r="CI47053" s="850"/>
    </row>
    <row r="47054" spans="85:87" x14ac:dyDescent="0.25">
      <c r="CG47054" s="768"/>
      <c r="CH47054" s="768"/>
      <c r="CI47054" s="850"/>
    </row>
    <row r="47055" spans="85:87" x14ac:dyDescent="0.25">
      <c r="CG47055" s="768"/>
      <c r="CH47055" s="768"/>
      <c r="CI47055" s="850"/>
    </row>
    <row r="47056" spans="85:87" x14ac:dyDescent="0.25">
      <c r="CG47056" s="768"/>
      <c r="CH47056" s="768"/>
      <c r="CI47056" s="850"/>
    </row>
    <row r="47057" spans="85:87" x14ac:dyDescent="0.25">
      <c r="CG47057" s="768"/>
      <c r="CH47057" s="768"/>
      <c r="CI47057" s="850"/>
    </row>
    <row r="47058" spans="85:87" x14ac:dyDescent="0.25">
      <c r="CG47058" s="768"/>
      <c r="CH47058" s="768"/>
      <c r="CI47058" s="850"/>
    </row>
    <row r="47059" spans="85:87" x14ac:dyDescent="0.25">
      <c r="CG47059" s="768"/>
      <c r="CH47059" s="768"/>
      <c r="CI47059" s="850"/>
    </row>
    <row r="47060" spans="85:87" x14ac:dyDescent="0.25">
      <c r="CG47060" s="768"/>
      <c r="CH47060" s="768"/>
      <c r="CI47060" s="850"/>
    </row>
    <row r="47061" spans="85:87" x14ac:dyDescent="0.25">
      <c r="CG47061" s="768"/>
      <c r="CH47061" s="768"/>
      <c r="CI47061" s="850"/>
    </row>
    <row r="47062" spans="85:87" x14ac:dyDescent="0.25">
      <c r="CG47062" s="768"/>
      <c r="CH47062" s="768"/>
      <c r="CI47062" s="850"/>
    </row>
    <row r="47063" spans="85:87" x14ac:dyDescent="0.25">
      <c r="CG47063" s="768"/>
      <c r="CH47063" s="768"/>
      <c r="CI47063" s="850"/>
    </row>
    <row r="47064" spans="85:87" x14ac:dyDescent="0.25">
      <c r="CG47064" s="768"/>
      <c r="CH47064" s="768"/>
      <c r="CI47064" s="850"/>
    </row>
    <row r="47065" spans="85:87" x14ac:dyDescent="0.25">
      <c r="CG47065" s="768"/>
      <c r="CH47065" s="768"/>
      <c r="CI47065" s="850"/>
    </row>
    <row r="47066" spans="85:87" x14ac:dyDescent="0.25">
      <c r="CG47066" s="768"/>
      <c r="CH47066" s="768"/>
      <c r="CI47066" s="850"/>
    </row>
    <row r="47067" spans="85:87" x14ac:dyDescent="0.25">
      <c r="CG47067" s="768"/>
      <c r="CH47067" s="768"/>
      <c r="CI47067" s="850"/>
    </row>
    <row r="47068" spans="85:87" x14ac:dyDescent="0.25">
      <c r="CG47068" s="768"/>
      <c r="CH47068" s="768"/>
      <c r="CI47068" s="850"/>
    </row>
    <row r="47069" spans="85:87" x14ac:dyDescent="0.25">
      <c r="CG47069" s="768"/>
      <c r="CH47069" s="768"/>
      <c r="CI47069" s="850"/>
    </row>
    <row r="47070" spans="85:87" x14ac:dyDescent="0.25">
      <c r="CG47070" s="768"/>
      <c r="CH47070" s="768"/>
      <c r="CI47070" s="850"/>
    </row>
    <row r="47071" spans="85:87" x14ac:dyDescent="0.25">
      <c r="CG47071" s="768"/>
      <c r="CH47071" s="768"/>
      <c r="CI47071" s="850"/>
    </row>
    <row r="47072" spans="85:87" x14ac:dyDescent="0.25">
      <c r="CG47072" s="768"/>
      <c r="CH47072" s="768"/>
      <c r="CI47072" s="850"/>
    </row>
    <row r="47073" spans="85:87" x14ac:dyDescent="0.25">
      <c r="CG47073" s="768"/>
      <c r="CH47073" s="768"/>
      <c r="CI47073" s="850"/>
    </row>
    <row r="47074" spans="85:87" x14ac:dyDescent="0.25">
      <c r="CG47074" s="768"/>
      <c r="CH47074" s="768"/>
      <c r="CI47074" s="850"/>
    </row>
    <row r="47075" spans="85:87" x14ac:dyDescent="0.25">
      <c r="CG47075" s="768"/>
      <c r="CH47075" s="768"/>
      <c r="CI47075" s="850"/>
    </row>
    <row r="47076" spans="85:87" x14ac:dyDescent="0.25">
      <c r="CG47076" s="768"/>
      <c r="CH47076" s="768"/>
      <c r="CI47076" s="850"/>
    </row>
    <row r="47077" spans="85:87" x14ac:dyDescent="0.25">
      <c r="CG47077" s="768"/>
      <c r="CH47077" s="768"/>
      <c r="CI47077" s="850"/>
    </row>
    <row r="47078" spans="85:87" x14ac:dyDescent="0.25">
      <c r="CG47078" s="768"/>
      <c r="CH47078" s="768"/>
      <c r="CI47078" s="850"/>
    </row>
    <row r="47079" spans="85:87" x14ac:dyDescent="0.25">
      <c r="CG47079" s="768"/>
      <c r="CH47079" s="768"/>
      <c r="CI47079" s="850"/>
    </row>
    <row r="47080" spans="85:87" x14ac:dyDescent="0.25">
      <c r="CG47080" s="768"/>
      <c r="CH47080" s="768"/>
      <c r="CI47080" s="850"/>
    </row>
    <row r="47081" spans="85:87" x14ac:dyDescent="0.25">
      <c r="CG47081" s="768"/>
      <c r="CH47081" s="768"/>
      <c r="CI47081" s="850"/>
    </row>
    <row r="47082" spans="85:87" x14ac:dyDescent="0.25">
      <c r="CG47082" s="768"/>
      <c r="CH47082" s="768"/>
      <c r="CI47082" s="850"/>
    </row>
    <row r="47083" spans="85:87" x14ac:dyDescent="0.25">
      <c r="CG47083" s="768"/>
      <c r="CH47083" s="768"/>
      <c r="CI47083" s="850"/>
    </row>
    <row r="47084" spans="85:87" x14ac:dyDescent="0.25">
      <c r="CG47084" s="768"/>
      <c r="CH47084" s="768"/>
      <c r="CI47084" s="850"/>
    </row>
    <row r="47085" spans="85:87" x14ac:dyDescent="0.25">
      <c r="CG47085" s="768"/>
      <c r="CH47085" s="768"/>
      <c r="CI47085" s="850"/>
    </row>
    <row r="47086" spans="85:87" x14ac:dyDescent="0.25">
      <c r="CG47086" s="768"/>
      <c r="CH47086" s="768"/>
      <c r="CI47086" s="850"/>
    </row>
    <row r="47087" spans="85:87" x14ac:dyDescent="0.25">
      <c r="CG47087" s="768"/>
      <c r="CH47087" s="768"/>
      <c r="CI47087" s="850"/>
    </row>
    <row r="47088" spans="85:87" x14ac:dyDescent="0.25">
      <c r="CG47088" s="768"/>
      <c r="CH47088" s="768"/>
      <c r="CI47088" s="850"/>
    </row>
    <row r="47089" spans="85:87" x14ac:dyDescent="0.25">
      <c r="CG47089" s="768"/>
      <c r="CH47089" s="768"/>
      <c r="CI47089" s="850"/>
    </row>
    <row r="47090" spans="85:87" x14ac:dyDescent="0.25">
      <c r="CG47090" s="768"/>
      <c r="CH47090" s="768"/>
      <c r="CI47090" s="850"/>
    </row>
    <row r="47091" spans="85:87" x14ac:dyDescent="0.25">
      <c r="CG47091" s="768"/>
      <c r="CH47091" s="768"/>
      <c r="CI47091" s="850"/>
    </row>
    <row r="47092" spans="85:87" x14ac:dyDescent="0.25">
      <c r="CG47092" s="768"/>
      <c r="CH47092" s="768"/>
      <c r="CI47092" s="850"/>
    </row>
    <row r="47093" spans="85:87" x14ac:dyDescent="0.25">
      <c r="CG47093" s="768"/>
      <c r="CH47093" s="768"/>
      <c r="CI47093" s="850"/>
    </row>
    <row r="47094" spans="85:87" x14ac:dyDescent="0.25">
      <c r="CG47094" s="768"/>
      <c r="CH47094" s="768"/>
      <c r="CI47094" s="850"/>
    </row>
    <row r="47095" spans="85:87" x14ac:dyDescent="0.25">
      <c r="CG47095" s="768"/>
      <c r="CH47095" s="768"/>
      <c r="CI47095" s="850"/>
    </row>
    <row r="47096" spans="85:87" x14ac:dyDescent="0.25">
      <c r="CG47096" s="768"/>
      <c r="CH47096" s="768"/>
      <c r="CI47096" s="850"/>
    </row>
    <row r="47097" spans="85:87" x14ac:dyDescent="0.25">
      <c r="CG47097" s="768"/>
      <c r="CH47097" s="768"/>
      <c r="CI47097" s="850"/>
    </row>
    <row r="47098" spans="85:87" x14ac:dyDescent="0.25">
      <c r="CG47098" s="768"/>
      <c r="CH47098" s="768"/>
      <c r="CI47098" s="850"/>
    </row>
    <row r="47099" spans="85:87" x14ac:dyDescent="0.25">
      <c r="CG47099" s="768"/>
      <c r="CH47099" s="768"/>
      <c r="CI47099" s="850"/>
    </row>
    <row r="47100" spans="85:87" x14ac:dyDescent="0.25">
      <c r="CG47100" s="768"/>
      <c r="CH47100" s="768"/>
      <c r="CI47100" s="850"/>
    </row>
    <row r="47101" spans="85:87" x14ac:dyDescent="0.25">
      <c r="CG47101" s="768"/>
      <c r="CH47101" s="768"/>
      <c r="CI47101" s="850"/>
    </row>
    <row r="47102" spans="85:87" x14ac:dyDescent="0.25">
      <c r="CG47102" s="768"/>
      <c r="CH47102" s="768"/>
      <c r="CI47102" s="850"/>
    </row>
    <row r="47103" spans="85:87" x14ac:dyDescent="0.25">
      <c r="CG47103" s="768"/>
      <c r="CH47103" s="768"/>
      <c r="CI47103" s="850"/>
    </row>
    <row r="47104" spans="85:87" x14ac:dyDescent="0.25">
      <c r="CG47104" s="768"/>
      <c r="CH47104" s="768"/>
      <c r="CI47104" s="850"/>
    </row>
    <row r="47105" spans="85:87" x14ac:dyDescent="0.25">
      <c r="CG47105" s="768"/>
      <c r="CH47105" s="768"/>
      <c r="CI47105" s="850"/>
    </row>
    <row r="47106" spans="85:87" x14ac:dyDescent="0.25">
      <c r="CG47106" s="768"/>
      <c r="CH47106" s="768"/>
      <c r="CI47106" s="850"/>
    </row>
    <row r="47107" spans="85:87" x14ac:dyDescent="0.25">
      <c r="CG47107" s="768"/>
      <c r="CH47107" s="768"/>
      <c r="CI47107" s="850"/>
    </row>
    <row r="47108" spans="85:87" x14ac:dyDescent="0.25">
      <c r="CG47108" s="768"/>
      <c r="CH47108" s="768"/>
      <c r="CI47108" s="850"/>
    </row>
    <row r="47109" spans="85:87" x14ac:dyDescent="0.25">
      <c r="CG47109" s="768"/>
      <c r="CH47109" s="768"/>
      <c r="CI47109" s="850"/>
    </row>
    <row r="47110" spans="85:87" x14ac:dyDescent="0.25">
      <c r="CG47110" s="768"/>
      <c r="CH47110" s="768"/>
      <c r="CI47110" s="850"/>
    </row>
    <row r="47111" spans="85:87" x14ac:dyDescent="0.25">
      <c r="CG47111" s="768"/>
      <c r="CH47111" s="768"/>
      <c r="CI47111" s="850"/>
    </row>
    <row r="47112" spans="85:87" x14ac:dyDescent="0.25">
      <c r="CG47112" s="768"/>
      <c r="CH47112" s="768"/>
      <c r="CI47112" s="850"/>
    </row>
    <row r="47113" spans="85:87" x14ac:dyDescent="0.25">
      <c r="CG47113" s="768"/>
      <c r="CH47113" s="768"/>
      <c r="CI47113" s="850"/>
    </row>
    <row r="47114" spans="85:87" x14ac:dyDescent="0.25">
      <c r="CG47114" s="768"/>
      <c r="CH47114" s="768"/>
      <c r="CI47114" s="850"/>
    </row>
    <row r="47115" spans="85:87" x14ac:dyDescent="0.25">
      <c r="CG47115" s="768"/>
      <c r="CH47115" s="768"/>
      <c r="CI47115" s="850"/>
    </row>
    <row r="47116" spans="85:87" x14ac:dyDescent="0.25">
      <c r="CG47116" s="768"/>
      <c r="CH47116" s="768"/>
      <c r="CI47116" s="850"/>
    </row>
    <row r="47117" spans="85:87" x14ac:dyDescent="0.25">
      <c r="CG47117" s="768"/>
      <c r="CH47117" s="768"/>
      <c r="CI47117" s="850"/>
    </row>
    <row r="47118" spans="85:87" x14ac:dyDescent="0.25">
      <c r="CG47118" s="768"/>
      <c r="CH47118" s="768"/>
      <c r="CI47118" s="850"/>
    </row>
    <row r="47119" spans="85:87" x14ac:dyDescent="0.25">
      <c r="CG47119" s="768"/>
      <c r="CH47119" s="768"/>
      <c r="CI47119" s="850"/>
    </row>
    <row r="47120" spans="85:87" x14ac:dyDescent="0.25">
      <c r="CG47120" s="768"/>
      <c r="CH47120" s="768"/>
      <c r="CI47120" s="850"/>
    </row>
    <row r="47121" spans="85:87" x14ac:dyDescent="0.25">
      <c r="CG47121" s="768"/>
      <c r="CH47121" s="768"/>
      <c r="CI47121" s="850"/>
    </row>
    <row r="47122" spans="85:87" x14ac:dyDescent="0.25">
      <c r="CG47122" s="768"/>
      <c r="CH47122" s="768"/>
      <c r="CI47122" s="850"/>
    </row>
    <row r="47123" spans="85:87" x14ac:dyDescent="0.25">
      <c r="CG47123" s="768"/>
      <c r="CH47123" s="768"/>
      <c r="CI47123" s="850"/>
    </row>
    <row r="47124" spans="85:87" x14ac:dyDescent="0.25">
      <c r="CG47124" s="768"/>
      <c r="CH47124" s="768"/>
      <c r="CI47124" s="850"/>
    </row>
    <row r="47125" spans="85:87" x14ac:dyDescent="0.25">
      <c r="CG47125" s="768"/>
      <c r="CH47125" s="768"/>
      <c r="CI47125" s="850"/>
    </row>
    <row r="47126" spans="85:87" x14ac:dyDescent="0.25">
      <c r="CG47126" s="768"/>
      <c r="CH47126" s="768"/>
      <c r="CI47126" s="850"/>
    </row>
    <row r="47127" spans="85:87" x14ac:dyDescent="0.25">
      <c r="CG47127" s="768"/>
      <c r="CH47127" s="768"/>
      <c r="CI47127" s="850"/>
    </row>
    <row r="47128" spans="85:87" x14ac:dyDescent="0.25">
      <c r="CG47128" s="768"/>
      <c r="CH47128" s="768"/>
      <c r="CI47128" s="850"/>
    </row>
    <row r="47129" spans="85:87" x14ac:dyDescent="0.25">
      <c r="CG47129" s="768"/>
      <c r="CH47129" s="768"/>
      <c r="CI47129" s="850"/>
    </row>
    <row r="47130" spans="85:87" x14ac:dyDescent="0.25">
      <c r="CG47130" s="768"/>
      <c r="CH47130" s="768"/>
      <c r="CI47130" s="850"/>
    </row>
    <row r="47131" spans="85:87" x14ac:dyDescent="0.25">
      <c r="CG47131" s="768"/>
      <c r="CH47131" s="768"/>
      <c r="CI47131" s="850"/>
    </row>
    <row r="47132" spans="85:87" x14ac:dyDescent="0.25">
      <c r="CG47132" s="768"/>
      <c r="CH47132" s="768"/>
      <c r="CI47132" s="850"/>
    </row>
    <row r="47133" spans="85:87" x14ac:dyDescent="0.25">
      <c r="CG47133" s="768"/>
      <c r="CH47133" s="768"/>
      <c r="CI47133" s="850"/>
    </row>
    <row r="47134" spans="85:87" x14ac:dyDescent="0.25">
      <c r="CG47134" s="768"/>
      <c r="CH47134" s="768"/>
      <c r="CI47134" s="850"/>
    </row>
    <row r="47135" spans="85:87" x14ac:dyDescent="0.25">
      <c r="CG47135" s="768"/>
      <c r="CH47135" s="768"/>
      <c r="CI47135" s="850"/>
    </row>
    <row r="47136" spans="85:87" x14ac:dyDescent="0.25">
      <c r="CG47136" s="768"/>
      <c r="CH47136" s="768"/>
      <c r="CI47136" s="850"/>
    </row>
    <row r="47137" spans="85:87" x14ac:dyDescent="0.25">
      <c r="CG47137" s="768"/>
      <c r="CH47137" s="768"/>
      <c r="CI47137" s="850"/>
    </row>
    <row r="47138" spans="85:87" x14ac:dyDescent="0.25">
      <c r="CG47138" s="768"/>
      <c r="CH47138" s="768"/>
      <c r="CI47138" s="850"/>
    </row>
    <row r="47139" spans="85:87" x14ac:dyDescent="0.25">
      <c r="CG47139" s="768"/>
      <c r="CH47139" s="768"/>
      <c r="CI47139" s="850"/>
    </row>
    <row r="47140" spans="85:87" x14ac:dyDescent="0.25">
      <c r="CG47140" s="768"/>
      <c r="CH47140" s="768"/>
      <c r="CI47140" s="850"/>
    </row>
    <row r="47141" spans="85:87" x14ac:dyDescent="0.25">
      <c r="CG47141" s="768"/>
      <c r="CH47141" s="768"/>
      <c r="CI47141" s="850"/>
    </row>
    <row r="47142" spans="85:87" x14ac:dyDescent="0.25">
      <c r="CG47142" s="768"/>
      <c r="CH47142" s="768"/>
      <c r="CI47142" s="850"/>
    </row>
    <row r="47143" spans="85:87" x14ac:dyDescent="0.25">
      <c r="CG47143" s="768"/>
      <c r="CH47143" s="768"/>
      <c r="CI47143" s="850"/>
    </row>
    <row r="47144" spans="85:87" x14ac:dyDescent="0.25">
      <c r="CG47144" s="768"/>
      <c r="CH47144" s="768"/>
      <c r="CI47144" s="850"/>
    </row>
    <row r="47145" spans="85:87" x14ac:dyDescent="0.25">
      <c r="CG47145" s="768"/>
      <c r="CH47145" s="768"/>
      <c r="CI47145" s="850"/>
    </row>
    <row r="47146" spans="85:87" x14ac:dyDescent="0.25">
      <c r="CG47146" s="768"/>
      <c r="CH47146" s="768"/>
      <c r="CI47146" s="850"/>
    </row>
    <row r="47147" spans="85:87" x14ac:dyDescent="0.25">
      <c r="CG47147" s="768"/>
      <c r="CH47147" s="768"/>
      <c r="CI47147" s="850"/>
    </row>
    <row r="47148" spans="85:87" x14ac:dyDescent="0.25">
      <c r="CG47148" s="768"/>
      <c r="CH47148" s="768"/>
      <c r="CI47148" s="850"/>
    </row>
    <row r="47149" spans="85:87" x14ac:dyDescent="0.25">
      <c r="CG47149" s="768"/>
      <c r="CH47149" s="768"/>
      <c r="CI47149" s="850"/>
    </row>
    <row r="47150" spans="85:87" x14ac:dyDescent="0.25">
      <c r="CG47150" s="768"/>
      <c r="CH47150" s="768"/>
      <c r="CI47150" s="850"/>
    </row>
    <row r="47151" spans="85:87" x14ac:dyDescent="0.25">
      <c r="CG47151" s="768"/>
      <c r="CH47151" s="768"/>
      <c r="CI47151" s="850"/>
    </row>
    <row r="47152" spans="85:87" x14ac:dyDescent="0.25">
      <c r="CG47152" s="768"/>
      <c r="CH47152" s="768"/>
      <c r="CI47152" s="850"/>
    </row>
    <row r="47153" spans="85:87" x14ac:dyDescent="0.25">
      <c r="CG47153" s="768"/>
      <c r="CH47153" s="768"/>
      <c r="CI47153" s="850"/>
    </row>
    <row r="47154" spans="85:87" x14ac:dyDescent="0.25">
      <c r="CG47154" s="768"/>
      <c r="CH47154" s="768"/>
      <c r="CI47154" s="850"/>
    </row>
    <row r="47155" spans="85:87" x14ac:dyDescent="0.25">
      <c r="CG47155" s="768"/>
      <c r="CH47155" s="768"/>
      <c r="CI47155" s="850"/>
    </row>
    <row r="47156" spans="85:87" x14ac:dyDescent="0.25">
      <c r="CG47156" s="768"/>
      <c r="CH47156" s="768"/>
      <c r="CI47156" s="850"/>
    </row>
    <row r="47157" spans="85:87" x14ac:dyDescent="0.25">
      <c r="CG47157" s="768"/>
      <c r="CH47157" s="768"/>
      <c r="CI47157" s="850"/>
    </row>
    <row r="47158" spans="85:87" x14ac:dyDescent="0.25">
      <c r="CG47158" s="768"/>
      <c r="CH47158" s="768"/>
      <c r="CI47158" s="850"/>
    </row>
    <row r="47159" spans="85:87" x14ac:dyDescent="0.25">
      <c r="CG47159" s="768"/>
      <c r="CH47159" s="768"/>
      <c r="CI47159" s="850"/>
    </row>
    <row r="47160" spans="85:87" x14ac:dyDescent="0.25">
      <c r="CG47160" s="768"/>
      <c r="CH47160" s="768"/>
      <c r="CI47160" s="850"/>
    </row>
    <row r="47161" spans="85:87" x14ac:dyDescent="0.25">
      <c r="CG47161" s="768"/>
      <c r="CH47161" s="768"/>
      <c r="CI47161" s="850"/>
    </row>
    <row r="47162" spans="85:87" x14ac:dyDescent="0.25">
      <c r="CG47162" s="768"/>
      <c r="CH47162" s="768"/>
      <c r="CI47162" s="850"/>
    </row>
    <row r="47163" spans="85:87" x14ac:dyDescent="0.25">
      <c r="CG47163" s="768"/>
      <c r="CH47163" s="768"/>
      <c r="CI47163" s="850"/>
    </row>
    <row r="47164" spans="85:87" x14ac:dyDescent="0.25">
      <c r="CG47164" s="768"/>
      <c r="CH47164" s="768"/>
      <c r="CI47164" s="850"/>
    </row>
    <row r="47165" spans="85:87" x14ac:dyDescent="0.25">
      <c r="CG47165" s="768"/>
      <c r="CH47165" s="768"/>
      <c r="CI47165" s="850"/>
    </row>
    <row r="47166" spans="85:87" x14ac:dyDescent="0.25">
      <c r="CG47166" s="768"/>
      <c r="CH47166" s="768"/>
      <c r="CI47166" s="850"/>
    </row>
    <row r="47167" spans="85:87" x14ac:dyDescent="0.25">
      <c r="CG47167" s="768"/>
      <c r="CH47167" s="768"/>
      <c r="CI47167" s="850"/>
    </row>
    <row r="47168" spans="85:87" x14ac:dyDescent="0.25">
      <c r="CG47168" s="768"/>
      <c r="CH47168" s="768"/>
      <c r="CI47168" s="850"/>
    </row>
    <row r="47169" spans="85:87" x14ac:dyDescent="0.25">
      <c r="CG47169" s="768"/>
      <c r="CH47169" s="768"/>
      <c r="CI47169" s="850"/>
    </row>
    <row r="47170" spans="85:87" x14ac:dyDescent="0.25">
      <c r="CG47170" s="768"/>
      <c r="CH47170" s="768"/>
      <c r="CI47170" s="850"/>
    </row>
    <row r="47171" spans="85:87" x14ac:dyDescent="0.25">
      <c r="CG47171" s="768"/>
      <c r="CH47171" s="768"/>
      <c r="CI47171" s="850"/>
    </row>
    <row r="47172" spans="85:87" x14ac:dyDescent="0.25">
      <c r="CG47172" s="768"/>
      <c r="CH47172" s="768"/>
      <c r="CI47172" s="850"/>
    </row>
    <row r="47173" spans="85:87" x14ac:dyDescent="0.25">
      <c r="CG47173" s="768"/>
      <c r="CH47173" s="768"/>
      <c r="CI47173" s="850"/>
    </row>
    <row r="47174" spans="85:87" x14ac:dyDescent="0.25">
      <c r="CG47174" s="768"/>
      <c r="CH47174" s="768"/>
      <c r="CI47174" s="850"/>
    </row>
    <row r="47175" spans="85:87" x14ac:dyDescent="0.25">
      <c r="CG47175" s="768"/>
      <c r="CH47175" s="768"/>
      <c r="CI47175" s="850"/>
    </row>
    <row r="47176" spans="85:87" x14ac:dyDescent="0.25">
      <c r="CG47176" s="768"/>
      <c r="CH47176" s="768"/>
      <c r="CI47176" s="850"/>
    </row>
    <row r="47177" spans="85:87" x14ac:dyDescent="0.25">
      <c r="CG47177" s="768"/>
      <c r="CH47177" s="768"/>
      <c r="CI47177" s="850"/>
    </row>
    <row r="47178" spans="85:87" x14ac:dyDescent="0.25">
      <c r="CG47178" s="768"/>
      <c r="CH47178" s="768"/>
      <c r="CI47178" s="850"/>
    </row>
    <row r="47179" spans="85:87" x14ac:dyDescent="0.25">
      <c r="CG47179" s="768"/>
      <c r="CH47179" s="768"/>
      <c r="CI47179" s="850"/>
    </row>
    <row r="47180" spans="85:87" x14ac:dyDescent="0.25">
      <c r="CG47180" s="768"/>
      <c r="CH47180" s="768"/>
      <c r="CI47180" s="850"/>
    </row>
    <row r="47181" spans="85:87" x14ac:dyDescent="0.25">
      <c r="CG47181" s="768"/>
      <c r="CH47181" s="768"/>
      <c r="CI47181" s="850"/>
    </row>
    <row r="47182" spans="85:87" x14ac:dyDescent="0.25">
      <c r="CG47182" s="768"/>
      <c r="CH47182" s="768"/>
      <c r="CI47182" s="850"/>
    </row>
    <row r="47183" spans="85:87" x14ac:dyDescent="0.25">
      <c r="CG47183" s="768"/>
      <c r="CH47183" s="768"/>
      <c r="CI47183" s="850"/>
    </row>
    <row r="47184" spans="85:87" x14ac:dyDescent="0.25">
      <c r="CG47184" s="768"/>
      <c r="CH47184" s="768"/>
      <c r="CI47184" s="850"/>
    </row>
    <row r="47185" spans="85:87" x14ac:dyDescent="0.25">
      <c r="CG47185" s="768"/>
      <c r="CH47185" s="768"/>
      <c r="CI47185" s="850"/>
    </row>
    <row r="47186" spans="85:87" x14ac:dyDescent="0.25">
      <c r="CG47186" s="768"/>
      <c r="CH47186" s="768"/>
      <c r="CI47186" s="850"/>
    </row>
    <row r="47187" spans="85:87" x14ac:dyDescent="0.25">
      <c r="CG47187" s="768"/>
      <c r="CH47187" s="768"/>
      <c r="CI47187" s="850"/>
    </row>
    <row r="47188" spans="85:87" x14ac:dyDescent="0.25">
      <c r="CG47188" s="768"/>
      <c r="CH47188" s="768"/>
      <c r="CI47188" s="850"/>
    </row>
    <row r="47189" spans="85:87" x14ac:dyDescent="0.25">
      <c r="CG47189" s="768"/>
      <c r="CH47189" s="768"/>
      <c r="CI47189" s="850"/>
    </row>
    <row r="47190" spans="85:87" x14ac:dyDescent="0.25">
      <c r="CG47190" s="768"/>
      <c r="CH47190" s="768"/>
      <c r="CI47190" s="850"/>
    </row>
    <row r="47191" spans="85:87" x14ac:dyDescent="0.25">
      <c r="CG47191" s="768"/>
      <c r="CH47191" s="768"/>
      <c r="CI47191" s="850"/>
    </row>
    <row r="47192" spans="85:87" x14ac:dyDescent="0.25">
      <c r="CG47192" s="768"/>
      <c r="CH47192" s="768"/>
      <c r="CI47192" s="850"/>
    </row>
    <row r="47193" spans="85:87" x14ac:dyDescent="0.25">
      <c r="CG47193" s="768"/>
      <c r="CH47193" s="768"/>
      <c r="CI47193" s="850"/>
    </row>
    <row r="47194" spans="85:87" x14ac:dyDescent="0.25">
      <c r="CG47194" s="768"/>
      <c r="CH47194" s="768"/>
      <c r="CI47194" s="850"/>
    </row>
    <row r="47195" spans="85:87" x14ac:dyDescent="0.25">
      <c r="CG47195" s="768"/>
      <c r="CH47195" s="768"/>
      <c r="CI47195" s="850"/>
    </row>
    <row r="47196" spans="85:87" x14ac:dyDescent="0.25">
      <c r="CG47196" s="768"/>
      <c r="CH47196" s="768"/>
      <c r="CI47196" s="850"/>
    </row>
    <row r="47197" spans="85:87" x14ac:dyDescent="0.25">
      <c r="CG47197" s="768"/>
      <c r="CH47197" s="768"/>
      <c r="CI47197" s="850"/>
    </row>
    <row r="47198" spans="85:87" x14ac:dyDescent="0.25">
      <c r="CG47198" s="768"/>
      <c r="CH47198" s="768"/>
      <c r="CI47198" s="850"/>
    </row>
    <row r="47199" spans="85:87" x14ac:dyDescent="0.25">
      <c r="CG47199" s="768"/>
      <c r="CH47199" s="768"/>
      <c r="CI47199" s="850"/>
    </row>
    <row r="47200" spans="85:87" x14ac:dyDescent="0.25">
      <c r="CG47200" s="768"/>
      <c r="CH47200" s="768"/>
      <c r="CI47200" s="850"/>
    </row>
    <row r="47201" spans="85:87" x14ac:dyDescent="0.25">
      <c r="CG47201" s="768"/>
      <c r="CH47201" s="768"/>
      <c r="CI47201" s="850"/>
    </row>
    <row r="47202" spans="85:87" x14ac:dyDescent="0.25">
      <c r="CG47202" s="768"/>
      <c r="CH47202" s="768"/>
      <c r="CI47202" s="850"/>
    </row>
    <row r="47203" spans="85:87" x14ac:dyDescent="0.25">
      <c r="CG47203" s="768"/>
      <c r="CH47203" s="768"/>
      <c r="CI47203" s="850"/>
    </row>
    <row r="47204" spans="85:87" x14ac:dyDescent="0.25">
      <c r="CG47204" s="768"/>
      <c r="CH47204" s="768"/>
      <c r="CI47204" s="850"/>
    </row>
    <row r="47205" spans="85:87" x14ac:dyDescent="0.25">
      <c r="CG47205" s="768"/>
      <c r="CH47205" s="768"/>
      <c r="CI47205" s="850"/>
    </row>
    <row r="47206" spans="85:87" x14ac:dyDescent="0.25">
      <c r="CG47206" s="768"/>
      <c r="CH47206" s="768"/>
      <c r="CI47206" s="850"/>
    </row>
    <row r="47207" spans="85:87" x14ac:dyDescent="0.25">
      <c r="CG47207" s="768"/>
      <c r="CH47207" s="768"/>
      <c r="CI47207" s="850"/>
    </row>
    <row r="47208" spans="85:87" x14ac:dyDescent="0.25">
      <c r="CG47208" s="768"/>
      <c r="CH47208" s="768"/>
      <c r="CI47208" s="850"/>
    </row>
    <row r="47209" spans="85:87" x14ac:dyDescent="0.25">
      <c r="CG47209" s="768"/>
      <c r="CH47209" s="768"/>
      <c r="CI47209" s="850"/>
    </row>
    <row r="47210" spans="85:87" x14ac:dyDescent="0.25">
      <c r="CG47210" s="768"/>
      <c r="CH47210" s="768"/>
      <c r="CI47210" s="850"/>
    </row>
    <row r="47211" spans="85:87" x14ac:dyDescent="0.25">
      <c r="CG47211" s="768"/>
      <c r="CH47211" s="768"/>
      <c r="CI47211" s="850"/>
    </row>
    <row r="47212" spans="85:87" x14ac:dyDescent="0.25">
      <c r="CG47212" s="768"/>
      <c r="CH47212" s="768"/>
      <c r="CI47212" s="850"/>
    </row>
    <row r="47213" spans="85:87" x14ac:dyDescent="0.25">
      <c r="CG47213" s="768"/>
      <c r="CH47213" s="768"/>
      <c r="CI47213" s="850"/>
    </row>
    <row r="47214" spans="85:87" x14ac:dyDescent="0.25">
      <c r="CG47214" s="768"/>
      <c r="CH47214" s="768"/>
      <c r="CI47214" s="850"/>
    </row>
    <row r="47215" spans="85:87" x14ac:dyDescent="0.25">
      <c r="CG47215" s="768"/>
      <c r="CH47215" s="768"/>
      <c r="CI47215" s="850"/>
    </row>
    <row r="47216" spans="85:87" x14ac:dyDescent="0.25">
      <c r="CG47216" s="768"/>
      <c r="CH47216" s="768"/>
      <c r="CI47216" s="850"/>
    </row>
    <row r="47217" spans="85:87" x14ac:dyDescent="0.25">
      <c r="CG47217" s="768"/>
      <c r="CH47217" s="768"/>
      <c r="CI47217" s="850"/>
    </row>
    <row r="47218" spans="85:87" x14ac:dyDescent="0.25">
      <c r="CG47218" s="768"/>
      <c r="CH47218" s="768"/>
      <c r="CI47218" s="850"/>
    </row>
    <row r="47219" spans="85:87" x14ac:dyDescent="0.25">
      <c r="CG47219" s="768"/>
      <c r="CH47219" s="768"/>
      <c r="CI47219" s="850"/>
    </row>
    <row r="47220" spans="85:87" x14ac:dyDescent="0.25">
      <c r="CG47220" s="768"/>
      <c r="CH47220" s="768"/>
      <c r="CI47220" s="850"/>
    </row>
    <row r="47221" spans="85:87" x14ac:dyDescent="0.25">
      <c r="CG47221" s="768"/>
      <c r="CH47221" s="768"/>
      <c r="CI47221" s="850"/>
    </row>
    <row r="47222" spans="85:87" x14ac:dyDescent="0.25">
      <c r="CG47222" s="768"/>
      <c r="CH47222" s="768"/>
      <c r="CI47222" s="850"/>
    </row>
    <row r="47223" spans="85:87" x14ac:dyDescent="0.25">
      <c r="CG47223" s="768"/>
      <c r="CH47223" s="768"/>
      <c r="CI47223" s="850"/>
    </row>
    <row r="47224" spans="85:87" x14ac:dyDescent="0.25">
      <c r="CG47224" s="768"/>
      <c r="CH47224" s="768"/>
      <c r="CI47224" s="850"/>
    </row>
    <row r="47225" spans="85:87" x14ac:dyDescent="0.25">
      <c r="CG47225" s="768"/>
      <c r="CH47225" s="768"/>
      <c r="CI47225" s="850"/>
    </row>
    <row r="47226" spans="85:87" x14ac:dyDescent="0.25">
      <c r="CG47226" s="768"/>
      <c r="CH47226" s="768"/>
      <c r="CI47226" s="850"/>
    </row>
    <row r="47227" spans="85:87" x14ac:dyDescent="0.25">
      <c r="CG47227" s="768"/>
      <c r="CH47227" s="768"/>
      <c r="CI47227" s="850"/>
    </row>
    <row r="47228" spans="85:87" x14ac:dyDescent="0.25">
      <c r="CG47228" s="768"/>
      <c r="CH47228" s="768"/>
      <c r="CI47228" s="850"/>
    </row>
    <row r="47229" spans="85:87" x14ac:dyDescent="0.25">
      <c r="CG47229" s="768"/>
      <c r="CH47229" s="768"/>
      <c r="CI47229" s="850"/>
    </row>
    <row r="47230" spans="85:87" x14ac:dyDescent="0.25">
      <c r="CG47230" s="768"/>
      <c r="CH47230" s="768"/>
      <c r="CI47230" s="850"/>
    </row>
    <row r="47231" spans="85:87" x14ac:dyDescent="0.25">
      <c r="CG47231" s="768"/>
      <c r="CH47231" s="768"/>
      <c r="CI47231" s="850"/>
    </row>
    <row r="47232" spans="85:87" x14ac:dyDescent="0.25">
      <c r="CG47232" s="768"/>
      <c r="CH47232" s="768"/>
      <c r="CI47232" s="850"/>
    </row>
    <row r="47233" spans="85:87" x14ac:dyDescent="0.25">
      <c r="CG47233" s="768"/>
      <c r="CH47233" s="768"/>
      <c r="CI47233" s="850"/>
    </row>
    <row r="47234" spans="85:87" x14ac:dyDescent="0.25">
      <c r="CG47234" s="768"/>
      <c r="CH47234" s="768"/>
      <c r="CI47234" s="850"/>
    </row>
    <row r="47235" spans="85:87" x14ac:dyDescent="0.25">
      <c r="CG47235" s="768"/>
      <c r="CH47235" s="768"/>
      <c r="CI47235" s="850"/>
    </row>
    <row r="47236" spans="85:87" x14ac:dyDescent="0.25">
      <c r="CG47236" s="768"/>
      <c r="CH47236" s="768"/>
      <c r="CI47236" s="850"/>
    </row>
    <row r="47237" spans="85:87" x14ac:dyDescent="0.25">
      <c r="CG47237" s="768"/>
      <c r="CH47237" s="768"/>
      <c r="CI47237" s="850"/>
    </row>
    <row r="47238" spans="85:87" x14ac:dyDescent="0.25">
      <c r="CG47238" s="768"/>
      <c r="CH47238" s="768"/>
      <c r="CI47238" s="850"/>
    </row>
    <row r="47239" spans="85:87" x14ac:dyDescent="0.25">
      <c r="CG47239" s="768"/>
      <c r="CH47239" s="768"/>
      <c r="CI47239" s="850"/>
    </row>
    <row r="47240" spans="85:87" x14ac:dyDescent="0.25">
      <c r="CG47240" s="768"/>
      <c r="CH47240" s="768"/>
      <c r="CI47240" s="850"/>
    </row>
    <row r="47241" spans="85:87" x14ac:dyDescent="0.25">
      <c r="CG47241" s="768"/>
      <c r="CH47241" s="768"/>
      <c r="CI47241" s="850"/>
    </row>
    <row r="47242" spans="85:87" x14ac:dyDescent="0.25">
      <c r="CG47242" s="768"/>
      <c r="CH47242" s="768"/>
      <c r="CI47242" s="850"/>
    </row>
    <row r="47243" spans="85:87" x14ac:dyDescent="0.25">
      <c r="CG47243" s="768"/>
      <c r="CH47243" s="768"/>
      <c r="CI47243" s="850"/>
    </row>
    <row r="47244" spans="85:87" x14ac:dyDescent="0.25">
      <c r="CG47244" s="768"/>
      <c r="CH47244" s="768"/>
      <c r="CI47244" s="850"/>
    </row>
    <row r="47245" spans="85:87" x14ac:dyDescent="0.25">
      <c r="CG47245" s="768"/>
      <c r="CH47245" s="768"/>
      <c r="CI47245" s="850"/>
    </row>
    <row r="47246" spans="85:87" x14ac:dyDescent="0.25">
      <c r="CG47246" s="768"/>
      <c r="CH47246" s="768"/>
      <c r="CI47246" s="850"/>
    </row>
    <row r="47247" spans="85:87" x14ac:dyDescent="0.25">
      <c r="CG47247" s="768"/>
      <c r="CH47247" s="768"/>
      <c r="CI47247" s="850"/>
    </row>
    <row r="47248" spans="85:87" x14ac:dyDescent="0.25">
      <c r="CG47248" s="768"/>
      <c r="CH47248" s="768"/>
      <c r="CI47248" s="850"/>
    </row>
    <row r="47249" spans="85:87" x14ac:dyDescent="0.25">
      <c r="CG47249" s="768"/>
      <c r="CH47249" s="768"/>
      <c r="CI47249" s="850"/>
    </row>
    <row r="47250" spans="85:87" x14ac:dyDescent="0.25">
      <c r="CG47250" s="768"/>
      <c r="CH47250" s="768"/>
      <c r="CI47250" s="850"/>
    </row>
    <row r="47251" spans="85:87" x14ac:dyDescent="0.25">
      <c r="CG47251" s="768"/>
      <c r="CH47251" s="768"/>
      <c r="CI47251" s="850"/>
    </row>
    <row r="47252" spans="85:87" x14ac:dyDescent="0.25">
      <c r="CG47252" s="768"/>
      <c r="CH47252" s="768"/>
      <c r="CI47252" s="850"/>
    </row>
    <row r="47253" spans="85:87" x14ac:dyDescent="0.25">
      <c r="CG47253" s="768"/>
      <c r="CH47253" s="768"/>
      <c r="CI47253" s="850"/>
    </row>
    <row r="47254" spans="85:87" x14ac:dyDescent="0.25">
      <c r="CG47254" s="768"/>
      <c r="CH47254" s="768"/>
      <c r="CI47254" s="850"/>
    </row>
    <row r="47255" spans="85:87" x14ac:dyDescent="0.25">
      <c r="CG47255" s="768"/>
      <c r="CH47255" s="768"/>
      <c r="CI47255" s="850"/>
    </row>
    <row r="47256" spans="85:87" x14ac:dyDescent="0.25">
      <c r="CG47256" s="768"/>
      <c r="CH47256" s="768"/>
      <c r="CI47256" s="850"/>
    </row>
    <row r="47257" spans="85:87" x14ac:dyDescent="0.25">
      <c r="CG47257" s="768"/>
      <c r="CH47257" s="768"/>
      <c r="CI47257" s="850"/>
    </row>
    <row r="47258" spans="85:87" x14ac:dyDescent="0.25">
      <c r="CG47258" s="768"/>
      <c r="CH47258" s="768"/>
      <c r="CI47258" s="850"/>
    </row>
    <row r="47259" spans="85:87" x14ac:dyDescent="0.25">
      <c r="CG47259" s="768"/>
      <c r="CH47259" s="768"/>
      <c r="CI47259" s="850"/>
    </row>
    <row r="47260" spans="85:87" x14ac:dyDescent="0.25">
      <c r="CG47260" s="768"/>
      <c r="CH47260" s="768"/>
      <c r="CI47260" s="850"/>
    </row>
    <row r="47261" spans="85:87" x14ac:dyDescent="0.25">
      <c r="CG47261" s="768"/>
      <c r="CH47261" s="768"/>
      <c r="CI47261" s="850"/>
    </row>
    <row r="47262" spans="85:87" x14ac:dyDescent="0.25">
      <c r="CG47262" s="768"/>
      <c r="CH47262" s="768"/>
      <c r="CI47262" s="850"/>
    </row>
    <row r="47263" spans="85:87" x14ac:dyDescent="0.25">
      <c r="CG47263" s="768"/>
      <c r="CH47263" s="768"/>
      <c r="CI47263" s="850"/>
    </row>
    <row r="47264" spans="85:87" x14ac:dyDescent="0.25">
      <c r="CG47264" s="768"/>
      <c r="CH47264" s="768"/>
      <c r="CI47264" s="850"/>
    </row>
    <row r="47265" spans="85:87" x14ac:dyDescent="0.25">
      <c r="CG47265" s="768"/>
      <c r="CH47265" s="768"/>
      <c r="CI47265" s="850"/>
    </row>
    <row r="47266" spans="85:87" x14ac:dyDescent="0.25">
      <c r="CG47266" s="768"/>
      <c r="CH47266" s="768"/>
      <c r="CI47266" s="850"/>
    </row>
    <row r="47267" spans="85:87" x14ac:dyDescent="0.25">
      <c r="CG47267" s="768"/>
      <c r="CH47267" s="768"/>
      <c r="CI47267" s="850"/>
    </row>
    <row r="47268" spans="85:87" x14ac:dyDescent="0.25">
      <c r="CG47268" s="768"/>
      <c r="CH47268" s="768"/>
      <c r="CI47268" s="850"/>
    </row>
    <row r="47269" spans="85:87" x14ac:dyDescent="0.25">
      <c r="CG47269" s="768"/>
      <c r="CH47269" s="768"/>
      <c r="CI47269" s="850"/>
    </row>
    <row r="47270" spans="85:87" x14ac:dyDescent="0.25">
      <c r="CG47270" s="768"/>
      <c r="CH47270" s="768"/>
      <c r="CI47270" s="850"/>
    </row>
    <row r="47271" spans="85:87" x14ac:dyDescent="0.25">
      <c r="CG47271" s="768"/>
      <c r="CH47271" s="768"/>
      <c r="CI47271" s="850"/>
    </row>
    <row r="47272" spans="85:87" x14ac:dyDescent="0.25">
      <c r="CG47272" s="768"/>
      <c r="CH47272" s="768"/>
      <c r="CI47272" s="850"/>
    </row>
    <row r="47273" spans="85:87" x14ac:dyDescent="0.25">
      <c r="CG47273" s="768"/>
      <c r="CH47273" s="768"/>
      <c r="CI47273" s="850"/>
    </row>
    <row r="47274" spans="85:87" x14ac:dyDescent="0.25">
      <c r="CG47274" s="768"/>
      <c r="CH47274" s="768"/>
      <c r="CI47274" s="850"/>
    </row>
    <row r="47275" spans="85:87" x14ac:dyDescent="0.25">
      <c r="CG47275" s="768"/>
      <c r="CH47275" s="768"/>
      <c r="CI47275" s="850"/>
    </row>
    <row r="47276" spans="85:87" x14ac:dyDescent="0.25">
      <c r="CG47276" s="768"/>
      <c r="CH47276" s="768"/>
      <c r="CI47276" s="850"/>
    </row>
    <row r="47277" spans="85:87" x14ac:dyDescent="0.25">
      <c r="CG47277" s="768"/>
      <c r="CH47277" s="768"/>
      <c r="CI47277" s="850"/>
    </row>
    <row r="47278" spans="85:87" x14ac:dyDescent="0.25">
      <c r="CG47278" s="768"/>
      <c r="CH47278" s="768"/>
      <c r="CI47278" s="850"/>
    </row>
    <row r="47279" spans="85:87" x14ac:dyDescent="0.25">
      <c r="CG47279" s="768"/>
      <c r="CH47279" s="768"/>
      <c r="CI47279" s="850"/>
    </row>
    <row r="47280" spans="85:87" x14ac:dyDescent="0.25">
      <c r="CG47280" s="768"/>
      <c r="CH47280" s="768"/>
      <c r="CI47280" s="850"/>
    </row>
    <row r="47281" spans="85:87" x14ac:dyDescent="0.25">
      <c r="CG47281" s="768"/>
      <c r="CH47281" s="768"/>
      <c r="CI47281" s="850"/>
    </row>
    <row r="47282" spans="85:87" x14ac:dyDescent="0.25">
      <c r="CG47282" s="768"/>
      <c r="CH47282" s="768"/>
      <c r="CI47282" s="850"/>
    </row>
    <row r="47283" spans="85:87" x14ac:dyDescent="0.25">
      <c r="CG47283" s="768"/>
      <c r="CH47283" s="768"/>
      <c r="CI47283" s="850"/>
    </row>
    <row r="47284" spans="85:87" x14ac:dyDescent="0.25">
      <c r="CG47284" s="768"/>
      <c r="CH47284" s="768"/>
      <c r="CI47284" s="850"/>
    </row>
    <row r="47285" spans="85:87" x14ac:dyDescent="0.25">
      <c r="CG47285" s="768"/>
      <c r="CH47285" s="768"/>
      <c r="CI47285" s="850"/>
    </row>
    <row r="47286" spans="85:87" x14ac:dyDescent="0.25">
      <c r="CG47286" s="768"/>
      <c r="CH47286" s="768"/>
      <c r="CI47286" s="850"/>
    </row>
    <row r="47287" spans="85:87" x14ac:dyDescent="0.25">
      <c r="CG47287" s="768"/>
      <c r="CH47287" s="768"/>
      <c r="CI47287" s="850"/>
    </row>
    <row r="47288" spans="85:87" x14ac:dyDescent="0.25">
      <c r="CG47288" s="768"/>
      <c r="CH47288" s="768"/>
      <c r="CI47288" s="850"/>
    </row>
    <row r="47289" spans="85:87" x14ac:dyDescent="0.25">
      <c r="CG47289" s="768"/>
      <c r="CH47289" s="768"/>
      <c r="CI47289" s="850"/>
    </row>
    <row r="47290" spans="85:87" x14ac:dyDescent="0.25">
      <c r="CG47290" s="768"/>
      <c r="CH47290" s="768"/>
      <c r="CI47290" s="850"/>
    </row>
    <row r="47291" spans="85:87" x14ac:dyDescent="0.25">
      <c r="CG47291" s="768"/>
      <c r="CH47291" s="768"/>
      <c r="CI47291" s="850"/>
    </row>
    <row r="47292" spans="85:87" x14ac:dyDescent="0.25">
      <c r="CG47292" s="768"/>
      <c r="CH47292" s="768"/>
      <c r="CI47292" s="850"/>
    </row>
    <row r="47293" spans="85:87" x14ac:dyDescent="0.25">
      <c r="CG47293" s="768"/>
      <c r="CH47293" s="768"/>
      <c r="CI47293" s="850"/>
    </row>
    <row r="47294" spans="85:87" x14ac:dyDescent="0.25">
      <c r="CG47294" s="768"/>
      <c r="CH47294" s="768"/>
      <c r="CI47294" s="850"/>
    </row>
    <row r="47295" spans="85:87" x14ac:dyDescent="0.25">
      <c r="CG47295" s="768"/>
      <c r="CH47295" s="768"/>
      <c r="CI47295" s="850"/>
    </row>
    <row r="47296" spans="85:87" x14ac:dyDescent="0.25">
      <c r="CG47296" s="768"/>
      <c r="CH47296" s="768"/>
      <c r="CI47296" s="850"/>
    </row>
    <row r="47297" spans="85:87" x14ac:dyDescent="0.25">
      <c r="CG47297" s="768"/>
      <c r="CH47297" s="768"/>
      <c r="CI47297" s="850"/>
    </row>
    <row r="47298" spans="85:87" x14ac:dyDescent="0.25">
      <c r="CG47298" s="768"/>
      <c r="CH47298" s="768"/>
      <c r="CI47298" s="850"/>
    </row>
    <row r="47299" spans="85:87" x14ac:dyDescent="0.25">
      <c r="CG47299" s="768"/>
      <c r="CH47299" s="768"/>
      <c r="CI47299" s="850"/>
    </row>
    <row r="47300" spans="85:87" x14ac:dyDescent="0.25">
      <c r="CG47300" s="768"/>
      <c r="CH47300" s="768"/>
      <c r="CI47300" s="850"/>
    </row>
    <row r="47301" spans="85:87" x14ac:dyDescent="0.25">
      <c r="CG47301" s="768"/>
      <c r="CH47301" s="768"/>
      <c r="CI47301" s="850"/>
    </row>
    <row r="47302" spans="85:87" x14ac:dyDescent="0.25">
      <c r="CG47302" s="768"/>
      <c r="CH47302" s="768"/>
      <c r="CI47302" s="850"/>
    </row>
    <row r="47303" spans="85:87" x14ac:dyDescent="0.25">
      <c r="CG47303" s="768"/>
      <c r="CH47303" s="768"/>
      <c r="CI47303" s="850"/>
    </row>
    <row r="47304" spans="85:87" x14ac:dyDescent="0.25">
      <c r="CG47304" s="768"/>
      <c r="CH47304" s="768"/>
      <c r="CI47304" s="850"/>
    </row>
    <row r="47305" spans="85:87" x14ac:dyDescent="0.25">
      <c r="CG47305" s="768"/>
      <c r="CH47305" s="768"/>
      <c r="CI47305" s="850"/>
    </row>
    <row r="47306" spans="85:87" x14ac:dyDescent="0.25">
      <c r="CG47306" s="768"/>
      <c r="CH47306" s="768"/>
      <c r="CI47306" s="850"/>
    </row>
    <row r="47307" spans="85:87" x14ac:dyDescent="0.25">
      <c r="CG47307" s="768"/>
      <c r="CH47307" s="768"/>
      <c r="CI47307" s="850"/>
    </row>
    <row r="47308" spans="85:87" x14ac:dyDescent="0.25">
      <c r="CG47308" s="768"/>
      <c r="CH47308" s="768"/>
      <c r="CI47308" s="850"/>
    </row>
    <row r="47309" spans="85:87" x14ac:dyDescent="0.25">
      <c r="CG47309" s="768"/>
      <c r="CH47309" s="768"/>
      <c r="CI47309" s="850"/>
    </row>
    <row r="47310" spans="85:87" x14ac:dyDescent="0.25">
      <c r="CG47310" s="768"/>
      <c r="CH47310" s="768"/>
      <c r="CI47310" s="850"/>
    </row>
    <row r="47311" spans="85:87" x14ac:dyDescent="0.25">
      <c r="CG47311" s="768"/>
      <c r="CH47311" s="768"/>
      <c r="CI47311" s="850"/>
    </row>
    <row r="47312" spans="85:87" x14ac:dyDescent="0.25">
      <c r="CG47312" s="768"/>
      <c r="CH47312" s="768"/>
      <c r="CI47312" s="850"/>
    </row>
    <row r="47313" spans="85:87" x14ac:dyDescent="0.25">
      <c r="CG47313" s="768"/>
      <c r="CH47313" s="768"/>
      <c r="CI47313" s="850"/>
    </row>
    <row r="47314" spans="85:87" x14ac:dyDescent="0.25">
      <c r="CG47314" s="768"/>
      <c r="CH47314" s="768"/>
      <c r="CI47314" s="850"/>
    </row>
    <row r="47315" spans="85:87" x14ac:dyDescent="0.25">
      <c r="CG47315" s="768"/>
      <c r="CH47315" s="768"/>
      <c r="CI47315" s="850"/>
    </row>
    <row r="47316" spans="85:87" x14ac:dyDescent="0.25">
      <c r="CG47316" s="768"/>
      <c r="CH47316" s="768"/>
      <c r="CI47316" s="850"/>
    </row>
    <row r="47317" spans="85:87" x14ac:dyDescent="0.25">
      <c r="CG47317" s="768"/>
      <c r="CH47317" s="768"/>
      <c r="CI47317" s="850"/>
    </row>
    <row r="47318" spans="85:87" x14ac:dyDescent="0.25">
      <c r="CG47318" s="768"/>
      <c r="CH47318" s="768"/>
      <c r="CI47318" s="850"/>
    </row>
    <row r="47319" spans="85:87" x14ac:dyDescent="0.25">
      <c r="CG47319" s="768"/>
      <c r="CH47319" s="768"/>
      <c r="CI47319" s="850"/>
    </row>
    <row r="47320" spans="85:87" x14ac:dyDescent="0.25">
      <c r="CG47320" s="768"/>
      <c r="CH47320" s="768"/>
      <c r="CI47320" s="850"/>
    </row>
    <row r="47321" spans="85:87" x14ac:dyDescent="0.25">
      <c r="CG47321" s="768"/>
      <c r="CH47321" s="768"/>
      <c r="CI47321" s="850"/>
    </row>
    <row r="47322" spans="85:87" x14ac:dyDescent="0.25">
      <c r="CG47322" s="768"/>
      <c r="CH47322" s="768"/>
      <c r="CI47322" s="850"/>
    </row>
    <row r="47323" spans="85:87" x14ac:dyDescent="0.25">
      <c r="CG47323" s="768"/>
      <c r="CH47323" s="768"/>
      <c r="CI47323" s="850"/>
    </row>
    <row r="47324" spans="85:87" x14ac:dyDescent="0.25">
      <c r="CG47324" s="768"/>
      <c r="CH47324" s="768"/>
      <c r="CI47324" s="850"/>
    </row>
    <row r="47325" spans="85:87" x14ac:dyDescent="0.25">
      <c r="CG47325" s="768"/>
      <c r="CH47325" s="768"/>
      <c r="CI47325" s="850"/>
    </row>
    <row r="47326" spans="85:87" x14ac:dyDescent="0.25">
      <c r="CG47326" s="768"/>
      <c r="CH47326" s="768"/>
      <c r="CI47326" s="850"/>
    </row>
    <row r="47327" spans="85:87" x14ac:dyDescent="0.25">
      <c r="CG47327" s="768"/>
      <c r="CH47327" s="768"/>
      <c r="CI47327" s="850"/>
    </row>
    <row r="47328" spans="85:87" x14ac:dyDescent="0.25">
      <c r="CG47328" s="768"/>
      <c r="CH47328" s="768"/>
      <c r="CI47328" s="850"/>
    </row>
    <row r="47329" spans="85:87" x14ac:dyDescent="0.25">
      <c r="CG47329" s="768"/>
      <c r="CH47329" s="768"/>
      <c r="CI47329" s="850"/>
    </row>
    <row r="47330" spans="85:87" x14ac:dyDescent="0.25">
      <c r="CG47330" s="768"/>
      <c r="CH47330" s="768"/>
      <c r="CI47330" s="850"/>
    </row>
    <row r="47331" spans="85:87" x14ac:dyDescent="0.25">
      <c r="CG47331" s="768"/>
      <c r="CH47331" s="768"/>
      <c r="CI47331" s="850"/>
    </row>
    <row r="47332" spans="85:87" x14ac:dyDescent="0.25">
      <c r="CG47332" s="768"/>
      <c r="CH47332" s="768"/>
      <c r="CI47332" s="850"/>
    </row>
    <row r="47333" spans="85:87" x14ac:dyDescent="0.25">
      <c r="CG47333" s="768"/>
      <c r="CH47333" s="768"/>
      <c r="CI47333" s="850"/>
    </row>
    <row r="47334" spans="85:87" x14ac:dyDescent="0.25">
      <c r="CG47334" s="768"/>
      <c r="CH47334" s="768"/>
      <c r="CI47334" s="850"/>
    </row>
    <row r="47335" spans="85:87" x14ac:dyDescent="0.25">
      <c r="CG47335" s="768"/>
      <c r="CH47335" s="768"/>
      <c r="CI47335" s="850"/>
    </row>
    <row r="47336" spans="85:87" x14ac:dyDescent="0.25">
      <c r="CG47336" s="768"/>
      <c r="CH47336" s="768"/>
      <c r="CI47336" s="850"/>
    </row>
    <row r="47337" spans="85:87" x14ac:dyDescent="0.25">
      <c r="CG47337" s="768"/>
      <c r="CH47337" s="768"/>
      <c r="CI47337" s="850"/>
    </row>
    <row r="47338" spans="85:87" x14ac:dyDescent="0.25">
      <c r="CG47338" s="768"/>
      <c r="CH47338" s="768"/>
      <c r="CI47338" s="850"/>
    </row>
    <row r="47339" spans="85:87" x14ac:dyDescent="0.25">
      <c r="CG47339" s="768"/>
      <c r="CH47339" s="768"/>
      <c r="CI47339" s="850"/>
    </row>
    <row r="47340" spans="85:87" x14ac:dyDescent="0.25">
      <c r="CG47340" s="768"/>
      <c r="CH47340" s="768"/>
      <c r="CI47340" s="850"/>
    </row>
    <row r="47341" spans="85:87" x14ac:dyDescent="0.25">
      <c r="CG47341" s="768"/>
      <c r="CH47341" s="768"/>
      <c r="CI47341" s="850"/>
    </row>
    <row r="47342" spans="85:87" x14ac:dyDescent="0.25">
      <c r="CG47342" s="768"/>
      <c r="CH47342" s="768"/>
      <c r="CI47342" s="850"/>
    </row>
    <row r="47343" spans="85:87" x14ac:dyDescent="0.25">
      <c r="CG47343" s="768"/>
      <c r="CH47343" s="768"/>
      <c r="CI47343" s="850"/>
    </row>
    <row r="47344" spans="85:87" x14ac:dyDescent="0.25">
      <c r="CG47344" s="768"/>
      <c r="CH47344" s="768"/>
      <c r="CI47344" s="850"/>
    </row>
    <row r="47345" spans="85:87" x14ac:dyDescent="0.25">
      <c r="CG47345" s="768"/>
      <c r="CH47345" s="768"/>
      <c r="CI47345" s="850"/>
    </row>
    <row r="47346" spans="85:87" x14ac:dyDescent="0.25">
      <c r="CG47346" s="768"/>
      <c r="CH47346" s="768"/>
      <c r="CI47346" s="850"/>
    </row>
    <row r="47347" spans="85:87" x14ac:dyDescent="0.25">
      <c r="CG47347" s="768"/>
      <c r="CH47347" s="768"/>
      <c r="CI47347" s="850"/>
    </row>
    <row r="47348" spans="85:87" x14ac:dyDescent="0.25">
      <c r="CG47348" s="768"/>
      <c r="CH47348" s="768"/>
      <c r="CI47348" s="850"/>
    </row>
    <row r="47349" spans="85:87" x14ac:dyDescent="0.25">
      <c r="CG47349" s="768"/>
      <c r="CH47349" s="768"/>
      <c r="CI47349" s="850"/>
    </row>
    <row r="47350" spans="85:87" x14ac:dyDescent="0.25">
      <c r="CG47350" s="768"/>
      <c r="CH47350" s="768"/>
      <c r="CI47350" s="850"/>
    </row>
    <row r="47351" spans="85:87" x14ac:dyDescent="0.25">
      <c r="CG47351" s="768"/>
      <c r="CH47351" s="768"/>
      <c r="CI47351" s="850"/>
    </row>
    <row r="47352" spans="85:87" x14ac:dyDescent="0.25">
      <c r="CG47352" s="768"/>
      <c r="CH47352" s="768"/>
      <c r="CI47352" s="850"/>
    </row>
    <row r="47353" spans="85:87" x14ac:dyDescent="0.25">
      <c r="CG47353" s="768"/>
      <c r="CH47353" s="768"/>
      <c r="CI47353" s="850"/>
    </row>
    <row r="47354" spans="85:87" x14ac:dyDescent="0.25">
      <c r="CG47354" s="768"/>
      <c r="CH47354" s="768"/>
      <c r="CI47354" s="850"/>
    </row>
    <row r="47355" spans="85:87" x14ac:dyDescent="0.25">
      <c r="CG47355" s="768"/>
      <c r="CH47355" s="768"/>
      <c r="CI47355" s="850"/>
    </row>
    <row r="47356" spans="85:87" x14ac:dyDescent="0.25">
      <c r="CG47356" s="768"/>
      <c r="CH47356" s="768"/>
      <c r="CI47356" s="850"/>
    </row>
    <row r="47357" spans="85:87" x14ac:dyDescent="0.25">
      <c r="CG47357" s="768"/>
      <c r="CH47357" s="768"/>
      <c r="CI47357" s="850"/>
    </row>
    <row r="47358" spans="85:87" x14ac:dyDescent="0.25">
      <c r="CG47358" s="768"/>
      <c r="CH47358" s="768"/>
      <c r="CI47358" s="850"/>
    </row>
    <row r="47359" spans="85:87" x14ac:dyDescent="0.25">
      <c r="CG47359" s="768"/>
      <c r="CH47359" s="768"/>
      <c r="CI47359" s="850"/>
    </row>
    <row r="47360" spans="85:87" x14ac:dyDescent="0.25">
      <c r="CG47360" s="768"/>
      <c r="CH47360" s="768"/>
      <c r="CI47360" s="850"/>
    </row>
    <row r="47361" spans="85:87" x14ac:dyDescent="0.25">
      <c r="CG47361" s="768"/>
      <c r="CH47361" s="768"/>
      <c r="CI47361" s="850"/>
    </row>
    <row r="47362" spans="85:87" x14ac:dyDescent="0.25">
      <c r="CG47362" s="768"/>
      <c r="CH47362" s="768"/>
      <c r="CI47362" s="850"/>
    </row>
    <row r="47363" spans="85:87" x14ac:dyDescent="0.25">
      <c r="CG47363" s="768"/>
      <c r="CH47363" s="768"/>
      <c r="CI47363" s="850"/>
    </row>
    <row r="47364" spans="85:87" x14ac:dyDescent="0.25">
      <c r="CG47364" s="768"/>
      <c r="CH47364" s="768"/>
      <c r="CI47364" s="850"/>
    </row>
    <row r="47365" spans="85:87" x14ac:dyDescent="0.25">
      <c r="CG47365" s="768"/>
      <c r="CH47365" s="768"/>
      <c r="CI47365" s="850"/>
    </row>
    <row r="47366" spans="85:87" x14ac:dyDescent="0.25">
      <c r="CG47366" s="768"/>
      <c r="CH47366" s="768"/>
      <c r="CI47366" s="850"/>
    </row>
    <row r="47367" spans="85:87" x14ac:dyDescent="0.25">
      <c r="CG47367" s="768"/>
      <c r="CH47367" s="768"/>
      <c r="CI47367" s="850"/>
    </row>
    <row r="47368" spans="85:87" x14ac:dyDescent="0.25">
      <c r="CG47368" s="768"/>
      <c r="CH47368" s="768"/>
      <c r="CI47368" s="850"/>
    </row>
    <row r="47369" spans="85:87" x14ac:dyDescent="0.25">
      <c r="CG47369" s="768"/>
      <c r="CH47369" s="768"/>
      <c r="CI47369" s="850"/>
    </row>
    <row r="47370" spans="85:87" x14ac:dyDescent="0.25">
      <c r="CG47370" s="768"/>
      <c r="CH47370" s="768"/>
      <c r="CI47370" s="850"/>
    </row>
    <row r="47371" spans="85:87" x14ac:dyDescent="0.25">
      <c r="CG47371" s="768"/>
      <c r="CH47371" s="768"/>
      <c r="CI47371" s="850"/>
    </row>
    <row r="47372" spans="85:87" x14ac:dyDescent="0.25">
      <c r="CG47372" s="768"/>
      <c r="CH47372" s="768"/>
      <c r="CI47372" s="850"/>
    </row>
    <row r="47373" spans="85:87" x14ac:dyDescent="0.25">
      <c r="CG47373" s="768"/>
      <c r="CH47373" s="768"/>
      <c r="CI47373" s="850"/>
    </row>
    <row r="47374" spans="85:87" x14ac:dyDescent="0.25">
      <c r="CG47374" s="768"/>
      <c r="CH47374" s="768"/>
      <c r="CI47374" s="850"/>
    </row>
    <row r="47375" spans="85:87" x14ac:dyDescent="0.25">
      <c r="CG47375" s="768"/>
      <c r="CH47375" s="768"/>
      <c r="CI47375" s="850"/>
    </row>
    <row r="47376" spans="85:87" x14ac:dyDescent="0.25">
      <c r="CG47376" s="768"/>
      <c r="CH47376" s="768"/>
      <c r="CI47376" s="850"/>
    </row>
    <row r="47377" spans="85:87" x14ac:dyDescent="0.25">
      <c r="CG47377" s="768"/>
      <c r="CH47377" s="768"/>
      <c r="CI47377" s="850"/>
    </row>
    <row r="47378" spans="85:87" x14ac:dyDescent="0.25">
      <c r="CG47378" s="768"/>
      <c r="CH47378" s="768"/>
      <c r="CI47378" s="850"/>
    </row>
    <row r="47379" spans="85:87" x14ac:dyDescent="0.25">
      <c r="CG47379" s="768"/>
      <c r="CH47379" s="768"/>
      <c r="CI47379" s="850"/>
    </row>
    <row r="47380" spans="85:87" x14ac:dyDescent="0.25">
      <c r="CG47380" s="768"/>
      <c r="CH47380" s="768"/>
      <c r="CI47380" s="850"/>
    </row>
    <row r="47381" spans="85:87" x14ac:dyDescent="0.25">
      <c r="CG47381" s="768"/>
      <c r="CH47381" s="768"/>
      <c r="CI47381" s="850"/>
    </row>
    <row r="47382" spans="85:87" x14ac:dyDescent="0.25">
      <c r="CG47382" s="768"/>
      <c r="CH47382" s="768"/>
      <c r="CI47382" s="850"/>
    </row>
    <row r="47383" spans="85:87" x14ac:dyDescent="0.25">
      <c r="CG47383" s="768"/>
      <c r="CH47383" s="768"/>
      <c r="CI47383" s="850"/>
    </row>
    <row r="47384" spans="85:87" x14ac:dyDescent="0.25">
      <c r="CG47384" s="768"/>
      <c r="CH47384" s="768"/>
      <c r="CI47384" s="850"/>
    </row>
    <row r="47385" spans="85:87" x14ac:dyDescent="0.25">
      <c r="CG47385" s="768"/>
      <c r="CH47385" s="768"/>
      <c r="CI47385" s="850"/>
    </row>
    <row r="47386" spans="85:87" x14ac:dyDescent="0.25">
      <c r="CG47386" s="768"/>
      <c r="CH47386" s="768"/>
      <c r="CI47386" s="850"/>
    </row>
    <row r="47387" spans="85:87" x14ac:dyDescent="0.25">
      <c r="CG47387" s="768"/>
      <c r="CH47387" s="768"/>
      <c r="CI47387" s="850"/>
    </row>
    <row r="47388" spans="85:87" x14ac:dyDescent="0.25">
      <c r="CG47388" s="768"/>
      <c r="CH47388" s="768"/>
      <c r="CI47388" s="850"/>
    </row>
    <row r="47389" spans="85:87" x14ac:dyDescent="0.25">
      <c r="CG47389" s="768"/>
      <c r="CH47389" s="768"/>
      <c r="CI47389" s="850"/>
    </row>
    <row r="47390" spans="85:87" x14ac:dyDescent="0.25">
      <c r="CG47390" s="768"/>
      <c r="CH47390" s="768"/>
      <c r="CI47390" s="850"/>
    </row>
    <row r="47391" spans="85:87" x14ac:dyDescent="0.25">
      <c r="CG47391" s="768"/>
      <c r="CH47391" s="768"/>
      <c r="CI47391" s="850"/>
    </row>
    <row r="47392" spans="85:87" x14ac:dyDescent="0.25">
      <c r="CG47392" s="768"/>
      <c r="CH47392" s="768"/>
      <c r="CI47392" s="850"/>
    </row>
    <row r="47393" spans="85:87" x14ac:dyDescent="0.25">
      <c r="CG47393" s="768"/>
      <c r="CH47393" s="768"/>
      <c r="CI47393" s="850"/>
    </row>
    <row r="47394" spans="85:87" x14ac:dyDescent="0.25">
      <c r="CG47394" s="768"/>
      <c r="CH47394" s="768"/>
      <c r="CI47394" s="850"/>
    </row>
    <row r="47395" spans="85:87" x14ac:dyDescent="0.25">
      <c r="CG47395" s="768"/>
      <c r="CH47395" s="768"/>
      <c r="CI47395" s="850"/>
    </row>
    <row r="47396" spans="85:87" x14ac:dyDescent="0.25">
      <c r="CG47396" s="768"/>
      <c r="CH47396" s="768"/>
      <c r="CI47396" s="850"/>
    </row>
    <row r="47397" spans="85:87" x14ac:dyDescent="0.25">
      <c r="CG47397" s="768"/>
      <c r="CH47397" s="768"/>
      <c r="CI47397" s="850"/>
    </row>
    <row r="47398" spans="85:87" x14ac:dyDescent="0.25">
      <c r="CG47398" s="768"/>
      <c r="CH47398" s="768"/>
      <c r="CI47398" s="850"/>
    </row>
    <row r="47399" spans="85:87" x14ac:dyDescent="0.25">
      <c r="CG47399" s="768"/>
      <c r="CH47399" s="768"/>
      <c r="CI47399" s="850"/>
    </row>
    <row r="47400" spans="85:87" x14ac:dyDescent="0.25">
      <c r="CG47400" s="768"/>
      <c r="CH47400" s="768"/>
      <c r="CI47400" s="850"/>
    </row>
    <row r="47401" spans="85:87" x14ac:dyDescent="0.25">
      <c r="CG47401" s="768"/>
      <c r="CH47401" s="768"/>
      <c r="CI47401" s="850"/>
    </row>
    <row r="47402" spans="85:87" x14ac:dyDescent="0.25">
      <c r="CG47402" s="768"/>
      <c r="CH47402" s="768"/>
      <c r="CI47402" s="850"/>
    </row>
    <row r="47403" spans="85:87" x14ac:dyDescent="0.25">
      <c r="CG47403" s="768"/>
      <c r="CH47403" s="768"/>
      <c r="CI47403" s="850"/>
    </row>
    <row r="47404" spans="85:87" x14ac:dyDescent="0.25">
      <c r="CG47404" s="768"/>
      <c r="CH47404" s="768"/>
      <c r="CI47404" s="850"/>
    </row>
    <row r="47405" spans="85:87" x14ac:dyDescent="0.25">
      <c r="CG47405" s="768"/>
      <c r="CH47405" s="768"/>
      <c r="CI47405" s="850"/>
    </row>
    <row r="47406" spans="85:87" x14ac:dyDescent="0.25">
      <c r="CG47406" s="768"/>
      <c r="CH47406" s="768"/>
      <c r="CI47406" s="850"/>
    </row>
    <row r="47407" spans="85:87" x14ac:dyDescent="0.25">
      <c r="CG47407" s="768"/>
      <c r="CH47407" s="768"/>
      <c r="CI47407" s="850"/>
    </row>
    <row r="47408" spans="85:87" x14ac:dyDescent="0.25">
      <c r="CG47408" s="768"/>
      <c r="CH47408" s="768"/>
      <c r="CI47408" s="850"/>
    </row>
    <row r="47409" spans="85:87" x14ac:dyDescent="0.25">
      <c r="CG47409" s="768"/>
      <c r="CH47409" s="768"/>
      <c r="CI47409" s="850"/>
    </row>
    <row r="47410" spans="85:87" x14ac:dyDescent="0.25">
      <c r="CG47410" s="768"/>
      <c r="CH47410" s="768"/>
      <c r="CI47410" s="850"/>
    </row>
    <row r="47411" spans="85:87" x14ac:dyDescent="0.25">
      <c r="CG47411" s="768"/>
      <c r="CH47411" s="768"/>
      <c r="CI47411" s="850"/>
    </row>
    <row r="47412" spans="85:87" x14ac:dyDescent="0.25">
      <c r="CG47412" s="768"/>
      <c r="CH47412" s="768"/>
      <c r="CI47412" s="850"/>
    </row>
    <row r="47413" spans="85:87" x14ac:dyDescent="0.25">
      <c r="CG47413" s="768"/>
      <c r="CH47413" s="768"/>
      <c r="CI47413" s="850"/>
    </row>
    <row r="47414" spans="85:87" x14ac:dyDescent="0.25">
      <c r="CG47414" s="768"/>
      <c r="CH47414" s="768"/>
      <c r="CI47414" s="850"/>
    </row>
    <row r="47415" spans="85:87" x14ac:dyDescent="0.25">
      <c r="CG47415" s="768"/>
      <c r="CH47415" s="768"/>
      <c r="CI47415" s="850"/>
    </row>
    <row r="47416" spans="85:87" x14ac:dyDescent="0.25">
      <c r="CG47416" s="768"/>
      <c r="CH47416" s="768"/>
      <c r="CI47416" s="850"/>
    </row>
    <row r="47417" spans="85:87" x14ac:dyDescent="0.25">
      <c r="CG47417" s="768"/>
      <c r="CH47417" s="768"/>
      <c r="CI47417" s="850"/>
    </row>
    <row r="47418" spans="85:87" x14ac:dyDescent="0.25">
      <c r="CG47418" s="768"/>
      <c r="CH47418" s="768"/>
      <c r="CI47418" s="850"/>
    </row>
    <row r="47419" spans="85:87" x14ac:dyDescent="0.25">
      <c r="CG47419" s="768"/>
      <c r="CH47419" s="768"/>
      <c r="CI47419" s="850"/>
    </row>
    <row r="47420" spans="85:87" x14ac:dyDescent="0.25">
      <c r="CG47420" s="768"/>
      <c r="CH47420" s="768"/>
      <c r="CI47420" s="850"/>
    </row>
    <row r="47421" spans="85:87" x14ac:dyDescent="0.25">
      <c r="CG47421" s="768"/>
      <c r="CH47421" s="768"/>
      <c r="CI47421" s="850"/>
    </row>
    <row r="47422" spans="85:87" x14ac:dyDescent="0.25">
      <c r="CG47422" s="768"/>
      <c r="CH47422" s="768"/>
      <c r="CI47422" s="850"/>
    </row>
    <row r="47423" spans="85:87" x14ac:dyDescent="0.25">
      <c r="CG47423" s="768"/>
      <c r="CH47423" s="768"/>
      <c r="CI47423" s="850"/>
    </row>
    <row r="47424" spans="85:87" x14ac:dyDescent="0.25">
      <c r="CG47424" s="768"/>
      <c r="CH47424" s="768"/>
      <c r="CI47424" s="850"/>
    </row>
    <row r="47425" spans="85:87" x14ac:dyDescent="0.25">
      <c r="CG47425" s="768"/>
      <c r="CH47425" s="768"/>
      <c r="CI47425" s="850"/>
    </row>
    <row r="47426" spans="85:87" x14ac:dyDescent="0.25">
      <c r="CG47426" s="768"/>
      <c r="CH47426" s="768"/>
      <c r="CI47426" s="850"/>
    </row>
    <row r="47427" spans="85:87" x14ac:dyDescent="0.25">
      <c r="CG47427" s="768"/>
      <c r="CH47427" s="768"/>
      <c r="CI47427" s="850"/>
    </row>
    <row r="47428" spans="85:87" x14ac:dyDescent="0.25">
      <c r="CG47428" s="768"/>
      <c r="CH47428" s="768"/>
      <c r="CI47428" s="850"/>
    </row>
    <row r="47429" spans="85:87" x14ac:dyDescent="0.25">
      <c r="CG47429" s="768"/>
      <c r="CH47429" s="768"/>
      <c r="CI47429" s="850"/>
    </row>
    <row r="47430" spans="85:87" x14ac:dyDescent="0.25">
      <c r="CG47430" s="768"/>
      <c r="CH47430" s="768"/>
      <c r="CI47430" s="850"/>
    </row>
    <row r="47431" spans="85:87" x14ac:dyDescent="0.25">
      <c r="CG47431" s="768"/>
      <c r="CH47431" s="768"/>
      <c r="CI47431" s="850"/>
    </row>
    <row r="47432" spans="85:87" x14ac:dyDescent="0.25">
      <c r="CG47432" s="768"/>
      <c r="CH47432" s="768"/>
      <c r="CI47432" s="850"/>
    </row>
    <row r="47433" spans="85:87" x14ac:dyDescent="0.25">
      <c r="CG47433" s="768"/>
      <c r="CH47433" s="768"/>
      <c r="CI47433" s="850"/>
    </row>
    <row r="47434" spans="85:87" x14ac:dyDescent="0.25">
      <c r="CG47434" s="768"/>
      <c r="CH47434" s="768"/>
      <c r="CI47434" s="850"/>
    </row>
    <row r="47435" spans="85:87" x14ac:dyDescent="0.25">
      <c r="CG47435" s="768"/>
      <c r="CH47435" s="768"/>
      <c r="CI47435" s="850"/>
    </row>
    <row r="47436" spans="85:87" x14ac:dyDescent="0.25">
      <c r="CG47436" s="768"/>
      <c r="CH47436" s="768"/>
      <c r="CI47436" s="850"/>
    </row>
    <row r="47437" spans="85:87" x14ac:dyDescent="0.25">
      <c r="CG47437" s="768"/>
      <c r="CH47437" s="768"/>
      <c r="CI47437" s="850"/>
    </row>
    <row r="47438" spans="85:87" x14ac:dyDescent="0.25">
      <c r="CG47438" s="768"/>
      <c r="CH47438" s="768"/>
      <c r="CI47438" s="850"/>
    </row>
    <row r="47439" spans="85:87" x14ac:dyDescent="0.25">
      <c r="CG47439" s="768"/>
      <c r="CH47439" s="768"/>
      <c r="CI47439" s="850"/>
    </row>
    <row r="47440" spans="85:87" x14ac:dyDescent="0.25">
      <c r="CG47440" s="768"/>
      <c r="CH47440" s="768"/>
      <c r="CI47440" s="850"/>
    </row>
    <row r="47441" spans="85:87" x14ac:dyDescent="0.25">
      <c r="CG47441" s="768"/>
      <c r="CH47441" s="768"/>
      <c r="CI47441" s="850"/>
    </row>
    <row r="47442" spans="85:87" x14ac:dyDescent="0.25">
      <c r="CG47442" s="768"/>
      <c r="CH47442" s="768"/>
      <c r="CI47442" s="850"/>
    </row>
    <row r="47443" spans="85:87" x14ac:dyDescent="0.25">
      <c r="CG47443" s="768"/>
      <c r="CH47443" s="768"/>
      <c r="CI47443" s="850"/>
    </row>
    <row r="47444" spans="85:87" x14ac:dyDescent="0.25">
      <c r="CG47444" s="768"/>
      <c r="CH47444" s="768"/>
      <c r="CI47444" s="850"/>
    </row>
    <row r="47445" spans="85:87" x14ac:dyDescent="0.25">
      <c r="CG47445" s="768"/>
      <c r="CH47445" s="768"/>
      <c r="CI47445" s="850"/>
    </row>
    <row r="47446" spans="85:87" x14ac:dyDescent="0.25">
      <c r="CG47446" s="768"/>
      <c r="CH47446" s="768"/>
      <c r="CI47446" s="850"/>
    </row>
    <row r="47447" spans="85:87" x14ac:dyDescent="0.25">
      <c r="CG47447" s="768"/>
      <c r="CH47447" s="768"/>
      <c r="CI47447" s="850"/>
    </row>
    <row r="47448" spans="85:87" x14ac:dyDescent="0.25">
      <c r="CG47448" s="768"/>
      <c r="CH47448" s="768"/>
      <c r="CI47448" s="850"/>
    </row>
    <row r="47449" spans="85:87" x14ac:dyDescent="0.25">
      <c r="CG47449" s="768"/>
      <c r="CH47449" s="768"/>
      <c r="CI47449" s="850"/>
    </row>
    <row r="47450" spans="85:87" x14ac:dyDescent="0.25">
      <c r="CG47450" s="768"/>
      <c r="CH47450" s="768"/>
      <c r="CI47450" s="850"/>
    </row>
    <row r="47451" spans="85:87" x14ac:dyDescent="0.25">
      <c r="CG47451" s="768"/>
      <c r="CH47451" s="768"/>
      <c r="CI47451" s="850"/>
    </row>
    <row r="47452" spans="85:87" x14ac:dyDescent="0.25">
      <c r="CG47452" s="768"/>
      <c r="CH47452" s="768"/>
      <c r="CI47452" s="850"/>
    </row>
    <row r="47453" spans="85:87" x14ac:dyDescent="0.25">
      <c r="CG47453" s="768"/>
      <c r="CH47453" s="768"/>
      <c r="CI47453" s="850"/>
    </row>
    <row r="47454" spans="85:87" x14ac:dyDescent="0.25">
      <c r="CG47454" s="768"/>
      <c r="CH47454" s="768"/>
      <c r="CI47454" s="850"/>
    </row>
    <row r="47455" spans="85:87" x14ac:dyDescent="0.25">
      <c r="CG47455" s="768"/>
      <c r="CH47455" s="768"/>
      <c r="CI47455" s="850"/>
    </row>
    <row r="47456" spans="85:87" x14ac:dyDescent="0.25">
      <c r="CG47456" s="768"/>
      <c r="CH47456" s="768"/>
      <c r="CI47456" s="850"/>
    </row>
    <row r="47457" spans="85:87" x14ac:dyDescent="0.25">
      <c r="CG47457" s="768"/>
      <c r="CH47457" s="768"/>
      <c r="CI47457" s="850"/>
    </row>
    <row r="47458" spans="85:87" x14ac:dyDescent="0.25">
      <c r="CG47458" s="768"/>
      <c r="CH47458" s="768"/>
      <c r="CI47458" s="850"/>
    </row>
    <row r="47459" spans="85:87" x14ac:dyDescent="0.25">
      <c r="CG47459" s="768"/>
      <c r="CH47459" s="768"/>
      <c r="CI47459" s="850"/>
    </row>
    <row r="47460" spans="85:87" x14ac:dyDescent="0.25">
      <c r="CG47460" s="768"/>
      <c r="CH47460" s="768"/>
      <c r="CI47460" s="850"/>
    </row>
    <row r="47461" spans="85:87" x14ac:dyDescent="0.25">
      <c r="CG47461" s="768"/>
      <c r="CH47461" s="768"/>
      <c r="CI47461" s="850"/>
    </row>
    <row r="47462" spans="85:87" x14ac:dyDescent="0.25">
      <c r="CG47462" s="768"/>
      <c r="CH47462" s="768"/>
      <c r="CI47462" s="850"/>
    </row>
    <row r="47463" spans="85:87" x14ac:dyDescent="0.25">
      <c r="CG47463" s="768"/>
      <c r="CH47463" s="768"/>
      <c r="CI47463" s="850"/>
    </row>
    <row r="47464" spans="85:87" x14ac:dyDescent="0.25">
      <c r="CG47464" s="768"/>
      <c r="CH47464" s="768"/>
      <c r="CI47464" s="850"/>
    </row>
    <row r="47465" spans="85:87" x14ac:dyDescent="0.25">
      <c r="CG47465" s="768"/>
      <c r="CH47465" s="768"/>
      <c r="CI47465" s="850"/>
    </row>
    <row r="47466" spans="85:87" x14ac:dyDescent="0.25">
      <c r="CG47466" s="768"/>
      <c r="CH47466" s="768"/>
      <c r="CI47466" s="850"/>
    </row>
    <row r="47467" spans="85:87" x14ac:dyDescent="0.25">
      <c r="CG47467" s="768"/>
      <c r="CH47467" s="768"/>
      <c r="CI47467" s="850"/>
    </row>
    <row r="47468" spans="85:87" x14ac:dyDescent="0.25">
      <c r="CG47468" s="768"/>
      <c r="CH47468" s="768"/>
      <c r="CI47468" s="850"/>
    </row>
    <row r="47469" spans="85:87" x14ac:dyDescent="0.25">
      <c r="CG47469" s="768"/>
      <c r="CH47469" s="768"/>
      <c r="CI47469" s="850"/>
    </row>
    <row r="47470" spans="85:87" x14ac:dyDescent="0.25">
      <c r="CG47470" s="768"/>
      <c r="CH47470" s="768"/>
      <c r="CI47470" s="850"/>
    </row>
    <row r="47471" spans="85:87" x14ac:dyDescent="0.25">
      <c r="CG47471" s="768"/>
      <c r="CH47471" s="768"/>
      <c r="CI47471" s="850"/>
    </row>
    <row r="47472" spans="85:87" x14ac:dyDescent="0.25">
      <c r="CG47472" s="768"/>
      <c r="CH47472" s="768"/>
      <c r="CI47472" s="850"/>
    </row>
    <row r="47473" spans="85:87" x14ac:dyDescent="0.25">
      <c r="CG47473" s="768"/>
      <c r="CH47473" s="768"/>
      <c r="CI47473" s="850"/>
    </row>
    <row r="47474" spans="85:87" x14ac:dyDescent="0.25">
      <c r="CG47474" s="768"/>
      <c r="CH47474" s="768"/>
      <c r="CI47474" s="850"/>
    </row>
    <row r="47475" spans="85:87" x14ac:dyDescent="0.25">
      <c r="CG47475" s="768"/>
      <c r="CH47475" s="768"/>
      <c r="CI47475" s="850"/>
    </row>
    <row r="47476" spans="85:87" x14ac:dyDescent="0.25">
      <c r="CG47476" s="768"/>
      <c r="CH47476" s="768"/>
      <c r="CI47476" s="850"/>
    </row>
    <row r="47477" spans="85:87" x14ac:dyDescent="0.25">
      <c r="CG47477" s="768"/>
      <c r="CH47477" s="768"/>
      <c r="CI47477" s="850"/>
    </row>
    <row r="47478" spans="85:87" x14ac:dyDescent="0.25">
      <c r="CG47478" s="768"/>
      <c r="CH47478" s="768"/>
      <c r="CI47478" s="850"/>
    </row>
    <row r="47479" spans="85:87" x14ac:dyDescent="0.25">
      <c r="CG47479" s="768"/>
      <c r="CH47479" s="768"/>
      <c r="CI47479" s="850"/>
    </row>
    <row r="47480" spans="85:87" x14ac:dyDescent="0.25">
      <c r="CG47480" s="768"/>
      <c r="CH47480" s="768"/>
      <c r="CI47480" s="850"/>
    </row>
    <row r="47481" spans="85:87" x14ac:dyDescent="0.25">
      <c r="CG47481" s="768"/>
      <c r="CH47481" s="768"/>
      <c r="CI47481" s="850"/>
    </row>
    <row r="47482" spans="85:87" x14ac:dyDescent="0.25">
      <c r="CG47482" s="768"/>
      <c r="CH47482" s="768"/>
      <c r="CI47482" s="850"/>
    </row>
    <row r="47483" spans="85:87" x14ac:dyDescent="0.25">
      <c r="CG47483" s="768"/>
      <c r="CH47483" s="768"/>
      <c r="CI47483" s="850"/>
    </row>
    <row r="47484" spans="85:87" x14ac:dyDescent="0.25">
      <c r="CG47484" s="768"/>
      <c r="CH47484" s="768"/>
      <c r="CI47484" s="850"/>
    </row>
    <row r="47485" spans="85:87" x14ac:dyDescent="0.25">
      <c r="CG47485" s="768"/>
      <c r="CH47485" s="768"/>
      <c r="CI47485" s="850"/>
    </row>
    <row r="47486" spans="85:87" x14ac:dyDescent="0.25">
      <c r="CG47486" s="768"/>
      <c r="CH47486" s="768"/>
      <c r="CI47486" s="850"/>
    </row>
    <row r="47487" spans="85:87" x14ac:dyDescent="0.25">
      <c r="CG47487" s="768"/>
      <c r="CH47487" s="768"/>
      <c r="CI47487" s="850"/>
    </row>
    <row r="47488" spans="85:87" x14ac:dyDescent="0.25">
      <c r="CG47488" s="768"/>
      <c r="CH47488" s="768"/>
      <c r="CI47488" s="850"/>
    </row>
    <row r="47489" spans="85:87" x14ac:dyDescent="0.25">
      <c r="CG47489" s="768"/>
      <c r="CH47489" s="768"/>
      <c r="CI47489" s="850"/>
    </row>
    <row r="47490" spans="85:87" x14ac:dyDescent="0.25">
      <c r="CG47490" s="768"/>
      <c r="CH47490" s="768"/>
      <c r="CI47490" s="850"/>
    </row>
    <row r="47491" spans="85:87" x14ac:dyDescent="0.25">
      <c r="CG47491" s="768"/>
      <c r="CH47491" s="768"/>
      <c r="CI47491" s="850"/>
    </row>
    <row r="47492" spans="85:87" x14ac:dyDescent="0.25">
      <c r="CG47492" s="768"/>
      <c r="CH47492" s="768"/>
      <c r="CI47492" s="850"/>
    </row>
    <row r="47493" spans="85:87" x14ac:dyDescent="0.25">
      <c r="CG47493" s="768"/>
      <c r="CH47493" s="768"/>
      <c r="CI47493" s="850"/>
    </row>
    <row r="47494" spans="85:87" x14ac:dyDescent="0.25">
      <c r="CG47494" s="768"/>
      <c r="CH47494" s="768"/>
      <c r="CI47494" s="850"/>
    </row>
    <row r="47495" spans="85:87" x14ac:dyDescent="0.25">
      <c r="CG47495" s="768"/>
      <c r="CH47495" s="768"/>
      <c r="CI47495" s="850"/>
    </row>
    <row r="47496" spans="85:87" x14ac:dyDescent="0.25">
      <c r="CG47496" s="768"/>
      <c r="CH47496" s="768"/>
      <c r="CI47496" s="850"/>
    </row>
    <row r="47497" spans="85:87" x14ac:dyDescent="0.25">
      <c r="CG47497" s="768"/>
      <c r="CH47497" s="768"/>
      <c r="CI47497" s="850"/>
    </row>
    <row r="47498" spans="85:87" x14ac:dyDescent="0.25">
      <c r="CG47498" s="768"/>
      <c r="CH47498" s="768"/>
      <c r="CI47498" s="850"/>
    </row>
    <row r="47499" spans="85:87" x14ac:dyDescent="0.25">
      <c r="CG47499" s="768"/>
      <c r="CH47499" s="768"/>
      <c r="CI47499" s="850"/>
    </row>
    <row r="47500" spans="85:87" x14ac:dyDescent="0.25">
      <c r="CG47500" s="768"/>
      <c r="CH47500" s="768"/>
      <c r="CI47500" s="850"/>
    </row>
    <row r="47501" spans="85:87" x14ac:dyDescent="0.25">
      <c r="CG47501" s="768"/>
      <c r="CH47501" s="768"/>
      <c r="CI47501" s="850"/>
    </row>
    <row r="47502" spans="85:87" x14ac:dyDescent="0.25">
      <c r="CG47502" s="768"/>
      <c r="CH47502" s="768"/>
      <c r="CI47502" s="850"/>
    </row>
    <row r="47503" spans="85:87" x14ac:dyDescent="0.25">
      <c r="CG47503" s="768"/>
      <c r="CH47503" s="768"/>
      <c r="CI47503" s="850"/>
    </row>
    <row r="47504" spans="85:87" x14ac:dyDescent="0.25">
      <c r="CG47504" s="768"/>
      <c r="CH47504" s="768"/>
      <c r="CI47504" s="850"/>
    </row>
    <row r="47505" spans="85:87" x14ac:dyDescent="0.25">
      <c r="CG47505" s="768"/>
      <c r="CH47505" s="768"/>
      <c r="CI47505" s="850"/>
    </row>
    <row r="47506" spans="85:87" x14ac:dyDescent="0.25">
      <c r="CG47506" s="768"/>
      <c r="CH47506" s="768"/>
      <c r="CI47506" s="850"/>
    </row>
    <row r="47507" spans="85:87" x14ac:dyDescent="0.25">
      <c r="CG47507" s="768"/>
      <c r="CH47507" s="768"/>
      <c r="CI47507" s="850"/>
    </row>
    <row r="47508" spans="85:87" x14ac:dyDescent="0.25">
      <c r="CG47508" s="768"/>
      <c r="CH47508" s="768"/>
      <c r="CI47508" s="850"/>
    </row>
    <row r="47509" spans="85:87" x14ac:dyDescent="0.25">
      <c r="CG47509" s="768"/>
      <c r="CH47509" s="768"/>
      <c r="CI47509" s="850"/>
    </row>
    <row r="47510" spans="85:87" x14ac:dyDescent="0.25">
      <c r="CG47510" s="768"/>
      <c r="CH47510" s="768"/>
      <c r="CI47510" s="850"/>
    </row>
    <row r="47511" spans="85:87" x14ac:dyDescent="0.25">
      <c r="CG47511" s="768"/>
      <c r="CH47511" s="768"/>
      <c r="CI47511" s="850"/>
    </row>
    <row r="47512" spans="85:87" x14ac:dyDescent="0.25">
      <c r="CG47512" s="768"/>
      <c r="CH47512" s="768"/>
      <c r="CI47512" s="850"/>
    </row>
    <row r="47513" spans="85:87" x14ac:dyDescent="0.25">
      <c r="CG47513" s="768"/>
      <c r="CH47513" s="768"/>
      <c r="CI47513" s="850"/>
    </row>
    <row r="47514" spans="85:87" x14ac:dyDescent="0.25">
      <c r="CG47514" s="768"/>
      <c r="CH47514" s="768"/>
      <c r="CI47514" s="850"/>
    </row>
    <row r="47515" spans="85:87" x14ac:dyDescent="0.25">
      <c r="CG47515" s="768"/>
      <c r="CH47515" s="768"/>
      <c r="CI47515" s="850"/>
    </row>
    <row r="47516" spans="85:87" x14ac:dyDescent="0.25">
      <c r="CG47516" s="768"/>
      <c r="CH47516" s="768"/>
      <c r="CI47516" s="850"/>
    </row>
    <row r="47517" spans="85:87" x14ac:dyDescent="0.25">
      <c r="CG47517" s="768"/>
      <c r="CH47517" s="768"/>
      <c r="CI47517" s="850"/>
    </row>
    <row r="47518" spans="85:87" x14ac:dyDescent="0.25">
      <c r="CG47518" s="768"/>
      <c r="CH47518" s="768"/>
      <c r="CI47518" s="850"/>
    </row>
    <row r="47519" spans="85:87" x14ac:dyDescent="0.25">
      <c r="CG47519" s="768"/>
      <c r="CH47519" s="768"/>
      <c r="CI47519" s="850"/>
    </row>
    <row r="47520" spans="85:87" x14ac:dyDescent="0.25">
      <c r="CG47520" s="768"/>
      <c r="CH47520" s="768"/>
      <c r="CI47520" s="850"/>
    </row>
    <row r="47521" spans="85:87" x14ac:dyDescent="0.25">
      <c r="CG47521" s="768"/>
      <c r="CH47521" s="768"/>
      <c r="CI47521" s="850"/>
    </row>
    <row r="47522" spans="85:87" x14ac:dyDescent="0.25">
      <c r="CG47522" s="768"/>
      <c r="CH47522" s="768"/>
      <c r="CI47522" s="850"/>
    </row>
    <row r="47523" spans="85:87" x14ac:dyDescent="0.25">
      <c r="CG47523" s="768"/>
      <c r="CH47523" s="768"/>
      <c r="CI47523" s="850"/>
    </row>
    <row r="47524" spans="85:87" x14ac:dyDescent="0.25">
      <c r="CG47524" s="768"/>
      <c r="CH47524" s="768"/>
      <c r="CI47524" s="850"/>
    </row>
    <row r="47525" spans="85:87" x14ac:dyDescent="0.25">
      <c r="CG47525" s="768"/>
      <c r="CH47525" s="768"/>
      <c r="CI47525" s="850"/>
    </row>
    <row r="47526" spans="85:87" x14ac:dyDescent="0.25">
      <c r="CG47526" s="768"/>
      <c r="CH47526" s="768"/>
      <c r="CI47526" s="850"/>
    </row>
    <row r="47527" spans="85:87" x14ac:dyDescent="0.25">
      <c r="CG47527" s="768"/>
      <c r="CH47527" s="768"/>
      <c r="CI47527" s="850"/>
    </row>
    <row r="47528" spans="85:87" x14ac:dyDescent="0.25">
      <c r="CG47528" s="768"/>
      <c r="CH47528" s="768"/>
      <c r="CI47528" s="850"/>
    </row>
    <row r="47529" spans="85:87" x14ac:dyDescent="0.25">
      <c r="CG47529" s="768"/>
      <c r="CH47529" s="768"/>
      <c r="CI47529" s="850"/>
    </row>
    <row r="47530" spans="85:87" x14ac:dyDescent="0.25">
      <c r="CG47530" s="768"/>
      <c r="CH47530" s="768"/>
      <c r="CI47530" s="850"/>
    </row>
    <row r="47531" spans="85:87" x14ac:dyDescent="0.25">
      <c r="CG47531" s="768"/>
      <c r="CH47531" s="768"/>
      <c r="CI47531" s="850"/>
    </row>
    <row r="47532" spans="85:87" x14ac:dyDescent="0.25">
      <c r="CG47532" s="768"/>
      <c r="CH47532" s="768"/>
      <c r="CI47532" s="850"/>
    </row>
    <row r="47533" spans="85:87" x14ac:dyDescent="0.25">
      <c r="CG47533" s="768"/>
      <c r="CH47533" s="768"/>
      <c r="CI47533" s="850"/>
    </row>
    <row r="47534" spans="85:87" x14ac:dyDescent="0.25">
      <c r="CG47534" s="768"/>
      <c r="CH47534" s="768"/>
      <c r="CI47534" s="850"/>
    </row>
    <row r="47535" spans="85:87" x14ac:dyDescent="0.25">
      <c r="CG47535" s="768"/>
      <c r="CH47535" s="768"/>
      <c r="CI47535" s="850"/>
    </row>
    <row r="47536" spans="85:87" x14ac:dyDescent="0.25">
      <c r="CG47536" s="768"/>
      <c r="CH47536" s="768"/>
      <c r="CI47536" s="850"/>
    </row>
    <row r="47537" spans="85:87" x14ac:dyDescent="0.25">
      <c r="CG47537" s="768"/>
      <c r="CH47537" s="768"/>
      <c r="CI47537" s="850"/>
    </row>
    <row r="47538" spans="85:87" x14ac:dyDescent="0.25">
      <c r="CG47538" s="768"/>
      <c r="CH47538" s="768"/>
      <c r="CI47538" s="850"/>
    </row>
    <row r="47539" spans="85:87" x14ac:dyDescent="0.25">
      <c r="CG47539" s="768"/>
      <c r="CH47539" s="768"/>
      <c r="CI47539" s="850"/>
    </row>
    <row r="47540" spans="85:87" x14ac:dyDescent="0.25">
      <c r="CG47540" s="768"/>
      <c r="CH47540" s="768"/>
      <c r="CI47540" s="850"/>
    </row>
    <row r="47541" spans="85:87" x14ac:dyDescent="0.25">
      <c r="CG47541" s="768"/>
      <c r="CH47541" s="768"/>
      <c r="CI47541" s="850"/>
    </row>
    <row r="47542" spans="85:87" x14ac:dyDescent="0.25">
      <c r="CG47542" s="768"/>
      <c r="CH47542" s="768"/>
      <c r="CI47542" s="850"/>
    </row>
    <row r="47543" spans="85:87" x14ac:dyDescent="0.25">
      <c r="CG47543" s="768"/>
      <c r="CH47543" s="768"/>
      <c r="CI47543" s="850"/>
    </row>
    <row r="47544" spans="85:87" x14ac:dyDescent="0.25">
      <c r="CG47544" s="768"/>
      <c r="CH47544" s="768"/>
      <c r="CI47544" s="850"/>
    </row>
    <row r="47545" spans="85:87" x14ac:dyDescent="0.25">
      <c r="CG47545" s="768"/>
      <c r="CH47545" s="768"/>
      <c r="CI47545" s="850"/>
    </row>
    <row r="47546" spans="85:87" x14ac:dyDescent="0.25">
      <c r="CG47546" s="768"/>
      <c r="CH47546" s="768"/>
      <c r="CI47546" s="850"/>
    </row>
    <row r="47547" spans="85:87" x14ac:dyDescent="0.25">
      <c r="CG47547" s="768"/>
      <c r="CH47547" s="768"/>
      <c r="CI47547" s="850"/>
    </row>
    <row r="47548" spans="85:87" x14ac:dyDescent="0.25">
      <c r="CG47548" s="768"/>
      <c r="CH47548" s="768"/>
      <c r="CI47548" s="850"/>
    </row>
    <row r="47549" spans="85:87" x14ac:dyDescent="0.25">
      <c r="CG47549" s="768"/>
      <c r="CH47549" s="768"/>
      <c r="CI47549" s="850"/>
    </row>
    <row r="47550" spans="85:87" x14ac:dyDescent="0.25">
      <c r="CG47550" s="768"/>
      <c r="CH47550" s="768"/>
      <c r="CI47550" s="850"/>
    </row>
    <row r="47551" spans="85:87" x14ac:dyDescent="0.25">
      <c r="CG47551" s="768"/>
      <c r="CH47551" s="768"/>
      <c r="CI47551" s="850"/>
    </row>
    <row r="47552" spans="85:87" x14ac:dyDescent="0.25">
      <c r="CG47552" s="768"/>
      <c r="CH47552" s="768"/>
      <c r="CI47552" s="850"/>
    </row>
    <row r="47553" spans="85:87" x14ac:dyDescent="0.25">
      <c r="CG47553" s="768"/>
      <c r="CH47553" s="768"/>
      <c r="CI47553" s="850"/>
    </row>
    <row r="47554" spans="85:87" x14ac:dyDescent="0.25">
      <c r="CG47554" s="768"/>
      <c r="CH47554" s="768"/>
      <c r="CI47554" s="850"/>
    </row>
    <row r="47555" spans="85:87" x14ac:dyDescent="0.25">
      <c r="CG47555" s="768"/>
      <c r="CH47555" s="768"/>
      <c r="CI47555" s="850"/>
    </row>
    <row r="47556" spans="85:87" x14ac:dyDescent="0.25">
      <c r="CG47556" s="768"/>
      <c r="CH47556" s="768"/>
      <c r="CI47556" s="850"/>
    </row>
    <row r="47557" spans="85:87" x14ac:dyDescent="0.25">
      <c r="CG47557" s="768"/>
      <c r="CH47557" s="768"/>
      <c r="CI47557" s="850"/>
    </row>
    <row r="47558" spans="85:87" x14ac:dyDescent="0.25">
      <c r="CG47558" s="768"/>
      <c r="CH47558" s="768"/>
      <c r="CI47558" s="850"/>
    </row>
    <row r="47559" spans="85:87" x14ac:dyDescent="0.25">
      <c r="CG47559" s="768"/>
      <c r="CH47559" s="768"/>
      <c r="CI47559" s="850"/>
    </row>
    <row r="47560" spans="85:87" x14ac:dyDescent="0.25">
      <c r="CG47560" s="768"/>
      <c r="CH47560" s="768"/>
      <c r="CI47560" s="850"/>
    </row>
    <row r="47561" spans="85:87" x14ac:dyDescent="0.25">
      <c r="CG47561" s="768"/>
      <c r="CH47561" s="768"/>
      <c r="CI47561" s="850"/>
    </row>
    <row r="47562" spans="85:87" x14ac:dyDescent="0.25">
      <c r="CG47562" s="768"/>
      <c r="CH47562" s="768"/>
      <c r="CI47562" s="850"/>
    </row>
    <row r="47563" spans="85:87" x14ac:dyDescent="0.25">
      <c r="CG47563" s="768"/>
      <c r="CH47563" s="768"/>
      <c r="CI47563" s="850"/>
    </row>
    <row r="47564" spans="85:87" x14ac:dyDescent="0.25">
      <c r="CG47564" s="768"/>
      <c r="CH47564" s="768"/>
      <c r="CI47564" s="850"/>
    </row>
    <row r="47565" spans="85:87" x14ac:dyDescent="0.25">
      <c r="CG47565" s="768"/>
      <c r="CH47565" s="768"/>
      <c r="CI47565" s="850"/>
    </row>
    <row r="47566" spans="85:87" x14ac:dyDescent="0.25">
      <c r="CG47566" s="768"/>
      <c r="CH47566" s="768"/>
      <c r="CI47566" s="850"/>
    </row>
    <row r="47567" spans="85:87" x14ac:dyDescent="0.25">
      <c r="CG47567" s="768"/>
      <c r="CH47567" s="768"/>
      <c r="CI47567" s="850"/>
    </row>
    <row r="47568" spans="85:87" x14ac:dyDescent="0.25">
      <c r="CG47568" s="768"/>
      <c r="CH47568" s="768"/>
      <c r="CI47568" s="850"/>
    </row>
    <row r="47569" spans="85:87" x14ac:dyDescent="0.25">
      <c r="CG47569" s="768"/>
      <c r="CH47569" s="768"/>
      <c r="CI47569" s="850"/>
    </row>
    <row r="47570" spans="85:87" x14ac:dyDescent="0.25">
      <c r="CG47570" s="768"/>
      <c r="CH47570" s="768"/>
      <c r="CI47570" s="850"/>
    </row>
    <row r="47571" spans="85:87" x14ac:dyDescent="0.25">
      <c r="CG47571" s="768"/>
      <c r="CH47571" s="768"/>
      <c r="CI47571" s="850"/>
    </row>
    <row r="47572" spans="85:87" x14ac:dyDescent="0.25">
      <c r="CG47572" s="768"/>
      <c r="CH47572" s="768"/>
      <c r="CI47572" s="850"/>
    </row>
    <row r="47573" spans="85:87" x14ac:dyDescent="0.25">
      <c r="CG47573" s="768"/>
      <c r="CH47573" s="768"/>
      <c r="CI47573" s="850"/>
    </row>
    <row r="47574" spans="85:87" x14ac:dyDescent="0.25">
      <c r="CG47574" s="768"/>
      <c r="CH47574" s="768"/>
      <c r="CI47574" s="850"/>
    </row>
    <row r="47575" spans="85:87" x14ac:dyDescent="0.25">
      <c r="CG47575" s="768"/>
      <c r="CH47575" s="768"/>
      <c r="CI47575" s="850"/>
    </row>
    <row r="47576" spans="85:87" x14ac:dyDescent="0.25">
      <c r="CG47576" s="768"/>
      <c r="CH47576" s="768"/>
      <c r="CI47576" s="850"/>
    </row>
    <row r="47577" spans="85:87" x14ac:dyDescent="0.25">
      <c r="CG47577" s="768"/>
      <c r="CH47577" s="768"/>
      <c r="CI47577" s="850"/>
    </row>
    <row r="47578" spans="85:87" x14ac:dyDescent="0.25">
      <c r="CG47578" s="768"/>
      <c r="CH47578" s="768"/>
      <c r="CI47578" s="850"/>
    </row>
    <row r="47579" spans="85:87" x14ac:dyDescent="0.25">
      <c r="CG47579" s="768"/>
      <c r="CH47579" s="768"/>
      <c r="CI47579" s="850"/>
    </row>
    <row r="47580" spans="85:87" x14ac:dyDescent="0.25">
      <c r="CG47580" s="768"/>
      <c r="CH47580" s="768"/>
      <c r="CI47580" s="850"/>
    </row>
    <row r="47581" spans="85:87" x14ac:dyDescent="0.25">
      <c r="CG47581" s="768"/>
      <c r="CH47581" s="768"/>
      <c r="CI47581" s="850"/>
    </row>
    <row r="47582" spans="85:87" x14ac:dyDescent="0.25">
      <c r="CG47582" s="768"/>
      <c r="CH47582" s="768"/>
      <c r="CI47582" s="850"/>
    </row>
    <row r="47583" spans="85:87" x14ac:dyDescent="0.25">
      <c r="CG47583" s="768"/>
      <c r="CH47583" s="768"/>
      <c r="CI47583" s="850"/>
    </row>
    <row r="47584" spans="85:87" x14ac:dyDescent="0.25">
      <c r="CG47584" s="768"/>
      <c r="CH47584" s="768"/>
      <c r="CI47584" s="850"/>
    </row>
    <row r="47585" spans="85:87" x14ac:dyDescent="0.25">
      <c r="CG47585" s="768"/>
      <c r="CH47585" s="768"/>
      <c r="CI47585" s="850"/>
    </row>
    <row r="47586" spans="85:87" x14ac:dyDescent="0.25">
      <c r="CG47586" s="768"/>
      <c r="CH47586" s="768"/>
      <c r="CI47586" s="850"/>
    </row>
    <row r="47587" spans="85:87" x14ac:dyDescent="0.25">
      <c r="CG47587" s="768"/>
      <c r="CH47587" s="768"/>
      <c r="CI47587" s="850"/>
    </row>
    <row r="47588" spans="85:87" x14ac:dyDescent="0.25">
      <c r="CG47588" s="768"/>
      <c r="CH47588" s="768"/>
      <c r="CI47588" s="850"/>
    </row>
    <row r="47589" spans="85:87" x14ac:dyDescent="0.25">
      <c r="CG47589" s="768"/>
      <c r="CH47589" s="768"/>
      <c r="CI47589" s="850"/>
    </row>
    <row r="47590" spans="85:87" x14ac:dyDescent="0.25">
      <c r="CG47590" s="768"/>
      <c r="CH47590" s="768"/>
      <c r="CI47590" s="850"/>
    </row>
    <row r="47591" spans="85:87" x14ac:dyDescent="0.25">
      <c r="CG47591" s="768"/>
      <c r="CH47591" s="768"/>
      <c r="CI47591" s="850"/>
    </row>
    <row r="47592" spans="85:87" x14ac:dyDescent="0.25">
      <c r="CG47592" s="768"/>
      <c r="CH47592" s="768"/>
      <c r="CI47592" s="850"/>
    </row>
    <row r="47593" spans="85:87" x14ac:dyDescent="0.25">
      <c r="CG47593" s="768"/>
      <c r="CH47593" s="768"/>
      <c r="CI47593" s="850"/>
    </row>
    <row r="47594" spans="85:87" x14ac:dyDescent="0.25">
      <c r="CG47594" s="768"/>
      <c r="CH47594" s="768"/>
      <c r="CI47594" s="850"/>
    </row>
    <row r="47595" spans="85:87" x14ac:dyDescent="0.25">
      <c r="CG47595" s="768"/>
      <c r="CH47595" s="768"/>
      <c r="CI47595" s="850"/>
    </row>
    <row r="47596" spans="85:87" x14ac:dyDescent="0.25">
      <c r="CG47596" s="768"/>
      <c r="CH47596" s="768"/>
      <c r="CI47596" s="850"/>
    </row>
    <row r="47597" spans="85:87" x14ac:dyDescent="0.25">
      <c r="CG47597" s="768"/>
      <c r="CH47597" s="768"/>
      <c r="CI47597" s="850"/>
    </row>
    <row r="47598" spans="85:87" x14ac:dyDescent="0.25">
      <c r="CG47598" s="768"/>
      <c r="CH47598" s="768"/>
      <c r="CI47598" s="850"/>
    </row>
    <row r="47599" spans="85:87" x14ac:dyDescent="0.25">
      <c r="CG47599" s="768"/>
      <c r="CH47599" s="768"/>
      <c r="CI47599" s="850"/>
    </row>
    <row r="47600" spans="85:87" x14ac:dyDescent="0.25">
      <c r="CG47600" s="768"/>
      <c r="CH47600" s="768"/>
      <c r="CI47600" s="850"/>
    </row>
    <row r="47601" spans="85:87" x14ac:dyDescent="0.25">
      <c r="CG47601" s="768"/>
      <c r="CH47601" s="768"/>
      <c r="CI47601" s="850"/>
    </row>
    <row r="47602" spans="85:87" x14ac:dyDescent="0.25">
      <c r="CG47602" s="768"/>
      <c r="CH47602" s="768"/>
      <c r="CI47602" s="850"/>
    </row>
    <row r="47603" spans="85:87" x14ac:dyDescent="0.25">
      <c r="CG47603" s="768"/>
      <c r="CH47603" s="768"/>
      <c r="CI47603" s="850"/>
    </row>
    <row r="47604" spans="85:87" x14ac:dyDescent="0.25">
      <c r="CG47604" s="768"/>
      <c r="CH47604" s="768"/>
      <c r="CI47604" s="850"/>
    </row>
    <row r="47605" spans="85:87" x14ac:dyDescent="0.25">
      <c r="CG47605" s="768"/>
      <c r="CH47605" s="768"/>
      <c r="CI47605" s="850"/>
    </row>
    <row r="47606" spans="85:87" x14ac:dyDescent="0.25">
      <c r="CG47606" s="768"/>
      <c r="CH47606" s="768"/>
      <c r="CI47606" s="850"/>
    </row>
    <row r="47607" spans="85:87" x14ac:dyDescent="0.25">
      <c r="CG47607" s="768"/>
      <c r="CH47607" s="768"/>
      <c r="CI47607" s="850"/>
    </row>
    <row r="47608" spans="85:87" x14ac:dyDescent="0.25">
      <c r="CG47608" s="768"/>
      <c r="CH47608" s="768"/>
      <c r="CI47608" s="850"/>
    </row>
    <row r="47609" spans="85:87" x14ac:dyDescent="0.25">
      <c r="CG47609" s="768"/>
      <c r="CH47609" s="768"/>
      <c r="CI47609" s="850"/>
    </row>
    <row r="47610" spans="85:87" x14ac:dyDescent="0.25">
      <c r="CG47610" s="768"/>
      <c r="CH47610" s="768"/>
      <c r="CI47610" s="850"/>
    </row>
    <row r="47611" spans="85:87" x14ac:dyDescent="0.25">
      <c r="CG47611" s="768"/>
      <c r="CH47611" s="768"/>
      <c r="CI47611" s="850"/>
    </row>
    <row r="47612" spans="85:87" x14ac:dyDescent="0.25">
      <c r="CG47612" s="768"/>
      <c r="CH47612" s="768"/>
      <c r="CI47612" s="850"/>
    </row>
    <row r="47613" spans="85:87" x14ac:dyDescent="0.25">
      <c r="CG47613" s="768"/>
      <c r="CH47613" s="768"/>
      <c r="CI47613" s="850"/>
    </row>
    <row r="47614" spans="85:87" x14ac:dyDescent="0.25">
      <c r="CG47614" s="768"/>
      <c r="CH47614" s="768"/>
      <c r="CI47614" s="850"/>
    </row>
    <row r="47615" spans="85:87" x14ac:dyDescent="0.25">
      <c r="CG47615" s="768"/>
      <c r="CH47615" s="768"/>
      <c r="CI47615" s="850"/>
    </row>
    <row r="47616" spans="85:87" x14ac:dyDescent="0.25">
      <c r="CG47616" s="768"/>
      <c r="CH47616" s="768"/>
      <c r="CI47616" s="850"/>
    </row>
    <row r="47617" spans="85:87" x14ac:dyDescent="0.25">
      <c r="CG47617" s="768"/>
      <c r="CH47617" s="768"/>
      <c r="CI47617" s="850"/>
    </row>
    <row r="47618" spans="85:87" x14ac:dyDescent="0.25">
      <c r="CG47618" s="768"/>
      <c r="CH47618" s="768"/>
      <c r="CI47618" s="850"/>
    </row>
    <row r="47619" spans="85:87" x14ac:dyDescent="0.25">
      <c r="CG47619" s="768"/>
      <c r="CH47619" s="768"/>
      <c r="CI47619" s="850"/>
    </row>
    <row r="47620" spans="85:87" x14ac:dyDescent="0.25">
      <c r="CG47620" s="768"/>
      <c r="CH47620" s="768"/>
      <c r="CI47620" s="850"/>
    </row>
    <row r="47621" spans="85:87" x14ac:dyDescent="0.25">
      <c r="CG47621" s="768"/>
      <c r="CH47621" s="768"/>
      <c r="CI47621" s="850"/>
    </row>
    <row r="47622" spans="85:87" x14ac:dyDescent="0.25">
      <c r="CG47622" s="768"/>
      <c r="CH47622" s="768"/>
      <c r="CI47622" s="850"/>
    </row>
    <row r="47623" spans="85:87" x14ac:dyDescent="0.25">
      <c r="CG47623" s="768"/>
      <c r="CH47623" s="768"/>
      <c r="CI47623" s="850"/>
    </row>
    <row r="47624" spans="85:87" x14ac:dyDescent="0.25">
      <c r="CG47624" s="768"/>
      <c r="CH47624" s="768"/>
      <c r="CI47624" s="850"/>
    </row>
    <row r="47625" spans="85:87" x14ac:dyDescent="0.25">
      <c r="CG47625" s="768"/>
      <c r="CH47625" s="768"/>
      <c r="CI47625" s="850"/>
    </row>
    <row r="47626" spans="85:87" x14ac:dyDescent="0.25">
      <c r="CG47626" s="768"/>
      <c r="CH47626" s="768"/>
      <c r="CI47626" s="850"/>
    </row>
    <row r="47627" spans="85:87" x14ac:dyDescent="0.25">
      <c r="CG47627" s="768"/>
      <c r="CH47627" s="768"/>
      <c r="CI47627" s="850"/>
    </row>
    <row r="47628" spans="85:87" x14ac:dyDescent="0.25">
      <c r="CG47628" s="768"/>
      <c r="CH47628" s="768"/>
      <c r="CI47628" s="850"/>
    </row>
    <row r="47629" spans="85:87" x14ac:dyDescent="0.25">
      <c r="CG47629" s="768"/>
      <c r="CH47629" s="768"/>
      <c r="CI47629" s="850"/>
    </row>
    <row r="47630" spans="85:87" x14ac:dyDescent="0.25">
      <c r="CG47630" s="768"/>
      <c r="CH47630" s="768"/>
      <c r="CI47630" s="850"/>
    </row>
    <row r="47631" spans="85:87" x14ac:dyDescent="0.25">
      <c r="CG47631" s="768"/>
      <c r="CH47631" s="768"/>
      <c r="CI47631" s="850"/>
    </row>
    <row r="47632" spans="85:87" x14ac:dyDescent="0.25">
      <c r="CG47632" s="768"/>
      <c r="CH47632" s="768"/>
      <c r="CI47632" s="850"/>
    </row>
    <row r="47633" spans="85:87" x14ac:dyDescent="0.25">
      <c r="CG47633" s="768"/>
      <c r="CH47633" s="768"/>
      <c r="CI47633" s="850"/>
    </row>
    <row r="47634" spans="85:87" x14ac:dyDescent="0.25">
      <c r="CG47634" s="768"/>
      <c r="CH47634" s="768"/>
      <c r="CI47634" s="850"/>
    </row>
    <row r="47635" spans="85:87" x14ac:dyDescent="0.25">
      <c r="CG47635" s="768"/>
      <c r="CH47635" s="768"/>
      <c r="CI47635" s="850"/>
    </row>
    <row r="47636" spans="85:87" x14ac:dyDescent="0.25">
      <c r="CG47636" s="768"/>
      <c r="CH47636" s="768"/>
      <c r="CI47636" s="850"/>
    </row>
    <row r="47637" spans="85:87" x14ac:dyDescent="0.25">
      <c r="CG47637" s="768"/>
      <c r="CH47637" s="768"/>
      <c r="CI47637" s="850"/>
    </row>
    <row r="47638" spans="85:87" x14ac:dyDescent="0.25">
      <c r="CG47638" s="768"/>
      <c r="CH47638" s="768"/>
      <c r="CI47638" s="850"/>
    </row>
    <row r="47639" spans="85:87" x14ac:dyDescent="0.25">
      <c r="CG47639" s="768"/>
      <c r="CH47639" s="768"/>
      <c r="CI47639" s="850"/>
    </row>
    <row r="47640" spans="85:87" x14ac:dyDescent="0.25">
      <c r="CG47640" s="768"/>
      <c r="CH47640" s="768"/>
      <c r="CI47640" s="850"/>
    </row>
    <row r="47641" spans="85:87" x14ac:dyDescent="0.25">
      <c r="CG47641" s="768"/>
      <c r="CH47641" s="768"/>
      <c r="CI47641" s="850"/>
    </row>
    <row r="47642" spans="85:87" x14ac:dyDescent="0.25">
      <c r="CG47642" s="768"/>
      <c r="CH47642" s="768"/>
      <c r="CI47642" s="850"/>
    </row>
    <row r="47643" spans="85:87" x14ac:dyDescent="0.25">
      <c r="CG47643" s="768"/>
      <c r="CH47643" s="768"/>
      <c r="CI47643" s="850"/>
    </row>
    <row r="47644" spans="85:87" x14ac:dyDescent="0.25">
      <c r="CG47644" s="768"/>
      <c r="CH47644" s="768"/>
      <c r="CI47644" s="850"/>
    </row>
    <row r="47645" spans="85:87" x14ac:dyDescent="0.25">
      <c r="CG47645" s="768"/>
      <c r="CH47645" s="768"/>
      <c r="CI47645" s="850"/>
    </row>
    <row r="47646" spans="85:87" x14ac:dyDescent="0.25">
      <c r="CG47646" s="768"/>
      <c r="CH47646" s="768"/>
      <c r="CI47646" s="850"/>
    </row>
    <row r="47647" spans="85:87" x14ac:dyDescent="0.25">
      <c r="CG47647" s="768"/>
      <c r="CH47647" s="768"/>
      <c r="CI47647" s="850"/>
    </row>
    <row r="47648" spans="85:87" x14ac:dyDescent="0.25">
      <c r="CG47648" s="768"/>
      <c r="CH47648" s="768"/>
      <c r="CI47648" s="850"/>
    </row>
    <row r="47649" spans="85:87" x14ac:dyDescent="0.25">
      <c r="CG47649" s="768"/>
      <c r="CH47649" s="768"/>
      <c r="CI47649" s="850"/>
    </row>
    <row r="47650" spans="85:87" x14ac:dyDescent="0.25">
      <c r="CG47650" s="768"/>
      <c r="CH47650" s="768"/>
      <c r="CI47650" s="850"/>
    </row>
    <row r="47651" spans="85:87" x14ac:dyDescent="0.25">
      <c r="CG47651" s="768"/>
      <c r="CH47651" s="768"/>
      <c r="CI47651" s="850"/>
    </row>
    <row r="47652" spans="85:87" x14ac:dyDescent="0.25">
      <c r="CG47652" s="768"/>
      <c r="CH47652" s="768"/>
      <c r="CI47652" s="850"/>
    </row>
    <row r="47653" spans="85:87" x14ac:dyDescent="0.25">
      <c r="CG47653" s="768"/>
      <c r="CH47653" s="768"/>
      <c r="CI47653" s="850"/>
    </row>
    <row r="47654" spans="85:87" x14ac:dyDescent="0.25">
      <c r="CG47654" s="768"/>
      <c r="CH47654" s="768"/>
      <c r="CI47654" s="850"/>
    </row>
    <row r="47655" spans="85:87" x14ac:dyDescent="0.25">
      <c r="CG47655" s="768"/>
      <c r="CH47655" s="768"/>
      <c r="CI47655" s="850"/>
    </row>
    <row r="47656" spans="85:87" x14ac:dyDescent="0.25">
      <c r="CG47656" s="768"/>
      <c r="CH47656" s="768"/>
      <c r="CI47656" s="850"/>
    </row>
    <row r="47657" spans="85:87" x14ac:dyDescent="0.25">
      <c r="CG47657" s="768"/>
      <c r="CH47657" s="768"/>
      <c r="CI47657" s="850"/>
    </row>
    <row r="47658" spans="85:87" x14ac:dyDescent="0.25">
      <c r="CG47658" s="768"/>
      <c r="CH47658" s="768"/>
      <c r="CI47658" s="850"/>
    </row>
    <row r="47659" spans="85:87" x14ac:dyDescent="0.25">
      <c r="CG47659" s="768"/>
      <c r="CH47659" s="768"/>
      <c r="CI47659" s="850"/>
    </row>
    <row r="47660" spans="85:87" x14ac:dyDescent="0.25">
      <c r="CG47660" s="768"/>
      <c r="CH47660" s="768"/>
      <c r="CI47660" s="850"/>
    </row>
    <row r="47661" spans="85:87" x14ac:dyDescent="0.25">
      <c r="CG47661" s="768"/>
      <c r="CH47661" s="768"/>
      <c r="CI47661" s="850"/>
    </row>
    <row r="47662" spans="85:87" x14ac:dyDescent="0.25">
      <c r="CG47662" s="768"/>
      <c r="CH47662" s="768"/>
      <c r="CI47662" s="850"/>
    </row>
    <row r="47663" spans="85:87" x14ac:dyDescent="0.25">
      <c r="CG47663" s="768"/>
      <c r="CH47663" s="768"/>
      <c r="CI47663" s="850"/>
    </row>
    <row r="47664" spans="85:87" x14ac:dyDescent="0.25">
      <c r="CG47664" s="768"/>
      <c r="CH47664" s="768"/>
      <c r="CI47664" s="850"/>
    </row>
    <row r="47665" spans="85:87" x14ac:dyDescent="0.25">
      <c r="CG47665" s="768"/>
      <c r="CH47665" s="768"/>
      <c r="CI47665" s="850"/>
    </row>
    <row r="47666" spans="85:87" x14ac:dyDescent="0.25">
      <c r="CG47666" s="768"/>
      <c r="CH47666" s="768"/>
      <c r="CI47666" s="850"/>
    </row>
    <row r="47667" spans="85:87" x14ac:dyDescent="0.25">
      <c r="CG47667" s="768"/>
      <c r="CH47667" s="768"/>
      <c r="CI47667" s="850"/>
    </row>
    <row r="47668" spans="85:87" x14ac:dyDescent="0.25">
      <c r="CG47668" s="768"/>
      <c r="CH47668" s="768"/>
      <c r="CI47668" s="850"/>
    </row>
    <row r="47669" spans="85:87" x14ac:dyDescent="0.25">
      <c r="CG47669" s="768"/>
      <c r="CH47669" s="768"/>
      <c r="CI47669" s="850"/>
    </row>
    <row r="47670" spans="85:87" x14ac:dyDescent="0.25">
      <c r="CG47670" s="768"/>
      <c r="CH47670" s="768"/>
      <c r="CI47670" s="850"/>
    </row>
    <row r="47671" spans="85:87" x14ac:dyDescent="0.25">
      <c r="CG47671" s="768"/>
      <c r="CH47671" s="768"/>
      <c r="CI47671" s="850"/>
    </row>
    <row r="47672" spans="85:87" x14ac:dyDescent="0.25">
      <c r="CG47672" s="768"/>
      <c r="CH47672" s="768"/>
      <c r="CI47672" s="850"/>
    </row>
    <row r="47673" spans="85:87" x14ac:dyDescent="0.25">
      <c r="CG47673" s="768"/>
      <c r="CH47673" s="768"/>
      <c r="CI47673" s="850"/>
    </row>
    <row r="47674" spans="85:87" x14ac:dyDescent="0.25">
      <c r="CG47674" s="768"/>
      <c r="CH47674" s="768"/>
      <c r="CI47674" s="850"/>
    </row>
    <row r="47675" spans="85:87" x14ac:dyDescent="0.25">
      <c r="CG47675" s="768"/>
      <c r="CH47675" s="768"/>
      <c r="CI47675" s="850"/>
    </row>
    <row r="47676" spans="85:87" x14ac:dyDescent="0.25">
      <c r="CG47676" s="768"/>
      <c r="CH47676" s="768"/>
      <c r="CI47676" s="850"/>
    </row>
    <row r="47677" spans="85:87" x14ac:dyDescent="0.25">
      <c r="CG47677" s="768"/>
      <c r="CH47677" s="768"/>
      <c r="CI47677" s="850"/>
    </row>
    <row r="47678" spans="85:87" x14ac:dyDescent="0.25">
      <c r="CG47678" s="768"/>
      <c r="CH47678" s="768"/>
      <c r="CI47678" s="850"/>
    </row>
    <row r="47679" spans="85:87" x14ac:dyDescent="0.25">
      <c r="CG47679" s="768"/>
      <c r="CH47679" s="768"/>
      <c r="CI47679" s="850"/>
    </row>
    <row r="47680" spans="85:87" x14ac:dyDescent="0.25">
      <c r="CG47680" s="768"/>
      <c r="CH47680" s="768"/>
      <c r="CI47680" s="850"/>
    </row>
    <row r="47681" spans="85:87" x14ac:dyDescent="0.25">
      <c r="CG47681" s="768"/>
      <c r="CH47681" s="768"/>
      <c r="CI47681" s="850"/>
    </row>
    <row r="47682" spans="85:87" x14ac:dyDescent="0.25">
      <c r="CG47682" s="768"/>
      <c r="CH47682" s="768"/>
      <c r="CI47682" s="850"/>
    </row>
    <row r="47683" spans="85:87" x14ac:dyDescent="0.25">
      <c r="CG47683" s="768"/>
      <c r="CH47683" s="768"/>
      <c r="CI47683" s="850"/>
    </row>
    <row r="47684" spans="85:87" x14ac:dyDescent="0.25">
      <c r="CG47684" s="768"/>
      <c r="CH47684" s="768"/>
      <c r="CI47684" s="850"/>
    </row>
    <row r="47685" spans="85:87" x14ac:dyDescent="0.25">
      <c r="CG47685" s="768"/>
      <c r="CH47685" s="768"/>
      <c r="CI47685" s="850"/>
    </row>
    <row r="47686" spans="85:87" x14ac:dyDescent="0.25">
      <c r="CG47686" s="768"/>
      <c r="CH47686" s="768"/>
      <c r="CI47686" s="850"/>
    </row>
    <row r="47687" spans="85:87" x14ac:dyDescent="0.25">
      <c r="CG47687" s="768"/>
      <c r="CH47687" s="768"/>
      <c r="CI47687" s="850"/>
    </row>
    <row r="47688" spans="85:87" x14ac:dyDescent="0.25">
      <c r="CG47688" s="768"/>
      <c r="CH47688" s="768"/>
      <c r="CI47688" s="850"/>
    </row>
    <row r="47689" spans="85:87" x14ac:dyDescent="0.25">
      <c r="CG47689" s="768"/>
      <c r="CH47689" s="768"/>
      <c r="CI47689" s="850"/>
    </row>
    <row r="47690" spans="85:87" x14ac:dyDescent="0.25">
      <c r="CG47690" s="768"/>
      <c r="CH47690" s="768"/>
      <c r="CI47690" s="850"/>
    </row>
    <row r="47691" spans="85:87" x14ac:dyDescent="0.25">
      <c r="CG47691" s="768"/>
      <c r="CH47691" s="768"/>
      <c r="CI47691" s="850"/>
    </row>
    <row r="47692" spans="85:87" x14ac:dyDescent="0.25">
      <c r="CG47692" s="768"/>
      <c r="CH47692" s="768"/>
      <c r="CI47692" s="850"/>
    </row>
    <row r="47693" spans="85:87" x14ac:dyDescent="0.25">
      <c r="CG47693" s="768"/>
      <c r="CH47693" s="768"/>
      <c r="CI47693" s="850"/>
    </row>
    <row r="47694" spans="85:87" x14ac:dyDescent="0.25">
      <c r="CG47694" s="768"/>
      <c r="CH47694" s="768"/>
      <c r="CI47694" s="850"/>
    </row>
    <row r="47695" spans="85:87" x14ac:dyDescent="0.25">
      <c r="CG47695" s="768"/>
      <c r="CH47695" s="768"/>
      <c r="CI47695" s="850"/>
    </row>
    <row r="47696" spans="85:87" x14ac:dyDescent="0.25">
      <c r="CG47696" s="768"/>
      <c r="CH47696" s="768"/>
      <c r="CI47696" s="850"/>
    </row>
    <row r="47697" spans="85:87" x14ac:dyDescent="0.25">
      <c r="CG47697" s="768"/>
      <c r="CH47697" s="768"/>
      <c r="CI47697" s="850"/>
    </row>
    <row r="47698" spans="85:87" x14ac:dyDescent="0.25">
      <c r="CG47698" s="768"/>
      <c r="CH47698" s="768"/>
      <c r="CI47698" s="850"/>
    </row>
    <row r="47699" spans="85:87" x14ac:dyDescent="0.25">
      <c r="CG47699" s="768"/>
      <c r="CH47699" s="768"/>
      <c r="CI47699" s="850"/>
    </row>
    <row r="47700" spans="85:87" x14ac:dyDescent="0.25">
      <c r="CG47700" s="768"/>
      <c r="CH47700" s="768"/>
      <c r="CI47700" s="850"/>
    </row>
    <row r="47701" spans="85:87" x14ac:dyDescent="0.25">
      <c r="CG47701" s="768"/>
      <c r="CH47701" s="768"/>
      <c r="CI47701" s="850"/>
    </row>
    <row r="47702" spans="85:87" x14ac:dyDescent="0.25">
      <c r="CG47702" s="768"/>
      <c r="CH47702" s="768"/>
      <c r="CI47702" s="850"/>
    </row>
    <row r="47703" spans="85:87" x14ac:dyDescent="0.25">
      <c r="CG47703" s="768"/>
      <c r="CH47703" s="768"/>
      <c r="CI47703" s="850"/>
    </row>
    <row r="47704" spans="85:87" x14ac:dyDescent="0.25">
      <c r="CG47704" s="768"/>
      <c r="CH47704" s="768"/>
      <c r="CI47704" s="850"/>
    </row>
    <row r="47705" spans="85:87" x14ac:dyDescent="0.25">
      <c r="CG47705" s="768"/>
      <c r="CH47705" s="768"/>
      <c r="CI47705" s="850"/>
    </row>
    <row r="47706" spans="85:87" x14ac:dyDescent="0.25">
      <c r="CG47706" s="768"/>
      <c r="CH47706" s="768"/>
      <c r="CI47706" s="850"/>
    </row>
    <row r="47707" spans="85:87" x14ac:dyDescent="0.25">
      <c r="CG47707" s="768"/>
      <c r="CH47707" s="768"/>
      <c r="CI47707" s="850"/>
    </row>
    <row r="47708" spans="85:87" x14ac:dyDescent="0.25">
      <c r="CG47708" s="768"/>
      <c r="CH47708" s="768"/>
      <c r="CI47708" s="850"/>
    </row>
    <row r="47709" spans="85:87" x14ac:dyDescent="0.25">
      <c r="CG47709" s="768"/>
      <c r="CH47709" s="768"/>
      <c r="CI47709" s="850"/>
    </row>
    <row r="47710" spans="85:87" x14ac:dyDescent="0.25">
      <c r="CG47710" s="768"/>
      <c r="CH47710" s="768"/>
      <c r="CI47710" s="850"/>
    </row>
    <row r="47711" spans="85:87" x14ac:dyDescent="0.25">
      <c r="CG47711" s="768"/>
      <c r="CH47711" s="768"/>
      <c r="CI47711" s="850"/>
    </row>
    <row r="47712" spans="85:87" x14ac:dyDescent="0.25">
      <c r="CG47712" s="768"/>
      <c r="CH47712" s="768"/>
      <c r="CI47712" s="850"/>
    </row>
    <row r="47713" spans="85:87" x14ac:dyDescent="0.25">
      <c r="CG47713" s="768"/>
      <c r="CH47713" s="768"/>
      <c r="CI47713" s="850"/>
    </row>
    <row r="47714" spans="85:87" x14ac:dyDescent="0.25">
      <c r="CG47714" s="768"/>
      <c r="CH47714" s="768"/>
      <c r="CI47714" s="850"/>
    </row>
    <row r="47715" spans="85:87" x14ac:dyDescent="0.25">
      <c r="CG47715" s="768"/>
      <c r="CH47715" s="768"/>
      <c r="CI47715" s="850"/>
    </row>
    <row r="47716" spans="85:87" x14ac:dyDescent="0.25">
      <c r="CG47716" s="768"/>
      <c r="CH47716" s="768"/>
      <c r="CI47716" s="850"/>
    </row>
    <row r="47717" spans="85:87" x14ac:dyDescent="0.25">
      <c r="CG47717" s="768"/>
      <c r="CH47717" s="768"/>
      <c r="CI47717" s="850"/>
    </row>
    <row r="47718" spans="85:87" x14ac:dyDescent="0.25">
      <c r="CG47718" s="768"/>
      <c r="CH47718" s="768"/>
      <c r="CI47718" s="850"/>
    </row>
    <row r="47719" spans="85:87" x14ac:dyDescent="0.25">
      <c r="CG47719" s="768"/>
      <c r="CH47719" s="768"/>
      <c r="CI47719" s="850"/>
    </row>
    <row r="47720" spans="85:87" x14ac:dyDescent="0.25">
      <c r="CG47720" s="768"/>
      <c r="CH47720" s="768"/>
      <c r="CI47720" s="850"/>
    </row>
    <row r="47721" spans="85:87" x14ac:dyDescent="0.25">
      <c r="CG47721" s="768"/>
      <c r="CH47721" s="768"/>
      <c r="CI47721" s="850"/>
    </row>
    <row r="47722" spans="85:87" x14ac:dyDescent="0.25">
      <c r="CG47722" s="768"/>
      <c r="CH47722" s="768"/>
      <c r="CI47722" s="850"/>
    </row>
    <row r="47723" spans="85:87" x14ac:dyDescent="0.25">
      <c r="CG47723" s="768"/>
      <c r="CH47723" s="768"/>
      <c r="CI47723" s="850"/>
    </row>
    <row r="47724" spans="85:87" x14ac:dyDescent="0.25">
      <c r="CG47724" s="768"/>
      <c r="CH47724" s="768"/>
      <c r="CI47724" s="850"/>
    </row>
    <row r="47725" spans="85:87" x14ac:dyDescent="0.25">
      <c r="CG47725" s="768"/>
      <c r="CH47725" s="768"/>
      <c r="CI47725" s="850"/>
    </row>
    <row r="47726" spans="85:87" x14ac:dyDescent="0.25">
      <c r="CG47726" s="768"/>
      <c r="CH47726" s="768"/>
      <c r="CI47726" s="850"/>
    </row>
    <row r="47727" spans="85:87" x14ac:dyDescent="0.25">
      <c r="CG47727" s="768"/>
      <c r="CH47727" s="768"/>
      <c r="CI47727" s="850"/>
    </row>
    <row r="47728" spans="85:87" x14ac:dyDescent="0.25">
      <c r="CG47728" s="768"/>
      <c r="CH47728" s="768"/>
      <c r="CI47728" s="850"/>
    </row>
    <row r="47729" spans="85:87" x14ac:dyDescent="0.25">
      <c r="CG47729" s="768"/>
      <c r="CH47729" s="768"/>
      <c r="CI47729" s="850"/>
    </row>
    <row r="47730" spans="85:87" x14ac:dyDescent="0.25">
      <c r="CG47730" s="768"/>
      <c r="CH47730" s="768"/>
      <c r="CI47730" s="850"/>
    </row>
    <row r="47731" spans="85:87" x14ac:dyDescent="0.25">
      <c r="CG47731" s="768"/>
      <c r="CH47731" s="768"/>
      <c r="CI47731" s="850"/>
    </row>
    <row r="47732" spans="85:87" x14ac:dyDescent="0.25">
      <c r="CG47732" s="768"/>
      <c r="CH47732" s="768"/>
      <c r="CI47732" s="850"/>
    </row>
    <row r="47733" spans="85:87" x14ac:dyDescent="0.25">
      <c r="CG47733" s="768"/>
      <c r="CH47733" s="768"/>
      <c r="CI47733" s="850"/>
    </row>
    <row r="47734" spans="85:87" x14ac:dyDescent="0.25">
      <c r="CG47734" s="768"/>
      <c r="CH47734" s="768"/>
      <c r="CI47734" s="850"/>
    </row>
    <row r="47735" spans="85:87" x14ac:dyDescent="0.25">
      <c r="CG47735" s="768"/>
      <c r="CH47735" s="768"/>
      <c r="CI47735" s="850"/>
    </row>
    <row r="47736" spans="85:87" x14ac:dyDescent="0.25">
      <c r="CG47736" s="768"/>
      <c r="CH47736" s="768"/>
      <c r="CI47736" s="850"/>
    </row>
    <row r="47737" spans="85:87" x14ac:dyDescent="0.25">
      <c r="CG47737" s="768"/>
      <c r="CH47737" s="768"/>
      <c r="CI47737" s="850"/>
    </row>
    <row r="47738" spans="85:87" x14ac:dyDescent="0.25">
      <c r="CG47738" s="768"/>
      <c r="CH47738" s="768"/>
      <c r="CI47738" s="850"/>
    </row>
    <row r="47739" spans="85:87" x14ac:dyDescent="0.25">
      <c r="CG47739" s="768"/>
      <c r="CH47739" s="768"/>
      <c r="CI47739" s="850"/>
    </row>
    <row r="47740" spans="85:87" x14ac:dyDescent="0.25">
      <c r="CG47740" s="768"/>
      <c r="CH47740" s="768"/>
      <c r="CI47740" s="850"/>
    </row>
    <row r="47741" spans="85:87" x14ac:dyDescent="0.25">
      <c r="CG47741" s="768"/>
      <c r="CH47741" s="768"/>
      <c r="CI47741" s="850"/>
    </row>
    <row r="47742" spans="85:87" x14ac:dyDescent="0.25">
      <c r="CG47742" s="768"/>
      <c r="CH47742" s="768"/>
      <c r="CI47742" s="850"/>
    </row>
    <row r="47743" spans="85:87" x14ac:dyDescent="0.25">
      <c r="CG47743" s="768"/>
      <c r="CH47743" s="768"/>
      <c r="CI47743" s="850"/>
    </row>
    <row r="47744" spans="85:87" x14ac:dyDescent="0.25">
      <c r="CG47744" s="768"/>
      <c r="CH47744" s="768"/>
      <c r="CI47744" s="850"/>
    </row>
    <row r="47745" spans="85:87" x14ac:dyDescent="0.25">
      <c r="CG47745" s="768"/>
      <c r="CH47745" s="768"/>
      <c r="CI47745" s="850"/>
    </row>
    <row r="47746" spans="85:87" x14ac:dyDescent="0.25">
      <c r="CG47746" s="768"/>
      <c r="CH47746" s="768"/>
      <c r="CI47746" s="850"/>
    </row>
    <row r="47747" spans="85:87" x14ac:dyDescent="0.25">
      <c r="CG47747" s="768"/>
      <c r="CH47747" s="768"/>
      <c r="CI47747" s="850"/>
    </row>
    <row r="47748" spans="85:87" x14ac:dyDescent="0.25">
      <c r="CG47748" s="768"/>
      <c r="CH47748" s="768"/>
      <c r="CI47748" s="850"/>
    </row>
    <row r="47749" spans="85:87" x14ac:dyDescent="0.25">
      <c r="CG47749" s="768"/>
      <c r="CH47749" s="768"/>
      <c r="CI47749" s="850"/>
    </row>
    <row r="47750" spans="85:87" x14ac:dyDescent="0.25">
      <c r="CG47750" s="768"/>
      <c r="CH47750" s="768"/>
      <c r="CI47750" s="850"/>
    </row>
    <row r="47751" spans="85:87" x14ac:dyDescent="0.25">
      <c r="CG47751" s="768"/>
      <c r="CH47751" s="768"/>
      <c r="CI47751" s="850"/>
    </row>
    <row r="47752" spans="85:87" x14ac:dyDescent="0.25">
      <c r="CG47752" s="768"/>
      <c r="CH47752" s="768"/>
      <c r="CI47752" s="850"/>
    </row>
    <row r="47753" spans="85:87" x14ac:dyDescent="0.25">
      <c r="CG47753" s="768"/>
      <c r="CH47753" s="768"/>
      <c r="CI47753" s="850"/>
    </row>
    <row r="47754" spans="85:87" x14ac:dyDescent="0.25">
      <c r="CG47754" s="768"/>
      <c r="CH47754" s="768"/>
      <c r="CI47754" s="850"/>
    </row>
    <row r="47755" spans="85:87" x14ac:dyDescent="0.25">
      <c r="CG47755" s="768"/>
      <c r="CH47755" s="768"/>
      <c r="CI47755" s="850"/>
    </row>
    <row r="47756" spans="85:87" x14ac:dyDescent="0.25">
      <c r="CG47756" s="768"/>
      <c r="CH47756" s="768"/>
      <c r="CI47756" s="850"/>
    </row>
    <row r="47757" spans="85:87" x14ac:dyDescent="0.25">
      <c r="CG47757" s="768"/>
      <c r="CH47757" s="768"/>
      <c r="CI47757" s="850"/>
    </row>
    <row r="47758" spans="85:87" x14ac:dyDescent="0.25">
      <c r="CG47758" s="768"/>
      <c r="CH47758" s="768"/>
      <c r="CI47758" s="850"/>
    </row>
    <row r="47759" spans="85:87" x14ac:dyDescent="0.25">
      <c r="CG47759" s="768"/>
      <c r="CH47759" s="768"/>
      <c r="CI47759" s="850"/>
    </row>
    <row r="47760" spans="85:87" x14ac:dyDescent="0.25">
      <c r="CG47760" s="768"/>
      <c r="CH47760" s="768"/>
      <c r="CI47760" s="850"/>
    </row>
    <row r="47761" spans="85:87" x14ac:dyDescent="0.25">
      <c r="CG47761" s="768"/>
      <c r="CH47761" s="768"/>
      <c r="CI47761" s="850"/>
    </row>
    <row r="47762" spans="85:87" x14ac:dyDescent="0.25">
      <c r="CG47762" s="768"/>
      <c r="CH47762" s="768"/>
      <c r="CI47762" s="850"/>
    </row>
    <row r="47763" spans="85:87" x14ac:dyDescent="0.25">
      <c r="CG47763" s="768"/>
      <c r="CH47763" s="768"/>
      <c r="CI47763" s="850"/>
    </row>
    <row r="47764" spans="85:87" x14ac:dyDescent="0.25">
      <c r="CG47764" s="768"/>
      <c r="CH47764" s="768"/>
      <c r="CI47764" s="850"/>
    </row>
    <row r="47765" spans="85:87" x14ac:dyDescent="0.25">
      <c r="CG47765" s="768"/>
      <c r="CH47765" s="768"/>
      <c r="CI47765" s="850"/>
    </row>
    <row r="47766" spans="85:87" x14ac:dyDescent="0.25">
      <c r="CG47766" s="768"/>
      <c r="CH47766" s="768"/>
      <c r="CI47766" s="850"/>
    </row>
    <row r="47767" spans="85:87" x14ac:dyDescent="0.25">
      <c r="CG47767" s="768"/>
      <c r="CH47767" s="768"/>
      <c r="CI47767" s="850"/>
    </row>
    <row r="47768" spans="85:87" x14ac:dyDescent="0.25">
      <c r="CG47768" s="768"/>
      <c r="CH47768" s="768"/>
      <c r="CI47768" s="850"/>
    </row>
    <row r="47769" spans="85:87" x14ac:dyDescent="0.25">
      <c r="CG47769" s="768"/>
      <c r="CH47769" s="768"/>
      <c r="CI47769" s="850"/>
    </row>
    <row r="47770" spans="85:87" x14ac:dyDescent="0.25">
      <c r="CG47770" s="768"/>
      <c r="CH47770" s="768"/>
      <c r="CI47770" s="850"/>
    </row>
    <row r="47771" spans="85:87" x14ac:dyDescent="0.25">
      <c r="CG47771" s="768"/>
      <c r="CH47771" s="768"/>
      <c r="CI47771" s="850"/>
    </row>
    <row r="47772" spans="85:87" x14ac:dyDescent="0.25">
      <c r="CG47772" s="768"/>
      <c r="CH47772" s="768"/>
      <c r="CI47772" s="850"/>
    </row>
    <row r="47773" spans="85:87" x14ac:dyDescent="0.25">
      <c r="CG47773" s="768"/>
      <c r="CH47773" s="768"/>
      <c r="CI47773" s="850"/>
    </row>
    <row r="47774" spans="85:87" x14ac:dyDescent="0.25">
      <c r="CG47774" s="768"/>
      <c r="CH47774" s="768"/>
      <c r="CI47774" s="850"/>
    </row>
    <row r="47775" spans="85:87" x14ac:dyDescent="0.25">
      <c r="CG47775" s="768"/>
      <c r="CH47775" s="768"/>
      <c r="CI47775" s="850"/>
    </row>
    <row r="47776" spans="85:87" x14ac:dyDescent="0.25">
      <c r="CG47776" s="768"/>
      <c r="CH47776" s="768"/>
      <c r="CI47776" s="850"/>
    </row>
    <row r="47777" spans="85:87" x14ac:dyDescent="0.25">
      <c r="CG47777" s="768"/>
      <c r="CH47777" s="768"/>
      <c r="CI47777" s="850"/>
    </row>
    <row r="47778" spans="85:87" x14ac:dyDescent="0.25">
      <c r="CG47778" s="768"/>
      <c r="CH47778" s="768"/>
      <c r="CI47778" s="850"/>
    </row>
    <row r="47779" spans="85:87" x14ac:dyDescent="0.25">
      <c r="CG47779" s="768"/>
      <c r="CH47779" s="768"/>
      <c r="CI47779" s="850"/>
    </row>
    <row r="47780" spans="85:87" x14ac:dyDescent="0.25">
      <c r="CG47780" s="768"/>
      <c r="CH47780" s="768"/>
      <c r="CI47780" s="850"/>
    </row>
    <row r="47781" spans="85:87" x14ac:dyDescent="0.25">
      <c r="CG47781" s="768"/>
      <c r="CH47781" s="768"/>
      <c r="CI47781" s="850"/>
    </row>
    <row r="47782" spans="85:87" x14ac:dyDescent="0.25">
      <c r="CG47782" s="768"/>
      <c r="CH47782" s="768"/>
      <c r="CI47782" s="850"/>
    </row>
    <row r="47783" spans="85:87" x14ac:dyDescent="0.25">
      <c r="CG47783" s="768"/>
      <c r="CH47783" s="768"/>
      <c r="CI47783" s="850"/>
    </row>
    <row r="47784" spans="85:87" x14ac:dyDescent="0.25">
      <c r="CG47784" s="768"/>
      <c r="CH47784" s="768"/>
      <c r="CI47784" s="850"/>
    </row>
    <row r="47785" spans="85:87" x14ac:dyDescent="0.25">
      <c r="CG47785" s="768"/>
      <c r="CH47785" s="768"/>
      <c r="CI47785" s="850"/>
    </row>
    <row r="47786" spans="85:87" x14ac:dyDescent="0.25">
      <c r="CG47786" s="768"/>
      <c r="CH47786" s="768"/>
      <c r="CI47786" s="850"/>
    </row>
    <row r="47787" spans="85:87" x14ac:dyDescent="0.25">
      <c r="CG47787" s="768"/>
      <c r="CH47787" s="768"/>
      <c r="CI47787" s="850"/>
    </row>
    <row r="47788" spans="85:87" x14ac:dyDescent="0.25">
      <c r="CG47788" s="768"/>
      <c r="CH47788" s="768"/>
      <c r="CI47788" s="850"/>
    </row>
    <row r="47789" spans="85:87" x14ac:dyDescent="0.25">
      <c r="CG47789" s="768"/>
      <c r="CH47789" s="768"/>
      <c r="CI47789" s="850"/>
    </row>
    <row r="47790" spans="85:87" x14ac:dyDescent="0.25">
      <c r="CG47790" s="768"/>
      <c r="CH47790" s="768"/>
      <c r="CI47790" s="850"/>
    </row>
    <row r="47791" spans="85:87" x14ac:dyDescent="0.25">
      <c r="CG47791" s="768"/>
      <c r="CH47791" s="768"/>
      <c r="CI47791" s="850"/>
    </row>
    <row r="47792" spans="85:87" x14ac:dyDescent="0.25">
      <c r="CG47792" s="768"/>
      <c r="CH47792" s="768"/>
      <c r="CI47792" s="850"/>
    </row>
    <row r="47793" spans="85:87" x14ac:dyDescent="0.25">
      <c r="CG47793" s="768"/>
      <c r="CH47793" s="768"/>
      <c r="CI47793" s="850"/>
    </row>
    <row r="47794" spans="85:87" x14ac:dyDescent="0.25">
      <c r="CG47794" s="768"/>
      <c r="CH47794" s="768"/>
      <c r="CI47794" s="850"/>
    </row>
    <row r="47795" spans="85:87" x14ac:dyDescent="0.25">
      <c r="CG47795" s="768"/>
      <c r="CH47795" s="768"/>
      <c r="CI47795" s="850"/>
    </row>
    <row r="47796" spans="85:87" x14ac:dyDescent="0.25">
      <c r="CG47796" s="768"/>
      <c r="CH47796" s="768"/>
      <c r="CI47796" s="850"/>
    </row>
    <row r="47797" spans="85:87" x14ac:dyDescent="0.25">
      <c r="CG47797" s="768"/>
      <c r="CH47797" s="768"/>
      <c r="CI47797" s="850"/>
    </row>
    <row r="47798" spans="85:87" x14ac:dyDescent="0.25">
      <c r="CG47798" s="768"/>
      <c r="CH47798" s="768"/>
      <c r="CI47798" s="850"/>
    </row>
    <row r="47799" spans="85:87" x14ac:dyDescent="0.25">
      <c r="CG47799" s="768"/>
      <c r="CH47799" s="768"/>
      <c r="CI47799" s="850"/>
    </row>
    <row r="47800" spans="85:87" x14ac:dyDescent="0.25">
      <c r="CG47800" s="768"/>
      <c r="CH47800" s="768"/>
      <c r="CI47800" s="850"/>
    </row>
    <row r="47801" spans="85:87" x14ac:dyDescent="0.25">
      <c r="CG47801" s="768"/>
      <c r="CH47801" s="768"/>
      <c r="CI47801" s="850"/>
    </row>
    <row r="47802" spans="85:87" x14ac:dyDescent="0.25">
      <c r="CG47802" s="768"/>
      <c r="CH47802" s="768"/>
      <c r="CI47802" s="850"/>
    </row>
    <row r="47803" spans="85:87" x14ac:dyDescent="0.25">
      <c r="CG47803" s="768"/>
      <c r="CH47803" s="768"/>
      <c r="CI47803" s="850"/>
    </row>
    <row r="47804" spans="85:87" x14ac:dyDescent="0.25">
      <c r="CG47804" s="768"/>
      <c r="CH47804" s="768"/>
      <c r="CI47804" s="850"/>
    </row>
    <row r="47805" spans="85:87" x14ac:dyDescent="0.25">
      <c r="CG47805" s="768"/>
      <c r="CH47805" s="768"/>
      <c r="CI47805" s="850"/>
    </row>
    <row r="47806" spans="85:87" x14ac:dyDescent="0.25">
      <c r="CG47806" s="768"/>
      <c r="CH47806" s="768"/>
      <c r="CI47806" s="850"/>
    </row>
    <row r="47807" spans="85:87" x14ac:dyDescent="0.25">
      <c r="CG47807" s="768"/>
      <c r="CH47807" s="768"/>
      <c r="CI47807" s="850"/>
    </row>
    <row r="47808" spans="85:87" x14ac:dyDescent="0.25">
      <c r="CG47808" s="768"/>
      <c r="CH47808" s="768"/>
      <c r="CI47808" s="850"/>
    </row>
    <row r="47809" spans="85:87" x14ac:dyDescent="0.25">
      <c r="CG47809" s="768"/>
      <c r="CH47809" s="768"/>
      <c r="CI47809" s="850"/>
    </row>
    <row r="47810" spans="85:87" x14ac:dyDescent="0.25">
      <c r="CG47810" s="768"/>
      <c r="CH47810" s="768"/>
      <c r="CI47810" s="850"/>
    </row>
    <row r="47811" spans="85:87" x14ac:dyDescent="0.25">
      <c r="CG47811" s="768"/>
      <c r="CH47811" s="768"/>
      <c r="CI47811" s="850"/>
    </row>
    <row r="47812" spans="85:87" x14ac:dyDescent="0.25">
      <c r="CG47812" s="768"/>
      <c r="CH47812" s="768"/>
      <c r="CI47812" s="850"/>
    </row>
    <row r="47813" spans="85:87" x14ac:dyDescent="0.25">
      <c r="CG47813" s="768"/>
      <c r="CH47813" s="768"/>
      <c r="CI47813" s="850"/>
    </row>
    <row r="47814" spans="85:87" x14ac:dyDescent="0.25">
      <c r="CG47814" s="768"/>
      <c r="CH47814" s="768"/>
      <c r="CI47814" s="850"/>
    </row>
    <row r="47815" spans="85:87" x14ac:dyDescent="0.25">
      <c r="CG47815" s="768"/>
      <c r="CH47815" s="768"/>
      <c r="CI47815" s="850"/>
    </row>
    <row r="47816" spans="85:87" x14ac:dyDescent="0.25">
      <c r="CG47816" s="768"/>
      <c r="CH47816" s="768"/>
      <c r="CI47816" s="850"/>
    </row>
    <row r="47817" spans="85:87" x14ac:dyDescent="0.25">
      <c r="CG47817" s="768"/>
      <c r="CH47817" s="768"/>
      <c r="CI47817" s="850"/>
    </row>
    <row r="47818" spans="85:87" x14ac:dyDescent="0.25">
      <c r="CG47818" s="768"/>
      <c r="CH47818" s="768"/>
      <c r="CI47818" s="850"/>
    </row>
    <row r="47819" spans="85:87" x14ac:dyDescent="0.25">
      <c r="CG47819" s="768"/>
      <c r="CH47819" s="768"/>
      <c r="CI47819" s="850"/>
    </row>
    <row r="47820" spans="85:87" x14ac:dyDescent="0.25">
      <c r="CG47820" s="768"/>
      <c r="CH47820" s="768"/>
      <c r="CI47820" s="850"/>
    </row>
    <row r="47821" spans="85:87" x14ac:dyDescent="0.25">
      <c r="CG47821" s="768"/>
      <c r="CH47821" s="768"/>
      <c r="CI47821" s="850"/>
    </row>
    <row r="47822" spans="85:87" x14ac:dyDescent="0.25">
      <c r="CG47822" s="768"/>
      <c r="CH47822" s="768"/>
      <c r="CI47822" s="850"/>
    </row>
    <row r="47823" spans="85:87" x14ac:dyDescent="0.25">
      <c r="CG47823" s="768"/>
      <c r="CH47823" s="768"/>
      <c r="CI47823" s="850"/>
    </row>
    <row r="47824" spans="85:87" x14ac:dyDescent="0.25">
      <c r="CG47824" s="768"/>
      <c r="CH47824" s="768"/>
      <c r="CI47824" s="850"/>
    </row>
    <row r="47825" spans="85:87" x14ac:dyDescent="0.25">
      <c r="CG47825" s="768"/>
      <c r="CH47825" s="768"/>
      <c r="CI47825" s="850"/>
    </row>
    <row r="47826" spans="85:87" x14ac:dyDescent="0.25">
      <c r="CG47826" s="768"/>
      <c r="CH47826" s="768"/>
      <c r="CI47826" s="850"/>
    </row>
    <row r="47827" spans="85:87" x14ac:dyDescent="0.25">
      <c r="CG47827" s="768"/>
      <c r="CH47827" s="768"/>
      <c r="CI47827" s="850"/>
    </row>
    <row r="47828" spans="85:87" x14ac:dyDescent="0.25">
      <c r="CG47828" s="768"/>
      <c r="CH47828" s="768"/>
      <c r="CI47828" s="850"/>
    </row>
    <row r="47829" spans="85:87" x14ac:dyDescent="0.25">
      <c r="CG47829" s="768"/>
      <c r="CH47829" s="768"/>
      <c r="CI47829" s="850"/>
    </row>
    <row r="47830" spans="85:87" x14ac:dyDescent="0.25">
      <c r="CG47830" s="768"/>
      <c r="CH47830" s="768"/>
      <c r="CI47830" s="850"/>
    </row>
    <row r="47831" spans="85:87" x14ac:dyDescent="0.25">
      <c r="CG47831" s="768"/>
      <c r="CH47831" s="768"/>
      <c r="CI47831" s="850"/>
    </row>
    <row r="47832" spans="85:87" x14ac:dyDescent="0.25">
      <c r="CG47832" s="768"/>
      <c r="CH47832" s="768"/>
      <c r="CI47832" s="850"/>
    </row>
    <row r="47833" spans="85:87" x14ac:dyDescent="0.25">
      <c r="CG47833" s="768"/>
      <c r="CH47833" s="768"/>
      <c r="CI47833" s="850"/>
    </row>
    <row r="47834" spans="85:87" x14ac:dyDescent="0.25">
      <c r="CG47834" s="768"/>
      <c r="CH47834" s="768"/>
      <c r="CI47834" s="850"/>
    </row>
    <row r="47835" spans="85:87" x14ac:dyDescent="0.25">
      <c r="CG47835" s="768"/>
      <c r="CH47835" s="768"/>
      <c r="CI47835" s="850"/>
    </row>
    <row r="47836" spans="85:87" x14ac:dyDescent="0.25">
      <c r="CG47836" s="768"/>
      <c r="CH47836" s="768"/>
      <c r="CI47836" s="850"/>
    </row>
    <row r="47837" spans="85:87" x14ac:dyDescent="0.25">
      <c r="CG47837" s="768"/>
      <c r="CH47837" s="768"/>
      <c r="CI47837" s="850"/>
    </row>
    <row r="47838" spans="85:87" x14ac:dyDescent="0.25">
      <c r="CG47838" s="768"/>
      <c r="CH47838" s="768"/>
      <c r="CI47838" s="850"/>
    </row>
    <row r="47839" spans="85:87" x14ac:dyDescent="0.25">
      <c r="CG47839" s="768"/>
      <c r="CH47839" s="768"/>
      <c r="CI47839" s="850"/>
    </row>
    <row r="47840" spans="85:87" x14ac:dyDescent="0.25">
      <c r="CG47840" s="768"/>
      <c r="CH47840" s="768"/>
      <c r="CI47840" s="850"/>
    </row>
    <row r="47841" spans="85:87" x14ac:dyDescent="0.25">
      <c r="CG47841" s="768"/>
      <c r="CH47841" s="768"/>
      <c r="CI47841" s="850"/>
    </row>
    <row r="47842" spans="85:87" x14ac:dyDescent="0.25">
      <c r="CG47842" s="768"/>
      <c r="CH47842" s="768"/>
      <c r="CI47842" s="850"/>
    </row>
    <row r="47843" spans="85:87" x14ac:dyDescent="0.25">
      <c r="CG47843" s="768"/>
      <c r="CH47843" s="768"/>
      <c r="CI47843" s="850"/>
    </row>
    <row r="47844" spans="85:87" x14ac:dyDescent="0.25">
      <c r="CG47844" s="768"/>
      <c r="CH47844" s="768"/>
      <c r="CI47844" s="850"/>
    </row>
    <row r="47845" spans="85:87" x14ac:dyDescent="0.25">
      <c r="CG47845" s="768"/>
      <c r="CH47845" s="768"/>
      <c r="CI47845" s="850"/>
    </row>
    <row r="47846" spans="85:87" x14ac:dyDescent="0.25">
      <c r="CG47846" s="768"/>
      <c r="CH47846" s="768"/>
      <c r="CI47846" s="850"/>
    </row>
    <row r="47847" spans="85:87" x14ac:dyDescent="0.25">
      <c r="CG47847" s="768"/>
      <c r="CH47847" s="768"/>
      <c r="CI47847" s="850"/>
    </row>
    <row r="47848" spans="85:87" x14ac:dyDescent="0.25">
      <c r="CG47848" s="768"/>
      <c r="CH47848" s="768"/>
      <c r="CI47848" s="850"/>
    </row>
    <row r="47849" spans="85:87" x14ac:dyDescent="0.25">
      <c r="CG47849" s="768"/>
      <c r="CH47849" s="768"/>
      <c r="CI47849" s="850"/>
    </row>
    <row r="47850" spans="85:87" x14ac:dyDescent="0.25">
      <c r="CG47850" s="768"/>
      <c r="CH47850" s="768"/>
      <c r="CI47850" s="850"/>
    </row>
    <row r="47851" spans="85:87" x14ac:dyDescent="0.25">
      <c r="CG47851" s="768"/>
      <c r="CH47851" s="768"/>
      <c r="CI47851" s="850"/>
    </row>
    <row r="47852" spans="85:87" x14ac:dyDescent="0.25">
      <c r="CG47852" s="768"/>
      <c r="CH47852" s="768"/>
      <c r="CI47852" s="850"/>
    </row>
    <row r="47853" spans="85:87" x14ac:dyDescent="0.25">
      <c r="CG47853" s="768"/>
      <c r="CH47853" s="768"/>
      <c r="CI47853" s="850"/>
    </row>
    <row r="47854" spans="85:87" x14ac:dyDescent="0.25">
      <c r="CG47854" s="768"/>
      <c r="CH47854" s="768"/>
      <c r="CI47854" s="850"/>
    </row>
    <row r="47855" spans="85:87" x14ac:dyDescent="0.25">
      <c r="CG47855" s="768"/>
      <c r="CH47855" s="768"/>
      <c r="CI47855" s="850"/>
    </row>
    <row r="47856" spans="85:87" x14ac:dyDescent="0.25">
      <c r="CG47856" s="768"/>
      <c r="CH47856" s="768"/>
      <c r="CI47856" s="850"/>
    </row>
    <row r="47857" spans="85:87" x14ac:dyDescent="0.25">
      <c r="CG47857" s="768"/>
      <c r="CH47857" s="768"/>
      <c r="CI47857" s="850"/>
    </row>
    <row r="47858" spans="85:87" x14ac:dyDescent="0.25">
      <c r="CG47858" s="768"/>
      <c r="CH47858" s="768"/>
      <c r="CI47858" s="850"/>
    </row>
    <row r="47859" spans="85:87" x14ac:dyDescent="0.25">
      <c r="CG47859" s="768"/>
      <c r="CH47859" s="768"/>
      <c r="CI47859" s="850"/>
    </row>
    <row r="47860" spans="85:87" x14ac:dyDescent="0.25">
      <c r="CG47860" s="768"/>
      <c r="CH47860" s="768"/>
      <c r="CI47860" s="850"/>
    </row>
    <row r="47861" spans="85:87" x14ac:dyDescent="0.25">
      <c r="CG47861" s="768"/>
      <c r="CH47861" s="768"/>
      <c r="CI47861" s="850"/>
    </row>
    <row r="47862" spans="85:87" x14ac:dyDescent="0.25">
      <c r="CG47862" s="768"/>
      <c r="CH47862" s="768"/>
      <c r="CI47862" s="850"/>
    </row>
    <row r="47863" spans="85:87" x14ac:dyDescent="0.25">
      <c r="CG47863" s="768"/>
      <c r="CH47863" s="768"/>
      <c r="CI47863" s="850"/>
    </row>
    <row r="47864" spans="85:87" x14ac:dyDescent="0.25">
      <c r="CG47864" s="768"/>
      <c r="CH47864" s="768"/>
      <c r="CI47864" s="850"/>
    </row>
    <row r="47865" spans="85:87" x14ac:dyDescent="0.25">
      <c r="CG47865" s="768"/>
      <c r="CH47865" s="768"/>
      <c r="CI47865" s="850"/>
    </row>
    <row r="47866" spans="85:87" x14ac:dyDescent="0.25">
      <c r="CG47866" s="768"/>
      <c r="CH47866" s="768"/>
      <c r="CI47866" s="850"/>
    </row>
    <row r="47867" spans="85:87" x14ac:dyDescent="0.25">
      <c r="CG47867" s="768"/>
      <c r="CH47867" s="768"/>
      <c r="CI47867" s="850"/>
    </row>
    <row r="47868" spans="85:87" x14ac:dyDescent="0.25">
      <c r="CG47868" s="768"/>
      <c r="CH47868" s="768"/>
      <c r="CI47868" s="850"/>
    </row>
    <row r="47869" spans="85:87" x14ac:dyDescent="0.25">
      <c r="CG47869" s="768"/>
      <c r="CH47869" s="768"/>
      <c r="CI47869" s="850"/>
    </row>
    <row r="47870" spans="85:87" x14ac:dyDescent="0.25">
      <c r="CG47870" s="768"/>
      <c r="CH47870" s="768"/>
      <c r="CI47870" s="850"/>
    </row>
    <row r="47871" spans="85:87" x14ac:dyDescent="0.25">
      <c r="CG47871" s="768"/>
      <c r="CH47871" s="768"/>
      <c r="CI47871" s="850"/>
    </row>
    <row r="47872" spans="85:87" x14ac:dyDescent="0.25">
      <c r="CG47872" s="768"/>
      <c r="CH47872" s="768"/>
      <c r="CI47872" s="850"/>
    </row>
    <row r="47873" spans="85:87" x14ac:dyDescent="0.25">
      <c r="CG47873" s="768"/>
      <c r="CH47873" s="768"/>
      <c r="CI47873" s="850"/>
    </row>
    <row r="47874" spans="85:87" x14ac:dyDescent="0.25">
      <c r="CG47874" s="768"/>
      <c r="CH47874" s="768"/>
      <c r="CI47874" s="850"/>
    </row>
    <row r="47875" spans="85:87" x14ac:dyDescent="0.25">
      <c r="CG47875" s="768"/>
      <c r="CH47875" s="768"/>
      <c r="CI47875" s="850"/>
    </row>
    <row r="47876" spans="85:87" x14ac:dyDescent="0.25">
      <c r="CG47876" s="768"/>
      <c r="CH47876" s="768"/>
      <c r="CI47876" s="850"/>
    </row>
    <row r="47877" spans="85:87" x14ac:dyDescent="0.25">
      <c r="CG47877" s="768"/>
      <c r="CH47877" s="768"/>
      <c r="CI47877" s="850"/>
    </row>
    <row r="47878" spans="85:87" x14ac:dyDescent="0.25">
      <c r="CG47878" s="768"/>
      <c r="CH47878" s="768"/>
      <c r="CI47878" s="850"/>
    </row>
    <row r="47879" spans="85:87" x14ac:dyDescent="0.25">
      <c r="CG47879" s="768"/>
      <c r="CH47879" s="768"/>
      <c r="CI47879" s="850"/>
    </row>
    <row r="47880" spans="85:87" x14ac:dyDescent="0.25">
      <c r="CG47880" s="768"/>
      <c r="CH47880" s="768"/>
      <c r="CI47880" s="850"/>
    </row>
    <row r="47881" spans="85:87" x14ac:dyDescent="0.25">
      <c r="CG47881" s="768"/>
      <c r="CH47881" s="768"/>
      <c r="CI47881" s="850"/>
    </row>
    <row r="47882" spans="85:87" x14ac:dyDescent="0.25">
      <c r="CG47882" s="768"/>
      <c r="CH47882" s="768"/>
      <c r="CI47882" s="850"/>
    </row>
    <row r="47883" spans="85:87" x14ac:dyDescent="0.25">
      <c r="CG47883" s="768"/>
      <c r="CH47883" s="768"/>
      <c r="CI47883" s="850"/>
    </row>
    <row r="47884" spans="85:87" x14ac:dyDescent="0.25">
      <c r="CG47884" s="768"/>
      <c r="CH47884" s="768"/>
      <c r="CI47884" s="850"/>
    </row>
    <row r="47885" spans="85:87" x14ac:dyDescent="0.25">
      <c r="CG47885" s="768"/>
      <c r="CH47885" s="768"/>
      <c r="CI47885" s="850"/>
    </row>
    <row r="47886" spans="85:87" x14ac:dyDescent="0.25">
      <c r="CG47886" s="768"/>
      <c r="CH47886" s="768"/>
      <c r="CI47886" s="850"/>
    </row>
    <row r="47887" spans="85:87" x14ac:dyDescent="0.25">
      <c r="CG47887" s="768"/>
      <c r="CH47887" s="768"/>
      <c r="CI47887" s="850"/>
    </row>
    <row r="47888" spans="85:87" x14ac:dyDescent="0.25">
      <c r="CG47888" s="768"/>
      <c r="CH47888" s="768"/>
      <c r="CI47888" s="850"/>
    </row>
    <row r="47889" spans="85:87" x14ac:dyDescent="0.25">
      <c r="CG47889" s="768"/>
      <c r="CH47889" s="768"/>
      <c r="CI47889" s="850"/>
    </row>
    <row r="47890" spans="85:87" x14ac:dyDescent="0.25">
      <c r="CG47890" s="768"/>
      <c r="CH47890" s="768"/>
      <c r="CI47890" s="850"/>
    </row>
    <row r="47891" spans="85:87" x14ac:dyDescent="0.25">
      <c r="CG47891" s="768"/>
      <c r="CH47891" s="768"/>
      <c r="CI47891" s="850"/>
    </row>
    <row r="47892" spans="85:87" x14ac:dyDescent="0.25">
      <c r="CG47892" s="768"/>
      <c r="CH47892" s="768"/>
      <c r="CI47892" s="850"/>
    </row>
    <row r="47893" spans="85:87" x14ac:dyDescent="0.25">
      <c r="CG47893" s="768"/>
      <c r="CH47893" s="768"/>
      <c r="CI47893" s="850"/>
    </row>
    <row r="47894" spans="85:87" x14ac:dyDescent="0.25">
      <c r="CG47894" s="768"/>
      <c r="CH47894" s="768"/>
      <c r="CI47894" s="850"/>
    </row>
    <row r="47895" spans="85:87" x14ac:dyDescent="0.25">
      <c r="CG47895" s="768"/>
      <c r="CH47895" s="768"/>
      <c r="CI47895" s="850"/>
    </row>
    <row r="47896" spans="85:87" x14ac:dyDescent="0.25">
      <c r="CG47896" s="768"/>
      <c r="CH47896" s="768"/>
      <c r="CI47896" s="850"/>
    </row>
    <row r="47897" spans="85:87" x14ac:dyDescent="0.25">
      <c r="CG47897" s="768"/>
      <c r="CH47897" s="768"/>
      <c r="CI47897" s="850"/>
    </row>
    <row r="47898" spans="85:87" x14ac:dyDescent="0.25">
      <c r="CG47898" s="768"/>
      <c r="CH47898" s="768"/>
      <c r="CI47898" s="850"/>
    </row>
    <row r="47899" spans="85:87" x14ac:dyDescent="0.25">
      <c r="CG47899" s="768"/>
      <c r="CH47899" s="768"/>
      <c r="CI47899" s="850"/>
    </row>
    <row r="47900" spans="85:87" x14ac:dyDescent="0.25">
      <c r="CG47900" s="768"/>
      <c r="CH47900" s="768"/>
      <c r="CI47900" s="850"/>
    </row>
    <row r="47901" spans="85:87" x14ac:dyDescent="0.25">
      <c r="CG47901" s="768"/>
      <c r="CH47901" s="768"/>
      <c r="CI47901" s="850"/>
    </row>
    <row r="47902" spans="85:87" x14ac:dyDescent="0.25">
      <c r="CG47902" s="768"/>
      <c r="CH47902" s="768"/>
      <c r="CI47902" s="850"/>
    </row>
    <row r="47903" spans="85:87" x14ac:dyDescent="0.25">
      <c r="CG47903" s="768"/>
      <c r="CH47903" s="768"/>
      <c r="CI47903" s="850"/>
    </row>
    <row r="47904" spans="85:87" x14ac:dyDescent="0.25">
      <c r="CG47904" s="768"/>
      <c r="CH47904" s="768"/>
      <c r="CI47904" s="850"/>
    </row>
    <row r="47905" spans="85:87" x14ac:dyDescent="0.25">
      <c r="CG47905" s="768"/>
      <c r="CH47905" s="768"/>
      <c r="CI47905" s="850"/>
    </row>
    <row r="47906" spans="85:87" x14ac:dyDescent="0.25">
      <c r="CG47906" s="768"/>
      <c r="CH47906" s="768"/>
      <c r="CI47906" s="850"/>
    </row>
    <row r="47907" spans="85:87" x14ac:dyDescent="0.25">
      <c r="CG47907" s="768"/>
      <c r="CH47907" s="768"/>
      <c r="CI47907" s="850"/>
    </row>
    <row r="47908" spans="85:87" x14ac:dyDescent="0.25">
      <c r="CG47908" s="768"/>
      <c r="CH47908" s="768"/>
      <c r="CI47908" s="850"/>
    </row>
    <row r="47909" spans="85:87" x14ac:dyDescent="0.25">
      <c r="CG47909" s="768"/>
      <c r="CH47909" s="768"/>
      <c r="CI47909" s="850"/>
    </row>
    <row r="47910" spans="85:87" x14ac:dyDescent="0.25">
      <c r="CG47910" s="768"/>
      <c r="CH47910" s="768"/>
      <c r="CI47910" s="850"/>
    </row>
    <row r="47911" spans="85:87" x14ac:dyDescent="0.25">
      <c r="CG47911" s="768"/>
      <c r="CH47911" s="768"/>
      <c r="CI47911" s="850"/>
    </row>
    <row r="47912" spans="85:87" x14ac:dyDescent="0.25">
      <c r="CG47912" s="768"/>
      <c r="CH47912" s="768"/>
      <c r="CI47912" s="850"/>
    </row>
    <row r="47913" spans="85:87" x14ac:dyDescent="0.25">
      <c r="CG47913" s="768"/>
      <c r="CH47913" s="768"/>
      <c r="CI47913" s="850"/>
    </row>
    <row r="47914" spans="85:87" x14ac:dyDescent="0.25">
      <c r="CG47914" s="768"/>
      <c r="CH47914" s="768"/>
      <c r="CI47914" s="850"/>
    </row>
    <row r="47915" spans="85:87" x14ac:dyDescent="0.25">
      <c r="CG47915" s="768"/>
      <c r="CH47915" s="768"/>
      <c r="CI47915" s="850"/>
    </row>
    <row r="47916" spans="85:87" x14ac:dyDescent="0.25">
      <c r="CG47916" s="768"/>
      <c r="CH47916" s="768"/>
      <c r="CI47916" s="850"/>
    </row>
    <row r="47917" spans="85:87" x14ac:dyDescent="0.25">
      <c r="CG47917" s="768"/>
      <c r="CH47917" s="768"/>
      <c r="CI47917" s="850"/>
    </row>
    <row r="47918" spans="85:87" x14ac:dyDescent="0.25">
      <c r="CG47918" s="768"/>
      <c r="CH47918" s="768"/>
      <c r="CI47918" s="850"/>
    </row>
    <row r="47919" spans="85:87" x14ac:dyDescent="0.25">
      <c r="CG47919" s="768"/>
      <c r="CH47919" s="768"/>
      <c r="CI47919" s="850"/>
    </row>
    <row r="47920" spans="85:87" x14ac:dyDescent="0.25">
      <c r="CG47920" s="768"/>
      <c r="CH47920" s="768"/>
      <c r="CI47920" s="850"/>
    </row>
    <row r="47921" spans="85:87" x14ac:dyDescent="0.25">
      <c r="CG47921" s="768"/>
      <c r="CH47921" s="768"/>
      <c r="CI47921" s="850"/>
    </row>
    <row r="47922" spans="85:87" x14ac:dyDescent="0.25">
      <c r="CG47922" s="768"/>
      <c r="CH47922" s="768"/>
      <c r="CI47922" s="850"/>
    </row>
    <row r="47923" spans="85:87" x14ac:dyDescent="0.25">
      <c r="CG47923" s="768"/>
      <c r="CH47923" s="768"/>
      <c r="CI47923" s="850"/>
    </row>
    <row r="47924" spans="85:87" x14ac:dyDescent="0.25">
      <c r="CG47924" s="768"/>
      <c r="CH47924" s="768"/>
      <c r="CI47924" s="850"/>
    </row>
    <row r="47925" spans="85:87" x14ac:dyDescent="0.25">
      <c r="CG47925" s="768"/>
      <c r="CH47925" s="768"/>
      <c r="CI47925" s="850"/>
    </row>
    <row r="47926" spans="85:87" x14ac:dyDescent="0.25">
      <c r="CG47926" s="768"/>
      <c r="CH47926" s="768"/>
      <c r="CI47926" s="850"/>
    </row>
    <row r="47927" spans="85:87" x14ac:dyDescent="0.25">
      <c r="CG47927" s="768"/>
      <c r="CH47927" s="768"/>
      <c r="CI47927" s="850"/>
    </row>
    <row r="47928" spans="85:87" x14ac:dyDescent="0.25">
      <c r="CG47928" s="768"/>
      <c r="CH47928" s="768"/>
      <c r="CI47928" s="850"/>
    </row>
    <row r="47929" spans="85:87" x14ac:dyDescent="0.25">
      <c r="CG47929" s="768"/>
      <c r="CH47929" s="768"/>
      <c r="CI47929" s="850"/>
    </row>
    <row r="47930" spans="85:87" x14ac:dyDescent="0.25">
      <c r="CG47930" s="768"/>
      <c r="CH47930" s="768"/>
      <c r="CI47930" s="850"/>
    </row>
    <row r="47931" spans="85:87" x14ac:dyDescent="0.25">
      <c r="CG47931" s="768"/>
      <c r="CH47931" s="768"/>
      <c r="CI47931" s="850"/>
    </row>
    <row r="47932" spans="85:87" x14ac:dyDescent="0.25">
      <c r="CG47932" s="768"/>
      <c r="CH47932" s="768"/>
      <c r="CI47932" s="850"/>
    </row>
    <row r="47933" spans="85:87" x14ac:dyDescent="0.25">
      <c r="CG47933" s="768"/>
      <c r="CH47933" s="768"/>
      <c r="CI47933" s="850"/>
    </row>
    <row r="47934" spans="85:87" x14ac:dyDescent="0.25">
      <c r="CG47934" s="768"/>
      <c r="CH47934" s="768"/>
      <c r="CI47934" s="850"/>
    </row>
    <row r="47935" spans="85:87" x14ac:dyDescent="0.25">
      <c r="CG47935" s="768"/>
      <c r="CH47935" s="768"/>
      <c r="CI47935" s="850"/>
    </row>
    <row r="47936" spans="85:87" x14ac:dyDescent="0.25">
      <c r="CG47936" s="768"/>
      <c r="CH47936" s="768"/>
      <c r="CI47936" s="850"/>
    </row>
    <row r="47937" spans="85:87" x14ac:dyDescent="0.25">
      <c r="CG47937" s="768"/>
      <c r="CH47937" s="768"/>
      <c r="CI47937" s="850"/>
    </row>
    <row r="47938" spans="85:87" x14ac:dyDescent="0.25">
      <c r="CG47938" s="768"/>
      <c r="CH47938" s="768"/>
      <c r="CI47938" s="850"/>
    </row>
    <row r="47939" spans="85:87" x14ac:dyDescent="0.25">
      <c r="CG47939" s="768"/>
      <c r="CH47939" s="768"/>
      <c r="CI47939" s="850"/>
    </row>
    <row r="47940" spans="85:87" x14ac:dyDescent="0.25">
      <c r="CG47940" s="768"/>
      <c r="CH47940" s="768"/>
      <c r="CI47940" s="850"/>
    </row>
    <row r="47941" spans="85:87" x14ac:dyDescent="0.25">
      <c r="CG47941" s="768"/>
      <c r="CH47941" s="768"/>
      <c r="CI47941" s="850"/>
    </row>
    <row r="47942" spans="85:87" x14ac:dyDescent="0.25">
      <c r="CG47942" s="768"/>
      <c r="CH47942" s="768"/>
      <c r="CI47942" s="850"/>
    </row>
    <row r="47943" spans="85:87" x14ac:dyDescent="0.25">
      <c r="CG47943" s="768"/>
      <c r="CH47943" s="768"/>
      <c r="CI47943" s="850"/>
    </row>
    <row r="47944" spans="85:87" x14ac:dyDescent="0.25">
      <c r="CG47944" s="768"/>
      <c r="CH47944" s="768"/>
      <c r="CI47944" s="850"/>
    </row>
    <row r="47945" spans="85:87" x14ac:dyDescent="0.25">
      <c r="CG47945" s="768"/>
      <c r="CH47945" s="768"/>
      <c r="CI47945" s="850"/>
    </row>
    <row r="47946" spans="85:87" x14ac:dyDescent="0.25">
      <c r="CG47946" s="768"/>
      <c r="CH47946" s="768"/>
      <c r="CI47946" s="850"/>
    </row>
    <row r="47947" spans="85:87" x14ac:dyDescent="0.25">
      <c r="CG47947" s="768"/>
      <c r="CH47947" s="768"/>
      <c r="CI47947" s="850"/>
    </row>
    <row r="47948" spans="85:87" x14ac:dyDescent="0.25">
      <c r="CG47948" s="768"/>
      <c r="CH47948" s="768"/>
      <c r="CI47948" s="850"/>
    </row>
    <row r="47949" spans="85:87" x14ac:dyDescent="0.25">
      <c r="CG47949" s="768"/>
      <c r="CH47949" s="768"/>
      <c r="CI47949" s="850"/>
    </row>
    <row r="47950" spans="85:87" x14ac:dyDescent="0.25">
      <c r="CG47950" s="768"/>
      <c r="CH47950" s="768"/>
      <c r="CI47950" s="850"/>
    </row>
    <row r="47951" spans="85:87" x14ac:dyDescent="0.25">
      <c r="CG47951" s="768"/>
      <c r="CH47951" s="768"/>
      <c r="CI47951" s="850"/>
    </row>
    <row r="47952" spans="85:87" x14ac:dyDescent="0.25">
      <c r="CG47952" s="768"/>
      <c r="CH47952" s="768"/>
      <c r="CI47952" s="850"/>
    </row>
    <row r="47953" spans="85:87" x14ac:dyDescent="0.25">
      <c r="CG47953" s="768"/>
      <c r="CH47953" s="768"/>
      <c r="CI47953" s="850"/>
    </row>
    <row r="47954" spans="85:87" x14ac:dyDescent="0.25">
      <c r="CG47954" s="768"/>
      <c r="CH47954" s="768"/>
      <c r="CI47954" s="850"/>
    </row>
    <row r="47955" spans="85:87" x14ac:dyDescent="0.25">
      <c r="CG47955" s="768"/>
      <c r="CH47955" s="768"/>
      <c r="CI47955" s="850"/>
    </row>
    <row r="47956" spans="85:87" x14ac:dyDescent="0.25">
      <c r="CG47956" s="768"/>
      <c r="CH47956" s="768"/>
      <c r="CI47956" s="850"/>
    </row>
    <row r="47957" spans="85:87" x14ac:dyDescent="0.25">
      <c r="CG47957" s="768"/>
      <c r="CH47957" s="768"/>
      <c r="CI47957" s="850"/>
    </row>
    <row r="47958" spans="85:87" x14ac:dyDescent="0.25">
      <c r="CG47958" s="768"/>
      <c r="CH47958" s="768"/>
      <c r="CI47958" s="850"/>
    </row>
    <row r="47959" spans="85:87" x14ac:dyDescent="0.25">
      <c r="CG47959" s="768"/>
      <c r="CH47959" s="768"/>
      <c r="CI47959" s="850"/>
    </row>
    <row r="47960" spans="85:87" x14ac:dyDescent="0.25">
      <c r="CG47960" s="768"/>
      <c r="CH47960" s="768"/>
      <c r="CI47960" s="850"/>
    </row>
    <row r="47961" spans="85:87" x14ac:dyDescent="0.25">
      <c r="CG47961" s="768"/>
      <c r="CH47961" s="768"/>
      <c r="CI47961" s="850"/>
    </row>
    <row r="47962" spans="85:87" x14ac:dyDescent="0.25">
      <c r="CG47962" s="768"/>
      <c r="CH47962" s="768"/>
      <c r="CI47962" s="850"/>
    </row>
    <row r="47963" spans="85:87" x14ac:dyDescent="0.25">
      <c r="CG47963" s="768"/>
      <c r="CH47963" s="768"/>
      <c r="CI47963" s="850"/>
    </row>
    <row r="47964" spans="85:87" x14ac:dyDescent="0.25">
      <c r="CG47964" s="768"/>
      <c r="CH47964" s="768"/>
      <c r="CI47964" s="850"/>
    </row>
    <row r="47965" spans="85:87" x14ac:dyDescent="0.25">
      <c r="CG47965" s="768"/>
      <c r="CH47965" s="768"/>
      <c r="CI47965" s="850"/>
    </row>
    <row r="47966" spans="85:87" x14ac:dyDescent="0.25">
      <c r="CG47966" s="768"/>
      <c r="CH47966" s="768"/>
      <c r="CI47966" s="850"/>
    </row>
    <row r="47967" spans="85:87" x14ac:dyDescent="0.25">
      <c r="CG47967" s="768"/>
      <c r="CH47967" s="768"/>
      <c r="CI47967" s="850"/>
    </row>
    <row r="47968" spans="85:87" x14ac:dyDescent="0.25">
      <c r="CG47968" s="768"/>
      <c r="CH47968" s="768"/>
      <c r="CI47968" s="850"/>
    </row>
    <row r="47969" spans="85:87" x14ac:dyDescent="0.25">
      <c r="CG47969" s="768"/>
      <c r="CH47969" s="768"/>
      <c r="CI47969" s="850"/>
    </row>
    <row r="47970" spans="85:87" x14ac:dyDescent="0.25">
      <c r="CG47970" s="768"/>
      <c r="CH47970" s="768"/>
      <c r="CI47970" s="850"/>
    </row>
    <row r="47971" spans="85:87" x14ac:dyDescent="0.25">
      <c r="CG47971" s="768"/>
      <c r="CH47971" s="768"/>
      <c r="CI47971" s="850"/>
    </row>
    <row r="47972" spans="85:87" x14ac:dyDescent="0.25">
      <c r="CG47972" s="768"/>
      <c r="CH47972" s="768"/>
      <c r="CI47972" s="850"/>
    </row>
    <row r="47973" spans="85:87" x14ac:dyDescent="0.25">
      <c r="CG47973" s="768"/>
      <c r="CH47973" s="768"/>
      <c r="CI47973" s="850"/>
    </row>
    <row r="47974" spans="85:87" x14ac:dyDescent="0.25">
      <c r="CG47974" s="768"/>
      <c r="CH47974" s="768"/>
      <c r="CI47974" s="850"/>
    </row>
    <row r="47975" spans="85:87" x14ac:dyDescent="0.25">
      <c r="CG47975" s="768"/>
      <c r="CH47975" s="768"/>
      <c r="CI47975" s="850"/>
    </row>
    <row r="47976" spans="85:87" x14ac:dyDescent="0.25">
      <c r="CG47976" s="768"/>
      <c r="CH47976" s="768"/>
      <c r="CI47976" s="850"/>
    </row>
    <row r="47977" spans="85:87" x14ac:dyDescent="0.25">
      <c r="CG47977" s="768"/>
      <c r="CH47977" s="768"/>
      <c r="CI47977" s="850"/>
    </row>
    <row r="47978" spans="85:87" x14ac:dyDescent="0.25">
      <c r="CG47978" s="768"/>
      <c r="CH47978" s="768"/>
      <c r="CI47978" s="850"/>
    </row>
    <row r="47979" spans="85:87" x14ac:dyDescent="0.25">
      <c r="CG47979" s="768"/>
      <c r="CH47979" s="768"/>
      <c r="CI47979" s="850"/>
    </row>
    <row r="47980" spans="85:87" x14ac:dyDescent="0.25">
      <c r="CG47980" s="768"/>
      <c r="CH47980" s="768"/>
      <c r="CI47980" s="850"/>
    </row>
    <row r="47981" spans="85:87" x14ac:dyDescent="0.25">
      <c r="CG47981" s="768"/>
      <c r="CH47981" s="768"/>
      <c r="CI47981" s="850"/>
    </row>
    <row r="47982" spans="85:87" x14ac:dyDescent="0.25">
      <c r="CG47982" s="768"/>
      <c r="CH47982" s="768"/>
      <c r="CI47982" s="850"/>
    </row>
    <row r="47983" spans="85:87" x14ac:dyDescent="0.25">
      <c r="CG47983" s="768"/>
      <c r="CH47983" s="768"/>
      <c r="CI47983" s="850"/>
    </row>
    <row r="47984" spans="85:87" x14ac:dyDescent="0.25">
      <c r="CG47984" s="768"/>
      <c r="CH47984" s="768"/>
      <c r="CI47984" s="850"/>
    </row>
    <row r="47985" spans="85:87" x14ac:dyDescent="0.25">
      <c r="CG47985" s="768"/>
      <c r="CH47985" s="768"/>
      <c r="CI47985" s="850"/>
    </row>
    <row r="47986" spans="85:87" x14ac:dyDescent="0.25">
      <c r="CG47986" s="768"/>
      <c r="CH47986" s="768"/>
      <c r="CI47986" s="850"/>
    </row>
    <row r="47987" spans="85:87" x14ac:dyDescent="0.25">
      <c r="CG47987" s="768"/>
      <c r="CH47987" s="768"/>
      <c r="CI47987" s="850"/>
    </row>
    <row r="47988" spans="85:87" x14ac:dyDescent="0.25">
      <c r="CG47988" s="768"/>
      <c r="CH47988" s="768"/>
      <c r="CI47988" s="850"/>
    </row>
    <row r="47989" spans="85:87" x14ac:dyDescent="0.25">
      <c r="CG47989" s="768"/>
      <c r="CH47989" s="768"/>
      <c r="CI47989" s="850"/>
    </row>
    <row r="47990" spans="85:87" x14ac:dyDescent="0.25">
      <c r="CG47990" s="768"/>
      <c r="CH47990" s="768"/>
      <c r="CI47990" s="850"/>
    </row>
    <row r="47991" spans="85:87" x14ac:dyDescent="0.25">
      <c r="CG47991" s="768"/>
      <c r="CH47991" s="768"/>
      <c r="CI47991" s="850"/>
    </row>
    <row r="47992" spans="85:87" x14ac:dyDescent="0.25">
      <c r="CG47992" s="768"/>
      <c r="CH47992" s="768"/>
      <c r="CI47992" s="850"/>
    </row>
    <row r="47993" spans="85:87" x14ac:dyDescent="0.25">
      <c r="CG47993" s="768"/>
      <c r="CH47993" s="768"/>
      <c r="CI47993" s="850"/>
    </row>
    <row r="47994" spans="85:87" x14ac:dyDescent="0.25">
      <c r="CG47994" s="768"/>
      <c r="CH47994" s="768"/>
      <c r="CI47994" s="850"/>
    </row>
    <row r="47995" spans="85:87" x14ac:dyDescent="0.25">
      <c r="CG47995" s="768"/>
      <c r="CH47995" s="768"/>
      <c r="CI47995" s="850"/>
    </row>
    <row r="47996" spans="85:87" x14ac:dyDescent="0.25">
      <c r="CG47996" s="768"/>
      <c r="CH47996" s="768"/>
      <c r="CI47996" s="850"/>
    </row>
    <row r="47997" spans="85:87" x14ac:dyDescent="0.25">
      <c r="CG47997" s="768"/>
      <c r="CH47997" s="768"/>
      <c r="CI47997" s="850"/>
    </row>
    <row r="47998" spans="85:87" x14ac:dyDescent="0.25">
      <c r="CG47998" s="768"/>
      <c r="CH47998" s="768"/>
      <c r="CI47998" s="850"/>
    </row>
    <row r="47999" spans="85:87" x14ac:dyDescent="0.25">
      <c r="CG47999" s="768"/>
      <c r="CH47999" s="768"/>
      <c r="CI47999" s="850"/>
    </row>
    <row r="48000" spans="85:87" x14ac:dyDescent="0.25">
      <c r="CG48000" s="768"/>
      <c r="CH48000" s="768"/>
      <c r="CI48000" s="850"/>
    </row>
    <row r="48001" spans="85:87" x14ac:dyDescent="0.25">
      <c r="CG48001" s="768"/>
      <c r="CH48001" s="768"/>
      <c r="CI48001" s="850"/>
    </row>
    <row r="48002" spans="85:87" x14ac:dyDescent="0.25">
      <c r="CG48002" s="768"/>
      <c r="CH48002" s="768"/>
      <c r="CI48002" s="850"/>
    </row>
    <row r="48003" spans="85:87" x14ac:dyDescent="0.25">
      <c r="CG48003" s="768"/>
      <c r="CH48003" s="768"/>
      <c r="CI48003" s="850"/>
    </row>
    <row r="48004" spans="85:87" x14ac:dyDescent="0.25">
      <c r="CG48004" s="768"/>
      <c r="CH48004" s="768"/>
      <c r="CI48004" s="850"/>
    </row>
    <row r="48005" spans="85:87" x14ac:dyDescent="0.25">
      <c r="CG48005" s="768"/>
      <c r="CH48005" s="768"/>
      <c r="CI48005" s="850"/>
    </row>
    <row r="48006" spans="85:87" x14ac:dyDescent="0.25">
      <c r="CG48006" s="768"/>
      <c r="CH48006" s="768"/>
      <c r="CI48006" s="850"/>
    </row>
    <row r="48007" spans="85:87" x14ac:dyDescent="0.25">
      <c r="CG48007" s="768"/>
      <c r="CH48007" s="768"/>
      <c r="CI48007" s="850"/>
    </row>
    <row r="48008" spans="85:87" x14ac:dyDescent="0.25">
      <c r="CG48008" s="768"/>
      <c r="CH48008" s="768"/>
      <c r="CI48008" s="850"/>
    </row>
    <row r="48009" spans="85:87" x14ac:dyDescent="0.25">
      <c r="CG48009" s="768"/>
      <c r="CH48009" s="768"/>
      <c r="CI48009" s="850"/>
    </row>
    <row r="48010" spans="85:87" x14ac:dyDescent="0.25">
      <c r="CG48010" s="768"/>
      <c r="CH48010" s="768"/>
      <c r="CI48010" s="850"/>
    </row>
    <row r="48011" spans="85:87" x14ac:dyDescent="0.25">
      <c r="CG48011" s="768"/>
      <c r="CH48011" s="768"/>
      <c r="CI48011" s="850"/>
    </row>
    <row r="48012" spans="85:87" x14ac:dyDescent="0.25">
      <c r="CG48012" s="768"/>
      <c r="CH48012" s="768"/>
      <c r="CI48012" s="850"/>
    </row>
    <row r="48013" spans="85:87" x14ac:dyDescent="0.25">
      <c r="CG48013" s="768"/>
      <c r="CH48013" s="768"/>
      <c r="CI48013" s="850"/>
    </row>
    <row r="48014" spans="85:87" x14ac:dyDescent="0.25">
      <c r="CG48014" s="768"/>
      <c r="CH48014" s="768"/>
      <c r="CI48014" s="850"/>
    </row>
    <row r="48015" spans="85:87" x14ac:dyDescent="0.25">
      <c r="CG48015" s="768"/>
      <c r="CH48015" s="768"/>
      <c r="CI48015" s="850"/>
    </row>
    <row r="48016" spans="85:87" x14ac:dyDescent="0.25">
      <c r="CG48016" s="768"/>
      <c r="CH48016" s="768"/>
      <c r="CI48016" s="850"/>
    </row>
    <row r="48017" spans="85:87" x14ac:dyDescent="0.25">
      <c r="CG48017" s="768"/>
      <c r="CH48017" s="768"/>
      <c r="CI48017" s="850"/>
    </row>
    <row r="48018" spans="85:87" x14ac:dyDescent="0.25">
      <c r="CG48018" s="768"/>
      <c r="CH48018" s="768"/>
      <c r="CI48018" s="850"/>
    </row>
    <row r="48019" spans="85:87" x14ac:dyDescent="0.25">
      <c r="CG48019" s="768"/>
      <c r="CH48019" s="768"/>
      <c r="CI48019" s="850"/>
    </row>
    <row r="48020" spans="85:87" x14ac:dyDescent="0.25">
      <c r="CG48020" s="768"/>
      <c r="CH48020" s="768"/>
      <c r="CI48020" s="850"/>
    </row>
    <row r="48021" spans="85:87" x14ac:dyDescent="0.25">
      <c r="CG48021" s="768"/>
      <c r="CH48021" s="768"/>
      <c r="CI48021" s="850"/>
    </row>
    <row r="48022" spans="85:87" x14ac:dyDescent="0.25">
      <c r="CG48022" s="768"/>
      <c r="CH48022" s="768"/>
      <c r="CI48022" s="850"/>
    </row>
    <row r="48023" spans="85:87" x14ac:dyDescent="0.25">
      <c r="CG48023" s="768"/>
      <c r="CH48023" s="768"/>
      <c r="CI48023" s="850"/>
    </row>
    <row r="48024" spans="85:87" x14ac:dyDescent="0.25">
      <c r="CG48024" s="768"/>
      <c r="CH48024" s="768"/>
      <c r="CI48024" s="850"/>
    </row>
    <row r="48025" spans="85:87" x14ac:dyDescent="0.25">
      <c r="CG48025" s="768"/>
      <c r="CH48025" s="768"/>
      <c r="CI48025" s="850"/>
    </row>
    <row r="48026" spans="85:87" x14ac:dyDescent="0.25">
      <c r="CG48026" s="768"/>
      <c r="CH48026" s="768"/>
      <c r="CI48026" s="850"/>
    </row>
    <row r="48027" spans="85:87" x14ac:dyDescent="0.25">
      <c r="CG48027" s="768"/>
      <c r="CH48027" s="768"/>
      <c r="CI48027" s="850"/>
    </row>
    <row r="48028" spans="85:87" x14ac:dyDescent="0.25">
      <c r="CG48028" s="768"/>
      <c r="CH48028" s="768"/>
      <c r="CI48028" s="850"/>
    </row>
    <row r="48029" spans="85:87" x14ac:dyDescent="0.25">
      <c r="CG48029" s="768"/>
      <c r="CH48029" s="768"/>
      <c r="CI48029" s="850"/>
    </row>
    <row r="48030" spans="85:87" x14ac:dyDescent="0.25">
      <c r="CG48030" s="768"/>
      <c r="CH48030" s="768"/>
      <c r="CI48030" s="850"/>
    </row>
    <row r="48031" spans="85:87" x14ac:dyDescent="0.25">
      <c r="CG48031" s="768"/>
      <c r="CH48031" s="768"/>
      <c r="CI48031" s="850"/>
    </row>
    <row r="48032" spans="85:87" x14ac:dyDescent="0.25">
      <c r="CG48032" s="768"/>
      <c r="CH48032" s="768"/>
      <c r="CI48032" s="850"/>
    </row>
    <row r="48033" spans="85:87" x14ac:dyDescent="0.25">
      <c r="CG48033" s="768"/>
      <c r="CH48033" s="768"/>
      <c r="CI48033" s="850"/>
    </row>
    <row r="48034" spans="85:87" x14ac:dyDescent="0.25">
      <c r="CG48034" s="768"/>
      <c r="CH48034" s="768"/>
      <c r="CI48034" s="850"/>
    </row>
    <row r="48035" spans="85:87" x14ac:dyDescent="0.25">
      <c r="CG48035" s="768"/>
      <c r="CH48035" s="768"/>
      <c r="CI48035" s="850"/>
    </row>
    <row r="48036" spans="85:87" x14ac:dyDescent="0.25">
      <c r="CG48036" s="768"/>
      <c r="CH48036" s="768"/>
      <c r="CI48036" s="850"/>
    </row>
    <row r="48037" spans="85:87" x14ac:dyDescent="0.25">
      <c r="CG48037" s="768"/>
      <c r="CH48037" s="768"/>
      <c r="CI48037" s="850"/>
    </row>
    <row r="48038" spans="85:87" x14ac:dyDescent="0.25">
      <c r="CG48038" s="768"/>
      <c r="CH48038" s="768"/>
      <c r="CI48038" s="850"/>
    </row>
    <row r="48039" spans="85:87" x14ac:dyDescent="0.25">
      <c r="CG48039" s="768"/>
      <c r="CH48039" s="768"/>
      <c r="CI48039" s="850"/>
    </row>
    <row r="48040" spans="85:87" x14ac:dyDescent="0.25">
      <c r="CG48040" s="768"/>
      <c r="CH48040" s="768"/>
      <c r="CI48040" s="850"/>
    </row>
    <row r="48041" spans="85:87" x14ac:dyDescent="0.25">
      <c r="CG48041" s="768"/>
      <c r="CH48041" s="768"/>
      <c r="CI48041" s="850"/>
    </row>
    <row r="48042" spans="85:87" x14ac:dyDescent="0.25">
      <c r="CG48042" s="768"/>
      <c r="CH48042" s="768"/>
      <c r="CI48042" s="850"/>
    </row>
    <row r="48043" spans="85:87" x14ac:dyDescent="0.25">
      <c r="CG48043" s="768"/>
      <c r="CH48043" s="768"/>
      <c r="CI48043" s="850"/>
    </row>
    <row r="48044" spans="85:87" x14ac:dyDescent="0.25">
      <c r="CG48044" s="768"/>
      <c r="CH48044" s="768"/>
      <c r="CI48044" s="850"/>
    </row>
    <row r="48045" spans="85:87" x14ac:dyDescent="0.25">
      <c r="CG48045" s="768"/>
      <c r="CH48045" s="768"/>
      <c r="CI48045" s="850"/>
    </row>
    <row r="48046" spans="85:87" x14ac:dyDescent="0.25">
      <c r="CG48046" s="768"/>
      <c r="CH48046" s="768"/>
      <c r="CI48046" s="850"/>
    </row>
    <row r="48047" spans="85:87" x14ac:dyDescent="0.25">
      <c r="CG48047" s="768"/>
      <c r="CH48047" s="768"/>
      <c r="CI48047" s="850"/>
    </row>
    <row r="48048" spans="85:87" x14ac:dyDescent="0.25">
      <c r="CG48048" s="768"/>
      <c r="CH48048" s="768"/>
      <c r="CI48048" s="850"/>
    </row>
    <row r="48049" spans="85:87" x14ac:dyDescent="0.25">
      <c r="CG48049" s="768"/>
      <c r="CH48049" s="768"/>
      <c r="CI48049" s="850"/>
    </row>
    <row r="48050" spans="85:87" x14ac:dyDescent="0.25">
      <c r="CG48050" s="768"/>
      <c r="CH48050" s="768"/>
      <c r="CI48050" s="850"/>
    </row>
    <row r="48051" spans="85:87" x14ac:dyDescent="0.25">
      <c r="CG48051" s="768"/>
      <c r="CH48051" s="768"/>
      <c r="CI48051" s="850"/>
    </row>
    <row r="48052" spans="85:87" x14ac:dyDescent="0.25">
      <c r="CG48052" s="768"/>
      <c r="CH48052" s="768"/>
      <c r="CI48052" s="850"/>
    </row>
    <row r="48053" spans="85:87" x14ac:dyDescent="0.25">
      <c r="CG48053" s="768"/>
      <c r="CH48053" s="768"/>
      <c r="CI48053" s="850"/>
    </row>
    <row r="48054" spans="85:87" x14ac:dyDescent="0.25">
      <c r="CG48054" s="768"/>
      <c r="CH48054" s="768"/>
      <c r="CI48054" s="850"/>
    </row>
    <row r="48055" spans="85:87" x14ac:dyDescent="0.25">
      <c r="CG48055" s="768"/>
      <c r="CH48055" s="768"/>
      <c r="CI48055" s="850"/>
    </row>
    <row r="48056" spans="85:87" x14ac:dyDescent="0.25">
      <c r="CG48056" s="768"/>
      <c r="CH48056" s="768"/>
      <c r="CI48056" s="850"/>
    </row>
    <row r="48057" spans="85:87" x14ac:dyDescent="0.25">
      <c r="CG48057" s="768"/>
      <c r="CH48057" s="768"/>
      <c r="CI48057" s="850"/>
    </row>
    <row r="48058" spans="85:87" x14ac:dyDescent="0.25">
      <c r="CG48058" s="768"/>
      <c r="CH48058" s="768"/>
      <c r="CI48058" s="850"/>
    </row>
    <row r="48059" spans="85:87" x14ac:dyDescent="0.25">
      <c r="CG48059" s="768"/>
      <c r="CH48059" s="768"/>
      <c r="CI48059" s="850"/>
    </row>
    <row r="48060" spans="85:87" x14ac:dyDescent="0.25">
      <c r="CG48060" s="768"/>
      <c r="CH48060" s="768"/>
      <c r="CI48060" s="850"/>
    </row>
    <row r="48061" spans="85:87" x14ac:dyDescent="0.25">
      <c r="CG48061" s="768"/>
      <c r="CH48061" s="768"/>
      <c r="CI48061" s="850"/>
    </row>
    <row r="48062" spans="85:87" x14ac:dyDescent="0.25">
      <c r="CG48062" s="768"/>
      <c r="CH48062" s="768"/>
      <c r="CI48062" s="850"/>
    </row>
    <row r="48063" spans="85:87" x14ac:dyDescent="0.25">
      <c r="CG48063" s="768"/>
      <c r="CH48063" s="768"/>
      <c r="CI48063" s="850"/>
    </row>
    <row r="48064" spans="85:87" x14ac:dyDescent="0.25">
      <c r="CG48064" s="768"/>
      <c r="CH48064" s="768"/>
      <c r="CI48064" s="850"/>
    </row>
    <row r="48065" spans="85:87" x14ac:dyDescent="0.25">
      <c r="CG48065" s="768"/>
      <c r="CH48065" s="768"/>
      <c r="CI48065" s="850"/>
    </row>
    <row r="48066" spans="85:87" x14ac:dyDescent="0.25">
      <c r="CG48066" s="768"/>
      <c r="CH48066" s="768"/>
      <c r="CI48066" s="850"/>
    </row>
    <row r="48067" spans="85:87" x14ac:dyDescent="0.25">
      <c r="CG48067" s="768"/>
      <c r="CH48067" s="768"/>
      <c r="CI48067" s="850"/>
    </row>
    <row r="48068" spans="85:87" x14ac:dyDescent="0.25">
      <c r="CG48068" s="768"/>
      <c r="CH48068" s="768"/>
      <c r="CI48068" s="850"/>
    </row>
    <row r="48069" spans="85:87" x14ac:dyDescent="0.25">
      <c r="CG48069" s="768"/>
      <c r="CH48069" s="768"/>
      <c r="CI48069" s="850"/>
    </row>
    <row r="48070" spans="85:87" x14ac:dyDescent="0.25">
      <c r="CG48070" s="768"/>
      <c r="CH48070" s="768"/>
      <c r="CI48070" s="850"/>
    </row>
    <row r="48071" spans="85:87" x14ac:dyDescent="0.25">
      <c r="CG48071" s="768"/>
      <c r="CH48071" s="768"/>
      <c r="CI48071" s="850"/>
    </row>
    <row r="48072" spans="85:87" x14ac:dyDescent="0.25">
      <c r="CG48072" s="768"/>
      <c r="CH48072" s="768"/>
      <c r="CI48072" s="850"/>
    </row>
    <row r="48073" spans="85:87" x14ac:dyDescent="0.25">
      <c r="CG48073" s="768"/>
      <c r="CH48073" s="768"/>
      <c r="CI48073" s="850"/>
    </row>
    <row r="48074" spans="85:87" x14ac:dyDescent="0.25">
      <c r="CG48074" s="768"/>
      <c r="CH48074" s="768"/>
      <c r="CI48074" s="850"/>
    </row>
    <row r="48075" spans="85:87" x14ac:dyDescent="0.25">
      <c r="CG48075" s="768"/>
      <c r="CH48075" s="768"/>
      <c r="CI48075" s="850"/>
    </row>
    <row r="48076" spans="85:87" x14ac:dyDescent="0.25">
      <c r="CG48076" s="768"/>
      <c r="CH48076" s="768"/>
      <c r="CI48076" s="850"/>
    </row>
    <row r="48077" spans="85:87" x14ac:dyDescent="0.25">
      <c r="CG48077" s="768"/>
      <c r="CH48077" s="768"/>
      <c r="CI48077" s="850"/>
    </row>
    <row r="48078" spans="85:87" x14ac:dyDescent="0.25">
      <c r="CG48078" s="768"/>
      <c r="CH48078" s="768"/>
      <c r="CI48078" s="850"/>
    </row>
    <row r="48079" spans="85:87" x14ac:dyDescent="0.25">
      <c r="CG48079" s="768"/>
      <c r="CH48079" s="768"/>
      <c r="CI48079" s="850"/>
    </row>
    <row r="48080" spans="85:87" x14ac:dyDescent="0.25">
      <c r="CG48080" s="768"/>
      <c r="CH48080" s="768"/>
      <c r="CI48080" s="850"/>
    </row>
    <row r="48081" spans="85:87" x14ac:dyDescent="0.25">
      <c r="CG48081" s="768"/>
      <c r="CH48081" s="768"/>
      <c r="CI48081" s="850"/>
    </row>
    <row r="48082" spans="85:87" x14ac:dyDescent="0.25">
      <c r="CG48082" s="768"/>
      <c r="CH48082" s="768"/>
      <c r="CI48082" s="850"/>
    </row>
    <row r="48083" spans="85:87" x14ac:dyDescent="0.25">
      <c r="CG48083" s="768"/>
      <c r="CH48083" s="768"/>
      <c r="CI48083" s="850"/>
    </row>
    <row r="48084" spans="85:87" x14ac:dyDescent="0.25">
      <c r="CG48084" s="768"/>
      <c r="CH48084" s="768"/>
      <c r="CI48084" s="850"/>
    </row>
    <row r="48085" spans="85:87" x14ac:dyDescent="0.25">
      <c r="CG48085" s="768"/>
      <c r="CH48085" s="768"/>
      <c r="CI48085" s="850"/>
    </row>
    <row r="48086" spans="85:87" x14ac:dyDescent="0.25">
      <c r="CG48086" s="768"/>
      <c r="CH48086" s="768"/>
      <c r="CI48086" s="850"/>
    </row>
    <row r="48087" spans="85:87" x14ac:dyDescent="0.25">
      <c r="CG48087" s="768"/>
      <c r="CH48087" s="768"/>
      <c r="CI48087" s="850"/>
    </row>
    <row r="48088" spans="85:87" x14ac:dyDescent="0.25">
      <c r="CG48088" s="768"/>
      <c r="CH48088" s="768"/>
      <c r="CI48088" s="850"/>
    </row>
    <row r="48089" spans="85:87" x14ac:dyDescent="0.25">
      <c r="CG48089" s="768"/>
      <c r="CH48089" s="768"/>
      <c r="CI48089" s="850"/>
    </row>
    <row r="48090" spans="85:87" x14ac:dyDescent="0.25">
      <c r="CG48090" s="768"/>
      <c r="CH48090" s="768"/>
      <c r="CI48090" s="850"/>
    </row>
    <row r="48091" spans="85:87" x14ac:dyDescent="0.25">
      <c r="CG48091" s="768"/>
      <c r="CH48091" s="768"/>
      <c r="CI48091" s="850"/>
    </row>
    <row r="48092" spans="85:87" x14ac:dyDescent="0.25">
      <c r="CG48092" s="768"/>
      <c r="CH48092" s="768"/>
      <c r="CI48092" s="850"/>
    </row>
    <row r="48093" spans="85:87" x14ac:dyDescent="0.25">
      <c r="CG48093" s="768"/>
      <c r="CH48093" s="768"/>
      <c r="CI48093" s="850"/>
    </row>
    <row r="48094" spans="85:87" x14ac:dyDescent="0.25">
      <c r="CG48094" s="768"/>
      <c r="CH48094" s="768"/>
      <c r="CI48094" s="850"/>
    </row>
    <row r="48095" spans="85:87" x14ac:dyDescent="0.25">
      <c r="CG48095" s="768"/>
      <c r="CH48095" s="768"/>
      <c r="CI48095" s="850"/>
    </row>
    <row r="48096" spans="85:87" x14ac:dyDescent="0.25">
      <c r="CG48096" s="768"/>
      <c r="CH48096" s="768"/>
      <c r="CI48096" s="850"/>
    </row>
    <row r="48097" spans="85:87" x14ac:dyDescent="0.25">
      <c r="CG48097" s="768"/>
      <c r="CH48097" s="768"/>
      <c r="CI48097" s="850"/>
    </row>
    <row r="48098" spans="85:87" x14ac:dyDescent="0.25">
      <c r="CG48098" s="768"/>
      <c r="CH48098" s="768"/>
      <c r="CI48098" s="850"/>
    </row>
    <row r="48099" spans="85:87" x14ac:dyDescent="0.25">
      <c r="CG48099" s="768"/>
      <c r="CH48099" s="768"/>
      <c r="CI48099" s="850"/>
    </row>
    <row r="48100" spans="85:87" x14ac:dyDescent="0.25">
      <c r="CG48100" s="768"/>
      <c r="CH48100" s="768"/>
      <c r="CI48100" s="850"/>
    </row>
    <row r="48101" spans="85:87" x14ac:dyDescent="0.25">
      <c r="CG48101" s="768"/>
      <c r="CH48101" s="768"/>
      <c r="CI48101" s="850"/>
    </row>
    <row r="48102" spans="85:87" x14ac:dyDescent="0.25">
      <c r="CG48102" s="768"/>
      <c r="CH48102" s="768"/>
      <c r="CI48102" s="850"/>
    </row>
    <row r="48103" spans="85:87" x14ac:dyDescent="0.25">
      <c r="CG48103" s="768"/>
      <c r="CH48103" s="768"/>
      <c r="CI48103" s="850"/>
    </row>
    <row r="48104" spans="85:87" x14ac:dyDescent="0.25">
      <c r="CG48104" s="768"/>
      <c r="CH48104" s="768"/>
      <c r="CI48104" s="850"/>
    </row>
    <row r="48105" spans="85:87" x14ac:dyDescent="0.25">
      <c r="CG48105" s="768"/>
      <c r="CH48105" s="768"/>
      <c r="CI48105" s="850"/>
    </row>
    <row r="48106" spans="85:87" x14ac:dyDescent="0.25">
      <c r="CG48106" s="768"/>
      <c r="CH48106" s="768"/>
      <c r="CI48106" s="850"/>
    </row>
    <row r="48107" spans="85:87" x14ac:dyDescent="0.25">
      <c r="CG48107" s="768"/>
      <c r="CH48107" s="768"/>
      <c r="CI48107" s="850"/>
    </row>
    <row r="48108" spans="85:87" x14ac:dyDescent="0.25">
      <c r="CG48108" s="768"/>
      <c r="CH48108" s="768"/>
      <c r="CI48108" s="850"/>
    </row>
    <row r="48109" spans="85:87" x14ac:dyDescent="0.25">
      <c r="CG48109" s="768"/>
      <c r="CH48109" s="768"/>
      <c r="CI48109" s="850"/>
    </row>
    <row r="48110" spans="85:87" x14ac:dyDescent="0.25">
      <c r="CG48110" s="768"/>
      <c r="CH48110" s="768"/>
      <c r="CI48110" s="850"/>
    </row>
    <row r="48111" spans="85:87" x14ac:dyDescent="0.25">
      <c r="CG48111" s="768"/>
      <c r="CH48111" s="768"/>
      <c r="CI48111" s="850"/>
    </row>
    <row r="48112" spans="85:87" x14ac:dyDescent="0.25">
      <c r="CG48112" s="768"/>
      <c r="CH48112" s="768"/>
      <c r="CI48112" s="850"/>
    </row>
    <row r="48113" spans="85:87" x14ac:dyDescent="0.25">
      <c r="CG48113" s="768"/>
      <c r="CH48113" s="768"/>
      <c r="CI48113" s="850"/>
    </row>
    <row r="48114" spans="85:87" x14ac:dyDescent="0.25">
      <c r="CG48114" s="768"/>
      <c r="CH48114" s="768"/>
      <c r="CI48114" s="850"/>
    </row>
    <row r="48115" spans="85:87" x14ac:dyDescent="0.25">
      <c r="CG48115" s="768"/>
      <c r="CH48115" s="768"/>
      <c r="CI48115" s="850"/>
    </row>
    <row r="48116" spans="85:87" x14ac:dyDescent="0.25">
      <c r="CG48116" s="768"/>
      <c r="CH48116" s="768"/>
      <c r="CI48116" s="850"/>
    </row>
    <row r="48117" spans="85:87" x14ac:dyDescent="0.25">
      <c r="CG48117" s="768"/>
      <c r="CH48117" s="768"/>
      <c r="CI48117" s="850"/>
    </row>
    <row r="48118" spans="85:87" x14ac:dyDescent="0.25">
      <c r="CG48118" s="768"/>
      <c r="CH48118" s="768"/>
      <c r="CI48118" s="850"/>
    </row>
    <row r="48119" spans="85:87" x14ac:dyDescent="0.25">
      <c r="CG48119" s="768"/>
      <c r="CH48119" s="768"/>
      <c r="CI48119" s="850"/>
    </row>
    <row r="48120" spans="85:87" x14ac:dyDescent="0.25">
      <c r="CG48120" s="768"/>
      <c r="CH48120" s="768"/>
      <c r="CI48120" s="850"/>
    </row>
    <row r="48121" spans="85:87" x14ac:dyDescent="0.25">
      <c r="CG48121" s="768"/>
      <c r="CH48121" s="768"/>
      <c r="CI48121" s="850"/>
    </row>
    <row r="48122" spans="85:87" x14ac:dyDescent="0.25">
      <c r="CG48122" s="768"/>
      <c r="CH48122" s="768"/>
      <c r="CI48122" s="850"/>
    </row>
    <row r="48123" spans="85:87" x14ac:dyDescent="0.25">
      <c r="CG48123" s="768"/>
      <c r="CH48123" s="768"/>
      <c r="CI48123" s="850"/>
    </row>
    <row r="48124" spans="85:87" x14ac:dyDescent="0.25">
      <c r="CG48124" s="768"/>
      <c r="CH48124" s="768"/>
      <c r="CI48124" s="850"/>
    </row>
    <row r="48125" spans="85:87" x14ac:dyDescent="0.25">
      <c r="CG48125" s="768"/>
      <c r="CH48125" s="768"/>
      <c r="CI48125" s="850"/>
    </row>
    <row r="48126" spans="85:87" x14ac:dyDescent="0.25">
      <c r="CG48126" s="768"/>
      <c r="CH48126" s="768"/>
      <c r="CI48126" s="850"/>
    </row>
    <row r="48127" spans="85:87" x14ac:dyDescent="0.25">
      <c r="CG48127" s="768"/>
      <c r="CH48127" s="768"/>
      <c r="CI48127" s="850"/>
    </row>
    <row r="48128" spans="85:87" x14ac:dyDescent="0.25">
      <c r="CG48128" s="768"/>
      <c r="CH48128" s="768"/>
      <c r="CI48128" s="850"/>
    </row>
    <row r="48129" spans="85:87" x14ac:dyDescent="0.25">
      <c r="CG48129" s="768"/>
      <c r="CH48129" s="768"/>
      <c r="CI48129" s="850"/>
    </row>
    <row r="48130" spans="85:87" x14ac:dyDescent="0.25">
      <c r="CG48130" s="768"/>
      <c r="CH48130" s="768"/>
      <c r="CI48130" s="850"/>
    </row>
    <row r="48131" spans="85:87" x14ac:dyDescent="0.25">
      <c r="CG48131" s="768"/>
      <c r="CH48131" s="768"/>
      <c r="CI48131" s="850"/>
    </row>
    <row r="48132" spans="85:87" x14ac:dyDescent="0.25">
      <c r="CG48132" s="768"/>
      <c r="CH48132" s="768"/>
      <c r="CI48132" s="850"/>
    </row>
    <row r="48133" spans="85:87" x14ac:dyDescent="0.25">
      <c r="CG48133" s="768"/>
      <c r="CH48133" s="768"/>
      <c r="CI48133" s="850"/>
    </row>
    <row r="48134" spans="85:87" x14ac:dyDescent="0.25">
      <c r="CG48134" s="768"/>
      <c r="CH48134" s="768"/>
      <c r="CI48134" s="850"/>
    </row>
    <row r="48135" spans="85:87" x14ac:dyDescent="0.25">
      <c r="CG48135" s="768"/>
      <c r="CH48135" s="768"/>
      <c r="CI48135" s="850"/>
    </row>
    <row r="48136" spans="85:87" x14ac:dyDescent="0.25">
      <c r="CG48136" s="768"/>
      <c r="CH48136" s="768"/>
      <c r="CI48136" s="850"/>
    </row>
    <row r="48137" spans="85:87" x14ac:dyDescent="0.25">
      <c r="CG48137" s="768"/>
      <c r="CH48137" s="768"/>
      <c r="CI48137" s="850"/>
    </row>
    <row r="48138" spans="85:87" x14ac:dyDescent="0.25">
      <c r="CG48138" s="768"/>
      <c r="CH48138" s="768"/>
      <c r="CI48138" s="850"/>
    </row>
    <row r="48139" spans="85:87" x14ac:dyDescent="0.25">
      <c r="CG48139" s="768"/>
      <c r="CH48139" s="768"/>
      <c r="CI48139" s="850"/>
    </row>
    <row r="48140" spans="85:87" x14ac:dyDescent="0.25">
      <c r="CG48140" s="768"/>
      <c r="CH48140" s="768"/>
      <c r="CI48140" s="850"/>
    </row>
    <row r="48141" spans="85:87" x14ac:dyDescent="0.25">
      <c r="CG48141" s="768"/>
      <c r="CH48141" s="768"/>
      <c r="CI48141" s="850"/>
    </row>
    <row r="48142" spans="85:87" x14ac:dyDescent="0.25">
      <c r="CG48142" s="768"/>
      <c r="CH48142" s="768"/>
      <c r="CI48142" s="850"/>
    </row>
    <row r="48143" spans="85:87" x14ac:dyDescent="0.25">
      <c r="CG48143" s="768"/>
      <c r="CH48143" s="768"/>
      <c r="CI48143" s="850"/>
    </row>
    <row r="48144" spans="85:87" x14ac:dyDescent="0.25">
      <c r="CG48144" s="768"/>
      <c r="CH48144" s="768"/>
      <c r="CI48144" s="850"/>
    </row>
    <row r="48145" spans="85:87" x14ac:dyDescent="0.25">
      <c r="CG48145" s="768"/>
      <c r="CH48145" s="768"/>
      <c r="CI48145" s="850"/>
    </row>
    <row r="48146" spans="85:87" x14ac:dyDescent="0.25">
      <c r="CG48146" s="768"/>
      <c r="CH48146" s="768"/>
      <c r="CI48146" s="850"/>
    </row>
    <row r="48147" spans="85:87" x14ac:dyDescent="0.25">
      <c r="CG48147" s="768"/>
      <c r="CH48147" s="768"/>
      <c r="CI48147" s="850"/>
    </row>
    <row r="48148" spans="85:87" x14ac:dyDescent="0.25">
      <c r="CG48148" s="768"/>
      <c r="CH48148" s="768"/>
      <c r="CI48148" s="850"/>
    </row>
    <row r="48149" spans="85:87" x14ac:dyDescent="0.25">
      <c r="CG48149" s="768"/>
      <c r="CH48149" s="768"/>
      <c r="CI48149" s="850"/>
    </row>
    <row r="48150" spans="85:87" x14ac:dyDescent="0.25">
      <c r="CG48150" s="768"/>
      <c r="CH48150" s="768"/>
      <c r="CI48150" s="850"/>
    </row>
    <row r="48151" spans="85:87" x14ac:dyDescent="0.25">
      <c r="CG48151" s="768"/>
      <c r="CH48151" s="768"/>
      <c r="CI48151" s="850"/>
    </row>
    <row r="48152" spans="85:87" x14ac:dyDescent="0.25">
      <c r="CG48152" s="768"/>
      <c r="CH48152" s="768"/>
      <c r="CI48152" s="850"/>
    </row>
    <row r="48153" spans="85:87" x14ac:dyDescent="0.25">
      <c r="CG48153" s="768"/>
      <c r="CH48153" s="768"/>
      <c r="CI48153" s="850"/>
    </row>
    <row r="48154" spans="85:87" x14ac:dyDescent="0.25">
      <c r="CG48154" s="768"/>
      <c r="CH48154" s="768"/>
      <c r="CI48154" s="850"/>
    </row>
    <row r="48155" spans="85:87" x14ac:dyDescent="0.25">
      <c r="CG48155" s="768"/>
      <c r="CH48155" s="768"/>
      <c r="CI48155" s="850"/>
    </row>
    <row r="48156" spans="85:87" x14ac:dyDescent="0.25">
      <c r="CG48156" s="768"/>
      <c r="CH48156" s="768"/>
      <c r="CI48156" s="850"/>
    </row>
    <row r="48157" spans="85:87" x14ac:dyDescent="0.25">
      <c r="CG48157" s="768"/>
      <c r="CH48157" s="768"/>
      <c r="CI48157" s="850"/>
    </row>
    <row r="48158" spans="85:87" x14ac:dyDescent="0.25">
      <c r="CG48158" s="768"/>
      <c r="CH48158" s="768"/>
      <c r="CI48158" s="850"/>
    </row>
    <row r="48159" spans="85:87" x14ac:dyDescent="0.25">
      <c r="CG48159" s="768"/>
      <c r="CH48159" s="768"/>
      <c r="CI48159" s="850"/>
    </row>
    <row r="48160" spans="85:87" x14ac:dyDescent="0.25">
      <c r="CG48160" s="768"/>
      <c r="CH48160" s="768"/>
      <c r="CI48160" s="850"/>
    </row>
    <row r="48161" spans="85:87" x14ac:dyDescent="0.25">
      <c r="CG48161" s="768"/>
      <c r="CH48161" s="768"/>
      <c r="CI48161" s="850"/>
    </row>
    <row r="48162" spans="85:87" x14ac:dyDescent="0.25">
      <c r="CG48162" s="768"/>
      <c r="CH48162" s="768"/>
      <c r="CI48162" s="850"/>
    </row>
    <row r="48163" spans="85:87" x14ac:dyDescent="0.25">
      <c r="CG48163" s="768"/>
      <c r="CH48163" s="768"/>
      <c r="CI48163" s="850"/>
    </row>
    <row r="48164" spans="85:87" x14ac:dyDescent="0.25">
      <c r="CG48164" s="768"/>
      <c r="CH48164" s="768"/>
      <c r="CI48164" s="850"/>
    </row>
    <row r="48165" spans="85:87" x14ac:dyDescent="0.25">
      <c r="CG48165" s="768"/>
      <c r="CH48165" s="768"/>
      <c r="CI48165" s="850"/>
    </row>
    <row r="48166" spans="85:87" x14ac:dyDescent="0.25">
      <c r="CG48166" s="768"/>
      <c r="CH48166" s="768"/>
      <c r="CI48166" s="850"/>
    </row>
    <row r="48167" spans="85:87" x14ac:dyDescent="0.25">
      <c r="CG48167" s="768"/>
      <c r="CH48167" s="768"/>
      <c r="CI48167" s="850"/>
    </row>
    <row r="48168" spans="85:87" x14ac:dyDescent="0.25">
      <c r="CG48168" s="768"/>
      <c r="CH48168" s="768"/>
      <c r="CI48168" s="850"/>
    </row>
    <row r="48169" spans="85:87" x14ac:dyDescent="0.25">
      <c r="CG48169" s="768"/>
      <c r="CH48169" s="768"/>
      <c r="CI48169" s="850"/>
    </row>
    <row r="48170" spans="85:87" x14ac:dyDescent="0.25">
      <c r="CG48170" s="768"/>
      <c r="CH48170" s="768"/>
      <c r="CI48170" s="850"/>
    </row>
    <row r="48171" spans="85:87" x14ac:dyDescent="0.25">
      <c r="CG48171" s="768"/>
      <c r="CH48171" s="768"/>
      <c r="CI48171" s="850"/>
    </row>
    <row r="48172" spans="85:87" x14ac:dyDescent="0.25">
      <c r="CG48172" s="768"/>
      <c r="CH48172" s="768"/>
      <c r="CI48172" s="850"/>
    </row>
    <row r="48173" spans="85:87" x14ac:dyDescent="0.25">
      <c r="CG48173" s="768"/>
      <c r="CH48173" s="768"/>
      <c r="CI48173" s="850"/>
    </row>
    <row r="48174" spans="85:87" x14ac:dyDescent="0.25">
      <c r="CG48174" s="768"/>
      <c r="CH48174" s="768"/>
      <c r="CI48174" s="850"/>
    </row>
    <row r="48175" spans="85:87" x14ac:dyDescent="0.25">
      <c r="CG48175" s="768"/>
      <c r="CH48175" s="768"/>
      <c r="CI48175" s="850"/>
    </row>
    <row r="48176" spans="85:87" x14ac:dyDescent="0.25">
      <c r="CG48176" s="768"/>
      <c r="CH48176" s="768"/>
      <c r="CI48176" s="850"/>
    </row>
    <row r="48177" spans="85:87" x14ac:dyDescent="0.25">
      <c r="CG48177" s="768"/>
      <c r="CH48177" s="768"/>
      <c r="CI48177" s="850"/>
    </row>
    <row r="48178" spans="85:87" x14ac:dyDescent="0.25">
      <c r="CG48178" s="768"/>
      <c r="CH48178" s="768"/>
      <c r="CI48178" s="850"/>
    </row>
    <row r="48179" spans="85:87" x14ac:dyDescent="0.25">
      <c r="CG48179" s="768"/>
      <c r="CH48179" s="768"/>
      <c r="CI48179" s="850"/>
    </row>
    <row r="48180" spans="85:87" x14ac:dyDescent="0.25">
      <c r="CG48180" s="768"/>
      <c r="CH48180" s="768"/>
      <c r="CI48180" s="850"/>
    </row>
    <row r="48181" spans="85:87" x14ac:dyDescent="0.25">
      <c r="CG48181" s="768"/>
      <c r="CH48181" s="768"/>
      <c r="CI48181" s="850"/>
    </row>
    <row r="48182" spans="85:87" x14ac:dyDescent="0.25">
      <c r="CG48182" s="768"/>
      <c r="CH48182" s="768"/>
      <c r="CI48182" s="850"/>
    </row>
    <row r="48183" spans="85:87" x14ac:dyDescent="0.25">
      <c r="CG48183" s="768"/>
      <c r="CH48183" s="768"/>
      <c r="CI48183" s="850"/>
    </row>
    <row r="48184" spans="85:87" x14ac:dyDescent="0.25">
      <c r="CG48184" s="768"/>
      <c r="CH48184" s="768"/>
      <c r="CI48184" s="850"/>
    </row>
    <row r="48185" spans="85:87" x14ac:dyDescent="0.25">
      <c r="CG48185" s="768"/>
      <c r="CH48185" s="768"/>
      <c r="CI48185" s="850"/>
    </row>
    <row r="48186" spans="85:87" x14ac:dyDescent="0.25">
      <c r="CG48186" s="768"/>
      <c r="CH48186" s="768"/>
      <c r="CI48186" s="850"/>
    </row>
    <row r="48187" spans="85:87" x14ac:dyDescent="0.25">
      <c r="CG48187" s="768"/>
      <c r="CH48187" s="768"/>
      <c r="CI48187" s="850"/>
    </row>
    <row r="48188" spans="85:87" x14ac:dyDescent="0.25">
      <c r="CG48188" s="768"/>
      <c r="CH48188" s="768"/>
      <c r="CI48188" s="850"/>
    </row>
    <row r="48189" spans="85:87" x14ac:dyDescent="0.25">
      <c r="CG48189" s="768"/>
      <c r="CH48189" s="768"/>
      <c r="CI48189" s="850"/>
    </row>
    <row r="48190" spans="85:87" x14ac:dyDescent="0.25">
      <c r="CG48190" s="768"/>
      <c r="CH48190" s="768"/>
      <c r="CI48190" s="850"/>
    </row>
    <row r="48191" spans="85:87" x14ac:dyDescent="0.25">
      <c r="CG48191" s="768"/>
      <c r="CH48191" s="768"/>
      <c r="CI48191" s="850"/>
    </row>
    <row r="48192" spans="85:87" x14ac:dyDescent="0.25">
      <c r="CG48192" s="768"/>
      <c r="CH48192" s="768"/>
      <c r="CI48192" s="850"/>
    </row>
    <row r="48193" spans="85:87" x14ac:dyDescent="0.25">
      <c r="CG48193" s="768"/>
      <c r="CH48193" s="768"/>
      <c r="CI48193" s="850"/>
    </row>
    <row r="48194" spans="85:87" x14ac:dyDescent="0.25">
      <c r="CG48194" s="768"/>
      <c r="CH48194" s="768"/>
      <c r="CI48194" s="850"/>
    </row>
    <row r="48195" spans="85:87" x14ac:dyDescent="0.25">
      <c r="CG48195" s="768"/>
      <c r="CH48195" s="768"/>
      <c r="CI48195" s="850"/>
    </row>
    <row r="48196" spans="85:87" x14ac:dyDescent="0.25">
      <c r="CG48196" s="768"/>
      <c r="CH48196" s="768"/>
      <c r="CI48196" s="850"/>
    </row>
    <row r="48197" spans="85:87" x14ac:dyDescent="0.25">
      <c r="CG48197" s="768"/>
      <c r="CH48197" s="768"/>
      <c r="CI48197" s="850"/>
    </row>
    <row r="48198" spans="85:87" x14ac:dyDescent="0.25">
      <c r="CG48198" s="768"/>
      <c r="CH48198" s="768"/>
      <c r="CI48198" s="850"/>
    </row>
    <row r="48199" spans="85:87" x14ac:dyDescent="0.25">
      <c r="CG48199" s="768"/>
      <c r="CH48199" s="768"/>
      <c r="CI48199" s="850"/>
    </row>
    <row r="48200" spans="85:87" x14ac:dyDescent="0.25">
      <c r="CG48200" s="768"/>
      <c r="CH48200" s="768"/>
      <c r="CI48200" s="850"/>
    </row>
    <row r="48201" spans="85:87" x14ac:dyDescent="0.25">
      <c r="CG48201" s="768"/>
      <c r="CH48201" s="768"/>
      <c r="CI48201" s="850"/>
    </row>
    <row r="48202" spans="85:87" x14ac:dyDescent="0.25">
      <c r="CG48202" s="768"/>
      <c r="CH48202" s="768"/>
      <c r="CI48202" s="850"/>
    </row>
    <row r="48203" spans="85:87" x14ac:dyDescent="0.25">
      <c r="CG48203" s="768"/>
      <c r="CH48203" s="768"/>
      <c r="CI48203" s="850"/>
    </row>
    <row r="48204" spans="85:87" x14ac:dyDescent="0.25">
      <c r="CG48204" s="768"/>
      <c r="CH48204" s="768"/>
      <c r="CI48204" s="850"/>
    </row>
    <row r="48205" spans="85:87" x14ac:dyDescent="0.25">
      <c r="CG48205" s="768"/>
      <c r="CH48205" s="768"/>
      <c r="CI48205" s="850"/>
    </row>
    <row r="48206" spans="85:87" x14ac:dyDescent="0.25">
      <c r="CG48206" s="768"/>
      <c r="CH48206" s="768"/>
      <c r="CI48206" s="850"/>
    </row>
    <row r="48207" spans="85:87" x14ac:dyDescent="0.25">
      <c r="CG48207" s="768"/>
      <c r="CH48207" s="768"/>
      <c r="CI48207" s="850"/>
    </row>
    <row r="48208" spans="85:87" x14ac:dyDescent="0.25">
      <c r="CG48208" s="768"/>
      <c r="CH48208" s="768"/>
      <c r="CI48208" s="850"/>
    </row>
    <row r="48209" spans="85:87" x14ac:dyDescent="0.25">
      <c r="CG48209" s="768"/>
      <c r="CH48209" s="768"/>
      <c r="CI48209" s="850"/>
    </row>
    <row r="48210" spans="85:87" x14ac:dyDescent="0.25">
      <c r="CG48210" s="768"/>
      <c r="CH48210" s="768"/>
      <c r="CI48210" s="850"/>
    </row>
    <row r="48211" spans="85:87" x14ac:dyDescent="0.25">
      <c r="CG48211" s="768"/>
      <c r="CH48211" s="768"/>
      <c r="CI48211" s="850"/>
    </row>
    <row r="48212" spans="85:87" x14ac:dyDescent="0.25">
      <c r="CG48212" s="768"/>
      <c r="CH48212" s="768"/>
      <c r="CI48212" s="850"/>
    </row>
    <row r="48213" spans="85:87" x14ac:dyDescent="0.25">
      <c r="CG48213" s="768"/>
      <c r="CH48213" s="768"/>
      <c r="CI48213" s="850"/>
    </row>
    <row r="48214" spans="85:87" x14ac:dyDescent="0.25">
      <c r="CG48214" s="768"/>
      <c r="CH48214" s="768"/>
      <c r="CI48214" s="850"/>
    </row>
    <row r="48215" spans="85:87" x14ac:dyDescent="0.25">
      <c r="CG48215" s="768"/>
      <c r="CH48215" s="768"/>
      <c r="CI48215" s="850"/>
    </row>
    <row r="48216" spans="85:87" x14ac:dyDescent="0.25">
      <c r="CG48216" s="768"/>
      <c r="CH48216" s="768"/>
      <c r="CI48216" s="850"/>
    </row>
    <row r="48217" spans="85:87" x14ac:dyDescent="0.25">
      <c r="CG48217" s="768"/>
      <c r="CH48217" s="768"/>
      <c r="CI48217" s="850"/>
    </row>
    <row r="48218" spans="85:87" x14ac:dyDescent="0.25">
      <c r="CG48218" s="768"/>
      <c r="CH48218" s="768"/>
      <c r="CI48218" s="850"/>
    </row>
    <row r="48219" spans="85:87" x14ac:dyDescent="0.25">
      <c r="CG48219" s="768"/>
      <c r="CH48219" s="768"/>
      <c r="CI48219" s="850"/>
    </row>
    <row r="48220" spans="85:87" x14ac:dyDescent="0.25">
      <c r="CG48220" s="768"/>
      <c r="CH48220" s="768"/>
      <c r="CI48220" s="850"/>
    </row>
    <row r="48221" spans="85:87" x14ac:dyDescent="0.25">
      <c r="CG48221" s="768"/>
      <c r="CH48221" s="768"/>
      <c r="CI48221" s="850"/>
    </row>
    <row r="48222" spans="85:87" x14ac:dyDescent="0.25">
      <c r="CG48222" s="768"/>
      <c r="CH48222" s="768"/>
      <c r="CI48222" s="850"/>
    </row>
    <row r="48223" spans="85:87" x14ac:dyDescent="0.25">
      <c r="CG48223" s="768"/>
      <c r="CH48223" s="768"/>
      <c r="CI48223" s="850"/>
    </row>
    <row r="48224" spans="85:87" x14ac:dyDescent="0.25">
      <c r="CG48224" s="768"/>
      <c r="CH48224" s="768"/>
      <c r="CI48224" s="850"/>
    </row>
    <row r="48225" spans="85:87" x14ac:dyDescent="0.25">
      <c r="CG48225" s="768"/>
      <c r="CH48225" s="768"/>
      <c r="CI48225" s="850"/>
    </row>
    <row r="48226" spans="85:87" x14ac:dyDescent="0.25">
      <c r="CG48226" s="768"/>
      <c r="CH48226" s="768"/>
      <c r="CI48226" s="850"/>
    </row>
    <row r="48227" spans="85:87" x14ac:dyDescent="0.25">
      <c r="CG48227" s="768"/>
      <c r="CH48227" s="768"/>
      <c r="CI48227" s="850"/>
    </row>
    <row r="48228" spans="85:87" x14ac:dyDescent="0.25">
      <c r="CG48228" s="768"/>
      <c r="CH48228" s="768"/>
      <c r="CI48228" s="850"/>
    </row>
    <row r="48229" spans="85:87" x14ac:dyDescent="0.25">
      <c r="CG48229" s="768"/>
      <c r="CH48229" s="768"/>
      <c r="CI48229" s="850"/>
    </row>
    <row r="48230" spans="85:87" x14ac:dyDescent="0.25">
      <c r="CG48230" s="768"/>
      <c r="CH48230" s="768"/>
      <c r="CI48230" s="850"/>
    </row>
    <row r="48231" spans="85:87" x14ac:dyDescent="0.25">
      <c r="CG48231" s="768"/>
      <c r="CH48231" s="768"/>
      <c r="CI48231" s="850"/>
    </row>
    <row r="48232" spans="85:87" x14ac:dyDescent="0.25">
      <c r="CG48232" s="768"/>
      <c r="CH48232" s="768"/>
      <c r="CI48232" s="850"/>
    </row>
    <row r="48233" spans="85:87" x14ac:dyDescent="0.25">
      <c r="CG48233" s="768"/>
      <c r="CH48233" s="768"/>
      <c r="CI48233" s="850"/>
    </row>
    <row r="48234" spans="85:87" x14ac:dyDescent="0.25">
      <c r="CG48234" s="768"/>
      <c r="CH48234" s="768"/>
      <c r="CI48234" s="850"/>
    </row>
    <row r="48235" spans="85:87" x14ac:dyDescent="0.25">
      <c r="CG48235" s="768"/>
      <c r="CH48235" s="768"/>
      <c r="CI48235" s="850"/>
    </row>
    <row r="48236" spans="85:87" x14ac:dyDescent="0.25">
      <c r="CG48236" s="768"/>
      <c r="CH48236" s="768"/>
      <c r="CI48236" s="850"/>
    </row>
    <row r="48237" spans="85:87" x14ac:dyDescent="0.25">
      <c r="CG48237" s="768"/>
      <c r="CH48237" s="768"/>
      <c r="CI48237" s="850"/>
    </row>
    <row r="48238" spans="85:87" x14ac:dyDescent="0.25">
      <c r="CG48238" s="768"/>
      <c r="CH48238" s="768"/>
      <c r="CI48238" s="850"/>
    </row>
    <row r="48239" spans="85:87" x14ac:dyDescent="0.25">
      <c r="CG48239" s="768"/>
      <c r="CH48239" s="768"/>
      <c r="CI48239" s="850"/>
    </row>
    <row r="48240" spans="85:87" x14ac:dyDescent="0.25">
      <c r="CG48240" s="768"/>
      <c r="CH48240" s="768"/>
      <c r="CI48240" s="850"/>
    </row>
    <row r="48241" spans="85:87" x14ac:dyDescent="0.25">
      <c r="CG48241" s="768"/>
      <c r="CH48241" s="768"/>
      <c r="CI48241" s="850"/>
    </row>
    <row r="48242" spans="85:87" x14ac:dyDescent="0.25">
      <c r="CG48242" s="768"/>
      <c r="CH48242" s="768"/>
      <c r="CI48242" s="850"/>
    </row>
    <row r="48243" spans="85:87" x14ac:dyDescent="0.25">
      <c r="CG48243" s="768"/>
      <c r="CH48243" s="768"/>
      <c r="CI48243" s="850"/>
    </row>
    <row r="48244" spans="85:87" x14ac:dyDescent="0.25">
      <c r="CG48244" s="768"/>
      <c r="CH48244" s="768"/>
      <c r="CI48244" s="850"/>
    </row>
    <row r="48245" spans="85:87" x14ac:dyDescent="0.25">
      <c r="CG48245" s="768"/>
      <c r="CH48245" s="768"/>
      <c r="CI48245" s="850"/>
    </row>
    <row r="48246" spans="85:87" x14ac:dyDescent="0.25">
      <c r="CG48246" s="768"/>
      <c r="CH48246" s="768"/>
      <c r="CI48246" s="850"/>
    </row>
    <row r="48247" spans="85:87" x14ac:dyDescent="0.25">
      <c r="CG48247" s="768"/>
      <c r="CH48247" s="768"/>
      <c r="CI48247" s="850"/>
    </row>
    <row r="48248" spans="85:87" x14ac:dyDescent="0.25">
      <c r="CG48248" s="768"/>
      <c r="CH48248" s="768"/>
      <c r="CI48248" s="850"/>
    </row>
    <row r="48249" spans="85:87" x14ac:dyDescent="0.25">
      <c r="CG48249" s="768"/>
      <c r="CH48249" s="768"/>
      <c r="CI48249" s="850"/>
    </row>
    <row r="48250" spans="85:87" x14ac:dyDescent="0.25">
      <c r="CG48250" s="768"/>
      <c r="CH48250" s="768"/>
      <c r="CI48250" s="850"/>
    </row>
    <row r="48251" spans="85:87" x14ac:dyDescent="0.25">
      <c r="CG48251" s="768"/>
      <c r="CH48251" s="768"/>
      <c r="CI48251" s="850"/>
    </row>
    <row r="48252" spans="85:87" x14ac:dyDescent="0.25">
      <c r="CG48252" s="768"/>
      <c r="CH48252" s="768"/>
      <c r="CI48252" s="850"/>
    </row>
    <row r="48253" spans="85:87" x14ac:dyDescent="0.25">
      <c r="CG48253" s="768"/>
      <c r="CH48253" s="768"/>
      <c r="CI48253" s="850"/>
    </row>
    <row r="48254" spans="85:87" x14ac:dyDescent="0.25">
      <c r="CG48254" s="768"/>
      <c r="CH48254" s="768"/>
      <c r="CI48254" s="850"/>
    </row>
    <row r="48255" spans="85:87" x14ac:dyDescent="0.25">
      <c r="CG48255" s="768"/>
      <c r="CH48255" s="768"/>
      <c r="CI48255" s="850"/>
    </row>
    <row r="48256" spans="85:87" x14ac:dyDescent="0.25">
      <c r="CG48256" s="768"/>
      <c r="CH48256" s="768"/>
      <c r="CI48256" s="850"/>
    </row>
    <row r="48257" spans="85:87" x14ac:dyDescent="0.25">
      <c r="CG48257" s="768"/>
      <c r="CH48257" s="768"/>
      <c r="CI48257" s="850"/>
    </row>
    <row r="48258" spans="85:87" x14ac:dyDescent="0.25">
      <c r="CG48258" s="768"/>
      <c r="CH48258" s="768"/>
      <c r="CI48258" s="850"/>
    </row>
    <row r="48259" spans="85:87" x14ac:dyDescent="0.25">
      <c r="CG48259" s="768"/>
      <c r="CH48259" s="768"/>
      <c r="CI48259" s="850"/>
    </row>
    <row r="48260" spans="85:87" x14ac:dyDescent="0.25">
      <c r="CG48260" s="768"/>
      <c r="CH48260" s="768"/>
      <c r="CI48260" s="850"/>
    </row>
    <row r="48261" spans="85:87" x14ac:dyDescent="0.25">
      <c r="CG48261" s="768"/>
      <c r="CH48261" s="768"/>
      <c r="CI48261" s="850"/>
    </row>
    <row r="48262" spans="85:87" x14ac:dyDescent="0.25">
      <c r="CG48262" s="768"/>
      <c r="CH48262" s="768"/>
      <c r="CI48262" s="850"/>
    </row>
    <row r="48263" spans="85:87" x14ac:dyDescent="0.25">
      <c r="CG48263" s="768"/>
      <c r="CH48263" s="768"/>
      <c r="CI48263" s="850"/>
    </row>
    <row r="48264" spans="85:87" x14ac:dyDescent="0.25">
      <c r="CG48264" s="768"/>
      <c r="CH48264" s="768"/>
      <c r="CI48264" s="850"/>
    </row>
    <row r="48265" spans="85:87" x14ac:dyDescent="0.25">
      <c r="CG48265" s="768"/>
      <c r="CH48265" s="768"/>
      <c r="CI48265" s="850"/>
    </row>
    <row r="48266" spans="85:87" x14ac:dyDescent="0.25">
      <c r="CG48266" s="768"/>
      <c r="CH48266" s="768"/>
      <c r="CI48266" s="850"/>
    </row>
    <row r="48267" spans="85:87" x14ac:dyDescent="0.25">
      <c r="CG48267" s="768"/>
      <c r="CH48267" s="768"/>
      <c r="CI48267" s="850"/>
    </row>
    <row r="48268" spans="85:87" x14ac:dyDescent="0.25">
      <c r="CG48268" s="768"/>
      <c r="CH48268" s="768"/>
      <c r="CI48268" s="850"/>
    </row>
    <row r="48269" spans="85:87" x14ac:dyDescent="0.25">
      <c r="CG48269" s="768"/>
      <c r="CH48269" s="768"/>
      <c r="CI48269" s="850"/>
    </row>
    <row r="48270" spans="85:87" x14ac:dyDescent="0.25">
      <c r="CG48270" s="768"/>
      <c r="CH48270" s="768"/>
      <c r="CI48270" s="850"/>
    </row>
    <row r="48271" spans="85:87" x14ac:dyDescent="0.25">
      <c r="CG48271" s="768"/>
      <c r="CH48271" s="768"/>
      <c r="CI48271" s="850"/>
    </row>
    <row r="48272" spans="85:87" x14ac:dyDescent="0.25">
      <c r="CG48272" s="768"/>
      <c r="CH48272" s="768"/>
      <c r="CI48272" s="850"/>
    </row>
    <row r="48273" spans="85:87" x14ac:dyDescent="0.25">
      <c r="CG48273" s="768"/>
      <c r="CH48273" s="768"/>
      <c r="CI48273" s="850"/>
    </row>
    <row r="48274" spans="85:87" x14ac:dyDescent="0.25">
      <c r="CG48274" s="768"/>
      <c r="CH48274" s="768"/>
      <c r="CI48274" s="850"/>
    </row>
    <row r="48275" spans="85:87" x14ac:dyDescent="0.25">
      <c r="CG48275" s="768"/>
      <c r="CH48275" s="768"/>
      <c r="CI48275" s="850"/>
    </row>
    <row r="48276" spans="85:87" x14ac:dyDescent="0.25">
      <c r="CG48276" s="768"/>
      <c r="CH48276" s="768"/>
      <c r="CI48276" s="850"/>
    </row>
    <row r="48277" spans="85:87" x14ac:dyDescent="0.25">
      <c r="CG48277" s="768"/>
      <c r="CH48277" s="768"/>
      <c r="CI48277" s="850"/>
    </row>
    <row r="48278" spans="85:87" x14ac:dyDescent="0.25">
      <c r="CG48278" s="768"/>
      <c r="CH48278" s="768"/>
      <c r="CI48278" s="850"/>
    </row>
    <row r="48279" spans="85:87" x14ac:dyDescent="0.25">
      <c r="CG48279" s="768"/>
      <c r="CH48279" s="768"/>
      <c r="CI48279" s="850"/>
    </row>
    <row r="48280" spans="85:87" x14ac:dyDescent="0.25">
      <c r="CG48280" s="768"/>
      <c r="CH48280" s="768"/>
      <c r="CI48280" s="850"/>
    </row>
    <row r="48281" spans="85:87" x14ac:dyDescent="0.25">
      <c r="CG48281" s="768"/>
      <c r="CH48281" s="768"/>
      <c r="CI48281" s="850"/>
    </row>
    <row r="48282" spans="85:87" x14ac:dyDescent="0.25">
      <c r="CG48282" s="768"/>
      <c r="CH48282" s="768"/>
      <c r="CI48282" s="850"/>
    </row>
    <row r="48283" spans="85:87" x14ac:dyDescent="0.25">
      <c r="CG48283" s="768"/>
      <c r="CH48283" s="768"/>
      <c r="CI48283" s="850"/>
    </row>
    <row r="48284" spans="85:87" x14ac:dyDescent="0.25">
      <c r="CG48284" s="768"/>
      <c r="CH48284" s="768"/>
      <c r="CI48284" s="850"/>
    </row>
    <row r="48285" spans="85:87" x14ac:dyDescent="0.25">
      <c r="CG48285" s="768"/>
      <c r="CH48285" s="768"/>
      <c r="CI48285" s="850"/>
    </row>
    <row r="48286" spans="85:87" x14ac:dyDescent="0.25">
      <c r="CG48286" s="768"/>
      <c r="CH48286" s="768"/>
      <c r="CI48286" s="850"/>
    </row>
    <row r="48287" spans="85:87" x14ac:dyDescent="0.25">
      <c r="CG48287" s="768"/>
      <c r="CH48287" s="768"/>
      <c r="CI48287" s="850"/>
    </row>
    <row r="48288" spans="85:87" x14ac:dyDescent="0.25">
      <c r="CG48288" s="768"/>
      <c r="CH48288" s="768"/>
      <c r="CI48288" s="850"/>
    </row>
    <row r="48289" spans="85:87" x14ac:dyDescent="0.25">
      <c r="CG48289" s="768"/>
      <c r="CH48289" s="768"/>
      <c r="CI48289" s="850"/>
    </row>
    <row r="48290" spans="85:87" x14ac:dyDescent="0.25">
      <c r="CG48290" s="768"/>
      <c r="CH48290" s="768"/>
      <c r="CI48290" s="850"/>
    </row>
    <row r="48291" spans="85:87" x14ac:dyDescent="0.25">
      <c r="CG48291" s="768"/>
      <c r="CH48291" s="768"/>
      <c r="CI48291" s="850"/>
    </row>
    <row r="48292" spans="85:87" x14ac:dyDescent="0.25">
      <c r="CG48292" s="768"/>
      <c r="CH48292" s="768"/>
      <c r="CI48292" s="850"/>
    </row>
    <row r="48293" spans="85:87" x14ac:dyDescent="0.25">
      <c r="CG48293" s="768"/>
      <c r="CH48293" s="768"/>
      <c r="CI48293" s="850"/>
    </row>
    <row r="48294" spans="85:87" x14ac:dyDescent="0.25">
      <c r="CG48294" s="768"/>
      <c r="CH48294" s="768"/>
      <c r="CI48294" s="850"/>
    </row>
    <row r="48295" spans="85:87" x14ac:dyDescent="0.25">
      <c r="CG48295" s="768"/>
      <c r="CH48295" s="768"/>
      <c r="CI48295" s="850"/>
    </row>
    <row r="48296" spans="85:87" x14ac:dyDescent="0.25">
      <c r="CG48296" s="768"/>
      <c r="CH48296" s="768"/>
      <c r="CI48296" s="850"/>
    </row>
    <row r="48297" spans="85:87" x14ac:dyDescent="0.25">
      <c r="CG48297" s="768"/>
      <c r="CH48297" s="768"/>
      <c r="CI48297" s="850"/>
    </row>
    <row r="48298" spans="85:87" x14ac:dyDescent="0.25">
      <c r="CG48298" s="768"/>
      <c r="CH48298" s="768"/>
      <c r="CI48298" s="850"/>
    </row>
    <row r="48299" spans="85:87" x14ac:dyDescent="0.25">
      <c r="CG48299" s="768"/>
      <c r="CH48299" s="768"/>
      <c r="CI48299" s="850"/>
    </row>
    <row r="48300" spans="85:87" x14ac:dyDescent="0.25">
      <c r="CG48300" s="768"/>
      <c r="CH48300" s="768"/>
      <c r="CI48300" s="850"/>
    </row>
    <row r="48301" spans="85:87" x14ac:dyDescent="0.25">
      <c r="CG48301" s="768"/>
      <c r="CH48301" s="768"/>
      <c r="CI48301" s="850"/>
    </row>
    <row r="48302" spans="85:87" x14ac:dyDescent="0.25">
      <c r="CG48302" s="768"/>
      <c r="CH48302" s="768"/>
      <c r="CI48302" s="850"/>
    </row>
    <row r="48303" spans="85:87" x14ac:dyDescent="0.25">
      <c r="CG48303" s="768"/>
      <c r="CH48303" s="768"/>
      <c r="CI48303" s="850"/>
    </row>
    <row r="48304" spans="85:87" x14ac:dyDescent="0.25">
      <c r="CG48304" s="768"/>
      <c r="CH48304" s="768"/>
      <c r="CI48304" s="850"/>
    </row>
    <row r="48305" spans="85:87" x14ac:dyDescent="0.25">
      <c r="CG48305" s="768"/>
      <c r="CH48305" s="768"/>
      <c r="CI48305" s="850"/>
    </row>
    <row r="48306" spans="85:87" x14ac:dyDescent="0.25">
      <c r="CG48306" s="768"/>
      <c r="CH48306" s="768"/>
      <c r="CI48306" s="850"/>
    </row>
    <row r="48307" spans="85:87" x14ac:dyDescent="0.25">
      <c r="CG48307" s="768"/>
      <c r="CH48307" s="768"/>
      <c r="CI48307" s="850"/>
    </row>
    <row r="48308" spans="85:87" x14ac:dyDescent="0.25">
      <c r="CG48308" s="768"/>
      <c r="CH48308" s="768"/>
      <c r="CI48308" s="850"/>
    </row>
    <row r="48309" spans="85:87" x14ac:dyDescent="0.25">
      <c r="CG48309" s="768"/>
      <c r="CH48309" s="768"/>
      <c r="CI48309" s="850"/>
    </row>
    <row r="48310" spans="85:87" x14ac:dyDescent="0.25">
      <c r="CG48310" s="768"/>
      <c r="CH48310" s="768"/>
      <c r="CI48310" s="850"/>
    </row>
    <row r="48311" spans="85:87" x14ac:dyDescent="0.25">
      <c r="CG48311" s="768"/>
      <c r="CH48311" s="768"/>
      <c r="CI48311" s="850"/>
    </row>
    <row r="48312" spans="85:87" x14ac:dyDescent="0.25">
      <c r="CG48312" s="768"/>
      <c r="CH48312" s="768"/>
      <c r="CI48312" s="850"/>
    </row>
    <row r="48313" spans="85:87" x14ac:dyDescent="0.25">
      <c r="CG48313" s="768"/>
      <c r="CH48313" s="768"/>
      <c r="CI48313" s="850"/>
    </row>
    <row r="48314" spans="85:87" x14ac:dyDescent="0.25">
      <c r="CG48314" s="768"/>
      <c r="CH48314" s="768"/>
      <c r="CI48314" s="850"/>
    </row>
    <row r="48315" spans="85:87" x14ac:dyDescent="0.25">
      <c r="CG48315" s="768"/>
      <c r="CH48315" s="768"/>
      <c r="CI48315" s="850"/>
    </row>
    <row r="48316" spans="85:87" x14ac:dyDescent="0.25">
      <c r="CG48316" s="768"/>
      <c r="CH48316" s="768"/>
      <c r="CI48316" s="850"/>
    </row>
    <row r="48317" spans="85:87" x14ac:dyDescent="0.25">
      <c r="CG48317" s="768"/>
      <c r="CH48317" s="768"/>
      <c r="CI48317" s="850"/>
    </row>
    <row r="48318" spans="85:87" x14ac:dyDescent="0.25">
      <c r="CG48318" s="768"/>
      <c r="CH48318" s="768"/>
      <c r="CI48318" s="850"/>
    </row>
    <row r="48319" spans="85:87" x14ac:dyDescent="0.25">
      <c r="CG48319" s="768"/>
      <c r="CH48319" s="768"/>
      <c r="CI48319" s="850"/>
    </row>
    <row r="48320" spans="85:87" x14ac:dyDescent="0.25">
      <c r="CG48320" s="768"/>
      <c r="CH48320" s="768"/>
      <c r="CI48320" s="850"/>
    </row>
    <row r="48321" spans="85:87" x14ac:dyDescent="0.25">
      <c r="CG48321" s="768"/>
      <c r="CH48321" s="768"/>
      <c r="CI48321" s="850"/>
    </row>
    <row r="48322" spans="85:87" x14ac:dyDescent="0.25">
      <c r="CG48322" s="768"/>
      <c r="CH48322" s="768"/>
      <c r="CI48322" s="850"/>
    </row>
    <row r="48323" spans="85:87" x14ac:dyDescent="0.25">
      <c r="CG48323" s="768"/>
      <c r="CH48323" s="768"/>
      <c r="CI48323" s="850"/>
    </row>
    <row r="48324" spans="85:87" x14ac:dyDescent="0.25">
      <c r="CG48324" s="768"/>
      <c r="CH48324" s="768"/>
      <c r="CI48324" s="850"/>
    </row>
    <row r="48325" spans="85:87" x14ac:dyDescent="0.25">
      <c r="CG48325" s="768"/>
      <c r="CH48325" s="768"/>
      <c r="CI48325" s="850"/>
    </row>
    <row r="48326" spans="85:87" x14ac:dyDescent="0.25">
      <c r="CG48326" s="768"/>
      <c r="CH48326" s="768"/>
      <c r="CI48326" s="850"/>
    </row>
    <row r="48327" spans="85:87" x14ac:dyDescent="0.25">
      <c r="CG48327" s="768"/>
      <c r="CH48327" s="768"/>
      <c r="CI48327" s="850"/>
    </row>
    <row r="48328" spans="85:87" x14ac:dyDescent="0.25">
      <c r="CG48328" s="768"/>
      <c r="CH48328" s="768"/>
      <c r="CI48328" s="850"/>
    </row>
    <row r="48329" spans="85:87" x14ac:dyDescent="0.25">
      <c r="CG48329" s="768"/>
      <c r="CH48329" s="768"/>
      <c r="CI48329" s="850"/>
    </row>
    <row r="48330" spans="85:87" x14ac:dyDescent="0.25">
      <c r="CG48330" s="768"/>
      <c r="CH48330" s="768"/>
      <c r="CI48330" s="850"/>
    </row>
    <row r="48331" spans="85:87" x14ac:dyDescent="0.25">
      <c r="CG48331" s="768"/>
      <c r="CH48331" s="768"/>
      <c r="CI48331" s="850"/>
    </row>
    <row r="48332" spans="85:87" x14ac:dyDescent="0.25">
      <c r="CG48332" s="768"/>
      <c r="CH48332" s="768"/>
      <c r="CI48332" s="850"/>
    </row>
    <row r="48333" spans="85:87" x14ac:dyDescent="0.25">
      <c r="CG48333" s="768"/>
      <c r="CH48333" s="768"/>
      <c r="CI48333" s="850"/>
    </row>
    <row r="48334" spans="85:87" x14ac:dyDescent="0.25">
      <c r="CG48334" s="768"/>
      <c r="CH48334" s="768"/>
      <c r="CI48334" s="850"/>
    </row>
    <row r="48335" spans="85:87" x14ac:dyDescent="0.25">
      <c r="CG48335" s="768"/>
      <c r="CH48335" s="768"/>
      <c r="CI48335" s="850"/>
    </row>
    <row r="48336" spans="85:87" x14ac:dyDescent="0.25">
      <c r="CG48336" s="768"/>
      <c r="CH48336" s="768"/>
      <c r="CI48336" s="850"/>
    </row>
    <row r="48337" spans="85:87" x14ac:dyDescent="0.25">
      <c r="CG48337" s="768"/>
      <c r="CH48337" s="768"/>
      <c r="CI48337" s="850"/>
    </row>
    <row r="48338" spans="85:87" x14ac:dyDescent="0.25">
      <c r="CG48338" s="768"/>
      <c r="CH48338" s="768"/>
      <c r="CI48338" s="850"/>
    </row>
    <row r="48339" spans="85:87" x14ac:dyDescent="0.25">
      <c r="CG48339" s="768"/>
      <c r="CH48339" s="768"/>
      <c r="CI48339" s="850"/>
    </row>
    <row r="48340" spans="85:87" x14ac:dyDescent="0.25">
      <c r="CG48340" s="768"/>
      <c r="CH48340" s="768"/>
      <c r="CI48340" s="850"/>
    </row>
    <row r="48341" spans="85:87" x14ac:dyDescent="0.25">
      <c r="CG48341" s="768"/>
      <c r="CH48341" s="768"/>
      <c r="CI48341" s="850"/>
    </row>
    <row r="48342" spans="85:87" x14ac:dyDescent="0.25">
      <c r="CG48342" s="768"/>
      <c r="CH48342" s="768"/>
      <c r="CI48342" s="850"/>
    </row>
    <row r="48343" spans="85:87" x14ac:dyDescent="0.25">
      <c r="CG48343" s="768"/>
      <c r="CH48343" s="768"/>
      <c r="CI48343" s="850"/>
    </row>
    <row r="48344" spans="85:87" x14ac:dyDescent="0.25">
      <c r="CG48344" s="768"/>
      <c r="CH48344" s="768"/>
      <c r="CI48344" s="850"/>
    </row>
    <row r="48345" spans="85:87" x14ac:dyDescent="0.25">
      <c r="CG48345" s="768"/>
      <c r="CH48345" s="768"/>
      <c r="CI48345" s="850"/>
    </row>
    <row r="48346" spans="85:87" x14ac:dyDescent="0.25">
      <c r="CG48346" s="768"/>
      <c r="CH48346" s="768"/>
      <c r="CI48346" s="850"/>
    </row>
    <row r="48347" spans="85:87" x14ac:dyDescent="0.25">
      <c r="CG48347" s="768"/>
      <c r="CH48347" s="768"/>
      <c r="CI48347" s="850"/>
    </row>
    <row r="48348" spans="85:87" x14ac:dyDescent="0.25">
      <c r="CG48348" s="768"/>
      <c r="CH48348" s="768"/>
      <c r="CI48348" s="850"/>
    </row>
    <row r="48349" spans="85:87" x14ac:dyDescent="0.25">
      <c r="CG48349" s="768"/>
      <c r="CH48349" s="768"/>
      <c r="CI48349" s="850"/>
    </row>
    <row r="48350" spans="85:87" x14ac:dyDescent="0.25">
      <c r="CG48350" s="768"/>
      <c r="CH48350" s="768"/>
      <c r="CI48350" s="850"/>
    </row>
    <row r="48351" spans="85:87" x14ac:dyDescent="0.25">
      <c r="CG48351" s="768"/>
      <c r="CH48351" s="768"/>
      <c r="CI48351" s="850"/>
    </row>
    <row r="48352" spans="85:87" x14ac:dyDescent="0.25">
      <c r="CG48352" s="768"/>
      <c r="CH48352" s="768"/>
      <c r="CI48352" s="850"/>
    </row>
    <row r="48353" spans="85:87" x14ac:dyDescent="0.25">
      <c r="CG48353" s="768"/>
      <c r="CH48353" s="768"/>
      <c r="CI48353" s="850"/>
    </row>
    <row r="48354" spans="85:87" x14ac:dyDescent="0.25">
      <c r="CG48354" s="768"/>
      <c r="CH48354" s="768"/>
      <c r="CI48354" s="850"/>
    </row>
    <row r="48355" spans="85:87" x14ac:dyDescent="0.25">
      <c r="CG48355" s="768"/>
      <c r="CH48355" s="768"/>
      <c r="CI48355" s="850"/>
    </row>
    <row r="48356" spans="85:87" x14ac:dyDescent="0.25">
      <c r="CG48356" s="768"/>
      <c r="CH48356" s="768"/>
      <c r="CI48356" s="850"/>
    </row>
    <row r="48357" spans="85:87" x14ac:dyDescent="0.25">
      <c r="CG48357" s="768"/>
      <c r="CH48357" s="768"/>
      <c r="CI48357" s="850"/>
    </row>
    <row r="48358" spans="85:87" x14ac:dyDescent="0.25">
      <c r="CG48358" s="768"/>
      <c r="CH48358" s="768"/>
      <c r="CI48358" s="850"/>
    </row>
    <row r="48359" spans="85:87" x14ac:dyDescent="0.25">
      <c r="CG48359" s="768"/>
      <c r="CH48359" s="768"/>
      <c r="CI48359" s="850"/>
    </row>
    <row r="48360" spans="85:87" x14ac:dyDescent="0.25">
      <c r="CG48360" s="768"/>
      <c r="CH48360" s="768"/>
      <c r="CI48360" s="850"/>
    </row>
    <row r="48361" spans="85:87" x14ac:dyDescent="0.25">
      <c r="CG48361" s="768"/>
      <c r="CH48361" s="768"/>
      <c r="CI48361" s="850"/>
    </row>
    <row r="48362" spans="85:87" x14ac:dyDescent="0.25">
      <c r="CG48362" s="768"/>
      <c r="CH48362" s="768"/>
      <c r="CI48362" s="850"/>
    </row>
    <row r="48363" spans="85:87" x14ac:dyDescent="0.25">
      <c r="CG48363" s="768"/>
      <c r="CH48363" s="768"/>
      <c r="CI48363" s="850"/>
    </row>
    <row r="48364" spans="85:87" x14ac:dyDescent="0.25">
      <c r="CG48364" s="768"/>
      <c r="CH48364" s="768"/>
      <c r="CI48364" s="850"/>
    </row>
    <row r="48365" spans="85:87" x14ac:dyDescent="0.25">
      <c r="CG48365" s="768"/>
      <c r="CH48365" s="768"/>
      <c r="CI48365" s="850"/>
    </row>
    <row r="48366" spans="85:87" x14ac:dyDescent="0.25">
      <c r="CG48366" s="768"/>
      <c r="CH48366" s="768"/>
      <c r="CI48366" s="850"/>
    </row>
    <row r="48367" spans="85:87" x14ac:dyDescent="0.25">
      <c r="CG48367" s="768"/>
      <c r="CH48367" s="768"/>
      <c r="CI48367" s="850"/>
    </row>
    <row r="48368" spans="85:87" x14ac:dyDescent="0.25">
      <c r="CG48368" s="768"/>
      <c r="CH48368" s="768"/>
      <c r="CI48368" s="850"/>
    </row>
    <row r="48369" spans="85:87" x14ac:dyDescent="0.25">
      <c r="CG48369" s="768"/>
      <c r="CH48369" s="768"/>
      <c r="CI48369" s="850"/>
    </row>
    <row r="48370" spans="85:87" x14ac:dyDescent="0.25">
      <c r="CG48370" s="768"/>
      <c r="CH48370" s="768"/>
      <c r="CI48370" s="850"/>
    </row>
    <row r="48371" spans="85:87" x14ac:dyDescent="0.25">
      <c r="CG48371" s="768"/>
      <c r="CH48371" s="768"/>
      <c r="CI48371" s="850"/>
    </row>
    <row r="48372" spans="85:87" x14ac:dyDescent="0.25">
      <c r="CG48372" s="768"/>
      <c r="CH48372" s="768"/>
      <c r="CI48372" s="850"/>
    </row>
    <row r="48373" spans="85:87" x14ac:dyDescent="0.25">
      <c r="CG48373" s="768"/>
      <c r="CH48373" s="768"/>
      <c r="CI48373" s="850"/>
    </row>
    <row r="48374" spans="85:87" x14ac:dyDescent="0.25">
      <c r="CG48374" s="768"/>
      <c r="CH48374" s="768"/>
      <c r="CI48374" s="850"/>
    </row>
    <row r="48375" spans="85:87" x14ac:dyDescent="0.25">
      <c r="CG48375" s="768"/>
      <c r="CH48375" s="768"/>
      <c r="CI48375" s="850"/>
    </row>
    <row r="48376" spans="85:87" x14ac:dyDescent="0.25">
      <c r="CG48376" s="768"/>
      <c r="CH48376" s="768"/>
      <c r="CI48376" s="850"/>
    </row>
    <row r="48377" spans="85:87" x14ac:dyDescent="0.25">
      <c r="CG48377" s="768"/>
      <c r="CH48377" s="768"/>
      <c r="CI48377" s="850"/>
    </row>
    <row r="48378" spans="85:87" x14ac:dyDescent="0.25">
      <c r="CG48378" s="768"/>
      <c r="CH48378" s="768"/>
      <c r="CI48378" s="850"/>
    </row>
    <row r="48379" spans="85:87" x14ac:dyDescent="0.25">
      <c r="CG48379" s="768"/>
      <c r="CH48379" s="768"/>
      <c r="CI48379" s="850"/>
    </row>
    <row r="48380" spans="85:87" x14ac:dyDescent="0.25">
      <c r="CG48380" s="768"/>
      <c r="CH48380" s="768"/>
      <c r="CI48380" s="850"/>
    </row>
    <row r="48381" spans="85:87" x14ac:dyDescent="0.25">
      <c r="CG48381" s="768"/>
      <c r="CH48381" s="768"/>
      <c r="CI48381" s="850"/>
    </row>
    <row r="48382" spans="85:87" x14ac:dyDescent="0.25">
      <c r="CG48382" s="768"/>
      <c r="CH48382" s="768"/>
      <c r="CI48382" s="850"/>
    </row>
    <row r="48383" spans="85:87" x14ac:dyDescent="0.25">
      <c r="CG48383" s="768"/>
      <c r="CH48383" s="768"/>
      <c r="CI48383" s="850"/>
    </row>
    <row r="48384" spans="85:87" x14ac:dyDescent="0.25">
      <c r="CG48384" s="768"/>
      <c r="CH48384" s="768"/>
      <c r="CI48384" s="850"/>
    </row>
    <row r="48385" spans="85:87" x14ac:dyDescent="0.25">
      <c r="CG48385" s="768"/>
      <c r="CH48385" s="768"/>
      <c r="CI48385" s="850"/>
    </row>
    <row r="48386" spans="85:87" x14ac:dyDescent="0.25">
      <c r="CG48386" s="768"/>
      <c r="CH48386" s="768"/>
      <c r="CI48386" s="850"/>
    </row>
    <row r="48387" spans="85:87" x14ac:dyDescent="0.25">
      <c r="CG48387" s="768"/>
      <c r="CH48387" s="768"/>
      <c r="CI48387" s="850"/>
    </row>
    <row r="48388" spans="85:87" x14ac:dyDescent="0.25">
      <c r="CG48388" s="768"/>
      <c r="CH48388" s="768"/>
      <c r="CI48388" s="850"/>
    </row>
    <row r="48389" spans="85:87" x14ac:dyDescent="0.25">
      <c r="CG48389" s="768"/>
      <c r="CH48389" s="768"/>
      <c r="CI48389" s="850"/>
    </row>
    <row r="48390" spans="85:87" x14ac:dyDescent="0.25">
      <c r="CG48390" s="768"/>
      <c r="CH48390" s="768"/>
      <c r="CI48390" s="850"/>
    </row>
    <row r="48391" spans="85:87" x14ac:dyDescent="0.25">
      <c r="CG48391" s="768"/>
      <c r="CH48391" s="768"/>
      <c r="CI48391" s="850"/>
    </row>
    <row r="48392" spans="85:87" x14ac:dyDescent="0.25">
      <c r="CG48392" s="768"/>
      <c r="CH48392" s="768"/>
      <c r="CI48392" s="850"/>
    </row>
    <row r="48393" spans="85:87" x14ac:dyDescent="0.25">
      <c r="CG48393" s="768"/>
      <c r="CH48393" s="768"/>
      <c r="CI48393" s="850"/>
    </row>
    <row r="48394" spans="85:87" x14ac:dyDescent="0.25">
      <c r="CG48394" s="768"/>
      <c r="CH48394" s="768"/>
      <c r="CI48394" s="850"/>
    </row>
    <row r="48395" spans="85:87" x14ac:dyDescent="0.25">
      <c r="CG48395" s="768"/>
      <c r="CH48395" s="768"/>
      <c r="CI48395" s="850"/>
    </row>
    <row r="48396" spans="85:87" x14ac:dyDescent="0.25">
      <c r="CG48396" s="768"/>
      <c r="CH48396" s="768"/>
      <c r="CI48396" s="850"/>
    </row>
    <row r="48397" spans="85:87" x14ac:dyDescent="0.25">
      <c r="CG48397" s="768"/>
      <c r="CH48397" s="768"/>
      <c r="CI48397" s="850"/>
    </row>
    <row r="48398" spans="85:87" x14ac:dyDescent="0.25">
      <c r="CG48398" s="768"/>
      <c r="CH48398" s="768"/>
      <c r="CI48398" s="850"/>
    </row>
    <row r="48399" spans="85:87" x14ac:dyDescent="0.25">
      <c r="CG48399" s="768"/>
      <c r="CH48399" s="768"/>
      <c r="CI48399" s="850"/>
    </row>
    <row r="48400" spans="85:87" x14ac:dyDescent="0.25">
      <c r="CG48400" s="768"/>
      <c r="CH48400" s="768"/>
      <c r="CI48400" s="850"/>
    </row>
    <row r="48401" spans="85:87" x14ac:dyDescent="0.25">
      <c r="CG48401" s="768"/>
      <c r="CH48401" s="768"/>
      <c r="CI48401" s="850"/>
    </row>
    <row r="48402" spans="85:87" x14ac:dyDescent="0.25">
      <c r="CG48402" s="768"/>
      <c r="CH48402" s="768"/>
      <c r="CI48402" s="850"/>
    </row>
    <row r="48403" spans="85:87" x14ac:dyDescent="0.25">
      <c r="CG48403" s="768"/>
      <c r="CH48403" s="768"/>
      <c r="CI48403" s="850"/>
    </row>
    <row r="48404" spans="85:87" x14ac:dyDescent="0.25">
      <c r="CG48404" s="768"/>
      <c r="CH48404" s="768"/>
      <c r="CI48404" s="850"/>
    </row>
    <row r="48405" spans="85:87" x14ac:dyDescent="0.25">
      <c r="CG48405" s="768"/>
      <c r="CH48405" s="768"/>
      <c r="CI48405" s="850"/>
    </row>
    <row r="48406" spans="85:87" x14ac:dyDescent="0.25">
      <c r="CG48406" s="768"/>
      <c r="CH48406" s="768"/>
      <c r="CI48406" s="850"/>
    </row>
    <row r="48407" spans="85:87" x14ac:dyDescent="0.25">
      <c r="CG48407" s="768"/>
      <c r="CH48407" s="768"/>
      <c r="CI48407" s="850"/>
    </row>
    <row r="48408" spans="85:87" x14ac:dyDescent="0.25">
      <c r="CG48408" s="768"/>
      <c r="CH48408" s="768"/>
      <c r="CI48408" s="850"/>
    </row>
    <row r="48409" spans="85:87" x14ac:dyDescent="0.25">
      <c r="CG48409" s="768"/>
      <c r="CH48409" s="768"/>
      <c r="CI48409" s="850"/>
    </row>
    <row r="48410" spans="85:87" x14ac:dyDescent="0.25">
      <c r="CG48410" s="768"/>
      <c r="CH48410" s="768"/>
      <c r="CI48410" s="850"/>
    </row>
    <row r="48411" spans="85:87" x14ac:dyDescent="0.25">
      <c r="CG48411" s="768"/>
      <c r="CH48411" s="768"/>
      <c r="CI48411" s="850"/>
    </row>
    <row r="48412" spans="85:87" x14ac:dyDescent="0.25">
      <c r="CG48412" s="768"/>
      <c r="CH48412" s="768"/>
      <c r="CI48412" s="850"/>
    </row>
    <row r="48413" spans="85:87" x14ac:dyDescent="0.25">
      <c r="CG48413" s="768"/>
      <c r="CH48413" s="768"/>
      <c r="CI48413" s="850"/>
    </row>
    <row r="48414" spans="85:87" x14ac:dyDescent="0.25">
      <c r="CG48414" s="768"/>
      <c r="CH48414" s="768"/>
      <c r="CI48414" s="850"/>
    </row>
    <row r="48415" spans="85:87" x14ac:dyDescent="0.25">
      <c r="CG48415" s="768"/>
      <c r="CH48415" s="768"/>
      <c r="CI48415" s="850"/>
    </row>
    <row r="48416" spans="85:87" x14ac:dyDescent="0.25">
      <c r="CG48416" s="768"/>
      <c r="CH48416" s="768"/>
      <c r="CI48416" s="850"/>
    </row>
    <row r="48417" spans="85:87" x14ac:dyDescent="0.25">
      <c r="CG48417" s="768"/>
      <c r="CH48417" s="768"/>
      <c r="CI48417" s="850"/>
    </row>
    <row r="48418" spans="85:87" x14ac:dyDescent="0.25">
      <c r="CG48418" s="768"/>
      <c r="CH48418" s="768"/>
      <c r="CI48418" s="850"/>
    </row>
    <row r="48419" spans="85:87" x14ac:dyDescent="0.25">
      <c r="CG48419" s="768"/>
      <c r="CH48419" s="768"/>
      <c r="CI48419" s="850"/>
    </row>
    <row r="48420" spans="85:87" x14ac:dyDescent="0.25">
      <c r="CG48420" s="768"/>
      <c r="CH48420" s="768"/>
      <c r="CI48420" s="850"/>
    </row>
    <row r="48421" spans="85:87" x14ac:dyDescent="0.25">
      <c r="CG48421" s="768"/>
      <c r="CH48421" s="768"/>
      <c r="CI48421" s="850"/>
    </row>
    <row r="48422" spans="85:87" x14ac:dyDescent="0.25">
      <c r="CG48422" s="768"/>
      <c r="CH48422" s="768"/>
      <c r="CI48422" s="850"/>
    </row>
    <row r="48423" spans="85:87" x14ac:dyDescent="0.25">
      <c r="CG48423" s="768"/>
      <c r="CH48423" s="768"/>
      <c r="CI48423" s="850"/>
    </row>
    <row r="48424" spans="85:87" x14ac:dyDescent="0.25">
      <c r="CG48424" s="768"/>
      <c r="CH48424" s="768"/>
      <c r="CI48424" s="850"/>
    </row>
    <row r="48425" spans="85:87" x14ac:dyDescent="0.25">
      <c r="CG48425" s="768"/>
      <c r="CH48425" s="768"/>
      <c r="CI48425" s="850"/>
    </row>
    <row r="48426" spans="85:87" x14ac:dyDescent="0.25">
      <c r="CG48426" s="768"/>
      <c r="CH48426" s="768"/>
      <c r="CI48426" s="850"/>
    </row>
    <row r="48427" spans="85:87" x14ac:dyDescent="0.25">
      <c r="CG48427" s="768"/>
      <c r="CH48427" s="768"/>
      <c r="CI48427" s="850"/>
    </row>
    <row r="48428" spans="85:87" x14ac:dyDescent="0.25">
      <c r="CG48428" s="768"/>
      <c r="CH48428" s="768"/>
      <c r="CI48428" s="850"/>
    </row>
    <row r="48429" spans="85:87" x14ac:dyDescent="0.25">
      <c r="CG48429" s="768"/>
      <c r="CH48429" s="768"/>
      <c r="CI48429" s="850"/>
    </row>
    <row r="48430" spans="85:87" x14ac:dyDescent="0.25">
      <c r="CG48430" s="768"/>
      <c r="CH48430" s="768"/>
      <c r="CI48430" s="850"/>
    </row>
    <row r="48431" spans="85:87" x14ac:dyDescent="0.25">
      <c r="CG48431" s="768"/>
      <c r="CH48431" s="768"/>
      <c r="CI48431" s="850"/>
    </row>
    <row r="48432" spans="85:87" x14ac:dyDescent="0.25">
      <c r="CG48432" s="768"/>
      <c r="CH48432" s="768"/>
      <c r="CI48432" s="850"/>
    </row>
    <row r="48433" spans="85:87" x14ac:dyDescent="0.25">
      <c r="CG48433" s="768"/>
      <c r="CH48433" s="768"/>
      <c r="CI48433" s="850"/>
    </row>
    <row r="48434" spans="85:87" x14ac:dyDescent="0.25">
      <c r="CG48434" s="768"/>
      <c r="CH48434" s="768"/>
      <c r="CI48434" s="850"/>
    </row>
    <row r="48435" spans="85:87" x14ac:dyDescent="0.25">
      <c r="CG48435" s="768"/>
      <c r="CH48435" s="768"/>
      <c r="CI48435" s="850"/>
    </row>
    <row r="48436" spans="85:87" x14ac:dyDescent="0.25">
      <c r="CG48436" s="768"/>
      <c r="CH48436" s="768"/>
      <c r="CI48436" s="850"/>
    </row>
    <row r="48437" spans="85:87" x14ac:dyDescent="0.25">
      <c r="CG48437" s="768"/>
      <c r="CH48437" s="768"/>
      <c r="CI48437" s="850"/>
    </row>
    <row r="48438" spans="85:87" x14ac:dyDescent="0.25">
      <c r="CG48438" s="768"/>
      <c r="CH48438" s="768"/>
      <c r="CI48438" s="850"/>
    </row>
    <row r="48439" spans="85:87" x14ac:dyDescent="0.25">
      <c r="CG48439" s="768"/>
      <c r="CH48439" s="768"/>
      <c r="CI48439" s="850"/>
    </row>
    <row r="48440" spans="85:87" x14ac:dyDescent="0.25">
      <c r="CG48440" s="768"/>
      <c r="CH48440" s="768"/>
      <c r="CI48440" s="850"/>
    </row>
    <row r="48441" spans="85:87" x14ac:dyDescent="0.25">
      <c r="CG48441" s="768"/>
      <c r="CH48441" s="768"/>
      <c r="CI48441" s="850"/>
    </row>
    <row r="48442" spans="85:87" x14ac:dyDescent="0.25">
      <c r="CG48442" s="768"/>
      <c r="CH48442" s="768"/>
      <c r="CI48442" s="850"/>
    </row>
    <row r="48443" spans="85:87" x14ac:dyDescent="0.25">
      <c r="CG48443" s="768"/>
      <c r="CH48443" s="768"/>
      <c r="CI48443" s="850"/>
    </row>
    <row r="48444" spans="85:87" x14ac:dyDescent="0.25">
      <c r="CG48444" s="768"/>
      <c r="CH48444" s="768"/>
      <c r="CI48444" s="850"/>
    </row>
    <row r="48445" spans="85:87" x14ac:dyDescent="0.25">
      <c r="CG48445" s="768"/>
      <c r="CH48445" s="768"/>
      <c r="CI48445" s="850"/>
    </row>
    <row r="48446" spans="85:87" x14ac:dyDescent="0.25">
      <c r="CG48446" s="768"/>
      <c r="CH48446" s="768"/>
      <c r="CI48446" s="850"/>
    </row>
    <row r="48447" spans="85:87" x14ac:dyDescent="0.25">
      <c r="CG48447" s="768"/>
      <c r="CH48447" s="768"/>
      <c r="CI48447" s="850"/>
    </row>
    <row r="48448" spans="85:87" x14ac:dyDescent="0.25">
      <c r="CG48448" s="768"/>
      <c r="CH48448" s="768"/>
      <c r="CI48448" s="850"/>
    </row>
    <row r="48449" spans="85:87" x14ac:dyDescent="0.25">
      <c r="CG48449" s="768"/>
      <c r="CH48449" s="768"/>
      <c r="CI48449" s="850"/>
    </row>
    <row r="48450" spans="85:87" x14ac:dyDescent="0.25">
      <c r="CG48450" s="768"/>
      <c r="CH48450" s="768"/>
      <c r="CI48450" s="850"/>
    </row>
    <row r="48451" spans="85:87" x14ac:dyDescent="0.25">
      <c r="CG48451" s="768"/>
      <c r="CH48451" s="768"/>
      <c r="CI48451" s="850"/>
    </row>
    <row r="48452" spans="85:87" x14ac:dyDescent="0.25">
      <c r="CG48452" s="768"/>
      <c r="CH48452" s="768"/>
      <c r="CI48452" s="850"/>
    </row>
    <row r="48453" spans="85:87" x14ac:dyDescent="0.25">
      <c r="CG48453" s="768"/>
      <c r="CH48453" s="768"/>
      <c r="CI48453" s="850"/>
    </row>
    <row r="48454" spans="85:87" x14ac:dyDescent="0.25">
      <c r="CG48454" s="768"/>
      <c r="CH48454" s="768"/>
      <c r="CI48454" s="850"/>
    </row>
    <row r="48455" spans="85:87" x14ac:dyDescent="0.25">
      <c r="CG48455" s="768"/>
      <c r="CH48455" s="768"/>
      <c r="CI48455" s="850"/>
    </row>
    <row r="48456" spans="85:87" x14ac:dyDescent="0.25">
      <c r="CG48456" s="768"/>
      <c r="CH48456" s="768"/>
      <c r="CI48456" s="850"/>
    </row>
    <row r="48457" spans="85:87" x14ac:dyDescent="0.25">
      <c r="CG48457" s="768"/>
      <c r="CH48457" s="768"/>
      <c r="CI48457" s="850"/>
    </row>
    <row r="48458" spans="85:87" x14ac:dyDescent="0.25">
      <c r="CG48458" s="768"/>
      <c r="CH48458" s="768"/>
      <c r="CI48458" s="850"/>
    </row>
    <row r="48459" spans="85:87" x14ac:dyDescent="0.25">
      <c r="CG48459" s="768"/>
      <c r="CH48459" s="768"/>
      <c r="CI48459" s="850"/>
    </row>
    <row r="48460" spans="85:87" x14ac:dyDescent="0.25">
      <c r="CG48460" s="768"/>
      <c r="CH48460" s="768"/>
      <c r="CI48460" s="850"/>
    </row>
    <row r="48461" spans="85:87" x14ac:dyDescent="0.25">
      <c r="CG48461" s="768"/>
      <c r="CH48461" s="768"/>
      <c r="CI48461" s="850"/>
    </row>
    <row r="48462" spans="85:87" x14ac:dyDescent="0.25">
      <c r="CG48462" s="768"/>
      <c r="CH48462" s="768"/>
      <c r="CI48462" s="850"/>
    </row>
    <row r="48463" spans="85:87" x14ac:dyDescent="0.25">
      <c r="CG48463" s="768"/>
      <c r="CH48463" s="768"/>
      <c r="CI48463" s="850"/>
    </row>
    <row r="48464" spans="85:87" x14ac:dyDescent="0.25">
      <c r="CG48464" s="768"/>
      <c r="CH48464" s="768"/>
      <c r="CI48464" s="850"/>
    </row>
    <row r="48465" spans="85:87" x14ac:dyDescent="0.25">
      <c r="CG48465" s="768"/>
      <c r="CH48465" s="768"/>
      <c r="CI48465" s="850"/>
    </row>
    <row r="48466" spans="85:87" x14ac:dyDescent="0.25">
      <c r="CG48466" s="768"/>
      <c r="CH48466" s="768"/>
      <c r="CI48466" s="850"/>
    </row>
    <row r="48467" spans="85:87" x14ac:dyDescent="0.25">
      <c r="CG48467" s="768"/>
      <c r="CH48467" s="768"/>
      <c r="CI48467" s="850"/>
    </row>
    <row r="48468" spans="85:87" x14ac:dyDescent="0.25">
      <c r="CG48468" s="768"/>
      <c r="CH48468" s="768"/>
      <c r="CI48468" s="850"/>
    </row>
    <row r="48469" spans="85:87" x14ac:dyDescent="0.25">
      <c r="CG48469" s="768"/>
      <c r="CH48469" s="768"/>
      <c r="CI48469" s="850"/>
    </row>
    <row r="48470" spans="85:87" x14ac:dyDescent="0.25">
      <c r="CG48470" s="768"/>
      <c r="CH48470" s="768"/>
      <c r="CI48470" s="850"/>
    </row>
    <row r="48471" spans="85:87" x14ac:dyDescent="0.25">
      <c r="CG48471" s="768"/>
      <c r="CH48471" s="768"/>
      <c r="CI48471" s="850"/>
    </row>
    <row r="48472" spans="85:87" x14ac:dyDescent="0.25">
      <c r="CG48472" s="768"/>
      <c r="CH48472" s="768"/>
      <c r="CI48472" s="850"/>
    </row>
    <row r="48473" spans="85:87" x14ac:dyDescent="0.25">
      <c r="CG48473" s="768"/>
      <c r="CH48473" s="768"/>
      <c r="CI48473" s="850"/>
    </row>
    <row r="48474" spans="85:87" x14ac:dyDescent="0.25">
      <c r="CG48474" s="768"/>
      <c r="CH48474" s="768"/>
      <c r="CI48474" s="850"/>
    </row>
    <row r="48475" spans="85:87" x14ac:dyDescent="0.25">
      <c r="CG48475" s="768"/>
      <c r="CH48475" s="768"/>
      <c r="CI48475" s="850"/>
    </row>
    <row r="48476" spans="85:87" x14ac:dyDescent="0.25">
      <c r="CG48476" s="768"/>
      <c r="CH48476" s="768"/>
      <c r="CI48476" s="850"/>
    </row>
    <row r="48477" spans="85:87" x14ac:dyDescent="0.25">
      <c r="CG48477" s="768"/>
      <c r="CH48477" s="768"/>
      <c r="CI48477" s="850"/>
    </row>
    <row r="48478" spans="85:87" x14ac:dyDescent="0.25">
      <c r="CG48478" s="768"/>
      <c r="CH48478" s="768"/>
      <c r="CI48478" s="850"/>
    </row>
    <row r="48479" spans="85:87" x14ac:dyDescent="0.25">
      <c r="CG48479" s="768"/>
      <c r="CH48479" s="768"/>
      <c r="CI48479" s="850"/>
    </row>
    <row r="48480" spans="85:87" x14ac:dyDescent="0.25">
      <c r="CG48480" s="768"/>
      <c r="CH48480" s="768"/>
      <c r="CI48480" s="850"/>
    </row>
    <row r="48481" spans="85:87" x14ac:dyDescent="0.25">
      <c r="CG48481" s="768"/>
      <c r="CH48481" s="768"/>
      <c r="CI48481" s="850"/>
    </row>
    <row r="48482" spans="85:87" x14ac:dyDescent="0.25">
      <c r="CG48482" s="768"/>
      <c r="CH48482" s="768"/>
      <c r="CI48482" s="850"/>
    </row>
    <row r="48483" spans="85:87" x14ac:dyDescent="0.25">
      <c r="CG48483" s="768"/>
      <c r="CH48483" s="768"/>
      <c r="CI48483" s="850"/>
    </row>
    <row r="48484" spans="85:87" x14ac:dyDescent="0.25">
      <c r="CG48484" s="768"/>
      <c r="CH48484" s="768"/>
      <c r="CI48484" s="850"/>
    </row>
    <row r="48485" spans="85:87" x14ac:dyDescent="0.25">
      <c r="CG48485" s="768"/>
      <c r="CH48485" s="768"/>
      <c r="CI48485" s="850"/>
    </row>
    <row r="48486" spans="85:87" x14ac:dyDescent="0.25">
      <c r="CG48486" s="768"/>
      <c r="CH48486" s="768"/>
      <c r="CI48486" s="850"/>
    </row>
    <row r="48487" spans="85:87" x14ac:dyDescent="0.25">
      <c r="CG48487" s="768"/>
      <c r="CH48487" s="768"/>
      <c r="CI48487" s="850"/>
    </row>
    <row r="48488" spans="85:87" x14ac:dyDescent="0.25">
      <c r="CG48488" s="768"/>
      <c r="CH48488" s="768"/>
      <c r="CI48488" s="850"/>
    </row>
    <row r="48489" spans="85:87" x14ac:dyDescent="0.25">
      <c r="CG48489" s="768"/>
      <c r="CH48489" s="768"/>
      <c r="CI48489" s="850"/>
    </row>
    <row r="48490" spans="85:87" x14ac:dyDescent="0.25">
      <c r="CG48490" s="768"/>
      <c r="CH48490" s="768"/>
      <c r="CI48490" s="850"/>
    </row>
    <row r="48491" spans="85:87" x14ac:dyDescent="0.25">
      <c r="CG48491" s="768"/>
      <c r="CH48491" s="768"/>
      <c r="CI48491" s="850"/>
    </row>
    <row r="48492" spans="85:87" x14ac:dyDescent="0.25">
      <c r="CG48492" s="768"/>
      <c r="CH48492" s="768"/>
      <c r="CI48492" s="850"/>
    </row>
    <row r="48493" spans="85:87" x14ac:dyDescent="0.25">
      <c r="CG48493" s="768"/>
      <c r="CH48493" s="768"/>
      <c r="CI48493" s="850"/>
    </row>
    <row r="48494" spans="85:87" x14ac:dyDescent="0.25">
      <c r="CG48494" s="768"/>
      <c r="CH48494" s="768"/>
      <c r="CI48494" s="850"/>
    </row>
    <row r="48495" spans="85:87" x14ac:dyDescent="0.25">
      <c r="CG48495" s="768"/>
      <c r="CH48495" s="768"/>
      <c r="CI48495" s="850"/>
    </row>
    <row r="48496" spans="85:87" x14ac:dyDescent="0.25">
      <c r="CG48496" s="768"/>
      <c r="CH48496" s="768"/>
      <c r="CI48496" s="850"/>
    </row>
    <row r="48497" spans="85:87" x14ac:dyDescent="0.25">
      <c r="CG48497" s="768"/>
      <c r="CH48497" s="768"/>
      <c r="CI48497" s="850"/>
    </row>
    <row r="48498" spans="85:87" x14ac:dyDescent="0.25">
      <c r="CG48498" s="768"/>
      <c r="CH48498" s="768"/>
      <c r="CI48498" s="850"/>
    </row>
    <row r="48499" spans="85:87" x14ac:dyDescent="0.25">
      <c r="CG48499" s="768"/>
      <c r="CH48499" s="768"/>
      <c r="CI48499" s="850"/>
    </row>
    <row r="48500" spans="85:87" x14ac:dyDescent="0.25">
      <c r="CG48500" s="768"/>
      <c r="CH48500" s="768"/>
      <c r="CI48500" s="850"/>
    </row>
    <row r="48501" spans="85:87" x14ac:dyDescent="0.25">
      <c r="CG48501" s="768"/>
      <c r="CH48501" s="768"/>
      <c r="CI48501" s="850"/>
    </row>
    <row r="48502" spans="85:87" x14ac:dyDescent="0.25">
      <c r="CG48502" s="768"/>
      <c r="CH48502" s="768"/>
      <c r="CI48502" s="850"/>
    </row>
    <row r="48503" spans="85:87" x14ac:dyDescent="0.25">
      <c r="CG48503" s="768"/>
      <c r="CH48503" s="768"/>
      <c r="CI48503" s="850"/>
    </row>
    <row r="48504" spans="85:87" x14ac:dyDescent="0.25">
      <c r="CG48504" s="768"/>
      <c r="CH48504" s="768"/>
      <c r="CI48504" s="850"/>
    </row>
    <row r="48505" spans="85:87" x14ac:dyDescent="0.25">
      <c r="CG48505" s="768"/>
      <c r="CH48505" s="768"/>
      <c r="CI48505" s="850"/>
    </row>
    <row r="48506" spans="85:87" x14ac:dyDescent="0.25">
      <c r="CG48506" s="768"/>
      <c r="CH48506" s="768"/>
      <c r="CI48506" s="850"/>
    </row>
    <row r="48507" spans="85:87" x14ac:dyDescent="0.25">
      <c r="CG48507" s="768"/>
      <c r="CH48507" s="768"/>
      <c r="CI48507" s="850"/>
    </row>
    <row r="48508" spans="85:87" x14ac:dyDescent="0.25">
      <c r="CG48508" s="768"/>
      <c r="CH48508" s="768"/>
      <c r="CI48508" s="850"/>
    </row>
    <row r="48509" spans="85:87" x14ac:dyDescent="0.25">
      <c r="CG48509" s="768"/>
      <c r="CH48509" s="768"/>
      <c r="CI48509" s="850"/>
    </row>
    <row r="48510" spans="85:87" x14ac:dyDescent="0.25">
      <c r="CG48510" s="768"/>
      <c r="CH48510" s="768"/>
      <c r="CI48510" s="850"/>
    </row>
    <row r="48511" spans="85:87" x14ac:dyDescent="0.25">
      <c r="CG48511" s="768"/>
      <c r="CH48511" s="768"/>
      <c r="CI48511" s="850"/>
    </row>
    <row r="48512" spans="85:87" x14ac:dyDescent="0.25">
      <c r="CG48512" s="768"/>
      <c r="CH48512" s="768"/>
      <c r="CI48512" s="850"/>
    </row>
    <row r="48513" spans="85:87" x14ac:dyDescent="0.25">
      <c r="CG48513" s="768"/>
      <c r="CH48513" s="768"/>
      <c r="CI48513" s="850"/>
    </row>
    <row r="48514" spans="85:87" x14ac:dyDescent="0.25">
      <c r="CG48514" s="768"/>
      <c r="CH48514" s="768"/>
      <c r="CI48514" s="850"/>
    </row>
    <row r="48515" spans="85:87" x14ac:dyDescent="0.25">
      <c r="CG48515" s="768"/>
      <c r="CH48515" s="768"/>
      <c r="CI48515" s="850"/>
    </row>
    <row r="48516" spans="85:87" x14ac:dyDescent="0.25">
      <c r="CG48516" s="768"/>
      <c r="CH48516" s="768"/>
      <c r="CI48516" s="850"/>
    </row>
    <row r="48517" spans="85:87" x14ac:dyDescent="0.25">
      <c r="CG48517" s="768"/>
      <c r="CH48517" s="768"/>
      <c r="CI48517" s="850"/>
    </row>
    <row r="48518" spans="85:87" x14ac:dyDescent="0.25">
      <c r="CG48518" s="768"/>
      <c r="CH48518" s="768"/>
      <c r="CI48518" s="850"/>
    </row>
    <row r="48519" spans="85:87" x14ac:dyDescent="0.25">
      <c r="CG48519" s="768"/>
      <c r="CH48519" s="768"/>
      <c r="CI48519" s="850"/>
    </row>
    <row r="48520" spans="85:87" x14ac:dyDescent="0.25">
      <c r="CG48520" s="768"/>
      <c r="CH48520" s="768"/>
      <c r="CI48520" s="850"/>
    </row>
    <row r="48521" spans="85:87" x14ac:dyDescent="0.25">
      <c r="CG48521" s="768"/>
      <c r="CH48521" s="768"/>
      <c r="CI48521" s="850"/>
    </row>
    <row r="48522" spans="85:87" x14ac:dyDescent="0.25">
      <c r="CG48522" s="768"/>
      <c r="CH48522" s="768"/>
      <c r="CI48522" s="850"/>
    </row>
    <row r="48523" spans="85:87" x14ac:dyDescent="0.25">
      <c r="CG48523" s="768"/>
      <c r="CH48523" s="768"/>
      <c r="CI48523" s="850"/>
    </row>
    <row r="48524" spans="85:87" x14ac:dyDescent="0.25">
      <c r="CG48524" s="768"/>
      <c r="CH48524" s="768"/>
      <c r="CI48524" s="850"/>
    </row>
    <row r="48525" spans="85:87" x14ac:dyDescent="0.25">
      <c r="CG48525" s="768"/>
      <c r="CH48525" s="768"/>
      <c r="CI48525" s="850"/>
    </row>
    <row r="48526" spans="85:87" x14ac:dyDescent="0.25">
      <c r="CG48526" s="768"/>
      <c r="CH48526" s="768"/>
      <c r="CI48526" s="850"/>
    </row>
    <row r="48527" spans="85:87" x14ac:dyDescent="0.25">
      <c r="CG48527" s="768"/>
      <c r="CH48527" s="768"/>
      <c r="CI48527" s="850"/>
    </row>
    <row r="48528" spans="85:87" x14ac:dyDescent="0.25">
      <c r="CG48528" s="768"/>
      <c r="CH48528" s="768"/>
      <c r="CI48528" s="850"/>
    </row>
    <row r="48529" spans="85:87" x14ac:dyDescent="0.25">
      <c r="CG48529" s="768"/>
      <c r="CH48529" s="768"/>
      <c r="CI48529" s="850"/>
    </row>
    <row r="48530" spans="85:87" x14ac:dyDescent="0.25">
      <c r="CG48530" s="768"/>
      <c r="CH48530" s="768"/>
      <c r="CI48530" s="850"/>
    </row>
    <row r="48531" spans="85:87" x14ac:dyDescent="0.25">
      <c r="CG48531" s="768"/>
      <c r="CH48531" s="768"/>
      <c r="CI48531" s="850"/>
    </row>
    <row r="48532" spans="85:87" x14ac:dyDescent="0.25">
      <c r="CG48532" s="768"/>
      <c r="CH48532" s="768"/>
      <c r="CI48532" s="850"/>
    </row>
    <row r="48533" spans="85:87" x14ac:dyDescent="0.25">
      <c r="CG48533" s="768"/>
      <c r="CH48533" s="768"/>
      <c r="CI48533" s="850"/>
    </row>
    <row r="48534" spans="85:87" x14ac:dyDescent="0.25">
      <c r="CG48534" s="768"/>
      <c r="CH48534" s="768"/>
      <c r="CI48534" s="850"/>
    </row>
    <row r="48535" spans="85:87" x14ac:dyDescent="0.25">
      <c r="CG48535" s="768"/>
      <c r="CH48535" s="768"/>
      <c r="CI48535" s="850"/>
    </row>
    <row r="48536" spans="85:87" x14ac:dyDescent="0.25">
      <c r="CG48536" s="768"/>
      <c r="CH48536" s="768"/>
      <c r="CI48536" s="850"/>
    </row>
    <row r="48537" spans="85:87" x14ac:dyDescent="0.25">
      <c r="CG48537" s="768"/>
      <c r="CH48537" s="768"/>
      <c r="CI48537" s="850"/>
    </row>
    <row r="48538" spans="85:87" x14ac:dyDescent="0.25">
      <c r="CG48538" s="768"/>
      <c r="CH48538" s="768"/>
      <c r="CI48538" s="850"/>
    </row>
    <row r="48539" spans="85:87" x14ac:dyDescent="0.25">
      <c r="CG48539" s="768"/>
      <c r="CH48539" s="768"/>
      <c r="CI48539" s="850"/>
    </row>
    <row r="48540" spans="85:87" x14ac:dyDescent="0.25">
      <c r="CG48540" s="768"/>
      <c r="CH48540" s="768"/>
      <c r="CI48540" s="850"/>
    </row>
    <row r="48541" spans="85:87" x14ac:dyDescent="0.25">
      <c r="CG48541" s="768"/>
      <c r="CH48541" s="768"/>
      <c r="CI48541" s="850"/>
    </row>
    <row r="48542" spans="85:87" x14ac:dyDescent="0.25">
      <c r="CG48542" s="768"/>
      <c r="CH48542" s="768"/>
      <c r="CI48542" s="850"/>
    </row>
    <row r="48543" spans="85:87" x14ac:dyDescent="0.25">
      <c r="CG48543" s="768"/>
      <c r="CH48543" s="768"/>
      <c r="CI48543" s="850"/>
    </row>
    <row r="48544" spans="85:87" x14ac:dyDescent="0.25">
      <c r="CG48544" s="768"/>
      <c r="CH48544" s="768"/>
      <c r="CI48544" s="850"/>
    </row>
    <row r="48545" spans="85:87" x14ac:dyDescent="0.25">
      <c r="CG48545" s="768"/>
      <c r="CH48545" s="768"/>
      <c r="CI48545" s="850"/>
    </row>
    <row r="48546" spans="85:87" x14ac:dyDescent="0.25">
      <c r="CG48546" s="768"/>
      <c r="CH48546" s="768"/>
      <c r="CI48546" s="850"/>
    </row>
    <row r="48547" spans="85:87" x14ac:dyDescent="0.25">
      <c r="CG48547" s="768"/>
      <c r="CH48547" s="768"/>
      <c r="CI48547" s="850"/>
    </row>
    <row r="48548" spans="85:87" x14ac:dyDescent="0.25">
      <c r="CG48548" s="768"/>
      <c r="CH48548" s="768"/>
      <c r="CI48548" s="850"/>
    </row>
    <row r="48549" spans="85:87" x14ac:dyDescent="0.25">
      <c r="CG48549" s="768"/>
      <c r="CH48549" s="768"/>
      <c r="CI48549" s="850"/>
    </row>
    <row r="48550" spans="85:87" x14ac:dyDescent="0.25">
      <c r="CG48550" s="768"/>
      <c r="CH48550" s="768"/>
      <c r="CI48550" s="850"/>
    </row>
    <row r="48551" spans="85:87" x14ac:dyDescent="0.25">
      <c r="CG48551" s="768"/>
      <c r="CH48551" s="768"/>
      <c r="CI48551" s="850"/>
    </row>
    <row r="48552" spans="85:87" x14ac:dyDescent="0.25">
      <c r="CG48552" s="768"/>
      <c r="CH48552" s="768"/>
      <c r="CI48552" s="850"/>
    </row>
    <row r="48553" spans="85:87" x14ac:dyDescent="0.25">
      <c r="CG48553" s="768"/>
      <c r="CH48553" s="768"/>
      <c r="CI48553" s="850"/>
    </row>
    <row r="48554" spans="85:87" x14ac:dyDescent="0.25">
      <c r="CG48554" s="768"/>
      <c r="CH48554" s="768"/>
      <c r="CI48554" s="850"/>
    </row>
    <row r="48555" spans="85:87" x14ac:dyDescent="0.25">
      <c r="CG48555" s="768"/>
      <c r="CH48555" s="768"/>
      <c r="CI48555" s="850"/>
    </row>
    <row r="48556" spans="85:87" x14ac:dyDescent="0.25">
      <c r="CG48556" s="768"/>
      <c r="CH48556" s="768"/>
      <c r="CI48556" s="850"/>
    </row>
    <row r="48557" spans="85:87" x14ac:dyDescent="0.25">
      <c r="CG48557" s="768"/>
      <c r="CH48557" s="768"/>
      <c r="CI48557" s="850"/>
    </row>
    <row r="48558" spans="85:87" x14ac:dyDescent="0.25">
      <c r="CG48558" s="768"/>
      <c r="CH48558" s="768"/>
      <c r="CI48558" s="850"/>
    </row>
    <row r="48559" spans="85:87" x14ac:dyDescent="0.25">
      <c r="CG48559" s="768"/>
      <c r="CH48559" s="768"/>
      <c r="CI48559" s="850"/>
    </row>
    <row r="48560" spans="85:87" x14ac:dyDescent="0.25">
      <c r="CG48560" s="768"/>
      <c r="CH48560" s="768"/>
      <c r="CI48560" s="850"/>
    </row>
    <row r="48561" spans="85:87" x14ac:dyDescent="0.25">
      <c r="CG48561" s="768"/>
      <c r="CH48561" s="768"/>
      <c r="CI48561" s="850"/>
    </row>
    <row r="48562" spans="85:87" x14ac:dyDescent="0.25">
      <c r="CG48562" s="768"/>
      <c r="CH48562" s="768"/>
      <c r="CI48562" s="850"/>
    </row>
    <row r="48563" spans="85:87" x14ac:dyDescent="0.25">
      <c r="CG48563" s="768"/>
      <c r="CH48563" s="768"/>
      <c r="CI48563" s="850"/>
    </row>
    <row r="48564" spans="85:87" x14ac:dyDescent="0.25">
      <c r="CG48564" s="768"/>
      <c r="CH48564" s="768"/>
      <c r="CI48564" s="850"/>
    </row>
    <row r="48565" spans="85:87" x14ac:dyDescent="0.25">
      <c r="CG48565" s="768"/>
      <c r="CH48565" s="768"/>
      <c r="CI48565" s="850"/>
    </row>
    <row r="48566" spans="85:87" x14ac:dyDescent="0.25">
      <c r="CG48566" s="768"/>
      <c r="CH48566" s="768"/>
      <c r="CI48566" s="850"/>
    </row>
    <row r="48567" spans="85:87" x14ac:dyDescent="0.25">
      <c r="CG48567" s="768"/>
      <c r="CH48567" s="768"/>
      <c r="CI48567" s="850"/>
    </row>
    <row r="48568" spans="85:87" x14ac:dyDescent="0.25">
      <c r="CG48568" s="768"/>
      <c r="CH48568" s="768"/>
      <c r="CI48568" s="850"/>
    </row>
    <row r="48569" spans="85:87" x14ac:dyDescent="0.25">
      <c r="CG48569" s="768"/>
      <c r="CH48569" s="768"/>
      <c r="CI48569" s="850"/>
    </row>
    <row r="48570" spans="85:87" x14ac:dyDescent="0.25">
      <c r="CG48570" s="768"/>
      <c r="CH48570" s="768"/>
      <c r="CI48570" s="850"/>
    </row>
    <row r="48571" spans="85:87" x14ac:dyDescent="0.25">
      <c r="CG48571" s="768"/>
      <c r="CH48571" s="768"/>
      <c r="CI48571" s="850"/>
    </row>
    <row r="48572" spans="85:87" x14ac:dyDescent="0.25">
      <c r="CG48572" s="768"/>
      <c r="CH48572" s="768"/>
      <c r="CI48572" s="850"/>
    </row>
    <row r="48573" spans="85:87" x14ac:dyDescent="0.25">
      <c r="CG48573" s="768"/>
      <c r="CH48573" s="768"/>
      <c r="CI48573" s="850"/>
    </row>
    <row r="48574" spans="85:87" x14ac:dyDescent="0.25">
      <c r="CG48574" s="768"/>
      <c r="CH48574" s="768"/>
      <c r="CI48574" s="850"/>
    </row>
    <row r="48575" spans="85:87" x14ac:dyDescent="0.25">
      <c r="CG48575" s="768"/>
      <c r="CH48575" s="768"/>
      <c r="CI48575" s="850"/>
    </row>
    <row r="48576" spans="85:87" x14ac:dyDescent="0.25">
      <c r="CG48576" s="768"/>
      <c r="CH48576" s="768"/>
      <c r="CI48576" s="850"/>
    </row>
    <row r="48577" spans="85:87" x14ac:dyDescent="0.25">
      <c r="CG48577" s="768"/>
      <c r="CH48577" s="768"/>
      <c r="CI48577" s="850"/>
    </row>
    <row r="48578" spans="85:87" x14ac:dyDescent="0.25">
      <c r="CG48578" s="768"/>
      <c r="CH48578" s="768"/>
      <c r="CI48578" s="850"/>
    </row>
    <row r="48579" spans="85:87" x14ac:dyDescent="0.25">
      <c r="CG48579" s="768"/>
      <c r="CH48579" s="768"/>
      <c r="CI48579" s="850"/>
    </row>
    <row r="48580" spans="85:87" x14ac:dyDescent="0.25">
      <c r="CG48580" s="768"/>
      <c r="CH48580" s="768"/>
      <c r="CI48580" s="850"/>
    </row>
    <row r="48581" spans="85:87" x14ac:dyDescent="0.25">
      <c r="CG48581" s="768"/>
      <c r="CH48581" s="768"/>
      <c r="CI48581" s="850"/>
    </row>
    <row r="48582" spans="85:87" x14ac:dyDescent="0.25">
      <c r="CG48582" s="768"/>
      <c r="CH48582" s="768"/>
      <c r="CI48582" s="850"/>
    </row>
    <row r="48583" spans="85:87" x14ac:dyDescent="0.25">
      <c r="CG48583" s="768"/>
      <c r="CH48583" s="768"/>
      <c r="CI48583" s="850"/>
    </row>
    <row r="48584" spans="85:87" x14ac:dyDescent="0.25">
      <c r="CG48584" s="768"/>
      <c r="CH48584" s="768"/>
      <c r="CI48584" s="850"/>
    </row>
    <row r="48585" spans="85:87" x14ac:dyDescent="0.25">
      <c r="CG48585" s="768"/>
      <c r="CH48585" s="768"/>
      <c r="CI48585" s="850"/>
    </row>
    <row r="48586" spans="85:87" x14ac:dyDescent="0.25">
      <c r="CG48586" s="768"/>
      <c r="CH48586" s="768"/>
      <c r="CI48586" s="850"/>
    </row>
    <row r="48587" spans="85:87" x14ac:dyDescent="0.25">
      <c r="CG48587" s="768"/>
      <c r="CH48587" s="768"/>
      <c r="CI48587" s="850"/>
    </row>
    <row r="48588" spans="85:87" x14ac:dyDescent="0.25">
      <c r="CG48588" s="768"/>
      <c r="CH48588" s="768"/>
      <c r="CI48588" s="850"/>
    </row>
    <row r="48589" spans="85:87" x14ac:dyDescent="0.25">
      <c r="CG48589" s="768"/>
      <c r="CH48589" s="768"/>
      <c r="CI48589" s="850"/>
    </row>
    <row r="48590" spans="85:87" x14ac:dyDescent="0.25">
      <c r="CG48590" s="768"/>
      <c r="CH48590" s="768"/>
      <c r="CI48590" s="850"/>
    </row>
    <row r="48591" spans="85:87" x14ac:dyDescent="0.25">
      <c r="CG48591" s="768"/>
      <c r="CH48591" s="768"/>
      <c r="CI48591" s="850"/>
    </row>
    <row r="48592" spans="85:87" x14ac:dyDescent="0.25">
      <c r="CG48592" s="768"/>
      <c r="CH48592" s="768"/>
      <c r="CI48592" s="850"/>
    </row>
    <row r="48593" spans="85:87" x14ac:dyDescent="0.25">
      <c r="CG48593" s="768"/>
      <c r="CH48593" s="768"/>
      <c r="CI48593" s="850"/>
    </row>
    <row r="48594" spans="85:87" x14ac:dyDescent="0.25">
      <c r="CG48594" s="768"/>
      <c r="CH48594" s="768"/>
      <c r="CI48594" s="850"/>
    </row>
    <row r="48595" spans="85:87" x14ac:dyDescent="0.25">
      <c r="CG48595" s="768"/>
      <c r="CH48595" s="768"/>
      <c r="CI48595" s="850"/>
    </row>
    <row r="48596" spans="85:87" x14ac:dyDescent="0.25">
      <c r="CG48596" s="768"/>
      <c r="CH48596" s="768"/>
      <c r="CI48596" s="850"/>
    </row>
    <row r="48597" spans="85:87" x14ac:dyDescent="0.25">
      <c r="CG48597" s="768"/>
      <c r="CH48597" s="768"/>
      <c r="CI48597" s="850"/>
    </row>
    <row r="48598" spans="85:87" x14ac:dyDescent="0.25">
      <c r="CG48598" s="768"/>
      <c r="CH48598" s="768"/>
      <c r="CI48598" s="850"/>
    </row>
    <row r="48599" spans="85:87" x14ac:dyDescent="0.25">
      <c r="CG48599" s="768"/>
      <c r="CH48599" s="768"/>
      <c r="CI48599" s="850"/>
    </row>
    <row r="48600" spans="85:87" x14ac:dyDescent="0.25">
      <c r="CG48600" s="768"/>
      <c r="CH48600" s="768"/>
      <c r="CI48600" s="850"/>
    </row>
    <row r="48601" spans="85:87" x14ac:dyDescent="0.25">
      <c r="CG48601" s="768"/>
      <c r="CH48601" s="768"/>
      <c r="CI48601" s="850"/>
    </row>
    <row r="48602" spans="85:87" x14ac:dyDescent="0.25">
      <c r="CG48602" s="768"/>
      <c r="CH48602" s="768"/>
      <c r="CI48602" s="850"/>
    </row>
    <row r="48603" spans="85:87" x14ac:dyDescent="0.25">
      <c r="CG48603" s="768"/>
      <c r="CH48603" s="768"/>
      <c r="CI48603" s="850"/>
    </row>
    <row r="48604" spans="85:87" x14ac:dyDescent="0.25">
      <c r="CG48604" s="768"/>
      <c r="CH48604" s="768"/>
      <c r="CI48604" s="850"/>
    </row>
    <row r="48605" spans="85:87" x14ac:dyDescent="0.25">
      <c r="CG48605" s="768"/>
      <c r="CH48605" s="768"/>
      <c r="CI48605" s="850"/>
    </row>
    <row r="48606" spans="85:87" x14ac:dyDescent="0.25">
      <c r="CG48606" s="768"/>
      <c r="CH48606" s="768"/>
      <c r="CI48606" s="850"/>
    </row>
    <row r="48607" spans="85:87" x14ac:dyDescent="0.25">
      <c r="CG48607" s="768"/>
      <c r="CH48607" s="768"/>
      <c r="CI48607" s="850"/>
    </row>
    <row r="48608" spans="85:87" x14ac:dyDescent="0.25">
      <c r="CG48608" s="768"/>
      <c r="CH48608" s="768"/>
      <c r="CI48608" s="850"/>
    </row>
    <row r="48609" spans="85:87" x14ac:dyDescent="0.25">
      <c r="CG48609" s="768"/>
      <c r="CH48609" s="768"/>
      <c r="CI48609" s="850"/>
    </row>
    <row r="48610" spans="85:87" x14ac:dyDescent="0.25">
      <c r="CG48610" s="768"/>
      <c r="CH48610" s="768"/>
      <c r="CI48610" s="850"/>
    </row>
    <row r="48611" spans="85:87" x14ac:dyDescent="0.25">
      <c r="CG48611" s="768"/>
      <c r="CH48611" s="768"/>
      <c r="CI48611" s="850"/>
    </row>
    <row r="48612" spans="85:87" x14ac:dyDescent="0.25">
      <c r="CG48612" s="768"/>
      <c r="CH48612" s="768"/>
      <c r="CI48612" s="850"/>
    </row>
    <row r="48613" spans="85:87" x14ac:dyDescent="0.25">
      <c r="CG48613" s="768"/>
      <c r="CH48613" s="768"/>
      <c r="CI48613" s="850"/>
    </row>
    <row r="48614" spans="85:87" x14ac:dyDescent="0.25">
      <c r="CG48614" s="768"/>
      <c r="CH48614" s="768"/>
      <c r="CI48614" s="850"/>
    </row>
    <row r="48615" spans="85:87" x14ac:dyDescent="0.25">
      <c r="CG48615" s="768"/>
      <c r="CH48615" s="768"/>
      <c r="CI48615" s="850"/>
    </row>
    <row r="48616" spans="85:87" x14ac:dyDescent="0.25">
      <c r="CG48616" s="768"/>
      <c r="CH48616" s="768"/>
      <c r="CI48616" s="850"/>
    </row>
    <row r="48617" spans="85:87" x14ac:dyDescent="0.25">
      <c r="CG48617" s="768"/>
      <c r="CH48617" s="768"/>
      <c r="CI48617" s="850"/>
    </row>
    <row r="48618" spans="85:87" x14ac:dyDescent="0.25">
      <c r="CG48618" s="768"/>
      <c r="CH48618" s="768"/>
      <c r="CI48618" s="850"/>
    </row>
    <row r="48619" spans="85:87" x14ac:dyDescent="0.25">
      <c r="CG48619" s="768"/>
      <c r="CH48619" s="768"/>
      <c r="CI48619" s="850"/>
    </row>
    <row r="48620" spans="85:87" x14ac:dyDescent="0.25">
      <c r="CG48620" s="768"/>
      <c r="CH48620" s="768"/>
      <c r="CI48620" s="850"/>
    </row>
    <row r="48621" spans="85:87" x14ac:dyDescent="0.25">
      <c r="CG48621" s="768"/>
      <c r="CH48621" s="768"/>
      <c r="CI48621" s="850"/>
    </row>
    <row r="48622" spans="85:87" x14ac:dyDescent="0.25">
      <c r="CG48622" s="768"/>
      <c r="CH48622" s="768"/>
      <c r="CI48622" s="850"/>
    </row>
    <row r="48623" spans="85:87" x14ac:dyDescent="0.25">
      <c r="CG48623" s="768"/>
      <c r="CH48623" s="768"/>
      <c r="CI48623" s="850"/>
    </row>
    <row r="48624" spans="85:87" x14ac:dyDescent="0.25">
      <c r="CG48624" s="768"/>
      <c r="CH48624" s="768"/>
      <c r="CI48624" s="850"/>
    </row>
    <row r="48625" spans="85:87" x14ac:dyDescent="0.25">
      <c r="CG48625" s="768"/>
      <c r="CH48625" s="768"/>
      <c r="CI48625" s="850"/>
    </row>
    <row r="48626" spans="85:87" x14ac:dyDescent="0.25">
      <c r="CG48626" s="768"/>
      <c r="CH48626" s="768"/>
      <c r="CI48626" s="850"/>
    </row>
    <row r="48627" spans="85:87" x14ac:dyDescent="0.25">
      <c r="CG48627" s="768"/>
      <c r="CH48627" s="768"/>
      <c r="CI48627" s="850"/>
    </row>
    <row r="48628" spans="85:87" x14ac:dyDescent="0.25">
      <c r="CG48628" s="768"/>
      <c r="CH48628" s="768"/>
      <c r="CI48628" s="850"/>
    </row>
    <row r="48629" spans="85:87" x14ac:dyDescent="0.25">
      <c r="CG48629" s="768"/>
      <c r="CH48629" s="768"/>
      <c r="CI48629" s="850"/>
    </row>
    <row r="48630" spans="85:87" x14ac:dyDescent="0.25">
      <c r="CG48630" s="768"/>
      <c r="CH48630" s="768"/>
      <c r="CI48630" s="850"/>
    </row>
    <row r="48631" spans="85:87" x14ac:dyDescent="0.25">
      <c r="CG48631" s="768"/>
      <c r="CH48631" s="768"/>
      <c r="CI48631" s="850"/>
    </row>
    <row r="48632" spans="85:87" x14ac:dyDescent="0.25">
      <c r="CG48632" s="768"/>
      <c r="CH48632" s="768"/>
      <c r="CI48632" s="850"/>
    </row>
    <row r="48633" spans="85:87" x14ac:dyDescent="0.25">
      <c r="CG48633" s="768"/>
      <c r="CH48633" s="768"/>
      <c r="CI48633" s="850"/>
    </row>
    <row r="48634" spans="85:87" x14ac:dyDescent="0.25">
      <c r="CG48634" s="768"/>
      <c r="CH48634" s="768"/>
      <c r="CI48634" s="850"/>
    </row>
    <row r="48635" spans="85:87" x14ac:dyDescent="0.25">
      <c r="CG48635" s="768"/>
      <c r="CH48635" s="768"/>
      <c r="CI48635" s="850"/>
    </row>
    <row r="48636" spans="85:87" x14ac:dyDescent="0.25">
      <c r="CG48636" s="768"/>
      <c r="CH48636" s="768"/>
      <c r="CI48636" s="850"/>
    </row>
    <row r="48637" spans="85:87" x14ac:dyDescent="0.25">
      <c r="CG48637" s="768"/>
      <c r="CH48637" s="768"/>
      <c r="CI48637" s="850"/>
    </row>
    <row r="48638" spans="85:87" x14ac:dyDescent="0.25">
      <c r="CG48638" s="768"/>
      <c r="CH48638" s="768"/>
      <c r="CI48638" s="850"/>
    </row>
    <row r="48639" spans="85:87" x14ac:dyDescent="0.25">
      <c r="CG48639" s="768"/>
      <c r="CH48639" s="768"/>
      <c r="CI48639" s="850"/>
    </row>
    <row r="48640" spans="85:87" x14ac:dyDescent="0.25">
      <c r="CG48640" s="768"/>
      <c r="CH48640" s="768"/>
      <c r="CI48640" s="850"/>
    </row>
    <row r="48641" spans="85:87" x14ac:dyDescent="0.25">
      <c r="CG48641" s="768"/>
      <c r="CH48641" s="768"/>
      <c r="CI48641" s="850"/>
    </row>
    <row r="48642" spans="85:87" x14ac:dyDescent="0.25">
      <c r="CG48642" s="768"/>
      <c r="CH48642" s="768"/>
      <c r="CI48642" s="850"/>
    </row>
    <row r="48643" spans="85:87" x14ac:dyDescent="0.25">
      <c r="CG48643" s="768"/>
      <c r="CH48643" s="768"/>
      <c r="CI48643" s="850"/>
    </row>
    <row r="48644" spans="85:87" x14ac:dyDescent="0.25">
      <c r="CG48644" s="768"/>
      <c r="CH48644" s="768"/>
      <c r="CI48644" s="850"/>
    </row>
    <row r="48645" spans="85:87" x14ac:dyDescent="0.25">
      <c r="CG48645" s="768"/>
      <c r="CH48645" s="768"/>
      <c r="CI48645" s="850"/>
    </row>
    <row r="48646" spans="85:87" x14ac:dyDescent="0.25">
      <c r="CG48646" s="768"/>
      <c r="CH48646" s="768"/>
      <c r="CI48646" s="850"/>
    </row>
    <row r="48647" spans="85:87" x14ac:dyDescent="0.25">
      <c r="CG48647" s="768"/>
      <c r="CH48647" s="768"/>
      <c r="CI48647" s="850"/>
    </row>
    <row r="48648" spans="85:87" x14ac:dyDescent="0.25">
      <c r="CG48648" s="768"/>
      <c r="CH48648" s="768"/>
      <c r="CI48648" s="850"/>
    </row>
    <row r="48649" spans="85:87" x14ac:dyDescent="0.25">
      <c r="CG48649" s="768"/>
      <c r="CH48649" s="768"/>
      <c r="CI48649" s="850"/>
    </row>
    <row r="48650" spans="85:87" x14ac:dyDescent="0.25">
      <c r="CG48650" s="768"/>
      <c r="CH48650" s="768"/>
      <c r="CI48650" s="850"/>
    </row>
    <row r="48651" spans="85:87" x14ac:dyDescent="0.25">
      <c r="CG48651" s="768"/>
      <c r="CH48651" s="768"/>
      <c r="CI48651" s="850"/>
    </row>
    <row r="48652" spans="85:87" x14ac:dyDescent="0.25">
      <c r="CG48652" s="768"/>
      <c r="CH48652" s="768"/>
      <c r="CI48652" s="850"/>
    </row>
    <row r="48653" spans="85:87" x14ac:dyDescent="0.25">
      <c r="CG48653" s="768"/>
      <c r="CH48653" s="768"/>
      <c r="CI48653" s="850"/>
    </row>
    <row r="48654" spans="85:87" x14ac:dyDescent="0.25">
      <c r="CG48654" s="768"/>
      <c r="CH48654" s="768"/>
      <c r="CI48654" s="850"/>
    </row>
    <row r="48655" spans="85:87" x14ac:dyDescent="0.25">
      <c r="CG48655" s="768"/>
      <c r="CH48655" s="768"/>
      <c r="CI48655" s="850"/>
    </row>
    <row r="48656" spans="85:87" x14ac:dyDescent="0.25">
      <c r="CG48656" s="768"/>
      <c r="CH48656" s="768"/>
      <c r="CI48656" s="850"/>
    </row>
    <row r="48657" spans="85:87" x14ac:dyDescent="0.25">
      <c r="CG48657" s="768"/>
      <c r="CH48657" s="768"/>
      <c r="CI48657" s="850"/>
    </row>
    <row r="48658" spans="85:87" x14ac:dyDescent="0.25">
      <c r="CG48658" s="768"/>
      <c r="CH48658" s="768"/>
      <c r="CI48658" s="850"/>
    </row>
    <row r="48659" spans="85:87" x14ac:dyDescent="0.25">
      <c r="CG48659" s="768"/>
      <c r="CH48659" s="768"/>
      <c r="CI48659" s="850"/>
    </row>
    <row r="48660" spans="85:87" x14ac:dyDescent="0.25">
      <c r="CG48660" s="768"/>
      <c r="CH48660" s="768"/>
      <c r="CI48660" s="850"/>
    </row>
    <row r="48661" spans="85:87" x14ac:dyDescent="0.25">
      <c r="CG48661" s="768"/>
      <c r="CH48661" s="768"/>
      <c r="CI48661" s="850"/>
    </row>
    <row r="48662" spans="85:87" x14ac:dyDescent="0.25">
      <c r="CG48662" s="768"/>
      <c r="CH48662" s="768"/>
      <c r="CI48662" s="850"/>
    </row>
    <row r="48663" spans="85:87" x14ac:dyDescent="0.25">
      <c r="CG48663" s="768"/>
      <c r="CH48663" s="768"/>
      <c r="CI48663" s="850"/>
    </row>
    <row r="48664" spans="85:87" x14ac:dyDescent="0.25">
      <c r="CG48664" s="768"/>
      <c r="CH48664" s="768"/>
      <c r="CI48664" s="850"/>
    </row>
    <row r="48665" spans="85:87" x14ac:dyDescent="0.25">
      <c r="CG48665" s="768"/>
      <c r="CH48665" s="768"/>
      <c r="CI48665" s="850"/>
    </row>
    <row r="48666" spans="85:87" x14ac:dyDescent="0.25">
      <c r="CG48666" s="768"/>
      <c r="CH48666" s="768"/>
      <c r="CI48666" s="850"/>
    </row>
    <row r="48667" spans="85:87" x14ac:dyDescent="0.25">
      <c r="CG48667" s="768"/>
      <c r="CH48667" s="768"/>
      <c r="CI48667" s="850"/>
    </row>
    <row r="48668" spans="85:87" x14ac:dyDescent="0.25">
      <c r="CG48668" s="768"/>
      <c r="CH48668" s="768"/>
      <c r="CI48668" s="850"/>
    </row>
    <row r="48669" spans="85:87" x14ac:dyDescent="0.25">
      <c r="CG48669" s="768"/>
      <c r="CH48669" s="768"/>
      <c r="CI48669" s="850"/>
    </row>
    <row r="48670" spans="85:87" x14ac:dyDescent="0.25">
      <c r="CG48670" s="768"/>
      <c r="CH48670" s="768"/>
      <c r="CI48670" s="850"/>
    </row>
    <row r="48671" spans="85:87" x14ac:dyDescent="0.25">
      <c r="CG48671" s="768"/>
      <c r="CH48671" s="768"/>
      <c r="CI48671" s="850"/>
    </row>
    <row r="48672" spans="85:87" x14ac:dyDescent="0.25">
      <c r="CG48672" s="768"/>
      <c r="CH48672" s="768"/>
      <c r="CI48672" s="850"/>
    </row>
    <row r="48673" spans="85:87" x14ac:dyDescent="0.25">
      <c r="CG48673" s="768"/>
      <c r="CH48673" s="768"/>
      <c r="CI48673" s="850"/>
    </row>
    <row r="48674" spans="85:87" x14ac:dyDescent="0.25">
      <c r="CG48674" s="768"/>
      <c r="CH48674" s="768"/>
      <c r="CI48674" s="850"/>
    </row>
    <row r="48675" spans="85:87" x14ac:dyDescent="0.25">
      <c r="CG48675" s="768"/>
      <c r="CH48675" s="768"/>
      <c r="CI48675" s="850"/>
    </row>
    <row r="48676" spans="85:87" x14ac:dyDescent="0.25">
      <c r="CG48676" s="768"/>
      <c r="CH48676" s="768"/>
      <c r="CI48676" s="850"/>
    </row>
    <row r="48677" spans="85:87" x14ac:dyDescent="0.25">
      <c r="CG48677" s="768"/>
      <c r="CH48677" s="768"/>
      <c r="CI48677" s="850"/>
    </row>
    <row r="48678" spans="85:87" x14ac:dyDescent="0.25">
      <c r="CG48678" s="768"/>
      <c r="CH48678" s="768"/>
      <c r="CI48678" s="850"/>
    </row>
    <row r="48679" spans="85:87" x14ac:dyDescent="0.25">
      <c r="CG48679" s="768"/>
      <c r="CH48679" s="768"/>
      <c r="CI48679" s="850"/>
    </row>
    <row r="48680" spans="85:87" x14ac:dyDescent="0.25">
      <c r="CG48680" s="768"/>
      <c r="CH48680" s="768"/>
      <c r="CI48680" s="850"/>
    </row>
    <row r="48681" spans="85:87" x14ac:dyDescent="0.25">
      <c r="CG48681" s="768"/>
      <c r="CH48681" s="768"/>
      <c r="CI48681" s="850"/>
    </row>
    <row r="48682" spans="85:87" x14ac:dyDescent="0.25">
      <c r="CG48682" s="768"/>
      <c r="CH48682" s="768"/>
      <c r="CI48682" s="850"/>
    </row>
    <row r="48683" spans="85:87" x14ac:dyDescent="0.25">
      <c r="CG48683" s="768"/>
      <c r="CH48683" s="768"/>
      <c r="CI48683" s="850"/>
    </row>
    <row r="48684" spans="85:87" x14ac:dyDescent="0.25">
      <c r="CG48684" s="768"/>
      <c r="CH48684" s="768"/>
      <c r="CI48684" s="850"/>
    </row>
    <row r="48685" spans="85:87" x14ac:dyDescent="0.25">
      <c r="CG48685" s="768"/>
      <c r="CH48685" s="768"/>
      <c r="CI48685" s="850"/>
    </row>
    <row r="48686" spans="85:87" x14ac:dyDescent="0.25">
      <c r="CG48686" s="768"/>
      <c r="CH48686" s="768"/>
      <c r="CI48686" s="850"/>
    </row>
    <row r="48687" spans="85:87" x14ac:dyDescent="0.25">
      <c r="CG48687" s="768"/>
      <c r="CH48687" s="768"/>
      <c r="CI48687" s="850"/>
    </row>
    <row r="48688" spans="85:87" x14ac:dyDescent="0.25">
      <c r="CG48688" s="768"/>
      <c r="CH48688" s="768"/>
      <c r="CI48688" s="850"/>
    </row>
    <row r="48689" spans="85:87" x14ac:dyDescent="0.25">
      <c r="CG48689" s="768"/>
      <c r="CH48689" s="768"/>
      <c r="CI48689" s="850"/>
    </row>
    <row r="48690" spans="85:87" x14ac:dyDescent="0.25">
      <c r="CG48690" s="768"/>
      <c r="CH48690" s="768"/>
      <c r="CI48690" s="850"/>
    </row>
    <row r="48691" spans="85:87" x14ac:dyDescent="0.25">
      <c r="CG48691" s="768"/>
      <c r="CH48691" s="768"/>
      <c r="CI48691" s="850"/>
    </row>
    <row r="48692" spans="85:87" x14ac:dyDescent="0.25">
      <c r="CG48692" s="768"/>
      <c r="CH48692" s="768"/>
      <c r="CI48692" s="850"/>
    </row>
    <row r="48693" spans="85:87" x14ac:dyDescent="0.25">
      <c r="CG48693" s="768"/>
      <c r="CH48693" s="768"/>
      <c r="CI48693" s="850"/>
    </row>
    <row r="48694" spans="85:87" x14ac:dyDescent="0.25">
      <c r="CG48694" s="768"/>
      <c r="CH48694" s="768"/>
      <c r="CI48694" s="850"/>
    </row>
    <row r="48695" spans="85:87" x14ac:dyDescent="0.25">
      <c r="CG48695" s="768"/>
      <c r="CH48695" s="768"/>
      <c r="CI48695" s="850"/>
    </row>
    <row r="48696" spans="85:87" x14ac:dyDescent="0.25">
      <c r="CG48696" s="768"/>
      <c r="CH48696" s="768"/>
      <c r="CI48696" s="850"/>
    </row>
    <row r="48697" spans="85:87" x14ac:dyDescent="0.25">
      <c r="CG48697" s="768"/>
      <c r="CH48697" s="768"/>
      <c r="CI48697" s="850"/>
    </row>
    <row r="48698" spans="85:87" x14ac:dyDescent="0.25">
      <c r="CG48698" s="768"/>
      <c r="CH48698" s="768"/>
      <c r="CI48698" s="850"/>
    </row>
    <row r="48699" spans="85:87" x14ac:dyDescent="0.25">
      <c r="CG48699" s="768"/>
      <c r="CH48699" s="768"/>
      <c r="CI48699" s="850"/>
    </row>
    <row r="48700" spans="85:87" x14ac:dyDescent="0.25">
      <c r="CG48700" s="768"/>
      <c r="CH48700" s="768"/>
      <c r="CI48700" s="850"/>
    </row>
    <row r="48701" spans="85:87" x14ac:dyDescent="0.25">
      <c r="CG48701" s="768"/>
      <c r="CH48701" s="768"/>
      <c r="CI48701" s="850"/>
    </row>
    <row r="48702" spans="85:87" x14ac:dyDescent="0.25">
      <c r="CG48702" s="768"/>
      <c r="CH48702" s="768"/>
      <c r="CI48702" s="850"/>
    </row>
    <row r="48703" spans="85:87" x14ac:dyDescent="0.25">
      <c r="CG48703" s="768"/>
      <c r="CH48703" s="768"/>
      <c r="CI48703" s="850"/>
    </row>
    <row r="48704" spans="85:87" x14ac:dyDescent="0.25">
      <c r="CG48704" s="768"/>
      <c r="CH48704" s="768"/>
      <c r="CI48704" s="850"/>
    </row>
    <row r="48705" spans="85:87" x14ac:dyDescent="0.25">
      <c r="CG48705" s="768"/>
      <c r="CH48705" s="768"/>
      <c r="CI48705" s="850"/>
    </row>
    <row r="48706" spans="85:87" x14ac:dyDescent="0.25">
      <c r="CG48706" s="768"/>
      <c r="CH48706" s="768"/>
      <c r="CI48706" s="850"/>
    </row>
    <row r="48707" spans="85:87" x14ac:dyDescent="0.25">
      <c r="CG48707" s="768"/>
      <c r="CH48707" s="768"/>
      <c r="CI48707" s="850"/>
    </row>
    <row r="48708" spans="85:87" x14ac:dyDescent="0.25">
      <c r="CG48708" s="768"/>
      <c r="CH48708" s="768"/>
      <c r="CI48708" s="850"/>
    </row>
    <row r="48709" spans="85:87" x14ac:dyDescent="0.25">
      <c r="CG48709" s="768"/>
      <c r="CH48709" s="768"/>
      <c r="CI48709" s="850"/>
    </row>
    <row r="48710" spans="85:87" x14ac:dyDescent="0.25">
      <c r="CG48710" s="768"/>
      <c r="CH48710" s="768"/>
      <c r="CI48710" s="850"/>
    </row>
    <row r="48711" spans="85:87" x14ac:dyDescent="0.25">
      <c r="CG48711" s="768"/>
      <c r="CH48711" s="768"/>
      <c r="CI48711" s="850"/>
    </row>
    <row r="48712" spans="85:87" x14ac:dyDescent="0.25">
      <c r="CG48712" s="768"/>
      <c r="CH48712" s="768"/>
      <c r="CI48712" s="850"/>
    </row>
    <row r="48713" spans="85:87" x14ac:dyDescent="0.25">
      <c r="CG48713" s="768"/>
      <c r="CH48713" s="768"/>
      <c r="CI48713" s="850"/>
    </row>
    <row r="48714" spans="85:87" x14ac:dyDescent="0.25">
      <c r="CG48714" s="768"/>
      <c r="CH48714" s="768"/>
      <c r="CI48714" s="850"/>
    </row>
    <row r="48715" spans="85:87" x14ac:dyDescent="0.25">
      <c r="CG48715" s="768"/>
      <c r="CH48715" s="768"/>
      <c r="CI48715" s="850"/>
    </row>
    <row r="48716" spans="85:87" x14ac:dyDescent="0.25">
      <c r="CG48716" s="768"/>
      <c r="CH48716" s="768"/>
      <c r="CI48716" s="850"/>
    </row>
    <row r="48717" spans="85:87" x14ac:dyDescent="0.25">
      <c r="CG48717" s="768"/>
      <c r="CH48717" s="768"/>
      <c r="CI48717" s="850"/>
    </row>
    <row r="48718" spans="85:87" x14ac:dyDescent="0.25">
      <c r="CG48718" s="768"/>
      <c r="CH48718" s="768"/>
      <c r="CI48718" s="850"/>
    </row>
    <row r="48719" spans="85:87" x14ac:dyDescent="0.25">
      <c r="CG48719" s="768"/>
      <c r="CH48719" s="768"/>
      <c r="CI48719" s="850"/>
    </row>
    <row r="48720" spans="85:87" x14ac:dyDescent="0.25">
      <c r="CG48720" s="768"/>
      <c r="CH48720" s="768"/>
      <c r="CI48720" s="850"/>
    </row>
    <row r="48721" spans="85:87" x14ac:dyDescent="0.25">
      <c r="CG48721" s="768"/>
      <c r="CH48721" s="768"/>
      <c r="CI48721" s="850"/>
    </row>
    <row r="48722" spans="85:87" x14ac:dyDescent="0.25">
      <c r="CG48722" s="768"/>
      <c r="CH48722" s="768"/>
      <c r="CI48722" s="850"/>
    </row>
    <row r="48723" spans="85:87" x14ac:dyDescent="0.25">
      <c r="CG48723" s="768"/>
      <c r="CH48723" s="768"/>
      <c r="CI48723" s="850"/>
    </row>
    <row r="48724" spans="85:87" x14ac:dyDescent="0.25">
      <c r="CG48724" s="768"/>
      <c r="CH48724" s="768"/>
      <c r="CI48724" s="850"/>
    </row>
    <row r="48725" spans="85:87" x14ac:dyDescent="0.25">
      <c r="CG48725" s="768"/>
      <c r="CH48725" s="768"/>
      <c r="CI48725" s="850"/>
    </row>
    <row r="48726" spans="85:87" x14ac:dyDescent="0.25">
      <c r="CG48726" s="768"/>
      <c r="CH48726" s="768"/>
      <c r="CI48726" s="850"/>
    </row>
    <row r="48727" spans="85:87" x14ac:dyDescent="0.25">
      <c r="CG48727" s="768"/>
      <c r="CH48727" s="768"/>
      <c r="CI48727" s="850"/>
    </row>
    <row r="48728" spans="85:87" x14ac:dyDescent="0.25">
      <c r="CG48728" s="768"/>
      <c r="CH48728" s="768"/>
      <c r="CI48728" s="850"/>
    </row>
    <row r="48729" spans="85:87" x14ac:dyDescent="0.25">
      <c r="CG48729" s="768"/>
      <c r="CH48729" s="768"/>
      <c r="CI48729" s="850"/>
    </row>
    <row r="48730" spans="85:87" x14ac:dyDescent="0.25">
      <c r="CG48730" s="768"/>
      <c r="CH48730" s="768"/>
      <c r="CI48730" s="850"/>
    </row>
    <row r="48731" spans="85:87" x14ac:dyDescent="0.25">
      <c r="CG48731" s="768"/>
      <c r="CH48731" s="768"/>
      <c r="CI48731" s="850"/>
    </row>
    <row r="48732" spans="85:87" x14ac:dyDescent="0.25">
      <c r="CG48732" s="768"/>
      <c r="CH48732" s="768"/>
      <c r="CI48732" s="850"/>
    </row>
    <row r="48733" spans="85:87" x14ac:dyDescent="0.25">
      <c r="CG48733" s="768"/>
      <c r="CH48733" s="768"/>
      <c r="CI48733" s="850"/>
    </row>
    <row r="48734" spans="85:87" x14ac:dyDescent="0.25">
      <c r="CG48734" s="768"/>
      <c r="CH48734" s="768"/>
      <c r="CI48734" s="850"/>
    </row>
    <row r="48735" spans="85:87" x14ac:dyDescent="0.25">
      <c r="CG48735" s="768"/>
      <c r="CH48735" s="768"/>
      <c r="CI48735" s="850"/>
    </row>
    <row r="48736" spans="85:87" x14ac:dyDescent="0.25">
      <c r="CG48736" s="768"/>
      <c r="CH48736" s="768"/>
      <c r="CI48736" s="850"/>
    </row>
    <row r="48737" spans="85:87" x14ac:dyDescent="0.25">
      <c r="CG48737" s="768"/>
      <c r="CH48737" s="768"/>
      <c r="CI48737" s="850"/>
    </row>
    <row r="48738" spans="85:87" x14ac:dyDescent="0.25">
      <c r="CG48738" s="768"/>
      <c r="CH48738" s="768"/>
      <c r="CI48738" s="850"/>
    </row>
    <row r="48739" spans="85:87" x14ac:dyDescent="0.25">
      <c r="CG48739" s="768"/>
      <c r="CH48739" s="768"/>
      <c r="CI48739" s="850"/>
    </row>
    <row r="48740" spans="85:87" x14ac:dyDescent="0.25">
      <c r="CG48740" s="768"/>
      <c r="CH48740" s="768"/>
      <c r="CI48740" s="850"/>
    </row>
    <row r="48741" spans="85:87" x14ac:dyDescent="0.25">
      <c r="CG48741" s="768"/>
      <c r="CH48741" s="768"/>
      <c r="CI48741" s="850"/>
    </row>
    <row r="48742" spans="85:87" x14ac:dyDescent="0.25">
      <c r="CG48742" s="768"/>
      <c r="CH48742" s="768"/>
      <c r="CI48742" s="850"/>
    </row>
    <row r="48743" spans="85:87" x14ac:dyDescent="0.25">
      <c r="CG48743" s="768"/>
      <c r="CH48743" s="768"/>
      <c r="CI48743" s="850"/>
    </row>
    <row r="48744" spans="85:87" x14ac:dyDescent="0.25">
      <c r="CG48744" s="768"/>
      <c r="CH48744" s="768"/>
      <c r="CI48744" s="850"/>
    </row>
    <row r="48745" spans="85:87" x14ac:dyDescent="0.25">
      <c r="CG48745" s="768"/>
      <c r="CH48745" s="768"/>
      <c r="CI48745" s="850"/>
    </row>
    <row r="48746" spans="85:87" x14ac:dyDescent="0.25">
      <c r="CG48746" s="768"/>
      <c r="CH48746" s="768"/>
      <c r="CI48746" s="850"/>
    </row>
    <row r="48747" spans="85:87" x14ac:dyDescent="0.25">
      <c r="CG48747" s="768"/>
      <c r="CH48747" s="768"/>
      <c r="CI48747" s="850"/>
    </row>
    <row r="48748" spans="85:87" x14ac:dyDescent="0.25">
      <c r="CG48748" s="768"/>
      <c r="CH48748" s="768"/>
      <c r="CI48748" s="850"/>
    </row>
    <row r="48749" spans="85:87" x14ac:dyDescent="0.25">
      <c r="CG48749" s="768"/>
      <c r="CH48749" s="768"/>
      <c r="CI48749" s="850"/>
    </row>
    <row r="48750" spans="85:87" x14ac:dyDescent="0.25">
      <c r="CG48750" s="768"/>
      <c r="CH48750" s="768"/>
      <c r="CI48750" s="850"/>
    </row>
    <row r="48751" spans="85:87" x14ac:dyDescent="0.25">
      <c r="CG48751" s="768"/>
      <c r="CH48751" s="768"/>
      <c r="CI48751" s="850"/>
    </row>
    <row r="48752" spans="85:87" x14ac:dyDescent="0.25">
      <c r="CG48752" s="768"/>
      <c r="CH48752" s="768"/>
      <c r="CI48752" s="850"/>
    </row>
    <row r="48753" spans="85:87" x14ac:dyDescent="0.25">
      <c r="CG48753" s="768"/>
      <c r="CH48753" s="768"/>
      <c r="CI48753" s="850"/>
    </row>
    <row r="48754" spans="85:87" x14ac:dyDescent="0.25">
      <c r="CG48754" s="768"/>
      <c r="CH48754" s="768"/>
      <c r="CI48754" s="850"/>
    </row>
    <row r="48755" spans="85:87" x14ac:dyDescent="0.25">
      <c r="CG48755" s="768"/>
      <c r="CH48755" s="768"/>
      <c r="CI48755" s="850"/>
    </row>
    <row r="48756" spans="85:87" x14ac:dyDescent="0.25">
      <c r="CG48756" s="768"/>
      <c r="CH48756" s="768"/>
      <c r="CI48756" s="850"/>
    </row>
    <row r="48757" spans="85:87" x14ac:dyDescent="0.25">
      <c r="CG48757" s="768"/>
      <c r="CH48757" s="768"/>
      <c r="CI48757" s="850"/>
    </row>
    <row r="48758" spans="85:87" x14ac:dyDescent="0.25">
      <c r="CG48758" s="768"/>
      <c r="CH48758" s="768"/>
      <c r="CI48758" s="850"/>
    </row>
    <row r="48759" spans="85:87" x14ac:dyDescent="0.25">
      <c r="CG48759" s="768"/>
      <c r="CH48759" s="768"/>
      <c r="CI48759" s="850"/>
    </row>
    <row r="48760" spans="85:87" x14ac:dyDescent="0.25">
      <c r="CG48760" s="768"/>
      <c r="CH48760" s="768"/>
      <c r="CI48760" s="850"/>
    </row>
    <row r="48761" spans="85:87" x14ac:dyDescent="0.25">
      <c r="CG48761" s="768"/>
      <c r="CH48761" s="768"/>
      <c r="CI48761" s="850"/>
    </row>
    <row r="48762" spans="85:87" x14ac:dyDescent="0.25">
      <c r="CG48762" s="768"/>
      <c r="CH48762" s="768"/>
      <c r="CI48762" s="850"/>
    </row>
    <row r="48763" spans="85:87" x14ac:dyDescent="0.25">
      <c r="CG48763" s="768"/>
      <c r="CH48763" s="768"/>
      <c r="CI48763" s="850"/>
    </row>
    <row r="48764" spans="85:87" x14ac:dyDescent="0.25">
      <c r="CG48764" s="768"/>
      <c r="CH48764" s="768"/>
      <c r="CI48764" s="850"/>
    </row>
    <row r="48765" spans="85:87" x14ac:dyDescent="0.25">
      <c r="CG48765" s="768"/>
      <c r="CH48765" s="768"/>
      <c r="CI48765" s="850"/>
    </row>
    <row r="48766" spans="85:87" x14ac:dyDescent="0.25">
      <c r="CG48766" s="768"/>
      <c r="CH48766" s="768"/>
      <c r="CI48766" s="850"/>
    </row>
    <row r="48767" spans="85:87" x14ac:dyDescent="0.25">
      <c r="CG48767" s="768"/>
      <c r="CH48767" s="768"/>
      <c r="CI48767" s="850"/>
    </row>
    <row r="48768" spans="85:87" x14ac:dyDescent="0.25">
      <c r="CG48768" s="768"/>
      <c r="CH48768" s="768"/>
      <c r="CI48768" s="850"/>
    </row>
    <row r="48769" spans="85:87" x14ac:dyDescent="0.25">
      <c r="CG48769" s="768"/>
      <c r="CH48769" s="768"/>
      <c r="CI48769" s="850"/>
    </row>
    <row r="48770" spans="85:87" x14ac:dyDescent="0.25">
      <c r="CG48770" s="768"/>
      <c r="CH48770" s="768"/>
      <c r="CI48770" s="850"/>
    </row>
    <row r="48771" spans="85:87" x14ac:dyDescent="0.25">
      <c r="CG48771" s="768"/>
      <c r="CH48771" s="768"/>
      <c r="CI48771" s="850"/>
    </row>
    <row r="48772" spans="85:87" x14ac:dyDescent="0.25">
      <c r="CG48772" s="768"/>
      <c r="CH48772" s="768"/>
      <c r="CI48772" s="850"/>
    </row>
    <row r="48773" spans="85:87" x14ac:dyDescent="0.25">
      <c r="CG48773" s="768"/>
      <c r="CH48773" s="768"/>
      <c r="CI48773" s="850"/>
    </row>
    <row r="48774" spans="85:87" x14ac:dyDescent="0.25">
      <c r="CG48774" s="768"/>
      <c r="CH48774" s="768"/>
      <c r="CI48774" s="850"/>
    </row>
    <row r="48775" spans="85:87" x14ac:dyDescent="0.25">
      <c r="CG48775" s="768"/>
      <c r="CH48775" s="768"/>
      <c r="CI48775" s="850"/>
    </row>
    <row r="48776" spans="85:87" x14ac:dyDescent="0.25">
      <c r="CG48776" s="768"/>
      <c r="CH48776" s="768"/>
      <c r="CI48776" s="850"/>
    </row>
    <row r="48777" spans="85:87" x14ac:dyDescent="0.25">
      <c r="CG48777" s="768"/>
      <c r="CH48777" s="768"/>
      <c r="CI48777" s="850"/>
    </row>
    <row r="48778" spans="85:87" x14ac:dyDescent="0.25">
      <c r="CG48778" s="768"/>
      <c r="CH48778" s="768"/>
      <c r="CI48778" s="850"/>
    </row>
    <row r="48779" spans="85:87" x14ac:dyDescent="0.25">
      <c r="CG48779" s="768"/>
      <c r="CH48779" s="768"/>
      <c r="CI48779" s="850"/>
    </row>
    <row r="48780" spans="85:87" x14ac:dyDescent="0.25">
      <c r="CG48780" s="768"/>
      <c r="CH48780" s="768"/>
      <c r="CI48780" s="850"/>
    </row>
    <row r="48781" spans="85:87" x14ac:dyDescent="0.25">
      <c r="CG48781" s="768"/>
      <c r="CH48781" s="768"/>
      <c r="CI48781" s="850"/>
    </row>
    <row r="48782" spans="85:87" x14ac:dyDescent="0.25">
      <c r="CG48782" s="768"/>
      <c r="CH48782" s="768"/>
      <c r="CI48782" s="850"/>
    </row>
    <row r="48783" spans="85:87" x14ac:dyDescent="0.25">
      <c r="CG48783" s="768"/>
      <c r="CH48783" s="768"/>
      <c r="CI48783" s="850"/>
    </row>
    <row r="48784" spans="85:87" x14ac:dyDescent="0.25">
      <c r="CG48784" s="768"/>
      <c r="CH48784" s="768"/>
      <c r="CI48784" s="850"/>
    </row>
    <row r="48785" spans="85:87" x14ac:dyDescent="0.25">
      <c r="CG48785" s="768"/>
      <c r="CH48785" s="768"/>
      <c r="CI48785" s="850"/>
    </row>
    <row r="48786" spans="85:87" x14ac:dyDescent="0.25">
      <c r="CG48786" s="768"/>
      <c r="CH48786" s="768"/>
      <c r="CI48786" s="850"/>
    </row>
    <row r="48787" spans="85:87" x14ac:dyDescent="0.25">
      <c r="CG48787" s="768"/>
      <c r="CH48787" s="768"/>
      <c r="CI48787" s="850"/>
    </row>
    <row r="48788" spans="85:87" x14ac:dyDescent="0.25">
      <c r="CG48788" s="768"/>
      <c r="CH48788" s="768"/>
      <c r="CI48788" s="850"/>
    </row>
    <row r="48789" spans="85:87" x14ac:dyDescent="0.25">
      <c r="CG48789" s="768"/>
      <c r="CH48789" s="768"/>
      <c r="CI48789" s="850"/>
    </row>
    <row r="48790" spans="85:87" x14ac:dyDescent="0.25">
      <c r="CG48790" s="768"/>
      <c r="CH48790" s="768"/>
      <c r="CI48790" s="850"/>
    </row>
    <row r="48791" spans="85:87" x14ac:dyDescent="0.25">
      <c r="CG48791" s="768"/>
      <c r="CH48791" s="768"/>
      <c r="CI48791" s="850"/>
    </row>
    <row r="48792" spans="85:87" x14ac:dyDescent="0.25">
      <c r="CG48792" s="768"/>
      <c r="CH48792" s="768"/>
      <c r="CI48792" s="850"/>
    </row>
    <row r="48793" spans="85:87" x14ac:dyDescent="0.25">
      <c r="CG48793" s="768"/>
      <c r="CH48793" s="768"/>
      <c r="CI48793" s="850"/>
    </row>
    <row r="48794" spans="85:87" x14ac:dyDescent="0.25">
      <c r="CG48794" s="768"/>
      <c r="CH48794" s="768"/>
      <c r="CI48794" s="850"/>
    </row>
    <row r="48795" spans="85:87" x14ac:dyDescent="0.25">
      <c r="CG48795" s="768"/>
      <c r="CH48795" s="768"/>
      <c r="CI48795" s="850"/>
    </row>
    <row r="48796" spans="85:87" x14ac:dyDescent="0.25">
      <c r="CG48796" s="768"/>
      <c r="CH48796" s="768"/>
      <c r="CI48796" s="850"/>
    </row>
    <row r="48797" spans="85:87" x14ac:dyDescent="0.25">
      <c r="CG48797" s="768"/>
      <c r="CH48797" s="768"/>
      <c r="CI48797" s="850"/>
    </row>
    <row r="48798" spans="85:87" x14ac:dyDescent="0.25">
      <c r="CG48798" s="768"/>
      <c r="CH48798" s="768"/>
      <c r="CI48798" s="850"/>
    </row>
    <row r="48799" spans="85:87" x14ac:dyDescent="0.25">
      <c r="CG48799" s="768"/>
      <c r="CH48799" s="768"/>
      <c r="CI48799" s="850"/>
    </row>
    <row r="48800" spans="85:87" x14ac:dyDescent="0.25">
      <c r="CG48800" s="768"/>
      <c r="CH48800" s="768"/>
      <c r="CI48800" s="850"/>
    </row>
    <row r="48801" spans="85:87" x14ac:dyDescent="0.25">
      <c r="CG48801" s="768"/>
      <c r="CH48801" s="768"/>
      <c r="CI48801" s="850"/>
    </row>
    <row r="48802" spans="85:87" x14ac:dyDescent="0.25">
      <c r="CG48802" s="768"/>
      <c r="CH48802" s="768"/>
      <c r="CI48802" s="850"/>
    </row>
    <row r="48803" spans="85:87" x14ac:dyDescent="0.25">
      <c r="CG48803" s="768"/>
      <c r="CH48803" s="768"/>
      <c r="CI48803" s="850"/>
    </row>
    <row r="48804" spans="85:87" x14ac:dyDescent="0.25">
      <c r="CG48804" s="768"/>
      <c r="CH48804" s="768"/>
      <c r="CI48804" s="850"/>
    </row>
    <row r="48805" spans="85:87" x14ac:dyDescent="0.25">
      <c r="CG48805" s="768"/>
      <c r="CH48805" s="768"/>
      <c r="CI48805" s="850"/>
    </row>
    <row r="48806" spans="85:87" x14ac:dyDescent="0.25">
      <c r="CG48806" s="768"/>
      <c r="CH48806" s="768"/>
      <c r="CI48806" s="850"/>
    </row>
    <row r="48807" spans="85:87" x14ac:dyDescent="0.25">
      <c r="CG48807" s="768"/>
      <c r="CH48807" s="768"/>
      <c r="CI48807" s="850"/>
    </row>
    <row r="48808" spans="85:87" x14ac:dyDescent="0.25">
      <c r="CG48808" s="768"/>
      <c r="CH48808" s="768"/>
      <c r="CI48808" s="850"/>
    </row>
    <row r="48809" spans="85:87" x14ac:dyDescent="0.25">
      <c r="CG48809" s="768"/>
      <c r="CH48809" s="768"/>
      <c r="CI48809" s="850"/>
    </row>
    <row r="48810" spans="85:87" x14ac:dyDescent="0.25">
      <c r="CG48810" s="768"/>
      <c r="CH48810" s="768"/>
      <c r="CI48810" s="850"/>
    </row>
    <row r="48811" spans="85:87" x14ac:dyDescent="0.25">
      <c r="CG48811" s="768"/>
      <c r="CH48811" s="768"/>
      <c r="CI48811" s="850"/>
    </row>
    <row r="48812" spans="85:87" x14ac:dyDescent="0.25">
      <c r="CG48812" s="768"/>
      <c r="CH48812" s="768"/>
      <c r="CI48812" s="850"/>
    </row>
    <row r="48813" spans="85:87" x14ac:dyDescent="0.25">
      <c r="CG48813" s="768"/>
      <c r="CH48813" s="768"/>
      <c r="CI48813" s="850"/>
    </row>
    <row r="48814" spans="85:87" x14ac:dyDescent="0.25">
      <c r="CG48814" s="768"/>
      <c r="CH48814" s="768"/>
      <c r="CI48814" s="850"/>
    </row>
    <row r="48815" spans="85:87" x14ac:dyDescent="0.25">
      <c r="CG48815" s="768"/>
      <c r="CH48815" s="768"/>
      <c r="CI48815" s="850"/>
    </row>
    <row r="48816" spans="85:87" x14ac:dyDescent="0.25">
      <c r="CG48816" s="768"/>
      <c r="CH48816" s="768"/>
      <c r="CI48816" s="850"/>
    </row>
    <row r="48817" spans="85:87" x14ac:dyDescent="0.25">
      <c r="CG48817" s="768"/>
      <c r="CH48817" s="768"/>
      <c r="CI48817" s="850"/>
    </row>
    <row r="48818" spans="85:87" x14ac:dyDescent="0.25">
      <c r="CG48818" s="768"/>
      <c r="CH48818" s="768"/>
      <c r="CI48818" s="850"/>
    </row>
    <row r="48819" spans="85:87" x14ac:dyDescent="0.25">
      <c r="CG48819" s="768"/>
      <c r="CH48819" s="768"/>
      <c r="CI48819" s="850"/>
    </row>
    <row r="48820" spans="85:87" x14ac:dyDescent="0.25">
      <c r="CG48820" s="768"/>
      <c r="CH48820" s="768"/>
      <c r="CI48820" s="850"/>
    </row>
    <row r="48821" spans="85:87" x14ac:dyDescent="0.25">
      <c r="CG48821" s="768"/>
      <c r="CH48821" s="768"/>
      <c r="CI48821" s="850"/>
    </row>
    <row r="48822" spans="85:87" x14ac:dyDescent="0.25">
      <c r="CG48822" s="768"/>
      <c r="CH48822" s="768"/>
      <c r="CI48822" s="850"/>
    </row>
    <row r="48823" spans="85:87" x14ac:dyDescent="0.25">
      <c r="CG48823" s="768"/>
      <c r="CH48823" s="768"/>
      <c r="CI48823" s="850"/>
    </row>
    <row r="48824" spans="85:87" x14ac:dyDescent="0.25">
      <c r="CG48824" s="768"/>
      <c r="CH48824" s="768"/>
      <c r="CI48824" s="850"/>
    </row>
    <row r="48825" spans="85:87" x14ac:dyDescent="0.25">
      <c r="CG48825" s="768"/>
      <c r="CH48825" s="768"/>
      <c r="CI48825" s="850"/>
    </row>
    <row r="48826" spans="85:87" x14ac:dyDescent="0.25">
      <c r="CG48826" s="768"/>
      <c r="CH48826" s="768"/>
      <c r="CI48826" s="850"/>
    </row>
    <row r="48827" spans="85:87" x14ac:dyDescent="0.25">
      <c r="CG48827" s="768"/>
      <c r="CH48827" s="768"/>
      <c r="CI48827" s="850"/>
    </row>
    <row r="48828" spans="85:87" x14ac:dyDescent="0.25">
      <c r="CG48828" s="768"/>
      <c r="CH48828" s="768"/>
      <c r="CI48828" s="850"/>
    </row>
    <row r="48829" spans="85:87" x14ac:dyDescent="0.25">
      <c r="CG48829" s="768"/>
      <c r="CH48829" s="768"/>
      <c r="CI48829" s="850"/>
    </row>
    <row r="48830" spans="85:87" x14ac:dyDescent="0.25">
      <c r="CG48830" s="768"/>
      <c r="CH48830" s="768"/>
      <c r="CI48830" s="850"/>
    </row>
    <row r="48831" spans="85:87" x14ac:dyDescent="0.25">
      <c r="CG48831" s="768"/>
      <c r="CH48831" s="768"/>
      <c r="CI48831" s="850"/>
    </row>
    <row r="48832" spans="85:87" x14ac:dyDescent="0.25">
      <c r="CG48832" s="768"/>
      <c r="CH48832" s="768"/>
      <c r="CI48832" s="850"/>
    </row>
    <row r="48833" spans="85:87" x14ac:dyDescent="0.25">
      <c r="CG48833" s="768"/>
      <c r="CH48833" s="768"/>
      <c r="CI48833" s="850"/>
    </row>
    <row r="48834" spans="85:87" x14ac:dyDescent="0.25">
      <c r="CG48834" s="768"/>
      <c r="CH48834" s="768"/>
      <c r="CI48834" s="850"/>
    </row>
    <row r="48835" spans="85:87" x14ac:dyDescent="0.25">
      <c r="CG48835" s="768"/>
      <c r="CH48835" s="768"/>
      <c r="CI48835" s="850"/>
    </row>
    <row r="48836" spans="85:87" x14ac:dyDescent="0.25">
      <c r="CG48836" s="768"/>
      <c r="CH48836" s="768"/>
      <c r="CI48836" s="850"/>
    </row>
    <row r="48837" spans="85:87" x14ac:dyDescent="0.25">
      <c r="CG48837" s="768"/>
      <c r="CH48837" s="768"/>
      <c r="CI48837" s="850"/>
    </row>
    <row r="48838" spans="85:87" x14ac:dyDescent="0.25">
      <c r="CG48838" s="768"/>
      <c r="CH48838" s="768"/>
      <c r="CI48838" s="850"/>
    </row>
    <row r="48839" spans="85:87" x14ac:dyDescent="0.25">
      <c r="CG48839" s="768"/>
      <c r="CH48839" s="768"/>
      <c r="CI48839" s="850"/>
    </row>
    <row r="48840" spans="85:87" x14ac:dyDescent="0.25">
      <c r="CG48840" s="768"/>
      <c r="CH48840" s="768"/>
      <c r="CI48840" s="850"/>
    </row>
    <row r="48841" spans="85:87" x14ac:dyDescent="0.25">
      <c r="CG48841" s="768"/>
      <c r="CH48841" s="768"/>
      <c r="CI48841" s="850"/>
    </row>
    <row r="48842" spans="85:87" x14ac:dyDescent="0.25">
      <c r="CG48842" s="768"/>
      <c r="CH48842" s="768"/>
      <c r="CI48842" s="850"/>
    </row>
    <row r="48843" spans="85:87" x14ac:dyDescent="0.25">
      <c r="CG48843" s="768"/>
      <c r="CH48843" s="768"/>
      <c r="CI48843" s="850"/>
    </row>
    <row r="48844" spans="85:87" x14ac:dyDescent="0.25">
      <c r="CG48844" s="768"/>
      <c r="CH48844" s="768"/>
      <c r="CI48844" s="850"/>
    </row>
    <row r="48845" spans="85:87" x14ac:dyDescent="0.25">
      <c r="CG48845" s="768"/>
      <c r="CH48845" s="768"/>
      <c r="CI48845" s="850"/>
    </row>
    <row r="48846" spans="85:87" x14ac:dyDescent="0.25">
      <c r="CG48846" s="768"/>
      <c r="CH48846" s="768"/>
      <c r="CI48846" s="850"/>
    </row>
    <row r="48847" spans="85:87" x14ac:dyDescent="0.25">
      <c r="CG48847" s="768"/>
      <c r="CH48847" s="768"/>
      <c r="CI48847" s="850"/>
    </row>
    <row r="48848" spans="85:87" x14ac:dyDescent="0.25">
      <c r="CG48848" s="768"/>
      <c r="CH48848" s="768"/>
      <c r="CI48848" s="850"/>
    </row>
    <row r="48849" spans="85:87" x14ac:dyDescent="0.25">
      <c r="CG48849" s="768"/>
      <c r="CH48849" s="768"/>
      <c r="CI48849" s="850"/>
    </row>
    <row r="48850" spans="85:87" x14ac:dyDescent="0.25">
      <c r="CG48850" s="768"/>
      <c r="CH48850" s="768"/>
      <c r="CI48850" s="850"/>
    </row>
    <row r="48851" spans="85:87" x14ac:dyDescent="0.25">
      <c r="CG48851" s="768"/>
      <c r="CH48851" s="768"/>
      <c r="CI48851" s="850"/>
    </row>
    <row r="48852" spans="85:87" x14ac:dyDescent="0.25">
      <c r="CG48852" s="768"/>
      <c r="CH48852" s="768"/>
      <c r="CI48852" s="850"/>
    </row>
    <row r="48853" spans="85:87" x14ac:dyDescent="0.25">
      <c r="CG48853" s="768"/>
      <c r="CH48853" s="768"/>
      <c r="CI48853" s="850"/>
    </row>
    <row r="48854" spans="85:87" x14ac:dyDescent="0.25">
      <c r="CG48854" s="768"/>
      <c r="CH48854" s="768"/>
      <c r="CI48854" s="850"/>
    </row>
    <row r="48855" spans="85:87" x14ac:dyDescent="0.25">
      <c r="CG48855" s="768"/>
      <c r="CH48855" s="768"/>
      <c r="CI48855" s="850"/>
    </row>
    <row r="48856" spans="85:87" x14ac:dyDescent="0.25">
      <c r="CG48856" s="768"/>
      <c r="CH48856" s="768"/>
      <c r="CI48856" s="850"/>
    </row>
    <row r="48857" spans="85:87" x14ac:dyDescent="0.25">
      <c r="CG48857" s="768"/>
      <c r="CH48857" s="768"/>
      <c r="CI48857" s="850"/>
    </row>
    <row r="48858" spans="85:87" x14ac:dyDescent="0.25">
      <c r="CG48858" s="768"/>
      <c r="CH48858" s="768"/>
      <c r="CI48858" s="850"/>
    </row>
    <row r="48859" spans="85:87" x14ac:dyDescent="0.25">
      <c r="CG48859" s="768"/>
      <c r="CH48859" s="768"/>
      <c r="CI48859" s="850"/>
    </row>
    <row r="48860" spans="85:87" x14ac:dyDescent="0.25">
      <c r="CG48860" s="768"/>
      <c r="CH48860" s="768"/>
      <c r="CI48860" s="850"/>
    </row>
    <row r="48861" spans="85:87" x14ac:dyDescent="0.25">
      <c r="CG48861" s="768"/>
      <c r="CH48861" s="768"/>
      <c r="CI48861" s="850"/>
    </row>
    <row r="48862" spans="85:87" x14ac:dyDescent="0.25">
      <c r="CG48862" s="768"/>
      <c r="CH48862" s="768"/>
      <c r="CI48862" s="850"/>
    </row>
    <row r="48863" spans="85:87" x14ac:dyDescent="0.25">
      <c r="CG48863" s="768"/>
      <c r="CH48863" s="768"/>
      <c r="CI48863" s="850"/>
    </row>
    <row r="48864" spans="85:87" x14ac:dyDescent="0.25">
      <c r="CG48864" s="768"/>
      <c r="CH48864" s="768"/>
      <c r="CI48864" s="850"/>
    </row>
    <row r="48865" spans="85:87" x14ac:dyDescent="0.25">
      <c r="CG48865" s="768"/>
      <c r="CH48865" s="768"/>
      <c r="CI48865" s="850"/>
    </row>
    <row r="48866" spans="85:87" x14ac:dyDescent="0.25">
      <c r="CG48866" s="768"/>
      <c r="CH48866" s="768"/>
      <c r="CI48866" s="850"/>
    </row>
    <row r="48867" spans="85:87" x14ac:dyDescent="0.25">
      <c r="CG48867" s="768"/>
      <c r="CH48867" s="768"/>
      <c r="CI48867" s="850"/>
    </row>
    <row r="48868" spans="85:87" x14ac:dyDescent="0.25">
      <c r="CG48868" s="768"/>
      <c r="CH48868" s="768"/>
      <c r="CI48868" s="850"/>
    </row>
    <row r="48869" spans="85:87" x14ac:dyDescent="0.25">
      <c r="CG48869" s="768"/>
      <c r="CH48869" s="768"/>
      <c r="CI48869" s="850"/>
    </row>
    <row r="48870" spans="85:87" x14ac:dyDescent="0.25">
      <c r="CG48870" s="768"/>
      <c r="CH48870" s="768"/>
      <c r="CI48870" s="850"/>
    </row>
    <row r="48871" spans="85:87" x14ac:dyDescent="0.25">
      <c r="CG48871" s="768"/>
      <c r="CH48871" s="768"/>
      <c r="CI48871" s="850"/>
    </row>
    <row r="48872" spans="85:87" x14ac:dyDescent="0.25">
      <c r="CG48872" s="768"/>
      <c r="CH48872" s="768"/>
      <c r="CI48872" s="850"/>
    </row>
    <row r="48873" spans="85:87" x14ac:dyDescent="0.25">
      <c r="CG48873" s="768"/>
      <c r="CH48873" s="768"/>
      <c r="CI48873" s="850"/>
    </row>
    <row r="48874" spans="85:87" x14ac:dyDescent="0.25">
      <c r="CG48874" s="768"/>
      <c r="CH48874" s="768"/>
      <c r="CI48874" s="850"/>
    </row>
    <row r="48875" spans="85:87" x14ac:dyDescent="0.25">
      <c r="CG48875" s="768"/>
      <c r="CH48875" s="768"/>
      <c r="CI48875" s="850"/>
    </row>
    <row r="48876" spans="85:87" x14ac:dyDescent="0.25">
      <c r="CG48876" s="768"/>
      <c r="CH48876" s="768"/>
      <c r="CI48876" s="850"/>
    </row>
    <row r="48877" spans="85:87" x14ac:dyDescent="0.25">
      <c r="CG48877" s="768"/>
      <c r="CH48877" s="768"/>
      <c r="CI48877" s="850"/>
    </row>
    <row r="48878" spans="85:87" x14ac:dyDescent="0.25">
      <c r="CG48878" s="768"/>
      <c r="CH48878" s="768"/>
      <c r="CI48878" s="850"/>
    </row>
    <row r="48879" spans="85:87" x14ac:dyDescent="0.25">
      <c r="CG48879" s="768"/>
      <c r="CH48879" s="768"/>
      <c r="CI48879" s="850"/>
    </row>
    <row r="48880" spans="85:87" x14ac:dyDescent="0.25">
      <c r="CG48880" s="768"/>
      <c r="CH48880" s="768"/>
      <c r="CI48880" s="850"/>
    </row>
    <row r="48881" spans="85:87" x14ac:dyDescent="0.25">
      <c r="CG48881" s="768"/>
      <c r="CH48881" s="768"/>
      <c r="CI48881" s="850"/>
    </row>
    <row r="48882" spans="85:87" x14ac:dyDescent="0.25">
      <c r="CG48882" s="768"/>
      <c r="CH48882" s="768"/>
      <c r="CI48882" s="850"/>
    </row>
    <row r="48883" spans="85:87" x14ac:dyDescent="0.25">
      <c r="CG48883" s="768"/>
      <c r="CH48883" s="768"/>
      <c r="CI48883" s="850"/>
    </row>
    <row r="48884" spans="85:87" x14ac:dyDescent="0.25">
      <c r="CG48884" s="768"/>
      <c r="CH48884" s="768"/>
      <c r="CI48884" s="850"/>
    </row>
    <row r="48885" spans="85:87" x14ac:dyDescent="0.25">
      <c r="CG48885" s="768"/>
      <c r="CH48885" s="768"/>
      <c r="CI48885" s="850"/>
    </row>
    <row r="48886" spans="85:87" x14ac:dyDescent="0.25">
      <c r="CG48886" s="768"/>
      <c r="CH48886" s="768"/>
      <c r="CI48886" s="850"/>
    </row>
    <row r="48887" spans="85:87" x14ac:dyDescent="0.25">
      <c r="CG48887" s="768"/>
      <c r="CH48887" s="768"/>
      <c r="CI48887" s="850"/>
    </row>
    <row r="48888" spans="85:87" x14ac:dyDescent="0.25">
      <c r="CG48888" s="768"/>
      <c r="CH48888" s="768"/>
      <c r="CI48888" s="850"/>
    </row>
    <row r="48889" spans="85:87" x14ac:dyDescent="0.25">
      <c r="CG48889" s="768"/>
      <c r="CH48889" s="768"/>
      <c r="CI48889" s="850"/>
    </row>
    <row r="48890" spans="85:87" x14ac:dyDescent="0.25">
      <c r="CG48890" s="768"/>
      <c r="CH48890" s="768"/>
      <c r="CI48890" s="850"/>
    </row>
    <row r="48891" spans="85:87" x14ac:dyDescent="0.25">
      <c r="CG48891" s="768"/>
      <c r="CH48891" s="768"/>
      <c r="CI48891" s="850"/>
    </row>
    <row r="48892" spans="85:87" x14ac:dyDescent="0.25">
      <c r="CG48892" s="768"/>
      <c r="CH48892" s="768"/>
      <c r="CI48892" s="850"/>
    </row>
    <row r="48893" spans="85:87" x14ac:dyDescent="0.25">
      <c r="CG48893" s="768"/>
      <c r="CH48893" s="768"/>
      <c r="CI48893" s="850"/>
    </row>
    <row r="48894" spans="85:87" x14ac:dyDescent="0.25">
      <c r="CG48894" s="768"/>
      <c r="CH48894" s="768"/>
      <c r="CI48894" s="850"/>
    </row>
    <row r="48895" spans="85:87" x14ac:dyDescent="0.25">
      <c r="CG48895" s="768"/>
      <c r="CH48895" s="768"/>
      <c r="CI48895" s="850"/>
    </row>
    <row r="48896" spans="85:87" x14ac:dyDescent="0.25">
      <c r="CG48896" s="768"/>
      <c r="CH48896" s="768"/>
      <c r="CI48896" s="850"/>
    </row>
    <row r="48897" spans="85:87" x14ac:dyDescent="0.25">
      <c r="CG48897" s="768"/>
      <c r="CH48897" s="768"/>
      <c r="CI48897" s="850"/>
    </row>
    <row r="48898" spans="85:87" x14ac:dyDescent="0.25">
      <c r="CG48898" s="768"/>
      <c r="CH48898" s="768"/>
      <c r="CI48898" s="850"/>
    </row>
    <row r="48899" spans="85:87" x14ac:dyDescent="0.25">
      <c r="CG48899" s="768"/>
      <c r="CH48899" s="768"/>
      <c r="CI48899" s="850"/>
    </row>
    <row r="48900" spans="85:87" x14ac:dyDescent="0.25">
      <c r="CG48900" s="768"/>
      <c r="CH48900" s="768"/>
      <c r="CI48900" s="850"/>
    </row>
    <row r="48901" spans="85:87" x14ac:dyDescent="0.25">
      <c r="CG48901" s="768"/>
      <c r="CH48901" s="768"/>
      <c r="CI48901" s="850"/>
    </row>
    <row r="48902" spans="85:87" x14ac:dyDescent="0.25">
      <c r="CG48902" s="768"/>
      <c r="CH48902" s="768"/>
      <c r="CI48902" s="850"/>
    </row>
    <row r="48903" spans="85:87" x14ac:dyDescent="0.25">
      <c r="CG48903" s="768"/>
      <c r="CH48903" s="768"/>
      <c r="CI48903" s="850"/>
    </row>
    <row r="48904" spans="85:87" x14ac:dyDescent="0.25">
      <c r="CG48904" s="768"/>
      <c r="CH48904" s="768"/>
      <c r="CI48904" s="850"/>
    </row>
    <row r="48905" spans="85:87" x14ac:dyDescent="0.25">
      <c r="CG48905" s="768"/>
      <c r="CH48905" s="768"/>
      <c r="CI48905" s="850"/>
    </row>
    <row r="48906" spans="85:87" x14ac:dyDescent="0.25">
      <c r="CG48906" s="768"/>
      <c r="CH48906" s="768"/>
      <c r="CI48906" s="850"/>
    </row>
    <row r="48907" spans="85:87" x14ac:dyDescent="0.25">
      <c r="CG48907" s="768"/>
      <c r="CH48907" s="768"/>
      <c r="CI48907" s="850"/>
    </row>
    <row r="48908" spans="85:87" x14ac:dyDescent="0.25">
      <c r="CG48908" s="768"/>
      <c r="CH48908" s="768"/>
      <c r="CI48908" s="850"/>
    </row>
    <row r="48909" spans="85:87" x14ac:dyDescent="0.25">
      <c r="CG48909" s="768"/>
      <c r="CH48909" s="768"/>
      <c r="CI48909" s="850"/>
    </row>
    <row r="48910" spans="85:87" x14ac:dyDescent="0.25">
      <c r="CG48910" s="768"/>
      <c r="CH48910" s="768"/>
      <c r="CI48910" s="850"/>
    </row>
    <row r="48911" spans="85:87" x14ac:dyDescent="0.25">
      <c r="CG48911" s="768"/>
      <c r="CH48911" s="768"/>
      <c r="CI48911" s="850"/>
    </row>
    <row r="48912" spans="85:87" x14ac:dyDescent="0.25">
      <c r="CG48912" s="768"/>
      <c r="CH48912" s="768"/>
      <c r="CI48912" s="850"/>
    </row>
    <row r="48913" spans="85:87" x14ac:dyDescent="0.25">
      <c r="CG48913" s="768"/>
      <c r="CH48913" s="768"/>
      <c r="CI48913" s="850"/>
    </row>
    <row r="48914" spans="85:87" x14ac:dyDescent="0.25">
      <c r="CG48914" s="768"/>
      <c r="CH48914" s="768"/>
      <c r="CI48914" s="850"/>
    </row>
    <row r="48915" spans="85:87" x14ac:dyDescent="0.25">
      <c r="CG48915" s="768"/>
      <c r="CH48915" s="768"/>
      <c r="CI48915" s="850"/>
    </row>
    <row r="48916" spans="85:87" x14ac:dyDescent="0.25">
      <c r="CG48916" s="768"/>
      <c r="CH48916" s="768"/>
      <c r="CI48916" s="850"/>
    </row>
    <row r="48917" spans="85:87" x14ac:dyDescent="0.25">
      <c r="CG48917" s="768"/>
      <c r="CH48917" s="768"/>
      <c r="CI48917" s="850"/>
    </row>
    <row r="48918" spans="85:87" x14ac:dyDescent="0.25">
      <c r="CG48918" s="768"/>
      <c r="CH48918" s="768"/>
      <c r="CI48918" s="850"/>
    </row>
    <row r="48919" spans="85:87" x14ac:dyDescent="0.25">
      <c r="CG48919" s="768"/>
      <c r="CH48919" s="768"/>
      <c r="CI48919" s="850"/>
    </row>
    <row r="48920" spans="85:87" x14ac:dyDescent="0.25">
      <c r="CG48920" s="768"/>
      <c r="CH48920" s="768"/>
      <c r="CI48920" s="850"/>
    </row>
    <row r="48921" spans="85:87" x14ac:dyDescent="0.25">
      <c r="CG48921" s="768"/>
      <c r="CH48921" s="768"/>
      <c r="CI48921" s="850"/>
    </row>
    <row r="48922" spans="85:87" x14ac:dyDescent="0.25">
      <c r="CG48922" s="768"/>
      <c r="CH48922" s="768"/>
      <c r="CI48922" s="850"/>
    </row>
    <row r="48923" spans="85:87" x14ac:dyDescent="0.25">
      <c r="CG48923" s="768"/>
      <c r="CH48923" s="768"/>
      <c r="CI48923" s="850"/>
    </row>
    <row r="48924" spans="85:87" x14ac:dyDescent="0.25">
      <c r="CG48924" s="768"/>
      <c r="CH48924" s="768"/>
      <c r="CI48924" s="850"/>
    </row>
    <row r="48925" spans="85:87" x14ac:dyDescent="0.25">
      <c r="CG48925" s="768"/>
      <c r="CH48925" s="768"/>
      <c r="CI48925" s="850"/>
    </row>
    <row r="48926" spans="85:87" x14ac:dyDescent="0.25">
      <c r="CG48926" s="768"/>
      <c r="CH48926" s="768"/>
      <c r="CI48926" s="850"/>
    </row>
    <row r="48927" spans="85:87" x14ac:dyDescent="0.25">
      <c r="CG48927" s="768"/>
      <c r="CH48927" s="768"/>
      <c r="CI48927" s="850"/>
    </row>
    <row r="48928" spans="85:87" x14ac:dyDescent="0.25">
      <c r="CG48928" s="768"/>
      <c r="CH48928" s="768"/>
      <c r="CI48928" s="850"/>
    </row>
    <row r="48929" spans="85:87" x14ac:dyDescent="0.25">
      <c r="CG48929" s="768"/>
      <c r="CH48929" s="768"/>
      <c r="CI48929" s="850"/>
    </row>
    <row r="48930" spans="85:87" x14ac:dyDescent="0.25">
      <c r="CG48930" s="768"/>
      <c r="CH48930" s="768"/>
      <c r="CI48930" s="850"/>
    </row>
    <row r="48931" spans="85:87" x14ac:dyDescent="0.25">
      <c r="CG48931" s="768"/>
      <c r="CH48931" s="768"/>
      <c r="CI48931" s="850"/>
    </row>
    <row r="48932" spans="85:87" x14ac:dyDescent="0.25">
      <c r="CG48932" s="768"/>
      <c r="CH48932" s="768"/>
      <c r="CI48932" s="850"/>
    </row>
    <row r="48933" spans="85:87" x14ac:dyDescent="0.25">
      <c r="CG48933" s="768"/>
      <c r="CH48933" s="768"/>
      <c r="CI48933" s="850"/>
    </row>
    <row r="48934" spans="85:87" x14ac:dyDescent="0.25">
      <c r="CG48934" s="768"/>
      <c r="CH48934" s="768"/>
      <c r="CI48934" s="850"/>
    </row>
    <row r="48935" spans="85:87" x14ac:dyDescent="0.25">
      <c r="CG48935" s="768"/>
      <c r="CH48935" s="768"/>
      <c r="CI48935" s="850"/>
    </row>
    <row r="48936" spans="85:87" x14ac:dyDescent="0.25">
      <c r="CG48936" s="768"/>
      <c r="CH48936" s="768"/>
      <c r="CI48936" s="850"/>
    </row>
    <row r="48937" spans="85:87" x14ac:dyDescent="0.25">
      <c r="CG48937" s="768"/>
      <c r="CH48937" s="768"/>
      <c r="CI48937" s="850"/>
    </row>
    <row r="48938" spans="85:87" x14ac:dyDescent="0.25">
      <c r="CG48938" s="768"/>
      <c r="CH48938" s="768"/>
      <c r="CI48938" s="850"/>
    </row>
    <row r="48939" spans="85:87" x14ac:dyDescent="0.25">
      <c r="CG48939" s="768"/>
      <c r="CH48939" s="768"/>
      <c r="CI48939" s="850"/>
    </row>
    <row r="48940" spans="85:87" x14ac:dyDescent="0.25">
      <c r="CG48940" s="768"/>
      <c r="CH48940" s="768"/>
      <c r="CI48940" s="850"/>
    </row>
    <row r="48941" spans="85:87" x14ac:dyDescent="0.25">
      <c r="CG48941" s="768"/>
      <c r="CH48941" s="768"/>
      <c r="CI48941" s="850"/>
    </row>
    <row r="48942" spans="85:87" x14ac:dyDescent="0.25">
      <c r="CG48942" s="768"/>
      <c r="CH48942" s="768"/>
      <c r="CI48942" s="850"/>
    </row>
    <row r="48943" spans="85:87" x14ac:dyDescent="0.25">
      <c r="CG48943" s="768"/>
      <c r="CH48943" s="768"/>
      <c r="CI48943" s="850"/>
    </row>
    <row r="48944" spans="85:87" x14ac:dyDescent="0.25">
      <c r="CG48944" s="768"/>
      <c r="CH48944" s="768"/>
      <c r="CI48944" s="850"/>
    </row>
    <row r="48945" spans="85:87" x14ac:dyDescent="0.25">
      <c r="CG48945" s="768"/>
      <c r="CH48945" s="768"/>
      <c r="CI48945" s="850"/>
    </row>
    <row r="48946" spans="85:87" x14ac:dyDescent="0.25">
      <c r="CG48946" s="768"/>
      <c r="CH48946" s="768"/>
      <c r="CI48946" s="850"/>
    </row>
    <row r="48947" spans="85:87" x14ac:dyDescent="0.25">
      <c r="CG48947" s="768"/>
      <c r="CH48947" s="768"/>
      <c r="CI48947" s="850"/>
    </row>
    <row r="48948" spans="85:87" x14ac:dyDescent="0.25">
      <c r="CG48948" s="768"/>
      <c r="CH48948" s="768"/>
      <c r="CI48948" s="850"/>
    </row>
    <row r="48949" spans="85:87" x14ac:dyDescent="0.25">
      <c r="CG48949" s="768"/>
      <c r="CH48949" s="768"/>
      <c r="CI48949" s="850"/>
    </row>
    <row r="48950" spans="85:87" x14ac:dyDescent="0.25">
      <c r="CG48950" s="768"/>
      <c r="CH48950" s="768"/>
      <c r="CI48950" s="850"/>
    </row>
    <row r="48951" spans="85:87" x14ac:dyDescent="0.25">
      <c r="CG48951" s="768"/>
      <c r="CH48951" s="768"/>
      <c r="CI48951" s="850"/>
    </row>
    <row r="48952" spans="85:87" x14ac:dyDescent="0.25">
      <c r="CG48952" s="768"/>
      <c r="CH48952" s="768"/>
      <c r="CI48952" s="850"/>
    </row>
    <row r="48953" spans="85:87" x14ac:dyDescent="0.25">
      <c r="CG48953" s="768"/>
      <c r="CH48953" s="768"/>
      <c r="CI48953" s="850"/>
    </row>
    <row r="48954" spans="85:87" x14ac:dyDescent="0.25">
      <c r="CG48954" s="768"/>
      <c r="CH48954" s="768"/>
      <c r="CI48954" s="850"/>
    </row>
    <row r="48955" spans="85:87" x14ac:dyDescent="0.25">
      <c r="CG48955" s="768"/>
      <c r="CH48955" s="768"/>
      <c r="CI48955" s="850"/>
    </row>
    <row r="48956" spans="85:87" x14ac:dyDescent="0.25">
      <c r="CG48956" s="768"/>
      <c r="CH48956" s="768"/>
      <c r="CI48956" s="850"/>
    </row>
    <row r="48957" spans="85:87" x14ac:dyDescent="0.25">
      <c r="CG48957" s="768"/>
      <c r="CH48957" s="768"/>
      <c r="CI48957" s="850"/>
    </row>
    <row r="48958" spans="85:87" x14ac:dyDescent="0.25">
      <c r="CG48958" s="768"/>
      <c r="CH48958" s="768"/>
      <c r="CI48958" s="850"/>
    </row>
    <row r="48959" spans="85:87" x14ac:dyDescent="0.25">
      <c r="CG48959" s="768"/>
      <c r="CH48959" s="768"/>
      <c r="CI48959" s="850"/>
    </row>
    <row r="48960" spans="85:87" x14ac:dyDescent="0.25">
      <c r="CG48960" s="768"/>
      <c r="CH48960" s="768"/>
      <c r="CI48960" s="850"/>
    </row>
    <row r="48961" spans="85:87" x14ac:dyDescent="0.25">
      <c r="CG48961" s="768"/>
      <c r="CH48961" s="768"/>
      <c r="CI48961" s="850"/>
    </row>
    <row r="48962" spans="85:87" x14ac:dyDescent="0.25">
      <c r="CG48962" s="768"/>
      <c r="CH48962" s="768"/>
      <c r="CI48962" s="850"/>
    </row>
    <row r="48963" spans="85:87" x14ac:dyDescent="0.25">
      <c r="CG48963" s="768"/>
      <c r="CH48963" s="768"/>
      <c r="CI48963" s="850"/>
    </row>
    <row r="48964" spans="85:87" x14ac:dyDescent="0.25">
      <c r="CG48964" s="768"/>
      <c r="CH48964" s="768"/>
      <c r="CI48964" s="850"/>
    </row>
    <row r="48965" spans="85:87" x14ac:dyDescent="0.25">
      <c r="CG48965" s="768"/>
      <c r="CH48965" s="768"/>
      <c r="CI48965" s="850"/>
    </row>
    <row r="48966" spans="85:87" x14ac:dyDescent="0.25">
      <c r="CG48966" s="768"/>
      <c r="CH48966" s="768"/>
      <c r="CI48966" s="850"/>
    </row>
    <row r="48967" spans="85:87" x14ac:dyDescent="0.25">
      <c r="CG48967" s="768"/>
      <c r="CH48967" s="768"/>
      <c r="CI48967" s="850"/>
    </row>
    <row r="48968" spans="85:87" x14ac:dyDescent="0.25">
      <c r="CG48968" s="768"/>
      <c r="CH48968" s="768"/>
      <c r="CI48968" s="850"/>
    </row>
    <row r="48969" spans="85:87" x14ac:dyDescent="0.25">
      <c r="CG48969" s="768"/>
      <c r="CH48969" s="768"/>
      <c r="CI48969" s="850"/>
    </row>
    <row r="48970" spans="85:87" x14ac:dyDescent="0.25">
      <c r="CG48970" s="768"/>
      <c r="CH48970" s="768"/>
      <c r="CI48970" s="850"/>
    </row>
    <row r="48971" spans="85:87" x14ac:dyDescent="0.25">
      <c r="CG48971" s="768"/>
      <c r="CH48971" s="768"/>
      <c r="CI48971" s="850"/>
    </row>
    <row r="48972" spans="85:87" x14ac:dyDescent="0.25">
      <c r="CG48972" s="768"/>
      <c r="CH48972" s="768"/>
      <c r="CI48972" s="850"/>
    </row>
    <row r="48973" spans="85:87" x14ac:dyDescent="0.25">
      <c r="CG48973" s="768"/>
      <c r="CH48973" s="768"/>
      <c r="CI48973" s="850"/>
    </row>
    <row r="48974" spans="85:87" x14ac:dyDescent="0.25">
      <c r="CG48974" s="768"/>
      <c r="CH48974" s="768"/>
      <c r="CI48974" s="850"/>
    </row>
    <row r="48975" spans="85:87" x14ac:dyDescent="0.25">
      <c r="CG48975" s="768"/>
      <c r="CH48975" s="768"/>
      <c r="CI48975" s="850"/>
    </row>
    <row r="48976" spans="85:87" x14ac:dyDescent="0.25">
      <c r="CG48976" s="768"/>
      <c r="CH48976" s="768"/>
      <c r="CI48976" s="850"/>
    </row>
    <row r="48977" spans="85:87" x14ac:dyDescent="0.25">
      <c r="CG48977" s="768"/>
      <c r="CH48977" s="768"/>
      <c r="CI48977" s="850"/>
    </row>
    <row r="48978" spans="85:87" x14ac:dyDescent="0.25">
      <c r="CG48978" s="768"/>
      <c r="CH48978" s="768"/>
      <c r="CI48978" s="850"/>
    </row>
    <row r="48979" spans="85:87" x14ac:dyDescent="0.25">
      <c r="CG48979" s="768"/>
      <c r="CH48979" s="768"/>
      <c r="CI48979" s="850"/>
    </row>
    <row r="48980" spans="85:87" x14ac:dyDescent="0.25">
      <c r="CG48980" s="768"/>
      <c r="CH48980" s="768"/>
      <c r="CI48980" s="850"/>
    </row>
    <row r="48981" spans="85:87" x14ac:dyDescent="0.25">
      <c r="CG48981" s="768"/>
      <c r="CH48981" s="768"/>
      <c r="CI48981" s="850"/>
    </row>
    <row r="48982" spans="85:87" x14ac:dyDescent="0.25">
      <c r="CG48982" s="768"/>
      <c r="CH48982" s="768"/>
      <c r="CI48982" s="850"/>
    </row>
    <row r="48983" spans="85:87" x14ac:dyDescent="0.25">
      <c r="CG48983" s="768"/>
      <c r="CH48983" s="768"/>
      <c r="CI48983" s="850"/>
    </row>
    <row r="48984" spans="85:87" x14ac:dyDescent="0.25">
      <c r="CG48984" s="768"/>
      <c r="CH48984" s="768"/>
      <c r="CI48984" s="850"/>
    </row>
    <row r="48985" spans="85:87" x14ac:dyDescent="0.25">
      <c r="CG48985" s="768"/>
      <c r="CH48985" s="768"/>
      <c r="CI48985" s="850"/>
    </row>
    <row r="48986" spans="85:87" x14ac:dyDescent="0.25">
      <c r="CG48986" s="768"/>
      <c r="CH48986" s="768"/>
      <c r="CI48986" s="850"/>
    </row>
    <row r="48987" spans="85:87" x14ac:dyDescent="0.25">
      <c r="CG48987" s="768"/>
      <c r="CH48987" s="768"/>
      <c r="CI48987" s="850"/>
    </row>
    <row r="48988" spans="85:87" x14ac:dyDescent="0.25">
      <c r="CG48988" s="768"/>
      <c r="CH48988" s="768"/>
      <c r="CI48988" s="850"/>
    </row>
    <row r="48989" spans="85:87" x14ac:dyDescent="0.25">
      <c r="CG48989" s="768"/>
      <c r="CH48989" s="768"/>
      <c r="CI48989" s="850"/>
    </row>
    <row r="48990" spans="85:87" x14ac:dyDescent="0.25">
      <c r="CG48990" s="768"/>
      <c r="CH48990" s="768"/>
      <c r="CI48990" s="850"/>
    </row>
    <row r="48991" spans="85:87" x14ac:dyDescent="0.25">
      <c r="CG48991" s="768"/>
      <c r="CH48991" s="768"/>
      <c r="CI48991" s="850"/>
    </row>
    <row r="48992" spans="85:87" x14ac:dyDescent="0.25">
      <c r="CG48992" s="768"/>
      <c r="CH48992" s="768"/>
      <c r="CI48992" s="850"/>
    </row>
    <row r="48993" spans="85:87" x14ac:dyDescent="0.25">
      <c r="CG48993" s="768"/>
      <c r="CH48993" s="768"/>
      <c r="CI48993" s="850"/>
    </row>
    <row r="48994" spans="85:87" x14ac:dyDescent="0.25">
      <c r="CG48994" s="768"/>
      <c r="CH48994" s="768"/>
      <c r="CI48994" s="850"/>
    </row>
    <row r="48995" spans="85:87" x14ac:dyDescent="0.25">
      <c r="CG48995" s="768"/>
      <c r="CH48995" s="768"/>
      <c r="CI48995" s="850"/>
    </row>
    <row r="48996" spans="85:87" x14ac:dyDescent="0.25">
      <c r="CG48996" s="768"/>
      <c r="CH48996" s="768"/>
      <c r="CI48996" s="850"/>
    </row>
    <row r="48997" spans="85:87" x14ac:dyDescent="0.25">
      <c r="CG48997" s="768"/>
      <c r="CH48997" s="768"/>
      <c r="CI48997" s="850"/>
    </row>
    <row r="48998" spans="85:87" x14ac:dyDescent="0.25">
      <c r="CG48998" s="768"/>
      <c r="CH48998" s="768"/>
      <c r="CI48998" s="850"/>
    </row>
    <row r="48999" spans="85:87" x14ac:dyDescent="0.25">
      <c r="CG48999" s="768"/>
      <c r="CH48999" s="768"/>
      <c r="CI48999" s="850"/>
    </row>
    <row r="49000" spans="85:87" x14ac:dyDescent="0.25">
      <c r="CG49000" s="768"/>
      <c r="CH49000" s="768"/>
      <c r="CI49000" s="850"/>
    </row>
    <row r="49001" spans="85:87" x14ac:dyDescent="0.25">
      <c r="CG49001" s="768"/>
      <c r="CH49001" s="768"/>
      <c r="CI49001" s="850"/>
    </row>
    <row r="49002" spans="85:87" x14ac:dyDescent="0.25">
      <c r="CG49002" s="768"/>
      <c r="CH49002" s="768"/>
      <c r="CI49002" s="850"/>
    </row>
    <row r="49003" spans="85:87" x14ac:dyDescent="0.25">
      <c r="CG49003" s="768"/>
      <c r="CH49003" s="768"/>
      <c r="CI49003" s="850"/>
    </row>
    <row r="49004" spans="85:87" x14ac:dyDescent="0.25">
      <c r="CG49004" s="768"/>
      <c r="CH49004" s="768"/>
      <c r="CI49004" s="850"/>
    </row>
    <row r="49005" spans="85:87" x14ac:dyDescent="0.25">
      <c r="CG49005" s="768"/>
      <c r="CH49005" s="768"/>
      <c r="CI49005" s="850"/>
    </row>
    <row r="49006" spans="85:87" x14ac:dyDescent="0.25">
      <c r="CG49006" s="768"/>
      <c r="CH49006" s="768"/>
      <c r="CI49006" s="850"/>
    </row>
    <row r="49007" spans="85:87" x14ac:dyDescent="0.25">
      <c r="CG49007" s="768"/>
      <c r="CH49007" s="768"/>
      <c r="CI49007" s="850"/>
    </row>
    <row r="49008" spans="85:87" x14ac:dyDescent="0.25">
      <c r="CG49008" s="768"/>
      <c r="CH49008" s="768"/>
      <c r="CI49008" s="850"/>
    </row>
    <row r="49009" spans="85:87" x14ac:dyDescent="0.25">
      <c r="CG49009" s="768"/>
      <c r="CH49009" s="768"/>
      <c r="CI49009" s="850"/>
    </row>
    <row r="49010" spans="85:87" x14ac:dyDescent="0.25">
      <c r="CG49010" s="768"/>
      <c r="CH49010" s="768"/>
      <c r="CI49010" s="850"/>
    </row>
    <row r="49011" spans="85:87" x14ac:dyDescent="0.25">
      <c r="CG49011" s="768"/>
      <c r="CH49011" s="768"/>
      <c r="CI49011" s="850"/>
    </row>
    <row r="49012" spans="85:87" x14ac:dyDescent="0.25">
      <c r="CG49012" s="768"/>
      <c r="CH49012" s="768"/>
      <c r="CI49012" s="850"/>
    </row>
    <row r="49013" spans="85:87" x14ac:dyDescent="0.25">
      <c r="CG49013" s="768"/>
      <c r="CH49013" s="768"/>
      <c r="CI49013" s="850"/>
    </row>
    <row r="49014" spans="85:87" x14ac:dyDescent="0.25">
      <c r="CG49014" s="768"/>
      <c r="CH49014" s="768"/>
      <c r="CI49014" s="850"/>
    </row>
    <row r="49015" spans="85:87" x14ac:dyDescent="0.25">
      <c r="CG49015" s="768"/>
      <c r="CH49015" s="768"/>
      <c r="CI49015" s="850"/>
    </row>
    <row r="49016" spans="85:87" x14ac:dyDescent="0.25">
      <c r="CG49016" s="768"/>
      <c r="CH49016" s="768"/>
      <c r="CI49016" s="850"/>
    </row>
    <row r="49017" spans="85:87" x14ac:dyDescent="0.25">
      <c r="CG49017" s="768"/>
      <c r="CH49017" s="768"/>
      <c r="CI49017" s="850"/>
    </row>
    <row r="49018" spans="85:87" x14ac:dyDescent="0.25">
      <c r="CG49018" s="768"/>
      <c r="CH49018" s="768"/>
      <c r="CI49018" s="850"/>
    </row>
    <row r="49019" spans="85:87" x14ac:dyDescent="0.25">
      <c r="CG49019" s="768"/>
      <c r="CH49019" s="768"/>
      <c r="CI49019" s="850"/>
    </row>
    <row r="49020" spans="85:87" x14ac:dyDescent="0.25">
      <c r="CG49020" s="768"/>
      <c r="CH49020" s="768"/>
      <c r="CI49020" s="850"/>
    </row>
    <row r="49021" spans="85:87" x14ac:dyDescent="0.25">
      <c r="CG49021" s="768"/>
      <c r="CH49021" s="768"/>
      <c r="CI49021" s="850"/>
    </row>
    <row r="49022" spans="85:87" x14ac:dyDescent="0.25">
      <c r="CG49022" s="768"/>
      <c r="CH49022" s="768"/>
      <c r="CI49022" s="850"/>
    </row>
    <row r="49023" spans="85:87" x14ac:dyDescent="0.25">
      <c r="CG49023" s="768"/>
      <c r="CH49023" s="768"/>
      <c r="CI49023" s="850"/>
    </row>
    <row r="49024" spans="85:87" x14ac:dyDescent="0.25">
      <c r="CG49024" s="768"/>
      <c r="CH49024" s="768"/>
      <c r="CI49024" s="850"/>
    </row>
    <row r="49025" spans="85:87" x14ac:dyDescent="0.25">
      <c r="CG49025" s="768"/>
      <c r="CH49025" s="768"/>
      <c r="CI49025" s="850"/>
    </row>
    <row r="49026" spans="85:87" x14ac:dyDescent="0.25">
      <c r="CG49026" s="768"/>
      <c r="CH49026" s="768"/>
      <c r="CI49026" s="850"/>
    </row>
    <row r="49027" spans="85:87" x14ac:dyDescent="0.25">
      <c r="CG49027" s="768"/>
      <c r="CH49027" s="768"/>
      <c r="CI49027" s="850"/>
    </row>
    <row r="49028" spans="85:87" x14ac:dyDescent="0.25">
      <c r="CG49028" s="768"/>
      <c r="CH49028" s="768"/>
      <c r="CI49028" s="850"/>
    </row>
    <row r="49029" spans="85:87" x14ac:dyDescent="0.25">
      <c r="CG49029" s="768"/>
      <c r="CH49029" s="768"/>
      <c r="CI49029" s="850"/>
    </row>
    <row r="49030" spans="85:87" x14ac:dyDescent="0.25">
      <c r="CG49030" s="768"/>
      <c r="CH49030" s="768"/>
      <c r="CI49030" s="850"/>
    </row>
    <row r="49031" spans="85:87" x14ac:dyDescent="0.25">
      <c r="CG49031" s="768"/>
      <c r="CH49031" s="768"/>
      <c r="CI49031" s="850"/>
    </row>
    <row r="49032" spans="85:87" x14ac:dyDescent="0.25">
      <c r="CG49032" s="768"/>
      <c r="CH49032" s="768"/>
      <c r="CI49032" s="850"/>
    </row>
    <row r="49033" spans="85:87" x14ac:dyDescent="0.25">
      <c r="CG49033" s="768"/>
      <c r="CH49033" s="768"/>
      <c r="CI49033" s="850"/>
    </row>
    <row r="49034" spans="85:87" x14ac:dyDescent="0.25">
      <c r="CG49034" s="768"/>
      <c r="CH49034" s="768"/>
      <c r="CI49034" s="850"/>
    </row>
    <row r="49035" spans="85:87" x14ac:dyDescent="0.25">
      <c r="CG49035" s="768"/>
      <c r="CH49035" s="768"/>
      <c r="CI49035" s="850"/>
    </row>
    <row r="49036" spans="85:87" x14ac:dyDescent="0.25">
      <c r="CG49036" s="768"/>
      <c r="CH49036" s="768"/>
      <c r="CI49036" s="850"/>
    </row>
    <row r="49037" spans="85:87" x14ac:dyDescent="0.25">
      <c r="CG49037" s="768"/>
      <c r="CH49037" s="768"/>
      <c r="CI49037" s="850"/>
    </row>
    <row r="49038" spans="85:87" x14ac:dyDescent="0.25">
      <c r="CG49038" s="768"/>
      <c r="CH49038" s="768"/>
      <c r="CI49038" s="850"/>
    </row>
    <row r="49039" spans="85:87" x14ac:dyDescent="0.25">
      <c r="CG49039" s="768"/>
      <c r="CH49039" s="768"/>
      <c r="CI49039" s="850"/>
    </row>
    <row r="49040" spans="85:87" x14ac:dyDescent="0.25">
      <c r="CG49040" s="768"/>
      <c r="CH49040" s="768"/>
      <c r="CI49040" s="850"/>
    </row>
    <row r="49041" spans="85:87" x14ac:dyDescent="0.25">
      <c r="CG49041" s="768"/>
      <c r="CH49041" s="768"/>
      <c r="CI49041" s="850"/>
    </row>
    <row r="49042" spans="85:87" x14ac:dyDescent="0.25">
      <c r="CG49042" s="768"/>
      <c r="CH49042" s="768"/>
      <c r="CI49042" s="850"/>
    </row>
    <row r="49043" spans="85:87" x14ac:dyDescent="0.25">
      <c r="CG49043" s="768"/>
      <c r="CH49043" s="768"/>
      <c r="CI49043" s="850"/>
    </row>
    <row r="49044" spans="85:87" x14ac:dyDescent="0.25">
      <c r="CG49044" s="768"/>
      <c r="CH49044" s="768"/>
      <c r="CI49044" s="850"/>
    </row>
    <row r="49045" spans="85:87" x14ac:dyDescent="0.25">
      <c r="CG49045" s="768"/>
      <c r="CH49045" s="768"/>
      <c r="CI49045" s="850"/>
    </row>
    <row r="49046" spans="85:87" x14ac:dyDescent="0.25">
      <c r="CG49046" s="768"/>
      <c r="CH49046" s="768"/>
      <c r="CI49046" s="850"/>
    </row>
    <row r="49047" spans="85:87" x14ac:dyDescent="0.25">
      <c r="CG49047" s="768"/>
      <c r="CH49047" s="768"/>
      <c r="CI49047" s="850"/>
    </row>
    <row r="49048" spans="85:87" x14ac:dyDescent="0.25">
      <c r="CG49048" s="768"/>
      <c r="CH49048" s="768"/>
      <c r="CI49048" s="850"/>
    </row>
    <row r="49049" spans="85:87" x14ac:dyDescent="0.25">
      <c r="CG49049" s="768"/>
      <c r="CH49049" s="768"/>
      <c r="CI49049" s="850"/>
    </row>
    <row r="49050" spans="85:87" x14ac:dyDescent="0.25">
      <c r="CG49050" s="768"/>
      <c r="CH49050" s="768"/>
      <c r="CI49050" s="850"/>
    </row>
    <row r="49051" spans="85:87" x14ac:dyDescent="0.25">
      <c r="CG49051" s="768"/>
      <c r="CH49051" s="768"/>
      <c r="CI49051" s="850"/>
    </row>
    <row r="49052" spans="85:87" x14ac:dyDescent="0.25">
      <c r="CG49052" s="768"/>
      <c r="CH49052" s="768"/>
      <c r="CI49052" s="850"/>
    </row>
    <row r="49053" spans="85:87" x14ac:dyDescent="0.25">
      <c r="CG49053" s="768"/>
      <c r="CH49053" s="768"/>
      <c r="CI49053" s="850"/>
    </row>
    <row r="49054" spans="85:87" x14ac:dyDescent="0.25">
      <c r="CG49054" s="768"/>
      <c r="CH49054" s="768"/>
      <c r="CI49054" s="850"/>
    </row>
    <row r="49055" spans="85:87" x14ac:dyDescent="0.25">
      <c r="CG49055" s="768"/>
      <c r="CH49055" s="768"/>
      <c r="CI49055" s="850"/>
    </row>
    <row r="49056" spans="85:87" x14ac:dyDescent="0.25">
      <c r="CG49056" s="768"/>
      <c r="CH49056" s="768"/>
      <c r="CI49056" s="850"/>
    </row>
    <row r="49057" spans="85:87" x14ac:dyDescent="0.25">
      <c r="CG49057" s="768"/>
      <c r="CH49057" s="768"/>
      <c r="CI49057" s="850"/>
    </row>
    <row r="49058" spans="85:87" x14ac:dyDescent="0.25">
      <c r="CG49058" s="768"/>
      <c r="CH49058" s="768"/>
      <c r="CI49058" s="850"/>
    </row>
    <row r="49059" spans="85:87" x14ac:dyDescent="0.25">
      <c r="CG49059" s="768"/>
      <c r="CH49059" s="768"/>
      <c r="CI49059" s="850"/>
    </row>
    <row r="49060" spans="85:87" x14ac:dyDescent="0.25">
      <c r="CG49060" s="768"/>
      <c r="CH49060" s="768"/>
      <c r="CI49060" s="850"/>
    </row>
    <row r="49061" spans="85:87" x14ac:dyDescent="0.25">
      <c r="CG49061" s="768"/>
      <c r="CH49061" s="768"/>
      <c r="CI49061" s="850"/>
    </row>
    <row r="49062" spans="85:87" x14ac:dyDescent="0.25">
      <c r="CG49062" s="768"/>
      <c r="CH49062" s="768"/>
      <c r="CI49062" s="850"/>
    </row>
    <row r="49063" spans="85:87" x14ac:dyDescent="0.25">
      <c r="CG49063" s="768"/>
      <c r="CH49063" s="768"/>
      <c r="CI49063" s="850"/>
    </row>
    <row r="49064" spans="85:87" x14ac:dyDescent="0.25">
      <c r="CG49064" s="768"/>
      <c r="CH49064" s="768"/>
      <c r="CI49064" s="850"/>
    </row>
    <row r="49065" spans="85:87" x14ac:dyDescent="0.25">
      <c r="CG49065" s="768"/>
      <c r="CH49065" s="768"/>
      <c r="CI49065" s="850"/>
    </row>
    <row r="49066" spans="85:87" x14ac:dyDescent="0.25">
      <c r="CG49066" s="768"/>
      <c r="CH49066" s="768"/>
      <c r="CI49066" s="850"/>
    </row>
    <row r="49067" spans="85:87" x14ac:dyDescent="0.25">
      <c r="CG49067" s="768"/>
      <c r="CH49067" s="768"/>
      <c r="CI49067" s="850"/>
    </row>
    <row r="49068" spans="85:87" x14ac:dyDescent="0.25">
      <c r="CG49068" s="768"/>
      <c r="CH49068" s="768"/>
      <c r="CI49068" s="850"/>
    </row>
    <row r="49069" spans="85:87" x14ac:dyDescent="0.25">
      <c r="CG49069" s="768"/>
      <c r="CH49069" s="768"/>
      <c r="CI49069" s="850"/>
    </row>
    <row r="49070" spans="85:87" x14ac:dyDescent="0.25">
      <c r="CG49070" s="768"/>
      <c r="CH49070" s="768"/>
      <c r="CI49070" s="850"/>
    </row>
    <row r="49071" spans="85:87" x14ac:dyDescent="0.25">
      <c r="CG49071" s="768"/>
      <c r="CH49071" s="768"/>
      <c r="CI49071" s="850"/>
    </row>
    <row r="49072" spans="85:87" x14ac:dyDescent="0.25">
      <c r="CG49072" s="768"/>
      <c r="CH49072" s="768"/>
      <c r="CI49072" s="850"/>
    </row>
    <row r="49073" spans="85:87" x14ac:dyDescent="0.25">
      <c r="CG49073" s="768"/>
      <c r="CH49073" s="768"/>
      <c r="CI49073" s="850"/>
    </row>
    <row r="49074" spans="85:87" x14ac:dyDescent="0.25">
      <c r="CG49074" s="768"/>
      <c r="CH49074" s="768"/>
      <c r="CI49074" s="850"/>
    </row>
    <row r="49075" spans="85:87" x14ac:dyDescent="0.25">
      <c r="CG49075" s="768"/>
      <c r="CH49075" s="768"/>
      <c r="CI49075" s="850"/>
    </row>
    <row r="49076" spans="85:87" x14ac:dyDescent="0.25">
      <c r="CG49076" s="768"/>
      <c r="CH49076" s="768"/>
      <c r="CI49076" s="850"/>
    </row>
    <row r="49077" spans="85:87" x14ac:dyDescent="0.25">
      <c r="CG49077" s="768"/>
      <c r="CH49077" s="768"/>
      <c r="CI49077" s="850"/>
    </row>
    <row r="49078" spans="85:87" x14ac:dyDescent="0.25">
      <c r="CG49078" s="768"/>
      <c r="CH49078" s="768"/>
      <c r="CI49078" s="850"/>
    </row>
    <row r="49079" spans="85:87" x14ac:dyDescent="0.25">
      <c r="CG49079" s="768"/>
      <c r="CH49079" s="768"/>
      <c r="CI49079" s="850"/>
    </row>
    <row r="49080" spans="85:87" x14ac:dyDescent="0.25">
      <c r="CG49080" s="768"/>
      <c r="CH49080" s="768"/>
      <c r="CI49080" s="850"/>
    </row>
    <row r="49081" spans="85:87" x14ac:dyDescent="0.25">
      <c r="CG49081" s="768"/>
      <c r="CH49081" s="768"/>
      <c r="CI49081" s="850"/>
    </row>
    <row r="49082" spans="85:87" x14ac:dyDescent="0.25">
      <c r="CG49082" s="768"/>
      <c r="CH49082" s="768"/>
      <c r="CI49082" s="850"/>
    </row>
    <row r="49083" spans="85:87" x14ac:dyDescent="0.25">
      <c r="CG49083" s="768"/>
      <c r="CH49083" s="768"/>
      <c r="CI49083" s="850"/>
    </row>
    <row r="49084" spans="85:87" x14ac:dyDescent="0.25">
      <c r="CG49084" s="768"/>
      <c r="CH49084" s="768"/>
      <c r="CI49084" s="850"/>
    </row>
    <row r="49085" spans="85:87" x14ac:dyDescent="0.25">
      <c r="CG49085" s="768"/>
      <c r="CH49085" s="768"/>
      <c r="CI49085" s="850"/>
    </row>
    <row r="49086" spans="85:87" x14ac:dyDescent="0.25">
      <c r="CG49086" s="768"/>
      <c r="CH49086" s="768"/>
      <c r="CI49086" s="850"/>
    </row>
    <row r="49087" spans="85:87" x14ac:dyDescent="0.25">
      <c r="CG49087" s="768"/>
      <c r="CH49087" s="768"/>
      <c r="CI49087" s="850"/>
    </row>
    <row r="49088" spans="85:87" x14ac:dyDescent="0.25">
      <c r="CG49088" s="768"/>
      <c r="CH49088" s="768"/>
      <c r="CI49088" s="850"/>
    </row>
    <row r="49089" spans="85:87" x14ac:dyDescent="0.25">
      <c r="CG49089" s="768"/>
      <c r="CH49089" s="768"/>
      <c r="CI49089" s="850"/>
    </row>
    <row r="49090" spans="85:87" x14ac:dyDescent="0.25">
      <c r="CG49090" s="768"/>
      <c r="CH49090" s="768"/>
      <c r="CI49090" s="850"/>
    </row>
    <row r="49091" spans="85:87" x14ac:dyDescent="0.25">
      <c r="CG49091" s="768"/>
      <c r="CH49091" s="768"/>
      <c r="CI49091" s="850"/>
    </row>
    <row r="49092" spans="85:87" x14ac:dyDescent="0.25">
      <c r="CG49092" s="768"/>
      <c r="CH49092" s="768"/>
      <c r="CI49092" s="850"/>
    </row>
    <row r="49093" spans="85:87" x14ac:dyDescent="0.25">
      <c r="CG49093" s="768"/>
      <c r="CH49093" s="768"/>
      <c r="CI49093" s="850"/>
    </row>
    <row r="49094" spans="85:87" x14ac:dyDescent="0.25">
      <c r="CG49094" s="768"/>
      <c r="CH49094" s="768"/>
      <c r="CI49094" s="850"/>
    </row>
    <row r="49095" spans="85:87" x14ac:dyDescent="0.25">
      <c r="CG49095" s="768"/>
      <c r="CH49095" s="768"/>
      <c r="CI49095" s="850"/>
    </row>
    <row r="49096" spans="85:87" x14ac:dyDescent="0.25">
      <c r="CG49096" s="768"/>
      <c r="CH49096" s="768"/>
      <c r="CI49096" s="850"/>
    </row>
    <row r="49097" spans="85:87" x14ac:dyDescent="0.25">
      <c r="CG49097" s="768"/>
      <c r="CH49097" s="768"/>
      <c r="CI49097" s="850"/>
    </row>
    <row r="49098" spans="85:87" x14ac:dyDescent="0.25">
      <c r="CG49098" s="768"/>
      <c r="CH49098" s="768"/>
      <c r="CI49098" s="850"/>
    </row>
    <row r="49099" spans="85:87" x14ac:dyDescent="0.25">
      <c r="CG49099" s="768"/>
      <c r="CH49099" s="768"/>
      <c r="CI49099" s="850"/>
    </row>
    <row r="49100" spans="85:87" x14ac:dyDescent="0.25">
      <c r="CG49100" s="768"/>
      <c r="CH49100" s="768"/>
      <c r="CI49100" s="850"/>
    </row>
    <row r="49101" spans="85:87" x14ac:dyDescent="0.25">
      <c r="CG49101" s="768"/>
      <c r="CH49101" s="768"/>
      <c r="CI49101" s="850"/>
    </row>
    <row r="49102" spans="85:87" x14ac:dyDescent="0.25">
      <c r="CG49102" s="768"/>
      <c r="CH49102" s="768"/>
      <c r="CI49102" s="850"/>
    </row>
    <row r="49103" spans="85:87" x14ac:dyDescent="0.25">
      <c r="CG49103" s="768"/>
      <c r="CH49103" s="768"/>
      <c r="CI49103" s="850"/>
    </row>
    <row r="49104" spans="85:87" x14ac:dyDescent="0.25">
      <c r="CG49104" s="768"/>
      <c r="CH49104" s="768"/>
      <c r="CI49104" s="850"/>
    </row>
    <row r="49105" spans="85:87" x14ac:dyDescent="0.25">
      <c r="CG49105" s="768"/>
      <c r="CH49105" s="768"/>
      <c r="CI49105" s="850"/>
    </row>
    <row r="49106" spans="85:87" x14ac:dyDescent="0.25">
      <c r="CG49106" s="768"/>
      <c r="CH49106" s="768"/>
      <c r="CI49106" s="850"/>
    </row>
    <row r="49107" spans="85:87" x14ac:dyDescent="0.25">
      <c r="CG49107" s="768"/>
      <c r="CH49107" s="768"/>
      <c r="CI49107" s="850"/>
    </row>
    <row r="49108" spans="85:87" x14ac:dyDescent="0.25">
      <c r="CG49108" s="768"/>
      <c r="CH49108" s="768"/>
      <c r="CI49108" s="850"/>
    </row>
    <row r="49109" spans="85:87" x14ac:dyDescent="0.25">
      <c r="CG49109" s="768"/>
      <c r="CH49109" s="768"/>
      <c r="CI49109" s="850"/>
    </row>
    <row r="49110" spans="85:87" x14ac:dyDescent="0.25">
      <c r="CG49110" s="768"/>
      <c r="CH49110" s="768"/>
      <c r="CI49110" s="850"/>
    </row>
    <row r="49111" spans="85:87" x14ac:dyDescent="0.25">
      <c r="CG49111" s="768"/>
      <c r="CH49111" s="768"/>
      <c r="CI49111" s="850"/>
    </row>
    <row r="49112" spans="85:87" x14ac:dyDescent="0.25">
      <c r="CG49112" s="768"/>
      <c r="CH49112" s="768"/>
      <c r="CI49112" s="850"/>
    </row>
    <row r="49113" spans="85:87" x14ac:dyDescent="0.25">
      <c r="CG49113" s="768"/>
      <c r="CH49113" s="768"/>
      <c r="CI49113" s="850"/>
    </row>
    <row r="49114" spans="85:87" x14ac:dyDescent="0.25">
      <c r="CG49114" s="768"/>
      <c r="CH49114" s="768"/>
      <c r="CI49114" s="850"/>
    </row>
    <row r="49115" spans="85:87" x14ac:dyDescent="0.25">
      <c r="CG49115" s="768"/>
      <c r="CH49115" s="768"/>
      <c r="CI49115" s="850"/>
    </row>
    <row r="49116" spans="85:87" x14ac:dyDescent="0.25">
      <c r="CG49116" s="768"/>
      <c r="CH49116" s="768"/>
      <c r="CI49116" s="850"/>
    </row>
    <row r="49117" spans="85:87" x14ac:dyDescent="0.25">
      <c r="CG49117" s="768"/>
      <c r="CH49117" s="768"/>
      <c r="CI49117" s="850"/>
    </row>
    <row r="49118" spans="85:87" x14ac:dyDescent="0.25">
      <c r="CG49118" s="768"/>
      <c r="CH49118" s="768"/>
      <c r="CI49118" s="850"/>
    </row>
    <row r="49119" spans="85:87" x14ac:dyDescent="0.25">
      <c r="CG49119" s="768"/>
      <c r="CH49119" s="768"/>
      <c r="CI49119" s="850"/>
    </row>
    <row r="49120" spans="85:87" x14ac:dyDescent="0.25">
      <c r="CG49120" s="768"/>
      <c r="CH49120" s="768"/>
      <c r="CI49120" s="850"/>
    </row>
    <row r="49121" spans="85:87" x14ac:dyDescent="0.25">
      <c r="CG49121" s="768"/>
      <c r="CH49121" s="768"/>
      <c r="CI49121" s="850"/>
    </row>
    <row r="49122" spans="85:87" x14ac:dyDescent="0.25">
      <c r="CG49122" s="768"/>
      <c r="CH49122" s="768"/>
      <c r="CI49122" s="850"/>
    </row>
    <row r="49123" spans="85:87" x14ac:dyDescent="0.25">
      <c r="CG49123" s="768"/>
      <c r="CH49123" s="768"/>
      <c r="CI49123" s="850"/>
    </row>
    <row r="49124" spans="85:87" x14ac:dyDescent="0.25">
      <c r="CG49124" s="768"/>
      <c r="CH49124" s="768"/>
      <c r="CI49124" s="850"/>
    </row>
    <row r="49125" spans="85:87" x14ac:dyDescent="0.25">
      <c r="CG49125" s="768"/>
      <c r="CH49125" s="768"/>
      <c r="CI49125" s="850"/>
    </row>
    <row r="49126" spans="85:87" x14ac:dyDescent="0.25">
      <c r="CG49126" s="768"/>
      <c r="CH49126" s="768"/>
      <c r="CI49126" s="850"/>
    </row>
    <row r="49127" spans="85:87" x14ac:dyDescent="0.25">
      <c r="CG49127" s="768"/>
      <c r="CH49127" s="768"/>
      <c r="CI49127" s="850"/>
    </row>
    <row r="49128" spans="85:87" x14ac:dyDescent="0.25">
      <c r="CG49128" s="768"/>
      <c r="CH49128" s="768"/>
      <c r="CI49128" s="850"/>
    </row>
    <row r="49129" spans="85:87" x14ac:dyDescent="0.25">
      <c r="CG49129" s="768"/>
      <c r="CH49129" s="768"/>
      <c r="CI49129" s="850"/>
    </row>
    <row r="49130" spans="85:87" x14ac:dyDescent="0.25">
      <c r="CG49130" s="768"/>
      <c r="CH49130" s="768"/>
      <c r="CI49130" s="850"/>
    </row>
    <row r="49131" spans="85:87" x14ac:dyDescent="0.25">
      <c r="CG49131" s="768"/>
      <c r="CH49131" s="768"/>
      <c r="CI49131" s="850"/>
    </row>
    <row r="49132" spans="85:87" x14ac:dyDescent="0.25">
      <c r="CG49132" s="768"/>
      <c r="CH49132" s="768"/>
      <c r="CI49132" s="850"/>
    </row>
    <row r="49133" spans="85:87" x14ac:dyDescent="0.25">
      <c r="CG49133" s="768"/>
      <c r="CH49133" s="768"/>
      <c r="CI49133" s="850"/>
    </row>
    <row r="49134" spans="85:87" x14ac:dyDescent="0.25">
      <c r="CG49134" s="768"/>
      <c r="CH49134" s="768"/>
      <c r="CI49134" s="850"/>
    </row>
    <row r="49135" spans="85:87" x14ac:dyDescent="0.25">
      <c r="CG49135" s="768"/>
      <c r="CH49135" s="768"/>
      <c r="CI49135" s="850"/>
    </row>
    <row r="49136" spans="85:87" x14ac:dyDescent="0.25">
      <c r="CG49136" s="768"/>
      <c r="CH49136" s="768"/>
      <c r="CI49136" s="850"/>
    </row>
    <row r="49137" spans="85:87" x14ac:dyDescent="0.25">
      <c r="CG49137" s="768"/>
      <c r="CH49137" s="768"/>
      <c r="CI49137" s="850"/>
    </row>
    <row r="49138" spans="85:87" x14ac:dyDescent="0.25">
      <c r="CG49138" s="768"/>
      <c r="CH49138" s="768"/>
      <c r="CI49138" s="850"/>
    </row>
    <row r="49139" spans="85:87" x14ac:dyDescent="0.25">
      <c r="CG49139" s="768"/>
      <c r="CH49139" s="768"/>
      <c r="CI49139" s="850"/>
    </row>
    <row r="49140" spans="85:87" x14ac:dyDescent="0.25">
      <c r="CG49140" s="768"/>
      <c r="CH49140" s="768"/>
      <c r="CI49140" s="850"/>
    </row>
    <row r="49141" spans="85:87" x14ac:dyDescent="0.25">
      <c r="CG49141" s="768"/>
      <c r="CH49141" s="768"/>
      <c r="CI49141" s="850"/>
    </row>
    <row r="49142" spans="85:87" x14ac:dyDescent="0.25">
      <c r="CG49142" s="768"/>
      <c r="CH49142" s="768"/>
      <c r="CI49142" s="850"/>
    </row>
    <row r="49143" spans="85:87" x14ac:dyDescent="0.25">
      <c r="CG49143" s="768"/>
      <c r="CH49143" s="768"/>
      <c r="CI49143" s="850"/>
    </row>
    <row r="49144" spans="85:87" x14ac:dyDescent="0.25">
      <c r="CG49144" s="768"/>
      <c r="CH49144" s="768"/>
      <c r="CI49144" s="850"/>
    </row>
    <row r="49145" spans="85:87" x14ac:dyDescent="0.25">
      <c r="CG49145" s="768"/>
      <c r="CH49145" s="768"/>
      <c r="CI49145" s="850"/>
    </row>
    <row r="49146" spans="85:87" x14ac:dyDescent="0.25">
      <c r="CG49146" s="768"/>
      <c r="CH49146" s="768"/>
      <c r="CI49146" s="850"/>
    </row>
    <row r="49147" spans="85:87" x14ac:dyDescent="0.25">
      <c r="CG49147" s="768"/>
      <c r="CH49147" s="768"/>
      <c r="CI49147" s="850"/>
    </row>
    <row r="49148" spans="85:87" x14ac:dyDescent="0.25">
      <c r="CG49148" s="768"/>
      <c r="CH49148" s="768"/>
      <c r="CI49148" s="850"/>
    </row>
    <row r="49149" spans="85:87" x14ac:dyDescent="0.25">
      <c r="CG49149" s="768"/>
      <c r="CH49149" s="768"/>
      <c r="CI49149" s="850"/>
    </row>
    <row r="49150" spans="85:87" x14ac:dyDescent="0.25">
      <c r="CG49150" s="768"/>
      <c r="CH49150" s="768"/>
      <c r="CI49150" s="850"/>
    </row>
    <row r="49151" spans="85:87" x14ac:dyDescent="0.25">
      <c r="CG49151" s="768"/>
      <c r="CH49151" s="768"/>
      <c r="CI49151" s="850"/>
    </row>
    <row r="49152" spans="85:87" x14ac:dyDescent="0.25">
      <c r="CG49152" s="768"/>
      <c r="CH49152" s="768"/>
      <c r="CI49152" s="850"/>
    </row>
    <row r="49153" spans="85:87" x14ac:dyDescent="0.25">
      <c r="CG49153" s="768"/>
      <c r="CH49153" s="768"/>
      <c r="CI49153" s="850"/>
    </row>
    <row r="49154" spans="85:87" x14ac:dyDescent="0.25">
      <c r="CG49154" s="768"/>
      <c r="CH49154" s="768"/>
      <c r="CI49154" s="850"/>
    </row>
    <row r="49155" spans="85:87" x14ac:dyDescent="0.25">
      <c r="CG49155" s="768"/>
      <c r="CH49155" s="768"/>
      <c r="CI49155" s="850"/>
    </row>
    <row r="49156" spans="85:87" x14ac:dyDescent="0.25">
      <c r="CG49156" s="768"/>
      <c r="CH49156" s="768"/>
      <c r="CI49156" s="850"/>
    </row>
    <row r="49157" spans="85:87" x14ac:dyDescent="0.25">
      <c r="CG49157" s="768"/>
      <c r="CH49157" s="768"/>
      <c r="CI49157" s="850"/>
    </row>
    <row r="49158" spans="85:87" x14ac:dyDescent="0.25">
      <c r="CG49158" s="768"/>
      <c r="CH49158" s="768"/>
      <c r="CI49158" s="850"/>
    </row>
    <row r="49159" spans="85:87" x14ac:dyDescent="0.25">
      <c r="CG49159" s="768"/>
      <c r="CH49159" s="768"/>
      <c r="CI49159" s="850"/>
    </row>
    <row r="49160" spans="85:87" x14ac:dyDescent="0.25">
      <c r="CG49160" s="768"/>
      <c r="CH49160" s="768"/>
      <c r="CI49160" s="850"/>
    </row>
    <row r="49161" spans="85:87" x14ac:dyDescent="0.25">
      <c r="CG49161" s="768"/>
      <c r="CH49161" s="768"/>
      <c r="CI49161" s="850"/>
    </row>
    <row r="49162" spans="85:87" x14ac:dyDescent="0.25">
      <c r="CG49162" s="768"/>
      <c r="CH49162" s="768"/>
      <c r="CI49162" s="850"/>
    </row>
    <row r="49163" spans="85:87" x14ac:dyDescent="0.25">
      <c r="CG49163" s="768"/>
      <c r="CH49163" s="768"/>
      <c r="CI49163" s="850"/>
    </row>
    <row r="49164" spans="85:87" x14ac:dyDescent="0.25">
      <c r="CG49164" s="768"/>
      <c r="CH49164" s="768"/>
      <c r="CI49164" s="850"/>
    </row>
    <row r="49165" spans="85:87" x14ac:dyDescent="0.25">
      <c r="CG49165" s="768"/>
      <c r="CH49165" s="768"/>
      <c r="CI49165" s="850"/>
    </row>
    <row r="49166" spans="85:87" x14ac:dyDescent="0.25">
      <c r="CG49166" s="768"/>
      <c r="CH49166" s="768"/>
      <c r="CI49166" s="850"/>
    </row>
    <row r="49167" spans="85:87" x14ac:dyDescent="0.25">
      <c r="CG49167" s="768"/>
      <c r="CH49167" s="768"/>
      <c r="CI49167" s="850"/>
    </row>
    <row r="49168" spans="85:87" x14ac:dyDescent="0.25">
      <c r="CG49168" s="768"/>
      <c r="CH49168" s="768"/>
      <c r="CI49168" s="850"/>
    </row>
    <row r="49169" spans="85:87" x14ac:dyDescent="0.25">
      <c r="CG49169" s="768"/>
      <c r="CH49169" s="768"/>
      <c r="CI49169" s="850"/>
    </row>
    <row r="49170" spans="85:87" x14ac:dyDescent="0.25">
      <c r="CG49170" s="768"/>
      <c r="CH49170" s="768"/>
      <c r="CI49170" s="850"/>
    </row>
    <row r="49171" spans="85:87" x14ac:dyDescent="0.25">
      <c r="CG49171" s="768"/>
      <c r="CH49171" s="768"/>
      <c r="CI49171" s="850"/>
    </row>
    <row r="49172" spans="85:87" x14ac:dyDescent="0.25">
      <c r="CG49172" s="768"/>
      <c r="CH49172" s="768"/>
      <c r="CI49172" s="850"/>
    </row>
    <row r="49173" spans="85:87" x14ac:dyDescent="0.25">
      <c r="CG49173" s="768"/>
      <c r="CH49173" s="768"/>
      <c r="CI49173" s="850"/>
    </row>
    <row r="49174" spans="85:87" x14ac:dyDescent="0.25">
      <c r="CG49174" s="768"/>
      <c r="CH49174" s="768"/>
      <c r="CI49174" s="850"/>
    </row>
    <row r="49175" spans="85:87" x14ac:dyDescent="0.25">
      <c r="CG49175" s="768"/>
      <c r="CH49175" s="768"/>
      <c r="CI49175" s="850"/>
    </row>
    <row r="49176" spans="85:87" x14ac:dyDescent="0.25">
      <c r="CG49176" s="768"/>
      <c r="CH49176" s="768"/>
      <c r="CI49176" s="850"/>
    </row>
    <row r="49177" spans="85:87" x14ac:dyDescent="0.25">
      <c r="CG49177" s="768"/>
      <c r="CH49177" s="768"/>
      <c r="CI49177" s="850"/>
    </row>
    <row r="49178" spans="85:87" x14ac:dyDescent="0.25">
      <c r="CG49178" s="768"/>
      <c r="CH49178" s="768"/>
      <c r="CI49178" s="850"/>
    </row>
    <row r="49179" spans="85:87" x14ac:dyDescent="0.25">
      <c r="CG49179" s="768"/>
      <c r="CH49179" s="768"/>
      <c r="CI49179" s="850"/>
    </row>
    <row r="49180" spans="85:87" x14ac:dyDescent="0.25">
      <c r="CG49180" s="768"/>
      <c r="CH49180" s="768"/>
      <c r="CI49180" s="850"/>
    </row>
    <row r="49181" spans="85:87" x14ac:dyDescent="0.25">
      <c r="CG49181" s="768"/>
      <c r="CH49181" s="768"/>
      <c r="CI49181" s="850"/>
    </row>
    <row r="49182" spans="85:87" x14ac:dyDescent="0.25">
      <c r="CG49182" s="768"/>
      <c r="CH49182" s="768"/>
      <c r="CI49182" s="850"/>
    </row>
    <row r="49183" spans="85:87" x14ac:dyDescent="0.25">
      <c r="CG49183" s="768"/>
      <c r="CH49183" s="768"/>
      <c r="CI49183" s="850"/>
    </row>
    <row r="49184" spans="85:87" x14ac:dyDescent="0.25">
      <c r="CG49184" s="768"/>
      <c r="CH49184" s="768"/>
      <c r="CI49184" s="850"/>
    </row>
    <row r="49185" spans="85:87" x14ac:dyDescent="0.25">
      <c r="CG49185" s="768"/>
      <c r="CH49185" s="768"/>
      <c r="CI49185" s="850"/>
    </row>
    <row r="49186" spans="85:87" x14ac:dyDescent="0.25">
      <c r="CG49186" s="768"/>
      <c r="CH49186" s="768"/>
      <c r="CI49186" s="850"/>
    </row>
    <row r="49187" spans="85:87" x14ac:dyDescent="0.25">
      <c r="CG49187" s="768"/>
      <c r="CH49187" s="768"/>
      <c r="CI49187" s="850"/>
    </row>
    <row r="49188" spans="85:87" x14ac:dyDescent="0.25">
      <c r="CG49188" s="768"/>
      <c r="CH49188" s="768"/>
      <c r="CI49188" s="850"/>
    </row>
    <row r="49189" spans="85:87" x14ac:dyDescent="0.25">
      <c r="CG49189" s="768"/>
      <c r="CH49189" s="768"/>
      <c r="CI49189" s="850"/>
    </row>
    <row r="49190" spans="85:87" x14ac:dyDescent="0.25">
      <c r="CG49190" s="768"/>
      <c r="CH49190" s="768"/>
      <c r="CI49190" s="850"/>
    </row>
    <row r="49191" spans="85:87" x14ac:dyDescent="0.25">
      <c r="CG49191" s="768"/>
      <c r="CH49191" s="768"/>
      <c r="CI49191" s="850"/>
    </row>
    <row r="49192" spans="85:87" x14ac:dyDescent="0.25">
      <c r="CG49192" s="768"/>
      <c r="CH49192" s="768"/>
      <c r="CI49192" s="850"/>
    </row>
    <row r="49193" spans="85:87" x14ac:dyDescent="0.25">
      <c r="CG49193" s="768"/>
      <c r="CH49193" s="768"/>
      <c r="CI49193" s="850"/>
    </row>
    <row r="49194" spans="85:87" x14ac:dyDescent="0.25">
      <c r="CG49194" s="768"/>
      <c r="CH49194" s="768"/>
      <c r="CI49194" s="850"/>
    </row>
    <row r="49195" spans="85:87" x14ac:dyDescent="0.25">
      <c r="CG49195" s="768"/>
      <c r="CH49195" s="768"/>
      <c r="CI49195" s="850"/>
    </row>
    <row r="49196" spans="85:87" x14ac:dyDescent="0.25">
      <c r="CG49196" s="768"/>
      <c r="CH49196" s="768"/>
      <c r="CI49196" s="850"/>
    </row>
    <row r="49197" spans="85:87" x14ac:dyDescent="0.25">
      <c r="CG49197" s="768"/>
      <c r="CH49197" s="768"/>
      <c r="CI49197" s="850"/>
    </row>
    <row r="49198" spans="85:87" x14ac:dyDescent="0.25">
      <c r="CG49198" s="768"/>
      <c r="CH49198" s="768"/>
      <c r="CI49198" s="850"/>
    </row>
    <row r="49199" spans="85:87" x14ac:dyDescent="0.25">
      <c r="CG49199" s="768"/>
      <c r="CH49199" s="768"/>
      <c r="CI49199" s="850"/>
    </row>
    <row r="49200" spans="85:87" x14ac:dyDescent="0.25">
      <c r="CG49200" s="768"/>
      <c r="CH49200" s="768"/>
      <c r="CI49200" s="850"/>
    </row>
    <row r="49201" spans="85:87" x14ac:dyDescent="0.25">
      <c r="CG49201" s="768"/>
      <c r="CH49201" s="768"/>
      <c r="CI49201" s="850"/>
    </row>
    <row r="49202" spans="85:87" x14ac:dyDescent="0.25">
      <c r="CG49202" s="768"/>
      <c r="CH49202" s="768"/>
      <c r="CI49202" s="850"/>
    </row>
    <row r="49203" spans="85:87" x14ac:dyDescent="0.25">
      <c r="CG49203" s="768"/>
      <c r="CH49203" s="768"/>
      <c r="CI49203" s="850"/>
    </row>
    <row r="49204" spans="85:87" x14ac:dyDescent="0.25">
      <c r="CG49204" s="768"/>
      <c r="CH49204" s="768"/>
      <c r="CI49204" s="850"/>
    </row>
    <row r="49205" spans="85:87" x14ac:dyDescent="0.25">
      <c r="CG49205" s="768"/>
      <c r="CH49205" s="768"/>
      <c r="CI49205" s="850"/>
    </row>
    <row r="49206" spans="85:87" x14ac:dyDescent="0.25">
      <c r="CG49206" s="768"/>
      <c r="CH49206" s="768"/>
      <c r="CI49206" s="850"/>
    </row>
    <row r="49207" spans="85:87" x14ac:dyDescent="0.25">
      <c r="CG49207" s="768"/>
      <c r="CH49207" s="768"/>
      <c r="CI49207" s="850"/>
    </row>
    <row r="49208" spans="85:87" x14ac:dyDescent="0.25">
      <c r="CG49208" s="768"/>
      <c r="CH49208" s="768"/>
      <c r="CI49208" s="850"/>
    </row>
    <row r="49209" spans="85:87" x14ac:dyDescent="0.25">
      <c r="CG49209" s="768"/>
      <c r="CH49209" s="768"/>
      <c r="CI49209" s="850"/>
    </row>
    <row r="49210" spans="85:87" x14ac:dyDescent="0.25">
      <c r="CG49210" s="768"/>
      <c r="CH49210" s="768"/>
      <c r="CI49210" s="850"/>
    </row>
    <row r="49211" spans="85:87" x14ac:dyDescent="0.25">
      <c r="CG49211" s="768"/>
      <c r="CH49211" s="768"/>
      <c r="CI49211" s="850"/>
    </row>
    <row r="49212" spans="85:87" x14ac:dyDescent="0.25">
      <c r="CG49212" s="768"/>
      <c r="CH49212" s="768"/>
      <c r="CI49212" s="850"/>
    </row>
    <row r="49213" spans="85:87" x14ac:dyDescent="0.25">
      <c r="CG49213" s="768"/>
      <c r="CH49213" s="768"/>
      <c r="CI49213" s="850"/>
    </row>
    <row r="49214" spans="85:87" x14ac:dyDescent="0.25">
      <c r="CG49214" s="768"/>
      <c r="CH49214" s="768"/>
      <c r="CI49214" s="850"/>
    </row>
    <row r="49215" spans="85:87" x14ac:dyDescent="0.25">
      <c r="CG49215" s="768"/>
      <c r="CH49215" s="768"/>
      <c r="CI49215" s="850"/>
    </row>
    <row r="49216" spans="85:87" x14ac:dyDescent="0.25">
      <c r="CG49216" s="768"/>
      <c r="CH49216" s="768"/>
      <c r="CI49216" s="850"/>
    </row>
    <row r="49217" spans="85:87" x14ac:dyDescent="0.25">
      <c r="CG49217" s="768"/>
      <c r="CH49217" s="768"/>
      <c r="CI49217" s="850"/>
    </row>
    <row r="49218" spans="85:87" x14ac:dyDescent="0.25">
      <c r="CG49218" s="768"/>
      <c r="CH49218" s="768"/>
      <c r="CI49218" s="850"/>
    </row>
    <row r="49219" spans="85:87" x14ac:dyDescent="0.25">
      <c r="CG49219" s="768"/>
      <c r="CH49219" s="768"/>
      <c r="CI49219" s="850"/>
    </row>
    <row r="49220" spans="85:87" x14ac:dyDescent="0.25">
      <c r="CG49220" s="768"/>
      <c r="CH49220" s="768"/>
      <c r="CI49220" s="850"/>
    </row>
    <row r="49221" spans="85:87" x14ac:dyDescent="0.25">
      <c r="CG49221" s="768"/>
      <c r="CH49221" s="768"/>
      <c r="CI49221" s="850"/>
    </row>
    <row r="49222" spans="85:87" x14ac:dyDescent="0.25">
      <c r="CG49222" s="768"/>
      <c r="CH49222" s="768"/>
      <c r="CI49222" s="850"/>
    </row>
    <row r="49223" spans="85:87" x14ac:dyDescent="0.25">
      <c r="CG49223" s="768"/>
      <c r="CH49223" s="768"/>
      <c r="CI49223" s="850"/>
    </row>
    <row r="49224" spans="85:87" x14ac:dyDescent="0.25">
      <c r="CG49224" s="768"/>
      <c r="CH49224" s="768"/>
      <c r="CI49224" s="850"/>
    </row>
    <row r="49225" spans="85:87" x14ac:dyDescent="0.25">
      <c r="CG49225" s="768"/>
      <c r="CH49225" s="768"/>
      <c r="CI49225" s="850"/>
    </row>
    <row r="49226" spans="85:87" x14ac:dyDescent="0.25">
      <c r="CG49226" s="768"/>
      <c r="CH49226" s="768"/>
      <c r="CI49226" s="850"/>
    </row>
    <row r="49227" spans="85:87" x14ac:dyDescent="0.25">
      <c r="CG49227" s="768"/>
      <c r="CH49227" s="768"/>
      <c r="CI49227" s="850"/>
    </row>
    <row r="49228" spans="85:87" x14ac:dyDescent="0.25">
      <c r="CG49228" s="768"/>
      <c r="CH49228" s="768"/>
      <c r="CI49228" s="850"/>
    </row>
    <row r="49229" spans="85:87" x14ac:dyDescent="0.25">
      <c r="CG49229" s="768"/>
      <c r="CH49229" s="768"/>
      <c r="CI49229" s="850"/>
    </row>
    <row r="49230" spans="85:87" x14ac:dyDescent="0.25">
      <c r="CG49230" s="768"/>
      <c r="CH49230" s="768"/>
      <c r="CI49230" s="850"/>
    </row>
    <row r="49231" spans="85:87" x14ac:dyDescent="0.25">
      <c r="CG49231" s="768"/>
      <c r="CH49231" s="768"/>
      <c r="CI49231" s="850"/>
    </row>
    <row r="49232" spans="85:87" x14ac:dyDescent="0.25">
      <c r="CG49232" s="768"/>
      <c r="CH49232" s="768"/>
      <c r="CI49232" s="850"/>
    </row>
    <row r="49233" spans="85:87" x14ac:dyDescent="0.25">
      <c r="CG49233" s="768"/>
      <c r="CH49233" s="768"/>
      <c r="CI49233" s="850"/>
    </row>
    <row r="49234" spans="85:87" x14ac:dyDescent="0.25">
      <c r="CG49234" s="768"/>
      <c r="CH49234" s="768"/>
      <c r="CI49234" s="850"/>
    </row>
    <row r="49235" spans="85:87" x14ac:dyDescent="0.25">
      <c r="CG49235" s="768"/>
      <c r="CH49235" s="768"/>
      <c r="CI49235" s="850"/>
    </row>
    <row r="49236" spans="85:87" x14ac:dyDescent="0.25">
      <c r="CG49236" s="768"/>
      <c r="CH49236" s="768"/>
      <c r="CI49236" s="850"/>
    </row>
    <row r="49237" spans="85:87" x14ac:dyDescent="0.25">
      <c r="CG49237" s="768"/>
      <c r="CH49237" s="768"/>
      <c r="CI49237" s="850"/>
    </row>
    <row r="49238" spans="85:87" x14ac:dyDescent="0.25">
      <c r="CG49238" s="768"/>
      <c r="CH49238" s="768"/>
      <c r="CI49238" s="850"/>
    </row>
    <row r="49239" spans="85:87" x14ac:dyDescent="0.25">
      <c r="CG49239" s="768"/>
      <c r="CH49239" s="768"/>
      <c r="CI49239" s="850"/>
    </row>
    <row r="49240" spans="85:87" x14ac:dyDescent="0.25">
      <c r="CG49240" s="768"/>
      <c r="CH49240" s="768"/>
      <c r="CI49240" s="850"/>
    </row>
    <row r="49241" spans="85:87" x14ac:dyDescent="0.25">
      <c r="CG49241" s="768"/>
      <c r="CH49241" s="768"/>
      <c r="CI49241" s="850"/>
    </row>
    <row r="49242" spans="85:87" x14ac:dyDescent="0.25">
      <c r="CG49242" s="768"/>
      <c r="CH49242" s="768"/>
      <c r="CI49242" s="850"/>
    </row>
    <row r="49243" spans="85:87" x14ac:dyDescent="0.25">
      <c r="CG49243" s="768"/>
      <c r="CH49243" s="768"/>
      <c r="CI49243" s="850"/>
    </row>
    <row r="49244" spans="85:87" x14ac:dyDescent="0.25">
      <c r="CG49244" s="768"/>
      <c r="CH49244" s="768"/>
      <c r="CI49244" s="850"/>
    </row>
    <row r="49245" spans="85:87" x14ac:dyDescent="0.25">
      <c r="CG49245" s="768"/>
      <c r="CH49245" s="768"/>
      <c r="CI49245" s="850"/>
    </row>
    <row r="49246" spans="85:87" x14ac:dyDescent="0.25">
      <c r="CG49246" s="768"/>
      <c r="CH49246" s="768"/>
      <c r="CI49246" s="850"/>
    </row>
    <row r="49247" spans="85:87" x14ac:dyDescent="0.25">
      <c r="CG49247" s="768"/>
      <c r="CH49247" s="768"/>
      <c r="CI49247" s="850"/>
    </row>
    <row r="49248" spans="85:87" x14ac:dyDescent="0.25">
      <c r="CG49248" s="768"/>
      <c r="CH49248" s="768"/>
      <c r="CI49248" s="850"/>
    </row>
    <row r="49249" spans="85:87" x14ac:dyDescent="0.25">
      <c r="CG49249" s="768"/>
      <c r="CH49249" s="768"/>
      <c r="CI49249" s="850"/>
    </row>
    <row r="49250" spans="85:87" x14ac:dyDescent="0.25">
      <c r="CG49250" s="768"/>
      <c r="CH49250" s="768"/>
      <c r="CI49250" s="850"/>
    </row>
    <row r="49251" spans="85:87" x14ac:dyDescent="0.25">
      <c r="CG49251" s="768"/>
      <c r="CH49251" s="768"/>
      <c r="CI49251" s="850"/>
    </row>
    <row r="49252" spans="85:87" x14ac:dyDescent="0.25">
      <c r="CG49252" s="768"/>
      <c r="CH49252" s="768"/>
      <c r="CI49252" s="850"/>
    </row>
    <row r="49253" spans="85:87" x14ac:dyDescent="0.25">
      <c r="CG49253" s="768"/>
      <c r="CH49253" s="768"/>
      <c r="CI49253" s="850"/>
    </row>
    <row r="49254" spans="85:87" x14ac:dyDescent="0.25">
      <c r="CG49254" s="768"/>
      <c r="CH49254" s="768"/>
      <c r="CI49254" s="850"/>
    </row>
    <row r="49255" spans="85:87" x14ac:dyDescent="0.25">
      <c r="CG49255" s="768"/>
      <c r="CH49255" s="768"/>
      <c r="CI49255" s="850"/>
    </row>
    <row r="49256" spans="85:87" x14ac:dyDescent="0.25">
      <c r="CG49256" s="768"/>
      <c r="CH49256" s="768"/>
      <c r="CI49256" s="850"/>
    </row>
    <row r="49257" spans="85:87" x14ac:dyDescent="0.25">
      <c r="CG49257" s="768"/>
      <c r="CH49257" s="768"/>
      <c r="CI49257" s="850"/>
    </row>
    <row r="49258" spans="85:87" x14ac:dyDescent="0.25">
      <c r="CG49258" s="768"/>
      <c r="CH49258" s="768"/>
      <c r="CI49258" s="850"/>
    </row>
    <row r="49259" spans="85:87" x14ac:dyDescent="0.25">
      <c r="CG49259" s="768"/>
      <c r="CH49259" s="768"/>
      <c r="CI49259" s="850"/>
    </row>
    <row r="49260" spans="85:87" x14ac:dyDescent="0.25">
      <c r="CG49260" s="768"/>
      <c r="CH49260" s="768"/>
      <c r="CI49260" s="850"/>
    </row>
    <row r="49261" spans="85:87" x14ac:dyDescent="0.25">
      <c r="CG49261" s="768"/>
      <c r="CH49261" s="768"/>
      <c r="CI49261" s="850"/>
    </row>
    <row r="49262" spans="85:87" x14ac:dyDescent="0.25">
      <c r="CG49262" s="768"/>
      <c r="CH49262" s="768"/>
      <c r="CI49262" s="850"/>
    </row>
    <row r="49263" spans="85:87" x14ac:dyDescent="0.25">
      <c r="CG49263" s="768"/>
      <c r="CH49263" s="768"/>
      <c r="CI49263" s="850"/>
    </row>
    <row r="49264" spans="85:87" x14ac:dyDescent="0.25">
      <c r="CG49264" s="768"/>
      <c r="CH49264" s="768"/>
      <c r="CI49264" s="850"/>
    </row>
    <row r="49265" spans="85:87" x14ac:dyDescent="0.25">
      <c r="CG49265" s="768"/>
      <c r="CH49265" s="768"/>
      <c r="CI49265" s="850"/>
    </row>
    <row r="49266" spans="85:87" x14ac:dyDescent="0.25">
      <c r="CG49266" s="768"/>
      <c r="CH49266" s="768"/>
      <c r="CI49266" s="850"/>
    </row>
    <row r="49267" spans="85:87" x14ac:dyDescent="0.25">
      <c r="CG49267" s="768"/>
      <c r="CH49267" s="768"/>
      <c r="CI49267" s="850"/>
    </row>
    <row r="49268" spans="85:87" x14ac:dyDescent="0.25">
      <c r="CG49268" s="768"/>
      <c r="CH49268" s="768"/>
      <c r="CI49268" s="850"/>
    </row>
    <row r="49269" spans="85:87" x14ac:dyDescent="0.25">
      <c r="CG49269" s="768"/>
      <c r="CH49269" s="768"/>
      <c r="CI49269" s="850"/>
    </row>
    <row r="49270" spans="85:87" x14ac:dyDescent="0.25">
      <c r="CG49270" s="768"/>
      <c r="CH49270" s="768"/>
      <c r="CI49270" s="850"/>
    </row>
    <row r="49271" spans="85:87" x14ac:dyDescent="0.25">
      <c r="CG49271" s="768"/>
      <c r="CH49271" s="768"/>
      <c r="CI49271" s="850"/>
    </row>
    <row r="49272" spans="85:87" x14ac:dyDescent="0.25">
      <c r="CG49272" s="768"/>
      <c r="CH49272" s="768"/>
      <c r="CI49272" s="850"/>
    </row>
    <row r="49273" spans="85:87" x14ac:dyDescent="0.25">
      <c r="CG49273" s="768"/>
      <c r="CH49273" s="768"/>
      <c r="CI49273" s="850"/>
    </row>
    <row r="49274" spans="85:87" x14ac:dyDescent="0.25">
      <c r="CG49274" s="768"/>
      <c r="CH49274" s="768"/>
      <c r="CI49274" s="850"/>
    </row>
    <row r="49275" spans="85:87" x14ac:dyDescent="0.25">
      <c r="CG49275" s="768"/>
      <c r="CH49275" s="768"/>
      <c r="CI49275" s="850"/>
    </row>
    <row r="49276" spans="85:87" x14ac:dyDescent="0.25">
      <c r="CG49276" s="768"/>
      <c r="CH49276" s="768"/>
      <c r="CI49276" s="850"/>
    </row>
    <row r="49277" spans="85:87" x14ac:dyDescent="0.25">
      <c r="CG49277" s="768"/>
      <c r="CH49277" s="768"/>
      <c r="CI49277" s="850"/>
    </row>
    <row r="49278" spans="85:87" x14ac:dyDescent="0.25">
      <c r="CG49278" s="768"/>
      <c r="CH49278" s="768"/>
      <c r="CI49278" s="850"/>
    </row>
    <row r="49279" spans="85:87" x14ac:dyDescent="0.25">
      <c r="CG49279" s="768"/>
      <c r="CH49279" s="768"/>
      <c r="CI49279" s="850"/>
    </row>
    <row r="49280" spans="85:87" x14ac:dyDescent="0.25">
      <c r="CG49280" s="768"/>
      <c r="CH49280" s="768"/>
      <c r="CI49280" s="850"/>
    </row>
    <row r="49281" spans="85:87" x14ac:dyDescent="0.25">
      <c r="CG49281" s="768"/>
      <c r="CH49281" s="768"/>
      <c r="CI49281" s="850"/>
    </row>
    <row r="49282" spans="85:87" x14ac:dyDescent="0.25">
      <c r="CG49282" s="768"/>
      <c r="CH49282" s="768"/>
      <c r="CI49282" s="850"/>
    </row>
    <row r="49283" spans="85:87" x14ac:dyDescent="0.25">
      <c r="CG49283" s="768"/>
      <c r="CH49283" s="768"/>
      <c r="CI49283" s="850"/>
    </row>
    <row r="49284" spans="85:87" x14ac:dyDescent="0.25">
      <c r="CG49284" s="768"/>
      <c r="CH49284" s="768"/>
      <c r="CI49284" s="850"/>
    </row>
    <row r="49285" spans="85:87" x14ac:dyDescent="0.25">
      <c r="CG49285" s="768"/>
      <c r="CH49285" s="768"/>
      <c r="CI49285" s="850"/>
    </row>
    <row r="49286" spans="85:87" x14ac:dyDescent="0.25">
      <c r="CG49286" s="768"/>
      <c r="CH49286" s="768"/>
      <c r="CI49286" s="850"/>
    </row>
    <row r="49287" spans="85:87" x14ac:dyDescent="0.25">
      <c r="CG49287" s="768"/>
      <c r="CH49287" s="768"/>
      <c r="CI49287" s="850"/>
    </row>
    <row r="49288" spans="85:87" x14ac:dyDescent="0.25">
      <c r="CG49288" s="768"/>
      <c r="CH49288" s="768"/>
      <c r="CI49288" s="850"/>
    </row>
    <row r="49289" spans="85:87" x14ac:dyDescent="0.25">
      <c r="CG49289" s="768"/>
      <c r="CH49289" s="768"/>
      <c r="CI49289" s="850"/>
    </row>
    <row r="49290" spans="85:87" x14ac:dyDescent="0.25">
      <c r="CG49290" s="768"/>
      <c r="CH49290" s="768"/>
      <c r="CI49290" s="850"/>
    </row>
    <row r="49291" spans="85:87" x14ac:dyDescent="0.25">
      <c r="CG49291" s="768"/>
      <c r="CH49291" s="768"/>
      <c r="CI49291" s="850"/>
    </row>
    <row r="49292" spans="85:87" x14ac:dyDescent="0.25">
      <c r="CG49292" s="768"/>
      <c r="CH49292" s="768"/>
      <c r="CI49292" s="850"/>
    </row>
    <row r="49293" spans="85:87" x14ac:dyDescent="0.25">
      <c r="CG49293" s="768"/>
      <c r="CH49293" s="768"/>
      <c r="CI49293" s="850"/>
    </row>
    <row r="49294" spans="85:87" x14ac:dyDescent="0.25">
      <c r="CG49294" s="768"/>
      <c r="CH49294" s="768"/>
      <c r="CI49294" s="850"/>
    </row>
    <row r="49295" spans="85:87" x14ac:dyDescent="0.25">
      <c r="CG49295" s="768"/>
      <c r="CH49295" s="768"/>
      <c r="CI49295" s="850"/>
    </row>
    <row r="49296" spans="85:87" x14ac:dyDescent="0.25">
      <c r="CG49296" s="768"/>
      <c r="CH49296" s="768"/>
      <c r="CI49296" s="850"/>
    </row>
    <row r="49297" spans="85:87" x14ac:dyDescent="0.25">
      <c r="CG49297" s="768"/>
      <c r="CH49297" s="768"/>
      <c r="CI49297" s="850"/>
    </row>
    <row r="49298" spans="85:87" x14ac:dyDescent="0.25">
      <c r="CG49298" s="768"/>
      <c r="CH49298" s="768"/>
      <c r="CI49298" s="850"/>
    </row>
    <row r="49299" spans="85:87" x14ac:dyDescent="0.25">
      <c r="CG49299" s="768"/>
      <c r="CH49299" s="768"/>
      <c r="CI49299" s="850"/>
    </row>
    <row r="49300" spans="85:87" x14ac:dyDescent="0.25">
      <c r="CG49300" s="768"/>
      <c r="CH49300" s="768"/>
      <c r="CI49300" s="850"/>
    </row>
    <row r="49301" spans="85:87" x14ac:dyDescent="0.25">
      <c r="CG49301" s="768"/>
      <c r="CH49301" s="768"/>
      <c r="CI49301" s="850"/>
    </row>
    <row r="49302" spans="85:87" x14ac:dyDescent="0.25">
      <c r="CG49302" s="768"/>
      <c r="CH49302" s="768"/>
      <c r="CI49302" s="850"/>
    </row>
    <row r="49303" spans="85:87" x14ac:dyDescent="0.25">
      <c r="CG49303" s="768"/>
      <c r="CH49303" s="768"/>
      <c r="CI49303" s="850"/>
    </row>
    <row r="49304" spans="85:87" x14ac:dyDescent="0.25">
      <c r="CG49304" s="768"/>
      <c r="CH49304" s="768"/>
      <c r="CI49304" s="850"/>
    </row>
    <row r="49305" spans="85:87" x14ac:dyDescent="0.25">
      <c r="CG49305" s="768"/>
      <c r="CH49305" s="768"/>
      <c r="CI49305" s="850"/>
    </row>
    <row r="49306" spans="85:87" x14ac:dyDescent="0.25">
      <c r="CG49306" s="768"/>
      <c r="CH49306" s="768"/>
      <c r="CI49306" s="850"/>
    </row>
    <row r="49307" spans="85:87" x14ac:dyDescent="0.25">
      <c r="CG49307" s="768"/>
      <c r="CH49307" s="768"/>
      <c r="CI49307" s="850"/>
    </row>
    <row r="49308" spans="85:87" x14ac:dyDescent="0.25">
      <c r="CG49308" s="768"/>
      <c r="CH49308" s="768"/>
      <c r="CI49308" s="850"/>
    </row>
    <row r="49309" spans="85:87" x14ac:dyDescent="0.25">
      <c r="CG49309" s="768"/>
      <c r="CH49309" s="768"/>
      <c r="CI49309" s="850"/>
    </row>
    <row r="49310" spans="85:87" x14ac:dyDescent="0.25">
      <c r="CG49310" s="768"/>
      <c r="CH49310" s="768"/>
      <c r="CI49310" s="850"/>
    </row>
    <row r="49311" spans="85:87" x14ac:dyDescent="0.25">
      <c r="CG49311" s="768"/>
      <c r="CH49311" s="768"/>
      <c r="CI49311" s="850"/>
    </row>
    <row r="49312" spans="85:87" x14ac:dyDescent="0.25">
      <c r="CG49312" s="768"/>
      <c r="CH49312" s="768"/>
      <c r="CI49312" s="850"/>
    </row>
    <row r="49313" spans="85:87" x14ac:dyDescent="0.25">
      <c r="CG49313" s="768"/>
      <c r="CH49313" s="768"/>
      <c r="CI49313" s="850"/>
    </row>
    <row r="49314" spans="85:87" x14ac:dyDescent="0.25">
      <c r="CG49314" s="768"/>
      <c r="CH49314" s="768"/>
      <c r="CI49314" s="850"/>
    </row>
    <row r="49315" spans="85:87" x14ac:dyDescent="0.25">
      <c r="CG49315" s="768"/>
      <c r="CH49315" s="768"/>
      <c r="CI49315" s="850"/>
    </row>
    <row r="49316" spans="85:87" x14ac:dyDescent="0.25">
      <c r="CG49316" s="768"/>
      <c r="CH49316" s="768"/>
      <c r="CI49316" s="850"/>
    </row>
    <row r="49317" spans="85:87" x14ac:dyDescent="0.25">
      <c r="CG49317" s="768"/>
      <c r="CH49317" s="768"/>
      <c r="CI49317" s="850"/>
    </row>
    <row r="49318" spans="85:87" x14ac:dyDescent="0.25">
      <c r="CG49318" s="768"/>
      <c r="CH49318" s="768"/>
      <c r="CI49318" s="850"/>
    </row>
    <row r="49319" spans="85:87" x14ac:dyDescent="0.25">
      <c r="CG49319" s="768"/>
      <c r="CH49319" s="768"/>
      <c r="CI49319" s="850"/>
    </row>
    <row r="49320" spans="85:87" x14ac:dyDescent="0.25">
      <c r="CG49320" s="768"/>
      <c r="CH49320" s="768"/>
      <c r="CI49320" s="850"/>
    </row>
    <row r="49321" spans="85:87" x14ac:dyDescent="0.25">
      <c r="CG49321" s="768"/>
      <c r="CH49321" s="768"/>
      <c r="CI49321" s="850"/>
    </row>
    <row r="49322" spans="85:87" x14ac:dyDescent="0.25">
      <c r="CG49322" s="768"/>
      <c r="CH49322" s="768"/>
      <c r="CI49322" s="850"/>
    </row>
    <row r="49323" spans="85:87" x14ac:dyDescent="0.25">
      <c r="CG49323" s="768"/>
      <c r="CH49323" s="768"/>
      <c r="CI49323" s="850"/>
    </row>
    <row r="49324" spans="85:87" x14ac:dyDescent="0.25">
      <c r="CG49324" s="768"/>
      <c r="CH49324" s="768"/>
      <c r="CI49324" s="850"/>
    </row>
    <row r="49325" spans="85:87" x14ac:dyDescent="0.25">
      <c r="CG49325" s="768"/>
      <c r="CH49325" s="768"/>
      <c r="CI49325" s="850"/>
    </row>
    <row r="49326" spans="85:87" x14ac:dyDescent="0.25">
      <c r="CG49326" s="768"/>
      <c r="CH49326" s="768"/>
      <c r="CI49326" s="850"/>
    </row>
    <row r="49327" spans="85:87" x14ac:dyDescent="0.25">
      <c r="CG49327" s="768"/>
      <c r="CH49327" s="768"/>
      <c r="CI49327" s="850"/>
    </row>
    <row r="49328" spans="85:87" x14ac:dyDescent="0.25">
      <c r="CG49328" s="768"/>
      <c r="CH49328" s="768"/>
      <c r="CI49328" s="850"/>
    </row>
    <row r="49329" spans="85:87" x14ac:dyDescent="0.25">
      <c r="CG49329" s="768"/>
      <c r="CH49329" s="768"/>
      <c r="CI49329" s="850"/>
    </row>
    <row r="49330" spans="85:87" x14ac:dyDescent="0.25">
      <c r="CG49330" s="768"/>
      <c r="CH49330" s="768"/>
      <c r="CI49330" s="850"/>
    </row>
    <row r="49331" spans="85:87" x14ac:dyDescent="0.25">
      <c r="CG49331" s="768"/>
      <c r="CH49331" s="768"/>
      <c r="CI49331" s="850"/>
    </row>
    <row r="49332" spans="85:87" x14ac:dyDescent="0.25">
      <c r="CG49332" s="768"/>
      <c r="CH49332" s="768"/>
      <c r="CI49332" s="850"/>
    </row>
    <row r="49333" spans="85:87" x14ac:dyDescent="0.25">
      <c r="CG49333" s="768"/>
      <c r="CH49333" s="768"/>
      <c r="CI49333" s="850"/>
    </row>
    <row r="49334" spans="85:87" x14ac:dyDescent="0.25">
      <c r="CG49334" s="768"/>
      <c r="CH49334" s="768"/>
      <c r="CI49334" s="850"/>
    </row>
    <row r="49335" spans="85:87" x14ac:dyDescent="0.25">
      <c r="CG49335" s="768"/>
      <c r="CH49335" s="768"/>
      <c r="CI49335" s="850"/>
    </row>
    <row r="49336" spans="85:87" x14ac:dyDescent="0.25">
      <c r="CG49336" s="768"/>
      <c r="CH49336" s="768"/>
      <c r="CI49336" s="850"/>
    </row>
    <row r="49337" spans="85:87" x14ac:dyDescent="0.25">
      <c r="CG49337" s="768"/>
      <c r="CH49337" s="768"/>
      <c r="CI49337" s="850"/>
    </row>
    <row r="49338" spans="85:87" x14ac:dyDescent="0.25">
      <c r="CG49338" s="768"/>
      <c r="CH49338" s="768"/>
      <c r="CI49338" s="850"/>
    </row>
    <row r="49339" spans="85:87" x14ac:dyDescent="0.25">
      <c r="CG49339" s="768"/>
      <c r="CH49339" s="768"/>
      <c r="CI49339" s="850"/>
    </row>
    <row r="49340" spans="85:87" x14ac:dyDescent="0.25">
      <c r="CG49340" s="768"/>
      <c r="CH49340" s="768"/>
      <c r="CI49340" s="850"/>
    </row>
    <row r="49341" spans="85:87" x14ac:dyDescent="0.25">
      <c r="CG49341" s="768"/>
      <c r="CH49341" s="768"/>
      <c r="CI49341" s="850"/>
    </row>
    <row r="49342" spans="85:87" x14ac:dyDescent="0.25">
      <c r="CG49342" s="768"/>
      <c r="CH49342" s="768"/>
      <c r="CI49342" s="850"/>
    </row>
    <row r="49343" spans="85:87" x14ac:dyDescent="0.25">
      <c r="CG49343" s="768"/>
      <c r="CH49343" s="768"/>
      <c r="CI49343" s="850"/>
    </row>
    <row r="49344" spans="85:87" x14ac:dyDescent="0.25">
      <c r="CG49344" s="768"/>
      <c r="CH49344" s="768"/>
      <c r="CI49344" s="850"/>
    </row>
    <row r="49345" spans="85:87" x14ac:dyDescent="0.25">
      <c r="CG49345" s="768"/>
      <c r="CH49345" s="768"/>
      <c r="CI49345" s="850"/>
    </row>
    <row r="49346" spans="85:87" x14ac:dyDescent="0.25">
      <c r="CG49346" s="768"/>
      <c r="CH49346" s="768"/>
      <c r="CI49346" s="850"/>
    </row>
    <row r="49347" spans="85:87" x14ac:dyDescent="0.25">
      <c r="CG49347" s="768"/>
      <c r="CH49347" s="768"/>
      <c r="CI49347" s="850"/>
    </row>
    <row r="49348" spans="85:87" x14ac:dyDescent="0.25">
      <c r="CG49348" s="768"/>
      <c r="CH49348" s="768"/>
      <c r="CI49348" s="850"/>
    </row>
    <row r="49349" spans="85:87" x14ac:dyDescent="0.25">
      <c r="CG49349" s="768"/>
      <c r="CH49349" s="768"/>
      <c r="CI49349" s="850"/>
    </row>
    <row r="49350" spans="85:87" x14ac:dyDescent="0.25">
      <c r="CG49350" s="768"/>
      <c r="CH49350" s="768"/>
      <c r="CI49350" s="850"/>
    </row>
    <row r="49351" spans="85:87" x14ac:dyDescent="0.25">
      <c r="CG49351" s="768"/>
      <c r="CH49351" s="768"/>
      <c r="CI49351" s="850"/>
    </row>
    <row r="49352" spans="85:87" x14ac:dyDescent="0.25">
      <c r="CG49352" s="768"/>
      <c r="CH49352" s="768"/>
      <c r="CI49352" s="850"/>
    </row>
    <row r="49353" spans="85:87" x14ac:dyDescent="0.25">
      <c r="CG49353" s="768"/>
      <c r="CH49353" s="768"/>
      <c r="CI49353" s="850"/>
    </row>
    <row r="49354" spans="85:87" x14ac:dyDescent="0.25">
      <c r="CG49354" s="768"/>
      <c r="CH49354" s="768"/>
      <c r="CI49354" s="850"/>
    </row>
    <row r="49355" spans="85:87" x14ac:dyDescent="0.25">
      <c r="CG49355" s="768"/>
      <c r="CH49355" s="768"/>
      <c r="CI49355" s="850"/>
    </row>
    <row r="49356" spans="85:87" x14ac:dyDescent="0.25">
      <c r="CG49356" s="768"/>
      <c r="CH49356" s="768"/>
      <c r="CI49356" s="850"/>
    </row>
    <row r="49357" spans="85:87" x14ac:dyDescent="0.25">
      <c r="CG49357" s="768"/>
      <c r="CH49357" s="768"/>
      <c r="CI49357" s="850"/>
    </row>
    <row r="49358" spans="85:87" x14ac:dyDescent="0.25">
      <c r="CG49358" s="768"/>
      <c r="CH49358" s="768"/>
      <c r="CI49358" s="850"/>
    </row>
    <row r="49359" spans="85:87" x14ac:dyDescent="0.25">
      <c r="CG49359" s="768"/>
      <c r="CH49359" s="768"/>
      <c r="CI49359" s="850"/>
    </row>
    <row r="49360" spans="85:87" x14ac:dyDescent="0.25">
      <c r="CG49360" s="768"/>
      <c r="CH49360" s="768"/>
      <c r="CI49360" s="850"/>
    </row>
    <row r="49361" spans="85:87" x14ac:dyDescent="0.25">
      <c r="CG49361" s="768"/>
      <c r="CH49361" s="768"/>
      <c r="CI49361" s="850"/>
    </row>
    <row r="49362" spans="85:87" x14ac:dyDescent="0.25">
      <c r="CG49362" s="768"/>
      <c r="CH49362" s="768"/>
      <c r="CI49362" s="850"/>
    </row>
    <row r="49363" spans="85:87" x14ac:dyDescent="0.25">
      <c r="CG49363" s="768"/>
      <c r="CH49363" s="768"/>
      <c r="CI49363" s="850"/>
    </row>
    <row r="49364" spans="85:87" x14ac:dyDescent="0.25">
      <c r="CG49364" s="768"/>
      <c r="CH49364" s="768"/>
      <c r="CI49364" s="850"/>
    </row>
    <row r="49365" spans="85:87" x14ac:dyDescent="0.25">
      <c r="CG49365" s="768"/>
      <c r="CH49365" s="768"/>
      <c r="CI49365" s="850"/>
    </row>
    <row r="49366" spans="85:87" x14ac:dyDescent="0.25">
      <c r="CG49366" s="768"/>
      <c r="CH49366" s="768"/>
      <c r="CI49366" s="850"/>
    </row>
    <row r="49367" spans="85:87" x14ac:dyDescent="0.25">
      <c r="CG49367" s="768"/>
      <c r="CH49367" s="768"/>
      <c r="CI49367" s="850"/>
    </row>
    <row r="49368" spans="85:87" x14ac:dyDescent="0.25">
      <c r="CG49368" s="768"/>
      <c r="CH49368" s="768"/>
      <c r="CI49368" s="850"/>
    </row>
    <row r="49369" spans="85:87" x14ac:dyDescent="0.25">
      <c r="CG49369" s="768"/>
      <c r="CH49369" s="768"/>
      <c r="CI49369" s="850"/>
    </row>
    <row r="49370" spans="85:87" x14ac:dyDescent="0.25">
      <c r="CG49370" s="768"/>
      <c r="CH49370" s="768"/>
      <c r="CI49370" s="850"/>
    </row>
    <row r="49371" spans="85:87" x14ac:dyDescent="0.25">
      <c r="CG49371" s="768"/>
      <c r="CH49371" s="768"/>
      <c r="CI49371" s="850"/>
    </row>
    <row r="49372" spans="85:87" x14ac:dyDescent="0.25">
      <c r="CG49372" s="768"/>
      <c r="CH49372" s="768"/>
      <c r="CI49372" s="850"/>
    </row>
    <row r="49373" spans="85:87" x14ac:dyDescent="0.25">
      <c r="CG49373" s="768"/>
      <c r="CH49373" s="768"/>
      <c r="CI49373" s="850"/>
    </row>
    <row r="49374" spans="85:87" x14ac:dyDescent="0.25">
      <c r="CG49374" s="768"/>
      <c r="CH49374" s="768"/>
      <c r="CI49374" s="850"/>
    </row>
    <row r="49375" spans="85:87" x14ac:dyDescent="0.25">
      <c r="CG49375" s="768"/>
      <c r="CH49375" s="768"/>
      <c r="CI49375" s="850"/>
    </row>
    <row r="49376" spans="85:87" x14ac:dyDescent="0.25">
      <c r="CG49376" s="768"/>
      <c r="CH49376" s="768"/>
      <c r="CI49376" s="850"/>
    </row>
    <row r="49377" spans="85:87" x14ac:dyDescent="0.25">
      <c r="CG49377" s="768"/>
      <c r="CH49377" s="768"/>
      <c r="CI49377" s="850"/>
    </row>
    <row r="49378" spans="85:87" x14ac:dyDescent="0.25">
      <c r="CG49378" s="768"/>
      <c r="CH49378" s="768"/>
      <c r="CI49378" s="850"/>
    </row>
    <row r="49379" spans="85:87" x14ac:dyDescent="0.25">
      <c r="CG49379" s="768"/>
      <c r="CH49379" s="768"/>
      <c r="CI49379" s="850"/>
    </row>
    <row r="49380" spans="85:87" x14ac:dyDescent="0.25">
      <c r="CG49380" s="768"/>
      <c r="CH49380" s="768"/>
      <c r="CI49380" s="850"/>
    </row>
    <row r="49381" spans="85:87" x14ac:dyDescent="0.25">
      <c r="CG49381" s="768"/>
      <c r="CH49381" s="768"/>
      <c r="CI49381" s="850"/>
    </row>
    <row r="49382" spans="85:87" x14ac:dyDescent="0.25">
      <c r="CG49382" s="768"/>
      <c r="CH49382" s="768"/>
      <c r="CI49382" s="850"/>
    </row>
    <row r="49383" spans="85:87" x14ac:dyDescent="0.25">
      <c r="CG49383" s="768"/>
      <c r="CH49383" s="768"/>
      <c r="CI49383" s="850"/>
    </row>
    <row r="49384" spans="85:87" x14ac:dyDescent="0.25">
      <c r="CG49384" s="768"/>
      <c r="CH49384" s="768"/>
      <c r="CI49384" s="850"/>
    </row>
    <row r="49385" spans="85:87" x14ac:dyDescent="0.25">
      <c r="CG49385" s="768"/>
      <c r="CH49385" s="768"/>
      <c r="CI49385" s="850"/>
    </row>
    <row r="49386" spans="85:87" x14ac:dyDescent="0.25">
      <c r="CG49386" s="768"/>
      <c r="CH49386" s="768"/>
      <c r="CI49386" s="850"/>
    </row>
    <row r="49387" spans="85:87" x14ac:dyDescent="0.25">
      <c r="CG49387" s="768"/>
      <c r="CH49387" s="768"/>
      <c r="CI49387" s="850"/>
    </row>
    <row r="49388" spans="85:87" x14ac:dyDescent="0.25">
      <c r="CG49388" s="768"/>
      <c r="CH49388" s="768"/>
      <c r="CI49388" s="850"/>
    </row>
    <row r="49389" spans="85:87" x14ac:dyDescent="0.25">
      <c r="CG49389" s="768"/>
      <c r="CH49389" s="768"/>
      <c r="CI49389" s="850"/>
    </row>
    <row r="49390" spans="85:87" x14ac:dyDescent="0.25">
      <c r="CG49390" s="768"/>
      <c r="CH49390" s="768"/>
      <c r="CI49390" s="850"/>
    </row>
    <row r="49391" spans="85:87" x14ac:dyDescent="0.25">
      <c r="CG49391" s="768"/>
      <c r="CH49391" s="768"/>
      <c r="CI49391" s="850"/>
    </row>
    <row r="49392" spans="85:87" x14ac:dyDescent="0.25">
      <c r="CG49392" s="768"/>
      <c r="CH49392" s="768"/>
      <c r="CI49392" s="850"/>
    </row>
    <row r="49393" spans="85:87" x14ac:dyDescent="0.25">
      <c r="CG49393" s="768"/>
      <c r="CH49393" s="768"/>
      <c r="CI49393" s="850"/>
    </row>
    <row r="49394" spans="85:87" x14ac:dyDescent="0.25">
      <c r="CG49394" s="768"/>
      <c r="CH49394" s="768"/>
      <c r="CI49394" s="850"/>
    </row>
    <row r="49395" spans="85:87" x14ac:dyDescent="0.25">
      <c r="CG49395" s="768"/>
      <c r="CH49395" s="768"/>
      <c r="CI49395" s="850"/>
    </row>
    <row r="49396" spans="85:87" x14ac:dyDescent="0.25">
      <c r="CG49396" s="768"/>
      <c r="CH49396" s="768"/>
      <c r="CI49396" s="850"/>
    </row>
    <row r="49397" spans="85:87" x14ac:dyDescent="0.25">
      <c r="CG49397" s="768"/>
      <c r="CH49397" s="768"/>
      <c r="CI49397" s="850"/>
    </row>
    <row r="49398" spans="85:87" x14ac:dyDescent="0.25">
      <c r="CG49398" s="768"/>
      <c r="CH49398" s="768"/>
      <c r="CI49398" s="850"/>
    </row>
    <row r="49399" spans="85:87" x14ac:dyDescent="0.25">
      <c r="CG49399" s="768"/>
      <c r="CH49399" s="768"/>
      <c r="CI49399" s="850"/>
    </row>
    <row r="49400" spans="85:87" x14ac:dyDescent="0.25">
      <c r="CG49400" s="768"/>
      <c r="CH49400" s="768"/>
      <c r="CI49400" s="850"/>
    </row>
    <row r="49401" spans="85:87" x14ac:dyDescent="0.25">
      <c r="CG49401" s="768"/>
      <c r="CH49401" s="768"/>
      <c r="CI49401" s="850"/>
    </row>
    <row r="49402" spans="85:87" x14ac:dyDescent="0.25">
      <c r="CG49402" s="768"/>
      <c r="CH49402" s="768"/>
      <c r="CI49402" s="850"/>
    </row>
    <row r="49403" spans="85:87" x14ac:dyDescent="0.25">
      <c r="CG49403" s="768"/>
      <c r="CH49403" s="768"/>
      <c r="CI49403" s="850"/>
    </row>
    <row r="49404" spans="85:87" x14ac:dyDescent="0.25">
      <c r="CG49404" s="768"/>
      <c r="CH49404" s="768"/>
      <c r="CI49404" s="850"/>
    </row>
    <row r="49405" spans="85:87" x14ac:dyDescent="0.25">
      <c r="CG49405" s="768"/>
      <c r="CH49405" s="768"/>
      <c r="CI49405" s="850"/>
    </row>
    <row r="49406" spans="85:87" x14ac:dyDescent="0.25">
      <c r="CG49406" s="768"/>
      <c r="CH49406" s="768"/>
      <c r="CI49406" s="850"/>
    </row>
    <row r="49407" spans="85:87" x14ac:dyDescent="0.25">
      <c r="CG49407" s="768"/>
      <c r="CH49407" s="768"/>
      <c r="CI49407" s="850"/>
    </row>
    <row r="49408" spans="85:87" x14ac:dyDescent="0.25">
      <c r="CG49408" s="768"/>
      <c r="CH49408" s="768"/>
      <c r="CI49408" s="850"/>
    </row>
    <row r="49409" spans="85:87" x14ac:dyDescent="0.25">
      <c r="CG49409" s="768"/>
      <c r="CH49409" s="768"/>
      <c r="CI49409" s="850"/>
    </row>
    <row r="49410" spans="85:87" x14ac:dyDescent="0.25">
      <c r="CG49410" s="768"/>
      <c r="CH49410" s="768"/>
      <c r="CI49410" s="850"/>
    </row>
    <row r="49411" spans="85:87" x14ac:dyDescent="0.25">
      <c r="CG49411" s="768"/>
      <c r="CH49411" s="768"/>
      <c r="CI49411" s="850"/>
    </row>
    <row r="49412" spans="85:87" x14ac:dyDescent="0.25">
      <c r="CG49412" s="768"/>
      <c r="CH49412" s="768"/>
      <c r="CI49412" s="850"/>
    </row>
    <row r="49413" spans="85:87" x14ac:dyDescent="0.25">
      <c r="CG49413" s="768"/>
      <c r="CH49413" s="768"/>
      <c r="CI49413" s="850"/>
    </row>
    <row r="49414" spans="85:87" x14ac:dyDescent="0.25">
      <c r="CG49414" s="768"/>
      <c r="CH49414" s="768"/>
      <c r="CI49414" s="850"/>
    </row>
    <row r="49415" spans="85:87" x14ac:dyDescent="0.25">
      <c r="CG49415" s="768"/>
      <c r="CH49415" s="768"/>
      <c r="CI49415" s="850"/>
    </row>
    <row r="49416" spans="85:87" x14ac:dyDescent="0.25">
      <c r="CG49416" s="768"/>
      <c r="CH49416" s="768"/>
      <c r="CI49416" s="850"/>
    </row>
    <row r="49417" spans="85:87" x14ac:dyDescent="0.25">
      <c r="CG49417" s="768"/>
      <c r="CH49417" s="768"/>
      <c r="CI49417" s="850"/>
    </row>
    <row r="49418" spans="85:87" x14ac:dyDescent="0.25">
      <c r="CG49418" s="768"/>
      <c r="CH49418" s="768"/>
      <c r="CI49418" s="850"/>
    </row>
    <row r="49419" spans="85:87" x14ac:dyDescent="0.25">
      <c r="CG49419" s="768"/>
      <c r="CH49419" s="768"/>
      <c r="CI49419" s="850"/>
    </row>
    <row r="49420" spans="85:87" x14ac:dyDescent="0.25">
      <c r="CG49420" s="768"/>
      <c r="CH49420" s="768"/>
      <c r="CI49420" s="850"/>
    </row>
    <row r="49421" spans="85:87" x14ac:dyDescent="0.25">
      <c r="CG49421" s="768"/>
      <c r="CH49421" s="768"/>
      <c r="CI49421" s="850"/>
    </row>
    <row r="49422" spans="85:87" x14ac:dyDescent="0.25">
      <c r="CG49422" s="768"/>
      <c r="CH49422" s="768"/>
      <c r="CI49422" s="850"/>
    </row>
    <row r="49423" spans="85:87" x14ac:dyDescent="0.25">
      <c r="CG49423" s="768"/>
      <c r="CH49423" s="768"/>
      <c r="CI49423" s="850"/>
    </row>
    <row r="49424" spans="85:87" x14ac:dyDescent="0.25">
      <c r="CG49424" s="768"/>
      <c r="CH49424" s="768"/>
      <c r="CI49424" s="850"/>
    </row>
    <row r="49425" spans="85:87" x14ac:dyDescent="0.25">
      <c r="CG49425" s="768"/>
      <c r="CH49425" s="768"/>
      <c r="CI49425" s="850"/>
    </row>
    <row r="49426" spans="85:87" x14ac:dyDescent="0.25">
      <c r="CG49426" s="768"/>
      <c r="CH49426" s="768"/>
      <c r="CI49426" s="850"/>
    </row>
    <row r="49427" spans="85:87" x14ac:dyDescent="0.25">
      <c r="CG49427" s="768"/>
      <c r="CH49427" s="768"/>
      <c r="CI49427" s="850"/>
    </row>
    <row r="49428" spans="85:87" x14ac:dyDescent="0.25">
      <c r="CG49428" s="768"/>
      <c r="CH49428" s="768"/>
      <c r="CI49428" s="850"/>
    </row>
    <row r="49429" spans="85:87" x14ac:dyDescent="0.25">
      <c r="CG49429" s="768"/>
      <c r="CH49429" s="768"/>
      <c r="CI49429" s="850"/>
    </row>
    <row r="49430" spans="85:87" x14ac:dyDescent="0.25">
      <c r="CG49430" s="768"/>
      <c r="CH49430" s="768"/>
      <c r="CI49430" s="850"/>
    </row>
    <row r="49431" spans="85:87" x14ac:dyDescent="0.25">
      <c r="CG49431" s="768"/>
      <c r="CH49431" s="768"/>
      <c r="CI49431" s="850"/>
    </row>
    <row r="49432" spans="85:87" x14ac:dyDescent="0.25">
      <c r="CG49432" s="768"/>
      <c r="CH49432" s="768"/>
      <c r="CI49432" s="850"/>
    </row>
    <row r="49433" spans="85:87" x14ac:dyDescent="0.25">
      <c r="CG49433" s="768"/>
      <c r="CH49433" s="768"/>
      <c r="CI49433" s="850"/>
    </row>
    <row r="49434" spans="85:87" x14ac:dyDescent="0.25">
      <c r="CG49434" s="768"/>
      <c r="CH49434" s="768"/>
      <c r="CI49434" s="850"/>
    </row>
    <row r="49435" spans="85:87" x14ac:dyDescent="0.25">
      <c r="CG49435" s="768"/>
      <c r="CH49435" s="768"/>
      <c r="CI49435" s="850"/>
    </row>
    <row r="49436" spans="85:87" x14ac:dyDescent="0.25">
      <c r="CG49436" s="768"/>
      <c r="CH49436" s="768"/>
      <c r="CI49436" s="850"/>
    </row>
    <row r="49437" spans="85:87" x14ac:dyDescent="0.25">
      <c r="CG49437" s="768"/>
      <c r="CH49437" s="768"/>
      <c r="CI49437" s="850"/>
    </row>
    <row r="49438" spans="85:87" x14ac:dyDescent="0.25">
      <c r="CG49438" s="768"/>
      <c r="CH49438" s="768"/>
      <c r="CI49438" s="850"/>
    </row>
    <row r="49439" spans="85:87" x14ac:dyDescent="0.25">
      <c r="CG49439" s="768"/>
      <c r="CH49439" s="768"/>
      <c r="CI49439" s="850"/>
    </row>
    <row r="49440" spans="85:87" x14ac:dyDescent="0.25">
      <c r="CG49440" s="768"/>
      <c r="CH49440" s="768"/>
      <c r="CI49440" s="850"/>
    </row>
    <row r="49441" spans="85:87" x14ac:dyDescent="0.25">
      <c r="CG49441" s="768"/>
      <c r="CH49441" s="768"/>
      <c r="CI49441" s="850"/>
    </row>
    <row r="49442" spans="85:87" x14ac:dyDescent="0.25">
      <c r="CG49442" s="768"/>
      <c r="CH49442" s="768"/>
      <c r="CI49442" s="850"/>
    </row>
    <row r="49443" spans="85:87" x14ac:dyDescent="0.25">
      <c r="CG49443" s="768"/>
      <c r="CH49443" s="768"/>
      <c r="CI49443" s="850"/>
    </row>
    <row r="49444" spans="85:87" x14ac:dyDescent="0.25">
      <c r="CG49444" s="768"/>
      <c r="CH49444" s="768"/>
      <c r="CI49444" s="850"/>
    </row>
    <row r="49445" spans="85:87" x14ac:dyDescent="0.25">
      <c r="CG49445" s="768"/>
      <c r="CH49445" s="768"/>
      <c r="CI49445" s="850"/>
    </row>
    <row r="49446" spans="85:87" x14ac:dyDescent="0.25">
      <c r="CG49446" s="768"/>
      <c r="CH49446" s="768"/>
      <c r="CI49446" s="850"/>
    </row>
    <row r="49447" spans="85:87" x14ac:dyDescent="0.25">
      <c r="CG49447" s="768"/>
      <c r="CH49447" s="768"/>
      <c r="CI49447" s="850"/>
    </row>
    <row r="49448" spans="85:87" x14ac:dyDescent="0.25">
      <c r="CG49448" s="768"/>
      <c r="CH49448" s="768"/>
      <c r="CI49448" s="850"/>
    </row>
    <row r="49449" spans="85:87" x14ac:dyDescent="0.25">
      <c r="CG49449" s="768"/>
      <c r="CH49449" s="768"/>
      <c r="CI49449" s="850"/>
    </row>
    <row r="49450" spans="85:87" x14ac:dyDescent="0.25">
      <c r="CG49450" s="768"/>
      <c r="CH49450" s="768"/>
      <c r="CI49450" s="850"/>
    </row>
    <row r="49451" spans="85:87" x14ac:dyDescent="0.25">
      <c r="CG49451" s="768"/>
      <c r="CH49451" s="768"/>
      <c r="CI49451" s="850"/>
    </row>
    <row r="49452" spans="85:87" x14ac:dyDescent="0.25">
      <c r="CG49452" s="768"/>
      <c r="CH49452" s="768"/>
      <c r="CI49452" s="850"/>
    </row>
    <row r="49453" spans="85:87" x14ac:dyDescent="0.25">
      <c r="CG49453" s="768"/>
      <c r="CH49453" s="768"/>
      <c r="CI49453" s="850"/>
    </row>
    <row r="49454" spans="85:87" x14ac:dyDescent="0.25">
      <c r="CG49454" s="768"/>
      <c r="CH49454" s="768"/>
      <c r="CI49454" s="850"/>
    </row>
    <row r="49455" spans="85:87" x14ac:dyDescent="0.25">
      <c r="CG49455" s="768"/>
      <c r="CH49455" s="768"/>
      <c r="CI49455" s="850"/>
    </row>
    <row r="49456" spans="85:87" x14ac:dyDescent="0.25">
      <c r="CG49456" s="768"/>
      <c r="CH49456" s="768"/>
      <c r="CI49456" s="850"/>
    </row>
    <row r="49457" spans="85:87" x14ac:dyDescent="0.25">
      <c r="CG49457" s="768"/>
      <c r="CH49457" s="768"/>
      <c r="CI49457" s="850"/>
    </row>
    <row r="49458" spans="85:87" x14ac:dyDescent="0.25">
      <c r="CG49458" s="768"/>
      <c r="CH49458" s="768"/>
      <c r="CI49458" s="850"/>
    </row>
    <row r="49459" spans="85:87" x14ac:dyDescent="0.25">
      <c r="CG49459" s="768"/>
      <c r="CH49459" s="768"/>
      <c r="CI49459" s="850"/>
    </row>
    <row r="49460" spans="85:87" x14ac:dyDescent="0.25">
      <c r="CG49460" s="768"/>
      <c r="CH49460" s="768"/>
      <c r="CI49460" s="850"/>
    </row>
    <row r="49461" spans="85:87" x14ac:dyDescent="0.25">
      <c r="CG49461" s="768"/>
      <c r="CH49461" s="768"/>
      <c r="CI49461" s="850"/>
    </row>
    <row r="49462" spans="85:87" x14ac:dyDescent="0.25">
      <c r="CG49462" s="768"/>
      <c r="CH49462" s="768"/>
      <c r="CI49462" s="850"/>
    </row>
    <row r="49463" spans="85:87" x14ac:dyDescent="0.25">
      <c r="CG49463" s="768"/>
      <c r="CH49463" s="768"/>
      <c r="CI49463" s="850"/>
    </row>
    <row r="49464" spans="85:87" x14ac:dyDescent="0.25">
      <c r="CG49464" s="768"/>
      <c r="CH49464" s="768"/>
      <c r="CI49464" s="850"/>
    </row>
    <row r="49465" spans="85:87" x14ac:dyDescent="0.25">
      <c r="CG49465" s="768"/>
      <c r="CH49465" s="768"/>
      <c r="CI49465" s="850"/>
    </row>
    <row r="49466" spans="85:87" x14ac:dyDescent="0.25">
      <c r="CG49466" s="768"/>
      <c r="CH49466" s="768"/>
      <c r="CI49466" s="850"/>
    </row>
    <row r="49467" spans="85:87" x14ac:dyDescent="0.25">
      <c r="CG49467" s="768"/>
      <c r="CH49467" s="768"/>
      <c r="CI49467" s="850"/>
    </row>
    <row r="49468" spans="85:87" x14ac:dyDescent="0.25">
      <c r="CG49468" s="768"/>
      <c r="CH49468" s="768"/>
      <c r="CI49468" s="850"/>
    </row>
    <row r="49469" spans="85:87" x14ac:dyDescent="0.25">
      <c r="CG49469" s="768"/>
      <c r="CH49469" s="768"/>
      <c r="CI49469" s="850"/>
    </row>
    <row r="49470" spans="85:87" x14ac:dyDescent="0.25">
      <c r="CG49470" s="768"/>
      <c r="CH49470" s="768"/>
      <c r="CI49470" s="850"/>
    </row>
    <row r="49471" spans="85:87" x14ac:dyDescent="0.25">
      <c r="CG49471" s="768"/>
      <c r="CH49471" s="768"/>
      <c r="CI49471" s="850"/>
    </row>
    <row r="49472" spans="85:87" x14ac:dyDescent="0.25">
      <c r="CG49472" s="768"/>
      <c r="CH49472" s="768"/>
      <c r="CI49472" s="850"/>
    </row>
    <row r="49473" spans="85:87" x14ac:dyDescent="0.25">
      <c r="CG49473" s="768"/>
      <c r="CH49473" s="768"/>
      <c r="CI49473" s="850"/>
    </row>
    <row r="49474" spans="85:87" x14ac:dyDescent="0.25">
      <c r="CG49474" s="768"/>
      <c r="CH49474" s="768"/>
      <c r="CI49474" s="850"/>
    </row>
    <row r="49475" spans="85:87" x14ac:dyDescent="0.25">
      <c r="CG49475" s="768"/>
      <c r="CH49475" s="768"/>
      <c r="CI49475" s="850"/>
    </row>
    <row r="49476" spans="85:87" x14ac:dyDescent="0.25">
      <c r="CG49476" s="768"/>
      <c r="CH49476" s="768"/>
      <c r="CI49476" s="850"/>
    </row>
    <row r="49477" spans="85:87" x14ac:dyDescent="0.25">
      <c r="CG49477" s="768"/>
      <c r="CH49477" s="768"/>
      <c r="CI49477" s="850"/>
    </row>
    <row r="49478" spans="85:87" x14ac:dyDescent="0.25">
      <c r="CG49478" s="768"/>
      <c r="CH49478" s="768"/>
      <c r="CI49478" s="850"/>
    </row>
    <row r="49479" spans="85:87" x14ac:dyDescent="0.25">
      <c r="CG49479" s="768"/>
      <c r="CH49479" s="768"/>
      <c r="CI49479" s="850"/>
    </row>
    <row r="49480" spans="85:87" x14ac:dyDescent="0.25">
      <c r="CG49480" s="768"/>
      <c r="CH49480" s="768"/>
      <c r="CI49480" s="850"/>
    </row>
    <row r="49481" spans="85:87" x14ac:dyDescent="0.25">
      <c r="CG49481" s="768"/>
      <c r="CH49481" s="768"/>
      <c r="CI49481" s="850"/>
    </row>
    <row r="49482" spans="85:87" x14ac:dyDescent="0.25">
      <c r="CG49482" s="768"/>
      <c r="CH49482" s="768"/>
      <c r="CI49482" s="850"/>
    </row>
    <row r="49483" spans="85:87" x14ac:dyDescent="0.25">
      <c r="CG49483" s="768"/>
      <c r="CH49483" s="768"/>
      <c r="CI49483" s="850"/>
    </row>
    <row r="49484" spans="85:87" x14ac:dyDescent="0.25">
      <c r="CG49484" s="768"/>
      <c r="CH49484" s="768"/>
      <c r="CI49484" s="850"/>
    </row>
    <row r="49485" spans="85:87" x14ac:dyDescent="0.25">
      <c r="CG49485" s="768"/>
      <c r="CH49485" s="768"/>
      <c r="CI49485" s="850"/>
    </row>
    <row r="49486" spans="85:87" x14ac:dyDescent="0.25">
      <c r="CG49486" s="768"/>
      <c r="CH49486" s="768"/>
      <c r="CI49486" s="850"/>
    </row>
    <row r="49487" spans="85:87" x14ac:dyDescent="0.25">
      <c r="CG49487" s="768"/>
      <c r="CH49487" s="768"/>
      <c r="CI49487" s="850"/>
    </row>
    <row r="49488" spans="85:87" x14ac:dyDescent="0.25">
      <c r="CG49488" s="768"/>
      <c r="CH49488" s="768"/>
      <c r="CI49488" s="850"/>
    </row>
    <row r="49489" spans="85:87" x14ac:dyDescent="0.25">
      <c r="CG49489" s="768"/>
      <c r="CH49489" s="768"/>
      <c r="CI49489" s="850"/>
    </row>
    <row r="49490" spans="85:87" x14ac:dyDescent="0.25">
      <c r="CG49490" s="768"/>
      <c r="CH49490" s="768"/>
      <c r="CI49490" s="850"/>
    </row>
    <row r="49491" spans="85:87" x14ac:dyDescent="0.25">
      <c r="CG49491" s="768"/>
      <c r="CH49491" s="768"/>
      <c r="CI49491" s="850"/>
    </row>
    <row r="49492" spans="85:87" x14ac:dyDescent="0.25">
      <c r="CG49492" s="768"/>
      <c r="CH49492" s="768"/>
      <c r="CI49492" s="850"/>
    </row>
    <row r="49493" spans="85:87" x14ac:dyDescent="0.25">
      <c r="CG49493" s="768"/>
      <c r="CH49493" s="768"/>
      <c r="CI49493" s="850"/>
    </row>
    <row r="49494" spans="85:87" x14ac:dyDescent="0.25">
      <c r="CG49494" s="768"/>
      <c r="CH49494" s="768"/>
      <c r="CI49494" s="850"/>
    </row>
    <row r="49495" spans="85:87" x14ac:dyDescent="0.25">
      <c r="CG49495" s="768"/>
      <c r="CH49495" s="768"/>
      <c r="CI49495" s="850"/>
    </row>
    <row r="49496" spans="85:87" x14ac:dyDescent="0.25">
      <c r="CG49496" s="768"/>
      <c r="CH49496" s="768"/>
      <c r="CI49496" s="850"/>
    </row>
    <row r="49497" spans="85:87" x14ac:dyDescent="0.25">
      <c r="CG49497" s="768"/>
      <c r="CH49497" s="768"/>
      <c r="CI49497" s="850"/>
    </row>
    <row r="49498" spans="85:87" x14ac:dyDescent="0.25">
      <c r="CG49498" s="768"/>
      <c r="CH49498" s="768"/>
      <c r="CI49498" s="850"/>
    </row>
    <row r="49499" spans="85:87" x14ac:dyDescent="0.25">
      <c r="CG49499" s="768"/>
      <c r="CH49499" s="768"/>
      <c r="CI49499" s="850"/>
    </row>
    <row r="49500" spans="85:87" x14ac:dyDescent="0.25">
      <c r="CG49500" s="768"/>
      <c r="CH49500" s="768"/>
      <c r="CI49500" s="850"/>
    </row>
    <row r="49501" spans="85:87" x14ac:dyDescent="0.25">
      <c r="CG49501" s="768"/>
      <c r="CH49501" s="768"/>
      <c r="CI49501" s="850"/>
    </row>
    <row r="49502" spans="85:87" x14ac:dyDescent="0.25">
      <c r="CG49502" s="768"/>
      <c r="CH49502" s="768"/>
      <c r="CI49502" s="850"/>
    </row>
    <row r="49503" spans="85:87" x14ac:dyDescent="0.25">
      <c r="CG49503" s="768"/>
      <c r="CH49503" s="768"/>
      <c r="CI49503" s="850"/>
    </row>
    <row r="49504" spans="85:87" x14ac:dyDescent="0.25">
      <c r="CG49504" s="768"/>
      <c r="CH49504" s="768"/>
      <c r="CI49504" s="850"/>
    </row>
    <row r="49505" spans="85:87" x14ac:dyDescent="0.25">
      <c r="CG49505" s="768"/>
      <c r="CH49505" s="768"/>
      <c r="CI49505" s="850"/>
    </row>
    <row r="49506" spans="85:87" x14ac:dyDescent="0.25">
      <c r="CG49506" s="768"/>
      <c r="CH49506" s="768"/>
      <c r="CI49506" s="850"/>
    </row>
    <row r="49507" spans="85:87" x14ac:dyDescent="0.25">
      <c r="CG49507" s="768"/>
      <c r="CH49507" s="768"/>
      <c r="CI49507" s="850"/>
    </row>
    <row r="49508" spans="85:87" x14ac:dyDescent="0.25">
      <c r="CG49508" s="768"/>
      <c r="CH49508" s="768"/>
      <c r="CI49508" s="850"/>
    </row>
    <row r="49509" spans="85:87" x14ac:dyDescent="0.25">
      <c r="CG49509" s="768"/>
      <c r="CH49509" s="768"/>
      <c r="CI49509" s="850"/>
    </row>
    <row r="49510" spans="85:87" x14ac:dyDescent="0.25">
      <c r="CG49510" s="768"/>
      <c r="CH49510" s="768"/>
      <c r="CI49510" s="850"/>
    </row>
    <row r="49511" spans="85:87" x14ac:dyDescent="0.25">
      <c r="CG49511" s="768"/>
      <c r="CH49511" s="768"/>
      <c r="CI49511" s="850"/>
    </row>
    <row r="49512" spans="85:87" x14ac:dyDescent="0.25">
      <c r="CG49512" s="768"/>
      <c r="CH49512" s="768"/>
      <c r="CI49512" s="850"/>
    </row>
    <row r="49513" spans="85:87" x14ac:dyDescent="0.25">
      <c r="CG49513" s="768"/>
      <c r="CH49513" s="768"/>
      <c r="CI49513" s="850"/>
    </row>
    <row r="49514" spans="85:87" x14ac:dyDescent="0.25">
      <c r="CG49514" s="768"/>
      <c r="CH49514" s="768"/>
      <c r="CI49514" s="850"/>
    </row>
    <row r="49515" spans="85:87" x14ac:dyDescent="0.25">
      <c r="CG49515" s="768"/>
      <c r="CH49515" s="768"/>
      <c r="CI49515" s="850"/>
    </row>
    <row r="49516" spans="85:87" x14ac:dyDescent="0.25">
      <c r="CG49516" s="768"/>
      <c r="CH49516" s="768"/>
      <c r="CI49516" s="850"/>
    </row>
    <row r="49517" spans="85:87" x14ac:dyDescent="0.25">
      <c r="CG49517" s="768"/>
      <c r="CH49517" s="768"/>
      <c r="CI49517" s="850"/>
    </row>
    <row r="49518" spans="85:87" x14ac:dyDescent="0.25">
      <c r="CG49518" s="768"/>
      <c r="CH49518" s="768"/>
      <c r="CI49518" s="850"/>
    </row>
    <row r="49519" spans="85:87" x14ac:dyDescent="0.25">
      <c r="CG49519" s="768"/>
      <c r="CH49519" s="768"/>
      <c r="CI49519" s="850"/>
    </row>
    <row r="49520" spans="85:87" x14ac:dyDescent="0.25">
      <c r="CG49520" s="768"/>
      <c r="CH49520" s="768"/>
      <c r="CI49520" s="850"/>
    </row>
    <row r="49521" spans="85:87" x14ac:dyDescent="0.25">
      <c r="CG49521" s="768"/>
      <c r="CH49521" s="768"/>
      <c r="CI49521" s="850"/>
    </row>
    <row r="49522" spans="85:87" x14ac:dyDescent="0.25">
      <c r="CG49522" s="768"/>
      <c r="CH49522" s="768"/>
      <c r="CI49522" s="850"/>
    </row>
    <row r="49523" spans="85:87" x14ac:dyDescent="0.25">
      <c r="CG49523" s="768"/>
      <c r="CH49523" s="768"/>
      <c r="CI49523" s="850"/>
    </row>
    <row r="49524" spans="85:87" x14ac:dyDescent="0.25">
      <c r="CG49524" s="768"/>
      <c r="CH49524" s="768"/>
      <c r="CI49524" s="850"/>
    </row>
    <row r="49525" spans="85:87" x14ac:dyDescent="0.25">
      <c r="CG49525" s="768"/>
      <c r="CH49525" s="768"/>
      <c r="CI49525" s="850"/>
    </row>
    <row r="49526" spans="85:87" x14ac:dyDescent="0.25">
      <c r="CG49526" s="768"/>
      <c r="CH49526" s="768"/>
      <c r="CI49526" s="850"/>
    </row>
    <row r="49527" spans="85:87" x14ac:dyDescent="0.25">
      <c r="CG49527" s="768"/>
      <c r="CH49527" s="768"/>
      <c r="CI49527" s="850"/>
    </row>
    <row r="49528" spans="85:87" x14ac:dyDescent="0.25">
      <c r="CG49528" s="768"/>
      <c r="CH49528" s="768"/>
      <c r="CI49528" s="850"/>
    </row>
    <row r="49529" spans="85:87" x14ac:dyDescent="0.25">
      <c r="CG49529" s="768"/>
      <c r="CH49529" s="768"/>
      <c r="CI49529" s="850"/>
    </row>
    <row r="49530" spans="85:87" x14ac:dyDescent="0.25">
      <c r="CG49530" s="768"/>
      <c r="CH49530" s="768"/>
      <c r="CI49530" s="850"/>
    </row>
    <row r="49531" spans="85:87" x14ac:dyDescent="0.25">
      <c r="CG49531" s="768"/>
      <c r="CH49531" s="768"/>
      <c r="CI49531" s="850"/>
    </row>
    <row r="49532" spans="85:87" x14ac:dyDescent="0.25">
      <c r="CG49532" s="768"/>
      <c r="CH49532" s="768"/>
      <c r="CI49532" s="850"/>
    </row>
    <row r="49533" spans="85:87" x14ac:dyDescent="0.25">
      <c r="CG49533" s="768"/>
      <c r="CH49533" s="768"/>
      <c r="CI49533" s="850"/>
    </row>
    <row r="49534" spans="85:87" x14ac:dyDescent="0.25">
      <c r="CG49534" s="768"/>
      <c r="CH49534" s="768"/>
      <c r="CI49534" s="850"/>
    </row>
    <row r="49535" spans="85:87" x14ac:dyDescent="0.25">
      <c r="CG49535" s="768"/>
      <c r="CH49535" s="768"/>
      <c r="CI49535" s="850"/>
    </row>
    <row r="49536" spans="85:87" x14ac:dyDescent="0.25">
      <c r="CG49536" s="768"/>
      <c r="CH49536" s="768"/>
      <c r="CI49536" s="850"/>
    </row>
    <row r="49537" spans="85:87" x14ac:dyDescent="0.25">
      <c r="CG49537" s="768"/>
      <c r="CH49537" s="768"/>
      <c r="CI49537" s="850"/>
    </row>
    <row r="49538" spans="85:87" x14ac:dyDescent="0.25">
      <c r="CG49538" s="768"/>
      <c r="CH49538" s="768"/>
      <c r="CI49538" s="850"/>
    </row>
    <row r="49539" spans="85:87" x14ac:dyDescent="0.25">
      <c r="CG49539" s="768"/>
      <c r="CH49539" s="768"/>
      <c r="CI49539" s="850"/>
    </row>
    <row r="49540" spans="85:87" x14ac:dyDescent="0.25">
      <c r="CG49540" s="768"/>
      <c r="CH49540" s="768"/>
      <c r="CI49540" s="850"/>
    </row>
    <row r="49541" spans="85:87" x14ac:dyDescent="0.25">
      <c r="CG49541" s="768"/>
      <c r="CH49541" s="768"/>
      <c r="CI49541" s="850"/>
    </row>
    <row r="49542" spans="85:87" x14ac:dyDescent="0.25">
      <c r="CG49542" s="768"/>
      <c r="CH49542" s="768"/>
      <c r="CI49542" s="850"/>
    </row>
    <row r="49543" spans="85:87" x14ac:dyDescent="0.25">
      <c r="CG49543" s="768"/>
      <c r="CH49543" s="768"/>
      <c r="CI49543" s="850"/>
    </row>
    <row r="49544" spans="85:87" x14ac:dyDescent="0.25">
      <c r="CG49544" s="768"/>
      <c r="CH49544" s="768"/>
      <c r="CI49544" s="850"/>
    </row>
    <row r="49545" spans="85:87" x14ac:dyDescent="0.25">
      <c r="CG49545" s="768"/>
      <c r="CH49545" s="768"/>
      <c r="CI49545" s="850"/>
    </row>
    <row r="49546" spans="85:87" x14ac:dyDescent="0.25">
      <c r="CG49546" s="768"/>
      <c r="CH49546" s="768"/>
      <c r="CI49546" s="850"/>
    </row>
    <row r="49547" spans="85:87" x14ac:dyDescent="0.25">
      <c r="CG49547" s="768"/>
      <c r="CH49547" s="768"/>
      <c r="CI49547" s="850"/>
    </row>
    <row r="49548" spans="85:87" x14ac:dyDescent="0.25">
      <c r="CG49548" s="768"/>
      <c r="CH49548" s="768"/>
      <c r="CI49548" s="850"/>
    </row>
    <row r="49549" spans="85:87" x14ac:dyDescent="0.25">
      <c r="CG49549" s="768"/>
      <c r="CH49549" s="768"/>
      <c r="CI49549" s="850"/>
    </row>
    <row r="49550" spans="85:87" x14ac:dyDescent="0.25">
      <c r="CG49550" s="768"/>
      <c r="CH49550" s="768"/>
      <c r="CI49550" s="850"/>
    </row>
    <row r="49551" spans="85:87" x14ac:dyDescent="0.25">
      <c r="CG49551" s="768"/>
      <c r="CH49551" s="768"/>
      <c r="CI49551" s="850"/>
    </row>
    <row r="49552" spans="85:87" x14ac:dyDescent="0.25">
      <c r="CG49552" s="768"/>
      <c r="CH49552" s="768"/>
      <c r="CI49552" s="850"/>
    </row>
    <row r="49553" spans="85:87" x14ac:dyDescent="0.25">
      <c r="CG49553" s="768"/>
      <c r="CH49553" s="768"/>
      <c r="CI49553" s="850"/>
    </row>
    <row r="49554" spans="85:87" x14ac:dyDescent="0.25">
      <c r="CG49554" s="768"/>
      <c r="CH49554" s="768"/>
      <c r="CI49554" s="850"/>
    </row>
    <row r="49555" spans="85:87" x14ac:dyDescent="0.25">
      <c r="CG49555" s="768"/>
      <c r="CH49555" s="768"/>
      <c r="CI49555" s="850"/>
    </row>
    <row r="49556" spans="85:87" x14ac:dyDescent="0.25">
      <c r="CG49556" s="768"/>
      <c r="CH49556" s="768"/>
      <c r="CI49556" s="850"/>
    </row>
    <row r="49557" spans="85:87" x14ac:dyDescent="0.25">
      <c r="CG49557" s="768"/>
      <c r="CH49557" s="768"/>
      <c r="CI49557" s="850"/>
    </row>
    <row r="49558" spans="85:87" x14ac:dyDescent="0.25">
      <c r="CG49558" s="768"/>
      <c r="CH49558" s="768"/>
      <c r="CI49558" s="850"/>
    </row>
    <row r="49559" spans="85:87" x14ac:dyDescent="0.25">
      <c r="CG49559" s="768"/>
      <c r="CH49559" s="768"/>
      <c r="CI49559" s="850"/>
    </row>
    <row r="49560" spans="85:87" x14ac:dyDescent="0.25">
      <c r="CG49560" s="768"/>
      <c r="CH49560" s="768"/>
      <c r="CI49560" s="850"/>
    </row>
    <row r="49561" spans="85:87" x14ac:dyDescent="0.25">
      <c r="CG49561" s="768"/>
      <c r="CH49561" s="768"/>
      <c r="CI49561" s="850"/>
    </row>
    <row r="49562" spans="85:87" x14ac:dyDescent="0.25">
      <c r="CG49562" s="768"/>
      <c r="CH49562" s="768"/>
      <c r="CI49562" s="850"/>
    </row>
    <row r="49563" spans="85:87" x14ac:dyDescent="0.25">
      <c r="CG49563" s="768"/>
      <c r="CH49563" s="768"/>
      <c r="CI49563" s="850"/>
    </row>
    <row r="49564" spans="85:87" x14ac:dyDescent="0.25">
      <c r="CG49564" s="768"/>
      <c r="CH49564" s="768"/>
      <c r="CI49564" s="850"/>
    </row>
    <row r="49565" spans="85:87" x14ac:dyDescent="0.25">
      <c r="CG49565" s="768"/>
      <c r="CH49565" s="768"/>
      <c r="CI49565" s="850"/>
    </row>
    <row r="49566" spans="85:87" x14ac:dyDescent="0.25">
      <c r="CG49566" s="768"/>
      <c r="CH49566" s="768"/>
      <c r="CI49566" s="850"/>
    </row>
    <row r="49567" spans="85:87" x14ac:dyDescent="0.25">
      <c r="CG49567" s="768"/>
      <c r="CH49567" s="768"/>
      <c r="CI49567" s="850"/>
    </row>
    <row r="49568" spans="85:87" x14ac:dyDescent="0.25">
      <c r="CG49568" s="768"/>
      <c r="CH49568" s="768"/>
      <c r="CI49568" s="850"/>
    </row>
    <row r="49569" spans="85:87" x14ac:dyDescent="0.25">
      <c r="CG49569" s="768"/>
      <c r="CH49569" s="768"/>
      <c r="CI49569" s="850"/>
    </row>
    <row r="49570" spans="85:87" x14ac:dyDescent="0.25">
      <c r="CG49570" s="768"/>
      <c r="CH49570" s="768"/>
      <c r="CI49570" s="850"/>
    </row>
    <row r="49571" spans="85:87" x14ac:dyDescent="0.25">
      <c r="CG49571" s="768"/>
      <c r="CH49571" s="768"/>
      <c r="CI49571" s="850"/>
    </row>
    <row r="49572" spans="85:87" x14ac:dyDescent="0.25">
      <c r="CG49572" s="768"/>
      <c r="CH49572" s="768"/>
      <c r="CI49572" s="850"/>
    </row>
    <row r="49573" spans="85:87" x14ac:dyDescent="0.25">
      <c r="CG49573" s="768"/>
      <c r="CH49573" s="768"/>
      <c r="CI49573" s="850"/>
    </row>
    <row r="49574" spans="85:87" x14ac:dyDescent="0.25">
      <c r="CG49574" s="768"/>
      <c r="CH49574" s="768"/>
      <c r="CI49574" s="850"/>
    </row>
    <row r="49575" spans="85:87" x14ac:dyDescent="0.25">
      <c r="CG49575" s="768"/>
      <c r="CH49575" s="768"/>
      <c r="CI49575" s="850"/>
    </row>
    <row r="49576" spans="85:87" x14ac:dyDescent="0.25">
      <c r="CG49576" s="768"/>
      <c r="CH49576" s="768"/>
      <c r="CI49576" s="850"/>
    </row>
    <row r="49577" spans="85:87" x14ac:dyDescent="0.25">
      <c r="CG49577" s="768"/>
      <c r="CH49577" s="768"/>
      <c r="CI49577" s="850"/>
    </row>
    <row r="49578" spans="85:87" x14ac:dyDescent="0.25">
      <c r="CG49578" s="768"/>
      <c r="CH49578" s="768"/>
      <c r="CI49578" s="850"/>
    </row>
    <row r="49579" spans="85:87" x14ac:dyDescent="0.25">
      <c r="CG49579" s="768"/>
      <c r="CH49579" s="768"/>
      <c r="CI49579" s="850"/>
    </row>
    <row r="49580" spans="85:87" x14ac:dyDescent="0.25">
      <c r="CG49580" s="768"/>
      <c r="CH49580" s="768"/>
      <c r="CI49580" s="850"/>
    </row>
    <row r="49581" spans="85:87" x14ac:dyDescent="0.25">
      <c r="CG49581" s="768"/>
      <c r="CH49581" s="768"/>
      <c r="CI49581" s="850"/>
    </row>
    <row r="49582" spans="85:87" x14ac:dyDescent="0.25">
      <c r="CG49582" s="768"/>
      <c r="CH49582" s="768"/>
      <c r="CI49582" s="850"/>
    </row>
    <row r="49583" spans="85:87" x14ac:dyDescent="0.25">
      <c r="CG49583" s="768"/>
      <c r="CH49583" s="768"/>
      <c r="CI49583" s="850"/>
    </row>
    <row r="49584" spans="85:87" x14ac:dyDescent="0.25">
      <c r="CG49584" s="768"/>
      <c r="CH49584" s="768"/>
      <c r="CI49584" s="850"/>
    </row>
    <row r="49585" spans="85:87" x14ac:dyDescent="0.25">
      <c r="CG49585" s="768"/>
      <c r="CH49585" s="768"/>
      <c r="CI49585" s="850"/>
    </row>
    <row r="49586" spans="85:87" x14ac:dyDescent="0.25">
      <c r="CG49586" s="768"/>
      <c r="CH49586" s="768"/>
      <c r="CI49586" s="850"/>
    </row>
    <row r="49587" spans="85:87" x14ac:dyDescent="0.25">
      <c r="CG49587" s="768"/>
      <c r="CH49587" s="768"/>
      <c r="CI49587" s="850"/>
    </row>
    <row r="49588" spans="85:87" x14ac:dyDescent="0.25">
      <c r="CG49588" s="768"/>
      <c r="CH49588" s="768"/>
      <c r="CI49588" s="850"/>
    </row>
    <row r="49589" spans="85:87" x14ac:dyDescent="0.25">
      <c r="CG49589" s="768"/>
      <c r="CH49589" s="768"/>
      <c r="CI49589" s="850"/>
    </row>
    <row r="49590" spans="85:87" x14ac:dyDescent="0.25">
      <c r="CG49590" s="768"/>
      <c r="CH49590" s="768"/>
      <c r="CI49590" s="850"/>
    </row>
    <row r="49591" spans="85:87" x14ac:dyDescent="0.25">
      <c r="CG49591" s="768"/>
      <c r="CH49591" s="768"/>
      <c r="CI49591" s="850"/>
    </row>
    <row r="49592" spans="85:87" x14ac:dyDescent="0.25">
      <c r="CG49592" s="768"/>
      <c r="CH49592" s="768"/>
      <c r="CI49592" s="850"/>
    </row>
    <row r="49593" spans="85:87" x14ac:dyDescent="0.25">
      <c r="CG49593" s="768"/>
      <c r="CH49593" s="768"/>
      <c r="CI49593" s="850"/>
    </row>
    <row r="49594" spans="85:87" x14ac:dyDescent="0.25">
      <c r="CG49594" s="768"/>
      <c r="CH49594" s="768"/>
      <c r="CI49594" s="850"/>
    </row>
    <row r="49595" spans="85:87" x14ac:dyDescent="0.25">
      <c r="CG49595" s="768"/>
      <c r="CH49595" s="768"/>
      <c r="CI49595" s="850"/>
    </row>
    <row r="49596" spans="85:87" x14ac:dyDescent="0.25">
      <c r="CG49596" s="768"/>
      <c r="CH49596" s="768"/>
      <c r="CI49596" s="850"/>
    </row>
    <row r="49597" spans="85:87" x14ac:dyDescent="0.25">
      <c r="CG49597" s="768"/>
      <c r="CH49597" s="768"/>
      <c r="CI49597" s="850"/>
    </row>
    <row r="49598" spans="85:87" x14ac:dyDescent="0.25">
      <c r="CG49598" s="768"/>
      <c r="CH49598" s="768"/>
      <c r="CI49598" s="850"/>
    </row>
    <row r="49599" spans="85:87" x14ac:dyDescent="0.25">
      <c r="CG49599" s="768"/>
      <c r="CH49599" s="768"/>
      <c r="CI49599" s="850"/>
    </row>
    <row r="49600" spans="85:87" x14ac:dyDescent="0.25">
      <c r="CG49600" s="768"/>
      <c r="CH49600" s="768"/>
      <c r="CI49600" s="850"/>
    </row>
    <row r="49601" spans="85:87" x14ac:dyDescent="0.25">
      <c r="CG49601" s="768"/>
      <c r="CH49601" s="768"/>
      <c r="CI49601" s="850"/>
    </row>
    <row r="49602" spans="85:87" x14ac:dyDescent="0.25">
      <c r="CG49602" s="768"/>
      <c r="CH49602" s="768"/>
      <c r="CI49602" s="850"/>
    </row>
    <row r="49603" spans="85:87" x14ac:dyDescent="0.25">
      <c r="CG49603" s="768"/>
      <c r="CH49603" s="768"/>
      <c r="CI49603" s="850"/>
    </row>
    <row r="49604" spans="85:87" x14ac:dyDescent="0.25">
      <c r="CG49604" s="768"/>
      <c r="CH49604" s="768"/>
      <c r="CI49604" s="850"/>
    </row>
    <row r="49605" spans="85:87" x14ac:dyDescent="0.25">
      <c r="CG49605" s="768"/>
      <c r="CH49605" s="768"/>
      <c r="CI49605" s="850"/>
    </row>
    <row r="49606" spans="85:87" x14ac:dyDescent="0.25">
      <c r="CG49606" s="768"/>
      <c r="CH49606" s="768"/>
      <c r="CI49606" s="850"/>
    </row>
    <row r="49607" spans="85:87" x14ac:dyDescent="0.25">
      <c r="CG49607" s="768"/>
      <c r="CH49607" s="768"/>
      <c r="CI49607" s="850"/>
    </row>
    <row r="49608" spans="85:87" x14ac:dyDescent="0.25">
      <c r="CG49608" s="768"/>
      <c r="CH49608" s="768"/>
      <c r="CI49608" s="850"/>
    </row>
    <row r="49609" spans="85:87" x14ac:dyDescent="0.25">
      <c r="CG49609" s="768"/>
      <c r="CH49609" s="768"/>
      <c r="CI49609" s="850"/>
    </row>
    <row r="49610" spans="85:87" x14ac:dyDescent="0.25">
      <c r="CG49610" s="768"/>
      <c r="CH49610" s="768"/>
      <c r="CI49610" s="850"/>
    </row>
    <row r="49611" spans="85:87" x14ac:dyDescent="0.25">
      <c r="CG49611" s="768"/>
      <c r="CH49611" s="768"/>
      <c r="CI49611" s="850"/>
    </row>
    <row r="49612" spans="85:87" x14ac:dyDescent="0.25">
      <c r="CG49612" s="768"/>
      <c r="CH49612" s="768"/>
      <c r="CI49612" s="850"/>
    </row>
    <row r="49613" spans="85:87" x14ac:dyDescent="0.25">
      <c r="CG49613" s="768"/>
      <c r="CH49613" s="768"/>
      <c r="CI49613" s="850"/>
    </row>
    <row r="49614" spans="85:87" x14ac:dyDescent="0.25">
      <c r="CG49614" s="768"/>
      <c r="CH49614" s="768"/>
      <c r="CI49614" s="850"/>
    </row>
    <row r="49615" spans="85:87" x14ac:dyDescent="0.25">
      <c r="CG49615" s="768"/>
      <c r="CH49615" s="768"/>
      <c r="CI49615" s="850"/>
    </row>
    <row r="49616" spans="85:87" x14ac:dyDescent="0.25">
      <c r="CG49616" s="768"/>
      <c r="CH49616" s="768"/>
      <c r="CI49616" s="850"/>
    </row>
    <row r="49617" spans="85:87" x14ac:dyDescent="0.25">
      <c r="CG49617" s="768"/>
      <c r="CH49617" s="768"/>
      <c r="CI49617" s="850"/>
    </row>
    <row r="49618" spans="85:87" x14ac:dyDescent="0.25">
      <c r="CG49618" s="768"/>
      <c r="CH49618" s="768"/>
      <c r="CI49618" s="850"/>
    </row>
    <row r="49619" spans="85:87" x14ac:dyDescent="0.25">
      <c r="CG49619" s="768"/>
      <c r="CH49619" s="768"/>
      <c r="CI49619" s="850"/>
    </row>
    <row r="49620" spans="85:87" x14ac:dyDescent="0.25">
      <c r="CG49620" s="768"/>
      <c r="CH49620" s="768"/>
      <c r="CI49620" s="850"/>
    </row>
    <row r="49621" spans="85:87" x14ac:dyDescent="0.25">
      <c r="CG49621" s="768"/>
      <c r="CH49621" s="768"/>
      <c r="CI49621" s="850"/>
    </row>
    <row r="49622" spans="85:87" x14ac:dyDescent="0.25">
      <c r="CG49622" s="768"/>
      <c r="CH49622" s="768"/>
      <c r="CI49622" s="850"/>
    </row>
    <row r="49623" spans="85:87" x14ac:dyDescent="0.25">
      <c r="CG49623" s="768"/>
      <c r="CH49623" s="768"/>
      <c r="CI49623" s="850"/>
    </row>
    <row r="49624" spans="85:87" x14ac:dyDescent="0.25">
      <c r="CG49624" s="768"/>
      <c r="CH49624" s="768"/>
      <c r="CI49624" s="850"/>
    </row>
    <row r="49625" spans="85:87" x14ac:dyDescent="0.25">
      <c r="CG49625" s="768"/>
      <c r="CH49625" s="768"/>
      <c r="CI49625" s="850"/>
    </row>
    <row r="49626" spans="85:87" x14ac:dyDescent="0.25">
      <c r="CG49626" s="768"/>
      <c r="CH49626" s="768"/>
      <c r="CI49626" s="850"/>
    </row>
    <row r="49627" spans="85:87" x14ac:dyDescent="0.25">
      <c r="CG49627" s="768"/>
      <c r="CH49627" s="768"/>
      <c r="CI49627" s="850"/>
    </row>
    <row r="49628" spans="85:87" x14ac:dyDescent="0.25">
      <c r="CG49628" s="768"/>
      <c r="CH49628" s="768"/>
      <c r="CI49628" s="850"/>
    </row>
    <row r="49629" spans="85:87" x14ac:dyDescent="0.25">
      <c r="CG49629" s="768"/>
      <c r="CH49629" s="768"/>
      <c r="CI49629" s="850"/>
    </row>
    <row r="49630" spans="85:87" x14ac:dyDescent="0.25">
      <c r="CG49630" s="768"/>
      <c r="CH49630" s="768"/>
      <c r="CI49630" s="850"/>
    </row>
    <row r="49631" spans="85:87" x14ac:dyDescent="0.25">
      <c r="CG49631" s="768"/>
      <c r="CH49631" s="768"/>
      <c r="CI49631" s="850"/>
    </row>
    <row r="49632" spans="85:87" x14ac:dyDescent="0.25">
      <c r="CG49632" s="768"/>
      <c r="CH49632" s="768"/>
      <c r="CI49632" s="850"/>
    </row>
    <row r="49633" spans="85:87" x14ac:dyDescent="0.25">
      <c r="CG49633" s="768"/>
      <c r="CH49633" s="768"/>
      <c r="CI49633" s="850"/>
    </row>
    <row r="49634" spans="85:87" x14ac:dyDescent="0.25">
      <c r="CG49634" s="768"/>
      <c r="CH49634" s="768"/>
      <c r="CI49634" s="850"/>
    </row>
    <row r="49635" spans="85:87" x14ac:dyDescent="0.25">
      <c r="CG49635" s="768"/>
      <c r="CH49635" s="768"/>
      <c r="CI49635" s="850"/>
    </row>
    <row r="49636" spans="85:87" x14ac:dyDescent="0.25">
      <c r="CG49636" s="768"/>
      <c r="CH49636" s="768"/>
      <c r="CI49636" s="850"/>
    </row>
    <row r="49637" spans="85:87" x14ac:dyDescent="0.25">
      <c r="CG49637" s="768"/>
      <c r="CH49637" s="768"/>
      <c r="CI49637" s="850"/>
    </row>
    <row r="49638" spans="85:87" x14ac:dyDescent="0.25">
      <c r="CG49638" s="768"/>
      <c r="CH49638" s="768"/>
      <c r="CI49638" s="850"/>
    </row>
    <row r="49639" spans="85:87" x14ac:dyDescent="0.25">
      <c r="CG49639" s="768"/>
      <c r="CH49639" s="768"/>
      <c r="CI49639" s="850"/>
    </row>
    <row r="49640" spans="85:87" x14ac:dyDescent="0.25">
      <c r="CG49640" s="768"/>
      <c r="CH49640" s="768"/>
      <c r="CI49640" s="850"/>
    </row>
    <row r="49641" spans="85:87" x14ac:dyDescent="0.25">
      <c r="CG49641" s="768"/>
      <c r="CH49641" s="768"/>
      <c r="CI49641" s="850"/>
    </row>
    <row r="49642" spans="85:87" x14ac:dyDescent="0.25">
      <c r="CG49642" s="768"/>
      <c r="CH49642" s="768"/>
      <c r="CI49642" s="850"/>
    </row>
    <row r="49643" spans="85:87" x14ac:dyDescent="0.25">
      <c r="CG49643" s="768"/>
      <c r="CH49643" s="768"/>
      <c r="CI49643" s="850"/>
    </row>
    <row r="49644" spans="85:87" x14ac:dyDescent="0.25">
      <c r="CG49644" s="768"/>
      <c r="CH49644" s="768"/>
      <c r="CI49644" s="850"/>
    </row>
    <row r="49645" spans="85:87" x14ac:dyDescent="0.25">
      <c r="CG49645" s="768"/>
      <c r="CH49645" s="768"/>
      <c r="CI49645" s="850"/>
    </row>
    <row r="49646" spans="85:87" x14ac:dyDescent="0.25">
      <c r="CG49646" s="768"/>
      <c r="CH49646" s="768"/>
      <c r="CI49646" s="850"/>
    </row>
    <row r="49647" spans="85:87" x14ac:dyDescent="0.25">
      <c r="CG49647" s="768"/>
      <c r="CH49647" s="768"/>
      <c r="CI49647" s="850"/>
    </row>
    <row r="49648" spans="85:87" x14ac:dyDescent="0.25">
      <c r="CG49648" s="768"/>
      <c r="CH49648" s="768"/>
      <c r="CI49648" s="850"/>
    </row>
    <row r="49649" spans="85:87" x14ac:dyDescent="0.25">
      <c r="CG49649" s="768"/>
      <c r="CH49649" s="768"/>
      <c r="CI49649" s="850"/>
    </row>
    <row r="49650" spans="85:87" x14ac:dyDescent="0.25">
      <c r="CG49650" s="768"/>
      <c r="CH49650" s="768"/>
      <c r="CI49650" s="850"/>
    </row>
    <row r="49651" spans="85:87" x14ac:dyDescent="0.25">
      <c r="CG49651" s="768"/>
      <c r="CH49651" s="768"/>
      <c r="CI49651" s="850"/>
    </row>
    <row r="49652" spans="85:87" x14ac:dyDescent="0.25">
      <c r="CG49652" s="768"/>
      <c r="CH49652" s="768"/>
      <c r="CI49652" s="850"/>
    </row>
    <row r="49653" spans="85:87" x14ac:dyDescent="0.25">
      <c r="CG49653" s="768"/>
      <c r="CH49653" s="768"/>
      <c r="CI49653" s="850"/>
    </row>
    <row r="49654" spans="85:87" x14ac:dyDescent="0.25">
      <c r="CG49654" s="768"/>
      <c r="CH49654" s="768"/>
      <c r="CI49654" s="850"/>
    </row>
    <row r="49655" spans="85:87" x14ac:dyDescent="0.25">
      <c r="CG49655" s="768"/>
      <c r="CH49655" s="768"/>
      <c r="CI49655" s="850"/>
    </row>
    <row r="49656" spans="85:87" x14ac:dyDescent="0.25">
      <c r="CG49656" s="768"/>
      <c r="CH49656" s="768"/>
      <c r="CI49656" s="850"/>
    </row>
    <row r="49657" spans="85:87" x14ac:dyDescent="0.25">
      <c r="CG49657" s="768"/>
      <c r="CH49657" s="768"/>
      <c r="CI49657" s="850"/>
    </row>
    <row r="49658" spans="85:87" x14ac:dyDescent="0.25">
      <c r="CG49658" s="768"/>
      <c r="CH49658" s="768"/>
      <c r="CI49658" s="850"/>
    </row>
    <row r="49659" spans="85:87" x14ac:dyDescent="0.25">
      <c r="CG49659" s="768"/>
      <c r="CH49659" s="768"/>
      <c r="CI49659" s="850"/>
    </row>
    <row r="49660" spans="85:87" x14ac:dyDescent="0.25">
      <c r="CG49660" s="768"/>
      <c r="CH49660" s="768"/>
      <c r="CI49660" s="850"/>
    </row>
    <row r="49661" spans="85:87" x14ac:dyDescent="0.25">
      <c r="CG49661" s="768"/>
      <c r="CH49661" s="768"/>
      <c r="CI49661" s="850"/>
    </row>
    <row r="49662" spans="85:87" x14ac:dyDescent="0.25">
      <c r="CG49662" s="768"/>
      <c r="CH49662" s="768"/>
      <c r="CI49662" s="850"/>
    </row>
    <row r="49663" spans="85:87" x14ac:dyDescent="0.25">
      <c r="CG49663" s="768"/>
      <c r="CH49663" s="768"/>
      <c r="CI49663" s="850"/>
    </row>
    <row r="49664" spans="85:87" x14ac:dyDescent="0.25">
      <c r="CG49664" s="768"/>
      <c r="CH49664" s="768"/>
      <c r="CI49664" s="850"/>
    </row>
    <row r="49665" spans="85:87" x14ac:dyDescent="0.25">
      <c r="CG49665" s="768"/>
      <c r="CH49665" s="768"/>
      <c r="CI49665" s="850"/>
    </row>
    <row r="49666" spans="85:87" x14ac:dyDescent="0.25">
      <c r="CG49666" s="768"/>
      <c r="CH49666" s="768"/>
      <c r="CI49666" s="850"/>
    </row>
    <row r="49667" spans="85:87" x14ac:dyDescent="0.25">
      <c r="CG49667" s="768"/>
      <c r="CH49667" s="768"/>
      <c r="CI49667" s="850"/>
    </row>
    <row r="49668" spans="85:87" x14ac:dyDescent="0.25">
      <c r="CG49668" s="768"/>
      <c r="CH49668" s="768"/>
      <c r="CI49668" s="850"/>
    </row>
    <row r="49669" spans="85:87" x14ac:dyDescent="0.25">
      <c r="CG49669" s="768"/>
      <c r="CH49669" s="768"/>
      <c r="CI49669" s="850"/>
    </row>
    <row r="49670" spans="85:87" x14ac:dyDescent="0.25">
      <c r="CG49670" s="768"/>
      <c r="CH49670" s="768"/>
      <c r="CI49670" s="850"/>
    </row>
    <row r="49671" spans="85:87" x14ac:dyDescent="0.25">
      <c r="CG49671" s="768"/>
      <c r="CH49671" s="768"/>
      <c r="CI49671" s="850"/>
    </row>
    <row r="49672" spans="85:87" x14ac:dyDescent="0.25">
      <c r="CG49672" s="768"/>
      <c r="CH49672" s="768"/>
      <c r="CI49672" s="850"/>
    </row>
    <row r="49673" spans="85:87" x14ac:dyDescent="0.25">
      <c r="CG49673" s="768"/>
      <c r="CH49673" s="768"/>
      <c r="CI49673" s="850"/>
    </row>
    <row r="49674" spans="85:87" x14ac:dyDescent="0.25">
      <c r="CG49674" s="768"/>
      <c r="CH49674" s="768"/>
      <c r="CI49674" s="850"/>
    </row>
    <row r="49675" spans="85:87" x14ac:dyDescent="0.25">
      <c r="CG49675" s="768"/>
      <c r="CH49675" s="768"/>
      <c r="CI49675" s="850"/>
    </row>
    <row r="49676" spans="85:87" x14ac:dyDescent="0.25">
      <c r="CG49676" s="768"/>
      <c r="CH49676" s="768"/>
      <c r="CI49676" s="850"/>
    </row>
    <row r="49677" spans="85:87" x14ac:dyDescent="0.25">
      <c r="CG49677" s="768"/>
      <c r="CH49677" s="768"/>
      <c r="CI49677" s="850"/>
    </row>
    <row r="49678" spans="85:87" x14ac:dyDescent="0.25">
      <c r="CG49678" s="768"/>
      <c r="CH49678" s="768"/>
      <c r="CI49678" s="850"/>
    </row>
    <row r="49679" spans="85:87" x14ac:dyDescent="0.25">
      <c r="CG49679" s="768"/>
      <c r="CH49679" s="768"/>
      <c r="CI49679" s="850"/>
    </row>
    <row r="49680" spans="85:87" x14ac:dyDescent="0.25">
      <c r="CG49680" s="768"/>
      <c r="CH49680" s="768"/>
      <c r="CI49680" s="850"/>
    </row>
    <row r="49681" spans="85:87" x14ac:dyDescent="0.25">
      <c r="CG49681" s="768"/>
      <c r="CH49681" s="768"/>
      <c r="CI49681" s="850"/>
    </row>
    <row r="49682" spans="85:87" x14ac:dyDescent="0.25">
      <c r="CG49682" s="768"/>
      <c r="CH49682" s="768"/>
      <c r="CI49682" s="850"/>
    </row>
    <row r="49683" spans="85:87" x14ac:dyDescent="0.25">
      <c r="CG49683" s="768"/>
      <c r="CH49683" s="768"/>
      <c r="CI49683" s="850"/>
    </row>
    <row r="49684" spans="85:87" x14ac:dyDescent="0.25">
      <c r="CG49684" s="768"/>
      <c r="CH49684" s="768"/>
      <c r="CI49684" s="850"/>
    </row>
    <row r="49685" spans="85:87" x14ac:dyDescent="0.25">
      <c r="CG49685" s="768"/>
      <c r="CH49685" s="768"/>
      <c r="CI49685" s="850"/>
    </row>
    <row r="49686" spans="85:87" x14ac:dyDescent="0.25">
      <c r="CG49686" s="768"/>
      <c r="CH49686" s="768"/>
      <c r="CI49686" s="850"/>
    </row>
    <row r="49687" spans="85:87" x14ac:dyDescent="0.25">
      <c r="CG49687" s="768"/>
      <c r="CH49687" s="768"/>
      <c r="CI49687" s="850"/>
    </row>
    <row r="49688" spans="85:87" x14ac:dyDescent="0.25">
      <c r="CG49688" s="768"/>
      <c r="CH49688" s="768"/>
      <c r="CI49688" s="850"/>
    </row>
    <row r="49689" spans="85:87" x14ac:dyDescent="0.25">
      <c r="CG49689" s="768"/>
      <c r="CH49689" s="768"/>
      <c r="CI49689" s="850"/>
    </row>
    <row r="49690" spans="85:87" x14ac:dyDescent="0.25">
      <c r="CG49690" s="768"/>
      <c r="CH49690" s="768"/>
      <c r="CI49690" s="850"/>
    </row>
    <row r="49691" spans="85:87" x14ac:dyDescent="0.25">
      <c r="CG49691" s="768"/>
      <c r="CH49691" s="768"/>
      <c r="CI49691" s="850"/>
    </row>
    <row r="49692" spans="85:87" x14ac:dyDescent="0.25">
      <c r="CG49692" s="768"/>
      <c r="CH49692" s="768"/>
      <c r="CI49692" s="850"/>
    </row>
    <row r="49693" spans="85:87" x14ac:dyDescent="0.25">
      <c r="CG49693" s="768"/>
      <c r="CH49693" s="768"/>
      <c r="CI49693" s="850"/>
    </row>
    <row r="49694" spans="85:87" x14ac:dyDescent="0.25">
      <c r="CG49694" s="768"/>
      <c r="CH49694" s="768"/>
      <c r="CI49694" s="850"/>
    </row>
    <row r="49695" spans="85:87" x14ac:dyDescent="0.25">
      <c r="CG49695" s="768"/>
      <c r="CH49695" s="768"/>
      <c r="CI49695" s="850"/>
    </row>
    <row r="49696" spans="85:87" x14ac:dyDescent="0.25">
      <c r="CG49696" s="768"/>
      <c r="CH49696" s="768"/>
      <c r="CI49696" s="850"/>
    </row>
    <row r="49697" spans="85:87" x14ac:dyDescent="0.25">
      <c r="CG49697" s="768"/>
      <c r="CH49697" s="768"/>
      <c r="CI49697" s="850"/>
    </row>
    <row r="49698" spans="85:87" x14ac:dyDescent="0.25">
      <c r="CG49698" s="768"/>
      <c r="CH49698" s="768"/>
      <c r="CI49698" s="850"/>
    </row>
    <row r="49699" spans="85:87" x14ac:dyDescent="0.25">
      <c r="CG49699" s="768"/>
      <c r="CH49699" s="768"/>
      <c r="CI49699" s="850"/>
    </row>
    <row r="49700" spans="85:87" x14ac:dyDescent="0.25">
      <c r="CG49700" s="768"/>
      <c r="CH49700" s="768"/>
      <c r="CI49700" s="850"/>
    </row>
    <row r="49701" spans="85:87" x14ac:dyDescent="0.25">
      <c r="CG49701" s="768"/>
      <c r="CH49701" s="768"/>
      <c r="CI49701" s="850"/>
    </row>
    <row r="49702" spans="85:87" x14ac:dyDescent="0.25">
      <c r="CG49702" s="768"/>
      <c r="CH49702" s="768"/>
      <c r="CI49702" s="850"/>
    </row>
    <row r="49703" spans="85:87" x14ac:dyDescent="0.25">
      <c r="CG49703" s="768"/>
      <c r="CH49703" s="768"/>
      <c r="CI49703" s="850"/>
    </row>
    <row r="49704" spans="85:87" x14ac:dyDescent="0.25">
      <c r="CG49704" s="768"/>
      <c r="CH49704" s="768"/>
      <c r="CI49704" s="850"/>
    </row>
    <row r="49705" spans="85:87" x14ac:dyDescent="0.25">
      <c r="CG49705" s="768"/>
      <c r="CH49705" s="768"/>
      <c r="CI49705" s="850"/>
    </row>
    <row r="49706" spans="85:87" x14ac:dyDescent="0.25">
      <c r="CG49706" s="768"/>
      <c r="CH49706" s="768"/>
      <c r="CI49706" s="850"/>
    </row>
    <row r="49707" spans="85:87" x14ac:dyDescent="0.25">
      <c r="CG49707" s="768"/>
      <c r="CH49707" s="768"/>
      <c r="CI49707" s="850"/>
    </row>
    <row r="49708" spans="85:87" x14ac:dyDescent="0.25">
      <c r="CG49708" s="768"/>
      <c r="CH49708" s="768"/>
      <c r="CI49708" s="850"/>
    </row>
    <row r="49709" spans="85:87" x14ac:dyDescent="0.25">
      <c r="CG49709" s="768"/>
      <c r="CH49709" s="768"/>
      <c r="CI49709" s="850"/>
    </row>
    <row r="49710" spans="85:87" x14ac:dyDescent="0.25">
      <c r="CG49710" s="768"/>
      <c r="CH49710" s="768"/>
      <c r="CI49710" s="850"/>
    </row>
    <row r="49711" spans="85:87" x14ac:dyDescent="0.25">
      <c r="CG49711" s="768"/>
      <c r="CH49711" s="768"/>
      <c r="CI49711" s="850"/>
    </row>
    <row r="49712" spans="85:87" x14ac:dyDescent="0.25">
      <c r="CG49712" s="768"/>
      <c r="CH49712" s="768"/>
      <c r="CI49712" s="850"/>
    </row>
    <row r="49713" spans="85:87" x14ac:dyDescent="0.25">
      <c r="CG49713" s="768"/>
      <c r="CH49713" s="768"/>
      <c r="CI49713" s="850"/>
    </row>
    <row r="49714" spans="85:87" x14ac:dyDescent="0.25">
      <c r="CG49714" s="768"/>
      <c r="CH49714" s="768"/>
      <c r="CI49714" s="850"/>
    </row>
    <row r="49715" spans="85:87" x14ac:dyDescent="0.25">
      <c r="CG49715" s="768"/>
      <c r="CH49715" s="768"/>
      <c r="CI49715" s="850"/>
    </row>
    <row r="49716" spans="85:87" x14ac:dyDescent="0.25">
      <c r="CG49716" s="768"/>
      <c r="CH49716" s="768"/>
      <c r="CI49716" s="850"/>
    </row>
    <row r="49717" spans="85:87" x14ac:dyDescent="0.25">
      <c r="CG49717" s="768"/>
      <c r="CH49717" s="768"/>
      <c r="CI49717" s="850"/>
    </row>
    <row r="49718" spans="85:87" x14ac:dyDescent="0.25">
      <c r="CG49718" s="768"/>
      <c r="CH49718" s="768"/>
      <c r="CI49718" s="850"/>
    </row>
    <row r="49719" spans="85:87" x14ac:dyDescent="0.25">
      <c r="CG49719" s="768"/>
      <c r="CH49719" s="768"/>
      <c r="CI49719" s="850"/>
    </row>
    <row r="49720" spans="85:87" x14ac:dyDescent="0.25">
      <c r="CG49720" s="768"/>
      <c r="CH49720" s="768"/>
      <c r="CI49720" s="850"/>
    </row>
    <row r="49721" spans="85:87" x14ac:dyDescent="0.25">
      <c r="CG49721" s="768"/>
      <c r="CH49721" s="768"/>
      <c r="CI49721" s="850"/>
    </row>
    <row r="49722" spans="85:87" x14ac:dyDescent="0.25">
      <c r="CG49722" s="768"/>
      <c r="CH49722" s="768"/>
      <c r="CI49722" s="850"/>
    </row>
    <row r="49723" spans="85:87" x14ac:dyDescent="0.25">
      <c r="CG49723" s="768"/>
      <c r="CH49723" s="768"/>
      <c r="CI49723" s="850"/>
    </row>
    <row r="49724" spans="85:87" x14ac:dyDescent="0.25">
      <c r="CG49724" s="768"/>
      <c r="CH49724" s="768"/>
      <c r="CI49724" s="850"/>
    </row>
    <row r="49725" spans="85:87" x14ac:dyDescent="0.25">
      <c r="CG49725" s="768"/>
      <c r="CH49725" s="768"/>
      <c r="CI49725" s="850"/>
    </row>
    <row r="49726" spans="85:87" x14ac:dyDescent="0.25">
      <c r="CG49726" s="768"/>
      <c r="CH49726" s="768"/>
      <c r="CI49726" s="850"/>
    </row>
    <row r="49727" spans="85:87" x14ac:dyDescent="0.25">
      <c r="CG49727" s="768"/>
      <c r="CH49727" s="768"/>
      <c r="CI49727" s="850"/>
    </row>
    <row r="49728" spans="85:87" x14ac:dyDescent="0.25">
      <c r="CG49728" s="768"/>
      <c r="CH49728" s="768"/>
      <c r="CI49728" s="850"/>
    </row>
    <row r="49729" spans="85:87" x14ac:dyDescent="0.25">
      <c r="CG49729" s="768"/>
      <c r="CH49729" s="768"/>
      <c r="CI49729" s="850"/>
    </row>
    <row r="49730" spans="85:87" x14ac:dyDescent="0.25">
      <c r="CG49730" s="768"/>
      <c r="CH49730" s="768"/>
      <c r="CI49730" s="850"/>
    </row>
    <row r="49731" spans="85:87" x14ac:dyDescent="0.25">
      <c r="CG49731" s="768"/>
      <c r="CH49731" s="768"/>
      <c r="CI49731" s="850"/>
    </row>
    <row r="49732" spans="85:87" x14ac:dyDescent="0.25">
      <c r="CG49732" s="768"/>
      <c r="CH49732" s="768"/>
      <c r="CI49732" s="850"/>
    </row>
    <row r="49733" spans="85:87" x14ac:dyDescent="0.25">
      <c r="CG49733" s="768"/>
      <c r="CH49733" s="768"/>
      <c r="CI49733" s="850"/>
    </row>
    <row r="49734" spans="85:87" x14ac:dyDescent="0.25">
      <c r="CG49734" s="768"/>
      <c r="CH49734" s="768"/>
      <c r="CI49734" s="850"/>
    </row>
    <row r="49735" spans="85:87" x14ac:dyDescent="0.25">
      <c r="CG49735" s="768"/>
      <c r="CH49735" s="768"/>
      <c r="CI49735" s="850"/>
    </row>
    <row r="49736" spans="85:87" x14ac:dyDescent="0.25">
      <c r="CG49736" s="768"/>
      <c r="CH49736" s="768"/>
      <c r="CI49736" s="850"/>
    </row>
    <row r="49737" spans="85:87" x14ac:dyDescent="0.25">
      <c r="CG49737" s="768"/>
      <c r="CH49737" s="768"/>
      <c r="CI49737" s="850"/>
    </row>
    <row r="49738" spans="85:87" x14ac:dyDescent="0.25">
      <c r="CG49738" s="768"/>
      <c r="CH49738" s="768"/>
      <c r="CI49738" s="850"/>
    </row>
    <row r="49739" spans="85:87" x14ac:dyDescent="0.25">
      <c r="CG49739" s="768"/>
      <c r="CH49739" s="768"/>
      <c r="CI49739" s="850"/>
    </row>
    <row r="49740" spans="85:87" x14ac:dyDescent="0.25">
      <c r="CG49740" s="768"/>
      <c r="CH49740" s="768"/>
      <c r="CI49740" s="850"/>
    </row>
    <row r="49741" spans="85:87" x14ac:dyDescent="0.25">
      <c r="CG49741" s="768"/>
      <c r="CH49741" s="768"/>
      <c r="CI49741" s="850"/>
    </row>
    <row r="49742" spans="85:87" x14ac:dyDescent="0.25">
      <c r="CG49742" s="768"/>
      <c r="CH49742" s="768"/>
      <c r="CI49742" s="850"/>
    </row>
    <row r="49743" spans="85:87" x14ac:dyDescent="0.25">
      <c r="CG49743" s="768"/>
      <c r="CH49743" s="768"/>
      <c r="CI49743" s="850"/>
    </row>
    <row r="49744" spans="85:87" x14ac:dyDescent="0.25">
      <c r="CG49744" s="768"/>
      <c r="CH49744" s="768"/>
      <c r="CI49744" s="850"/>
    </row>
    <row r="49745" spans="85:87" x14ac:dyDescent="0.25">
      <c r="CG49745" s="768"/>
      <c r="CH49745" s="768"/>
      <c r="CI49745" s="850"/>
    </row>
    <row r="49746" spans="85:87" x14ac:dyDescent="0.25">
      <c r="CG49746" s="768"/>
      <c r="CH49746" s="768"/>
      <c r="CI49746" s="850"/>
    </row>
    <row r="49747" spans="85:87" x14ac:dyDescent="0.25">
      <c r="CG49747" s="768"/>
      <c r="CH49747" s="768"/>
      <c r="CI49747" s="850"/>
    </row>
    <row r="49748" spans="85:87" x14ac:dyDescent="0.25">
      <c r="CG49748" s="768"/>
      <c r="CH49748" s="768"/>
      <c r="CI49748" s="850"/>
    </row>
    <row r="49749" spans="85:87" x14ac:dyDescent="0.25">
      <c r="CG49749" s="768"/>
      <c r="CH49749" s="768"/>
      <c r="CI49749" s="850"/>
    </row>
    <row r="49750" spans="85:87" x14ac:dyDescent="0.25">
      <c r="CG49750" s="768"/>
      <c r="CH49750" s="768"/>
      <c r="CI49750" s="850"/>
    </row>
    <row r="49751" spans="85:87" x14ac:dyDescent="0.25">
      <c r="CG49751" s="768"/>
      <c r="CH49751" s="768"/>
      <c r="CI49751" s="850"/>
    </row>
    <row r="49752" spans="85:87" x14ac:dyDescent="0.25">
      <c r="CG49752" s="768"/>
      <c r="CH49752" s="768"/>
      <c r="CI49752" s="850"/>
    </row>
    <row r="49753" spans="85:87" x14ac:dyDescent="0.25">
      <c r="CG49753" s="768"/>
      <c r="CH49753" s="768"/>
      <c r="CI49753" s="850"/>
    </row>
    <row r="49754" spans="85:87" x14ac:dyDescent="0.25">
      <c r="CG49754" s="768"/>
      <c r="CH49754" s="768"/>
      <c r="CI49754" s="850"/>
    </row>
    <row r="49755" spans="85:87" x14ac:dyDescent="0.25">
      <c r="CG49755" s="768"/>
      <c r="CH49755" s="768"/>
      <c r="CI49755" s="850"/>
    </row>
    <row r="49756" spans="85:87" x14ac:dyDescent="0.25">
      <c r="CG49756" s="768"/>
      <c r="CH49756" s="768"/>
      <c r="CI49756" s="850"/>
    </row>
    <row r="49757" spans="85:87" x14ac:dyDescent="0.25">
      <c r="CG49757" s="768"/>
      <c r="CH49757" s="768"/>
      <c r="CI49757" s="850"/>
    </row>
    <row r="49758" spans="85:87" x14ac:dyDescent="0.25">
      <c r="CG49758" s="768"/>
      <c r="CH49758" s="768"/>
      <c r="CI49758" s="850"/>
    </row>
    <row r="49759" spans="85:87" x14ac:dyDescent="0.25">
      <c r="CG49759" s="768"/>
      <c r="CH49759" s="768"/>
      <c r="CI49759" s="850"/>
    </row>
    <row r="49760" spans="85:87" x14ac:dyDescent="0.25">
      <c r="CG49760" s="768"/>
      <c r="CH49760" s="768"/>
      <c r="CI49760" s="850"/>
    </row>
    <row r="49761" spans="85:87" x14ac:dyDescent="0.25">
      <c r="CG49761" s="768"/>
      <c r="CH49761" s="768"/>
      <c r="CI49761" s="850"/>
    </row>
    <row r="49762" spans="85:87" x14ac:dyDescent="0.25">
      <c r="CG49762" s="768"/>
      <c r="CH49762" s="768"/>
      <c r="CI49762" s="850"/>
    </row>
    <row r="49763" spans="85:87" x14ac:dyDescent="0.25">
      <c r="CG49763" s="768"/>
      <c r="CH49763" s="768"/>
      <c r="CI49763" s="850"/>
    </row>
    <row r="49764" spans="85:87" x14ac:dyDescent="0.25">
      <c r="CG49764" s="768"/>
      <c r="CH49764" s="768"/>
      <c r="CI49764" s="850"/>
    </row>
    <row r="49765" spans="85:87" x14ac:dyDescent="0.25">
      <c r="CG49765" s="768"/>
      <c r="CH49765" s="768"/>
      <c r="CI49765" s="850"/>
    </row>
    <row r="49766" spans="85:87" x14ac:dyDescent="0.25">
      <c r="CG49766" s="768"/>
      <c r="CH49766" s="768"/>
      <c r="CI49766" s="850"/>
    </row>
    <row r="49767" spans="85:87" x14ac:dyDescent="0.25">
      <c r="CG49767" s="768"/>
      <c r="CH49767" s="768"/>
      <c r="CI49767" s="850"/>
    </row>
    <row r="49768" spans="85:87" x14ac:dyDescent="0.25">
      <c r="CG49768" s="768"/>
      <c r="CH49768" s="768"/>
      <c r="CI49768" s="850"/>
    </row>
    <row r="49769" spans="85:87" x14ac:dyDescent="0.25">
      <c r="CG49769" s="768"/>
      <c r="CH49769" s="768"/>
      <c r="CI49769" s="850"/>
    </row>
    <row r="49770" spans="85:87" x14ac:dyDescent="0.25">
      <c r="CG49770" s="768"/>
      <c r="CH49770" s="768"/>
      <c r="CI49770" s="850"/>
    </row>
    <row r="49771" spans="85:87" x14ac:dyDescent="0.25">
      <c r="CG49771" s="768"/>
      <c r="CH49771" s="768"/>
      <c r="CI49771" s="850"/>
    </row>
    <row r="49772" spans="85:87" x14ac:dyDescent="0.25">
      <c r="CG49772" s="768"/>
      <c r="CH49772" s="768"/>
      <c r="CI49772" s="850"/>
    </row>
    <row r="49773" spans="85:87" x14ac:dyDescent="0.25">
      <c r="CG49773" s="768"/>
      <c r="CH49773" s="768"/>
      <c r="CI49773" s="850"/>
    </row>
    <row r="49774" spans="85:87" x14ac:dyDescent="0.25">
      <c r="CG49774" s="768"/>
      <c r="CH49774" s="768"/>
      <c r="CI49774" s="850"/>
    </row>
    <row r="49775" spans="85:87" x14ac:dyDescent="0.25">
      <c r="CG49775" s="768"/>
      <c r="CH49775" s="768"/>
      <c r="CI49775" s="850"/>
    </row>
    <row r="49776" spans="85:87" x14ac:dyDescent="0.25">
      <c r="CG49776" s="768"/>
      <c r="CH49776" s="768"/>
      <c r="CI49776" s="850"/>
    </row>
    <row r="49777" spans="85:87" x14ac:dyDescent="0.25">
      <c r="CG49777" s="768"/>
      <c r="CH49777" s="768"/>
      <c r="CI49777" s="850"/>
    </row>
    <row r="49778" spans="85:87" x14ac:dyDescent="0.25">
      <c r="CG49778" s="768"/>
      <c r="CH49778" s="768"/>
      <c r="CI49778" s="850"/>
    </row>
    <row r="49779" spans="85:87" x14ac:dyDescent="0.25">
      <c r="CG49779" s="768"/>
      <c r="CH49779" s="768"/>
      <c r="CI49779" s="850"/>
    </row>
    <row r="49780" spans="85:87" x14ac:dyDescent="0.25">
      <c r="CG49780" s="768"/>
      <c r="CH49780" s="768"/>
      <c r="CI49780" s="850"/>
    </row>
    <row r="49781" spans="85:87" x14ac:dyDescent="0.25">
      <c r="CG49781" s="768"/>
      <c r="CH49781" s="768"/>
      <c r="CI49781" s="850"/>
    </row>
    <row r="49782" spans="85:87" x14ac:dyDescent="0.25">
      <c r="CG49782" s="768"/>
      <c r="CH49782" s="768"/>
      <c r="CI49782" s="850"/>
    </row>
    <row r="49783" spans="85:87" x14ac:dyDescent="0.25">
      <c r="CG49783" s="768"/>
      <c r="CH49783" s="768"/>
      <c r="CI49783" s="850"/>
    </row>
    <row r="49784" spans="85:87" x14ac:dyDescent="0.25">
      <c r="CG49784" s="768"/>
      <c r="CH49784" s="768"/>
      <c r="CI49784" s="850"/>
    </row>
    <row r="49785" spans="85:87" x14ac:dyDescent="0.25">
      <c r="CG49785" s="768"/>
      <c r="CH49785" s="768"/>
      <c r="CI49785" s="850"/>
    </row>
    <row r="49786" spans="85:87" x14ac:dyDescent="0.25">
      <c r="CG49786" s="768"/>
      <c r="CH49786" s="768"/>
      <c r="CI49786" s="850"/>
    </row>
    <row r="49787" spans="85:87" x14ac:dyDescent="0.25">
      <c r="CG49787" s="768"/>
      <c r="CH49787" s="768"/>
      <c r="CI49787" s="850"/>
    </row>
    <row r="49788" spans="85:87" x14ac:dyDescent="0.25">
      <c r="CG49788" s="768"/>
      <c r="CH49788" s="768"/>
      <c r="CI49788" s="850"/>
    </row>
    <row r="49789" spans="85:87" x14ac:dyDescent="0.25">
      <c r="CG49789" s="768"/>
      <c r="CH49789" s="768"/>
      <c r="CI49789" s="850"/>
    </row>
    <row r="49790" spans="85:87" x14ac:dyDescent="0.25">
      <c r="CG49790" s="768"/>
      <c r="CH49790" s="768"/>
      <c r="CI49790" s="850"/>
    </row>
    <row r="49791" spans="85:87" x14ac:dyDescent="0.25">
      <c r="CG49791" s="768"/>
      <c r="CH49791" s="768"/>
      <c r="CI49791" s="850"/>
    </row>
    <row r="49792" spans="85:87" x14ac:dyDescent="0.25">
      <c r="CG49792" s="768"/>
      <c r="CH49792" s="768"/>
      <c r="CI49792" s="850"/>
    </row>
    <row r="49793" spans="85:87" x14ac:dyDescent="0.25">
      <c r="CG49793" s="768"/>
      <c r="CH49793" s="768"/>
      <c r="CI49793" s="850"/>
    </row>
    <row r="49794" spans="85:87" x14ac:dyDescent="0.25">
      <c r="CG49794" s="768"/>
      <c r="CH49794" s="768"/>
      <c r="CI49794" s="850"/>
    </row>
    <row r="49795" spans="85:87" x14ac:dyDescent="0.25">
      <c r="CG49795" s="768"/>
      <c r="CH49795" s="768"/>
      <c r="CI49795" s="850"/>
    </row>
    <row r="49796" spans="85:87" x14ac:dyDescent="0.25">
      <c r="CG49796" s="768"/>
      <c r="CH49796" s="768"/>
      <c r="CI49796" s="850"/>
    </row>
    <row r="49797" spans="85:87" x14ac:dyDescent="0.25">
      <c r="CG49797" s="768"/>
      <c r="CH49797" s="768"/>
      <c r="CI49797" s="850"/>
    </row>
    <row r="49798" spans="85:87" x14ac:dyDescent="0.25">
      <c r="CG49798" s="768"/>
      <c r="CH49798" s="768"/>
      <c r="CI49798" s="850"/>
    </row>
    <row r="49799" spans="85:87" x14ac:dyDescent="0.25">
      <c r="CG49799" s="768"/>
      <c r="CH49799" s="768"/>
      <c r="CI49799" s="850"/>
    </row>
    <row r="49800" spans="85:87" x14ac:dyDescent="0.25">
      <c r="CG49800" s="768"/>
      <c r="CH49800" s="768"/>
      <c r="CI49800" s="850"/>
    </row>
    <row r="49801" spans="85:87" x14ac:dyDescent="0.25">
      <c r="CG49801" s="768"/>
      <c r="CH49801" s="768"/>
      <c r="CI49801" s="850"/>
    </row>
    <row r="49802" spans="85:87" x14ac:dyDescent="0.25">
      <c r="CG49802" s="768"/>
      <c r="CH49802" s="768"/>
      <c r="CI49802" s="850"/>
    </row>
    <row r="49803" spans="85:87" x14ac:dyDescent="0.25">
      <c r="CG49803" s="768"/>
      <c r="CH49803" s="768"/>
      <c r="CI49803" s="850"/>
    </row>
    <row r="49804" spans="85:87" x14ac:dyDescent="0.25">
      <c r="CG49804" s="768"/>
      <c r="CH49804" s="768"/>
      <c r="CI49804" s="850"/>
    </row>
    <row r="49805" spans="85:87" x14ac:dyDescent="0.25">
      <c r="CG49805" s="768"/>
      <c r="CH49805" s="768"/>
      <c r="CI49805" s="850"/>
    </row>
    <row r="49806" spans="85:87" x14ac:dyDescent="0.25">
      <c r="CG49806" s="768"/>
      <c r="CH49806" s="768"/>
      <c r="CI49806" s="850"/>
    </row>
    <row r="49807" spans="85:87" x14ac:dyDescent="0.25">
      <c r="CG49807" s="768"/>
      <c r="CH49807" s="768"/>
      <c r="CI49807" s="850"/>
    </row>
    <row r="49808" spans="85:87" x14ac:dyDescent="0.25">
      <c r="CG49808" s="768"/>
      <c r="CH49808" s="768"/>
      <c r="CI49808" s="850"/>
    </row>
    <row r="49809" spans="85:87" x14ac:dyDescent="0.25">
      <c r="CG49809" s="768"/>
      <c r="CH49809" s="768"/>
      <c r="CI49809" s="850"/>
    </row>
    <row r="49810" spans="85:87" x14ac:dyDescent="0.25">
      <c r="CG49810" s="768"/>
      <c r="CH49810" s="768"/>
      <c r="CI49810" s="850"/>
    </row>
    <row r="49811" spans="85:87" x14ac:dyDescent="0.25">
      <c r="CG49811" s="768"/>
      <c r="CH49811" s="768"/>
      <c r="CI49811" s="850"/>
    </row>
    <row r="49812" spans="85:87" x14ac:dyDescent="0.25">
      <c r="CG49812" s="768"/>
      <c r="CH49812" s="768"/>
      <c r="CI49812" s="850"/>
    </row>
    <row r="49813" spans="85:87" x14ac:dyDescent="0.25">
      <c r="CG49813" s="768"/>
      <c r="CH49813" s="768"/>
      <c r="CI49813" s="850"/>
    </row>
    <row r="49814" spans="85:87" x14ac:dyDescent="0.25">
      <c r="CG49814" s="768"/>
      <c r="CH49814" s="768"/>
      <c r="CI49814" s="850"/>
    </row>
    <row r="49815" spans="85:87" x14ac:dyDescent="0.25">
      <c r="CG49815" s="768"/>
      <c r="CH49815" s="768"/>
      <c r="CI49815" s="850"/>
    </row>
    <row r="49816" spans="85:87" x14ac:dyDescent="0.25">
      <c r="CG49816" s="768"/>
      <c r="CH49816" s="768"/>
      <c r="CI49816" s="850"/>
    </row>
    <row r="49817" spans="85:87" x14ac:dyDescent="0.25">
      <c r="CG49817" s="768"/>
      <c r="CH49817" s="768"/>
      <c r="CI49817" s="850"/>
    </row>
    <row r="49818" spans="85:87" x14ac:dyDescent="0.25">
      <c r="CG49818" s="768"/>
      <c r="CH49818" s="768"/>
      <c r="CI49818" s="850"/>
    </row>
    <row r="49819" spans="85:87" x14ac:dyDescent="0.25">
      <c r="CG49819" s="768"/>
      <c r="CH49819" s="768"/>
      <c r="CI49819" s="850"/>
    </row>
    <row r="49820" spans="85:87" x14ac:dyDescent="0.25">
      <c r="CG49820" s="768"/>
      <c r="CH49820" s="768"/>
      <c r="CI49820" s="850"/>
    </row>
    <row r="49821" spans="85:87" x14ac:dyDescent="0.25">
      <c r="CG49821" s="768"/>
      <c r="CH49821" s="768"/>
      <c r="CI49821" s="850"/>
    </row>
    <row r="49822" spans="85:87" x14ac:dyDescent="0.25">
      <c r="CG49822" s="768"/>
      <c r="CH49822" s="768"/>
      <c r="CI49822" s="850"/>
    </row>
    <row r="49823" spans="85:87" x14ac:dyDescent="0.25">
      <c r="CG49823" s="768"/>
      <c r="CH49823" s="768"/>
      <c r="CI49823" s="850"/>
    </row>
    <row r="49824" spans="85:87" x14ac:dyDescent="0.25">
      <c r="CG49824" s="768"/>
      <c r="CH49824" s="768"/>
      <c r="CI49824" s="850"/>
    </row>
    <row r="49825" spans="85:87" x14ac:dyDescent="0.25">
      <c r="CG49825" s="768"/>
      <c r="CH49825" s="768"/>
      <c r="CI49825" s="850"/>
    </row>
    <row r="49826" spans="85:87" x14ac:dyDescent="0.25">
      <c r="CG49826" s="768"/>
      <c r="CH49826" s="768"/>
      <c r="CI49826" s="850"/>
    </row>
    <row r="49827" spans="85:87" x14ac:dyDescent="0.25">
      <c r="CG49827" s="768"/>
      <c r="CH49827" s="768"/>
      <c r="CI49827" s="850"/>
    </row>
    <row r="49828" spans="85:87" x14ac:dyDescent="0.25">
      <c r="CG49828" s="768"/>
      <c r="CH49828" s="768"/>
      <c r="CI49828" s="850"/>
    </row>
    <row r="49829" spans="85:87" x14ac:dyDescent="0.25">
      <c r="CG49829" s="768"/>
      <c r="CH49829" s="768"/>
      <c r="CI49829" s="850"/>
    </row>
    <row r="49830" spans="85:87" x14ac:dyDescent="0.25">
      <c r="CG49830" s="768"/>
      <c r="CH49830" s="768"/>
      <c r="CI49830" s="850"/>
    </row>
    <row r="49831" spans="85:87" x14ac:dyDescent="0.25">
      <c r="CG49831" s="768"/>
      <c r="CH49831" s="768"/>
      <c r="CI49831" s="850"/>
    </row>
    <row r="49832" spans="85:87" x14ac:dyDescent="0.25">
      <c r="CG49832" s="768"/>
      <c r="CH49832" s="768"/>
      <c r="CI49832" s="850"/>
    </row>
    <row r="49833" spans="85:87" x14ac:dyDescent="0.25">
      <c r="CG49833" s="768"/>
      <c r="CH49833" s="768"/>
      <c r="CI49833" s="850"/>
    </row>
    <row r="49834" spans="85:87" x14ac:dyDescent="0.25">
      <c r="CG49834" s="768"/>
      <c r="CH49834" s="768"/>
      <c r="CI49834" s="850"/>
    </row>
    <row r="49835" spans="85:87" x14ac:dyDescent="0.25">
      <c r="CG49835" s="768"/>
      <c r="CH49835" s="768"/>
      <c r="CI49835" s="850"/>
    </row>
    <row r="49836" spans="85:87" x14ac:dyDescent="0.25">
      <c r="CG49836" s="768"/>
      <c r="CH49836" s="768"/>
      <c r="CI49836" s="850"/>
    </row>
    <row r="49837" spans="85:87" x14ac:dyDescent="0.25">
      <c r="CG49837" s="768"/>
      <c r="CH49837" s="768"/>
      <c r="CI49837" s="850"/>
    </row>
    <row r="49838" spans="85:87" x14ac:dyDescent="0.25">
      <c r="CG49838" s="768"/>
      <c r="CH49838" s="768"/>
      <c r="CI49838" s="850"/>
    </row>
    <row r="49839" spans="85:87" x14ac:dyDescent="0.25">
      <c r="CG49839" s="768"/>
      <c r="CH49839" s="768"/>
      <c r="CI49839" s="850"/>
    </row>
    <row r="49840" spans="85:87" x14ac:dyDescent="0.25">
      <c r="CG49840" s="768"/>
      <c r="CH49840" s="768"/>
      <c r="CI49840" s="850"/>
    </row>
    <row r="49841" spans="85:87" x14ac:dyDescent="0.25">
      <c r="CG49841" s="768"/>
      <c r="CH49841" s="768"/>
      <c r="CI49841" s="850"/>
    </row>
    <row r="49842" spans="85:87" x14ac:dyDescent="0.25">
      <c r="CG49842" s="768"/>
      <c r="CH49842" s="768"/>
      <c r="CI49842" s="850"/>
    </row>
    <row r="49843" spans="85:87" x14ac:dyDescent="0.25">
      <c r="CG49843" s="768"/>
      <c r="CH49843" s="768"/>
      <c r="CI49843" s="850"/>
    </row>
    <row r="49844" spans="85:87" x14ac:dyDescent="0.25">
      <c r="CG49844" s="768"/>
      <c r="CH49844" s="768"/>
      <c r="CI49844" s="850"/>
    </row>
    <row r="49845" spans="85:87" x14ac:dyDescent="0.25">
      <c r="CG49845" s="768"/>
      <c r="CH49845" s="768"/>
      <c r="CI49845" s="850"/>
    </row>
    <row r="49846" spans="85:87" x14ac:dyDescent="0.25">
      <c r="CG49846" s="768"/>
      <c r="CH49846" s="768"/>
      <c r="CI49846" s="850"/>
    </row>
    <row r="49847" spans="85:87" x14ac:dyDescent="0.25">
      <c r="CG49847" s="768"/>
      <c r="CH49847" s="768"/>
      <c r="CI49847" s="850"/>
    </row>
    <row r="49848" spans="85:87" x14ac:dyDescent="0.25">
      <c r="CG49848" s="768"/>
      <c r="CH49848" s="768"/>
      <c r="CI49848" s="850"/>
    </row>
    <row r="49849" spans="85:87" x14ac:dyDescent="0.25">
      <c r="CG49849" s="768"/>
      <c r="CH49849" s="768"/>
      <c r="CI49849" s="850"/>
    </row>
    <row r="49850" spans="85:87" x14ac:dyDescent="0.25">
      <c r="CG49850" s="768"/>
      <c r="CH49850" s="768"/>
      <c r="CI49850" s="850"/>
    </row>
    <row r="49851" spans="85:87" x14ac:dyDescent="0.25">
      <c r="CG49851" s="768"/>
      <c r="CH49851" s="768"/>
      <c r="CI49851" s="850"/>
    </row>
    <row r="49852" spans="85:87" x14ac:dyDescent="0.25">
      <c r="CG49852" s="768"/>
      <c r="CH49852" s="768"/>
      <c r="CI49852" s="850"/>
    </row>
    <row r="49853" spans="85:87" x14ac:dyDescent="0.25">
      <c r="CG49853" s="768"/>
      <c r="CH49853" s="768"/>
      <c r="CI49853" s="850"/>
    </row>
    <row r="49854" spans="85:87" x14ac:dyDescent="0.25">
      <c r="CG49854" s="768"/>
      <c r="CH49854" s="768"/>
      <c r="CI49854" s="850"/>
    </row>
    <row r="49855" spans="85:87" x14ac:dyDescent="0.25">
      <c r="CG49855" s="768"/>
      <c r="CH49855" s="768"/>
      <c r="CI49855" s="850"/>
    </row>
    <row r="49856" spans="85:87" x14ac:dyDescent="0.25">
      <c r="CG49856" s="768"/>
      <c r="CH49856" s="768"/>
      <c r="CI49856" s="850"/>
    </row>
    <row r="49857" spans="85:87" x14ac:dyDescent="0.25">
      <c r="CG49857" s="768"/>
      <c r="CH49857" s="768"/>
      <c r="CI49857" s="850"/>
    </row>
    <row r="49858" spans="85:87" x14ac:dyDescent="0.25">
      <c r="CG49858" s="768"/>
      <c r="CH49858" s="768"/>
      <c r="CI49858" s="850"/>
    </row>
    <row r="49859" spans="85:87" x14ac:dyDescent="0.25">
      <c r="CG49859" s="768"/>
      <c r="CH49859" s="768"/>
      <c r="CI49859" s="850"/>
    </row>
    <row r="49860" spans="85:87" x14ac:dyDescent="0.25">
      <c r="CG49860" s="768"/>
      <c r="CH49860" s="768"/>
      <c r="CI49860" s="850"/>
    </row>
    <row r="49861" spans="85:87" x14ac:dyDescent="0.25">
      <c r="CG49861" s="768"/>
      <c r="CH49861" s="768"/>
      <c r="CI49861" s="850"/>
    </row>
    <row r="49862" spans="85:87" x14ac:dyDescent="0.25">
      <c r="CG49862" s="768"/>
      <c r="CH49862" s="768"/>
      <c r="CI49862" s="850"/>
    </row>
    <row r="49863" spans="85:87" x14ac:dyDescent="0.25">
      <c r="CG49863" s="768"/>
      <c r="CH49863" s="768"/>
      <c r="CI49863" s="850"/>
    </row>
    <row r="49864" spans="85:87" x14ac:dyDescent="0.25">
      <c r="CG49864" s="768"/>
      <c r="CH49864" s="768"/>
      <c r="CI49864" s="850"/>
    </row>
    <row r="49865" spans="85:87" x14ac:dyDescent="0.25">
      <c r="CG49865" s="768"/>
      <c r="CH49865" s="768"/>
      <c r="CI49865" s="850"/>
    </row>
    <row r="49866" spans="85:87" x14ac:dyDescent="0.25">
      <c r="CG49866" s="768"/>
      <c r="CH49866" s="768"/>
      <c r="CI49866" s="850"/>
    </row>
    <row r="49867" spans="85:87" x14ac:dyDescent="0.25">
      <c r="CG49867" s="768"/>
      <c r="CH49867" s="768"/>
      <c r="CI49867" s="850"/>
    </row>
    <row r="49868" spans="85:87" x14ac:dyDescent="0.25">
      <c r="CG49868" s="768"/>
      <c r="CH49868" s="768"/>
      <c r="CI49868" s="850"/>
    </row>
    <row r="49869" spans="85:87" x14ac:dyDescent="0.25">
      <c r="CG49869" s="768"/>
      <c r="CH49869" s="768"/>
      <c r="CI49869" s="850"/>
    </row>
    <row r="49870" spans="85:87" x14ac:dyDescent="0.25">
      <c r="CG49870" s="768"/>
      <c r="CH49870" s="768"/>
      <c r="CI49870" s="850"/>
    </row>
    <row r="49871" spans="85:87" x14ac:dyDescent="0.25">
      <c r="CG49871" s="768"/>
      <c r="CH49871" s="768"/>
      <c r="CI49871" s="850"/>
    </row>
    <row r="49872" spans="85:87" x14ac:dyDescent="0.25">
      <c r="CG49872" s="768"/>
      <c r="CH49872" s="768"/>
      <c r="CI49872" s="850"/>
    </row>
    <row r="49873" spans="85:87" x14ac:dyDescent="0.25">
      <c r="CG49873" s="768"/>
      <c r="CH49873" s="768"/>
      <c r="CI49873" s="850"/>
    </row>
    <row r="49874" spans="85:87" x14ac:dyDescent="0.25">
      <c r="CG49874" s="768"/>
      <c r="CH49874" s="768"/>
      <c r="CI49874" s="850"/>
    </row>
    <row r="49875" spans="85:87" x14ac:dyDescent="0.25">
      <c r="CG49875" s="768"/>
      <c r="CH49875" s="768"/>
      <c r="CI49875" s="850"/>
    </row>
    <row r="49876" spans="85:87" x14ac:dyDescent="0.25">
      <c r="CG49876" s="768"/>
      <c r="CH49876" s="768"/>
      <c r="CI49876" s="850"/>
    </row>
    <row r="49877" spans="85:87" x14ac:dyDescent="0.25">
      <c r="CG49877" s="768"/>
      <c r="CH49877" s="768"/>
      <c r="CI49877" s="850"/>
    </row>
    <row r="49878" spans="85:87" x14ac:dyDescent="0.25">
      <c r="CG49878" s="768"/>
      <c r="CH49878" s="768"/>
      <c r="CI49878" s="850"/>
    </row>
    <row r="49879" spans="85:87" x14ac:dyDescent="0.25">
      <c r="CG49879" s="768"/>
      <c r="CH49879" s="768"/>
      <c r="CI49879" s="850"/>
    </row>
    <row r="49880" spans="85:87" x14ac:dyDescent="0.25">
      <c r="CG49880" s="768"/>
      <c r="CH49880" s="768"/>
      <c r="CI49880" s="850"/>
    </row>
    <row r="49881" spans="85:87" x14ac:dyDescent="0.25">
      <c r="CG49881" s="768"/>
      <c r="CH49881" s="768"/>
      <c r="CI49881" s="850"/>
    </row>
    <row r="49882" spans="85:87" x14ac:dyDescent="0.25">
      <c r="CG49882" s="768"/>
      <c r="CH49882" s="768"/>
      <c r="CI49882" s="850"/>
    </row>
    <row r="49883" spans="85:87" x14ac:dyDescent="0.25">
      <c r="CG49883" s="768"/>
      <c r="CH49883" s="768"/>
      <c r="CI49883" s="850"/>
    </row>
    <row r="49884" spans="85:87" x14ac:dyDescent="0.25">
      <c r="CG49884" s="768"/>
      <c r="CH49884" s="768"/>
      <c r="CI49884" s="850"/>
    </row>
    <row r="49885" spans="85:87" x14ac:dyDescent="0.25">
      <c r="CG49885" s="768"/>
      <c r="CH49885" s="768"/>
      <c r="CI49885" s="850"/>
    </row>
    <row r="49886" spans="85:87" x14ac:dyDescent="0.25">
      <c r="CG49886" s="768"/>
      <c r="CH49886" s="768"/>
      <c r="CI49886" s="850"/>
    </row>
    <row r="49887" spans="85:87" x14ac:dyDescent="0.25">
      <c r="CG49887" s="768"/>
      <c r="CH49887" s="768"/>
      <c r="CI49887" s="850"/>
    </row>
    <row r="49888" spans="85:87" x14ac:dyDescent="0.25">
      <c r="CG49888" s="768"/>
      <c r="CH49888" s="768"/>
      <c r="CI49888" s="850"/>
    </row>
    <row r="49889" spans="85:87" x14ac:dyDescent="0.25">
      <c r="CG49889" s="768"/>
      <c r="CH49889" s="768"/>
      <c r="CI49889" s="850"/>
    </row>
    <row r="49890" spans="85:87" x14ac:dyDescent="0.25">
      <c r="CG49890" s="768"/>
      <c r="CH49890" s="768"/>
      <c r="CI49890" s="850"/>
    </row>
    <row r="49891" spans="85:87" x14ac:dyDescent="0.25">
      <c r="CG49891" s="768"/>
      <c r="CH49891" s="768"/>
      <c r="CI49891" s="850"/>
    </row>
    <row r="49892" spans="85:87" x14ac:dyDescent="0.25">
      <c r="CG49892" s="768"/>
      <c r="CH49892" s="768"/>
      <c r="CI49892" s="850"/>
    </row>
    <row r="49893" spans="85:87" x14ac:dyDescent="0.25">
      <c r="CG49893" s="768"/>
      <c r="CH49893" s="768"/>
      <c r="CI49893" s="850"/>
    </row>
    <row r="49894" spans="85:87" x14ac:dyDescent="0.25">
      <c r="CG49894" s="768"/>
      <c r="CH49894" s="768"/>
      <c r="CI49894" s="850"/>
    </row>
    <row r="49895" spans="85:87" x14ac:dyDescent="0.25">
      <c r="CG49895" s="768"/>
      <c r="CH49895" s="768"/>
      <c r="CI49895" s="850"/>
    </row>
    <row r="49896" spans="85:87" x14ac:dyDescent="0.25">
      <c r="CG49896" s="768"/>
      <c r="CH49896" s="768"/>
      <c r="CI49896" s="850"/>
    </row>
    <row r="49897" spans="85:87" x14ac:dyDescent="0.25">
      <c r="CG49897" s="768"/>
      <c r="CH49897" s="768"/>
      <c r="CI49897" s="850"/>
    </row>
    <row r="49898" spans="85:87" x14ac:dyDescent="0.25">
      <c r="CG49898" s="768"/>
      <c r="CH49898" s="768"/>
      <c r="CI49898" s="850"/>
    </row>
    <row r="49899" spans="85:87" x14ac:dyDescent="0.25">
      <c r="CG49899" s="768"/>
      <c r="CH49899" s="768"/>
      <c r="CI49899" s="850"/>
    </row>
    <row r="49900" spans="85:87" x14ac:dyDescent="0.25">
      <c r="CG49900" s="768"/>
      <c r="CH49900" s="768"/>
      <c r="CI49900" s="850"/>
    </row>
    <row r="49901" spans="85:87" x14ac:dyDescent="0.25">
      <c r="CG49901" s="768"/>
      <c r="CH49901" s="768"/>
      <c r="CI49901" s="850"/>
    </row>
    <row r="49902" spans="85:87" x14ac:dyDescent="0.25">
      <c r="CG49902" s="768"/>
      <c r="CH49902" s="768"/>
      <c r="CI49902" s="850"/>
    </row>
    <row r="49903" spans="85:87" x14ac:dyDescent="0.25">
      <c r="CG49903" s="768"/>
      <c r="CH49903" s="768"/>
      <c r="CI49903" s="850"/>
    </row>
    <row r="49904" spans="85:87" x14ac:dyDescent="0.25">
      <c r="CG49904" s="768"/>
      <c r="CH49904" s="768"/>
      <c r="CI49904" s="850"/>
    </row>
    <row r="49905" spans="85:87" x14ac:dyDescent="0.25">
      <c r="CG49905" s="768"/>
      <c r="CH49905" s="768"/>
      <c r="CI49905" s="850"/>
    </row>
    <row r="49906" spans="85:87" x14ac:dyDescent="0.25">
      <c r="CG49906" s="768"/>
      <c r="CH49906" s="768"/>
      <c r="CI49906" s="850"/>
    </row>
    <row r="49907" spans="85:87" x14ac:dyDescent="0.25">
      <c r="CG49907" s="768"/>
      <c r="CH49907" s="768"/>
      <c r="CI49907" s="850"/>
    </row>
    <row r="49908" spans="85:87" x14ac:dyDescent="0.25">
      <c r="CG49908" s="768"/>
      <c r="CH49908" s="768"/>
      <c r="CI49908" s="850"/>
    </row>
    <row r="49909" spans="85:87" x14ac:dyDescent="0.25">
      <c r="CG49909" s="768"/>
      <c r="CH49909" s="768"/>
      <c r="CI49909" s="850"/>
    </row>
    <row r="49910" spans="85:87" x14ac:dyDescent="0.25">
      <c r="CG49910" s="768"/>
      <c r="CH49910" s="768"/>
      <c r="CI49910" s="850"/>
    </row>
    <row r="49911" spans="85:87" x14ac:dyDescent="0.25">
      <c r="CG49911" s="768"/>
      <c r="CH49911" s="768"/>
      <c r="CI49911" s="850"/>
    </row>
    <row r="49912" spans="85:87" x14ac:dyDescent="0.25">
      <c r="CG49912" s="768"/>
      <c r="CH49912" s="768"/>
      <c r="CI49912" s="850"/>
    </row>
    <row r="49913" spans="85:87" x14ac:dyDescent="0.25">
      <c r="CG49913" s="768"/>
      <c r="CH49913" s="768"/>
      <c r="CI49913" s="850"/>
    </row>
    <row r="49914" spans="85:87" x14ac:dyDescent="0.25">
      <c r="CG49914" s="768"/>
      <c r="CH49914" s="768"/>
      <c r="CI49914" s="850"/>
    </row>
    <row r="49915" spans="85:87" x14ac:dyDescent="0.25">
      <c r="CG49915" s="768"/>
      <c r="CH49915" s="768"/>
      <c r="CI49915" s="850"/>
    </row>
    <row r="49916" spans="85:87" x14ac:dyDescent="0.25">
      <c r="CG49916" s="768"/>
      <c r="CH49916" s="768"/>
      <c r="CI49916" s="850"/>
    </row>
    <row r="49917" spans="85:87" x14ac:dyDescent="0.25">
      <c r="CG49917" s="768"/>
      <c r="CH49917" s="768"/>
      <c r="CI49917" s="850"/>
    </row>
    <row r="49918" spans="85:87" x14ac:dyDescent="0.25">
      <c r="CG49918" s="768"/>
      <c r="CH49918" s="768"/>
      <c r="CI49918" s="850"/>
    </row>
    <row r="49919" spans="85:87" x14ac:dyDescent="0.25">
      <c r="CG49919" s="768"/>
      <c r="CH49919" s="768"/>
      <c r="CI49919" s="850"/>
    </row>
    <row r="49920" spans="85:87" x14ac:dyDescent="0.25">
      <c r="CG49920" s="768"/>
      <c r="CH49920" s="768"/>
      <c r="CI49920" s="850"/>
    </row>
    <row r="49921" spans="85:87" x14ac:dyDescent="0.25">
      <c r="CG49921" s="768"/>
      <c r="CH49921" s="768"/>
      <c r="CI49921" s="850"/>
    </row>
    <row r="49922" spans="85:87" x14ac:dyDescent="0.25">
      <c r="CG49922" s="768"/>
      <c r="CH49922" s="768"/>
      <c r="CI49922" s="850"/>
    </row>
    <row r="49923" spans="85:87" x14ac:dyDescent="0.25">
      <c r="CG49923" s="768"/>
      <c r="CH49923" s="768"/>
      <c r="CI49923" s="850"/>
    </row>
    <row r="49924" spans="85:87" x14ac:dyDescent="0.25">
      <c r="CG49924" s="768"/>
      <c r="CH49924" s="768"/>
      <c r="CI49924" s="850"/>
    </row>
    <row r="49925" spans="85:87" x14ac:dyDescent="0.25">
      <c r="CG49925" s="768"/>
      <c r="CH49925" s="768"/>
      <c r="CI49925" s="850"/>
    </row>
    <row r="49926" spans="85:87" x14ac:dyDescent="0.25">
      <c r="CG49926" s="768"/>
      <c r="CH49926" s="768"/>
      <c r="CI49926" s="850"/>
    </row>
    <row r="49927" spans="85:87" x14ac:dyDescent="0.25">
      <c r="CG49927" s="768"/>
      <c r="CH49927" s="768"/>
      <c r="CI49927" s="850"/>
    </row>
    <row r="49928" spans="85:87" x14ac:dyDescent="0.25">
      <c r="CG49928" s="768"/>
      <c r="CH49928" s="768"/>
      <c r="CI49928" s="850"/>
    </row>
    <row r="49929" spans="85:87" x14ac:dyDescent="0.25">
      <c r="CG49929" s="768"/>
      <c r="CH49929" s="768"/>
      <c r="CI49929" s="850"/>
    </row>
    <row r="49930" spans="85:87" x14ac:dyDescent="0.25">
      <c r="CG49930" s="768"/>
      <c r="CH49930" s="768"/>
      <c r="CI49930" s="850"/>
    </row>
    <row r="49931" spans="85:87" x14ac:dyDescent="0.25">
      <c r="CG49931" s="768"/>
      <c r="CH49931" s="768"/>
      <c r="CI49931" s="850"/>
    </row>
    <row r="49932" spans="85:87" x14ac:dyDescent="0.25">
      <c r="CG49932" s="768"/>
      <c r="CH49932" s="768"/>
      <c r="CI49932" s="850"/>
    </row>
    <row r="49933" spans="85:87" x14ac:dyDescent="0.25">
      <c r="CG49933" s="768"/>
      <c r="CH49933" s="768"/>
      <c r="CI49933" s="850"/>
    </row>
    <row r="49934" spans="85:87" x14ac:dyDescent="0.25">
      <c r="CG49934" s="768"/>
      <c r="CH49934" s="768"/>
      <c r="CI49934" s="850"/>
    </row>
    <row r="49935" spans="85:87" x14ac:dyDescent="0.25">
      <c r="CG49935" s="768"/>
      <c r="CH49935" s="768"/>
      <c r="CI49935" s="850"/>
    </row>
    <row r="49936" spans="85:87" x14ac:dyDescent="0.25">
      <c r="CG49936" s="768"/>
      <c r="CH49936" s="768"/>
      <c r="CI49936" s="850"/>
    </row>
    <row r="49937" spans="85:87" x14ac:dyDescent="0.25">
      <c r="CG49937" s="768"/>
      <c r="CH49937" s="768"/>
      <c r="CI49937" s="850"/>
    </row>
    <row r="49938" spans="85:87" x14ac:dyDescent="0.25">
      <c r="CG49938" s="768"/>
      <c r="CH49938" s="768"/>
      <c r="CI49938" s="850"/>
    </row>
    <row r="49939" spans="85:87" x14ac:dyDescent="0.25">
      <c r="CG49939" s="768"/>
      <c r="CH49939" s="768"/>
      <c r="CI49939" s="850"/>
    </row>
    <row r="49940" spans="85:87" x14ac:dyDescent="0.25">
      <c r="CG49940" s="768"/>
      <c r="CH49940" s="768"/>
      <c r="CI49940" s="850"/>
    </row>
    <row r="49941" spans="85:87" x14ac:dyDescent="0.25">
      <c r="CG49941" s="768"/>
      <c r="CH49941" s="768"/>
      <c r="CI49941" s="850"/>
    </row>
    <row r="49942" spans="85:87" x14ac:dyDescent="0.25">
      <c r="CG49942" s="768"/>
      <c r="CH49942" s="768"/>
      <c r="CI49942" s="850"/>
    </row>
    <row r="49943" spans="85:87" x14ac:dyDescent="0.25">
      <c r="CG49943" s="768"/>
      <c r="CH49943" s="768"/>
      <c r="CI49943" s="850"/>
    </row>
    <row r="49944" spans="85:87" x14ac:dyDescent="0.25">
      <c r="CG49944" s="768"/>
      <c r="CH49944" s="768"/>
      <c r="CI49944" s="850"/>
    </row>
    <row r="49945" spans="85:87" x14ac:dyDescent="0.25">
      <c r="CG49945" s="768"/>
      <c r="CH49945" s="768"/>
      <c r="CI49945" s="850"/>
    </row>
    <row r="49946" spans="85:87" x14ac:dyDescent="0.25">
      <c r="CG49946" s="768"/>
      <c r="CH49946" s="768"/>
      <c r="CI49946" s="850"/>
    </row>
    <row r="49947" spans="85:87" x14ac:dyDescent="0.25">
      <c r="CG49947" s="768"/>
      <c r="CH49947" s="768"/>
      <c r="CI49947" s="850"/>
    </row>
    <row r="49948" spans="85:87" x14ac:dyDescent="0.25">
      <c r="CG49948" s="768"/>
      <c r="CH49948" s="768"/>
      <c r="CI49948" s="850"/>
    </row>
    <row r="49949" spans="85:87" x14ac:dyDescent="0.25">
      <c r="CG49949" s="768"/>
      <c r="CH49949" s="768"/>
      <c r="CI49949" s="850"/>
    </row>
    <row r="49950" spans="85:87" x14ac:dyDescent="0.25">
      <c r="CG49950" s="768"/>
      <c r="CH49950" s="768"/>
      <c r="CI49950" s="850"/>
    </row>
    <row r="49951" spans="85:87" x14ac:dyDescent="0.25">
      <c r="CG49951" s="768"/>
      <c r="CH49951" s="768"/>
      <c r="CI49951" s="850"/>
    </row>
    <row r="49952" spans="85:87" x14ac:dyDescent="0.25">
      <c r="CG49952" s="768"/>
      <c r="CH49952" s="768"/>
      <c r="CI49952" s="850"/>
    </row>
    <row r="49953" spans="85:87" x14ac:dyDescent="0.25">
      <c r="CG49953" s="768"/>
      <c r="CH49953" s="768"/>
      <c r="CI49953" s="850"/>
    </row>
    <row r="49954" spans="85:87" x14ac:dyDescent="0.25">
      <c r="CG49954" s="768"/>
      <c r="CH49954" s="768"/>
      <c r="CI49954" s="850"/>
    </row>
    <row r="49955" spans="85:87" x14ac:dyDescent="0.25">
      <c r="CG49955" s="768"/>
      <c r="CH49955" s="768"/>
      <c r="CI49955" s="850"/>
    </row>
    <row r="49956" spans="85:87" x14ac:dyDescent="0.25">
      <c r="CG49956" s="768"/>
      <c r="CH49956" s="768"/>
      <c r="CI49956" s="850"/>
    </row>
    <row r="49957" spans="85:87" x14ac:dyDescent="0.25">
      <c r="CG49957" s="768"/>
      <c r="CH49957" s="768"/>
      <c r="CI49957" s="850"/>
    </row>
    <row r="49958" spans="85:87" x14ac:dyDescent="0.25">
      <c r="CG49958" s="768"/>
      <c r="CH49958" s="768"/>
      <c r="CI49958" s="850"/>
    </row>
    <row r="49959" spans="85:87" x14ac:dyDescent="0.25">
      <c r="CG49959" s="768"/>
      <c r="CH49959" s="768"/>
      <c r="CI49959" s="850"/>
    </row>
    <row r="49960" spans="85:87" x14ac:dyDescent="0.25">
      <c r="CG49960" s="768"/>
      <c r="CH49960" s="768"/>
      <c r="CI49960" s="850"/>
    </row>
    <row r="49961" spans="85:87" x14ac:dyDescent="0.25">
      <c r="CG49961" s="768"/>
      <c r="CH49961" s="768"/>
      <c r="CI49961" s="850"/>
    </row>
    <row r="49962" spans="85:87" x14ac:dyDescent="0.25">
      <c r="CG49962" s="768"/>
      <c r="CH49962" s="768"/>
      <c r="CI49962" s="850"/>
    </row>
    <row r="49963" spans="85:87" x14ac:dyDescent="0.25">
      <c r="CG49963" s="768"/>
      <c r="CH49963" s="768"/>
      <c r="CI49963" s="850"/>
    </row>
    <row r="49964" spans="85:87" x14ac:dyDescent="0.25">
      <c r="CG49964" s="768"/>
      <c r="CH49964" s="768"/>
      <c r="CI49964" s="850"/>
    </row>
    <row r="49965" spans="85:87" x14ac:dyDescent="0.25">
      <c r="CG49965" s="768"/>
      <c r="CH49965" s="768"/>
      <c r="CI49965" s="850"/>
    </row>
    <row r="49966" spans="85:87" x14ac:dyDescent="0.25">
      <c r="CG49966" s="768"/>
      <c r="CH49966" s="768"/>
      <c r="CI49966" s="850"/>
    </row>
    <row r="49967" spans="85:87" x14ac:dyDescent="0.25">
      <c r="CG49967" s="768"/>
      <c r="CH49967" s="768"/>
      <c r="CI49967" s="850"/>
    </row>
    <row r="49968" spans="85:87" x14ac:dyDescent="0.25">
      <c r="CG49968" s="768"/>
      <c r="CH49968" s="768"/>
      <c r="CI49968" s="850"/>
    </row>
    <row r="49969" spans="85:87" x14ac:dyDescent="0.25">
      <c r="CG49969" s="768"/>
      <c r="CH49969" s="768"/>
      <c r="CI49969" s="850"/>
    </row>
    <row r="49970" spans="85:87" x14ac:dyDescent="0.25">
      <c r="CG49970" s="768"/>
      <c r="CH49970" s="768"/>
      <c r="CI49970" s="850"/>
    </row>
    <row r="49971" spans="85:87" x14ac:dyDescent="0.25">
      <c r="CG49971" s="768"/>
      <c r="CH49971" s="768"/>
      <c r="CI49971" s="850"/>
    </row>
    <row r="49972" spans="85:87" x14ac:dyDescent="0.25">
      <c r="CG49972" s="768"/>
      <c r="CH49972" s="768"/>
      <c r="CI49972" s="850"/>
    </row>
    <row r="49973" spans="85:87" x14ac:dyDescent="0.25">
      <c r="CG49973" s="768"/>
      <c r="CH49973" s="768"/>
      <c r="CI49973" s="850"/>
    </row>
    <row r="49974" spans="85:87" x14ac:dyDescent="0.25">
      <c r="CG49974" s="768"/>
      <c r="CH49974" s="768"/>
      <c r="CI49974" s="850"/>
    </row>
    <row r="49975" spans="85:87" x14ac:dyDescent="0.25">
      <c r="CG49975" s="768"/>
      <c r="CH49975" s="768"/>
      <c r="CI49975" s="850"/>
    </row>
    <row r="49976" spans="85:87" x14ac:dyDescent="0.25">
      <c r="CG49976" s="768"/>
      <c r="CH49976" s="768"/>
      <c r="CI49976" s="850"/>
    </row>
    <row r="49977" spans="85:87" x14ac:dyDescent="0.25">
      <c r="CG49977" s="768"/>
      <c r="CH49977" s="768"/>
      <c r="CI49977" s="850"/>
    </row>
    <row r="49978" spans="85:87" x14ac:dyDescent="0.25">
      <c r="CG49978" s="768"/>
      <c r="CH49978" s="768"/>
      <c r="CI49978" s="850"/>
    </row>
    <row r="49979" spans="85:87" x14ac:dyDescent="0.25">
      <c r="CG49979" s="768"/>
      <c r="CH49979" s="768"/>
      <c r="CI49979" s="850"/>
    </row>
    <row r="49980" spans="85:87" x14ac:dyDescent="0.25">
      <c r="CG49980" s="768"/>
      <c r="CH49980" s="768"/>
      <c r="CI49980" s="850"/>
    </row>
    <row r="49981" spans="85:87" x14ac:dyDescent="0.25">
      <c r="CG49981" s="768"/>
      <c r="CH49981" s="768"/>
      <c r="CI49981" s="850"/>
    </row>
    <row r="49982" spans="85:87" x14ac:dyDescent="0.25">
      <c r="CG49982" s="768"/>
      <c r="CH49982" s="768"/>
      <c r="CI49982" s="850"/>
    </row>
    <row r="49983" spans="85:87" x14ac:dyDescent="0.25">
      <c r="CG49983" s="768"/>
      <c r="CH49983" s="768"/>
      <c r="CI49983" s="850"/>
    </row>
    <row r="49984" spans="85:87" x14ac:dyDescent="0.25">
      <c r="CG49984" s="768"/>
      <c r="CH49984" s="768"/>
      <c r="CI49984" s="850"/>
    </row>
    <row r="49985" spans="85:87" x14ac:dyDescent="0.25">
      <c r="CG49985" s="768"/>
      <c r="CH49985" s="768"/>
      <c r="CI49985" s="850"/>
    </row>
    <row r="49986" spans="85:87" x14ac:dyDescent="0.25">
      <c r="CG49986" s="768"/>
      <c r="CH49986" s="768"/>
      <c r="CI49986" s="850"/>
    </row>
    <row r="49987" spans="85:87" x14ac:dyDescent="0.25">
      <c r="CG49987" s="768"/>
      <c r="CH49987" s="768"/>
      <c r="CI49987" s="850"/>
    </row>
    <row r="49988" spans="85:87" x14ac:dyDescent="0.25">
      <c r="CG49988" s="768"/>
      <c r="CH49988" s="768"/>
      <c r="CI49988" s="850"/>
    </row>
    <row r="49989" spans="85:87" x14ac:dyDescent="0.25">
      <c r="CG49989" s="768"/>
      <c r="CH49989" s="768"/>
      <c r="CI49989" s="850"/>
    </row>
    <row r="49990" spans="85:87" x14ac:dyDescent="0.25">
      <c r="CG49990" s="768"/>
      <c r="CH49990" s="768"/>
      <c r="CI49990" s="850"/>
    </row>
    <row r="49991" spans="85:87" x14ac:dyDescent="0.25">
      <c r="CG49991" s="768"/>
      <c r="CH49991" s="768"/>
      <c r="CI49991" s="850"/>
    </row>
    <row r="49992" spans="85:87" x14ac:dyDescent="0.25">
      <c r="CG49992" s="768"/>
      <c r="CH49992" s="768"/>
      <c r="CI49992" s="850"/>
    </row>
    <row r="49993" spans="85:87" x14ac:dyDescent="0.25">
      <c r="CG49993" s="768"/>
      <c r="CH49993" s="768"/>
      <c r="CI49993" s="850"/>
    </row>
    <row r="49994" spans="85:87" x14ac:dyDescent="0.25">
      <c r="CG49994" s="768"/>
      <c r="CH49994" s="768"/>
      <c r="CI49994" s="850"/>
    </row>
    <row r="49995" spans="85:87" x14ac:dyDescent="0.25">
      <c r="CG49995" s="768"/>
      <c r="CH49995" s="768"/>
      <c r="CI49995" s="850"/>
    </row>
    <row r="49996" spans="85:87" x14ac:dyDescent="0.25">
      <c r="CG49996" s="768"/>
      <c r="CH49996" s="768"/>
      <c r="CI49996" s="850"/>
    </row>
    <row r="49997" spans="85:87" x14ac:dyDescent="0.25">
      <c r="CG49997" s="768"/>
      <c r="CH49997" s="768"/>
      <c r="CI49997" s="850"/>
    </row>
    <row r="49998" spans="85:87" x14ac:dyDescent="0.25">
      <c r="CG49998" s="768"/>
      <c r="CH49998" s="768"/>
      <c r="CI49998" s="850"/>
    </row>
    <row r="49999" spans="85:87" x14ac:dyDescent="0.25">
      <c r="CG49999" s="768"/>
      <c r="CH49999" s="768"/>
      <c r="CI49999" s="850"/>
    </row>
    <row r="50000" spans="85:87" x14ac:dyDescent="0.25">
      <c r="CG50000" s="768"/>
      <c r="CH50000" s="768"/>
      <c r="CI50000" s="850"/>
    </row>
    <row r="50001" spans="85:87" x14ac:dyDescent="0.25">
      <c r="CG50001" s="768"/>
      <c r="CH50001" s="768"/>
      <c r="CI50001" s="850"/>
    </row>
    <row r="50002" spans="85:87" x14ac:dyDescent="0.25">
      <c r="CG50002" s="768"/>
      <c r="CH50002" s="768"/>
      <c r="CI50002" s="850"/>
    </row>
    <row r="50003" spans="85:87" x14ac:dyDescent="0.25">
      <c r="CG50003" s="768"/>
      <c r="CH50003" s="768"/>
      <c r="CI50003" s="850"/>
    </row>
    <row r="50004" spans="85:87" x14ac:dyDescent="0.25">
      <c r="CG50004" s="768"/>
      <c r="CH50004" s="768"/>
      <c r="CI50004" s="850"/>
    </row>
    <row r="50005" spans="85:87" x14ac:dyDescent="0.25">
      <c r="CG50005" s="768"/>
      <c r="CH50005" s="768"/>
      <c r="CI50005" s="850"/>
    </row>
    <row r="50006" spans="85:87" x14ac:dyDescent="0.25">
      <c r="CG50006" s="768"/>
      <c r="CH50006" s="768"/>
      <c r="CI50006" s="850"/>
    </row>
    <row r="50007" spans="85:87" x14ac:dyDescent="0.25">
      <c r="CG50007" s="768"/>
      <c r="CH50007" s="768"/>
      <c r="CI50007" s="850"/>
    </row>
    <row r="50008" spans="85:87" x14ac:dyDescent="0.25">
      <c r="CG50008" s="768"/>
      <c r="CH50008" s="768"/>
      <c r="CI50008" s="850"/>
    </row>
    <row r="50009" spans="85:87" x14ac:dyDescent="0.25">
      <c r="CG50009" s="768"/>
      <c r="CH50009" s="768"/>
      <c r="CI50009" s="850"/>
    </row>
    <row r="50010" spans="85:87" x14ac:dyDescent="0.25">
      <c r="CG50010" s="768"/>
      <c r="CH50010" s="768"/>
      <c r="CI50010" s="850"/>
    </row>
    <row r="50011" spans="85:87" x14ac:dyDescent="0.25">
      <c r="CG50011" s="768"/>
      <c r="CH50011" s="768"/>
      <c r="CI50011" s="850"/>
    </row>
    <row r="50012" spans="85:87" x14ac:dyDescent="0.25">
      <c r="CG50012" s="768"/>
      <c r="CH50012" s="768"/>
      <c r="CI50012" s="850"/>
    </row>
    <row r="50013" spans="85:87" x14ac:dyDescent="0.25">
      <c r="CG50013" s="768"/>
      <c r="CH50013" s="768"/>
      <c r="CI50013" s="850"/>
    </row>
    <row r="50014" spans="85:87" x14ac:dyDescent="0.25">
      <c r="CG50014" s="768"/>
      <c r="CH50014" s="768"/>
      <c r="CI50014" s="850"/>
    </row>
    <row r="50015" spans="85:87" x14ac:dyDescent="0.25">
      <c r="CG50015" s="768"/>
      <c r="CH50015" s="768"/>
      <c r="CI50015" s="850"/>
    </row>
    <row r="50016" spans="85:87" x14ac:dyDescent="0.25">
      <c r="CG50016" s="768"/>
      <c r="CH50016" s="768"/>
      <c r="CI50016" s="850"/>
    </row>
    <row r="50017" spans="85:87" x14ac:dyDescent="0.25">
      <c r="CG50017" s="768"/>
      <c r="CH50017" s="768"/>
      <c r="CI50017" s="850"/>
    </row>
    <row r="50018" spans="85:87" x14ac:dyDescent="0.25">
      <c r="CG50018" s="768"/>
      <c r="CH50018" s="768"/>
      <c r="CI50018" s="850"/>
    </row>
    <row r="50019" spans="85:87" x14ac:dyDescent="0.25">
      <c r="CG50019" s="768"/>
      <c r="CH50019" s="768"/>
      <c r="CI50019" s="850"/>
    </row>
    <row r="50020" spans="85:87" x14ac:dyDescent="0.25">
      <c r="CG50020" s="768"/>
      <c r="CH50020" s="768"/>
      <c r="CI50020" s="850"/>
    </row>
    <row r="50021" spans="85:87" x14ac:dyDescent="0.25">
      <c r="CG50021" s="768"/>
      <c r="CH50021" s="768"/>
      <c r="CI50021" s="850"/>
    </row>
    <row r="50022" spans="85:87" x14ac:dyDescent="0.25">
      <c r="CG50022" s="768"/>
      <c r="CH50022" s="768"/>
      <c r="CI50022" s="850"/>
    </row>
    <row r="50023" spans="85:87" x14ac:dyDescent="0.25">
      <c r="CG50023" s="768"/>
      <c r="CH50023" s="768"/>
      <c r="CI50023" s="850"/>
    </row>
    <row r="50024" spans="85:87" x14ac:dyDescent="0.25">
      <c r="CG50024" s="768"/>
      <c r="CH50024" s="768"/>
      <c r="CI50024" s="850"/>
    </row>
    <row r="50025" spans="85:87" x14ac:dyDescent="0.25">
      <c r="CG50025" s="768"/>
      <c r="CH50025" s="768"/>
      <c r="CI50025" s="850"/>
    </row>
    <row r="50026" spans="85:87" x14ac:dyDescent="0.25">
      <c r="CG50026" s="768"/>
      <c r="CH50026" s="768"/>
      <c r="CI50026" s="850"/>
    </row>
    <row r="50027" spans="85:87" x14ac:dyDescent="0.25">
      <c r="CG50027" s="768"/>
      <c r="CH50027" s="768"/>
      <c r="CI50027" s="850"/>
    </row>
    <row r="50028" spans="85:87" x14ac:dyDescent="0.25">
      <c r="CG50028" s="768"/>
      <c r="CH50028" s="768"/>
      <c r="CI50028" s="850"/>
    </row>
    <row r="50029" spans="85:87" x14ac:dyDescent="0.25">
      <c r="CG50029" s="768"/>
      <c r="CH50029" s="768"/>
      <c r="CI50029" s="850"/>
    </row>
    <row r="50030" spans="85:87" x14ac:dyDescent="0.25">
      <c r="CG50030" s="768"/>
      <c r="CH50030" s="768"/>
      <c r="CI50030" s="850"/>
    </row>
    <row r="50031" spans="85:87" x14ac:dyDescent="0.25">
      <c r="CG50031" s="768"/>
      <c r="CH50031" s="768"/>
      <c r="CI50031" s="850"/>
    </row>
    <row r="50032" spans="85:87" x14ac:dyDescent="0.25">
      <c r="CG50032" s="768"/>
      <c r="CH50032" s="768"/>
      <c r="CI50032" s="850"/>
    </row>
    <row r="50033" spans="85:87" x14ac:dyDescent="0.25">
      <c r="CG50033" s="768"/>
      <c r="CH50033" s="768"/>
      <c r="CI50033" s="850"/>
    </row>
    <row r="50034" spans="85:87" x14ac:dyDescent="0.25">
      <c r="CG50034" s="768"/>
      <c r="CH50034" s="768"/>
      <c r="CI50034" s="850"/>
    </row>
    <row r="50035" spans="85:87" x14ac:dyDescent="0.25">
      <c r="CG50035" s="768"/>
      <c r="CH50035" s="768"/>
      <c r="CI50035" s="850"/>
    </row>
    <row r="50036" spans="85:87" x14ac:dyDescent="0.25">
      <c r="CG50036" s="768"/>
      <c r="CH50036" s="768"/>
      <c r="CI50036" s="850"/>
    </row>
    <row r="50037" spans="85:87" x14ac:dyDescent="0.25">
      <c r="CG50037" s="768"/>
      <c r="CH50037" s="768"/>
      <c r="CI50037" s="850"/>
    </row>
    <row r="50038" spans="85:87" x14ac:dyDescent="0.25">
      <c r="CG50038" s="768"/>
      <c r="CH50038" s="768"/>
      <c r="CI50038" s="850"/>
    </row>
    <row r="50039" spans="85:87" x14ac:dyDescent="0.25">
      <c r="CG50039" s="768"/>
      <c r="CH50039" s="768"/>
      <c r="CI50039" s="850"/>
    </row>
    <row r="50040" spans="85:87" x14ac:dyDescent="0.25">
      <c r="CG50040" s="768"/>
      <c r="CH50040" s="768"/>
      <c r="CI50040" s="850"/>
    </row>
    <row r="50041" spans="85:87" x14ac:dyDescent="0.25">
      <c r="CG50041" s="768"/>
      <c r="CH50041" s="768"/>
      <c r="CI50041" s="850"/>
    </row>
    <row r="50042" spans="85:87" x14ac:dyDescent="0.25">
      <c r="CG50042" s="768"/>
      <c r="CH50042" s="768"/>
      <c r="CI50042" s="850"/>
    </row>
    <row r="50043" spans="85:87" x14ac:dyDescent="0.25">
      <c r="CG50043" s="768"/>
      <c r="CH50043" s="768"/>
      <c r="CI50043" s="850"/>
    </row>
    <row r="50044" spans="85:87" x14ac:dyDescent="0.25">
      <c r="CG50044" s="768"/>
      <c r="CH50044" s="768"/>
      <c r="CI50044" s="850"/>
    </row>
    <row r="50045" spans="85:87" x14ac:dyDescent="0.25">
      <c r="CG50045" s="768"/>
      <c r="CH50045" s="768"/>
      <c r="CI50045" s="850"/>
    </row>
    <row r="50046" spans="85:87" x14ac:dyDescent="0.25">
      <c r="CG50046" s="768"/>
      <c r="CH50046" s="768"/>
      <c r="CI50046" s="850"/>
    </row>
    <row r="50047" spans="85:87" x14ac:dyDescent="0.25">
      <c r="CG50047" s="768"/>
      <c r="CH50047" s="768"/>
      <c r="CI50047" s="850"/>
    </row>
    <row r="50048" spans="85:87" x14ac:dyDescent="0.25">
      <c r="CG50048" s="768"/>
      <c r="CH50048" s="768"/>
      <c r="CI50048" s="850"/>
    </row>
    <row r="50049" spans="85:87" x14ac:dyDescent="0.25">
      <c r="CG50049" s="768"/>
      <c r="CH50049" s="768"/>
      <c r="CI50049" s="850"/>
    </row>
    <row r="50050" spans="85:87" x14ac:dyDescent="0.25">
      <c r="CG50050" s="768"/>
      <c r="CH50050" s="768"/>
      <c r="CI50050" s="850"/>
    </row>
    <row r="50051" spans="85:87" x14ac:dyDescent="0.25">
      <c r="CG50051" s="768"/>
      <c r="CH50051" s="768"/>
      <c r="CI50051" s="850"/>
    </row>
    <row r="50052" spans="85:87" x14ac:dyDescent="0.25">
      <c r="CG50052" s="768"/>
      <c r="CH50052" s="768"/>
      <c r="CI50052" s="850"/>
    </row>
    <row r="50053" spans="85:87" x14ac:dyDescent="0.25">
      <c r="CG50053" s="768"/>
      <c r="CH50053" s="768"/>
      <c r="CI50053" s="850"/>
    </row>
    <row r="50054" spans="85:87" x14ac:dyDescent="0.25">
      <c r="CG50054" s="768"/>
      <c r="CH50054" s="768"/>
      <c r="CI50054" s="850"/>
    </row>
    <row r="50055" spans="85:87" x14ac:dyDescent="0.25">
      <c r="CG50055" s="768"/>
      <c r="CH50055" s="768"/>
      <c r="CI50055" s="850"/>
    </row>
    <row r="50056" spans="85:87" x14ac:dyDescent="0.25">
      <c r="CG50056" s="768"/>
      <c r="CH50056" s="768"/>
      <c r="CI50056" s="850"/>
    </row>
    <row r="50057" spans="85:87" x14ac:dyDescent="0.25">
      <c r="CG50057" s="768"/>
      <c r="CH50057" s="768"/>
      <c r="CI50057" s="850"/>
    </row>
    <row r="50058" spans="85:87" x14ac:dyDescent="0.25">
      <c r="CG50058" s="768"/>
      <c r="CH50058" s="768"/>
      <c r="CI50058" s="850"/>
    </row>
    <row r="50059" spans="85:87" x14ac:dyDescent="0.25">
      <c r="CG50059" s="768"/>
      <c r="CH50059" s="768"/>
      <c r="CI50059" s="850"/>
    </row>
    <row r="50060" spans="85:87" x14ac:dyDescent="0.25">
      <c r="CG50060" s="768"/>
      <c r="CH50060" s="768"/>
      <c r="CI50060" s="850"/>
    </row>
    <row r="50061" spans="85:87" x14ac:dyDescent="0.25">
      <c r="CG50061" s="768"/>
      <c r="CH50061" s="768"/>
      <c r="CI50061" s="850"/>
    </row>
    <row r="50062" spans="85:87" x14ac:dyDescent="0.25">
      <c r="CG50062" s="768"/>
      <c r="CH50062" s="768"/>
      <c r="CI50062" s="850"/>
    </row>
    <row r="50063" spans="85:87" x14ac:dyDescent="0.25">
      <c r="CG50063" s="768"/>
      <c r="CH50063" s="768"/>
      <c r="CI50063" s="850"/>
    </row>
    <row r="50064" spans="85:87" x14ac:dyDescent="0.25">
      <c r="CG50064" s="768"/>
      <c r="CH50064" s="768"/>
      <c r="CI50064" s="850"/>
    </row>
    <row r="50065" spans="85:87" x14ac:dyDescent="0.25">
      <c r="CG50065" s="768"/>
      <c r="CH50065" s="768"/>
      <c r="CI50065" s="850"/>
    </row>
    <row r="50066" spans="85:87" x14ac:dyDescent="0.25">
      <c r="CG50066" s="768"/>
      <c r="CH50066" s="768"/>
      <c r="CI50066" s="850"/>
    </row>
    <row r="50067" spans="85:87" x14ac:dyDescent="0.25">
      <c r="CG50067" s="768"/>
      <c r="CH50067" s="768"/>
      <c r="CI50067" s="850"/>
    </row>
    <row r="50068" spans="85:87" x14ac:dyDescent="0.25">
      <c r="CG50068" s="768"/>
      <c r="CH50068" s="768"/>
      <c r="CI50068" s="850"/>
    </row>
    <row r="50069" spans="85:87" x14ac:dyDescent="0.25">
      <c r="CG50069" s="768"/>
      <c r="CH50069" s="768"/>
      <c r="CI50069" s="850"/>
    </row>
    <row r="50070" spans="85:87" x14ac:dyDescent="0.25">
      <c r="CG50070" s="768"/>
      <c r="CH50070" s="768"/>
      <c r="CI50070" s="850"/>
    </row>
    <row r="50071" spans="85:87" x14ac:dyDescent="0.25">
      <c r="CG50071" s="768"/>
      <c r="CH50071" s="768"/>
      <c r="CI50071" s="850"/>
    </row>
    <row r="50072" spans="85:87" x14ac:dyDescent="0.25">
      <c r="CG50072" s="768"/>
      <c r="CH50072" s="768"/>
      <c r="CI50072" s="850"/>
    </row>
    <row r="50073" spans="85:87" x14ac:dyDescent="0.25">
      <c r="CG50073" s="768"/>
      <c r="CH50073" s="768"/>
      <c r="CI50073" s="850"/>
    </row>
    <row r="50074" spans="85:87" x14ac:dyDescent="0.25">
      <c r="CG50074" s="768"/>
      <c r="CH50074" s="768"/>
      <c r="CI50074" s="850"/>
    </row>
    <row r="50075" spans="85:87" x14ac:dyDescent="0.25">
      <c r="CG50075" s="768"/>
      <c r="CH50075" s="768"/>
      <c r="CI50075" s="850"/>
    </row>
    <row r="50076" spans="85:87" x14ac:dyDescent="0.25">
      <c r="CG50076" s="768"/>
      <c r="CH50076" s="768"/>
      <c r="CI50076" s="850"/>
    </row>
    <row r="50077" spans="85:87" x14ac:dyDescent="0.25">
      <c r="CG50077" s="768"/>
      <c r="CH50077" s="768"/>
      <c r="CI50077" s="850"/>
    </row>
    <row r="50078" spans="85:87" x14ac:dyDescent="0.25">
      <c r="CG50078" s="768"/>
      <c r="CH50078" s="768"/>
      <c r="CI50078" s="850"/>
    </row>
    <row r="50079" spans="85:87" x14ac:dyDescent="0.25">
      <c r="CG50079" s="768"/>
      <c r="CH50079" s="768"/>
      <c r="CI50079" s="850"/>
    </row>
    <row r="50080" spans="85:87" x14ac:dyDescent="0.25">
      <c r="CG50080" s="768"/>
      <c r="CH50080" s="768"/>
      <c r="CI50080" s="850"/>
    </row>
    <row r="50081" spans="85:87" x14ac:dyDescent="0.25">
      <c r="CG50081" s="768"/>
      <c r="CH50081" s="768"/>
      <c r="CI50081" s="850"/>
    </row>
    <row r="50082" spans="85:87" x14ac:dyDescent="0.25">
      <c r="CG50082" s="768"/>
      <c r="CH50082" s="768"/>
      <c r="CI50082" s="850"/>
    </row>
    <row r="50083" spans="85:87" x14ac:dyDescent="0.25">
      <c r="CG50083" s="768"/>
      <c r="CH50083" s="768"/>
      <c r="CI50083" s="850"/>
    </row>
    <row r="50084" spans="85:87" x14ac:dyDescent="0.25">
      <c r="CG50084" s="768"/>
      <c r="CH50084" s="768"/>
      <c r="CI50084" s="850"/>
    </row>
    <row r="50085" spans="85:87" x14ac:dyDescent="0.25">
      <c r="CG50085" s="768"/>
      <c r="CH50085" s="768"/>
      <c r="CI50085" s="850"/>
    </row>
    <row r="50086" spans="85:87" x14ac:dyDescent="0.25">
      <c r="CG50086" s="768"/>
      <c r="CH50086" s="768"/>
      <c r="CI50086" s="850"/>
    </row>
    <row r="50087" spans="85:87" x14ac:dyDescent="0.25">
      <c r="CG50087" s="768"/>
      <c r="CH50087" s="768"/>
      <c r="CI50087" s="850"/>
    </row>
    <row r="50088" spans="85:87" x14ac:dyDescent="0.25">
      <c r="CG50088" s="768"/>
      <c r="CH50088" s="768"/>
      <c r="CI50088" s="850"/>
    </row>
    <row r="50089" spans="85:87" x14ac:dyDescent="0.25">
      <c r="CG50089" s="768"/>
      <c r="CH50089" s="768"/>
      <c r="CI50089" s="850"/>
    </row>
    <row r="50090" spans="85:87" x14ac:dyDescent="0.25">
      <c r="CG50090" s="768"/>
      <c r="CH50090" s="768"/>
      <c r="CI50090" s="850"/>
    </row>
    <row r="50091" spans="85:87" x14ac:dyDescent="0.25">
      <c r="CG50091" s="768"/>
      <c r="CH50091" s="768"/>
      <c r="CI50091" s="850"/>
    </row>
    <row r="50092" spans="85:87" x14ac:dyDescent="0.25">
      <c r="CG50092" s="768"/>
      <c r="CH50092" s="768"/>
      <c r="CI50092" s="850"/>
    </row>
    <row r="50093" spans="85:87" x14ac:dyDescent="0.25">
      <c r="CG50093" s="768"/>
      <c r="CH50093" s="768"/>
      <c r="CI50093" s="850"/>
    </row>
    <row r="50094" spans="85:87" x14ac:dyDescent="0.25">
      <c r="CG50094" s="768"/>
      <c r="CH50094" s="768"/>
      <c r="CI50094" s="850"/>
    </row>
    <row r="50095" spans="85:87" x14ac:dyDescent="0.25">
      <c r="CG50095" s="768"/>
      <c r="CH50095" s="768"/>
      <c r="CI50095" s="850"/>
    </row>
    <row r="50096" spans="85:87" x14ac:dyDescent="0.25">
      <c r="CG50096" s="768"/>
      <c r="CH50096" s="768"/>
      <c r="CI50096" s="850"/>
    </row>
    <row r="50097" spans="85:87" x14ac:dyDescent="0.25">
      <c r="CG50097" s="768"/>
      <c r="CH50097" s="768"/>
      <c r="CI50097" s="850"/>
    </row>
    <row r="50098" spans="85:87" x14ac:dyDescent="0.25">
      <c r="CG50098" s="768"/>
      <c r="CH50098" s="768"/>
      <c r="CI50098" s="850"/>
    </row>
    <row r="50099" spans="85:87" x14ac:dyDescent="0.25">
      <c r="CG50099" s="768"/>
      <c r="CH50099" s="768"/>
      <c r="CI50099" s="850"/>
    </row>
    <row r="50100" spans="85:87" x14ac:dyDescent="0.25">
      <c r="CG50100" s="768"/>
      <c r="CH50100" s="768"/>
      <c r="CI50100" s="850"/>
    </row>
    <row r="50101" spans="85:87" x14ac:dyDescent="0.25">
      <c r="CG50101" s="768"/>
      <c r="CH50101" s="768"/>
      <c r="CI50101" s="850"/>
    </row>
    <row r="50102" spans="85:87" x14ac:dyDescent="0.25">
      <c r="CG50102" s="768"/>
      <c r="CH50102" s="768"/>
      <c r="CI50102" s="850"/>
    </row>
    <row r="50103" spans="85:87" x14ac:dyDescent="0.25">
      <c r="CG50103" s="768"/>
      <c r="CH50103" s="768"/>
      <c r="CI50103" s="850"/>
    </row>
    <row r="50104" spans="85:87" x14ac:dyDescent="0.25">
      <c r="CG50104" s="768"/>
      <c r="CH50104" s="768"/>
      <c r="CI50104" s="850"/>
    </row>
    <row r="50105" spans="85:87" x14ac:dyDescent="0.25">
      <c r="CG50105" s="768"/>
      <c r="CH50105" s="768"/>
      <c r="CI50105" s="850"/>
    </row>
    <row r="50106" spans="85:87" x14ac:dyDescent="0.25">
      <c r="CG50106" s="768"/>
      <c r="CH50106" s="768"/>
      <c r="CI50106" s="850"/>
    </row>
    <row r="50107" spans="85:87" x14ac:dyDescent="0.25">
      <c r="CG50107" s="768"/>
      <c r="CH50107" s="768"/>
      <c r="CI50107" s="850"/>
    </row>
    <row r="50108" spans="85:87" x14ac:dyDescent="0.25">
      <c r="CG50108" s="768"/>
      <c r="CH50108" s="768"/>
      <c r="CI50108" s="850"/>
    </row>
    <row r="50109" spans="85:87" x14ac:dyDescent="0.25">
      <c r="CG50109" s="768"/>
      <c r="CH50109" s="768"/>
      <c r="CI50109" s="850"/>
    </row>
    <row r="50110" spans="85:87" x14ac:dyDescent="0.25">
      <c r="CG50110" s="768"/>
      <c r="CH50110" s="768"/>
      <c r="CI50110" s="850"/>
    </row>
    <row r="50111" spans="85:87" x14ac:dyDescent="0.25">
      <c r="CG50111" s="768"/>
      <c r="CH50111" s="768"/>
      <c r="CI50111" s="850"/>
    </row>
    <row r="50112" spans="85:87" x14ac:dyDescent="0.25">
      <c r="CG50112" s="768"/>
      <c r="CH50112" s="768"/>
      <c r="CI50112" s="850"/>
    </row>
    <row r="50113" spans="85:87" x14ac:dyDescent="0.25">
      <c r="CG50113" s="768"/>
      <c r="CH50113" s="768"/>
      <c r="CI50113" s="850"/>
    </row>
    <row r="50114" spans="85:87" x14ac:dyDescent="0.25">
      <c r="CG50114" s="768"/>
      <c r="CH50114" s="768"/>
      <c r="CI50114" s="850"/>
    </row>
    <row r="50115" spans="85:87" x14ac:dyDescent="0.25">
      <c r="CG50115" s="768"/>
      <c r="CH50115" s="768"/>
      <c r="CI50115" s="850"/>
    </row>
    <row r="50116" spans="85:87" x14ac:dyDescent="0.25">
      <c r="CG50116" s="768"/>
      <c r="CH50116" s="768"/>
      <c r="CI50116" s="850"/>
    </row>
    <row r="50117" spans="85:87" x14ac:dyDescent="0.25">
      <c r="CG50117" s="768"/>
      <c r="CH50117" s="768"/>
      <c r="CI50117" s="850"/>
    </row>
    <row r="50118" spans="85:87" x14ac:dyDescent="0.25">
      <c r="CG50118" s="768"/>
      <c r="CH50118" s="768"/>
      <c r="CI50118" s="850"/>
    </row>
    <row r="50119" spans="85:87" x14ac:dyDescent="0.25">
      <c r="CG50119" s="768"/>
      <c r="CH50119" s="768"/>
      <c r="CI50119" s="850"/>
    </row>
    <row r="50120" spans="85:87" x14ac:dyDescent="0.25">
      <c r="CG50120" s="768"/>
      <c r="CH50120" s="768"/>
      <c r="CI50120" s="850"/>
    </row>
    <row r="50121" spans="85:87" x14ac:dyDescent="0.25">
      <c r="CG50121" s="768"/>
      <c r="CH50121" s="768"/>
      <c r="CI50121" s="850"/>
    </row>
    <row r="50122" spans="85:87" x14ac:dyDescent="0.25">
      <c r="CG50122" s="768"/>
      <c r="CH50122" s="768"/>
      <c r="CI50122" s="850"/>
    </row>
    <row r="50123" spans="85:87" x14ac:dyDescent="0.25">
      <c r="CG50123" s="768"/>
      <c r="CH50123" s="768"/>
      <c r="CI50123" s="850"/>
    </row>
    <row r="50124" spans="85:87" x14ac:dyDescent="0.25">
      <c r="CG50124" s="768"/>
      <c r="CH50124" s="768"/>
      <c r="CI50124" s="850"/>
    </row>
    <row r="50125" spans="85:87" x14ac:dyDescent="0.25">
      <c r="CG50125" s="768"/>
      <c r="CH50125" s="768"/>
      <c r="CI50125" s="850"/>
    </row>
    <row r="50126" spans="85:87" x14ac:dyDescent="0.25">
      <c r="CG50126" s="768"/>
      <c r="CH50126" s="768"/>
      <c r="CI50126" s="850"/>
    </row>
    <row r="50127" spans="85:87" x14ac:dyDescent="0.25">
      <c r="CG50127" s="768"/>
      <c r="CH50127" s="768"/>
      <c r="CI50127" s="850"/>
    </row>
    <row r="50128" spans="85:87" x14ac:dyDescent="0.25">
      <c r="CG50128" s="768"/>
      <c r="CH50128" s="768"/>
      <c r="CI50128" s="850"/>
    </row>
    <row r="50129" spans="85:87" x14ac:dyDescent="0.25">
      <c r="CG50129" s="768"/>
      <c r="CH50129" s="768"/>
      <c r="CI50129" s="850"/>
    </row>
    <row r="50130" spans="85:87" x14ac:dyDescent="0.25">
      <c r="CG50130" s="768"/>
      <c r="CH50130" s="768"/>
      <c r="CI50130" s="850"/>
    </row>
    <row r="50131" spans="85:87" x14ac:dyDescent="0.25">
      <c r="CG50131" s="768"/>
      <c r="CH50131" s="768"/>
      <c r="CI50131" s="850"/>
    </row>
    <row r="50132" spans="85:87" x14ac:dyDescent="0.25">
      <c r="CG50132" s="768"/>
      <c r="CH50132" s="768"/>
      <c r="CI50132" s="850"/>
    </row>
    <row r="50133" spans="85:87" x14ac:dyDescent="0.25">
      <c r="CG50133" s="768"/>
      <c r="CH50133" s="768"/>
      <c r="CI50133" s="850"/>
    </row>
    <row r="50134" spans="85:87" x14ac:dyDescent="0.25">
      <c r="CG50134" s="768"/>
      <c r="CH50134" s="768"/>
      <c r="CI50134" s="850"/>
    </row>
    <row r="50135" spans="85:87" x14ac:dyDescent="0.25">
      <c r="CG50135" s="768"/>
      <c r="CH50135" s="768"/>
      <c r="CI50135" s="850"/>
    </row>
    <row r="50136" spans="85:87" x14ac:dyDescent="0.25">
      <c r="CG50136" s="768"/>
      <c r="CH50136" s="768"/>
      <c r="CI50136" s="850"/>
    </row>
    <row r="50137" spans="85:87" x14ac:dyDescent="0.25">
      <c r="CG50137" s="768"/>
      <c r="CH50137" s="768"/>
      <c r="CI50137" s="850"/>
    </row>
    <row r="50138" spans="85:87" x14ac:dyDescent="0.25">
      <c r="CG50138" s="768"/>
      <c r="CH50138" s="768"/>
      <c r="CI50138" s="850"/>
    </row>
    <row r="50139" spans="85:87" x14ac:dyDescent="0.25">
      <c r="CG50139" s="768"/>
      <c r="CH50139" s="768"/>
      <c r="CI50139" s="850"/>
    </row>
    <row r="50140" spans="85:87" x14ac:dyDescent="0.25">
      <c r="CG50140" s="768"/>
      <c r="CH50140" s="768"/>
      <c r="CI50140" s="850"/>
    </row>
    <row r="50141" spans="85:87" x14ac:dyDescent="0.25">
      <c r="CG50141" s="768"/>
      <c r="CH50141" s="768"/>
      <c r="CI50141" s="850"/>
    </row>
    <row r="50142" spans="85:87" x14ac:dyDescent="0.25">
      <c r="CG50142" s="768"/>
      <c r="CH50142" s="768"/>
      <c r="CI50142" s="850"/>
    </row>
    <row r="50143" spans="85:87" x14ac:dyDescent="0.25">
      <c r="CG50143" s="768"/>
      <c r="CH50143" s="768"/>
      <c r="CI50143" s="850"/>
    </row>
    <row r="50144" spans="85:87" x14ac:dyDescent="0.25">
      <c r="CG50144" s="768"/>
      <c r="CH50144" s="768"/>
      <c r="CI50144" s="850"/>
    </row>
    <row r="50145" spans="85:87" x14ac:dyDescent="0.25">
      <c r="CG50145" s="768"/>
      <c r="CH50145" s="768"/>
      <c r="CI50145" s="850"/>
    </row>
    <row r="50146" spans="85:87" x14ac:dyDescent="0.25">
      <c r="CG50146" s="768"/>
      <c r="CH50146" s="768"/>
      <c r="CI50146" s="850"/>
    </row>
    <row r="50147" spans="85:87" x14ac:dyDescent="0.25">
      <c r="CG50147" s="768"/>
      <c r="CH50147" s="768"/>
      <c r="CI50147" s="850"/>
    </row>
    <row r="50148" spans="85:87" x14ac:dyDescent="0.25">
      <c r="CG50148" s="768"/>
      <c r="CH50148" s="768"/>
      <c r="CI50148" s="850"/>
    </row>
    <row r="50149" spans="85:87" x14ac:dyDescent="0.25">
      <c r="CG50149" s="768"/>
      <c r="CH50149" s="768"/>
      <c r="CI50149" s="850"/>
    </row>
    <row r="50150" spans="85:87" x14ac:dyDescent="0.25">
      <c r="CG50150" s="768"/>
      <c r="CH50150" s="768"/>
      <c r="CI50150" s="850"/>
    </row>
    <row r="50151" spans="85:87" x14ac:dyDescent="0.25">
      <c r="CG50151" s="768"/>
      <c r="CH50151" s="768"/>
      <c r="CI50151" s="850"/>
    </row>
    <row r="50152" spans="85:87" x14ac:dyDescent="0.25">
      <c r="CG50152" s="768"/>
      <c r="CH50152" s="768"/>
      <c r="CI50152" s="850"/>
    </row>
    <row r="50153" spans="85:87" x14ac:dyDescent="0.25">
      <c r="CG50153" s="768"/>
      <c r="CH50153" s="768"/>
      <c r="CI50153" s="850"/>
    </row>
    <row r="50154" spans="85:87" x14ac:dyDescent="0.25">
      <c r="CG50154" s="768"/>
      <c r="CH50154" s="768"/>
      <c r="CI50154" s="850"/>
    </row>
    <row r="50155" spans="85:87" x14ac:dyDescent="0.25">
      <c r="CG50155" s="768"/>
      <c r="CH50155" s="768"/>
      <c r="CI50155" s="850"/>
    </row>
    <row r="50156" spans="85:87" x14ac:dyDescent="0.25">
      <c r="CG50156" s="768"/>
      <c r="CH50156" s="768"/>
      <c r="CI50156" s="850"/>
    </row>
    <row r="50157" spans="85:87" x14ac:dyDescent="0.25">
      <c r="CG50157" s="768"/>
      <c r="CH50157" s="768"/>
      <c r="CI50157" s="850"/>
    </row>
    <row r="50158" spans="85:87" x14ac:dyDescent="0.25">
      <c r="CG50158" s="768"/>
      <c r="CH50158" s="768"/>
      <c r="CI50158" s="850"/>
    </row>
    <row r="50159" spans="85:87" x14ac:dyDescent="0.25">
      <c r="CG50159" s="768"/>
      <c r="CH50159" s="768"/>
      <c r="CI50159" s="850"/>
    </row>
    <row r="50160" spans="85:87" x14ac:dyDescent="0.25">
      <c r="CG50160" s="768"/>
      <c r="CH50160" s="768"/>
      <c r="CI50160" s="850"/>
    </row>
    <row r="50161" spans="85:87" x14ac:dyDescent="0.25">
      <c r="CG50161" s="768"/>
      <c r="CH50161" s="768"/>
      <c r="CI50161" s="850"/>
    </row>
    <row r="50162" spans="85:87" x14ac:dyDescent="0.25">
      <c r="CG50162" s="768"/>
      <c r="CH50162" s="768"/>
      <c r="CI50162" s="850"/>
    </row>
    <row r="50163" spans="85:87" x14ac:dyDescent="0.25">
      <c r="CG50163" s="768"/>
      <c r="CH50163" s="768"/>
      <c r="CI50163" s="850"/>
    </row>
    <row r="50164" spans="85:87" x14ac:dyDescent="0.25">
      <c r="CG50164" s="768"/>
      <c r="CH50164" s="768"/>
      <c r="CI50164" s="850"/>
    </row>
    <row r="50165" spans="85:87" x14ac:dyDescent="0.25">
      <c r="CG50165" s="768"/>
      <c r="CH50165" s="768"/>
      <c r="CI50165" s="850"/>
    </row>
    <row r="50166" spans="85:87" x14ac:dyDescent="0.25">
      <c r="CG50166" s="768"/>
      <c r="CH50166" s="768"/>
      <c r="CI50166" s="850"/>
    </row>
    <row r="50167" spans="85:87" x14ac:dyDescent="0.25">
      <c r="CG50167" s="768"/>
      <c r="CH50167" s="768"/>
      <c r="CI50167" s="850"/>
    </row>
    <row r="50168" spans="85:87" x14ac:dyDescent="0.25">
      <c r="CG50168" s="768"/>
      <c r="CH50168" s="768"/>
      <c r="CI50168" s="850"/>
    </row>
    <row r="50169" spans="85:87" x14ac:dyDescent="0.25">
      <c r="CG50169" s="768"/>
      <c r="CH50169" s="768"/>
      <c r="CI50169" s="850"/>
    </row>
    <row r="50170" spans="85:87" x14ac:dyDescent="0.25">
      <c r="CG50170" s="768"/>
      <c r="CH50170" s="768"/>
      <c r="CI50170" s="850"/>
    </row>
    <row r="50171" spans="85:87" x14ac:dyDescent="0.25">
      <c r="CG50171" s="768"/>
      <c r="CH50171" s="768"/>
      <c r="CI50171" s="850"/>
    </row>
    <row r="50172" spans="85:87" x14ac:dyDescent="0.25">
      <c r="CG50172" s="768"/>
      <c r="CH50172" s="768"/>
      <c r="CI50172" s="850"/>
    </row>
    <row r="50173" spans="85:87" x14ac:dyDescent="0.25">
      <c r="CG50173" s="768"/>
      <c r="CH50173" s="768"/>
      <c r="CI50173" s="850"/>
    </row>
    <row r="50174" spans="85:87" x14ac:dyDescent="0.25">
      <c r="CG50174" s="768"/>
      <c r="CH50174" s="768"/>
      <c r="CI50174" s="850"/>
    </row>
    <row r="50175" spans="85:87" x14ac:dyDescent="0.25">
      <c r="CG50175" s="768"/>
      <c r="CH50175" s="768"/>
      <c r="CI50175" s="850"/>
    </row>
    <row r="50176" spans="85:87" x14ac:dyDescent="0.25">
      <c r="CG50176" s="768"/>
      <c r="CH50176" s="768"/>
      <c r="CI50176" s="850"/>
    </row>
    <row r="50177" spans="85:87" x14ac:dyDescent="0.25">
      <c r="CG50177" s="768"/>
      <c r="CH50177" s="768"/>
      <c r="CI50177" s="850"/>
    </row>
    <row r="50178" spans="85:87" x14ac:dyDescent="0.25">
      <c r="CG50178" s="768"/>
      <c r="CH50178" s="768"/>
      <c r="CI50178" s="850"/>
    </row>
    <row r="50179" spans="85:87" x14ac:dyDescent="0.25">
      <c r="CG50179" s="768"/>
      <c r="CH50179" s="768"/>
      <c r="CI50179" s="850"/>
    </row>
    <row r="50180" spans="85:87" x14ac:dyDescent="0.25">
      <c r="CG50180" s="768"/>
      <c r="CH50180" s="768"/>
      <c r="CI50180" s="850"/>
    </row>
    <row r="50181" spans="85:87" x14ac:dyDescent="0.25">
      <c r="CG50181" s="768"/>
      <c r="CH50181" s="768"/>
      <c r="CI50181" s="850"/>
    </row>
    <row r="50182" spans="85:87" x14ac:dyDescent="0.25">
      <c r="CG50182" s="768"/>
      <c r="CH50182" s="768"/>
      <c r="CI50182" s="850"/>
    </row>
    <row r="50183" spans="85:87" x14ac:dyDescent="0.25">
      <c r="CG50183" s="768"/>
      <c r="CH50183" s="768"/>
      <c r="CI50183" s="850"/>
    </row>
    <row r="50184" spans="85:87" x14ac:dyDescent="0.25">
      <c r="CG50184" s="768"/>
      <c r="CH50184" s="768"/>
      <c r="CI50184" s="850"/>
    </row>
    <row r="50185" spans="85:87" x14ac:dyDescent="0.25">
      <c r="CG50185" s="768"/>
      <c r="CH50185" s="768"/>
      <c r="CI50185" s="850"/>
    </row>
    <row r="50186" spans="85:87" x14ac:dyDescent="0.25">
      <c r="CG50186" s="768"/>
      <c r="CH50186" s="768"/>
      <c r="CI50186" s="850"/>
    </row>
    <row r="50187" spans="85:87" x14ac:dyDescent="0.25">
      <c r="CG50187" s="768"/>
      <c r="CH50187" s="768"/>
      <c r="CI50187" s="850"/>
    </row>
    <row r="50188" spans="85:87" x14ac:dyDescent="0.25">
      <c r="CG50188" s="768"/>
      <c r="CH50188" s="768"/>
      <c r="CI50188" s="850"/>
    </row>
    <row r="50189" spans="85:87" x14ac:dyDescent="0.25">
      <c r="CG50189" s="768"/>
      <c r="CH50189" s="768"/>
      <c r="CI50189" s="850"/>
    </row>
    <row r="50190" spans="85:87" x14ac:dyDescent="0.25">
      <c r="CG50190" s="768"/>
      <c r="CH50190" s="768"/>
      <c r="CI50190" s="850"/>
    </row>
    <row r="50191" spans="85:87" x14ac:dyDescent="0.25">
      <c r="CG50191" s="768"/>
      <c r="CH50191" s="768"/>
      <c r="CI50191" s="850"/>
    </row>
    <row r="50192" spans="85:87" x14ac:dyDescent="0.25">
      <c r="CG50192" s="768"/>
      <c r="CH50192" s="768"/>
      <c r="CI50192" s="850"/>
    </row>
    <row r="50193" spans="85:87" x14ac:dyDescent="0.25">
      <c r="CG50193" s="768"/>
      <c r="CH50193" s="768"/>
      <c r="CI50193" s="850"/>
    </row>
    <row r="50194" spans="85:87" x14ac:dyDescent="0.25">
      <c r="CG50194" s="768"/>
      <c r="CH50194" s="768"/>
      <c r="CI50194" s="850"/>
    </row>
    <row r="50195" spans="85:87" x14ac:dyDescent="0.25">
      <c r="CG50195" s="768"/>
      <c r="CH50195" s="768"/>
      <c r="CI50195" s="850"/>
    </row>
    <row r="50196" spans="85:87" x14ac:dyDescent="0.25">
      <c r="CG50196" s="768"/>
      <c r="CH50196" s="768"/>
      <c r="CI50196" s="850"/>
    </row>
    <row r="50197" spans="85:87" x14ac:dyDescent="0.25">
      <c r="CG50197" s="768"/>
      <c r="CH50197" s="768"/>
      <c r="CI50197" s="850"/>
    </row>
    <row r="50198" spans="85:87" x14ac:dyDescent="0.25">
      <c r="CG50198" s="768"/>
      <c r="CH50198" s="768"/>
      <c r="CI50198" s="850"/>
    </row>
    <row r="50199" spans="85:87" x14ac:dyDescent="0.25">
      <c r="CG50199" s="768"/>
      <c r="CH50199" s="768"/>
      <c r="CI50199" s="850"/>
    </row>
    <row r="50200" spans="85:87" x14ac:dyDescent="0.25">
      <c r="CG50200" s="768"/>
      <c r="CH50200" s="768"/>
      <c r="CI50200" s="850"/>
    </row>
    <row r="50201" spans="85:87" x14ac:dyDescent="0.25">
      <c r="CG50201" s="768"/>
      <c r="CH50201" s="768"/>
      <c r="CI50201" s="850"/>
    </row>
    <row r="50202" spans="85:87" x14ac:dyDescent="0.25">
      <c r="CG50202" s="768"/>
      <c r="CH50202" s="768"/>
      <c r="CI50202" s="850"/>
    </row>
    <row r="50203" spans="85:87" x14ac:dyDescent="0.25">
      <c r="CG50203" s="768"/>
      <c r="CH50203" s="768"/>
      <c r="CI50203" s="850"/>
    </row>
    <row r="50204" spans="85:87" x14ac:dyDescent="0.25">
      <c r="CG50204" s="768"/>
      <c r="CH50204" s="768"/>
      <c r="CI50204" s="850"/>
    </row>
    <row r="50205" spans="85:87" x14ac:dyDescent="0.25">
      <c r="CG50205" s="768"/>
      <c r="CH50205" s="768"/>
      <c r="CI50205" s="850"/>
    </row>
    <row r="50206" spans="85:87" x14ac:dyDescent="0.25">
      <c r="CG50206" s="768"/>
      <c r="CH50206" s="768"/>
      <c r="CI50206" s="850"/>
    </row>
    <row r="50207" spans="85:87" x14ac:dyDescent="0.25">
      <c r="CG50207" s="768"/>
      <c r="CH50207" s="768"/>
      <c r="CI50207" s="850"/>
    </row>
    <row r="50208" spans="85:87" x14ac:dyDescent="0.25">
      <c r="CG50208" s="768"/>
      <c r="CH50208" s="768"/>
      <c r="CI50208" s="850"/>
    </row>
    <row r="50209" spans="85:87" x14ac:dyDescent="0.25">
      <c r="CG50209" s="768"/>
      <c r="CH50209" s="768"/>
      <c r="CI50209" s="850"/>
    </row>
    <row r="50210" spans="85:87" x14ac:dyDescent="0.25">
      <c r="CG50210" s="768"/>
      <c r="CH50210" s="768"/>
      <c r="CI50210" s="850"/>
    </row>
    <row r="50211" spans="85:87" x14ac:dyDescent="0.25">
      <c r="CG50211" s="768"/>
      <c r="CH50211" s="768"/>
      <c r="CI50211" s="850"/>
    </row>
    <row r="50212" spans="85:87" x14ac:dyDescent="0.25">
      <c r="CG50212" s="768"/>
      <c r="CH50212" s="768"/>
      <c r="CI50212" s="850"/>
    </row>
    <row r="50213" spans="85:87" x14ac:dyDescent="0.25">
      <c r="CG50213" s="768"/>
      <c r="CH50213" s="768"/>
      <c r="CI50213" s="850"/>
    </row>
    <row r="50214" spans="85:87" x14ac:dyDescent="0.25">
      <c r="CG50214" s="768"/>
      <c r="CH50214" s="768"/>
      <c r="CI50214" s="850"/>
    </row>
    <row r="50215" spans="85:87" x14ac:dyDescent="0.25">
      <c r="CG50215" s="768"/>
      <c r="CH50215" s="768"/>
      <c r="CI50215" s="850"/>
    </row>
    <row r="50216" spans="85:87" x14ac:dyDescent="0.25">
      <c r="CG50216" s="768"/>
      <c r="CH50216" s="768"/>
      <c r="CI50216" s="850"/>
    </row>
    <row r="50217" spans="85:87" x14ac:dyDescent="0.25">
      <c r="CG50217" s="768"/>
      <c r="CH50217" s="768"/>
      <c r="CI50217" s="850"/>
    </row>
    <row r="50218" spans="85:87" x14ac:dyDescent="0.25">
      <c r="CG50218" s="768"/>
      <c r="CH50218" s="768"/>
      <c r="CI50218" s="850"/>
    </row>
    <row r="50219" spans="85:87" x14ac:dyDescent="0.25">
      <c r="CG50219" s="768"/>
      <c r="CH50219" s="768"/>
      <c r="CI50219" s="850"/>
    </row>
    <row r="50220" spans="85:87" x14ac:dyDescent="0.25">
      <c r="CG50220" s="768"/>
      <c r="CH50220" s="768"/>
      <c r="CI50220" s="850"/>
    </row>
    <row r="50221" spans="85:87" x14ac:dyDescent="0.25">
      <c r="CG50221" s="768"/>
      <c r="CH50221" s="768"/>
      <c r="CI50221" s="850"/>
    </row>
    <row r="50222" spans="85:87" x14ac:dyDescent="0.25">
      <c r="CG50222" s="768"/>
      <c r="CH50222" s="768"/>
      <c r="CI50222" s="850"/>
    </row>
    <row r="50223" spans="85:87" x14ac:dyDescent="0.25">
      <c r="CG50223" s="768"/>
      <c r="CH50223" s="768"/>
      <c r="CI50223" s="850"/>
    </row>
    <row r="50224" spans="85:87" x14ac:dyDescent="0.25">
      <c r="CG50224" s="768"/>
      <c r="CH50224" s="768"/>
      <c r="CI50224" s="850"/>
    </row>
    <row r="50225" spans="85:87" x14ac:dyDescent="0.25">
      <c r="CG50225" s="768"/>
      <c r="CH50225" s="768"/>
      <c r="CI50225" s="850"/>
    </row>
    <row r="50226" spans="85:87" x14ac:dyDescent="0.25">
      <c r="CG50226" s="768"/>
      <c r="CH50226" s="768"/>
      <c r="CI50226" s="850"/>
    </row>
    <row r="50227" spans="85:87" x14ac:dyDescent="0.25">
      <c r="CG50227" s="768"/>
      <c r="CH50227" s="768"/>
      <c r="CI50227" s="850"/>
    </row>
    <row r="50228" spans="85:87" x14ac:dyDescent="0.25">
      <c r="CG50228" s="768"/>
      <c r="CH50228" s="768"/>
      <c r="CI50228" s="850"/>
    </row>
    <row r="50229" spans="85:87" x14ac:dyDescent="0.25">
      <c r="CG50229" s="768"/>
      <c r="CH50229" s="768"/>
      <c r="CI50229" s="850"/>
    </row>
    <row r="50230" spans="85:87" x14ac:dyDescent="0.25">
      <c r="CG50230" s="768"/>
      <c r="CH50230" s="768"/>
      <c r="CI50230" s="850"/>
    </row>
    <row r="50231" spans="85:87" x14ac:dyDescent="0.25">
      <c r="CG50231" s="768"/>
      <c r="CH50231" s="768"/>
      <c r="CI50231" s="850"/>
    </row>
    <row r="50232" spans="85:87" x14ac:dyDescent="0.25">
      <c r="CG50232" s="768"/>
      <c r="CH50232" s="768"/>
      <c r="CI50232" s="850"/>
    </row>
    <row r="50233" spans="85:87" x14ac:dyDescent="0.25">
      <c r="CG50233" s="768"/>
      <c r="CH50233" s="768"/>
      <c r="CI50233" s="850"/>
    </row>
    <row r="50234" spans="85:87" x14ac:dyDescent="0.25">
      <c r="CG50234" s="768"/>
      <c r="CH50234" s="768"/>
      <c r="CI50234" s="850"/>
    </row>
    <row r="50235" spans="85:87" x14ac:dyDescent="0.25">
      <c r="CG50235" s="768"/>
      <c r="CH50235" s="768"/>
      <c r="CI50235" s="850"/>
    </row>
    <row r="50236" spans="85:87" x14ac:dyDescent="0.25">
      <c r="CG50236" s="768"/>
      <c r="CH50236" s="768"/>
      <c r="CI50236" s="850"/>
    </row>
    <row r="50237" spans="85:87" x14ac:dyDescent="0.25">
      <c r="CG50237" s="768"/>
      <c r="CH50237" s="768"/>
      <c r="CI50237" s="850"/>
    </row>
    <row r="50238" spans="85:87" x14ac:dyDescent="0.25">
      <c r="CG50238" s="768"/>
      <c r="CH50238" s="768"/>
      <c r="CI50238" s="850"/>
    </row>
    <row r="50239" spans="85:87" x14ac:dyDescent="0.25">
      <c r="CG50239" s="768"/>
      <c r="CH50239" s="768"/>
      <c r="CI50239" s="850"/>
    </row>
    <row r="50240" spans="85:87" x14ac:dyDescent="0.25">
      <c r="CG50240" s="768"/>
      <c r="CH50240" s="768"/>
      <c r="CI50240" s="850"/>
    </row>
    <row r="50241" spans="85:87" x14ac:dyDescent="0.25">
      <c r="CG50241" s="768"/>
      <c r="CH50241" s="768"/>
      <c r="CI50241" s="850"/>
    </row>
    <row r="50242" spans="85:87" x14ac:dyDescent="0.25">
      <c r="CG50242" s="768"/>
      <c r="CH50242" s="768"/>
      <c r="CI50242" s="850"/>
    </row>
    <row r="50243" spans="85:87" x14ac:dyDescent="0.25">
      <c r="CG50243" s="768"/>
      <c r="CH50243" s="768"/>
      <c r="CI50243" s="850"/>
    </row>
    <row r="50244" spans="85:87" x14ac:dyDescent="0.25">
      <c r="CG50244" s="768"/>
      <c r="CH50244" s="768"/>
      <c r="CI50244" s="850"/>
    </row>
    <row r="50245" spans="85:87" x14ac:dyDescent="0.25">
      <c r="CG50245" s="768"/>
      <c r="CH50245" s="768"/>
      <c r="CI50245" s="850"/>
    </row>
    <row r="50246" spans="85:87" x14ac:dyDescent="0.25">
      <c r="CG50246" s="768"/>
      <c r="CH50246" s="768"/>
      <c r="CI50246" s="850"/>
    </row>
    <row r="50247" spans="85:87" x14ac:dyDescent="0.25">
      <c r="CG50247" s="768"/>
      <c r="CH50247" s="768"/>
      <c r="CI50247" s="850"/>
    </row>
    <row r="50248" spans="85:87" x14ac:dyDescent="0.25">
      <c r="CG50248" s="768"/>
      <c r="CH50248" s="768"/>
      <c r="CI50248" s="850"/>
    </row>
    <row r="50249" spans="85:87" x14ac:dyDescent="0.25">
      <c r="CG50249" s="768"/>
      <c r="CH50249" s="768"/>
      <c r="CI50249" s="850"/>
    </row>
    <row r="50250" spans="85:87" x14ac:dyDescent="0.25">
      <c r="CG50250" s="768"/>
      <c r="CH50250" s="768"/>
      <c r="CI50250" s="850"/>
    </row>
    <row r="50251" spans="85:87" x14ac:dyDescent="0.25">
      <c r="CG50251" s="768"/>
      <c r="CH50251" s="768"/>
      <c r="CI50251" s="850"/>
    </row>
    <row r="50252" spans="85:87" x14ac:dyDescent="0.25">
      <c r="CG50252" s="768"/>
      <c r="CH50252" s="768"/>
      <c r="CI50252" s="850"/>
    </row>
    <row r="50253" spans="85:87" x14ac:dyDescent="0.25">
      <c r="CG50253" s="768"/>
      <c r="CH50253" s="768"/>
      <c r="CI50253" s="850"/>
    </row>
    <row r="50254" spans="85:87" x14ac:dyDescent="0.25">
      <c r="CG50254" s="768"/>
      <c r="CH50254" s="768"/>
      <c r="CI50254" s="850"/>
    </row>
    <row r="50255" spans="85:87" x14ac:dyDescent="0.25">
      <c r="CG50255" s="768"/>
      <c r="CH50255" s="768"/>
      <c r="CI50255" s="850"/>
    </row>
    <row r="50256" spans="85:87" x14ac:dyDescent="0.25">
      <c r="CG50256" s="768"/>
      <c r="CH50256" s="768"/>
      <c r="CI50256" s="850"/>
    </row>
    <row r="50257" spans="85:87" x14ac:dyDescent="0.25">
      <c r="CG50257" s="768"/>
      <c r="CH50257" s="768"/>
      <c r="CI50257" s="850"/>
    </row>
    <row r="50258" spans="85:87" x14ac:dyDescent="0.25">
      <c r="CG50258" s="768"/>
      <c r="CH50258" s="768"/>
      <c r="CI50258" s="850"/>
    </row>
    <row r="50259" spans="85:87" x14ac:dyDescent="0.25">
      <c r="CG50259" s="768"/>
      <c r="CH50259" s="768"/>
      <c r="CI50259" s="850"/>
    </row>
    <row r="50260" spans="85:87" x14ac:dyDescent="0.25">
      <c r="CG50260" s="768"/>
      <c r="CH50260" s="768"/>
      <c r="CI50260" s="850"/>
    </row>
    <row r="50261" spans="85:87" x14ac:dyDescent="0.25">
      <c r="CG50261" s="768"/>
      <c r="CH50261" s="768"/>
      <c r="CI50261" s="850"/>
    </row>
    <row r="50262" spans="85:87" x14ac:dyDescent="0.25">
      <c r="CG50262" s="768"/>
      <c r="CH50262" s="768"/>
      <c r="CI50262" s="850"/>
    </row>
    <row r="50263" spans="85:87" x14ac:dyDescent="0.25">
      <c r="CG50263" s="768"/>
      <c r="CH50263" s="768"/>
      <c r="CI50263" s="850"/>
    </row>
    <row r="50264" spans="85:87" x14ac:dyDescent="0.25">
      <c r="CG50264" s="768"/>
      <c r="CH50264" s="768"/>
      <c r="CI50264" s="850"/>
    </row>
    <row r="50265" spans="85:87" x14ac:dyDescent="0.25">
      <c r="CG50265" s="768"/>
      <c r="CH50265" s="768"/>
      <c r="CI50265" s="850"/>
    </row>
    <row r="50266" spans="85:87" x14ac:dyDescent="0.25">
      <c r="CG50266" s="768"/>
      <c r="CH50266" s="768"/>
      <c r="CI50266" s="850"/>
    </row>
    <row r="50267" spans="85:87" x14ac:dyDescent="0.25">
      <c r="CG50267" s="768"/>
      <c r="CH50267" s="768"/>
      <c r="CI50267" s="850"/>
    </row>
    <row r="50268" spans="85:87" x14ac:dyDescent="0.25">
      <c r="CG50268" s="768"/>
      <c r="CH50268" s="768"/>
      <c r="CI50268" s="850"/>
    </row>
    <row r="50269" spans="85:87" x14ac:dyDescent="0.25">
      <c r="CG50269" s="768"/>
      <c r="CH50269" s="768"/>
      <c r="CI50269" s="850"/>
    </row>
    <row r="50270" spans="85:87" x14ac:dyDescent="0.25">
      <c r="CG50270" s="768"/>
      <c r="CH50270" s="768"/>
      <c r="CI50270" s="850"/>
    </row>
    <row r="50271" spans="85:87" x14ac:dyDescent="0.25">
      <c r="CG50271" s="768"/>
      <c r="CH50271" s="768"/>
      <c r="CI50271" s="850"/>
    </row>
    <row r="50272" spans="85:87" x14ac:dyDescent="0.25">
      <c r="CG50272" s="768"/>
      <c r="CH50272" s="768"/>
      <c r="CI50272" s="850"/>
    </row>
    <row r="50273" spans="85:87" x14ac:dyDescent="0.25">
      <c r="CG50273" s="768"/>
      <c r="CH50273" s="768"/>
      <c r="CI50273" s="850"/>
    </row>
    <row r="50274" spans="85:87" x14ac:dyDescent="0.25">
      <c r="CG50274" s="768"/>
      <c r="CH50274" s="768"/>
      <c r="CI50274" s="850"/>
    </row>
    <row r="50275" spans="85:87" x14ac:dyDescent="0.25">
      <c r="CG50275" s="768"/>
      <c r="CH50275" s="768"/>
      <c r="CI50275" s="850"/>
    </row>
    <row r="50276" spans="85:87" x14ac:dyDescent="0.25">
      <c r="CG50276" s="768"/>
      <c r="CH50276" s="768"/>
      <c r="CI50276" s="850"/>
    </row>
    <row r="50277" spans="85:87" x14ac:dyDescent="0.25">
      <c r="CG50277" s="768"/>
      <c r="CH50277" s="768"/>
      <c r="CI50277" s="850"/>
    </row>
    <row r="50278" spans="85:87" x14ac:dyDescent="0.25">
      <c r="CG50278" s="768"/>
      <c r="CH50278" s="768"/>
      <c r="CI50278" s="850"/>
    </row>
    <row r="50279" spans="85:87" x14ac:dyDescent="0.25">
      <c r="CG50279" s="768"/>
      <c r="CH50279" s="768"/>
      <c r="CI50279" s="850"/>
    </row>
    <row r="50280" spans="85:87" x14ac:dyDescent="0.25">
      <c r="CG50280" s="768"/>
      <c r="CH50280" s="768"/>
      <c r="CI50280" s="850"/>
    </row>
    <row r="50281" spans="85:87" x14ac:dyDescent="0.25">
      <c r="CG50281" s="768"/>
      <c r="CH50281" s="768"/>
      <c r="CI50281" s="850"/>
    </row>
    <row r="50282" spans="85:87" x14ac:dyDescent="0.25">
      <c r="CG50282" s="768"/>
      <c r="CH50282" s="768"/>
      <c r="CI50282" s="850"/>
    </row>
    <row r="50283" spans="85:87" x14ac:dyDescent="0.25">
      <c r="CG50283" s="768"/>
      <c r="CH50283" s="768"/>
      <c r="CI50283" s="850"/>
    </row>
    <row r="50284" spans="85:87" x14ac:dyDescent="0.25">
      <c r="CG50284" s="768"/>
      <c r="CH50284" s="768"/>
      <c r="CI50284" s="850"/>
    </row>
    <row r="50285" spans="85:87" x14ac:dyDescent="0.25">
      <c r="CG50285" s="768"/>
      <c r="CH50285" s="768"/>
      <c r="CI50285" s="850"/>
    </row>
    <row r="50286" spans="85:87" x14ac:dyDescent="0.25">
      <c r="CG50286" s="768"/>
      <c r="CH50286" s="768"/>
      <c r="CI50286" s="850"/>
    </row>
    <row r="50287" spans="85:87" x14ac:dyDescent="0.25">
      <c r="CG50287" s="768"/>
      <c r="CH50287" s="768"/>
      <c r="CI50287" s="850"/>
    </row>
    <row r="50288" spans="85:87" x14ac:dyDescent="0.25">
      <c r="CG50288" s="768"/>
      <c r="CH50288" s="768"/>
      <c r="CI50288" s="850"/>
    </row>
    <row r="50289" spans="85:87" x14ac:dyDescent="0.25">
      <c r="CG50289" s="768"/>
      <c r="CH50289" s="768"/>
      <c r="CI50289" s="850"/>
    </row>
    <row r="50290" spans="85:87" x14ac:dyDescent="0.25">
      <c r="CG50290" s="768"/>
      <c r="CH50290" s="768"/>
      <c r="CI50290" s="850"/>
    </row>
    <row r="50291" spans="85:87" x14ac:dyDescent="0.25">
      <c r="CG50291" s="768"/>
      <c r="CH50291" s="768"/>
      <c r="CI50291" s="850"/>
    </row>
    <row r="50292" spans="85:87" x14ac:dyDescent="0.25">
      <c r="CG50292" s="768"/>
      <c r="CH50292" s="768"/>
      <c r="CI50292" s="850"/>
    </row>
    <row r="50293" spans="85:87" x14ac:dyDescent="0.25">
      <c r="CG50293" s="768"/>
      <c r="CH50293" s="768"/>
      <c r="CI50293" s="850"/>
    </row>
    <row r="50294" spans="85:87" x14ac:dyDescent="0.25">
      <c r="CG50294" s="768"/>
      <c r="CH50294" s="768"/>
      <c r="CI50294" s="850"/>
    </row>
    <row r="50295" spans="85:87" x14ac:dyDescent="0.25">
      <c r="CG50295" s="768"/>
      <c r="CH50295" s="768"/>
      <c r="CI50295" s="850"/>
    </row>
    <row r="50296" spans="85:87" x14ac:dyDescent="0.25">
      <c r="CG50296" s="768"/>
      <c r="CH50296" s="768"/>
      <c r="CI50296" s="850"/>
    </row>
    <row r="50297" spans="85:87" x14ac:dyDescent="0.25">
      <c r="CG50297" s="768"/>
      <c r="CH50297" s="768"/>
      <c r="CI50297" s="850"/>
    </row>
    <row r="50298" spans="85:87" x14ac:dyDescent="0.25">
      <c r="CG50298" s="768"/>
      <c r="CH50298" s="768"/>
      <c r="CI50298" s="850"/>
    </row>
    <row r="50299" spans="85:87" x14ac:dyDescent="0.25">
      <c r="CG50299" s="768"/>
      <c r="CH50299" s="768"/>
      <c r="CI50299" s="850"/>
    </row>
    <row r="50300" spans="85:87" x14ac:dyDescent="0.25">
      <c r="CG50300" s="768"/>
      <c r="CH50300" s="768"/>
      <c r="CI50300" s="850"/>
    </row>
    <row r="50301" spans="85:87" x14ac:dyDescent="0.25">
      <c r="CG50301" s="768"/>
      <c r="CH50301" s="768"/>
      <c r="CI50301" s="850"/>
    </row>
    <row r="50302" spans="85:87" x14ac:dyDescent="0.25">
      <c r="CG50302" s="768"/>
      <c r="CH50302" s="768"/>
      <c r="CI50302" s="850"/>
    </row>
    <row r="50303" spans="85:87" x14ac:dyDescent="0.25">
      <c r="CG50303" s="768"/>
      <c r="CH50303" s="768"/>
      <c r="CI50303" s="850"/>
    </row>
    <row r="50304" spans="85:87" x14ac:dyDescent="0.25">
      <c r="CG50304" s="768"/>
      <c r="CH50304" s="768"/>
      <c r="CI50304" s="850"/>
    </row>
    <row r="50305" spans="85:87" x14ac:dyDescent="0.25">
      <c r="CG50305" s="768"/>
      <c r="CH50305" s="768"/>
      <c r="CI50305" s="850"/>
    </row>
    <row r="50306" spans="85:87" x14ac:dyDescent="0.25">
      <c r="CG50306" s="768"/>
      <c r="CH50306" s="768"/>
      <c r="CI50306" s="850"/>
    </row>
    <row r="50307" spans="85:87" x14ac:dyDescent="0.25">
      <c r="CG50307" s="768"/>
      <c r="CH50307" s="768"/>
      <c r="CI50307" s="850"/>
    </row>
    <row r="50308" spans="85:87" x14ac:dyDescent="0.25">
      <c r="CG50308" s="768"/>
      <c r="CH50308" s="768"/>
      <c r="CI50308" s="850"/>
    </row>
    <row r="50309" spans="85:87" x14ac:dyDescent="0.25">
      <c r="CG50309" s="768"/>
      <c r="CH50309" s="768"/>
      <c r="CI50309" s="850"/>
    </row>
    <row r="50310" spans="85:87" x14ac:dyDescent="0.25">
      <c r="CG50310" s="768"/>
      <c r="CH50310" s="768"/>
      <c r="CI50310" s="850"/>
    </row>
    <row r="50311" spans="85:87" x14ac:dyDescent="0.25">
      <c r="CG50311" s="768"/>
      <c r="CH50311" s="768"/>
      <c r="CI50311" s="850"/>
    </row>
    <row r="50312" spans="85:87" x14ac:dyDescent="0.25">
      <c r="CG50312" s="768"/>
      <c r="CH50312" s="768"/>
      <c r="CI50312" s="850"/>
    </row>
    <row r="50313" spans="85:87" x14ac:dyDescent="0.25">
      <c r="CG50313" s="768"/>
      <c r="CH50313" s="768"/>
      <c r="CI50313" s="850"/>
    </row>
    <row r="50314" spans="85:87" x14ac:dyDescent="0.25">
      <c r="CG50314" s="768"/>
      <c r="CH50314" s="768"/>
      <c r="CI50314" s="850"/>
    </row>
    <row r="50315" spans="85:87" x14ac:dyDescent="0.25">
      <c r="CG50315" s="768"/>
      <c r="CH50315" s="768"/>
      <c r="CI50315" s="850"/>
    </row>
    <row r="50316" spans="85:87" x14ac:dyDescent="0.25">
      <c r="CG50316" s="768"/>
      <c r="CH50316" s="768"/>
      <c r="CI50316" s="850"/>
    </row>
    <row r="50317" spans="85:87" x14ac:dyDescent="0.25">
      <c r="CG50317" s="768"/>
      <c r="CH50317" s="768"/>
      <c r="CI50317" s="850"/>
    </row>
    <row r="50318" spans="85:87" x14ac:dyDescent="0.25">
      <c r="CG50318" s="768"/>
      <c r="CH50318" s="768"/>
      <c r="CI50318" s="850"/>
    </row>
    <row r="50319" spans="85:87" x14ac:dyDescent="0.25">
      <c r="CG50319" s="768"/>
      <c r="CH50319" s="768"/>
      <c r="CI50319" s="850"/>
    </row>
    <row r="50320" spans="85:87" x14ac:dyDescent="0.25">
      <c r="CG50320" s="768"/>
      <c r="CH50320" s="768"/>
      <c r="CI50320" s="850"/>
    </row>
    <row r="50321" spans="85:87" x14ac:dyDescent="0.25">
      <c r="CG50321" s="768"/>
      <c r="CH50321" s="768"/>
      <c r="CI50321" s="850"/>
    </row>
    <row r="50322" spans="85:87" x14ac:dyDescent="0.25">
      <c r="CG50322" s="768"/>
      <c r="CH50322" s="768"/>
      <c r="CI50322" s="850"/>
    </row>
    <row r="50323" spans="85:87" x14ac:dyDescent="0.25">
      <c r="CG50323" s="768"/>
      <c r="CH50323" s="768"/>
      <c r="CI50323" s="850"/>
    </row>
    <row r="50324" spans="85:87" x14ac:dyDescent="0.25">
      <c r="CG50324" s="768"/>
      <c r="CH50324" s="768"/>
      <c r="CI50324" s="850"/>
    </row>
    <row r="50325" spans="85:87" x14ac:dyDescent="0.25">
      <c r="CG50325" s="768"/>
      <c r="CH50325" s="768"/>
      <c r="CI50325" s="850"/>
    </row>
    <row r="50326" spans="85:87" x14ac:dyDescent="0.25">
      <c r="CG50326" s="768"/>
      <c r="CH50326" s="768"/>
      <c r="CI50326" s="850"/>
    </row>
    <row r="50327" spans="85:87" x14ac:dyDescent="0.25">
      <c r="CG50327" s="768"/>
      <c r="CH50327" s="768"/>
      <c r="CI50327" s="850"/>
    </row>
    <row r="50328" spans="85:87" x14ac:dyDescent="0.25">
      <c r="CG50328" s="768"/>
      <c r="CH50328" s="768"/>
      <c r="CI50328" s="850"/>
    </row>
    <row r="50329" spans="85:87" x14ac:dyDescent="0.25">
      <c r="CG50329" s="768"/>
      <c r="CH50329" s="768"/>
      <c r="CI50329" s="850"/>
    </row>
    <row r="50330" spans="85:87" x14ac:dyDescent="0.25">
      <c r="CG50330" s="768"/>
      <c r="CH50330" s="768"/>
      <c r="CI50330" s="850"/>
    </row>
    <row r="50331" spans="85:87" x14ac:dyDescent="0.25">
      <c r="CG50331" s="768"/>
      <c r="CH50331" s="768"/>
      <c r="CI50331" s="850"/>
    </row>
    <row r="50332" spans="85:87" x14ac:dyDescent="0.25">
      <c r="CG50332" s="768"/>
      <c r="CH50332" s="768"/>
      <c r="CI50332" s="850"/>
    </row>
    <row r="50333" spans="85:87" x14ac:dyDescent="0.25">
      <c r="CG50333" s="768"/>
      <c r="CH50333" s="768"/>
      <c r="CI50333" s="850"/>
    </row>
    <row r="50334" spans="85:87" x14ac:dyDescent="0.25">
      <c r="CG50334" s="768"/>
      <c r="CH50334" s="768"/>
      <c r="CI50334" s="850"/>
    </row>
    <row r="50335" spans="85:87" x14ac:dyDescent="0.25">
      <c r="CG50335" s="768"/>
      <c r="CH50335" s="768"/>
      <c r="CI50335" s="850"/>
    </row>
    <row r="50336" spans="85:87" x14ac:dyDescent="0.25">
      <c r="CG50336" s="768"/>
      <c r="CH50336" s="768"/>
      <c r="CI50336" s="850"/>
    </row>
    <row r="50337" spans="85:87" x14ac:dyDescent="0.25">
      <c r="CG50337" s="768"/>
      <c r="CH50337" s="768"/>
      <c r="CI50337" s="850"/>
    </row>
    <row r="50338" spans="85:87" x14ac:dyDescent="0.25">
      <c r="CG50338" s="768"/>
      <c r="CH50338" s="768"/>
      <c r="CI50338" s="850"/>
    </row>
    <row r="50339" spans="85:87" x14ac:dyDescent="0.25">
      <c r="CG50339" s="768"/>
      <c r="CH50339" s="768"/>
      <c r="CI50339" s="850"/>
    </row>
    <row r="50340" spans="85:87" x14ac:dyDescent="0.25">
      <c r="CG50340" s="768"/>
      <c r="CH50340" s="768"/>
      <c r="CI50340" s="850"/>
    </row>
    <row r="50341" spans="85:87" x14ac:dyDescent="0.25">
      <c r="CG50341" s="768"/>
      <c r="CH50341" s="768"/>
      <c r="CI50341" s="850"/>
    </row>
    <row r="50342" spans="85:87" x14ac:dyDescent="0.25">
      <c r="CG50342" s="768"/>
      <c r="CH50342" s="768"/>
      <c r="CI50342" s="850"/>
    </row>
    <row r="50343" spans="85:87" x14ac:dyDescent="0.25">
      <c r="CG50343" s="768"/>
      <c r="CH50343" s="768"/>
      <c r="CI50343" s="850"/>
    </row>
    <row r="50344" spans="85:87" x14ac:dyDescent="0.25">
      <c r="CG50344" s="768"/>
      <c r="CH50344" s="768"/>
      <c r="CI50344" s="850"/>
    </row>
    <row r="50345" spans="85:87" x14ac:dyDescent="0.25">
      <c r="CG50345" s="768"/>
      <c r="CH50345" s="768"/>
      <c r="CI50345" s="850"/>
    </row>
    <row r="50346" spans="85:87" x14ac:dyDescent="0.25">
      <c r="CG50346" s="768"/>
      <c r="CH50346" s="768"/>
      <c r="CI50346" s="850"/>
    </row>
    <row r="50347" spans="85:87" x14ac:dyDescent="0.25">
      <c r="CG50347" s="768"/>
      <c r="CH50347" s="768"/>
      <c r="CI50347" s="850"/>
    </row>
    <row r="50348" spans="85:87" x14ac:dyDescent="0.25">
      <c r="CG50348" s="768"/>
      <c r="CH50348" s="768"/>
      <c r="CI50348" s="850"/>
    </row>
    <row r="50349" spans="85:87" x14ac:dyDescent="0.25">
      <c r="CG50349" s="768"/>
      <c r="CH50349" s="768"/>
      <c r="CI50349" s="850"/>
    </row>
    <row r="50350" spans="85:87" x14ac:dyDescent="0.25">
      <c r="CG50350" s="768"/>
      <c r="CH50350" s="768"/>
      <c r="CI50350" s="850"/>
    </row>
    <row r="50351" spans="85:87" x14ac:dyDescent="0.25">
      <c r="CG50351" s="768"/>
      <c r="CH50351" s="768"/>
      <c r="CI50351" s="850"/>
    </row>
    <row r="50352" spans="85:87" x14ac:dyDescent="0.25">
      <c r="CG50352" s="768"/>
      <c r="CH50352" s="768"/>
      <c r="CI50352" s="850"/>
    </row>
    <row r="50353" spans="85:87" x14ac:dyDescent="0.25">
      <c r="CG50353" s="768"/>
      <c r="CH50353" s="768"/>
      <c r="CI50353" s="850"/>
    </row>
    <row r="50354" spans="85:87" x14ac:dyDescent="0.25">
      <c r="CG50354" s="768"/>
      <c r="CH50354" s="768"/>
      <c r="CI50354" s="850"/>
    </row>
    <row r="50355" spans="85:87" x14ac:dyDescent="0.25">
      <c r="CG50355" s="768"/>
      <c r="CH50355" s="768"/>
      <c r="CI50355" s="850"/>
    </row>
    <row r="50356" spans="85:87" x14ac:dyDescent="0.25">
      <c r="CG50356" s="768"/>
      <c r="CH50356" s="768"/>
      <c r="CI50356" s="850"/>
    </row>
    <row r="50357" spans="85:87" x14ac:dyDescent="0.25">
      <c r="CG50357" s="768"/>
      <c r="CH50357" s="768"/>
      <c r="CI50357" s="850"/>
    </row>
    <row r="50358" spans="85:87" x14ac:dyDescent="0.25">
      <c r="CG50358" s="768"/>
      <c r="CH50358" s="768"/>
      <c r="CI50358" s="850"/>
    </row>
    <row r="50359" spans="85:87" x14ac:dyDescent="0.25">
      <c r="CG50359" s="768"/>
      <c r="CH50359" s="768"/>
      <c r="CI50359" s="850"/>
    </row>
    <row r="50360" spans="85:87" x14ac:dyDescent="0.25">
      <c r="CG50360" s="768"/>
      <c r="CH50360" s="768"/>
      <c r="CI50360" s="850"/>
    </row>
    <row r="50361" spans="85:87" x14ac:dyDescent="0.25">
      <c r="CG50361" s="768"/>
      <c r="CH50361" s="768"/>
      <c r="CI50361" s="850"/>
    </row>
    <row r="50362" spans="85:87" x14ac:dyDescent="0.25">
      <c r="CG50362" s="768"/>
      <c r="CH50362" s="768"/>
      <c r="CI50362" s="850"/>
    </row>
    <row r="50363" spans="85:87" x14ac:dyDescent="0.25">
      <c r="CG50363" s="768"/>
      <c r="CH50363" s="768"/>
      <c r="CI50363" s="850"/>
    </row>
    <row r="50364" spans="85:87" x14ac:dyDescent="0.25">
      <c r="CG50364" s="768"/>
      <c r="CH50364" s="768"/>
      <c r="CI50364" s="850"/>
    </row>
    <row r="50365" spans="85:87" x14ac:dyDescent="0.25">
      <c r="CG50365" s="768"/>
      <c r="CH50365" s="768"/>
      <c r="CI50365" s="850"/>
    </row>
    <row r="50366" spans="85:87" x14ac:dyDescent="0.25">
      <c r="CG50366" s="768"/>
      <c r="CH50366" s="768"/>
      <c r="CI50366" s="850"/>
    </row>
    <row r="50367" spans="85:87" x14ac:dyDescent="0.25">
      <c r="CG50367" s="768"/>
      <c r="CH50367" s="768"/>
      <c r="CI50367" s="850"/>
    </row>
    <row r="50368" spans="85:87" x14ac:dyDescent="0.25">
      <c r="CG50368" s="768"/>
      <c r="CH50368" s="768"/>
      <c r="CI50368" s="850"/>
    </row>
    <row r="50369" spans="85:87" x14ac:dyDescent="0.25">
      <c r="CG50369" s="768"/>
      <c r="CH50369" s="768"/>
      <c r="CI50369" s="850"/>
    </row>
    <row r="50370" spans="85:87" x14ac:dyDescent="0.25">
      <c r="CG50370" s="768"/>
      <c r="CH50370" s="768"/>
      <c r="CI50370" s="850"/>
    </row>
    <row r="50371" spans="85:87" x14ac:dyDescent="0.25">
      <c r="CG50371" s="768"/>
      <c r="CH50371" s="768"/>
      <c r="CI50371" s="850"/>
    </row>
    <row r="50372" spans="85:87" x14ac:dyDescent="0.25">
      <c r="CG50372" s="768"/>
      <c r="CH50372" s="768"/>
      <c r="CI50372" s="850"/>
    </row>
    <row r="50373" spans="85:87" x14ac:dyDescent="0.25">
      <c r="CG50373" s="768"/>
      <c r="CH50373" s="768"/>
      <c r="CI50373" s="850"/>
    </row>
    <row r="50374" spans="85:87" x14ac:dyDescent="0.25">
      <c r="CG50374" s="768"/>
      <c r="CH50374" s="768"/>
      <c r="CI50374" s="850"/>
    </row>
    <row r="50375" spans="85:87" x14ac:dyDescent="0.25">
      <c r="CG50375" s="768"/>
      <c r="CH50375" s="768"/>
      <c r="CI50375" s="850"/>
    </row>
    <row r="50376" spans="85:87" x14ac:dyDescent="0.25">
      <c r="CG50376" s="768"/>
      <c r="CH50376" s="768"/>
      <c r="CI50376" s="850"/>
    </row>
    <row r="50377" spans="85:87" x14ac:dyDescent="0.25">
      <c r="CG50377" s="768"/>
      <c r="CH50377" s="768"/>
      <c r="CI50377" s="850"/>
    </row>
    <row r="50378" spans="85:87" x14ac:dyDescent="0.25">
      <c r="CG50378" s="768"/>
      <c r="CH50378" s="768"/>
      <c r="CI50378" s="850"/>
    </row>
    <row r="50379" spans="85:87" x14ac:dyDescent="0.25">
      <c r="CG50379" s="768"/>
      <c r="CH50379" s="768"/>
      <c r="CI50379" s="850"/>
    </row>
    <row r="50380" spans="85:87" x14ac:dyDescent="0.25">
      <c r="CG50380" s="768"/>
      <c r="CH50380" s="768"/>
      <c r="CI50380" s="850"/>
    </row>
    <row r="50381" spans="85:87" x14ac:dyDescent="0.25">
      <c r="CG50381" s="768"/>
      <c r="CH50381" s="768"/>
      <c r="CI50381" s="850"/>
    </row>
    <row r="50382" spans="85:87" x14ac:dyDescent="0.25">
      <c r="CG50382" s="768"/>
      <c r="CH50382" s="768"/>
      <c r="CI50382" s="850"/>
    </row>
    <row r="50383" spans="85:87" x14ac:dyDescent="0.25">
      <c r="CG50383" s="768"/>
      <c r="CH50383" s="768"/>
      <c r="CI50383" s="850"/>
    </row>
    <row r="50384" spans="85:87" x14ac:dyDescent="0.25">
      <c r="CG50384" s="768"/>
      <c r="CH50384" s="768"/>
      <c r="CI50384" s="850"/>
    </row>
    <row r="50385" spans="85:87" x14ac:dyDescent="0.25">
      <c r="CG50385" s="768"/>
      <c r="CH50385" s="768"/>
      <c r="CI50385" s="850"/>
    </row>
    <row r="50386" spans="85:87" x14ac:dyDescent="0.25">
      <c r="CG50386" s="768"/>
      <c r="CH50386" s="768"/>
      <c r="CI50386" s="850"/>
    </row>
    <row r="50387" spans="85:87" x14ac:dyDescent="0.25">
      <c r="CG50387" s="768"/>
      <c r="CH50387" s="768"/>
      <c r="CI50387" s="850"/>
    </row>
    <row r="50388" spans="85:87" x14ac:dyDescent="0.25">
      <c r="CG50388" s="768"/>
      <c r="CH50388" s="768"/>
      <c r="CI50388" s="850"/>
    </row>
    <row r="50389" spans="85:87" x14ac:dyDescent="0.25">
      <c r="CG50389" s="768"/>
      <c r="CH50389" s="768"/>
      <c r="CI50389" s="850"/>
    </row>
    <row r="50390" spans="85:87" x14ac:dyDescent="0.25">
      <c r="CG50390" s="768"/>
      <c r="CH50390" s="768"/>
      <c r="CI50390" s="850"/>
    </row>
    <row r="50391" spans="85:87" x14ac:dyDescent="0.25">
      <c r="CG50391" s="768"/>
      <c r="CH50391" s="768"/>
      <c r="CI50391" s="850"/>
    </row>
    <row r="50392" spans="85:87" x14ac:dyDescent="0.25">
      <c r="CG50392" s="768"/>
      <c r="CH50392" s="768"/>
      <c r="CI50392" s="850"/>
    </row>
    <row r="50393" spans="85:87" x14ac:dyDescent="0.25">
      <c r="CG50393" s="768"/>
      <c r="CH50393" s="768"/>
      <c r="CI50393" s="850"/>
    </row>
    <row r="50394" spans="85:87" x14ac:dyDescent="0.25">
      <c r="CG50394" s="768"/>
      <c r="CH50394" s="768"/>
      <c r="CI50394" s="850"/>
    </row>
    <row r="50395" spans="85:87" x14ac:dyDescent="0.25">
      <c r="CG50395" s="768"/>
      <c r="CH50395" s="768"/>
      <c r="CI50395" s="850"/>
    </row>
    <row r="50396" spans="85:87" x14ac:dyDescent="0.25">
      <c r="CG50396" s="768"/>
      <c r="CH50396" s="768"/>
      <c r="CI50396" s="850"/>
    </row>
    <row r="50397" spans="85:87" x14ac:dyDescent="0.25">
      <c r="CG50397" s="768"/>
      <c r="CH50397" s="768"/>
      <c r="CI50397" s="850"/>
    </row>
    <row r="50398" spans="85:87" x14ac:dyDescent="0.25">
      <c r="CG50398" s="768"/>
      <c r="CH50398" s="768"/>
      <c r="CI50398" s="850"/>
    </row>
    <row r="50399" spans="85:87" x14ac:dyDescent="0.25">
      <c r="CG50399" s="768"/>
      <c r="CH50399" s="768"/>
      <c r="CI50399" s="850"/>
    </row>
    <row r="50400" spans="85:87" x14ac:dyDescent="0.25">
      <c r="CG50400" s="768"/>
      <c r="CH50400" s="768"/>
      <c r="CI50400" s="850"/>
    </row>
    <row r="50401" spans="85:87" x14ac:dyDescent="0.25">
      <c r="CG50401" s="768"/>
      <c r="CH50401" s="768"/>
      <c r="CI50401" s="850"/>
    </row>
    <row r="50402" spans="85:87" x14ac:dyDescent="0.25">
      <c r="CG50402" s="768"/>
      <c r="CH50402" s="768"/>
      <c r="CI50402" s="850"/>
    </row>
    <row r="50403" spans="85:87" x14ac:dyDescent="0.25">
      <c r="CG50403" s="768"/>
      <c r="CH50403" s="768"/>
      <c r="CI50403" s="850"/>
    </row>
    <row r="50404" spans="85:87" x14ac:dyDescent="0.25">
      <c r="CG50404" s="768"/>
      <c r="CH50404" s="768"/>
      <c r="CI50404" s="850"/>
    </row>
    <row r="50405" spans="85:87" x14ac:dyDescent="0.25">
      <c r="CG50405" s="768"/>
      <c r="CH50405" s="768"/>
      <c r="CI50405" s="850"/>
    </row>
    <row r="50406" spans="85:87" x14ac:dyDescent="0.25">
      <c r="CG50406" s="768"/>
      <c r="CH50406" s="768"/>
      <c r="CI50406" s="850"/>
    </row>
    <row r="50407" spans="85:87" x14ac:dyDescent="0.25">
      <c r="CG50407" s="768"/>
      <c r="CH50407" s="768"/>
      <c r="CI50407" s="850"/>
    </row>
    <row r="50408" spans="85:87" x14ac:dyDescent="0.25">
      <c r="CG50408" s="768"/>
      <c r="CH50408" s="768"/>
      <c r="CI50408" s="850"/>
    </row>
    <row r="50409" spans="85:87" x14ac:dyDescent="0.25">
      <c r="CG50409" s="768"/>
      <c r="CH50409" s="768"/>
      <c r="CI50409" s="850"/>
    </row>
    <row r="50410" spans="85:87" x14ac:dyDescent="0.25">
      <c r="CG50410" s="768"/>
      <c r="CH50410" s="768"/>
      <c r="CI50410" s="850"/>
    </row>
    <row r="50411" spans="85:87" x14ac:dyDescent="0.25">
      <c r="CG50411" s="768"/>
      <c r="CH50411" s="768"/>
      <c r="CI50411" s="850"/>
    </row>
    <row r="50412" spans="85:87" x14ac:dyDescent="0.25">
      <c r="CG50412" s="768"/>
      <c r="CH50412" s="768"/>
      <c r="CI50412" s="850"/>
    </row>
    <row r="50413" spans="85:87" x14ac:dyDescent="0.25">
      <c r="CG50413" s="768"/>
      <c r="CH50413" s="768"/>
      <c r="CI50413" s="850"/>
    </row>
    <row r="50414" spans="85:87" x14ac:dyDescent="0.25">
      <c r="CG50414" s="768"/>
      <c r="CH50414" s="768"/>
      <c r="CI50414" s="850"/>
    </row>
    <row r="50415" spans="85:87" x14ac:dyDescent="0.25">
      <c r="CG50415" s="768"/>
      <c r="CH50415" s="768"/>
      <c r="CI50415" s="850"/>
    </row>
    <row r="50416" spans="85:87" x14ac:dyDescent="0.25">
      <c r="CG50416" s="768"/>
      <c r="CH50416" s="768"/>
      <c r="CI50416" s="850"/>
    </row>
    <row r="50417" spans="85:87" x14ac:dyDescent="0.25">
      <c r="CG50417" s="768"/>
      <c r="CH50417" s="768"/>
      <c r="CI50417" s="850"/>
    </row>
    <row r="50418" spans="85:87" x14ac:dyDescent="0.25">
      <c r="CG50418" s="768"/>
      <c r="CH50418" s="768"/>
      <c r="CI50418" s="850"/>
    </row>
    <row r="50419" spans="85:87" x14ac:dyDescent="0.25">
      <c r="CG50419" s="768"/>
      <c r="CH50419" s="768"/>
      <c r="CI50419" s="850"/>
    </row>
    <row r="50420" spans="85:87" x14ac:dyDescent="0.25">
      <c r="CG50420" s="768"/>
      <c r="CH50420" s="768"/>
      <c r="CI50420" s="850"/>
    </row>
    <row r="50421" spans="85:87" x14ac:dyDescent="0.25">
      <c r="CG50421" s="768"/>
      <c r="CH50421" s="768"/>
      <c r="CI50421" s="850"/>
    </row>
    <row r="50422" spans="85:87" x14ac:dyDescent="0.25">
      <c r="CG50422" s="768"/>
      <c r="CH50422" s="768"/>
      <c r="CI50422" s="850"/>
    </row>
    <row r="50423" spans="85:87" x14ac:dyDescent="0.25">
      <c r="CG50423" s="768"/>
      <c r="CH50423" s="768"/>
      <c r="CI50423" s="850"/>
    </row>
    <row r="50424" spans="85:87" x14ac:dyDescent="0.25">
      <c r="CG50424" s="768"/>
      <c r="CH50424" s="768"/>
      <c r="CI50424" s="850"/>
    </row>
    <row r="50425" spans="85:87" x14ac:dyDescent="0.25">
      <c r="CG50425" s="768"/>
      <c r="CH50425" s="768"/>
      <c r="CI50425" s="850"/>
    </row>
    <row r="50426" spans="85:87" x14ac:dyDescent="0.25">
      <c r="CG50426" s="768"/>
      <c r="CH50426" s="768"/>
      <c r="CI50426" s="850"/>
    </row>
    <row r="50427" spans="85:87" x14ac:dyDescent="0.25">
      <c r="CG50427" s="768"/>
      <c r="CH50427" s="768"/>
      <c r="CI50427" s="850"/>
    </row>
    <row r="50428" spans="85:87" x14ac:dyDescent="0.25">
      <c r="CG50428" s="768"/>
      <c r="CH50428" s="768"/>
      <c r="CI50428" s="850"/>
    </row>
    <row r="50429" spans="85:87" x14ac:dyDescent="0.25">
      <c r="CG50429" s="768"/>
      <c r="CH50429" s="768"/>
      <c r="CI50429" s="850"/>
    </row>
    <row r="50430" spans="85:87" x14ac:dyDescent="0.25">
      <c r="CG50430" s="768"/>
      <c r="CH50430" s="768"/>
      <c r="CI50430" s="850"/>
    </row>
    <row r="50431" spans="85:87" x14ac:dyDescent="0.25">
      <c r="CG50431" s="768"/>
      <c r="CH50431" s="768"/>
      <c r="CI50431" s="850"/>
    </row>
    <row r="50432" spans="85:87" x14ac:dyDescent="0.25">
      <c r="CG50432" s="768"/>
      <c r="CH50432" s="768"/>
      <c r="CI50432" s="850"/>
    </row>
    <row r="50433" spans="85:87" x14ac:dyDescent="0.25">
      <c r="CG50433" s="768"/>
      <c r="CH50433" s="768"/>
      <c r="CI50433" s="850"/>
    </row>
    <row r="50434" spans="85:87" x14ac:dyDescent="0.25">
      <c r="CG50434" s="768"/>
      <c r="CH50434" s="768"/>
      <c r="CI50434" s="850"/>
    </row>
    <row r="50435" spans="85:87" x14ac:dyDescent="0.25">
      <c r="CG50435" s="768"/>
      <c r="CH50435" s="768"/>
      <c r="CI50435" s="850"/>
    </row>
    <row r="50436" spans="85:87" x14ac:dyDescent="0.25">
      <c r="CG50436" s="768"/>
      <c r="CH50436" s="768"/>
      <c r="CI50436" s="850"/>
    </row>
    <row r="50437" spans="85:87" x14ac:dyDescent="0.25">
      <c r="CG50437" s="768"/>
      <c r="CH50437" s="768"/>
      <c r="CI50437" s="850"/>
    </row>
    <row r="50438" spans="85:87" x14ac:dyDescent="0.25">
      <c r="CG50438" s="768"/>
      <c r="CH50438" s="768"/>
      <c r="CI50438" s="850"/>
    </row>
    <row r="50439" spans="85:87" x14ac:dyDescent="0.25">
      <c r="CG50439" s="768"/>
      <c r="CH50439" s="768"/>
      <c r="CI50439" s="850"/>
    </row>
    <row r="50440" spans="85:87" x14ac:dyDescent="0.25">
      <c r="CG50440" s="768"/>
      <c r="CH50440" s="768"/>
      <c r="CI50440" s="850"/>
    </row>
    <row r="50441" spans="85:87" x14ac:dyDescent="0.25">
      <c r="CG50441" s="768"/>
      <c r="CH50441" s="768"/>
      <c r="CI50441" s="850"/>
    </row>
    <row r="50442" spans="85:87" x14ac:dyDescent="0.25">
      <c r="CG50442" s="768"/>
      <c r="CH50442" s="768"/>
      <c r="CI50442" s="850"/>
    </row>
    <row r="50443" spans="85:87" x14ac:dyDescent="0.25">
      <c r="CG50443" s="768"/>
      <c r="CH50443" s="768"/>
      <c r="CI50443" s="850"/>
    </row>
    <row r="50444" spans="85:87" x14ac:dyDescent="0.25">
      <c r="CG50444" s="768"/>
      <c r="CH50444" s="768"/>
      <c r="CI50444" s="850"/>
    </row>
    <row r="50445" spans="85:87" x14ac:dyDescent="0.25">
      <c r="CG50445" s="768"/>
      <c r="CH50445" s="768"/>
      <c r="CI50445" s="850"/>
    </row>
    <row r="50446" spans="85:87" x14ac:dyDescent="0.25">
      <c r="CG50446" s="768"/>
      <c r="CH50446" s="768"/>
      <c r="CI50446" s="850"/>
    </row>
    <row r="50447" spans="85:87" x14ac:dyDescent="0.25">
      <c r="CG50447" s="768"/>
      <c r="CH50447" s="768"/>
      <c r="CI50447" s="850"/>
    </row>
    <row r="50448" spans="85:87" x14ac:dyDescent="0.25">
      <c r="CG50448" s="768"/>
      <c r="CH50448" s="768"/>
      <c r="CI50448" s="850"/>
    </row>
    <row r="50449" spans="85:87" x14ac:dyDescent="0.25">
      <c r="CG50449" s="768"/>
      <c r="CH50449" s="768"/>
      <c r="CI50449" s="850"/>
    </row>
    <row r="50450" spans="85:87" x14ac:dyDescent="0.25">
      <c r="CG50450" s="768"/>
      <c r="CH50450" s="768"/>
      <c r="CI50450" s="850"/>
    </row>
    <row r="50451" spans="85:87" x14ac:dyDescent="0.25">
      <c r="CG50451" s="768"/>
      <c r="CH50451" s="768"/>
      <c r="CI50451" s="850"/>
    </row>
    <row r="50452" spans="85:87" x14ac:dyDescent="0.25">
      <c r="CG50452" s="768"/>
      <c r="CH50452" s="768"/>
      <c r="CI50452" s="850"/>
    </row>
    <row r="50453" spans="85:87" x14ac:dyDescent="0.25">
      <c r="CG50453" s="768"/>
      <c r="CH50453" s="768"/>
      <c r="CI50453" s="850"/>
    </row>
    <row r="50454" spans="85:87" x14ac:dyDescent="0.25">
      <c r="CG50454" s="768"/>
      <c r="CH50454" s="768"/>
      <c r="CI50454" s="850"/>
    </row>
    <row r="50455" spans="85:87" x14ac:dyDescent="0.25">
      <c r="CG50455" s="768"/>
      <c r="CH50455" s="768"/>
      <c r="CI50455" s="850"/>
    </row>
    <row r="50456" spans="85:87" x14ac:dyDescent="0.25">
      <c r="CG50456" s="768"/>
      <c r="CH50456" s="768"/>
      <c r="CI50456" s="850"/>
    </row>
    <row r="50457" spans="85:87" x14ac:dyDescent="0.25">
      <c r="CG50457" s="768"/>
      <c r="CH50457" s="768"/>
      <c r="CI50457" s="850"/>
    </row>
    <row r="50458" spans="85:87" x14ac:dyDescent="0.25">
      <c r="CG50458" s="768"/>
      <c r="CH50458" s="768"/>
      <c r="CI50458" s="850"/>
    </row>
    <row r="50459" spans="85:87" x14ac:dyDescent="0.25">
      <c r="CG50459" s="768"/>
      <c r="CH50459" s="768"/>
      <c r="CI50459" s="850"/>
    </row>
    <row r="50460" spans="85:87" x14ac:dyDescent="0.25">
      <c r="CG50460" s="768"/>
      <c r="CH50460" s="768"/>
      <c r="CI50460" s="850"/>
    </row>
    <row r="50461" spans="85:87" x14ac:dyDescent="0.25">
      <c r="CG50461" s="768"/>
      <c r="CH50461" s="768"/>
      <c r="CI50461" s="850"/>
    </row>
    <row r="50462" spans="85:87" x14ac:dyDescent="0.25">
      <c r="CG50462" s="768"/>
      <c r="CH50462" s="768"/>
      <c r="CI50462" s="850"/>
    </row>
    <row r="50463" spans="85:87" x14ac:dyDescent="0.25">
      <c r="CG50463" s="768"/>
      <c r="CH50463" s="768"/>
      <c r="CI50463" s="850"/>
    </row>
    <row r="50464" spans="85:87" x14ac:dyDescent="0.25">
      <c r="CG50464" s="768"/>
      <c r="CH50464" s="768"/>
      <c r="CI50464" s="850"/>
    </row>
    <row r="50465" spans="85:87" x14ac:dyDescent="0.25">
      <c r="CG50465" s="768"/>
      <c r="CH50465" s="768"/>
      <c r="CI50465" s="850"/>
    </row>
    <row r="50466" spans="85:87" x14ac:dyDescent="0.25">
      <c r="CG50466" s="768"/>
      <c r="CH50466" s="768"/>
      <c r="CI50466" s="850"/>
    </row>
    <row r="50467" spans="85:87" x14ac:dyDescent="0.25">
      <c r="CG50467" s="768"/>
      <c r="CH50467" s="768"/>
      <c r="CI50467" s="850"/>
    </row>
    <row r="50468" spans="85:87" x14ac:dyDescent="0.25">
      <c r="CG50468" s="768"/>
      <c r="CH50468" s="768"/>
      <c r="CI50468" s="850"/>
    </row>
    <row r="50469" spans="85:87" x14ac:dyDescent="0.25">
      <c r="CG50469" s="768"/>
      <c r="CH50469" s="768"/>
      <c r="CI50469" s="850"/>
    </row>
    <row r="50470" spans="85:87" x14ac:dyDescent="0.25">
      <c r="CG50470" s="768"/>
      <c r="CH50470" s="768"/>
      <c r="CI50470" s="850"/>
    </row>
    <row r="50471" spans="85:87" x14ac:dyDescent="0.25">
      <c r="CG50471" s="768"/>
      <c r="CH50471" s="768"/>
      <c r="CI50471" s="850"/>
    </row>
    <row r="50472" spans="85:87" x14ac:dyDescent="0.25">
      <c r="CG50472" s="768"/>
      <c r="CH50472" s="768"/>
      <c r="CI50472" s="850"/>
    </row>
    <row r="50473" spans="85:87" x14ac:dyDescent="0.25">
      <c r="CG50473" s="768"/>
      <c r="CH50473" s="768"/>
      <c r="CI50473" s="850"/>
    </row>
    <row r="50474" spans="85:87" x14ac:dyDescent="0.25">
      <c r="CG50474" s="768"/>
      <c r="CH50474" s="768"/>
      <c r="CI50474" s="850"/>
    </row>
    <row r="50475" spans="85:87" x14ac:dyDescent="0.25">
      <c r="CG50475" s="768"/>
      <c r="CH50475" s="768"/>
      <c r="CI50475" s="850"/>
    </row>
    <row r="50476" spans="85:87" x14ac:dyDescent="0.25">
      <c r="CG50476" s="768"/>
      <c r="CH50476" s="768"/>
      <c r="CI50476" s="850"/>
    </row>
    <row r="50477" spans="85:87" x14ac:dyDescent="0.25">
      <c r="CG50477" s="768"/>
      <c r="CH50477" s="768"/>
      <c r="CI50477" s="850"/>
    </row>
    <row r="50478" spans="85:87" x14ac:dyDescent="0.25">
      <c r="CG50478" s="768"/>
      <c r="CH50478" s="768"/>
      <c r="CI50478" s="850"/>
    </row>
    <row r="50479" spans="85:87" x14ac:dyDescent="0.25">
      <c r="CG50479" s="768"/>
      <c r="CH50479" s="768"/>
      <c r="CI50479" s="850"/>
    </row>
    <row r="50480" spans="85:87" x14ac:dyDescent="0.25">
      <c r="CG50480" s="768"/>
      <c r="CH50480" s="768"/>
      <c r="CI50480" s="850"/>
    </row>
    <row r="50481" spans="85:87" x14ac:dyDescent="0.25">
      <c r="CG50481" s="768"/>
      <c r="CH50481" s="768"/>
      <c r="CI50481" s="850"/>
    </row>
    <row r="50482" spans="85:87" x14ac:dyDescent="0.25">
      <c r="CG50482" s="768"/>
      <c r="CH50482" s="768"/>
      <c r="CI50482" s="850"/>
    </row>
    <row r="50483" spans="85:87" x14ac:dyDescent="0.25">
      <c r="CG50483" s="768"/>
      <c r="CH50483" s="768"/>
      <c r="CI50483" s="850"/>
    </row>
    <row r="50484" spans="85:87" x14ac:dyDescent="0.25">
      <c r="CG50484" s="768"/>
      <c r="CH50484" s="768"/>
      <c r="CI50484" s="850"/>
    </row>
    <row r="50485" spans="85:87" x14ac:dyDescent="0.25">
      <c r="CG50485" s="768"/>
      <c r="CH50485" s="768"/>
      <c r="CI50485" s="850"/>
    </row>
    <row r="50486" spans="85:87" x14ac:dyDescent="0.25">
      <c r="CG50486" s="768"/>
      <c r="CH50486" s="768"/>
      <c r="CI50486" s="850"/>
    </row>
    <row r="50487" spans="85:87" x14ac:dyDescent="0.25">
      <c r="CG50487" s="768"/>
      <c r="CH50487" s="768"/>
      <c r="CI50487" s="850"/>
    </row>
    <row r="50488" spans="85:87" x14ac:dyDescent="0.25">
      <c r="CG50488" s="768"/>
      <c r="CH50488" s="768"/>
      <c r="CI50488" s="850"/>
    </row>
    <row r="50489" spans="85:87" x14ac:dyDescent="0.25">
      <c r="CG50489" s="768"/>
      <c r="CH50489" s="768"/>
      <c r="CI50489" s="850"/>
    </row>
    <row r="50490" spans="85:87" x14ac:dyDescent="0.25">
      <c r="CG50490" s="768"/>
      <c r="CH50490" s="768"/>
      <c r="CI50490" s="850"/>
    </row>
    <row r="50491" spans="85:87" x14ac:dyDescent="0.25">
      <c r="CG50491" s="768"/>
      <c r="CH50491" s="768"/>
      <c r="CI50491" s="850"/>
    </row>
    <row r="50492" spans="85:87" x14ac:dyDescent="0.25">
      <c r="CG50492" s="768"/>
      <c r="CH50492" s="768"/>
      <c r="CI50492" s="850"/>
    </row>
    <row r="50493" spans="85:87" x14ac:dyDescent="0.25">
      <c r="CG50493" s="768"/>
      <c r="CH50493" s="768"/>
      <c r="CI50493" s="850"/>
    </row>
    <row r="50494" spans="85:87" x14ac:dyDescent="0.25">
      <c r="CG50494" s="768"/>
      <c r="CH50494" s="768"/>
      <c r="CI50494" s="850"/>
    </row>
    <row r="50495" spans="85:87" x14ac:dyDescent="0.25">
      <c r="CG50495" s="768"/>
      <c r="CH50495" s="768"/>
      <c r="CI50495" s="850"/>
    </row>
    <row r="50496" spans="85:87" x14ac:dyDescent="0.25">
      <c r="CG50496" s="768"/>
      <c r="CH50496" s="768"/>
      <c r="CI50496" s="850"/>
    </row>
    <row r="50497" spans="85:87" x14ac:dyDescent="0.25">
      <c r="CG50497" s="768"/>
      <c r="CH50497" s="768"/>
      <c r="CI50497" s="850"/>
    </row>
    <row r="50498" spans="85:87" x14ac:dyDescent="0.25">
      <c r="CG50498" s="768"/>
      <c r="CH50498" s="768"/>
      <c r="CI50498" s="850"/>
    </row>
    <row r="50499" spans="85:87" x14ac:dyDescent="0.25">
      <c r="CG50499" s="768"/>
      <c r="CH50499" s="768"/>
      <c r="CI50499" s="850"/>
    </row>
    <row r="50500" spans="85:87" x14ac:dyDescent="0.25">
      <c r="CG50500" s="768"/>
      <c r="CH50500" s="768"/>
      <c r="CI50500" s="850"/>
    </row>
    <row r="50501" spans="85:87" x14ac:dyDescent="0.25">
      <c r="CG50501" s="768"/>
      <c r="CH50501" s="768"/>
      <c r="CI50501" s="850"/>
    </row>
    <row r="50502" spans="85:87" x14ac:dyDescent="0.25">
      <c r="CG50502" s="768"/>
      <c r="CH50502" s="768"/>
      <c r="CI50502" s="850"/>
    </row>
    <row r="50503" spans="85:87" x14ac:dyDescent="0.25">
      <c r="CG50503" s="768"/>
      <c r="CH50503" s="768"/>
      <c r="CI50503" s="850"/>
    </row>
    <row r="50504" spans="85:87" x14ac:dyDescent="0.25">
      <c r="CG50504" s="768"/>
      <c r="CH50504" s="768"/>
      <c r="CI50504" s="850"/>
    </row>
    <row r="50505" spans="85:87" x14ac:dyDescent="0.25">
      <c r="CG50505" s="768"/>
      <c r="CH50505" s="768"/>
      <c r="CI50505" s="850"/>
    </row>
    <row r="50506" spans="85:87" x14ac:dyDescent="0.25">
      <c r="CG50506" s="768"/>
      <c r="CH50506" s="768"/>
      <c r="CI50506" s="850"/>
    </row>
    <row r="50507" spans="85:87" x14ac:dyDescent="0.25">
      <c r="CG50507" s="768"/>
      <c r="CH50507" s="768"/>
      <c r="CI50507" s="850"/>
    </row>
    <row r="50508" spans="85:87" x14ac:dyDescent="0.25">
      <c r="CG50508" s="768"/>
      <c r="CH50508" s="768"/>
      <c r="CI50508" s="850"/>
    </row>
    <row r="50509" spans="85:87" x14ac:dyDescent="0.25">
      <c r="CG50509" s="768"/>
      <c r="CH50509" s="768"/>
      <c r="CI50509" s="850"/>
    </row>
    <row r="50510" spans="85:87" x14ac:dyDescent="0.25">
      <c r="CG50510" s="768"/>
      <c r="CH50510" s="768"/>
      <c r="CI50510" s="850"/>
    </row>
    <row r="50511" spans="85:87" x14ac:dyDescent="0.25">
      <c r="CG50511" s="768"/>
      <c r="CH50511" s="768"/>
      <c r="CI50511" s="850"/>
    </row>
    <row r="50512" spans="85:87" x14ac:dyDescent="0.25">
      <c r="CG50512" s="768"/>
      <c r="CH50512" s="768"/>
      <c r="CI50512" s="850"/>
    </row>
    <row r="50513" spans="85:87" x14ac:dyDescent="0.25">
      <c r="CG50513" s="768"/>
      <c r="CH50513" s="768"/>
      <c r="CI50513" s="850"/>
    </row>
    <row r="50514" spans="85:87" x14ac:dyDescent="0.25">
      <c r="CG50514" s="768"/>
      <c r="CH50514" s="768"/>
      <c r="CI50514" s="850"/>
    </row>
    <row r="50515" spans="85:87" x14ac:dyDescent="0.25">
      <c r="CG50515" s="768"/>
      <c r="CH50515" s="768"/>
      <c r="CI50515" s="850"/>
    </row>
    <row r="50516" spans="85:87" x14ac:dyDescent="0.25">
      <c r="CG50516" s="768"/>
      <c r="CH50516" s="768"/>
      <c r="CI50516" s="850"/>
    </row>
    <row r="50517" spans="85:87" x14ac:dyDescent="0.25">
      <c r="CG50517" s="768"/>
      <c r="CH50517" s="768"/>
      <c r="CI50517" s="850"/>
    </row>
    <row r="50518" spans="85:87" x14ac:dyDescent="0.25">
      <c r="CG50518" s="768"/>
      <c r="CH50518" s="768"/>
      <c r="CI50518" s="850"/>
    </row>
    <row r="50519" spans="85:87" x14ac:dyDescent="0.25">
      <c r="CG50519" s="768"/>
      <c r="CH50519" s="768"/>
      <c r="CI50519" s="850"/>
    </row>
    <row r="50520" spans="85:87" x14ac:dyDescent="0.25">
      <c r="CG50520" s="768"/>
      <c r="CH50520" s="768"/>
      <c r="CI50520" s="850"/>
    </row>
    <row r="50521" spans="85:87" x14ac:dyDescent="0.25">
      <c r="CG50521" s="768"/>
      <c r="CH50521" s="768"/>
      <c r="CI50521" s="850"/>
    </row>
    <row r="50522" spans="85:87" x14ac:dyDescent="0.25">
      <c r="CG50522" s="768"/>
      <c r="CH50522" s="768"/>
      <c r="CI50522" s="850"/>
    </row>
    <row r="50523" spans="85:87" x14ac:dyDescent="0.25">
      <c r="CG50523" s="768"/>
      <c r="CH50523" s="768"/>
      <c r="CI50523" s="850"/>
    </row>
    <row r="50524" spans="85:87" x14ac:dyDescent="0.25">
      <c r="CG50524" s="768"/>
      <c r="CH50524" s="768"/>
      <c r="CI50524" s="850"/>
    </row>
    <row r="50525" spans="85:87" x14ac:dyDescent="0.25">
      <c r="CG50525" s="768"/>
      <c r="CH50525" s="768"/>
      <c r="CI50525" s="850"/>
    </row>
    <row r="50526" spans="85:87" x14ac:dyDescent="0.25">
      <c r="CG50526" s="768"/>
      <c r="CH50526" s="768"/>
      <c r="CI50526" s="850"/>
    </row>
    <row r="50527" spans="85:87" x14ac:dyDescent="0.25">
      <c r="CG50527" s="768"/>
      <c r="CH50527" s="768"/>
      <c r="CI50527" s="850"/>
    </row>
    <row r="50528" spans="85:87" x14ac:dyDescent="0.25">
      <c r="CG50528" s="768"/>
      <c r="CH50528" s="768"/>
      <c r="CI50528" s="850"/>
    </row>
    <row r="50529" spans="85:87" x14ac:dyDescent="0.25">
      <c r="CG50529" s="768"/>
      <c r="CH50529" s="768"/>
      <c r="CI50529" s="850"/>
    </row>
    <row r="50530" spans="85:87" x14ac:dyDescent="0.25">
      <c r="CG50530" s="768"/>
      <c r="CH50530" s="768"/>
      <c r="CI50530" s="850"/>
    </row>
    <row r="50531" spans="85:87" x14ac:dyDescent="0.25">
      <c r="CG50531" s="768"/>
      <c r="CH50531" s="768"/>
      <c r="CI50531" s="850"/>
    </row>
    <row r="50532" spans="85:87" x14ac:dyDescent="0.25">
      <c r="CG50532" s="768"/>
      <c r="CH50532" s="768"/>
      <c r="CI50532" s="850"/>
    </row>
    <row r="50533" spans="85:87" x14ac:dyDescent="0.25">
      <c r="CG50533" s="768"/>
      <c r="CH50533" s="768"/>
      <c r="CI50533" s="850"/>
    </row>
    <row r="50534" spans="85:87" x14ac:dyDescent="0.25">
      <c r="CG50534" s="768"/>
      <c r="CH50534" s="768"/>
      <c r="CI50534" s="850"/>
    </row>
    <row r="50535" spans="85:87" x14ac:dyDescent="0.25">
      <c r="CG50535" s="768"/>
      <c r="CH50535" s="768"/>
      <c r="CI50535" s="850"/>
    </row>
    <row r="50536" spans="85:87" x14ac:dyDescent="0.25">
      <c r="CG50536" s="768"/>
      <c r="CH50536" s="768"/>
      <c r="CI50536" s="850"/>
    </row>
    <row r="50537" spans="85:87" x14ac:dyDescent="0.25">
      <c r="CG50537" s="768"/>
      <c r="CH50537" s="768"/>
      <c r="CI50537" s="850"/>
    </row>
    <row r="50538" spans="85:87" x14ac:dyDescent="0.25">
      <c r="CG50538" s="768"/>
      <c r="CH50538" s="768"/>
      <c r="CI50538" s="850"/>
    </row>
    <row r="50539" spans="85:87" x14ac:dyDescent="0.25">
      <c r="CG50539" s="768"/>
      <c r="CH50539" s="768"/>
      <c r="CI50539" s="850"/>
    </row>
    <row r="50540" spans="85:87" x14ac:dyDescent="0.25">
      <c r="CG50540" s="768"/>
      <c r="CH50540" s="768"/>
      <c r="CI50540" s="850"/>
    </row>
    <row r="50541" spans="85:87" x14ac:dyDescent="0.25">
      <c r="CG50541" s="768"/>
      <c r="CH50541" s="768"/>
      <c r="CI50541" s="850"/>
    </row>
    <row r="50542" spans="85:87" x14ac:dyDescent="0.25">
      <c r="CG50542" s="768"/>
      <c r="CH50542" s="768"/>
      <c r="CI50542" s="850"/>
    </row>
    <row r="50543" spans="85:87" x14ac:dyDescent="0.25">
      <c r="CG50543" s="768"/>
      <c r="CH50543" s="768"/>
      <c r="CI50543" s="850"/>
    </row>
    <row r="50544" spans="85:87" x14ac:dyDescent="0.25">
      <c r="CG50544" s="768"/>
      <c r="CH50544" s="768"/>
      <c r="CI50544" s="850"/>
    </row>
    <row r="50545" spans="85:87" x14ac:dyDescent="0.25">
      <c r="CG50545" s="768"/>
      <c r="CH50545" s="768"/>
      <c r="CI50545" s="850"/>
    </row>
    <row r="50546" spans="85:87" x14ac:dyDescent="0.25">
      <c r="CG50546" s="768"/>
      <c r="CH50546" s="768"/>
      <c r="CI50546" s="850"/>
    </row>
    <row r="50547" spans="85:87" x14ac:dyDescent="0.25">
      <c r="CG50547" s="768"/>
      <c r="CH50547" s="768"/>
      <c r="CI50547" s="850"/>
    </row>
    <row r="50548" spans="85:87" x14ac:dyDescent="0.25">
      <c r="CG50548" s="768"/>
      <c r="CH50548" s="768"/>
      <c r="CI50548" s="850"/>
    </row>
    <row r="50549" spans="85:87" x14ac:dyDescent="0.25">
      <c r="CG50549" s="768"/>
      <c r="CH50549" s="768"/>
      <c r="CI50549" s="850"/>
    </row>
    <row r="50550" spans="85:87" x14ac:dyDescent="0.25">
      <c r="CG50550" s="768"/>
      <c r="CH50550" s="768"/>
      <c r="CI50550" s="850"/>
    </row>
    <row r="50551" spans="85:87" x14ac:dyDescent="0.25">
      <c r="CG50551" s="768"/>
      <c r="CH50551" s="768"/>
      <c r="CI50551" s="850"/>
    </row>
    <row r="50552" spans="85:87" x14ac:dyDescent="0.25">
      <c r="CG50552" s="768"/>
      <c r="CH50552" s="768"/>
      <c r="CI50552" s="850"/>
    </row>
    <row r="50553" spans="85:87" x14ac:dyDescent="0.25">
      <c r="CG50553" s="768"/>
      <c r="CH50553" s="768"/>
      <c r="CI50553" s="850"/>
    </row>
    <row r="50554" spans="85:87" x14ac:dyDescent="0.25">
      <c r="CG50554" s="768"/>
      <c r="CH50554" s="768"/>
      <c r="CI50554" s="850"/>
    </row>
    <row r="50555" spans="85:87" x14ac:dyDescent="0.25">
      <c r="CG50555" s="768"/>
      <c r="CH50555" s="768"/>
      <c r="CI50555" s="850"/>
    </row>
    <row r="50556" spans="85:87" x14ac:dyDescent="0.25">
      <c r="CG50556" s="768"/>
      <c r="CH50556" s="768"/>
      <c r="CI50556" s="850"/>
    </row>
    <row r="50557" spans="85:87" x14ac:dyDescent="0.25">
      <c r="CG50557" s="768"/>
      <c r="CH50557" s="768"/>
      <c r="CI50557" s="850"/>
    </row>
    <row r="50558" spans="85:87" x14ac:dyDescent="0.25">
      <c r="CG50558" s="768"/>
      <c r="CH50558" s="768"/>
      <c r="CI50558" s="850"/>
    </row>
    <row r="50559" spans="85:87" x14ac:dyDescent="0.25">
      <c r="CG50559" s="768"/>
      <c r="CH50559" s="768"/>
      <c r="CI50559" s="850"/>
    </row>
    <row r="50560" spans="85:87" x14ac:dyDescent="0.25">
      <c r="CG50560" s="768"/>
      <c r="CH50560" s="768"/>
      <c r="CI50560" s="850"/>
    </row>
    <row r="50561" spans="85:87" x14ac:dyDescent="0.25">
      <c r="CG50561" s="768"/>
      <c r="CH50561" s="768"/>
      <c r="CI50561" s="850"/>
    </row>
    <row r="50562" spans="85:87" x14ac:dyDescent="0.25">
      <c r="CG50562" s="768"/>
      <c r="CH50562" s="768"/>
      <c r="CI50562" s="850"/>
    </row>
    <row r="50563" spans="85:87" x14ac:dyDescent="0.25">
      <c r="CG50563" s="768"/>
      <c r="CH50563" s="768"/>
      <c r="CI50563" s="850"/>
    </row>
    <row r="50564" spans="85:87" x14ac:dyDescent="0.25">
      <c r="CG50564" s="768"/>
      <c r="CH50564" s="768"/>
      <c r="CI50564" s="850"/>
    </row>
    <row r="50565" spans="85:87" x14ac:dyDescent="0.25">
      <c r="CG50565" s="768"/>
      <c r="CH50565" s="768"/>
      <c r="CI50565" s="850"/>
    </row>
    <row r="50566" spans="85:87" x14ac:dyDescent="0.25">
      <c r="CG50566" s="768"/>
      <c r="CH50566" s="768"/>
      <c r="CI50566" s="850"/>
    </row>
    <row r="50567" spans="85:87" x14ac:dyDescent="0.25">
      <c r="CG50567" s="768"/>
      <c r="CH50567" s="768"/>
      <c r="CI50567" s="850"/>
    </row>
    <row r="50568" spans="85:87" x14ac:dyDescent="0.25">
      <c r="CG50568" s="768"/>
      <c r="CH50568" s="768"/>
      <c r="CI50568" s="850"/>
    </row>
    <row r="50569" spans="85:87" x14ac:dyDescent="0.25">
      <c r="CG50569" s="768"/>
      <c r="CH50569" s="768"/>
      <c r="CI50569" s="850"/>
    </row>
    <row r="50570" spans="85:87" x14ac:dyDescent="0.25">
      <c r="CG50570" s="768"/>
      <c r="CH50570" s="768"/>
      <c r="CI50570" s="850"/>
    </row>
    <row r="50571" spans="85:87" x14ac:dyDescent="0.25">
      <c r="CG50571" s="768"/>
      <c r="CH50571" s="768"/>
      <c r="CI50571" s="850"/>
    </row>
    <row r="50572" spans="85:87" x14ac:dyDescent="0.25">
      <c r="CG50572" s="768"/>
      <c r="CH50572" s="768"/>
      <c r="CI50572" s="850"/>
    </row>
    <row r="50573" spans="85:87" x14ac:dyDescent="0.25">
      <c r="CG50573" s="768"/>
      <c r="CH50573" s="768"/>
      <c r="CI50573" s="850"/>
    </row>
    <row r="50574" spans="85:87" x14ac:dyDescent="0.25">
      <c r="CG50574" s="768"/>
      <c r="CH50574" s="768"/>
      <c r="CI50574" s="850"/>
    </row>
    <row r="50575" spans="85:87" x14ac:dyDescent="0.25">
      <c r="CG50575" s="768"/>
      <c r="CH50575" s="768"/>
      <c r="CI50575" s="850"/>
    </row>
    <row r="50576" spans="85:87" x14ac:dyDescent="0.25">
      <c r="CG50576" s="768"/>
      <c r="CH50576" s="768"/>
      <c r="CI50576" s="850"/>
    </row>
    <row r="50577" spans="85:87" x14ac:dyDescent="0.25">
      <c r="CG50577" s="768"/>
      <c r="CH50577" s="768"/>
      <c r="CI50577" s="850"/>
    </row>
    <row r="50578" spans="85:87" x14ac:dyDescent="0.25">
      <c r="CG50578" s="768"/>
      <c r="CH50578" s="768"/>
      <c r="CI50578" s="850"/>
    </row>
    <row r="50579" spans="85:87" x14ac:dyDescent="0.25">
      <c r="CG50579" s="768"/>
      <c r="CH50579" s="768"/>
      <c r="CI50579" s="850"/>
    </row>
    <row r="50580" spans="85:87" x14ac:dyDescent="0.25">
      <c r="CG50580" s="768"/>
      <c r="CH50580" s="768"/>
      <c r="CI50580" s="850"/>
    </row>
    <row r="50581" spans="85:87" x14ac:dyDescent="0.25">
      <c r="CG50581" s="768"/>
      <c r="CH50581" s="768"/>
      <c r="CI50581" s="850"/>
    </row>
    <row r="50582" spans="85:87" x14ac:dyDescent="0.25">
      <c r="CG50582" s="768"/>
      <c r="CH50582" s="768"/>
      <c r="CI50582" s="850"/>
    </row>
    <row r="50583" spans="85:87" x14ac:dyDescent="0.25">
      <c r="CG50583" s="768"/>
      <c r="CH50583" s="768"/>
      <c r="CI50583" s="850"/>
    </row>
    <row r="50584" spans="85:87" x14ac:dyDescent="0.25">
      <c r="CG50584" s="768"/>
      <c r="CH50584" s="768"/>
      <c r="CI50584" s="850"/>
    </row>
    <row r="50585" spans="85:87" x14ac:dyDescent="0.25">
      <c r="CG50585" s="768"/>
      <c r="CH50585" s="768"/>
      <c r="CI50585" s="850"/>
    </row>
    <row r="50586" spans="85:87" x14ac:dyDescent="0.25">
      <c r="CG50586" s="768"/>
      <c r="CH50586" s="768"/>
      <c r="CI50586" s="850"/>
    </row>
    <row r="50587" spans="85:87" x14ac:dyDescent="0.25">
      <c r="CG50587" s="768"/>
      <c r="CH50587" s="768"/>
      <c r="CI50587" s="850"/>
    </row>
    <row r="50588" spans="85:87" x14ac:dyDescent="0.25">
      <c r="CG50588" s="768"/>
      <c r="CH50588" s="768"/>
      <c r="CI50588" s="850"/>
    </row>
    <row r="50589" spans="85:87" x14ac:dyDescent="0.25">
      <c r="CG50589" s="768"/>
      <c r="CH50589" s="768"/>
      <c r="CI50589" s="850"/>
    </row>
    <row r="50590" spans="85:87" x14ac:dyDescent="0.25">
      <c r="CG50590" s="768"/>
      <c r="CH50590" s="768"/>
      <c r="CI50590" s="850"/>
    </row>
    <row r="50591" spans="85:87" x14ac:dyDescent="0.25">
      <c r="CG50591" s="768"/>
      <c r="CH50591" s="768"/>
      <c r="CI50591" s="850"/>
    </row>
    <row r="50592" spans="85:87" x14ac:dyDescent="0.25">
      <c r="CG50592" s="768"/>
      <c r="CH50592" s="768"/>
      <c r="CI50592" s="850"/>
    </row>
    <row r="50593" spans="85:87" x14ac:dyDescent="0.25">
      <c r="CG50593" s="768"/>
      <c r="CH50593" s="768"/>
      <c r="CI50593" s="850"/>
    </row>
    <row r="50594" spans="85:87" x14ac:dyDescent="0.25">
      <c r="CG50594" s="768"/>
      <c r="CH50594" s="768"/>
      <c r="CI50594" s="850"/>
    </row>
    <row r="50595" spans="85:87" x14ac:dyDescent="0.25">
      <c r="CG50595" s="768"/>
      <c r="CH50595" s="768"/>
      <c r="CI50595" s="850"/>
    </row>
    <row r="50596" spans="85:87" x14ac:dyDescent="0.25">
      <c r="CG50596" s="768"/>
      <c r="CH50596" s="768"/>
      <c r="CI50596" s="850"/>
    </row>
    <row r="50597" spans="85:87" x14ac:dyDescent="0.25">
      <c r="CG50597" s="768"/>
      <c r="CH50597" s="768"/>
      <c r="CI50597" s="850"/>
    </row>
    <row r="50598" spans="85:87" x14ac:dyDescent="0.25">
      <c r="CG50598" s="768"/>
      <c r="CH50598" s="768"/>
      <c r="CI50598" s="850"/>
    </row>
    <row r="50599" spans="85:87" x14ac:dyDescent="0.25">
      <c r="CG50599" s="768"/>
      <c r="CH50599" s="768"/>
      <c r="CI50599" s="850"/>
    </row>
    <row r="50600" spans="85:87" x14ac:dyDescent="0.25">
      <c r="CG50600" s="768"/>
      <c r="CH50600" s="768"/>
      <c r="CI50600" s="850"/>
    </row>
    <row r="50601" spans="85:87" x14ac:dyDescent="0.25">
      <c r="CG50601" s="768"/>
      <c r="CH50601" s="768"/>
      <c r="CI50601" s="850"/>
    </row>
    <row r="50602" spans="85:87" x14ac:dyDescent="0.25">
      <c r="CG50602" s="768"/>
      <c r="CH50602" s="768"/>
      <c r="CI50602" s="850"/>
    </row>
    <row r="50603" spans="85:87" x14ac:dyDescent="0.25">
      <c r="CG50603" s="768"/>
      <c r="CH50603" s="768"/>
      <c r="CI50603" s="850"/>
    </row>
    <row r="50604" spans="85:87" x14ac:dyDescent="0.25">
      <c r="CG50604" s="768"/>
      <c r="CH50604" s="768"/>
      <c r="CI50604" s="850"/>
    </row>
    <row r="50605" spans="85:87" x14ac:dyDescent="0.25">
      <c r="CG50605" s="768"/>
      <c r="CH50605" s="768"/>
      <c r="CI50605" s="850"/>
    </row>
    <row r="50606" spans="85:87" x14ac:dyDescent="0.25">
      <c r="CG50606" s="768"/>
      <c r="CH50606" s="768"/>
      <c r="CI50606" s="850"/>
    </row>
    <row r="50607" spans="85:87" x14ac:dyDescent="0.25">
      <c r="CG50607" s="768"/>
      <c r="CH50607" s="768"/>
      <c r="CI50607" s="850"/>
    </row>
    <row r="50608" spans="85:87" x14ac:dyDescent="0.25">
      <c r="CG50608" s="768"/>
      <c r="CH50608" s="768"/>
      <c r="CI50608" s="850"/>
    </row>
    <row r="50609" spans="85:87" x14ac:dyDescent="0.25">
      <c r="CG50609" s="768"/>
      <c r="CH50609" s="768"/>
      <c r="CI50609" s="850"/>
    </row>
    <row r="50610" spans="85:87" x14ac:dyDescent="0.25">
      <c r="CG50610" s="768"/>
      <c r="CH50610" s="768"/>
      <c r="CI50610" s="850"/>
    </row>
    <row r="50611" spans="85:87" x14ac:dyDescent="0.25">
      <c r="CG50611" s="768"/>
      <c r="CH50611" s="768"/>
      <c r="CI50611" s="850"/>
    </row>
    <row r="50612" spans="85:87" x14ac:dyDescent="0.25">
      <c r="CG50612" s="768"/>
      <c r="CH50612" s="768"/>
      <c r="CI50612" s="850"/>
    </row>
    <row r="50613" spans="85:87" x14ac:dyDescent="0.25">
      <c r="CG50613" s="768"/>
      <c r="CH50613" s="768"/>
      <c r="CI50613" s="850"/>
    </row>
    <row r="50614" spans="85:87" x14ac:dyDescent="0.25">
      <c r="CG50614" s="768"/>
      <c r="CH50614" s="768"/>
      <c r="CI50614" s="850"/>
    </row>
    <row r="50615" spans="85:87" x14ac:dyDescent="0.25">
      <c r="CG50615" s="768"/>
      <c r="CH50615" s="768"/>
      <c r="CI50615" s="850"/>
    </row>
    <row r="50616" spans="85:87" x14ac:dyDescent="0.25">
      <c r="CG50616" s="768"/>
      <c r="CH50616" s="768"/>
      <c r="CI50616" s="850"/>
    </row>
    <row r="50617" spans="85:87" x14ac:dyDescent="0.25">
      <c r="CG50617" s="768"/>
      <c r="CH50617" s="768"/>
      <c r="CI50617" s="850"/>
    </row>
    <row r="50618" spans="85:87" x14ac:dyDescent="0.25">
      <c r="CG50618" s="768"/>
      <c r="CH50618" s="768"/>
      <c r="CI50618" s="850"/>
    </row>
    <row r="50619" spans="85:87" x14ac:dyDescent="0.25">
      <c r="CG50619" s="768"/>
      <c r="CH50619" s="768"/>
      <c r="CI50619" s="850"/>
    </row>
    <row r="50620" spans="85:87" x14ac:dyDescent="0.25">
      <c r="CG50620" s="768"/>
      <c r="CH50620" s="768"/>
      <c r="CI50620" s="850"/>
    </row>
    <row r="50621" spans="85:87" x14ac:dyDescent="0.25">
      <c r="CG50621" s="768"/>
      <c r="CH50621" s="768"/>
      <c r="CI50621" s="850"/>
    </row>
    <row r="50622" spans="85:87" x14ac:dyDescent="0.25">
      <c r="CG50622" s="768"/>
      <c r="CH50622" s="768"/>
      <c r="CI50622" s="850"/>
    </row>
    <row r="50623" spans="85:87" x14ac:dyDescent="0.25">
      <c r="CG50623" s="768"/>
      <c r="CH50623" s="768"/>
      <c r="CI50623" s="850"/>
    </row>
    <row r="50624" spans="85:87" x14ac:dyDescent="0.25">
      <c r="CG50624" s="768"/>
      <c r="CH50624" s="768"/>
      <c r="CI50624" s="850"/>
    </row>
    <row r="50625" spans="85:87" x14ac:dyDescent="0.25">
      <c r="CG50625" s="768"/>
      <c r="CH50625" s="768"/>
      <c r="CI50625" s="850"/>
    </row>
    <row r="50626" spans="85:87" x14ac:dyDescent="0.25">
      <c r="CG50626" s="768"/>
      <c r="CH50626" s="768"/>
      <c r="CI50626" s="850"/>
    </row>
    <row r="50627" spans="85:87" x14ac:dyDescent="0.25">
      <c r="CG50627" s="768"/>
      <c r="CH50627" s="768"/>
      <c r="CI50627" s="850"/>
    </row>
    <row r="50628" spans="85:87" x14ac:dyDescent="0.25">
      <c r="CG50628" s="768"/>
      <c r="CH50628" s="768"/>
      <c r="CI50628" s="850"/>
    </row>
    <row r="50629" spans="85:87" x14ac:dyDescent="0.25">
      <c r="CG50629" s="768"/>
      <c r="CH50629" s="768"/>
      <c r="CI50629" s="850"/>
    </row>
    <row r="50630" spans="85:87" x14ac:dyDescent="0.25">
      <c r="CG50630" s="768"/>
      <c r="CH50630" s="768"/>
      <c r="CI50630" s="850"/>
    </row>
    <row r="50631" spans="85:87" x14ac:dyDescent="0.25">
      <c r="CG50631" s="768"/>
      <c r="CH50631" s="768"/>
      <c r="CI50631" s="850"/>
    </row>
    <row r="50632" spans="85:87" x14ac:dyDescent="0.25">
      <c r="CG50632" s="768"/>
      <c r="CH50632" s="768"/>
      <c r="CI50632" s="850"/>
    </row>
    <row r="50633" spans="85:87" x14ac:dyDescent="0.25">
      <c r="CG50633" s="768"/>
      <c r="CH50633" s="768"/>
      <c r="CI50633" s="850"/>
    </row>
    <row r="50634" spans="85:87" x14ac:dyDescent="0.25">
      <c r="CG50634" s="768"/>
      <c r="CH50634" s="768"/>
      <c r="CI50634" s="850"/>
    </row>
    <row r="50635" spans="85:87" x14ac:dyDescent="0.25">
      <c r="CG50635" s="768"/>
      <c r="CH50635" s="768"/>
      <c r="CI50635" s="850"/>
    </row>
    <row r="50636" spans="85:87" x14ac:dyDescent="0.25">
      <c r="CG50636" s="768"/>
      <c r="CH50636" s="768"/>
      <c r="CI50636" s="850"/>
    </row>
    <row r="50637" spans="85:87" x14ac:dyDescent="0.25">
      <c r="CG50637" s="768"/>
      <c r="CH50637" s="768"/>
      <c r="CI50637" s="850"/>
    </row>
    <row r="50638" spans="85:87" x14ac:dyDescent="0.25">
      <c r="CG50638" s="768"/>
      <c r="CH50638" s="768"/>
      <c r="CI50638" s="850"/>
    </row>
    <row r="50639" spans="85:87" x14ac:dyDescent="0.25">
      <c r="CG50639" s="768"/>
      <c r="CH50639" s="768"/>
      <c r="CI50639" s="850"/>
    </row>
    <row r="50640" spans="85:87" x14ac:dyDescent="0.25">
      <c r="CG50640" s="768"/>
      <c r="CH50640" s="768"/>
      <c r="CI50640" s="850"/>
    </row>
    <row r="50641" spans="85:87" x14ac:dyDescent="0.25">
      <c r="CG50641" s="768"/>
      <c r="CH50641" s="768"/>
      <c r="CI50641" s="850"/>
    </row>
    <row r="50642" spans="85:87" x14ac:dyDescent="0.25">
      <c r="CG50642" s="768"/>
      <c r="CH50642" s="768"/>
      <c r="CI50642" s="850"/>
    </row>
    <row r="50643" spans="85:87" x14ac:dyDescent="0.25">
      <c r="CG50643" s="768"/>
      <c r="CH50643" s="768"/>
      <c r="CI50643" s="850"/>
    </row>
    <row r="50644" spans="85:87" x14ac:dyDescent="0.25">
      <c r="CG50644" s="768"/>
      <c r="CH50644" s="768"/>
      <c r="CI50644" s="850"/>
    </row>
    <row r="50645" spans="85:87" x14ac:dyDescent="0.25">
      <c r="CG50645" s="768"/>
      <c r="CH50645" s="768"/>
      <c r="CI50645" s="850"/>
    </row>
    <row r="50646" spans="85:87" x14ac:dyDescent="0.25">
      <c r="CG50646" s="768"/>
      <c r="CH50646" s="768"/>
      <c r="CI50646" s="850"/>
    </row>
    <row r="50647" spans="85:87" x14ac:dyDescent="0.25">
      <c r="CG50647" s="768"/>
      <c r="CH50647" s="768"/>
      <c r="CI50647" s="850"/>
    </row>
    <row r="50648" spans="85:87" x14ac:dyDescent="0.25">
      <c r="CG50648" s="768"/>
      <c r="CH50648" s="768"/>
      <c r="CI50648" s="850"/>
    </row>
    <row r="50649" spans="85:87" x14ac:dyDescent="0.25">
      <c r="CG50649" s="768"/>
      <c r="CH50649" s="768"/>
      <c r="CI50649" s="850"/>
    </row>
    <row r="50650" spans="85:87" x14ac:dyDescent="0.25">
      <c r="CG50650" s="768"/>
      <c r="CH50650" s="768"/>
      <c r="CI50650" s="850"/>
    </row>
    <row r="50651" spans="85:87" x14ac:dyDescent="0.25">
      <c r="CG50651" s="768"/>
      <c r="CH50651" s="768"/>
      <c r="CI50651" s="850"/>
    </row>
    <row r="50652" spans="85:87" x14ac:dyDescent="0.25">
      <c r="CG50652" s="768"/>
      <c r="CH50652" s="768"/>
      <c r="CI50652" s="850"/>
    </row>
    <row r="50653" spans="85:87" x14ac:dyDescent="0.25">
      <c r="CG50653" s="768"/>
      <c r="CH50653" s="768"/>
      <c r="CI50653" s="850"/>
    </row>
    <row r="50654" spans="85:87" x14ac:dyDescent="0.25">
      <c r="CG50654" s="768"/>
      <c r="CH50654" s="768"/>
      <c r="CI50654" s="850"/>
    </row>
    <row r="50655" spans="85:87" x14ac:dyDescent="0.25">
      <c r="CG50655" s="768"/>
      <c r="CH50655" s="768"/>
      <c r="CI50655" s="850"/>
    </row>
    <row r="50656" spans="85:87" x14ac:dyDescent="0.25">
      <c r="CG50656" s="768"/>
      <c r="CH50656" s="768"/>
      <c r="CI50656" s="850"/>
    </row>
    <row r="50657" spans="85:87" x14ac:dyDescent="0.25">
      <c r="CG50657" s="768"/>
      <c r="CH50657" s="768"/>
      <c r="CI50657" s="850"/>
    </row>
    <row r="50658" spans="85:87" x14ac:dyDescent="0.25">
      <c r="CG50658" s="768"/>
      <c r="CH50658" s="768"/>
      <c r="CI50658" s="850"/>
    </row>
    <row r="50659" spans="85:87" x14ac:dyDescent="0.25">
      <c r="CG50659" s="768"/>
      <c r="CH50659" s="768"/>
      <c r="CI50659" s="850"/>
    </row>
    <row r="50660" spans="85:87" x14ac:dyDescent="0.25">
      <c r="CG50660" s="768"/>
      <c r="CH50660" s="768"/>
      <c r="CI50660" s="850"/>
    </row>
    <row r="50661" spans="85:87" x14ac:dyDescent="0.25">
      <c r="CG50661" s="768"/>
      <c r="CH50661" s="768"/>
      <c r="CI50661" s="850"/>
    </row>
    <row r="50662" spans="85:87" x14ac:dyDescent="0.25">
      <c r="CG50662" s="768"/>
      <c r="CH50662" s="768"/>
      <c r="CI50662" s="850"/>
    </row>
    <row r="50663" spans="85:87" x14ac:dyDescent="0.25">
      <c r="CG50663" s="768"/>
      <c r="CH50663" s="768"/>
      <c r="CI50663" s="850"/>
    </row>
    <row r="50664" spans="85:87" x14ac:dyDescent="0.25">
      <c r="CG50664" s="768"/>
      <c r="CH50664" s="768"/>
      <c r="CI50664" s="850"/>
    </row>
    <row r="50665" spans="85:87" x14ac:dyDescent="0.25">
      <c r="CG50665" s="768"/>
      <c r="CH50665" s="768"/>
      <c r="CI50665" s="850"/>
    </row>
    <row r="50666" spans="85:87" x14ac:dyDescent="0.25">
      <c r="CG50666" s="768"/>
      <c r="CH50666" s="768"/>
      <c r="CI50666" s="850"/>
    </row>
    <row r="50667" spans="85:87" x14ac:dyDescent="0.25">
      <c r="CG50667" s="768"/>
      <c r="CH50667" s="768"/>
      <c r="CI50667" s="850"/>
    </row>
    <row r="50668" spans="85:87" x14ac:dyDescent="0.25">
      <c r="CG50668" s="768"/>
      <c r="CH50668" s="768"/>
      <c r="CI50668" s="850"/>
    </row>
    <row r="50669" spans="85:87" x14ac:dyDescent="0.25">
      <c r="CG50669" s="768"/>
      <c r="CH50669" s="768"/>
      <c r="CI50669" s="850"/>
    </row>
    <row r="50670" spans="85:87" x14ac:dyDescent="0.25">
      <c r="CG50670" s="768"/>
      <c r="CH50670" s="768"/>
      <c r="CI50670" s="850"/>
    </row>
    <row r="50671" spans="85:87" x14ac:dyDescent="0.25">
      <c r="CG50671" s="768"/>
      <c r="CH50671" s="768"/>
      <c r="CI50671" s="850"/>
    </row>
    <row r="50672" spans="85:87" x14ac:dyDescent="0.25">
      <c r="CG50672" s="768"/>
      <c r="CH50672" s="768"/>
      <c r="CI50672" s="850"/>
    </row>
    <row r="50673" spans="85:87" x14ac:dyDescent="0.25">
      <c r="CG50673" s="768"/>
      <c r="CH50673" s="768"/>
      <c r="CI50673" s="850"/>
    </row>
    <row r="50674" spans="85:87" x14ac:dyDescent="0.25">
      <c r="CG50674" s="768"/>
      <c r="CH50674" s="768"/>
      <c r="CI50674" s="850"/>
    </row>
    <row r="50675" spans="85:87" x14ac:dyDescent="0.25">
      <c r="CG50675" s="768"/>
      <c r="CH50675" s="768"/>
      <c r="CI50675" s="850"/>
    </row>
    <row r="50676" spans="85:87" x14ac:dyDescent="0.25">
      <c r="CG50676" s="768"/>
      <c r="CH50676" s="768"/>
      <c r="CI50676" s="850"/>
    </row>
    <row r="50677" spans="85:87" x14ac:dyDescent="0.25">
      <c r="CG50677" s="768"/>
      <c r="CH50677" s="768"/>
      <c r="CI50677" s="850"/>
    </row>
    <row r="50678" spans="85:87" x14ac:dyDescent="0.25">
      <c r="CG50678" s="768"/>
      <c r="CH50678" s="768"/>
      <c r="CI50678" s="850"/>
    </row>
    <row r="50679" spans="85:87" x14ac:dyDescent="0.25">
      <c r="CG50679" s="768"/>
      <c r="CH50679" s="768"/>
      <c r="CI50679" s="850"/>
    </row>
    <row r="50680" spans="85:87" x14ac:dyDescent="0.25">
      <c r="CG50680" s="768"/>
      <c r="CH50680" s="768"/>
      <c r="CI50680" s="850"/>
    </row>
    <row r="50681" spans="85:87" x14ac:dyDescent="0.25">
      <c r="CG50681" s="768"/>
      <c r="CH50681" s="768"/>
      <c r="CI50681" s="850"/>
    </row>
    <row r="50682" spans="85:87" x14ac:dyDescent="0.25">
      <c r="CG50682" s="768"/>
      <c r="CH50682" s="768"/>
      <c r="CI50682" s="850"/>
    </row>
    <row r="50683" spans="85:87" x14ac:dyDescent="0.25">
      <c r="CG50683" s="768"/>
      <c r="CH50683" s="768"/>
      <c r="CI50683" s="850"/>
    </row>
    <row r="50684" spans="85:87" x14ac:dyDescent="0.25">
      <c r="CG50684" s="768"/>
      <c r="CH50684" s="768"/>
      <c r="CI50684" s="850"/>
    </row>
    <row r="50685" spans="85:87" x14ac:dyDescent="0.25">
      <c r="CG50685" s="768"/>
      <c r="CH50685" s="768"/>
      <c r="CI50685" s="850"/>
    </row>
    <row r="50686" spans="85:87" x14ac:dyDescent="0.25">
      <c r="CG50686" s="768"/>
      <c r="CH50686" s="768"/>
      <c r="CI50686" s="850"/>
    </row>
    <row r="50687" spans="85:87" x14ac:dyDescent="0.25">
      <c r="CG50687" s="768"/>
      <c r="CH50687" s="768"/>
      <c r="CI50687" s="850"/>
    </row>
    <row r="50688" spans="85:87" x14ac:dyDescent="0.25">
      <c r="CG50688" s="768"/>
      <c r="CH50688" s="768"/>
      <c r="CI50688" s="850"/>
    </row>
    <row r="50689" spans="85:87" x14ac:dyDescent="0.25">
      <c r="CG50689" s="768"/>
      <c r="CH50689" s="768"/>
      <c r="CI50689" s="850"/>
    </row>
    <row r="50690" spans="85:87" x14ac:dyDescent="0.25">
      <c r="CG50690" s="768"/>
      <c r="CH50690" s="768"/>
      <c r="CI50690" s="850"/>
    </row>
    <row r="50691" spans="85:87" x14ac:dyDescent="0.25">
      <c r="CG50691" s="768"/>
      <c r="CH50691" s="768"/>
      <c r="CI50691" s="850"/>
    </row>
    <row r="50692" spans="85:87" x14ac:dyDescent="0.25">
      <c r="CG50692" s="768"/>
      <c r="CH50692" s="768"/>
      <c r="CI50692" s="850"/>
    </row>
    <row r="50693" spans="85:87" x14ac:dyDescent="0.25">
      <c r="CG50693" s="768"/>
      <c r="CH50693" s="768"/>
      <c r="CI50693" s="850"/>
    </row>
    <row r="50694" spans="85:87" x14ac:dyDescent="0.25">
      <c r="CG50694" s="768"/>
      <c r="CH50694" s="768"/>
      <c r="CI50694" s="850"/>
    </row>
    <row r="50695" spans="85:87" x14ac:dyDescent="0.25">
      <c r="CG50695" s="768"/>
      <c r="CH50695" s="768"/>
      <c r="CI50695" s="850"/>
    </row>
    <row r="50696" spans="85:87" x14ac:dyDescent="0.25">
      <c r="CG50696" s="768"/>
      <c r="CH50696" s="768"/>
      <c r="CI50696" s="850"/>
    </row>
    <row r="50697" spans="85:87" x14ac:dyDescent="0.25">
      <c r="CG50697" s="768"/>
      <c r="CH50697" s="768"/>
      <c r="CI50697" s="850"/>
    </row>
    <row r="50698" spans="85:87" x14ac:dyDescent="0.25">
      <c r="CG50698" s="768"/>
      <c r="CH50698" s="768"/>
      <c r="CI50698" s="850"/>
    </row>
    <row r="50699" spans="85:87" x14ac:dyDescent="0.25">
      <c r="CG50699" s="768"/>
      <c r="CH50699" s="768"/>
      <c r="CI50699" s="850"/>
    </row>
    <row r="50700" spans="85:87" x14ac:dyDescent="0.25">
      <c r="CG50700" s="768"/>
      <c r="CH50700" s="768"/>
      <c r="CI50700" s="850"/>
    </row>
    <row r="50701" spans="85:87" x14ac:dyDescent="0.25">
      <c r="CG50701" s="768"/>
      <c r="CH50701" s="768"/>
      <c r="CI50701" s="850"/>
    </row>
    <row r="50702" spans="85:87" x14ac:dyDescent="0.25">
      <c r="CG50702" s="768"/>
      <c r="CH50702" s="768"/>
      <c r="CI50702" s="850"/>
    </row>
    <row r="50703" spans="85:87" x14ac:dyDescent="0.25">
      <c r="CG50703" s="768"/>
      <c r="CH50703" s="768"/>
      <c r="CI50703" s="850"/>
    </row>
    <row r="50704" spans="85:87" x14ac:dyDescent="0.25">
      <c r="CG50704" s="768"/>
      <c r="CH50704" s="768"/>
      <c r="CI50704" s="850"/>
    </row>
    <row r="50705" spans="85:87" x14ac:dyDescent="0.25">
      <c r="CG50705" s="768"/>
      <c r="CH50705" s="768"/>
      <c r="CI50705" s="850"/>
    </row>
    <row r="50706" spans="85:87" x14ac:dyDescent="0.25">
      <c r="CG50706" s="768"/>
      <c r="CH50706" s="768"/>
      <c r="CI50706" s="850"/>
    </row>
    <row r="50707" spans="85:87" x14ac:dyDescent="0.25">
      <c r="CG50707" s="768"/>
      <c r="CH50707" s="768"/>
      <c r="CI50707" s="850"/>
    </row>
    <row r="50708" spans="85:87" x14ac:dyDescent="0.25">
      <c r="CG50708" s="768"/>
      <c r="CH50708" s="768"/>
      <c r="CI50708" s="850"/>
    </row>
    <row r="50709" spans="85:87" x14ac:dyDescent="0.25">
      <c r="CG50709" s="768"/>
      <c r="CH50709" s="768"/>
      <c r="CI50709" s="850"/>
    </row>
    <row r="50710" spans="85:87" x14ac:dyDescent="0.25">
      <c r="CG50710" s="768"/>
      <c r="CH50710" s="768"/>
      <c r="CI50710" s="850"/>
    </row>
    <row r="50711" spans="85:87" x14ac:dyDescent="0.25">
      <c r="CG50711" s="768"/>
      <c r="CH50711" s="768"/>
      <c r="CI50711" s="850"/>
    </row>
    <row r="50712" spans="85:87" x14ac:dyDescent="0.25">
      <c r="CG50712" s="768"/>
      <c r="CH50712" s="768"/>
      <c r="CI50712" s="850"/>
    </row>
    <row r="50713" spans="85:87" x14ac:dyDescent="0.25">
      <c r="CG50713" s="768"/>
      <c r="CH50713" s="768"/>
      <c r="CI50713" s="850"/>
    </row>
    <row r="50714" spans="85:87" x14ac:dyDescent="0.25">
      <c r="CG50714" s="768"/>
      <c r="CH50714" s="768"/>
      <c r="CI50714" s="850"/>
    </row>
    <row r="50715" spans="85:87" x14ac:dyDescent="0.25">
      <c r="CG50715" s="768"/>
      <c r="CH50715" s="768"/>
      <c r="CI50715" s="850"/>
    </row>
    <row r="50716" spans="85:87" x14ac:dyDescent="0.25">
      <c r="CG50716" s="768"/>
      <c r="CH50716" s="768"/>
      <c r="CI50716" s="850"/>
    </row>
    <row r="50717" spans="85:87" x14ac:dyDescent="0.25">
      <c r="CG50717" s="768"/>
      <c r="CH50717" s="768"/>
      <c r="CI50717" s="850"/>
    </row>
    <row r="50718" spans="85:87" x14ac:dyDescent="0.25">
      <c r="CG50718" s="768"/>
      <c r="CH50718" s="768"/>
      <c r="CI50718" s="850"/>
    </row>
    <row r="50719" spans="85:87" x14ac:dyDescent="0.25">
      <c r="CG50719" s="768"/>
      <c r="CH50719" s="768"/>
      <c r="CI50719" s="850"/>
    </row>
    <row r="50720" spans="85:87" x14ac:dyDescent="0.25">
      <c r="CG50720" s="768"/>
      <c r="CH50720" s="768"/>
      <c r="CI50720" s="850"/>
    </row>
    <row r="50721" spans="85:87" x14ac:dyDescent="0.25">
      <c r="CG50721" s="768"/>
      <c r="CH50721" s="768"/>
      <c r="CI50721" s="850"/>
    </row>
    <row r="50722" spans="85:87" x14ac:dyDescent="0.25">
      <c r="CG50722" s="768"/>
      <c r="CH50722" s="768"/>
      <c r="CI50722" s="850"/>
    </row>
    <row r="50723" spans="85:87" x14ac:dyDescent="0.25">
      <c r="CG50723" s="768"/>
      <c r="CH50723" s="768"/>
      <c r="CI50723" s="850"/>
    </row>
    <row r="50724" spans="85:87" x14ac:dyDescent="0.25">
      <c r="CG50724" s="768"/>
      <c r="CH50724" s="768"/>
      <c r="CI50724" s="850"/>
    </row>
    <row r="50725" spans="85:87" x14ac:dyDescent="0.25">
      <c r="CG50725" s="768"/>
      <c r="CH50725" s="768"/>
      <c r="CI50725" s="850"/>
    </row>
    <row r="50726" spans="85:87" x14ac:dyDescent="0.25">
      <c r="CG50726" s="768"/>
      <c r="CH50726" s="768"/>
      <c r="CI50726" s="850"/>
    </row>
    <row r="50727" spans="85:87" x14ac:dyDescent="0.25">
      <c r="CG50727" s="768"/>
      <c r="CH50727" s="768"/>
      <c r="CI50727" s="850"/>
    </row>
    <row r="50728" spans="85:87" x14ac:dyDescent="0.25">
      <c r="CG50728" s="768"/>
      <c r="CH50728" s="768"/>
      <c r="CI50728" s="850"/>
    </row>
    <row r="50729" spans="85:87" x14ac:dyDescent="0.25">
      <c r="CG50729" s="768"/>
      <c r="CH50729" s="768"/>
      <c r="CI50729" s="850"/>
    </row>
    <row r="50730" spans="85:87" x14ac:dyDescent="0.25">
      <c r="CG50730" s="768"/>
      <c r="CH50730" s="768"/>
      <c r="CI50730" s="850"/>
    </row>
    <row r="50731" spans="85:87" x14ac:dyDescent="0.25">
      <c r="CG50731" s="768"/>
      <c r="CH50731" s="768"/>
      <c r="CI50731" s="850"/>
    </row>
    <row r="50732" spans="85:87" x14ac:dyDescent="0.25">
      <c r="CG50732" s="768"/>
      <c r="CH50732" s="768"/>
      <c r="CI50732" s="850"/>
    </row>
    <row r="50733" spans="85:87" x14ac:dyDescent="0.25">
      <c r="CG50733" s="768"/>
      <c r="CH50733" s="768"/>
      <c r="CI50733" s="850"/>
    </row>
    <row r="50734" spans="85:87" x14ac:dyDescent="0.25">
      <c r="CG50734" s="768"/>
      <c r="CH50734" s="768"/>
      <c r="CI50734" s="850"/>
    </row>
    <row r="50735" spans="85:87" x14ac:dyDescent="0.25">
      <c r="CG50735" s="768"/>
      <c r="CH50735" s="768"/>
      <c r="CI50735" s="850"/>
    </row>
    <row r="50736" spans="85:87" x14ac:dyDescent="0.25">
      <c r="CG50736" s="768"/>
      <c r="CH50736" s="768"/>
      <c r="CI50736" s="850"/>
    </row>
    <row r="50737" spans="85:87" x14ac:dyDescent="0.25">
      <c r="CG50737" s="768"/>
      <c r="CH50737" s="768"/>
      <c r="CI50737" s="850"/>
    </row>
    <row r="50738" spans="85:87" x14ac:dyDescent="0.25">
      <c r="CG50738" s="768"/>
      <c r="CH50738" s="768"/>
      <c r="CI50738" s="850"/>
    </row>
    <row r="50739" spans="85:87" x14ac:dyDescent="0.25">
      <c r="CG50739" s="768"/>
      <c r="CH50739" s="768"/>
      <c r="CI50739" s="850"/>
    </row>
    <row r="50740" spans="85:87" x14ac:dyDescent="0.25">
      <c r="CG50740" s="768"/>
      <c r="CH50740" s="768"/>
      <c r="CI50740" s="850"/>
    </row>
    <row r="50741" spans="85:87" x14ac:dyDescent="0.25">
      <c r="CG50741" s="768"/>
      <c r="CH50741" s="768"/>
      <c r="CI50741" s="850"/>
    </row>
    <row r="50742" spans="85:87" x14ac:dyDescent="0.25">
      <c r="CG50742" s="768"/>
      <c r="CH50742" s="768"/>
      <c r="CI50742" s="850"/>
    </row>
    <row r="50743" spans="85:87" x14ac:dyDescent="0.25">
      <c r="CG50743" s="768"/>
      <c r="CH50743" s="768"/>
      <c r="CI50743" s="850"/>
    </row>
    <row r="50744" spans="85:87" x14ac:dyDescent="0.25">
      <c r="CG50744" s="768"/>
      <c r="CH50744" s="768"/>
      <c r="CI50744" s="850"/>
    </row>
    <row r="50745" spans="85:87" x14ac:dyDescent="0.25">
      <c r="CG50745" s="768"/>
      <c r="CH50745" s="768"/>
      <c r="CI50745" s="850"/>
    </row>
    <row r="50746" spans="85:87" x14ac:dyDescent="0.25">
      <c r="CG50746" s="768"/>
      <c r="CH50746" s="768"/>
      <c r="CI50746" s="850"/>
    </row>
    <row r="50747" spans="85:87" x14ac:dyDescent="0.25">
      <c r="CG50747" s="768"/>
      <c r="CH50747" s="768"/>
      <c r="CI50747" s="850"/>
    </row>
    <row r="50748" spans="85:87" x14ac:dyDescent="0.25">
      <c r="CG50748" s="768"/>
      <c r="CH50748" s="768"/>
      <c r="CI50748" s="850"/>
    </row>
    <row r="50749" spans="85:87" x14ac:dyDescent="0.25">
      <c r="CG50749" s="768"/>
      <c r="CH50749" s="768"/>
      <c r="CI50749" s="850"/>
    </row>
    <row r="50750" spans="85:87" x14ac:dyDescent="0.25">
      <c r="CG50750" s="768"/>
      <c r="CH50750" s="768"/>
      <c r="CI50750" s="850"/>
    </row>
    <row r="50751" spans="85:87" x14ac:dyDescent="0.25">
      <c r="CG50751" s="768"/>
      <c r="CH50751" s="768"/>
      <c r="CI50751" s="850"/>
    </row>
    <row r="50752" spans="85:87" x14ac:dyDescent="0.25">
      <c r="CG50752" s="768"/>
      <c r="CH50752" s="768"/>
      <c r="CI50752" s="850"/>
    </row>
    <row r="50753" spans="85:87" x14ac:dyDescent="0.25">
      <c r="CG50753" s="768"/>
      <c r="CH50753" s="768"/>
      <c r="CI50753" s="850"/>
    </row>
    <row r="50754" spans="85:87" x14ac:dyDescent="0.25">
      <c r="CG50754" s="768"/>
      <c r="CH50754" s="768"/>
      <c r="CI50754" s="850"/>
    </row>
    <row r="50755" spans="85:87" x14ac:dyDescent="0.25">
      <c r="CG50755" s="768"/>
      <c r="CH50755" s="768"/>
      <c r="CI50755" s="850"/>
    </row>
    <row r="50756" spans="85:87" x14ac:dyDescent="0.25">
      <c r="CG50756" s="768"/>
      <c r="CH50756" s="768"/>
      <c r="CI50756" s="850"/>
    </row>
    <row r="50757" spans="85:87" x14ac:dyDescent="0.25">
      <c r="CG50757" s="768"/>
      <c r="CH50757" s="768"/>
      <c r="CI50757" s="850"/>
    </row>
    <row r="50758" spans="85:87" x14ac:dyDescent="0.25">
      <c r="CG50758" s="768"/>
      <c r="CH50758" s="768"/>
      <c r="CI50758" s="850"/>
    </row>
    <row r="50759" spans="85:87" x14ac:dyDescent="0.25">
      <c r="CG50759" s="768"/>
      <c r="CH50759" s="768"/>
      <c r="CI50759" s="850"/>
    </row>
    <row r="50760" spans="85:87" x14ac:dyDescent="0.25">
      <c r="CG50760" s="768"/>
      <c r="CH50760" s="768"/>
      <c r="CI50760" s="850"/>
    </row>
    <row r="50761" spans="85:87" x14ac:dyDescent="0.25">
      <c r="CG50761" s="768"/>
      <c r="CH50761" s="768"/>
      <c r="CI50761" s="850"/>
    </row>
    <row r="50762" spans="85:87" x14ac:dyDescent="0.25">
      <c r="CG50762" s="768"/>
      <c r="CH50762" s="768"/>
      <c r="CI50762" s="850"/>
    </row>
    <row r="50763" spans="85:87" x14ac:dyDescent="0.25">
      <c r="CG50763" s="768"/>
      <c r="CH50763" s="768"/>
      <c r="CI50763" s="850"/>
    </row>
    <row r="50764" spans="85:87" x14ac:dyDescent="0.25">
      <c r="CG50764" s="768"/>
      <c r="CH50764" s="768"/>
      <c r="CI50764" s="850"/>
    </row>
    <row r="50765" spans="85:87" x14ac:dyDescent="0.25">
      <c r="CG50765" s="768"/>
      <c r="CH50765" s="768"/>
      <c r="CI50765" s="850"/>
    </row>
    <row r="50766" spans="85:87" x14ac:dyDescent="0.25">
      <c r="CG50766" s="768"/>
      <c r="CH50766" s="768"/>
      <c r="CI50766" s="850"/>
    </row>
    <row r="50767" spans="85:87" x14ac:dyDescent="0.25">
      <c r="CG50767" s="768"/>
      <c r="CH50767" s="768"/>
      <c r="CI50767" s="850"/>
    </row>
    <row r="50768" spans="85:87" x14ac:dyDescent="0.25">
      <c r="CG50768" s="768"/>
      <c r="CH50768" s="768"/>
      <c r="CI50768" s="850"/>
    </row>
    <row r="50769" spans="85:87" x14ac:dyDescent="0.25">
      <c r="CG50769" s="768"/>
      <c r="CH50769" s="768"/>
      <c r="CI50769" s="850"/>
    </row>
    <row r="50770" spans="85:87" x14ac:dyDescent="0.25">
      <c r="CG50770" s="768"/>
      <c r="CH50770" s="768"/>
      <c r="CI50770" s="850"/>
    </row>
    <row r="50771" spans="85:87" x14ac:dyDescent="0.25">
      <c r="CG50771" s="768"/>
      <c r="CH50771" s="768"/>
      <c r="CI50771" s="850"/>
    </row>
    <row r="50772" spans="85:87" x14ac:dyDescent="0.25">
      <c r="CG50772" s="768"/>
      <c r="CH50772" s="768"/>
      <c r="CI50772" s="850"/>
    </row>
    <row r="50773" spans="85:87" x14ac:dyDescent="0.25">
      <c r="CG50773" s="768"/>
      <c r="CH50773" s="768"/>
      <c r="CI50773" s="850"/>
    </row>
    <row r="50774" spans="85:87" x14ac:dyDescent="0.25">
      <c r="CG50774" s="768"/>
      <c r="CH50774" s="768"/>
      <c r="CI50774" s="850"/>
    </row>
    <row r="50775" spans="85:87" x14ac:dyDescent="0.25">
      <c r="CG50775" s="768"/>
      <c r="CH50775" s="768"/>
      <c r="CI50775" s="850"/>
    </row>
    <row r="50776" spans="85:87" x14ac:dyDescent="0.25">
      <c r="CG50776" s="768"/>
      <c r="CH50776" s="768"/>
      <c r="CI50776" s="850"/>
    </row>
    <row r="50777" spans="85:87" x14ac:dyDescent="0.25">
      <c r="CG50777" s="768"/>
      <c r="CH50777" s="768"/>
      <c r="CI50777" s="850"/>
    </row>
    <row r="50778" spans="85:87" x14ac:dyDescent="0.25">
      <c r="CG50778" s="768"/>
      <c r="CH50778" s="768"/>
      <c r="CI50778" s="850"/>
    </row>
    <row r="50779" spans="85:87" x14ac:dyDescent="0.25">
      <c r="CG50779" s="768"/>
      <c r="CH50779" s="768"/>
      <c r="CI50779" s="850"/>
    </row>
    <row r="50780" spans="85:87" x14ac:dyDescent="0.25">
      <c r="CG50780" s="768"/>
      <c r="CH50780" s="768"/>
      <c r="CI50780" s="850"/>
    </row>
    <row r="50781" spans="85:87" x14ac:dyDescent="0.25">
      <c r="CG50781" s="768"/>
      <c r="CH50781" s="768"/>
      <c r="CI50781" s="850"/>
    </row>
    <row r="50782" spans="85:87" x14ac:dyDescent="0.25">
      <c r="CG50782" s="768"/>
      <c r="CH50782" s="768"/>
      <c r="CI50782" s="850"/>
    </row>
    <row r="50783" spans="85:87" x14ac:dyDescent="0.25">
      <c r="CG50783" s="768"/>
      <c r="CH50783" s="768"/>
      <c r="CI50783" s="850"/>
    </row>
    <row r="50784" spans="85:87" x14ac:dyDescent="0.25">
      <c r="CG50784" s="768"/>
      <c r="CH50784" s="768"/>
      <c r="CI50784" s="850"/>
    </row>
    <row r="50785" spans="85:87" x14ac:dyDescent="0.25">
      <c r="CG50785" s="768"/>
      <c r="CH50785" s="768"/>
      <c r="CI50785" s="850"/>
    </row>
    <row r="50786" spans="85:87" x14ac:dyDescent="0.25">
      <c r="CG50786" s="768"/>
      <c r="CH50786" s="768"/>
      <c r="CI50786" s="850"/>
    </row>
    <row r="50787" spans="85:87" x14ac:dyDescent="0.25">
      <c r="CG50787" s="768"/>
      <c r="CH50787" s="768"/>
      <c r="CI50787" s="850"/>
    </row>
    <row r="50788" spans="85:87" x14ac:dyDescent="0.25">
      <c r="CG50788" s="768"/>
      <c r="CH50788" s="768"/>
      <c r="CI50788" s="850"/>
    </row>
    <row r="50789" spans="85:87" x14ac:dyDescent="0.25">
      <c r="CG50789" s="768"/>
      <c r="CH50789" s="768"/>
      <c r="CI50789" s="850"/>
    </row>
    <row r="50790" spans="85:87" x14ac:dyDescent="0.25">
      <c r="CG50790" s="768"/>
      <c r="CH50790" s="768"/>
      <c r="CI50790" s="850"/>
    </row>
    <row r="50791" spans="85:87" x14ac:dyDescent="0.25">
      <c r="CG50791" s="768"/>
      <c r="CH50791" s="768"/>
      <c r="CI50791" s="850"/>
    </row>
    <row r="50792" spans="85:87" x14ac:dyDescent="0.25">
      <c r="CG50792" s="768"/>
      <c r="CH50792" s="768"/>
      <c r="CI50792" s="850"/>
    </row>
    <row r="50793" spans="85:87" x14ac:dyDescent="0.25">
      <c r="CG50793" s="768"/>
      <c r="CH50793" s="768"/>
      <c r="CI50793" s="850"/>
    </row>
    <row r="50794" spans="85:87" x14ac:dyDescent="0.25">
      <c r="CG50794" s="768"/>
      <c r="CH50794" s="768"/>
      <c r="CI50794" s="850"/>
    </row>
    <row r="50795" spans="85:87" x14ac:dyDescent="0.25">
      <c r="CG50795" s="768"/>
      <c r="CH50795" s="768"/>
      <c r="CI50795" s="850"/>
    </row>
    <row r="50796" spans="85:87" x14ac:dyDescent="0.25">
      <c r="CG50796" s="768"/>
      <c r="CH50796" s="768"/>
      <c r="CI50796" s="850"/>
    </row>
    <row r="50797" spans="85:87" x14ac:dyDescent="0.25">
      <c r="CG50797" s="768"/>
      <c r="CH50797" s="768"/>
      <c r="CI50797" s="850"/>
    </row>
    <row r="50798" spans="85:87" x14ac:dyDescent="0.25">
      <c r="CG50798" s="768"/>
      <c r="CH50798" s="768"/>
      <c r="CI50798" s="850"/>
    </row>
    <row r="50799" spans="85:87" x14ac:dyDescent="0.25">
      <c r="CG50799" s="768"/>
      <c r="CH50799" s="768"/>
      <c r="CI50799" s="850"/>
    </row>
    <row r="50800" spans="85:87" x14ac:dyDescent="0.25">
      <c r="CG50800" s="768"/>
      <c r="CH50800" s="768"/>
      <c r="CI50800" s="850"/>
    </row>
    <row r="50801" spans="85:87" x14ac:dyDescent="0.25">
      <c r="CG50801" s="768"/>
      <c r="CH50801" s="768"/>
      <c r="CI50801" s="850"/>
    </row>
    <row r="50802" spans="85:87" x14ac:dyDescent="0.25">
      <c r="CG50802" s="768"/>
      <c r="CH50802" s="768"/>
      <c r="CI50802" s="850"/>
    </row>
    <row r="50803" spans="85:87" x14ac:dyDescent="0.25">
      <c r="CG50803" s="768"/>
      <c r="CH50803" s="768"/>
      <c r="CI50803" s="850"/>
    </row>
    <row r="50804" spans="85:87" x14ac:dyDescent="0.25">
      <c r="CG50804" s="768"/>
      <c r="CH50804" s="768"/>
      <c r="CI50804" s="850"/>
    </row>
    <row r="50805" spans="85:87" x14ac:dyDescent="0.25">
      <c r="CG50805" s="768"/>
      <c r="CH50805" s="768"/>
      <c r="CI50805" s="850"/>
    </row>
    <row r="50806" spans="85:87" x14ac:dyDescent="0.25">
      <c r="CG50806" s="768"/>
      <c r="CH50806" s="768"/>
      <c r="CI50806" s="850"/>
    </row>
    <row r="50807" spans="85:87" x14ac:dyDescent="0.25">
      <c r="CG50807" s="768"/>
      <c r="CH50807" s="768"/>
      <c r="CI50807" s="850"/>
    </row>
    <row r="50808" spans="85:87" x14ac:dyDescent="0.25">
      <c r="CG50808" s="768"/>
      <c r="CH50808" s="768"/>
      <c r="CI50808" s="850"/>
    </row>
    <row r="50809" spans="85:87" x14ac:dyDescent="0.25">
      <c r="CG50809" s="768"/>
      <c r="CH50809" s="768"/>
      <c r="CI50809" s="850"/>
    </row>
    <row r="50810" spans="85:87" x14ac:dyDescent="0.25">
      <c r="CG50810" s="768"/>
      <c r="CH50810" s="768"/>
      <c r="CI50810" s="850"/>
    </row>
    <row r="50811" spans="85:87" x14ac:dyDescent="0.25">
      <c r="CG50811" s="768"/>
      <c r="CH50811" s="768"/>
      <c r="CI50811" s="850"/>
    </row>
    <row r="50812" spans="85:87" x14ac:dyDescent="0.25">
      <c r="CG50812" s="768"/>
      <c r="CH50812" s="768"/>
      <c r="CI50812" s="850"/>
    </row>
    <row r="50813" spans="85:87" x14ac:dyDescent="0.25">
      <c r="CG50813" s="768"/>
      <c r="CH50813" s="768"/>
      <c r="CI50813" s="850"/>
    </row>
    <row r="50814" spans="85:87" x14ac:dyDescent="0.25">
      <c r="CG50814" s="768"/>
      <c r="CH50814" s="768"/>
      <c r="CI50814" s="850"/>
    </row>
    <row r="50815" spans="85:87" x14ac:dyDescent="0.25">
      <c r="CG50815" s="768"/>
      <c r="CH50815" s="768"/>
      <c r="CI50815" s="850"/>
    </row>
    <row r="50816" spans="85:87" x14ac:dyDescent="0.25">
      <c r="CG50816" s="768"/>
      <c r="CH50816" s="768"/>
      <c r="CI50816" s="850"/>
    </row>
    <row r="50817" spans="85:87" x14ac:dyDescent="0.25">
      <c r="CG50817" s="768"/>
      <c r="CH50817" s="768"/>
      <c r="CI50817" s="850"/>
    </row>
    <row r="50818" spans="85:87" x14ac:dyDescent="0.25">
      <c r="CG50818" s="768"/>
      <c r="CH50818" s="768"/>
      <c r="CI50818" s="850"/>
    </row>
    <row r="50819" spans="85:87" x14ac:dyDescent="0.25">
      <c r="CG50819" s="768"/>
      <c r="CH50819" s="768"/>
      <c r="CI50819" s="850"/>
    </row>
    <row r="50820" spans="85:87" x14ac:dyDescent="0.25">
      <c r="CG50820" s="768"/>
      <c r="CH50820" s="768"/>
      <c r="CI50820" s="850"/>
    </row>
    <row r="50821" spans="85:87" x14ac:dyDescent="0.25">
      <c r="CG50821" s="768"/>
      <c r="CH50821" s="768"/>
      <c r="CI50821" s="850"/>
    </row>
    <row r="50822" spans="85:87" x14ac:dyDescent="0.25">
      <c r="CG50822" s="768"/>
      <c r="CH50822" s="768"/>
      <c r="CI50822" s="850"/>
    </row>
    <row r="50823" spans="85:87" x14ac:dyDescent="0.25">
      <c r="CG50823" s="768"/>
      <c r="CH50823" s="768"/>
      <c r="CI50823" s="850"/>
    </row>
    <row r="50824" spans="85:87" x14ac:dyDescent="0.25">
      <c r="CG50824" s="768"/>
      <c r="CH50824" s="768"/>
      <c r="CI50824" s="850"/>
    </row>
    <row r="50825" spans="85:87" x14ac:dyDescent="0.25">
      <c r="CG50825" s="768"/>
      <c r="CH50825" s="768"/>
      <c r="CI50825" s="850"/>
    </row>
    <row r="50826" spans="85:87" x14ac:dyDescent="0.25">
      <c r="CG50826" s="768"/>
      <c r="CH50826" s="768"/>
      <c r="CI50826" s="850"/>
    </row>
    <row r="50827" spans="85:87" x14ac:dyDescent="0.25">
      <c r="CG50827" s="768"/>
      <c r="CH50827" s="768"/>
      <c r="CI50827" s="850"/>
    </row>
    <row r="50828" spans="85:87" x14ac:dyDescent="0.25">
      <c r="CG50828" s="768"/>
      <c r="CH50828" s="768"/>
      <c r="CI50828" s="850"/>
    </row>
    <row r="50829" spans="85:87" x14ac:dyDescent="0.25">
      <c r="CG50829" s="768"/>
      <c r="CH50829" s="768"/>
      <c r="CI50829" s="850"/>
    </row>
    <row r="50830" spans="85:87" x14ac:dyDescent="0.25">
      <c r="CG50830" s="768"/>
      <c r="CH50830" s="768"/>
      <c r="CI50830" s="850"/>
    </row>
    <row r="50831" spans="85:87" x14ac:dyDescent="0.25">
      <c r="CG50831" s="768"/>
      <c r="CH50831" s="768"/>
      <c r="CI50831" s="850"/>
    </row>
    <row r="50832" spans="85:87" x14ac:dyDescent="0.25">
      <c r="CG50832" s="768"/>
      <c r="CH50832" s="768"/>
      <c r="CI50832" s="850"/>
    </row>
    <row r="50833" spans="85:87" x14ac:dyDescent="0.25">
      <c r="CG50833" s="768"/>
      <c r="CH50833" s="768"/>
      <c r="CI50833" s="850"/>
    </row>
    <row r="50834" spans="85:87" x14ac:dyDescent="0.25">
      <c r="CG50834" s="768"/>
      <c r="CH50834" s="768"/>
      <c r="CI50834" s="850"/>
    </row>
    <row r="50835" spans="85:87" x14ac:dyDescent="0.25">
      <c r="CG50835" s="768"/>
      <c r="CH50835" s="768"/>
      <c r="CI50835" s="850"/>
    </row>
    <row r="50836" spans="85:87" x14ac:dyDescent="0.25">
      <c r="CG50836" s="768"/>
      <c r="CH50836" s="768"/>
      <c r="CI50836" s="850"/>
    </row>
    <row r="50837" spans="85:87" x14ac:dyDescent="0.25">
      <c r="CG50837" s="768"/>
      <c r="CH50837" s="768"/>
      <c r="CI50837" s="850"/>
    </row>
    <row r="50838" spans="85:87" x14ac:dyDescent="0.25">
      <c r="CG50838" s="768"/>
      <c r="CH50838" s="768"/>
      <c r="CI50838" s="850"/>
    </row>
    <row r="50839" spans="85:87" x14ac:dyDescent="0.25">
      <c r="CG50839" s="768"/>
      <c r="CH50839" s="768"/>
      <c r="CI50839" s="850"/>
    </row>
    <row r="50840" spans="85:87" x14ac:dyDescent="0.25">
      <c r="CG50840" s="768"/>
      <c r="CH50840" s="768"/>
      <c r="CI50840" s="850"/>
    </row>
    <row r="50841" spans="85:87" x14ac:dyDescent="0.25">
      <c r="CG50841" s="768"/>
      <c r="CH50841" s="768"/>
      <c r="CI50841" s="850"/>
    </row>
    <row r="50842" spans="85:87" x14ac:dyDescent="0.25">
      <c r="CG50842" s="768"/>
      <c r="CH50842" s="768"/>
      <c r="CI50842" s="850"/>
    </row>
    <row r="50843" spans="85:87" x14ac:dyDescent="0.25">
      <c r="CG50843" s="768"/>
      <c r="CH50843" s="768"/>
      <c r="CI50843" s="850"/>
    </row>
    <row r="50844" spans="85:87" x14ac:dyDescent="0.25">
      <c r="CG50844" s="768"/>
      <c r="CH50844" s="768"/>
      <c r="CI50844" s="850"/>
    </row>
    <row r="50845" spans="85:87" x14ac:dyDescent="0.25">
      <c r="CG50845" s="768"/>
      <c r="CH50845" s="768"/>
      <c r="CI50845" s="850"/>
    </row>
    <row r="50846" spans="85:87" x14ac:dyDescent="0.25">
      <c r="CG50846" s="768"/>
      <c r="CH50846" s="768"/>
      <c r="CI50846" s="850"/>
    </row>
    <row r="50847" spans="85:87" x14ac:dyDescent="0.25">
      <c r="CG50847" s="768"/>
      <c r="CH50847" s="768"/>
      <c r="CI50847" s="850"/>
    </row>
    <row r="50848" spans="85:87" x14ac:dyDescent="0.25">
      <c r="CG50848" s="768"/>
      <c r="CH50848" s="768"/>
      <c r="CI50848" s="850"/>
    </row>
    <row r="50849" spans="85:87" x14ac:dyDescent="0.25">
      <c r="CG50849" s="768"/>
      <c r="CH50849" s="768"/>
      <c r="CI50849" s="850"/>
    </row>
    <row r="50850" spans="85:87" x14ac:dyDescent="0.25">
      <c r="CG50850" s="768"/>
      <c r="CH50850" s="768"/>
      <c r="CI50850" s="850"/>
    </row>
    <row r="50851" spans="85:87" x14ac:dyDescent="0.25">
      <c r="CG50851" s="768"/>
      <c r="CH50851" s="768"/>
      <c r="CI50851" s="850"/>
    </row>
    <row r="50852" spans="85:87" x14ac:dyDescent="0.25">
      <c r="CG50852" s="768"/>
      <c r="CH50852" s="768"/>
      <c r="CI50852" s="850"/>
    </row>
    <row r="50853" spans="85:87" x14ac:dyDescent="0.25">
      <c r="CG50853" s="768"/>
      <c r="CH50853" s="768"/>
      <c r="CI50853" s="850"/>
    </row>
    <row r="50854" spans="85:87" x14ac:dyDescent="0.25">
      <c r="CG50854" s="768"/>
      <c r="CH50854" s="768"/>
      <c r="CI50854" s="850"/>
    </row>
    <row r="50855" spans="85:87" x14ac:dyDescent="0.25">
      <c r="CG50855" s="768"/>
      <c r="CH50855" s="768"/>
      <c r="CI50855" s="850"/>
    </row>
    <row r="50856" spans="85:87" x14ac:dyDescent="0.25">
      <c r="CG50856" s="768"/>
      <c r="CH50856" s="768"/>
      <c r="CI50856" s="850"/>
    </row>
    <row r="50857" spans="85:87" x14ac:dyDescent="0.25">
      <c r="CG50857" s="768"/>
      <c r="CH50857" s="768"/>
      <c r="CI50857" s="850"/>
    </row>
    <row r="50858" spans="85:87" x14ac:dyDescent="0.25">
      <c r="CG50858" s="768"/>
      <c r="CH50858" s="768"/>
      <c r="CI50858" s="850"/>
    </row>
    <row r="50859" spans="85:87" x14ac:dyDescent="0.25">
      <c r="CG50859" s="768"/>
      <c r="CH50859" s="768"/>
      <c r="CI50859" s="850"/>
    </row>
    <row r="50860" spans="85:87" x14ac:dyDescent="0.25">
      <c r="CG50860" s="768"/>
      <c r="CH50860" s="768"/>
      <c r="CI50860" s="850"/>
    </row>
    <row r="50861" spans="85:87" x14ac:dyDescent="0.25">
      <c r="CG50861" s="768"/>
      <c r="CH50861" s="768"/>
      <c r="CI50861" s="850"/>
    </row>
    <row r="50862" spans="85:87" x14ac:dyDescent="0.25">
      <c r="CG50862" s="768"/>
      <c r="CH50862" s="768"/>
      <c r="CI50862" s="850"/>
    </row>
    <row r="50863" spans="85:87" x14ac:dyDescent="0.25">
      <c r="CG50863" s="768"/>
      <c r="CH50863" s="768"/>
      <c r="CI50863" s="850"/>
    </row>
    <row r="50864" spans="85:87" x14ac:dyDescent="0.25">
      <c r="CG50864" s="768"/>
      <c r="CH50864" s="768"/>
      <c r="CI50864" s="850"/>
    </row>
    <row r="50865" spans="85:87" x14ac:dyDescent="0.25">
      <c r="CG50865" s="768"/>
      <c r="CH50865" s="768"/>
      <c r="CI50865" s="850"/>
    </row>
    <row r="50866" spans="85:87" x14ac:dyDescent="0.25">
      <c r="CG50866" s="768"/>
      <c r="CH50866" s="768"/>
      <c r="CI50866" s="850"/>
    </row>
    <row r="50867" spans="85:87" x14ac:dyDescent="0.25">
      <c r="CG50867" s="768"/>
      <c r="CH50867" s="768"/>
      <c r="CI50867" s="850"/>
    </row>
    <row r="50868" spans="85:87" x14ac:dyDescent="0.25">
      <c r="CG50868" s="768"/>
      <c r="CH50868" s="768"/>
      <c r="CI50868" s="850"/>
    </row>
    <row r="50869" spans="85:87" x14ac:dyDescent="0.25">
      <c r="CG50869" s="768"/>
      <c r="CH50869" s="768"/>
      <c r="CI50869" s="850"/>
    </row>
    <row r="50870" spans="85:87" x14ac:dyDescent="0.25">
      <c r="CG50870" s="768"/>
      <c r="CH50870" s="768"/>
      <c r="CI50870" s="850"/>
    </row>
    <row r="50871" spans="85:87" x14ac:dyDescent="0.25">
      <c r="CG50871" s="768"/>
      <c r="CH50871" s="768"/>
      <c r="CI50871" s="850"/>
    </row>
    <row r="50872" spans="85:87" x14ac:dyDescent="0.25">
      <c r="CG50872" s="768"/>
      <c r="CH50872" s="768"/>
      <c r="CI50872" s="850"/>
    </row>
    <row r="50873" spans="85:87" x14ac:dyDescent="0.25">
      <c r="CG50873" s="768"/>
      <c r="CH50873" s="768"/>
      <c r="CI50873" s="850"/>
    </row>
    <row r="50874" spans="85:87" x14ac:dyDescent="0.25">
      <c r="CG50874" s="768"/>
      <c r="CH50874" s="768"/>
      <c r="CI50874" s="850"/>
    </row>
    <row r="50875" spans="85:87" x14ac:dyDescent="0.25">
      <c r="CG50875" s="768"/>
      <c r="CH50875" s="768"/>
      <c r="CI50875" s="850"/>
    </row>
    <row r="50876" spans="85:87" x14ac:dyDescent="0.25">
      <c r="CG50876" s="768"/>
      <c r="CH50876" s="768"/>
      <c r="CI50876" s="850"/>
    </row>
    <row r="50877" spans="85:87" x14ac:dyDescent="0.25">
      <c r="CG50877" s="768"/>
      <c r="CH50877" s="768"/>
      <c r="CI50877" s="850"/>
    </row>
    <row r="50878" spans="85:87" x14ac:dyDescent="0.25">
      <c r="CG50878" s="768"/>
      <c r="CH50878" s="768"/>
      <c r="CI50878" s="850"/>
    </row>
    <row r="50879" spans="85:87" x14ac:dyDescent="0.25">
      <c r="CG50879" s="768"/>
      <c r="CH50879" s="768"/>
      <c r="CI50879" s="850"/>
    </row>
    <row r="50880" spans="85:87" x14ac:dyDescent="0.25">
      <c r="CG50880" s="768"/>
      <c r="CH50880" s="768"/>
      <c r="CI50880" s="850"/>
    </row>
    <row r="50881" spans="85:87" x14ac:dyDescent="0.25">
      <c r="CG50881" s="768"/>
      <c r="CH50881" s="768"/>
      <c r="CI50881" s="850"/>
    </row>
    <row r="50882" spans="85:87" x14ac:dyDescent="0.25">
      <c r="CG50882" s="768"/>
      <c r="CH50882" s="768"/>
      <c r="CI50882" s="850"/>
    </row>
    <row r="50883" spans="85:87" x14ac:dyDescent="0.25">
      <c r="CG50883" s="768"/>
      <c r="CH50883" s="768"/>
      <c r="CI50883" s="850"/>
    </row>
    <row r="50884" spans="85:87" x14ac:dyDescent="0.25">
      <c r="CG50884" s="768"/>
      <c r="CH50884" s="768"/>
      <c r="CI50884" s="850"/>
    </row>
    <row r="50885" spans="85:87" x14ac:dyDescent="0.25">
      <c r="CG50885" s="768"/>
      <c r="CH50885" s="768"/>
      <c r="CI50885" s="850"/>
    </row>
    <row r="50886" spans="85:87" x14ac:dyDescent="0.25">
      <c r="CG50886" s="768"/>
      <c r="CH50886" s="768"/>
      <c r="CI50886" s="850"/>
    </row>
    <row r="50887" spans="85:87" x14ac:dyDescent="0.25">
      <c r="CG50887" s="768"/>
      <c r="CH50887" s="768"/>
      <c r="CI50887" s="850"/>
    </row>
    <row r="50888" spans="85:87" x14ac:dyDescent="0.25">
      <c r="CG50888" s="768"/>
      <c r="CH50888" s="768"/>
      <c r="CI50888" s="850"/>
    </row>
    <row r="50889" spans="85:87" x14ac:dyDescent="0.25">
      <c r="CG50889" s="768"/>
      <c r="CH50889" s="768"/>
      <c r="CI50889" s="850"/>
    </row>
    <row r="50890" spans="85:87" x14ac:dyDescent="0.25">
      <c r="CG50890" s="768"/>
      <c r="CH50890" s="768"/>
      <c r="CI50890" s="850"/>
    </row>
    <row r="50891" spans="85:87" x14ac:dyDescent="0.25">
      <c r="CG50891" s="768"/>
      <c r="CH50891" s="768"/>
      <c r="CI50891" s="850"/>
    </row>
    <row r="50892" spans="85:87" x14ac:dyDescent="0.25">
      <c r="CG50892" s="768"/>
      <c r="CH50892" s="768"/>
      <c r="CI50892" s="850"/>
    </row>
    <row r="50893" spans="85:87" x14ac:dyDescent="0.25">
      <c r="CG50893" s="768"/>
      <c r="CH50893" s="768"/>
      <c r="CI50893" s="850"/>
    </row>
    <row r="50894" spans="85:87" x14ac:dyDescent="0.25">
      <c r="CG50894" s="768"/>
      <c r="CH50894" s="768"/>
      <c r="CI50894" s="850"/>
    </row>
    <row r="50895" spans="85:87" x14ac:dyDescent="0.25">
      <c r="CG50895" s="768"/>
      <c r="CH50895" s="768"/>
      <c r="CI50895" s="850"/>
    </row>
    <row r="50896" spans="85:87" x14ac:dyDescent="0.25">
      <c r="CG50896" s="768"/>
      <c r="CH50896" s="768"/>
      <c r="CI50896" s="850"/>
    </row>
    <row r="50897" spans="85:87" x14ac:dyDescent="0.25">
      <c r="CG50897" s="768"/>
      <c r="CH50897" s="768"/>
      <c r="CI50897" s="850"/>
    </row>
    <row r="50898" spans="85:87" x14ac:dyDescent="0.25">
      <c r="CG50898" s="768"/>
      <c r="CH50898" s="768"/>
      <c r="CI50898" s="850"/>
    </row>
    <row r="50899" spans="85:87" x14ac:dyDescent="0.25">
      <c r="CG50899" s="768"/>
      <c r="CH50899" s="768"/>
      <c r="CI50899" s="850"/>
    </row>
    <row r="50900" spans="85:87" x14ac:dyDescent="0.25">
      <c r="CG50900" s="768"/>
      <c r="CH50900" s="768"/>
      <c r="CI50900" s="850"/>
    </row>
    <row r="50901" spans="85:87" x14ac:dyDescent="0.25">
      <c r="CG50901" s="768"/>
      <c r="CH50901" s="768"/>
      <c r="CI50901" s="850"/>
    </row>
    <row r="50902" spans="85:87" x14ac:dyDescent="0.25">
      <c r="CG50902" s="768"/>
      <c r="CH50902" s="768"/>
      <c r="CI50902" s="850"/>
    </row>
    <row r="50903" spans="85:87" x14ac:dyDescent="0.25">
      <c r="CG50903" s="768"/>
      <c r="CH50903" s="768"/>
      <c r="CI50903" s="850"/>
    </row>
    <row r="50904" spans="85:87" x14ac:dyDescent="0.25">
      <c r="CG50904" s="768"/>
      <c r="CH50904" s="768"/>
      <c r="CI50904" s="850"/>
    </row>
    <row r="50905" spans="85:87" x14ac:dyDescent="0.25">
      <c r="CG50905" s="768"/>
      <c r="CH50905" s="768"/>
      <c r="CI50905" s="850"/>
    </row>
    <row r="50906" spans="85:87" x14ac:dyDescent="0.25">
      <c r="CG50906" s="768"/>
      <c r="CH50906" s="768"/>
      <c r="CI50906" s="850"/>
    </row>
    <row r="50907" spans="85:87" x14ac:dyDescent="0.25">
      <c r="CG50907" s="768"/>
      <c r="CH50907" s="768"/>
      <c r="CI50907" s="850"/>
    </row>
    <row r="50908" spans="85:87" x14ac:dyDescent="0.25">
      <c r="CG50908" s="768"/>
      <c r="CH50908" s="768"/>
      <c r="CI50908" s="850"/>
    </row>
    <row r="50909" spans="85:87" x14ac:dyDescent="0.25">
      <c r="CG50909" s="768"/>
      <c r="CH50909" s="768"/>
      <c r="CI50909" s="850"/>
    </row>
    <row r="50910" spans="85:87" x14ac:dyDescent="0.25">
      <c r="CG50910" s="768"/>
      <c r="CH50910" s="768"/>
      <c r="CI50910" s="850"/>
    </row>
    <row r="50911" spans="85:87" x14ac:dyDescent="0.25">
      <c r="CG50911" s="768"/>
      <c r="CH50911" s="768"/>
      <c r="CI50911" s="850"/>
    </row>
    <row r="50912" spans="85:87" x14ac:dyDescent="0.25">
      <c r="CG50912" s="768"/>
      <c r="CH50912" s="768"/>
      <c r="CI50912" s="850"/>
    </row>
    <row r="50913" spans="85:87" x14ac:dyDescent="0.25">
      <c r="CG50913" s="768"/>
      <c r="CH50913" s="768"/>
      <c r="CI50913" s="850"/>
    </row>
    <row r="50914" spans="85:87" x14ac:dyDescent="0.25">
      <c r="CG50914" s="768"/>
      <c r="CH50914" s="768"/>
      <c r="CI50914" s="850"/>
    </row>
    <row r="50915" spans="85:87" x14ac:dyDescent="0.25">
      <c r="CG50915" s="768"/>
      <c r="CH50915" s="768"/>
      <c r="CI50915" s="850"/>
    </row>
    <row r="50916" spans="85:87" x14ac:dyDescent="0.25">
      <c r="CG50916" s="768"/>
      <c r="CH50916" s="768"/>
      <c r="CI50916" s="850"/>
    </row>
    <row r="50917" spans="85:87" x14ac:dyDescent="0.25">
      <c r="CG50917" s="768"/>
      <c r="CH50917" s="768"/>
      <c r="CI50917" s="850"/>
    </row>
    <row r="50918" spans="85:87" x14ac:dyDescent="0.25">
      <c r="CG50918" s="768"/>
      <c r="CH50918" s="768"/>
      <c r="CI50918" s="850"/>
    </row>
    <row r="50919" spans="85:87" x14ac:dyDescent="0.25">
      <c r="CG50919" s="768"/>
      <c r="CH50919" s="768"/>
      <c r="CI50919" s="850"/>
    </row>
    <row r="50920" spans="85:87" x14ac:dyDescent="0.25">
      <c r="CG50920" s="768"/>
      <c r="CH50920" s="768"/>
      <c r="CI50920" s="850"/>
    </row>
    <row r="50921" spans="85:87" x14ac:dyDescent="0.25">
      <c r="CG50921" s="768"/>
      <c r="CH50921" s="768"/>
      <c r="CI50921" s="850"/>
    </row>
    <row r="50922" spans="85:87" x14ac:dyDescent="0.25">
      <c r="CG50922" s="768"/>
      <c r="CH50922" s="768"/>
      <c r="CI50922" s="850"/>
    </row>
    <row r="50923" spans="85:87" x14ac:dyDescent="0.25">
      <c r="CG50923" s="768"/>
      <c r="CH50923" s="768"/>
      <c r="CI50923" s="850"/>
    </row>
    <row r="50924" spans="85:87" x14ac:dyDescent="0.25">
      <c r="CG50924" s="768"/>
      <c r="CH50924" s="768"/>
      <c r="CI50924" s="850"/>
    </row>
    <row r="50925" spans="85:87" x14ac:dyDescent="0.25">
      <c r="CG50925" s="768"/>
      <c r="CH50925" s="768"/>
      <c r="CI50925" s="850"/>
    </row>
    <row r="50926" spans="85:87" x14ac:dyDescent="0.25">
      <c r="CG50926" s="768"/>
      <c r="CH50926" s="768"/>
      <c r="CI50926" s="850"/>
    </row>
    <row r="50927" spans="85:87" x14ac:dyDescent="0.25">
      <c r="CG50927" s="768"/>
      <c r="CH50927" s="768"/>
      <c r="CI50927" s="850"/>
    </row>
    <row r="50928" spans="85:87" x14ac:dyDescent="0.25">
      <c r="CG50928" s="768"/>
      <c r="CH50928" s="768"/>
      <c r="CI50928" s="850"/>
    </row>
    <row r="50929" spans="85:87" x14ac:dyDescent="0.25">
      <c r="CG50929" s="768"/>
      <c r="CH50929" s="768"/>
      <c r="CI50929" s="850"/>
    </row>
    <row r="50930" spans="85:87" x14ac:dyDescent="0.25">
      <c r="CG50930" s="768"/>
      <c r="CH50930" s="768"/>
      <c r="CI50930" s="850"/>
    </row>
    <row r="50931" spans="85:87" x14ac:dyDescent="0.25">
      <c r="CG50931" s="768"/>
      <c r="CH50931" s="768"/>
      <c r="CI50931" s="850"/>
    </row>
    <row r="50932" spans="85:87" x14ac:dyDescent="0.25">
      <c r="CG50932" s="768"/>
      <c r="CH50932" s="768"/>
      <c r="CI50932" s="850"/>
    </row>
    <row r="50933" spans="85:87" x14ac:dyDescent="0.25">
      <c r="CG50933" s="768"/>
      <c r="CH50933" s="768"/>
      <c r="CI50933" s="850"/>
    </row>
    <row r="50934" spans="85:87" x14ac:dyDescent="0.25">
      <c r="CG50934" s="768"/>
      <c r="CH50934" s="768"/>
      <c r="CI50934" s="850"/>
    </row>
    <row r="50935" spans="85:87" x14ac:dyDescent="0.25">
      <c r="CG50935" s="768"/>
      <c r="CH50935" s="768"/>
      <c r="CI50935" s="850"/>
    </row>
    <row r="50936" spans="85:87" x14ac:dyDescent="0.25">
      <c r="CG50936" s="768"/>
      <c r="CH50936" s="768"/>
      <c r="CI50936" s="850"/>
    </row>
    <row r="50937" spans="85:87" x14ac:dyDescent="0.25">
      <c r="CG50937" s="768"/>
      <c r="CH50937" s="768"/>
      <c r="CI50937" s="850"/>
    </row>
    <row r="50938" spans="85:87" x14ac:dyDescent="0.25">
      <c r="CG50938" s="768"/>
      <c r="CH50938" s="768"/>
      <c r="CI50938" s="850"/>
    </row>
    <row r="50939" spans="85:87" x14ac:dyDescent="0.25">
      <c r="CG50939" s="768"/>
      <c r="CH50939" s="768"/>
      <c r="CI50939" s="850"/>
    </row>
    <row r="50940" spans="85:87" x14ac:dyDescent="0.25">
      <c r="CG50940" s="768"/>
      <c r="CH50940" s="768"/>
      <c r="CI50940" s="850"/>
    </row>
    <row r="50941" spans="85:87" x14ac:dyDescent="0.25">
      <c r="CG50941" s="768"/>
      <c r="CH50941" s="768"/>
      <c r="CI50941" s="850"/>
    </row>
    <row r="50942" spans="85:87" x14ac:dyDescent="0.25">
      <c r="CG50942" s="768"/>
      <c r="CH50942" s="768"/>
      <c r="CI50942" s="850"/>
    </row>
    <row r="50943" spans="85:87" x14ac:dyDescent="0.25">
      <c r="CG50943" s="768"/>
      <c r="CH50943" s="768"/>
      <c r="CI50943" s="850"/>
    </row>
    <row r="50944" spans="85:87" x14ac:dyDescent="0.25">
      <c r="CG50944" s="768"/>
      <c r="CH50944" s="768"/>
      <c r="CI50944" s="850"/>
    </row>
    <row r="50945" spans="85:87" x14ac:dyDescent="0.25">
      <c r="CG50945" s="768"/>
      <c r="CH50945" s="768"/>
      <c r="CI50945" s="850"/>
    </row>
    <row r="50946" spans="85:87" x14ac:dyDescent="0.25">
      <c r="CG50946" s="768"/>
      <c r="CH50946" s="768"/>
      <c r="CI50946" s="850"/>
    </row>
    <row r="50947" spans="85:87" x14ac:dyDescent="0.25">
      <c r="CG50947" s="768"/>
      <c r="CH50947" s="768"/>
      <c r="CI50947" s="850"/>
    </row>
    <row r="50948" spans="85:87" x14ac:dyDescent="0.25">
      <c r="CG50948" s="768"/>
      <c r="CH50948" s="768"/>
      <c r="CI50948" s="850"/>
    </row>
    <row r="50949" spans="85:87" x14ac:dyDescent="0.25">
      <c r="CG50949" s="768"/>
      <c r="CH50949" s="768"/>
      <c r="CI50949" s="850"/>
    </row>
    <row r="50950" spans="85:87" x14ac:dyDescent="0.25">
      <c r="CG50950" s="768"/>
      <c r="CH50950" s="768"/>
      <c r="CI50950" s="850"/>
    </row>
    <row r="50951" spans="85:87" x14ac:dyDescent="0.25">
      <c r="CG50951" s="768"/>
      <c r="CH50951" s="768"/>
      <c r="CI50951" s="850"/>
    </row>
    <row r="50952" spans="85:87" x14ac:dyDescent="0.25">
      <c r="CG50952" s="768"/>
      <c r="CH50952" s="768"/>
      <c r="CI50952" s="850"/>
    </row>
    <row r="50953" spans="85:87" x14ac:dyDescent="0.25">
      <c r="CG50953" s="768"/>
      <c r="CH50953" s="768"/>
      <c r="CI50953" s="850"/>
    </row>
    <row r="50954" spans="85:87" x14ac:dyDescent="0.25">
      <c r="CG50954" s="768"/>
      <c r="CH50954" s="768"/>
      <c r="CI50954" s="850"/>
    </row>
    <row r="50955" spans="85:87" x14ac:dyDescent="0.25">
      <c r="CG50955" s="768"/>
      <c r="CH50955" s="768"/>
      <c r="CI50955" s="850"/>
    </row>
    <row r="50956" spans="85:87" x14ac:dyDescent="0.25">
      <c r="CG50956" s="768"/>
      <c r="CH50956" s="768"/>
      <c r="CI50956" s="850"/>
    </row>
    <row r="50957" spans="85:87" x14ac:dyDescent="0.25">
      <c r="CG50957" s="768"/>
      <c r="CH50957" s="768"/>
      <c r="CI50957" s="850"/>
    </row>
    <row r="50958" spans="85:87" x14ac:dyDescent="0.25">
      <c r="CG50958" s="768"/>
      <c r="CH50958" s="768"/>
      <c r="CI50958" s="850"/>
    </row>
    <row r="50959" spans="85:87" x14ac:dyDescent="0.25">
      <c r="CG50959" s="768"/>
      <c r="CH50959" s="768"/>
      <c r="CI50959" s="850"/>
    </row>
    <row r="50960" spans="85:87" x14ac:dyDescent="0.25">
      <c r="CG50960" s="768"/>
      <c r="CH50960" s="768"/>
      <c r="CI50960" s="850"/>
    </row>
    <row r="50961" spans="85:87" x14ac:dyDescent="0.25">
      <c r="CG50961" s="768"/>
      <c r="CH50961" s="768"/>
      <c r="CI50961" s="850"/>
    </row>
    <row r="50962" spans="85:87" x14ac:dyDescent="0.25">
      <c r="CG50962" s="768"/>
      <c r="CH50962" s="768"/>
      <c r="CI50962" s="850"/>
    </row>
    <row r="50963" spans="85:87" x14ac:dyDescent="0.25">
      <c r="CG50963" s="768"/>
      <c r="CH50963" s="768"/>
      <c r="CI50963" s="850"/>
    </row>
    <row r="50964" spans="85:87" x14ac:dyDescent="0.25">
      <c r="CG50964" s="768"/>
      <c r="CH50964" s="768"/>
      <c r="CI50964" s="850"/>
    </row>
    <row r="50965" spans="85:87" x14ac:dyDescent="0.25">
      <c r="CG50965" s="768"/>
      <c r="CH50965" s="768"/>
      <c r="CI50965" s="850"/>
    </row>
    <row r="50966" spans="85:87" x14ac:dyDescent="0.25">
      <c r="CG50966" s="768"/>
      <c r="CH50966" s="768"/>
      <c r="CI50966" s="850"/>
    </row>
    <row r="50967" spans="85:87" x14ac:dyDescent="0.25">
      <c r="CG50967" s="768"/>
      <c r="CH50967" s="768"/>
      <c r="CI50967" s="850"/>
    </row>
    <row r="50968" spans="85:87" x14ac:dyDescent="0.25">
      <c r="CG50968" s="768"/>
      <c r="CH50968" s="768"/>
      <c r="CI50968" s="850"/>
    </row>
    <row r="50969" spans="85:87" x14ac:dyDescent="0.25">
      <c r="CG50969" s="768"/>
      <c r="CH50969" s="768"/>
      <c r="CI50969" s="850"/>
    </row>
    <row r="50970" spans="85:87" x14ac:dyDescent="0.25">
      <c r="CG50970" s="768"/>
      <c r="CH50970" s="768"/>
      <c r="CI50970" s="850"/>
    </row>
    <row r="50971" spans="85:87" x14ac:dyDescent="0.25">
      <c r="CG50971" s="768"/>
      <c r="CH50971" s="768"/>
      <c r="CI50971" s="850"/>
    </row>
    <row r="50972" spans="85:87" x14ac:dyDescent="0.25">
      <c r="CG50972" s="768"/>
      <c r="CH50972" s="768"/>
      <c r="CI50972" s="850"/>
    </row>
    <row r="50973" spans="85:87" x14ac:dyDescent="0.25">
      <c r="CG50973" s="768"/>
      <c r="CH50973" s="768"/>
      <c r="CI50973" s="850"/>
    </row>
    <row r="50974" spans="85:87" x14ac:dyDescent="0.25">
      <c r="CG50974" s="768"/>
      <c r="CH50974" s="768"/>
      <c r="CI50974" s="850"/>
    </row>
    <row r="50975" spans="85:87" x14ac:dyDescent="0.25">
      <c r="CG50975" s="768"/>
      <c r="CH50975" s="768"/>
      <c r="CI50975" s="850"/>
    </row>
    <row r="50976" spans="85:87" x14ac:dyDescent="0.25">
      <c r="CG50976" s="768"/>
      <c r="CH50976" s="768"/>
      <c r="CI50976" s="850"/>
    </row>
    <row r="50977" spans="85:87" x14ac:dyDescent="0.25">
      <c r="CG50977" s="768"/>
      <c r="CH50977" s="768"/>
      <c r="CI50977" s="850"/>
    </row>
    <row r="50978" spans="85:87" x14ac:dyDescent="0.25">
      <c r="CG50978" s="768"/>
      <c r="CH50978" s="768"/>
      <c r="CI50978" s="850"/>
    </row>
    <row r="50979" spans="85:87" x14ac:dyDescent="0.25">
      <c r="CG50979" s="768"/>
      <c r="CH50979" s="768"/>
      <c r="CI50979" s="850"/>
    </row>
    <row r="50980" spans="85:87" x14ac:dyDescent="0.25">
      <c r="CG50980" s="768"/>
      <c r="CH50980" s="768"/>
      <c r="CI50980" s="850"/>
    </row>
    <row r="50981" spans="85:87" x14ac:dyDescent="0.25">
      <c r="CG50981" s="768"/>
      <c r="CH50981" s="768"/>
      <c r="CI50981" s="850"/>
    </row>
    <row r="50982" spans="85:87" x14ac:dyDescent="0.25">
      <c r="CG50982" s="768"/>
      <c r="CH50982" s="768"/>
      <c r="CI50982" s="850"/>
    </row>
    <row r="50983" spans="85:87" x14ac:dyDescent="0.25">
      <c r="CG50983" s="768"/>
      <c r="CH50983" s="768"/>
      <c r="CI50983" s="850"/>
    </row>
    <row r="50984" spans="85:87" x14ac:dyDescent="0.25">
      <c r="CG50984" s="768"/>
      <c r="CH50984" s="768"/>
      <c r="CI50984" s="850"/>
    </row>
    <row r="50985" spans="85:87" x14ac:dyDescent="0.25">
      <c r="CG50985" s="768"/>
      <c r="CH50985" s="768"/>
      <c r="CI50985" s="850"/>
    </row>
    <row r="50986" spans="85:87" x14ac:dyDescent="0.25">
      <c r="CG50986" s="768"/>
      <c r="CH50986" s="768"/>
      <c r="CI50986" s="850"/>
    </row>
    <row r="50987" spans="85:87" x14ac:dyDescent="0.25">
      <c r="CG50987" s="768"/>
      <c r="CH50987" s="768"/>
      <c r="CI50987" s="850"/>
    </row>
    <row r="50988" spans="85:87" x14ac:dyDescent="0.25">
      <c r="CG50988" s="768"/>
      <c r="CH50988" s="768"/>
      <c r="CI50988" s="850"/>
    </row>
    <row r="50989" spans="85:87" x14ac:dyDescent="0.25">
      <c r="CG50989" s="768"/>
      <c r="CH50989" s="768"/>
      <c r="CI50989" s="850"/>
    </row>
    <row r="50990" spans="85:87" x14ac:dyDescent="0.25">
      <c r="CG50990" s="768"/>
      <c r="CH50990" s="768"/>
      <c r="CI50990" s="850"/>
    </row>
    <row r="50991" spans="85:87" x14ac:dyDescent="0.25">
      <c r="CG50991" s="768"/>
      <c r="CH50991" s="768"/>
      <c r="CI50991" s="850"/>
    </row>
    <row r="50992" spans="85:87" x14ac:dyDescent="0.25">
      <c r="CG50992" s="768"/>
      <c r="CH50992" s="768"/>
      <c r="CI50992" s="850"/>
    </row>
    <row r="50993" spans="85:87" x14ac:dyDescent="0.25">
      <c r="CG50993" s="768"/>
      <c r="CH50993" s="768"/>
      <c r="CI50993" s="850"/>
    </row>
    <row r="50994" spans="85:87" x14ac:dyDescent="0.25">
      <c r="CG50994" s="768"/>
      <c r="CH50994" s="768"/>
      <c r="CI50994" s="850"/>
    </row>
    <row r="50995" spans="85:87" x14ac:dyDescent="0.25">
      <c r="CG50995" s="768"/>
      <c r="CH50995" s="768"/>
      <c r="CI50995" s="850"/>
    </row>
    <row r="50996" spans="85:87" x14ac:dyDescent="0.25">
      <c r="CG50996" s="768"/>
      <c r="CH50996" s="768"/>
      <c r="CI50996" s="850"/>
    </row>
    <row r="50997" spans="85:87" x14ac:dyDescent="0.25">
      <c r="CG50997" s="768"/>
      <c r="CH50997" s="768"/>
      <c r="CI50997" s="850"/>
    </row>
    <row r="50998" spans="85:87" x14ac:dyDescent="0.25">
      <c r="CG50998" s="768"/>
      <c r="CH50998" s="768"/>
      <c r="CI50998" s="850"/>
    </row>
    <row r="50999" spans="85:87" x14ac:dyDescent="0.25">
      <c r="CG50999" s="768"/>
      <c r="CH50999" s="768"/>
      <c r="CI50999" s="850"/>
    </row>
    <row r="51000" spans="85:87" x14ac:dyDescent="0.25">
      <c r="CG51000" s="768"/>
      <c r="CH51000" s="768"/>
      <c r="CI51000" s="850"/>
    </row>
    <row r="51001" spans="85:87" x14ac:dyDescent="0.25">
      <c r="CG51001" s="768"/>
      <c r="CH51001" s="768"/>
      <c r="CI51001" s="850"/>
    </row>
    <row r="51002" spans="85:87" x14ac:dyDescent="0.25">
      <c r="CG51002" s="768"/>
      <c r="CH51002" s="768"/>
      <c r="CI51002" s="850"/>
    </row>
    <row r="51003" spans="85:87" x14ac:dyDescent="0.25">
      <c r="CG51003" s="768"/>
      <c r="CH51003" s="768"/>
      <c r="CI51003" s="850"/>
    </row>
    <row r="51004" spans="85:87" x14ac:dyDescent="0.25">
      <c r="CG51004" s="768"/>
      <c r="CH51004" s="768"/>
      <c r="CI51004" s="850"/>
    </row>
    <row r="51005" spans="85:87" x14ac:dyDescent="0.25">
      <c r="CG51005" s="768"/>
      <c r="CH51005" s="768"/>
      <c r="CI51005" s="850"/>
    </row>
    <row r="51006" spans="85:87" x14ac:dyDescent="0.25">
      <c r="CG51006" s="768"/>
      <c r="CH51006" s="768"/>
      <c r="CI51006" s="850"/>
    </row>
    <row r="51007" spans="85:87" x14ac:dyDescent="0.25">
      <c r="CG51007" s="768"/>
      <c r="CH51007" s="768"/>
      <c r="CI51007" s="850"/>
    </row>
    <row r="51008" spans="85:87" x14ac:dyDescent="0.25">
      <c r="CG51008" s="768"/>
      <c r="CH51008" s="768"/>
      <c r="CI51008" s="850"/>
    </row>
    <row r="51009" spans="85:87" x14ac:dyDescent="0.25">
      <c r="CG51009" s="768"/>
      <c r="CH51009" s="768"/>
      <c r="CI51009" s="850"/>
    </row>
    <row r="51010" spans="85:87" x14ac:dyDescent="0.25">
      <c r="CG51010" s="768"/>
      <c r="CH51010" s="768"/>
      <c r="CI51010" s="850"/>
    </row>
    <row r="51011" spans="85:87" x14ac:dyDescent="0.25">
      <c r="CG51011" s="768"/>
      <c r="CH51011" s="768"/>
      <c r="CI51011" s="850"/>
    </row>
    <row r="51012" spans="85:87" x14ac:dyDescent="0.25">
      <c r="CG51012" s="768"/>
      <c r="CH51012" s="768"/>
      <c r="CI51012" s="850"/>
    </row>
    <row r="51013" spans="85:87" x14ac:dyDescent="0.25">
      <c r="CG51013" s="768"/>
      <c r="CH51013" s="768"/>
      <c r="CI51013" s="850"/>
    </row>
    <row r="51014" spans="85:87" x14ac:dyDescent="0.25">
      <c r="CG51014" s="768"/>
      <c r="CH51014" s="768"/>
      <c r="CI51014" s="850"/>
    </row>
    <row r="51015" spans="85:87" x14ac:dyDescent="0.25">
      <c r="CG51015" s="768"/>
      <c r="CH51015" s="768"/>
      <c r="CI51015" s="850"/>
    </row>
    <row r="51016" spans="85:87" x14ac:dyDescent="0.25">
      <c r="CG51016" s="768"/>
      <c r="CH51016" s="768"/>
      <c r="CI51016" s="850"/>
    </row>
    <row r="51017" spans="85:87" x14ac:dyDescent="0.25">
      <c r="CG51017" s="768"/>
      <c r="CH51017" s="768"/>
      <c r="CI51017" s="850"/>
    </row>
    <row r="51018" spans="85:87" x14ac:dyDescent="0.25">
      <c r="CG51018" s="768"/>
      <c r="CH51018" s="768"/>
      <c r="CI51018" s="850"/>
    </row>
    <row r="51019" spans="85:87" x14ac:dyDescent="0.25">
      <c r="CG51019" s="768"/>
      <c r="CH51019" s="768"/>
      <c r="CI51019" s="850"/>
    </row>
    <row r="51020" spans="85:87" x14ac:dyDescent="0.25">
      <c r="CG51020" s="768"/>
      <c r="CH51020" s="768"/>
      <c r="CI51020" s="850"/>
    </row>
    <row r="51021" spans="85:87" x14ac:dyDescent="0.25">
      <c r="CG51021" s="768"/>
      <c r="CH51021" s="768"/>
      <c r="CI51021" s="850"/>
    </row>
    <row r="51022" spans="85:87" x14ac:dyDescent="0.25">
      <c r="CG51022" s="768"/>
      <c r="CH51022" s="768"/>
      <c r="CI51022" s="850"/>
    </row>
    <row r="51023" spans="85:87" x14ac:dyDescent="0.25">
      <c r="CG51023" s="768"/>
      <c r="CH51023" s="768"/>
      <c r="CI51023" s="850"/>
    </row>
    <row r="51024" spans="85:87" x14ac:dyDescent="0.25">
      <c r="CG51024" s="768"/>
      <c r="CH51024" s="768"/>
      <c r="CI51024" s="850"/>
    </row>
    <row r="51025" spans="85:87" x14ac:dyDescent="0.25">
      <c r="CG51025" s="768"/>
      <c r="CH51025" s="768"/>
      <c r="CI51025" s="850"/>
    </row>
    <row r="51026" spans="85:87" x14ac:dyDescent="0.25">
      <c r="CG51026" s="768"/>
      <c r="CH51026" s="768"/>
      <c r="CI51026" s="850"/>
    </row>
    <row r="51027" spans="85:87" x14ac:dyDescent="0.25">
      <c r="CG51027" s="768"/>
      <c r="CH51027" s="768"/>
      <c r="CI51027" s="850"/>
    </row>
    <row r="51028" spans="85:87" x14ac:dyDescent="0.25">
      <c r="CG51028" s="768"/>
      <c r="CH51028" s="768"/>
      <c r="CI51028" s="850"/>
    </row>
    <row r="51029" spans="85:87" x14ac:dyDescent="0.25">
      <c r="CG51029" s="768"/>
      <c r="CH51029" s="768"/>
      <c r="CI51029" s="850"/>
    </row>
    <row r="51030" spans="85:87" x14ac:dyDescent="0.25">
      <c r="CG51030" s="768"/>
      <c r="CH51030" s="768"/>
      <c r="CI51030" s="850"/>
    </row>
    <row r="51031" spans="85:87" x14ac:dyDescent="0.25">
      <c r="CG51031" s="768"/>
      <c r="CH51031" s="768"/>
      <c r="CI51031" s="850"/>
    </row>
    <row r="51032" spans="85:87" x14ac:dyDescent="0.25">
      <c r="CG51032" s="768"/>
      <c r="CH51032" s="768"/>
      <c r="CI51032" s="850"/>
    </row>
    <row r="51033" spans="85:87" x14ac:dyDescent="0.25">
      <c r="CG51033" s="768"/>
      <c r="CH51033" s="768"/>
      <c r="CI51033" s="850"/>
    </row>
    <row r="51034" spans="85:87" x14ac:dyDescent="0.25">
      <c r="CG51034" s="768"/>
      <c r="CH51034" s="768"/>
      <c r="CI51034" s="850"/>
    </row>
    <row r="51035" spans="85:87" x14ac:dyDescent="0.25">
      <c r="CG51035" s="768"/>
      <c r="CH51035" s="768"/>
      <c r="CI51035" s="850"/>
    </row>
    <row r="51036" spans="85:87" x14ac:dyDescent="0.25">
      <c r="CG51036" s="768"/>
      <c r="CH51036" s="768"/>
      <c r="CI51036" s="850"/>
    </row>
    <row r="51037" spans="85:87" x14ac:dyDescent="0.25">
      <c r="CG51037" s="768"/>
      <c r="CH51037" s="768"/>
      <c r="CI51037" s="850"/>
    </row>
    <row r="51038" spans="85:87" x14ac:dyDescent="0.25">
      <c r="CG51038" s="768"/>
      <c r="CH51038" s="768"/>
      <c r="CI51038" s="850"/>
    </row>
    <row r="51039" spans="85:87" x14ac:dyDescent="0.25">
      <c r="CG51039" s="768"/>
      <c r="CH51039" s="768"/>
      <c r="CI51039" s="850"/>
    </row>
    <row r="51040" spans="85:87" x14ac:dyDescent="0.25">
      <c r="CG51040" s="768"/>
      <c r="CH51040" s="768"/>
      <c r="CI51040" s="850"/>
    </row>
    <row r="51041" spans="85:87" x14ac:dyDescent="0.25">
      <c r="CG51041" s="768"/>
      <c r="CH51041" s="768"/>
      <c r="CI51041" s="850"/>
    </row>
    <row r="51042" spans="85:87" x14ac:dyDescent="0.25">
      <c r="CG51042" s="768"/>
      <c r="CH51042" s="768"/>
      <c r="CI51042" s="850"/>
    </row>
    <row r="51043" spans="85:87" x14ac:dyDescent="0.25">
      <c r="CG51043" s="768"/>
      <c r="CH51043" s="768"/>
      <c r="CI51043" s="850"/>
    </row>
    <row r="51044" spans="85:87" x14ac:dyDescent="0.25">
      <c r="CG51044" s="768"/>
      <c r="CH51044" s="768"/>
      <c r="CI51044" s="850"/>
    </row>
    <row r="51045" spans="85:87" x14ac:dyDescent="0.25">
      <c r="CG51045" s="768"/>
      <c r="CH51045" s="768"/>
      <c r="CI51045" s="850"/>
    </row>
    <row r="51046" spans="85:87" x14ac:dyDescent="0.25">
      <c r="CG51046" s="768"/>
      <c r="CH51046" s="768"/>
      <c r="CI51046" s="850"/>
    </row>
    <row r="51047" spans="85:87" x14ac:dyDescent="0.25">
      <c r="CG51047" s="768"/>
      <c r="CH51047" s="768"/>
      <c r="CI51047" s="850"/>
    </row>
    <row r="51048" spans="85:87" x14ac:dyDescent="0.25">
      <c r="CG51048" s="768"/>
      <c r="CH51048" s="768"/>
      <c r="CI51048" s="850"/>
    </row>
    <row r="51049" spans="85:87" x14ac:dyDescent="0.25">
      <c r="CG51049" s="768"/>
      <c r="CH51049" s="768"/>
      <c r="CI51049" s="850"/>
    </row>
    <row r="51050" spans="85:87" x14ac:dyDescent="0.25">
      <c r="CG51050" s="768"/>
      <c r="CH51050" s="768"/>
      <c r="CI51050" s="850"/>
    </row>
    <row r="51051" spans="85:87" x14ac:dyDescent="0.25">
      <c r="CG51051" s="768"/>
      <c r="CH51051" s="768"/>
      <c r="CI51051" s="850"/>
    </row>
    <row r="51052" spans="85:87" x14ac:dyDescent="0.25">
      <c r="CG51052" s="768"/>
      <c r="CH51052" s="768"/>
      <c r="CI51052" s="850"/>
    </row>
    <row r="51053" spans="85:87" x14ac:dyDescent="0.25">
      <c r="CG51053" s="768"/>
      <c r="CH51053" s="768"/>
      <c r="CI51053" s="850"/>
    </row>
    <row r="51054" spans="85:87" x14ac:dyDescent="0.25">
      <c r="CG51054" s="768"/>
      <c r="CH51054" s="768"/>
      <c r="CI51054" s="850"/>
    </row>
    <row r="51055" spans="85:87" x14ac:dyDescent="0.25">
      <c r="CG51055" s="768"/>
      <c r="CH51055" s="768"/>
      <c r="CI51055" s="850"/>
    </row>
    <row r="51056" spans="85:87" x14ac:dyDescent="0.25">
      <c r="CG51056" s="768"/>
      <c r="CH51056" s="768"/>
      <c r="CI51056" s="850"/>
    </row>
    <row r="51057" spans="85:87" x14ac:dyDescent="0.25">
      <c r="CG51057" s="768"/>
      <c r="CH51057" s="768"/>
      <c r="CI51057" s="850"/>
    </row>
    <row r="51058" spans="85:87" x14ac:dyDescent="0.25">
      <c r="CG51058" s="768"/>
      <c r="CH51058" s="768"/>
      <c r="CI51058" s="850"/>
    </row>
    <row r="51059" spans="85:87" x14ac:dyDescent="0.25">
      <c r="CG51059" s="768"/>
      <c r="CH51059" s="768"/>
      <c r="CI51059" s="850"/>
    </row>
    <row r="51060" spans="85:87" x14ac:dyDescent="0.25">
      <c r="CG51060" s="768"/>
      <c r="CH51060" s="768"/>
      <c r="CI51060" s="850"/>
    </row>
    <row r="51061" spans="85:87" x14ac:dyDescent="0.25">
      <c r="CG51061" s="768"/>
      <c r="CH51061" s="768"/>
      <c r="CI51061" s="850"/>
    </row>
    <row r="51062" spans="85:87" x14ac:dyDescent="0.25">
      <c r="CG51062" s="768"/>
      <c r="CH51062" s="768"/>
      <c r="CI51062" s="850"/>
    </row>
    <row r="51063" spans="85:87" x14ac:dyDescent="0.25">
      <c r="CG51063" s="768"/>
      <c r="CH51063" s="768"/>
      <c r="CI51063" s="850"/>
    </row>
    <row r="51064" spans="85:87" x14ac:dyDescent="0.25">
      <c r="CG51064" s="768"/>
      <c r="CH51064" s="768"/>
      <c r="CI51064" s="850"/>
    </row>
    <row r="51065" spans="85:87" x14ac:dyDescent="0.25">
      <c r="CG51065" s="768"/>
      <c r="CH51065" s="768"/>
      <c r="CI51065" s="850"/>
    </row>
    <row r="51066" spans="85:87" x14ac:dyDescent="0.25">
      <c r="CG51066" s="768"/>
      <c r="CH51066" s="768"/>
      <c r="CI51066" s="850"/>
    </row>
    <row r="51067" spans="85:87" x14ac:dyDescent="0.25">
      <c r="CG51067" s="768"/>
      <c r="CH51067" s="768"/>
      <c r="CI51067" s="850"/>
    </row>
    <row r="51068" spans="85:87" x14ac:dyDescent="0.25">
      <c r="CG51068" s="768"/>
      <c r="CH51068" s="768"/>
      <c r="CI51068" s="850"/>
    </row>
    <row r="51069" spans="85:87" x14ac:dyDescent="0.25">
      <c r="CG51069" s="768"/>
      <c r="CH51069" s="768"/>
      <c r="CI51069" s="850"/>
    </row>
    <row r="51070" spans="85:87" x14ac:dyDescent="0.25">
      <c r="CG51070" s="768"/>
      <c r="CH51070" s="768"/>
      <c r="CI51070" s="850"/>
    </row>
    <row r="51071" spans="85:87" x14ac:dyDescent="0.25">
      <c r="CG51071" s="768"/>
      <c r="CH51071" s="768"/>
      <c r="CI51071" s="850"/>
    </row>
    <row r="51072" spans="85:87" x14ac:dyDescent="0.25">
      <c r="CG51072" s="768"/>
      <c r="CH51072" s="768"/>
      <c r="CI51072" s="850"/>
    </row>
    <row r="51073" spans="85:87" x14ac:dyDescent="0.25">
      <c r="CG51073" s="768"/>
      <c r="CH51073" s="768"/>
      <c r="CI51073" s="850"/>
    </row>
    <row r="51074" spans="85:87" x14ac:dyDescent="0.25">
      <c r="CG51074" s="768"/>
      <c r="CH51074" s="768"/>
      <c r="CI51074" s="850"/>
    </row>
    <row r="51075" spans="85:87" x14ac:dyDescent="0.25">
      <c r="CG51075" s="768"/>
      <c r="CH51075" s="768"/>
      <c r="CI51075" s="850"/>
    </row>
    <row r="51076" spans="85:87" x14ac:dyDescent="0.25">
      <c r="CG51076" s="768"/>
      <c r="CH51076" s="768"/>
      <c r="CI51076" s="850"/>
    </row>
    <row r="51077" spans="85:87" x14ac:dyDescent="0.25">
      <c r="CG51077" s="768"/>
      <c r="CH51077" s="768"/>
      <c r="CI51077" s="850"/>
    </row>
    <row r="51078" spans="85:87" x14ac:dyDescent="0.25">
      <c r="CG51078" s="768"/>
      <c r="CH51078" s="768"/>
      <c r="CI51078" s="850"/>
    </row>
    <row r="51079" spans="85:87" x14ac:dyDescent="0.25">
      <c r="CG51079" s="768"/>
      <c r="CH51079" s="768"/>
      <c r="CI51079" s="850"/>
    </row>
    <row r="51080" spans="85:87" x14ac:dyDescent="0.25">
      <c r="CG51080" s="768"/>
      <c r="CH51080" s="768"/>
      <c r="CI51080" s="850"/>
    </row>
    <row r="51081" spans="85:87" x14ac:dyDescent="0.25">
      <c r="CG51081" s="768"/>
      <c r="CH51081" s="768"/>
      <c r="CI51081" s="850"/>
    </row>
    <row r="51082" spans="85:87" x14ac:dyDescent="0.25">
      <c r="CG51082" s="768"/>
      <c r="CH51082" s="768"/>
      <c r="CI51082" s="850"/>
    </row>
    <row r="51083" spans="85:87" x14ac:dyDescent="0.25">
      <c r="CG51083" s="768"/>
      <c r="CH51083" s="768"/>
      <c r="CI51083" s="850"/>
    </row>
    <row r="51084" spans="85:87" x14ac:dyDescent="0.25">
      <c r="CG51084" s="768"/>
      <c r="CH51084" s="768"/>
      <c r="CI51084" s="850"/>
    </row>
    <row r="51085" spans="85:87" x14ac:dyDescent="0.25">
      <c r="CG51085" s="768"/>
      <c r="CH51085" s="768"/>
      <c r="CI51085" s="850"/>
    </row>
    <row r="51086" spans="85:87" x14ac:dyDescent="0.25">
      <c r="CG51086" s="768"/>
      <c r="CH51086" s="768"/>
      <c r="CI51086" s="850"/>
    </row>
    <row r="51087" spans="85:87" x14ac:dyDescent="0.25">
      <c r="CG51087" s="768"/>
      <c r="CH51087" s="768"/>
      <c r="CI51087" s="850"/>
    </row>
    <row r="51088" spans="85:87" x14ac:dyDescent="0.25">
      <c r="CG51088" s="768"/>
      <c r="CH51088" s="768"/>
      <c r="CI51088" s="850"/>
    </row>
    <row r="51089" spans="85:87" x14ac:dyDescent="0.25">
      <c r="CG51089" s="768"/>
      <c r="CH51089" s="768"/>
      <c r="CI51089" s="850"/>
    </row>
    <row r="51090" spans="85:87" x14ac:dyDescent="0.25">
      <c r="CG51090" s="768"/>
      <c r="CH51090" s="768"/>
      <c r="CI51090" s="850"/>
    </row>
    <row r="51091" spans="85:87" x14ac:dyDescent="0.25">
      <c r="CG51091" s="768"/>
      <c r="CH51091" s="768"/>
      <c r="CI51091" s="850"/>
    </row>
    <row r="51092" spans="85:87" x14ac:dyDescent="0.25">
      <c r="CG51092" s="768"/>
      <c r="CH51092" s="768"/>
      <c r="CI51092" s="850"/>
    </row>
    <row r="51093" spans="85:87" x14ac:dyDescent="0.25">
      <c r="CG51093" s="768"/>
      <c r="CH51093" s="768"/>
      <c r="CI51093" s="850"/>
    </row>
    <row r="51094" spans="85:87" x14ac:dyDescent="0.25">
      <c r="CG51094" s="768"/>
      <c r="CH51094" s="768"/>
      <c r="CI51094" s="850"/>
    </row>
    <row r="51095" spans="85:87" x14ac:dyDescent="0.25">
      <c r="CG51095" s="768"/>
      <c r="CH51095" s="768"/>
      <c r="CI51095" s="850"/>
    </row>
    <row r="51096" spans="85:87" x14ac:dyDescent="0.25">
      <c r="CG51096" s="768"/>
      <c r="CH51096" s="768"/>
      <c r="CI51096" s="850"/>
    </row>
    <row r="51097" spans="85:87" x14ac:dyDescent="0.25">
      <c r="CG51097" s="768"/>
      <c r="CH51097" s="768"/>
      <c r="CI51097" s="850"/>
    </row>
    <row r="51098" spans="85:87" x14ac:dyDescent="0.25">
      <c r="CG51098" s="768"/>
      <c r="CH51098" s="768"/>
      <c r="CI51098" s="850"/>
    </row>
    <row r="51099" spans="85:87" x14ac:dyDescent="0.25">
      <c r="CG51099" s="768"/>
      <c r="CH51099" s="768"/>
      <c r="CI51099" s="850"/>
    </row>
    <row r="51100" spans="85:87" x14ac:dyDescent="0.25">
      <c r="CG51100" s="768"/>
      <c r="CH51100" s="768"/>
      <c r="CI51100" s="850"/>
    </row>
    <row r="51101" spans="85:87" x14ac:dyDescent="0.25">
      <c r="CG51101" s="768"/>
      <c r="CH51101" s="768"/>
      <c r="CI51101" s="850"/>
    </row>
    <row r="51102" spans="85:87" x14ac:dyDescent="0.25">
      <c r="CG51102" s="768"/>
      <c r="CH51102" s="768"/>
      <c r="CI51102" s="850"/>
    </row>
    <row r="51103" spans="85:87" x14ac:dyDescent="0.25">
      <c r="CG51103" s="768"/>
      <c r="CH51103" s="768"/>
      <c r="CI51103" s="850"/>
    </row>
    <row r="51104" spans="85:87" x14ac:dyDescent="0.25">
      <c r="CG51104" s="768"/>
      <c r="CH51104" s="768"/>
      <c r="CI51104" s="850"/>
    </row>
    <row r="51105" spans="85:87" x14ac:dyDescent="0.25">
      <c r="CG51105" s="768"/>
      <c r="CH51105" s="768"/>
      <c r="CI51105" s="850"/>
    </row>
    <row r="51106" spans="85:87" x14ac:dyDescent="0.25">
      <c r="CG51106" s="768"/>
      <c r="CH51106" s="768"/>
      <c r="CI51106" s="850"/>
    </row>
    <row r="51107" spans="85:87" x14ac:dyDescent="0.25">
      <c r="CG51107" s="768"/>
      <c r="CH51107" s="768"/>
      <c r="CI51107" s="850"/>
    </row>
    <row r="51108" spans="85:87" x14ac:dyDescent="0.25">
      <c r="CG51108" s="768"/>
      <c r="CH51108" s="768"/>
      <c r="CI51108" s="850"/>
    </row>
    <row r="51109" spans="85:87" x14ac:dyDescent="0.25">
      <c r="CG51109" s="768"/>
      <c r="CH51109" s="768"/>
      <c r="CI51109" s="850"/>
    </row>
    <row r="51110" spans="85:87" x14ac:dyDescent="0.25">
      <c r="CG51110" s="768"/>
      <c r="CH51110" s="768"/>
      <c r="CI51110" s="850"/>
    </row>
    <row r="51111" spans="85:87" x14ac:dyDescent="0.25">
      <c r="CG51111" s="768"/>
      <c r="CH51111" s="768"/>
      <c r="CI51111" s="850"/>
    </row>
    <row r="51112" spans="85:87" x14ac:dyDescent="0.25">
      <c r="CG51112" s="768"/>
      <c r="CH51112" s="768"/>
      <c r="CI51112" s="850"/>
    </row>
    <row r="51113" spans="85:87" x14ac:dyDescent="0.25">
      <c r="CG51113" s="768"/>
      <c r="CH51113" s="768"/>
      <c r="CI51113" s="850"/>
    </row>
    <row r="51114" spans="85:87" x14ac:dyDescent="0.25">
      <c r="CG51114" s="768"/>
      <c r="CH51114" s="768"/>
      <c r="CI51114" s="850"/>
    </row>
    <row r="51115" spans="85:87" x14ac:dyDescent="0.25">
      <c r="CG51115" s="768"/>
      <c r="CH51115" s="768"/>
      <c r="CI51115" s="850"/>
    </row>
    <row r="51116" spans="85:87" x14ac:dyDescent="0.25">
      <c r="CG51116" s="768"/>
      <c r="CH51116" s="768"/>
      <c r="CI51116" s="850"/>
    </row>
    <row r="51117" spans="85:87" x14ac:dyDescent="0.25">
      <c r="CG51117" s="768"/>
      <c r="CH51117" s="768"/>
      <c r="CI51117" s="850"/>
    </row>
    <row r="51118" spans="85:87" x14ac:dyDescent="0.25">
      <c r="CG51118" s="768"/>
      <c r="CH51118" s="768"/>
      <c r="CI51118" s="850"/>
    </row>
    <row r="51119" spans="85:87" x14ac:dyDescent="0.25">
      <c r="CG51119" s="768"/>
      <c r="CH51119" s="768"/>
      <c r="CI51119" s="850"/>
    </row>
    <row r="51120" spans="85:87" x14ac:dyDescent="0.25">
      <c r="CG51120" s="768"/>
      <c r="CH51120" s="768"/>
      <c r="CI51120" s="850"/>
    </row>
    <row r="51121" spans="85:87" x14ac:dyDescent="0.25">
      <c r="CG51121" s="768"/>
      <c r="CH51121" s="768"/>
      <c r="CI51121" s="850"/>
    </row>
    <row r="51122" spans="85:87" x14ac:dyDescent="0.25">
      <c r="CG51122" s="768"/>
      <c r="CH51122" s="768"/>
      <c r="CI51122" s="850"/>
    </row>
    <row r="51123" spans="85:87" x14ac:dyDescent="0.25">
      <c r="CG51123" s="768"/>
      <c r="CH51123" s="768"/>
      <c r="CI51123" s="850"/>
    </row>
    <row r="51124" spans="85:87" x14ac:dyDescent="0.25">
      <c r="CG51124" s="768"/>
      <c r="CH51124" s="768"/>
      <c r="CI51124" s="850"/>
    </row>
    <row r="51125" spans="85:87" x14ac:dyDescent="0.25">
      <c r="CG51125" s="768"/>
      <c r="CH51125" s="768"/>
      <c r="CI51125" s="850"/>
    </row>
    <row r="51126" spans="85:87" x14ac:dyDescent="0.25">
      <c r="CG51126" s="768"/>
      <c r="CH51126" s="768"/>
      <c r="CI51126" s="850"/>
    </row>
    <row r="51127" spans="85:87" x14ac:dyDescent="0.25">
      <c r="CG51127" s="768"/>
      <c r="CH51127" s="768"/>
      <c r="CI51127" s="850"/>
    </row>
    <row r="51128" spans="85:87" x14ac:dyDescent="0.25">
      <c r="CG51128" s="768"/>
      <c r="CH51128" s="768"/>
      <c r="CI51128" s="850"/>
    </row>
    <row r="51129" spans="85:87" x14ac:dyDescent="0.25">
      <c r="CG51129" s="768"/>
      <c r="CH51129" s="768"/>
      <c r="CI51129" s="850"/>
    </row>
    <row r="51130" spans="85:87" x14ac:dyDescent="0.25">
      <c r="CG51130" s="768"/>
      <c r="CH51130" s="768"/>
      <c r="CI51130" s="850"/>
    </row>
    <row r="51131" spans="85:87" x14ac:dyDescent="0.25">
      <c r="CG51131" s="768"/>
      <c r="CH51131" s="768"/>
      <c r="CI51131" s="850"/>
    </row>
    <row r="51132" spans="85:87" x14ac:dyDescent="0.25">
      <c r="CG51132" s="768"/>
      <c r="CH51132" s="768"/>
      <c r="CI51132" s="850"/>
    </row>
    <row r="51133" spans="85:87" x14ac:dyDescent="0.25">
      <c r="CG51133" s="768"/>
      <c r="CH51133" s="768"/>
      <c r="CI51133" s="850"/>
    </row>
    <row r="51134" spans="85:87" x14ac:dyDescent="0.25">
      <c r="CG51134" s="768"/>
      <c r="CH51134" s="768"/>
      <c r="CI51134" s="850"/>
    </row>
    <row r="51135" spans="85:87" x14ac:dyDescent="0.25">
      <c r="CG51135" s="768"/>
      <c r="CH51135" s="768"/>
      <c r="CI51135" s="850"/>
    </row>
    <row r="51136" spans="85:87" x14ac:dyDescent="0.25">
      <c r="CG51136" s="768"/>
      <c r="CH51136" s="768"/>
      <c r="CI51136" s="850"/>
    </row>
    <row r="51137" spans="85:87" x14ac:dyDescent="0.25">
      <c r="CG51137" s="768"/>
      <c r="CH51137" s="768"/>
      <c r="CI51137" s="850"/>
    </row>
    <row r="51138" spans="85:87" x14ac:dyDescent="0.25">
      <c r="CG51138" s="768"/>
      <c r="CH51138" s="768"/>
      <c r="CI51138" s="850"/>
    </row>
    <row r="51139" spans="85:87" x14ac:dyDescent="0.25">
      <c r="CG51139" s="768"/>
      <c r="CH51139" s="768"/>
      <c r="CI51139" s="850"/>
    </row>
    <row r="51140" spans="85:87" x14ac:dyDescent="0.25">
      <c r="CG51140" s="768"/>
      <c r="CH51140" s="768"/>
      <c r="CI51140" s="850"/>
    </row>
    <row r="51141" spans="85:87" x14ac:dyDescent="0.25">
      <c r="CG51141" s="768"/>
      <c r="CH51141" s="768"/>
      <c r="CI51141" s="850"/>
    </row>
    <row r="51142" spans="85:87" x14ac:dyDescent="0.25">
      <c r="CG51142" s="768"/>
      <c r="CH51142" s="768"/>
      <c r="CI51142" s="850"/>
    </row>
    <row r="51143" spans="85:87" x14ac:dyDescent="0.25">
      <c r="CG51143" s="768"/>
      <c r="CH51143" s="768"/>
      <c r="CI51143" s="850"/>
    </row>
    <row r="51144" spans="85:87" x14ac:dyDescent="0.25">
      <c r="CG51144" s="768"/>
      <c r="CH51144" s="768"/>
      <c r="CI51144" s="850"/>
    </row>
    <row r="51145" spans="85:87" x14ac:dyDescent="0.25">
      <c r="CG51145" s="768"/>
      <c r="CH51145" s="768"/>
      <c r="CI51145" s="850"/>
    </row>
    <row r="51146" spans="85:87" x14ac:dyDescent="0.25">
      <c r="CG51146" s="768"/>
      <c r="CH51146" s="768"/>
      <c r="CI51146" s="850"/>
    </row>
    <row r="51147" spans="85:87" x14ac:dyDescent="0.25">
      <c r="CG51147" s="768"/>
      <c r="CH51147" s="768"/>
      <c r="CI51147" s="850"/>
    </row>
    <row r="51148" spans="85:87" x14ac:dyDescent="0.25">
      <c r="CG51148" s="768"/>
      <c r="CH51148" s="768"/>
      <c r="CI51148" s="850"/>
    </row>
    <row r="51149" spans="85:87" x14ac:dyDescent="0.25">
      <c r="CG51149" s="768"/>
      <c r="CH51149" s="768"/>
      <c r="CI51149" s="850"/>
    </row>
    <row r="51150" spans="85:87" x14ac:dyDescent="0.25">
      <c r="CG51150" s="768"/>
      <c r="CH51150" s="768"/>
      <c r="CI51150" s="850"/>
    </row>
    <row r="51151" spans="85:87" x14ac:dyDescent="0.25">
      <c r="CG51151" s="768"/>
      <c r="CH51151" s="768"/>
      <c r="CI51151" s="850"/>
    </row>
    <row r="51152" spans="85:87" x14ac:dyDescent="0.25">
      <c r="CG51152" s="768"/>
      <c r="CH51152" s="768"/>
      <c r="CI51152" s="850"/>
    </row>
    <row r="51153" spans="85:87" x14ac:dyDescent="0.25">
      <c r="CG51153" s="768"/>
      <c r="CH51153" s="768"/>
      <c r="CI51153" s="850"/>
    </row>
    <row r="51154" spans="85:87" x14ac:dyDescent="0.25">
      <c r="CG51154" s="768"/>
      <c r="CH51154" s="768"/>
      <c r="CI51154" s="850"/>
    </row>
    <row r="51155" spans="85:87" x14ac:dyDescent="0.25">
      <c r="CG51155" s="768"/>
      <c r="CH51155" s="768"/>
      <c r="CI51155" s="850"/>
    </row>
    <row r="51156" spans="85:87" x14ac:dyDescent="0.25">
      <c r="CG51156" s="768"/>
      <c r="CH51156" s="768"/>
      <c r="CI51156" s="850"/>
    </row>
    <row r="51157" spans="85:87" x14ac:dyDescent="0.25">
      <c r="CG51157" s="768"/>
      <c r="CH51157" s="768"/>
      <c r="CI51157" s="850"/>
    </row>
    <row r="51158" spans="85:87" x14ac:dyDescent="0.25">
      <c r="CG51158" s="768"/>
      <c r="CH51158" s="768"/>
      <c r="CI51158" s="850"/>
    </row>
    <row r="51159" spans="85:87" x14ac:dyDescent="0.25">
      <c r="CG51159" s="768"/>
      <c r="CH51159" s="768"/>
      <c r="CI51159" s="850"/>
    </row>
    <row r="51160" spans="85:87" x14ac:dyDescent="0.25">
      <c r="CG51160" s="768"/>
      <c r="CH51160" s="768"/>
      <c r="CI51160" s="850"/>
    </row>
    <row r="51161" spans="85:87" x14ac:dyDescent="0.25">
      <c r="CG51161" s="768"/>
      <c r="CH51161" s="768"/>
      <c r="CI51161" s="850"/>
    </row>
    <row r="51162" spans="85:87" x14ac:dyDescent="0.25">
      <c r="CG51162" s="768"/>
      <c r="CH51162" s="768"/>
      <c r="CI51162" s="850"/>
    </row>
    <row r="51163" spans="85:87" x14ac:dyDescent="0.25">
      <c r="CG51163" s="768"/>
      <c r="CH51163" s="768"/>
      <c r="CI51163" s="850"/>
    </row>
    <row r="51164" spans="85:87" x14ac:dyDescent="0.25">
      <c r="CG51164" s="768"/>
      <c r="CH51164" s="768"/>
      <c r="CI51164" s="850"/>
    </row>
    <row r="51165" spans="85:87" x14ac:dyDescent="0.25">
      <c r="CG51165" s="768"/>
      <c r="CH51165" s="768"/>
      <c r="CI51165" s="850"/>
    </row>
    <row r="51166" spans="85:87" x14ac:dyDescent="0.25">
      <c r="CG51166" s="768"/>
      <c r="CH51166" s="768"/>
      <c r="CI51166" s="850"/>
    </row>
    <row r="51167" spans="85:87" x14ac:dyDescent="0.25">
      <c r="CG51167" s="768"/>
      <c r="CH51167" s="768"/>
      <c r="CI51167" s="850"/>
    </row>
    <row r="51168" spans="85:87" x14ac:dyDescent="0.25">
      <c r="CG51168" s="768"/>
      <c r="CH51168" s="768"/>
      <c r="CI51168" s="850"/>
    </row>
    <row r="51169" spans="85:87" x14ac:dyDescent="0.25">
      <c r="CG51169" s="768"/>
      <c r="CH51169" s="768"/>
      <c r="CI51169" s="850"/>
    </row>
    <row r="51170" spans="85:87" x14ac:dyDescent="0.25">
      <c r="CG51170" s="768"/>
      <c r="CH51170" s="768"/>
      <c r="CI51170" s="850"/>
    </row>
    <row r="51171" spans="85:87" x14ac:dyDescent="0.25">
      <c r="CG51171" s="768"/>
      <c r="CH51171" s="768"/>
      <c r="CI51171" s="850"/>
    </row>
    <row r="51172" spans="85:87" x14ac:dyDescent="0.25">
      <c r="CG51172" s="768"/>
      <c r="CH51172" s="768"/>
      <c r="CI51172" s="850"/>
    </row>
    <row r="51173" spans="85:87" x14ac:dyDescent="0.25">
      <c r="CG51173" s="768"/>
      <c r="CH51173" s="768"/>
      <c r="CI51173" s="850"/>
    </row>
    <row r="51174" spans="85:87" x14ac:dyDescent="0.25">
      <c r="CG51174" s="768"/>
      <c r="CH51174" s="768"/>
      <c r="CI51174" s="850"/>
    </row>
    <row r="51175" spans="85:87" x14ac:dyDescent="0.25">
      <c r="CG51175" s="768"/>
      <c r="CH51175" s="768"/>
      <c r="CI51175" s="850"/>
    </row>
    <row r="51176" spans="85:87" x14ac:dyDescent="0.25">
      <c r="CG51176" s="768"/>
      <c r="CH51176" s="768"/>
      <c r="CI51176" s="850"/>
    </row>
    <row r="51177" spans="85:87" x14ac:dyDescent="0.25">
      <c r="CG51177" s="768"/>
      <c r="CH51177" s="768"/>
      <c r="CI51177" s="850"/>
    </row>
    <row r="51178" spans="85:87" x14ac:dyDescent="0.25">
      <c r="CG51178" s="768"/>
      <c r="CH51178" s="768"/>
      <c r="CI51178" s="850"/>
    </row>
    <row r="51179" spans="85:87" x14ac:dyDescent="0.25">
      <c r="CG51179" s="768"/>
      <c r="CH51179" s="768"/>
      <c r="CI51179" s="850"/>
    </row>
    <row r="51180" spans="85:87" x14ac:dyDescent="0.25">
      <c r="CG51180" s="768"/>
      <c r="CH51180" s="768"/>
      <c r="CI51180" s="850"/>
    </row>
    <row r="51181" spans="85:87" x14ac:dyDescent="0.25">
      <c r="CG51181" s="768"/>
      <c r="CH51181" s="768"/>
      <c r="CI51181" s="850"/>
    </row>
    <row r="51182" spans="85:87" x14ac:dyDescent="0.25">
      <c r="CG51182" s="768"/>
      <c r="CH51182" s="768"/>
      <c r="CI51182" s="850"/>
    </row>
    <row r="51183" spans="85:87" x14ac:dyDescent="0.25">
      <c r="CG51183" s="768"/>
      <c r="CH51183" s="768"/>
      <c r="CI51183" s="850"/>
    </row>
    <row r="51184" spans="85:87" x14ac:dyDescent="0.25">
      <c r="CG51184" s="768"/>
      <c r="CH51184" s="768"/>
      <c r="CI51184" s="850"/>
    </row>
    <row r="51185" spans="85:87" x14ac:dyDescent="0.25">
      <c r="CG51185" s="768"/>
      <c r="CH51185" s="768"/>
      <c r="CI51185" s="850"/>
    </row>
    <row r="51186" spans="85:87" x14ac:dyDescent="0.25">
      <c r="CG51186" s="768"/>
      <c r="CH51186" s="768"/>
      <c r="CI51186" s="850"/>
    </row>
    <row r="51187" spans="85:87" x14ac:dyDescent="0.25">
      <c r="CG51187" s="768"/>
      <c r="CH51187" s="768"/>
      <c r="CI51187" s="850"/>
    </row>
    <row r="51188" spans="85:87" x14ac:dyDescent="0.25">
      <c r="CG51188" s="768"/>
      <c r="CH51188" s="768"/>
      <c r="CI51188" s="850"/>
    </row>
    <row r="51189" spans="85:87" x14ac:dyDescent="0.25">
      <c r="CG51189" s="768"/>
      <c r="CH51189" s="768"/>
      <c r="CI51189" s="850"/>
    </row>
    <row r="51190" spans="85:87" x14ac:dyDescent="0.25">
      <c r="CG51190" s="768"/>
      <c r="CH51190" s="768"/>
      <c r="CI51190" s="850"/>
    </row>
    <row r="51191" spans="85:87" x14ac:dyDescent="0.25">
      <c r="CG51191" s="768"/>
      <c r="CH51191" s="768"/>
      <c r="CI51191" s="850"/>
    </row>
    <row r="51192" spans="85:87" x14ac:dyDescent="0.25">
      <c r="CG51192" s="768"/>
      <c r="CH51192" s="768"/>
      <c r="CI51192" s="850"/>
    </row>
    <row r="51193" spans="85:87" x14ac:dyDescent="0.25">
      <c r="CG51193" s="768"/>
      <c r="CH51193" s="768"/>
      <c r="CI51193" s="850"/>
    </row>
    <row r="51194" spans="85:87" x14ac:dyDescent="0.25">
      <c r="CG51194" s="768"/>
      <c r="CH51194" s="768"/>
      <c r="CI51194" s="850"/>
    </row>
    <row r="51195" spans="85:87" x14ac:dyDescent="0.25">
      <c r="CG51195" s="768"/>
      <c r="CH51195" s="768"/>
      <c r="CI51195" s="850"/>
    </row>
    <row r="51196" spans="85:87" x14ac:dyDescent="0.25">
      <c r="CG51196" s="768"/>
      <c r="CH51196" s="768"/>
      <c r="CI51196" s="850"/>
    </row>
    <row r="51197" spans="85:87" x14ac:dyDescent="0.25">
      <c r="CG51197" s="768"/>
      <c r="CH51197" s="768"/>
      <c r="CI51197" s="850"/>
    </row>
    <row r="51198" spans="85:87" x14ac:dyDescent="0.25">
      <c r="CG51198" s="768"/>
      <c r="CH51198" s="768"/>
      <c r="CI51198" s="850"/>
    </row>
    <row r="51199" spans="85:87" x14ac:dyDescent="0.25">
      <c r="CG51199" s="768"/>
      <c r="CH51199" s="768"/>
      <c r="CI51199" s="850"/>
    </row>
    <row r="51200" spans="85:87" x14ac:dyDescent="0.25">
      <c r="CG51200" s="768"/>
      <c r="CH51200" s="768"/>
      <c r="CI51200" s="850"/>
    </row>
    <row r="51201" spans="85:87" x14ac:dyDescent="0.25">
      <c r="CG51201" s="768"/>
      <c r="CH51201" s="768"/>
      <c r="CI51201" s="850"/>
    </row>
    <row r="51202" spans="85:87" x14ac:dyDescent="0.25">
      <c r="CG51202" s="768"/>
      <c r="CH51202" s="768"/>
      <c r="CI51202" s="850"/>
    </row>
    <row r="51203" spans="85:87" x14ac:dyDescent="0.25">
      <c r="CG51203" s="768"/>
      <c r="CH51203" s="768"/>
      <c r="CI51203" s="850"/>
    </row>
    <row r="51204" spans="85:87" x14ac:dyDescent="0.25">
      <c r="CG51204" s="768"/>
      <c r="CH51204" s="768"/>
      <c r="CI51204" s="850"/>
    </row>
    <row r="51205" spans="85:87" x14ac:dyDescent="0.25">
      <c r="CG51205" s="768"/>
      <c r="CH51205" s="768"/>
      <c r="CI51205" s="850"/>
    </row>
    <row r="51206" spans="85:87" x14ac:dyDescent="0.25">
      <c r="CG51206" s="768"/>
      <c r="CH51206" s="768"/>
      <c r="CI51206" s="850"/>
    </row>
    <row r="51207" spans="85:87" x14ac:dyDescent="0.25">
      <c r="CG51207" s="768"/>
      <c r="CH51207" s="768"/>
      <c r="CI51207" s="850"/>
    </row>
    <row r="51208" spans="85:87" x14ac:dyDescent="0.25">
      <c r="CG51208" s="768"/>
      <c r="CH51208" s="768"/>
      <c r="CI51208" s="850"/>
    </row>
    <row r="51209" spans="85:87" x14ac:dyDescent="0.25">
      <c r="CG51209" s="768"/>
      <c r="CH51209" s="768"/>
      <c r="CI51209" s="850"/>
    </row>
    <row r="51210" spans="85:87" x14ac:dyDescent="0.25">
      <c r="CG51210" s="768"/>
      <c r="CH51210" s="768"/>
      <c r="CI51210" s="850"/>
    </row>
    <row r="51211" spans="85:87" x14ac:dyDescent="0.25">
      <c r="CG51211" s="768"/>
      <c r="CH51211" s="768"/>
      <c r="CI51211" s="850"/>
    </row>
    <row r="51212" spans="85:87" x14ac:dyDescent="0.25">
      <c r="CG51212" s="768"/>
      <c r="CH51212" s="768"/>
      <c r="CI51212" s="850"/>
    </row>
    <row r="51213" spans="85:87" x14ac:dyDescent="0.25">
      <c r="CG51213" s="768"/>
      <c r="CH51213" s="768"/>
      <c r="CI51213" s="850"/>
    </row>
    <row r="51214" spans="85:87" x14ac:dyDescent="0.25">
      <c r="CG51214" s="768"/>
      <c r="CH51214" s="768"/>
      <c r="CI51214" s="850"/>
    </row>
    <row r="51215" spans="85:87" x14ac:dyDescent="0.25">
      <c r="CG51215" s="768"/>
      <c r="CH51215" s="768"/>
      <c r="CI51215" s="850"/>
    </row>
    <row r="51216" spans="85:87" x14ac:dyDescent="0.25">
      <c r="CG51216" s="768"/>
      <c r="CH51216" s="768"/>
      <c r="CI51216" s="850"/>
    </row>
    <row r="51217" spans="85:87" x14ac:dyDescent="0.25">
      <c r="CG51217" s="768"/>
      <c r="CH51217" s="768"/>
      <c r="CI51217" s="850"/>
    </row>
    <row r="51218" spans="85:87" x14ac:dyDescent="0.25">
      <c r="CG51218" s="768"/>
      <c r="CH51218" s="768"/>
      <c r="CI51218" s="850"/>
    </row>
    <row r="51219" spans="85:87" x14ac:dyDescent="0.25">
      <c r="CG51219" s="768"/>
      <c r="CH51219" s="768"/>
      <c r="CI51219" s="850"/>
    </row>
    <row r="51220" spans="85:87" x14ac:dyDescent="0.25">
      <c r="CG51220" s="768"/>
      <c r="CH51220" s="768"/>
      <c r="CI51220" s="850"/>
    </row>
    <row r="51221" spans="85:87" x14ac:dyDescent="0.25">
      <c r="CG51221" s="768"/>
      <c r="CH51221" s="768"/>
      <c r="CI51221" s="850"/>
    </row>
    <row r="51222" spans="85:87" x14ac:dyDescent="0.25">
      <c r="CG51222" s="768"/>
      <c r="CH51222" s="768"/>
      <c r="CI51222" s="850"/>
    </row>
    <row r="51223" spans="85:87" x14ac:dyDescent="0.25">
      <c r="CG51223" s="768"/>
      <c r="CH51223" s="768"/>
      <c r="CI51223" s="850"/>
    </row>
    <row r="51224" spans="85:87" x14ac:dyDescent="0.25">
      <c r="CG51224" s="768"/>
      <c r="CH51224" s="768"/>
      <c r="CI51224" s="850"/>
    </row>
    <row r="51225" spans="85:87" x14ac:dyDescent="0.25">
      <c r="CG51225" s="768"/>
      <c r="CH51225" s="768"/>
      <c r="CI51225" s="850"/>
    </row>
    <row r="51226" spans="85:87" x14ac:dyDescent="0.25">
      <c r="CG51226" s="768"/>
      <c r="CH51226" s="768"/>
      <c r="CI51226" s="850"/>
    </row>
    <row r="51227" spans="85:87" x14ac:dyDescent="0.25">
      <c r="CG51227" s="768"/>
      <c r="CH51227" s="768"/>
      <c r="CI51227" s="850"/>
    </row>
    <row r="51228" spans="85:87" x14ac:dyDescent="0.25">
      <c r="CG51228" s="768"/>
      <c r="CH51228" s="768"/>
      <c r="CI51228" s="850"/>
    </row>
    <row r="51229" spans="85:87" x14ac:dyDescent="0.25">
      <c r="CG51229" s="768"/>
      <c r="CH51229" s="768"/>
      <c r="CI51229" s="850"/>
    </row>
    <row r="51230" spans="85:87" x14ac:dyDescent="0.25">
      <c r="CG51230" s="768"/>
      <c r="CH51230" s="768"/>
      <c r="CI51230" s="850"/>
    </row>
    <row r="51231" spans="85:87" x14ac:dyDescent="0.25">
      <c r="CG51231" s="768"/>
      <c r="CH51231" s="768"/>
      <c r="CI51231" s="850"/>
    </row>
    <row r="51232" spans="85:87" x14ac:dyDescent="0.25">
      <c r="CG51232" s="768"/>
      <c r="CH51232" s="768"/>
      <c r="CI51232" s="850"/>
    </row>
    <row r="51233" spans="85:87" x14ac:dyDescent="0.25">
      <c r="CG51233" s="768"/>
      <c r="CH51233" s="768"/>
      <c r="CI51233" s="850"/>
    </row>
    <row r="51234" spans="85:87" x14ac:dyDescent="0.25">
      <c r="CG51234" s="768"/>
      <c r="CH51234" s="768"/>
      <c r="CI51234" s="850"/>
    </row>
    <row r="51235" spans="85:87" x14ac:dyDescent="0.25">
      <c r="CG51235" s="768"/>
      <c r="CH51235" s="768"/>
      <c r="CI51235" s="850"/>
    </row>
    <row r="51236" spans="85:87" x14ac:dyDescent="0.25">
      <c r="CG51236" s="768"/>
      <c r="CH51236" s="768"/>
      <c r="CI51236" s="850"/>
    </row>
    <row r="51237" spans="85:87" x14ac:dyDescent="0.25">
      <c r="CG51237" s="768"/>
      <c r="CH51237" s="768"/>
      <c r="CI51237" s="850"/>
    </row>
    <row r="51238" spans="85:87" x14ac:dyDescent="0.25">
      <c r="CG51238" s="768"/>
      <c r="CH51238" s="768"/>
      <c r="CI51238" s="850"/>
    </row>
    <row r="51239" spans="85:87" x14ac:dyDescent="0.25">
      <c r="CG51239" s="768"/>
      <c r="CH51239" s="768"/>
      <c r="CI51239" s="850"/>
    </row>
    <row r="51240" spans="85:87" x14ac:dyDescent="0.25">
      <c r="CG51240" s="768"/>
      <c r="CH51240" s="768"/>
      <c r="CI51240" s="850"/>
    </row>
    <row r="51241" spans="85:87" x14ac:dyDescent="0.25">
      <c r="CG51241" s="768"/>
      <c r="CH51241" s="768"/>
      <c r="CI51241" s="850"/>
    </row>
    <row r="51242" spans="85:87" x14ac:dyDescent="0.25">
      <c r="CG51242" s="768"/>
      <c r="CH51242" s="768"/>
      <c r="CI51242" s="850"/>
    </row>
    <row r="51243" spans="85:87" x14ac:dyDescent="0.25">
      <c r="CG51243" s="768"/>
      <c r="CH51243" s="768"/>
      <c r="CI51243" s="850"/>
    </row>
    <row r="51244" spans="85:87" x14ac:dyDescent="0.25">
      <c r="CG51244" s="768"/>
      <c r="CH51244" s="768"/>
      <c r="CI51244" s="850"/>
    </row>
    <row r="51245" spans="85:87" x14ac:dyDescent="0.25">
      <c r="CG51245" s="768"/>
      <c r="CH51245" s="768"/>
      <c r="CI51245" s="850"/>
    </row>
    <row r="51246" spans="85:87" x14ac:dyDescent="0.25">
      <c r="CG51246" s="768"/>
      <c r="CH51246" s="768"/>
      <c r="CI51246" s="850"/>
    </row>
    <row r="51247" spans="85:87" x14ac:dyDescent="0.25">
      <c r="CG51247" s="768"/>
      <c r="CH51247" s="768"/>
      <c r="CI51247" s="850"/>
    </row>
    <row r="51248" spans="85:87" x14ac:dyDescent="0.25">
      <c r="CG51248" s="768"/>
      <c r="CH51248" s="768"/>
      <c r="CI51248" s="850"/>
    </row>
    <row r="51249" spans="85:87" x14ac:dyDescent="0.25">
      <c r="CG51249" s="768"/>
      <c r="CH51249" s="768"/>
      <c r="CI51249" s="850"/>
    </row>
    <row r="51250" spans="85:87" x14ac:dyDescent="0.25">
      <c r="CG51250" s="768"/>
      <c r="CH51250" s="768"/>
      <c r="CI51250" s="850"/>
    </row>
    <row r="51251" spans="85:87" x14ac:dyDescent="0.25">
      <c r="CG51251" s="768"/>
      <c r="CH51251" s="768"/>
      <c r="CI51251" s="850"/>
    </row>
    <row r="51252" spans="85:87" x14ac:dyDescent="0.25">
      <c r="CG51252" s="768"/>
      <c r="CH51252" s="768"/>
      <c r="CI51252" s="850"/>
    </row>
    <row r="51253" spans="85:87" x14ac:dyDescent="0.25">
      <c r="CG51253" s="768"/>
      <c r="CH51253" s="768"/>
      <c r="CI51253" s="850"/>
    </row>
    <row r="51254" spans="85:87" x14ac:dyDescent="0.25">
      <c r="CG51254" s="768"/>
      <c r="CH51254" s="768"/>
      <c r="CI51254" s="850"/>
    </row>
    <row r="51255" spans="85:87" x14ac:dyDescent="0.25">
      <c r="CG51255" s="768"/>
      <c r="CH51255" s="768"/>
      <c r="CI51255" s="850"/>
    </row>
    <row r="51256" spans="85:87" x14ac:dyDescent="0.25">
      <c r="CG51256" s="768"/>
      <c r="CH51256" s="768"/>
      <c r="CI51256" s="850"/>
    </row>
    <row r="51257" spans="85:87" x14ac:dyDescent="0.25">
      <c r="CG51257" s="768"/>
      <c r="CH51257" s="768"/>
      <c r="CI51257" s="850"/>
    </row>
    <row r="51258" spans="85:87" x14ac:dyDescent="0.25">
      <c r="CG51258" s="768"/>
      <c r="CH51258" s="768"/>
      <c r="CI51258" s="850"/>
    </row>
    <row r="51259" spans="85:87" x14ac:dyDescent="0.25">
      <c r="CG51259" s="768"/>
      <c r="CH51259" s="768"/>
      <c r="CI51259" s="850"/>
    </row>
    <row r="51260" spans="85:87" x14ac:dyDescent="0.25">
      <c r="CG51260" s="768"/>
      <c r="CH51260" s="768"/>
      <c r="CI51260" s="850"/>
    </row>
    <row r="51261" spans="85:87" x14ac:dyDescent="0.25">
      <c r="CG51261" s="768"/>
      <c r="CH51261" s="768"/>
      <c r="CI51261" s="850"/>
    </row>
    <row r="51262" spans="85:87" x14ac:dyDescent="0.25">
      <c r="CG51262" s="768"/>
      <c r="CH51262" s="768"/>
      <c r="CI51262" s="850"/>
    </row>
    <row r="51263" spans="85:87" x14ac:dyDescent="0.25">
      <c r="CG51263" s="768"/>
      <c r="CH51263" s="768"/>
      <c r="CI51263" s="850"/>
    </row>
    <row r="51264" spans="85:87" x14ac:dyDescent="0.25">
      <c r="CG51264" s="768"/>
      <c r="CH51264" s="768"/>
      <c r="CI51264" s="850"/>
    </row>
    <row r="51265" spans="85:87" x14ac:dyDescent="0.25">
      <c r="CG51265" s="768"/>
      <c r="CH51265" s="768"/>
      <c r="CI51265" s="850"/>
    </row>
    <row r="51266" spans="85:87" x14ac:dyDescent="0.25">
      <c r="CG51266" s="768"/>
      <c r="CH51266" s="768"/>
      <c r="CI51266" s="850"/>
    </row>
    <row r="51267" spans="85:87" x14ac:dyDescent="0.25">
      <c r="CG51267" s="768"/>
      <c r="CH51267" s="768"/>
      <c r="CI51267" s="850"/>
    </row>
    <row r="51268" spans="85:87" x14ac:dyDescent="0.25">
      <c r="CG51268" s="768"/>
      <c r="CH51268" s="768"/>
      <c r="CI51268" s="850"/>
    </row>
    <row r="51269" spans="85:87" x14ac:dyDescent="0.25">
      <c r="CG51269" s="768"/>
      <c r="CH51269" s="768"/>
      <c r="CI51269" s="850"/>
    </row>
    <row r="51270" spans="85:87" x14ac:dyDescent="0.25">
      <c r="CG51270" s="768"/>
      <c r="CH51270" s="768"/>
      <c r="CI51270" s="850"/>
    </row>
    <row r="51271" spans="85:87" x14ac:dyDescent="0.25">
      <c r="CG51271" s="768"/>
      <c r="CH51271" s="768"/>
      <c r="CI51271" s="850"/>
    </row>
    <row r="51272" spans="85:87" x14ac:dyDescent="0.25">
      <c r="CG51272" s="768"/>
      <c r="CH51272" s="768"/>
      <c r="CI51272" s="850"/>
    </row>
    <row r="51273" spans="85:87" x14ac:dyDescent="0.25">
      <c r="CG51273" s="768"/>
      <c r="CH51273" s="768"/>
      <c r="CI51273" s="850"/>
    </row>
    <row r="51274" spans="85:87" x14ac:dyDescent="0.25">
      <c r="CG51274" s="768"/>
      <c r="CH51274" s="768"/>
      <c r="CI51274" s="850"/>
    </row>
    <row r="51275" spans="85:87" x14ac:dyDescent="0.25">
      <c r="CG51275" s="768"/>
      <c r="CH51275" s="768"/>
      <c r="CI51275" s="850"/>
    </row>
    <row r="51276" spans="85:87" x14ac:dyDescent="0.25">
      <c r="CG51276" s="768"/>
      <c r="CH51276" s="768"/>
      <c r="CI51276" s="850"/>
    </row>
    <row r="51277" spans="85:87" x14ac:dyDescent="0.25">
      <c r="CG51277" s="768"/>
      <c r="CH51277" s="768"/>
      <c r="CI51277" s="850"/>
    </row>
    <row r="51278" spans="85:87" x14ac:dyDescent="0.25">
      <c r="CG51278" s="768"/>
      <c r="CH51278" s="768"/>
      <c r="CI51278" s="850"/>
    </row>
    <row r="51279" spans="85:87" x14ac:dyDescent="0.25">
      <c r="CG51279" s="768"/>
      <c r="CH51279" s="768"/>
      <c r="CI51279" s="850"/>
    </row>
    <row r="51280" spans="85:87" x14ac:dyDescent="0.25">
      <c r="CG51280" s="768"/>
      <c r="CH51280" s="768"/>
      <c r="CI51280" s="850"/>
    </row>
    <row r="51281" spans="85:87" x14ac:dyDescent="0.25">
      <c r="CG51281" s="768"/>
      <c r="CH51281" s="768"/>
      <c r="CI51281" s="850"/>
    </row>
    <row r="51282" spans="85:87" x14ac:dyDescent="0.25">
      <c r="CG51282" s="768"/>
      <c r="CH51282" s="768"/>
      <c r="CI51282" s="850"/>
    </row>
    <row r="51283" spans="85:87" x14ac:dyDescent="0.25">
      <c r="CG51283" s="768"/>
      <c r="CH51283" s="768"/>
      <c r="CI51283" s="850"/>
    </row>
    <row r="51284" spans="85:87" x14ac:dyDescent="0.25">
      <c r="CG51284" s="768"/>
      <c r="CH51284" s="768"/>
      <c r="CI51284" s="850"/>
    </row>
    <row r="51285" spans="85:87" x14ac:dyDescent="0.25">
      <c r="CG51285" s="768"/>
      <c r="CH51285" s="768"/>
      <c r="CI51285" s="850"/>
    </row>
    <row r="51286" spans="85:87" x14ac:dyDescent="0.25">
      <c r="CG51286" s="768"/>
      <c r="CH51286" s="768"/>
      <c r="CI51286" s="850"/>
    </row>
    <row r="51287" spans="85:87" x14ac:dyDescent="0.25">
      <c r="CG51287" s="768"/>
      <c r="CH51287" s="768"/>
      <c r="CI51287" s="850"/>
    </row>
    <row r="51288" spans="85:87" x14ac:dyDescent="0.25">
      <c r="CG51288" s="768"/>
      <c r="CH51288" s="768"/>
      <c r="CI51288" s="850"/>
    </row>
    <row r="51289" spans="85:87" x14ac:dyDescent="0.25">
      <c r="CG51289" s="768"/>
      <c r="CH51289" s="768"/>
      <c r="CI51289" s="850"/>
    </row>
    <row r="51290" spans="85:87" x14ac:dyDescent="0.25">
      <c r="CG51290" s="768"/>
      <c r="CH51290" s="768"/>
      <c r="CI51290" s="850"/>
    </row>
    <row r="51291" spans="85:87" x14ac:dyDescent="0.25">
      <c r="CG51291" s="768"/>
      <c r="CH51291" s="768"/>
      <c r="CI51291" s="850"/>
    </row>
    <row r="51292" spans="85:87" x14ac:dyDescent="0.25">
      <c r="CG51292" s="768"/>
      <c r="CH51292" s="768"/>
      <c r="CI51292" s="850"/>
    </row>
    <row r="51293" spans="85:87" x14ac:dyDescent="0.25">
      <c r="CG51293" s="768"/>
      <c r="CH51293" s="768"/>
      <c r="CI51293" s="850"/>
    </row>
    <row r="51294" spans="85:87" x14ac:dyDescent="0.25">
      <c r="CG51294" s="768"/>
      <c r="CH51294" s="768"/>
      <c r="CI51294" s="850"/>
    </row>
    <row r="51295" spans="85:87" x14ac:dyDescent="0.25">
      <c r="CG51295" s="768"/>
      <c r="CH51295" s="768"/>
      <c r="CI51295" s="850"/>
    </row>
    <row r="51296" spans="85:87" x14ac:dyDescent="0.25">
      <c r="CG51296" s="768"/>
      <c r="CH51296" s="768"/>
      <c r="CI51296" s="850"/>
    </row>
    <row r="51297" spans="85:87" x14ac:dyDescent="0.25">
      <c r="CG51297" s="768"/>
      <c r="CH51297" s="768"/>
      <c r="CI51297" s="850"/>
    </row>
    <row r="51298" spans="85:87" x14ac:dyDescent="0.25">
      <c r="CG51298" s="768"/>
      <c r="CH51298" s="768"/>
      <c r="CI51298" s="850"/>
    </row>
    <row r="51299" spans="85:87" x14ac:dyDescent="0.25">
      <c r="CG51299" s="768"/>
      <c r="CH51299" s="768"/>
      <c r="CI51299" s="850"/>
    </row>
    <row r="51300" spans="85:87" x14ac:dyDescent="0.25">
      <c r="CG51300" s="768"/>
      <c r="CH51300" s="768"/>
      <c r="CI51300" s="850"/>
    </row>
    <row r="51301" spans="85:87" x14ac:dyDescent="0.25">
      <c r="CG51301" s="768"/>
      <c r="CH51301" s="768"/>
      <c r="CI51301" s="850"/>
    </row>
    <row r="51302" spans="85:87" x14ac:dyDescent="0.25">
      <c r="CG51302" s="768"/>
      <c r="CH51302" s="768"/>
      <c r="CI51302" s="850"/>
    </row>
    <row r="51303" spans="85:87" x14ac:dyDescent="0.25">
      <c r="CG51303" s="768"/>
      <c r="CH51303" s="768"/>
      <c r="CI51303" s="850"/>
    </row>
    <row r="51304" spans="85:87" x14ac:dyDescent="0.25">
      <c r="CG51304" s="768"/>
      <c r="CH51304" s="768"/>
      <c r="CI51304" s="850"/>
    </row>
    <row r="51305" spans="85:87" x14ac:dyDescent="0.25">
      <c r="CG51305" s="768"/>
      <c r="CH51305" s="768"/>
      <c r="CI51305" s="850"/>
    </row>
    <row r="51306" spans="85:87" x14ac:dyDescent="0.25">
      <c r="CG51306" s="768"/>
      <c r="CH51306" s="768"/>
      <c r="CI51306" s="850"/>
    </row>
    <row r="51307" spans="85:87" x14ac:dyDescent="0.25">
      <c r="CG51307" s="768"/>
      <c r="CH51307" s="768"/>
      <c r="CI51307" s="850"/>
    </row>
    <row r="51308" spans="85:87" x14ac:dyDescent="0.25">
      <c r="CG51308" s="768"/>
      <c r="CH51308" s="768"/>
      <c r="CI51308" s="850"/>
    </row>
    <row r="51309" spans="85:87" x14ac:dyDescent="0.25">
      <c r="CG51309" s="768"/>
      <c r="CH51309" s="768"/>
      <c r="CI51309" s="850"/>
    </row>
    <row r="51310" spans="85:87" x14ac:dyDescent="0.25">
      <c r="CG51310" s="768"/>
      <c r="CH51310" s="768"/>
      <c r="CI51310" s="850"/>
    </row>
    <row r="51311" spans="85:87" x14ac:dyDescent="0.25">
      <c r="CG51311" s="768"/>
      <c r="CH51311" s="768"/>
      <c r="CI51311" s="850"/>
    </row>
    <row r="51312" spans="85:87" x14ac:dyDescent="0.25">
      <c r="CG51312" s="768"/>
      <c r="CH51312" s="768"/>
      <c r="CI51312" s="850"/>
    </row>
    <row r="51313" spans="85:87" x14ac:dyDescent="0.25">
      <c r="CG51313" s="768"/>
      <c r="CH51313" s="768"/>
      <c r="CI51313" s="850"/>
    </row>
    <row r="51314" spans="85:87" x14ac:dyDescent="0.25">
      <c r="CG51314" s="768"/>
      <c r="CH51314" s="768"/>
      <c r="CI51314" s="850"/>
    </row>
    <row r="51315" spans="85:87" x14ac:dyDescent="0.25">
      <c r="CG51315" s="768"/>
      <c r="CH51315" s="768"/>
      <c r="CI51315" s="850"/>
    </row>
    <row r="51316" spans="85:87" x14ac:dyDescent="0.25">
      <c r="CG51316" s="768"/>
      <c r="CH51316" s="768"/>
      <c r="CI51316" s="850"/>
    </row>
    <row r="51317" spans="85:87" x14ac:dyDescent="0.25">
      <c r="CG51317" s="768"/>
      <c r="CH51317" s="768"/>
      <c r="CI51317" s="850"/>
    </row>
    <row r="51318" spans="85:87" x14ac:dyDescent="0.25">
      <c r="CG51318" s="768"/>
      <c r="CH51318" s="768"/>
      <c r="CI51318" s="850"/>
    </row>
    <row r="51319" spans="85:87" x14ac:dyDescent="0.25">
      <c r="CG51319" s="768"/>
      <c r="CH51319" s="768"/>
      <c r="CI51319" s="850"/>
    </row>
    <row r="51320" spans="85:87" x14ac:dyDescent="0.25">
      <c r="CG51320" s="768"/>
      <c r="CH51320" s="768"/>
      <c r="CI51320" s="850"/>
    </row>
    <row r="51321" spans="85:87" x14ac:dyDescent="0.25">
      <c r="CG51321" s="768"/>
      <c r="CH51321" s="768"/>
      <c r="CI51321" s="850"/>
    </row>
    <row r="51322" spans="85:87" x14ac:dyDescent="0.25">
      <c r="CG51322" s="768"/>
      <c r="CH51322" s="768"/>
      <c r="CI51322" s="850"/>
    </row>
    <row r="51323" spans="85:87" x14ac:dyDescent="0.25">
      <c r="CG51323" s="768"/>
      <c r="CH51323" s="768"/>
      <c r="CI51323" s="850"/>
    </row>
    <row r="51324" spans="85:87" x14ac:dyDescent="0.25">
      <c r="CG51324" s="768"/>
      <c r="CH51324" s="768"/>
      <c r="CI51324" s="850"/>
    </row>
    <row r="51325" spans="85:87" x14ac:dyDescent="0.25">
      <c r="CG51325" s="768"/>
      <c r="CH51325" s="768"/>
      <c r="CI51325" s="850"/>
    </row>
    <row r="51326" spans="85:87" x14ac:dyDescent="0.25">
      <c r="CG51326" s="768"/>
      <c r="CH51326" s="768"/>
      <c r="CI51326" s="850"/>
    </row>
    <row r="51327" spans="85:87" x14ac:dyDescent="0.25">
      <c r="CG51327" s="768"/>
      <c r="CH51327" s="768"/>
      <c r="CI51327" s="850"/>
    </row>
    <row r="51328" spans="85:87" x14ac:dyDescent="0.25">
      <c r="CG51328" s="768"/>
      <c r="CH51328" s="768"/>
      <c r="CI51328" s="850"/>
    </row>
    <row r="51329" spans="85:87" x14ac:dyDescent="0.25">
      <c r="CG51329" s="768"/>
      <c r="CH51329" s="768"/>
      <c r="CI51329" s="850"/>
    </row>
    <row r="51330" spans="85:87" x14ac:dyDescent="0.25">
      <c r="CG51330" s="768"/>
      <c r="CH51330" s="768"/>
      <c r="CI51330" s="850"/>
    </row>
    <row r="51331" spans="85:87" x14ac:dyDescent="0.25">
      <c r="CG51331" s="768"/>
      <c r="CH51331" s="768"/>
      <c r="CI51331" s="850"/>
    </row>
    <row r="51332" spans="85:87" x14ac:dyDescent="0.25">
      <c r="CG51332" s="768"/>
      <c r="CH51332" s="768"/>
      <c r="CI51332" s="850"/>
    </row>
    <row r="51333" spans="85:87" x14ac:dyDescent="0.25">
      <c r="CG51333" s="768"/>
      <c r="CH51333" s="768"/>
      <c r="CI51333" s="850"/>
    </row>
    <row r="51334" spans="85:87" x14ac:dyDescent="0.25">
      <c r="CG51334" s="768"/>
      <c r="CH51334" s="768"/>
      <c r="CI51334" s="850"/>
    </row>
    <row r="51335" spans="85:87" x14ac:dyDescent="0.25">
      <c r="CG51335" s="768"/>
      <c r="CH51335" s="768"/>
      <c r="CI51335" s="850"/>
    </row>
    <row r="51336" spans="85:87" x14ac:dyDescent="0.25">
      <c r="CG51336" s="768"/>
      <c r="CH51336" s="768"/>
      <c r="CI51336" s="850"/>
    </row>
    <row r="51337" spans="85:87" x14ac:dyDescent="0.25">
      <c r="CG51337" s="768"/>
      <c r="CH51337" s="768"/>
      <c r="CI51337" s="850"/>
    </row>
    <row r="51338" spans="85:87" x14ac:dyDescent="0.25">
      <c r="CG51338" s="768"/>
      <c r="CH51338" s="768"/>
      <c r="CI51338" s="850"/>
    </row>
    <row r="51339" spans="85:87" x14ac:dyDescent="0.25">
      <c r="CG51339" s="768"/>
      <c r="CH51339" s="768"/>
      <c r="CI51339" s="850"/>
    </row>
    <row r="51340" spans="85:87" x14ac:dyDescent="0.25">
      <c r="CG51340" s="768"/>
      <c r="CH51340" s="768"/>
      <c r="CI51340" s="850"/>
    </row>
    <row r="51341" spans="85:87" x14ac:dyDescent="0.25">
      <c r="CG51341" s="768"/>
      <c r="CH51341" s="768"/>
      <c r="CI51341" s="850"/>
    </row>
    <row r="51342" spans="85:87" x14ac:dyDescent="0.25">
      <c r="CG51342" s="768"/>
      <c r="CH51342" s="768"/>
      <c r="CI51342" s="850"/>
    </row>
    <row r="51343" spans="85:87" x14ac:dyDescent="0.25">
      <c r="CG51343" s="768"/>
      <c r="CH51343" s="768"/>
      <c r="CI51343" s="850"/>
    </row>
    <row r="51344" spans="85:87" x14ac:dyDescent="0.25">
      <c r="CG51344" s="768"/>
      <c r="CH51344" s="768"/>
      <c r="CI51344" s="850"/>
    </row>
    <row r="51345" spans="85:87" x14ac:dyDescent="0.25">
      <c r="CG51345" s="768"/>
      <c r="CH51345" s="768"/>
      <c r="CI51345" s="850"/>
    </row>
    <row r="51346" spans="85:87" x14ac:dyDescent="0.25">
      <c r="CG51346" s="768"/>
      <c r="CH51346" s="768"/>
      <c r="CI51346" s="850"/>
    </row>
    <row r="51347" spans="85:87" x14ac:dyDescent="0.25">
      <c r="CG51347" s="768"/>
      <c r="CH51347" s="768"/>
      <c r="CI51347" s="850"/>
    </row>
    <row r="51348" spans="85:87" x14ac:dyDescent="0.25">
      <c r="CG51348" s="768"/>
      <c r="CH51348" s="768"/>
      <c r="CI51348" s="850"/>
    </row>
    <row r="51349" spans="85:87" x14ac:dyDescent="0.25">
      <c r="CG51349" s="768"/>
      <c r="CH51349" s="768"/>
      <c r="CI51349" s="850"/>
    </row>
    <row r="51350" spans="85:87" x14ac:dyDescent="0.25">
      <c r="CG51350" s="768"/>
      <c r="CH51350" s="768"/>
      <c r="CI51350" s="850"/>
    </row>
    <row r="51351" spans="85:87" x14ac:dyDescent="0.25">
      <c r="CG51351" s="768"/>
      <c r="CH51351" s="768"/>
      <c r="CI51351" s="850"/>
    </row>
    <row r="51352" spans="85:87" x14ac:dyDescent="0.25">
      <c r="CG51352" s="768"/>
      <c r="CH51352" s="768"/>
      <c r="CI51352" s="850"/>
    </row>
    <row r="51353" spans="85:87" x14ac:dyDescent="0.25">
      <c r="CG51353" s="768"/>
      <c r="CH51353" s="768"/>
      <c r="CI51353" s="850"/>
    </row>
    <row r="51354" spans="85:87" x14ac:dyDescent="0.25">
      <c r="CG51354" s="768"/>
      <c r="CH51354" s="768"/>
      <c r="CI51354" s="850"/>
    </row>
    <row r="51355" spans="85:87" x14ac:dyDescent="0.25">
      <c r="CG51355" s="768"/>
      <c r="CH51355" s="768"/>
      <c r="CI51355" s="850"/>
    </row>
    <row r="51356" spans="85:87" x14ac:dyDescent="0.25">
      <c r="CG51356" s="768"/>
      <c r="CH51356" s="768"/>
      <c r="CI51356" s="850"/>
    </row>
    <row r="51357" spans="85:87" x14ac:dyDescent="0.25">
      <c r="CG51357" s="768"/>
      <c r="CH51357" s="768"/>
      <c r="CI51357" s="850"/>
    </row>
    <row r="51358" spans="85:87" x14ac:dyDescent="0.25">
      <c r="CG51358" s="768"/>
      <c r="CH51358" s="768"/>
      <c r="CI51358" s="850"/>
    </row>
    <row r="51359" spans="85:87" x14ac:dyDescent="0.25">
      <c r="CG51359" s="768"/>
      <c r="CH51359" s="768"/>
      <c r="CI51359" s="850"/>
    </row>
    <row r="51360" spans="85:87" x14ac:dyDescent="0.25">
      <c r="CG51360" s="768"/>
      <c r="CH51360" s="768"/>
      <c r="CI51360" s="850"/>
    </row>
    <row r="51361" spans="85:87" x14ac:dyDescent="0.25">
      <c r="CG51361" s="768"/>
      <c r="CH51361" s="768"/>
      <c r="CI51361" s="850"/>
    </row>
    <row r="51362" spans="85:87" x14ac:dyDescent="0.25">
      <c r="CG51362" s="768"/>
      <c r="CH51362" s="768"/>
      <c r="CI51362" s="850"/>
    </row>
    <row r="51363" spans="85:87" x14ac:dyDescent="0.25">
      <c r="CG51363" s="768"/>
      <c r="CH51363" s="768"/>
      <c r="CI51363" s="850"/>
    </row>
    <row r="51364" spans="85:87" x14ac:dyDescent="0.25">
      <c r="CG51364" s="768"/>
      <c r="CH51364" s="768"/>
      <c r="CI51364" s="850"/>
    </row>
    <row r="51365" spans="85:87" x14ac:dyDescent="0.25">
      <c r="CG51365" s="768"/>
      <c r="CH51365" s="768"/>
      <c r="CI51365" s="850"/>
    </row>
    <row r="51366" spans="85:87" x14ac:dyDescent="0.25">
      <c r="CG51366" s="768"/>
      <c r="CH51366" s="768"/>
      <c r="CI51366" s="850"/>
    </row>
    <row r="51367" spans="85:87" x14ac:dyDescent="0.25">
      <c r="CG51367" s="768"/>
      <c r="CH51367" s="768"/>
      <c r="CI51367" s="850"/>
    </row>
    <row r="51368" spans="85:87" x14ac:dyDescent="0.25">
      <c r="CG51368" s="768"/>
      <c r="CH51368" s="768"/>
      <c r="CI51368" s="850"/>
    </row>
    <row r="51369" spans="85:87" x14ac:dyDescent="0.25">
      <c r="CG51369" s="768"/>
      <c r="CH51369" s="768"/>
      <c r="CI51369" s="850"/>
    </row>
    <row r="51370" spans="85:87" x14ac:dyDescent="0.25">
      <c r="CG51370" s="768"/>
      <c r="CH51370" s="768"/>
      <c r="CI51370" s="850"/>
    </row>
    <row r="51371" spans="85:87" x14ac:dyDescent="0.25">
      <c r="CG51371" s="768"/>
      <c r="CH51371" s="768"/>
      <c r="CI51371" s="850"/>
    </row>
    <row r="51372" spans="85:87" x14ac:dyDescent="0.25">
      <c r="CG51372" s="768"/>
      <c r="CH51372" s="768"/>
      <c r="CI51372" s="850"/>
    </row>
    <row r="51373" spans="85:87" x14ac:dyDescent="0.25">
      <c r="CG51373" s="768"/>
      <c r="CH51373" s="768"/>
      <c r="CI51373" s="850"/>
    </row>
    <row r="51374" spans="85:87" x14ac:dyDescent="0.25">
      <c r="CG51374" s="768"/>
      <c r="CH51374" s="768"/>
      <c r="CI51374" s="850"/>
    </row>
    <row r="51375" spans="85:87" x14ac:dyDescent="0.25">
      <c r="CG51375" s="768"/>
      <c r="CH51375" s="768"/>
      <c r="CI51375" s="850"/>
    </row>
    <row r="51376" spans="85:87" x14ac:dyDescent="0.25">
      <c r="CG51376" s="768"/>
      <c r="CH51376" s="768"/>
      <c r="CI51376" s="850"/>
    </row>
    <row r="51377" spans="85:87" x14ac:dyDescent="0.25">
      <c r="CG51377" s="768"/>
      <c r="CH51377" s="768"/>
      <c r="CI51377" s="850"/>
    </row>
    <row r="51378" spans="85:87" x14ac:dyDescent="0.25">
      <c r="CG51378" s="768"/>
      <c r="CH51378" s="768"/>
      <c r="CI51378" s="850"/>
    </row>
    <row r="51379" spans="85:87" x14ac:dyDescent="0.25">
      <c r="CG51379" s="768"/>
      <c r="CH51379" s="768"/>
      <c r="CI51379" s="850"/>
    </row>
    <row r="51380" spans="85:87" x14ac:dyDescent="0.25">
      <c r="CG51380" s="768"/>
      <c r="CH51380" s="768"/>
      <c r="CI51380" s="850"/>
    </row>
    <row r="51381" spans="85:87" x14ac:dyDescent="0.25">
      <c r="CG51381" s="768"/>
      <c r="CH51381" s="768"/>
      <c r="CI51381" s="850"/>
    </row>
    <row r="51382" spans="85:87" x14ac:dyDescent="0.25">
      <c r="CG51382" s="768"/>
      <c r="CH51382" s="768"/>
      <c r="CI51382" s="850"/>
    </row>
    <row r="51383" spans="85:87" x14ac:dyDescent="0.25">
      <c r="CG51383" s="768"/>
      <c r="CH51383" s="768"/>
      <c r="CI51383" s="850"/>
    </row>
    <row r="51384" spans="85:87" x14ac:dyDescent="0.25">
      <c r="CG51384" s="768"/>
      <c r="CH51384" s="768"/>
      <c r="CI51384" s="850"/>
    </row>
    <row r="51385" spans="85:87" x14ac:dyDescent="0.25">
      <c r="CG51385" s="768"/>
      <c r="CH51385" s="768"/>
      <c r="CI51385" s="850"/>
    </row>
    <row r="51386" spans="85:87" x14ac:dyDescent="0.25">
      <c r="CG51386" s="768"/>
      <c r="CH51386" s="768"/>
      <c r="CI51386" s="850"/>
    </row>
    <row r="51387" spans="85:87" x14ac:dyDescent="0.25">
      <c r="CG51387" s="768"/>
      <c r="CH51387" s="768"/>
      <c r="CI51387" s="850"/>
    </row>
    <row r="51388" spans="85:87" x14ac:dyDescent="0.25">
      <c r="CG51388" s="768"/>
      <c r="CH51388" s="768"/>
      <c r="CI51388" s="850"/>
    </row>
    <row r="51389" spans="85:87" x14ac:dyDescent="0.25">
      <c r="CG51389" s="768"/>
      <c r="CH51389" s="768"/>
      <c r="CI51389" s="850"/>
    </row>
    <row r="51390" spans="85:87" x14ac:dyDescent="0.25">
      <c r="CG51390" s="768"/>
      <c r="CH51390" s="768"/>
      <c r="CI51390" s="850"/>
    </row>
    <row r="51391" spans="85:87" x14ac:dyDescent="0.25">
      <c r="CG51391" s="768"/>
      <c r="CH51391" s="768"/>
      <c r="CI51391" s="850"/>
    </row>
    <row r="51392" spans="85:87" x14ac:dyDescent="0.25">
      <c r="CG51392" s="768"/>
      <c r="CH51392" s="768"/>
      <c r="CI51392" s="850"/>
    </row>
    <row r="51393" spans="85:87" x14ac:dyDescent="0.25">
      <c r="CG51393" s="768"/>
      <c r="CH51393" s="768"/>
      <c r="CI51393" s="850"/>
    </row>
    <row r="51394" spans="85:87" x14ac:dyDescent="0.25">
      <c r="CG51394" s="768"/>
      <c r="CH51394" s="768"/>
      <c r="CI51394" s="850"/>
    </row>
    <row r="51395" spans="85:87" x14ac:dyDescent="0.25">
      <c r="CG51395" s="768"/>
      <c r="CH51395" s="768"/>
      <c r="CI51395" s="850"/>
    </row>
    <row r="51396" spans="85:87" x14ac:dyDescent="0.25">
      <c r="CG51396" s="768"/>
      <c r="CH51396" s="768"/>
      <c r="CI51396" s="850"/>
    </row>
    <row r="51397" spans="85:87" x14ac:dyDescent="0.25">
      <c r="CG51397" s="768"/>
      <c r="CH51397" s="768"/>
      <c r="CI51397" s="850"/>
    </row>
    <row r="51398" spans="85:87" x14ac:dyDescent="0.25">
      <c r="CG51398" s="768"/>
      <c r="CH51398" s="768"/>
      <c r="CI51398" s="850"/>
    </row>
    <row r="51399" spans="85:87" x14ac:dyDescent="0.25">
      <c r="CG51399" s="768"/>
      <c r="CH51399" s="768"/>
      <c r="CI51399" s="850"/>
    </row>
    <row r="51400" spans="85:87" x14ac:dyDescent="0.25">
      <c r="CG51400" s="768"/>
      <c r="CH51400" s="768"/>
      <c r="CI51400" s="850"/>
    </row>
    <row r="51401" spans="85:87" x14ac:dyDescent="0.25">
      <c r="CG51401" s="768"/>
      <c r="CH51401" s="768"/>
      <c r="CI51401" s="850"/>
    </row>
    <row r="51402" spans="85:87" x14ac:dyDescent="0.25">
      <c r="CG51402" s="768"/>
      <c r="CH51402" s="768"/>
      <c r="CI51402" s="850"/>
    </row>
    <row r="51403" spans="85:87" x14ac:dyDescent="0.25">
      <c r="CG51403" s="768"/>
      <c r="CH51403" s="768"/>
      <c r="CI51403" s="850"/>
    </row>
    <row r="51404" spans="85:87" x14ac:dyDescent="0.25">
      <c r="CG51404" s="768"/>
      <c r="CH51404" s="768"/>
      <c r="CI51404" s="850"/>
    </row>
    <row r="51405" spans="85:87" x14ac:dyDescent="0.25">
      <c r="CG51405" s="768"/>
      <c r="CH51405" s="768"/>
      <c r="CI51405" s="850"/>
    </row>
    <row r="51406" spans="85:87" x14ac:dyDescent="0.25">
      <c r="CG51406" s="768"/>
      <c r="CH51406" s="768"/>
      <c r="CI51406" s="850"/>
    </row>
    <row r="51407" spans="85:87" x14ac:dyDescent="0.25">
      <c r="CG51407" s="768"/>
      <c r="CH51407" s="768"/>
      <c r="CI51407" s="850"/>
    </row>
    <row r="51408" spans="85:87" x14ac:dyDescent="0.25">
      <c r="CG51408" s="768"/>
      <c r="CH51408" s="768"/>
      <c r="CI51408" s="850"/>
    </row>
    <row r="51409" spans="85:87" x14ac:dyDescent="0.25">
      <c r="CG51409" s="768"/>
      <c r="CH51409" s="768"/>
      <c r="CI51409" s="850"/>
    </row>
    <row r="51410" spans="85:87" x14ac:dyDescent="0.25">
      <c r="CG51410" s="768"/>
      <c r="CH51410" s="768"/>
      <c r="CI51410" s="850"/>
    </row>
    <row r="51411" spans="85:87" x14ac:dyDescent="0.25">
      <c r="CG51411" s="768"/>
      <c r="CH51411" s="768"/>
      <c r="CI51411" s="850"/>
    </row>
    <row r="51412" spans="85:87" x14ac:dyDescent="0.25">
      <c r="CG51412" s="768"/>
      <c r="CH51412" s="768"/>
      <c r="CI51412" s="850"/>
    </row>
    <row r="51413" spans="85:87" x14ac:dyDescent="0.25">
      <c r="CG51413" s="768"/>
      <c r="CH51413" s="768"/>
      <c r="CI51413" s="850"/>
    </row>
    <row r="51414" spans="85:87" x14ac:dyDescent="0.25">
      <c r="CG51414" s="768"/>
      <c r="CH51414" s="768"/>
      <c r="CI51414" s="850"/>
    </row>
    <row r="51415" spans="85:87" x14ac:dyDescent="0.25">
      <c r="CG51415" s="768"/>
      <c r="CH51415" s="768"/>
      <c r="CI51415" s="850"/>
    </row>
    <row r="51416" spans="85:87" x14ac:dyDescent="0.25">
      <c r="CG51416" s="768"/>
      <c r="CH51416" s="768"/>
      <c r="CI51416" s="850"/>
    </row>
    <row r="51417" spans="85:87" x14ac:dyDescent="0.25">
      <c r="CG51417" s="768"/>
      <c r="CH51417" s="768"/>
      <c r="CI51417" s="850"/>
    </row>
    <row r="51418" spans="85:87" x14ac:dyDescent="0.25">
      <c r="CG51418" s="768"/>
      <c r="CH51418" s="768"/>
      <c r="CI51418" s="850"/>
    </row>
    <row r="51419" spans="85:87" x14ac:dyDescent="0.25">
      <c r="CG51419" s="768"/>
      <c r="CH51419" s="768"/>
      <c r="CI51419" s="850"/>
    </row>
    <row r="51420" spans="85:87" x14ac:dyDescent="0.25">
      <c r="CG51420" s="768"/>
      <c r="CH51420" s="768"/>
      <c r="CI51420" s="850"/>
    </row>
    <row r="51421" spans="85:87" x14ac:dyDescent="0.25">
      <c r="CG51421" s="768"/>
      <c r="CH51421" s="768"/>
      <c r="CI51421" s="850"/>
    </row>
    <row r="51422" spans="85:87" x14ac:dyDescent="0.25">
      <c r="CG51422" s="768"/>
      <c r="CH51422" s="768"/>
      <c r="CI51422" s="850"/>
    </row>
    <row r="51423" spans="85:87" x14ac:dyDescent="0.25">
      <c r="CG51423" s="768"/>
      <c r="CH51423" s="768"/>
      <c r="CI51423" s="850"/>
    </row>
    <row r="51424" spans="85:87" x14ac:dyDescent="0.25">
      <c r="CG51424" s="768"/>
      <c r="CH51424" s="768"/>
      <c r="CI51424" s="850"/>
    </row>
    <row r="51425" spans="85:87" x14ac:dyDescent="0.25">
      <c r="CG51425" s="768"/>
      <c r="CH51425" s="768"/>
      <c r="CI51425" s="850"/>
    </row>
    <row r="51426" spans="85:87" x14ac:dyDescent="0.25">
      <c r="CG51426" s="768"/>
      <c r="CH51426" s="768"/>
      <c r="CI51426" s="850"/>
    </row>
    <row r="51427" spans="85:87" x14ac:dyDescent="0.25">
      <c r="CG51427" s="768"/>
      <c r="CH51427" s="768"/>
      <c r="CI51427" s="850"/>
    </row>
    <row r="51428" spans="85:87" x14ac:dyDescent="0.25">
      <c r="CG51428" s="768"/>
      <c r="CH51428" s="768"/>
      <c r="CI51428" s="850"/>
    </row>
    <row r="51429" spans="85:87" x14ac:dyDescent="0.25">
      <c r="CG51429" s="768"/>
      <c r="CH51429" s="768"/>
      <c r="CI51429" s="850"/>
    </row>
    <row r="51430" spans="85:87" x14ac:dyDescent="0.25">
      <c r="CG51430" s="768"/>
      <c r="CH51430" s="768"/>
      <c r="CI51430" s="850"/>
    </row>
    <row r="51431" spans="85:87" x14ac:dyDescent="0.25">
      <c r="CG51431" s="768"/>
      <c r="CH51431" s="768"/>
      <c r="CI51431" s="850"/>
    </row>
    <row r="51432" spans="85:87" x14ac:dyDescent="0.25">
      <c r="CG51432" s="768"/>
      <c r="CH51432" s="768"/>
      <c r="CI51432" s="850"/>
    </row>
    <row r="51433" spans="85:87" x14ac:dyDescent="0.25">
      <c r="CG51433" s="768"/>
      <c r="CH51433" s="768"/>
      <c r="CI51433" s="850"/>
    </row>
    <row r="51434" spans="85:87" x14ac:dyDescent="0.25">
      <c r="CG51434" s="768"/>
      <c r="CH51434" s="768"/>
      <c r="CI51434" s="850"/>
    </row>
    <row r="51435" spans="85:87" x14ac:dyDescent="0.25">
      <c r="CG51435" s="768"/>
      <c r="CH51435" s="768"/>
      <c r="CI51435" s="850"/>
    </row>
    <row r="51436" spans="85:87" x14ac:dyDescent="0.25">
      <c r="CG51436" s="768"/>
      <c r="CH51436" s="768"/>
      <c r="CI51436" s="850"/>
    </row>
    <row r="51437" spans="85:87" x14ac:dyDescent="0.25">
      <c r="CG51437" s="768"/>
      <c r="CH51437" s="768"/>
      <c r="CI51437" s="850"/>
    </row>
    <row r="51438" spans="85:87" x14ac:dyDescent="0.25">
      <c r="CG51438" s="768"/>
      <c r="CH51438" s="768"/>
      <c r="CI51438" s="850"/>
    </row>
    <row r="51439" spans="85:87" x14ac:dyDescent="0.25">
      <c r="CG51439" s="768"/>
      <c r="CH51439" s="768"/>
      <c r="CI51439" s="850"/>
    </row>
    <row r="51440" spans="85:87" x14ac:dyDescent="0.25">
      <c r="CG51440" s="768"/>
      <c r="CH51440" s="768"/>
      <c r="CI51440" s="850"/>
    </row>
    <row r="51441" spans="85:87" x14ac:dyDescent="0.25">
      <c r="CG51441" s="768"/>
      <c r="CH51441" s="768"/>
      <c r="CI51441" s="850"/>
    </row>
    <row r="51442" spans="85:87" x14ac:dyDescent="0.25">
      <c r="CG51442" s="768"/>
      <c r="CH51442" s="768"/>
      <c r="CI51442" s="850"/>
    </row>
    <row r="51443" spans="85:87" x14ac:dyDescent="0.25">
      <c r="CG51443" s="768"/>
      <c r="CH51443" s="768"/>
      <c r="CI51443" s="850"/>
    </row>
    <row r="51444" spans="85:87" x14ac:dyDescent="0.25">
      <c r="CG51444" s="768"/>
      <c r="CH51444" s="768"/>
      <c r="CI51444" s="850"/>
    </row>
    <row r="51445" spans="85:87" x14ac:dyDescent="0.25">
      <c r="CG51445" s="768"/>
      <c r="CH51445" s="768"/>
      <c r="CI51445" s="850"/>
    </row>
    <row r="51446" spans="85:87" x14ac:dyDescent="0.25">
      <c r="CG51446" s="768"/>
      <c r="CH51446" s="768"/>
      <c r="CI51446" s="850"/>
    </row>
    <row r="51447" spans="85:87" x14ac:dyDescent="0.25">
      <c r="CG51447" s="768"/>
      <c r="CH51447" s="768"/>
      <c r="CI51447" s="850"/>
    </row>
    <row r="51448" spans="85:87" x14ac:dyDescent="0.25">
      <c r="CG51448" s="768"/>
      <c r="CH51448" s="768"/>
      <c r="CI51448" s="850"/>
    </row>
    <row r="51449" spans="85:87" x14ac:dyDescent="0.25">
      <c r="CG51449" s="768"/>
      <c r="CH51449" s="768"/>
      <c r="CI51449" s="850"/>
    </row>
    <row r="51450" spans="85:87" x14ac:dyDescent="0.25">
      <c r="CG51450" s="768"/>
      <c r="CH51450" s="768"/>
      <c r="CI51450" s="850"/>
    </row>
    <row r="51451" spans="85:87" x14ac:dyDescent="0.25">
      <c r="CG51451" s="768"/>
      <c r="CH51451" s="768"/>
      <c r="CI51451" s="850"/>
    </row>
    <row r="51452" spans="85:87" x14ac:dyDescent="0.25">
      <c r="CG51452" s="768"/>
      <c r="CH51452" s="768"/>
      <c r="CI51452" s="850"/>
    </row>
    <row r="51453" spans="85:87" x14ac:dyDescent="0.25">
      <c r="CG51453" s="768"/>
      <c r="CH51453" s="768"/>
      <c r="CI51453" s="850"/>
    </row>
    <row r="51454" spans="85:87" x14ac:dyDescent="0.25">
      <c r="CG51454" s="768"/>
      <c r="CH51454" s="768"/>
      <c r="CI51454" s="850"/>
    </row>
    <row r="51455" spans="85:87" x14ac:dyDescent="0.25">
      <c r="CG51455" s="768"/>
      <c r="CH51455" s="768"/>
      <c r="CI51455" s="850"/>
    </row>
    <row r="51456" spans="85:87" x14ac:dyDescent="0.25">
      <c r="CG51456" s="768"/>
      <c r="CH51456" s="768"/>
      <c r="CI51456" s="850"/>
    </row>
    <row r="51457" spans="85:87" x14ac:dyDescent="0.25">
      <c r="CG51457" s="768"/>
      <c r="CH51457" s="768"/>
      <c r="CI51457" s="850"/>
    </row>
    <row r="51458" spans="85:87" x14ac:dyDescent="0.25">
      <c r="CG51458" s="768"/>
      <c r="CH51458" s="768"/>
      <c r="CI51458" s="850"/>
    </row>
    <row r="51459" spans="85:87" x14ac:dyDescent="0.25">
      <c r="CG51459" s="768"/>
      <c r="CH51459" s="768"/>
      <c r="CI51459" s="850"/>
    </row>
    <row r="51460" spans="85:87" x14ac:dyDescent="0.25">
      <c r="CG51460" s="768"/>
      <c r="CH51460" s="768"/>
      <c r="CI51460" s="850"/>
    </row>
    <row r="51461" spans="85:87" x14ac:dyDescent="0.25">
      <c r="CG51461" s="768"/>
      <c r="CH51461" s="768"/>
      <c r="CI51461" s="850"/>
    </row>
    <row r="51462" spans="85:87" x14ac:dyDescent="0.25">
      <c r="CG51462" s="768"/>
      <c r="CH51462" s="768"/>
      <c r="CI51462" s="850"/>
    </row>
    <row r="51463" spans="85:87" x14ac:dyDescent="0.25">
      <c r="CG51463" s="768"/>
      <c r="CH51463" s="768"/>
      <c r="CI51463" s="850"/>
    </row>
    <row r="51464" spans="85:87" x14ac:dyDescent="0.25">
      <c r="CG51464" s="768"/>
      <c r="CH51464" s="768"/>
      <c r="CI51464" s="850"/>
    </row>
    <row r="51465" spans="85:87" x14ac:dyDescent="0.25">
      <c r="CG51465" s="768"/>
      <c r="CH51465" s="768"/>
      <c r="CI51465" s="850"/>
    </row>
    <row r="51466" spans="85:87" x14ac:dyDescent="0.25">
      <c r="CG51466" s="768"/>
      <c r="CH51466" s="768"/>
      <c r="CI51466" s="850"/>
    </row>
    <row r="51467" spans="85:87" x14ac:dyDescent="0.25">
      <c r="CG51467" s="768"/>
      <c r="CH51467" s="768"/>
      <c r="CI51467" s="850"/>
    </row>
    <row r="51468" spans="85:87" x14ac:dyDescent="0.25">
      <c r="CG51468" s="768"/>
      <c r="CH51468" s="768"/>
      <c r="CI51468" s="850"/>
    </row>
    <row r="51469" spans="85:87" x14ac:dyDescent="0.25">
      <c r="CG51469" s="768"/>
      <c r="CH51469" s="768"/>
      <c r="CI51469" s="850"/>
    </row>
    <row r="51470" spans="85:87" x14ac:dyDescent="0.25">
      <c r="CG51470" s="768"/>
      <c r="CH51470" s="768"/>
      <c r="CI51470" s="850"/>
    </row>
    <row r="51471" spans="85:87" x14ac:dyDescent="0.25">
      <c r="CG51471" s="768"/>
      <c r="CH51471" s="768"/>
      <c r="CI51471" s="850"/>
    </row>
    <row r="51472" spans="85:87" x14ac:dyDescent="0.25">
      <c r="CG51472" s="768"/>
      <c r="CH51472" s="768"/>
      <c r="CI51472" s="850"/>
    </row>
    <row r="51473" spans="85:87" x14ac:dyDescent="0.25">
      <c r="CG51473" s="768"/>
      <c r="CH51473" s="768"/>
      <c r="CI51473" s="850"/>
    </row>
    <row r="51474" spans="85:87" x14ac:dyDescent="0.25">
      <c r="CG51474" s="768"/>
      <c r="CH51474" s="768"/>
      <c r="CI51474" s="850"/>
    </row>
    <row r="51475" spans="85:87" x14ac:dyDescent="0.25">
      <c r="CG51475" s="768"/>
      <c r="CH51475" s="768"/>
      <c r="CI51475" s="850"/>
    </row>
    <row r="51476" spans="85:87" x14ac:dyDescent="0.25">
      <c r="CG51476" s="768"/>
      <c r="CH51476" s="768"/>
      <c r="CI51476" s="850"/>
    </row>
    <row r="51477" spans="85:87" x14ac:dyDescent="0.25">
      <c r="CG51477" s="768"/>
      <c r="CH51477" s="768"/>
      <c r="CI51477" s="850"/>
    </row>
    <row r="51478" spans="85:87" x14ac:dyDescent="0.25">
      <c r="CG51478" s="768"/>
      <c r="CH51478" s="768"/>
      <c r="CI51478" s="850"/>
    </row>
    <row r="51479" spans="85:87" x14ac:dyDescent="0.25">
      <c r="CG51479" s="768"/>
      <c r="CH51479" s="768"/>
      <c r="CI51479" s="850"/>
    </row>
    <row r="51480" spans="85:87" x14ac:dyDescent="0.25">
      <c r="CG51480" s="768"/>
      <c r="CH51480" s="768"/>
      <c r="CI51480" s="850"/>
    </row>
    <row r="51481" spans="85:87" x14ac:dyDescent="0.25">
      <c r="CG51481" s="768"/>
      <c r="CH51481" s="768"/>
      <c r="CI51481" s="850"/>
    </row>
    <row r="51482" spans="85:87" x14ac:dyDescent="0.25">
      <c r="CG51482" s="768"/>
      <c r="CH51482" s="768"/>
      <c r="CI51482" s="850"/>
    </row>
    <row r="51483" spans="85:87" x14ac:dyDescent="0.25">
      <c r="CG51483" s="768"/>
      <c r="CH51483" s="768"/>
      <c r="CI51483" s="850"/>
    </row>
    <row r="51484" spans="85:87" x14ac:dyDescent="0.25">
      <c r="CG51484" s="768"/>
      <c r="CH51484" s="768"/>
      <c r="CI51484" s="850"/>
    </row>
    <row r="51485" spans="85:87" x14ac:dyDescent="0.25">
      <c r="CG51485" s="768"/>
      <c r="CH51485" s="768"/>
      <c r="CI51485" s="850"/>
    </row>
    <row r="51486" spans="85:87" x14ac:dyDescent="0.25">
      <c r="CG51486" s="768"/>
      <c r="CH51486" s="768"/>
      <c r="CI51486" s="850"/>
    </row>
    <row r="51487" spans="85:87" x14ac:dyDescent="0.25">
      <c r="CG51487" s="768"/>
      <c r="CH51487" s="768"/>
      <c r="CI51487" s="850"/>
    </row>
    <row r="51488" spans="85:87" x14ac:dyDescent="0.25">
      <c r="CG51488" s="768"/>
      <c r="CH51488" s="768"/>
      <c r="CI51488" s="850"/>
    </row>
    <row r="51489" spans="85:87" x14ac:dyDescent="0.25">
      <c r="CG51489" s="768"/>
      <c r="CH51489" s="768"/>
      <c r="CI51489" s="850"/>
    </row>
    <row r="51490" spans="85:87" x14ac:dyDescent="0.25">
      <c r="CG51490" s="768"/>
      <c r="CH51490" s="768"/>
      <c r="CI51490" s="850"/>
    </row>
    <row r="51491" spans="85:87" x14ac:dyDescent="0.25">
      <c r="CG51491" s="768"/>
      <c r="CH51491" s="768"/>
      <c r="CI51491" s="850"/>
    </row>
    <row r="51492" spans="85:87" x14ac:dyDescent="0.25">
      <c r="CG51492" s="768"/>
      <c r="CH51492" s="768"/>
      <c r="CI51492" s="850"/>
    </row>
    <row r="51493" spans="85:87" x14ac:dyDescent="0.25">
      <c r="CG51493" s="768"/>
      <c r="CH51493" s="768"/>
      <c r="CI51493" s="850"/>
    </row>
    <row r="51494" spans="85:87" x14ac:dyDescent="0.25">
      <c r="CG51494" s="768"/>
      <c r="CH51494" s="768"/>
      <c r="CI51494" s="850"/>
    </row>
    <row r="51495" spans="85:87" x14ac:dyDescent="0.25">
      <c r="CG51495" s="768"/>
      <c r="CH51495" s="768"/>
      <c r="CI51495" s="850"/>
    </row>
    <row r="51496" spans="85:87" x14ac:dyDescent="0.25">
      <c r="CG51496" s="768"/>
      <c r="CH51496" s="768"/>
      <c r="CI51496" s="850"/>
    </row>
    <row r="51497" spans="85:87" x14ac:dyDescent="0.25">
      <c r="CG51497" s="768"/>
      <c r="CH51497" s="768"/>
      <c r="CI51497" s="850"/>
    </row>
    <row r="51498" spans="85:87" x14ac:dyDescent="0.25">
      <c r="CG51498" s="768"/>
      <c r="CH51498" s="768"/>
      <c r="CI51498" s="850"/>
    </row>
    <row r="51499" spans="85:87" x14ac:dyDescent="0.25">
      <c r="CG51499" s="768"/>
      <c r="CH51499" s="768"/>
      <c r="CI51499" s="850"/>
    </row>
    <row r="51500" spans="85:87" x14ac:dyDescent="0.25">
      <c r="CG51500" s="768"/>
      <c r="CH51500" s="768"/>
      <c r="CI51500" s="850"/>
    </row>
    <row r="51501" spans="85:87" x14ac:dyDescent="0.25">
      <c r="CG51501" s="768"/>
      <c r="CH51501" s="768"/>
      <c r="CI51501" s="850"/>
    </row>
    <row r="51502" spans="85:87" x14ac:dyDescent="0.25">
      <c r="CG51502" s="768"/>
      <c r="CH51502" s="768"/>
      <c r="CI51502" s="850"/>
    </row>
    <row r="51503" spans="85:87" x14ac:dyDescent="0.25">
      <c r="CG51503" s="768"/>
      <c r="CH51503" s="768"/>
      <c r="CI51503" s="850"/>
    </row>
    <row r="51504" spans="85:87" x14ac:dyDescent="0.25">
      <c r="CG51504" s="768"/>
      <c r="CH51504" s="768"/>
      <c r="CI51504" s="850"/>
    </row>
    <row r="51505" spans="85:87" x14ac:dyDescent="0.25">
      <c r="CG51505" s="768"/>
      <c r="CH51505" s="768"/>
      <c r="CI51505" s="850"/>
    </row>
    <row r="51506" spans="85:87" x14ac:dyDescent="0.25">
      <c r="CG51506" s="768"/>
      <c r="CH51506" s="768"/>
      <c r="CI51506" s="850"/>
    </row>
    <row r="51507" spans="85:87" x14ac:dyDescent="0.25">
      <c r="CG51507" s="768"/>
      <c r="CH51507" s="768"/>
      <c r="CI51507" s="850"/>
    </row>
    <row r="51508" spans="85:87" x14ac:dyDescent="0.25">
      <c r="CG51508" s="768"/>
      <c r="CH51508" s="768"/>
      <c r="CI51508" s="850"/>
    </row>
    <row r="51509" spans="85:87" x14ac:dyDescent="0.25">
      <c r="CG51509" s="768"/>
      <c r="CH51509" s="768"/>
      <c r="CI51509" s="850"/>
    </row>
    <row r="51510" spans="85:87" x14ac:dyDescent="0.25">
      <c r="CG51510" s="768"/>
      <c r="CH51510" s="768"/>
      <c r="CI51510" s="850"/>
    </row>
    <row r="51511" spans="85:87" x14ac:dyDescent="0.25">
      <c r="CG51511" s="768"/>
      <c r="CH51511" s="768"/>
      <c r="CI51511" s="850"/>
    </row>
    <row r="51512" spans="85:87" x14ac:dyDescent="0.25">
      <c r="CG51512" s="768"/>
      <c r="CH51512" s="768"/>
      <c r="CI51512" s="850"/>
    </row>
    <row r="51513" spans="85:87" x14ac:dyDescent="0.25">
      <c r="CG51513" s="768"/>
      <c r="CH51513" s="768"/>
      <c r="CI51513" s="850"/>
    </row>
    <row r="51514" spans="85:87" x14ac:dyDescent="0.25">
      <c r="CG51514" s="768"/>
      <c r="CH51514" s="768"/>
      <c r="CI51514" s="850"/>
    </row>
    <row r="51515" spans="85:87" x14ac:dyDescent="0.25">
      <c r="CG51515" s="768"/>
      <c r="CH51515" s="768"/>
      <c r="CI51515" s="850"/>
    </row>
    <row r="51516" spans="85:87" x14ac:dyDescent="0.25">
      <c r="CG51516" s="768"/>
      <c r="CH51516" s="768"/>
      <c r="CI51516" s="850"/>
    </row>
    <row r="51517" spans="85:87" x14ac:dyDescent="0.25">
      <c r="CG51517" s="768"/>
      <c r="CH51517" s="768"/>
      <c r="CI51517" s="850"/>
    </row>
    <row r="51518" spans="85:87" x14ac:dyDescent="0.25">
      <c r="CG51518" s="768"/>
      <c r="CH51518" s="768"/>
      <c r="CI51518" s="850"/>
    </row>
    <row r="51519" spans="85:87" x14ac:dyDescent="0.25">
      <c r="CG51519" s="768"/>
      <c r="CH51519" s="768"/>
      <c r="CI51519" s="850"/>
    </row>
    <row r="51520" spans="85:87" x14ac:dyDescent="0.25">
      <c r="CG51520" s="768"/>
      <c r="CH51520" s="768"/>
      <c r="CI51520" s="850"/>
    </row>
    <row r="51521" spans="85:87" x14ac:dyDescent="0.25">
      <c r="CG51521" s="768"/>
      <c r="CH51521" s="768"/>
      <c r="CI51521" s="850"/>
    </row>
    <row r="51522" spans="85:87" x14ac:dyDescent="0.25">
      <c r="CG51522" s="768"/>
      <c r="CH51522" s="768"/>
      <c r="CI51522" s="850"/>
    </row>
    <row r="51523" spans="85:87" x14ac:dyDescent="0.25">
      <c r="CG51523" s="768"/>
      <c r="CH51523" s="768"/>
      <c r="CI51523" s="850"/>
    </row>
    <row r="51524" spans="85:87" x14ac:dyDescent="0.25">
      <c r="CG51524" s="768"/>
      <c r="CH51524" s="768"/>
      <c r="CI51524" s="850"/>
    </row>
    <row r="51525" spans="85:87" x14ac:dyDescent="0.25">
      <c r="CG51525" s="768"/>
      <c r="CH51525" s="768"/>
      <c r="CI51525" s="850"/>
    </row>
    <row r="51526" spans="85:87" x14ac:dyDescent="0.25">
      <c r="CG51526" s="768"/>
      <c r="CH51526" s="768"/>
      <c r="CI51526" s="850"/>
    </row>
    <row r="51527" spans="85:87" x14ac:dyDescent="0.25">
      <c r="CG51527" s="768"/>
      <c r="CH51527" s="768"/>
      <c r="CI51527" s="850"/>
    </row>
    <row r="51528" spans="85:87" x14ac:dyDescent="0.25">
      <c r="CG51528" s="768"/>
      <c r="CH51528" s="768"/>
      <c r="CI51528" s="850"/>
    </row>
    <row r="51529" spans="85:87" x14ac:dyDescent="0.25">
      <c r="CG51529" s="768"/>
      <c r="CH51529" s="768"/>
      <c r="CI51529" s="850"/>
    </row>
    <row r="51530" spans="85:87" x14ac:dyDescent="0.25">
      <c r="CG51530" s="768"/>
      <c r="CH51530" s="768"/>
      <c r="CI51530" s="850"/>
    </row>
    <row r="51531" spans="85:87" x14ac:dyDescent="0.25">
      <c r="CG51531" s="768"/>
      <c r="CH51531" s="768"/>
      <c r="CI51531" s="850"/>
    </row>
    <row r="51532" spans="85:87" x14ac:dyDescent="0.25">
      <c r="CG51532" s="768"/>
      <c r="CH51532" s="768"/>
      <c r="CI51532" s="850"/>
    </row>
    <row r="51533" spans="85:87" x14ac:dyDescent="0.25">
      <c r="CG51533" s="768"/>
      <c r="CH51533" s="768"/>
      <c r="CI51533" s="850"/>
    </row>
    <row r="51534" spans="85:87" x14ac:dyDescent="0.25">
      <c r="CG51534" s="768"/>
      <c r="CH51534" s="768"/>
      <c r="CI51534" s="850"/>
    </row>
    <row r="51535" spans="85:87" x14ac:dyDescent="0.25">
      <c r="CG51535" s="768"/>
      <c r="CH51535" s="768"/>
      <c r="CI51535" s="850"/>
    </row>
    <row r="51536" spans="85:87" x14ac:dyDescent="0.25">
      <c r="CG51536" s="768"/>
      <c r="CH51536" s="768"/>
      <c r="CI51536" s="850"/>
    </row>
    <row r="51537" spans="85:87" x14ac:dyDescent="0.25">
      <c r="CG51537" s="768"/>
      <c r="CH51537" s="768"/>
      <c r="CI51537" s="850"/>
    </row>
    <row r="51538" spans="85:87" x14ac:dyDescent="0.25">
      <c r="CG51538" s="768"/>
      <c r="CH51538" s="768"/>
      <c r="CI51538" s="850"/>
    </row>
    <row r="51539" spans="85:87" x14ac:dyDescent="0.25">
      <c r="CG51539" s="768"/>
      <c r="CH51539" s="768"/>
      <c r="CI51539" s="850"/>
    </row>
    <row r="51540" spans="85:87" x14ac:dyDescent="0.25">
      <c r="CG51540" s="768"/>
      <c r="CH51540" s="768"/>
      <c r="CI51540" s="850"/>
    </row>
    <row r="51541" spans="85:87" x14ac:dyDescent="0.25">
      <c r="CG51541" s="768"/>
      <c r="CH51541" s="768"/>
      <c r="CI51541" s="850"/>
    </row>
    <row r="51542" spans="85:87" x14ac:dyDescent="0.25">
      <c r="CG51542" s="768"/>
      <c r="CH51542" s="768"/>
      <c r="CI51542" s="850"/>
    </row>
    <row r="51543" spans="85:87" x14ac:dyDescent="0.25">
      <c r="CG51543" s="768"/>
      <c r="CH51543" s="768"/>
      <c r="CI51543" s="850"/>
    </row>
    <row r="51544" spans="85:87" x14ac:dyDescent="0.25">
      <c r="CG51544" s="768"/>
      <c r="CH51544" s="768"/>
      <c r="CI51544" s="850"/>
    </row>
    <row r="51545" spans="85:87" x14ac:dyDescent="0.25">
      <c r="CG51545" s="768"/>
      <c r="CH51545" s="768"/>
      <c r="CI51545" s="850"/>
    </row>
    <row r="51546" spans="85:87" x14ac:dyDescent="0.25">
      <c r="CG51546" s="768"/>
      <c r="CH51546" s="768"/>
      <c r="CI51546" s="850"/>
    </row>
    <row r="51547" spans="85:87" x14ac:dyDescent="0.25">
      <c r="CG51547" s="768"/>
      <c r="CH51547" s="768"/>
      <c r="CI51547" s="850"/>
    </row>
    <row r="51548" spans="85:87" x14ac:dyDescent="0.25">
      <c r="CG51548" s="768"/>
      <c r="CH51548" s="768"/>
      <c r="CI51548" s="850"/>
    </row>
    <row r="51549" spans="85:87" x14ac:dyDescent="0.25">
      <c r="CG51549" s="768"/>
      <c r="CH51549" s="768"/>
      <c r="CI51549" s="850"/>
    </row>
    <row r="51550" spans="85:87" x14ac:dyDescent="0.25">
      <c r="CG51550" s="768"/>
      <c r="CH51550" s="768"/>
      <c r="CI51550" s="850"/>
    </row>
    <row r="51551" spans="85:87" x14ac:dyDescent="0.25">
      <c r="CG51551" s="768"/>
      <c r="CH51551" s="768"/>
      <c r="CI51551" s="850"/>
    </row>
    <row r="51552" spans="85:87" x14ac:dyDescent="0.25">
      <c r="CG51552" s="768"/>
      <c r="CH51552" s="768"/>
      <c r="CI51552" s="850"/>
    </row>
    <row r="51553" spans="85:87" x14ac:dyDescent="0.25">
      <c r="CG51553" s="768"/>
      <c r="CH51553" s="768"/>
      <c r="CI51553" s="850"/>
    </row>
    <row r="51554" spans="85:87" x14ac:dyDescent="0.25">
      <c r="CG51554" s="768"/>
      <c r="CH51554" s="768"/>
      <c r="CI51554" s="850"/>
    </row>
    <row r="51555" spans="85:87" x14ac:dyDescent="0.25">
      <c r="CG51555" s="768"/>
      <c r="CH51555" s="768"/>
      <c r="CI51555" s="850"/>
    </row>
    <row r="51556" spans="85:87" x14ac:dyDescent="0.25">
      <c r="CG51556" s="768"/>
      <c r="CH51556" s="768"/>
      <c r="CI51556" s="850"/>
    </row>
    <row r="51557" spans="85:87" x14ac:dyDescent="0.25">
      <c r="CG51557" s="768"/>
      <c r="CH51557" s="768"/>
      <c r="CI51557" s="850"/>
    </row>
    <row r="51558" spans="85:87" x14ac:dyDescent="0.25">
      <c r="CG51558" s="768"/>
      <c r="CH51558" s="768"/>
      <c r="CI51558" s="850"/>
    </row>
    <row r="51559" spans="85:87" x14ac:dyDescent="0.25">
      <c r="CG51559" s="768"/>
      <c r="CH51559" s="768"/>
      <c r="CI51559" s="850"/>
    </row>
    <row r="51560" spans="85:87" x14ac:dyDescent="0.25">
      <c r="CG51560" s="768"/>
      <c r="CH51560" s="768"/>
      <c r="CI51560" s="850"/>
    </row>
    <row r="51561" spans="85:87" x14ac:dyDescent="0.25">
      <c r="CG51561" s="768"/>
      <c r="CH51561" s="768"/>
      <c r="CI51561" s="850"/>
    </row>
    <row r="51562" spans="85:87" x14ac:dyDescent="0.25">
      <c r="CG51562" s="768"/>
      <c r="CH51562" s="768"/>
      <c r="CI51562" s="850"/>
    </row>
    <row r="51563" spans="85:87" x14ac:dyDescent="0.25">
      <c r="CG51563" s="768"/>
      <c r="CH51563" s="768"/>
      <c r="CI51563" s="850"/>
    </row>
    <row r="51564" spans="85:87" x14ac:dyDescent="0.25">
      <c r="CG51564" s="768"/>
      <c r="CH51564" s="768"/>
      <c r="CI51564" s="850"/>
    </row>
    <row r="51565" spans="85:87" x14ac:dyDescent="0.25">
      <c r="CG51565" s="768"/>
      <c r="CH51565" s="768"/>
      <c r="CI51565" s="850"/>
    </row>
    <row r="51566" spans="85:87" x14ac:dyDescent="0.25">
      <c r="CG51566" s="768"/>
      <c r="CH51566" s="768"/>
      <c r="CI51566" s="850"/>
    </row>
    <row r="51567" spans="85:87" x14ac:dyDescent="0.25">
      <c r="CG51567" s="768"/>
      <c r="CH51567" s="768"/>
      <c r="CI51567" s="850"/>
    </row>
    <row r="51568" spans="85:87" x14ac:dyDescent="0.25">
      <c r="CG51568" s="768"/>
      <c r="CH51568" s="768"/>
      <c r="CI51568" s="850"/>
    </row>
    <row r="51569" spans="85:87" x14ac:dyDescent="0.25">
      <c r="CG51569" s="768"/>
      <c r="CH51569" s="768"/>
      <c r="CI51569" s="850"/>
    </row>
    <row r="51570" spans="85:87" x14ac:dyDescent="0.25">
      <c r="CG51570" s="768"/>
      <c r="CH51570" s="768"/>
      <c r="CI51570" s="850"/>
    </row>
    <row r="51571" spans="85:87" x14ac:dyDescent="0.25">
      <c r="CG51571" s="768"/>
      <c r="CH51571" s="768"/>
      <c r="CI51571" s="850"/>
    </row>
    <row r="51572" spans="85:87" x14ac:dyDescent="0.25">
      <c r="CG51572" s="768"/>
      <c r="CH51572" s="768"/>
      <c r="CI51572" s="850"/>
    </row>
    <row r="51573" spans="85:87" x14ac:dyDescent="0.25">
      <c r="CG51573" s="768"/>
      <c r="CH51573" s="768"/>
      <c r="CI51573" s="850"/>
    </row>
    <row r="51574" spans="85:87" x14ac:dyDescent="0.25">
      <c r="CG51574" s="768"/>
      <c r="CH51574" s="768"/>
      <c r="CI51574" s="850"/>
    </row>
    <row r="51575" spans="85:87" x14ac:dyDescent="0.25">
      <c r="CG51575" s="768"/>
      <c r="CH51575" s="768"/>
      <c r="CI51575" s="850"/>
    </row>
    <row r="51576" spans="85:87" x14ac:dyDescent="0.25">
      <c r="CG51576" s="768"/>
      <c r="CH51576" s="768"/>
      <c r="CI51576" s="850"/>
    </row>
    <row r="51577" spans="85:87" x14ac:dyDescent="0.25">
      <c r="CG51577" s="768"/>
      <c r="CH51577" s="768"/>
      <c r="CI51577" s="850"/>
    </row>
    <row r="51578" spans="85:87" x14ac:dyDescent="0.25">
      <c r="CG51578" s="768"/>
      <c r="CH51578" s="768"/>
      <c r="CI51578" s="850"/>
    </row>
    <row r="51579" spans="85:87" x14ac:dyDescent="0.25">
      <c r="CG51579" s="768"/>
      <c r="CH51579" s="768"/>
      <c r="CI51579" s="850"/>
    </row>
    <row r="51580" spans="85:87" x14ac:dyDescent="0.25">
      <c r="CG51580" s="768"/>
      <c r="CH51580" s="768"/>
      <c r="CI51580" s="850"/>
    </row>
    <row r="51581" spans="85:87" x14ac:dyDescent="0.25">
      <c r="CG51581" s="768"/>
      <c r="CH51581" s="768"/>
      <c r="CI51581" s="850"/>
    </row>
    <row r="51582" spans="85:87" x14ac:dyDescent="0.25">
      <c r="CG51582" s="768"/>
      <c r="CH51582" s="768"/>
      <c r="CI51582" s="850"/>
    </row>
    <row r="51583" spans="85:87" x14ac:dyDescent="0.25">
      <c r="CG51583" s="768"/>
      <c r="CH51583" s="768"/>
      <c r="CI51583" s="850"/>
    </row>
    <row r="51584" spans="85:87" x14ac:dyDescent="0.25">
      <c r="CG51584" s="768"/>
      <c r="CH51584" s="768"/>
      <c r="CI51584" s="850"/>
    </row>
    <row r="51585" spans="85:87" x14ac:dyDescent="0.25">
      <c r="CG51585" s="768"/>
      <c r="CH51585" s="768"/>
      <c r="CI51585" s="850"/>
    </row>
    <row r="51586" spans="85:87" x14ac:dyDescent="0.25">
      <c r="CG51586" s="768"/>
      <c r="CH51586" s="768"/>
      <c r="CI51586" s="850"/>
    </row>
    <row r="51587" spans="85:87" x14ac:dyDescent="0.25">
      <c r="CG51587" s="768"/>
      <c r="CH51587" s="768"/>
      <c r="CI51587" s="850"/>
    </row>
    <row r="51588" spans="85:87" x14ac:dyDescent="0.25">
      <c r="CG51588" s="768"/>
      <c r="CH51588" s="768"/>
      <c r="CI51588" s="850"/>
    </row>
    <row r="51589" spans="85:87" x14ac:dyDescent="0.25">
      <c r="CG51589" s="768"/>
      <c r="CH51589" s="768"/>
      <c r="CI51589" s="850"/>
    </row>
    <row r="51590" spans="85:87" x14ac:dyDescent="0.25">
      <c r="CG51590" s="768"/>
      <c r="CH51590" s="768"/>
      <c r="CI51590" s="850"/>
    </row>
    <row r="51591" spans="85:87" x14ac:dyDescent="0.25">
      <c r="CG51591" s="768"/>
      <c r="CH51591" s="768"/>
      <c r="CI51591" s="850"/>
    </row>
    <row r="51592" spans="85:87" x14ac:dyDescent="0.25">
      <c r="CG51592" s="768"/>
      <c r="CH51592" s="768"/>
      <c r="CI51592" s="850"/>
    </row>
    <row r="51593" spans="85:87" x14ac:dyDescent="0.25">
      <c r="CG51593" s="768"/>
      <c r="CH51593" s="768"/>
      <c r="CI51593" s="850"/>
    </row>
    <row r="51594" spans="85:87" x14ac:dyDescent="0.25">
      <c r="CG51594" s="768"/>
      <c r="CH51594" s="768"/>
      <c r="CI51594" s="850"/>
    </row>
    <row r="51595" spans="85:87" x14ac:dyDescent="0.25">
      <c r="CG51595" s="768"/>
      <c r="CH51595" s="768"/>
      <c r="CI51595" s="850"/>
    </row>
    <row r="51596" spans="85:87" x14ac:dyDescent="0.25">
      <c r="CG51596" s="768"/>
      <c r="CH51596" s="768"/>
      <c r="CI51596" s="850"/>
    </row>
    <row r="51597" spans="85:87" x14ac:dyDescent="0.25">
      <c r="CG51597" s="768"/>
      <c r="CH51597" s="768"/>
      <c r="CI51597" s="850"/>
    </row>
    <row r="51598" spans="85:87" x14ac:dyDescent="0.25">
      <c r="CG51598" s="768"/>
      <c r="CH51598" s="768"/>
      <c r="CI51598" s="850"/>
    </row>
    <row r="51599" spans="85:87" x14ac:dyDescent="0.25">
      <c r="CG51599" s="768"/>
      <c r="CH51599" s="768"/>
      <c r="CI51599" s="850"/>
    </row>
    <row r="51600" spans="85:87" x14ac:dyDescent="0.25">
      <c r="CG51600" s="768"/>
      <c r="CH51600" s="768"/>
      <c r="CI51600" s="850"/>
    </row>
    <row r="51601" spans="85:87" x14ac:dyDescent="0.25">
      <c r="CG51601" s="768"/>
      <c r="CH51601" s="768"/>
      <c r="CI51601" s="850"/>
    </row>
    <row r="51602" spans="85:87" x14ac:dyDescent="0.25">
      <c r="CG51602" s="768"/>
      <c r="CH51602" s="768"/>
      <c r="CI51602" s="850"/>
    </row>
    <row r="51603" spans="85:87" x14ac:dyDescent="0.25">
      <c r="CG51603" s="768"/>
      <c r="CH51603" s="768"/>
      <c r="CI51603" s="850"/>
    </row>
    <row r="51604" spans="85:87" x14ac:dyDescent="0.25">
      <c r="CG51604" s="768"/>
      <c r="CH51604" s="768"/>
      <c r="CI51604" s="850"/>
    </row>
    <row r="51605" spans="85:87" x14ac:dyDescent="0.25">
      <c r="CG51605" s="768"/>
      <c r="CH51605" s="768"/>
      <c r="CI51605" s="850"/>
    </row>
    <row r="51606" spans="85:87" x14ac:dyDescent="0.25">
      <c r="CG51606" s="768"/>
      <c r="CH51606" s="768"/>
      <c r="CI51606" s="850"/>
    </row>
    <row r="51607" spans="85:87" x14ac:dyDescent="0.25">
      <c r="CG51607" s="768"/>
      <c r="CH51607" s="768"/>
      <c r="CI51607" s="850"/>
    </row>
    <row r="51608" spans="85:87" x14ac:dyDescent="0.25">
      <c r="CG51608" s="768"/>
      <c r="CH51608" s="768"/>
      <c r="CI51608" s="850"/>
    </row>
    <row r="51609" spans="85:87" x14ac:dyDescent="0.25">
      <c r="CG51609" s="768"/>
      <c r="CH51609" s="768"/>
      <c r="CI51609" s="850"/>
    </row>
    <row r="51610" spans="85:87" x14ac:dyDescent="0.25">
      <c r="CG51610" s="768"/>
      <c r="CH51610" s="768"/>
      <c r="CI51610" s="850"/>
    </row>
    <row r="51611" spans="85:87" x14ac:dyDescent="0.25">
      <c r="CG51611" s="768"/>
      <c r="CH51611" s="768"/>
      <c r="CI51611" s="850"/>
    </row>
    <row r="51612" spans="85:87" x14ac:dyDescent="0.25">
      <c r="CG51612" s="768"/>
      <c r="CH51612" s="768"/>
      <c r="CI51612" s="850"/>
    </row>
    <row r="51613" spans="85:87" x14ac:dyDescent="0.25">
      <c r="CG51613" s="768"/>
      <c r="CH51613" s="768"/>
      <c r="CI51613" s="850"/>
    </row>
    <row r="51614" spans="85:87" x14ac:dyDescent="0.25">
      <c r="CG51614" s="768"/>
      <c r="CH51614" s="768"/>
      <c r="CI51614" s="850"/>
    </row>
    <row r="51615" spans="85:87" x14ac:dyDescent="0.25">
      <c r="CG51615" s="768"/>
      <c r="CH51615" s="768"/>
      <c r="CI51615" s="850"/>
    </row>
    <row r="51616" spans="85:87" x14ac:dyDescent="0.25">
      <c r="CG51616" s="768"/>
      <c r="CH51616" s="768"/>
      <c r="CI51616" s="850"/>
    </row>
    <row r="51617" spans="85:87" x14ac:dyDescent="0.25">
      <c r="CG51617" s="768"/>
      <c r="CH51617" s="768"/>
      <c r="CI51617" s="850"/>
    </row>
    <row r="51618" spans="85:87" x14ac:dyDescent="0.25">
      <c r="CG51618" s="768"/>
      <c r="CH51618" s="768"/>
      <c r="CI51618" s="850"/>
    </row>
    <row r="51619" spans="85:87" x14ac:dyDescent="0.25">
      <c r="CG51619" s="768"/>
      <c r="CH51619" s="768"/>
      <c r="CI51619" s="850"/>
    </row>
    <row r="51620" spans="85:87" x14ac:dyDescent="0.25">
      <c r="CG51620" s="768"/>
      <c r="CH51620" s="768"/>
      <c r="CI51620" s="850"/>
    </row>
    <row r="51621" spans="85:87" x14ac:dyDescent="0.25">
      <c r="CG51621" s="768"/>
      <c r="CH51621" s="768"/>
      <c r="CI51621" s="850"/>
    </row>
    <row r="51622" spans="85:87" x14ac:dyDescent="0.25">
      <c r="CG51622" s="768"/>
      <c r="CH51622" s="768"/>
      <c r="CI51622" s="850"/>
    </row>
    <row r="51623" spans="85:87" x14ac:dyDescent="0.25">
      <c r="CG51623" s="768"/>
      <c r="CH51623" s="768"/>
      <c r="CI51623" s="850"/>
    </row>
    <row r="51624" spans="85:87" x14ac:dyDescent="0.25">
      <c r="CG51624" s="768"/>
      <c r="CH51624" s="768"/>
      <c r="CI51624" s="850"/>
    </row>
    <row r="51625" spans="85:87" x14ac:dyDescent="0.25">
      <c r="CG51625" s="768"/>
      <c r="CH51625" s="768"/>
      <c r="CI51625" s="850"/>
    </row>
    <row r="51626" spans="85:87" x14ac:dyDescent="0.25">
      <c r="CG51626" s="768"/>
      <c r="CH51626" s="768"/>
      <c r="CI51626" s="850"/>
    </row>
    <row r="51627" spans="85:87" x14ac:dyDescent="0.25">
      <c r="CG51627" s="768"/>
      <c r="CH51627" s="768"/>
      <c r="CI51627" s="850"/>
    </row>
    <row r="51628" spans="85:87" x14ac:dyDescent="0.25">
      <c r="CG51628" s="768"/>
      <c r="CH51628" s="768"/>
      <c r="CI51628" s="850"/>
    </row>
    <row r="51629" spans="85:87" x14ac:dyDescent="0.25">
      <c r="CG51629" s="768"/>
      <c r="CH51629" s="768"/>
      <c r="CI51629" s="850"/>
    </row>
    <row r="51630" spans="85:87" x14ac:dyDescent="0.25">
      <c r="CG51630" s="768"/>
      <c r="CH51630" s="768"/>
      <c r="CI51630" s="850"/>
    </row>
    <row r="51631" spans="85:87" x14ac:dyDescent="0.25">
      <c r="CG51631" s="768"/>
      <c r="CH51631" s="768"/>
      <c r="CI51631" s="850"/>
    </row>
    <row r="51632" spans="85:87" x14ac:dyDescent="0.25">
      <c r="CG51632" s="768"/>
      <c r="CH51632" s="768"/>
      <c r="CI51632" s="850"/>
    </row>
    <row r="51633" spans="85:87" x14ac:dyDescent="0.25">
      <c r="CG51633" s="768"/>
      <c r="CH51633" s="768"/>
      <c r="CI51633" s="850"/>
    </row>
    <row r="51634" spans="85:87" x14ac:dyDescent="0.25">
      <c r="CG51634" s="768"/>
      <c r="CH51634" s="768"/>
      <c r="CI51634" s="850"/>
    </row>
    <row r="51635" spans="85:87" x14ac:dyDescent="0.25">
      <c r="CG51635" s="768"/>
      <c r="CH51635" s="768"/>
      <c r="CI51635" s="850"/>
    </row>
    <row r="51636" spans="85:87" x14ac:dyDescent="0.25">
      <c r="CG51636" s="768"/>
      <c r="CH51636" s="768"/>
      <c r="CI51636" s="850"/>
    </row>
    <row r="51637" spans="85:87" x14ac:dyDescent="0.25">
      <c r="CG51637" s="768"/>
      <c r="CH51637" s="768"/>
      <c r="CI51637" s="850"/>
    </row>
    <row r="51638" spans="85:87" x14ac:dyDescent="0.25">
      <c r="CG51638" s="768"/>
      <c r="CH51638" s="768"/>
      <c r="CI51638" s="850"/>
    </row>
    <row r="51639" spans="85:87" x14ac:dyDescent="0.25">
      <c r="CG51639" s="768"/>
      <c r="CH51639" s="768"/>
      <c r="CI51639" s="850"/>
    </row>
    <row r="51640" spans="85:87" x14ac:dyDescent="0.25">
      <c r="CG51640" s="768"/>
      <c r="CH51640" s="768"/>
      <c r="CI51640" s="850"/>
    </row>
    <row r="51641" spans="85:87" x14ac:dyDescent="0.25">
      <c r="CG51641" s="768"/>
      <c r="CH51641" s="768"/>
      <c r="CI51641" s="850"/>
    </row>
    <row r="51642" spans="85:87" x14ac:dyDescent="0.25">
      <c r="CG51642" s="768"/>
      <c r="CH51642" s="768"/>
      <c r="CI51642" s="850"/>
    </row>
    <row r="51643" spans="85:87" x14ac:dyDescent="0.25">
      <c r="CG51643" s="768"/>
      <c r="CH51643" s="768"/>
      <c r="CI51643" s="850"/>
    </row>
    <row r="51644" spans="85:87" x14ac:dyDescent="0.25">
      <c r="CG51644" s="768"/>
      <c r="CH51644" s="768"/>
      <c r="CI51644" s="850"/>
    </row>
    <row r="51645" spans="85:87" x14ac:dyDescent="0.25">
      <c r="CG51645" s="768"/>
      <c r="CH51645" s="768"/>
      <c r="CI51645" s="850"/>
    </row>
    <row r="51646" spans="85:87" x14ac:dyDescent="0.25">
      <c r="CG51646" s="768"/>
      <c r="CH51646" s="768"/>
      <c r="CI51646" s="850"/>
    </row>
    <row r="51647" spans="85:87" x14ac:dyDescent="0.25">
      <c r="CG51647" s="768"/>
      <c r="CH51647" s="768"/>
      <c r="CI51647" s="850"/>
    </row>
    <row r="51648" spans="85:87" x14ac:dyDescent="0.25">
      <c r="CG51648" s="768"/>
      <c r="CH51648" s="768"/>
      <c r="CI51648" s="850"/>
    </row>
    <row r="51649" spans="85:87" x14ac:dyDescent="0.25">
      <c r="CG51649" s="768"/>
      <c r="CH51649" s="768"/>
      <c r="CI51649" s="850"/>
    </row>
    <row r="51650" spans="85:87" x14ac:dyDescent="0.25">
      <c r="CG51650" s="768"/>
      <c r="CH51650" s="768"/>
      <c r="CI51650" s="850"/>
    </row>
    <row r="51651" spans="85:87" x14ac:dyDescent="0.25">
      <c r="CG51651" s="768"/>
      <c r="CH51651" s="768"/>
      <c r="CI51651" s="850"/>
    </row>
    <row r="51652" spans="85:87" x14ac:dyDescent="0.25">
      <c r="CG51652" s="768"/>
      <c r="CH51652" s="768"/>
      <c r="CI51652" s="850"/>
    </row>
    <row r="51653" spans="85:87" x14ac:dyDescent="0.25">
      <c r="CG51653" s="768"/>
      <c r="CH51653" s="768"/>
      <c r="CI51653" s="850"/>
    </row>
    <row r="51654" spans="85:87" x14ac:dyDescent="0.25">
      <c r="CG51654" s="768"/>
      <c r="CH51654" s="768"/>
      <c r="CI51654" s="850"/>
    </row>
    <row r="51655" spans="85:87" x14ac:dyDescent="0.25">
      <c r="CG51655" s="768"/>
      <c r="CH51655" s="768"/>
      <c r="CI51655" s="850"/>
    </row>
    <row r="51656" spans="85:87" x14ac:dyDescent="0.25">
      <c r="CG51656" s="768"/>
      <c r="CH51656" s="768"/>
      <c r="CI51656" s="850"/>
    </row>
    <row r="51657" spans="85:87" x14ac:dyDescent="0.25">
      <c r="CG51657" s="768"/>
      <c r="CH51657" s="768"/>
      <c r="CI51657" s="850"/>
    </row>
    <row r="51658" spans="85:87" x14ac:dyDescent="0.25">
      <c r="CG51658" s="768"/>
      <c r="CH51658" s="768"/>
      <c r="CI51658" s="850"/>
    </row>
    <row r="51659" spans="85:87" x14ac:dyDescent="0.25">
      <c r="CG51659" s="768"/>
      <c r="CH51659" s="768"/>
      <c r="CI51659" s="850"/>
    </row>
    <row r="51660" spans="85:87" x14ac:dyDescent="0.25">
      <c r="CG51660" s="768"/>
      <c r="CH51660" s="768"/>
      <c r="CI51660" s="850"/>
    </row>
    <row r="51661" spans="85:87" x14ac:dyDescent="0.25">
      <c r="CG51661" s="768"/>
      <c r="CH51661" s="768"/>
      <c r="CI51661" s="850"/>
    </row>
    <row r="51662" spans="85:87" x14ac:dyDescent="0.25">
      <c r="CG51662" s="768"/>
      <c r="CH51662" s="768"/>
      <c r="CI51662" s="850"/>
    </row>
    <row r="51663" spans="85:87" x14ac:dyDescent="0.25">
      <c r="CG51663" s="768"/>
      <c r="CH51663" s="768"/>
      <c r="CI51663" s="850"/>
    </row>
    <row r="51664" spans="85:87" x14ac:dyDescent="0.25">
      <c r="CG51664" s="768"/>
      <c r="CH51664" s="768"/>
      <c r="CI51664" s="850"/>
    </row>
    <row r="51665" spans="85:87" x14ac:dyDescent="0.25">
      <c r="CG51665" s="768"/>
      <c r="CH51665" s="768"/>
      <c r="CI51665" s="850"/>
    </row>
    <row r="51666" spans="85:87" x14ac:dyDescent="0.25">
      <c r="CG51666" s="768"/>
      <c r="CH51666" s="768"/>
      <c r="CI51666" s="850"/>
    </row>
    <row r="51667" spans="85:87" x14ac:dyDescent="0.25">
      <c r="CG51667" s="768"/>
      <c r="CH51667" s="768"/>
      <c r="CI51667" s="850"/>
    </row>
    <row r="51668" spans="85:87" x14ac:dyDescent="0.25">
      <c r="CG51668" s="768"/>
      <c r="CH51668" s="768"/>
      <c r="CI51668" s="850"/>
    </row>
    <row r="51669" spans="85:87" x14ac:dyDescent="0.25">
      <c r="CG51669" s="768"/>
      <c r="CH51669" s="768"/>
      <c r="CI51669" s="850"/>
    </row>
    <row r="51670" spans="85:87" x14ac:dyDescent="0.25">
      <c r="CG51670" s="768"/>
      <c r="CH51670" s="768"/>
      <c r="CI51670" s="850"/>
    </row>
    <row r="51671" spans="85:87" x14ac:dyDescent="0.25">
      <c r="CG51671" s="768"/>
      <c r="CH51671" s="768"/>
      <c r="CI51671" s="850"/>
    </row>
    <row r="51672" spans="85:87" x14ac:dyDescent="0.25">
      <c r="CG51672" s="768"/>
      <c r="CH51672" s="768"/>
      <c r="CI51672" s="850"/>
    </row>
    <row r="51673" spans="85:87" x14ac:dyDescent="0.25">
      <c r="CG51673" s="768"/>
      <c r="CH51673" s="768"/>
      <c r="CI51673" s="850"/>
    </row>
    <row r="51674" spans="85:87" x14ac:dyDescent="0.25">
      <c r="CG51674" s="768"/>
      <c r="CH51674" s="768"/>
      <c r="CI51674" s="850"/>
    </row>
    <row r="51675" spans="85:87" x14ac:dyDescent="0.25">
      <c r="CG51675" s="768"/>
      <c r="CH51675" s="768"/>
      <c r="CI51675" s="850"/>
    </row>
    <row r="51676" spans="85:87" x14ac:dyDescent="0.25">
      <c r="CG51676" s="768"/>
      <c r="CH51676" s="768"/>
      <c r="CI51676" s="850"/>
    </row>
    <row r="51677" spans="85:87" x14ac:dyDescent="0.25">
      <c r="CG51677" s="768"/>
      <c r="CH51677" s="768"/>
      <c r="CI51677" s="850"/>
    </row>
    <row r="51678" spans="85:87" x14ac:dyDescent="0.25">
      <c r="CG51678" s="768"/>
      <c r="CH51678" s="768"/>
      <c r="CI51678" s="850"/>
    </row>
    <row r="51679" spans="85:87" x14ac:dyDescent="0.25">
      <c r="CG51679" s="768"/>
      <c r="CH51679" s="768"/>
      <c r="CI51679" s="850"/>
    </row>
    <row r="51680" spans="85:87" x14ac:dyDescent="0.25">
      <c r="CG51680" s="768"/>
      <c r="CH51680" s="768"/>
      <c r="CI51680" s="850"/>
    </row>
    <row r="51681" spans="85:87" x14ac:dyDescent="0.25">
      <c r="CG51681" s="768"/>
      <c r="CH51681" s="768"/>
      <c r="CI51681" s="850"/>
    </row>
    <row r="51682" spans="85:87" x14ac:dyDescent="0.25">
      <c r="CG51682" s="768"/>
      <c r="CH51682" s="768"/>
      <c r="CI51682" s="850"/>
    </row>
    <row r="51683" spans="85:87" x14ac:dyDescent="0.25">
      <c r="CG51683" s="768"/>
      <c r="CH51683" s="768"/>
      <c r="CI51683" s="850"/>
    </row>
    <row r="51684" spans="85:87" x14ac:dyDescent="0.25">
      <c r="CG51684" s="768"/>
      <c r="CH51684" s="768"/>
      <c r="CI51684" s="850"/>
    </row>
    <row r="51685" spans="85:87" x14ac:dyDescent="0.25">
      <c r="CG51685" s="768"/>
      <c r="CH51685" s="768"/>
      <c r="CI51685" s="850"/>
    </row>
    <row r="51686" spans="85:87" x14ac:dyDescent="0.25">
      <c r="CG51686" s="768"/>
      <c r="CH51686" s="768"/>
      <c r="CI51686" s="850"/>
    </row>
    <row r="51687" spans="85:87" x14ac:dyDescent="0.25">
      <c r="CG51687" s="768"/>
      <c r="CH51687" s="768"/>
      <c r="CI51687" s="850"/>
    </row>
    <row r="51688" spans="85:87" x14ac:dyDescent="0.25">
      <c r="CG51688" s="768"/>
      <c r="CH51688" s="768"/>
      <c r="CI51688" s="850"/>
    </row>
    <row r="51689" spans="85:87" x14ac:dyDescent="0.25">
      <c r="CG51689" s="768"/>
      <c r="CH51689" s="768"/>
      <c r="CI51689" s="850"/>
    </row>
    <row r="51690" spans="85:87" x14ac:dyDescent="0.25">
      <c r="CG51690" s="768"/>
      <c r="CH51690" s="768"/>
      <c r="CI51690" s="850"/>
    </row>
    <row r="51691" spans="85:87" x14ac:dyDescent="0.25">
      <c r="CG51691" s="768"/>
      <c r="CH51691" s="768"/>
      <c r="CI51691" s="850"/>
    </row>
    <row r="51692" spans="85:87" x14ac:dyDescent="0.25">
      <c r="CG51692" s="768"/>
      <c r="CH51692" s="768"/>
      <c r="CI51692" s="850"/>
    </row>
    <row r="51693" spans="85:87" x14ac:dyDescent="0.25">
      <c r="CG51693" s="768"/>
      <c r="CH51693" s="768"/>
      <c r="CI51693" s="850"/>
    </row>
    <row r="51694" spans="85:87" x14ac:dyDescent="0.25">
      <c r="CG51694" s="768"/>
      <c r="CH51694" s="768"/>
      <c r="CI51694" s="850"/>
    </row>
    <row r="51695" spans="85:87" x14ac:dyDescent="0.25">
      <c r="CG51695" s="768"/>
      <c r="CH51695" s="768"/>
      <c r="CI51695" s="850"/>
    </row>
    <row r="51696" spans="85:87" x14ac:dyDescent="0.25">
      <c r="CG51696" s="768"/>
      <c r="CH51696" s="768"/>
      <c r="CI51696" s="850"/>
    </row>
    <row r="51697" spans="85:87" x14ac:dyDescent="0.25">
      <c r="CG51697" s="768"/>
      <c r="CH51697" s="768"/>
      <c r="CI51697" s="850"/>
    </row>
    <row r="51698" spans="85:87" x14ac:dyDescent="0.25">
      <c r="CG51698" s="768"/>
      <c r="CH51698" s="768"/>
      <c r="CI51698" s="850"/>
    </row>
    <row r="51699" spans="85:87" x14ac:dyDescent="0.25">
      <c r="CG51699" s="768"/>
      <c r="CH51699" s="768"/>
      <c r="CI51699" s="850"/>
    </row>
    <row r="51700" spans="85:87" x14ac:dyDescent="0.25">
      <c r="CG51700" s="768"/>
      <c r="CH51700" s="768"/>
      <c r="CI51700" s="850"/>
    </row>
    <row r="51701" spans="85:87" x14ac:dyDescent="0.25">
      <c r="CG51701" s="768"/>
      <c r="CH51701" s="768"/>
      <c r="CI51701" s="850"/>
    </row>
    <row r="51702" spans="85:87" x14ac:dyDescent="0.25">
      <c r="CG51702" s="768"/>
      <c r="CH51702" s="768"/>
      <c r="CI51702" s="850"/>
    </row>
    <row r="51703" spans="85:87" x14ac:dyDescent="0.25">
      <c r="CG51703" s="768"/>
      <c r="CH51703" s="768"/>
      <c r="CI51703" s="850"/>
    </row>
    <row r="51704" spans="85:87" x14ac:dyDescent="0.25">
      <c r="CG51704" s="768"/>
      <c r="CH51704" s="768"/>
      <c r="CI51704" s="850"/>
    </row>
    <row r="51705" spans="85:87" x14ac:dyDescent="0.25">
      <c r="CG51705" s="768"/>
      <c r="CH51705" s="768"/>
      <c r="CI51705" s="850"/>
    </row>
    <row r="51706" spans="85:87" x14ac:dyDescent="0.25">
      <c r="CG51706" s="768"/>
      <c r="CH51706" s="768"/>
      <c r="CI51706" s="850"/>
    </row>
    <row r="51707" spans="85:87" x14ac:dyDescent="0.25">
      <c r="CG51707" s="768"/>
      <c r="CH51707" s="768"/>
      <c r="CI51707" s="850"/>
    </row>
    <row r="51708" spans="85:87" x14ac:dyDescent="0.25">
      <c r="CG51708" s="768"/>
      <c r="CH51708" s="768"/>
      <c r="CI51708" s="850"/>
    </row>
    <row r="51709" spans="85:87" x14ac:dyDescent="0.25">
      <c r="CG51709" s="768"/>
      <c r="CH51709" s="768"/>
      <c r="CI51709" s="850"/>
    </row>
    <row r="51710" spans="85:87" x14ac:dyDescent="0.25">
      <c r="CG51710" s="768"/>
      <c r="CH51710" s="768"/>
      <c r="CI51710" s="850"/>
    </row>
    <row r="51711" spans="85:87" x14ac:dyDescent="0.25">
      <c r="CG51711" s="768"/>
      <c r="CH51711" s="768"/>
      <c r="CI51711" s="850"/>
    </row>
    <row r="51712" spans="85:87" x14ac:dyDescent="0.25">
      <c r="CG51712" s="768"/>
      <c r="CH51712" s="768"/>
      <c r="CI51712" s="850"/>
    </row>
    <row r="51713" spans="85:87" x14ac:dyDescent="0.25">
      <c r="CG51713" s="768"/>
      <c r="CH51713" s="768"/>
      <c r="CI51713" s="850"/>
    </row>
    <row r="51714" spans="85:87" x14ac:dyDescent="0.25">
      <c r="CG51714" s="768"/>
      <c r="CH51714" s="768"/>
      <c r="CI51714" s="850"/>
    </row>
    <row r="51715" spans="85:87" x14ac:dyDescent="0.25">
      <c r="CG51715" s="768"/>
      <c r="CH51715" s="768"/>
      <c r="CI51715" s="850"/>
    </row>
    <row r="51716" spans="85:87" x14ac:dyDescent="0.25">
      <c r="CG51716" s="768"/>
      <c r="CH51716" s="768"/>
      <c r="CI51716" s="850"/>
    </row>
    <row r="51717" spans="85:87" x14ac:dyDescent="0.25">
      <c r="CG51717" s="768"/>
      <c r="CH51717" s="768"/>
      <c r="CI51717" s="850"/>
    </row>
    <row r="51718" spans="85:87" x14ac:dyDescent="0.25">
      <c r="CG51718" s="768"/>
      <c r="CH51718" s="768"/>
      <c r="CI51718" s="850"/>
    </row>
    <row r="51719" spans="85:87" x14ac:dyDescent="0.25">
      <c r="CG51719" s="768"/>
      <c r="CH51719" s="768"/>
      <c r="CI51719" s="850"/>
    </row>
    <row r="51720" spans="85:87" x14ac:dyDescent="0.25">
      <c r="CG51720" s="768"/>
      <c r="CH51720" s="768"/>
      <c r="CI51720" s="850"/>
    </row>
    <row r="51721" spans="85:87" x14ac:dyDescent="0.25">
      <c r="CG51721" s="768"/>
      <c r="CH51721" s="768"/>
      <c r="CI51721" s="850"/>
    </row>
    <row r="51722" spans="85:87" x14ac:dyDescent="0.25">
      <c r="CG51722" s="768"/>
      <c r="CH51722" s="768"/>
      <c r="CI51722" s="850"/>
    </row>
    <row r="51723" spans="85:87" x14ac:dyDescent="0.25">
      <c r="CG51723" s="768"/>
      <c r="CH51723" s="768"/>
      <c r="CI51723" s="850"/>
    </row>
    <row r="51724" spans="85:87" x14ac:dyDescent="0.25">
      <c r="CG51724" s="768"/>
      <c r="CH51724" s="768"/>
      <c r="CI51724" s="850"/>
    </row>
    <row r="51725" spans="85:87" x14ac:dyDescent="0.25">
      <c r="CG51725" s="768"/>
      <c r="CH51725" s="768"/>
      <c r="CI51725" s="850"/>
    </row>
    <row r="51726" spans="85:87" x14ac:dyDescent="0.25">
      <c r="CG51726" s="768"/>
      <c r="CH51726" s="768"/>
      <c r="CI51726" s="850"/>
    </row>
    <row r="51727" spans="85:87" x14ac:dyDescent="0.25">
      <c r="CG51727" s="768"/>
      <c r="CH51727" s="768"/>
      <c r="CI51727" s="850"/>
    </row>
    <row r="51728" spans="85:87" x14ac:dyDescent="0.25">
      <c r="CG51728" s="768"/>
      <c r="CH51728" s="768"/>
      <c r="CI51728" s="850"/>
    </row>
    <row r="51729" spans="85:87" x14ac:dyDescent="0.25">
      <c r="CG51729" s="768"/>
      <c r="CH51729" s="768"/>
      <c r="CI51729" s="850"/>
    </row>
    <row r="51730" spans="85:87" x14ac:dyDescent="0.25">
      <c r="CG51730" s="768"/>
      <c r="CH51730" s="768"/>
      <c r="CI51730" s="850"/>
    </row>
    <row r="51731" spans="85:87" x14ac:dyDescent="0.25">
      <c r="CG51731" s="768"/>
      <c r="CH51731" s="768"/>
      <c r="CI51731" s="850"/>
    </row>
    <row r="51732" spans="85:87" x14ac:dyDescent="0.25">
      <c r="CG51732" s="768"/>
      <c r="CH51732" s="768"/>
      <c r="CI51732" s="850"/>
    </row>
    <row r="51733" spans="85:87" x14ac:dyDescent="0.25">
      <c r="CG51733" s="768"/>
      <c r="CH51733" s="768"/>
      <c r="CI51733" s="850"/>
    </row>
    <row r="51734" spans="85:87" x14ac:dyDescent="0.25">
      <c r="CG51734" s="768"/>
      <c r="CH51734" s="768"/>
      <c r="CI51734" s="850"/>
    </row>
    <row r="51735" spans="85:87" x14ac:dyDescent="0.25">
      <c r="CG51735" s="768"/>
      <c r="CH51735" s="768"/>
      <c r="CI51735" s="850"/>
    </row>
    <row r="51736" spans="85:87" x14ac:dyDescent="0.25">
      <c r="CG51736" s="768"/>
      <c r="CH51736" s="768"/>
      <c r="CI51736" s="850"/>
    </row>
    <row r="51737" spans="85:87" x14ac:dyDescent="0.25">
      <c r="CG51737" s="768"/>
      <c r="CH51737" s="768"/>
      <c r="CI51737" s="850"/>
    </row>
    <row r="51738" spans="85:87" x14ac:dyDescent="0.25">
      <c r="CG51738" s="768"/>
      <c r="CH51738" s="768"/>
      <c r="CI51738" s="850"/>
    </row>
    <row r="51739" spans="85:87" x14ac:dyDescent="0.25">
      <c r="CG51739" s="768"/>
      <c r="CH51739" s="768"/>
      <c r="CI51739" s="850"/>
    </row>
    <row r="51740" spans="85:87" x14ac:dyDescent="0.25">
      <c r="CG51740" s="768"/>
      <c r="CH51740" s="768"/>
      <c r="CI51740" s="850"/>
    </row>
    <row r="51741" spans="85:87" x14ac:dyDescent="0.25">
      <c r="CG51741" s="768"/>
      <c r="CH51741" s="768"/>
      <c r="CI51741" s="850"/>
    </row>
    <row r="51742" spans="85:87" x14ac:dyDescent="0.25">
      <c r="CG51742" s="768"/>
      <c r="CH51742" s="768"/>
      <c r="CI51742" s="850"/>
    </row>
    <row r="51743" spans="85:87" x14ac:dyDescent="0.25">
      <c r="CG51743" s="768"/>
      <c r="CH51743" s="768"/>
      <c r="CI51743" s="850"/>
    </row>
    <row r="51744" spans="85:87" x14ac:dyDescent="0.25">
      <c r="CG51744" s="768"/>
      <c r="CH51744" s="768"/>
      <c r="CI51744" s="850"/>
    </row>
    <row r="51745" spans="85:87" x14ac:dyDescent="0.25">
      <c r="CG51745" s="768"/>
      <c r="CH51745" s="768"/>
      <c r="CI51745" s="850"/>
    </row>
    <row r="51746" spans="85:87" x14ac:dyDescent="0.25">
      <c r="CG51746" s="768"/>
      <c r="CH51746" s="768"/>
      <c r="CI51746" s="850"/>
    </row>
    <row r="51747" spans="85:87" x14ac:dyDescent="0.25">
      <c r="CG51747" s="768"/>
      <c r="CH51747" s="768"/>
      <c r="CI51747" s="850"/>
    </row>
    <row r="51748" spans="85:87" x14ac:dyDescent="0.25">
      <c r="CG51748" s="768"/>
      <c r="CH51748" s="768"/>
      <c r="CI51748" s="850"/>
    </row>
    <row r="51749" spans="85:87" x14ac:dyDescent="0.25">
      <c r="CG51749" s="768"/>
      <c r="CH51749" s="768"/>
      <c r="CI51749" s="850"/>
    </row>
    <row r="51750" spans="85:87" x14ac:dyDescent="0.25">
      <c r="CG51750" s="768"/>
      <c r="CH51750" s="768"/>
      <c r="CI51750" s="850"/>
    </row>
    <row r="51751" spans="85:87" x14ac:dyDescent="0.25">
      <c r="CG51751" s="768"/>
      <c r="CH51751" s="768"/>
      <c r="CI51751" s="850"/>
    </row>
    <row r="51752" spans="85:87" x14ac:dyDescent="0.25">
      <c r="CG51752" s="768"/>
      <c r="CH51752" s="768"/>
      <c r="CI51752" s="850"/>
    </row>
    <row r="51753" spans="85:87" x14ac:dyDescent="0.25">
      <c r="CG51753" s="768"/>
      <c r="CH51753" s="768"/>
      <c r="CI51753" s="850"/>
    </row>
    <row r="51754" spans="85:87" x14ac:dyDescent="0.25">
      <c r="CG51754" s="768"/>
      <c r="CH51754" s="768"/>
      <c r="CI51754" s="850"/>
    </row>
    <row r="51755" spans="85:87" x14ac:dyDescent="0.25">
      <c r="CG51755" s="768"/>
      <c r="CH51755" s="768"/>
      <c r="CI51755" s="850"/>
    </row>
    <row r="51756" spans="85:87" x14ac:dyDescent="0.25">
      <c r="CG51756" s="768"/>
      <c r="CH51756" s="768"/>
      <c r="CI51756" s="850"/>
    </row>
    <row r="51757" spans="85:87" x14ac:dyDescent="0.25">
      <c r="CG51757" s="768"/>
      <c r="CH51757" s="768"/>
      <c r="CI51757" s="850"/>
    </row>
    <row r="51758" spans="85:87" x14ac:dyDescent="0.25">
      <c r="CG51758" s="768"/>
      <c r="CH51758" s="768"/>
      <c r="CI51758" s="850"/>
    </row>
    <row r="51759" spans="85:87" x14ac:dyDescent="0.25">
      <c r="CG51759" s="768"/>
      <c r="CH51759" s="768"/>
      <c r="CI51759" s="850"/>
    </row>
    <row r="51760" spans="85:87" x14ac:dyDescent="0.25">
      <c r="CG51760" s="768"/>
      <c r="CH51760" s="768"/>
      <c r="CI51760" s="850"/>
    </row>
    <row r="51761" spans="85:87" x14ac:dyDescent="0.25">
      <c r="CG51761" s="768"/>
      <c r="CH51761" s="768"/>
      <c r="CI51761" s="850"/>
    </row>
    <row r="51762" spans="85:87" x14ac:dyDescent="0.25">
      <c r="CG51762" s="768"/>
      <c r="CH51762" s="768"/>
      <c r="CI51762" s="850"/>
    </row>
    <row r="51763" spans="85:87" x14ac:dyDescent="0.25">
      <c r="CG51763" s="768"/>
      <c r="CH51763" s="768"/>
      <c r="CI51763" s="850"/>
    </row>
    <row r="51764" spans="85:87" x14ac:dyDescent="0.25">
      <c r="CG51764" s="768"/>
      <c r="CH51764" s="768"/>
      <c r="CI51764" s="850"/>
    </row>
    <row r="51765" spans="85:87" x14ac:dyDescent="0.25">
      <c r="CG51765" s="768"/>
      <c r="CH51765" s="768"/>
      <c r="CI51765" s="850"/>
    </row>
    <row r="51766" spans="85:87" x14ac:dyDescent="0.25">
      <c r="CG51766" s="768"/>
      <c r="CH51766" s="768"/>
      <c r="CI51766" s="850"/>
    </row>
    <row r="51767" spans="85:87" x14ac:dyDescent="0.25">
      <c r="CG51767" s="768"/>
      <c r="CH51767" s="768"/>
      <c r="CI51767" s="850"/>
    </row>
    <row r="51768" spans="85:87" x14ac:dyDescent="0.25">
      <c r="CG51768" s="768"/>
      <c r="CH51768" s="768"/>
      <c r="CI51768" s="850"/>
    </row>
    <row r="51769" spans="85:87" x14ac:dyDescent="0.25">
      <c r="CG51769" s="768"/>
      <c r="CH51769" s="768"/>
      <c r="CI51769" s="850"/>
    </row>
    <row r="51770" spans="85:87" x14ac:dyDescent="0.25">
      <c r="CG51770" s="768"/>
      <c r="CH51770" s="768"/>
      <c r="CI51770" s="850"/>
    </row>
    <row r="51771" spans="85:87" x14ac:dyDescent="0.25">
      <c r="CG51771" s="768"/>
      <c r="CH51771" s="768"/>
      <c r="CI51771" s="850"/>
    </row>
    <row r="51772" spans="85:87" x14ac:dyDescent="0.25">
      <c r="CG51772" s="768"/>
      <c r="CH51772" s="768"/>
      <c r="CI51772" s="850"/>
    </row>
    <row r="51773" spans="85:87" x14ac:dyDescent="0.25">
      <c r="CG51773" s="768"/>
      <c r="CH51773" s="768"/>
      <c r="CI51773" s="850"/>
    </row>
    <row r="51774" spans="85:87" x14ac:dyDescent="0.25">
      <c r="CG51774" s="768"/>
      <c r="CH51774" s="768"/>
      <c r="CI51774" s="850"/>
    </row>
    <row r="51775" spans="85:87" x14ac:dyDescent="0.25">
      <c r="CG51775" s="768"/>
      <c r="CH51775" s="768"/>
      <c r="CI51775" s="850"/>
    </row>
    <row r="51776" spans="85:87" x14ac:dyDescent="0.25">
      <c r="CG51776" s="768"/>
      <c r="CH51776" s="768"/>
      <c r="CI51776" s="850"/>
    </row>
    <row r="51777" spans="85:87" x14ac:dyDescent="0.25">
      <c r="CG51777" s="768"/>
      <c r="CH51777" s="768"/>
      <c r="CI51777" s="850"/>
    </row>
    <row r="51778" spans="85:87" x14ac:dyDescent="0.25">
      <c r="CG51778" s="768"/>
      <c r="CH51778" s="768"/>
      <c r="CI51778" s="850"/>
    </row>
    <row r="51779" spans="85:87" x14ac:dyDescent="0.25">
      <c r="CG51779" s="768"/>
      <c r="CH51779" s="768"/>
      <c r="CI51779" s="850"/>
    </row>
    <row r="51780" spans="85:87" x14ac:dyDescent="0.25">
      <c r="CG51780" s="768"/>
      <c r="CH51780" s="768"/>
      <c r="CI51780" s="850"/>
    </row>
    <row r="51781" spans="85:87" x14ac:dyDescent="0.25">
      <c r="CG51781" s="768"/>
      <c r="CH51781" s="768"/>
      <c r="CI51781" s="850"/>
    </row>
    <row r="51782" spans="85:87" x14ac:dyDescent="0.25">
      <c r="CG51782" s="768"/>
      <c r="CH51782" s="768"/>
      <c r="CI51782" s="850"/>
    </row>
    <row r="51783" spans="85:87" x14ac:dyDescent="0.25">
      <c r="CG51783" s="768"/>
      <c r="CH51783" s="768"/>
      <c r="CI51783" s="850"/>
    </row>
    <row r="51784" spans="85:87" x14ac:dyDescent="0.25">
      <c r="CG51784" s="768"/>
      <c r="CH51784" s="768"/>
      <c r="CI51784" s="850"/>
    </row>
    <row r="51785" spans="85:87" x14ac:dyDescent="0.25">
      <c r="CG51785" s="768"/>
      <c r="CH51785" s="768"/>
      <c r="CI51785" s="850"/>
    </row>
    <row r="51786" spans="85:87" x14ac:dyDescent="0.25">
      <c r="CG51786" s="768"/>
      <c r="CH51786" s="768"/>
      <c r="CI51786" s="850"/>
    </row>
    <row r="51787" spans="85:87" x14ac:dyDescent="0.25">
      <c r="CG51787" s="768"/>
      <c r="CH51787" s="768"/>
      <c r="CI51787" s="850"/>
    </row>
    <row r="51788" spans="85:87" x14ac:dyDescent="0.25">
      <c r="CG51788" s="768"/>
      <c r="CH51788" s="768"/>
      <c r="CI51788" s="850"/>
    </row>
    <row r="51789" spans="85:87" x14ac:dyDescent="0.25">
      <c r="CG51789" s="768"/>
      <c r="CH51789" s="768"/>
      <c r="CI51789" s="850"/>
    </row>
    <row r="51790" spans="85:87" x14ac:dyDescent="0.25">
      <c r="CG51790" s="768"/>
      <c r="CH51790" s="768"/>
      <c r="CI51790" s="850"/>
    </row>
    <row r="51791" spans="85:87" x14ac:dyDescent="0.25">
      <c r="CG51791" s="768"/>
      <c r="CH51791" s="768"/>
      <c r="CI51791" s="850"/>
    </row>
    <row r="51792" spans="85:87" x14ac:dyDescent="0.25">
      <c r="CG51792" s="768"/>
      <c r="CH51792" s="768"/>
      <c r="CI51792" s="850"/>
    </row>
    <row r="51793" spans="85:87" x14ac:dyDescent="0.25">
      <c r="CG51793" s="768"/>
      <c r="CH51793" s="768"/>
      <c r="CI51793" s="850"/>
    </row>
    <row r="51794" spans="85:87" x14ac:dyDescent="0.25">
      <c r="CG51794" s="768"/>
      <c r="CH51794" s="768"/>
      <c r="CI51794" s="850"/>
    </row>
    <row r="51795" spans="85:87" x14ac:dyDescent="0.25">
      <c r="CG51795" s="768"/>
      <c r="CH51795" s="768"/>
      <c r="CI51795" s="850"/>
    </row>
    <row r="51796" spans="85:87" x14ac:dyDescent="0.25">
      <c r="CG51796" s="768"/>
      <c r="CH51796" s="768"/>
      <c r="CI51796" s="850"/>
    </row>
    <row r="51797" spans="85:87" x14ac:dyDescent="0.25">
      <c r="CG51797" s="768"/>
      <c r="CH51797" s="768"/>
      <c r="CI51797" s="850"/>
    </row>
    <row r="51798" spans="85:87" x14ac:dyDescent="0.25">
      <c r="CG51798" s="768"/>
      <c r="CH51798" s="768"/>
      <c r="CI51798" s="850"/>
    </row>
    <row r="51799" spans="85:87" x14ac:dyDescent="0.25">
      <c r="CG51799" s="768"/>
      <c r="CH51799" s="768"/>
      <c r="CI51799" s="850"/>
    </row>
    <row r="51800" spans="85:87" x14ac:dyDescent="0.25">
      <c r="CG51800" s="768"/>
      <c r="CH51800" s="768"/>
      <c r="CI51800" s="850"/>
    </row>
    <row r="51801" spans="85:87" x14ac:dyDescent="0.25">
      <c r="CG51801" s="768"/>
      <c r="CH51801" s="768"/>
      <c r="CI51801" s="850"/>
    </row>
    <row r="51802" spans="85:87" x14ac:dyDescent="0.25">
      <c r="CG51802" s="768"/>
      <c r="CH51802" s="768"/>
      <c r="CI51802" s="850"/>
    </row>
    <row r="51803" spans="85:87" x14ac:dyDescent="0.25">
      <c r="CG51803" s="768"/>
      <c r="CH51803" s="768"/>
      <c r="CI51803" s="850"/>
    </row>
    <row r="51804" spans="85:87" x14ac:dyDescent="0.25">
      <c r="CG51804" s="768"/>
      <c r="CH51804" s="768"/>
      <c r="CI51804" s="850"/>
    </row>
    <row r="51805" spans="85:87" x14ac:dyDescent="0.25">
      <c r="CG51805" s="768"/>
      <c r="CH51805" s="768"/>
      <c r="CI51805" s="850"/>
    </row>
    <row r="51806" spans="85:87" x14ac:dyDescent="0.25">
      <c r="CG51806" s="768"/>
      <c r="CH51806" s="768"/>
      <c r="CI51806" s="850"/>
    </row>
    <row r="51807" spans="85:87" x14ac:dyDescent="0.25">
      <c r="CG51807" s="768"/>
      <c r="CH51807" s="768"/>
      <c r="CI51807" s="850"/>
    </row>
    <row r="51808" spans="85:87" x14ac:dyDescent="0.25">
      <c r="CG51808" s="768"/>
      <c r="CH51808" s="768"/>
      <c r="CI51808" s="850"/>
    </row>
    <row r="51809" spans="85:87" x14ac:dyDescent="0.25">
      <c r="CG51809" s="768"/>
      <c r="CH51809" s="768"/>
      <c r="CI51809" s="850"/>
    </row>
    <row r="51810" spans="85:87" x14ac:dyDescent="0.25">
      <c r="CG51810" s="768"/>
      <c r="CH51810" s="768"/>
      <c r="CI51810" s="850"/>
    </row>
    <row r="51811" spans="85:87" x14ac:dyDescent="0.25">
      <c r="CG51811" s="768"/>
      <c r="CH51811" s="768"/>
      <c r="CI51811" s="850"/>
    </row>
    <row r="51812" spans="85:87" x14ac:dyDescent="0.25">
      <c r="CG51812" s="768"/>
      <c r="CH51812" s="768"/>
      <c r="CI51812" s="850"/>
    </row>
    <row r="51813" spans="85:87" x14ac:dyDescent="0.25">
      <c r="CG51813" s="768"/>
      <c r="CH51813" s="768"/>
      <c r="CI51813" s="850"/>
    </row>
    <row r="51814" spans="85:87" x14ac:dyDescent="0.25">
      <c r="CG51814" s="768"/>
      <c r="CH51814" s="768"/>
      <c r="CI51814" s="850"/>
    </row>
    <row r="51815" spans="85:87" x14ac:dyDescent="0.25">
      <c r="CG51815" s="768"/>
      <c r="CH51815" s="768"/>
      <c r="CI51815" s="850"/>
    </row>
    <row r="51816" spans="85:87" x14ac:dyDescent="0.25">
      <c r="CG51816" s="768"/>
      <c r="CH51816" s="768"/>
      <c r="CI51816" s="850"/>
    </row>
    <row r="51817" spans="85:87" x14ac:dyDescent="0.25">
      <c r="CG51817" s="768"/>
      <c r="CH51817" s="768"/>
      <c r="CI51817" s="850"/>
    </row>
    <row r="51818" spans="85:87" x14ac:dyDescent="0.25">
      <c r="CG51818" s="768"/>
      <c r="CH51818" s="768"/>
      <c r="CI51818" s="850"/>
    </row>
    <row r="51819" spans="85:87" x14ac:dyDescent="0.25">
      <c r="CG51819" s="768"/>
      <c r="CH51819" s="768"/>
      <c r="CI51819" s="850"/>
    </row>
    <row r="51820" spans="85:87" x14ac:dyDescent="0.25">
      <c r="CG51820" s="768"/>
      <c r="CH51820" s="768"/>
      <c r="CI51820" s="850"/>
    </row>
    <row r="51821" spans="85:87" x14ac:dyDescent="0.25">
      <c r="CG51821" s="768"/>
      <c r="CH51821" s="768"/>
      <c r="CI51821" s="850"/>
    </row>
    <row r="51822" spans="85:87" x14ac:dyDescent="0.25">
      <c r="CG51822" s="768"/>
      <c r="CH51822" s="768"/>
      <c r="CI51822" s="850"/>
    </row>
    <row r="51823" spans="85:87" x14ac:dyDescent="0.25">
      <c r="CG51823" s="768"/>
      <c r="CH51823" s="768"/>
      <c r="CI51823" s="850"/>
    </row>
    <row r="51824" spans="85:87" x14ac:dyDescent="0.25">
      <c r="CG51824" s="768"/>
      <c r="CH51824" s="768"/>
      <c r="CI51824" s="850"/>
    </row>
    <row r="51825" spans="85:87" x14ac:dyDescent="0.25">
      <c r="CG51825" s="768"/>
      <c r="CH51825" s="768"/>
      <c r="CI51825" s="850"/>
    </row>
    <row r="51826" spans="85:87" x14ac:dyDescent="0.25">
      <c r="CG51826" s="768"/>
      <c r="CH51826" s="768"/>
      <c r="CI51826" s="850"/>
    </row>
    <row r="51827" spans="85:87" x14ac:dyDescent="0.25">
      <c r="CG51827" s="768"/>
      <c r="CH51827" s="768"/>
      <c r="CI51827" s="850"/>
    </row>
    <row r="51828" spans="85:87" x14ac:dyDescent="0.25">
      <c r="CG51828" s="768"/>
      <c r="CH51828" s="768"/>
      <c r="CI51828" s="850"/>
    </row>
    <row r="51829" spans="85:87" x14ac:dyDescent="0.25">
      <c r="CG51829" s="768"/>
      <c r="CH51829" s="768"/>
      <c r="CI51829" s="850"/>
    </row>
    <row r="51830" spans="85:87" x14ac:dyDescent="0.25">
      <c r="CG51830" s="768"/>
      <c r="CH51830" s="768"/>
      <c r="CI51830" s="850"/>
    </row>
    <row r="51831" spans="85:87" x14ac:dyDescent="0.25">
      <c r="CG51831" s="768"/>
      <c r="CH51831" s="768"/>
      <c r="CI51831" s="850"/>
    </row>
    <row r="51832" spans="85:87" x14ac:dyDescent="0.25">
      <c r="CG51832" s="768"/>
      <c r="CH51832" s="768"/>
      <c r="CI51832" s="850"/>
    </row>
    <row r="51833" spans="85:87" x14ac:dyDescent="0.25">
      <c r="CG51833" s="768"/>
      <c r="CH51833" s="768"/>
      <c r="CI51833" s="850"/>
    </row>
    <row r="51834" spans="85:87" x14ac:dyDescent="0.25">
      <c r="CG51834" s="768"/>
      <c r="CH51834" s="768"/>
      <c r="CI51834" s="850"/>
    </row>
    <row r="51835" spans="85:87" x14ac:dyDescent="0.25">
      <c r="CG51835" s="768"/>
      <c r="CH51835" s="768"/>
      <c r="CI51835" s="850"/>
    </row>
    <row r="51836" spans="85:87" x14ac:dyDescent="0.25">
      <c r="CG51836" s="768"/>
      <c r="CH51836" s="768"/>
      <c r="CI51836" s="850"/>
    </row>
    <row r="51837" spans="85:87" x14ac:dyDescent="0.25">
      <c r="CG51837" s="768"/>
      <c r="CH51837" s="768"/>
      <c r="CI51837" s="850"/>
    </row>
    <row r="51838" spans="85:87" x14ac:dyDescent="0.25">
      <c r="CG51838" s="768"/>
      <c r="CH51838" s="768"/>
      <c r="CI51838" s="850"/>
    </row>
    <row r="51839" spans="85:87" x14ac:dyDescent="0.25">
      <c r="CG51839" s="768"/>
      <c r="CH51839" s="768"/>
      <c r="CI51839" s="850"/>
    </row>
    <row r="51840" spans="85:87" x14ac:dyDescent="0.25">
      <c r="CG51840" s="768"/>
      <c r="CH51840" s="768"/>
      <c r="CI51840" s="850"/>
    </row>
    <row r="51841" spans="85:87" x14ac:dyDescent="0.25">
      <c r="CG51841" s="768"/>
      <c r="CH51841" s="768"/>
      <c r="CI51841" s="850"/>
    </row>
    <row r="51842" spans="85:87" x14ac:dyDescent="0.25">
      <c r="CG51842" s="768"/>
      <c r="CH51842" s="768"/>
      <c r="CI51842" s="850"/>
    </row>
    <row r="51843" spans="85:87" x14ac:dyDescent="0.25">
      <c r="CG51843" s="768"/>
      <c r="CH51843" s="768"/>
      <c r="CI51843" s="850"/>
    </row>
    <row r="51844" spans="85:87" x14ac:dyDescent="0.25">
      <c r="CG51844" s="768"/>
      <c r="CH51844" s="768"/>
      <c r="CI51844" s="850"/>
    </row>
    <row r="51845" spans="85:87" x14ac:dyDescent="0.25">
      <c r="CG51845" s="768"/>
      <c r="CH51845" s="768"/>
      <c r="CI51845" s="850"/>
    </row>
    <row r="51846" spans="85:87" x14ac:dyDescent="0.25">
      <c r="CG51846" s="768"/>
      <c r="CH51846" s="768"/>
      <c r="CI51846" s="850"/>
    </row>
    <row r="51847" spans="85:87" x14ac:dyDescent="0.25">
      <c r="CG51847" s="768"/>
      <c r="CH51847" s="768"/>
      <c r="CI51847" s="850"/>
    </row>
    <row r="51848" spans="85:87" x14ac:dyDescent="0.25">
      <c r="CG51848" s="768"/>
      <c r="CH51848" s="768"/>
      <c r="CI51848" s="850"/>
    </row>
    <row r="51849" spans="85:87" x14ac:dyDescent="0.25">
      <c r="CG51849" s="768"/>
      <c r="CH51849" s="768"/>
      <c r="CI51849" s="850"/>
    </row>
    <row r="51850" spans="85:87" x14ac:dyDescent="0.25">
      <c r="CG51850" s="768"/>
      <c r="CH51850" s="768"/>
      <c r="CI51850" s="850"/>
    </row>
    <row r="51851" spans="85:87" x14ac:dyDescent="0.25">
      <c r="CG51851" s="768"/>
      <c r="CH51851" s="768"/>
      <c r="CI51851" s="850"/>
    </row>
    <row r="51852" spans="85:87" x14ac:dyDescent="0.25">
      <c r="CG51852" s="768"/>
      <c r="CH51852" s="768"/>
      <c r="CI51852" s="850"/>
    </row>
    <row r="51853" spans="85:87" x14ac:dyDescent="0.25">
      <c r="CG51853" s="768"/>
      <c r="CH51853" s="768"/>
      <c r="CI51853" s="850"/>
    </row>
    <row r="51854" spans="85:87" x14ac:dyDescent="0.25">
      <c r="CG51854" s="768"/>
      <c r="CH51854" s="768"/>
      <c r="CI51854" s="850"/>
    </row>
    <row r="51855" spans="85:87" x14ac:dyDescent="0.25">
      <c r="CG51855" s="768"/>
      <c r="CH51855" s="768"/>
      <c r="CI51855" s="850"/>
    </row>
    <row r="51856" spans="85:87" x14ac:dyDescent="0.25">
      <c r="CG51856" s="768"/>
      <c r="CH51856" s="768"/>
      <c r="CI51856" s="850"/>
    </row>
    <row r="51857" spans="85:87" x14ac:dyDescent="0.25">
      <c r="CG51857" s="768"/>
      <c r="CH51857" s="768"/>
      <c r="CI51857" s="850"/>
    </row>
    <row r="51858" spans="85:87" x14ac:dyDescent="0.25">
      <c r="CG51858" s="768"/>
      <c r="CH51858" s="768"/>
      <c r="CI51858" s="850"/>
    </row>
    <row r="51859" spans="85:87" x14ac:dyDescent="0.25">
      <c r="CG51859" s="768"/>
      <c r="CH51859" s="768"/>
      <c r="CI51859" s="850"/>
    </row>
    <row r="51860" spans="85:87" x14ac:dyDescent="0.25">
      <c r="CG51860" s="768"/>
      <c r="CH51860" s="768"/>
      <c r="CI51860" s="850"/>
    </row>
    <row r="51861" spans="85:87" x14ac:dyDescent="0.25">
      <c r="CG51861" s="768"/>
      <c r="CH51861" s="768"/>
      <c r="CI51861" s="850"/>
    </row>
    <row r="51862" spans="85:87" x14ac:dyDescent="0.25">
      <c r="CG51862" s="768"/>
      <c r="CH51862" s="768"/>
      <c r="CI51862" s="850"/>
    </row>
    <row r="51863" spans="85:87" x14ac:dyDescent="0.25">
      <c r="CG51863" s="768"/>
      <c r="CH51863" s="768"/>
      <c r="CI51863" s="850"/>
    </row>
    <row r="51864" spans="85:87" x14ac:dyDescent="0.25">
      <c r="CG51864" s="768"/>
      <c r="CH51864" s="768"/>
      <c r="CI51864" s="850"/>
    </row>
    <row r="51865" spans="85:87" x14ac:dyDescent="0.25">
      <c r="CG51865" s="768"/>
      <c r="CH51865" s="768"/>
      <c r="CI51865" s="850"/>
    </row>
    <row r="51866" spans="85:87" x14ac:dyDescent="0.25">
      <c r="CG51866" s="768"/>
      <c r="CH51866" s="768"/>
      <c r="CI51866" s="850"/>
    </row>
    <row r="51867" spans="85:87" x14ac:dyDescent="0.25">
      <c r="CG51867" s="768"/>
      <c r="CH51867" s="768"/>
      <c r="CI51867" s="850"/>
    </row>
    <row r="51868" spans="85:87" x14ac:dyDescent="0.25">
      <c r="CG51868" s="768"/>
      <c r="CH51868" s="768"/>
      <c r="CI51868" s="850"/>
    </row>
    <row r="51869" spans="85:87" x14ac:dyDescent="0.25">
      <c r="CG51869" s="768"/>
      <c r="CH51869" s="768"/>
      <c r="CI51869" s="850"/>
    </row>
    <row r="51870" spans="85:87" x14ac:dyDescent="0.25">
      <c r="CG51870" s="768"/>
      <c r="CH51870" s="768"/>
      <c r="CI51870" s="850"/>
    </row>
    <row r="51871" spans="85:87" x14ac:dyDescent="0.25">
      <c r="CG51871" s="768"/>
      <c r="CH51871" s="768"/>
      <c r="CI51871" s="850"/>
    </row>
    <row r="51872" spans="85:87" x14ac:dyDescent="0.25">
      <c r="CG51872" s="768"/>
      <c r="CH51872" s="768"/>
      <c r="CI51872" s="850"/>
    </row>
    <row r="51873" spans="85:87" x14ac:dyDescent="0.25">
      <c r="CG51873" s="768"/>
      <c r="CH51873" s="768"/>
      <c r="CI51873" s="850"/>
    </row>
    <row r="51874" spans="85:87" x14ac:dyDescent="0.25">
      <c r="CG51874" s="768"/>
      <c r="CH51874" s="768"/>
      <c r="CI51874" s="850"/>
    </row>
    <row r="51875" spans="85:87" x14ac:dyDescent="0.25">
      <c r="CG51875" s="768"/>
      <c r="CH51875" s="768"/>
      <c r="CI51875" s="850"/>
    </row>
    <row r="51876" spans="85:87" x14ac:dyDescent="0.25">
      <c r="CG51876" s="768"/>
      <c r="CH51876" s="768"/>
      <c r="CI51876" s="850"/>
    </row>
    <row r="51877" spans="85:87" x14ac:dyDescent="0.25">
      <c r="CG51877" s="768"/>
      <c r="CH51877" s="768"/>
      <c r="CI51877" s="850"/>
    </row>
    <row r="51878" spans="85:87" x14ac:dyDescent="0.25">
      <c r="CG51878" s="768"/>
      <c r="CH51878" s="768"/>
      <c r="CI51878" s="850"/>
    </row>
    <row r="51879" spans="85:87" x14ac:dyDescent="0.25">
      <c r="CG51879" s="768"/>
      <c r="CH51879" s="768"/>
      <c r="CI51879" s="850"/>
    </row>
    <row r="51880" spans="85:87" x14ac:dyDescent="0.25">
      <c r="CG51880" s="768"/>
      <c r="CH51880" s="768"/>
      <c r="CI51880" s="850"/>
    </row>
    <row r="51881" spans="85:87" x14ac:dyDescent="0.25">
      <c r="CG51881" s="768"/>
      <c r="CH51881" s="768"/>
      <c r="CI51881" s="850"/>
    </row>
    <row r="51882" spans="85:87" x14ac:dyDescent="0.25">
      <c r="CG51882" s="768"/>
      <c r="CH51882" s="768"/>
      <c r="CI51882" s="850"/>
    </row>
    <row r="51883" spans="85:87" x14ac:dyDescent="0.25">
      <c r="CG51883" s="768"/>
      <c r="CH51883" s="768"/>
      <c r="CI51883" s="850"/>
    </row>
    <row r="51884" spans="85:87" x14ac:dyDescent="0.25">
      <c r="CG51884" s="768"/>
      <c r="CH51884" s="768"/>
      <c r="CI51884" s="850"/>
    </row>
    <row r="51885" spans="85:87" x14ac:dyDescent="0.25">
      <c r="CG51885" s="768"/>
      <c r="CH51885" s="768"/>
      <c r="CI51885" s="850"/>
    </row>
    <row r="51886" spans="85:87" x14ac:dyDescent="0.25">
      <c r="CG51886" s="768"/>
      <c r="CH51886" s="768"/>
      <c r="CI51886" s="850"/>
    </row>
    <row r="51887" spans="85:87" x14ac:dyDescent="0.25">
      <c r="CG51887" s="768"/>
      <c r="CH51887" s="768"/>
      <c r="CI51887" s="850"/>
    </row>
    <row r="51888" spans="85:87" x14ac:dyDescent="0.25">
      <c r="CG51888" s="768"/>
      <c r="CH51888" s="768"/>
      <c r="CI51888" s="850"/>
    </row>
    <row r="51889" spans="85:87" x14ac:dyDescent="0.25">
      <c r="CG51889" s="768"/>
      <c r="CH51889" s="768"/>
      <c r="CI51889" s="850"/>
    </row>
    <row r="51890" spans="85:87" x14ac:dyDescent="0.25">
      <c r="CG51890" s="768"/>
      <c r="CH51890" s="768"/>
      <c r="CI51890" s="850"/>
    </row>
    <row r="51891" spans="85:87" x14ac:dyDescent="0.25">
      <c r="CG51891" s="768"/>
      <c r="CH51891" s="768"/>
      <c r="CI51891" s="850"/>
    </row>
    <row r="51892" spans="85:87" x14ac:dyDescent="0.25">
      <c r="CG51892" s="768"/>
      <c r="CH51892" s="768"/>
      <c r="CI51892" s="850"/>
    </row>
    <row r="51893" spans="85:87" x14ac:dyDescent="0.25">
      <c r="CG51893" s="768"/>
      <c r="CH51893" s="768"/>
      <c r="CI51893" s="850"/>
    </row>
    <row r="51894" spans="85:87" x14ac:dyDescent="0.25">
      <c r="CG51894" s="768"/>
      <c r="CH51894" s="768"/>
      <c r="CI51894" s="850"/>
    </row>
    <row r="51895" spans="85:87" x14ac:dyDescent="0.25">
      <c r="CG51895" s="768"/>
      <c r="CH51895" s="768"/>
      <c r="CI51895" s="850"/>
    </row>
    <row r="51896" spans="85:87" x14ac:dyDescent="0.25">
      <c r="CG51896" s="768"/>
      <c r="CH51896" s="768"/>
      <c r="CI51896" s="850"/>
    </row>
    <row r="51897" spans="85:87" x14ac:dyDescent="0.25">
      <c r="CG51897" s="768"/>
      <c r="CH51897" s="768"/>
      <c r="CI51897" s="850"/>
    </row>
    <row r="51898" spans="85:87" x14ac:dyDescent="0.25">
      <c r="CG51898" s="768"/>
      <c r="CH51898" s="768"/>
      <c r="CI51898" s="850"/>
    </row>
    <row r="51899" spans="85:87" x14ac:dyDescent="0.25">
      <c r="CG51899" s="768"/>
      <c r="CH51899" s="768"/>
      <c r="CI51899" s="850"/>
    </row>
    <row r="51900" spans="85:87" x14ac:dyDescent="0.25">
      <c r="CG51900" s="768"/>
      <c r="CH51900" s="768"/>
      <c r="CI51900" s="850"/>
    </row>
    <row r="51901" spans="85:87" x14ac:dyDescent="0.25">
      <c r="CG51901" s="768"/>
      <c r="CH51901" s="768"/>
      <c r="CI51901" s="850"/>
    </row>
    <row r="51902" spans="85:87" x14ac:dyDescent="0.25">
      <c r="CG51902" s="768"/>
      <c r="CH51902" s="768"/>
      <c r="CI51902" s="850"/>
    </row>
    <row r="51903" spans="85:87" x14ac:dyDescent="0.25">
      <c r="CG51903" s="768"/>
      <c r="CH51903" s="768"/>
      <c r="CI51903" s="850"/>
    </row>
    <row r="51904" spans="85:87" x14ac:dyDescent="0.25">
      <c r="CG51904" s="768"/>
      <c r="CH51904" s="768"/>
      <c r="CI51904" s="850"/>
    </row>
    <row r="51905" spans="85:87" x14ac:dyDescent="0.25">
      <c r="CG51905" s="768"/>
      <c r="CH51905" s="768"/>
      <c r="CI51905" s="850"/>
    </row>
    <row r="51906" spans="85:87" x14ac:dyDescent="0.25">
      <c r="CG51906" s="768"/>
      <c r="CH51906" s="768"/>
      <c r="CI51906" s="850"/>
    </row>
    <row r="51907" spans="85:87" x14ac:dyDescent="0.25">
      <c r="CG51907" s="768"/>
      <c r="CH51907" s="768"/>
      <c r="CI51907" s="850"/>
    </row>
    <row r="51908" spans="85:87" x14ac:dyDescent="0.25">
      <c r="CG51908" s="768"/>
      <c r="CH51908" s="768"/>
      <c r="CI51908" s="850"/>
    </row>
    <row r="51909" spans="85:87" x14ac:dyDescent="0.25">
      <c r="CG51909" s="768"/>
      <c r="CH51909" s="768"/>
      <c r="CI51909" s="850"/>
    </row>
    <row r="51910" spans="85:87" x14ac:dyDescent="0.25">
      <c r="CG51910" s="768"/>
      <c r="CH51910" s="768"/>
      <c r="CI51910" s="850"/>
    </row>
    <row r="51911" spans="85:87" x14ac:dyDescent="0.25">
      <c r="CG51911" s="768"/>
      <c r="CH51911" s="768"/>
      <c r="CI51911" s="850"/>
    </row>
    <row r="51912" spans="85:87" x14ac:dyDescent="0.25">
      <c r="CG51912" s="768"/>
      <c r="CH51912" s="768"/>
      <c r="CI51912" s="850"/>
    </row>
    <row r="51913" spans="85:87" x14ac:dyDescent="0.25">
      <c r="CG51913" s="768"/>
      <c r="CH51913" s="768"/>
      <c r="CI51913" s="850"/>
    </row>
    <row r="51914" spans="85:87" x14ac:dyDescent="0.25">
      <c r="CG51914" s="768"/>
      <c r="CH51914" s="768"/>
      <c r="CI51914" s="850"/>
    </row>
    <row r="51915" spans="85:87" x14ac:dyDescent="0.25">
      <c r="CG51915" s="768"/>
      <c r="CH51915" s="768"/>
      <c r="CI51915" s="850"/>
    </row>
    <row r="51916" spans="85:87" x14ac:dyDescent="0.25">
      <c r="CG51916" s="768"/>
      <c r="CH51916" s="768"/>
      <c r="CI51916" s="850"/>
    </row>
    <row r="51917" spans="85:87" x14ac:dyDescent="0.25">
      <c r="CG51917" s="768"/>
      <c r="CH51917" s="768"/>
      <c r="CI51917" s="850"/>
    </row>
    <row r="51918" spans="85:87" x14ac:dyDescent="0.25">
      <c r="CG51918" s="768"/>
      <c r="CH51918" s="768"/>
      <c r="CI51918" s="850"/>
    </row>
    <row r="51919" spans="85:87" x14ac:dyDescent="0.25">
      <c r="CG51919" s="768"/>
      <c r="CH51919" s="768"/>
      <c r="CI51919" s="850"/>
    </row>
    <row r="51920" spans="85:87" x14ac:dyDescent="0.25">
      <c r="CG51920" s="768"/>
      <c r="CH51920" s="768"/>
      <c r="CI51920" s="850"/>
    </row>
    <row r="51921" spans="85:87" x14ac:dyDescent="0.25">
      <c r="CG51921" s="768"/>
      <c r="CH51921" s="768"/>
      <c r="CI51921" s="850"/>
    </row>
    <row r="51922" spans="85:87" x14ac:dyDescent="0.25">
      <c r="CG51922" s="768"/>
      <c r="CH51922" s="768"/>
      <c r="CI51922" s="850"/>
    </row>
    <row r="51923" spans="85:87" x14ac:dyDescent="0.25">
      <c r="CG51923" s="768"/>
      <c r="CH51923" s="768"/>
      <c r="CI51923" s="850"/>
    </row>
    <row r="51924" spans="85:87" x14ac:dyDescent="0.25">
      <c r="CG51924" s="768"/>
      <c r="CH51924" s="768"/>
      <c r="CI51924" s="850"/>
    </row>
    <row r="51925" spans="85:87" x14ac:dyDescent="0.25">
      <c r="CG51925" s="768"/>
      <c r="CH51925" s="768"/>
      <c r="CI51925" s="850"/>
    </row>
    <row r="51926" spans="85:87" x14ac:dyDescent="0.25">
      <c r="CG51926" s="768"/>
      <c r="CH51926" s="768"/>
      <c r="CI51926" s="850"/>
    </row>
    <row r="51927" spans="85:87" x14ac:dyDescent="0.25">
      <c r="CG51927" s="768"/>
      <c r="CH51927" s="768"/>
      <c r="CI51927" s="850"/>
    </row>
    <row r="51928" spans="85:87" x14ac:dyDescent="0.25">
      <c r="CG51928" s="768"/>
      <c r="CH51928" s="768"/>
      <c r="CI51928" s="850"/>
    </row>
    <row r="51929" spans="85:87" x14ac:dyDescent="0.25">
      <c r="CG51929" s="768"/>
      <c r="CH51929" s="768"/>
      <c r="CI51929" s="850"/>
    </row>
    <row r="51930" spans="85:87" x14ac:dyDescent="0.25">
      <c r="CG51930" s="768"/>
      <c r="CH51930" s="768"/>
      <c r="CI51930" s="850"/>
    </row>
    <row r="51931" spans="85:87" x14ac:dyDescent="0.25">
      <c r="CG51931" s="768"/>
      <c r="CH51931" s="768"/>
      <c r="CI51931" s="850"/>
    </row>
    <row r="51932" spans="85:87" x14ac:dyDescent="0.25">
      <c r="CG51932" s="768"/>
      <c r="CH51932" s="768"/>
      <c r="CI51932" s="850"/>
    </row>
    <row r="51933" spans="85:87" x14ac:dyDescent="0.25">
      <c r="CG51933" s="768"/>
      <c r="CH51933" s="768"/>
      <c r="CI51933" s="850"/>
    </row>
    <row r="51934" spans="85:87" x14ac:dyDescent="0.25">
      <c r="CG51934" s="768"/>
      <c r="CH51934" s="768"/>
      <c r="CI51934" s="850"/>
    </row>
    <row r="51935" spans="85:87" x14ac:dyDescent="0.25">
      <c r="CG51935" s="768"/>
      <c r="CH51935" s="768"/>
      <c r="CI51935" s="850"/>
    </row>
    <row r="51936" spans="85:87" x14ac:dyDescent="0.25">
      <c r="CG51936" s="768"/>
      <c r="CH51936" s="768"/>
      <c r="CI51936" s="850"/>
    </row>
    <row r="51937" spans="85:87" x14ac:dyDescent="0.25">
      <c r="CG51937" s="768"/>
      <c r="CH51937" s="768"/>
      <c r="CI51937" s="850"/>
    </row>
    <row r="51938" spans="85:87" x14ac:dyDescent="0.25">
      <c r="CG51938" s="768"/>
      <c r="CH51938" s="768"/>
      <c r="CI51938" s="850"/>
    </row>
    <row r="51939" spans="85:87" x14ac:dyDescent="0.25">
      <c r="CG51939" s="768"/>
      <c r="CH51939" s="768"/>
      <c r="CI51939" s="850"/>
    </row>
    <row r="51940" spans="85:87" x14ac:dyDescent="0.25">
      <c r="CG51940" s="768"/>
      <c r="CH51940" s="768"/>
      <c r="CI51940" s="850"/>
    </row>
    <row r="51941" spans="85:87" x14ac:dyDescent="0.25">
      <c r="CG51941" s="768"/>
      <c r="CH51941" s="768"/>
      <c r="CI51941" s="850"/>
    </row>
    <row r="51942" spans="85:87" x14ac:dyDescent="0.25">
      <c r="CG51942" s="768"/>
      <c r="CH51942" s="768"/>
      <c r="CI51942" s="850"/>
    </row>
    <row r="51943" spans="85:87" x14ac:dyDescent="0.25">
      <c r="CG51943" s="768"/>
      <c r="CH51943" s="768"/>
      <c r="CI51943" s="850"/>
    </row>
    <row r="51944" spans="85:87" x14ac:dyDescent="0.25">
      <c r="CG51944" s="768"/>
      <c r="CH51944" s="768"/>
      <c r="CI51944" s="850"/>
    </row>
    <row r="51945" spans="85:87" x14ac:dyDescent="0.25">
      <c r="CG51945" s="768"/>
      <c r="CH51945" s="768"/>
      <c r="CI51945" s="850"/>
    </row>
    <row r="51946" spans="85:87" x14ac:dyDescent="0.25">
      <c r="CG51946" s="768"/>
      <c r="CH51946" s="768"/>
      <c r="CI51946" s="850"/>
    </row>
    <row r="51947" spans="85:87" x14ac:dyDescent="0.25">
      <c r="CG51947" s="768"/>
      <c r="CH51947" s="768"/>
      <c r="CI51947" s="850"/>
    </row>
    <row r="51948" spans="85:87" x14ac:dyDescent="0.25">
      <c r="CG51948" s="768"/>
      <c r="CH51948" s="768"/>
      <c r="CI51948" s="850"/>
    </row>
    <row r="51949" spans="85:87" x14ac:dyDescent="0.25">
      <c r="CG51949" s="768"/>
      <c r="CH51949" s="768"/>
      <c r="CI51949" s="850"/>
    </row>
    <row r="51950" spans="85:87" x14ac:dyDescent="0.25">
      <c r="CG51950" s="768"/>
      <c r="CH51950" s="768"/>
      <c r="CI51950" s="850"/>
    </row>
    <row r="51951" spans="85:87" x14ac:dyDescent="0.25">
      <c r="CG51951" s="768"/>
      <c r="CH51951" s="768"/>
      <c r="CI51951" s="850"/>
    </row>
    <row r="51952" spans="85:87" x14ac:dyDescent="0.25">
      <c r="CG51952" s="768"/>
      <c r="CH51952" s="768"/>
      <c r="CI51952" s="850"/>
    </row>
    <row r="51953" spans="85:87" x14ac:dyDescent="0.25">
      <c r="CG51953" s="768"/>
      <c r="CH51953" s="768"/>
      <c r="CI51953" s="850"/>
    </row>
    <row r="51954" spans="85:87" x14ac:dyDescent="0.25">
      <c r="CG51954" s="768"/>
      <c r="CH51954" s="768"/>
      <c r="CI51954" s="850"/>
    </row>
    <row r="51955" spans="85:87" x14ac:dyDescent="0.25">
      <c r="CG51955" s="768"/>
      <c r="CH51955" s="768"/>
      <c r="CI51955" s="850"/>
    </row>
    <row r="51956" spans="85:87" x14ac:dyDescent="0.25">
      <c r="CG51956" s="768"/>
      <c r="CH51956" s="768"/>
      <c r="CI51956" s="850"/>
    </row>
    <row r="51957" spans="85:87" x14ac:dyDescent="0.25">
      <c r="CG51957" s="768"/>
      <c r="CH51957" s="768"/>
      <c r="CI51957" s="850"/>
    </row>
    <row r="51958" spans="85:87" x14ac:dyDescent="0.25">
      <c r="CG51958" s="768"/>
      <c r="CH51958" s="768"/>
      <c r="CI51958" s="850"/>
    </row>
    <row r="51959" spans="85:87" x14ac:dyDescent="0.25">
      <c r="CG51959" s="768"/>
      <c r="CH51959" s="768"/>
      <c r="CI51959" s="850"/>
    </row>
    <row r="51960" spans="85:87" x14ac:dyDescent="0.25">
      <c r="CG51960" s="768"/>
      <c r="CH51960" s="768"/>
      <c r="CI51960" s="850"/>
    </row>
    <row r="51961" spans="85:87" x14ac:dyDescent="0.25">
      <c r="CG51961" s="768"/>
      <c r="CH51961" s="768"/>
      <c r="CI51961" s="850"/>
    </row>
    <row r="51962" spans="85:87" x14ac:dyDescent="0.25">
      <c r="CG51962" s="768"/>
      <c r="CH51962" s="768"/>
      <c r="CI51962" s="850"/>
    </row>
    <row r="51963" spans="85:87" x14ac:dyDescent="0.25">
      <c r="CG51963" s="768"/>
      <c r="CH51963" s="768"/>
      <c r="CI51963" s="850"/>
    </row>
    <row r="51964" spans="85:87" x14ac:dyDescent="0.25">
      <c r="CG51964" s="768"/>
      <c r="CH51964" s="768"/>
      <c r="CI51964" s="850"/>
    </row>
    <row r="51965" spans="85:87" x14ac:dyDescent="0.25">
      <c r="CG51965" s="768"/>
      <c r="CH51965" s="768"/>
      <c r="CI51965" s="850"/>
    </row>
    <row r="51966" spans="85:87" x14ac:dyDescent="0.25">
      <c r="CG51966" s="768"/>
      <c r="CH51966" s="768"/>
      <c r="CI51966" s="850"/>
    </row>
    <row r="51967" spans="85:87" x14ac:dyDescent="0.25">
      <c r="CG51967" s="768"/>
      <c r="CH51967" s="768"/>
      <c r="CI51967" s="850"/>
    </row>
    <row r="51968" spans="85:87" x14ac:dyDescent="0.25">
      <c r="CG51968" s="768"/>
      <c r="CH51968" s="768"/>
      <c r="CI51968" s="850"/>
    </row>
    <row r="51969" spans="85:87" x14ac:dyDescent="0.25">
      <c r="CG51969" s="768"/>
      <c r="CH51969" s="768"/>
      <c r="CI51969" s="850"/>
    </row>
    <row r="51970" spans="85:87" x14ac:dyDescent="0.25">
      <c r="CG51970" s="768"/>
      <c r="CH51970" s="768"/>
      <c r="CI51970" s="850"/>
    </row>
    <row r="51971" spans="85:87" x14ac:dyDescent="0.25">
      <c r="CG51971" s="768"/>
      <c r="CH51971" s="768"/>
      <c r="CI51971" s="850"/>
    </row>
    <row r="51972" spans="85:87" x14ac:dyDescent="0.25">
      <c r="CG51972" s="768"/>
      <c r="CH51972" s="768"/>
      <c r="CI51972" s="850"/>
    </row>
    <row r="51973" spans="85:87" x14ac:dyDescent="0.25">
      <c r="CG51973" s="768"/>
      <c r="CH51973" s="768"/>
      <c r="CI51973" s="850"/>
    </row>
    <row r="51974" spans="85:87" x14ac:dyDescent="0.25">
      <c r="CG51974" s="768"/>
      <c r="CH51974" s="768"/>
      <c r="CI51974" s="850"/>
    </row>
    <row r="51975" spans="85:87" x14ac:dyDescent="0.25">
      <c r="CG51975" s="768"/>
      <c r="CH51975" s="768"/>
      <c r="CI51975" s="850"/>
    </row>
    <row r="51976" spans="85:87" x14ac:dyDescent="0.25">
      <c r="CG51976" s="768"/>
      <c r="CH51976" s="768"/>
      <c r="CI51976" s="850"/>
    </row>
    <row r="51977" spans="85:87" x14ac:dyDescent="0.25">
      <c r="CG51977" s="768"/>
      <c r="CH51977" s="768"/>
      <c r="CI51977" s="850"/>
    </row>
    <row r="51978" spans="85:87" x14ac:dyDescent="0.25">
      <c r="CG51978" s="768"/>
      <c r="CH51978" s="768"/>
      <c r="CI51978" s="850"/>
    </row>
    <row r="51979" spans="85:87" x14ac:dyDescent="0.25">
      <c r="CG51979" s="768"/>
      <c r="CH51979" s="768"/>
      <c r="CI51979" s="850"/>
    </row>
    <row r="51980" spans="85:87" x14ac:dyDescent="0.25">
      <c r="CG51980" s="768"/>
      <c r="CH51980" s="768"/>
      <c r="CI51980" s="850"/>
    </row>
    <row r="51981" spans="85:87" x14ac:dyDescent="0.25">
      <c r="CG51981" s="768"/>
      <c r="CH51981" s="768"/>
      <c r="CI51981" s="850"/>
    </row>
    <row r="51982" spans="85:87" x14ac:dyDescent="0.25">
      <c r="CG51982" s="768"/>
      <c r="CH51982" s="768"/>
      <c r="CI51982" s="850"/>
    </row>
    <row r="51983" spans="85:87" x14ac:dyDescent="0.25">
      <c r="CG51983" s="768"/>
      <c r="CH51983" s="768"/>
      <c r="CI51983" s="850"/>
    </row>
    <row r="51984" spans="85:87" x14ac:dyDescent="0.25">
      <c r="CG51984" s="768"/>
      <c r="CH51984" s="768"/>
      <c r="CI51984" s="850"/>
    </row>
    <row r="51985" spans="85:87" x14ac:dyDescent="0.25">
      <c r="CG51985" s="768"/>
      <c r="CH51985" s="768"/>
      <c r="CI51985" s="850"/>
    </row>
    <row r="51986" spans="85:87" x14ac:dyDescent="0.25">
      <c r="CG51986" s="768"/>
      <c r="CH51986" s="768"/>
      <c r="CI51986" s="850"/>
    </row>
    <row r="51987" spans="85:87" x14ac:dyDescent="0.25">
      <c r="CG51987" s="768"/>
      <c r="CH51987" s="768"/>
      <c r="CI51987" s="850"/>
    </row>
    <row r="51988" spans="85:87" x14ac:dyDescent="0.25">
      <c r="CG51988" s="768"/>
      <c r="CH51988" s="768"/>
      <c r="CI51988" s="850"/>
    </row>
    <row r="51989" spans="85:87" x14ac:dyDescent="0.25">
      <c r="CG51989" s="768"/>
      <c r="CH51989" s="768"/>
      <c r="CI51989" s="850"/>
    </row>
    <row r="51990" spans="85:87" x14ac:dyDescent="0.25">
      <c r="CG51990" s="768"/>
      <c r="CH51990" s="768"/>
      <c r="CI51990" s="850"/>
    </row>
    <row r="51991" spans="85:87" x14ac:dyDescent="0.25">
      <c r="CG51991" s="768"/>
      <c r="CH51991" s="768"/>
      <c r="CI51991" s="850"/>
    </row>
    <row r="51992" spans="85:87" x14ac:dyDescent="0.25">
      <c r="CG51992" s="768"/>
      <c r="CH51992" s="768"/>
      <c r="CI51992" s="850"/>
    </row>
    <row r="51993" spans="85:87" x14ac:dyDescent="0.25">
      <c r="CG51993" s="768"/>
      <c r="CH51993" s="768"/>
      <c r="CI51993" s="850"/>
    </row>
    <row r="51994" spans="85:87" x14ac:dyDescent="0.25">
      <c r="CG51994" s="768"/>
      <c r="CH51994" s="768"/>
      <c r="CI51994" s="850"/>
    </row>
    <row r="51995" spans="85:87" x14ac:dyDescent="0.25">
      <c r="CG51995" s="768"/>
      <c r="CH51995" s="768"/>
      <c r="CI51995" s="850"/>
    </row>
    <row r="51996" spans="85:87" x14ac:dyDescent="0.25">
      <c r="CG51996" s="768"/>
      <c r="CH51996" s="768"/>
      <c r="CI51996" s="850"/>
    </row>
    <row r="51997" spans="85:87" x14ac:dyDescent="0.25">
      <c r="CG51997" s="768"/>
      <c r="CH51997" s="768"/>
      <c r="CI51997" s="850"/>
    </row>
    <row r="51998" spans="85:87" x14ac:dyDescent="0.25">
      <c r="CG51998" s="768"/>
      <c r="CH51998" s="768"/>
      <c r="CI51998" s="850"/>
    </row>
    <row r="51999" spans="85:87" x14ac:dyDescent="0.25">
      <c r="CG51999" s="768"/>
      <c r="CH51999" s="768"/>
      <c r="CI51999" s="850"/>
    </row>
    <row r="52000" spans="85:87" x14ac:dyDescent="0.25">
      <c r="CG52000" s="768"/>
      <c r="CH52000" s="768"/>
      <c r="CI52000" s="850"/>
    </row>
    <row r="52001" spans="85:87" x14ac:dyDescent="0.25">
      <c r="CG52001" s="768"/>
      <c r="CH52001" s="768"/>
      <c r="CI52001" s="850"/>
    </row>
    <row r="52002" spans="85:87" x14ac:dyDescent="0.25">
      <c r="CG52002" s="768"/>
      <c r="CH52002" s="768"/>
      <c r="CI52002" s="850"/>
    </row>
    <row r="52003" spans="85:87" x14ac:dyDescent="0.25">
      <c r="CG52003" s="768"/>
      <c r="CH52003" s="768"/>
      <c r="CI52003" s="850"/>
    </row>
    <row r="52004" spans="85:87" x14ac:dyDescent="0.25">
      <c r="CG52004" s="768"/>
      <c r="CH52004" s="768"/>
      <c r="CI52004" s="850"/>
    </row>
    <row r="52005" spans="85:87" x14ac:dyDescent="0.25">
      <c r="CG52005" s="768"/>
      <c r="CH52005" s="768"/>
      <c r="CI52005" s="850"/>
    </row>
    <row r="52006" spans="85:87" x14ac:dyDescent="0.25">
      <c r="CG52006" s="768"/>
      <c r="CH52006" s="768"/>
      <c r="CI52006" s="850"/>
    </row>
    <row r="52007" spans="85:87" x14ac:dyDescent="0.25">
      <c r="CG52007" s="768"/>
      <c r="CH52007" s="768"/>
      <c r="CI52007" s="850"/>
    </row>
    <row r="52008" spans="85:87" x14ac:dyDescent="0.25">
      <c r="CG52008" s="768"/>
      <c r="CH52008" s="768"/>
      <c r="CI52008" s="850"/>
    </row>
    <row r="52009" spans="85:87" x14ac:dyDescent="0.25">
      <c r="CG52009" s="768"/>
      <c r="CH52009" s="768"/>
      <c r="CI52009" s="850"/>
    </row>
    <row r="52010" spans="85:87" x14ac:dyDescent="0.25">
      <c r="CG52010" s="768"/>
      <c r="CH52010" s="768"/>
      <c r="CI52010" s="850"/>
    </row>
    <row r="52011" spans="85:87" x14ac:dyDescent="0.25">
      <c r="CG52011" s="768"/>
      <c r="CH52011" s="768"/>
      <c r="CI52011" s="850"/>
    </row>
    <row r="52012" spans="85:87" x14ac:dyDescent="0.25">
      <c r="CG52012" s="768"/>
      <c r="CH52012" s="768"/>
      <c r="CI52012" s="850"/>
    </row>
    <row r="52013" spans="85:87" x14ac:dyDescent="0.25">
      <c r="CG52013" s="768"/>
      <c r="CH52013" s="768"/>
      <c r="CI52013" s="850"/>
    </row>
    <row r="52014" spans="85:87" x14ac:dyDescent="0.25">
      <c r="CG52014" s="768"/>
      <c r="CH52014" s="768"/>
      <c r="CI52014" s="850"/>
    </row>
    <row r="52015" spans="85:87" x14ac:dyDescent="0.25">
      <c r="CG52015" s="768"/>
      <c r="CH52015" s="768"/>
      <c r="CI52015" s="850"/>
    </row>
    <row r="52016" spans="85:87" x14ac:dyDescent="0.25">
      <c r="CG52016" s="768"/>
      <c r="CH52016" s="768"/>
      <c r="CI52016" s="850"/>
    </row>
    <row r="52017" spans="85:87" x14ac:dyDescent="0.25">
      <c r="CG52017" s="768"/>
      <c r="CH52017" s="768"/>
      <c r="CI52017" s="850"/>
    </row>
    <row r="52018" spans="85:87" x14ac:dyDescent="0.25">
      <c r="CG52018" s="768"/>
      <c r="CH52018" s="768"/>
      <c r="CI52018" s="850"/>
    </row>
    <row r="52019" spans="85:87" x14ac:dyDescent="0.25">
      <c r="CG52019" s="768"/>
      <c r="CH52019" s="768"/>
      <c r="CI52019" s="850"/>
    </row>
    <row r="52020" spans="85:87" x14ac:dyDescent="0.25">
      <c r="CG52020" s="768"/>
      <c r="CH52020" s="768"/>
      <c r="CI52020" s="850"/>
    </row>
    <row r="52021" spans="85:87" x14ac:dyDescent="0.25">
      <c r="CG52021" s="768"/>
      <c r="CH52021" s="768"/>
      <c r="CI52021" s="850"/>
    </row>
    <row r="52022" spans="85:87" x14ac:dyDescent="0.25">
      <c r="CG52022" s="768"/>
      <c r="CH52022" s="768"/>
      <c r="CI52022" s="850"/>
    </row>
    <row r="52023" spans="85:87" x14ac:dyDescent="0.25">
      <c r="CG52023" s="768"/>
      <c r="CH52023" s="768"/>
      <c r="CI52023" s="850"/>
    </row>
    <row r="52024" spans="85:87" x14ac:dyDescent="0.25">
      <c r="CG52024" s="768"/>
      <c r="CH52024" s="768"/>
      <c r="CI52024" s="850"/>
    </row>
    <row r="52025" spans="85:87" x14ac:dyDescent="0.25">
      <c r="CG52025" s="768"/>
      <c r="CH52025" s="768"/>
      <c r="CI52025" s="850"/>
    </row>
    <row r="52026" spans="85:87" x14ac:dyDescent="0.25">
      <c r="CG52026" s="768"/>
      <c r="CH52026" s="768"/>
      <c r="CI52026" s="850"/>
    </row>
    <row r="52027" spans="85:87" x14ac:dyDescent="0.25">
      <c r="CG52027" s="768"/>
      <c r="CH52027" s="768"/>
      <c r="CI52027" s="850"/>
    </row>
    <row r="52028" spans="85:87" x14ac:dyDescent="0.25">
      <c r="CG52028" s="768"/>
      <c r="CH52028" s="768"/>
      <c r="CI52028" s="850"/>
    </row>
    <row r="52029" spans="85:87" x14ac:dyDescent="0.25">
      <c r="CG52029" s="768"/>
      <c r="CH52029" s="768"/>
      <c r="CI52029" s="850"/>
    </row>
    <row r="52030" spans="85:87" x14ac:dyDescent="0.25">
      <c r="CG52030" s="768"/>
      <c r="CH52030" s="768"/>
      <c r="CI52030" s="850"/>
    </row>
    <row r="52031" spans="85:87" x14ac:dyDescent="0.25">
      <c r="CG52031" s="768"/>
      <c r="CH52031" s="768"/>
      <c r="CI52031" s="850"/>
    </row>
    <row r="52032" spans="85:87" x14ac:dyDescent="0.25">
      <c r="CG52032" s="768"/>
      <c r="CH52032" s="768"/>
      <c r="CI52032" s="850"/>
    </row>
    <row r="52033" spans="85:87" x14ac:dyDescent="0.25">
      <c r="CG52033" s="768"/>
      <c r="CH52033" s="768"/>
      <c r="CI52033" s="850"/>
    </row>
    <row r="52034" spans="85:87" x14ac:dyDescent="0.25">
      <c r="CG52034" s="768"/>
      <c r="CH52034" s="768"/>
      <c r="CI52034" s="850"/>
    </row>
    <row r="52035" spans="85:87" x14ac:dyDescent="0.25">
      <c r="CG52035" s="768"/>
      <c r="CH52035" s="768"/>
      <c r="CI52035" s="850"/>
    </row>
    <row r="52036" spans="85:87" x14ac:dyDescent="0.25">
      <c r="CG52036" s="768"/>
      <c r="CH52036" s="768"/>
      <c r="CI52036" s="850"/>
    </row>
    <row r="52037" spans="85:87" x14ac:dyDescent="0.25">
      <c r="CG52037" s="768"/>
      <c r="CH52037" s="768"/>
      <c r="CI52037" s="850"/>
    </row>
    <row r="52038" spans="85:87" x14ac:dyDescent="0.25">
      <c r="CG52038" s="768"/>
      <c r="CH52038" s="768"/>
      <c r="CI52038" s="850"/>
    </row>
    <row r="52039" spans="85:87" x14ac:dyDescent="0.25">
      <c r="CG52039" s="768"/>
      <c r="CH52039" s="768"/>
      <c r="CI52039" s="850"/>
    </row>
    <row r="52040" spans="85:87" x14ac:dyDescent="0.25">
      <c r="CG52040" s="768"/>
      <c r="CH52040" s="768"/>
      <c r="CI52040" s="850"/>
    </row>
    <row r="52041" spans="85:87" x14ac:dyDescent="0.25">
      <c r="CG52041" s="768"/>
      <c r="CH52041" s="768"/>
      <c r="CI52041" s="850"/>
    </row>
    <row r="52042" spans="85:87" x14ac:dyDescent="0.25">
      <c r="CG52042" s="768"/>
      <c r="CH52042" s="768"/>
      <c r="CI52042" s="850"/>
    </row>
    <row r="52043" spans="85:87" x14ac:dyDescent="0.25">
      <c r="CG52043" s="768"/>
      <c r="CH52043" s="768"/>
      <c r="CI52043" s="850"/>
    </row>
    <row r="52044" spans="85:87" x14ac:dyDescent="0.25">
      <c r="CG52044" s="768"/>
      <c r="CH52044" s="768"/>
      <c r="CI52044" s="850"/>
    </row>
    <row r="52045" spans="85:87" x14ac:dyDescent="0.25">
      <c r="CG52045" s="768"/>
      <c r="CH52045" s="768"/>
      <c r="CI52045" s="850"/>
    </row>
    <row r="52046" spans="85:87" x14ac:dyDescent="0.25">
      <c r="CG52046" s="768"/>
      <c r="CH52046" s="768"/>
      <c r="CI52046" s="850"/>
    </row>
    <row r="52047" spans="85:87" x14ac:dyDescent="0.25">
      <c r="CG52047" s="768"/>
      <c r="CH52047" s="768"/>
      <c r="CI52047" s="850"/>
    </row>
    <row r="52048" spans="85:87" x14ac:dyDescent="0.25">
      <c r="CG52048" s="768"/>
      <c r="CH52048" s="768"/>
      <c r="CI52048" s="850"/>
    </row>
    <row r="52049" spans="85:87" x14ac:dyDescent="0.25">
      <c r="CG52049" s="768"/>
      <c r="CH52049" s="768"/>
      <c r="CI52049" s="850"/>
    </row>
    <row r="52050" spans="85:87" x14ac:dyDescent="0.25">
      <c r="CG52050" s="768"/>
      <c r="CH52050" s="768"/>
      <c r="CI52050" s="850"/>
    </row>
    <row r="52051" spans="85:87" x14ac:dyDescent="0.25">
      <c r="CG52051" s="768"/>
      <c r="CH52051" s="768"/>
      <c r="CI52051" s="850"/>
    </row>
    <row r="52052" spans="85:87" x14ac:dyDescent="0.25">
      <c r="CG52052" s="768"/>
      <c r="CH52052" s="768"/>
      <c r="CI52052" s="850"/>
    </row>
    <row r="52053" spans="85:87" x14ac:dyDescent="0.25">
      <c r="CG52053" s="768"/>
      <c r="CH52053" s="768"/>
      <c r="CI52053" s="850"/>
    </row>
    <row r="52054" spans="85:87" x14ac:dyDescent="0.25">
      <c r="CG52054" s="768"/>
      <c r="CH52054" s="768"/>
      <c r="CI52054" s="850"/>
    </row>
    <row r="52055" spans="85:87" x14ac:dyDescent="0.25">
      <c r="CG52055" s="768"/>
      <c r="CH52055" s="768"/>
      <c r="CI52055" s="850"/>
    </row>
    <row r="52056" spans="85:87" x14ac:dyDescent="0.25">
      <c r="CG52056" s="768"/>
      <c r="CH52056" s="768"/>
      <c r="CI52056" s="850"/>
    </row>
    <row r="52057" spans="85:87" x14ac:dyDescent="0.25">
      <c r="CG52057" s="768"/>
      <c r="CH52057" s="768"/>
      <c r="CI52057" s="850"/>
    </row>
    <row r="52058" spans="85:87" x14ac:dyDescent="0.25">
      <c r="CG52058" s="768"/>
      <c r="CH52058" s="768"/>
      <c r="CI52058" s="850"/>
    </row>
    <row r="52059" spans="85:87" x14ac:dyDescent="0.25">
      <c r="CG52059" s="768"/>
      <c r="CH52059" s="768"/>
      <c r="CI52059" s="850"/>
    </row>
    <row r="52060" spans="85:87" x14ac:dyDescent="0.25">
      <c r="CG52060" s="768"/>
      <c r="CH52060" s="768"/>
      <c r="CI52060" s="850"/>
    </row>
    <row r="52061" spans="85:87" x14ac:dyDescent="0.25">
      <c r="CG52061" s="768"/>
      <c r="CH52061" s="768"/>
      <c r="CI52061" s="850"/>
    </row>
    <row r="52062" spans="85:87" x14ac:dyDescent="0.25">
      <c r="CG52062" s="768"/>
      <c r="CH52062" s="768"/>
      <c r="CI52062" s="850"/>
    </row>
    <row r="52063" spans="85:87" x14ac:dyDescent="0.25">
      <c r="CG52063" s="768"/>
      <c r="CH52063" s="768"/>
      <c r="CI52063" s="850"/>
    </row>
    <row r="52064" spans="85:87" x14ac:dyDescent="0.25">
      <c r="CG52064" s="768"/>
      <c r="CH52064" s="768"/>
      <c r="CI52064" s="850"/>
    </row>
    <row r="52065" spans="85:87" x14ac:dyDescent="0.25">
      <c r="CG52065" s="768"/>
      <c r="CH52065" s="768"/>
      <c r="CI52065" s="850"/>
    </row>
    <row r="52066" spans="85:87" x14ac:dyDescent="0.25">
      <c r="CG52066" s="768"/>
      <c r="CH52066" s="768"/>
      <c r="CI52066" s="850"/>
    </row>
    <row r="52067" spans="85:87" x14ac:dyDescent="0.25">
      <c r="CG52067" s="768"/>
      <c r="CH52067" s="768"/>
      <c r="CI52067" s="850"/>
    </row>
    <row r="52068" spans="85:87" x14ac:dyDescent="0.25">
      <c r="CG52068" s="768"/>
      <c r="CH52068" s="768"/>
      <c r="CI52068" s="850"/>
    </row>
    <row r="52069" spans="85:87" x14ac:dyDescent="0.25">
      <c r="CG52069" s="768"/>
      <c r="CH52069" s="768"/>
      <c r="CI52069" s="850"/>
    </row>
    <row r="52070" spans="85:87" x14ac:dyDescent="0.25">
      <c r="CG52070" s="768"/>
      <c r="CH52070" s="768"/>
      <c r="CI52070" s="850"/>
    </row>
    <row r="52071" spans="85:87" x14ac:dyDescent="0.25">
      <c r="CG52071" s="768"/>
      <c r="CH52071" s="768"/>
      <c r="CI52071" s="850"/>
    </row>
    <row r="52072" spans="85:87" x14ac:dyDescent="0.25">
      <c r="CG52072" s="768"/>
      <c r="CH52072" s="768"/>
      <c r="CI52072" s="850"/>
    </row>
    <row r="52073" spans="85:87" x14ac:dyDescent="0.25">
      <c r="CG52073" s="768"/>
      <c r="CH52073" s="768"/>
      <c r="CI52073" s="850"/>
    </row>
    <row r="52074" spans="85:87" x14ac:dyDescent="0.25">
      <c r="CG52074" s="768"/>
      <c r="CH52074" s="768"/>
      <c r="CI52074" s="850"/>
    </row>
    <row r="52075" spans="85:87" x14ac:dyDescent="0.25">
      <c r="CG52075" s="768"/>
      <c r="CH52075" s="768"/>
      <c r="CI52075" s="850"/>
    </row>
    <row r="52076" spans="85:87" x14ac:dyDescent="0.25">
      <c r="CG52076" s="768"/>
      <c r="CH52076" s="768"/>
      <c r="CI52076" s="850"/>
    </row>
    <row r="52077" spans="85:87" x14ac:dyDescent="0.25">
      <c r="CG52077" s="768"/>
      <c r="CH52077" s="768"/>
      <c r="CI52077" s="850"/>
    </row>
    <row r="52078" spans="85:87" x14ac:dyDescent="0.25">
      <c r="CG52078" s="768"/>
      <c r="CH52078" s="768"/>
      <c r="CI52078" s="850"/>
    </row>
    <row r="52079" spans="85:87" x14ac:dyDescent="0.25">
      <c r="CG52079" s="768"/>
      <c r="CH52079" s="768"/>
      <c r="CI52079" s="850"/>
    </row>
    <row r="52080" spans="85:87" x14ac:dyDescent="0.25">
      <c r="CG52080" s="768"/>
      <c r="CH52080" s="768"/>
      <c r="CI52080" s="850"/>
    </row>
    <row r="52081" spans="85:87" x14ac:dyDescent="0.25">
      <c r="CG52081" s="768"/>
      <c r="CH52081" s="768"/>
      <c r="CI52081" s="850"/>
    </row>
    <row r="52082" spans="85:87" x14ac:dyDescent="0.25">
      <c r="CG52082" s="768"/>
      <c r="CH52082" s="768"/>
      <c r="CI52082" s="850"/>
    </row>
    <row r="52083" spans="85:87" x14ac:dyDescent="0.25">
      <c r="CG52083" s="768"/>
      <c r="CH52083" s="768"/>
      <c r="CI52083" s="850"/>
    </row>
    <row r="52084" spans="85:87" x14ac:dyDescent="0.25">
      <c r="CG52084" s="768"/>
      <c r="CH52084" s="768"/>
      <c r="CI52084" s="850"/>
    </row>
    <row r="52085" spans="85:87" x14ac:dyDescent="0.25">
      <c r="CG52085" s="768"/>
      <c r="CH52085" s="768"/>
      <c r="CI52085" s="850"/>
    </row>
    <row r="52086" spans="85:87" x14ac:dyDescent="0.25">
      <c r="CG52086" s="768"/>
      <c r="CH52086" s="768"/>
      <c r="CI52086" s="850"/>
    </row>
    <row r="52087" spans="85:87" x14ac:dyDescent="0.25">
      <c r="CG52087" s="768"/>
      <c r="CH52087" s="768"/>
      <c r="CI52087" s="850"/>
    </row>
    <row r="52088" spans="85:87" x14ac:dyDescent="0.25">
      <c r="CG52088" s="768"/>
      <c r="CH52088" s="768"/>
      <c r="CI52088" s="850"/>
    </row>
    <row r="52089" spans="85:87" x14ac:dyDescent="0.25">
      <c r="CG52089" s="768"/>
      <c r="CH52089" s="768"/>
      <c r="CI52089" s="850"/>
    </row>
    <row r="52090" spans="85:87" x14ac:dyDescent="0.25">
      <c r="CG52090" s="768"/>
      <c r="CH52090" s="768"/>
      <c r="CI52090" s="850"/>
    </row>
    <row r="52091" spans="85:87" x14ac:dyDescent="0.25">
      <c r="CG52091" s="768"/>
      <c r="CH52091" s="768"/>
      <c r="CI52091" s="850"/>
    </row>
    <row r="52092" spans="85:87" x14ac:dyDescent="0.25">
      <c r="CG52092" s="768"/>
      <c r="CH52092" s="768"/>
      <c r="CI52092" s="850"/>
    </row>
    <row r="52093" spans="85:87" x14ac:dyDescent="0.25">
      <c r="CG52093" s="768"/>
      <c r="CH52093" s="768"/>
      <c r="CI52093" s="850"/>
    </row>
    <row r="52094" spans="85:87" x14ac:dyDescent="0.25">
      <c r="CG52094" s="768"/>
      <c r="CH52094" s="768"/>
      <c r="CI52094" s="850"/>
    </row>
    <row r="52095" spans="85:87" x14ac:dyDescent="0.25">
      <c r="CG52095" s="768"/>
      <c r="CH52095" s="768"/>
      <c r="CI52095" s="850"/>
    </row>
    <row r="52096" spans="85:87" x14ac:dyDescent="0.25">
      <c r="CG52096" s="768"/>
      <c r="CH52096" s="768"/>
      <c r="CI52096" s="850"/>
    </row>
    <row r="52097" spans="85:87" x14ac:dyDescent="0.25">
      <c r="CG52097" s="768"/>
      <c r="CH52097" s="768"/>
      <c r="CI52097" s="850"/>
    </row>
    <row r="52098" spans="85:87" x14ac:dyDescent="0.25">
      <c r="CG52098" s="768"/>
      <c r="CH52098" s="768"/>
      <c r="CI52098" s="850"/>
    </row>
    <row r="52099" spans="85:87" x14ac:dyDescent="0.25">
      <c r="CG52099" s="768"/>
      <c r="CH52099" s="768"/>
      <c r="CI52099" s="850"/>
    </row>
    <row r="52100" spans="85:87" x14ac:dyDescent="0.25">
      <c r="CG52100" s="768"/>
      <c r="CH52100" s="768"/>
      <c r="CI52100" s="850"/>
    </row>
    <row r="52101" spans="85:87" x14ac:dyDescent="0.25">
      <c r="CG52101" s="768"/>
      <c r="CH52101" s="768"/>
      <c r="CI52101" s="850"/>
    </row>
    <row r="52102" spans="85:87" x14ac:dyDescent="0.25">
      <c r="CG52102" s="768"/>
      <c r="CH52102" s="768"/>
      <c r="CI52102" s="850"/>
    </row>
    <row r="52103" spans="85:87" x14ac:dyDescent="0.25">
      <c r="CG52103" s="768"/>
      <c r="CH52103" s="768"/>
      <c r="CI52103" s="850"/>
    </row>
    <row r="52104" spans="85:87" x14ac:dyDescent="0.25">
      <c r="CG52104" s="768"/>
      <c r="CH52104" s="768"/>
      <c r="CI52104" s="850"/>
    </row>
    <row r="52105" spans="85:87" x14ac:dyDescent="0.25">
      <c r="CG52105" s="768"/>
      <c r="CH52105" s="768"/>
      <c r="CI52105" s="850"/>
    </row>
    <row r="52106" spans="85:87" x14ac:dyDescent="0.25">
      <c r="CG52106" s="768"/>
      <c r="CH52106" s="768"/>
      <c r="CI52106" s="850"/>
    </row>
    <row r="52107" spans="85:87" x14ac:dyDescent="0.25">
      <c r="CG52107" s="768"/>
      <c r="CH52107" s="768"/>
      <c r="CI52107" s="850"/>
    </row>
    <row r="52108" spans="85:87" x14ac:dyDescent="0.25">
      <c r="CG52108" s="768"/>
      <c r="CH52108" s="768"/>
      <c r="CI52108" s="850"/>
    </row>
    <row r="52109" spans="85:87" x14ac:dyDescent="0.25">
      <c r="CG52109" s="768"/>
      <c r="CH52109" s="768"/>
      <c r="CI52109" s="850"/>
    </row>
    <row r="52110" spans="85:87" x14ac:dyDescent="0.25">
      <c r="CG52110" s="768"/>
      <c r="CH52110" s="768"/>
      <c r="CI52110" s="850"/>
    </row>
    <row r="52111" spans="85:87" x14ac:dyDescent="0.25">
      <c r="CG52111" s="768"/>
      <c r="CH52111" s="768"/>
      <c r="CI52111" s="850"/>
    </row>
    <row r="52112" spans="85:87" x14ac:dyDescent="0.25">
      <c r="CG52112" s="768"/>
      <c r="CH52112" s="768"/>
      <c r="CI52112" s="850"/>
    </row>
    <row r="52113" spans="85:87" x14ac:dyDescent="0.25">
      <c r="CG52113" s="768"/>
      <c r="CH52113" s="768"/>
      <c r="CI52113" s="850"/>
    </row>
    <row r="52114" spans="85:87" x14ac:dyDescent="0.25">
      <c r="CG52114" s="768"/>
      <c r="CH52114" s="768"/>
      <c r="CI52114" s="850"/>
    </row>
    <row r="52115" spans="85:87" x14ac:dyDescent="0.25">
      <c r="CG52115" s="768"/>
      <c r="CH52115" s="768"/>
      <c r="CI52115" s="850"/>
    </row>
    <row r="52116" spans="85:87" x14ac:dyDescent="0.25">
      <c r="CG52116" s="768"/>
      <c r="CH52116" s="768"/>
      <c r="CI52116" s="850"/>
    </row>
    <row r="52117" spans="85:87" x14ac:dyDescent="0.25">
      <c r="CG52117" s="768"/>
      <c r="CH52117" s="768"/>
      <c r="CI52117" s="850"/>
    </row>
    <row r="52118" spans="85:87" x14ac:dyDescent="0.25">
      <c r="CG52118" s="768"/>
      <c r="CH52118" s="768"/>
      <c r="CI52118" s="850"/>
    </row>
    <row r="52119" spans="85:87" x14ac:dyDescent="0.25">
      <c r="CG52119" s="768"/>
      <c r="CH52119" s="768"/>
      <c r="CI52119" s="850"/>
    </row>
    <row r="52120" spans="85:87" x14ac:dyDescent="0.25">
      <c r="CG52120" s="768"/>
      <c r="CH52120" s="768"/>
      <c r="CI52120" s="850"/>
    </row>
    <row r="52121" spans="85:87" x14ac:dyDescent="0.25">
      <c r="CG52121" s="768"/>
      <c r="CH52121" s="768"/>
      <c r="CI52121" s="850"/>
    </row>
    <row r="52122" spans="85:87" x14ac:dyDescent="0.25">
      <c r="CG52122" s="768"/>
      <c r="CH52122" s="768"/>
      <c r="CI52122" s="850"/>
    </row>
    <row r="52123" spans="85:87" x14ac:dyDescent="0.25">
      <c r="CG52123" s="768"/>
      <c r="CH52123" s="768"/>
      <c r="CI52123" s="850"/>
    </row>
    <row r="52124" spans="85:87" x14ac:dyDescent="0.25">
      <c r="CG52124" s="768"/>
      <c r="CH52124" s="768"/>
      <c r="CI52124" s="850"/>
    </row>
    <row r="52125" spans="85:87" x14ac:dyDescent="0.25">
      <c r="CG52125" s="768"/>
      <c r="CH52125" s="768"/>
      <c r="CI52125" s="850"/>
    </row>
    <row r="52126" spans="85:87" x14ac:dyDescent="0.25">
      <c r="CG52126" s="768"/>
      <c r="CH52126" s="768"/>
      <c r="CI52126" s="850"/>
    </row>
    <row r="52127" spans="85:87" x14ac:dyDescent="0.25">
      <c r="CG52127" s="768"/>
      <c r="CH52127" s="768"/>
      <c r="CI52127" s="850"/>
    </row>
    <row r="52128" spans="85:87" x14ac:dyDescent="0.25">
      <c r="CG52128" s="768"/>
      <c r="CH52128" s="768"/>
      <c r="CI52128" s="850"/>
    </row>
    <row r="52129" spans="85:87" x14ac:dyDescent="0.25">
      <c r="CG52129" s="768"/>
      <c r="CH52129" s="768"/>
      <c r="CI52129" s="850"/>
    </row>
    <row r="52130" spans="85:87" x14ac:dyDescent="0.25">
      <c r="CG52130" s="768"/>
      <c r="CH52130" s="768"/>
      <c r="CI52130" s="850"/>
    </row>
    <row r="52131" spans="85:87" x14ac:dyDescent="0.25">
      <c r="CG52131" s="768"/>
      <c r="CH52131" s="768"/>
      <c r="CI52131" s="850"/>
    </row>
    <row r="52132" spans="85:87" x14ac:dyDescent="0.25">
      <c r="CG52132" s="768"/>
      <c r="CH52132" s="768"/>
      <c r="CI52132" s="850"/>
    </row>
    <row r="52133" spans="85:87" x14ac:dyDescent="0.25">
      <c r="CG52133" s="768"/>
      <c r="CH52133" s="768"/>
      <c r="CI52133" s="850"/>
    </row>
    <row r="52134" spans="85:87" x14ac:dyDescent="0.25">
      <c r="CG52134" s="768"/>
      <c r="CH52134" s="768"/>
      <c r="CI52134" s="850"/>
    </row>
    <row r="52135" spans="85:87" x14ac:dyDescent="0.25">
      <c r="CG52135" s="768"/>
      <c r="CH52135" s="768"/>
      <c r="CI52135" s="850"/>
    </row>
    <row r="52136" spans="85:87" x14ac:dyDescent="0.25">
      <c r="CG52136" s="768"/>
      <c r="CH52136" s="768"/>
      <c r="CI52136" s="850"/>
    </row>
    <row r="52137" spans="85:87" x14ac:dyDescent="0.25">
      <c r="CG52137" s="768"/>
      <c r="CH52137" s="768"/>
      <c r="CI52137" s="850"/>
    </row>
    <row r="52138" spans="85:87" x14ac:dyDescent="0.25">
      <c r="CG52138" s="768"/>
      <c r="CH52138" s="768"/>
      <c r="CI52138" s="850"/>
    </row>
    <row r="52139" spans="85:87" x14ac:dyDescent="0.25">
      <c r="CG52139" s="768"/>
      <c r="CH52139" s="768"/>
      <c r="CI52139" s="850"/>
    </row>
    <row r="52140" spans="85:87" x14ac:dyDescent="0.25">
      <c r="CG52140" s="768"/>
      <c r="CH52140" s="768"/>
      <c r="CI52140" s="850"/>
    </row>
    <row r="52141" spans="85:87" x14ac:dyDescent="0.25">
      <c r="CG52141" s="768"/>
      <c r="CH52141" s="768"/>
      <c r="CI52141" s="850"/>
    </row>
    <row r="52142" spans="85:87" x14ac:dyDescent="0.25">
      <c r="CG52142" s="768"/>
      <c r="CH52142" s="768"/>
      <c r="CI52142" s="850"/>
    </row>
    <row r="52143" spans="85:87" x14ac:dyDescent="0.25">
      <c r="CG52143" s="768"/>
      <c r="CH52143" s="768"/>
      <c r="CI52143" s="850"/>
    </row>
    <row r="52144" spans="85:87" x14ac:dyDescent="0.25">
      <c r="CG52144" s="768"/>
      <c r="CH52144" s="768"/>
      <c r="CI52144" s="850"/>
    </row>
    <row r="52145" spans="85:87" x14ac:dyDescent="0.25">
      <c r="CG52145" s="768"/>
      <c r="CH52145" s="768"/>
      <c r="CI52145" s="850"/>
    </row>
    <row r="52146" spans="85:87" x14ac:dyDescent="0.25">
      <c r="CG52146" s="768"/>
      <c r="CH52146" s="768"/>
      <c r="CI52146" s="850"/>
    </row>
    <row r="52147" spans="85:87" x14ac:dyDescent="0.25">
      <c r="CG52147" s="768"/>
      <c r="CH52147" s="768"/>
      <c r="CI52147" s="850"/>
    </row>
    <row r="52148" spans="85:87" x14ac:dyDescent="0.25">
      <c r="CG52148" s="768"/>
      <c r="CH52148" s="768"/>
      <c r="CI52148" s="850"/>
    </row>
    <row r="52149" spans="85:87" x14ac:dyDescent="0.25">
      <c r="CG52149" s="768"/>
      <c r="CH52149" s="768"/>
      <c r="CI52149" s="850"/>
    </row>
    <row r="52150" spans="85:87" x14ac:dyDescent="0.25">
      <c r="CG52150" s="768"/>
      <c r="CH52150" s="768"/>
      <c r="CI52150" s="850"/>
    </row>
    <row r="52151" spans="85:87" x14ac:dyDescent="0.25">
      <c r="CG52151" s="768"/>
      <c r="CH52151" s="768"/>
      <c r="CI52151" s="850"/>
    </row>
    <row r="52152" spans="85:87" x14ac:dyDescent="0.25">
      <c r="CG52152" s="768"/>
      <c r="CH52152" s="768"/>
      <c r="CI52152" s="850"/>
    </row>
    <row r="52153" spans="85:87" x14ac:dyDescent="0.25">
      <c r="CG52153" s="768"/>
      <c r="CH52153" s="768"/>
      <c r="CI52153" s="850"/>
    </row>
    <row r="52154" spans="85:87" x14ac:dyDescent="0.25">
      <c r="CG52154" s="768"/>
      <c r="CH52154" s="768"/>
      <c r="CI52154" s="850"/>
    </row>
    <row r="52155" spans="85:87" x14ac:dyDescent="0.25">
      <c r="CG52155" s="768"/>
      <c r="CH52155" s="768"/>
      <c r="CI52155" s="850"/>
    </row>
    <row r="52156" spans="85:87" x14ac:dyDescent="0.25">
      <c r="CG52156" s="768"/>
      <c r="CH52156" s="768"/>
      <c r="CI52156" s="850"/>
    </row>
    <row r="52157" spans="85:87" x14ac:dyDescent="0.25">
      <c r="CG52157" s="768"/>
      <c r="CH52157" s="768"/>
      <c r="CI52157" s="850"/>
    </row>
    <row r="52158" spans="85:87" x14ac:dyDescent="0.25">
      <c r="CG52158" s="768"/>
      <c r="CH52158" s="768"/>
      <c r="CI52158" s="850"/>
    </row>
    <row r="52159" spans="85:87" x14ac:dyDescent="0.25">
      <c r="CG52159" s="768"/>
      <c r="CH52159" s="768"/>
      <c r="CI52159" s="850"/>
    </row>
    <row r="52160" spans="85:87" x14ac:dyDescent="0.25">
      <c r="CG52160" s="768"/>
      <c r="CH52160" s="768"/>
      <c r="CI52160" s="850"/>
    </row>
    <row r="52161" spans="85:87" x14ac:dyDescent="0.25">
      <c r="CG52161" s="768"/>
      <c r="CH52161" s="768"/>
      <c r="CI52161" s="850"/>
    </row>
    <row r="52162" spans="85:87" x14ac:dyDescent="0.25">
      <c r="CG52162" s="768"/>
      <c r="CH52162" s="768"/>
      <c r="CI52162" s="850"/>
    </row>
    <row r="52163" spans="85:87" x14ac:dyDescent="0.25">
      <c r="CG52163" s="768"/>
      <c r="CH52163" s="768"/>
      <c r="CI52163" s="850"/>
    </row>
    <row r="52164" spans="85:87" x14ac:dyDescent="0.25">
      <c r="CG52164" s="768"/>
      <c r="CH52164" s="768"/>
      <c r="CI52164" s="850"/>
    </row>
    <row r="52165" spans="85:87" x14ac:dyDescent="0.25">
      <c r="CG52165" s="768"/>
      <c r="CH52165" s="768"/>
      <c r="CI52165" s="850"/>
    </row>
    <row r="52166" spans="85:87" x14ac:dyDescent="0.25">
      <c r="CG52166" s="768"/>
      <c r="CH52166" s="768"/>
      <c r="CI52166" s="850"/>
    </row>
    <row r="52167" spans="85:87" x14ac:dyDescent="0.25">
      <c r="CG52167" s="768"/>
      <c r="CH52167" s="768"/>
      <c r="CI52167" s="850"/>
    </row>
    <row r="52168" spans="85:87" x14ac:dyDescent="0.25">
      <c r="CG52168" s="768"/>
      <c r="CH52168" s="768"/>
      <c r="CI52168" s="850"/>
    </row>
    <row r="52169" spans="85:87" x14ac:dyDescent="0.25">
      <c r="CG52169" s="768"/>
      <c r="CH52169" s="768"/>
      <c r="CI52169" s="850"/>
    </row>
    <row r="52170" spans="85:87" x14ac:dyDescent="0.25">
      <c r="CG52170" s="768"/>
      <c r="CH52170" s="768"/>
      <c r="CI52170" s="850"/>
    </row>
    <row r="52171" spans="85:87" x14ac:dyDescent="0.25">
      <c r="CG52171" s="768"/>
      <c r="CH52171" s="768"/>
      <c r="CI52171" s="850"/>
    </row>
    <row r="52172" spans="85:87" x14ac:dyDescent="0.25">
      <c r="CG52172" s="768"/>
      <c r="CH52172" s="768"/>
      <c r="CI52172" s="850"/>
    </row>
    <row r="52173" spans="85:87" x14ac:dyDescent="0.25">
      <c r="CG52173" s="768"/>
      <c r="CH52173" s="768"/>
      <c r="CI52173" s="850"/>
    </row>
    <row r="52174" spans="85:87" x14ac:dyDescent="0.25">
      <c r="CG52174" s="768"/>
      <c r="CH52174" s="768"/>
      <c r="CI52174" s="850"/>
    </row>
    <row r="52175" spans="85:87" x14ac:dyDescent="0.25">
      <c r="CG52175" s="768"/>
      <c r="CH52175" s="768"/>
      <c r="CI52175" s="850"/>
    </row>
    <row r="52176" spans="85:87" x14ac:dyDescent="0.25">
      <c r="CG52176" s="768"/>
      <c r="CH52176" s="768"/>
      <c r="CI52176" s="850"/>
    </row>
    <row r="52177" spans="85:87" x14ac:dyDescent="0.25">
      <c r="CG52177" s="768"/>
      <c r="CH52177" s="768"/>
      <c r="CI52177" s="850"/>
    </row>
    <row r="52178" spans="85:87" x14ac:dyDescent="0.25">
      <c r="CG52178" s="768"/>
      <c r="CH52178" s="768"/>
      <c r="CI52178" s="850"/>
    </row>
    <row r="52179" spans="85:87" x14ac:dyDescent="0.25">
      <c r="CG52179" s="768"/>
      <c r="CH52179" s="768"/>
      <c r="CI52179" s="850"/>
    </row>
    <row r="52180" spans="85:87" x14ac:dyDescent="0.25">
      <c r="CG52180" s="768"/>
      <c r="CH52180" s="768"/>
      <c r="CI52180" s="850"/>
    </row>
    <row r="52181" spans="85:87" x14ac:dyDescent="0.25">
      <c r="CG52181" s="768"/>
      <c r="CH52181" s="768"/>
      <c r="CI52181" s="850"/>
    </row>
    <row r="52182" spans="85:87" x14ac:dyDescent="0.25">
      <c r="CG52182" s="768"/>
      <c r="CH52182" s="768"/>
      <c r="CI52182" s="850"/>
    </row>
    <row r="52183" spans="85:87" x14ac:dyDescent="0.25">
      <c r="CG52183" s="768"/>
      <c r="CH52183" s="768"/>
      <c r="CI52183" s="850"/>
    </row>
    <row r="52184" spans="85:87" x14ac:dyDescent="0.25">
      <c r="CG52184" s="768"/>
      <c r="CH52184" s="768"/>
      <c r="CI52184" s="850"/>
    </row>
    <row r="52185" spans="85:87" x14ac:dyDescent="0.25">
      <c r="CG52185" s="768"/>
      <c r="CH52185" s="768"/>
      <c r="CI52185" s="850"/>
    </row>
    <row r="52186" spans="85:87" x14ac:dyDescent="0.25">
      <c r="CG52186" s="768"/>
      <c r="CH52186" s="768"/>
      <c r="CI52186" s="850"/>
    </row>
    <row r="52187" spans="85:87" x14ac:dyDescent="0.25">
      <c r="CG52187" s="768"/>
      <c r="CH52187" s="768"/>
      <c r="CI52187" s="850"/>
    </row>
    <row r="52188" spans="85:87" x14ac:dyDescent="0.25">
      <c r="CG52188" s="768"/>
      <c r="CH52188" s="768"/>
      <c r="CI52188" s="850"/>
    </row>
    <row r="52189" spans="85:87" x14ac:dyDescent="0.25">
      <c r="CG52189" s="768"/>
      <c r="CH52189" s="768"/>
      <c r="CI52189" s="850"/>
    </row>
    <row r="52190" spans="85:87" x14ac:dyDescent="0.25">
      <c r="CG52190" s="768"/>
      <c r="CH52190" s="768"/>
      <c r="CI52190" s="850"/>
    </row>
    <row r="52191" spans="85:87" x14ac:dyDescent="0.25">
      <c r="CG52191" s="768"/>
      <c r="CH52191" s="768"/>
      <c r="CI52191" s="850"/>
    </row>
    <row r="52192" spans="85:87" x14ac:dyDescent="0.25">
      <c r="CG52192" s="768"/>
      <c r="CH52192" s="768"/>
      <c r="CI52192" s="850"/>
    </row>
    <row r="52193" spans="85:87" x14ac:dyDescent="0.25">
      <c r="CG52193" s="768"/>
      <c r="CH52193" s="768"/>
      <c r="CI52193" s="850"/>
    </row>
    <row r="52194" spans="85:87" x14ac:dyDescent="0.25">
      <c r="CG52194" s="768"/>
      <c r="CH52194" s="768"/>
      <c r="CI52194" s="850"/>
    </row>
    <row r="52195" spans="85:87" x14ac:dyDescent="0.25">
      <c r="CG52195" s="768"/>
      <c r="CH52195" s="768"/>
      <c r="CI52195" s="850"/>
    </row>
    <row r="52196" spans="85:87" x14ac:dyDescent="0.25">
      <c r="CG52196" s="768"/>
      <c r="CH52196" s="768"/>
      <c r="CI52196" s="850"/>
    </row>
    <row r="52197" spans="85:87" x14ac:dyDescent="0.25">
      <c r="CG52197" s="768"/>
      <c r="CH52197" s="768"/>
      <c r="CI52197" s="850"/>
    </row>
    <row r="52198" spans="85:87" x14ac:dyDescent="0.25">
      <c r="CG52198" s="768"/>
      <c r="CH52198" s="768"/>
      <c r="CI52198" s="850"/>
    </row>
    <row r="52199" spans="85:87" x14ac:dyDescent="0.25">
      <c r="CG52199" s="768"/>
      <c r="CH52199" s="768"/>
      <c r="CI52199" s="850"/>
    </row>
    <row r="52200" spans="85:87" x14ac:dyDescent="0.25">
      <c r="CG52200" s="768"/>
      <c r="CH52200" s="768"/>
      <c r="CI52200" s="850"/>
    </row>
    <row r="52201" spans="85:87" x14ac:dyDescent="0.25">
      <c r="CG52201" s="768"/>
      <c r="CH52201" s="768"/>
      <c r="CI52201" s="850"/>
    </row>
    <row r="52202" spans="85:87" x14ac:dyDescent="0.25">
      <c r="CG52202" s="768"/>
      <c r="CH52202" s="768"/>
      <c r="CI52202" s="850"/>
    </row>
    <row r="52203" spans="85:87" x14ac:dyDescent="0.25">
      <c r="CG52203" s="768"/>
      <c r="CH52203" s="768"/>
      <c r="CI52203" s="850"/>
    </row>
    <row r="52204" spans="85:87" x14ac:dyDescent="0.25">
      <c r="CG52204" s="768"/>
      <c r="CH52204" s="768"/>
      <c r="CI52204" s="850"/>
    </row>
    <row r="52205" spans="85:87" x14ac:dyDescent="0.25">
      <c r="CG52205" s="768"/>
      <c r="CH52205" s="768"/>
      <c r="CI52205" s="850"/>
    </row>
    <row r="52206" spans="85:87" x14ac:dyDescent="0.25">
      <c r="CG52206" s="768"/>
      <c r="CH52206" s="768"/>
      <c r="CI52206" s="850"/>
    </row>
    <row r="52207" spans="85:87" x14ac:dyDescent="0.25">
      <c r="CG52207" s="768"/>
      <c r="CH52207" s="768"/>
      <c r="CI52207" s="850"/>
    </row>
    <row r="52208" spans="85:87" x14ac:dyDescent="0.25">
      <c r="CG52208" s="768"/>
      <c r="CH52208" s="768"/>
      <c r="CI52208" s="850"/>
    </row>
    <row r="52209" spans="85:87" x14ac:dyDescent="0.25">
      <c r="CG52209" s="768"/>
      <c r="CH52209" s="768"/>
      <c r="CI52209" s="850"/>
    </row>
    <row r="52210" spans="85:87" x14ac:dyDescent="0.25">
      <c r="CG52210" s="768"/>
      <c r="CH52210" s="768"/>
      <c r="CI52210" s="850"/>
    </row>
    <row r="52211" spans="85:87" x14ac:dyDescent="0.25">
      <c r="CG52211" s="768"/>
      <c r="CH52211" s="768"/>
      <c r="CI52211" s="850"/>
    </row>
    <row r="52212" spans="85:87" x14ac:dyDescent="0.25">
      <c r="CG52212" s="768"/>
      <c r="CH52212" s="768"/>
      <c r="CI52212" s="850"/>
    </row>
    <row r="52213" spans="85:87" x14ac:dyDescent="0.25">
      <c r="CG52213" s="768"/>
      <c r="CH52213" s="768"/>
      <c r="CI52213" s="850"/>
    </row>
    <row r="52214" spans="85:87" x14ac:dyDescent="0.25">
      <c r="CG52214" s="768"/>
      <c r="CH52214" s="768"/>
      <c r="CI52214" s="850"/>
    </row>
    <row r="52215" spans="85:87" x14ac:dyDescent="0.25">
      <c r="CG52215" s="768"/>
      <c r="CH52215" s="768"/>
      <c r="CI52215" s="850"/>
    </row>
    <row r="52216" spans="85:87" x14ac:dyDescent="0.25">
      <c r="CG52216" s="768"/>
      <c r="CH52216" s="768"/>
      <c r="CI52216" s="850"/>
    </row>
    <row r="52217" spans="85:87" x14ac:dyDescent="0.25">
      <c r="CG52217" s="768"/>
      <c r="CH52217" s="768"/>
      <c r="CI52217" s="850"/>
    </row>
    <row r="52218" spans="85:87" x14ac:dyDescent="0.25">
      <c r="CG52218" s="768"/>
      <c r="CH52218" s="768"/>
      <c r="CI52218" s="850"/>
    </row>
    <row r="52219" spans="85:87" x14ac:dyDescent="0.25">
      <c r="CG52219" s="768"/>
      <c r="CH52219" s="768"/>
      <c r="CI52219" s="850"/>
    </row>
    <row r="52220" spans="85:87" x14ac:dyDescent="0.25">
      <c r="CG52220" s="768"/>
      <c r="CH52220" s="768"/>
      <c r="CI52220" s="850"/>
    </row>
    <row r="52221" spans="85:87" x14ac:dyDescent="0.25">
      <c r="CG52221" s="768"/>
      <c r="CH52221" s="768"/>
      <c r="CI52221" s="850"/>
    </row>
    <row r="52222" spans="85:87" x14ac:dyDescent="0.25">
      <c r="CG52222" s="768"/>
      <c r="CH52222" s="768"/>
      <c r="CI52222" s="850"/>
    </row>
    <row r="52223" spans="85:87" x14ac:dyDescent="0.25">
      <c r="CG52223" s="768"/>
      <c r="CH52223" s="768"/>
      <c r="CI52223" s="850"/>
    </row>
    <row r="52224" spans="85:87" x14ac:dyDescent="0.25">
      <c r="CG52224" s="768"/>
      <c r="CH52224" s="768"/>
      <c r="CI52224" s="850"/>
    </row>
    <row r="52225" spans="85:87" x14ac:dyDescent="0.25">
      <c r="CG52225" s="768"/>
      <c r="CH52225" s="768"/>
      <c r="CI52225" s="850"/>
    </row>
    <row r="52226" spans="85:87" x14ac:dyDescent="0.25">
      <c r="CG52226" s="768"/>
      <c r="CH52226" s="768"/>
      <c r="CI52226" s="850"/>
    </row>
    <row r="52227" spans="85:87" x14ac:dyDescent="0.25">
      <c r="CG52227" s="768"/>
      <c r="CH52227" s="768"/>
      <c r="CI52227" s="850"/>
    </row>
    <row r="52228" spans="85:87" x14ac:dyDescent="0.25">
      <c r="CG52228" s="768"/>
      <c r="CH52228" s="768"/>
      <c r="CI52228" s="850"/>
    </row>
    <row r="52229" spans="85:87" x14ac:dyDescent="0.25">
      <c r="CG52229" s="768"/>
      <c r="CH52229" s="768"/>
      <c r="CI52229" s="850"/>
    </row>
    <row r="52230" spans="85:87" x14ac:dyDescent="0.25">
      <c r="CG52230" s="768"/>
      <c r="CH52230" s="768"/>
      <c r="CI52230" s="850"/>
    </row>
    <row r="52231" spans="85:87" x14ac:dyDescent="0.25">
      <c r="CG52231" s="768"/>
      <c r="CH52231" s="768"/>
      <c r="CI52231" s="850"/>
    </row>
    <row r="52232" spans="85:87" x14ac:dyDescent="0.25">
      <c r="CG52232" s="768"/>
      <c r="CH52232" s="768"/>
      <c r="CI52232" s="850"/>
    </row>
    <row r="52233" spans="85:87" x14ac:dyDescent="0.25">
      <c r="CG52233" s="768"/>
      <c r="CH52233" s="768"/>
      <c r="CI52233" s="850"/>
    </row>
    <row r="52234" spans="85:87" x14ac:dyDescent="0.25">
      <c r="CG52234" s="768"/>
      <c r="CH52234" s="768"/>
      <c r="CI52234" s="850"/>
    </row>
    <row r="52235" spans="85:87" x14ac:dyDescent="0.25">
      <c r="CG52235" s="768"/>
      <c r="CH52235" s="768"/>
      <c r="CI52235" s="850"/>
    </row>
    <row r="52236" spans="85:87" x14ac:dyDescent="0.25">
      <c r="CG52236" s="768"/>
      <c r="CH52236" s="768"/>
      <c r="CI52236" s="850"/>
    </row>
    <row r="52237" spans="85:87" x14ac:dyDescent="0.25">
      <c r="CG52237" s="768"/>
      <c r="CH52237" s="768"/>
      <c r="CI52237" s="850"/>
    </row>
    <row r="52238" spans="85:87" x14ac:dyDescent="0.25">
      <c r="CG52238" s="768"/>
      <c r="CH52238" s="768"/>
      <c r="CI52238" s="850"/>
    </row>
    <row r="52239" spans="85:87" x14ac:dyDescent="0.25">
      <c r="CG52239" s="768"/>
      <c r="CH52239" s="768"/>
      <c r="CI52239" s="850"/>
    </row>
    <row r="52240" spans="85:87" x14ac:dyDescent="0.25">
      <c r="CG52240" s="768"/>
      <c r="CH52240" s="768"/>
      <c r="CI52240" s="850"/>
    </row>
    <row r="52241" spans="85:87" x14ac:dyDescent="0.25">
      <c r="CG52241" s="768"/>
      <c r="CH52241" s="768"/>
      <c r="CI52241" s="850"/>
    </row>
    <row r="52242" spans="85:87" x14ac:dyDescent="0.25">
      <c r="CG52242" s="768"/>
      <c r="CH52242" s="768"/>
      <c r="CI52242" s="850"/>
    </row>
    <row r="52243" spans="85:87" x14ac:dyDescent="0.25">
      <c r="CG52243" s="768"/>
      <c r="CH52243" s="768"/>
      <c r="CI52243" s="850"/>
    </row>
    <row r="52244" spans="85:87" x14ac:dyDescent="0.25">
      <c r="CG52244" s="768"/>
      <c r="CH52244" s="768"/>
      <c r="CI52244" s="850"/>
    </row>
    <row r="52245" spans="85:87" x14ac:dyDescent="0.25">
      <c r="CG52245" s="768"/>
      <c r="CH52245" s="768"/>
      <c r="CI52245" s="850"/>
    </row>
    <row r="52246" spans="85:87" x14ac:dyDescent="0.25">
      <c r="CG52246" s="768"/>
      <c r="CH52246" s="768"/>
      <c r="CI52246" s="850"/>
    </row>
    <row r="52247" spans="85:87" x14ac:dyDescent="0.25">
      <c r="CG52247" s="768"/>
      <c r="CH52247" s="768"/>
      <c r="CI52247" s="850"/>
    </row>
    <row r="52248" spans="85:87" x14ac:dyDescent="0.25">
      <c r="CG52248" s="768"/>
      <c r="CH52248" s="768"/>
      <c r="CI52248" s="850"/>
    </row>
    <row r="52249" spans="85:87" x14ac:dyDescent="0.25">
      <c r="CG52249" s="768"/>
      <c r="CH52249" s="768"/>
      <c r="CI52249" s="850"/>
    </row>
    <row r="52250" spans="85:87" x14ac:dyDescent="0.25">
      <c r="CG52250" s="768"/>
      <c r="CH52250" s="768"/>
      <c r="CI52250" s="850"/>
    </row>
    <row r="52251" spans="85:87" x14ac:dyDescent="0.25">
      <c r="CG52251" s="768"/>
      <c r="CH52251" s="768"/>
      <c r="CI52251" s="850"/>
    </row>
    <row r="52252" spans="85:87" x14ac:dyDescent="0.25">
      <c r="CG52252" s="768"/>
      <c r="CH52252" s="768"/>
      <c r="CI52252" s="850"/>
    </row>
    <row r="52253" spans="85:87" x14ac:dyDescent="0.25">
      <c r="CG52253" s="768"/>
      <c r="CH52253" s="768"/>
      <c r="CI52253" s="850"/>
    </row>
    <row r="52254" spans="85:87" x14ac:dyDescent="0.25">
      <c r="CG52254" s="768"/>
      <c r="CH52254" s="768"/>
      <c r="CI52254" s="850"/>
    </row>
    <row r="52255" spans="85:87" x14ac:dyDescent="0.25">
      <c r="CG52255" s="768"/>
      <c r="CH52255" s="768"/>
      <c r="CI52255" s="850"/>
    </row>
    <row r="52256" spans="85:87" x14ac:dyDescent="0.25">
      <c r="CG52256" s="768"/>
      <c r="CH52256" s="768"/>
      <c r="CI52256" s="850"/>
    </row>
    <row r="52257" spans="85:87" x14ac:dyDescent="0.25">
      <c r="CG52257" s="768"/>
      <c r="CH52257" s="768"/>
      <c r="CI52257" s="850"/>
    </row>
    <row r="52258" spans="85:87" x14ac:dyDescent="0.25">
      <c r="CG52258" s="768"/>
      <c r="CH52258" s="768"/>
      <c r="CI52258" s="850"/>
    </row>
    <row r="52259" spans="85:87" x14ac:dyDescent="0.25">
      <c r="CG52259" s="768"/>
      <c r="CH52259" s="768"/>
      <c r="CI52259" s="850"/>
    </row>
    <row r="52260" spans="85:87" x14ac:dyDescent="0.25">
      <c r="CG52260" s="768"/>
      <c r="CH52260" s="768"/>
      <c r="CI52260" s="850"/>
    </row>
    <row r="52261" spans="85:87" x14ac:dyDescent="0.25">
      <c r="CG52261" s="768"/>
      <c r="CH52261" s="768"/>
      <c r="CI52261" s="850"/>
    </row>
    <row r="52262" spans="85:87" x14ac:dyDescent="0.25">
      <c r="CG52262" s="768"/>
      <c r="CH52262" s="768"/>
      <c r="CI52262" s="850"/>
    </row>
    <row r="52263" spans="85:87" x14ac:dyDescent="0.25">
      <c r="CG52263" s="768"/>
      <c r="CH52263" s="768"/>
      <c r="CI52263" s="850"/>
    </row>
    <row r="52264" spans="85:87" x14ac:dyDescent="0.25">
      <c r="CG52264" s="768"/>
      <c r="CH52264" s="768"/>
      <c r="CI52264" s="850"/>
    </row>
    <row r="52265" spans="85:87" x14ac:dyDescent="0.25">
      <c r="CG52265" s="768"/>
      <c r="CH52265" s="768"/>
      <c r="CI52265" s="850"/>
    </row>
    <row r="52266" spans="85:87" x14ac:dyDescent="0.25">
      <c r="CG52266" s="768"/>
      <c r="CH52266" s="768"/>
      <c r="CI52266" s="850"/>
    </row>
    <row r="52267" spans="85:87" x14ac:dyDescent="0.25">
      <c r="CG52267" s="768"/>
      <c r="CH52267" s="768"/>
      <c r="CI52267" s="850"/>
    </row>
    <row r="52268" spans="85:87" x14ac:dyDescent="0.25">
      <c r="CG52268" s="768"/>
      <c r="CH52268" s="768"/>
      <c r="CI52268" s="850"/>
    </row>
    <row r="52269" spans="85:87" x14ac:dyDescent="0.25">
      <c r="CG52269" s="768"/>
      <c r="CH52269" s="768"/>
      <c r="CI52269" s="850"/>
    </row>
    <row r="52270" spans="85:87" x14ac:dyDescent="0.25">
      <c r="CG52270" s="768"/>
      <c r="CH52270" s="768"/>
      <c r="CI52270" s="850"/>
    </row>
    <row r="52271" spans="85:87" x14ac:dyDescent="0.25">
      <c r="CG52271" s="768"/>
      <c r="CH52271" s="768"/>
      <c r="CI52271" s="850"/>
    </row>
    <row r="52272" spans="85:87" x14ac:dyDescent="0.25">
      <c r="CG52272" s="768"/>
      <c r="CH52272" s="768"/>
      <c r="CI52272" s="850"/>
    </row>
    <row r="52273" spans="85:87" x14ac:dyDescent="0.25">
      <c r="CG52273" s="768"/>
      <c r="CH52273" s="768"/>
      <c r="CI52273" s="850"/>
    </row>
    <row r="52274" spans="85:87" x14ac:dyDescent="0.25">
      <c r="CG52274" s="768"/>
      <c r="CH52274" s="768"/>
      <c r="CI52274" s="850"/>
    </row>
    <row r="52275" spans="85:87" x14ac:dyDescent="0.25">
      <c r="CG52275" s="768"/>
      <c r="CH52275" s="768"/>
      <c r="CI52275" s="850"/>
    </row>
    <row r="52276" spans="85:87" x14ac:dyDescent="0.25">
      <c r="CG52276" s="768"/>
      <c r="CH52276" s="768"/>
      <c r="CI52276" s="850"/>
    </row>
    <row r="52277" spans="85:87" x14ac:dyDescent="0.25">
      <c r="CG52277" s="768"/>
      <c r="CH52277" s="768"/>
      <c r="CI52277" s="850"/>
    </row>
    <row r="52278" spans="85:87" x14ac:dyDescent="0.25">
      <c r="CG52278" s="768"/>
      <c r="CH52278" s="768"/>
      <c r="CI52278" s="850"/>
    </row>
    <row r="52279" spans="85:87" x14ac:dyDescent="0.25">
      <c r="CG52279" s="768"/>
      <c r="CH52279" s="768"/>
      <c r="CI52279" s="850"/>
    </row>
    <row r="52280" spans="85:87" x14ac:dyDescent="0.25">
      <c r="CG52280" s="768"/>
      <c r="CH52280" s="768"/>
      <c r="CI52280" s="850"/>
    </row>
    <row r="52281" spans="85:87" x14ac:dyDescent="0.25">
      <c r="CG52281" s="768"/>
      <c r="CH52281" s="768"/>
      <c r="CI52281" s="850"/>
    </row>
    <row r="52282" spans="85:87" x14ac:dyDescent="0.25">
      <c r="CG52282" s="768"/>
      <c r="CH52282" s="768"/>
      <c r="CI52282" s="850"/>
    </row>
    <row r="52283" spans="85:87" x14ac:dyDescent="0.25">
      <c r="CG52283" s="768"/>
      <c r="CH52283" s="768"/>
      <c r="CI52283" s="850"/>
    </row>
    <row r="52284" spans="85:87" x14ac:dyDescent="0.25">
      <c r="CG52284" s="768"/>
      <c r="CH52284" s="768"/>
      <c r="CI52284" s="850"/>
    </row>
    <row r="52285" spans="85:87" x14ac:dyDescent="0.25">
      <c r="CG52285" s="768"/>
      <c r="CH52285" s="768"/>
      <c r="CI52285" s="850"/>
    </row>
    <row r="52286" spans="85:87" x14ac:dyDescent="0.25">
      <c r="CG52286" s="768"/>
      <c r="CH52286" s="768"/>
      <c r="CI52286" s="850"/>
    </row>
    <row r="52287" spans="85:87" x14ac:dyDescent="0.25">
      <c r="CG52287" s="768"/>
      <c r="CH52287" s="768"/>
      <c r="CI52287" s="850"/>
    </row>
    <row r="52288" spans="85:87" x14ac:dyDescent="0.25">
      <c r="CG52288" s="768"/>
      <c r="CH52288" s="768"/>
      <c r="CI52288" s="850"/>
    </row>
    <row r="52289" spans="85:87" x14ac:dyDescent="0.25">
      <c r="CG52289" s="768"/>
      <c r="CH52289" s="768"/>
      <c r="CI52289" s="850"/>
    </row>
    <row r="52290" spans="85:87" x14ac:dyDescent="0.25">
      <c r="CG52290" s="768"/>
      <c r="CH52290" s="768"/>
      <c r="CI52290" s="850"/>
    </row>
    <row r="52291" spans="85:87" x14ac:dyDescent="0.25">
      <c r="CG52291" s="768"/>
      <c r="CH52291" s="768"/>
      <c r="CI52291" s="850"/>
    </row>
    <row r="52292" spans="85:87" x14ac:dyDescent="0.25">
      <c r="CG52292" s="768"/>
      <c r="CH52292" s="768"/>
      <c r="CI52292" s="850"/>
    </row>
    <row r="52293" spans="85:87" x14ac:dyDescent="0.25">
      <c r="CG52293" s="768"/>
      <c r="CH52293" s="768"/>
      <c r="CI52293" s="850"/>
    </row>
    <row r="52294" spans="85:87" x14ac:dyDescent="0.25">
      <c r="CG52294" s="768"/>
      <c r="CH52294" s="768"/>
      <c r="CI52294" s="850"/>
    </row>
    <row r="52295" spans="85:87" x14ac:dyDescent="0.25">
      <c r="CG52295" s="768"/>
      <c r="CH52295" s="768"/>
      <c r="CI52295" s="850"/>
    </row>
    <row r="52296" spans="85:87" x14ac:dyDescent="0.25">
      <c r="CG52296" s="768"/>
      <c r="CH52296" s="768"/>
      <c r="CI52296" s="850"/>
    </row>
    <row r="52297" spans="85:87" x14ac:dyDescent="0.25">
      <c r="CG52297" s="768"/>
      <c r="CH52297" s="768"/>
      <c r="CI52297" s="850"/>
    </row>
    <row r="52298" spans="85:87" x14ac:dyDescent="0.25">
      <c r="CG52298" s="768"/>
      <c r="CH52298" s="768"/>
      <c r="CI52298" s="850"/>
    </row>
    <row r="52299" spans="85:87" x14ac:dyDescent="0.25">
      <c r="CG52299" s="768"/>
      <c r="CH52299" s="768"/>
      <c r="CI52299" s="850"/>
    </row>
    <row r="52300" spans="85:87" x14ac:dyDescent="0.25">
      <c r="CG52300" s="768"/>
      <c r="CH52300" s="768"/>
      <c r="CI52300" s="850"/>
    </row>
    <row r="52301" spans="85:87" x14ac:dyDescent="0.25">
      <c r="CG52301" s="768"/>
      <c r="CH52301" s="768"/>
      <c r="CI52301" s="850"/>
    </row>
    <row r="52302" spans="85:87" x14ac:dyDescent="0.25">
      <c r="CG52302" s="768"/>
      <c r="CH52302" s="768"/>
      <c r="CI52302" s="850"/>
    </row>
    <row r="52303" spans="85:87" x14ac:dyDescent="0.25">
      <c r="CG52303" s="768"/>
      <c r="CH52303" s="768"/>
      <c r="CI52303" s="850"/>
    </row>
    <row r="52304" spans="85:87" x14ac:dyDescent="0.25">
      <c r="CG52304" s="768"/>
      <c r="CH52304" s="768"/>
      <c r="CI52304" s="850"/>
    </row>
    <row r="52305" spans="85:87" x14ac:dyDescent="0.25">
      <c r="CG52305" s="768"/>
      <c r="CH52305" s="768"/>
      <c r="CI52305" s="850"/>
    </row>
    <row r="52306" spans="85:87" x14ac:dyDescent="0.25">
      <c r="CG52306" s="768"/>
      <c r="CH52306" s="768"/>
      <c r="CI52306" s="850"/>
    </row>
    <row r="52307" spans="85:87" x14ac:dyDescent="0.25">
      <c r="CG52307" s="768"/>
      <c r="CH52307" s="768"/>
      <c r="CI52307" s="850"/>
    </row>
    <row r="52308" spans="85:87" x14ac:dyDescent="0.25">
      <c r="CG52308" s="768"/>
      <c r="CH52308" s="768"/>
      <c r="CI52308" s="850"/>
    </row>
    <row r="52309" spans="85:87" x14ac:dyDescent="0.25">
      <c r="CG52309" s="768"/>
      <c r="CH52309" s="768"/>
      <c r="CI52309" s="850"/>
    </row>
    <row r="52310" spans="85:87" x14ac:dyDescent="0.25">
      <c r="CG52310" s="768"/>
      <c r="CH52310" s="768"/>
      <c r="CI52310" s="850"/>
    </row>
    <row r="52311" spans="85:87" x14ac:dyDescent="0.25">
      <c r="CG52311" s="768"/>
      <c r="CH52311" s="768"/>
      <c r="CI52311" s="850"/>
    </row>
    <row r="52312" spans="85:87" x14ac:dyDescent="0.25">
      <c r="CG52312" s="768"/>
      <c r="CH52312" s="768"/>
      <c r="CI52312" s="850"/>
    </row>
    <row r="52313" spans="85:87" x14ac:dyDescent="0.25">
      <c r="CG52313" s="768"/>
      <c r="CH52313" s="768"/>
      <c r="CI52313" s="850"/>
    </row>
    <row r="52314" spans="85:87" x14ac:dyDescent="0.25">
      <c r="CG52314" s="768"/>
      <c r="CH52314" s="768"/>
      <c r="CI52314" s="850"/>
    </row>
    <row r="52315" spans="85:87" x14ac:dyDescent="0.25">
      <c r="CG52315" s="768"/>
      <c r="CH52315" s="768"/>
      <c r="CI52315" s="850"/>
    </row>
    <row r="52316" spans="85:87" x14ac:dyDescent="0.25">
      <c r="CG52316" s="768"/>
      <c r="CH52316" s="768"/>
      <c r="CI52316" s="850"/>
    </row>
    <row r="52317" spans="85:87" x14ac:dyDescent="0.25">
      <c r="CG52317" s="768"/>
      <c r="CH52317" s="768"/>
      <c r="CI52317" s="850"/>
    </row>
    <row r="52318" spans="85:87" x14ac:dyDescent="0.25">
      <c r="CG52318" s="768"/>
      <c r="CH52318" s="768"/>
      <c r="CI52318" s="850"/>
    </row>
    <row r="52319" spans="85:87" x14ac:dyDescent="0.25">
      <c r="CG52319" s="768"/>
      <c r="CH52319" s="768"/>
      <c r="CI52319" s="850"/>
    </row>
    <row r="52320" spans="85:87" x14ac:dyDescent="0.25">
      <c r="CG52320" s="768"/>
      <c r="CH52320" s="768"/>
      <c r="CI52320" s="850"/>
    </row>
    <row r="52321" spans="85:87" x14ac:dyDescent="0.25">
      <c r="CG52321" s="768"/>
      <c r="CH52321" s="768"/>
      <c r="CI52321" s="850"/>
    </row>
    <row r="52322" spans="85:87" x14ac:dyDescent="0.25">
      <c r="CG52322" s="768"/>
      <c r="CH52322" s="768"/>
      <c r="CI52322" s="850"/>
    </row>
    <row r="52323" spans="85:87" x14ac:dyDescent="0.25">
      <c r="CG52323" s="768"/>
      <c r="CH52323" s="768"/>
      <c r="CI52323" s="850"/>
    </row>
    <row r="52324" spans="85:87" x14ac:dyDescent="0.25">
      <c r="CG52324" s="768"/>
      <c r="CH52324" s="768"/>
      <c r="CI52324" s="850"/>
    </row>
    <row r="52325" spans="85:87" x14ac:dyDescent="0.25">
      <c r="CG52325" s="768"/>
      <c r="CH52325" s="768"/>
      <c r="CI52325" s="850"/>
    </row>
    <row r="52326" spans="85:87" x14ac:dyDescent="0.25">
      <c r="CG52326" s="768"/>
      <c r="CH52326" s="768"/>
      <c r="CI52326" s="850"/>
    </row>
    <row r="52327" spans="85:87" x14ac:dyDescent="0.25">
      <c r="CG52327" s="768"/>
      <c r="CH52327" s="768"/>
      <c r="CI52327" s="850"/>
    </row>
    <row r="52328" spans="85:87" x14ac:dyDescent="0.25">
      <c r="CG52328" s="768"/>
      <c r="CH52328" s="768"/>
      <c r="CI52328" s="850"/>
    </row>
    <row r="52329" spans="85:87" x14ac:dyDescent="0.25">
      <c r="CG52329" s="768"/>
      <c r="CH52329" s="768"/>
      <c r="CI52329" s="850"/>
    </row>
    <row r="52330" spans="85:87" x14ac:dyDescent="0.25">
      <c r="CG52330" s="768"/>
      <c r="CH52330" s="768"/>
      <c r="CI52330" s="850"/>
    </row>
    <row r="52331" spans="85:87" x14ac:dyDescent="0.25">
      <c r="CG52331" s="768"/>
      <c r="CH52331" s="768"/>
      <c r="CI52331" s="850"/>
    </row>
    <row r="52332" spans="85:87" x14ac:dyDescent="0.25">
      <c r="CG52332" s="768"/>
      <c r="CH52332" s="768"/>
      <c r="CI52332" s="850"/>
    </row>
    <row r="52333" spans="85:87" x14ac:dyDescent="0.25">
      <c r="CG52333" s="768"/>
      <c r="CH52333" s="768"/>
      <c r="CI52333" s="850"/>
    </row>
    <row r="52334" spans="85:87" x14ac:dyDescent="0.25">
      <c r="CG52334" s="768"/>
      <c r="CH52334" s="768"/>
      <c r="CI52334" s="850"/>
    </row>
    <row r="52335" spans="85:87" x14ac:dyDescent="0.25">
      <c r="CG52335" s="768"/>
      <c r="CH52335" s="768"/>
      <c r="CI52335" s="850"/>
    </row>
    <row r="52336" spans="85:87" x14ac:dyDescent="0.25">
      <c r="CG52336" s="768"/>
      <c r="CH52336" s="768"/>
      <c r="CI52336" s="850"/>
    </row>
    <row r="52337" spans="85:87" x14ac:dyDescent="0.25">
      <c r="CG52337" s="768"/>
      <c r="CH52337" s="768"/>
      <c r="CI52337" s="850"/>
    </row>
    <row r="52338" spans="85:87" x14ac:dyDescent="0.25">
      <c r="CG52338" s="768"/>
      <c r="CH52338" s="768"/>
      <c r="CI52338" s="850"/>
    </row>
    <row r="52339" spans="85:87" x14ac:dyDescent="0.25">
      <c r="CG52339" s="768"/>
      <c r="CH52339" s="768"/>
      <c r="CI52339" s="850"/>
    </row>
    <row r="52340" spans="85:87" x14ac:dyDescent="0.25">
      <c r="CG52340" s="768"/>
      <c r="CH52340" s="768"/>
      <c r="CI52340" s="850"/>
    </row>
    <row r="52341" spans="85:87" x14ac:dyDescent="0.25">
      <c r="CG52341" s="768"/>
      <c r="CH52341" s="768"/>
      <c r="CI52341" s="850"/>
    </row>
    <row r="52342" spans="85:87" x14ac:dyDescent="0.25">
      <c r="CG52342" s="768"/>
      <c r="CH52342" s="768"/>
      <c r="CI52342" s="850"/>
    </row>
    <row r="52343" spans="85:87" x14ac:dyDescent="0.25">
      <c r="CG52343" s="768"/>
      <c r="CH52343" s="768"/>
      <c r="CI52343" s="850"/>
    </row>
    <row r="52344" spans="85:87" x14ac:dyDescent="0.25">
      <c r="CG52344" s="768"/>
      <c r="CH52344" s="768"/>
      <c r="CI52344" s="850"/>
    </row>
    <row r="52345" spans="85:87" x14ac:dyDescent="0.25">
      <c r="CG52345" s="768"/>
      <c r="CH52345" s="768"/>
      <c r="CI52345" s="850"/>
    </row>
    <row r="52346" spans="85:87" x14ac:dyDescent="0.25">
      <c r="CG52346" s="768"/>
      <c r="CH52346" s="768"/>
      <c r="CI52346" s="850"/>
    </row>
    <row r="52347" spans="85:87" x14ac:dyDescent="0.25">
      <c r="CG52347" s="768"/>
      <c r="CH52347" s="768"/>
      <c r="CI52347" s="850"/>
    </row>
    <row r="52348" spans="85:87" x14ac:dyDescent="0.25">
      <c r="CG52348" s="768"/>
      <c r="CH52348" s="768"/>
      <c r="CI52348" s="850"/>
    </row>
    <row r="52349" spans="85:87" x14ac:dyDescent="0.25">
      <c r="CG52349" s="768"/>
      <c r="CH52349" s="768"/>
      <c r="CI52349" s="850"/>
    </row>
    <row r="52350" spans="85:87" x14ac:dyDescent="0.25">
      <c r="CG52350" s="768"/>
      <c r="CH52350" s="768"/>
      <c r="CI52350" s="850"/>
    </row>
    <row r="52351" spans="85:87" x14ac:dyDescent="0.25">
      <c r="CG52351" s="768"/>
      <c r="CH52351" s="768"/>
      <c r="CI52351" s="850"/>
    </row>
    <row r="52352" spans="85:87" x14ac:dyDescent="0.25">
      <c r="CG52352" s="768"/>
      <c r="CH52352" s="768"/>
      <c r="CI52352" s="850"/>
    </row>
    <row r="52353" spans="85:87" x14ac:dyDescent="0.25">
      <c r="CG52353" s="768"/>
      <c r="CH52353" s="768"/>
      <c r="CI52353" s="850"/>
    </row>
    <row r="52354" spans="85:87" x14ac:dyDescent="0.25">
      <c r="CG52354" s="768"/>
      <c r="CH52354" s="768"/>
      <c r="CI52354" s="850"/>
    </row>
    <row r="52355" spans="85:87" x14ac:dyDescent="0.25">
      <c r="CG52355" s="768"/>
      <c r="CH52355" s="768"/>
      <c r="CI52355" s="850"/>
    </row>
    <row r="52356" spans="85:87" x14ac:dyDescent="0.25">
      <c r="CG52356" s="768"/>
      <c r="CH52356" s="768"/>
      <c r="CI52356" s="850"/>
    </row>
    <row r="52357" spans="85:87" x14ac:dyDescent="0.25">
      <c r="CG52357" s="768"/>
      <c r="CH52357" s="768"/>
      <c r="CI52357" s="850"/>
    </row>
    <row r="52358" spans="85:87" x14ac:dyDescent="0.25">
      <c r="CG52358" s="768"/>
      <c r="CH52358" s="768"/>
      <c r="CI52358" s="850"/>
    </row>
    <row r="52359" spans="85:87" x14ac:dyDescent="0.25">
      <c r="CG52359" s="768"/>
      <c r="CH52359" s="768"/>
      <c r="CI52359" s="850"/>
    </row>
    <row r="52360" spans="85:87" x14ac:dyDescent="0.25">
      <c r="CG52360" s="768"/>
      <c r="CH52360" s="768"/>
      <c r="CI52360" s="850"/>
    </row>
    <row r="52361" spans="85:87" x14ac:dyDescent="0.25">
      <c r="CG52361" s="768"/>
      <c r="CH52361" s="768"/>
      <c r="CI52361" s="850"/>
    </row>
    <row r="52362" spans="85:87" x14ac:dyDescent="0.25">
      <c r="CG52362" s="768"/>
      <c r="CH52362" s="768"/>
      <c r="CI52362" s="850"/>
    </row>
    <row r="52363" spans="85:87" x14ac:dyDescent="0.25">
      <c r="CG52363" s="768"/>
      <c r="CH52363" s="768"/>
      <c r="CI52363" s="850"/>
    </row>
    <row r="52364" spans="85:87" x14ac:dyDescent="0.25">
      <c r="CG52364" s="768"/>
      <c r="CH52364" s="768"/>
      <c r="CI52364" s="850"/>
    </row>
    <row r="52365" spans="85:87" x14ac:dyDescent="0.25">
      <c r="CG52365" s="768"/>
      <c r="CH52365" s="768"/>
      <c r="CI52365" s="850"/>
    </row>
    <row r="52366" spans="85:87" x14ac:dyDescent="0.25">
      <c r="CG52366" s="768"/>
      <c r="CH52366" s="768"/>
      <c r="CI52366" s="850"/>
    </row>
    <row r="52367" spans="85:87" x14ac:dyDescent="0.25">
      <c r="CG52367" s="768"/>
      <c r="CH52367" s="768"/>
      <c r="CI52367" s="850"/>
    </row>
    <row r="52368" spans="85:87" x14ac:dyDescent="0.25">
      <c r="CG52368" s="768"/>
      <c r="CH52368" s="768"/>
      <c r="CI52368" s="850"/>
    </row>
    <row r="52369" spans="85:87" x14ac:dyDescent="0.25">
      <c r="CG52369" s="768"/>
      <c r="CH52369" s="768"/>
      <c r="CI52369" s="850"/>
    </row>
    <row r="52370" spans="85:87" x14ac:dyDescent="0.25">
      <c r="CG52370" s="768"/>
      <c r="CH52370" s="768"/>
      <c r="CI52370" s="850"/>
    </row>
    <row r="52371" spans="85:87" x14ac:dyDescent="0.25">
      <c r="CG52371" s="768"/>
      <c r="CH52371" s="768"/>
      <c r="CI52371" s="850"/>
    </row>
    <row r="52372" spans="85:87" x14ac:dyDescent="0.25">
      <c r="CG52372" s="768"/>
      <c r="CH52372" s="768"/>
      <c r="CI52372" s="850"/>
    </row>
    <row r="52373" spans="85:87" x14ac:dyDescent="0.25">
      <c r="CG52373" s="768"/>
      <c r="CH52373" s="768"/>
      <c r="CI52373" s="850"/>
    </row>
    <row r="52374" spans="85:87" x14ac:dyDescent="0.25">
      <c r="CG52374" s="768"/>
      <c r="CH52374" s="768"/>
      <c r="CI52374" s="850"/>
    </row>
    <row r="52375" spans="85:87" x14ac:dyDescent="0.25">
      <c r="CG52375" s="768"/>
      <c r="CH52375" s="768"/>
      <c r="CI52375" s="850"/>
    </row>
    <row r="52376" spans="85:87" x14ac:dyDescent="0.25">
      <c r="CG52376" s="768"/>
      <c r="CH52376" s="768"/>
      <c r="CI52376" s="850"/>
    </row>
    <row r="52377" spans="85:87" x14ac:dyDescent="0.25">
      <c r="CG52377" s="768"/>
      <c r="CH52377" s="768"/>
      <c r="CI52377" s="850"/>
    </row>
    <row r="52378" spans="85:87" x14ac:dyDescent="0.25">
      <c r="CG52378" s="768"/>
      <c r="CH52378" s="768"/>
      <c r="CI52378" s="850"/>
    </row>
    <row r="52379" spans="85:87" x14ac:dyDescent="0.25">
      <c r="CG52379" s="768"/>
      <c r="CH52379" s="768"/>
      <c r="CI52379" s="850"/>
    </row>
    <row r="52380" spans="85:87" x14ac:dyDescent="0.25">
      <c r="CG52380" s="768"/>
      <c r="CH52380" s="768"/>
      <c r="CI52380" s="850"/>
    </row>
    <row r="52381" spans="85:87" x14ac:dyDescent="0.25">
      <c r="CG52381" s="768"/>
      <c r="CH52381" s="768"/>
      <c r="CI52381" s="850"/>
    </row>
    <row r="52382" spans="85:87" x14ac:dyDescent="0.25">
      <c r="CG52382" s="768"/>
      <c r="CH52382" s="768"/>
      <c r="CI52382" s="850"/>
    </row>
    <row r="52383" spans="85:87" x14ac:dyDescent="0.25">
      <c r="CG52383" s="768"/>
      <c r="CH52383" s="768"/>
      <c r="CI52383" s="850"/>
    </row>
    <row r="52384" spans="85:87" x14ac:dyDescent="0.25">
      <c r="CG52384" s="768"/>
      <c r="CH52384" s="768"/>
      <c r="CI52384" s="850"/>
    </row>
    <row r="52385" spans="85:87" x14ac:dyDescent="0.25">
      <c r="CG52385" s="768"/>
      <c r="CH52385" s="768"/>
      <c r="CI52385" s="850"/>
    </row>
    <row r="52386" spans="85:87" x14ac:dyDescent="0.25">
      <c r="CG52386" s="768"/>
      <c r="CH52386" s="768"/>
      <c r="CI52386" s="850"/>
    </row>
    <row r="52387" spans="85:87" x14ac:dyDescent="0.25">
      <c r="CG52387" s="768"/>
      <c r="CH52387" s="768"/>
      <c r="CI52387" s="850"/>
    </row>
    <row r="52388" spans="85:87" x14ac:dyDescent="0.25">
      <c r="CG52388" s="768"/>
      <c r="CH52388" s="768"/>
      <c r="CI52388" s="850"/>
    </row>
    <row r="52389" spans="85:87" x14ac:dyDescent="0.25">
      <c r="CG52389" s="768"/>
      <c r="CH52389" s="768"/>
      <c r="CI52389" s="850"/>
    </row>
    <row r="52390" spans="85:87" x14ac:dyDescent="0.25">
      <c r="CG52390" s="768"/>
      <c r="CH52390" s="768"/>
      <c r="CI52390" s="850"/>
    </row>
    <row r="52391" spans="85:87" x14ac:dyDescent="0.25">
      <c r="CG52391" s="768"/>
      <c r="CH52391" s="768"/>
      <c r="CI52391" s="850"/>
    </row>
    <row r="52392" spans="85:87" x14ac:dyDescent="0.25">
      <c r="CG52392" s="768"/>
      <c r="CH52392" s="768"/>
      <c r="CI52392" s="850"/>
    </row>
    <row r="52393" spans="85:87" x14ac:dyDescent="0.25">
      <c r="CG52393" s="768"/>
      <c r="CH52393" s="768"/>
      <c r="CI52393" s="850"/>
    </row>
    <row r="52394" spans="85:87" x14ac:dyDescent="0.25">
      <c r="CG52394" s="768"/>
      <c r="CH52394" s="768"/>
      <c r="CI52394" s="850"/>
    </row>
    <row r="52395" spans="85:87" x14ac:dyDescent="0.25">
      <c r="CG52395" s="768"/>
      <c r="CH52395" s="768"/>
      <c r="CI52395" s="850"/>
    </row>
    <row r="52396" spans="85:87" x14ac:dyDescent="0.25">
      <c r="CG52396" s="768"/>
      <c r="CH52396" s="768"/>
      <c r="CI52396" s="850"/>
    </row>
    <row r="52397" spans="85:87" x14ac:dyDescent="0.25">
      <c r="CG52397" s="768"/>
      <c r="CH52397" s="768"/>
      <c r="CI52397" s="850"/>
    </row>
    <row r="52398" spans="85:87" x14ac:dyDescent="0.25">
      <c r="CG52398" s="768"/>
      <c r="CH52398" s="768"/>
      <c r="CI52398" s="850"/>
    </row>
    <row r="52399" spans="85:87" x14ac:dyDescent="0.25">
      <c r="CG52399" s="768"/>
      <c r="CH52399" s="768"/>
      <c r="CI52399" s="850"/>
    </row>
    <row r="52400" spans="85:87" x14ac:dyDescent="0.25">
      <c r="CG52400" s="768"/>
      <c r="CH52400" s="768"/>
      <c r="CI52400" s="850"/>
    </row>
    <row r="52401" spans="85:87" x14ac:dyDescent="0.25">
      <c r="CG52401" s="768"/>
      <c r="CH52401" s="768"/>
      <c r="CI52401" s="850"/>
    </row>
    <row r="52402" spans="85:87" x14ac:dyDescent="0.25">
      <c r="CG52402" s="768"/>
      <c r="CH52402" s="768"/>
      <c r="CI52402" s="850"/>
    </row>
    <row r="52403" spans="85:87" x14ac:dyDescent="0.25">
      <c r="CG52403" s="768"/>
      <c r="CH52403" s="768"/>
      <c r="CI52403" s="850"/>
    </row>
    <row r="52404" spans="85:87" x14ac:dyDescent="0.25">
      <c r="CG52404" s="768"/>
      <c r="CH52404" s="768"/>
      <c r="CI52404" s="850"/>
    </row>
    <row r="52405" spans="85:87" x14ac:dyDescent="0.25">
      <c r="CG52405" s="768"/>
      <c r="CH52405" s="768"/>
      <c r="CI52405" s="850"/>
    </row>
    <row r="52406" spans="85:87" x14ac:dyDescent="0.25">
      <c r="CG52406" s="768"/>
      <c r="CH52406" s="768"/>
      <c r="CI52406" s="850"/>
    </row>
    <row r="52407" spans="85:87" x14ac:dyDescent="0.25">
      <c r="CG52407" s="768"/>
      <c r="CH52407" s="768"/>
      <c r="CI52407" s="850"/>
    </row>
    <row r="52408" spans="85:87" x14ac:dyDescent="0.25">
      <c r="CG52408" s="768"/>
      <c r="CH52408" s="768"/>
      <c r="CI52408" s="850"/>
    </row>
    <row r="52409" spans="85:87" x14ac:dyDescent="0.25">
      <c r="CG52409" s="768"/>
      <c r="CH52409" s="768"/>
      <c r="CI52409" s="850"/>
    </row>
    <row r="52410" spans="85:87" x14ac:dyDescent="0.25">
      <c r="CG52410" s="768"/>
      <c r="CH52410" s="768"/>
      <c r="CI52410" s="850"/>
    </row>
    <row r="52411" spans="85:87" x14ac:dyDescent="0.25">
      <c r="CG52411" s="768"/>
      <c r="CH52411" s="768"/>
      <c r="CI52411" s="850"/>
    </row>
    <row r="52412" spans="85:87" x14ac:dyDescent="0.25">
      <c r="CG52412" s="768"/>
      <c r="CH52412" s="768"/>
      <c r="CI52412" s="850"/>
    </row>
    <row r="52413" spans="85:87" x14ac:dyDescent="0.25">
      <c r="CG52413" s="768"/>
      <c r="CH52413" s="768"/>
      <c r="CI52413" s="850"/>
    </row>
    <row r="52414" spans="85:87" x14ac:dyDescent="0.25">
      <c r="CG52414" s="768"/>
      <c r="CH52414" s="768"/>
      <c r="CI52414" s="850"/>
    </row>
    <row r="52415" spans="85:87" x14ac:dyDescent="0.25">
      <c r="CG52415" s="768"/>
      <c r="CH52415" s="768"/>
      <c r="CI52415" s="850"/>
    </row>
    <row r="52416" spans="85:87" x14ac:dyDescent="0.25">
      <c r="CG52416" s="768"/>
      <c r="CH52416" s="768"/>
      <c r="CI52416" s="850"/>
    </row>
    <row r="52417" spans="85:87" x14ac:dyDescent="0.25">
      <c r="CG52417" s="768"/>
      <c r="CH52417" s="768"/>
      <c r="CI52417" s="850"/>
    </row>
    <row r="52418" spans="85:87" x14ac:dyDescent="0.25">
      <c r="CG52418" s="768"/>
      <c r="CH52418" s="768"/>
      <c r="CI52418" s="850"/>
    </row>
    <row r="52419" spans="85:87" x14ac:dyDescent="0.25">
      <c r="CG52419" s="768"/>
      <c r="CH52419" s="768"/>
      <c r="CI52419" s="850"/>
    </row>
    <row r="52420" spans="85:87" x14ac:dyDescent="0.25">
      <c r="CG52420" s="768"/>
      <c r="CH52420" s="768"/>
      <c r="CI52420" s="850"/>
    </row>
    <row r="52421" spans="85:87" x14ac:dyDescent="0.25">
      <c r="CG52421" s="768"/>
      <c r="CH52421" s="768"/>
      <c r="CI52421" s="850"/>
    </row>
    <row r="52422" spans="85:87" x14ac:dyDescent="0.25">
      <c r="CG52422" s="768"/>
      <c r="CH52422" s="768"/>
      <c r="CI52422" s="850"/>
    </row>
    <row r="52423" spans="85:87" x14ac:dyDescent="0.25">
      <c r="CG52423" s="768"/>
      <c r="CH52423" s="768"/>
      <c r="CI52423" s="850"/>
    </row>
    <row r="52424" spans="85:87" x14ac:dyDescent="0.25">
      <c r="CG52424" s="768"/>
      <c r="CH52424" s="768"/>
      <c r="CI52424" s="850"/>
    </row>
    <row r="52425" spans="85:87" x14ac:dyDescent="0.25">
      <c r="CG52425" s="768"/>
      <c r="CH52425" s="768"/>
      <c r="CI52425" s="850"/>
    </row>
    <row r="52426" spans="85:87" x14ac:dyDescent="0.25">
      <c r="CG52426" s="768"/>
      <c r="CH52426" s="768"/>
      <c r="CI52426" s="850"/>
    </row>
    <row r="52427" spans="85:87" x14ac:dyDescent="0.25">
      <c r="CG52427" s="768"/>
      <c r="CH52427" s="768"/>
      <c r="CI52427" s="850"/>
    </row>
    <row r="52428" spans="85:87" x14ac:dyDescent="0.25">
      <c r="CG52428" s="768"/>
      <c r="CH52428" s="768"/>
      <c r="CI52428" s="850"/>
    </row>
    <row r="52429" spans="85:87" x14ac:dyDescent="0.25">
      <c r="CG52429" s="768"/>
      <c r="CH52429" s="768"/>
      <c r="CI52429" s="850"/>
    </row>
    <row r="52430" spans="85:87" x14ac:dyDescent="0.25">
      <c r="CG52430" s="768"/>
      <c r="CH52430" s="768"/>
      <c r="CI52430" s="850"/>
    </row>
    <row r="52431" spans="85:87" x14ac:dyDescent="0.25">
      <c r="CG52431" s="768"/>
      <c r="CH52431" s="768"/>
      <c r="CI52431" s="850"/>
    </row>
    <row r="52432" spans="85:87" x14ac:dyDescent="0.25">
      <c r="CG52432" s="768"/>
      <c r="CH52432" s="768"/>
      <c r="CI52432" s="850"/>
    </row>
    <row r="52433" spans="85:87" x14ac:dyDescent="0.25">
      <c r="CG52433" s="768"/>
      <c r="CH52433" s="768"/>
      <c r="CI52433" s="850"/>
    </row>
    <row r="52434" spans="85:87" x14ac:dyDescent="0.25">
      <c r="CG52434" s="768"/>
      <c r="CH52434" s="768"/>
      <c r="CI52434" s="850"/>
    </row>
    <row r="52435" spans="85:87" x14ac:dyDescent="0.25">
      <c r="CG52435" s="768"/>
      <c r="CH52435" s="768"/>
      <c r="CI52435" s="850"/>
    </row>
    <row r="52436" spans="85:87" x14ac:dyDescent="0.25">
      <c r="CG52436" s="768"/>
      <c r="CH52436" s="768"/>
      <c r="CI52436" s="850"/>
    </row>
    <row r="52437" spans="85:87" x14ac:dyDescent="0.25">
      <c r="CG52437" s="768"/>
      <c r="CH52437" s="768"/>
      <c r="CI52437" s="850"/>
    </row>
    <row r="52438" spans="85:87" x14ac:dyDescent="0.25">
      <c r="CG52438" s="768"/>
      <c r="CH52438" s="768"/>
      <c r="CI52438" s="850"/>
    </row>
    <row r="52439" spans="85:87" x14ac:dyDescent="0.25">
      <c r="CG52439" s="768"/>
      <c r="CH52439" s="768"/>
      <c r="CI52439" s="850"/>
    </row>
    <row r="52440" spans="85:87" x14ac:dyDescent="0.25">
      <c r="CG52440" s="768"/>
      <c r="CH52440" s="768"/>
      <c r="CI52440" s="850"/>
    </row>
    <row r="52441" spans="85:87" x14ac:dyDescent="0.25">
      <c r="CG52441" s="768"/>
      <c r="CH52441" s="768"/>
      <c r="CI52441" s="850"/>
    </row>
    <row r="52442" spans="85:87" x14ac:dyDescent="0.25">
      <c r="CG52442" s="768"/>
      <c r="CH52442" s="768"/>
      <c r="CI52442" s="850"/>
    </row>
    <row r="52443" spans="85:87" x14ac:dyDescent="0.25">
      <c r="CG52443" s="768"/>
      <c r="CH52443" s="768"/>
      <c r="CI52443" s="850"/>
    </row>
    <row r="52444" spans="85:87" x14ac:dyDescent="0.25">
      <c r="CG52444" s="768"/>
      <c r="CH52444" s="768"/>
      <c r="CI52444" s="850"/>
    </row>
    <row r="52445" spans="85:87" x14ac:dyDescent="0.25">
      <c r="CG52445" s="768"/>
      <c r="CH52445" s="768"/>
      <c r="CI52445" s="850"/>
    </row>
    <row r="52446" spans="85:87" x14ac:dyDescent="0.25">
      <c r="CG52446" s="768"/>
      <c r="CH52446" s="768"/>
      <c r="CI52446" s="850"/>
    </row>
    <row r="52447" spans="85:87" x14ac:dyDescent="0.25">
      <c r="CG52447" s="768"/>
      <c r="CH52447" s="768"/>
      <c r="CI52447" s="850"/>
    </row>
    <row r="52448" spans="85:87" x14ac:dyDescent="0.25">
      <c r="CG52448" s="768"/>
      <c r="CH52448" s="768"/>
      <c r="CI52448" s="850"/>
    </row>
    <row r="52449" spans="85:87" x14ac:dyDescent="0.25">
      <c r="CG52449" s="768"/>
      <c r="CH52449" s="768"/>
      <c r="CI52449" s="850"/>
    </row>
    <row r="52450" spans="85:87" x14ac:dyDescent="0.25">
      <c r="CG52450" s="768"/>
      <c r="CH52450" s="768"/>
      <c r="CI52450" s="850"/>
    </row>
    <row r="52451" spans="85:87" x14ac:dyDescent="0.25">
      <c r="CG52451" s="768"/>
      <c r="CH52451" s="768"/>
      <c r="CI52451" s="850"/>
    </row>
    <row r="52452" spans="85:87" x14ac:dyDescent="0.25">
      <c r="CG52452" s="768"/>
      <c r="CH52452" s="768"/>
      <c r="CI52452" s="850"/>
    </row>
    <row r="52453" spans="85:87" x14ac:dyDescent="0.25">
      <c r="CG52453" s="768"/>
      <c r="CH52453" s="768"/>
      <c r="CI52453" s="850"/>
    </row>
    <row r="52454" spans="85:87" x14ac:dyDescent="0.25">
      <c r="CG52454" s="768"/>
      <c r="CH52454" s="768"/>
      <c r="CI52454" s="850"/>
    </row>
    <row r="52455" spans="85:87" x14ac:dyDescent="0.25">
      <c r="CG52455" s="768"/>
      <c r="CH52455" s="768"/>
      <c r="CI52455" s="850"/>
    </row>
    <row r="52456" spans="85:87" x14ac:dyDescent="0.25">
      <c r="CG52456" s="768"/>
      <c r="CH52456" s="768"/>
      <c r="CI52456" s="850"/>
    </row>
    <row r="52457" spans="85:87" x14ac:dyDescent="0.25">
      <c r="CG52457" s="768"/>
      <c r="CH52457" s="768"/>
      <c r="CI52457" s="850"/>
    </row>
    <row r="52458" spans="85:87" x14ac:dyDescent="0.25">
      <c r="CG52458" s="768"/>
      <c r="CH52458" s="768"/>
      <c r="CI52458" s="850"/>
    </row>
    <row r="52459" spans="85:87" x14ac:dyDescent="0.25">
      <c r="CG52459" s="768"/>
      <c r="CH52459" s="768"/>
      <c r="CI52459" s="850"/>
    </row>
    <row r="52460" spans="85:87" x14ac:dyDescent="0.25">
      <c r="CG52460" s="768"/>
      <c r="CH52460" s="768"/>
      <c r="CI52460" s="850"/>
    </row>
    <row r="52461" spans="85:87" x14ac:dyDescent="0.25">
      <c r="CG52461" s="768"/>
      <c r="CH52461" s="768"/>
      <c r="CI52461" s="850"/>
    </row>
    <row r="52462" spans="85:87" x14ac:dyDescent="0.25">
      <c r="CG52462" s="768"/>
      <c r="CH52462" s="768"/>
      <c r="CI52462" s="850"/>
    </row>
    <row r="52463" spans="85:87" x14ac:dyDescent="0.25">
      <c r="CG52463" s="768"/>
      <c r="CH52463" s="768"/>
      <c r="CI52463" s="850"/>
    </row>
    <row r="52464" spans="85:87" x14ac:dyDescent="0.25">
      <c r="CG52464" s="768"/>
      <c r="CH52464" s="768"/>
      <c r="CI52464" s="850"/>
    </row>
    <row r="52465" spans="85:87" x14ac:dyDescent="0.25">
      <c r="CG52465" s="768"/>
      <c r="CH52465" s="768"/>
      <c r="CI52465" s="850"/>
    </row>
    <row r="52466" spans="85:87" x14ac:dyDescent="0.25">
      <c r="CG52466" s="768"/>
      <c r="CH52466" s="768"/>
      <c r="CI52466" s="850"/>
    </row>
    <row r="52467" spans="85:87" x14ac:dyDescent="0.25">
      <c r="CG52467" s="768"/>
      <c r="CH52467" s="768"/>
      <c r="CI52467" s="850"/>
    </row>
    <row r="52468" spans="85:87" x14ac:dyDescent="0.25">
      <c r="CG52468" s="768"/>
      <c r="CH52468" s="768"/>
      <c r="CI52468" s="850"/>
    </row>
    <row r="52469" spans="85:87" x14ac:dyDescent="0.25">
      <c r="CG52469" s="768"/>
      <c r="CH52469" s="768"/>
      <c r="CI52469" s="850"/>
    </row>
    <row r="52470" spans="85:87" x14ac:dyDescent="0.25">
      <c r="CG52470" s="768"/>
      <c r="CH52470" s="768"/>
      <c r="CI52470" s="850"/>
    </row>
    <row r="52471" spans="85:87" x14ac:dyDescent="0.25">
      <c r="CG52471" s="768"/>
      <c r="CH52471" s="768"/>
      <c r="CI52471" s="850"/>
    </row>
    <row r="52472" spans="85:87" x14ac:dyDescent="0.25">
      <c r="CG52472" s="768"/>
      <c r="CH52472" s="768"/>
      <c r="CI52472" s="850"/>
    </row>
    <row r="52473" spans="85:87" x14ac:dyDescent="0.25">
      <c r="CG52473" s="768"/>
      <c r="CH52473" s="768"/>
      <c r="CI52473" s="850"/>
    </row>
    <row r="52474" spans="85:87" x14ac:dyDescent="0.25">
      <c r="CG52474" s="768"/>
      <c r="CH52474" s="768"/>
      <c r="CI52474" s="850"/>
    </row>
    <row r="52475" spans="85:87" x14ac:dyDescent="0.25">
      <c r="CG52475" s="768"/>
      <c r="CH52475" s="768"/>
      <c r="CI52475" s="850"/>
    </row>
    <row r="52476" spans="85:87" x14ac:dyDescent="0.25">
      <c r="CG52476" s="768"/>
      <c r="CH52476" s="768"/>
      <c r="CI52476" s="850"/>
    </row>
    <row r="52477" spans="85:87" x14ac:dyDescent="0.25">
      <c r="CG52477" s="768"/>
      <c r="CH52477" s="768"/>
      <c r="CI52477" s="850"/>
    </row>
    <row r="52478" spans="85:87" x14ac:dyDescent="0.25">
      <c r="CG52478" s="768"/>
      <c r="CH52478" s="768"/>
      <c r="CI52478" s="850"/>
    </row>
    <row r="52479" spans="85:87" x14ac:dyDescent="0.25">
      <c r="CG52479" s="768"/>
      <c r="CH52479" s="768"/>
      <c r="CI52479" s="850"/>
    </row>
    <row r="52480" spans="85:87" x14ac:dyDescent="0.25">
      <c r="CG52480" s="768"/>
      <c r="CH52480" s="768"/>
      <c r="CI52480" s="850"/>
    </row>
    <row r="52481" spans="85:87" x14ac:dyDescent="0.25">
      <c r="CG52481" s="768"/>
      <c r="CH52481" s="768"/>
      <c r="CI52481" s="850"/>
    </row>
    <row r="52482" spans="85:87" x14ac:dyDescent="0.25">
      <c r="CG52482" s="768"/>
      <c r="CH52482" s="768"/>
      <c r="CI52482" s="850"/>
    </row>
    <row r="52483" spans="85:87" x14ac:dyDescent="0.25">
      <c r="CG52483" s="768"/>
      <c r="CH52483" s="768"/>
      <c r="CI52483" s="850"/>
    </row>
    <row r="52484" spans="85:87" x14ac:dyDescent="0.25">
      <c r="CG52484" s="768"/>
      <c r="CH52484" s="768"/>
      <c r="CI52484" s="850"/>
    </row>
    <row r="52485" spans="85:87" x14ac:dyDescent="0.25">
      <c r="CG52485" s="768"/>
      <c r="CH52485" s="768"/>
      <c r="CI52485" s="850"/>
    </row>
    <row r="52486" spans="85:87" x14ac:dyDescent="0.25">
      <c r="CG52486" s="768"/>
      <c r="CH52486" s="768"/>
      <c r="CI52486" s="850"/>
    </row>
    <row r="52487" spans="85:87" x14ac:dyDescent="0.25">
      <c r="CG52487" s="768"/>
      <c r="CH52487" s="768"/>
      <c r="CI52487" s="850"/>
    </row>
    <row r="52488" spans="85:87" x14ac:dyDescent="0.25">
      <c r="CG52488" s="768"/>
      <c r="CH52488" s="768"/>
      <c r="CI52488" s="850"/>
    </row>
    <row r="52489" spans="85:87" x14ac:dyDescent="0.25">
      <c r="CG52489" s="768"/>
      <c r="CH52489" s="768"/>
      <c r="CI52489" s="850"/>
    </row>
    <row r="52490" spans="85:87" x14ac:dyDescent="0.25">
      <c r="CG52490" s="768"/>
      <c r="CH52490" s="768"/>
      <c r="CI52490" s="850"/>
    </row>
    <row r="52491" spans="85:87" x14ac:dyDescent="0.25">
      <c r="CG52491" s="768"/>
      <c r="CH52491" s="768"/>
      <c r="CI52491" s="850"/>
    </row>
    <row r="52492" spans="85:87" x14ac:dyDescent="0.25">
      <c r="CG52492" s="768"/>
      <c r="CH52492" s="768"/>
      <c r="CI52492" s="850"/>
    </row>
    <row r="52493" spans="85:87" x14ac:dyDescent="0.25">
      <c r="CG52493" s="768"/>
      <c r="CH52493" s="768"/>
      <c r="CI52493" s="850"/>
    </row>
    <row r="52494" spans="85:87" x14ac:dyDescent="0.25">
      <c r="CG52494" s="768"/>
      <c r="CH52494" s="768"/>
      <c r="CI52494" s="850"/>
    </row>
    <row r="52495" spans="85:87" x14ac:dyDescent="0.25">
      <c r="CG52495" s="768"/>
      <c r="CH52495" s="768"/>
      <c r="CI52495" s="850"/>
    </row>
    <row r="52496" spans="85:87" x14ac:dyDescent="0.25">
      <c r="CG52496" s="768"/>
      <c r="CH52496" s="768"/>
      <c r="CI52496" s="850"/>
    </row>
    <row r="52497" spans="85:87" x14ac:dyDescent="0.25">
      <c r="CG52497" s="768"/>
      <c r="CH52497" s="768"/>
      <c r="CI52497" s="850"/>
    </row>
    <row r="52498" spans="85:87" x14ac:dyDescent="0.25">
      <c r="CG52498" s="768"/>
      <c r="CH52498" s="768"/>
      <c r="CI52498" s="850"/>
    </row>
    <row r="52499" spans="85:87" x14ac:dyDescent="0.25">
      <c r="CG52499" s="768"/>
      <c r="CH52499" s="768"/>
      <c r="CI52499" s="850"/>
    </row>
    <row r="52500" spans="85:87" x14ac:dyDescent="0.25">
      <c r="CG52500" s="768"/>
      <c r="CH52500" s="768"/>
      <c r="CI52500" s="850"/>
    </row>
    <row r="52501" spans="85:87" x14ac:dyDescent="0.25">
      <c r="CG52501" s="768"/>
      <c r="CH52501" s="768"/>
      <c r="CI52501" s="850"/>
    </row>
    <row r="52502" spans="85:87" x14ac:dyDescent="0.25">
      <c r="CG52502" s="768"/>
      <c r="CH52502" s="768"/>
      <c r="CI52502" s="850"/>
    </row>
    <row r="52503" spans="85:87" x14ac:dyDescent="0.25">
      <c r="CG52503" s="768"/>
      <c r="CH52503" s="768"/>
      <c r="CI52503" s="850"/>
    </row>
    <row r="52504" spans="85:87" x14ac:dyDescent="0.25">
      <c r="CG52504" s="768"/>
      <c r="CH52504" s="768"/>
      <c r="CI52504" s="850"/>
    </row>
    <row r="52505" spans="85:87" x14ac:dyDescent="0.25">
      <c r="CG52505" s="768"/>
      <c r="CH52505" s="768"/>
      <c r="CI52505" s="850"/>
    </row>
    <row r="52506" spans="85:87" x14ac:dyDescent="0.25">
      <c r="CG52506" s="768"/>
      <c r="CH52506" s="768"/>
      <c r="CI52506" s="850"/>
    </row>
    <row r="52507" spans="85:87" x14ac:dyDescent="0.25">
      <c r="CG52507" s="768"/>
      <c r="CH52507" s="768"/>
      <c r="CI52507" s="850"/>
    </row>
    <row r="52508" spans="85:87" x14ac:dyDescent="0.25">
      <c r="CG52508" s="768"/>
      <c r="CH52508" s="768"/>
      <c r="CI52508" s="850"/>
    </row>
    <row r="52509" spans="85:87" x14ac:dyDescent="0.25">
      <c r="CG52509" s="768"/>
      <c r="CH52509" s="768"/>
      <c r="CI52509" s="850"/>
    </row>
    <row r="52510" spans="85:87" x14ac:dyDescent="0.25">
      <c r="CG52510" s="768"/>
      <c r="CH52510" s="768"/>
      <c r="CI52510" s="850"/>
    </row>
    <row r="52511" spans="85:87" x14ac:dyDescent="0.25">
      <c r="CG52511" s="768"/>
      <c r="CH52511" s="768"/>
      <c r="CI52511" s="850"/>
    </row>
    <row r="52512" spans="85:87" x14ac:dyDescent="0.25">
      <c r="CG52512" s="768"/>
      <c r="CH52512" s="768"/>
      <c r="CI52512" s="850"/>
    </row>
    <row r="52513" spans="85:87" x14ac:dyDescent="0.25">
      <c r="CG52513" s="768"/>
      <c r="CH52513" s="768"/>
      <c r="CI52513" s="850"/>
    </row>
    <row r="52514" spans="85:87" x14ac:dyDescent="0.25">
      <c r="CG52514" s="768"/>
      <c r="CH52514" s="768"/>
      <c r="CI52514" s="850"/>
    </row>
    <row r="52515" spans="85:87" x14ac:dyDescent="0.25">
      <c r="CG52515" s="768"/>
      <c r="CH52515" s="768"/>
      <c r="CI52515" s="850"/>
    </row>
    <row r="52516" spans="85:87" x14ac:dyDescent="0.25">
      <c r="CG52516" s="768"/>
      <c r="CH52516" s="768"/>
      <c r="CI52516" s="850"/>
    </row>
    <row r="52517" spans="85:87" x14ac:dyDescent="0.25">
      <c r="CG52517" s="768"/>
      <c r="CH52517" s="768"/>
      <c r="CI52517" s="850"/>
    </row>
    <row r="52518" spans="85:87" x14ac:dyDescent="0.25">
      <c r="CG52518" s="768"/>
      <c r="CH52518" s="768"/>
      <c r="CI52518" s="850"/>
    </row>
    <row r="52519" spans="85:87" x14ac:dyDescent="0.25">
      <c r="CG52519" s="768"/>
      <c r="CH52519" s="768"/>
      <c r="CI52519" s="850"/>
    </row>
    <row r="52520" spans="85:87" x14ac:dyDescent="0.25">
      <c r="CG52520" s="768"/>
      <c r="CH52520" s="768"/>
      <c r="CI52520" s="850"/>
    </row>
    <row r="52521" spans="85:87" x14ac:dyDescent="0.25">
      <c r="CG52521" s="768"/>
      <c r="CH52521" s="768"/>
      <c r="CI52521" s="850"/>
    </row>
    <row r="52522" spans="85:87" x14ac:dyDescent="0.25">
      <c r="CG52522" s="768"/>
      <c r="CH52522" s="768"/>
      <c r="CI52522" s="850"/>
    </row>
    <row r="52523" spans="85:87" x14ac:dyDescent="0.25">
      <c r="CG52523" s="768"/>
      <c r="CH52523" s="768"/>
      <c r="CI52523" s="850"/>
    </row>
    <row r="52524" spans="85:87" x14ac:dyDescent="0.25">
      <c r="CG52524" s="768"/>
      <c r="CH52524" s="768"/>
      <c r="CI52524" s="850"/>
    </row>
    <row r="52525" spans="85:87" x14ac:dyDescent="0.25">
      <c r="CG52525" s="768"/>
      <c r="CH52525" s="768"/>
      <c r="CI52525" s="850"/>
    </row>
    <row r="52526" spans="85:87" x14ac:dyDescent="0.25">
      <c r="CG52526" s="768"/>
      <c r="CH52526" s="768"/>
      <c r="CI52526" s="850"/>
    </row>
    <row r="52527" spans="85:87" x14ac:dyDescent="0.25">
      <c r="CG52527" s="768"/>
      <c r="CH52527" s="768"/>
      <c r="CI52527" s="850"/>
    </row>
    <row r="52528" spans="85:87" x14ac:dyDescent="0.25">
      <c r="CG52528" s="768"/>
      <c r="CH52528" s="768"/>
      <c r="CI52528" s="850"/>
    </row>
    <row r="52529" spans="85:87" x14ac:dyDescent="0.25">
      <c r="CG52529" s="768"/>
      <c r="CH52529" s="768"/>
      <c r="CI52529" s="850"/>
    </row>
    <row r="52530" spans="85:87" x14ac:dyDescent="0.25">
      <c r="CG52530" s="768"/>
      <c r="CH52530" s="768"/>
      <c r="CI52530" s="850"/>
    </row>
    <row r="52531" spans="85:87" x14ac:dyDescent="0.25">
      <c r="CG52531" s="768"/>
      <c r="CH52531" s="768"/>
      <c r="CI52531" s="850"/>
    </row>
    <row r="52532" spans="85:87" x14ac:dyDescent="0.25">
      <c r="CG52532" s="768"/>
      <c r="CH52532" s="768"/>
      <c r="CI52532" s="850"/>
    </row>
    <row r="52533" spans="85:87" x14ac:dyDescent="0.25">
      <c r="CG52533" s="768"/>
      <c r="CH52533" s="768"/>
      <c r="CI52533" s="850"/>
    </row>
    <row r="52534" spans="85:87" x14ac:dyDescent="0.25">
      <c r="CG52534" s="768"/>
      <c r="CH52534" s="768"/>
      <c r="CI52534" s="850"/>
    </row>
    <row r="52535" spans="85:87" x14ac:dyDescent="0.25">
      <c r="CG52535" s="768"/>
      <c r="CH52535" s="768"/>
      <c r="CI52535" s="850"/>
    </row>
    <row r="52536" spans="85:87" x14ac:dyDescent="0.25">
      <c r="CG52536" s="768"/>
      <c r="CH52536" s="768"/>
      <c r="CI52536" s="850"/>
    </row>
    <row r="52537" spans="85:87" x14ac:dyDescent="0.25">
      <c r="CG52537" s="768"/>
      <c r="CH52537" s="768"/>
      <c r="CI52537" s="850"/>
    </row>
    <row r="52538" spans="85:87" x14ac:dyDescent="0.25">
      <c r="CG52538" s="768"/>
      <c r="CH52538" s="768"/>
      <c r="CI52538" s="850"/>
    </row>
    <row r="52539" spans="85:87" x14ac:dyDescent="0.25">
      <c r="CG52539" s="768"/>
      <c r="CH52539" s="768"/>
      <c r="CI52539" s="850"/>
    </row>
    <row r="52540" spans="85:87" x14ac:dyDescent="0.25">
      <c r="CG52540" s="768"/>
      <c r="CH52540" s="768"/>
      <c r="CI52540" s="850"/>
    </row>
    <row r="52541" spans="85:87" x14ac:dyDescent="0.25">
      <c r="CG52541" s="768"/>
      <c r="CH52541" s="768"/>
      <c r="CI52541" s="850"/>
    </row>
    <row r="52542" spans="85:87" x14ac:dyDescent="0.25">
      <c r="CG52542" s="768"/>
      <c r="CH52542" s="768"/>
      <c r="CI52542" s="850"/>
    </row>
    <row r="52543" spans="85:87" x14ac:dyDescent="0.25">
      <c r="CG52543" s="768"/>
      <c r="CH52543" s="768"/>
      <c r="CI52543" s="850"/>
    </row>
    <row r="52544" spans="85:87" x14ac:dyDescent="0.25">
      <c r="CG52544" s="768"/>
      <c r="CH52544" s="768"/>
      <c r="CI52544" s="850"/>
    </row>
    <row r="52545" spans="85:87" x14ac:dyDescent="0.25">
      <c r="CG52545" s="768"/>
      <c r="CH52545" s="768"/>
      <c r="CI52545" s="850"/>
    </row>
    <row r="52546" spans="85:87" x14ac:dyDescent="0.25">
      <c r="CG52546" s="768"/>
      <c r="CH52546" s="768"/>
      <c r="CI52546" s="850"/>
    </row>
    <row r="52547" spans="85:87" x14ac:dyDescent="0.25">
      <c r="CG52547" s="768"/>
      <c r="CH52547" s="768"/>
      <c r="CI52547" s="850"/>
    </row>
    <row r="52548" spans="85:87" x14ac:dyDescent="0.25">
      <c r="CG52548" s="768"/>
      <c r="CH52548" s="768"/>
      <c r="CI52548" s="850"/>
    </row>
    <row r="52549" spans="85:87" x14ac:dyDescent="0.25">
      <c r="CG52549" s="768"/>
      <c r="CH52549" s="768"/>
      <c r="CI52549" s="850"/>
    </row>
    <row r="52550" spans="85:87" x14ac:dyDescent="0.25">
      <c r="CG52550" s="768"/>
      <c r="CH52550" s="768"/>
      <c r="CI52550" s="850"/>
    </row>
    <row r="52551" spans="85:87" x14ac:dyDescent="0.25">
      <c r="CG52551" s="768"/>
      <c r="CH52551" s="768"/>
      <c r="CI52551" s="850"/>
    </row>
    <row r="52552" spans="85:87" x14ac:dyDescent="0.25">
      <c r="CG52552" s="768"/>
      <c r="CH52552" s="768"/>
      <c r="CI52552" s="850"/>
    </row>
    <row r="52553" spans="85:87" x14ac:dyDescent="0.25">
      <c r="CG52553" s="768"/>
      <c r="CH52553" s="768"/>
      <c r="CI52553" s="850"/>
    </row>
    <row r="52554" spans="85:87" x14ac:dyDescent="0.25">
      <c r="CG52554" s="768"/>
      <c r="CH52554" s="768"/>
      <c r="CI52554" s="850"/>
    </row>
    <row r="52555" spans="85:87" x14ac:dyDescent="0.25">
      <c r="CG52555" s="768"/>
      <c r="CH52555" s="768"/>
      <c r="CI52555" s="850"/>
    </row>
    <row r="52556" spans="85:87" x14ac:dyDescent="0.25">
      <c r="CG52556" s="768"/>
      <c r="CH52556" s="768"/>
      <c r="CI52556" s="850"/>
    </row>
    <row r="52557" spans="85:87" x14ac:dyDescent="0.25">
      <c r="CG52557" s="768"/>
      <c r="CH52557" s="768"/>
      <c r="CI52557" s="850"/>
    </row>
    <row r="52558" spans="85:87" x14ac:dyDescent="0.25">
      <c r="CG52558" s="768"/>
      <c r="CH52558" s="768"/>
      <c r="CI52558" s="850"/>
    </row>
    <row r="52559" spans="85:87" x14ac:dyDescent="0.25">
      <c r="CG52559" s="768"/>
      <c r="CH52559" s="768"/>
      <c r="CI52559" s="850"/>
    </row>
    <row r="52560" spans="85:87" x14ac:dyDescent="0.25">
      <c r="CG52560" s="768"/>
      <c r="CH52560" s="768"/>
      <c r="CI52560" s="850"/>
    </row>
    <row r="52561" spans="85:87" x14ac:dyDescent="0.25">
      <c r="CG52561" s="768"/>
      <c r="CH52561" s="768"/>
      <c r="CI52561" s="850"/>
    </row>
    <row r="52562" spans="85:87" x14ac:dyDescent="0.25">
      <c r="CG52562" s="768"/>
      <c r="CH52562" s="768"/>
      <c r="CI52562" s="850"/>
    </row>
    <row r="52563" spans="85:87" x14ac:dyDescent="0.25">
      <c r="CG52563" s="768"/>
      <c r="CH52563" s="768"/>
      <c r="CI52563" s="850"/>
    </row>
    <row r="52564" spans="85:87" x14ac:dyDescent="0.25">
      <c r="CG52564" s="768"/>
      <c r="CH52564" s="768"/>
      <c r="CI52564" s="850"/>
    </row>
    <row r="52565" spans="85:87" x14ac:dyDescent="0.25">
      <c r="CG52565" s="768"/>
      <c r="CH52565" s="768"/>
      <c r="CI52565" s="850"/>
    </row>
    <row r="52566" spans="85:87" x14ac:dyDescent="0.25">
      <c r="CG52566" s="768"/>
      <c r="CH52566" s="768"/>
      <c r="CI52566" s="850"/>
    </row>
    <row r="52567" spans="85:87" x14ac:dyDescent="0.25">
      <c r="CG52567" s="768"/>
      <c r="CH52567" s="768"/>
      <c r="CI52567" s="850"/>
    </row>
    <row r="52568" spans="85:87" x14ac:dyDescent="0.25">
      <c r="CG52568" s="768"/>
      <c r="CH52568" s="768"/>
      <c r="CI52568" s="850"/>
    </row>
    <row r="52569" spans="85:87" x14ac:dyDescent="0.25">
      <c r="CG52569" s="768"/>
      <c r="CH52569" s="768"/>
      <c r="CI52569" s="850"/>
    </row>
    <row r="52570" spans="85:87" x14ac:dyDescent="0.25">
      <c r="CG52570" s="768"/>
      <c r="CH52570" s="768"/>
      <c r="CI52570" s="850"/>
    </row>
    <row r="52571" spans="85:87" x14ac:dyDescent="0.25">
      <c r="CG52571" s="768"/>
      <c r="CH52571" s="768"/>
      <c r="CI52571" s="850"/>
    </row>
    <row r="52572" spans="85:87" x14ac:dyDescent="0.25">
      <c r="CG52572" s="768"/>
      <c r="CH52572" s="768"/>
      <c r="CI52572" s="850"/>
    </row>
    <row r="52573" spans="85:87" x14ac:dyDescent="0.25">
      <c r="CG52573" s="768"/>
      <c r="CH52573" s="768"/>
      <c r="CI52573" s="850"/>
    </row>
    <row r="52574" spans="85:87" x14ac:dyDescent="0.25">
      <c r="CG52574" s="768"/>
      <c r="CH52574" s="768"/>
      <c r="CI52574" s="850"/>
    </row>
    <row r="52575" spans="85:87" x14ac:dyDescent="0.25">
      <c r="CG52575" s="768"/>
      <c r="CH52575" s="768"/>
      <c r="CI52575" s="850"/>
    </row>
    <row r="52576" spans="85:87" x14ac:dyDescent="0.25">
      <c r="CG52576" s="768"/>
      <c r="CH52576" s="768"/>
      <c r="CI52576" s="850"/>
    </row>
    <row r="52577" spans="85:87" x14ac:dyDescent="0.25">
      <c r="CG52577" s="768"/>
      <c r="CH52577" s="768"/>
      <c r="CI52577" s="850"/>
    </row>
    <row r="52578" spans="85:87" x14ac:dyDescent="0.25">
      <c r="CG52578" s="768"/>
      <c r="CH52578" s="768"/>
      <c r="CI52578" s="850"/>
    </row>
    <row r="52579" spans="85:87" x14ac:dyDescent="0.25">
      <c r="CG52579" s="768"/>
      <c r="CH52579" s="768"/>
      <c r="CI52579" s="850"/>
    </row>
    <row r="52580" spans="85:87" x14ac:dyDescent="0.25">
      <c r="CG52580" s="768"/>
      <c r="CH52580" s="768"/>
      <c r="CI52580" s="850"/>
    </row>
    <row r="52581" spans="85:87" x14ac:dyDescent="0.25">
      <c r="CG52581" s="768"/>
      <c r="CH52581" s="768"/>
      <c r="CI52581" s="850"/>
    </row>
    <row r="52582" spans="85:87" x14ac:dyDescent="0.25">
      <c r="CG52582" s="768"/>
      <c r="CH52582" s="768"/>
      <c r="CI52582" s="850"/>
    </row>
    <row r="52583" spans="85:87" x14ac:dyDescent="0.25">
      <c r="CG52583" s="768"/>
      <c r="CH52583" s="768"/>
      <c r="CI52583" s="850"/>
    </row>
    <row r="52584" spans="85:87" x14ac:dyDescent="0.25">
      <c r="CG52584" s="768"/>
      <c r="CH52584" s="768"/>
      <c r="CI52584" s="850"/>
    </row>
    <row r="52585" spans="85:87" x14ac:dyDescent="0.25">
      <c r="CG52585" s="768"/>
      <c r="CH52585" s="768"/>
      <c r="CI52585" s="850"/>
    </row>
    <row r="52586" spans="85:87" x14ac:dyDescent="0.25">
      <c r="CG52586" s="768"/>
      <c r="CH52586" s="768"/>
      <c r="CI52586" s="850"/>
    </row>
    <row r="52587" spans="85:87" x14ac:dyDescent="0.25">
      <c r="CG52587" s="768"/>
      <c r="CH52587" s="768"/>
      <c r="CI52587" s="850"/>
    </row>
    <row r="52588" spans="85:87" x14ac:dyDescent="0.25">
      <c r="CG52588" s="768"/>
      <c r="CH52588" s="768"/>
      <c r="CI52588" s="850"/>
    </row>
    <row r="52589" spans="85:87" x14ac:dyDescent="0.25">
      <c r="CG52589" s="768"/>
      <c r="CH52589" s="768"/>
      <c r="CI52589" s="850"/>
    </row>
    <row r="52590" spans="85:87" x14ac:dyDescent="0.25">
      <c r="CG52590" s="768"/>
      <c r="CH52590" s="768"/>
      <c r="CI52590" s="850"/>
    </row>
    <row r="52591" spans="85:87" x14ac:dyDescent="0.25">
      <c r="CG52591" s="768"/>
      <c r="CH52591" s="768"/>
      <c r="CI52591" s="850"/>
    </row>
    <row r="52592" spans="85:87" x14ac:dyDescent="0.25">
      <c r="CG52592" s="768"/>
      <c r="CH52592" s="768"/>
      <c r="CI52592" s="850"/>
    </row>
    <row r="52593" spans="85:87" x14ac:dyDescent="0.25">
      <c r="CG52593" s="768"/>
      <c r="CH52593" s="768"/>
      <c r="CI52593" s="850"/>
    </row>
    <row r="52594" spans="85:87" x14ac:dyDescent="0.25">
      <c r="CG52594" s="768"/>
      <c r="CH52594" s="768"/>
      <c r="CI52594" s="850"/>
    </row>
    <row r="52595" spans="85:87" x14ac:dyDescent="0.25">
      <c r="CG52595" s="768"/>
      <c r="CH52595" s="768"/>
      <c r="CI52595" s="850"/>
    </row>
    <row r="52596" spans="85:87" x14ac:dyDescent="0.25">
      <c r="CG52596" s="768"/>
      <c r="CH52596" s="768"/>
      <c r="CI52596" s="850"/>
    </row>
    <row r="52597" spans="85:87" x14ac:dyDescent="0.25">
      <c r="CG52597" s="768"/>
      <c r="CH52597" s="768"/>
      <c r="CI52597" s="850"/>
    </row>
    <row r="52598" spans="85:87" x14ac:dyDescent="0.25">
      <c r="CG52598" s="768"/>
      <c r="CH52598" s="768"/>
      <c r="CI52598" s="850"/>
    </row>
    <row r="52599" spans="85:87" x14ac:dyDescent="0.25">
      <c r="CG52599" s="768"/>
      <c r="CH52599" s="768"/>
      <c r="CI52599" s="850"/>
    </row>
    <row r="52600" spans="85:87" x14ac:dyDescent="0.25">
      <c r="CG52600" s="768"/>
      <c r="CH52600" s="768"/>
      <c r="CI52600" s="850"/>
    </row>
    <row r="52601" spans="85:87" x14ac:dyDescent="0.25">
      <c r="CG52601" s="768"/>
      <c r="CH52601" s="768"/>
      <c r="CI52601" s="850"/>
    </row>
    <row r="52602" spans="85:87" x14ac:dyDescent="0.25">
      <c r="CG52602" s="768"/>
      <c r="CH52602" s="768"/>
      <c r="CI52602" s="850"/>
    </row>
    <row r="52603" spans="85:87" x14ac:dyDescent="0.25">
      <c r="CG52603" s="768"/>
      <c r="CH52603" s="768"/>
      <c r="CI52603" s="850"/>
    </row>
    <row r="52604" spans="85:87" x14ac:dyDescent="0.25">
      <c r="CG52604" s="768"/>
      <c r="CH52604" s="768"/>
      <c r="CI52604" s="850"/>
    </row>
    <row r="52605" spans="85:87" x14ac:dyDescent="0.25">
      <c r="CG52605" s="768"/>
      <c r="CH52605" s="768"/>
      <c r="CI52605" s="850"/>
    </row>
    <row r="52606" spans="85:87" x14ac:dyDescent="0.25">
      <c r="CG52606" s="768"/>
      <c r="CH52606" s="768"/>
      <c r="CI52606" s="850"/>
    </row>
    <row r="52607" spans="85:87" x14ac:dyDescent="0.25">
      <c r="CG52607" s="768"/>
      <c r="CH52607" s="768"/>
      <c r="CI52607" s="850"/>
    </row>
    <row r="52608" spans="85:87" x14ac:dyDescent="0.25">
      <c r="CG52608" s="768"/>
      <c r="CH52608" s="768"/>
      <c r="CI52608" s="850"/>
    </row>
    <row r="52609" spans="85:87" x14ac:dyDescent="0.25">
      <c r="CG52609" s="768"/>
      <c r="CH52609" s="768"/>
      <c r="CI52609" s="850"/>
    </row>
    <row r="52610" spans="85:87" x14ac:dyDescent="0.25">
      <c r="CG52610" s="768"/>
      <c r="CH52610" s="768"/>
      <c r="CI52610" s="850"/>
    </row>
    <row r="52611" spans="85:87" x14ac:dyDescent="0.25">
      <c r="CG52611" s="768"/>
      <c r="CH52611" s="768"/>
      <c r="CI52611" s="850"/>
    </row>
    <row r="52612" spans="85:87" x14ac:dyDescent="0.25">
      <c r="CG52612" s="768"/>
      <c r="CH52612" s="768"/>
      <c r="CI52612" s="850"/>
    </row>
    <row r="52613" spans="85:87" x14ac:dyDescent="0.25">
      <c r="CG52613" s="768"/>
      <c r="CH52613" s="768"/>
      <c r="CI52613" s="850"/>
    </row>
    <row r="52614" spans="85:87" x14ac:dyDescent="0.25">
      <c r="CG52614" s="768"/>
      <c r="CH52614" s="768"/>
      <c r="CI52614" s="850"/>
    </row>
    <row r="52615" spans="85:87" x14ac:dyDescent="0.25">
      <c r="CG52615" s="768"/>
      <c r="CH52615" s="768"/>
      <c r="CI52615" s="850"/>
    </row>
    <row r="52616" spans="85:87" x14ac:dyDescent="0.25">
      <c r="CG52616" s="768"/>
      <c r="CH52616" s="768"/>
      <c r="CI52616" s="850"/>
    </row>
    <row r="52617" spans="85:87" x14ac:dyDescent="0.25">
      <c r="CG52617" s="768"/>
      <c r="CH52617" s="768"/>
      <c r="CI52617" s="850"/>
    </row>
    <row r="52618" spans="85:87" x14ac:dyDescent="0.25">
      <c r="CG52618" s="768"/>
      <c r="CH52618" s="768"/>
      <c r="CI52618" s="850"/>
    </row>
    <row r="52619" spans="85:87" x14ac:dyDescent="0.25">
      <c r="CG52619" s="768"/>
      <c r="CH52619" s="768"/>
      <c r="CI52619" s="850"/>
    </row>
    <row r="52620" spans="85:87" x14ac:dyDescent="0.25">
      <c r="CG52620" s="768"/>
      <c r="CH52620" s="768"/>
      <c r="CI52620" s="850"/>
    </row>
    <row r="52621" spans="85:87" x14ac:dyDescent="0.25">
      <c r="CG52621" s="768"/>
      <c r="CH52621" s="768"/>
      <c r="CI52621" s="850"/>
    </row>
    <row r="52622" spans="85:87" x14ac:dyDescent="0.25">
      <c r="CG52622" s="768"/>
      <c r="CH52622" s="768"/>
      <c r="CI52622" s="850"/>
    </row>
    <row r="52623" spans="85:87" x14ac:dyDescent="0.25">
      <c r="CG52623" s="768"/>
      <c r="CH52623" s="768"/>
      <c r="CI52623" s="850"/>
    </row>
    <row r="52624" spans="85:87" x14ac:dyDescent="0.25">
      <c r="CG52624" s="768"/>
      <c r="CH52624" s="768"/>
      <c r="CI52624" s="850"/>
    </row>
    <row r="52625" spans="85:87" x14ac:dyDescent="0.25">
      <c r="CG52625" s="768"/>
      <c r="CH52625" s="768"/>
      <c r="CI52625" s="850"/>
    </row>
    <row r="52626" spans="85:87" x14ac:dyDescent="0.25">
      <c r="CG52626" s="768"/>
      <c r="CH52626" s="768"/>
      <c r="CI52626" s="850"/>
    </row>
    <row r="52627" spans="85:87" x14ac:dyDescent="0.25">
      <c r="CG52627" s="768"/>
      <c r="CH52627" s="768"/>
      <c r="CI52627" s="850"/>
    </row>
    <row r="52628" spans="85:87" x14ac:dyDescent="0.25">
      <c r="CG52628" s="768"/>
      <c r="CH52628" s="768"/>
      <c r="CI52628" s="850"/>
    </row>
    <row r="52629" spans="85:87" x14ac:dyDescent="0.25">
      <c r="CG52629" s="768"/>
      <c r="CH52629" s="768"/>
      <c r="CI52629" s="850"/>
    </row>
    <row r="52630" spans="85:87" x14ac:dyDescent="0.25">
      <c r="CG52630" s="768"/>
      <c r="CH52630" s="768"/>
      <c r="CI52630" s="850"/>
    </row>
    <row r="52631" spans="85:87" x14ac:dyDescent="0.25">
      <c r="CG52631" s="768"/>
      <c r="CH52631" s="768"/>
      <c r="CI52631" s="850"/>
    </row>
    <row r="52632" spans="85:87" x14ac:dyDescent="0.25">
      <c r="CG52632" s="768"/>
      <c r="CH52632" s="768"/>
      <c r="CI52632" s="850"/>
    </row>
    <row r="52633" spans="85:87" x14ac:dyDescent="0.25">
      <c r="CG52633" s="768"/>
      <c r="CH52633" s="768"/>
      <c r="CI52633" s="850"/>
    </row>
    <row r="52634" spans="85:87" x14ac:dyDescent="0.25">
      <c r="CG52634" s="768"/>
      <c r="CH52634" s="768"/>
      <c r="CI52634" s="850"/>
    </row>
    <row r="52635" spans="85:87" x14ac:dyDescent="0.25">
      <c r="CG52635" s="768"/>
      <c r="CH52635" s="768"/>
      <c r="CI52635" s="850"/>
    </row>
    <row r="52636" spans="85:87" x14ac:dyDescent="0.25">
      <c r="CG52636" s="768"/>
      <c r="CH52636" s="768"/>
      <c r="CI52636" s="850"/>
    </row>
    <row r="52637" spans="85:87" x14ac:dyDescent="0.25">
      <c r="CG52637" s="768"/>
      <c r="CH52637" s="768"/>
      <c r="CI52637" s="850"/>
    </row>
    <row r="52638" spans="85:87" x14ac:dyDescent="0.25">
      <c r="CG52638" s="768"/>
      <c r="CH52638" s="768"/>
      <c r="CI52638" s="850"/>
    </row>
    <row r="52639" spans="85:87" x14ac:dyDescent="0.25">
      <c r="CG52639" s="768"/>
      <c r="CH52639" s="768"/>
      <c r="CI52639" s="850"/>
    </row>
    <row r="52640" spans="85:87" x14ac:dyDescent="0.25">
      <c r="CG52640" s="768"/>
      <c r="CH52640" s="768"/>
      <c r="CI52640" s="850"/>
    </row>
    <row r="52641" spans="85:87" x14ac:dyDescent="0.25">
      <c r="CG52641" s="768"/>
      <c r="CH52641" s="768"/>
      <c r="CI52641" s="850"/>
    </row>
    <row r="52642" spans="85:87" x14ac:dyDescent="0.25">
      <c r="CG52642" s="768"/>
      <c r="CH52642" s="768"/>
      <c r="CI52642" s="850"/>
    </row>
    <row r="52643" spans="85:87" x14ac:dyDescent="0.25">
      <c r="CG52643" s="768"/>
      <c r="CH52643" s="768"/>
      <c r="CI52643" s="850"/>
    </row>
    <row r="52644" spans="85:87" x14ac:dyDescent="0.25">
      <c r="CG52644" s="768"/>
      <c r="CH52644" s="768"/>
      <c r="CI52644" s="850"/>
    </row>
    <row r="52645" spans="85:87" x14ac:dyDescent="0.25">
      <c r="CG52645" s="768"/>
      <c r="CH52645" s="768"/>
      <c r="CI52645" s="850"/>
    </row>
    <row r="52646" spans="85:87" x14ac:dyDescent="0.25">
      <c r="CG52646" s="768"/>
      <c r="CH52646" s="768"/>
      <c r="CI52646" s="850"/>
    </row>
    <row r="52647" spans="85:87" x14ac:dyDescent="0.25">
      <c r="CG52647" s="768"/>
      <c r="CH52647" s="768"/>
      <c r="CI52647" s="850"/>
    </row>
    <row r="52648" spans="85:87" x14ac:dyDescent="0.25">
      <c r="CG52648" s="768"/>
      <c r="CH52648" s="768"/>
      <c r="CI52648" s="850"/>
    </row>
    <row r="52649" spans="85:87" x14ac:dyDescent="0.25">
      <c r="CG52649" s="768"/>
      <c r="CH52649" s="768"/>
      <c r="CI52649" s="850"/>
    </row>
    <row r="52650" spans="85:87" x14ac:dyDescent="0.25">
      <c r="CG52650" s="768"/>
      <c r="CH52650" s="768"/>
      <c r="CI52650" s="850"/>
    </row>
    <row r="52651" spans="85:87" x14ac:dyDescent="0.25">
      <c r="CG52651" s="768"/>
      <c r="CH52651" s="768"/>
      <c r="CI52651" s="850"/>
    </row>
    <row r="52652" spans="85:87" x14ac:dyDescent="0.25">
      <c r="CG52652" s="768"/>
      <c r="CH52652" s="768"/>
      <c r="CI52652" s="850"/>
    </row>
    <row r="52653" spans="85:87" x14ac:dyDescent="0.25">
      <c r="CG52653" s="768"/>
      <c r="CH52653" s="768"/>
      <c r="CI52653" s="850"/>
    </row>
    <row r="52654" spans="85:87" x14ac:dyDescent="0.25">
      <c r="CG52654" s="768"/>
      <c r="CH52654" s="768"/>
      <c r="CI52654" s="850"/>
    </row>
    <row r="52655" spans="85:87" x14ac:dyDescent="0.25">
      <c r="CG52655" s="768"/>
      <c r="CH52655" s="768"/>
      <c r="CI52655" s="850"/>
    </row>
    <row r="52656" spans="85:87" x14ac:dyDescent="0.25">
      <c r="CG52656" s="768"/>
      <c r="CH52656" s="768"/>
      <c r="CI52656" s="850"/>
    </row>
    <row r="52657" spans="85:87" x14ac:dyDescent="0.25">
      <c r="CG52657" s="768"/>
      <c r="CH52657" s="768"/>
      <c r="CI52657" s="850"/>
    </row>
    <row r="52658" spans="85:87" x14ac:dyDescent="0.25">
      <c r="CG52658" s="768"/>
      <c r="CH52658" s="768"/>
      <c r="CI52658" s="850"/>
    </row>
    <row r="52659" spans="85:87" x14ac:dyDescent="0.25">
      <c r="CG52659" s="768"/>
      <c r="CH52659" s="768"/>
      <c r="CI52659" s="850"/>
    </row>
    <row r="52660" spans="85:87" x14ac:dyDescent="0.25">
      <c r="CG52660" s="768"/>
      <c r="CH52660" s="768"/>
      <c r="CI52660" s="850"/>
    </row>
    <row r="52661" spans="85:87" x14ac:dyDescent="0.25">
      <c r="CG52661" s="768"/>
      <c r="CH52661" s="768"/>
      <c r="CI52661" s="850"/>
    </row>
    <row r="52662" spans="85:87" x14ac:dyDescent="0.25">
      <c r="CG52662" s="768"/>
      <c r="CH52662" s="768"/>
      <c r="CI52662" s="850"/>
    </row>
    <row r="52663" spans="85:87" x14ac:dyDescent="0.25">
      <c r="CG52663" s="768"/>
      <c r="CH52663" s="768"/>
      <c r="CI52663" s="850"/>
    </row>
    <row r="52664" spans="85:87" x14ac:dyDescent="0.25">
      <c r="CG52664" s="768"/>
      <c r="CH52664" s="768"/>
      <c r="CI52664" s="850"/>
    </row>
    <row r="52665" spans="85:87" x14ac:dyDescent="0.25">
      <c r="CG52665" s="768"/>
      <c r="CH52665" s="768"/>
      <c r="CI52665" s="850"/>
    </row>
    <row r="52666" spans="85:87" x14ac:dyDescent="0.25">
      <c r="CG52666" s="768"/>
      <c r="CH52666" s="768"/>
      <c r="CI52666" s="850"/>
    </row>
    <row r="52667" spans="85:87" x14ac:dyDescent="0.25">
      <c r="CG52667" s="768"/>
      <c r="CH52667" s="768"/>
      <c r="CI52667" s="850"/>
    </row>
    <row r="52668" spans="85:87" x14ac:dyDescent="0.25">
      <c r="CG52668" s="768"/>
      <c r="CH52668" s="768"/>
      <c r="CI52668" s="850"/>
    </row>
    <row r="52669" spans="85:87" x14ac:dyDescent="0.25">
      <c r="CG52669" s="768"/>
      <c r="CH52669" s="768"/>
      <c r="CI52669" s="850"/>
    </row>
    <row r="52670" spans="85:87" x14ac:dyDescent="0.25">
      <c r="CG52670" s="768"/>
      <c r="CH52670" s="768"/>
      <c r="CI52670" s="850"/>
    </row>
    <row r="52671" spans="85:87" x14ac:dyDescent="0.25">
      <c r="CG52671" s="768"/>
      <c r="CH52671" s="768"/>
      <c r="CI52671" s="850"/>
    </row>
    <row r="52672" spans="85:87" x14ac:dyDescent="0.25">
      <c r="CG52672" s="768"/>
      <c r="CH52672" s="768"/>
      <c r="CI52672" s="850"/>
    </row>
    <row r="52673" spans="85:87" x14ac:dyDescent="0.25">
      <c r="CG52673" s="768"/>
      <c r="CH52673" s="768"/>
      <c r="CI52673" s="850"/>
    </row>
    <row r="52674" spans="85:87" x14ac:dyDescent="0.25">
      <c r="CG52674" s="768"/>
      <c r="CH52674" s="768"/>
      <c r="CI52674" s="850"/>
    </row>
    <row r="52675" spans="85:87" x14ac:dyDescent="0.25">
      <c r="CG52675" s="768"/>
      <c r="CH52675" s="768"/>
      <c r="CI52675" s="850"/>
    </row>
    <row r="52676" spans="85:87" x14ac:dyDescent="0.25">
      <c r="CG52676" s="768"/>
      <c r="CH52676" s="768"/>
      <c r="CI52676" s="850"/>
    </row>
    <row r="52677" spans="85:87" x14ac:dyDescent="0.25">
      <c r="CG52677" s="768"/>
      <c r="CH52677" s="768"/>
      <c r="CI52677" s="850"/>
    </row>
    <row r="52678" spans="85:87" x14ac:dyDescent="0.25">
      <c r="CG52678" s="768"/>
      <c r="CH52678" s="768"/>
      <c r="CI52678" s="850"/>
    </row>
    <row r="52679" spans="85:87" x14ac:dyDescent="0.25">
      <c r="CG52679" s="768"/>
      <c r="CH52679" s="768"/>
      <c r="CI52679" s="850"/>
    </row>
    <row r="52680" spans="85:87" x14ac:dyDescent="0.25">
      <c r="CG52680" s="768"/>
      <c r="CH52680" s="768"/>
      <c r="CI52680" s="850"/>
    </row>
    <row r="52681" spans="85:87" x14ac:dyDescent="0.25">
      <c r="CG52681" s="768"/>
      <c r="CH52681" s="768"/>
      <c r="CI52681" s="850"/>
    </row>
    <row r="52682" spans="85:87" x14ac:dyDescent="0.25">
      <c r="CG52682" s="768"/>
      <c r="CH52682" s="768"/>
      <c r="CI52682" s="850"/>
    </row>
    <row r="52683" spans="85:87" x14ac:dyDescent="0.25">
      <c r="CG52683" s="768"/>
      <c r="CH52683" s="768"/>
      <c r="CI52683" s="850"/>
    </row>
    <row r="52684" spans="85:87" x14ac:dyDescent="0.25">
      <c r="CG52684" s="768"/>
      <c r="CH52684" s="768"/>
      <c r="CI52684" s="850"/>
    </row>
    <row r="52685" spans="85:87" x14ac:dyDescent="0.25">
      <c r="CG52685" s="768"/>
      <c r="CH52685" s="768"/>
      <c r="CI52685" s="850"/>
    </row>
    <row r="52686" spans="85:87" x14ac:dyDescent="0.25">
      <c r="CG52686" s="768"/>
      <c r="CH52686" s="768"/>
      <c r="CI52686" s="850"/>
    </row>
    <row r="52687" spans="85:87" x14ac:dyDescent="0.25">
      <c r="CG52687" s="768"/>
      <c r="CH52687" s="768"/>
      <c r="CI52687" s="850"/>
    </row>
    <row r="52688" spans="85:87" x14ac:dyDescent="0.25">
      <c r="CG52688" s="768"/>
      <c r="CH52688" s="768"/>
      <c r="CI52688" s="850"/>
    </row>
    <row r="52689" spans="85:87" x14ac:dyDescent="0.25">
      <c r="CG52689" s="768"/>
      <c r="CH52689" s="768"/>
      <c r="CI52689" s="850"/>
    </row>
    <row r="52690" spans="85:87" x14ac:dyDescent="0.25">
      <c r="CG52690" s="768"/>
      <c r="CH52690" s="768"/>
      <c r="CI52690" s="850"/>
    </row>
    <row r="52691" spans="85:87" x14ac:dyDescent="0.25">
      <c r="CG52691" s="768"/>
      <c r="CH52691" s="768"/>
      <c r="CI52691" s="850"/>
    </row>
    <row r="52692" spans="85:87" x14ac:dyDescent="0.25">
      <c r="CG52692" s="768"/>
      <c r="CH52692" s="768"/>
      <c r="CI52692" s="850"/>
    </row>
    <row r="52693" spans="85:87" x14ac:dyDescent="0.25">
      <c r="CG52693" s="768"/>
      <c r="CH52693" s="768"/>
      <c r="CI52693" s="850"/>
    </row>
    <row r="52694" spans="85:87" x14ac:dyDescent="0.25">
      <c r="CG52694" s="768"/>
      <c r="CH52694" s="768"/>
      <c r="CI52694" s="850"/>
    </row>
    <row r="52695" spans="85:87" x14ac:dyDescent="0.25">
      <c r="CG52695" s="768"/>
      <c r="CH52695" s="768"/>
      <c r="CI52695" s="850"/>
    </row>
    <row r="52696" spans="85:87" x14ac:dyDescent="0.25">
      <c r="CG52696" s="768"/>
      <c r="CH52696" s="768"/>
      <c r="CI52696" s="850"/>
    </row>
    <row r="52697" spans="85:87" x14ac:dyDescent="0.25">
      <c r="CG52697" s="768"/>
      <c r="CH52697" s="768"/>
      <c r="CI52697" s="850"/>
    </row>
    <row r="52698" spans="85:87" x14ac:dyDescent="0.25">
      <c r="CG52698" s="768"/>
      <c r="CH52698" s="768"/>
      <c r="CI52698" s="850"/>
    </row>
    <row r="52699" spans="85:87" x14ac:dyDescent="0.25">
      <c r="CG52699" s="768"/>
      <c r="CH52699" s="768"/>
      <c r="CI52699" s="850"/>
    </row>
    <row r="52700" spans="85:87" x14ac:dyDescent="0.25">
      <c r="CG52700" s="768"/>
      <c r="CH52700" s="768"/>
      <c r="CI52700" s="850"/>
    </row>
    <row r="52701" spans="85:87" x14ac:dyDescent="0.25">
      <c r="CG52701" s="768"/>
      <c r="CH52701" s="768"/>
      <c r="CI52701" s="850"/>
    </row>
    <row r="52702" spans="85:87" x14ac:dyDescent="0.25">
      <c r="CG52702" s="768"/>
      <c r="CH52702" s="768"/>
      <c r="CI52702" s="850"/>
    </row>
    <row r="52703" spans="85:87" x14ac:dyDescent="0.25">
      <c r="CG52703" s="768"/>
      <c r="CH52703" s="768"/>
      <c r="CI52703" s="850"/>
    </row>
    <row r="52704" spans="85:87" x14ac:dyDescent="0.25">
      <c r="CG52704" s="768"/>
      <c r="CH52704" s="768"/>
      <c r="CI52704" s="850"/>
    </row>
    <row r="52705" spans="85:87" x14ac:dyDescent="0.25">
      <c r="CG52705" s="768"/>
      <c r="CH52705" s="768"/>
      <c r="CI52705" s="850"/>
    </row>
    <row r="52706" spans="85:87" x14ac:dyDescent="0.25">
      <c r="CG52706" s="768"/>
      <c r="CH52706" s="768"/>
      <c r="CI52706" s="850"/>
    </row>
    <row r="52707" spans="85:87" x14ac:dyDescent="0.25">
      <c r="CG52707" s="768"/>
      <c r="CH52707" s="768"/>
      <c r="CI52707" s="850"/>
    </row>
    <row r="52708" spans="85:87" x14ac:dyDescent="0.25">
      <c r="CG52708" s="768"/>
      <c r="CH52708" s="768"/>
      <c r="CI52708" s="850"/>
    </row>
    <row r="52709" spans="85:87" x14ac:dyDescent="0.25">
      <c r="CG52709" s="768"/>
      <c r="CH52709" s="768"/>
      <c r="CI52709" s="850"/>
    </row>
    <row r="52710" spans="85:87" x14ac:dyDescent="0.25">
      <c r="CG52710" s="768"/>
      <c r="CH52710" s="768"/>
      <c r="CI52710" s="850"/>
    </row>
    <row r="52711" spans="85:87" x14ac:dyDescent="0.25">
      <c r="CG52711" s="768"/>
      <c r="CH52711" s="768"/>
      <c r="CI52711" s="850"/>
    </row>
    <row r="52712" spans="85:87" x14ac:dyDescent="0.25">
      <c r="CG52712" s="768"/>
      <c r="CH52712" s="768"/>
      <c r="CI52712" s="850"/>
    </row>
    <row r="52713" spans="85:87" x14ac:dyDescent="0.25">
      <c r="CG52713" s="768"/>
      <c r="CH52713" s="768"/>
      <c r="CI52713" s="850"/>
    </row>
    <row r="52714" spans="85:87" x14ac:dyDescent="0.25">
      <c r="CG52714" s="768"/>
      <c r="CH52714" s="768"/>
      <c r="CI52714" s="850"/>
    </row>
    <row r="52715" spans="85:87" x14ac:dyDescent="0.25">
      <c r="CG52715" s="768"/>
      <c r="CH52715" s="768"/>
      <c r="CI52715" s="850"/>
    </row>
    <row r="52716" spans="85:87" x14ac:dyDescent="0.25">
      <c r="CG52716" s="768"/>
      <c r="CH52716" s="768"/>
      <c r="CI52716" s="850"/>
    </row>
    <row r="52717" spans="85:87" x14ac:dyDescent="0.25">
      <c r="CG52717" s="768"/>
      <c r="CH52717" s="768"/>
      <c r="CI52717" s="850"/>
    </row>
    <row r="52718" spans="85:87" x14ac:dyDescent="0.25">
      <c r="CG52718" s="768"/>
      <c r="CH52718" s="768"/>
      <c r="CI52718" s="850"/>
    </row>
    <row r="52719" spans="85:87" x14ac:dyDescent="0.25">
      <c r="CG52719" s="768"/>
      <c r="CH52719" s="768"/>
      <c r="CI52719" s="850"/>
    </row>
    <row r="52720" spans="85:87" x14ac:dyDescent="0.25">
      <c r="CG52720" s="768"/>
      <c r="CH52720" s="768"/>
      <c r="CI52720" s="850"/>
    </row>
    <row r="52721" spans="85:87" x14ac:dyDescent="0.25">
      <c r="CG52721" s="768"/>
      <c r="CH52721" s="768"/>
      <c r="CI52721" s="850"/>
    </row>
    <row r="52722" spans="85:87" x14ac:dyDescent="0.25">
      <c r="CG52722" s="768"/>
      <c r="CH52722" s="768"/>
      <c r="CI52722" s="850"/>
    </row>
    <row r="52723" spans="85:87" x14ac:dyDescent="0.25">
      <c r="CG52723" s="768"/>
      <c r="CH52723" s="768"/>
      <c r="CI52723" s="850"/>
    </row>
    <row r="52724" spans="85:87" x14ac:dyDescent="0.25">
      <c r="CG52724" s="768"/>
      <c r="CH52724" s="768"/>
      <c r="CI52724" s="850"/>
    </row>
    <row r="52725" spans="85:87" x14ac:dyDescent="0.25">
      <c r="CG52725" s="768"/>
      <c r="CH52725" s="768"/>
      <c r="CI52725" s="850"/>
    </row>
    <row r="52726" spans="85:87" x14ac:dyDescent="0.25">
      <c r="CG52726" s="768"/>
      <c r="CH52726" s="768"/>
      <c r="CI52726" s="850"/>
    </row>
    <row r="52727" spans="85:87" x14ac:dyDescent="0.25">
      <c r="CG52727" s="768"/>
      <c r="CH52727" s="768"/>
      <c r="CI52727" s="850"/>
    </row>
    <row r="52728" spans="85:87" x14ac:dyDescent="0.25">
      <c r="CG52728" s="768"/>
      <c r="CH52728" s="768"/>
      <c r="CI52728" s="850"/>
    </row>
    <row r="52729" spans="85:87" x14ac:dyDescent="0.25">
      <c r="CG52729" s="768"/>
      <c r="CH52729" s="768"/>
      <c r="CI52729" s="850"/>
    </row>
    <row r="52730" spans="85:87" x14ac:dyDescent="0.25">
      <c r="CG52730" s="768"/>
      <c r="CH52730" s="768"/>
      <c r="CI52730" s="850"/>
    </row>
    <row r="52731" spans="85:87" x14ac:dyDescent="0.25">
      <c r="CG52731" s="768"/>
      <c r="CH52731" s="768"/>
      <c r="CI52731" s="850"/>
    </row>
    <row r="52732" spans="85:87" x14ac:dyDescent="0.25">
      <c r="CG52732" s="768"/>
      <c r="CH52732" s="768"/>
      <c r="CI52732" s="850"/>
    </row>
    <row r="52733" spans="85:87" x14ac:dyDescent="0.25">
      <c r="CG52733" s="768"/>
      <c r="CH52733" s="768"/>
      <c r="CI52733" s="850"/>
    </row>
    <row r="52734" spans="85:87" x14ac:dyDescent="0.25">
      <c r="CG52734" s="768"/>
      <c r="CH52734" s="768"/>
      <c r="CI52734" s="850"/>
    </row>
    <row r="52735" spans="85:87" x14ac:dyDescent="0.25">
      <c r="CG52735" s="768"/>
      <c r="CH52735" s="768"/>
      <c r="CI52735" s="850"/>
    </row>
    <row r="52736" spans="85:87" x14ac:dyDescent="0.25">
      <c r="CG52736" s="768"/>
      <c r="CH52736" s="768"/>
      <c r="CI52736" s="850"/>
    </row>
    <row r="52737" spans="85:87" x14ac:dyDescent="0.25">
      <c r="CG52737" s="768"/>
      <c r="CH52737" s="768"/>
      <c r="CI52737" s="850"/>
    </row>
    <row r="52738" spans="85:87" x14ac:dyDescent="0.25">
      <c r="CG52738" s="768"/>
      <c r="CH52738" s="768"/>
      <c r="CI52738" s="850"/>
    </row>
    <row r="52739" spans="85:87" x14ac:dyDescent="0.25">
      <c r="CG52739" s="768"/>
      <c r="CH52739" s="768"/>
      <c r="CI52739" s="850"/>
    </row>
    <row r="52740" spans="85:87" x14ac:dyDescent="0.25">
      <c r="CG52740" s="768"/>
      <c r="CH52740" s="768"/>
      <c r="CI52740" s="850"/>
    </row>
    <row r="52741" spans="85:87" x14ac:dyDescent="0.25">
      <c r="CG52741" s="768"/>
      <c r="CH52741" s="768"/>
      <c r="CI52741" s="850"/>
    </row>
    <row r="52742" spans="85:87" x14ac:dyDescent="0.25">
      <c r="CG52742" s="768"/>
      <c r="CH52742" s="768"/>
      <c r="CI52742" s="850"/>
    </row>
    <row r="52743" spans="85:87" x14ac:dyDescent="0.25">
      <c r="CG52743" s="768"/>
      <c r="CH52743" s="768"/>
      <c r="CI52743" s="850"/>
    </row>
    <row r="52744" spans="85:87" x14ac:dyDescent="0.25">
      <c r="CG52744" s="768"/>
      <c r="CH52744" s="768"/>
      <c r="CI52744" s="850"/>
    </row>
    <row r="52745" spans="85:87" x14ac:dyDescent="0.25">
      <c r="CG52745" s="768"/>
      <c r="CH52745" s="768"/>
      <c r="CI52745" s="850"/>
    </row>
    <row r="52746" spans="85:87" x14ac:dyDescent="0.25">
      <c r="CG52746" s="768"/>
      <c r="CH52746" s="768"/>
      <c r="CI52746" s="850"/>
    </row>
    <row r="52747" spans="85:87" x14ac:dyDescent="0.25">
      <c r="CG52747" s="768"/>
      <c r="CH52747" s="768"/>
      <c r="CI52747" s="850"/>
    </row>
    <row r="52748" spans="85:87" x14ac:dyDescent="0.25">
      <c r="CG52748" s="768"/>
      <c r="CH52748" s="768"/>
      <c r="CI52748" s="850"/>
    </row>
    <row r="52749" spans="85:87" x14ac:dyDescent="0.25">
      <c r="CG52749" s="768"/>
      <c r="CH52749" s="768"/>
      <c r="CI52749" s="850"/>
    </row>
    <row r="52750" spans="85:87" x14ac:dyDescent="0.25">
      <c r="CG52750" s="768"/>
      <c r="CH52750" s="768"/>
      <c r="CI52750" s="850"/>
    </row>
    <row r="52751" spans="85:87" x14ac:dyDescent="0.25">
      <c r="CG52751" s="768"/>
      <c r="CH52751" s="768"/>
      <c r="CI52751" s="850"/>
    </row>
    <row r="52752" spans="85:87" x14ac:dyDescent="0.25">
      <c r="CG52752" s="768"/>
      <c r="CH52752" s="768"/>
      <c r="CI52752" s="850"/>
    </row>
    <row r="52753" spans="85:87" x14ac:dyDescent="0.25">
      <c r="CG52753" s="768"/>
      <c r="CH52753" s="768"/>
      <c r="CI52753" s="850"/>
    </row>
    <row r="52754" spans="85:87" x14ac:dyDescent="0.25">
      <c r="CG52754" s="768"/>
      <c r="CH52754" s="768"/>
      <c r="CI52754" s="850"/>
    </row>
    <row r="52755" spans="85:87" x14ac:dyDescent="0.25">
      <c r="CG52755" s="768"/>
      <c r="CH52755" s="768"/>
      <c r="CI52755" s="850"/>
    </row>
    <row r="52756" spans="85:87" x14ac:dyDescent="0.25">
      <c r="CG52756" s="768"/>
      <c r="CH52756" s="768"/>
      <c r="CI52756" s="850"/>
    </row>
    <row r="52757" spans="85:87" x14ac:dyDescent="0.25">
      <c r="CG52757" s="768"/>
      <c r="CH52757" s="768"/>
      <c r="CI52757" s="850"/>
    </row>
    <row r="52758" spans="85:87" x14ac:dyDescent="0.25">
      <c r="CG52758" s="768"/>
      <c r="CH52758" s="768"/>
      <c r="CI52758" s="850"/>
    </row>
    <row r="52759" spans="85:87" x14ac:dyDescent="0.25">
      <c r="CG52759" s="768"/>
      <c r="CH52759" s="768"/>
      <c r="CI52759" s="850"/>
    </row>
    <row r="52760" spans="85:87" x14ac:dyDescent="0.25">
      <c r="CG52760" s="768"/>
      <c r="CH52760" s="768"/>
      <c r="CI52760" s="850"/>
    </row>
    <row r="52761" spans="85:87" x14ac:dyDescent="0.25">
      <c r="CG52761" s="768"/>
      <c r="CH52761" s="768"/>
      <c r="CI52761" s="850"/>
    </row>
    <row r="52762" spans="85:87" x14ac:dyDescent="0.25">
      <c r="CG52762" s="768"/>
      <c r="CH52762" s="768"/>
      <c r="CI52762" s="850"/>
    </row>
    <row r="52763" spans="85:87" x14ac:dyDescent="0.25">
      <c r="CG52763" s="768"/>
      <c r="CH52763" s="768"/>
      <c r="CI52763" s="850"/>
    </row>
    <row r="52764" spans="85:87" x14ac:dyDescent="0.25">
      <c r="CG52764" s="768"/>
      <c r="CH52764" s="768"/>
      <c r="CI52764" s="850"/>
    </row>
    <row r="52765" spans="85:87" x14ac:dyDescent="0.25">
      <c r="CG52765" s="768"/>
      <c r="CH52765" s="768"/>
      <c r="CI52765" s="850"/>
    </row>
    <row r="52766" spans="85:87" x14ac:dyDescent="0.25">
      <c r="CG52766" s="768"/>
      <c r="CH52766" s="768"/>
      <c r="CI52766" s="850"/>
    </row>
    <row r="52767" spans="85:87" x14ac:dyDescent="0.25">
      <c r="CG52767" s="768"/>
      <c r="CH52767" s="768"/>
      <c r="CI52767" s="850"/>
    </row>
    <row r="52768" spans="85:87" x14ac:dyDescent="0.25">
      <c r="CG52768" s="768"/>
      <c r="CH52768" s="768"/>
      <c r="CI52768" s="850"/>
    </row>
    <row r="52769" spans="85:87" x14ac:dyDescent="0.25">
      <c r="CG52769" s="768"/>
      <c r="CH52769" s="768"/>
      <c r="CI52769" s="850"/>
    </row>
    <row r="52770" spans="85:87" x14ac:dyDescent="0.25">
      <c r="CG52770" s="768"/>
      <c r="CH52770" s="768"/>
      <c r="CI52770" s="850"/>
    </row>
    <row r="52771" spans="85:87" x14ac:dyDescent="0.25">
      <c r="CG52771" s="768"/>
      <c r="CH52771" s="768"/>
      <c r="CI52771" s="850"/>
    </row>
    <row r="52772" spans="85:87" x14ac:dyDescent="0.25">
      <c r="CG52772" s="768"/>
      <c r="CH52772" s="768"/>
      <c r="CI52772" s="850"/>
    </row>
    <row r="52773" spans="85:87" x14ac:dyDescent="0.25">
      <c r="CG52773" s="768"/>
      <c r="CH52773" s="768"/>
      <c r="CI52773" s="850"/>
    </row>
    <row r="52774" spans="85:87" x14ac:dyDescent="0.25">
      <c r="CG52774" s="768"/>
      <c r="CH52774" s="768"/>
      <c r="CI52774" s="850"/>
    </row>
    <row r="52775" spans="85:87" x14ac:dyDescent="0.25">
      <c r="CG52775" s="768"/>
      <c r="CH52775" s="768"/>
      <c r="CI52775" s="850"/>
    </row>
    <row r="52776" spans="85:87" x14ac:dyDescent="0.25">
      <c r="CG52776" s="768"/>
      <c r="CH52776" s="768"/>
      <c r="CI52776" s="850"/>
    </row>
    <row r="52777" spans="85:87" x14ac:dyDescent="0.25">
      <c r="CG52777" s="768"/>
      <c r="CH52777" s="768"/>
      <c r="CI52777" s="850"/>
    </row>
    <row r="52778" spans="85:87" x14ac:dyDescent="0.25">
      <c r="CG52778" s="768"/>
      <c r="CH52778" s="768"/>
      <c r="CI52778" s="850"/>
    </row>
    <row r="52779" spans="85:87" x14ac:dyDescent="0.25">
      <c r="CG52779" s="768"/>
      <c r="CH52779" s="768"/>
      <c r="CI52779" s="850"/>
    </row>
    <row r="52780" spans="85:87" x14ac:dyDescent="0.25">
      <c r="CG52780" s="768"/>
      <c r="CH52780" s="768"/>
      <c r="CI52780" s="850"/>
    </row>
    <row r="52781" spans="85:87" x14ac:dyDescent="0.25">
      <c r="CG52781" s="768"/>
      <c r="CH52781" s="768"/>
      <c r="CI52781" s="850"/>
    </row>
    <row r="52782" spans="85:87" x14ac:dyDescent="0.25">
      <c r="CG52782" s="768"/>
      <c r="CH52782" s="768"/>
      <c r="CI52782" s="850"/>
    </row>
    <row r="52783" spans="85:87" x14ac:dyDescent="0.25">
      <c r="CG52783" s="768"/>
      <c r="CH52783" s="768"/>
      <c r="CI52783" s="850"/>
    </row>
    <row r="52784" spans="85:87" x14ac:dyDescent="0.25">
      <c r="CG52784" s="768"/>
      <c r="CH52784" s="768"/>
      <c r="CI52784" s="850"/>
    </row>
    <row r="52785" spans="85:87" x14ac:dyDescent="0.25">
      <c r="CG52785" s="768"/>
      <c r="CH52785" s="768"/>
      <c r="CI52785" s="850"/>
    </row>
    <row r="52786" spans="85:87" x14ac:dyDescent="0.25">
      <c r="CG52786" s="768"/>
      <c r="CH52786" s="768"/>
      <c r="CI52786" s="850"/>
    </row>
    <row r="52787" spans="85:87" x14ac:dyDescent="0.25">
      <c r="CG52787" s="768"/>
      <c r="CH52787" s="768"/>
      <c r="CI52787" s="850"/>
    </row>
    <row r="52788" spans="85:87" x14ac:dyDescent="0.25">
      <c r="CG52788" s="768"/>
      <c r="CH52788" s="768"/>
      <c r="CI52788" s="850"/>
    </row>
    <row r="52789" spans="85:87" x14ac:dyDescent="0.25">
      <c r="CG52789" s="768"/>
      <c r="CH52789" s="768"/>
      <c r="CI52789" s="850"/>
    </row>
    <row r="52790" spans="85:87" x14ac:dyDescent="0.25">
      <c r="CG52790" s="768"/>
      <c r="CH52790" s="768"/>
      <c r="CI52790" s="850"/>
    </row>
    <row r="52791" spans="85:87" x14ac:dyDescent="0.25">
      <c r="CG52791" s="768"/>
      <c r="CH52791" s="768"/>
      <c r="CI52791" s="850"/>
    </row>
    <row r="52792" spans="85:87" x14ac:dyDescent="0.25">
      <c r="CG52792" s="768"/>
      <c r="CH52792" s="768"/>
      <c r="CI52792" s="850"/>
    </row>
    <row r="52793" spans="85:87" x14ac:dyDescent="0.25">
      <c r="CG52793" s="768"/>
      <c r="CH52793" s="768"/>
      <c r="CI52793" s="850"/>
    </row>
    <row r="52794" spans="85:87" x14ac:dyDescent="0.25">
      <c r="CG52794" s="768"/>
      <c r="CH52794" s="768"/>
      <c r="CI52794" s="850"/>
    </row>
    <row r="52795" spans="85:87" x14ac:dyDescent="0.25">
      <c r="CG52795" s="768"/>
      <c r="CH52795" s="768"/>
      <c r="CI52795" s="850"/>
    </row>
    <row r="52796" spans="85:87" x14ac:dyDescent="0.25">
      <c r="CG52796" s="768"/>
      <c r="CH52796" s="768"/>
      <c r="CI52796" s="850"/>
    </row>
    <row r="52797" spans="85:87" x14ac:dyDescent="0.25">
      <c r="CG52797" s="768"/>
      <c r="CH52797" s="768"/>
      <c r="CI52797" s="850"/>
    </row>
    <row r="52798" spans="85:87" x14ac:dyDescent="0.25">
      <c r="CG52798" s="768"/>
      <c r="CH52798" s="768"/>
      <c r="CI52798" s="850"/>
    </row>
    <row r="52799" spans="85:87" x14ac:dyDescent="0.25">
      <c r="CG52799" s="768"/>
      <c r="CH52799" s="768"/>
      <c r="CI52799" s="850"/>
    </row>
    <row r="52800" spans="85:87" x14ac:dyDescent="0.25">
      <c r="CG52800" s="768"/>
      <c r="CH52800" s="768"/>
      <c r="CI52800" s="850"/>
    </row>
    <row r="52801" spans="85:87" x14ac:dyDescent="0.25">
      <c r="CG52801" s="768"/>
      <c r="CH52801" s="768"/>
      <c r="CI52801" s="850"/>
    </row>
    <row r="52802" spans="85:87" x14ac:dyDescent="0.25">
      <c r="CG52802" s="768"/>
      <c r="CH52802" s="768"/>
      <c r="CI52802" s="850"/>
    </row>
    <row r="52803" spans="85:87" x14ac:dyDescent="0.25">
      <c r="CG52803" s="768"/>
      <c r="CH52803" s="768"/>
      <c r="CI52803" s="850"/>
    </row>
    <row r="52804" spans="85:87" x14ac:dyDescent="0.25">
      <c r="CG52804" s="768"/>
      <c r="CH52804" s="768"/>
      <c r="CI52804" s="850"/>
    </row>
    <row r="52805" spans="85:87" x14ac:dyDescent="0.25">
      <c r="CG52805" s="768"/>
      <c r="CH52805" s="768"/>
      <c r="CI52805" s="850"/>
    </row>
    <row r="52806" spans="85:87" x14ac:dyDescent="0.25">
      <c r="CG52806" s="768"/>
      <c r="CH52806" s="768"/>
      <c r="CI52806" s="850"/>
    </row>
    <row r="52807" spans="85:87" x14ac:dyDescent="0.25">
      <c r="CG52807" s="768"/>
      <c r="CH52807" s="768"/>
      <c r="CI52807" s="850"/>
    </row>
    <row r="52808" spans="85:87" x14ac:dyDescent="0.25">
      <c r="CG52808" s="768"/>
      <c r="CH52808" s="768"/>
      <c r="CI52808" s="850"/>
    </row>
    <row r="52809" spans="85:87" x14ac:dyDescent="0.25">
      <c r="CG52809" s="768"/>
      <c r="CH52809" s="768"/>
      <c r="CI52809" s="850"/>
    </row>
    <row r="52810" spans="85:87" x14ac:dyDescent="0.25">
      <c r="CG52810" s="768"/>
      <c r="CH52810" s="768"/>
      <c r="CI52810" s="850"/>
    </row>
    <row r="52811" spans="85:87" x14ac:dyDescent="0.25">
      <c r="CG52811" s="768"/>
      <c r="CH52811" s="768"/>
      <c r="CI52811" s="850"/>
    </row>
    <row r="52812" spans="85:87" x14ac:dyDescent="0.25">
      <c r="CG52812" s="768"/>
      <c r="CH52812" s="768"/>
      <c r="CI52812" s="850"/>
    </row>
    <row r="52813" spans="85:87" x14ac:dyDescent="0.25">
      <c r="CG52813" s="768"/>
      <c r="CH52813" s="768"/>
      <c r="CI52813" s="850"/>
    </row>
    <row r="52814" spans="85:87" x14ac:dyDescent="0.25">
      <c r="CG52814" s="768"/>
      <c r="CH52814" s="768"/>
      <c r="CI52814" s="850"/>
    </row>
    <row r="52815" spans="85:87" x14ac:dyDescent="0.25">
      <c r="CG52815" s="768"/>
      <c r="CH52815" s="768"/>
      <c r="CI52815" s="850"/>
    </row>
    <row r="52816" spans="85:87" x14ac:dyDescent="0.25">
      <c r="CG52816" s="768"/>
      <c r="CH52816" s="768"/>
      <c r="CI52816" s="850"/>
    </row>
    <row r="52817" spans="85:87" x14ac:dyDescent="0.25">
      <c r="CG52817" s="768"/>
      <c r="CH52817" s="768"/>
      <c r="CI52817" s="850"/>
    </row>
    <row r="52818" spans="85:87" x14ac:dyDescent="0.25">
      <c r="CG52818" s="768"/>
      <c r="CH52818" s="768"/>
      <c r="CI52818" s="850"/>
    </row>
    <row r="52819" spans="85:87" x14ac:dyDescent="0.25">
      <c r="CG52819" s="768"/>
      <c r="CH52819" s="768"/>
      <c r="CI52819" s="850"/>
    </row>
    <row r="52820" spans="85:87" x14ac:dyDescent="0.25">
      <c r="CG52820" s="768"/>
      <c r="CH52820" s="768"/>
      <c r="CI52820" s="850"/>
    </row>
    <row r="52821" spans="85:87" x14ac:dyDescent="0.25">
      <c r="CG52821" s="768"/>
      <c r="CH52821" s="768"/>
      <c r="CI52821" s="850"/>
    </row>
    <row r="52822" spans="85:87" x14ac:dyDescent="0.25">
      <c r="CG52822" s="768"/>
      <c r="CH52822" s="768"/>
      <c r="CI52822" s="850"/>
    </row>
    <row r="52823" spans="85:87" x14ac:dyDescent="0.25">
      <c r="CG52823" s="768"/>
      <c r="CH52823" s="768"/>
      <c r="CI52823" s="850"/>
    </row>
    <row r="52824" spans="85:87" x14ac:dyDescent="0.25">
      <c r="CG52824" s="768"/>
      <c r="CH52824" s="768"/>
      <c r="CI52824" s="850"/>
    </row>
    <row r="52825" spans="85:87" x14ac:dyDescent="0.25">
      <c r="CG52825" s="768"/>
      <c r="CH52825" s="768"/>
      <c r="CI52825" s="850"/>
    </row>
    <row r="52826" spans="85:87" x14ac:dyDescent="0.25">
      <c r="CG52826" s="768"/>
      <c r="CH52826" s="768"/>
      <c r="CI52826" s="850"/>
    </row>
    <row r="52827" spans="85:87" x14ac:dyDescent="0.25">
      <c r="CG52827" s="768"/>
      <c r="CH52827" s="768"/>
      <c r="CI52827" s="850"/>
    </row>
    <row r="52828" spans="85:87" x14ac:dyDescent="0.25">
      <c r="CG52828" s="768"/>
      <c r="CH52828" s="768"/>
      <c r="CI52828" s="850"/>
    </row>
    <row r="52829" spans="85:87" x14ac:dyDescent="0.25">
      <c r="CG52829" s="768"/>
      <c r="CH52829" s="768"/>
      <c r="CI52829" s="850"/>
    </row>
    <row r="52830" spans="85:87" x14ac:dyDescent="0.25">
      <c r="CG52830" s="768"/>
      <c r="CH52830" s="768"/>
      <c r="CI52830" s="850"/>
    </row>
    <row r="52831" spans="85:87" x14ac:dyDescent="0.25">
      <c r="CG52831" s="768"/>
      <c r="CH52831" s="768"/>
      <c r="CI52831" s="850"/>
    </row>
    <row r="52832" spans="85:87" x14ac:dyDescent="0.25">
      <c r="CG52832" s="768"/>
      <c r="CH52832" s="768"/>
      <c r="CI52832" s="850"/>
    </row>
    <row r="52833" spans="85:87" x14ac:dyDescent="0.25">
      <c r="CG52833" s="768"/>
      <c r="CH52833" s="768"/>
      <c r="CI52833" s="850"/>
    </row>
    <row r="52834" spans="85:87" x14ac:dyDescent="0.25">
      <c r="CG52834" s="768"/>
      <c r="CH52834" s="768"/>
      <c r="CI52834" s="850"/>
    </row>
    <row r="52835" spans="85:87" x14ac:dyDescent="0.25">
      <c r="CG52835" s="768"/>
      <c r="CH52835" s="768"/>
      <c r="CI52835" s="850"/>
    </row>
    <row r="52836" spans="85:87" x14ac:dyDescent="0.25">
      <c r="CG52836" s="768"/>
      <c r="CH52836" s="768"/>
      <c r="CI52836" s="850"/>
    </row>
    <row r="52837" spans="85:87" x14ac:dyDescent="0.25">
      <c r="CG52837" s="768"/>
      <c r="CH52837" s="768"/>
      <c r="CI52837" s="850"/>
    </row>
    <row r="52838" spans="85:87" x14ac:dyDescent="0.25">
      <c r="CG52838" s="768"/>
      <c r="CH52838" s="768"/>
      <c r="CI52838" s="850"/>
    </row>
    <row r="52839" spans="85:87" x14ac:dyDescent="0.25">
      <c r="CG52839" s="768"/>
      <c r="CH52839" s="768"/>
      <c r="CI52839" s="850"/>
    </row>
    <row r="52840" spans="85:87" x14ac:dyDescent="0.25">
      <c r="CG52840" s="768"/>
      <c r="CH52840" s="768"/>
      <c r="CI52840" s="850"/>
    </row>
    <row r="52841" spans="85:87" x14ac:dyDescent="0.25">
      <c r="CG52841" s="768"/>
      <c r="CH52841" s="768"/>
      <c r="CI52841" s="850"/>
    </row>
    <row r="52842" spans="85:87" x14ac:dyDescent="0.25">
      <c r="CG52842" s="768"/>
      <c r="CH52842" s="768"/>
      <c r="CI52842" s="850"/>
    </row>
    <row r="52843" spans="85:87" x14ac:dyDescent="0.25">
      <c r="CG52843" s="768"/>
      <c r="CH52843" s="768"/>
      <c r="CI52843" s="850"/>
    </row>
    <row r="52844" spans="85:87" x14ac:dyDescent="0.25">
      <c r="CG52844" s="768"/>
      <c r="CH52844" s="768"/>
      <c r="CI52844" s="850"/>
    </row>
    <row r="52845" spans="85:87" x14ac:dyDescent="0.25">
      <c r="CG52845" s="768"/>
      <c r="CH52845" s="768"/>
      <c r="CI52845" s="850"/>
    </row>
    <row r="52846" spans="85:87" x14ac:dyDescent="0.25">
      <c r="CG52846" s="768"/>
      <c r="CH52846" s="768"/>
      <c r="CI52846" s="850"/>
    </row>
    <row r="52847" spans="85:87" x14ac:dyDescent="0.25">
      <c r="CG52847" s="768"/>
      <c r="CH52847" s="768"/>
      <c r="CI52847" s="850"/>
    </row>
    <row r="52848" spans="85:87" x14ac:dyDescent="0.25">
      <c r="CG52848" s="768"/>
      <c r="CH52848" s="768"/>
      <c r="CI52848" s="850"/>
    </row>
    <row r="52849" spans="85:87" x14ac:dyDescent="0.25">
      <c r="CG52849" s="768"/>
      <c r="CH52849" s="768"/>
      <c r="CI52849" s="850"/>
    </row>
    <row r="52850" spans="85:87" x14ac:dyDescent="0.25">
      <c r="CG52850" s="768"/>
      <c r="CH52850" s="768"/>
      <c r="CI52850" s="850"/>
    </row>
    <row r="52851" spans="85:87" x14ac:dyDescent="0.25">
      <c r="CG52851" s="768"/>
      <c r="CH52851" s="768"/>
      <c r="CI52851" s="850"/>
    </row>
    <row r="52852" spans="85:87" x14ac:dyDescent="0.25">
      <c r="CG52852" s="768"/>
      <c r="CH52852" s="768"/>
      <c r="CI52852" s="850"/>
    </row>
    <row r="52853" spans="85:87" x14ac:dyDescent="0.25">
      <c r="CG52853" s="768"/>
      <c r="CH52853" s="768"/>
      <c r="CI52853" s="850"/>
    </row>
    <row r="52854" spans="85:87" x14ac:dyDescent="0.25">
      <c r="CG52854" s="768"/>
      <c r="CH52854" s="768"/>
      <c r="CI52854" s="850"/>
    </row>
    <row r="52855" spans="85:87" x14ac:dyDescent="0.25">
      <c r="CG52855" s="768"/>
      <c r="CH52855" s="768"/>
      <c r="CI52855" s="850"/>
    </row>
    <row r="52856" spans="85:87" x14ac:dyDescent="0.25">
      <c r="CG52856" s="768"/>
      <c r="CH52856" s="768"/>
      <c r="CI52856" s="850"/>
    </row>
    <row r="52857" spans="85:87" x14ac:dyDescent="0.25">
      <c r="CG52857" s="768"/>
      <c r="CH52857" s="768"/>
      <c r="CI52857" s="850"/>
    </row>
    <row r="52858" spans="85:87" x14ac:dyDescent="0.25">
      <c r="CG52858" s="768"/>
      <c r="CH52858" s="768"/>
      <c r="CI52858" s="850"/>
    </row>
    <row r="52859" spans="85:87" x14ac:dyDescent="0.25">
      <c r="CG52859" s="768"/>
      <c r="CH52859" s="768"/>
      <c r="CI52859" s="850"/>
    </row>
    <row r="52860" spans="85:87" x14ac:dyDescent="0.25">
      <c r="CG52860" s="768"/>
      <c r="CH52860" s="768"/>
      <c r="CI52860" s="850"/>
    </row>
    <row r="52861" spans="85:87" x14ac:dyDescent="0.25">
      <c r="CG52861" s="768"/>
      <c r="CH52861" s="768"/>
      <c r="CI52861" s="850"/>
    </row>
    <row r="52862" spans="85:87" x14ac:dyDescent="0.25">
      <c r="CG52862" s="768"/>
      <c r="CH52862" s="768"/>
      <c r="CI52862" s="850"/>
    </row>
    <row r="52863" spans="85:87" x14ac:dyDescent="0.25">
      <c r="CG52863" s="768"/>
      <c r="CH52863" s="768"/>
      <c r="CI52863" s="850"/>
    </row>
    <row r="52864" spans="85:87" x14ac:dyDescent="0.25">
      <c r="CG52864" s="768"/>
      <c r="CH52864" s="768"/>
      <c r="CI52864" s="850"/>
    </row>
    <row r="52865" spans="85:87" x14ac:dyDescent="0.25">
      <c r="CG52865" s="768"/>
      <c r="CH52865" s="768"/>
      <c r="CI52865" s="850"/>
    </row>
    <row r="52866" spans="85:87" x14ac:dyDescent="0.25">
      <c r="CG52866" s="768"/>
      <c r="CH52866" s="768"/>
      <c r="CI52866" s="850"/>
    </row>
    <row r="52867" spans="85:87" x14ac:dyDescent="0.25">
      <c r="CG52867" s="768"/>
      <c r="CH52867" s="768"/>
      <c r="CI52867" s="850"/>
    </row>
    <row r="52868" spans="85:87" x14ac:dyDescent="0.25">
      <c r="CG52868" s="768"/>
      <c r="CH52868" s="768"/>
      <c r="CI52868" s="850"/>
    </row>
    <row r="52869" spans="85:87" x14ac:dyDescent="0.25">
      <c r="CG52869" s="768"/>
      <c r="CH52869" s="768"/>
      <c r="CI52869" s="850"/>
    </row>
    <row r="52870" spans="85:87" x14ac:dyDescent="0.25">
      <c r="CG52870" s="768"/>
      <c r="CH52870" s="768"/>
      <c r="CI52870" s="850"/>
    </row>
    <row r="52871" spans="85:87" x14ac:dyDescent="0.25">
      <c r="CG52871" s="768"/>
      <c r="CH52871" s="768"/>
      <c r="CI52871" s="850"/>
    </row>
    <row r="52872" spans="85:87" x14ac:dyDescent="0.25">
      <c r="CG52872" s="768"/>
      <c r="CH52872" s="768"/>
      <c r="CI52872" s="850"/>
    </row>
    <row r="52873" spans="85:87" x14ac:dyDescent="0.25">
      <c r="CG52873" s="768"/>
      <c r="CH52873" s="768"/>
      <c r="CI52873" s="850"/>
    </row>
    <row r="52874" spans="85:87" x14ac:dyDescent="0.25">
      <c r="CG52874" s="768"/>
      <c r="CH52874" s="768"/>
      <c r="CI52874" s="850"/>
    </row>
    <row r="52875" spans="85:87" x14ac:dyDescent="0.25">
      <c r="CG52875" s="768"/>
      <c r="CH52875" s="768"/>
      <c r="CI52875" s="850"/>
    </row>
    <row r="52876" spans="85:87" x14ac:dyDescent="0.25">
      <c r="CG52876" s="768"/>
      <c r="CH52876" s="768"/>
      <c r="CI52876" s="850"/>
    </row>
    <row r="52877" spans="85:87" x14ac:dyDescent="0.25">
      <c r="CG52877" s="768"/>
      <c r="CH52877" s="768"/>
      <c r="CI52877" s="850"/>
    </row>
    <row r="52878" spans="85:87" x14ac:dyDescent="0.25">
      <c r="CG52878" s="768"/>
      <c r="CH52878" s="768"/>
      <c r="CI52878" s="850"/>
    </row>
    <row r="52879" spans="85:87" x14ac:dyDescent="0.25">
      <c r="CG52879" s="768"/>
      <c r="CH52879" s="768"/>
      <c r="CI52879" s="850"/>
    </row>
    <row r="52880" spans="85:87" x14ac:dyDescent="0.25">
      <c r="CG52880" s="768"/>
      <c r="CH52880" s="768"/>
      <c r="CI52880" s="850"/>
    </row>
    <row r="52881" spans="85:87" x14ac:dyDescent="0.25">
      <c r="CG52881" s="768"/>
      <c r="CH52881" s="768"/>
      <c r="CI52881" s="850"/>
    </row>
    <row r="52882" spans="85:87" x14ac:dyDescent="0.25">
      <c r="CG52882" s="768"/>
      <c r="CH52882" s="768"/>
      <c r="CI52882" s="850"/>
    </row>
    <row r="52883" spans="85:87" x14ac:dyDescent="0.25">
      <c r="CG52883" s="768"/>
      <c r="CH52883" s="768"/>
      <c r="CI52883" s="850"/>
    </row>
    <row r="52884" spans="85:87" x14ac:dyDescent="0.25">
      <c r="CG52884" s="768"/>
      <c r="CH52884" s="768"/>
      <c r="CI52884" s="850"/>
    </row>
    <row r="52885" spans="85:87" x14ac:dyDescent="0.25">
      <c r="CG52885" s="768"/>
      <c r="CH52885" s="768"/>
      <c r="CI52885" s="850"/>
    </row>
    <row r="52886" spans="85:87" x14ac:dyDescent="0.25">
      <c r="CG52886" s="768"/>
      <c r="CH52886" s="768"/>
      <c r="CI52886" s="850"/>
    </row>
    <row r="52887" spans="85:87" x14ac:dyDescent="0.25">
      <c r="CG52887" s="768"/>
      <c r="CH52887" s="768"/>
      <c r="CI52887" s="850"/>
    </row>
    <row r="52888" spans="85:87" x14ac:dyDescent="0.25">
      <c r="CG52888" s="768"/>
      <c r="CH52888" s="768"/>
      <c r="CI52888" s="850"/>
    </row>
    <row r="52889" spans="85:87" x14ac:dyDescent="0.25">
      <c r="CG52889" s="768"/>
      <c r="CH52889" s="768"/>
      <c r="CI52889" s="850"/>
    </row>
    <row r="52890" spans="85:87" x14ac:dyDescent="0.25">
      <c r="CG52890" s="768"/>
      <c r="CH52890" s="768"/>
      <c r="CI52890" s="850"/>
    </row>
    <row r="52891" spans="85:87" x14ac:dyDescent="0.25">
      <c r="CG52891" s="768"/>
      <c r="CH52891" s="768"/>
      <c r="CI52891" s="850"/>
    </row>
    <row r="52892" spans="85:87" x14ac:dyDescent="0.25">
      <c r="CG52892" s="768"/>
      <c r="CH52892" s="768"/>
      <c r="CI52892" s="850"/>
    </row>
    <row r="52893" spans="85:87" x14ac:dyDescent="0.25">
      <c r="CG52893" s="768"/>
      <c r="CH52893" s="768"/>
      <c r="CI52893" s="850"/>
    </row>
    <row r="52894" spans="85:87" x14ac:dyDescent="0.25">
      <c r="CG52894" s="768"/>
      <c r="CH52894" s="768"/>
      <c r="CI52894" s="850"/>
    </row>
    <row r="52895" spans="85:87" x14ac:dyDescent="0.25">
      <c r="CG52895" s="768"/>
      <c r="CH52895" s="768"/>
      <c r="CI52895" s="850"/>
    </row>
    <row r="52896" spans="85:87" x14ac:dyDescent="0.25">
      <c r="CG52896" s="768"/>
      <c r="CH52896" s="768"/>
      <c r="CI52896" s="850"/>
    </row>
    <row r="52897" spans="85:87" x14ac:dyDescent="0.25">
      <c r="CG52897" s="768"/>
      <c r="CH52897" s="768"/>
      <c r="CI52897" s="850"/>
    </row>
    <row r="52898" spans="85:87" x14ac:dyDescent="0.25">
      <c r="CG52898" s="768"/>
      <c r="CH52898" s="768"/>
      <c r="CI52898" s="850"/>
    </row>
    <row r="52899" spans="85:87" x14ac:dyDescent="0.25">
      <c r="CG52899" s="768"/>
      <c r="CH52899" s="768"/>
      <c r="CI52899" s="850"/>
    </row>
    <row r="52900" spans="85:87" x14ac:dyDescent="0.25">
      <c r="CG52900" s="768"/>
      <c r="CH52900" s="768"/>
      <c r="CI52900" s="850"/>
    </row>
    <row r="52901" spans="85:87" x14ac:dyDescent="0.25">
      <c r="CG52901" s="768"/>
      <c r="CH52901" s="768"/>
      <c r="CI52901" s="850"/>
    </row>
    <row r="52902" spans="85:87" x14ac:dyDescent="0.25">
      <c r="CG52902" s="768"/>
      <c r="CH52902" s="768"/>
      <c r="CI52902" s="850"/>
    </row>
    <row r="52903" spans="85:87" x14ac:dyDescent="0.25">
      <c r="CG52903" s="768"/>
      <c r="CH52903" s="768"/>
      <c r="CI52903" s="850"/>
    </row>
    <row r="52904" spans="85:87" x14ac:dyDescent="0.25">
      <c r="CG52904" s="768"/>
      <c r="CH52904" s="768"/>
      <c r="CI52904" s="850"/>
    </row>
    <row r="52905" spans="85:87" x14ac:dyDescent="0.25">
      <c r="CG52905" s="768"/>
      <c r="CH52905" s="768"/>
      <c r="CI52905" s="850"/>
    </row>
    <row r="52906" spans="85:87" x14ac:dyDescent="0.25">
      <c r="CG52906" s="768"/>
      <c r="CH52906" s="768"/>
      <c r="CI52906" s="850"/>
    </row>
    <row r="52907" spans="85:87" x14ac:dyDescent="0.25">
      <c r="CG52907" s="768"/>
      <c r="CH52907" s="768"/>
      <c r="CI52907" s="850"/>
    </row>
    <row r="52908" spans="85:87" x14ac:dyDescent="0.25">
      <c r="CG52908" s="768"/>
      <c r="CH52908" s="768"/>
      <c r="CI52908" s="850"/>
    </row>
    <row r="52909" spans="85:87" x14ac:dyDescent="0.25">
      <c r="CG52909" s="768"/>
      <c r="CH52909" s="768"/>
      <c r="CI52909" s="850"/>
    </row>
    <row r="52910" spans="85:87" x14ac:dyDescent="0.25">
      <c r="CG52910" s="768"/>
      <c r="CH52910" s="768"/>
      <c r="CI52910" s="850"/>
    </row>
    <row r="52911" spans="85:87" x14ac:dyDescent="0.25">
      <c r="CG52911" s="768"/>
      <c r="CH52911" s="768"/>
      <c r="CI52911" s="850"/>
    </row>
    <row r="52912" spans="85:87" x14ac:dyDescent="0.25">
      <c r="CG52912" s="768"/>
      <c r="CH52912" s="768"/>
      <c r="CI52912" s="850"/>
    </row>
    <row r="52913" spans="85:87" x14ac:dyDescent="0.25">
      <c r="CG52913" s="768"/>
      <c r="CH52913" s="768"/>
      <c r="CI52913" s="850"/>
    </row>
    <row r="52914" spans="85:87" x14ac:dyDescent="0.25">
      <c r="CG52914" s="768"/>
      <c r="CH52914" s="768"/>
      <c r="CI52914" s="850"/>
    </row>
    <row r="52915" spans="85:87" x14ac:dyDescent="0.25">
      <c r="CG52915" s="768"/>
      <c r="CH52915" s="768"/>
      <c r="CI52915" s="850"/>
    </row>
    <row r="52916" spans="85:87" x14ac:dyDescent="0.25">
      <c r="CG52916" s="768"/>
      <c r="CH52916" s="768"/>
      <c r="CI52916" s="850"/>
    </row>
    <row r="52917" spans="85:87" x14ac:dyDescent="0.25">
      <c r="CG52917" s="768"/>
      <c r="CH52917" s="768"/>
      <c r="CI52917" s="850"/>
    </row>
    <row r="52918" spans="85:87" x14ac:dyDescent="0.25">
      <c r="CG52918" s="768"/>
      <c r="CH52918" s="768"/>
      <c r="CI52918" s="850"/>
    </row>
    <row r="52919" spans="85:87" x14ac:dyDescent="0.25">
      <c r="CG52919" s="768"/>
      <c r="CH52919" s="768"/>
      <c r="CI52919" s="850"/>
    </row>
    <row r="52920" spans="85:87" x14ac:dyDescent="0.25">
      <c r="CG52920" s="768"/>
      <c r="CH52920" s="768"/>
      <c r="CI52920" s="850"/>
    </row>
    <row r="52921" spans="85:87" x14ac:dyDescent="0.25">
      <c r="CG52921" s="768"/>
      <c r="CH52921" s="768"/>
      <c r="CI52921" s="850"/>
    </row>
    <row r="52922" spans="85:87" x14ac:dyDescent="0.25">
      <c r="CG52922" s="768"/>
      <c r="CH52922" s="768"/>
      <c r="CI52922" s="850"/>
    </row>
    <row r="52923" spans="85:87" x14ac:dyDescent="0.25">
      <c r="CG52923" s="768"/>
      <c r="CH52923" s="768"/>
      <c r="CI52923" s="850"/>
    </row>
    <row r="52924" spans="85:87" x14ac:dyDescent="0.25">
      <c r="CG52924" s="768"/>
      <c r="CH52924" s="768"/>
      <c r="CI52924" s="850"/>
    </row>
    <row r="52925" spans="85:87" x14ac:dyDescent="0.25">
      <c r="CG52925" s="768"/>
      <c r="CH52925" s="768"/>
      <c r="CI52925" s="850"/>
    </row>
    <row r="52926" spans="85:87" x14ac:dyDescent="0.25">
      <c r="CG52926" s="768"/>
      <c r="CH52926" s="768"/>
      <c r="CI52926" s="850"/>
    </row>
    <row r="52927" spans="85:87" x14ac:dyDescent="0.25">
      <c r="CG52927" s="768"/>
      <c r="CH52927" s="768"/>
      <c r="CI52927" s="850"/>
    </row>
    <row r="52928" spans="85:87" x14ac:dyDescent="0.25">
      <c r="CG52928" s="768"/>
      <c r="CH52928" s="768"/>
      <c r="CI52928" s="850"/>
    </row>
    <row r="52929" spans="85:87" x14ac:dyDescent="0.25">
      <c r="CG52929" s="768"/>
      <c r="CH52929" s="768"/>
      <c r="CI52929" s="850"/>
    </row>
    <row r="52930" spans="85:87" x14ac:dyDescent="0.25">
      <c r="CG52930" s="768"/>
      <c r="CH52930" s="768"/>
      <c r="CI52930" s="850"/>
    </row>
    <row r="52931" spans="85:87" x14ac:dyDescent="0.25">
      <c r="CG52931" s="768"/>
      <c r="CH52931" s="768"/>
      <c r="CI52931" s="850"/>
    </row>
    <row r="52932" spans="85:87" x14ac:dyDescent="0.25">
      <c r="CG52932" s="768"/>
      <c r="CH52932" s="768"/>
      <c r="CI52932" s="850"/>
    </row>
    <row r="52933" spans="85:87" x14ac:dyDescent="0.25">
      <c r="CG52933" s="768"/>
      <c r="CH52933" s="768"/>
      <c r="CI52933" s="850"/>
    </row>
    <row r="52934" spans="85:87" x14ac:dyDescent="0.25">
      <c r="CG52934" s="768"/>
      <c r="CH52934" s="768"/>
      <c r="CI52934" s="850"/>
    </row>
    <row r="52935" spans="85:87" x14ac:dyDescent="0.25">
      <c r="CG52935" s="768"/>
      <c r="CH52935" s="768"/>
      <c r="CI52935" s="850"/>
    </row>
    <row r="52936" spans="85:87" x14ac:dyDescent="0.25">
      <c r="CG52936" s="768"/>
      <c r="CH52936" s="768"/>
      <c r="CI52936" s="850"/>
    </row>
    <row r="52937" spans="85:87" x14ac:dyDescent="0.25">
      <c r="CG52937" s="768"/>
      <c r="CH52937" s="768"/>
      <c r="CI52937" s="850"/>
    </row>
    <row r="52938" spans="85:87" x14ac:dyDescent="0.25">
      <c r="CG52938" s="768"/>
      <c r="CH52938" s="768"/>
      <c r="CI52938" s="850"/>
    </row>
    <row r="52939" spans="85:87" x14ac:dyDescent="0.25">
      <c r="CG52939" s="768"/>
      <c r="CH52939" s="768"/>
      <c r="CI52939" s="850"/>
    </row>
    <row r="52940" spans="85:87" x14ac:dyDescent="0.25">
      <c r="CG52940" s="768"/>
      <c r="CH52940" s="768"/>
      <c r="CI52940" s="850"/>
    </row>
    <row r="52941" spans="85:87" x14ac:dyDescent="0.25">
      <c r="CG52941" s="768"/>
      <c r="CH52941" s="768"/>
      <c r="CI52941" s="850"/>
    </row>
    <row r="52942" spans="85:87" x14ac:dyDescent="0.25">
      <c r="CG52942" s="768"/>
      <c r="CH52942" s="768"/>
      <c r="CI52942" s="850"/>
    </row>
    <row r="52943" spans="85:87" x14ac:dyDescent="0.25">
      <c r="CG52943" s="768"/>
      <c r="CH52943" s="768"/>
      <c r="CI52943" s="850"/>
    </row>
    <row r="52944" spans="85:87" x14ac:dyDescent="0.25">
      <c r="CG52944" s="768"/>
      <c r="CH52944" s="768"/>
      <c r="CI52944" s="850"/>
    </row>
    <row r="52945" spans="85:87" x14ac:dyDescent="0.25">
      <c r="CG52945" s="768"/>
      <c r="CH52945" s="768"/>
      <c r="CI52945" s="850"/>
    </row>
    <row r="52946" spans="85:87" x14ac:dyDescent="0.25">
      <c r="CG52946" s="768"/>
      <c r="CH52946" s="768"/>
      <c r="CI52946" s="850"/>
    </row>
    <row r="52947" spans="85:87" x14ac:dyDescent="0.25">
      <c r="CG52947" s="768"/>
      <c r="CH52947" s="768"/>
      <c r="CI52947" s="850"/>
    </row>
    <row r="52948" spans="85:87" x14ac:dyDescent="0.25">
      <c r="CG52948" s="768"/>
      <c r="CH52948" s="768"/>
      <c r="CI52948" s="850"/>
    </row>
    <row r="52949" spans="85:87" x14ac:dyDescent="0.25">
      <c r="CG52949" s="768"/>
      <c r="CH52949" s="768"/>
      <c r="CI52949" s="850"/>
    </row>
    <row r="52950" spans="85:87" x14ac:dyDescent="0.25">
      <c r="CG52950" s="768"/>
      <c r="CH52950" s="768"/>
      <c r="CI52950" s="850"/>
    </row>
    <row r="52951" spans="85:87" x14ac:dyDescent="0.25">
      <c r="CG52951" s="768"/>
      <c r="CH52951" s="768"/>
      <c r="CI52951" s="850"/>
    </row>
    <row r="52952" spans="85:87" x14ac:dyDescent="0.25">
      <c r="CG52952" s="768"/>
      <c r="CH52952" s="768"/>
      <c r="CI52952" s="850"/>
    </row>
    <row r="52953" spans="85:87" x14ac:dyDescent="0.25">
      <c r="CG52953" s="768"/>
      <c r="CH52953" s="768"/>
      <c r="CI52953" s="850"/>
    </row>
    <row r="52954" spans="85:87" x14ac:dyDescent="0.25">
      <c r="CG52954" s="768"/>
      <c r="CH52954" s="768"/>
      <c r="CI52954" s="850"/>
    </row>
    <row r="52955" spans="85:87" x14ac:dyDescent="0.25">
      <c r="CG52955" s="768"/>
      <c r="CH52955" s="768"/>
      <c r="CI52955" s="850"/>
    </row>
    <row r="52956" spans="85:87" x14ac:dyDescent="0.25">
      <c r="CG52956" s="768"/>
      <c r="CH52956" s="768"/>
      <c r="CI52956" s="850"/>
    </row>
    <row r="52957" spans="85:87" x14ac:dyDescent="0.25">
      <c r="CG52957" s="768"/>
      <c r="CH52957" s="768"/>
      <c r="CI52957" s="850"/>
    </row>
    <row r="52958" spans="85:87" x14ac:dyDescent="0.25">
      <c r="CG52958" s="768"/>
      <c r="CH52958" s="768"/>
      <c r="CI52958" s="850"/>
    </row>
    <row r="52959" spans="85:87" x14ac:dyDescent="0.25">
      <c r="CG52959" s="768"/>
      <c r="CH52959" s="768"/>
      <c r="CI52959" s="850"/>
    </row>
    <row r="52960" spans="85:87" x14ac:dyDescent="0.25">
      <c r="CG52960" s="768"/>
      <c r="CH52960" s="768"/>
      <c r="CI52960" s="850"/>
    </row>
    <row r="52961" spans="85:87" x14ac:dyDescent="0.25">
      <c r="CG52961" s="768"/>
      <c r="CH52961" s="768"/>
      <c r="CI52961" s="850"/>
    </row>
    <row r="52962" spans="85:87" x14ac:dyDescent="0.25">
      <c r="CG52962" s="768"/>
      <c r="CH52962" s="768"/>
      <c r="CI52962" s="850"/>
    </row>
    <row r="52963" spans="85:87" x14ac:dyDescent="0.25">
      <c r="CG52963" s="768"/>
      <c r="CH52963" s="768"/>
      <c r="CI52963" s="850"/>
    </row>
    <row r="52964" spans="85:87" x14ac:dyDescent="0.25">
      <c r="CG52964" s="768"/>
      <c r="CH52964" s="768"/>
      <c r="CI52964" s="850"/>
    </row>
    <row r="52965" spans="85:87" x14ac:dyDescent="0.25">
      <c r="CG52965" s="768"/>
      <c r="CH52965" s="768"/>
      <c r="CI52965" s="850"/>
    </row>
    <row r="52966" spans="85:87" x14ac:dyDescent="0.25">
      <c r="CG52966" s="768"/>
      <c r="CH52966" s="768"/>
      <c r="CI52966" s="850"/>
    </row>
    <row r="52967" spans="85:87" x14ac:dyDescent="0.25">
      <c r="CG52967" s="768"/>
      <c r="CH52967" s="768"/>
      <c r="CI52967" s="850"/>
    </row>
    <row r="52968" spans="85:87" x14ac:dyDescent="0.25">
      <c r="CG52968" s="768"/>
      <c r="CH52968" s="768"/>
      <c r="CI52968" s="850"/>
    </row>
    <row r="52969" spans="85:87" x14ac:dyDescent="0.25">
      <c r="CG52969" s="768"/>
      <c r="CH52969" s="768"/>
      <c r="CI52969" s="850"/>
    </row>
    <row r="52970" spans="85:87" x14ac:dyDescent="0.25">
      <c r="CG52970" s="768"/>
      <c r="CH52970" s="768"/>
      <c r="CI52970" s="850"/>
    </row>
    <row r="52971" spans="85:87" x14ac:dyDescent="0.25">
      <c r="CG52971" s="768"/>
      <c r="CH52971" s="768"/>
      <c r="CI52971" s="850"/>
    </row>
    <row r="52972" spans="85:87" x14ac:dyDescent="0.25">
      <c r="CG52972" s="768"/>
      <c r="CH52972" s="768"/>
      <c r="CI52972" s="850"/>
    </row>
    <row r="52973" spans="85:87" x14ac:dyDescent="0.25">
      <c r="CG52973" s="768"/>
      <c r="CH52973" s="768"/>
      <c r="CI52973" s="850"/>
    </row>
    <row r="52974" spans="85:87" x14ac:dyDescent="0.25">
      <c r="CG52974" s="768"/>
      <c r="CH52974" s="768"/>
      <c r="CI52974" s="850"/>
    </row>
    <row r="52975" spans="85:87" x14ac:dyDescent="0.25">
      <c r="CG52975" s="768"/>
      <c r="CH52975" s="768"/>
      <c r="CI52975" s="850"/>
    </row>
    <row r="52976" spans="85:87" x14ac:dyDescent="0.25">
      <c r="CG52976" s="768"/>
      <c r="CH52976" s="768"/>
      <c r="CI52976" s="850"/>
    </row>
    <row r="52977" spans="85:87" x14ac:dyDescent="0.25">
      <c r="CG52977" s="768"/>
      <c r="CH52977" s="768"/>
      <c r="CI52977" s="850"/>
    </row>
    <row r="52978" spans="85:87" x14ac:dyDescent="0.25">
      <c r="CG52978" s="768"/>
      <c r="CH52978" s="768"/>
      <c r="CI52978" s="850"/>
    </row>
    <row r="52979" spans="85:87" x14ac:dyDescent="0.25">
      <c r="CG52979" s="768"/>
      <c r="CH52979" s="768"/>
      <c r="CI52979" s="850"/>
    </row>
    <row r="52980" spans="85:87" x14ac:dyDescent="0.25">
      <c r="CG52980" s="768"/>
      <c r="CH52980" s="768"/>
      <c r="CI52980" s="850"/>
    </row>
    <row r="52981" spans="85:87" x14ac:dyDescent="0.25">
      <c r="CG52981" s="768"/>
      <c r="CH52981" s="768"/>
      <c r="CI52981" s="850"/>
    </row>
    <row r="52982" spans="85:87" x14ac:dyDescent="0.25">
      <c r="CG52982" s="768"/>
      <c r="CH52982" s="768"/>
      <c r="CI52982" s="850"/>
    </row>
    <row r="52983" spans="85:87" x14ac:dyDescent="0.25">
      <c r="CG52983" s="768"/>
      <c r="CH52983" s="768"/>
      <c r="CI52983" s="850"/>
    </row>
    <row r="52984" spans="85:87" x14ac:dyDescent="0.25">
      <c r="CG52984" s="768"/>
      <c r="CH52984" s="768"/>
      <c r="CI52984" s="850"/>
    </row>
    <row r="52985" spans="85:87" x14ac:dyDescent="0.25">
      <c r="CG52985" s="768"/>
      <c r="CH52985" s="768"/>
      <c r="CI52985" s="850"/>
    </row>
    <row r="52986" spans="85:87" x14ac:dyDescent="0.25">
      <c r="CG52986" s="768"/>
      <c r="CH52986" s="768"/>
      <c r="CI52986" s="850"/>
    </row>
    <row r="52987" spans="85:87" x14ac:dyDescent="0.25">
      <c r="CG52987" s="768"/>
      <c r="CH52987" s="768"/>
      <c r="CI52987" s="850"/>
    </row>
    <row r="52988" spans="85:87" x14ac:dyDescent="0.25">
      <c r="CG52988" s="768"/>
      <c r="CH52988" s="768"/>
      <c r="CI52988" s="850"/>
    </row>
    <row r="52989" spans="85:87" x14ac:dyDescent="0.25">
      <c r="CG52989" s="768"/>
      <c r="CH52989" s="768"/>
      <c r="CI52989" s="850"/>
    </row>
    <row r="52990" spans="85:87" x14ac:dyDescent="0.25">
      <c r="CG52990" s="768"/>
      <c r="CH52990" s="768"/>
      <c r="CI52990" s="850"/>
    </row>
    <row r="52991" spans="85:87" x14ac:dyDescent="0.25">
      <c r="CG52991" s="768"/>
      <c r="CH52991" s="768"/>
      <c r="CI52991" s="850"/>
    </row>
    <row r="52992" spans="85:87" x14ac:dyDescent="0.25">
      <c r="CG52992" s="768"/>
      <c r="CH52992" s="768"/>
      <c r="CI52992" s="850"/>
    </row>
    <row r="52993" spans="85:87" x14ac:dyDescent="0.25">
      <c r="CG52993" s="768"/>
      <c r="CH52993" s="768"/>
      <c r="CI52993" s="850"/>
    </row>
    <row r="52994" spans="85:87" x14ac:dyDescent="0.25">
      <c r="CG52994" s="768"/>
      <c r="CH52994" s="768"/>
      <c r="CI52994" s="850"/>
    </row>
    <row r="52995" spans="85:87" x14ac:dyDescent="0.25">
      <c r="CG52995" s="768"/>
      <c r="CH52995" s="768"/>
      <c r="CI52995" s="850"/>
    </row>
    <row r="52996" spans="85:87" x14ac:dyDescent="0.25">
      <c r="CG52996" s="768"/>
      <c r="CH52996" s="768"/>
      <c r="CI52996" s="850"/>
    </row>
    <row r="52997" spans="85:87" x14ac:dyDescent="0.25">
      <c r="CG52997" s="768"/>
      <c r="CH52997" s="768"/>
      <c r="CI52997" s="850"/>
    </row>
    <row r="52998" spans="85:87" x14ac:dyDescent="0.25">
      <c r="CG52998" s="768"/>
      <c r="CH52998" s="768"/>
      <c r="CI52998" s="850"/>
    </row>
    <row r="52999" spans="85:87" x14ac:dyDescent="0.25">
      <c r="CG52999" s="768"/>
      <c r="CH52999" s="768"/>
      <c r="CI52999" s="850"/>
    </row>
    <row r="53000" spans="85:87" x14ac:dyDescent="0.25">
      <c r="CG53000" s="768"/>
      <c r="CH53000" s="768"/>
      <c r="CI53000" s="850"/>
    </row>
    <row r="53001" spans="85:87" x14ac:dyDescent="0.25">
      <c r="CG53001" s="768"/>
      <c r="CH53001" s="768"/>
      <c r="CI53001" s="850"/>
    </row>
    <row r="53002" spans="85:87" x14ac:dyDescent="0.25">
      <c r="CG53002" s="768"/>
      <c r="CH53002" s="768"/>
      <c r="CI53002" s="850"/>
    </row>
    <row r="53003" spans="85:87" x14ac:dyDescent="0.25">
      <c r="CG53003" s="768"/>
      <c r="CH53003" s="768"/>
      <c r="CI53003" s="850"/>
    </row>
    <row r="53004" spans="85:87" x14ac:dyDescent="0.25">
      <c r="CG53004" s="768"/>
      <c r="CH53004" s="768"/>
      <c r="CI53004" s="850"/>
    </row>
    <row r="53005" spans="85:87" x14ac:dyDescent="0.25">
      <c r="CG53005" s="768"/>
      <c r="CH53005" s="768"/>
      <c r="CI53005" s="850"/>
    </row>
    <row r="53006" spans="85:87" x14ac:dyDescent="0.25">
      <c r="CG53006" s="768"/>
      <c r="CH53006" s="768"/>
      <c r="CI53006" s="850"/>
    </row>
    <row r="53007" spans="85:87" x14ac:dyDescent="0.25">
      <c r="CG53007" s="768"/>
      <c r="CH53007" s="768"/>
      <c r="CI53007" s="850"/>
    </row>
    <row r="53008" spans="85:87" x14ac:dyDescent="0.25">
      <c r="CG53008" s="768"/>
      <c r="CH53008" s="768"/>
      <c r="CI53008" s="850"/>
    </row>
    <row r="53009" spans="85:87" x14ac:dyDescent="0.25">
      <c r="CG53009" s="768"/>
      <c r="CH53009" s="768"/>
      <c r="CI53009" s="850"/>
    </row>
    <row r="53010" spans="85:87" x14ac:dyDescent="0.25">
      <c r="CG53010" s="768"/>
      <c r="CH53010" s="768"/>
      <c r="CI53010" s="850"/>
    </row>
    <row r="53011" spans="85:87" x14ac:dyDescent="0.25">
      <c r="CG53011" s="768"/>
      <c r="CH53011" s="768"/>
      <c r="CI53011" s="850"/>
    </row>
    <row r="53012" spans="85:87" x14ac:dyDescent="0.25">
      <c r="CG53012" s="768"/>
      <c r="CH53012" s="768"/>
      <c r="CI53012" s="850"/>
    </row>
    <row r="53013" spans="85:87" x14ac:dyDescent="0.25">
      <c r="CG53013" s="768"/>
      <c r="CH53013" s="768"/>
      <c r="CI53013" s="850"/>
    </row>
    <row r="53014" spans="85:87" x14ac:dyDescent="0.25">
      <c r="CG53014" s="768"/>
      <c r="CH53014" s="768"/>
      <c r="CI53014" s="850"/>
    </row>
    <row r="53015" spans="85:87" x14ac:dyDescent="0.25">
      <c r="CG53015" s="768"/>
      <c r="CH53015" s="768"/>
      <c r="CI53015" s="850"/>
    </row>
    <row r="53016" spans="85:87" x14ac:dyDescent="0.25">
      <c r="CG53016" s="768"/>
      <c r="CH53016" s="768"/>
      <c r="CI53016" s="850"/>
    </row>
    <row r="53017" spans="85:87" x14ac:dyDescent="0.25">
      <c r="CG53017" s="768"/>
      <c r="CH53017" s="768"/>
      <c r="CI53017" s="850"/>
    </row>
    <row r="53018" spans="85:87" x14ac:dyDescent="0.25">
      <c r="CG53018" s="768"/>
      <c r="CH53018" s="768"/>
      <c r="CI53018" s="850"/>
    </row>
    <row r="53019" spans="85:87" x14ac:dyDescent="0.25">
      <c r="CG53019" s="768"/>
      <c r="CH53019" s="768"/>
      <c r="CI53019" s="850"/>
    </row>
    <row r="53020" spans="85:87" x14ac:dyDescent="0.25">
      <c r="CG53020" s="768"/>
      <c r="CH53020" s="768"/>
      <c r="CI53020" s="850"/>
    </row>
    <row r="53021" spans="85:87" x14ac:dyDescent="0.25">
      <c r="CG53021" s="768"/>
      <c r="CH53021" s="768"/>
      <c r="CI53021" s="850"/>
    </row>
    <row r="53022" spans="85:87" x14ac:dyDescent="0.25">
      <c r="CG53022" s="768"/>
      <c r="CH53022" s="768"/>
      <c r="CI53022" s="850"/>
    </row>
    <row r="53023" spans="85:87" x14ac:dyDescent="0.25">
      <c r="CG53023" s="768"/>
      <c r="CH53023" s="768"/>
      <c r="CI53023" s="850"/>
    </row>
    <row r="53024" spans="85:87" x14ac:dyDescent="0.25">
      <c r="CG53024" s="768"/>
      <c r="CH53024" s="768"/>
      <c r="CI53024" s="850"/>
    </row>
    <row r="53025" spans="85:87" x14ac:dyDescent="0.25">
      <c r="CG53025" s="768"/>
      <c r="CH53025" s="768"/>
      <c r="CI53025" s="850"/>
    </row>
    <row r="53026" spans="85:87" x14ac:dyDescent="0.25">
      <c r="CG53026" s="768"/>
      <c r="CH53026" s="768"/>
      <c r="CI53026" s="850"/>
    </row>
    <row r="53027" spans="85:87" x14ac:dyDescent="0.25">
      <c r="CG53027" s="768"/>
      <c r="CH53027" s="768"/>
      <c r="CI53027" s="850"/>
    </row>
    <row r="53028" spans="85:87" x14ac:dyDescent="0.25">
      <c r="CG53028" s="768"/>
      <c r="CH53028" s="768"/>
      <c r="CI53028" s="850"/>
    </row>
    <row r="53029" spans="85:87" x14ac:dyDescent="0.25">
      <c r="CG53029" s="768"/>
      <c r="CH53029" s="768"/>
      <c r="CI53029" s="850"/>
    </row>
    <row r="53030" spans="85:87" x14ac:dyDescent="0.25">
      <c r="CG53030" s="768"/>
      <c r="CH53030" s="768"/>
      <c r="CI53030" s="850"/>
    </row>
    <row r="53031" spans="85:87" x14ac:dyDescent="0.25">
      <c r="CG53031" s="768"/>
      <c r="CH53031" s="768"/>
      <c r="CI53031" s="850"/>
    </row>
    <row r="53032" spans="85:87" x14ac:dyDescent="0.25">
      <c r="CG53032" s="768"/>
      <c r="CH53032" s="768"/>
      <c r="CI53032" s="850"/>
    </row>
    <row r="53033" spans="85:87" x14ac:dyDescent="0.25">
      <c r="CG53033" s="768"/>
      <c r="CH53033" s="768"/>
      <c r="CI53033" s="850"/>
    </row>
    <row r="53034" spans="85:87" x14ac:dyDescent="0.25">
      <c r="CG53034" s="768"/>
      <c r="CH53034" s="768"/>
      <c r="CI53034" s="850"/>
    </row>
    <row r="53035" spans="85:87" x14ac:dyDescent="0.25">
      <c r="CG53035" s="768"/>
      <c r="CH53035" s="768"/>
      <c r="CI53035" s="850"/>
    </row>
    <row r="53036" spans="85:87" x14ac:dyDescent="0.25">
      <c r="CG53036" s="768"/>
      <c r="CH53036" s="768"/>
      <c r="CI53036" s="850"/>
    </row>
    <row r="53037" spans="85:87" x14ac:dyDescent="0.25">
      <c r="CG53037" s="768"/>
      <c r="CH53037" s="768"/>
      <c r="CI53037" s="850"/>
    </row>
    <row r="53038" spans="85:87" x14ac:dyDescent="0.25">
      <c r="CG53038" s="768"/>
      <c r="CH53038" s="768"/>
      <c r="CI53038" s="850"/>
    </row>
    <row r="53039" spans="85:87" x14ac:dyDescent="0.25">
      <c r="CG53039" s="768"/>
      <c r="CH53039" s="768"/>
      <c r="CI53039" s="850"/>
    </row>
    <row r="53040" spans="85:87" x14ac:dyDescent="0.25">
      <c r="CG53040" s="768"/>
      <c r="CH53040" s="768"/>
      <c r="CI53040" s="850"/>
    </row>
    <row r="53041" spans="85:87" x14ac:dyDescent="0.25">
      <c r="CG53041" s="768"/>
      <c r="CH53041" s="768"/>
      <c r="CI53041" s="850"/>
    </row>
    <row r="53042" spans="85:87" x14ac:dyDescent="0.25">
      <c r="CG53042" s="768"/>
      <c r="CH53042" s="768"/>
      <c r="CI53042" s="850"/>
    </row>
    <row r="53043" spans="85:87" x14ac:dyDescent="0.25">
      <c r="CG53043" s="768"/>
      <c r="CH53043" s="768"/>
      <c r="CI53043" s="850"/>
    </row>
    <row r="53044" spans="85:87" x14ac:dyDescent="0.25">
      <c r="CG53044" s="768"/>
      <c r="CH53044" s="768"/>
      <c r="CI53044" s="850"/>
    </row>
    <row r="53045" spans="85:87" x14ac:dyDescent="0.25">
      <c r="CG53045" s="768"/>
      <c r="CH53045" s="768"/>
      <c r="CI53045" s="850"/>
    </row>
    <row r="53046" spans="85:87" x14ac:dyDescent="0.25">
      <c r="CG53046" s="768"/>
      <c r="CH53046" s="768"/>
      <c r="CI53046" s="850"/>
    </row>
    <row r="53047" spans="85:87" x14ac:dyDescent="0.25">
      <c r="CG53047" s="768"/>
      <c r="CH53047" s="768"/>
      <c r="CI53047" s="850"/>
    </row>
    <row r="53048" spans="85:87" x14ac:dyDescent="0.25">
      <c r="CG53048" s="768"/>
      <c r="CH53048" s="768"/>
      <c r="CI53048" s="850"/>
    </row>
    <row r="53049" spans="85:87" x14ac:dyDescent="0.25">
      <c r="CG53049" s="768"/>
      <c r="CH53049" s="768"/>
      <c r="CI53049" s="850"/>
    </row>
    <row r="53050" spans="85:87" x14ac:dyDescent="0.25">
      <c r="CG53050" s="768"/>
      <c r="CH53050" s="768"/>
      <c r="CI53050" s="850"/>
    </row>
    <row r="53051" spans="85:87" x14ac:dyDescent="0.25">
      <c r="CG53051" s="768"/>
      <c r="CH53051" s="768"/>
      <c r="CI53051" s="850"/>
    </row>
    <row r="53052" spans="85:87" x14ac:dyDescent="0.25">
      <c r="CG53052" s="768"/>
      <c r="CH53052" s="768"/>
      <c r="CI53052" s="850"/>
    </row>
    <row r="53053" spans="85:87" x14ac:dyDescent="0.25">
      <c r="CG53053" s="768"/>
      <c r="CH53053" s="768"/>
      <c r="CI53053" s="850"/>
    </row>
    <row r="53054" spans="85:87" x14ac:dyDescent="0.25">
      <c r="CG53054" s="768"/>
      <c r="CH53054" s="768"/>
      <c r="CI53054" s="850"/>
    </row>
    <row r="53055" spans="85:87" x14ac:dyDescent="0.25">
      <c r="CG53055" s="768"/>
      <c r="CH53055" s="768"/>
      <c r="CI53055" s="850"/>
    </row>
    <row r="53056" spans="85:87" x14ac:dyDescent="0.25">
      <c r="CG53056" s="768"/>
      <c r="CH53056" s="768"/>
      <c r="CI53056" s="850"/>
    </row>
    <row r="53057" spans="85:87" x14ac:dyDescent="0.25">
      <c r="CG53057" s="768"/>
      <c r="CH53057" s="768"/>
      <c r="CI53057" s="850"/>
    </row>
    <row r="53058" spans="85:87" x14ac:dyDescent="0.25">
      <c r="CG53058" s="768"/>
      <c r="CH53058" s="768"/>
      <c r="CI53058" s="850"/>
    </row>
    <row r="53059" spans="85:87" x14ac:dyDescent="0.25">
      <c r="CG53059" s="768"/>
      <c r="CH53059" s="768"/>
      <c r="CI53059" s="850"/>
    </row>
    <row r="53060" spans="85:87" x14ac:dyDescent="0.25">
      <c r="CG53060" s="768"/>
      <c r="CH53060" s="768"/>
      <c r="CI53060" s="850"/>
    </row>
    <row r="53061" spans="85:87" x14ac:dyDescent="0.25">
      <c r="CG53061" s="768"/>
      <c r="CH53061" s="768"/>
      <c r="CI53061" s="850"/>
    </row>
    <row r="53062" spans="85:87" x14ac:dyDescent="0.25">
      <c r="CG53062" s="768"/>
      <c r="CH53062" s="768"/>
      <c r="CI53062" s="850"/>
    </row>
    <row r="53063" spans="85:87" x14ac:dyDescent="0.25">
      <c r="CG53063" s="768"/>
      <c r="CH53063" s="768"/>
      <c r="CI53063" s="850"/>
    </row>
    <row r="53064" spans="85:87" x14ac:dyDescent="0.25">
      <c r="CG53064" s="768"/>
      <c r="CH53064" s="768"/>
      <c r="CI53064" s="850"/>
    </row>
    <row r="53065" spans="85:87" x14ac:dyDescent="0.25">
      <c r="CG53065" s="768"/>
      <c r="CH53065" s="768"/>
      <c r="CI53065" s="850"/>
    </row>
    <row r="53066" spans="85:87" x14ac:dyDescent="0.25">
      <c r="CG53066" s="768"/>
      <c r="CH53066" s="768"/>
      <c r="CI53066" s="850"/>
    </row>
    <row r="53067" spans="85:87" x14ac:dyDescent="0.25">
      <c r="CG53067" s="768"/>
      <c r="CH53067" s="768"/>
      <c r="CI53067" s="850"/>
    </row>
    <row r="53068" spans="85:87" x14ac:dyDescent="0.25">
      <c r="CG53068" s="768"/>
      <c r="CH53068" s="768"/>
      <c r="CI53068" s="850"/>
    </row>
    <row r="53069" spans="85:87" x14ac:dyDescent="0.25">
      <c r="CG53069" s="768"/>
      <c r="CH53069" s="768"/>
      <c r="CI53069" s="850"/>
    </row>
    <row r="53070" spans="85:87" x14ac:dyDescent="0.25">
      <c r="CG53070" s="768"/>
      <c r="CH53070" s="768"/>
      <c r="CI53070" s="850"/>
    </row>
    <row r="53071" spans="85:87" x14ac:dyDescent="0.25">
      <c r="CG53071" s="768"/>
      <c r="CH53071" s="768"/>
      <c r="CI53071" s="850"/>
    </row>
    <row r="53072" spans="85:87" x14ac:dyDescent="0.25">
      <c r="CG53072" s="768"/>
      <c r="CH53072" s="768"/>
      <c r="CI53072" s="850"/>
    </row>
    <row r="53073" spans="85:87" x14ac:dyDescent="0.25">
      <c r="CG53073" s="768"/>
      <c r="CH53073" s="768"/>
      <c r="CI53073" s="850"/>
    </row>
    <row r="53074" spans="85:87" x14ac:dyDescent="0.25">
      <c r="CG53074" s="768"/>
      <c r="CH53074" s="768"/>
      <c r="CI53074" s="850"/>
    </row>
    <row r="53075" spans="85:87" x14ac:dyDescent="0.25">
      <c r="CG53075" s="768"/>
      <c r="CH53075" s="768"/>
      <c r="CI53075" s="850"/>
    </row>
    <row r="53076" spans="85:87" x14ac:dyDescent="0.25">
      <c r="CG53076" s="768"/>
      <c r="CH53076" s="768"/>
      <c r="CI53076" s="850"/>
    </row>
    <row r="53077" spans="85:87" x14ac:dyDescent="0.25">
      <c r="CG53077" s="768"/>
      <c r="CH53077" s="768"/>
      <c r="CI53077" s="850"/>
    </row>
    <row r="53078" spans="85:87" x14ac:dyDescent="0.25">
      <c r="CG53078" s="768"/>
      <c r="CH53078" s="768"/>
      <c r="CI53078" s="850"/>
    </row>
    <row r="53079" spans="85:87" x14ac:dyDescent="0.25">
      <c r="CG53079" s="768"/>
      <c r="CH53079" s="768"/>
      <c r="CI53079" s="850"/>
    </row>
    <row r="53080" spans="85:87" x14ac:dyDescent="0.25">
      <c r="CG53080" s="768"/>
      <c r="CH53080" s="768"/>
      <c r="CI53080" s="850"/>
    </row>
    <row r="53081" spans="85:87" x14ac:dyDescent="0.25">
      <c r="CG53081" s="768"/>
      <c r="CH53081" s="768"/>
      <c r="CI53081" s="850"/>
    </row>
    <row r="53082" spans="85:87" x14ac:dyDescent="0.25">
      <c r="CG53082" s="768"/>
      <c r="CH53082" s="768"/>
      <c r="CI53082" s="850"/>
    </row>
    <row r="53083" spans="85:87" x14ac:dyDescent="0.25">
      <c r="CG53083" s="768"/>
      <c r="CH53083" s="768"/>
      <c r="CI53083" s="850"/>
    </row>
    <row r="53084" spans="85:87" x14ac:dyDescent="0.25">
      <c r="CG53084" s="768"/>
      <c r="CH53084" s="768"/>
      <c r="CI53084" s="850"/>
    </row>
    <row r="53085" spans="85:87" x14ac:dyDescent="0.25">
      <c r="CG53085" s="768"/>
      <c r="CH53085" s="768"/>
      <c r="CI53085" s="850"/>
    </row>
    <row r="53086" spans="85:87" x14ac:dyDescent="0.25">
      <c r="CG53086" s="768"/>
      <c r="CH53086" s="768"/>
      <c r="CI53086" s="850"/>
    </row>
    <row r="53087" spans="85:87" x14ac:dyDescent="0.25">
      <c r="CG53087" s="768"/>
      <c r="CH53087" s="768"/>
      <c r="CI53087" s="850"/>
    </row>
    <row r="53088" spans="85:87" x14ac:dyDescent="0.25">
      <c r="CG53088" s="768"/>
      <c r="CH53088" s="768"/>
      <c r="CI53088" s="850"/>
    </row>
    <row r="53089" spans="85:87" x14ac:dyDescent="0.25">
      <c r="CG53089" s="768"/>
      <c r="CH53089" s="768"/>
      <c r="CI53089" s="850"/>
    </row>
    <row r="53090" spans="85:87" x14ac:dyDescent="0.25">
      <c r="CG53090" s="768"/>
      <c r="CH53090" s="768"/>
      <c r="CI53090" s="850"/>
    </row>
    <row r="53091" spans="85:87" x14ac:dyDescent="0.25">
      <c r="CG53091" s="768"/>
      <c r="CH53091" s="768"/>
      <c r="CI53091" s="850"/>
    </row>
    <row r="53092" spans="85:87" x14ac:dyDescent="0.25">
      <c r="CG53092" s="768"/>
      <c r="CH53092" s="768"/>
      <c r="CI53092" s="850"/>
    </row>
    <row r="53093" spans="85:87" x14ac:dyDescent="0.25">
      <c r="CG53093" s="768"/>
      <c r="CH53093" s="768"/>
      <c r="CI53093" s="850"/>
    </row>
    <row r="53094" spans="85:87" x14ac:dyDescent="0.25">
      <c r="CG53094" s="768"/>
      <c r="CH53094" s="768"/>
      <c r="CI53094" s="850"/>
    </row>
    <row r="53095" spans="85:87" x14ac:dyDescent="0.25">
      <c r="CG53095" s="768"/>
      <c r="CH53095" s="768"/>
      <c r="CI53095" s="850"/>
    </row>
    <row r="53096" spans="85:87" x14ac:dyDescent="0.25">
      <c r="CG53096" s="768"/>
      <c r="CH53096" s="768"/>
      <c r="CI53096" s="850"/>
    </row>
    <row r="53097" spans="85:87" x14ac:dyDescent="0.25">
      <c r="CG53097" s="768"/>
      <c r="CH53097" s="768"/>
      <c r="CI53097" s="850"/>
    </row>
    <row r="53098" spans="85:87" x14ac:dyDescent="0.25">
      <c r="CG53098" s="768"/>
      <c r="CH53098" s="768"/>
      <c r="CI53098" s="850"/>
    </row>
    <row r="53099" spans="85:87" x14ac:dyDescent="0.25">
      <c r="CG53099" s="768"/>
      <c r="CH53099" s="768"/>
      <c r="CI53099" s="850"/>
    </row>
    <row r="53100" spans="85:87" x14ac:dyDescent="0.25">
      <c r="CG53100" s="768"/>
      <c r="CH53100" s="768"/>
      <c r="CI53100" s="850"/>
    </row>
    <row r="53101" spans="85:87" x14ac:dyDescent="0.25">
      <c r="CG53101" s="768"/>
      <c r="CH53101" s="768"/>
      <c r="CI53101" s="850"/>
    </row>
    <row r="53102" spans="85:87" x14ac:dyDescent="0.25">
      <c r="CG53102" s="768"/>
      <c r="CH53102" s="768"/>
      <c r="CI53102" s="850"/>
    </row>
    <row r="53103" spans="85:87" x14ac:dyDescent="0.25">
      <c r="CG53103" s="768"/>
      <c r="CH53103" s="768"/>
      <c r="CI53103" s="850"/>
    </row>
    <row r="53104" spans="85:87" x14ac:dyDescent="0.25">
      <c r="CG53104" s="768"/>
      <c r="CH53104" s="768"/>
      <c r="CI53104" s="850"/>
    </row>
    <row r="53105" spans="85:87" x14ac:dyDescent="0.25">
      <c r="CG53105" s="768"/>
      <c r="CH53105" s="768"/>
      <c r="CI53105" s="850"/>
    </row>
    <row r="53106" spans="85:87" x14ac:dyDescent="0.25">
      <c r="CG53106" s="768"/>
      <c r="CH53106" s="768"/>
      <c r="CI53106" s="850"/>
    </row>
    <row r="53107" spans="85:87" x14ac:dyDescent="0.25">
      <c r="CG53107" s="768"/>
      <c r="CH53107" s="768"/>
      <c r="CI53107" s="850"/>
    </row>
    <row r="53108" spans="85:87" x14ac:dyDescent="0.25">
      <c r="CG53108" s="768"/>
      <c r="CH53108" s="768"/>
      <c r="CI53108" s="850"/>
    </row>
    <row r="53109" spans="85:87" x14ac:dyDescent="0.25">
      <c r="CG53109" s="768"/>
      <c r="CH53109" s="768"/>
      <c r="CI53109" s="850"/>
    </row>
    <row r="53110" spans="85:87" x14ac:dyDescent="0.25">
      <c r="CG53110" s="768"/>
      <c r="CH53110" s="768"/>
      <c r="CI53110" s="850"/>
    </row>
    <row r="53111" spans="85:87" x14ac:dyDescent="0.25">
      <c r="CG53111" s="768"/>
      <c r="CH53111" s="768"/>
      <c r="CI53111" s="850"/>
    </row>
    <row r="53112" spans="85:87" x14ac:dyDescent="0.25">
      <c r="CG53112" s="768"/>
      <c r="CH53112" s="768"/>
      <c r="CI53112" s="850"/>
    </row>
    <row r="53113" spans="85:87" x14ac:dyDescent="0.25">
      <c r="CG53113" s="768"/>
      <c r="CH53113" s="768"/>
      <c r="CI53113" s="850"/>
    </row>
    <row r="53114" spans="85:87" x14ac:dyDescent="0.25">
      <c r="CG53114" s="768"/>
      <c r="CH53114" s="768"/>
      <c r="CI53114" s="850"/>
    </row>
    <row r="53115" spans="85:87" x14ac:dyDescent="0.25">
      <c r="CG53115" s="768"/>
      <c r="CH53115" s="768"/>
      <c r="CI53115" s="850"/>
    </row>
    <row r="53116" spans="85:87" x14ac:dyDescent="0.25">
      <c r="CG53116" s="768"/>
      <c r="CH53116" s="768"/>
      <c r="CI53116" s="850"/>
    </row>
    <row r="53117" spans="85:87" x14ac:dyDescent="0.25">
      <c r="CG53117" s="768"/>
      <c r="CH53117" s="768"/>
      <c r="CI53117" s="850"/>
    </row>
    <row r="53118" spans="85:87" x14ac:dyDescent="0.25">
      <c r="CG53118" s="768"/>
      <c r="CH53118" s="768"/>
      <c r="CI53118" s="850"/>
    </row>
    <row r="53119" spans="85:87" x14ac:dyDescent="0.25">
      <c r="CG53119" s="768"/>
      <c r="CH53119" s="768"/>
      <c r="CI53119" s="850"/>
    </row>
    <row r="53120" spans="85:87" x14ac:dyDescent="0.25">
      <c r="CG53120" s="768"/>
      <c r="CH53120" s="768"/>
      <c r="CI53120" s="850"/>
    </row>
    <row r="53121" spans="85:87" x14ac:dyDescent="0.25">
      <c r="CG53121" s="768"/>
      <c r="CH53121" s="768"/>
      <c r="CI53121" s="850"/>
    </row>
    <row r="53122" spans="85:87" x14ac:dyDescent="0.25">
      <c r="CG53122" s="768"/>
      <c r="CH53122" s="768"/>
      <c r="CI53122" s="850"/>
    </row>
    <row r="53123" spans="85:87" x14ac:dyDescent="0.25">
      <c r="CG53123" s="768"/>
      <c r="CH53123" s="768"/>
      <c r="CI53123" s="850"/>
    </row>
    <row r="53124" spans="85:87" x14ac:dyDescent="0.25">
      <c r="CG53124" s="768"/>
      <c r="CH53124" s="768"/>
      <c r="CI53124" s="850"/>
    </row>
    <row r="53125" spans="85:87" x14ac:dyDescent="0.25">
      <c r="CG53125" s="768"/>
      <c r="CH53125" s="768"/>
      <c r="CI53125" s="850"/>
    </row>
    <row r="53126" spans="85:87" x14ac:dyDescent="0.25">
      <c r="CG53126" s="768"/>
      <c r="CH53126" s="768"/>
      <c r="CI53126" s="850"/>
    </row>
    <row r="53127" spans="85:87" x14ac:dyDescent="0.25">
      <c r="CG53127" s="768"/>
      <c r="CH53127" s="768"/>
      <c r="CI53127" s="850"/>
    </row>
    <row r="53128" spans="85:87" x14ac:dyDescent="0.25">
      <c r="CG53128" s="768"/>
      <c r="CH53128" s="768"/>
      <c r="CI53128" s="850"/>
    </row>
    <row r="53129" spans="85:87" x14ac:dyDescent="0.25">
      <c r="CG53129" s="768"/>
      <c r="CH53129" s="768"/>
      <c r="CI53129" s="850"/>
    </row>
    <row r="53130" spans="85:87" x14ac:dyDescent="0.25">
      <c r="CG53130" s="768"/>
      <c r="CH53130" s="768"/>
      <c r="CI53130" s="850"/>
    </row>
    <row r="53131" spans="85:87" x14ac:dyDescent="0.25">
      <c r="CG53131" s="768"/>
      <c r="CH53131" s="768"/>
      <c r="CI53131" s="850"/>
    </row>
    <row r="53132" spans="85:87" x14ac:dyDescent="0.25">
      <c r="CG53132" s="768"/>
      <c r="CH53132" s="768"/>
      <c r="CI53132" s="850"/>
    </row>
    <row r="53133" spans="85:87" x14ac:dyDescent="0.25">
      <c r="CG53133" s="768"/>
      <c r="CH53133" s="768"/>
      <c r="CI53133" s="850"/>
    </row>
    <row r="53134" spans="85:87" x14ac:dyDescent="0.25">
      <c r="CG53134" s="768"/>
      <c r="CH53134" s="768"/>
      <c r="CI53134" s="850"/>
    </row>
    <row r="53135" spans="85:87" x14ac:dyDescent="0.25">
      <c r="CG53135" s="768"/>
      <c r="CH53135" s="768"/>
      <c r="CI53135" s="850"/>
    </row>
    <row r="53136" spans="85:87" x14ac:dyDescent="0.25">
      <c r="CG53136" s="768"/>
      <c r="CH53136" s="768"/>
      <c r="CI53136" s="850"/>
    </row>
    <row r="53137" spans="85:87" x14ac:dyDescent="0.25">
      <c r="CG53137" s="768"/>
      <c r="CH53137" s="768"/>
      <c r="CI53137" s="850"/>
    </row>
    <row r="53138" spans="85:87" x14ac:dyDescent="0.25">
      <c r="CG53138" s="768"/>
      <c r="CH53138" s="768"/>
      <c r="CI53138" s="850"/>
    </row>
    <row r="53139" spans="85:87" x14ac:dyDescent="0.25">
      <c r="CG53139" s="768"/>
      <c r="CH53139" s="768"/>
      <c r="CI53139" s="850"/>
    </row>
    <row r="53140" spans="85:87" x14ac:dyDescent="0.25">
      <c r="CG53140" s="768"/>
      <c r="CH53140" s="768"/>
      <c r="CI53140" s="850"/>
    </row>
    <row r="53141" spans="85:87" x14ac:dyDescent="0.25">
      <c r="CG53141" s="768"/>
      <c r="CH53141" s="768"/>
      <c r="CI53141" s="850"/>
    </row>
    <row r="53142" spans="85:87" x14ac:dyDescent="0.25">
      <c r="CG53142" s="768"/>
      <c r="CH53142" s="768"/>
      <c r="CI53142" s="850"/>
    </row>
    <row r="53143" spans="85:87" x14ac:dyDescent="0.25">
      <c r="CG53143" s="768"/>
      <c r="CH53143" s="768"/>
      <c r="CI53143" s="850"/>
    </row>
    <row r="53144" spans="85:87" x14ac:dyDescent="0.25">
      <c r="CG53144" s="768"/>
      <c r="CH53144" s="768"/>
      <c r="CI53144" s="850"/>
    </row>
    <row r="53145" spans="85:87" x14ac:dyDescent="0.25">
      <c r="CG53145" s="768"/>
      <c r="CH53145" s="768"/>
      <c r="CI53145" s="850"/>
    </row>
    <row r="53146" spans="85:87" x14ac:dyDescent="0.25">
      <c r="CG53146" s="768"/>
      <c r="CH53146" s="768"/>
      <c r="CI53146" s="850"/>
    </row>
    <row r="53147" spans="85:87" x14ac:dyDescent="0.25">
      <c r="CG53147" s="768"/>
      <c r="CH53147" s="768"/>
      <c r="CI53147" s="850"/>
    </row>
    <row r="53148" spans="85:87" x14ac:dyDescent="0.25">
      <c r="CG53148" s="768"/>
      <c r="CH53148" s="768"/>
      <c r="CI53148" s="850"/>
    </row>
    <row r="53149" spans="85:87" x14ac:dyDescent="0.25">
      <c r="CG53149" s="768"/>
      <c r="CH53149" s="768"/>
      <c r="CI53149" s="850"/>
    </row>
    <row r="53150" spans="85:87" x14ac:dyDescent="0.25">
      <c r="CG53150" s="768"/>
      <c r="CH53150" s="768"/>
      <c r="CI53150" s="850"/>
    </row>
    <row r="53151" spans="85:87" x14ac:dyDescent="0.25">
      <c r="CG53151" s="768"/>
      <c r="CH53151" s="768"/>
      <c r="CI53151" s="850"/>
    </row>
    <row r="53152" spans="85:87" x14ac:dyDescent="0.25">
      <c r="CG53152" s="768"/>
      <c r="CH53152" s="768"/>
      <c r="CI53152" s="850"/>
    </row>
    <row r="53153" spans="85:87" x14ac:dyDescent="0.25">
      <c r="CG53153" s="768"/>
      <c r="CH53153" s="768"/>
      <c r="CI53153" s="850"/>
    </row>
    <row r="53154" spans="85:87" x14ac:dyDescent="0.25">
      <c r="CG53154" s="768"/>
      <c r="CH53154" s="768"/>
      <c r="CI53154" s="850"/>
    </row>
    <row r="53155" spans="85:87" x14ac:dyDescent="0.25">
      <c r="CG53155" s="768"/>
      <c r="CH53155" s="768"/>
      <c r="CI53155" s="850"/>
    </row>
    <row r="53156" spans="85:87" x14ac:dyDescent="0.25">
      <c r="CG53156" s="768"/>
      <c r="CH53156" s="768"/>
      <c r="CI53156" s="850"/>
    </row>
    <row r="53157" spans="85:87" x14ac:dyDescent="0.25">
      <c r="CG53157" s="768"/>
      <c r="CH53157" s="768"/>
      <c r="CI53157" s="850"/>
    </row>
    <row r="53158" spans="85:87" x14ac:dyDescent="0.25">
      <c r="CG53158" s="768"/>
      <c r="CH53158" s="768"/>
      <c r="CI53158" s="850"/>
    </row>
    <row r="53159" spans="85:87" x14ac:dyDescent="0.25">
      <c r="CG53159" s="768"/>
      <c r="CH53159" s="768"/>
      <c r="CI53159" s="850"/>
    </row>
    <row r="53160" spans="85:87" x14ac:dyDescent="0.25">
      <c r="CG53160" s="768"/>
      <c r="CH53160" s="768"/>
      <c r="CI53160" s="850"/>
    </row>
    <row r="53161" spans="85:87" x14ac:dyDescent="0.25">
      <c r="CG53161" s="768"/>
      <c r="CH53161" s="768"/>
      <c r="CI53161" s="850"/>
    </row>
    <row r="53162" spans="85:87" x14ac:dyDescent="0.25">
      <c r="CG53162" s="768"/>
      <c r="CH53162" s="768"/>
      <c r="CI53162" s="850"/>
    </row>
    <row r="53163" spans="85:87" x14ac:dyDescent="0.25">
      <c r="CG53163" s="768"/>
      <c r="CH53163" s="768"/>
      <c r="CI53163" s="850"/>
    </row>
    <row r="53164" spans="85:87" x14ac:dyDescent="0.25">
      <c r="CG53164" s="768"/>
      <c r="CH53164" s="768"/>
      <c r="CI53164" s="850"/>
    </row>
    <row r="53165" spans="85:87" x14ac:dyDescent="0.25">
      <c r="CG53165" s="768"/>
      <c r="CH53165" s="768"/>
      <c r="CI53165" s="850"/>
    </row>
    <row r="53166" spans="85:87" x14ac:dyDescent="0.25">
      <c r="CG53166" s="768"/>
      <c r="CH53166" s="768"/>
      <c r="CI53166" s="850"/>
    </row>
    <row r="53167" spans="85:87" x14ac:dyDescent="0.25">
      <c r="CG53167" s="768"/>
      <c r="CH53167" s="768"/>
      <c r="CI53167" s="850"/>
    </row>
    <row r="53168" spans="85:87" x14ac:dyDescent="0.25">
      <c r="CG53168" s="768"/>
      <c r="CH53168" s="768"/>
      <c r="CI53168" s="850"/>
    </row>
    <row r="53169" spans="85:87" x14ac:dyDescent="0.25">
      <c r="CG53169" s="768"/>
      <c r="CH53169" s="768"/>
      <c r="CI53169" s="850"/>
    </row>
    <row r="53170" spans="85:87" x14ac:dyDescent="0.25">
      <c r="CG53170" s="768"/>
      <c r="CH53170" s="768"/>
      <c r="CI53170" s="850"/>
    </row>
    <row r="53171" spans="85:87" x14ac:dyDescent="0.25">
      <c r="CG53171" s="768"/>
      <c r="CH53171" s="768"/>
      <c r="CI53171" s="850"/>
    </row>
    <row r="53172" spans="85:87" x14ac:dyDescent="0.25">
      <c r="CG53172" s="768"/>
      <c r="CH53172" s="768"/>
      <c r="CI53172" s="850"/>
    </row>
    <row r="53173" spans="85:87" x14ac:dyDescent="0.25">
      <c r="CG53173" s="768"/>
      <c r="CH53173" s="768"/>
      <c r="CI53173" s="850"/>
    </row>
    <row r="53174" spans="85:87" x14ac:dyDescent="0.25">
      <c r="CG53174" s="768"/>
      <c r="CH53174" s="768"/>
      <c r="CI53174" s="850"/>
    </row>
    <row r="53175" spans="85:87" x14ac:dyDescent="0.25">
      <c r="CG53175" s="768"/>
      <c r="CH53175" s="768"/>
      <c r="CI53175" s="850"/>
    </row>
    <row r="53176" spans="85:87" x14ac:dyDescent="0.25">
      <c r="CG53176" s="768"/>
      <c r="CH53176" s="768"/>
      <c r="CI53176" s="850"/>
    </row>
    <row r="53177" spans="85:87" x14ac:dyDescent="0.25">
      <c r="CG53177" s="768"/>
      <c r="CH53177" s="768"/>
      <c r="CI53177" s="850"/>
    </row>
    <row r="53178" spans="85:87" x14ac:dyDescent="0.25">
      <c r="CG53178" s="768"/>
      <c r="CH53178" s="768"/>
      <c r="CI53178" s="850"/>
    </row>
    <row r="53179" spans="85:87" x14ac:dyDescent="0.25">
      <c r="CG53179" s="768"/>
      <c r="CH53179" s="768"/>
      <c r="CI53179" s="850"/>
    </row>
    <row r="53180" spans="85:87" x14ac:dyDescent="0.25">
      <c r="CG53180" s="768"/>
      <c r="CH53180" s="768"/>
      <c r="CI53180" s="850"/>
    </row>
    <row r="53181" spans="85:87" x14ac:dyDescent="0.25">
      <c r="CG53181" s="768"/>
      <c r="CH53181" s="768"/>
      <c r="CI53181" s="850"/>
    </row>
    <row r="53182" spans="85:87" x14ac:dyDescent="0.25">
      <c r="CG53182" s="768"/>
      <c r="CH53182" s="768"/>
      <c r="CI53182" s="850"/>
    </row>
    <row r="53183" spans="85:87" x14ac:dyDescent="0.25">
      <c r="CG53183" s="768"/>
      <c r="CH53183" s="768"/>
      <c r="CI53183" s="850"/>
    </row>
    <row r="53184" spans="85:87" x14ac:dyDescent="0.25">
      <c r="CG53184" s="768"/>
      <c r="CH53184" s="768"/>
      <c r="CI53184" s="850"/>
    </row>
    <row r="53185" spans="85:87" x14ac:dyDescent="0.25">
      <c r="CG53185" s="768"/>
      <c r="CH53185" s="768"/>
      <c r="CI53185" s="850"/>
    </row>
    <row r="53186" spans="85:87" x14ac:dyDescent="0.25">
      <c r="CG53186" s="768"/>
      <c r="CH53186" s="768"/>
      <c r="CI53186" s="850"/>
    </row>
    <row r="53187" spans="85:87" x14ac:dyDescent="0.25">
      <c r="CG53187" s="768"/>
      <c r="CH53187" s="768"/>
      <c r="CI53187" s="850"/>
    </row>
    <row r="53188" spans="85:87" x14ac:dyDescent="0.25">
      <c r="CG53188" s="768"/>
      <c r="CH53188" s="768"/>
      <c r="CI53188" s="850"/>
    </row>
    <row r="53189" spans="85:87" x14ac:dyDescent="0.25">
      <c r="CG53189" s="768"/>
      <c r="CH53189" s="768"/>
      <c r="CI53189" s="850"/>
    </row>
    <row r="53190" spans="85:87" x14ac:dyDescent="0.25">
      <c r="CG53190" s="768"/>
      <c r="CH53190" s="768"/>
      <c r="CI53190" s="850"/>
    </row>
    <row r="53191" spans="85:87" x14ac:dyDescent="0.25">
      <c r="CG53191" s="768"/>
      <c r="CH53191" s="768"/>
      <c r="CI53191" s="850"/>
    </row>
    <row r="53192" spans="85:87" x14ac:dyDescent="0.25">
      <c r="CG53192" s="768"/>
      <c r="CH53192" s="768"/>
      <c r="CI53192" s="850"/>
    </row>
    <row r="53193" spans="85:87" x14ac:dyDescent="0.25">
      <c r="CG53193" s="768"/>
      <c r="CH53193" s="768"/>
      <c r="CI53193" s="850"/>
    </row>
    <row r="53194" spans="85:87" x14ac:dyDescent="0.25">
      <c r="CG53194" s="768"/>
      <c r="CH53194" s="768"/>
      <c r="CI53194" s="850"/>
    </row>
    <row r="53195" spans="85:87" x14ac:dyDescent="0.25">
      <c r="CG53195" s="768"/>
      <c r="CH53195" s="768"/>
      <c r="CI53195" s="850"/>
    </row>
    <row r="53196" spans="85:87" x14ac:dyDescent="0.25">
      <c r="CG53196" s="768"/>
      <c r="CH53196" s="768"/>
      <c r="CI53196" s="850"/>
    </row>
    <row r="53197" spans="85:87" x14ac:dyDescent="0.25">
      <c r="CG53197" s="768"/>
      <c r="CH53197" s="768"/>
      <c r="CI53197" s="850"/>
    </row>
    <row r="53198" spans="85:87" x14ac:dyDescent="0.25">
      <c r="CG53198" s="768"/>
      <c r="CH53198" s="768"/>
      <c r="CI53198" s="850"/>
    </row>
    <row r="53199" spans="85:87" x14ac:dyDescent="0.25">
      <c r="CG53199" s="768"/>
      <c r="CH53199" s="768"/>
      <c r="CI53199" s="850"/>
    </row>
    <row r="53200" spans="85:87" x14ac:dyDescent="0.25">
      <c r="CG53200" s="768"/>
      <c r="CH53200" s="768"/>
      <c r="CI53200" s="850"/>
    </row>
    <row r="53201" spans="85:87" x14ac:dyDescent="0.25">
      <c r="CG53201" s="768"/>
      <c r="CH53201" s="768"/>
      <c r="CI53201" s="850"/>
    </row>
    <row r="53202" spans="85:87" x14ac:dyDescent="0.25">
      <c r="CG53202" s="768"/>
      <c r="CH53202" s="768"/>
      <c r="CI53202" s="850"/>
    </row>
    <row r="53203" spans="85:87" x14ac:dyDescent="0.25">
      <c r="CG53203" s="768"/>
      <c r="CH53203" s="768"/>
      <c r="CI53203" s="850"/>
    </row>
    <row r="53204" spans="85:87" x14ac:dyDescent="0.25">
      <c r="CG53204" s="768"/>
      <c r="CH53204" s="768"/>
      <c r="CI53204" s="850"/>
    </row>
    <row r="53205" spans="85:87" x14ac:dyDescent="0.25">
      <c r="CG53205" s="768"/>
      <c r="CH53205" s="768"/>
      <c r="CI53205" s="850"/>
    </row>
    <row r="53206" spans="85:87" x14ac:dyDescent="0.25">
      <c r="CG53206" s="768"/>
      <c r="CH53206" s="768"/>
      <c r="CI53206" s="850"/>
    </row>
    <row r="53207" spans="85:87" x14ac:dyDescent="0.25">
      <c r="CG53207" s="768"/>
      <c r="CH53207" s="768"/>
      <c r="CI53207" s="850"/>
    </row>
    <row r="53208" spans="85:87" x14ac:dyDescent="0.25">
      <c r="CG53208" s="768"/>
      <c r="CH53208" s="768"/>
      <c r="CI53208" s="850"/>
    </row>
    <row r="53209" spans="85:87" x14ac:dyDescent="0.25">
      <c r="CG53209" s="768"/>
      <c r="CH53209" s="768"/>
      <c r="CI53209" s="850"/>
    </row>
    <row r="53210" spans="85:87" x14ac:dyDescent="0.25">
      <c r="CG53210" s="768"/>
      <c r="CH53210" s="768"/>
      <c r="CI53210" s="850"/>
    </row>
    <row r="53211" spans="85:87" x14ac:dyDescent="0.25">
      <c r="CG53211" s="768"/>
      <c r="CH53211" s="768"/>
      <c r="CI53211" s="850"/>
    </row>
    <row r="53212" spans="85:87" x14ac:dyDescent="0.25">
      <c r="CG53212" s="768"/>
      <c r="CH53212" s="768"/>
      <c r="CI53212" s="850"/>
    </row>
    <row r="53213" spans="85:87" x14ac:dyDescent="0.25">
      <c r="CG53213" s="768"/>
      <c r="CH53213" s="768"/>
      <c r="CI53213" s="850"/>
    </row>
    <row r="53214" spans="85:87" x14ac:dyDescent="0.25">
      <c r="CG53214" s="768"/>
      <c r="CH53214" s="768"/>
      <c r="CI53214" s="850"/>
    </row>
    <row r="53215" spans="85:87" x14ac:dyDescent="0.25">
      <c r="CG53215" s="768"/>
      <c r="CH53215" s="768"/>
      <c r="CI53215" s="850"/>
    </row>
    <row r="53216" spans="85:87" x14ac:dyDescent="0.25">
      <c r="CG53216" s="768"/>
      <c r="CH53216" s="768"/>
      <c r="CI53216" s="850"/>
    </row>
    <row r="53217" spans="85:87" x14ac:dyDescent="0.25">
      <c r="CG53217" s="768"/>
      <c r="CH53217" s="768"/>
      <c r="CI53217" s="850"/>
    </row>
    <row r="53218" spans="85:87" x14ac:dyDescent="0.25">
      <c r="CG53218" s="768"/>
      <c r="CH53218" s="768"/>
      <c r="CI53218" s="850"/>
    </row>
    <row r="53219" spans="85:87" x14ac:dyDescent="0.25">
      <c r="CG53219" s="768"/>
      <c r="CH53219" s="768"/>
      <c r="CI53219" s="850"/>
    </row>
    <row r="53220" spans="85:87" x14ac:dyDescent="0.25">
      <c r="CG53220" s="768"/>
      <c r="CH53220" s="768"/>
      <c r="CI53220" s="850"/>
    </row>
    <row r="53221" spans="85:87" x14ac:dyDescent="0.25">
      <c r="CG53221" s="768"/>
      <c r="CH53221" s="768"/>
      <c r="CI53221" s="850"/>
    </row>
    <row r="53222" spans="85:87" x14ac:dyDescent="0.25">
      <c r="CG53222" s="768"/>
      <c r="CH53222" s="768"/>
      <c r="CI53222" s="850"/>
    </row>
    <row r="53223" spans="85:87" x14ac:dyDescent="0.25">
      <c r="CG53223" s="768"/>
      <c r="CH53223" s="768"/>
      <c r="CI53223" s="850"/>
    </row>
    <row r="53224" spans="85:87" x14ac:dyDescent="0.25">
      <c r="CG53224" s="768"/>
      <c r="CH53224" s="768"/>
      <c r="CI53224" s="850"/>
    </row>
    <row r="53225" spans="85:87" x14ac:dyDescent="0.25">
      <c r="CG53225" s="768"/>
      <c r="CH53225" s="768"/>
      <c r="CI53225" s="850"/>
    </row>
    <row r="53226" spans="85:87" x14ac:dyDescent="0.25">
      <c r="CG53226" s="768"/>
      <c r="CH53226" s="768"/>
      <c r="CI53226" s="850"/>
    </row>
    <row r="53227" spans="85:87" x14ac:dyDescent="0.25">
      <c r="CG53227" s="768"/>
      <c r="CH53227" s="768"/>
      <c r="CI53227" s="850"/>
    </row>
    <row r="53228" spans="85:87" x14ac:dyDescent="0.25">
      <c r="CG53228" s="768"/>
      <c r="CH53228" s="768"/>
      <c r="CI53228" s="850"/>
    </row>
    <row r="53229" spans="85:87" x14ac:dyDescent="0.25">
      <c r="CG53229" s="768"/>
      <c r="CH53229" s="768"/>
      <c r="CI53229" s="850"/>
    </row>
    <row r="53230" spans="85:87" x14ac:dyDescent="0.25">
      <c r="CG53230" s="768"/>
      <c r="CH53230" s="768"/>
      <c r="CI53230" s="850"/>
    </row>
    <row r="53231" spans="85:87" x14ac:dyDescent="0.25">
      <c r="CG53231" s="768"/>
      <c r="CH53231" s="768"/>
      <c r="CI53231" s="850"/>
    </row>
    <row r="53232" spans="85:87" x14ac:dyDescent="0.25">
      <c r="CG53232" s="768"/>
      <c r="CH53232" s="768"/>
      <c r="CI53232" s="850"/>
    </row>
    <row r="53233" spans="85:87" x14ac:dyDescent="0.25">
      <c r="CG53233" s="768"/>
      <c r="CH53233" s="768"/>
      <c r="CI53233" s="850"/>
    </row>
    <row r="53234" spans="85:87" x14ac:dyDescent="0.25">
      <c r="CG53234" s="768"/>
      <c r="CH53234" s="768"/>
      <c r="CI53234" s="850"/>
    </row>
    <row r="53235" spans="85:87" x14ac:dyDescent="0.25">
      <c r="CG53235" s="768"/>
      <c r="CH53235" s="768"/>
      <c r="CI53235" s="850"/>
    </row>
    <row r="53236" spans="85:87" x14ac:dyDescent="0.25">
      <c r="CG53236" s="768"/>
      <c r="CH53236" s="768"/>
      <c r="CI53236" s="850"/>
    </row>
    <row r="53237" spans="85:87" x14ac:dyDescent="0.25">
      <c r="CG53237" s="768"/>
      <c r="CH53237" s="768"/>
      <c r="CI53237" s="850"/>
    </row>
    <row r="53238" spans="85:87" x14ac:dyDescent="0.25">
      <c r="CG53238" s="768"/>
      <c r="CH53238" s="768"/>
      <c r="CI53238" s="850"/>
    </row>
    <row r="53239" spans="85:87" x14ac:dyDescent="0.25">
      <c r="CG53239" s="768"/>
      <c r="CH53239" s="768"/>
      <c r="CI53239" s="850"/>
    </row>
    <row r="53240" spans="85:87" x14ac:dyDescent="0.25">
      <c r="CG53240" s="768"/>
      <c r="CH53240" s="768"/>
      <c r="CI53240" s="850"/>
    </row>
    <row r="53241" spans="85:87" x14ac:dyDescent="0.25">
      <c r="CG53241" s="768"/>
      <c r="CH53241" s="768"/>
      <c r="CI53241" s="850"/>
    </row>
    <row r="53242" spans="85:87" x14ac:dyDescent="0.25">
      <c r="CG53242" s="768"/>
      <c r="CH53242" s="768"/>
      <c r="CI53242" s="850"/>
    </row>
    <row r="53243" spans="85:87" x14ac:dyDescent="0.25">
      <c r="CG53243" s="768"/>
      <c r="CH53243" s="768"/>
      <c r="CI53243" s="850"/>
    </row>
    <row r="53244" spans="85:87" x14ac:dyDescent="0.25">
      <c r="CG53244" s="768"/>
      <c r="CH53244" s="768"/>
      <c r="CI53244" s="850"/>
    </row>
    <row r="53245" spans="85:87" x14ac:dyDescent="0.25">
      <c r="CG53245" s="768"/>
      <c r="CH53245" s="768"/>
      <c r="CI53245" s="850"/>
    </row>
    <row r="53246" spans="85:87" x14ac:dyDescent="0.25">
      <c r="CG53246" s="768"/>
      <c r="CH53246" s="768"/>
      <c r="CI53246" s="850"/>
    </row>
    <row r="53247" spans="85:87" x14ac:dyDescent="0.25">
      <c r="CG53247" s="768"/>
      <c r="CH53247" s="768"/>
      <c r="CI53247" s="850"/>
    </row>
    <row r="53248" spans="85:87" x14ac:dyDescent="0.25">
      <c r="CG53248" s="768"/>
      <c r="CH53248" s="768"/>
      <c r="CI53248" s="850"/>
    </row>
    <row r="53249" spans="85:87" x14ac:dyDescent="0.25">
      <c r="CG53249" s="768"/>
      <c r="CH53249" s="768"/>
      <c r="CI53249" s="850"/>
    </row>
    <row r="53250" spans="85:87" x14ac:dyDescent="0.25">
      <c r="CG53250" s="768"/>
      <c r="CH53250" s="768"/>
      <c r="CI53250" s="850"/>
    </row>
    <row r="53251" spans="85:87" x14ac:dyDescent="0.25">
      <c r="CG53251" s="768"/>
      <c r="CH53251" s="768"/>
      <c r="CI53251" s="850"/>
    </row>
    <row r="53252" spans="85:87" x14ac:dyDescent="0.25">
      <c r="CG53252" s="768"/>
      <c r="CH53252" s="768"/>
      <c r="CI53252" s="850"/>
    </row>
    <row r="53253" spans="85:87" x14ac:dyDescent="0.25">
      <c r="CG53253" s="768"/>
      <c r="CH53253" s="768"/>
      <c r="CI53253" s="850"/>
    </row>
    <row r="53254" spans="85:87" x14ac:dyDescent="0.25">
      <c r="CG53254" s="768"/>
      <c r="CH53254" s="768"/>
      <c r="CI53254" s="850"/>
    </row>
    <row r="53255" spans="85:87" x14ac:dyDescent="0.25">
      <c r="CG53255" s="768"/>
      <c r="CH53255" s="768"/>
      <c r="CI53255" s="850"/>
    </row>
    <row r="53256" spans="85:87" x14ac:dyDescent="0.25">
      <c r="CG53256" s="768"/>
      <c r="CH53256" s="768"/>
      <c r="CI53256" s="850"/>
    </row>
    <row r="53257" spans="85:87" x14ac:dyDescent="0.25">
      <c r="CG53257" s="768"/>
      <c r="CH53257" s="768"/>
      <c r="CI53257" s="850"/>
    </row>
    <row r="53258" spans="85:87" x14ac:dyDescent="0.25">
      <c r="CG53258" s="768"/>
      <c r="CH53258" s="768"/>
      <c r="CI53258" s="850"/>
    </row>
    <row r="53259" spans="85:87" x14ac:dyDescent="0.25">
      <c r="CG53259" s="768"/>
      <c r="CH53259" s="768"/>
      <c r="CI53259" s="850"/>
    </row>
    <row r="53260" spans="85:87" x14ac:dyDescent="0.25">
      <c r="CG53260" s="768"/>
      <c r="CH53260" s="768"/>
      <c r="CI53260" s="850"/>
    </row>
    <row r="53261" spans="85:87" x14ac:dyDescent="0.25">
      <c r="CG53261" s="768"/>
      <c r="CH53261" s="768"/>
      <c r="CI53261" s="850"/>
    </row>
    <row r="53262" spans="85:87" x14ac:dyDescent="0.25">
      <c r="CG53262" s="768"/>
      <c r="CH53262" s="768"/>
      <c r="CI53262" s="850"/>
    </row>
    <row r="53263" spans="85:87" x14ac:dyDescent="0.25">
      <c r="CG53263" s="768"/>
      <c r="CH53263" s="768"/>
      <c r="CI53263" s="850"/>
    </row>
    <row r="53264" spans="85:87" x14ac:dyDescent="0.25">
      <c r="CG53264" s="768"/>
      <c r="CH53264" s="768"/>
      <c r="CI53264" s="850"/>
    </row>
    <row r="53265" spans="85:87" x14ac:dyDescent="0.25">
      <c r="CG53265" s="768"/>
      <c r="CH53265" s="768"/>
      <c r="CI53265" s="850"/>
    </row>
    <row r="53266" spans="85:87" x14ac:dyDescent="0.25">
      <c r="CG53266" s="768"/>
      <c r="CH53266" s="768"/>
      <c r="CI53266" s="850"/>
    </row>
    <row r="53267" spans="85:87" x14ac:dyDescent="0.25">
      <c r="CG53267" s="768"/>
      <c r="CH53267" s="768"/>
      <c r="CI53267" s="850"/>
    </row>
    <row r="53268" spans="85:87" x14ac:dyDescent="0.25">
      <c r="CG53268" s="768"/>
      <c r="CH53268" s="768"/>
      <c r="CI53268" s="850"/>
    </row>
    <row r="53269" spans="85:87" x14ac:dyDescent="0.25">
      <c r="CG53269" s="768"/>
      <c r="CH53269" s="768"/>
      <c r="CI53269" s="850"/>
    </row>
    <row r="53270" spans="85:87" x14ac:dyDescent="0.25">
      <c r="CG53270" s="768"/>
      <c r="CH53270" s="768"/>
      <c r="CI53270" s="850"/>
    </row>
    <row r="53271" spans="85:87" x14ac:dyDescent="0.25">
      <c r="CG53271" s="768"/>
      <c r="CH53271" s="768"/>
      <c r="CI53271" s="850"/>
    </row>
    <row r="53272" spans="85:87" x14ac:dyDescent="0.25">
      <c r="CG53272" s="768"/>
      <c r="CH53272" s="768"/>
      <c r="CI53272" s="850"/>
    </row>
    <row r="53273" spans="85:87" x14ac:dyDescent="0.25">
      <c r="CG53273" s="768"/>
      <c r="CH53273" s="768"/>
      <c r="CI53273" s="850"/>
    </row>
    <row r="53274" spans="85:87" x14ac:dyDescent="0.25">
      <c r="CG53274" s="768"/>
      <c r="CH53274" s="768"/>
      <c r="CI53274" s="850"/>
    </row>
    <row r="53275" spans="85:87" x14ac:dyDescent="0.25">
      <c r="CG53275" s="768"/>
      <c r="CH53275" s="768"/>
      <c r="CI53275" s="850"/>
    </row>
    <row r="53276" spans="85:87" x14ac:dyDescent="0.25">
      <c r="CG53276" s="768"/>
      <c r="CH53276" s="768"/>
      <c r="CI53276" s="850"/>
    </row>
    <row r="53277" spans="85:87" x14ac:dyDescent="0.25">
      <c r="CG53277" s="768"/>
      <c r="CH53277" s="768"/>
      <c r="CI53277" s="850"/>
    </row>
    <row r="53278" spans="85:87" x14ac:dyDescent="0.25">
      <c r="CG53278" s="768"/>
      <c r="CH53278" s="768"/>
      <c r="CI53278" s="850"/>
    </row>
    <row r="53279" spans="85:87" x14ac:dyDescent="0.25">
      <c r="CG53279" s="768"/>
      <c r="CH53279" s="768"/>
      <c r="CI53279" s="850"/>
    </row>
    <row r="53280" spans="85:87" x14ac:dyDescent="0.25">
      <c r="CG53280" s="768"/>
      <c r="CH53280" s="768"/>
      <c r="CI53280" s="850"/>
    </row>
    <row r="53281" spans="85:87" x14ac:dyDescent="0.25">
      <c r="CG53281" s="768"/>
      <c r="CH53281" s="768"/>
      <c r="CI53281" s="850"/>
    </row>
    <row r="53282" spans="85:87" x14ac:dyDescent="0.25">
      <c r="CG53282" s="768"/>
      <c r="CH53282" s="768"/>
      <c r="CI53282" s="850"/>
    </row>
    <row r="53283" spans="85:87" x14ac:dyDescent="0.25">
      <c r="CG53283" s="768"/>
      <c r="CH53283" s="768"/>
      <c r="CI53283" s="850"/>
    </row>
    <row r="53284" spans="85:87" x14ac:dyDescent="0.25">
      <c r="CG53284" s="768"/>
      <c r="CH53284" s="768"/>
      <c r="CI53284" s="850"/>
    </row>
    <row r="53285" spans="85:87" x14ac:dyDescent="0.25">
      <c r="CG53285" s="768"/>
      <c r="CH53285" s="768"/>
      <c r="CI53285" s="850"/>
    </row>
    <row r="53286" spans="85:87" x14ac:dyDescent="0.25">
      <c r="CG53286" s="768"/>
      <c r="CH53286" s="768"/>
      <c r="CI53286" s="850"/>
    </row>
    <row r="53287" spans="85:87" x14ac:dyDescent="0.25">
      <c r="CG53287" s="768"/>
      <c r="CH53287" s="768"/>
      <c r="CI53287" s="850"/>
    </row>
    <row r="53288" spans="85:87" x14ac:dyDescent="0.25">
      <c r="CG53288" s="768"/>
      <c r="CH53288" s="768"/>
      <c r="CI53288" s="850"/>
    </row>
    <row r="53289" spans="85:87" x14ac:dyDescent="0.25">
      <c r="CG53289" s="768"/>
      <c r="CH53289" s="768"/>
      <c r="CI53289" s="850"/>
    </row>
    <row r="53290" spans="85:87" x14ac:dyDescent="0.25">
      <c r="CG53290" s="768"/>
      <c r="CH53290" s="768"/>
      <c r="CI53290" s="850"/>
    </row>
    <row r="53291" spans="85:87" x14ac:dyDescent="0.25">
      <c r="CG53291" s="768"/>
      <c r="CH53291" s="768"/>
      <c r="CI53291" s="850"/>
    </row>
    <row r="53292" spans="85:87" x14ac:dyDescent="0.25">
      <c r="CG53292" s="768"/>
      <c r="CH53292" s="768"/>
      <c r="CI53292" s="850"/>
    </row>
    <row r="53293" spans="85:87" x14ac:dyDescent="0.25">
      <c r="CG53293" s="768"/>
      <c r="CH53293" s="768"/>
      <c r="CI53293" s="850"/>
    </row>
    <row r="53294" spans="85:87" x14ac:dyDescent="0.25">
      <c r="CG53294" s="768"/>
      <c r="CH53294" s="768"/>
      <c r="CI53294" s="850"/>
    </row>
    <row r="53295" spans="85:87" x14ac:dyDescent="0.25">
      <c r="CG53295" s="768"/>
      <c r="CH53295" s="768"/>
      <c r="CI53295" s="850"/>
    </row>
    <row r="53296" spans="85:87" x14ac:dyDescent="0.25">
      <c r="CG53296" s="768"/>
      <c r="CH53296" s="768"/>
      <c r="CI53296" s="850"/>
    </row>
    <row r="53297" spans="85:87" x14ac:dyDescent="0.25">
      <c r="CG53297" s="768"/>
      <c r="CH53297" s="768"/>
      <c r="CI53297" s="850"/>
    </row>
    <row r="53298" spans="85:87" x14ac:dyDescent="0.25">
      <c r="CG53298" s="768"/>
      <c r="CH53298" s="768"/>
      <c r="CI53298" s="850"/>
    </row>
    <row r="53299" spans="85:87" x14ac:dyDescent="0.25">
      <c r="CG53299" s="768"/>
      <c r="CH53299" s="768"/>
      <c r="CI53299" s="850"/>
    </row>
    <row r="53300" spans="85:87" x14ac:dyDescent="0.25">
      <c r="CG53300" s="768"/>
      <c r="CH53300" s="768"/>
      <c r="CI53300" s="850"/>
    </row>
    <row r="53301" spans="85:87" x14ac:dyDescent="0.25">
      <c r="CG53301" s="768"/>
      <c r="CH53301" s="768"/>
      <c r="CI53301" s="850"/>
    </row>
    <row r="53302" spans="85:87" x14ac:dyDescent="0.25">
      <c r="CG53302" s="768"/>
      <c r="CH53302" s="768"/>
      <c r="CI53302" s="850"/>
    </row>
    <row r="53303" spans="85:87" x14ac:dyDescent="0.25">
      <c r="CG53303" s="768"/>
      <c r="CH53303" s="768"/>
      <c r="CI53303" s="850"/>
    </row>
    <row r="53304" spans="85:87" x14ac:dyDescent="0.25">
      <c r="CG53304" s="768"/>
      <c r="CH53304" s="768"/>
      <c r="CI53304" s="850"/>
    </row>
    <row r="53305" spans="85:87" x14ac:dyDescent="0.25">
      <c r="CG53305" s="768"/>
      <c r="CH53305" s="768"/>
      <c r="CI53305" s="850"/>
    </row>
    <row r="53306" spans="85:87" x14ac:dyDescent="0.25">
      <c r="CG53306" s="768"/>
      <c r="CH53306" s="768"/>
      <c r="CI53306" s="850"/>
    </row>
    <row r="53307" spans="85:87" x14ac:dyDescent="0.25">
      <c r="CG53307" s="768"/>
      <c r="CH53307" s="768"/>
      <c r="CI53307" s="850"/>
    </row>
    <row r="53308" spans="85:87" x14ac:dyDescent="0.25">
      <c r="CG53308" s="768"/>
      <c r="CH53308" s="768"/>
      <c r="CI53308" s="850"/>
    </row>
    <row r="53309" spans="85:87" x14ac:dyDescent="0.25">
      <c r="CG53309" s="768"/>
      <c r="CH53309" s="768"/>
      <c r="CI53309" s="850"/>
    </row>
    <row r="53310" spans="85:87" x14ac:dyDescent="0.25">
      <c r="CG53310" s="768"/>
      <c r="CH53310" s="768"/>
      <c r="CI53310" s="850"/>
    </row>
    <row r="53311" spans="85:87" x14ac:dyDescent="0.25">
      <c r="CG53311" s="768"/>
      <c r="CH53311" s="768"/>
      <c r="CI53311" s="850"/>
    </row>
    <row r="53312" spans="85:87" x14ac:dyDescent="0.25">
      <c r="CG53312" s="768"/>
      <c r="CH53312" s="768"/>
      <c r="CI53312" s="850"/>
    </row>
    <row r="53313" spans="85:87" x14ac:dyDescent="0.25">
      <c r="CG53313" s="768"/>
      <c r="CH53313" s="768"/>
      <c r="CI53313" s="850"/>
    </row>
    <row r="53314" spans="85:87" x14ac:dyDescent="0.25">
      <c r="CG53314" s="768"/>
      <c r="CH53314" s="768"/>
      <c r="CI53314" s="850"/>
    </row>
    <row r="53315" spans="85:87" x14ac:dyDescent="0.25">
      <c r="CG53315" s="768"/>
      <c r="CH53315" s="768"/>
      <c r="CI53315" s="850"/>
    </row>
    <row r="53316" spans="85:87" x14ac:dyDescent="0.25">
      <c r="CG53316" s="768"/>
      <c r="CH53316" s="768"/>
      <c r="CI53316" s="850"/>
    </row>
    <row r="53317" spans="85:87" x14ac:dyDescent="0.25">
      <c r="CG53317" s="768"/>
      <c r="CH53317" s="768"/>
      <c r="CI53317" s="850"/>
    </row>
    <row r="53318" spans="85:87" x14ac:dyDescent="0.25">
      <c r="CG53318" s="768"/>
      <c r="CH53318" s="768"/>
      <c r="CI53318" s="850"/>
    </row>
    <row r="53319" spans="85:87" x14ac:dyDescent="0.25">
      <c r="CG53319" s="768"/>
      <c r="CH53319" s="768"/>
      <c r="CI53319" s="850"/>
    </row>
    <row r="53320" spans="85:87" x14ac:dyDescent="0.25">
      <c r="CG53320" s="768"/>
      <c r="CH53320" s="768"/>
      <c r="CI53320" s="850"/>
    </row>
    <row r="53321" spans="85:87" x14ac:dyDescent="0.25">
      <c r="CG53321" s="768"/>
      <c r="CH53321" s="768"/>
      <c r="CI53321" s="850"/>
    </row>
    <row r="53322" spans="85:87" x14ac:dyDescent="0.25">
      <c r="CG53322" s="768"/>
      <c r="CH53322" s="768"/>
      <c r="CI53322" s="850"/>
    </row>
    <row r="53323" spans="85:87" x14ac:dyDescent="0.25">
      <c r="CG53323" s="768"/>
      <c r="CH53323" s="768"/>
      <c r="CI53323" s="850"/>
    </row>
    <row r="53324" spans="85:87" x14ac:dyDescent="0.25">
      <c r="CG53324" s="768"/>
      <c r="CH53324" s="768"/>
      <c r="CI53324" s="850"/>
    </row>
    <row r="53325" spans="85:87" x14ac:dyDescent="0.25">
      <c r="CG53325" s="768"/>
      <c r="CH53325" s="768"/>
      <c r="CI53325" s="850"/>
    </row>
    <row r="53326" spans="85:87" x14ac:dyDescent="0.25">
      <c r="CG53326" s="768"/>
      <c r="CH53326" s="768"/>
      <c r="CI53326" s="850"/>
    </row>
    <row r="53327" spans="85:87" x14ac:dyDescent="0.25">
      <c r="CG53327" s="768"/>
      <c r="CH53327" s="768"/>
      <c r="CI53327" s="850"/>
    </row>
    <row r="53328" spans="85:87" x14ac:dyDescent="0.25">
      <c r="CG53328" s="768"/>
      <c r="CH53328" s="768"/>
      <c r="CI53328" s="850"/>
    </row>
    <row r="53329" spans="85:87" x14ac:dyDescent="0.25">
      <c r="CG53329" s="768"/>
      <c r="CH53329" s="768"/>
      <c r="CI53329" s="850"/>
    </row>
    <row r="53330" spans="85:87" x14ac:dyDescent="0.25">
      <c r="CG53330" s="768"/>
      <c r="CH53330" s="768"/>
      <c r="CI53330" s="850"/>
    </row>
    <row r="53331" spans="85:87" x14ac:dyDescent="0.25">
      <c r="CG53331" s="768"/>
      <c r="CH53331" s="768"/>
      <c r="CI53331" s="850"/>
    </row>
    <row r="53332" spans="85:87" x14ac:dyDescent="0.25">
      <c r="CG53332" s="768"/>
      <c r="CH53332" s="768"/>
      <c r="CI53332" s="850"/>
    </row>
    <row r="53333" spans="85:87" x14ac:dyDescent="0.25">
      <c r="CG53333" s="768"/>
      <c r="CH53333" s="768"/>
      <c r="CI53333" s="850"/>
    </row>
    <row r="53334" spans="85:87" x14ac:dyDescent="0.25">
      <c r="CG53334" s="768"/>
      <c r="CH53334" s="768"/>
      <c r="CI53334" s="850"/>
    </row>
    <row r="53335" spans="85:87" x14ac:dyDescent="0.25">
      <c r="CG53335" s="768"/>
      <c r="CH53335" s="768"/>
      <c r="CI53335" s="850"/>
    </row>
    <row r="53336" spans="85:87" x14ac:dyDescent="0.25">
      <c r="CG53336" s="768"/>
      <c r="CH53336" s="768"/>
      <c r="CI53336" s="850"/>
    </row>
    <row r="53337" spans="85:87" x14ac:dyDescent="0.25">
      <c r="CG53337" s="768"/>
      <c r="CH53337" s="768"/>
      <c r="CI53337" s="850"/>
    </row>
    <row r="53338" spans="85:87" x14ac:dyDescent="0.25">
      <c r="CG53338" s="768"/>
      <c r="CH53338" s="768"/>
      <c r="CI53338" s="850"/>
    </row>
    <row r="53339" spans="85:87" x14ac:dyDescent="0.25">
      <c r="CG53339" s="768"/>
      <c r="CH53339" s="768"/>
      <c r="CI53339" s="850"/>
    </row>
    <row r="53340" spans="85:87" x14ac:dyDescent="0.25">
      <c r="CG53340" s="768"/>
      <c r="CH53340" s="768"/>
      <c r="CI53340" s="850"/>
    </row>
    <row r="53341" spans="85:87" x14ac:dyDescent="0.25">
      <c r="CG53341" s="768"/>
      <c r="CH53341" s="768"/>
      <c r="CI53341" s="850"/>
    </row>
    <row r="53342" spans="85:87" x14ac:dyDescent="0.25">
      <c r="CG53342" s="768"/>
      <c r="CH53342" s="768"/>
      <c r="CI53342" s="850"/>
    </row>
    <row r="53343" spans="85:87" x14ac:dyDescent="0.25">
      <c r="CG53343" s="768"/>
      <c r="CH53343" s="768"/>
      <c r="CI53343" s="850"/>
    </row>
    <row r="53344" spans="85:87" x14ac:dyDescent="0.25">
      <c r="CG53344" s="768"/>
      <c r="CH53344" s="768"/>
      <c r="CI53344" s="850"/>
    </row>
    <row r="53345" spans="85:87" x14ac:dyDescent="0.25">
      <c r="CG53345" s="768"/>
      <c r="CH53345" s="768"/>
      <c r="CI53345" s="850"/>
    </row>
    <row r="53346" spans="85:87" x14ac:dyDescent="0.25">
      <c r="CG53346" s="768"/>
      <c r="CH53346" s="768"/>
      <c r="CI53346" s="850"/>
    </row>
    <row r="53347" spans="85:87" x14ac:dyDescent="0.25">
      <c r="CG53347" s="768"/>
      <c r="CH53347" s="768"/>
      <c r="CI53347" s="850"/>
    </row>
    <row r="53348" spans="85:87" x14ac:dyDescent="0.25">
      <c r="CG53348" s="768"/>
      <c r="CH53348" s="768"/>
      <c r="CI53348" s="850"/>
    </row>
    <row r="53349" spans="85:87" x14ac:dyDescent="0.25">
      <c r="CG53349" s="768"/>
      <c r="CH53349" s="768"/>
      <c r="CI53349" s="850"/>
    </row>
    <row r="53350" spans="85:87" x14ac:dyDescent="0.25">
      <c r="CG53350" s="768"/>
      <c r="CH53350" s="768"/>
      <c r="CI53350" s="850"/>
    </row>
    <row r="53351" spans="85:87" x14ac:dyDescent="0.25">
      <c r="CG53351" s="768"/>
      <c r="CH53351" s="768"/>
      <c r="CI53351" s="850"/>
    </row>
    <row r="53352" spans="85:87" x14ac:dyDescent="0.25">
      <c r="CG53352" s="768"/>
      <c r="CH53352" s="768"/>
      <c r="CI53352" s="850"/>
    </row>
    <row r="53353" spans="85:87" x14ac:dyDescent="0.25">
      <c r="CG53353" s="768"/>
      <c r="CH53353" s="768"/>
      <c r="CI53353" s="850"/>
    </row>
    <row r="53354" spans="85:87" x14ac:dyDescent="0.25">
      <c r="CG53354" s="768"/>
      <c r="CH53354" s="768"/>
      <c r="CI53354" s="850"/>
    </row>
    <row r="53355" spans="85:87" x14ac:dyDescent="0.25">
      <c r="CG53355" s="768"/>
      <c r="CH53355" s="768"/>
      <c r="CI53355" s="850"/>
    </row>
    <row r="53356" spans="85:87" x14ac:dyDescent="0.25">
      <c r="CG53356" s="768"/>
      <c r="CH53356" s="768"/>
      <c r="CI53356" s="850"/>
    </row>
    <row r="53357" spans="85:87" x14ac:dyDescent="0.25">
      <c r="CG53357" s="768"/>
      <c r="CH53357" s="768"/>
      <c r="CI53357" s="850"/>
    </row>
    <row r="53358" spans="85:87" x14ac:dyDescent="0.25">
      <c r="CG53358" s="768"/>
      <c r="CH53358" s="768"/>
      <c r="CI53358" s="850"/>
    </row>
    <row r="53359" spans="85:87" x14ac:dyDescent="0.25">
      <c r="CG53359" s="768"/>
      <c r="CH53359" s="768"/>
      <c r="CI53359" s="850"/>
    </row>
    <row r="53360" spans="85:87" x14ac:dyDescent="0.25">
      <c r="CG53360" s="768"/>
      <c r="CH53360" s="768"/>
      <c r="CI53360" s="850"/>
    </row>
    <row r="53361" spans="85:87" x14ac:dyDescent="0.25">
      <c r="CG53361" s="768"/>
      <c r="CH53361" s="768"/>
      <c r="CI53361" s="850"/>
    </row>
    <row r="53362" spans="85:87" x14ac:dyDescent="0.25">
      <c r="CG53362" s="768"/>
      <c r="CH53362" s="768"/>
      <c r="CI53362" s="850"/>
    </row>
    <row r="53363" spans="85:87" x14ac:dyDescent="0.25">
      <c r="CG53363" s="768"/>
      <c r="CH53363" s="768"/>
      <c r="CI53363" s="850"/>
    </row>
    <row r="53364" spans="85:87" x14ac:dyDescent="0.25">
      <c r="CG53364" s="768"/>
      <c r="CH53364" s="768"/>
      <c r="CI53364" s="850"/>
    </row>
    <row r="53365" spans="85:87" x14ac:dyDescent="0.25">
      <c r="CG53365" s="768"/>
      <c r="CH53365" s="768"/>
      <c r="CI53365" s="850"/>
    </row>
    <row r="53366" spans="85:87" x14ac:dyDescent="0.25">
      <c r="CG53366" s="768"/>
      <c r="CH53366" s="768"/>
      <c r="CI53366" s="850"/>
    </row>
    <row r="53367" spans="85:87" x14ac:dyDescent="0.25">
      <c r="CG53367" s="768"/>
      <c r="CH53367" s="768"/>
      <c r="CI53367" s="850"/>
    </row>
    <row r="53368" spans="85:87" x14ac:dyDescent="0.25">
      <c r="CG53368" s="768"/>
      <c r="CH53368" s="768"/>
      <c r="CI53368" s="850"/>
    </row>
    <row r="53369" spans="85:87" x14ac:dyDescent="0.25">
      <c r="CG53369" s="768"/>
      <c r="CH53369" s="768"/>
      <c r="CI53369" s="850"/>
    </row>
    <row r="53370" spans="85:87" x14ac:dyDescent="0.25">
      <c r="CG53370" s="768"/>
      <c r="CH53370" s="768"/>
      <c r="CI53370" s="850"/>
    </row>
    <row r="53371" spans="85:87" x14ac:dyDescent="0.25">
      <c r="CG53371" s="768"/>
      <c r="CH53371" s="768"/>
      <c r="CI53371" s="850"/>
    </row>
    <row r="53372" spans="85:87" x14ac:dyDescent="0.25">
      <c r="CG53372" s="768"/>
      <c r="CH53372" s="768"/>
      <c r="CI53372" s="850"/>
    </row>
    <row r="53373" spans="85:87" x14ac:dyDescent="0.25">
      <c r="CG53373" s="768"/>
      <c r="CH53373" s="768"/>
      <c r="CI53373" s="850"/>
    </row>
    <row r="53374" spans="85:87" x14ac:dyDescent="0.25">
      <c r="CG53374" s="768"/>
      <c r="CH53374" s="768"/>
      <c r="CI53374" s="850"/>
    </row>
    <row r="53375" spans="85:87" x14ac:dyDescent="0.25">
      <c r="CG53375" s="768"/>
      <c r="CH53375" s="768"/>
      <c r="CI53375" s="850"/>
    </row>
    <row r="53376" spans="85:87" x14ac:dyDescent="0.25">
      <c r="CG53376" s="768"/>
      <c r="CH53376" s="768"/>
      <c r="CI53376" s="850"/>
    </row>
    <row r="53377" spans="85:87" x14ac:dyDescent="0.25">
      <c r="CG53377" s="768"/>
      <c r="CH53377" s="768"/>
      <c r="CI53377" s="850"/>
    </row>
    <row r="53378" spans="85:87" x14ac:dyDescent="0.25">
      <c r="CG53378" s="768"/>
      <c r="CH53378" s="768"/>
      <c r="CI53378" s="850"/>
    </row>
    <row r="53379" spans="85:87" x14ac:dyDescent="0.25">
      <c r="CG53379" s="768"/>
      <c r="CH53379" s="768"/>
      <c r="CI53379" s="850"/>
    </row>
    <row r="53380" spans="85:87" x14ac:dyDescent="0.25">
      <c r="CG53380" s="768"/>
      <c r="CH53380" s="768"/>
      <c r="CI53380" s="850"/>
    </row>
    <row r="53381" spans="85:87" x14ac:dyDescent="0.25">
      <c r="CG53381" s="768"/>
      <c r="CH53381" s="768"/>
      <c r="CI53381" s="850"/>
    </row>
    <row r="53382" spans="85:87" x14ac:dyDescent="0.25">
      <c r="CG53382" s="768"/>
      <c r="CH53382" s="768"/>
      <c r="CI53382" s="850"/>
    </row>
    <row r="53383" spans="85:87" x14ac:dyDescent="0.25">
      <c r="CG53383" s="768"/>
      <c r="CH53383" s="768"/>
      <c r="CI53383" s="850"/>
    </row>
    <row r="53384" spans="85:87" x14ac:dyDescent="0.25">
      <c r="CG53384" s="768"/>
      <c r="CH53384" s="768"/>
      <c r="CI53384" s="850"/>
    </row>
    <row r="53385" spans="85:87" x14ac:dyDescent="0.25">
      <c r="CG53385" s="768"/>
      <c r="CH53385" s="768"/>
      <c r="CI53385" s="850"/>
    </row>
    <row r="53386" spans="85:87" x14ac:dyDescent="0.25">
      <c r="CG53386" s="768"/>
      <c r="CH53386" s="768"/>
      <c r="CI53386" s="850"/>
    </row>
    <row r="53387" spans="85:87" x14ac:dyDescent="0.25">
      <c r="CG53387" s="768"/>
      <c r="CH53387" s="768"/>
      <c r="CI53387" s="850"/>
    </row>
    <row r="53388" spans="85:87" x14ac:dyDescent="0.25">
      <c r="CG53388" s="768"/>
      <c r="CH53388" s="768"/>
      <c r="CI53388" s="850"/>
    </row>
    <row r="53389" spans="85:87" x14ac:dyDescent="0.25">
      <c r="CG53389" s="768"/>
      <c r="CH53389" s="768"/>
      <c r="CI53389" s="850"/>
    </row>
    <row r="53390" spans="85:87" x14ac:dyDescent="0.25">
      <c r="CG53390" s="768"/>
      <c r="CH53390" s="768"/>
      <c r="CI53390" s="850"/>
    </row>
    <row r="53391" spans="85:87" x14ac:dyDescent="0.25">
      <c r="CG53391" s="768"/>
      <c r="CH53391" s="768"/>
      <c r="CI53391" s="850"/>
    </row>
    <row r="53392" spans="85:87" x14ac:dyDescent="0.25">
      <c r="CG53392" s="768"/>
      <c r="CH53392" s="768"/>
      <c r="CI53392" s="850"/>
    </row>
    <row r="53393" spans="85:87" x14ac:dyDescent="0.25">
      <c r="CG53393" s="768"/>
      <c r="CH53393" s="768"/>
      <c r="CI53393" s="850"/>
    </row>
    <row r="53394" spans="85:87" x14ac:dyDescent="0.25">
      <c r="CG53394" s="768"/>
      <c r="CH53394" s="768"/>
      <c r="CI53394" s="850"/>
    </row>
    <row r="53395" spans="85:87" x14ac:dyDescent="0.25">
      <c r="CG53395" s="768"/>
      <c r="CH53395" s="768"/>
      <c r="CI53395" s="850"/>
    </row>
    <row r="53396" spans="85:87" x14ac:dyDescent="0.25">
      <c r="CG53396" s="768"/>
      <c r="CH53396" s="768"/>
      <c r="CI53396" s="850"/>
    </row>
    <row r="53397" spans="85:87" x14ac:dyDescent="0.25">
      <c r="CG53397" s="768"/>
      <c r="CH53397" s="768"/>
      <c r="CI53397" s="850"/>
    </row>
    <row r="53398" spans="85:87" x14ac:dyDescent="0.25">
      <c r="CG53398" s="768"/>
      <c r="CH53398" s="768"/>
      <c r="CI53398" s="850"/>
    </row>
    <row r="53399" spans="85:87" x14ac:dyDescent="0.25">
      <c r="CG53399" s="768"/>
      <c r="CH53399" s="768"/>
      <c r="CI53399" s="850"/>
    </row>
    <row r="53400" spans="85:87" x14ac:dyDescent="0.25">
      <c r="CG53400" s="768"/>
      <c r="CH53400" s="768"/>
      <c r="CI53400" s="850"/>
    </row>
    <row r="53401" spans="85:87" x14ac:dyDescent="0.25">
      <c r="CG53401" s="768"/>
      <c r="CH53401" s="768"/>
      <c r="CI53401" s="850"/>
    </row>
    <row r="53402" spans="85:87" x14ac:dyDescent="0.25">
      <c r="CG53402" s="768"/>
      <c r="CH53402" s="768"/>
      <c r="CI53402" s="850"/>
    </row>
    <row r="53403" spans="85:87" x14ac:dyDescent="0.25">
      <c r="CG53403" s="768"/>
      <c r="CH53403" s="768"/>
      <c r="CI53403" s="850"/>
    </row>
    <row r="53404" spans="85:87" x14ac:dyDescent="0.25">
      <c r="CG53404" s="768"/>
      <c r="CH53404" s="768"/>
      <c r="CI53404" s="850"/>
    </row>
    <row r="53405" spans="85:87" x14ac:dyDescent="0.25">
      <c r="CG53405" s="768"/>
      <c r="CH53405" s="768"/>
      <c r="CI53405" s="850"/>
    </row>
    <row r="53406" spans="85:87" x14ac:dyDescent="0.25">
      <c r="CG53406" s="768"/>
      <c r="CH53406" s="768"/>
      <c r="CI53406" s="850"/>
    </row>
    <row r="53407" spans="85:87" x14ac:dyDescent="0.25">
      <c r="CG53407" s="768"/>
      <c r="CH53407" s="768"/>
      <c r="CI53407" s="850"/>
    </row>
    <row r="53408" spans="85:87" x14ac:dyDescent="0.25">
      <c r="CG53408" s="768"/>
      <c r="CH53408" s="768"/>
      <c r="CI53408" s="850"/>
    </row>
    <row r="53409" spans="85:87" x14ac:dyDescent="0.25">
      <c r="CG53409" s="768"/>
      <c r="CH53409" s="768"/>
      <c r="CI53409" s="850"/>
    </row>
    <row r="53410" spans="85:87" x14ac:dyDescent="0.25">
      <c r="CG53410" s="768"/>
      <c r="CH53410" s="768"/>
      <c r="CI53410" s="850"/>
    </row>
    <row r="53411" spans="85:87" x14ac:dyDescent="0.25">
      <c r="CG53411" s="768"/>
      <c r="CH53411" s="768"/>
      <c r="CI53411" s="850"/>
    </row>
    <row r="53412" spans="85:87" x14ac:dyDescent="0.25">
      <c r="CG53412" s="768"/>
      <c r="CH53412" s="768"/>
      <c r="CI53412" s="850"/>
    </row>
    <row r="53413" spans="85:87" x14ac:dyDescent="0.25">
      <c r="CG53413" s="768"/>
      <c r="CH53413" s="768"/>
      <c r="CI53413" s="850"/>
    </row>
    <row r="53414" spans="85:87" x14ac:dyDescent="0.25">
      <c r="CG53414" s="768"/>
      <c r="CH53414" s="768"/>
      <c r="CI53414" s="850"/>
    </row>
    <row r="53415" spans="85:87" x14ac:dyDescent="0.25">
      <c r="CG53415" s="768"/>
      <c r="CH53415" s="768"/>
      <c r="CI53415" s="850"/>
    </row>
    <row r="53416" spans="85:87" x14ac:dyDescent="0.25">
      <c r="CG53416" s="768"/>
      <c r="CH53416" s="768"/>
      <c r="CI53416" s="850"/>
    </row>
    <row r="53417" spans="85:87" x14ac:dyDescent="0.25">
      <c r="CG53417" s="768"/>
      <c r="CH53417" s="768"/>
      <c r="CI53417" s="850"/>
    </row>
    <row r="53418" spans="85:87" x14ac:dyDescent="0.25">
      <c r="CG53418" s="768"/>
      <c r="CH53418" s="768"/>
      <c r="CI53418" s="850"/>
    </row>
    <row r="53419" spans="85:87" x14ac:dyDescent="0.25">
      <c r="CG53419" s="768"/>
      <c r="CH53419" s="768"/>
      <c r="CI53419" s="850"/>
    </row>
    <row r="53420" spans="85:87" x14ac:dyDescent="0.25">
      <c r="CG53420" s="768"/>
      <c r="CH53420" s="768"/>
      <c r="CI53420" s="850"/>
    </row>
    <row r="53421" spans="85:87" x14ac:dyDescent="0.25">
      <c r="CG53421" s="768"/>
      <c r="CH53421" s="768"/>
      <c r="CI53421" s="850"/>
    </row>
    <row r="53422" spans="85:87" x14ac:dyDescent="0.25">
      <c r="CG53422" s="768"/>
      <c r="CH53422" s="768"/>
      <c r="CI53422" s="850"/>
    </row>
    <row r="53423" spans="85:87" x14ac:dyDescent="0.25">
      <c r="CG53423" s="768"/>
      <c r="CH53423" s="768"/>
      <c r="CI53423" s="850"/>
    </row>
    <row r="53424" spans="85:87" x14ac:dyDescent="0.25">
      <c r="CG53424" s="768"/>
      <c r="CH53424" s="768"/>
      <c r="CI53424" s="850"/>
    </row>
    <row r="53425" spans="85:87" x14ac:dyDescent="0.25">
      <c r="CG53425" s="768"/>
      <c r="CH53425" s="768"/>
      <c r="CI53425" s="850"/>
    </row>
    <row r="53426" spans="85:87" x14ac:dyDescent="0.25">
      <c r="CG53426" s="768"/>
      <c r="CH53426" s="768"/>
      <c r="CI53426" s="850"/>
    </row>
    <row r="53427" spans="85:87" x14ac:dyDescent="0.25">
      <c r="CG53427" s="768"/>
      <c r="CH53427" s="768"/>
      <c r="CI53427" s="850"/>
    </row>
    <row r="53428" spans="85:87" x14ac:dyDescent="0.25">
      <c r="CG53428" s="768"/>
      <c r="CH53428" s="768"/>
      <c r="CI53428" s="850"/>
    </row>
    <row r="53429" spans="85:87" x14ac:dyDescent="0.25">
      <c r="CG53429" s="768"/>
      <c r="CH53429" s="768"/>
      <c r="CI53429" s="850"/>
    </row>
    <row r="53430" spans="85:87" x14ac:dyDescent="0.25">
      <c r="CG53430" s="768"/>
      <c r="CH53430" s="768"/>
      <c r="CI53430" s="850"/>
    </row>
    <row r="53431" spans="85:87" x14ac:dyDescent="0.25">
      <c r="CG53431" s="768"/>
      <c r="CH53431" s="768"/>
      <c r="CI53431" s="850"/>
    </row>
    <row r="53432" spans="85:87" x14ac:dyDescent="0.25">
      <c r="CG53432" s="768"/>
      <c r="CH53432" s="768"/>
      <c r="CI53432" s="850"/>
    </row>
    <row r="53433" spans="85:87" x14ac:dyDescent="0.25">
      <c r="CG53433" s="768"/>
      <c r="CH53433" s="768"/>
      <c r="CI53433" s="850"/>
    </row>
    <row r="53434" spans="85:87" x14ac:dyDescent="0.25">
      <c r="CG53434" s="768"/>
      <c r="CH53434" s="768"/>
      <c r="CI53434" s="850"/>
    </row>
    <row r="53435" spans="85:87" x14ac:dyDescent="0.25">
      <c r="CG53435" s="768"/>
      <c r="CH53435" s="768"/>
      <c r="CI53435" s="850"/>
    </row>
    <row r="53436" spans="85:87" x14ac:dyDescent="0.25">
      <c r="CG53436" s="768"/>
      <c r="CH53436" s="768"/>
      <c r="CI53436" s="850"/>
    </row>
    <row r="53437" spans="85:87" x14ac:dyDescent="0.25">
      <c r="CG53437" s="768"/>
      <c r="CH53437" s="768"/>
      <c r="CI53437" s="850"/>
    </row>
    <row r="53438" spans="85:87" x14ac:dyDescent="0.25">
      <c r="CG53438" s="768"/>
      <c r="CH53438" s="768"/>
      <c r="CI53438" s="850"/>
    </row>
    <row r="53439" spans="85:87" x14ac:dyDescent="0.25">
      <c r="CG53439" s="768"/>
      <c r="CH53439" s="768"/>
      <c r="CI53439" s="850"/>
    </row>
    <row r="53440" spans="85:87" x14ac:dyDescent="0.25">
      <c r="CG53440" s="768"/>
      <c r="CH53440" s="768"/>
      <c r="CI53440" s="850"/>
    </row>
    <row r="53441" spans="85:87" x14ac:dyDescent="0.25">
      <c r="CG53441" s="768"/>
      <c r="CH53441" s="768"/>
      <c r="CI53441" s="850"/>
    </row>
    <row r="53442" spans="85:87" x14ac:dyDescent="0.25">
      <c r="CG53442" s="768"/>
      <c r="CH53442" s="768"/>
      <c r="CI53442" s="850"/>
    </row>
    <row r="53443" spans="85:87" x14ac:dyDescent="0.25">
      <c r="CG53443" s="768"/>
      <c r="CH53443" s="768"/>
      <c r="CI53443" s="850"/>
    </row>
    <row r="53444" spans="85:87" x14ac:dyDescent="0.25">
      <c r="CG53444" s="768"/>
      <c r="CH53444" s="768"/>
      <c r="CI53444" s="850"/>
    </row>
    <row r="53445" spans="85:87" x14ac:dyDescent="0.25">
      <c r="CG53445" s="768"/>
      <c r="CH53445" s="768"/>
      <c r="CI53445" s="850"/>
    </row>
    <row r="53446" spans="85:87" x14ac:dyDescent="0.25">
      <c r="CG53446" s="768"/>
      <c r="CH53446" s="768"/>
      <c r="CI53446" s="850"/>
    </row>
    <row r="53447" spans="85:87" x14ac:dyDescent="0.25">
      <c r="CG53447" s="768"/>
      <c r="CH53447" s="768"/>
      <c r="CI53447" s="850"/>
    </row>
    <row r="53448" spans="85:87" x14ac:dyDescent="0.25">
      <c r="CG53448" s="768"/>
      <c r="CH53448" s="768"/>
      <c r="CI53448" s="850"/>
    </row>
    <row r="53449" spans="85:87" x14ac:dyDescent="0.25">
      <c r="CG53449" s="768"/>
      <c r="CH53449" s="768"/>
      <c r="CI53449" s="850"/>
    </row>
    <row r="53450" spans="85:87" x14ac:dyDescent="0.25">
      <c r="CG53450" s="768"/>
      <c r="CH53450" s="768"/>
      <c r="CI53450" s="850"/>
    </row>
    <row r="53451" spans="85:87" x14ac:dyDescent="0.25">
      <c r="CG53451" s="768"/>
      <c r="CH53451" s="768"/>
      <c r="CI53451" s="850"/>
    </row>
    <row r="53452" spans="85:87" x14ac:dyDescent="0.25">
      <c r="CG53452" s="768"/>
      <c r="CH53452" s="768"/>
      <c r="CI53452" s="850"/>
    </row>
    <row r="53453" spans="85:87" x14ac:dyDescent="0.25">
      <c r="CG53453" s="768"/>
      <c r="CH53453" s="768"/>
      <c r="CI53453" s="850"/>
    </row>
    <row r="53454" spans="85:87" x14ac:dyDescent="0.25">
      <c r="CG53454" s="768"/>
      <c r="CH53454" s="768"/>
      <c r="CI53454" s="850"/>
    </row>
    <row r="53455" spans="85:87" x14ac:dyDescent="0.25">
      <c r="CG53455" s="768"/>
      <c r="CH53455" s="768"/>
      <c r="CI53455" s="850"/>
    </row>
    <row r="53456" spans="85:87" x14ac:dyDescent="0.25">
      <c r="CG53456" s="768"/>
      <c r="CH53456" s="768"/>
      <c r="CI53456" s="850"/>
    </row>
    <row r="53457" spans="85:87" x14ac:dyDescent="0.25">
      <c r="CG53457" s="768"/>
      <c r="CH53457" s="768"/>
      <c r="CI53457" s="850"/>
    </row>
    <row r="53458" spans="85:87" x14ac:dyDescent="0.25">
      <c r="CG53458" s="768"/>
      <c r="CH53458" s="768"/>
      <c r="CI53458" s="850"/>
    </row>
    <row r="53459" spans="85:87" x14ac:dyDescent="0.25">
      <c r="CG53459" s="768"/>
      <c r="CH53459" s="768"/>
      <c r="CI53459" s="850"/>
    </row>
    <row r="53460" spans="85:87" x14ac:dyDescent="0.25">
      <c r="CG53460" s="768"/>
      <c r="CH53460" s="768"/>
      <c r="CI53460" s="850"/>
    </row>
    <row r="53461" spans="85:87" x14ac:dyDescent="0.25">
      <c r="CG53461" s="768"/>
      <c r="CH53461" s="768"/>
      <c r="CI53461" s="850"/>
    </row>
    <row r="53462" spans="85:87" x14ac:dyDescent="0.25">
      <c r="CG53462" s="768"/>
      <c r="CH53462" s="768"/>
      <c r="CI53462" s="850"/>
    </row>
    <row r="53463" spans="85:87" x14ac:dyDescent="0.25">
      <c r="CG53463" s="768"/>
      <c r="CH53463" s="768"/>
      <c r="CI53463" s="850"/>
    </row>
    <row r="53464" spans="85:87" x14ac:dyDescent="0.25">
      <c r="CG53464" s="768"/>
      <c r="CH53464" s="768"/>
      <c r="CI53464" s="850"/>
    </row>
    <row r="53465" spans="85:87" x14ac:dyDescent="0.25">
      <c r="CG53465" s="768"/>
      <c r="CH53465" s="768"/>
      <c r="CI53465" s="850"/>
    </row>
    <row r="53466" spans="85:87" x14ac:dyDescent="0.25">
      <c r="CG53466" s="768"/>
      <c r="CH53466" s="768"/>
      <c r="CI53466" s="850"/>
    </row>
    <row r="53467" spans="85:87" x14ac:dyDescent="0.25">
      <c r="CG53467" s="768"/>
      <c r="CH53467" s="768"/>
      <c r="CI53467" s="850"/>
    </row>
    <row r="53468" spans="85:87" x14ac:dyDescent="0.25">
      <c r="CG53468" s="768"/>
      <c r="CH53468" s="768"/>
      <c r="CI53468" s="850"/>
    </row>
    <row r="53469" spans="85:87" x14ac:dyDescent="0.25">
      <c r="CG53469" s="768"/>
      <c r="CH53469" s="768"/>
      <c r="CI53469" s="850"/>
    </row>
    <row r="53470" spans="85:87" x14ac:dyDescent="0.25">
      <c r="CG53470" s="768"/>
      <c r="CH53470" s="768"/>
      <c r="CI53470" s="850"/>
    </row>
    <row r="53471" spans="85:87" x14ac:dyDescent="0.25">
      <c r="CG53471" s="768"/>
      <c r="CH53471" s="768"/>
      <c r="CI53471" s="850"/>
    </row>
    <row r="53472" spans="85:87" x14ac:dyDescent="0.25">
      <c r="CG53472" s="768"/>
      <c r="CH53472" s="768"/>
      <c r="CI53472" s="850"/>
    </row>
    <row r="53473" spans="85:87" x14ac:dyDescent="0.25">
      <c r="CG53473" s="768"/>
      <c r="CH53473" s="768"/>
      <c r="CI53473" s="850"/>
    </row>
    <row r="53474" spans="85:87" x14ac:dyDescent="0.25">
      <c r="CG53474" s="768"/>
      <c r="CH53474" s="768"/>
      <c r="CI53474" s="850"/>
    </row>
    <row r="53475" spans="85:87" x14ac:dyDescent="0.25">
      <c r="CG53475" s="768"/>
      <c r="CH53475" s="768"/>
      <c r="CI53475" s="850"/>
    </row>
    <row r="53476" spans="85:87" x14ac:dyDescent="0.25">
      <c r="CG53476" s="768"/>
      <c r="CH53476" s="768"/>
      <c r="CI53476" s="850"/>
    </row>
    <row r="53477" spans="85:87" x14ac:dyDescent="0.25">
      <c r="CG53477" s="768"/>
      <c r="CH53477" s="768"/>
      <c r="CI53477" s="850"/>
    </row>
    <row r="53478" spans="85:87" x14ac:dyDescent="0.25">
      <c r="CG53478" s="768"/>
      <c r="CH53478" s="768"/>
      <c r="CI53478" s="850"/>
    </row>
    <row r="53479" spans="85:87" x14ac:dyDescent="0.25">
      <c r="CG53479" s="768"/>
      <c r="CH53479" s="768"/>
      <c r="CI53479" s="850"/>
    </row>
    <row r="53480" spans="85:87" x14ac:dyDescent="0.25">
      <c r="CG53480" s="768"/>
      <c r="CH53480" s="768"/>
      <c r="CI53480" s="850"/>
    </row>
    <row r="53481" spans="85:87" x14ac:dyDescent="0.25">
      <c r="CG53481" s="768"/>
      <c r="CH53481" s="768"/>
      <c r="CI53481" s="850"/>
    </row>
    <row r="53482" spans="85:87" x14ac:dyDescent="0.25">
      <c r="CG53482" s="768"/>
      <c r="CH53482" s="768"/>
      <c r="CI53482" s="850"/>
    </row>
    <row r="53483" spans="85:87" x14ac:dyDescent="0.25">
      <c r="CG53483" s="768"/>
      <c r="CH53483" s="768"/>
      <c r="CI53483" s="850"/>
    </row>
    <row r="53484" spans="85:87" x14ac:dyDescent="0.25">
      <c r="CG53484" s="768"/>
      <c r="CH53484" s="768"/>
      <c r="CI53484" s="850"/>
    </row>
    <row r="53485" spans="85:87" x14ac:dyDescent="0.25">
      <c r="CG53485" s="768"/>
      <c r="CH53485" s="768"/>
      <c r="CI53485" s="850"/>
    </row>
    <row r="53486" spans="85:87" x14ac:dyDescent="0.25">
      <c r="CG53486" s="768"/>
      <c r="CH53486" s="768"/>
      <c r="CI53486" s="850"/>
    </row>
    <row r="53487" spans="85:87" x14ac:dyDescent="0.25">
      <c r="CG53487" s="768"/>
      <c r="CH53487" s="768"/>
      <c r="CI53487" s="850"/>
    </row>
    <row r="53488" spans="85:87" x14ac:dyDescent="0.25">
      <c r="CG53488" s="768"/>
      <c r="CH53488" s="768"/>
      <c r="CI53488" s="850"/>
    </row>
    <row r="53489" spans="85:87" x14ac:dyDescent="0.25">
      <c r="CG53489" s="768"/>
      <c r="CH53489" s="768"/>
      <c r="CI53489" s="850"/>
    </row>
    <row r="53490" spans="85:87" x14ac:dyDescent="0.25">
      <c r="CG53490" s="768"/>
      <c r="CH53490" s="768"/>
      <c r="CI53490" s="850"/>
    </row>
    <row r="53491" spans="85:87" x14ac:dyDescent="0.25">
      <c r="CG53491" s="768"/>
      <c r="CH53491" s="768"/>
      <c r="CI53491" s="850"/>
    </row>
    <row r="53492" spans="85:87" x14ac:dyDescent="0.25">
      <c r="CG53492" s="768"/>
      <c r="CH53492" s="768"/>
      <c r="CI53492" s="850"/>
    </row>
    <row r="53493" spans="85:87" x14ac:dyDescent="0.25">
      <c r="CG53493" s="768"/>
      <c r="CH53493" s="768"/>
      <c r="CI53493" s="850"/>
    </row>
    <row r="53494" spans="85:87" x14ac:dyDescent="0.25">
      <c r="CG53494" s="768"/>
      <c r="CH53494" s="768"/>
      <c r="CI53494" s="850"/>
    </row>
    <row r="53495" spans="85:87" x14ac:dyDescent="0.25">
      <c r="CG53495" s="768"/>
      <c r="CH53495" s="768"/>
      <c r="CI53495" s="850"/>
    </row>
    <row r="53496" spans="85:87" x14ac:dyDescent="0.25">
      <c r="CG53496" s="768"/>
      <c r="CH53496" s="768"/>
      <c r="CI53496" s="850"/>
    </row>
    <row r="53497" spans="85:87" x14ac:dyDescent="0.25">
      <c r="CG53497" s="768"/>
      <c r="CH53497" s="768"/>
      <c r="CI53497" s="850"/>
    </row>
    <row r="53498" spans="85:87" x14ac:dyDescent="0.25">
      <c r="CG53498" s="768"/>
      <c r="CH53498" s="768"/>
      <c r="CI53498" s="850"/>
    </row>
    <row r="53499" spans="85:87" x14ac:dyDescent="0.25">
      <c r="CG53499" s="768"/>
      <c r="CH53499" s="768"/>
      <c r="CI53499" s="850"/>
    </row>
    <row r="53500" spans="85:87" x14ac:dyDescent="0.25">
      <c r="CG53500" s="768"/>
      <c r="CH53500" s="768"/>
      <c r="CI53500" s="850"/>
    </row>
    <row r="53501" spans="85:87" x14ac:dyDescent="0.25">
      <c r="CG53501" s="768"/>
      <c r="CH53501" s="768"/>
      <c r="CI53501" s="850"/>
    </row>
    <row r="53502" spans="85:87" x14ac:dyDescent="0.25">
      <c r="CG53502" s="768"/>
      <c r="CH53502" s="768"/>
      <c r="CI53502" s="850"/>
    </row>
    <row r="53503" spans="85:87" x14ac:dyDescent="0.25">
      <c r="CG53503" s="768"/>
      <c r="CH53503" s="768"/>
      <c r="CI53503" s="850"/>
    </row>
    <row r="53504" spans="85:87" x14ac:dyDescent="0.25">
      <c r="CG53504" s="768"/>
      <c r="CH53504" s="768"/>
      <c r="CI53504" s="850"/>
    </row>
    <row r="53505" spans="85:87" x14ac:dyDescent="0.25">
      <c r="CG53505" s="768"/>
      <c r="CH53505" s="768"/>
      <c r="CI53505" s="850"/>
    </row>
    <row r="53506" spans="85:87" x14ac:dyDescent="0.25">
      <c r="CG53506" s="768"/>
      <c r="CH53506" s="768"/>
      <c r="CI53506" s="850"/>
    </row>
    <row r="53507" spans="85:87" x14ac:dyDescent="0.25">
      <c r="CG53507" s="768"/>
      <c r="CH53507" s="768"/>
      <c r="CI53507" s="850"/>
    </row>
    <row r="53508" spans="85:87" x14ac:dyDescent="0.25">
      <c r="CG53508" s="768"/>
      <c r="CH53508" s="768"/>
      <c r="CI53508" s="850"/>
    </row>
    <row r="53509" spans="85:87" x14ac:dyDescent="0.25">
      <c r="CG53509" s="768"/>
      <c r="CH53509" s="768"/>
      <c r="CI53509" s="850"/>
    </row>
    <row r="53510" spans="85:87" x14ac:dyDescent="0.25">
      <c r="CG53510" s="768"/>
      <c r="CH53510" s="768"/>
      <c r="CI53510" s="850"/>
    </row>
    <row r="53511" spans="85:87" x14ac:dyDescent="0.25">
      <c r="CG53511" s="768"/>
      <c r="CH53511" s="768"/>
      <c r="CI53511" s="850"/>
    </row>
    <row r="53512" spans="85:87" x14ac:dyDescent="0.25">
      <c r="CG53512" s="768"/>
      <c r="CH53512" s="768"/>
      <c r="CI53512" s="850"/>
    </row>
    <row r="53513" spans="85:87" x14ac:dyDescent="0.25">
      <c r="CG53513" s="768"/>
      <c r="CH53513" s="768"/>
      <c r="CI53513" s="850"/>
    </row>
    <row r="53514" spans="85:87" x14ac:dyDescent="0.25">
      <c r="CG53514" s="768"/>
      <c r="CH53514" s="768"/>
      <c r="CI53514" s="850"/>
    </row>
    <row r="53515" spans="85:87" x14ac:dyDescent="0.25">
      <c r="CG53515" s="768"/>
      <c r="CH53515" s="768"/>
      <c r="CI53515" s="850"/>
    </row>
    <row r="53516" spans="85:87" x14ac:dyDescent="0.25">
      <c r="CG53516" s="768"/>
      <c r="CH53516" s="768"/>
      <c r="CI53516" s="850"/>
    </row>
    <row r="53517" spans="85:87" x14ac:dyDescent="0.25">
      <c r="CG53517" s="768"/>
      <c r="CH53517" s="768"/>
      <c r="CI53517" s="850"/>
    </row>
    <row r="53518" spans="85:87" x14ac:dyDescent="0.25">
      <c r="CG53518" s="768"/>
      <c r="CH53518" s="768"/>
      <c r="CI53518" s="850"/>
    </row>
    <row r="53519" spans="85:87" x14ac:dyDescent="0.25">
      <c r="CG53519" s="768"/>
      <c r="CH53519" s="768"/>
      <c r="CI53519" s="850"/>
    </row>
    <row r="53520" spans="85:87" x14ac:dyDescent="0.25">
      <c r="CG53520" s="768"/>
      <c r="CH53520" s="768"/>
      <c r="CI53520" s="850"/>
    </row>
    <row r="53521" spans="85:87" x14ac:dyDescent="0.25">
      <c r="CG53521" s="768"/>
      <c r="CH53521" s="768"/>
      <c r="CI53521" s="850"/>
    </row>
    <row r="53522" spans="85:87" x14ac:dyDescent="0.25">
      <c r="CG53522" s="768"/>
      <c r="CH53522" s="768"/>
      <c r="CI53522" s="850"/>
    </row>
    <row r="53523" spans="85:87" x14ac:dyDescent="0.25">
      <c r="CG53523" s="768"/>
      <c r="CH53523" s="768"/>
      <c r="CI53523" s="850"/>
    </row>
    <row r="53524" spans="85:87" x14ac:dyDescent="0.25">
      <c r="CG53524" s="768"/>
      <c r="CH53524" s="768"/>
      <c r="CI53524" s="850"/>
    </row>
    <row r="53525" spans="85:87" x14ac:dyDescent="0.25">
      <c r="CG53525" s="768"/>
      <c r="CH53525" s="768"/>
      <c r="CI53525" s="850"/>
    </row>
    <row r="53526" spans="85:87" x14ac:dyDescent="0.25">
      <c r="CG53526" s="768"/>
      <c r="CH53526" s="768"/>
      <c r="CI53526" s="850"/>
    </row>
    <row r="53527" spans="85:87" x14ac:dyDescent="0.25">
      <c r="CG53527" s="768"/>
      <c r="CH53527" s="768"/>
      <c r="CI53527" s="850"/>
    </row>
    <row r="53528" spans="85:87" x14ac:dyDescent="0.25">
      <c r="CG53528" s="768"/>
      <c r="CH53528" s="768"/>
      <c r="CI53528" s="850"/>
    </row>
    <row r="53529" spans="85:87" x14ac:dyDescent="0.25">
      <c r="CG53529" s="768"/>
      <c r="CH53529" s="768"/>
      <c r="CI53529" s="850"/>
    </row>
    <row r="53530" spans="85:87" x14ac:dyDescent="0.25">
      <c r="CG53530" s="768"/>
      <c r="CH53530" s="768"/>
      <c r="CI53530" s="850"/>
    </row>
    <row r="53531" spans="85:87" x14ac:dyDescent="0.25">
      <c r="CG53531" s="768"/>
      <c r="CH53531" s="768"/>
      <c r="CI53531" s="850"/>
    </row>
    <row r="53532" spans="85:87" x14ac:dyDescent="0.25">
      <c r="CG53532" s="768"/>
      <c r="CH53532" s="768"/>
      <c r="CI53532" s="850"/>
    </row>
    <row r="53533" spans="85:87" x14ac:dyDescent="0.25">
      <c r="CG53533" s="768"/>
      <c r="CH53533" s="768"/>
      <c r="CI53533" s="850"/>
    </row>
    <row r="53534" spans="85:87" x14ac:dyDescent="0.25">
      <c r="CG53534" s="768"/>
      <c r="CH53534" s="768"/>
      <c r="CI53534" s="850"/>
    </row>
    <row r="53535" spans="85:87" x14ac:dyDescent="0.25">
      <c r="CG53535" s="768"/>
      <c r="CH53535" s="768"/>
      <c r="CI53535" s="850"/>
    </row>
    <row r="53536" spans="85:87" x14ac:dyDescent="0.25">
      <c r="CG53536" s="768"/>
      <c r="CH53536" s="768"/>
      <c r="CI53536" s="850"/>
    </row>
    <row r="53537" spans="85:87" x14ac:dyDescent="0.25">
      <c r="CG53537" s="768"/>
      <c r="CH53537" s="768"/>
      <c r="CI53537" s="850"/>
    </row>
    <row r="53538" spans="85:87" x14ac:dyDescent="0.25">
      <c r="CG53538" s="768"/>
      <c r="CH53538" s="768"/>
      <c r="CI53538" s="850"/>
    </row>
    <row r="53539" spans="85:87" x14ac:dyDescent="0.25">
      <c r="CG53539" s="768"/>
      <c r="CH53539" s="768"/>
      <c r="CI53539" s="850"/>
    </row>
    <row r="53540" spans="85:87" x14ac:dyDescent="0.25">
      <c r="CG53540" s="768"/>
      <c r="CH53540" s="768"/>
      <c r="CI53540" s="850"/>
    </row>
    <row r="53541" spans="85:87" x14ac:dyDescent="0.25">
      <c r="CG53541" s="768"/>
      <c r="CH53541" s="768"/>
      <c r="CI53541" s="850"/>
    </row>
    <row r="53542" spans="85:87" x14ac:dyDescent="0.25">
      <c r="CG53542" s="768"/>
      <c r="CH53542" s="768"/>
      <c r="CI53542" s="850"/>
    </row>
    <row r="53543" spans="85:87" x14ac:dyDescent="0.25">
      <c r="CG53543" s="768"/>
      <c r="CH53543" s="768"/>
      <c r="CI53543" s="850"/>
    </row>
    <row r="53544" spans="85:87" x14ac:dyDescent="0.25">
      <c r="CG53544" s="768"/>
      <c r="CH53544" s="768"/>
      <c r="CI53544" s="850"/>
    </row>
    <row r="53545" spans="85:87" x14ac:dyDescent="0.25">
      <c r="CG53545" s="768"/>
      <c r="CH53545" s="768"/>
      <c r="CI53545" s="850"/>
    </row>
    <row r="53546" spans="85:87" x14ac:dyDescent="0.25">
      <c r="CG53546" s="768"/>
      <c r="CH53546" s="768"/>
      <c r="CI53546" s="850"/>
    </row>
    <row r="53547" spans="85:87" x14ac:dyDescent="0.25">
      <c r="CG53547" s="768"/>
      <c r="CH53547" s="768"/>
      <c r="CI53547" s="850"/>
    </row>
    <row r="53548" spans="85:87" x14ac:dyDescent="0.25">
      <c r="CG53548" s="768"/>
      <c r="CH53548" s="768"/>
      <c r="CI53548" s="850"/>
    </row>
    <row r="53549" spans="85:87" x14ac:dyDescent="0.25">
      <c r="CG53549" s="768"/>
      <c r="CH53549" s="768"/>
      <c r="CI53549" s="850"/>
    </row>
    <row r="53550" spans="85:87" x14ac:dyDescent="0.25">
      <c r="CG53550" s="768"/>
      <c r="CH53550" s="768"/>
      <c r="CI53550" s="850"/>
    </row>
    <row r="53551" spans="85:87" x14ac:dyDescent="0.25">
      <c r="CG53551" s="768"/>
      <c r="CH53551" s="768"/>
      <c r="CI53551" s="850"/>
    </row>
    <row r="53552" spans="85:87" x14ac:dyDescent="0.25">
      <c r="CG53552" s="768"/>
      <c r="CH53552" s="768"/>
      <c r="CI53552" s="850"/>
    </row>
    <row r="53553" spans="85:87" x14ac:dyDescent="0.25">
      <c r="CG53553" s="768"/>
      <c r="CH53553" s="768"/>
      <c r="CI53553" s="850"/>
    </row>
    <row r="53554" spans="85:87" x14ac:dyDescent="0.25">
      <c r="CG53554" s="768"/>
      <c r="CH53554" s="768"/>
      <c r="CI53554" s="850"/>
    </row>
    <row r="53555" spans="85:87" x14ac:dyDescent="0.25">
      <c r="CG53555" s="768"/>
      <c r="CH53555" s="768"/>
      <c r="CI53555" s="850"/>
    </row>
    <row r="53556" spans="85:87" x14ac:dyDescent="0.25">
      <c r="CG53556" s="768"/>
      <c r="CH53556" s="768"/>
      <c r="CI53556" s="850"/>
    </row>
    <row r="53557" spans="85:87" x14ac:dyDescent="0.25">
      <c r="CG53557" s="768"/>
      <c r="CH53557" s="768"/>
      <c r="CI53557" s="850"/>
    </row>
    <row r="53558" spans="85:87" x14ac:dyDescent="0.25">
      <c r="CG53558" s="768"/>
      <c r="CH53558" s="768"/>
      <c r="CI53558" s="850"/>
    </row>
    <row r="53559" spans="85:87" x14ac:dyDescent="0.25">
      <c r="CG53559" s="768"/>
      <c r="CH53559" s="768"/>
      <c r="CI53559" s="850"/>
    </row>
    <row r="53560" spans="85:87" x14ac:dyDescent="0.25">
      <c r="CG53560" s="768"/>
      <c r="CH53560" s="768"/>
      <c r="CI53560" s="850"/>
    </row>
    <row r="53561" spans="85:87" x14ac:dyDescent="0.25">
      <c r="CG53561" s="768"/>
      <c r="CH53561" s="768"/>
      <c r="CI53561" s="850"/>
    </row>
    <row r="53562" spans="85:87" x14ac:dyDescent="0.25">
      <c r="CG53562" s="768"/>
      <c r="CH53562" s="768"/>
      <c r="CI53562" s="850"/>
    </row>
    <row r="53563" spans="85:87" x14ac:dyDescent="0.25">
      <c r="CG53563" s="768"/>
      <c r="CH53563" s="768"/>
      <c r="CI53563" s="850"/>
    </row>
    <row r="53564" spans="85:87" x14ac:dyDescent="0.25">
      <c r="CG53564" s="768"/>
      <c r="CH53564" s="768"/>
      <c r="CI53564" s="850"/>
    </row>
    <row r="53565" spans="85:87" x14ac:dyDescent="0.25">
      <c r="CG53565" s="768"/>
      <c r="CH53565" s="768"/>
      <c r="CI53565" s="850"/>
    </row>
    <row r="53566" spans="85:87" x14ac:dyDescent="0.25">
      <c r="CG53566" s="768"/>
      <c r="CH53566" s="768"/>
      <c r="CI53566" s="850"/>
    </row>
    <row r="53567" spans="85:87" x14ac:dyDescent="0.25">
      <c r="CG53567" s="768"/>
      <c r="CH53567" s="768"/>
      <c r="CI53567" s="850"/>
    </row>
    <row r="53568" spans="85:87" x14ac:dyDescent="0.25">
      <c r="CG53568" s="768"/>
      <c r="CH53568" s="768"/>
      <c r="CI53568" s="850"/>
    </row>
    <row r="53569" spans="85:87" x14ac:dyDescent="0.25">
      <c r="CG53569" s="768"/>
      <c r="CH53569" s="768"/>
      <c r="CI53569" s="850"/>
    </row>
    <row r="53570" spans="85:87" x14ac:dyDescent="0.25">
      <c r="CG53570" s="768"/>
      <c r="CH53570" s="768"/>
      <c r="CI53570" s="850"/>
    </row>
    <row r="53571" spans="85:87" x14ac:dyDescent="0.25">
      <c r="CG53571" s="768"/>
      <c r="CH53571" s="768"/>
      <c r="CI53571" s="850"/>
    </row>
    <row r="53572" spans="85:87" x14ac:dyDescent="0.25">
      <c r="CG53572" s="768"/>
      <c r="CH53572" s="768"/>
      <c r="CI53572" s="850"/>
    </row>
    <row r="53573" spans="85:87" x14ac:dyDescent="0.25">
      <c r="CG53573" s="768"/>
      <c r="CH53573" s="768"/>
      <c r="CI53573" s="850"/>
    </row>
    <row r="53574" spans="85:87" x14ac:dyDescent="0.25">
      <c r="CG53574" s="768"/>
      <c r="CH53574" s="768"/>
      <c r="CI53574" s="850"/>
    </row>
    <row r="53575" spans="85:87" x14ac:dyDescent="0.25">
      <c r="CG53575" s="768"/>
      <c r="CH53575" s="768"/>
      <c r="CI53575" s="850"/>
    </row>
    <row r="53576" spans="85:87" x14ac:dyDescent="0.25">
      <c r="CG53576" s="768"/>
      <c r="CH53576" s="768"/>
      <c r="CI53576" s="850"/>
    </row>
    <row r="53577" spans="85:87" x14ac:dyDescent="0.25">
      <c r="CG53577" s="768"/>
      <c r="CH53577" s="768"/>
      <c r="CI53577" s="850"/>
    </row>
    <row r="53578" spans="85:87" x14ac:dyDescent="0.25">
      <c r="CG53578" s="768"/>
      <c r="CH53578" s="768"/>
      <c r="CI53578" s="850"/>
    </row>
    <row r="53579" spans="85:87" x14ac:dyDescent="0.25">
      <c r="CG53579" s="768"/>
      <c r="CH53579" s="768"/>
      <c r="CI53579" s="850"/>
    </row>
    <row r="53580" spans="85:87" x14ac:dyDescent="0.25">
      <c r="CG53580" s="768"/>
      <c r="CH53580" s="768"/>
      <c r="CI53580" s="850"/>
    </row>
    <row r="53581" spans="85:87" x14ac:dyDescent="0.25">
      <c r="CG53581" s="768"/>
      <c r="CH53581" s="768"/>
      <c r="CI53581" s="850"/>
    </row>
    <row r="53582" spans="85:87" x14ac:dyDescent="0.25">
      <c r="CG53582" s="768"/>
      <c r="CH53582" s="768"/>
      <c r="CI53582" s="850"/>
    </row>
    <row r="53583" spans="85:87" x14ac:dyDescent="0.25">
      <c r="CG53583" s="768"/>
      <c r="CH53583" s="768"/>
      <c r="CI53583" s="850"/>
    </row>
    <row r="53584" spans="85:87" x14ac:dyDescent="0.25">
      <c r="CG53584" s="768"/>
      <c r="CH53584" s="768"/>
      <c r="CI53584" s="850"/>
    </row>
    <row r="53585" spans="85:87" x14ac:dyDescent="0.25">
      <c r="CG53585" s="768"/>
      <c r="CH53585" s="768"/>
      <c r="CI53585" s="850"/>
    </row>
    <row r="53586" spans="85:87" x14ac:dyDescent="0.25">
      <c r="CG53586" s="768"/>
      <c r="CH53586" s="768"/>
      <c r="CI53586" s="850"/>
    </row>
    <row r="53587" spans="85:87" x14ac:dyDescent="0.25">
      <c r="CG53587" s="768"/>
      <c r="CH53587" s="768"/>
      <c r="CI53587" s="850"/>
    </row>
    <row r="53588" spans="85:87" x14ac:dyDescent="0.25">
      <c r="CG53588" s="768"/>
      <c r="CH53588" s="768"/>
      <c r="CI53588" s="850"/>
    </row>
    <row r="53589" spans="85:87" x14ac:dyDescent="0.25">
      <c r="CG53589" s="768"/>
      <c r="CH53589" s="768"/>
      <c r="CI53589" s="850"/>
    </row>
    <row r="53590" spans="85:87" x14ac:dyDescent="0.25">
      <c r="CG53590" s="768"/>
      <c r="CH53590" s="768"/>
      <c r="CI53590" s="850"/>
    </row>
    <row r="53591" spans="85:87" x14ac:dyDescent="0.25">
      <c r="CG53591" s="768"/>
      <c r="CH53591" s="768"/>
      <c r="CI53591" s="850"/>
    </row>
    <row r="53592" spans="85:87" x14ac:dyDescent="0.25">
      <c r="CG53592" s="768"/>
      <c r="CH53592" s="768"/>
      <c r="CI53592" s="850"/>
    </row>
    <row r="53593" spans="85:87" x14ac:dyDescent="0.25">
      <c r="CG53593" s="768"/>
      <c r="CH53593" s="768"/>
      <c r="CI53593" s="850"/>
    </row>
    <row r="53594" spans="85:87" x14ac:dyDescent="0.25">
      <c r="CG53594" s="768"/>
      <c r="CH53594" s="768"/>
      <c r="CI53594" s="850"/>
    </row>
    <row r="53595" spans="85:87" x14ac:dyDescent="0.25">
      <c r="CG53595" s="768"/>
      <c r="CH53595" s="768"/>
      <c r="CI53595" s="850"/>
    </row>
    <row r="53596" spans="85:87" x14ac:dyDescent="0.25">
      <c r="CG53596" s="768"/>
      <c r="CH53596" s="768"/>
      <c r="CI53596" s="850"/>
    </row>
    <row r="53597" spans="85:87" x14ac:dyDescent="0.25">
      <c r="CG53597" s="768"/>
      <c r="CH53597" s="768"/>
      <c r="CI53597" s="850"/>
    </row>
    <row r="53598" spans="85:87" x14ac:dyDescent="0.25">
      <c r="CG53598" s="768"/>
      <c r="CH53598" s="768"/>
      <c r="CI53598" s="850"/>
    </row>
    <row r="53599" spans="85:87" x14ac:dyDescent="0.25">
      <c r="CG53599" s="768"/>
      <c r="CH53599" s="768"/>
      <c r="CI53599" s="850"/>
    </row>
    <row r="53600" spans="85:87" x14ac:dyDescent="0.25">
      <c r="CG53600" s="768"/>
      <c r="CH53600" s="768"/>
      <c r="CI53600" s="850"/>
    </row>
    <row r="53601" spans="85:87" x14ac:dyDescent="0.25">
      <c r="CG53601" s="768"/>
      <c r="CH53601" s="768"/>
      <c r="CI53601" s="850"/>
    </row>
    <row r="53602" spans="85:87" x14ac:dyDescent="0.25">
      <c r="CG53602" s="768"/>
      <c r="CH53602" s="768"/>
      <c r="CI53602" s="850"/>
    </row>
    <row r="53603" spans="85:87" x14ac:dyDescent="0.25">
      <c r="CG53603" s="768"/>
      <c r="CH53603" s="768"/>
      <c r="CI53603" s="850"/>
    </row>
    <row r="53604" spans="85:87" x14ac:dyDescent="0.25">
      <c r="CG53604" s="768"/>
      <c r="CH53604" s="768"/>
      <c r="CI53604" s="850"/>
    </row>
    <row r="53605" spans="85:87" x14ac:dyDescent="0.25">
      <c r="CG53605" s="768"/>
      <c r="CH53605" s="768"/>
      <c r="CI53605" s="850"/>
    </row>
    <row r="53606" spans="85:87" x14ac:dyDescent="0.25">
      <c r="CG53606" s="768"/>
      <c r="CH53606" s="768"/>
      <c r="CI53606" s="850"/>
    </row>
    <row r="53607" spans="85:87" x14ac:dyDescent="0.25">
      <c r="CG53607" s="768"/>
      <c r="CH53607" s="768"/>
      <c r="CI53607" s="850"/>
    </row>
    <row r="53608" spans="85:87" x14ac:dyDescent="0.25">
      <c r="CG53608" s="768"/>
      <c r="CH53608" s="768"/>
      <c r="CI53608" s="850"/>
    </row>
    <row r="53609" spans="85:87" x14ac:dyDescent="0.25">
      <c r="CG53609" s="768"/>
      <c r="CH53609" s="768"/>
      <c r="CI53609" s="850"/>
    </row>
    <row r="53610" spans="85:87" x14ac:dyDescent="0.25">
      <c r="CG53610" s="768"/>
      <c r="CH53610" s="768"/>
      <c r="CI53610" s="850"/>
    </row>
    <row r="53611" spans="85:87" x14ac:dyDescent="0.25">
      <c r="CG53611" s="768"/>
      <c r="CH53611" s="768"/>
      <c r="CI53611" s="850"/>
    </row>
    <row r="53612" spans="85:87" x14ac:dyDescent="0.25">
      <c r="CG53612" s="768"/>
      <c r="CH53612" s="768"/>
      <c r="CI53612" s="850"/>
    </row>
    <row r="53613" spans="85:87" x14ac:dyDescent="0.25">
      <c r="CG53613" s="768"/>
      <c r="CH53613" s="768"/>
      <c r="CI53613" s="850"/>
    </row>
    <row r="53614" spans="85:87" x14ac:dyDescent="0.25">
      <c r="CG53614" s="768"/>
      <c r="CH53614" s="768"/>
      <c r="CI53614" s="850"/>
    </row>
    <row r="53615" spans="85:87" x14ac:dyDescent="0.25">
      <c r="CG53615" s="768"/>
      <c r="CH53615" s="768"/>
      <c r="CI53615" s="850"/>
    </row>
    <row r="53616" spans="85:87" x14ac:dyDescent="0.25">
      <c r="CG53616" s="768"/>
      <c r="CH53616" s="768"/>
      <c r="CI53616" s="850"/>
    </row>
    <row r="53617" spans="85:87" x14ac:dyDescent="0.25">
      <c r="CG53617" s="768"/>
      <c r="CH53617" s="768"/>
      <c r="CI53617" s="850"/>
    </row>
    <row r="53618" spans="85:87" x14ac:dyDescent="0.25">
      <c r="CG53618" s="768"/>
      <c r="CH53618" s="768"/>
      <c r="CI53618" s="850"/>
    </row>
    <row r="53619" spans="85:87" x14ac:dyDescent="0.25">
      <c r="CG53619" s="768"/>
      <c r="CH53619" s="768"/>
      <c r="CI53619" s="850"/>
    </row>
    <row r="53620" spans="85:87" x14ac:dyDescent="0.25">
      <c r="CG53620" s="768"/>
      <c r="CH53620" s="768"/>
      <c r="CI53620" s="850"/>
    </row>
    <row r="53621" spans="85:87" x14ac:dyDescent="0.25">
      <c r="CG53621" s="768"/>
      <c r="CH53621" s="768"/>
      <c r="CI53621" s="850"/>
    </row>
    <row r="53622" spans="85:87" x14ac:dyDescent="0.25">
      <c r="CG53622" s="768"/>
      <c r="CH53622" s="768"/>
      <c r="CI53622" s="850"/>
    </row>
    <row r="53623" spans="85:87" x14ac:dyDescent="0.25">
      <c r="CG53623" s="768"/>
      <c r="CH53623" s="768"/>
      <c r="CI53623" s="850"/>
    </row>
    <row r="53624" spans="85:87" x14ac:dyDescent="0.25">
      <c r="CG53624" s="768"/>
      <c r="CH53624" s="768"/>
      <c r="CI53624" s="850"/>
    </row>
    <row r="53625" spans="85:87" x14ac:dyDescent="0.25">
      <c r="CG53625" s="768"/>
      <c r="CH53625" s="768"/>
      <c r="CI53625" s="850"/>
    </row>
    <row r="53626" spans="85:87" x14ac:dyDescent="0.25">
      <c r="CG53626" s="768"/>
      <c r="CH53626" s="768"/>
      <c r="CI53626" s="850"/>
    </row>
    <row r="53627" spans="85:87" x14ac:dyDescent="0.25">
      <c r="CG53627" s="768"/>
      <c r="CH53627" s="768"/>
      <c r="CI53627" s="850"/>
    </row>
    <row r="53628" spans="85:87" x14ac:dyDescent="0.25">
      <c r="CG53628" s="768"/>
      <c r="CH53628" s="768"/>
      <c r="CI53628" s="850"/>
    </row>
    <row r="53629" spans="85:87" x14ac:dyDescent="0.25">
      <c r="CG53629" s="768"/>
      <c r="CH53629" s="768"/>
      <c r="CI53629" s="850"/>
    </row>
    <row r="53630" spans="85:87" x14ac:dyDescent="0.25">
      <c r="CG53630" s="768"/>
      <c r="CH53630" s="768"/>
      <c r="CI53630" s="850"/>
    </row>
    <row r="53631" spans="85:87" x14ac:dyDescent="0.25">
      <c r="CG53631" s="768"/>
      <c r="CH53631" s="768"/>
      <c r="CI53631" s="850"/>
    </row>
    <row r="53632" spans="85:87" x14ac:dyDescent="0.25">
      <c r="CG53632" s="768"/>
      <c r="CH53632" s="768"/>
      <c r="CI53632" s="850"/>
    </row>
    <row r="53633" spans="85:87" x14ac:dyDescent="0.25">
      <c r="CG53633" s="768"/>
      <c r="CH53633" s="768"/>
      <c r="CI53633" s="850"/>
    </row>
    <row r="53634" spans="85:87" x14ac:dyDescent="0.25">
      <c r="CG53634" s="768"/>
      <c r="CH53634" s="768"/>
      <c r="CI53634" s="850"/>
    </row>
    <row r="53635" spans="85:87" x14ac:dyDescent="0.25">
      <c r="CG53635" s="768"/>
      <c r="CH53635" s="768"/>
      <c r="CI53635" s="850"/>
    </row>
    <row r="53636" spans="85:87" x14ac:dyDescent="0.25">
      <c r="CG53636" s="768"/>
      <c r="CH53636" s="768"/>
      <c r="CI53636" s="850"/>
    </row>
    <row r="53637" spans="85:87" x14ac:dyDescent="0.25">
      <c r="CG53637" s="768"/>
      <c r="CH53637" s="768"/>
      <c r="CI53637" s="850"/>
    </row>
    <row r="53638" spans="85:87" x14ac:dyDescent="0.25">
      <c r="CG53638" s="768"/>
      <c r="CH53638" s="768"/>
      <c r="CI53638" s="850"/>
    </row>
    <row r="53639" spans="85:87" x14ac:dyDescent="0.25">
      <c r="CG53639" s="768"/>
      <c r="CH53639" s="768"/>
      <c r="CI53639" s="850"/>
    </row>
    <row r="53640" spans="85:87" x14ac:dyDescent="0.25">
      <c r="CG53640" s="768"/>
      <c r="CH53640" s="768"/>
      <c r="CI53640" s="850"/>
    </row>
    <row r="53641" spans="85:87" x14ac:dyDescent="0.25">
      <c r="CG53641" s="768"/>
      <c r="CH53641" s="768"/>
      <c r="CI53641" s="850"/>
    </row>
    <row r="53642" spans="85:87" x14ac:dyDescent="0.25">
      <c r="CG53642" s="768"/>
      <c r="CH53642" s="768"/>
      <c r="CI53642" s="850"/>
    </row>
    <row r="53643" spans="85:87" x14ac:dyDescent="0.25">
      <c r="CG53643" s="768"/>
      <c r="CH53643" s="768"/>
      <c r="CI53643" s="850"/>
    </row>
    <row r="53644" spans="85:87" x14ac:dyDescent="0.25">
      <c r="CG53644" s="768"/>
      <c r="CH53644" s="768"/>
      <c r="CI53644" s="850"/>
    </row>
    <row r="53645" spans="85:87" x14ac:dyDescent="0.25">
      <c r="CG53645" s="768"/>
      <c r="CH53645" s="768"/>
      <c r="CI53645" s="850"/>
    </row>
    <row r="53646" spans="85:87" x14ac:dyDescent="0.25">
      <c r="CG53646" s="768"/>
      <c r="CH53646" s="768"/>
      <c r="CI53646" s="850"/>
    </row>
    <row r="53647" spans="85:87" x14ac:dyDescent="0.25">
      <c r="CG53647" s="768"/>
      <c r="CH53647" s="768"/>
      <c r="CI53647" s="850"/>
    </row>
    <row r="53648" spans="85:87" x14ac:dyDescent="0.25">
      <c r="CG53648" s="768"/>
      <c r="CH53648" s="768"/>
      <c r="CI53648" s="850"/>
    </row>
    <row r="53649" spans="85:87" x14ac:dyDescent="0.25">
      <c r="CG53649" s="768"/>
      <c r="CH53649" s="768"/>
      <c r="CI53649" s="850"/>
    </row>
    <row r="53650" spans="85:87" x14ac:dyDescent="0.25">
      <c r="CG53650" s="768"/>
      <c r="CH53650" s="768"/>
      <c r="CI53650" s="850"/>
    </row>
    <row r="53651" spans="85:87" x14ac:dyDescent="0.25">
      <c r="CG53651" s="768"/>
      <c r="CH53651" s="768"/>
      <c r="CI53651" s="850"/>
    </row>
    <row r="53652" spans="85:87" x14ac:dyDescent="0.25">
      <c r="CG53652" s="768"/>
      <c r="CH53652" s="768"/>
      <c r="CI53652" s="850"/>
    </row>
    <row r="53653" spans="85:87" x14ac:dyDescent="0.25">
      <c r="CG53653" s="768"/>
      <c r="CH53653" s="768"/>
      <c r="CI53653" s="850"/>
    </row>
    <row r="53654" spans="85:87" x14ac:dyDescent="0.25">
      <c r="CG53654" s="768"/>
      <c r="CH53654" s="768"/>
      <c r="CI53654" s="850"/>
    </row>
    <row r="53655" spans="85:87" x14ac:dyDescent="0.25">
      <c r="CG53655" s="768"/>
      <c r="CH53655" s="768"/>
      <c r="CI53655" s="850"/>
    </row>
    <row r="53656" spans="85:87" x14ac:dyDescent="0.25">
      <c r="CG53656" s="768"/>
      <c r="CH53656" s="768"/>
      <c r="CI53656" s="850"/>
    </row>
    <row r="53657" spans="85:87" x14ac:dyDescent="0.25">
      <c r="CG53657" s="768"/>
      <c r="CH53657" s="768"/>
      <c r="CI53657" s="850"/>
    </row>
    <row r="53658" spans="85:87" x14ac:dyDescent="0.25">
      <c r="CG53658" s="768"/>
      <c r="CH53658" s="768"/>
      <c r="CI53658" s="850"/>
    </row>
    <row r="53659" spans="85:87" x14ac:dyDescent="0.25">
      <c r="CG53659" s="768"/>
      <c r="CH53659" s="768"/>
      <c r="CI53659" s="850"/>
    </row>
    <row r="53660" spans="85:87" x14ac:dyDescent="0.25">
      <c r="CG53660" s="768"/>
      <c r="CH53660" s="768"/>
      <c r="CI53660" s="850"/>
    </row>
    <row r="53661" spans="85:87" x14ac:dyDescent="0.25">
      <c r="CG53661" s="768"/>
      <c r="CH53661" s="768"/>
      <c r="CI53661" s="850"/>
    </row>
    <row r="53662" spans="85:87" x14ac:dyDescent="0.25">
      <c r="CG53662" s="768"/>
      <c r="CH53662" s="768"/>
      <c r="CI53662" s="850"/>
    </row>
    <row r="53663" spans="85:87" x14ac:dyDescent="0.25">
      <c r="CG53663" s="768"/>
      <c r="CH53663" s="768"/>
      <c r="CI53663" s="850"/>
    </row>
    <row r="53664" spans="85:87" x14ac:dyDescent="0.25">
      <c r="CG53664" s="768"/>
      <c r="CH53664" s="768"/>
      <c r="CI53664" s="850"/>
    </row>
    <row r="53665" spans="85:87" x14ac:dyDescent="0.25">
      <c r="CG53665" s="768"/>
      <c r="CH53665" s="768"/>
      <c r="CI53665" s="850"/>
    </row>
    <row r="53666" spans="85:87" x14ac:dyDescent="0.25">
      <c r="CG53666" s="768"/>
      <c r="CH53666" s="768"/>
      <c r="CI53666" s="850"/>
    </row>
    <row r="53667" spans="85:87" x14ac:dyDescent="0.25">
      <c r="CG53667" s="768"/>
      <c r="CH53667" s="768"/>
      <c r="CI53667" s="850"/>
    </row>
    <row r="53668" spans="85:87" x14ac:dyDescent="0.25">
      <c r="CG53668" s="768"/>
      <c r="CH53668" s="768"/>
      <c r="CI53668" s="850"/>
    </row>
    <row r="53669" spans="85:87" x14ac:dyDescent="0.25">
      <c r="CG53669" s="768"/>
      <c r="CH53669" s="768"/>
      <c r="CI53669" s="850"/>
    </row>
    <row r="53670" spans="85:87" x14ac:dyDescent="0.25">
      <c r="CG53670" s="768"/>
      <c r="CH53670" s="768"/>
      <c r="CI53670" s="850"/>
    </row>
    <row r="53671" spans="85:87" x14ac:dyDescent="0.25">
      <c r="CG53671" s="768"/>
      <c r="CH53671" s="768"/>
      <c r="CI53671" s="850"/>
    </row>
    <row r="53672" spans="85:87" x14ac:dyDescent="0.25">
      <c r="CG53672" s="768"/>
      <c r="CH53672" s="768"/>
      <c r="CI53672" s="850"/>
    </row>
    <row r="53673" spans="85:87" x14ac:dyDescent="0.25">
      <c r="CG53673" s="768"/>
      <c r="CH53673" s="768"/>
      <c r="CI53673" s="850"/>
    </row>
    <row r="53674" spans="85:87" x14ac:dyDescent="0.25">
      <c r="CG53674" s="768"/>
      <c r="CH53674" s="768"/>
      <c r="CI53674" s="850"/>
    </row>
    <row r="53675" spans="85:87" x14ac:dyDescent="0.25">
      <c r="CG53675" s="768"/>
      <c r="CH53675" s="768"/>
      <c r="CI53675" s="850"/>
    </row>
    <row r="53676" spans="85:87" x14ac:dyDescent="0.25">
      <c r="CG53676" s="768"/>
      <c r="CH53676" s="768"/>
      <c r="CI53676" s="850"/>
    </row>
    <row r="53677" spans="85:87" x14ac:dyDescent="0.25">
      <c r="CG53677" s="768"/>
      <c r="CH53677" s="768"/>
      <c r="CI53677" s="850"/>
    </row>
    <row r="53678" spans="85:87" x14ac:dyDescent="0.25">
      <c r="CG53678" s="768"/>
      <c r="CH53678" s="768"/>
      <c r="CI53678" s="850"/>
    </row>
    <row r="53679" spans="85:87" x14ac:dyDescent="0.25">
      <c r="CG53679" s="768"/>
      <c r="CH53679" s="768"/>
      <c r="CI53679" s="850"/>
    </row>
    <row r="53680" spans="85:87" x14ac:dyDescent="0.25">
      <c r="CG53680" s="768"/>
      <c r="CH53680" s="768"/>
      <c r="CI53680" s="850"/>
    </row>
    <row r="53681" spans="85:87" x14ac:dyDescent="0.25">
      <c r="CG53681" s="768"/>
      <c r="CH53681" s="768"/>
      <c r="CI53681" s="850"/>
    </row>
    <row r="53682" spans="85:87" x14ac:dyDescent="0.25">
      <c r="CG53682" s="768"/>
      <c r="CH53682" s="768"/>
      <c r="CI53682" s="850"/>
    </row>
    <row r="53683" spans="85:87" x14ac:dyDescent="0.25">
      <c r="CG53683" s="768"/>
      <c r="CH53683" s="768"/>
      <c r="CI53683" s="850"/>
    </row>
    <row r="53684" spans="85:87" x14ac:dyDescent="0.25">
      <c r="CG53684" s="768"/>
      <c r="CH53684" s="768"/>
      <c r="CI53684" s="850"/>
    </row>
    <row r="53685" spans="85:87" x14ac:dyDescent="0.25">
      <c r="CG53685" s="768"/>
      <c r="CH53685" s="768"/>
      <c r="CI53685" s="850"/>
    </row>
    <row r="53686" spans="85:87" x14ac:dyDescent="0.25">
      <c r="CG53686" s="768"/>
      <c r="CH53686" s="768"/>
      <c r="CI53686" s="850"/>
    </row>
    <row r="53687" spans="85:87" x14ac:dyDescent="0.25">
      <c r="CG53687" s="768"/>
      <c r="CH53687" s="768"/>
      <c r="CI53687" s="850"/>
    </row>
    <row r="53688" spans="85:87" x14ac:dyDescent="0.25">
      <c r="CG53688" s="768"/>
      <c r="CH53688" s="768"/>
      <c r="CI53688" s="850"/>
    </row>
    <row r="53689" spans="85:87" x14ac:dyDescent="0.25">
      <c r="CG53689" s="768"/>
      <c r="CH53689" s="768"/>
      <c r="CI53689" s="850"/>
    </row>
    <row r="53690" spans="85:87" x14ac:dyDescent="0.25">
      <c r="CG53690" s="768"/>
      <c r="CH53690" s="768"/>
      <c r="CI53690" s="850"/>
    </row>
    <row r="53691" spans="85:87" x14ac:dyDescent="0.25">
      <c r="CG53691" s="768"/>
      <c r="CH53691" s="768"/>
      <c r="CI53691" s="850"/>
    </row>
    <row r="53692" spans="85:87" x14ac:dyDescent="0.25">
      <c r="CG53692" s="768"/>
      <c r="CH53692" s="768"/>
      <c r="CI53692" s="850"/>
    </row>
    <row r="53693" spans="85:87" x14ac:dyDescent="0.25">
      <c r="CG53693" s="768"/>
      <c r="CH53693" s="768"/>
      <c r="CI53693" s="850"/>
    </row>
    <row r="53694" spans="85:87" x14ac:dyDescent="0.25">
      <c r="CG53694" s="768"/>
      <c r="CH53694" s="768"/>
      <c r="CI53694" s="850"/>
    </row>
    <row r="53695" spans="85:87" x14ac:dyDescent="0.25">
      <c r="CG53695" s="768"/>
      <c r="CH53695" s="768"/>
      <c r="CI53695" s="850"/>
    </row>
    <row r="53696" spans="85:87" x14ac:dyDescent="0.25">
      <c r="CG53696" s="768"/>
      <c r="CH53696" s="768"/>
      <c r="CI53696" s="850"/>
    </row>
    <row r="53697" spans="85:87" x14ac:dyDescent="0.25">
      <c r="CG53697" s="768"/>
      <c r="CH53697" s="768"/>
      <c r="CI53697" s="850"/>
    </row>
    <row r="53698" spans="85:87" x14ac:dyDescent="0.25">
      <c r="CG53698" s="768"/>
      <c r="CH53698" s="768"/>
      <c r="CI53698" s="850"/>
    </row>
    <row r="53699" spans="85:87" x14ac:dyDescent="0.25">
      <c r="CG53699" s="768"/>
      <c r="CH53699" s="768"/>
      <c r="CI53699" s="850"/>
    </row>
    <row r="53700" spans="85:87" x14ac:dyDescent="0.25">
      <c r="CG53700" s="768"/>
      <c r="CH53700" s="768"/>
      <c r="CI53700" s="850"/>
    </row>
    <row r="53701" spans="85:87" x14ac:dyDescent="0.25">
      <c r="CG53701" s="768"/>
      <c r="CH53701" s="768"/>
      <c r="CI53701" s="850"/>
    </row>
    <row r="53702" spans="85:87" x14ac:dyDescent="0.25">
      <c r="CG53702" s="768"/>
      <c r="CH53702" s="768"/>
      <c r="CI53702" s="850"/>
    </row>
    <row r="53703" spans="85:87" x14ac:dyDescent="0.25">
      <c r="CG53703" s="768"/>
      <c r="CH53703" s="768"/>
      <c r="CI53703" s="850"/>
    </row>
    <row r="53704" spans="85:87" x14ac:dyDescent="0.25">
      <c r="CG53704" s="768"/>
      <c r="CH53704" s="768"/>
      <c r="CI53704" s="850"/>
    </row>
    <row r="53705" spans="85:87" x14ac:dyDescent="0.25">
      <c r="CG53705" s="768"/>
      <c r="CH53705" s="768"/>
      <c r="CI53705" s="850"/>
    </row>
    <row r="53706" spans="85:87" x14ac:dyDescent="0.25">
      <c r="CG53706" s="768"/>
      <c r="CH53706" s="768"/>
      <c r="CI53706" s="850"/>
    </row>
    <row r="53707" spans="85:87" x14ac:dyDescent="0.25">
      <c r="CG53707" s="768"/>
      <c r="CH53707" s="768"/>
      <c r="CI53707" s="850"/>
    </row>
    <row r="53708" spans="85:87" x14ac:dyDescent="0.25">
      <c r="CG53708" s="768"/>
      <c r="CH53708" s="768"/>
      <c r="CI53708" s="850"/>
    </row>
    <row r="53709" spans="85:87" x14ac:dyDescent="0.25">
      <c r="CG53709" s="768"/>
      <c r="CH53709" s="768"/>
      <c r="CI53709" s="850"/>
    </row>
    <row r="53710" spans="85:87" x14ac:dyDescent="0.25">
      <c r="CG53710" s="768"/>
      <c r="CH53710" s="768"/>
      <c r="CI53710" s="850"/>
    </row>
    <row r="53711" spans="85:87" x14ac:dyDescent="0.25">
      <c r="CG53711" s="768"/>
      <c r="CH53711" s="768"/>
      <c r="CI53711" s="850"/>
    </row>
    <row r="53712" spans="85:87" x14ac:dyDescent="0.25">
      <c r="CG53712" s="768"/>
      <c r="CH53712" s="768"/>
      <c r="CI53712" s="850"/>
    </row>
    <row r="53713" spans="85:87" x14ac:dyDescent="0.25">
      <c r="CG53713" s="768"/>
      <c r="CH53713" s="768"/>
      <c r="CI53713" s="850"/>
    </row>
    <row r="53714" spans="85:87" x14ac:dyDescent="0.25">
      <c r="CG53714" s="768"/>
      <c r="CH53714" s="768"/>
      <c r="CI53714" s="850"/>
    </row>
    <row r="53715" spans="85:87" x14ac:dyDescent="0.25">
      <c r="CG53715" s="768"/>
      <c r="CH53715" s="768"/>
      <c r="CI53715" s="850"/>
    </row>
    <row r="53716" spans="85:87" x14ac:dyDescent="0.25">
      <c r="CG53716" s="768"/>
      <c r="CH53716" s="768"/>
      <c r="CI53716" s="850"/>
    </row>
    <row r="53717" spans="85:87" x14ac:dyDescent="0.25">
      <c r="CG53717" s="768"/>
      <c r="CH53717" s="768"/>
      <c r="CI53717" s="850"/>
    </row>
    <row r="53718" spans="85:87" x14ac:dyDescent="0.25">
      <c r="CG53718" s="768"/>
      <c r="CH53718" s="768"/>
      <c r="CI53718" s="850"/>
    </row>
    <row r="53719" spans="85:87" x14ac:dyDescent="0.25">
      <c r="CG53719" s="768"/>
      <c r="CH53719" s="768"/>
      <c r="CI53719" s="850"/>
    </row>
    <row r="53720" spans="85:87" x14ac:dyDescent="0.25">
      <c r="CG53720" s="768"/>
      <c r="CH53720" s="768"/>
      <c r="CI53720" s="850"/>
    </row>
    <row r="53721" spans="85:87" x14ac:dyDescent="0.25">
      <c r="CG53721" s="768"/>
      <c r="CH53721" s="768"/>
      <c r="CI53721" s="850"/>
    </row>
    <row r="53722" spans="85:87" x14ac:dyDescent="0.25">
      <c r="CG53722" s="768"/>
      <c r="CH53722" s="768"/>
      <c r="CI53722" s="850"/>
    </row>
    <row r="53723" spans="85:87" x14ac:dyDescent="0.25">
      <c r="CG53723" s="768"/>
      <c r="CH53723" s="768"/>
      <c r="CI53723" s="850"/>
    </row>
    <row r="53724" spans="85:87" x14ac:dyDescent="0.25">
      <c r="CG53724" s="768"/>
      <c r="CH53724" s="768"/>
      <c r="CI53724" s="850"/>
    </row>
    <row r="53725" spans="85:87" x14ac:dyDescent="0.25">
      <c r="CG53725" s="768"/>
      <c r="CH53725" s="768"/>
      <c r="CI53725" s="850"/>
    </row>
    <row r="53726" spans="85:87" x14ac:dyDescent="0.25">
      <c r="CG53726" s="768"/>
      <c r="CH53726" s="768"/>
      <c r="CI53726" s="850"/>
    </row>
    <row r="53727" spans="85:87" x14ac:dyDescent="0.25">
      <c r="CG53727" s="768"/>
      <c r="CH53727" s="768"/>
      <c r="CI53727" s="850"/>
    </row>
    <row r="53728" spans="85:87" x14ac:dyDescent="0.25">
      <c r="CG53728" s="768"/>
      <c r="CH53728" s="768"/>
      <c r="CI53728" s="850"/>
    </row>
    <row r="53729" spans="85:87" x14ac:dyDescent="0.25">
      <c r="CG53729" s="768"/>
      <c r="CH53729" s="768"/>
      <c r="CI53729" s="850"/>
    </row>
    <row r="53730" spans="85:87" x14ac:dyDescent="0.25">
      <c r="CG53730" s="768"/>
      <c r="CH53730" s="768"/>
      <c r="CI53730" s="850"/>
    </row>
    <row r="53731" spans="85:87" x14ac:dyDescent="0.25">
      <c r="CG53731" s="768"/>
      <c r="CH53731" s="768"/>
      <c r="CI53731" s="850"/>
    </row>
    <row r="53732" spans="85:87" x14ac:dyDescent="0.25">
      <c r="CG53732" s="768"/>
      <c r="CH53732" s="768"/>
      <c r="CI53732" s="850"/>
    </row>
    <row r="53733" spans="85:87" x14ac:dyDescent="0.25">
      <c r="CG53733" s="768"/>
      <c r="CH53733" s="768"/>
      <c r="CI53733" s="850"/>
    </row>
    <row r="53734" spans="85:87" x14ac:dyDescent="0.25">
      <c r="CG53734" s="768"/>
      <c r="CH53734" s="768"/>
      <c r="CI53734" s="850"/>
    </row>
    <row r="53735" spans="85:87" x14ac:dyDescent="0.25">
      <c r="CG53735" s="768"/>
      <c r="CH53735" s="768"/>
      <c r="CI53735" s="850"/>
    </row>
    <row r="53736" spans="85:87" x14ac:dyDescent="0.25">
      <c r="CG53736" s="768"/>
      <c r="CH53736" s="768"/>
      <c r="CI53736" s="850"/>
    </row>
    <row r="53737" spans="85:87" x14ac:dyDescent="0.25">
      <c r="CG53737" s="768"/>
      <c r="CH53737" s="768"/>
      <c r="CI53737" s="850"/>
    </row>
    <row r="53738" spans="85:87" x14ac:dyDescent="0.25">
      <c r="CG53738" s="768"/>
      <c r="CH53738" s="768"/>
      <c r="CI53738" s="850"/>
    </row>
    <row r="53739" spans="85:87" x14ac:dyDescent="0.25">
      <c r="CG53739" s="768"/>
      <c r="CH53739" s="768"/>
      <c r="CI53739" s="850"/>
    </row>
    <row r="53740" spans="85:87" x14ac:dyDescent="0.25">
      <c r="CG53740" s="768"/>
      <c r="CH53740" s="768"/>
      <c r="CI53740" s="850"/>
    </row>
    <row r="53741" spans="85:87" x14ac:dyDescent="0.25">
      <c r="CG53741" s="768"/>
      <c r="CH53741" s="768"/>
      <c r="CI53741" s="850"/>
    </row>
    <row r="53742" spans="85:87" x14ac:dyDescent="0.25">
      <c r="CG53742" s="768"/>
      <c r="CH53742" s="768"/>
      <c r="CI53742" s="850"/>
    </row>
    <row r="53743" spans="85:87" x14ac:dyDescent="0.25">
      <c r="CG53743" s="768"/>
      <c r="CH53743" s="768"/>
      <c r="CI53743" s="850"/>
    </row>
    <row r="53744" spans="85:87" x14ac:dyDescent="0.25">
      <c r="CG53744" s="768"/>
      <c r="CH53744" s="768"/>
      <c r="CI53744" s="850"/>
    </row>
    <row r="53745" spans="85:87" x14ac:dyDescent="0.25">
      <c r="CG53745" s="768"/>
      <c r="CH53745" s="768"/>
      <c r="CI53745" s="850"/>
    </row>
    <row r="53746" spans="85:87" x14ac:dyDescent="0.25">
      <c r="CG53746" s="768"/>
      <c r="CH53746" s="768"/>
      <c r="CI53746" s="850"/>
    </row>
    <row r="53747" spans="85:87" x14ac:dyDescent="0.25">
      <c r="CG53747" s="768"/>
      <c r="CH53747" s="768"/>
      <c r="CI53747" s="850"/>
    </row>
    <row r="53748" spans="85:87" x14ac:dyDescent="0.25">
      <c r="CG53748" s="768"/>
      <c r="CH53748" s="768"/>
      <c r="CI53748" s="850"/>
    </row>
    <row r="53749" spans="85:87" x14ac:dyDescent="0.25">
      <c r="CG53749" s="768"/>
      <c r="CH53749" s="768"/>
      <c r="CI53749" s="850"/>
    </row>
    <row r="53750" spans="85:87" x14ac:dyDescent="0.25">
      <c r="CG53750" s="768"/>
      <c r="CH53750" s="768"/>
      <c r="CI53750" s="850"/>
    </row>
    <row r="53751" spans="85:87" x14ac:dyDescent="0.25">
      <c r="CG53751" s="768"/>
      <c r="CH53751" s="768"/>
      <c r="CI53751" s="850"/>
    </row>
    <row r="53752" spans="85:87" x14ac:dyDescent="0.25">
      <c r="CG53752" s="768"/>
      <c r="CH53752" s="768"/>
      <c r="CI53752" s="850"/>
    </row>
    <row r="53753" spans="85:87" x14ac:dyDescent="0.25">
      <c r="CG53753" s="768"/>
      <c r="CH53753" s="768"/>
      <c r="CI53753" s="850"/>
    </row>
    <row r="53754" spans="85:87" x14ac:dyDescent="0.25">
      <c r="CG53754" s="768"/>
      <c r="CH53754" s="768"/>
      <c r="CI53754" s="850"/>
    </row>
    <row r="53755" spans="85:87" x14ac:dyDescent="0.25">
      <c r="CG53755" s="768"/>
      <c r="CH53755" s="768"/>
      <c r="CI53755" s="850"/>
    </row>
    <row r="53756" spans="85:87" x14ac:dyDescent="0.25">
      <c r="CG53756" s="768"/>
      <c r="CH53756" s="768"/>
      <c r="CI53756" s="850"/>
    </row>
    <row r="53757" spans="85:87" x14ac:dyDescent="0.25">
      <c r="CG53757" s="768"/>
      <c r="CH53757" s="768"/>
      <c r="CI53757" s="850"/>
    </row>
    <row r="53758" spans="85:87" x14ac:dyDescent="0.25">
      <c r="CG53758" s="768"/>
      <c r="CH53758" s="768"/>
      <c r="CI53758" s="850"/>
    </row>
    <row r="53759" spans="85:87" x14ac:dyDescent="0.25">
      <c r="CG53759" s="768"/>
      <c r="CH53759" s="768"/>
      <c r="CI53759" s="850"/>
    </row>
    <row r="53760" spans="85:87" x14ac:dyDescent="0.25">
      <c r="CG53760" s="768"/>
      <c r="CH53760" s="768"/>
      <c r="CI53760" s="850"/>
    </row>
    <row r="53761" spans="85:87" x14ac:dyDescent="0.25">
      <c r="CG53761" s="768"/>
      <c r="CH53761" s="768"/>
      <c r="CI53761" s="850"/>
    </row>
    <row r="53762" spans="85:87" x14ac:dyDescent="0.25">
      <c r="CG53762" s="768"/>
      <c r="CH53762" s="768"/>
      <c r="CI53762" s="850"/>
    </row>
    <row r="53763" spans="85:87" x14ac:dyDescent="0.25">
      <c r="CG53763" s="768"/>
      <c r="CH53763" s="768"/>
      <c r="CI53763" s="850"/>
    </row>
    <row r="53764" spans="85:87" x14ac:dyDescent="0.25">
      <c r="CG53764" s="768"/>
      <c r="CH53764" s="768"/>
      <c r="CI53764" s="850"/>
    </row>
    <row r="53765" spans="85:87" x14ac:dyDescent="0.25">
      <c r="CG53765" s="768"/>
      <c r="CH53765" s="768"/>
      <c r="CI53765" s="850"/>
    </row>
    <row r="53766" spans="85:87" x14ac:dyDescent="0.25">
      <c r="CG53766" s="768"/>
      <c r="CH53766" s="768"/>
      <c r="CI53766" s="850"/>
    </row>
    <row r="53767" spans="85:87" x14ac:dyDescent="0.25">
      <c r="CG53767" s="768"/>
      <c r="CH53767" s="768"/>
      <c r="CI53767" s="850"/>
    </row>
    <row r="53768" spans="85:87" x14ac:dyDescent="0.25">
      <c r="CG53768" s="768"/>
      <c r="CH53768" s="768"/>
      <c r="CI53768" s="850"/>
    </row>
    <row r="53769" spans="85:87" x14ac:dyDescent="0.25">
      <c r="CG53769" s="768"/>
      <c r="CH53769" s="768"/>
      <c r="CI53769" s="850"/>
    </row>
    <row r="53770" spans="85:87" x14ac:dyDescent="0.25">
      <c r="CG53770" s="768"/>
      <c r="CH53770" s="768"/>
      <c r="CI53770" s="850"/>
    </row>
    <row r="53771" spans="85:87" x14ac:dyDescent="0.25">
      <c r="CG53771" s="768"/>
      <c r="CH53771" s="768"/>
      <c r="CI53771" s="850"/>
    </row>
    <row r="53772" spans="85:87" x14ac:dyDescent="0.25">
      <c r="CG53772" s="768"/>
      <c r="CH53772" s="768"/>
      <c r="CI53772" s="850"/>
    </row>
    <row r="53773" spans="85:87" x14ac:dyDescent="0.25">
      <c r="CG53773" s="768"/>
      <c r="CH53773" s="768"/>
      <c r="CI53773" s="850"/>
    </row>
    <row r="53774" spans="85:87" x14ac:dyDescent="0.25">
      <c r="CG53774" s="768"/>
      <c r="CH53774" s="768"/>
      <c r="CI53774" s="850"/>
    </row>
    <row r="53775" spans="85:87" x14ac:dyDescent="0.25">
      <c r="CG53775" s="768"/>
      <c r="CH53775" s="768"/>
      <c r="CI53775" s="850"/>
    </row>
    <row r="53776" spans="85:87" x14ac:dyDescent="0.25">
      <c r="CG53776" s="768"/>
      <c r="CH53776" s="768"/>
      <c r="CI53776" s="850"/>
    </row>
    <row r="53777" spans="85:87" x14ac:dyDescent="0.25">
      <c r="CG53777" s="768"/>
      <c r="CH53777" s="768"/>
      <c r="CI53777" s="850"/>
    </row>
    <row r="53778" spans="85:87" x14ac:dyDescent="0.25">
      <c r="CG53778" s="768"/>
      <c r="CH53778" s="768"/>
      <c r="CI53778" s="850"/>
    </row>
    <row r="53779" spans="85:87" x14ac:dyDescent="0.25">
      <c r="CG53779" s="768"/>
      <c r="CH53779" s="768"/>
      <c r="CI53779" s="850"/>
    </row>
    <row r="53780" spans="85:87" x14ac:dyDescent="0.25">
      <c r="CG53780" s="768"/>
      <c r="CH53780" s="768"/>
      <c r="CI53780" s="850"/>
    </row>
    <row r="53781" spans="85:87" x14ac:dyDescent="0.25">
      <c r="CG53781" s="768"/>
      <c r="CH53781" s="768"/>
      <c r="CI53781" s="850"/>
    </row>
    <row r="53782" spans="85:87" x14ac:dyDescent="0.25">
      <c r="CG53782" s="768"/>
      <c r="CH53782" s="768"/>
      <c r="CI53782" s="850"/>
    </row>
    <row r="53783" spans="85:87" x14ac:dyDescent="0.25">
      <c r="CG53783" s="768"/>
      <c r="CH53783" s="768"/>
      <c r="CI53783" s="850"/>
    </row>
    <row r="53784" spans="85:87" x14ac:dyDescent="0.25">
      <c r="CG53784" s="768"/>
      <c r="CH53784" s="768"/>
      <c r="CI53784" s="850"/>
    </row>
    <row r="53785" spans="85:87" x14ac:dyDescent="0.25">
      <c r="CG53785" s="768"/>
      <c r="CH53785" s="768"/>
      <c r="CI53785" s="850"/>
    </row>
    <row r="53786" spans="85:87" x14ac:dyDescent="0.25">
      <c r="CG53786" s="768"/>
      <c r="CH53786" s="768"/>
      <c r="CI53786" s="850"/>
    </row>
    <row r="53787" spans="85:87" x14ac:dyDescent="0.25">
      <c r="CG53787" s="768"/>
      <c r="CH53787" s="768"/>
      <c r="CI53787" s="850"/>
    </row>
    <row r="53788" spans="85:87" x14ac:dyDescent="0.25">
      <c r="CG53788" s="768"/>
      <c r="CH53788" s="768"/>
      <c r="CI53788" s="850"/>
    </row>
    <row r="53789" spans="85:87" x14ac:dyDescent="0.25">
      <c r="CG53789" s="768"/>
      <c r="CH53789" s="768"/>
      <c r="CI53789" s="850"/>
    </row>
    <row r="53790" spans="85:87" x14ac:dyDescent="0.25">
      <c r="CG53790" s="768"/>
      <c r="CH53790" s="768"/>
      <c r="CI53790" s="850"/>
    </row>
    <row r="53791" spans="85:87" x14ac:dyDescent="0.25">
      <c r="CG53791" s="768"/>
      <c r="CH53791" s="768"/>
      <c r="CI53791" s="850"/>
    </row>
    <row r="53792" spans="85:87" x14ac:dyDescent="0.25">
      <c r="CG53792" s="768"/>
      <c r="CH53792" s="768"/>
      <c r="CI53792" s="850"/>
    </row>
    <row r="53793" spans="85:87" x14ac:dyDescent="0.25">
      <c r="CG53793" s="768"/>
      <c r="CH53793" s="768"/>
      <c r="CI53793" s="850"/>
    </row>
    <row r="53794" spans="85:87" x14ac:dyDescent="0.25">
      <c r="CG53794" s="768"/>
      <c r="CH53794" s="768"/>
      <c r="CI53794" s="850"/>
    </row>
    <row r="53795" spans="85:87" x14ac:dyDescent="0.25">
      <c r="CG53795" s="768"/>
      <c r="CH53795" s="768"/>
      <c r="CI53795" s="850"/>
    </row>
    <row r="53796" spans="85:87" x14ac:dyDescent="0.25">
      <c r="CG53796" s="768"/>
      <c r="CH53796" s="768"/>
      <c r="CI53796" s="850"/>
    </row>
    <row r="53797" spans="85:87" x14ac:dyDescent="0.25">
      <c r="CG53797" s="768"/>
      <c r="CH53797" s="768"/>
      <c r="CI53797" s="850"/>
    </row>
    <row r="53798" spans="85:87" x14ac:dyDescent="0.25">
      <c r="CG53798" s="768"/>
      <c r="CH53798" s="768"/>
      <c r="CI53798" s="850"/>
    </row>
    <row r="53799" spans="85:87" x14ac:dyDescent="0.25">
      <c r="CG53799" s="768"/>
      <c r="CH53799" s="768"/>
      <c r="CI53799" s="850"/>
    </row>
    <row r="53800" spans="85:87" x14ac:dyDescent="0.25">
      <c r="CG53800" s="768"/>
      <c r="CH53800" s="768"/>
      <c r="CI53800" s="850"/>
    </row>
    <row r="53801" spans="85:87" x14ac:dyDescent="0.25">
      <c r="CG53801" s="768"/>
      <c r="CH53801" s="768"/>
      <c r="CI53801" s="850"/>
    </row>
    <row r="53802" spans="85:87" x14ac:dyDescent="0.25">
      <c r="CG53802" s="768"/>
      <c r="CH53802" s="768"/>
      <c r="CI53802" s="850"/>
    </row>
    <row r="53803" spans="85:87" x14ac:dyDescent="0.25">
      <c r="CG53803" s="768"/>
      <c r="CH53803" s="768"/>
      <c r="CI53803" s="850"/>
    </row>
    <row r="53804" spans="85:87" x14ac:dyDescent="0.25">
      <c r="CG53804" s="768"/>
      <c r="CH53804" s="768"/>
      <c r="CI53804" s="850"/>
    </row>
    <row r="53805" spans="85:87" x14ac:dyDescent="0.25">
      <c r="CG53805" s="768"/>
      <c r="CH53805" s="768"/>
      <c r="CI53805" s="850"/>
    </row>
    <row r="53806" spans="85:87" x14ac:dyDescent="0.25">
      <c r="CG53806" s="768"/>
      <c r="CH53806" s="768"/>
      <c r="CI53806" s="850"/>
    </row>
    <row r="53807" spans="85:87" x14ac:dyDescent="0.25">
      <c r="CG53807" s="768"/>
      <c r="CH53807" s="768"/>
      <c r="CI53807" s="850"/>
    </row>
    <row r="53808" spans="85:87" x14ac:dyDescent="0.25">
      <c r="CG53808" s="768"/>
      <c r="CH53808" s="768"/>
      <c r="CI53808" s="850"/>
    </row>
    <row r="53809" spans="85:87" x14ac:dyDescent="0.25">
      <c r="CG53809" s="768"/>
      <c r="CH53809" s="768"/>
      <c r="CI53809" s="850"/>
    </row>
    <row r="53810" spans="85:87" x14ac:dyDescent="0.25">
      <c r="CG53810" s="768"/>
      <c r="CH53810" s="768"/>
      <c r="CI53810" s="850"/>
    </row>
    <row r="53811" spans="85:87" x14ac:dyDescent="0.25">
      <c r="CG53811" s="768"/>
      <c r="CH53811" s="768"/>
      <c r="CI53811" s="850"/>
    </row>
    <row r="53812" spans="85:87" x14ac:dyDescent="0.25">
      <c r="CG53812" s="768"/>
      <c r="CH53812" s="768"/>
      <c r="CI53812" s="850"/>
    </row>
    <row r="53813" spans="85:87" x14ac:dyDescent="0.25">
      <c r="CG53813" s="768"/>
      <c r="CH53813" s="768"/>
      <c r="CI53813" s="850"/>
    </row>
    <row r="53814" spans="85:87" x14ac:dyDescent="0.25">
      <c r="CG53814" s="768"/>
      <c r="CH53814" s="768"/>
      <c r="CI53814" s="850"/>
    </row>
    <row r="53815" spans="85:87" x14ac:dyDescent="0.25">
      <c r="CG53815" s="768"/>
      <c r="CH53815" s="768"/>
      <c r="CI53815" s="850"/>
    </row>
    <row r="53816" spans="85:87" x14ac:dyDescent="0.25">
      <c r="CG53816" s="768"/>
      <c r="CH53816" s="768"/>
      <c r="CI53816" s="850"/>
    </row>
    <row r="53817" spans="85:87" x14ac:dyDescent="0.25">
      <c r="CG53817" s="768"/>
      <c r="CH53817" s="768"/>
      <c r="CI53817" s="850"/>
    </row>
    <row r="53818" spans="85:87" x14ac:dyDescent="0.25">
      <c r="CG53818" s="768"/>
      <c r="CH53818" s="768"/>
      <c r="CI53818" s="850"/>
    </row>
    <row r="53819" spans="85:87" x14ac:dyDescent="0.25">
      <c r="CG53819" s="768"/>
      <c r="CH53819" s="768"/>
      <c r="CI53819" s="850"/>
    </row>
    <row r="53820" spans="85:87" x14ac:dyDescent="0.25">
      <c r="CG53820" s="768"/>
      <c r="CH53820" s="768"/>
      <c r="CI53820" s="850"/>
    </row>
    <row r="53821" spans="85:87" x14ac:dyDescent="0.25">
      <c r="CG53821" s="768"/>
      <c r="CH53821" s="768"/>
      <c r="CI53821" s="850"/>
    </row>
    <row r="53822" spans="85:87" x14ac:dyDescent="0.25">
      <c r="CG53822" s="768"/>
      <c r="CH53822" s="768"/>
      <c r="CI53822" s="850"/>
    </row>
    <row r="53823" spans="85:87" x14ac:dyDescent="0.25">
      <c r="CG53823" s="768"/>
      <c r="CH53823" s="768"/>
      <c r="CI53823" s="850"/>
    </row>
    <row r="53824" spans="85:87" x14ac:dyDescent="0.25">
      <c r="CG53824" s="768"/>
      <c r="CH53824" s="768"/>
      <c r="CI53824" s="850"/>
    </row>
    <row r="53825" spans="85:87" x14ac:dyDescent="0.25">
      <c r="CG53825" s="768"/>
      <c r="CH53825" s="768"/>
      <c r="CI53825" s="850"/>
    </row>
    <row r="53826" spans="85:87" x14ac:dyDescent="0.25">
      <c r="CG53826" s="768"/>
      <c r="CH53826" s="768"/>
      <c r="CI53826" s="850"/>
    </row>
    <row r="53827" spans="85:87" x14ac:dyDescent="0.25">
      <c r="CG53827" s="768"/>
      <c r="CH53827" s="768"/>
      <c r="CI53827" s="850"/>
    </row>
    <row r="53828" spans="85:87" x14ac:dyDescent="0.25">
      <c r="CG53828" s="768"/>
      <c r="CH53828" s="768"/>
      <c r="CI53828" s="850"/>
    </row>
    <row r="53829" spans="85:87" x14ac:dyDescent="0.25">
      <c r="CG53829" s="768"/>
      <c r="CH53829" s="768"/>
      <c r="CI53829" s="850"/>
    </row>
    <row r="53830" spans="85:87" x14ac:dyDescent="0.25">
      <c r="CG53830" s="768"/>
      <c r="CH53830" s="768"/>
      <c r="CI53830" s="850"/>
    </row>
    <row r="53831" spans="85:87" x14ac:dyDescent="0.25">
      <c r="CG53831" s="768"/>
      <c r="CH53831" s="768"/>
      <c r="CI53831" s="850"/>
    </row>
    <row r="53832" spans="85:87" x14ac:dyDescent="0.25">
      <c r="CG53832" s="768"/>
      <c r="CH53832" s="768"/>
      <c r="CI53832" s="850"/>
    </row>
    <row r="53833" spans="85:87" x14ac:dyDescent="0.25">
      <c r="CG53833" s="768"/>
      <c r="CH53833" s="768"/>
      <c r="CI53833" s="850"/>
    </row>
    <row r="53834" spans="85:87" x14ac:dyDescent="0.25">
      <c r="CG53834" s="768"/>
      <c r="CH53834" s="768"/>
      <c r="CI53834" s="850"/>
    </row>
    <row r="53835" spans="85:87" x14ac:dyDescent="0.25">
      <c r="CG53835" s="768"/>
      <c r="CH53835" s="768"/>
      <c r="CI53835" s="850"/>
    </row>
    <row r="53836" spans="85:87" x14ac:dyDescent="0.25">
      <c r="CG53836" s="768"/>
      <c r="CH53836" s="768"/>
      <c r="CI53836" s="850"/>
    </row>
    <row r="53837" spans="85:87" x14ac:dyDescent="0.25">
      <c r="CG53837" s="768"/>
      <c r="CH53837" s="768"/>
      <c r="CI53837" s="850"/>
    </row>
    <row r="53838" spans="85:87" x14ac:dyDescent="0.25">
      <c r="CG53838" s="768"/>
      <c r="CH53838" s="768"/>
      <c r="CI53838" s="850"/>
    </row>
    <row r="53839" spans="85:87" x14ac:dyDescent="0.25">
      <c r="CG53839" s="768"/>
      <c r="CH53839" s="768"/>
      <c r="CI53839" s="850"/>
    </row>
    <row r="53840" spans="85:87" x14ac:dyDescent="0.25">
      <c r="CG53840" s="768"/>
      <c r="CH53840" s="768"/>
      <c r="CI53840" s="850"/>
    </row>
    <row r="53841" spans="85:87" x14ac:dyDescent="0.25">
      <c r="CG53841" s="768"/>
      <c r="CH53841" s="768"/>
      <c r="CI53841" s="850"/>
    </row>
    <row r="53842" spans="85:87" x14ac:dyDescent="0.25">
      <c r="CG53842" s="768"/>
      <c r="CH53842" s="768"/>
      <c r="CI53842" s="850"/>
    </row>
    <row r="53843" spans="85:87" x14ac:dyDescent="0.25">
      <c r="CG53843" s="768"/>
      <c r="CH53843" s="768"/>
      <c r="CI53843" s="850"/>
    </row>
    <row r="53844" spans="85:87" x14ac:dyDescent="0.25">
      <c r="CG53844" s="768"/>
      <c r="CH53844" s="768"/>
      <c r="CI53844" s="850"/>
    </row>
    <row r="53845" spans="85:87" x14ac:dyDescent="0.25">
      <c r="CG53845" s="768"/>
      <c r="CH53845" s="768"/>
      <c r="CI53845" s="850"/>
    </row>
    <row r="53846" spans="85:87" x14ac:dyDescent="0.25">
      <c r="CG53846" s="768"/>
      <c r="CH53846" s="768"/>
      <c r="CI53846" s="850"/>
    </row>
    <row r="53847" spans="85:87" x14ac:dyDescent="0.25">
      <c r="CG53847" s="768"/>
      <c r="CH53847" s="768"/>
      <c r="CI53847" s="850"/>
    </row>
    <row r="53848" spans="85:87" x14ac:dyDescent="0.25">
      <c r="CG53848" s="768"/>
      <c r="CH53848" s="768"/>
      <c r="CI53848" s="850"/>
    </row>
    <row r="53849" spans="85:87" x14ac:dyDescent="0.25">
      <c r="CG53849" s="768"/>
      <c r="CH53849" s="768"/>
      <c r="CI53849" s="850"/>
    </row>
    <row r="53850" spans="85:87" x14ac:dyDescent="0.25">
      <c r="CG53850" s="768"/>
      <c r="CH53850" s="768"/>
      <c r="CI53850" s="850"/>
    </row>
    <row r="53851" spans="85:87" x14ac:dyDescent="0.25">
      <c r="CG53851" s="768"/>
      <c r="CH53851" s="768"/>
      <c r="CI53851" s="850"/>
    </row>
    <row r="53852" spans="85:87" x14ac:dyDescent="0.25">
      <c r="CG53852" s="768"/>
      <c r="CH53852" s="768"/>
      <c r="CI53852" s="850"/>
    </row>
    <row r="53853" spans="85:87" x14ac:dyDescent="0.25">
      <c r="CG53853" s="768"/>
      <c r="CH53853" s="768"/>
      <c r="CI53853" s="850"/>
    </row>
    <row r="53854" spans="85:87" x14ac:dyDescent="0.25">
      <c r="CG53854" s="768"/>
      <c r="CH53854" s="768"/>
      <c r="CI53854" s="850"/>
    </row>
    <row r="53855" spans="85:87" x14ac:dyDescent="0.25">
      <c r="CG53855" s="768"/>
      <c r="CH53855" s="768"/>
      <c r="CI53855" s="850"/>
    </row>
    <row r="53856" spans="85:87" x14ac:dyDescent="0.25">
      <c r="CG53856" s="768"/>
      <c r="CH53856" s="768"/>
      <c r="CI53856" s="850"/>
    </row>
    <row r="53857" spans="85:87" x14ac:dyDescent="0.25">
      <c r="CG53857" s="768"/>
      <c r="CH53857" s="768"/>
      <c r="CI53857" s="850"/>
    </row>
    <row r="53858" spans="85:87" x14ac:dyDescent="0.25">
      <c r="CG53858" s="768"/>
      <c r="CH53858" s="768"/>
      <c r="CI53858" s="850"/>
    </row>
    <row r="53859" spans="85:87" x14ac:dyDescent="0.25">
      <c r="CG53859" s="768"/>
      <c r="CH53859" s="768"/>
      <c r="CI53859" s="850"/>
    </row>
    <row r="53860" spans="85:87" x14ac:dyDescent="0.25">
      <c r="CG53860" s="768"/>
      <c r="CH53860" s="768"/>
      <c r="CI53860" s="850"/>
    </row>
    <row r="53861" spans="85:87" x14ac:dyDescent="0.25">
      <c r="CG53861" s="768"/>
      <c r="CH53861" s="768"/>
      <c r="CI53861" s="850"/>
    </row>
    <row r="53862" spans="85:87" x14ac:dyDescent="0.25">
      <c r="CG53862" s="768"/>
      <c r="CH53862" s="768"/>
      <c r="CI53862" s="850"/>
    </row>
    <row r="53863" spans="85:87" x14ac:dyDescent="0.25">
      <c r="CG53863" s="768"/>
      <c r="CH53863" s="768"/>
      <c r="CI53863" s="850"/>
    </row>
    <row r="53864" spans="85:87" x14ac:dyDescent="0.25">
      <c r="CG53864" s="768"/>
      <c r="CH53864" s="768"/>
      <c r="CI53864" s="850"/>
    </row>
    <row r="53865" spans="85:87" x14ac:dyDescent="0.25">
      <c r="CG53865" s="768"/>
      <c r="CH53865" s="768"/>
      <c r="CI53865" s="850"/>
    </row>
    <row r="53866" spans="85:87" x14ac:dyDescent="0.25">
      <c r="CG53866" s="768"/>
      <c r="CH53866" s="768"/>
      <c r="CI53866" s="850"/>
    </row>
    <row r="53867" spans="85:87" x14ac:dyDescent="0.25">
      <c r="CG53867" s="768"/>
      <c r="CH53867" s="768"/>
      <c r="CI53867" s="850"/>
    </row>
    <row r="53868" spans="85:87" x14ac:dyDescent="0.25">
      <c r="CG53868" s="768"/>
      <c r="CH53868" s="768"/>
      <c r="CI53868" s="850"/>
    </row>
    <row r="53869" spans="85:87" x14ac:dyDescent="0.25">
      <c r="CG53869" s="768"/>
      <c r="CH53869" s="768"/>
      <c r="CI53869" s="850"/>
    </row>
    <row r="53870" spans="85:87" x14ac:dyDescent="0.25">
      <c r="CG53870" s="768"/>
      <c r="CH53870" s="768"/>
      <c r="CI53870" s="850"/>
    </row>
    <row r="53871" spans="85:87" x14ac:dyDescent="0.25">
      <c r="CG53871" s="768"/>
      <c r="CH53871" s="768"/>
      <c r="CI53871" s="850"/>
    </row>
    <row r="53872" spans="85:87" x14ac:dyDescent="0.25">
      <c r="CG53872" s="768"/>
      <c r="CH53872" s="768"/>
      <c r="CI53872" s="850"/>
    </row>
    <row r="53873" spans="85:87" x14ac:dyDescent="0.25">
      <c r="CG53873" s="768"/>
      <c r="CH53873" s="768"/>
      <c r="CI53873" s="850"/>
    </row>
    <row r="53874" spans="85:87" x14ac:dyDescent="0.25">
      <c r="CG53874" s="768"/>
      <c r="CH53874" s="768"/>
      <c r="CI53874" s="850"/>
    </row>
    <row r="53875" spans="85:87" x14ac:dyDescent="0.25">
      <c r="CG53875" s="768"/>
      <c r="CH53875" s="768"/>
      <c r="CI53875" s="850"/>
    </row>
    <row r="53876" spans="85:87" x14ac:dyDescent="0.25">
      <c r="CG53876" s="768"/>
      <c r="CH53876" s="768"/>
      <c r="CI53876" s="850"/>
    </row>
    <row r="53877" spans="85:87" x14ac:dyDescent="0.25">
      <c r="CG53877" s="768"/>
      <c r="CH53877" s="768"/>
      <c r="CI53877" s="850"/>
    </row>
    <row r="53878" spans="85:87" x14ac:dyDescent="0.25">
      <c r="CG53878" s="768"/>
      <c r="CH53878" s="768"/>
      <c r="CI53878" s="850"/>
    </row>
    <row r="53879" spans="85:87" x14ac:dyDescent="0.25">
      <c r="CG53879" s="768"/>
      <c r="CH53879" s="768"/>
      <c r="CI53879" s="850"/>
    </row>
    <row r="53880" spans="85:87" x14ac:dyDescent="0.25">
      <c r="CG53880" s="768"/>
      <c r="CH53880" s="768"/>
      <c r="CI53880" s="850"/>
    </row>
    <row r="53881" spans="85:87" x14ac:dyDescent="0.25">
      <c r="CG53881" s="768"/>
      <c r="CH53881" s="768"/>
      <c r="CI53881" s="850"/>
    </row>
    <row r="53882" spans="85:87" x14ac:dyDescent="0.25">
      <c r="CG53882" s="768"/>
      <c r="CH53882" s="768"/>
      <c r="CI53882" s="850"/>
    </row>
    <row r="53883" spans="85:87" x14ac:dyDescent="0.25">
      <c r="CG53883" s="768"/>
      <c r="CH53883" s="768"/>
      <c r="CI53883" s="850"/>
    </row>
    <row r="53884" spans="85:87" x14ac:dyDescent="0.25">
      <c r="CG53884" s="768"/>
      <c r="CH53884" s="768"/>
      <c r="CI53884" s="850"/>
    </row>
    <row r="53885" spans="85:87" x14ac:dyDescent="0.25">
      <c r="CG53885" s="768"/>
      <c r="CH53885" s="768"/>
      <c r="CI53885" s="850"/>
    </row>
    <row r="53886" spans="85:87" x14ac:dyDescent="0.25">
      <c r="CG53886" s="768"/>
      <c r="CH53886" s="768"/>
      <c r="CI53886" s="850"/>
    </row>
    <row r="53887" spans="85:87" x14ac:dyDescent="0.25">
      <c r="CG53887" s="768"/>
      <c r="CH53887" s="768"/>
      <c r="CI53887" s="850"/>
    </row>
    <row r="53888" spans="85:87" x14ac:dyDescent="0.25">
      <c r="CG53888" s="768"/>
      <c r="CH53888" s="768"/>
      <c r="CI53888" s="850"/>
    </row>
    <row r="53889" spans="85:87" x14ac:dyDescent="0.25">
      <c r="CG53889" s="768"/>
      <c r="CH53889" s="768"/>
      <c r="CI53889" s="850"/>
    </row>
    <row r="53890" spans="85:87" x14ac:dyDescent="0.25">
      <c r="CG53890" s="768"/>
      <c r="CH53890" s="768"/>
      <c r="CI53890" s="850"/>
    </row>
    <row r="53891" spans="85:87" x14ac:dyDescent="0.25">
      <c r="CG53891" s="768"/>
      <c r="CH53891" s="768"/>
      <c r="CI53891" s="850"/>
    </row>
    <row r="53892" spans="85:87" x14ac:dyDescent="0.25">
      <c r="CG53892" s="768"/>
      <c r="CH53892" s="768"/>
      <c r="CI53892" s="850"/>
    </row>
    <row r="53893" spans="85:87" x14ac:dyDescent="0.25">
      <c r="CG53893" s="768"/>
      <c r="CH53893" s="768"/>
      <c r="CI53893" s="850"/>
    </row>
    <row r="53894" spans="85:87" x14ac:dyDescent="0.25">
      <c r="CG53894" s="768"/>
      <c r="CH53894" s="768"/>
      <c r="CI53894" s="850"/>
    </row>
    <row r="53895" spans="85:87" x14ac:dyDescent="0.25">
      <c r="CG53895" s="768"/>
      <c r="CH53895" s="768"/>
      <c r="CI53895" s="850"/>
    </row>
    <row r="53896" spans="85:87" x14ac:dyDescent="0.25">
      <c r="CG53896" s="768"/>
      <c r="CH53896" s="768"/>
      <c r="CI53896" s="850"/>
    </row>
    <row r="53897" spans="85:87" x14ac:dyDescent="0.25">
      <c r="CG53897" s="768"/>
      <c r="CH53897" s="768"/>
      <c r="CI53897" s="850"/>
    </row>
    <row r="53898" spans="85:87" x14ac:dyDescent="0.25">
      <c r="CG53898" s="768"/>
      <c r="CH53898" s="768"/>
      <c r="CI53898" s="850"/>
    </row>
    <row r="53899" spans="85:87" x14ac:dyDescent="0.25">
      <c r="CG53899" s="768"/>
      <c r="CH53899" s="768"/>
      <c r="CI53899" s="850"/>
    </row>
    <row r="53900" spans="85:87" x14ac:dyDescent="0.25">
      <c r="CG53900" s="768"/>
      <c r="CH53900" s="768"/>
      <c r="CI53900" s="850"/>
    </row>
    <row r="53901" spans="85:87" x14ac:dyDescent="0.25">
      <c r="CG53901" s="768"/>
      <c r="CH53901" s="768"/>
      <c r="CI53901" s="850"/>
    </row>
    <row r="53902" spans="85:87" x14ac:dyDescent="0.25">
      <c r="CG53902" s="768"/>
      <c r="CH53902" s="768"/>
      <c r="CI53902" s="850"/>
    </row>
    <row r="53903" spans="85:87" x14ac:dyDescent="0.25">
      <c r="CG53903" s="768"/>
      <c r="CH53903" s="768"/>
      <c r="CI53903" s="850"/>
    </row>
    <row r="53904" spans="85:87" x14ac:dyDescent="0.25">
      <c r="CG53904" s="768"/>
      <c r="CH53904" s="768"/>
      <c r="CI53904" s="850"/>
    </row>
    <row r="53905" spans="85:87" x14ac:dyDescent="0.25">
      <c r="CG53905" s="768"/>
      <c r="CH53905" s="768"/>
      <c r="CI53905" s="850"/>
    </row>
    <row r="53906" spans="85:87" x14ac:dyDescent="0.25">
      <c r="CG53906" s="768"/>
      <c r="CH53906" s="768"/>
      <c r="CI53906" s="850"/>
    </row>
    <row r="53907" spans="85:87" x14ac:dyDescent="0.25">
      <c r="CG53907" s="768"/>
      <c r="CH53907" s="768"/>
      <c r="CI53907" s="850"/>
    </row>
    <row r="53908" spans="85:87" x14ac:dyDescent="0.25">
      <c r="CG53908" s="768"/>
      <c r="CH53908" s="768"/>
      <c r="CI53908" s="850"/>
    </row>
    <row r="53909" spans="85:87" x14ac:dyDescent="0.25">
      <c r="CG53909" s="768"/>
      <c r="CH53909" s="768"/>
      <c r="CI53909" s="850"/>
    </row>
    <row r="53910" spans="85:87" x14ac:dyDescent="0.25">
      <c r="CG53910" s="768"/>
      <c r="CH53910" s="768"/>
      <c r="CI53910" s="850"/>
    </row>
    <row r="53911" spans="85:87" x14ac:dyDescent="0.25">
      <c r="CG53911" s="768"/>
      <c r="CH53911" s="768"/>
      <c r="CI53911" s="850"/>
    </row>
    <row r="53912" spans="85:87" x14ac:dyDescent="0.25">
      <c r="CG53912" s="768"/>
      <c r="CH53912" s="768"/>
      <c r="CI53912" s="850"/>
    </row>
    <row r="53913" spans="85:87" x14ac:dyDescent="0.25">
      <c r="CG53913" s="768"/>
      <c r="CH53913" s="768"/>
      <c r="CI53913" s="850"/>
    </row>
    <row r="53914" spans="85:87" x14ac:dyDescent="0.25">
      <c r="CG53914" s="768"/>
      <c r="CH53914" s="768"/>
      <c r="CI53914" s="850"/>
    </row>
    <row r="53915" spans="85:87" x14ac:dyDescent="0.25">
      <c r="CG53915" s="768"/>
      <c r="CH53915" s="768"/>
      <c r="CI53915" s="850"/>
    </row>
    <row r="53916" spans="85:87" x14ac:dyDescent="0.25">
      <c r="CG53916" s="768"/>
      <c r="CH53916" s="768"/>
      <c r="CI53916" s="850"/>
    </row>
    <row r="53917" spans="85:87" x14ac:dyDescent="0.25">
      <c r="CG53917" s="768"/>
      <c r="CH53917" s="768"/>
      <c r="CI53917" s="850"/>
    </row>
    <row r="53918" spans="85:87" x14ac:dyDescent="0.25">
      <c r="CG53918" s="768"/>
      <c r="CH53918" s="768"/>
      <c r="CI53918" s="850"/>
    </row>
    <row r="53919" spans="85:87" x14ac:dyDescent="0.25">
      <c r="CG53919" s="768"/>
      <c r="CH53919" s="768"/>
      <c r="CI53919" s="850"/>
    </row>
    <row r="53920" spans="85:87" x14ac:dyDescent="0.25">
      <c r="CG53920" s="768"/>
      <c r="CH53920" s="768"/>
      <c r="CI53920" s="850"/>
    </row>
    <row r="53921" spans="85:87" x14ac:dyDescent="0.25">
      <c r="CG53921" s="768"/>
      <c r="CH53921" s="768"/>
      <c r="CI53921" s="850"/>
    </row>
    <row r="53922" spans="85:87" x14ac:dyDescent="0.25">
      <c r="CG53922" s="768"/>
      <c r="CH53922" s="768"/>
      <c r="CI53922" s="850"/>
    </row>
    <row r="53923" spans="85:87" x14ac:dyDescent="0.25">
      <c r="CG53923" s="768"/>
      <c r="CH53923" s="768"/>
      <c r="CI53923" s="850"/>
    </row>
    <row r="53924" spans="85:87" x14ac:dyDescent="0.25">
      <c r="CG53924" s="768"/>
      <c r="CH53924" s="768"/>
      <c r="CI53924" s="850"/>
    </row>
    <row r="53925" spans="85:87" x14ac:dyDescent="0.25">
      <c r="CG53925" s="768"/>
      <c r="CH53925" s="768"/>
      <c r="CI53925" s="850"/>
    </row>
    <row r="53926" spans="85:87" x14ac:dyDescent="0.25">
      <c r="CG53926" s="768"/>
      <c r="CH53926" s="768"/>
      <c r="CI53926" s="850"/>
    </row>
    <row r="53927" spans="85:87" x14ac:dyDescent="0.25">
      <c r="CG53927" s="768"/>
      <c r="CH53927" s="768"/>
      <c r="CI53927" s="850"/>
    </row>
    <row r="53928" spans="85:87" x14ac:dyDescent="0.25">
      <c r="CG53928" s="768"/>
      <c r="CH53928" s="768"/>
      <c r="CI53928" s="850"/>
    </row>
    <row r="53929" spans="85:87" x14ac:dyDescent="0.25">
      <c r="CG53929" s="768"/>
      <c r="CH53929" s="768"/>
      <c r="CI53929" s="850"/>
    </row>
    <row r="53930" spans="85:87" x14ac:dyDescent="0.25">
      <c r="CG53930" s="768"/>
      <c r="CH53930" s="768"/>
      <c r="CI53930" s="850"/>
    </row>
    <row r="53931" spans="85:87" x14ac:dyDescent="0.25">
      <c r="CG53931" s="768"/>
      <c r="CH53931" s="768"/>
      <c r="CI53931" s="850"/>
    </row>
    <row r="53932" spans="85:87" x14ac:dyDescent="0.25">
      <c r="CG53932" s="768"/>
      <c r="CH53932" s="768"/>
      <c r="CI53932" s="850"/>
    </row>
    <row r="53933" spans="85:87" x14ac:dyDescent="0.25">
      <c r="CG53933" s="768"/>
      <c r="CH53933" s="768"/>
      <c r="CI53933" s="850"/>
    </row>
    <row r="53934" spans="85:87" x14ac:dyDescent="0.25">
      <c r="CG53934" s="768"/>
      <c r="CH53934" s="768"/>
      <c r="CI53934" s="850"/>
    </row>
    <row r="53935" spans="85:87" x14ac:dyDescent="0.25">
      <c r="CG53935" s="768"/>
      <c r="CH53935" s="768"/>
      <c r="CI53935" s="850"/>
    </row>
    <row r="53936" spans="85:87" x14ac:dyDescent="0.25">
      <c r="CG53936" s="768"/>
      <c r="CH53936" s="768"/>
      <c r="CI53936" s="850"/>
    </row>
    <row r="53937" spans="85:87" x14ac:dyDescent="0.25">
      <c r="CG53937" s="768"/>
      <c r="CH53937" s="768"/>
      <c r="CI53937" s="850"/>
    </row>
    <row r="53938" spans="85:87" x14ac:dyDescent="0.25">
      <c r="CG53938" s="768"/>
      <c r="CH53938" s="768"/>
      <c r="CI53938" s="850"/>
    </row>
    <row r="53939" spans="85:87" x14ac:dyDescent="0.25">
      <c r="CG53939" s="768"/>
      <c r="CH53939" s="768"/>
      <c r="CI53939" s="850"/>
    </row>
    <row r="53940" spans="85:87" x14ac:dyDescent="0.25">
      <c r="CG53940" s="768"/>
      <c r="CH53940" s="768"/>
      <c r="CI53940" s="850"/>
    </row>
    <row r="53941" spans="85:87" x14ac:dyDescent="0.25">
      <c r="CG53941" s="768"/>
      <c r="CH53941" s="768"/>
      <c r="CI53941" s="850"/>
    </row>
    <row r="53942" spans="85:87" x14ac:dyDescent="0.25">
      <c r="CG53942" s="768"/>
      <c r="CH53942" s="768"/>
      <c r="CI53942" s="850"/>
    </row>
    <row r="53943" spans="85:87" x14ac:dyDescent="0.25">
      <c r="CG53943" s="768"/>
      <c r="CH53943" s="768"/>
      <c r="CI53943" s="850"/>
    </row>
    <row r="53944" spans="85:87" x14ac:dyDescent="0.25">
      <c r="CG53944" s="768"/>
      <c r="CH53944" s="768"/>
      <c r="CI53944" s="850"/>
    </row>
    <row r="53945" spans="85:87" x14ac:dyDescent="0.25">
      <c r="CG53945" s="768"/>
      <c r="CH53945" s="768"/>
      <c r="CI53945" s="850"/>
    </row>
    <row r="53946" spans="85:87" x14ac:dyDescent="0.25">
      <c r="CG53946" s="768"/>
      <c r="CH53946" s="768"/>
      <c r="CI53946" s="850"/>
    </row>
    <row r="53947" spans="85:87" x14ac:dyDescent="0.25">
      <c r="CG53947" s="768"/>
      <c r="CH53947" s="768"/>
      <c r="CI53947" s="850"/>
    </row>
    <row r="53948" spans="85:87" x14ac:dyDescent="0.25">
      <c r="CG53948" s="768"/>
      <c r="CH53948" s="768"/>
      <c r="CI53948" s="850"/>
    </row>
    <row r="53949" spans="85:87" x14ac:dyDescent="0.25">
      <c r="CG53949" s="768"/>
      <c r="CH53949" s="768"/>
      <c r="CI53949" s="850"/>
    </row>
    <row r="53950" spans="85:87" x14ac:dyDescent="0.25">
      <c r="CG53950" s="768"/>
      <c r="CH53950" s="768"/>
      <c r="CI53950" s="850"/>
    </row>
    <row r="53951" spans="85:87" x14ac:dyDescent="0.25">
      <c r="CG53951" s="768"/>
      <c r="CH53951" s="768"/>
      <c r="CI53951" s="850"/>
    </row>
    <row r="53952" spans="85:87" x14ac:dyDescent="0.25">
      <c r="CG53952" s="768"/>
      <c r="CH53952" s="768"/>
      <c r="CI53952" s="850"/>
    </row>
    <row r="53953" spans="85:87" x14ac:dyDescent="0.25">
      <c r="CG53953" s="768"/>
      <c r="CH53953" s="768"/>
      <c r="CI53953" s="850"/>
    </row>
    <row r="53954" spans="85:87" x14ac:dyDescent="0.25">
      <c r="CG53954" s="768"/>
      <c r="CH53954" s="768"/>
      <c r="CI53954" s="850"/>
    </row>
    <row r="53955" spans="85:87" x14ac:dyDescent="0.25">
      <c r="CG53955" s="768"/>
      <c r="CH53955" s="768"/>
      <c r="CI53955" s="850"/>
    </row>
    <row r="53956" spans="85:87" x14ac:dyDescent="0.25">
      <c r="CG53956" s="768"/>
      <c r="CH53956" s="768"/>
      <c r="CI53956" s="850"/>
    </row>
    <row r="53957" spans="85:87" x14ac:dyDescent="0.25">
      <c r="CG53957" s="768"/>
      <c r="CH53957" s="768"/>
      <c r="CI53957" s="850"/>
    </row>
    <row r="53958" spans="85:87" x14ac:dyDescent="0.25">
      <c r="CG53958" s="768"/>
      <c r="CH53958" s="768"/>
      <c r="CI53958" s="850"/>
    </row>
    <row r="53959" spans="85:87" x14ac:dyDescent="0.25">
      <c r="CG53959" s="768"/>
      <c r="CH53959" s="768"/>
      <c r="CI53959" s="850"/>
    </row>
    <row r="53960" spans="85:87" x14ac:dyDescent="0.25">
      <c r="CG53960" s="768"/>
      <c r="CH53960" s="768"/>
      <c r="CI53960" s="850"/>
    </row>
    <row r="53961" spans="85:87" x14ac:dyDescent="0.25">
      <c r="CG53961" s="768"/>
      <c r="CH53961" s="768"/>
      <c r="CI53961" s="850"/>
    </row>
    <row r="53962" spans="85:87" x14ac:dyDescent="0.25">
      <c r="CG53962" s="768"/>
      <c r="CH53962" s="768"/>
      <c r="CI53962" s="850"/>
    </row>
    <row r="53963" spans="85:87" x14ac:dyDescent="0.25">
      <c r="CG53963" s="768"/>
      <c r="CH53963" s="768"/>
      <c r="CI53963" s="850"/>
    </row>
    <row r="53964" spans="85:87" x14ac:dyDescent="0.25">
      <c r="CG53964" s="768"/>
      <c r="CH53964" s="768"/>
      <c r="CI53964" s="850"/>
    </row>
    <row r="53965" spans="85:87" x14ac:dyDescent="0.25">
      <c r="CG53965" s="768"/>
      <c r="CH53965" s="768"/>
      <c r="CI53965" s="850"/>
    </row>
    <row r="53966" spans="85:87" x14ac:dyDescent="0.25">
      <c r="CG53966" s="768"/>
      <c r="CH53966" s="768"/>
      <c r="CI53966" s="850"/>
    </row>
    <row r="53967" spans="85:87" x14ac:dyDescent="0.25">
      <c r="CG53967" s="768"/>
      <c r="CH53967" s="768"/>
      <c r="CI53967" s="850"/>
    </row>
    <row r="53968" spans="85:87" x14ac:dyDescent="0.25">
      <c r="CG53968" s="768"/>
      <c r="CH53968" s="768"/>
      <c r="CI53968" s="850"/>
    </row>
    <row r="53969" spans="85:87" x14ac:dyDescent="0.25">
      <c r="CG53969" s="768"/>
      <c r="CH53969" s="768"/>
      <c r="CI53969" s="850"/>
    </row>
    <row r="53970" spans="85:87" x14ac:dyDescent="0.25">
      <c r="CG53970" s="768"/>
      <c r="CH53970" s="768"/>
      <c r="CI53970" s="850"/>
    </row>
    <row r="53971" spans="85:87" x14ac:dyDescent="0.25">
      <c r="CG53971" s="768"/>
      <c r="CH53971" s="768"/>
      <c r="CI53971" s="850"/>
    </row>
    <row r="53972" spans="85:87" x14ac:dyDescent="0.25">
      <c r="CG53972" s="768"/>
      <c r="CH53972" s="768"/>
      <c r="CI53972" s="850"/>
    </row>
    <row r="53973" spans="85:87" x14ac:dyDescent="0.25">
      <c r="CG53973" s="768"/>
      <c r="CH53973" s="768"/>
      <c r="CI53973" s="850"/>
    </row>
    <row r="53974" spans="85:87" x14ac:dyDescent="0.25">
      <c r="CG53974" s="768"/>
      <c r="CH53974" s="768"/>
      <c r="CI53974" s="850"/>
    </row>
    <row r="53975" spans="85:87" x14ac:dyDescent="0.25">
      <c r="CG53975" s="768"/>
      <c r="CH53975" s="768"/>
      <c r="CI53975" s="850"/>
    </row>
    <row r="53976" spans="85:87" x14ac:dyDescent="0.25">
      <c r="CG53976" s="768"/>
      <c r="CH53976" s="768"/>
      <c r="CI53976" s="850"/>
    </row>
    <row r="53977" spans="85:87" x14ac:dyDescent="0.25">
      <c r="CG53977" s="768"/>
      <c r="CH53977" s="768"/>
      <c r="CI53977" s="850"/>
    </row>
    <row r="53978" spans="85:87" x14ac:dyDescent="0.25">
      <c r="CG53978" s="768"/>
      <c r="CH53978" s="768"/>
      <c r="CI53978" s="850"/>
    </row>
    <row r="53979" spans="85:87" x14ac:dyDescent="0.25">
      <c r="CG53979" s="768"/>
      <c r="CH53979" s="768"/>
      <c r="CI53979" s="850"/>
    </row>
    <row r="53980" spans="85:87" x14ac:dyDescent="0.25">
      <c r="CG53980" s="768"/>
      <c r="CH53980" s="768"/>
      <c r="CI53980" s="850"/>
    </row>
    <row r="53981" spans="85:87" x14ac:dyDescent="0.25">
      <c r="CG53981" s="768"/>
      <c r="CH53981" s="768"/>
      <c r="CI53981" s="850"/>
    </row>
    <row r="53982" spans="85:87" x14ac:dyDescent="0.25">
      <c r="CG53982" s="768"/>
      <c r="CH53982" s="768"/>
      <c r="CI53982" s="850"/>
    </row>
    <row r="53983" spans="85:87" x14ac:dyDescent="0.25">
      <c r="CG53983" s="768"/>
      <c r="CH53983" s="768"/>
      <c r="CI53983" s="850"/>
    </row>
    <row r="53984" spans="85:87" x14ac:dyDescent="0.25">
      <c r="CG53984" s="768"/>
      <c r="CH53984" s="768"/>
      <c r="CI53984" s="850"/>
    </row>
    <row r="53985" spans="85:87" x14ac:dyDescent="0.25">
      <c r="CG53985" s="768"/>
      <c r="CH53985" s="768"/>
      <c r="CI53985" s="850"/>
    </row>
    <row r="53986" spans="85:87" x14ac:dyDescent="0.25">
      <c r="CG53986" s="768"/>
      <c r="CH53986" s="768"/>
      <c r="CI53986" s="850"/>
    </row>
    <row r="53987" spans="85:87" x14ac:dyDescent="0.25">
      <c r="CG53987" s="768"/>
      <c r="CH53987" s="768"/>
      <c r="CI53987" s="850"/>
    </row>
    <row r="53988" spans="85:87" x14ac:dyDescent="0.25">
      <c r="CG53988" s="768"/>
      <c r="CH53988" s="768"/>
      <c r="CI53988" s="850"/>
    </row>
    <row r="53989" spans="85:87" x14ac:dyDescent="0.25">
      <c r="CG53989" s="768"/>
      <c r="CH53989" s="768"/>
      <c r="CI53989" s="850"/>
    </row>
    <row r="53990" spans="85:87" x14ac:dyDescent="0.25">
      <c r="CG53990" s="768"/>
      <c r="CH53990" s="768"/>
      <c r="CI53990" s="850"/>
    </row>
    <row r="53991" spans="85:87" x14ac:dyDescent="0.25">
      <c r="CG53991" s="768"/>
      <c r="CH53991" s="768"/>
      <c r="CI53991" s="850"/>
    </row>
    <row r="53992" spans="85:87" x14ac:dyDescent="0.25">
      <c r="CG53992" s="768"/>
      <c r="CH53992" s="768"/>
      <c r="CI53992" s="850"/>
    </row>
    <row r="53993" spans="85:87" x14ac:dyDescent="0.25">
      <c r="CG53993" s="768"/>
      <c r="CH53993" s="768"/>
      <c r="CI53993" s="850"/>
    </row>
    <row r="53994" spans="85:87" x14ac:dyDescent="0.25">
      <c r="CG53994" s="768"/>
      <c r="CH53994" s="768"/>
      <c r="CI53994" s="850"/>
    </row>
    <row r="53995" spans="85:87" x14ac:dyDescent="0.25">
      <c r="CG53995" s="768"/>
      <c r="CH53995" s="768"/>
      <c r="CI53995" s="850"/>
    </row>
    <row r="53996" spans="85:87" x14ac:dyDescent="0.25">
      <c r="CG53996" s="768"/>
      <c r="CH53996" s="768"/>
      <c r="CI53996" s="850"/>
    </row>
    <row r="53997" spans="85:87" x14ac:dyDescent="0.25">
      <c r="CG53997" s="768"/>
      <c r="CH53997" s="768"/>
      <c r="CI53997" s="850"/>
    </row>
    <row r="53998" spans="85:87" x14ac:dyDescent="0.25">
      <c r="CG53998" s="768"/>
      <c r="CH53998" s="768"/>
      <c r="CI53998" s="850"/>
    </row>
    <row r="53999" spans="85:87" x14ac:dyDescent="0.25">
      <c r="CG53999" s="768"/>
      <c r="CH53999" s="768"/>
      <c r="CI53999" s="850"/>
    </row>
    <row r="54000" spans="85:87" x14ac:dyDescent="0.25">
      <c r="CG54000" s="768"/>
      <c r="CH54000" s="768"/>
      <c r="CI54000" s="850"/>
    </row>
    <row r="54001" spans="85:87" x14ac:dyDescent="0.25">
      <c r="CG54001" s="768"/>
      <c r="CH54001" s="768"/>
      <c r="CI54001" s="850"/>
    </row>
    <row r="54002" spans="85:87" x14ac:dyDescent="0.25">
      <c r="CG54002" s="768"/>
      <c r="CH54002" s="768"/>
      <c r="CI54002" s="850"/>
    </row>
    <row r="54003" spans="85:87" x14ac:dyDescent="0.25">
      <c r="CG54003" s="768"/>
      <c r="CH54003" s="768"/>
      <c r="CI54003" s="850"/>
    </row>
    <row r="54004" spans="85:87" x14ac:dyDescent="0.25">
      <c r="CG54004" s="768"/>
      <c r="CH54004" s="768"/>
      <c r="CI54004" s="850"/>
    </row>
    <row r="54005" spans="85:87" x14ac:dyDescent="0.25">
      <c r="CG54005" s="768"/>
      <c r="CH54005" s="768"/>
      <c r="CI54005" s="850"/>
    </row>
    <row r="54006" spans="85:87" x14ac:dyDescent="0.25">
      <c r="CG54006" s="768"/>
      <c r="CH54006" s="768"/>
      <c r="CI54006" s="850"/>
    </row>
    <row r="54007" spans="85:87" x14ac:dyDescent="0.25">
      <c r="CG54007" s="768"/>
      <c r="CH54007" s="768"/>
      <c r="CI54007" s="850"/>
    </row>
    <row r="54008" spans="85:87" x14ac:dyDescent="0.25">
      <c r="CG54008" s="768"/>
      <c r="CH54008" s="768"/>
      <c r="CI54008" s="850"/>
    </row>
    <row r="54009" spans="85:87" x14ac:dyDescent="0.25">
      <c r="CG54009" s="768"/>
      <c r="CH54009" s="768"/>
      <c r="CI54009" s="850"/>
    </row>
    <row r="54010" spans="85:87" x14ac:dyDescent="0.25">
      <c r="CG54010" s="768"/>
      <c r="CH54010" s="768"/>
      <c r="CI54010" s="850"/>
    </row>
    <row r="54011" spans="85:87" x14ac:dyDescent="0.25">
      <c r="CG54011" s="768"/>
      <c r="CH54011" s="768"/>
      <c r="CI54011" s="850"/>
    </row>
    <row r="54012" spans="85:87" x14ac:dyDescent="0.25">
      <c r="CG54012" s="768"/>
      <c r="CH54012" s="768"/>
      <c r="CI54012" s="850"/>
    </row>
    <row r="54013" spans="85:87" x14ac:dyDescent="0.25">
      <c r="CG54013" s="768"/>
      <c r="CH54013" s="768"/>
      <c r="CI54013" s="850"/>
    </row>
    <row r="54014" spans="85:87" x14ac:dyDescent="0.25">
      <c r="CG54014" s="768"/>
      <c r="CH54014" s="768"/>
      <c r="CI54014" s="850"/>
    </row>
    <row r="54015" spans="85:87" x14ac:dyDescent="0.25">
      <c r="CG54015" s="768"/>
      <c r="CH54015" s="768"/>
      <c r="CI54015" s="850"/>
    </row>
    <row r="54016" spans="85:87" x14ac:dyDescent="0.25">
      <c r="CG54016" s="768"/>
      <c r="CH54016" s="768"/>
      <c r="CI54016" s="850"/>
    </row>
    <row r="54017" spans="85:87" x14ac:dyDescent="0.25">
      <c r="CG54017" s="768"/>
      <c r="CH54017" s="768"/>
      <c r="CI54017" s="850"/>
    </row>
    <row r="54018" spans="85:87" x14ac:dyDescent="0.25">
      <c r="CG54018" s="768"/>
      <c r="CH54018" s="768"/>
      <c r="CI54018" s="850"/>
    </row>
    <row r="54019" spans="85:87" x14ac:dyDescent="0.25">
      <c r="CG54019" s="768"/>
      <c r="CH54019" s="768"/>
      <c r="CI54019" s="850"/>
    </row>
    <row r="54020" spans="85:87" x14ac:dyDescent="0.25">
      <c r="CG54020" s="768"/>
      <c r="CH54020" s="768"/>
      <c r="CI54020" s="850"/>
    </row>
    <row r="54021" spans="85:87" x14ac:dyDescent="0.25">
      <c r="CG54021" s="768"/>
      <c r="CH54021" s="768"/>
      <c r="CI54021" s="850"/>
    </row>
    <row r="54022" spans="85:87" x14ac:dyDescent="0.25">
      <c r="CG54022" s="768"/>
      <c r="CH54022" s="768"/>
      <c r="CI54022" s="850"/>
    </row>
    <row r="54023" spans="85:87" x14ac:dyDescent="0.25">
      <c r="CG54023" s="768"/>
      <c r="CH54023" s="768"/>
      <c r="CI54023" s="850"/>
    </row>
    <row r="54024" spans="85:87" x14ac:dyDescent="0.25">
      <c r="CG54024" s="768"/>
      <c r="CH54024" s="768"/>
      <c r="CI54024" s="850"/>
    </row>
    <row r="54025" spans="85:87" x14ac:dyDescent="0.25">
      <c r="CG54025" s="768"/>
      <c r="CH54025" s="768"/>
      <c r="CI54025" s="850"/>
    </row>
    <row r="54026" spans="85:87" x14ac:dyDescent="0.25">
      <c r="CG54026" s="768"/>
      <c r="CH54026" s="768"/>
      <c r="CI54026" s="850"/>
    </row>
    <row r="54027" spans="85:87" x14ac:dyDescent="0.25">
      <c r="CG54027" s="768"/>
      <c r="CH54027" s="768"/>
      <c r="CI54027" s="850"/>
    </row>
    <row r="54028" spans="85:87" x14ac:dyDescent="0.25">
      <c r="CG54028" s="768"/>
      <c r="CH54028" s="768"/>
      <c r="CI54028" s="850"/>
    </row>
    <row r="54029" spans="85:87" x14ac:dyDescent="0.25">
      <c r="CG54029" s="768"/>
      <c r="CH54029" s="768"/>
      <c r="CI54029" s="850"/>
    </row>
    <row r="54030" spans="85:87" x14ac:dyDescent="0.25">
      <c r="CG54030" s="768"/>
      <c r="CH54030" s="768"/>
      <c r="CI54030" s="850"/>
    </row>
    <row r="54031" spans="85:87" x14ac:dyDescent="0.25">
      <c r="CG54031" s="768"/>
      <c r="CH54031" s="768"/>
      <c r="CI54031" s="850"/>
    </row>
    <row r="54032" spans="85:87" x14ac:dyDescent="0.25">
      <c r="CG54032" s="768"/>
      <c r="CH54032" s="768"/>
      <c r="CI54032" s="850"/>
    </row>
    <row r="54033" spans="85:87" x14ac:dyDescent="0.25">
      <c r="CG54033" s="768"/>
      <c r="CH54033" s="768"/>
      <c r="CI54033" s="850"/>
    </row>
    <row r="54034" spans="85:87" x14ac:dyDescent="0.25">
      <c r="CG54034" s="768"/>
      <c r="CH54034" s="768"/>
      <c r="CI54034" s="850"/>
    </row>
    <row r="54035" spans="85:87" x14ac:dyDescent="0.25">
      <c r="CG54035" s="768"/>
      <c r="CH54035" s="768"/>
      <c r="CI54035" s="850"/>
    </row>
    <row r="54036" spans="85:87" x14ac:dyDescent="0.25">
      <c r="CG54036" s="768"/>
      <c r="CH54036" s="768"/>
      <c r="CI54036" s="850"/>
    </row>
    <row r="54037" spans="85:87" x14ac:dyDescent="0.25">
      <c r="CG54037" s="768"/>
      <c r="CH54037" s="768"/>
      <c r="CI54037" s="850"/>
    </row>
    <row r="54038" spans="85:87" x14ac:dyDescent="0.25">
      <c r="CG54038" s="768"/>
      <c r="CH54038" s="768"/>
      <c r="CI54038" s="850"/>
    </row>
    <row r="54039" spans="85:87" x14ac:dyDescent="0.25">
      <c r="CG54039" s="768"/>
      <c r="CH54039" s="768"/>
      <c r="CI54039" s="850"/>
    </row>
    <row r="54040" spans="85:87" x14ac:dyDescent="0.25">
      <c r="CG54040" s="768"/>
      <c r="CH54040" s="768"/>
      <c r="CI54040" s="850"/>
    </row>
    <row r="54041" spans="85:87" x14ac:dyDescent="0.25">
      <c r="CG54041" s="768"/>
      <c r="CH54041" s="768"/>
      <c r="CI54041" s="850"/>
    </row>
    <row r="54042" spans="85:87" x14ac:dyDescent="0.25">
      <c r="CG54042" s="768"/>
      <c r="CH54042" s="768"/>
      <c r="CI54042" s="850"/>
    </row>
    <row r="54043" spans="85:87" x14ac:dyDescent="0.25">
      <c r="CG54043" s="768"/>
      <c r="CH54043" s="768"/>
      <c r="CI54043" s="850"/>
    </row>
    <row r="54044" spans="85:87" x14ac:dyDescent="0.25">
      <c r="CG54044" s="768"/>
      <c r="CH54044" s="768"/>
      <c r="CI54044" s="850"/>
    </row>
    <row r="54045" spans="85:87" x14ac:dyDescent="0.25">
      <c r="CG54045" s="768"/>
      <c r="CH54045" s="768"/>
      <c r="CI54045" s="850"/>
    </row>
    <row r="54046" spans="85:87" x14ac:dyDescent="0.25">
      <c r="CG54046" s="768"/>
      <c r="CH54046" s="768"/>
      <c r="CI54046" s="850"/>
    </row>
    <row r="54047" spans="85:87" x14ac:dyDescent="0.25">
      <c r="CG54047" s="768"/>
      <c r="CH54047" s="768"/>
      <c r="CI54047" s="850"/>
    </row>
    <row r="54048" spans="85:87" x14ac:dyDescent="0.25">
      <c r="CG54048" s="768"/>
      <c r="CH54048" s="768"/>
      <c r="CI54048" s="850"/>
    </row>
    <row r="54049" spans="85:87" x14ac:dyDescent="0.25">
      <c r="CG54049" s="768"/>
      <c r="CH54049" s="768"/>
      <c r="CI54049" s="850"/>
    </row>
    <row r="54050" spans="85:87" x14ac:dyDescent="0.25">
      <c r="CG54050" s="768"/>
      <c r="CH54050" s="768"/>
      <c r="CI54050" s="850"/>
    </row>
    <row r="54051" spans="85:87" x14ac:dyDescent="0.25">
      <c r="CG54051" s="768"/>
      <c r="CH54051" s="768"/>
      <c r="CI54051" s="850"/>
    </row>
    <row r="54052" spans="85:87" x14ac:dyDescent="0.25">
      <c r="CG54052" s="768"/>
      <c r="CH54052" s="768"/>
      <c r="CI54052" s="850"/>
    </row>
    <row r="54053" spans="85:87" x14ac:dyDescent="0.25">
      <c r="CG54053" s="768"/>
      <c r="CH54053" s="768"/>
      <c r="CI54053" s="850"/>
    </row>
    <row r="54054" spans="85:87" x14ac:dyDescent="0.25">
      <c r="CG54054" s="768"/>
      <c r="CH54054" s="768"/>
      <c r="CI54054" s="850"/>
    </row>
    <row r="54055" spans="85:87" x14ac:dyDescent="0.25">
      <c r="CG54055" s="768"/>
      <c r="CH54055" s="768"/>
      <c r="CI54055" s="850"/>
    </row>
    <row r="54056" spans="85:87" x14ac:dyDescent="0.25">
      <c r="CG54056" s="768"/>
      <c r="CH54056" s="768"/>
      <c r="CI54056" s="850"/>
    </row>
    <row r="54057" spans="85:87" x14ac:dyDescent="0.25">
      <c r="CG54057" s="768"/>
      <c r="CH54057" s="768"/>
      <c r="CI54057" s="850"/>
    </row>
    <row r="54058" spans="85:87" x14ac:dyDescent="0.25">
      <c r="CG54058" s="768"/>
      <c r="CH54058" s="768"/>
      <c r="CI54058" s="850"/>
    </row>
    <row r="54059" spans="85:87" x14ac:dyDescent="0.25">
      <c r="CG54059" s="768"/>
      <c r="CH54059" s="768"/>
      <c r="CI54059" s="850"/>
    </row>
    <row r="54060" spans="85:87" x14ac:dyDescent="0.25">
      <c r="CG54060" s="768"/>
      <c r="CH54060" s="768"/>
      <c r="CI54060" s="850"/>
    </row>
    <row r="54061" spans="85:87" x14ac:dyDescent="0.25">
      <c r="CG54061" s="768"/>
      <c r="CH54061" s="768"/>
      <c r="CI54061" s="850"/>
    </row>
    <row r="54062" spans="85:87" x14ac:dyDescent="0.25">
      <c r="CG54062" s="768"/>
      <c r="CH54062" s="768"/>
      <c r="CI54062" s="850"/>
    </row>
    <row r="54063" spans="85:87" x14ac:dyDescent="0.25">
      <c r="CG54063" s="768"/>
      <c r="CH54063" s="768"/>
      <c r="CI54063" s="850"/>
    </row>
    <row r="54064" spans="85:87" x14ac:dyDescent="0.25">
      <c r="CG54064" s="768"/>
      <c r="CH54064" s="768"/>
      <c r="CI54064" s="850"/>
    </row>
    <row r="54065" spans="85:87" x14ac:dyDescent="0.25">
      <c r="CG54065" s="768"/>
      <c r="CH54065" s="768"/>
      <c r="CI54065" s="850"/>
    </row>
    <row r="54066" spans="85:87" x14ac:dyDescent="0.25">
      <c r="CG54066" s="768"/>
      <c r="CH54066" s="768"/>
      <c r="CI54066" s="850"/>
    </row>
    <row r="54067" spans="85:87" x14ac:dyDescent="0.25">
      <c r="CG54067" s="768"/>
      <c r="CH54067" s="768"/>
      <c r="CI54067" s="850"/>
    </row>
    <row r="54068" spans="85:87" x14ac:dyDescent="0.25">
      <c r="CG54068" s="768"/>
      <c r="CH54068" s="768"/>
      <c r="CI54068" s="850"/>
    </row>
    <row r="54069" spans="85:87" x14ac:dyDescent="0.25">
      <c r="CG54069" s="768"/>
      <c r="CH54069" s="768"/>
      <c r="CI54069" s="850"/>
    </row>
    <row r="54070" spans="85:87" x14ac:dyDescent="0.25">
      <c r="CG54070" s="768"/>
      <c r="CH54070" s="768"/>
      <c r="CI54070" s="850"/>
    </row>
    <row r="54071" spans="85:87" x14ac:dyDescent="0.25">
      <c r="CG54071" s="768"/>
      <c r="CH54071" s="768"/>
      <c r="CI54071" s="850"/>
    </row>
    <row r="54072" spans="85:87" x14ac:dyDescent="0.25">
      <c r="CG54072" s="768"/>
      <c r="CH54072" s="768"/>
      <c r="CI54072" s="850"/>
    </row>
    <row r="54073" spans="85:87" x14ac:dyDescent="0.25">
      <c r="CG54073" s="768"/>
      <c r="CH54073" s="768"/>
      <c r="CI54073" s="850"/>
    </row>
    <row r="54074" spans="85:87" x14ac:dyDescent="0.25">
      <c r="CG54074" s="768"/>
      <c r="CH54074" s="768"/>
      <c r="CI54074" s="850"/>
    </row>
    <row r="54075" spans="85:87" x14ac:dyDescent="0.25">
      <c r="CG54075" s="768"/>
      <c r="CH54075" s="768"/>
      <c r="CI54075" s="850"/>
    </row>
    <row r="54076" spans="85:87" x14ac:dyDescent="0.25">
      <c r="CG54076" s="768"/>
      <c r="CH54076" s="768"/>
      <c r="CI54076" s="850"/>
    </row>
    <row r="54077" spans="85:87" x14ac:dyDescent="0.25">
      <c r="CG54077" s="768"/>
      <c r="CH54077" s="768"/>
      <c r="CI54077" s="850"/>
    </row>
    <row r="54078" spans="85:87" x14ac:dyDescent="0.25">
      <c r="CG54078" s="768"/>
      <c r="CH54078" s="768"/>
      <c r="CI54078" s="850"/>
    </row>
    <row r="54079" spans="85:87" x14ac:dyDescent="0.25">
      <c r="CG54079" s="768"/>
      <c r="CH54079" s="768"/>
      <c r="CI54079" s="850"/>
    </row>
    <row r="54080" spans="85:87" x14ac:dyDescent="0.25">
      <c r="CG54080" s="768"/>
      <c r="CH54080" s="768"/>
      <c r="CI54080" s="850"/>
    </row>
    <row r="54081" spans="85:87" x14ac:dyDescent="0.25">
      <c r="CG54081" s="768"/>
      <c r="CH54081" s="768"/>
      <c r="CI54081" s="850"/>
    </row>
    <row r="54082" spans="85:87" x14ac:dyDescent="0.25">
      <c r="CG54082" s="768"/>
      <c r="CH54082" s="768"/>
      <c r="CI54082" s="850"/>
    </row>
    <row r="54083" spans="85:87" x14ac:dyDescent="0.25">
      <c r="CG54083" s="768"/>
      <c r="CH54083" s="768"/>
      <c r="CI54083" s="850"/>
    </row>
    <row r="54084" spans="85:87" x14ac:dyDescent="0.25">
      <c r="CG54084" s="768"/>
      <c r="CH54084" s="768"/>
      <c r="CI54084" s="850"/>
    </row>
    <row r="54085" spans="85:87" x14ac:dyDescent="0.25">
      <c r="CG54085" s="768"/>
      <c r="CH54085" s="768"/>
      <c r="CI54085" s="850"/>
    </row>
    <row r="54086" spans="85:87" x14ac:dyDescent="0.25">
      <c r="CG54086" s="768"/>
      <c r="CH54086" s="768"/>
      <c r="CI54086" s="850"/>
    </row>
    <row r="54087" spans="85:87" x14ac:dyDescent="0.25">
      <c r="CG54087" s="768"/>
      <c r="CH54087" s="768"/>
      <c r="CI54087" s="850"/>
    </row>
    <row r="54088" spans="85:87" x14ac:dyDescent="0.25">
      <c r="CG54088" s="768"/>
      <c r="CH54088" s="768"/>
      <c r="CI54088" s="850"/>
    </row>
    <row r="54089" spans="85:87" x14ac:dyDescent="0.25">
      <c r="CG54089" s="768"/>
      <c r="CH54089" s="768"/>
      <c r="CI54089" s="850"/>
    </row>
    <row r="54090" spans="85:87" x14ac:dyDescent="0.25">
      <c r="CG54090" s="768"/>
      <c r="CH54090" s="768"/>
      <c r="CI54090" s="850"/>
    </row>
    <row r="54091" spans="85:87" x14ac:dyDescent="0.25">
      <c r="CG54091" s="768"/>
      <c r="CH54091" s="768"/>
      <c r="CI54091" s="850"/>
    </row>
    <row r="54092" spans="85:87" x14ac:dyDescent="0.25">
      <c r="CG54092" s="768"/>
      <c r="CH54092" s="768"/>
      <c r="CI54092" s="850"/>
    </row>
    <row r="54093" spans="85:87" x14ac:dyDescent="0.25">
      <c r="CG54093" s="768"/>
      <c r="CH54093" s="768"/>
      <c r="CI54093" s="850"/>
    </row>
    <row r="54094" spans="85:87" x14ac:dyDescent="0.25">
      <c r="CG54094" s="768"/>
      <c r="CH54094" s="768"/>
      <c r="CI54094" s="850"/>
    </row>
    <row r="54095" spans="85:87" x14ac:dyDescent="0.25">
      <c r="CG54095" s="768"/>
      <c r="CH54095" s="768"/>
      <c r="CI54095" s="850"/>
    </row>
    <row r="54096" spans="85:87" x14ac:dyDescent="0.25">
      <c r="CG54096" s="768"/>
      <c r="CH54096" s="768"/>
      <c r="CI54096" s="850"/>
    </row>
    <row r="54097" spans="85:87" x14ac:dyDescent="0.25">
      <c r="CG54097" s="768"/>
      <c r="CH54097" s="768"/>
      <c r="CI54097" s="850"/>
    </row>
    <row r="54098" spans="85:87" x14ac:dyDescent="0.25">
      <c r="CG54098" s="768"/>
      <c r="CH54098" s="768"/>
      <c r="CI54098" s="850"/>
    </row>
    <row r="54099" spans="85:87" x14ac:dyDescent="0.25">
      <c r="CG54099" s="768"/>
      <c r="CH54099" s="768"/>
      <c r="CI54099" s="850"/>
    </row>
    <row r="54100" spans="85:87" x14ac:dyDescent="0.25">
      <c r="CG54100" s="768"/>
      <c r="CH54100" s="768"/>
      <c r="CI54100" s="850"/>
    </row>
    <row r="54101" spans="85:87" x14ac:dyDescent="0.25">
      <c r="CG54101" s="768"/>
      <c r="CH54101" s="768"/>
      <c r="CI54101" s="850"/>
    </row>
    <row r="54102" spans="85:87" x14ac:dyDescent="0.25">
      <c r="CG54102" s="768"/>
      <c r="CH54102" s="768"/>
      <c r="CI54102" s="850"/>
    </row>
    <row r="54103" spans="85:87" x14ac:dyDescent="0.25">
      <c r="CG54103" s="768"/>
      <c r="CH54103" s="768"/>
      <c r="CI54103" s="850"/>
    </row>
    <row r="54104" spans="85:87" x14ac:dyDescent="0.25">
      <c r="CG54104" s="768"/>
      <c r="CH54104" s="768"/>
      <c r="CI54104" s="850"/>
    </row>
    <row r="54105" spans="85:87" x14ac:dyDescent="0.25">
      <c r="CG54105" s="768"/>
      <c r="CH54105" s="768"/>
      <c r="CI54105" s="850"/>
    </row>
    <row r="54106" spans="85:87" x14ac:dyDescent="0.25">
      <c r="CG54106" s="768"/>
      <c r="CH54106" s="768"/>
      <c r="CI54106" s="850"/>
    </row>
    <row r="54107" spans="85:87" x14ac:dyDescent="0.25">
      <c r="CG54107" s="768"/>
      <c r="CH54107" s="768"/>
      <c r="CI54107" s="850"/>
    </row>
    <row r="54108" spans="85:87" x14ac:dyDescent="0.25">
      <c r="CG54108" s="768"/>
      <c r="CH54108" s="768"/>
      <c r="CI54108" s="850"/>
    </row>
    <row r="54109" spans="85:87" x14ac:dyDescent="0.25">
      <c r="CG54109" s="768"/>
      <c r="CH54109" s="768"/>
      <c r="CI54109" s="850"/>
    </row>
    <row r="54110" spans="85:87" x14ac:dyDescent="0.25">
      <c r="CG54110" s="768"/>
      <c r="CH54110" s="768"/>
      <c r="CI54110" s="850"/>
    </row>
    <row r="54111" spans="85:87" x14ac:dyDescent="0.25">
      <c r="CG54111" s="768"/>
      <c r="CH54111" s="768"/>
      <c r="CI54111" s="850"/>
    </row>
    <row r="54112" spans="85:87" x14ac:dyDescent="0.25">
      <c r="CG54112" s="768"/>
      <c r="CH54112" s="768"/>
      <c r="CI54112" s="850"/>
    </row>
    <row r="54113" spans="85:87" x14ac:dyDescent="0.25">
      <c r="CG54113" s="768"/>
      <c r="CH54113" s="768"/>
      <c r="CI54113" s="850"/>
    </row>
    <row r="54114" spans="85:87" x14ac:dyDescent="0.25">
      <c r="CG54114" s="768"/>
      <c r="CH54114" s="768"/>
      <c r="CI54114" s="850"/>
    </row>
    <row r="54115" spans="85:87" x14ac:dyDescent="0.25">
      <c r="CG54115" s="768"/>
      <c r="CH54115" s="768"/>
      <c r="CI54115" s="850"/>
    </row>
    <row r="54116" spans="85:87" x14ac:dyDescent="0.25">
      <c r="CG54116" s="768"/>
      <c r="CH54116" s="768"/>
      <c r="CI54116" s="850"/>
    </row>
    <row r="54117" spans="85:87" x14ac:dyDescent="0.25">
      <c r="CG54117" s="768"/>
      <c r="CH54117" s="768"/>
      <c r="CI54117" s="850"/>
    </row>
    <row r="54118" spans="85:87" x14ac:dyDescent="0.25">
      <c r="CG54118" s="768"/>
      <c r="CH54118" s="768"/>
      <c r="CI54118" s="850"/>
    </row>
    <row r="54119" spans="85:87" x14ac:dyDescent="0.25">
      <c r="CG54119" s="768"/>
      <c r="CH54119" s="768"/>
      <c r="CI54119" s="850"/>
    </row>
    <row r="54120" spans="85:87" x14ac:dyDescent="0.25">
      <c r="CG54120" s="768"/>
      <c r="CH54120" s="768"/>
      <c r="CI54120" s="850"/>
    </row>
    <row r="54121" spans="85:87" x14ac:dyDescent="0.25">
      <c r="CG54121" s="768"/>
      <c r="CH54121" s="768"/>
      <c r="CI54121" s="850"/>
    </row>
    <row r="54122" spans="85:87" x14ac:dyDescent="0.25">
      <c r="CG54122" s="768"/>
      <c r="CH54122" s="768"/>
      <c r="CI54122" s="850"/>
    </row>
    <row r="54123" spans="85:87" x14ac:dyDescent="0.25">
      <c r="CG54123" s="768"/>
      <c r="CH54123" s="768"/>
      <c r="CI54123" s="850"/>
    </row>
    <row r="54124" spans="85:87" x14ac:dyDescent="0.25">
      <c r="CG54124" s="768"/>
      <c r="CH54124" s="768"/>
      <c r="CI54124" s="850"/>
    </row>
    <row r="54125" spans="85:87" x14ac:dyDescent="0.25">
      <c r="CG54125" s="768"/>
      <c r="CH54125" s="768"/>
      <c r="CI54125" s="850"/>
    </row>
    <row r="54126" spans="85:87" x14ac:dyDescent="0.25">
      <c r="CG54126" s="768"/>
      <c r="CH54126" s="768"/>
      <c r="CI54126" s="850"/>
    </row>
    <row r="54127" spans="85:87" x14ac:dyDescent="0.25">
      <c r="CG54127" s="768"/>
      <c r="CH54127" s="768"/>
      <c r="CI54127" s="850"/>
    </row>
    <row r="54128" spans="85:87" x14ac:dyDescent="0.25">
      <c r="CG54128" s="768"/>
      <c r="CH54128" s="768"/>
      <c r="CI54128" s="850"/>
    </row>
    <row r="54129" spans="85:87" x14ac:dyDescent="0.25">
      <c r="CG54129" s="768"/>
      <c r="CH54129" s="768"/>
      <c r="CI54129" s="850"/>
    </row>
    <row r="54130" spans="85:87" x14ac:dyDescent="0.25">
      <c r="CG54130" s="768"/>
      <c r="CH54130" s="768"/>
      <c r="CI54130" s="850"/>
    </row>
    <row r="54131" spans="85:87" x14ac:dyDescent="0.25">
      <c r="CG54131" s="768"/>
      <c r="CH54131" s="768"/>
      <c r="CI54131" s="850"/>
    </row>
    <row r="54132" spans="85:87" x14ac:dyDescent="0.25">
      <c r="CG54132" s="768"/>
      <c r="CH54132" s="768"/>
      <c r="CI54132" s="850"/>
    </row>
    <row r="54133" spans="85:87" x14ac:dyDescent="0.25">
      <c r="CG54133" s="768"/>
      <c r="CH54133" s="768"/>
      <c r="CI54133" s="850"/>
    </row>
    <row r="54134" spans="85:87" x14ac:dyDescent="0.25">
      <c r="CG54134" s="768"/>
      <c r="CH54134" s="768"/>
      <c r="CI54134" s="850"/>
    </row>
    <row r="54135" spans="85:87" x14ac:dyDescent="0.25">
      <c r="CG54135" s="768"/>
      <c r="CH54135" s="768"/>
      <c r="CI54135" s="850"/>
    </row>
    <row r="54136" spans="85:87" x14ac:dyDescent="0.25">
      <c r="CG54136" s="768"/>
      <c r="CH54136" s="768"/>
      <c r="CI54136" s="850"/>
    </row>
    <row r="54137" spans="85:87" x14ac:dyDescent="0.25">
      <c r="CG54137" s="768"/>
      <c r="CH54137" s="768"/>
      <c r="CI54137" s="850"/>
    </row>
    <row r="54138" spans="85:87" x14ac:dyDescent="0.25">
      <c r="CG54138" s="768"/>
      <c r="CH54138" s="768"/>
      <c r="CI54138" s="850"/>
    </row>
    <row r="54139" spans="85:87" x14ac:dyDescent="0.25">
      <c r="CG54139" s="768"/>
      <c r="CH54139" s="768"/>
      <c r="CI54139" s="850"/>
    </row>
    <row r="54140" spans="85:87" x14ac:dyDescent="0.25">
      <c r="CG54140" s="768"/>
      <c r="CH54140" s="768"/>
      <c r="CI54140" s="850"/>
    </row>
    <row r="54141" spans="85:87" x14ac:dyDescent="0.25">
      <c r="CG54141" s="768"/>
      <c r="CH54141" s="768"/>
      <c r="CI54141" s="850"/>
    </row>
    <row r="54142" spans="85:87" x14ac:dyDescent="0.25">
      <c r="CG54142" s="768"/>
      <c r="CH54142" s="768"/>
      <c r="CI54142" s="850"/>
    </row>
    <row r="54143" spans="85:87" x14ac:dyDescent="0.25">
      <c r="CG54143" s="768"/>
      <c r="CH54143" s="768"/>
      <c r="CI54143" s="850"/>
    </row>
    <row r="54144" spans="85:87" x14ac:dyDescent="0.25">
      <c r="CG54144" s="768"/>
      <c r="CH54144" s="768"/>
      <c r="CI54144" s="850"/>
    </row>
    <row r="54145" spans="85:87" x14ac:dyDescent="0.25">
      <c r="CG54145" s="768"/>
      <c r="CH54145" s="768"/>
      <c r="CI54145" s="850"/>
    </row>
    <row r="54146" spans="85:87" x14ac:dyDescent="0.25">
      <c r="CG54146" s="768"/>
      <c r="CH54146" s="768"/>
      <c r="CI54146" s="850"/>
    </row>
    <row r="54147" spans="85:87" x14ac:dyDescent="0.25">
      <c r="CG54147" s="768"/>
      <c r="CH54147" s="768"/>
      <c r="CI54147" s="850"/>
    </row>
    <row r="54148" spans="85:87" x14ac:dyDescent="0.25">
      <c r="CG54148" s="768"/>
      <c r="CH54148" s="768"/>
      <c r="CI54148" s="850"/>
    </row>
    <row r="54149" spans="85:87" x14ac:dyDescent="0.25">
      <c r="CG54149" s="768"/>
      <c r="CH54149" s="768"/>
      <c r="CI54149" s="850"/>
    </row>
    <row r="54150" spans="85:87" x14ac:dyDescent="0.25">
      <c r="CG54150" s="768"/>
      <c r="CH54150" s="768"/>
      <c r="CI54150" s="850"/>
    </row>
    <row r="54151" spans="85:87" x14ac:dyDescent="0.25">
      <c r="CG54151" s="768"/>
      <c r="CH54151" s="768"/>
      <c r="CI54151" s="850"/>
    </row>
    <row r="54152" spans="85:87" x14ac:dyDescent="0.25">
      <c r="CG54152" s="768"/>
      <c r="CH54152" s="768"/>
      <c r="CI54152" s="850"/>
    </row>
    <row r="54153" spans="85:87" x14ac:dyDescent="0.25">
      <c r="CG54153" s="768"/>
      <c r="CH54153" s="768"/>
      <c r="CI54153" s="850"/>
    </row>
    <row r="54154" spans="85:87" x14ac:dyDescent="0.25">
      <c r="CG54154" s="768"/>
      <c r="CH54154" s="768"/>
      <c r="CI54154" s="850"/>
    </row>
    <row r="54155" spans="85:87" x14ac:dyDescent="0.25">
      <c r="CG54155" s="768"/>
      <c r="CH54155" s="768"/>
      <c r="CI54155" s="850"/>
    </row>
    <row r="54156" spans="85:87" x14ac:dyDescent="0.25">
      <c r="CG54156" s="768"/>
      <c r="CH54156" s="768"/>
      <c r="CI54156" s="850"/>
    </row>
    <row r="54157" spans="85:87" x14ac:dyDescent="0.25">
      <c r="CG54157" s="768"/>
      <c r="CH54157" s="768"/>
      <c r="CI54157" s="850"/>
    </row>
    <row r="54158" spans="85:87" x14ac:dyDescent="0.25">
      <c r="CG54158" s="768"/>
      <c r="CH54158" s="768"/>
      <c r="CI54158" s="850"/>
    </row>
    <row r="54159" spans="85:87" x14ac:dyDescent="0.25">
      <c r="CG54159" s="768"/>
      <c r="CH54159" s="768"/>
      <c r="CI54159" s="850"/>
    </row>
    <row r="54160" spans="85:87" x14ac:dyDescent="0.25">
      <c r="CG54160" s="768"/>
      <c r="CH54160" s="768"/>
      <c r="CI54160" s="850"/>
    </row>
    <row r="54161" spans="85:87" x14ac:dyDescent="0.25">
      <c r="CG54161" s="768"/>
      <c r="CH54161" s="768"/>
      <c r="CI54161" s="850"/>
    </row>
    <row r="54162" spans="85:87" x14ac:dyDescent="0.25">
      <c r="CG54162" s="768"/>
      <c r="CH54162" s="768"/>
      <c r="CI54162" s="850"/>
    </row>
    <row r="54163" spans="85:87" x14ac:dyDescent="0.25">
      <c r="CG54163" s="768"/>
      <c r="CH54163" s="768"/>
      <c r="CI54163" s="850"/>
    </row>
    <row r="54164" spans="85:87" x14ac:dyDescent="0.25">
      <c r="CG54164" s="768"/>
      <c r="CH54164" s="768"/>
      <c r="CI54164" s="850"/>
    </row>
    <row r="54165" spans="85:87" x14ac:dyDescent="0.25">
      <c r="CG54165" s="768"/>
      <c r="CH54165" s="768"/>
      <c r="CI54165" s="850"/>
    </row>
    <row r="54166" spans="85:87" x14ac:dyDescent="0.25">
      <c r="CG54166" s="768"/>
      <c r="CH54166" s="768"/>
      <c r="CI54166" s="850"/>
    </row>
    <row r="54167" spans="85:87" x14ac:dyDescent="0.25">
      <c r="CG54167" s="768"/>
      <c r="CH54167" s="768"/>
      <c r="CI54167" s="850"/>
    </row>
    <row r="54168" spans="85:87" x14ac:dyDescent="0.25">
      <c r="CG54168" s="768"/>
      <c r="CH54168" s="768"/>
      <c r="CI54168" s="850"/>
    </row>
    <row r="54169" spans="85:87" x14ac:dyDescent="0.25">
      <c r="CG54169" s="768"/>
      <c r="CH54169" s="768"/>
      <c r="CI54169" s="850"/>
    </row>
    <row r="54170" spans="85:87" x14ac:dyDescent="0.25">
      <c r="CG54170" s="768"/>
      <c r="CH54170" s="768"/>
      <c r="CI54170" s="850"/>
    </row>
    <row r="54171" spans="85:87" x14ac:dyDescent="0.25">
      <c r="CG54171" s="768"/>
      <c r="CH54171" s="768"/>
      <c r="CI54171" s="850"/>
    </row>
    <row r="54172" spans="85:87" x14ac:dyDescent="0.25">
      <c r="CG54172" s="768"/>
      <c r="CH54172" s="768"/>
      <c r="CI54172" s="850"/>
    </row>
    <row r="54173" spans="85:87" x14ac:dyDescent="0.25">
      <c r="CG54173" s="768"/>
      <c r="CH54173" s="768"/>
      <c r="CI54173" s="850"/>
    </row>
    <row r="54174" spans="85:87" x14ac:dyDescent="0.25">
      <c r="CG54174" s="768"/>
      <c r="CH54174" s="768"/>
      <c r="CI54174" s="850"/>
    </row>
    <row r="54175" spans="85:87" x14ac:dyDescent="0.25">
      <c r="CG54175" s="768"/>
      <c r="CH54175" s="768"/>
      <c r="CI54175" s="850"/>
    </row>
    <row r="54176" spans="85:87" x14ac:dyDescent="0.25">
      <c r="CG54176" s="768"/>
      <c r="CH54176" s="768"/>
      <c r="CI54176" s="850"/>
    </row>
    <row r="54177" spans="85:87" x14ac:dyDescent="0.25">
      <c r="CG54177" s="768"/>
      <c r="CH54177" s="768"/>
      <c r="CI54177" s="850"/>
    </row>
    <row r="54178" spans="85:87" x14ac:dyDescent="0.25">
      <c r="CG54178" s="768"/>
      <c r="CH54178" s="768"/>
      <c r="CI54178" s="850"/>
    </row>
    <row r="54179" spans="85:87" x14ac:dyDescent="0.25">
      <c r="CG54179" s="768"/>
      <c r="CH54179" s="768"/>
      <c r="CI54179" s="850"/>
    </row>
    <row r="54180" spans="85:87" x14ac:dyDescent="0.25">
      <c r="CG54180" s="768"/>
      <c r="CH54180" s="768"/>
      <c r="CI54180" s="850"/>
    </row>
    <row r="54181" spans="85:87" x14ac:dyDescent="0.25">
      <c r="CG54181" s="768"/>
      <c r="CH54181" s="768"/>
      <c r="CI54181" s="850"/>
    </row>
    <row r="54182" spans="85:87" x14ac:dyDescent="0.25">
      <c r="CG54182" s="768"/>
      <c r="CH54182" s="768"/>
      <c r="CI54182" s="850"/>
    </row>
    <row r="54183" spans="85:87" x14ac:dyDescent="0.25">
      <c r="CG54183" s="768"/>
      <c r="CH54183" s="768"/>
      <c r="CI54183" s="850"/>
    </row>
    <row r="54184" spans="85:87" x14ac:dyDescent="0.25">
      <c r="CG54184" s="768"/>
      <c r="CH54184" s="768"/>
      <c r="CI54184" s="850"/>
    </row>
    <row r="54185" spans="85:87" x14ac:dyDescent="0.25">
      <c r="CG54185" s="768"/>
      <c r="CH54185" s="768"/>
      <c r="CI54185" s="850"/>
    </row>
    <row r="54186" spans="85:87" x14ac:dyDescent="0.25">
      <c r="CG54186" s="768"/>
      <c r="CH54186" s="768"/>
      <c r="CI54186" s="850"/>
    </row>
    <row r="54187" spans="85:87" x14ac:dyDescent="0.25">
      <c r="CG54187" s="768"/>
      <c r="CH54187" s="768"/>
      <c r="CI54187" s="850"/>
    </row>
    <row r="54188" spans="85:87" x14ac:dyDescent="0.25">
      <c r="CG54188" s="768"/>
      <c r="CH54188" s="768"/>
      <c r="CI54188" s="850"/>
    </row>
    <row r="54189" spans="85:87" x14ac:dyDescent="0.25">
      <c r="CG54189" s="768"/>
      <c r="CH54189" s="768"/>
      <c r="CI54189" s="850"/>
    </row>
    <row r="54190" spans="85:87" x14ac:dyDescent="0.25">
      <c r="CG54190" s="768"/>
      <c r="CH54190" s="768"/>
      <c r="CI54190" s="850"/>
    </row>
    <row r="54191" spans="85:87" x14ac:dyDescent="0.25">
      <c r="CG54191" s="768"/>
      <c r="CH54191" s="768"/>
      <c r="CI54191" s="850"/>
    </row>
    <row r="54192" spans="85:87" x14ac:dyDescent="0.25">
      <c r="CG54192" s="768"/>
      <c r="CH54192" s="768"/>
      <c r="CI54192" s="850"/>
    </row>
    <row r="54193" spans="85:87" x14ac:dyDescent="0.25">
      <c r="CG54193" s="768"/>
      <c r="CH54193" s="768"/>
      <c r="CI54193" s="850"/>
    </row>
    <row r="54194" spans="85:87" x14ac:dyDescent="0.25">
      <c r="CG54194" s="768"/>
      <c r="CH54194" s="768"/>
      <c r="CI54194" s="850"/>
    </row>
    <row r="54195" spans="85:87" x14ac:dyDescent="0.25">
      <c r="CG54195" s="768"/>
      <c r="CH54195" s="768"/>
      <c r="CI54195" s="850"/>
    </row>
    <row r="54196" spans="85:87" x14ac:dyDescent="0.25">
      <c r="CG54196" s="768"/>
      <c r="CH54196" s="768"/>
      <c r="CI54196" s="850"/>
    </row>
    <row r="54197" spans="85:87" x14ac:dyDescent="0.25">
      <c r="CG54197" s="768"/>
      <c r="CH54197" s="768"/>
      <c r="CI54197" s="850"/>
    </row>
    <row r="54198" spans="85:87" x14ac:dyDescent="0.25">
      <c r="CG54198" s="768"/>
      <c r="CH54198" s="768"/>
      <c r="CI54198" s="850"/>
    </row>
    <row r="54199" spans="85:87" x14ac:dyDescent="0.25">
      <c r="CG54199" s="768"/>
      <c r="CH54199" s="768"/>
      <c r="CI54199" s="850"/>
    </row>
    <row r="54200" spans="85:87" x14ac:dyDescent="0.25">
      <c r="CG54200" s="768"/>
      <c r="CH54200" s="768"/>
      <c r="CI54200" s="850"/>
    </row>
    <row r="54201" spans="85:87" x14ac:dyDescent="0.25">
      <c r="CG54201" s="768"/>
      <c r="CH54201" s="768"/>
      <c r="CI54201" s="850"/>
    </row>
    <row r="54202" spans="85:87" x14ac:dyDescent="0.25">
      <c r="CG54202" s="768"/>
      <c r="CH54202" s="768"/>
      <c r="CI54202" s="850"/>
    </row>
    <row r="54203" spans="85:87" x14ac:dyDescent="0.25">
      <c r="CG54203" s="768"/>
      <c r="CH54203" s="768"/>
      <c r="CI54203" s="850"/>
    </row>
    <row r="54204" spans="85:87" x14ac:dyDescent="0.25">
      <c r="CG54204" s="768"/>
      <c r="CH54204" s="768"/>
      <c r="CI54204" s="850"/>
    </row>
    <row r="54205" spans="85:87" x14ac:dyDescent="0.25">
      <c r="CG54205" s="768"/>
      <c r="CH54205" s="768"/>
      <c r="CI54205" s="850"/>
    </row>
    <row r="54206" spans="85:87" x14ac:dyDescent="0.25">
      <c r="CG54206" s="768"/>
      <c r="CH54206" s="768"/>
      <c r="CI54206" s="850"/>
    </row>
    <row r="54207" spans="85:87" x14ac:dyDescent="0.25">
      <c r="CG54207" s="768"/>
      <c r="CH54207" s="768"/>
      <c r="CI54207" s="850"/>
    </row>
    <row r="54208" spans="85:87" x14ac:dyDescent="0.25">
      <c r="CG54208" s="768"/>
      <c r="CH54208" s="768"/>
      <c r="CI54208" s="850"/>
    </row>
    <row r="54209" spans="85:87" x14ac:dyDescent="0.25">
      <c r="CG54209" s="768"/>
      <c r="CH54209" s="768"/>
      <c r="CI54209" s="850"/>
    </row>
    <row r="54210" spans="85:87" x14ac:dyDescent="0.25">
      <c r="CG54210" s="768"/>
      <c r="CH54210" s="768"/>
      <c r="CI54210" s="850"/>
    </row>
    <row r="54211" spans="85:87" x14ac:dyDescent="0.25">
      <c r="CG54211" s="768"/>
      <c r="CH54211" s="768"/>
      <c r="CI54211" s="850"/>
    </row>
    <row r="54212" spans="85:87" x14ac:dyDescent="0.25">
      <c r="CG54212" s="768"/>
      <c r="CH54212" s="768"/>
      <c r="CI54212" s="850"/>
    </row>
    <row r="54213" spans="85:87" x14ac:dyDescent="0.25">
      <c r="CG54213" s="768"/>
      <c r="CH54213" s="768"/>
      <c r="CI54213" s="850"/>
    </row>
    <row r="54214" spans="85:87" x14ac:dyDescent="0.25">
      <c r="CG54214" s="768"/>
      <c r="CH54214" s="768"/>
      <c r="CI54214" s="850"/>
    </row>
    <row r="54215" spans="85:87" x14ac:dyDescent="0.25">
      <c r="CG54215" s="768"/>
      <c r="CH54215" s="768"/>
      <c r="CI54215" s="850"/>
    </row>
    <row r="54216" spans="85:87" x14ac:dyDescent="0.25">
      <c r="CG54216" s="768"/>
      <c r="CH54216" s="768"/>
      <c r="CI54216" s="850"/>
    </row>
    <row r="54217" spans="85:87" x14ac:dyDescent="0.25">
      <c r="CG54217" s="768"/>
      <c r="CH54217" s="768"/>
      <c r="CI54217" s="850"/>
    </row>
    <row r="54218" spans="85:87" x14ac:dyDescent="0.25">
      <c r="CG54218" s="768"/>
      <c r="CH54218" s="768"/>
      <c r="CI54218" s="850"/>
    </row>
    <row r="54219" spans="85:87" x14ac:dyDescent="0.25">
      <c r="CG54219" s="768"/>
      <c r="CH54219" s="768"/>
      <c r="CI54219" s="850"/>
    </row>
    <row r="54220" spans="85:87" x14ac:dyDescent="0.25">
      <c r="CG54220" s="768"/>
      <c r="CH54220" s="768"/>
      <c r="CI54220" s="850"/>
    </row>
    <row r="54221" spans="85:87" x14ac:dyDescent="0.25">
      <c r="CG54221" s="768"/>
      <c r="CH54221" s="768"/>
      <c r="CI54221" s="850"/>
    </row>
    <row r="54222" spans="85:87" x14ac:dyDescent="0.25">
      <c r="CG54222" s="768"/>
      <c r="CH54222" s="768"/>
      <c r="CI54222" s="850"/>
    </row>
    <row r="54223" spans="85:87" x14ac:dyDescent="0.25">
      <c r="CG54223" s="768"/>
      <c r="CH54223" s="768"/>
      <c r="CI54223" s="850"/>
    </row>
    <row r="54224" spans="85:87" x14ac:dyDescent="0.25">
      <c r="CG54224" s="768"/>
      <c r="CH54224" s="768"/>
      <c r="CI54224" s="850"/>
    </row>
    <row r="54225" spans="85:87" x14ac:dyDescent="0.25">
      <c r="CG54225" s="768"/>
      <c r="CH54225" s="768"/>
      <c r="CI54225" s="850"/>
    </row>
    <row r="54226" spans="85:87" x14ac:dyDescent="0.25">
      <c r="CG54226" s="768"/>
      <c r="CH54226" s="768"/>
      <c r="CI54226" s="850"/>
    </row>
    <row r="54227" spans="85:87" x14ac:dyDescent="0.25">
      <c r="CG54227" s="768"/>
      <c r="CH54227" s="768"/>
      <c r="CI54227" s="850"/>
    </row>
    <row r="54228" spans="85:87" x14ac:dyDescent="0.25">
      <c r="CG54228" s="768"/>
      <c r="CH54228" s="768"/>
      <c r="CI54228" s="850"/>
    </row>
    <row r="54229" spans="85:87" x14ac:dyDescent="0.25">
      <c r="CG54229" s="768"/>
      <c r="CH54229" s="768"/>
      <c r="CI54229" s="850"/>
    </row>
    <row r="54230" spans="85:87" x14ac:dyDescent="0.25">
      <c r="CG54230" s="768"/>
      <c r="CH54230" s="768"/>
      <c r="CI54230" s="850"/>
    </row>
    <row r="54231" spans="85:87" x14ac:dyDescent="0.25">
      <c r="CG54231" s="768"/>
      <c r="CH54231" s="768"/>
      <c r="CI54231" s="850"/>
    </row>
    <row r="54232" spans="85:87" x14ac:dyDescent="0.25">
      <c r="CG54232" s="768"/>
      <c r="CH54232" s="768"/>
      <c r="CI54232" s="850"/>
    </row>
    <row r="54233" spans="85:87" x14ac:dyDescent="0.25">
      <c r="CG54233" s="768"/>
      <c r="CH54233" s="768"/>
      <c r="CI54233" s="850"/>
    </row>
    <row r="54234" spans="85:87" x14ac:dyDescent="0.25">
      <c r="CG54234" s="768"/>
      <c r="CH54234" s="768"/>
      <c r="CI54234" s="850"/>
    </row>
    <row r="54235" spans="85:87" x14ac:dyDescent="0.25">
      <c r="CG54235" s="768"/>
      <c r="CH54235" s="768"/>
      <c r="CI54235" s="850"/>
    </row>
    <row r="54236" spans="85:87" x14ac:dyDescent="0.25">
      <c r="CG54236" s="768"/>
      <c r="CH54236" s="768"/>
      <c r="CI54236" s="850"/>
    </row>
    <row r="54237" spans="85:87" x14ac:dyDescent="0.25">
      <c r="CG54237" s="768"/>
      <c r="CH54237" s="768"/>
      <c r="CI54237" s="850"/>
    </row>
    <row r="54238" spans="85:87" x14ac:dyDescent="0.25">
      <c r="CG54238" s="768"/>
      <c r="CH54238" s="768"/>
      <c r="CI54238" s="850"/>
    </row>
    <row r="54239" spans="85:87" x14ac:dyDescent="0.25">
      <c r="CG54239" s="768"/>
      <c r="CH54239" s="768"/>
      <c r="CI54239" s="850"/>
    </row>
    <row r="54240" spans="85:87" x14ac:dyDescent="0.25">
      <c r="CG54240" s="768"/>
      <c r="CH54240" s="768"/>
      <c r="CI54240" s="850"/>
    </row>
    <row r="54241" spans="85:87" x14ac:dyDescent="0.25">
      <c r="CG54241" s="768"/>
      <c r="CH54241" s="768"/>
      <c r="CI54241" s="850"/>
    </row>
    <row r="54242" spans="85:87" x14ac:dyDescent="0.25">
      <c r="CG54242" s="768"/>
      <c r="CH54242" s="768"/>
      <c r="CI54242" s="850"/>
    </row>
    <row r="54243" spans="85:87" x14ac:dyDescent="0.25">
      <c r="CG54243" s="768"/>
      <c r="CH54243" s="768"/>
      <c r="CI54243" s="850"/>
    </row>
    <row r="54244" spans="85:87" x14ac:dyDescent="0.25">
      <c r="CG54244" s="768"/>
      <c r="CH54244" s="768"/>
      <c r="CI54244" s="850"/>
    </row>
    <row r="54245" spans="85:87" x14ac:dyDescent="0.25">
      <c r="CG54245" s="768"/>
      <c r="CH54245" s="768"/>
      <c r="CI54245" s="850"/>
    </row>
    <row r="54246" spans="85:87" x14ac:dyDescent="0.25">
      <c r="CG54246" s="768"/>
      <c r="CH54246" s="768"/>
      <c r="CI54246" s="850"/>
    </row>
    <row r="54247" spans="85:87" x14ac:dyDescent="0.25">
      <c r="CG54247" s="768"/>
      <c r="CH54247" s="768"/>
      <c r="CI54247" s="850"/>
    </row>
    <row r="54248" spans="85:87" x14ac:dyDescent="0.25">
      <c r="CG54248" s="768"/>
      <c r="CH54248" s="768"/>
      <c r="CI54248" s="850"/>
    </row>
    <row r="54249" spans="85:87" x14ac:dyDescent="0.25">
      <c r="CG54249" s="768"/>
      <c r="CH54249" s="768"/>
      <c r="CI54249" s="850"/>
    </row>
    <row r="54250" spans="85:87" x14ac:dyDescent="0.25">
      <c r="CG54250" s="768"/>
      <c r="CH54250" s="768"/>
      <c r="CI54250" s="850"/>
    </row>
    <row r="54251" spans="85:87" x14ac:dyDescent="0.25">
      <c r="CG54251" s="768"/>
      <c r="CH54251" s="768"/>
      <c r="CI54251" s="850"/>
    </row>
    <row r="54252" spans="85:87" x14ac:dyDescent="0.25">
      <c r="CG54252" s="768"/>
      <c r="CH54252" s="768"/>
      <c r="CI54252" s="850"/>
    </row>
    <row r="54253" spans="85:87" x14ac:dyDescent="0.25">
      <c r="CG54253" s="768"/>
      <c r="CH54253" s="768"/>
      <c r="CI54253" s="850"/>
    </row>
    <row r="54254" spans="85:87" x14ac:dyDescent="0.25">
      <c r="CG54254" s="768"/>
      <c r="CH54254" s="768"/>
      <c r="CI54254" s="850"/>
    </row>
    <row r="54255" spans="85:87" x14ac:dyDescent="0.25">
      <c r="CG54255" s="768"/>
      <c r="CH54255" s="768"/>
      <c r="CI54255" s="850"/>
    </row>
    <row r="54256" spans="85:87" x14ac:dyDescent="0.25">
      <c r="CG54256" s="768"/>
      <c r="CH54256" s="768"/>
      <c r="CI54256" s="850"/>
    </row>
    <row r="54257" spans="85:87" x14ac:dyDescent="0.25">
      <c r="CG54257" s="768"/>
      <c r="CH54257" s="768"/>
      <c r="CI54257" s="850"/>
    </row>
    <row r="54258" spans="85:87" x14ac:dyDescent="0.25">
      <c r="CG54258" s="768"/>
      <c r="CH54258" s="768"/>
      <c r="CI54258" s="850"/>
    </row>
    <row r="54259" spans="85:87" x14ac:dyDescent="0.25">
      <c r="CG54259" s="768"/>
      <c r="CH54259" s="768"/>
      <c r="CI54259" s="850"/>
    </row>
    <row r="54260" spans="85:87" x14ac:dyDescent="0.25">
      <c r="CG54260" s="768"/>
      <c r="CH54260" s="768"/>
      <c r="CI54260" s="850"/>
    </row>
    <row r="54261" spans="85:87" x14ac:dyDescent="0.25">
      <c r="CG54261" s="768"/>
      <c r="CH54261" s="768"/>
      <c r="CI54261" s="850"/>
    </row>
    <row r="54262" spans="85:87" x14ac:dyDescent="0.25">
      <c r="CG54262" s="768"/>
      <c r="CH54262" s="768"/>
      <c r="CI54262" s="850"/>
    </row>
    <row r="54263" spans="85:87" x14ac:dyDescent="0.25">
      <c r="CG54263" s="768"/>
      <c r="CH54263" s="768"/>
      <c r="CI54263" s="850"/>
    </row>
    <row r="54264" spans="85:87" x14ac:dyDescent="0.25">
      <c r="CG54264" s="768"/>
      <c r="CH54264" s="768"/>
      <c r="CI54264" s="850"/>
    </row>
    <row r="54265" spans="85:87" x14ac:dyDescent="0.25">
      <c r="CG54265" s="768"/>
      <c r="CH54265" s="768"/>
      <c r="CI54265" s="850"/>
    </row>
    <row r="54266" spans="85:87" x14ac:dyDescent="0.25">
      <c r="CG54266" s="768"/>
      <c r="CH54266" s="768"/>
      <c r="CI54266" s="850"/>
    </row>
    <row r="54267" spans="85:87" x14ac:dyDescent="0.25">
      <c r="CG54267" s="768"/>
      <c r="CH54267" s="768"/>
      <c r="CI54267" s="850"/>
    </row>
    <row r="54268" spans="85:87" x14ac:dyDescent="0.25">
      <c r="CG54268" s="768"/>
      <c r="CH54268" s="768"/>
      <c r="CI54268" s="850"/>
    </row>
    <row r="54269" spans="85:87" x14ac:dyDescent="0.25">
      <c r="CG54269" s="768"/>
      <c r="CH54269" s="768"/>
      <c r="CI54269" s="850"/>
    </row>
    <row r="54270" spans="85:87" x14ac:dyDescent="0.25">
      <c r="CG54270" s="768"/>
      <c r="CH54270" s="768"/>
      <c r="CI54270" s="850"/>
    </row>
    <row r="54271" spans="85:87" x14ac:dyDescent="0.25">
      <c r="CG54271" s="768"/>
      <c r="CH54271" s="768"/>
      <c r="CI54271" s="850"/>
    </row>
    <row r="54272" spans="85:87" x14ac:dyDescent="0.25">
      <c r="CG54272" s="768"/>
      <c r="CH54272" s="768"/>
      <c r="CI54272" s="850"/>
    </row>
    <row r="54273" spans="85:87" x14ac:dyDescent="0.25">
      <c r="CG54273" s="768"/>
      <c r="CH54273" s="768"/>
      <c r="CI54273" s="850"/>
    </row>
    <row r="54274" spans="85:87" x14ac:dyDescent="0.25">
      <c r="CG54274" s="768"/>
      <c r="CH54274" s="768"/>
      <c r="CI54274" s="850"/>
    </row>
    <row r="54275" spans="85:87" x14ac:dyDescent="0.25">
      <c r="CG54275" s="768"/>
      <c r="CH54275" s="768"/>
      <c r="CI54275" s="850"/>
    </row>
    <row r="54276" spans="85:87" x14ac:dyDescent="0.25">
      <c r="CG54276" s="768"/>
      <c r="CH54276" s="768"/>
      <c r="CI54276" s="850"/>
    </row>
    <row r="54277" spans="85:87" x14ac:dyDescent="0.25">
      <c r="CG54277" s="768"/>
      <c r="CH54277" s="768"/>
      <c r="CI54277" s="850"/>
    </row>
    <row r="54278" spans="85:87" x14ac:dyDescent="0.25">
      <c r="CG54278" s="768"/>
      <c r="CH54278" s="768"/>
      <c r="CI54278" s="850"/>
    </row>
    <row r="54279" spans="85:87" x14ac:dyDescent="0.25">
      <c r="CG54279" s="768"/>
      <c r="CH54279" s="768"/>
      <c r="CI54279" s="850"/>
    </row>
    <row r="54280" spans="85:87" x14ac:dyDescent="0.25">
      <c r="CG54280" s="768"/>
      <c r="CH54280" s="768"/>
      <c r="CI54280" s="850"/>
    </row>
    <row r="54281" spans="85:87" x14ac:dyDescent="0.25">
      <c r="CG54281" s="768"/>
      <c r="CH54281" s="768"/>
      <c r="CI54281" s="850"/>
    </row>
    <row r="54282" spans="85:87" x14ac:dyDescent="0.25">
      <c r="CG54282" s="768"/>
      <c r="CH54282" s="768"/>
      <c r="CI54282" s="850"/>
    </row>
    <row r="54283" spans="85:87" x14ac:dyDescent="0.25">
      <c r="CG54283" s="768"/>
      <c r="CH54283" s="768"/>
      <c r="CI54283" s="850"/>
    </row>
    <row r="54284" spans="85:87" x14ac:dyDescent="0.25">
      <c r="CG54284" s="768"/>
      <c r="CH54284" s="768"/>
      <c r="CI54284" s="850"/>
    </row>
    <row r="54285" spans="85:87" x14ac:dyDescent="0.25">
      <c r="CG54285" s="768"/>
      <c r="CH54285" s="768"/>
      <c r="CI54285" s="850"/>
    </row>
    <row r="54286" spans="85:87" x14ac:dyDescent="0.25">
      <c r="CG54286" s="768"/>
      <c r="CH54286" s="768"/>
      <c r="CI54286" s="850"/>
    </row>
    <row r="54287" spans="85:87" x14ac:dyDescent="0.25">
      <c r="CG54287" s="768"/>
      <c r="CH54287" s="768"/>
      <c r="CI54287" s="850"/>
    </row>
    <row r="54288" spans="85:87" x14ac:dyDescent="0.25">
      <c r="CG54288" s="768"/>
      <c r="CH54288" s="768"/>
      <c r="CI54288" s="850"/>
    </row>
    <row r="54289" spans="85:87" x14ac:dyDescent="0.25">
      <c r="CG54289" s="768"/>
      <c r="CH54289" s="768"/>
      <c r="CI54289" s="850"/>
    </row>
    <row r="54290" spans="85:87" x14ac:dyDescent="0.25">
      <c r="CG54290" s="768"/>
      <c r="CH54290" s="768"/>
      <c r="CI54290" s="850"/>
    </row>
    <row r="54291" spans="85:87" x14ac:dyDescent="0.25">
      <c r="CG54291" s="768"/>
      <c r="CH54291" s="768"/>
      <c r="CI54291" s="850"/>
    </row>
    <row r="54292" spans="85:87" x14ac:dyDescent="0.25">
      <c r="CG54292" s="768"/>
      <c r="CH54292" s="768"/>
      <c r="CI54292" s="850"/>
    </row>
    <row r="54293" spans="85:87" x14ac:dyDescent="0.25">
      <c r="CG54293" s="768"/>
      <c r="CH54293" s="768"/>
      <c r="CI54293" s="850"/>
    </row>
    <row r="54294" spans="85:87" x14ac:dyDescent="0.25">
      <c r="CG54294" s="768"/>
      <c r="CH54294" s="768"/>
      <c r="CI54294" s="850"/>
    </row>
    <row r="54295" spans="85:87" x14ac:dyDescent="0.25">
      <c r="CG54295" s="768"/>
      <c r="CH54295" s="768"/>
      <c r="CI54295" s="850"/>
    </row>
    <row r="54296" spans="85:87" x14ac:dyDescent="0.25">
      <c r="CG54296" s="768"/>
      <c r="CH54296" s="768"/>
      <c r="CI54296" s="850"/>
    </row>
    <row r="54297" spans="85:87" x14ac:dyDescent="0.25">
      <c r="CG54297" s="768"/>
      <c r="CH54297" s="768"/>
      <c r="CI54297" s="850"/>
    </row>
    <row r="54298" spans="85:87" x14ac:dyDescent="0.25">
      <c r="CG54298" s="768"/>
      <c r="CH54298" s="768"/>
      <c r="CI54298" s="850"/>
    </row>
    <row r="54299" spans="85:87" x14ac:dyDescent="0.25">
      <c r="CG54299" s="768"/>
      <c r="CH54299" s="768"/>
      <c r="CI54299" s="850"/>
    </row>
    <row r="54300" spans="85:87" x14ac:dyDescent="0.25">
      <c r="CG54300" s="768"/>
      <c r="CH54300" s="768"/>
      <c r="CI54300" s="850"/>
    </row>
    <row r="54301" spans="85:87" x14ac:dyDescent="0.25">
      <c r="CG54301" s="768"/>
      <c r="CH54301" s="768"/>
      <c r="CI54301" s="850"/>
    </row>
    <row r="54302" spans="85:87" x14ac:dyDescent="0.25">
      <c r="CG54302" s="768"/>
      <c r="CH54302" s="768"/>
      <c r="CI54302" s="850"/>
    </row>
    <row r="54303" spans="85:87" x14ac:dyDescent="0.25">
      <c r="CG54303" s="768"/>
      <c r="CH54303" s="768"/>
      <c r="CI54303" s="850"/>
    </row>
    <row r="54304" spans="85:87" x14ac:dyDescent="0.25">
      <c r="CG54304" s="768"/>
      <c r="CH54304" s="768"/>
      <c r="CI54304" s="850"/>
    </row>
    <row r="54305" spans="85:87" x14ac:dyDescent="0.25">
      <c r="CG54305" s="768"/>
      <c r="CH54305" s="768"/>
      <c r="CI54305" s="850"/>
    </row>
    <row r="54306" spans="85:87" x14ac:dyDescent="0.25">
      <c r="CG54306" s="768"/>
      <c r="CH54306" s="768"/>
      <c r="CI54306" s="850"/>
    </row>
    <row r="54307" spans="85:87" x14ac:dyDescent="0.25">
      <c r="CG54307" s="768"/>
      <c r="CH54307" s="768"/>
      <c r="CI54307" s="850"/>
    </row>
    <row r="54308" spans="85:87" x14ac:dyDescent="0.25">
      <c r="CG54308" s="768"/>
      <c r="CH54308" s="768"/>
      <c r="CI54308" s="850"/>
    </row>
    <row r="54309" spans="85:87" x14ac:dyDescent="0.25">
      <c r="CG54309" s="768"/>
      <c r="CH54309" s="768"/>
      <c r="CI54309" s="850"/>
    </row>
    <row r="54310" spans="85:87" x14ac:dyDescent="0.25">
      <c r="CG54310" s="768"/>
      <c r="CH54310" s="768"/>
      <c r="CI54310" s="850"/>
    </row>
    <row r="54311" spans="85:87" x14ac:dyDescent="0.25">
      <c r="CG54311" s="768"/>
      <c r="CH54311" s="768"/>
      <c r="CI54311" s="850"/>
    </row>
    <row r="54312" spans="85:87" x14ac:dyDescent="0.25">
      <c r="CG54312" s="768"/>
      <c r="CH54312" s="768"/>
      <c r="CI54312" s="850"/>
    </row>
    <row r="54313" spans="85:87" x14ac:dyDescent="0.25">
      <c r="CG54313" s="768"/>
      <c r="CH54313" s="768"/>
      <c r="CI54313" s="850"/>
    </row>
    <row r="54314" spans="85:87" x14ac:dyDescent="0.25">
      <c r="CG54314" s="768"/>
      <c r="CH54314" s="768"/>
      <c r="CI54314" s="850"/>
    </row>
    <row r="54315" spans="85:87" x14ac:dyDescent="0.25">
      <c r="CG54315" s="768"/>
      <c r="CH54315" s="768"/>
      <c r="CI54315" s="850"/>
    </row>
    <row r="54316" spans="85:87" x14ac:dyDescent="0.25">
      <c r="CG54316" s="768"/>
      <c r="CH54316" s="768"/>
      <c r="CI54316" s="850"/>
    </row>
    <row r="54317" spans="85:87" x14ac:dyDescent="0.25">
      <c r="CG54317" s="768"/>
      <c r="CH54317" s="768"/>
      <c r="CI54317" s="850"/>
    </row>
    <row r="54318" spans="85:87" x14ac:dyDescent="0.25">
      <c r="CG54318" s="768"/>
      <c r="CH54318" s="768"/>
      <c r="CI54318" s="850"/>
    </row>
    <row r="54319" spans="85:87" x14ac:dyDescent="0.25">
      <c r="CG54319" s="768"/>
      <c r="CH54319" s="768"/>
      <c r="CI54319" s="850"/>
    </row>
    <row r="54320" spans="85:87" x14ac:dyDescent="0.25">
      <c r="CG54320" s="768"/>
      <c r="CH54320" s="768"/>
      <c r="CI54320" s="850"/>
    </row>
    <row r="54321" spans="85:87" x14ac:dyDescent="0.25">
      <c r="CG54321" s="768"/>
      <c r="CH54321" s="768"/>
      <c r="CI54321" s="850"/>
    </row>
    <row r="54322" spans="85:87" x14ac:dyDescent="0.25">
      <c r="CG54322" s="768"/>
      <c r="CH54322" s="768"/>
      <c r="CI54322" s="850"/>
    </row>
    <row r="54323" spans="85:87" x14ac:dyDescent="0.25">
      <c r="CG54323" s="768"/>
      <c r="CH54323" s="768"/>
      <c r="CI54323" s="850"/>
    </row>
    <row r="54324" spans="85:87" x14ac:dyDescent="0.25">
      <c r="CG54324" s="768"/>
      <c r="CH54324" s="768"/>
      <c r="CI54324" s="850"/>
    </row>
    <row r="54325" spans="85:87" x14ac:dyDescent="0.25">
      <c r="CG54325" s="768"/>
      <c r="CH54325" s="768"/>
      <c r="CI54325" s="850"/>
    </row>
    <row r="54326" spans="85:87" x14ac:dyDescent="0.25">
      <c r="CG54326" s="768"/>
      <c r="CH54326" s="768"/>
      <c r="CI54326" s="850"/>
    </row>
    <row r="54327" spans="85:87" x14ac:dyDescent="0.25">
      <c r="CG54327" s="768"/>
      <c r="CH54327" s="768"/>
      <c r="CI54327" s="850"/>
    </row>
    <row r="54328" spans="85:87" x14ac:dyDescent="0.25">
      <c r="CG54328" s="768"/>
      <c r="CH54328" s="768"/>
      <c r="CI54328" s="850"/>
    </row>
    <row r="54329" spans="85:87" x14ac:dyDescent="0.25">
      <c r="CG54329" s="768"/>
      <c r="CH54329" s="768"/>
      <c r="CI54329" s="850"/>
    </row>
    <row r="54330" spans="85:87" x14ac:dyDescent="0.25">
      <c r="CG54330" s="768"/>
      <c r="CH54330" s="768"/>
      <c r="CI54330" s="850"/>
    </row>
    <row r="54331" spans="85:87" x14ac:dyDescent="0.25">
      <c r="CG54331" s="768"/>
      <c r="CH54331" s="768"/>
      <c r="CI54331" s="850"/>
    </row>
    <row r="54332" spans="85:87" x14ac:dyDescent="0.25">
      <c r="CG54332" s="768"/>
      <c r="CH54332" s="768"/>
      <c r="CI54332" s="850"/>
    </row>
    <row r="54333" spans="85:87" x14ac:dyDescent="0.25">
      <c r="CG54333" s="768"/>
      <c r="CH54333" s="768"/>
      <c r="CI54333" s="850"/>
    </row>
    <row r="54334" spans="85:87" x14ac:dyDescent="0.25">
      <c r="CG54334" s="768"/>
      <c r="CH54334" s="768"/>
      <c r="CI54334" s="850"/>
    </row>
    <row r="54335" spans="85:87" x14ac:dyDescent="0.25">
      <c r="CG54335" s="768"/>
      <c r="CH54335" s="768"/>
      <c r="CI54335" s="850"/>
    </row>
    <row r="54336" spans="85:87" x14ac:dyDescent="0.25">
      <c r="CG54336" s="768"/>
      <c r="CH54336" s="768"/>
      <c r="CI54336" s="850"/>
    </row>
    <row r="54337" spans="85:87" x14ac:dyDescent="0.25">
      <c r="CG54337" s="768"/>
      <c r="CH54337" s="768"/>
      <c r="CI54337" s="850"/>
    </row>
    <row r="54338" spans="85:87" x14ac:dyDescent="0.25">
      <c r="CG54338" s="768"/>
      <c r="CH54338" s="768"/>
      <c r="CI54338" s="850"/>
    </row>
    <row r="54339" spans="85:87" x14ac:dyDescent="0.25">
      <c r="CG54339" s="768"/>
      <c r="CH54339" s="768"/>
      <c r="CI54339" s="850"/>
    </row>
    <row r="54340" spans="85:87" x14ac:dyDescent="0.25">
      <c r="CG54340" s="768"/>
      <c r="CH54340" s="768"/>
      <c r="CI54340" s="850"/>
    </row>
    <row r="54341" spans="85:87" x14ac:dyDescent="0.25">
      <c r="CG54341" s="768"/>
      <c r="CH54341" s="768"/>
      <c r="CI54341" s="850"/>
    </row>
    <row r="54342" spans="85:87" x14ac:dyDescent="0.25">
      <c r="CG54342" s="768"/>
      <c r="CH54342" s="768"/>
      <c r="CI54342" s="850"/>
    </row>
    <row r="54343" spans="85:87" x14ac:dyDescent="0.25">
      <c r="CG54343" s="768"/>
      <c r="CH54343" s="768"/>
      <c r="CI54343" s="850"/>
    </row>
    <row r="54344" spans="85:87" x14ac:dyDescent="0.25">
      <c r="CG54344" s="768"/>
      <c r="CH54344" s="768"/>
      <c r="CI54344" s="850"/>
    </row>
    <row r="54345" spans="85:87" x14ac:dyDescent="0.25">
      <c r="CG54345" s="768"/>
      <c r="CH54345" s="768"/>
      <c r="CI54345" s="850"/>
    </row>
    <row r="54346" spans="85:87" x14ac:dyDescent="0.25">
      <c r="CG54346" s="768"/>
      <c r="CH54346" s="768"/>
      <c r="CI54346" s="850"/>
    </row>
    <row r="54347" spans="85:87" x14ac:dyDescent="0.25">
      <c r="CG54347" s="768"/>
      <c r="CH54347" s="768"/>
      <c r="CI54347" s="850"/>
    </row>
    <row r="54348" spans="85:87" x14ac:dyDescent="0.25">
      <c r="CG54348" s="768"/>
      <c r="CH54348" s="768"/>
      <c r="CI54348" s="850"/>
    </row>
    <row r="54349" spans="85:87" x14ac:dyDescent="0.25">
      <c r="CG54349" s="768"/>
      <c r="CH54349" s="768"/>
      <c r="CI54349" s="850"/>
    </row>
    <row r="54350" spans="85:87" x14ac:dyDescent="0.25">
      <c r="CG54350" s="768"/>
      <c r="CH54350" s="768"/>
      <c r="CI54350" s="850"/>
    </row>
    <row r="54351" spans="85:87" x14ac:dyDescent="0.25">
      <c r="CG54351" s="768"/>
      <c r="CH54351" s="768"/>
      <c r="CI54351" s="850"/>
    </row>
    <row r="54352" spans="85:87" x14ac:dyDescent="0.25">
      <c r="CG54352" s="768"/>
      <c r="CH54352" s="768"/>
      <c r="CI54352" s="850"/>
    </row>
    <row r="54353" spans="85:87" x14ac:dyDescent="0.25">
      <c r="CG54353" s="768"/>
      <c r="CH54353" s="768"/>
      <c r="CI54353" s="850"/>
    </row>
    <row r="54354" spans="85:87" x14ac:dyDescent="0.25">
      <c r="CG54354" s="768"/>
      <c r="CH54354" s="768"/>
      <c r="CI54354" s="850"/>
    </row>
    <row r="54355" spans="85:87" x14ac:dyDescent="0.25">
      <c r="CG54355" s="768"/>
      <c r="CH54355" s="768"/>
      <c r="CI54355" s="850"/>
    </row>
    <row r="54356" spans="85:87" x14ac:dyDescent="0.25">
      <c r="CG54356" s="768"/>
      <c r="CH54356" s="768"/>
      <c r="CI54356" s="850"/>
    </row>
    <row r="54357" spans="85:87" x14ac:dyDescent="0.25">
      <c r="CG54357" s="768"/>
      <c r="CH54357" s="768"/>
      <c r="CI54357" s="850"/>
    </row>
    <row r="54358" spans="85:87" x14ac:dyDescent="0.25">
      <c r="CG54358" s="768"/>
      <c r="CH54358" s="768"/>
      <c r="CI54358" s="850"/>
    </row>
    <row r="54359" spans="85:87" x14ac:dyDescent="0.25">
      <c r="CG54359" s="768"/>
      <c r="CH54359" s="768"/>
      <c r="CI54359" s="850"/>
    </row>
    <row r="54360" spans="85:87" x14ac:dyDescent="0.25">
      <c r="CG54360" s="768"/>
      <c r="CH54360" s="768"/>
      <c r="CI54360" s="850"/>
    </row>
    <row r="54361" spans="85:87" x14ac:dyDescent="0.25">
      <c r="CG54361" s="768"/>
      <c r="CH54361" s="768"/>
      <c r="CI54361" s="850"/>
    </row>
    <row r="54362" spans="85:87" x14ac:dyDescent="0.25">
      <c r="CG54362" s="768"/>
      <c r="CH54362" s="768"/>
      <c r="CI54362" s="850"/>
    </row>
    <row r="54363" spans="85:87" x14ac:dyDescent="0.25">
      <c r="CG54363" s="768"/>
      <c r="CH54363" s="768"/>
      <c r="CI54363" s="850"/>
    </row>
    <row r="54364" spans="85:87" x14ac:dyDescent="0.25">
      <c r="CG54364" s="768"/>
      <c r="CH54364" s="768"/>
      <c r="CI54364" s="850"/>
    </row>
    <row r="54365" spans="85:87" x14ac:dyDescent="0.25">
      <c r="CG54365" s="768"/>
      <c r="CH54365" s="768"/>
      <c r="CI54365" s="850"/>
    </row>
    <row r="54366" spans="85:87" x14ac:dyDescent="0.25">
      <c r="CG54366" s="768"/>
      <c r="CH54366" s="768"/>
      <c r="CI54366" s="850"/>
    </row>
    <row r="54367" spans="85:87" x14ac:dyDescent="0.25">
      <c r="CG54367" s="768"/>
      <c r="CH54367" s="768"/>
      <c r="CI54367" s="850"/>
    </row>
    <row r="54368" spans="85:87" x14ac:dyDescent="0.25">
      <c r="CG54368" s="768"/>
      <c r="CH54368" s="768"/>
      <c r="CI54368" s="850"/>
    </row>
    <row r="54369" spans="85:87" x14ac:dyDescent="0.25">
      <c r="CG54369" s="768"/>
      <c r="CH54369" s="768"/>
      <c r="CI54369" s="850"/>
    </row>
    <row r="54370" spans="85:87" x14ac:dyDescent="0.25">
      <c r="CG54370" s="768"/>
      <c r="CH54370" s="768"/>
      <c r="CI54370" s="850"/>
    </row>
    <row r="54371" spans="85:87" x14ac:dyDescent="0.25">
      <c r="CG54371" s="768"/>
      <c r="CH54371" s="768"/>
      <c r="CI54371" s="850"/>
    </row>
    <row r="54372" spans="85:87" x14ac:dyDescent="0.25">
      <c r="CG54372" s="768"/>
      <c r="CH54372" s="768"/>
      <c r="CI54372" s="850"/>
    </row>
    <row r="54373" spans="85:87" x14ac:dyDescent="0.25">
      <c r="CG54373" s="768"/>
      <c r="CH54373" s="768"/>
      <c r="CI54373" s="850"/>
    </row>
    <row r="54374" spans="85:87" x14ac:dyDescent="0.25">
      <c r="CG54374" s="768"/>
      <c r="CH54374" s="768"/>
      <c r="CI54374" s="850"/>
    </row>
    <row r="54375" spans="85:87" x14ac:dyDescent="0.25">
      <c r="CG54375" s="768"/>
      <c r="CH54375" s="768"/>
      <c r="CI54375" s="850"/>
    </row>
    <row r="54376" spans="85:87" x14ac:dyDescent="0.25">
      <c r="CG54376" s="768"/>
      <c r="CH54376" s="768"/>
      <c r="CI54376" s="850"/>
    </row>
    <row r="54377" spans="85:87" x14ac:dyDescent="0.25">
      <c r="CG54377" s="768"/>
      <c r="CH54377" s="768"/>
      <c r="CI54377" s="850"/>
    </row>
    <row r="54378" spans="85:87" x14ac:dyDescent="0.25">
      <c r="CG54378" s="768"/>
      <c r="CH54378" s="768"/>
      <c r="CI54378" s="850"/>
    </row>
    <row r="54379" spans="85:87" x14ac:dyDescent="0.25">
      <c r="CG54379" s="768"/>
      <c r="CH54379" s="768"/>
      <c r="CI54379" s="850"/>
    </row>
    <row r="54380" spans="85:87" x14ac:dyDescent="0.25">
      <c r="CG54380" s="768"/>
      <c r="CH54380" s="768"/>
      <c r="CI54380" s="850"/>
    </row>
    <row r="54381" spans="85:87" x14ac:dyDescent="0.25">
      <c r="CG54381" s="768"/>
      <c r="CH54381" s="768"/>
      <c r="CI54381" s="850"/>
    </row>
    <row r="54382" spans="85:87" x14ac:dyDescent="0.25">
      <c r="CG54382" s="768"/>
      <c r="CH54382" s="768"/>
      <c r="CI54382" s="850"/>
    </row>
    <row r="54383" spans="85:87" x14ac:dyDescent="0.25">
      <c r="CG54383" s="768"/>
      <c r="CH54383" s="768"/>
      <c r="CI54383" s="850"/>
    </row>
    <row r="54384" spans="85:87" x14ac:dyDescent="0.25">
      <c r="CG54384" s="768"/>
      <c r="CH54384" s="768"/>
      <c r="CI54384" s="850"/>
    </row>
    <row r="54385" spans="85:87" x14ac:dyDescent="0.25">
      <c r="CG54385" s="768"/>
      <c r="CH54385" s="768"/>
      <c r="CI54385" s="850"/>
    </row>
    <row r="54386" spans="85:87" x14ac:dyDescent="0.25">
      <c r="CG54386" s="768"/>
      <c r="CH54386" s="768"/>
      <c r="CI54386" s="850"/>
    </row>
    <row r="54387" spans="85:87" x14ac:dyDescent="0.25">
      <c r="CG54387" s="768"/>
      <c r="CH54387" s="768"/>
      <c r="CI54387" s="850"/>
    </row>
    <row r="54388" spans="85:87" x14ac:dyDescent="0.25">
      <c r="CG54388" s="768"/>
      <c r="CH54388" s="768"/>
      <c r="CI54388" s="850"/>
    </row>
    <row r="54389" spans="85:87" x14ac:dyDescent="0.25">
      <c r="CG54389" s="768"/>
      <c r="CH54389" s="768"/>
      <c r="CI54389" s="850"/>
    </row>
    <row r="54390" spans="85:87" x14ac:dyDescent="0.25">
      <c r="CG54390" s="768"/>
      <c r="CH54390" s="768"/>
      <c r="CI54390" s="850"/>
    </row>
    <row r="54391" spans="85:87" x14ac:dyDescent="0.25">
      <c r="CG54391" s="768"/>
      <c r="CH54391" s="768"/>
      <c r="CI54391" s="850"/>
    </row>
    <row r="54392" spans="85:87" x14ac:dyDescent="0.25">
      <c r="CG54392" s="768"/>
      <c r="CH54392" s="768"/>
      <c r="CI54392" s="850"/>
    </row>
    <row r="54393" spans="85:87" x14ac:dyDescent="0.25">
      <c r="CG54393" s="768"/>
      <c r="CH54393" s="768"/>
      <c r="CI54393" s="850"/>
    </row>
    <row r="54394" spans="85:87" x14ac:dyDescent="0.25">
      <c r="CG54394" s="768"/>
      <c r="CH54394" s="768"/>
      <c r="CI54394" s="850"/>
    </row>
    <row r="54395" spans="85:87" x14ac:dyDescent="0.25">
      <c r="CG54395" s="768"/>
      <c r="CH54395" s="768"/>
      <c r="CI54395" s="850"/>
    </row>
    <row r="54396" spans="85:87" x14ac:dyDescent="0.25">
      <c r="CG54396" s="768"/>
      <c r="CH54396" s="768"/>
      <c r="CI54396" s="850"/>
    </row>
    <row r="54397" spans="85:87" x14ac:dyDescent="0.25">
      <c r="CG54397" s="768"/>
      <c r="CH54397" s="768"/>
      <c r="CI54397" s="850"/>
    </row>
    <row r="54398" spans="85:87" x14ac:dyDescent="0.25">
      <c r="CG54398" s="768"/>
      <c r="CH54398" s="768"/>
      <c r="CI54398" s="850"/>
    </row>
    <row r="54399" spans="85:87" x14ac:dyDescent="0.25">
      <c r="CG54399" s="768"/>
      <c r="CH54399" s="768"/>
      <c r="CI54399" s="850"/>
    </row>
    <row r="54400" spans="85:87" x14ac:dyDescent="0.25">
      <c r="CG54400" s="768"/>
      <c r="CH54400" s="768"/>
      <c r="CI54400" s="850"/>
    </row>
    <row r="54401" spans="85:87" x14ac:dyDescent="0.25">
      <c r="CG54401" s="768"/>
      <c r="CH54401" s="768"/>
      <c r="CI54401" s="850"/>
    </row>
    <row r="54402" spans="85:87" x14ac:dyDescent="0.25">
      <c r="CG54402" s="768"/>
      <c r="CH54402" s="768"/>
      <c r="CI54402" s="850"/>
    </row>
    <row r="54403" spans="85:87" x14ac:dyDescent="0.25">
      <c r="CG54403" s="768"/>
      <c r="CH54403" s="768"/>
      <c r="CI54403" s="850"/>
    </row>
    <row r="54404" spans="85:87" x14ac:dyDescent="0.25">
      <c r="CG54404" s="768"/>
      <c r="CH54404" s="768"/>
      <c r="CI54404" s="850"/>
    </row>
    <row r="54405" spans="85:87" x14ac:dyDescent="0.25">
      <c r="CG54405" s="768"/>
      <c r="CH54405" s="768"/>
      <c r="CI54405" s="850"/>
    </row>
    <row r="54406" spans="85:87" x14ac:dyDescent="0.25">
      <c r="CG54406" s="768"/>
      <c r="CH54406" s="768"/>
      <c r="CI54406" s="850"/>
    </row>
    <row r="54407" spans="85:87" x14ac:dyDescent="0.25">
      <c r="CG54407" s="768"/>
      <c r="CH54407" s="768"/>
      <c r="CI54407" s="850"/>
    </row>
    <row r="54408" spans="85:87" x14ac:dyDescent="0.25">
      <c r="CG54408" s="768"/>
      <c r="CH54408" s="768"/>
      <c r="CI54408" s="850"/>
    </row>
    <row r="54409" spans="85:87" x14ac:dyDescent="0.25">
      <c r="CG54409" s="768"/>
      <c r="CH54409" s="768"/>
      <c r="CI54409" s="850"/>
    </row>
    <row r="54410" spans="85:87" x14ac:dyDescent="0.25">
      <c r="CG54410" s="768"/>
      <c r="CH54410" s="768"/>
      <c r="CI54410" s="850"/>
    </row>
    <row r="54411" spans="85:87" x14ac:dyDescent="0.25">
      <c r="CG54411" s="768"/>
      <c r="CH54411" s="768"/>
      <c r="CI54411" s="850"/>
    </row>
    <row r="54412" spans="85:87" x14ac:dyDescent="0.25">
      <c r="CG54412" s="768"/>
      <c r="CH54412" s="768"/>
      <c r="CI54412" s="850"/>
    </row>
    <row r="54413" spans="85:87" x14ac:dyDescent="0.25">
      <c r="CG54413" s="768"/>
      <c r="CH54413" s="768"/>
      <c r="CI54413" s="850"/>
    </row>
    <row r="54414" spans="85:87" x14ac:dyDescent="0.25">
      <c r="CG54414" s="768"/>
      <c r="CH54414" s="768"/>
      <c r="CI54414" s="850"/>
    </row>
    <row r="54415" spans="85:87" x14ac:dyDescent="0.25">
      <c r="CG54415" s="768"/>
      <c r="CH54415" s="768"/>
      <c r="CI54415" s="850"/>
    </row>
    <row r="54416" spans="85:87" x14ac:dyDescent="0.25">
      <c r="CG54416" s="768"/>
      <c r="CH54416" s="768"/>
      <c r="CI54416" s="850"/>
    </row>
    <row r="54417" spans="85:87" x14ac:dyDescent="0.25">
      <c r="CG54417" s="768"/>
      <c r="CH54417" s="768"/>
      <c r="CI54417" s="850"/>
    </row>
    <row r="54418" spans="85:87" x14ac:dyDescent="0.25">
      <c r="CG54418" s="768"/>
      <c r="CH54418" s="768"/>
      <c r="CI54418" s="850"/>
    </row>
    <row r="54419" spans="85:87" x14ac:dyDescent="0.25">
      <c r="CG54419" s="768"/>
      <c r="CH54419" s="768"/>
      <c r="CI54419" s="850"/>
    </row>
    <row r="54420" spans="85:87" x14ac:dyDescent="0.25">
      <c r="CG54420" s="768"/>
      <c r="CH54420" s="768"/>
      <c r="CI54420" s="850"/>
    </row>
    <row r="54421" spans="85:87" x14ac:dyDescent="0.25">
      <c r="CG54421" s="768"/>
      <c r="CH54421" s="768"/>
      <c r="CI54421" s="850"/>
    </row>
    <row r="54422" spans="85:87" x14ac:dyDescent="0.25">
      <c r="CG54422" s="768"/>
      <c r="CH54422" s="768"/>
      <c r="CI54422" s="850"/>
    </row>
    <row r="54423" spans="85:87" x14ac:dyDescent="0.25">
      <c r="CG54423" s="768"/>
      <c r="CH54423" s="768"/>
      <c r="CI54423" s="850"/>
    </row>
    <row r="54424" spans="85:87" x14ac:dyDescent="0.25">
      <c r="CG54424" s="768"/>
      <c r="CH54424" s="768"/>
      <c r="CI54424" s="850"/>
    </row>
    <row r="54425" spans="85:87" x14ac:dyDescent="0.25">
      <c r="CG54425" s="768"/>
      <c r="CH54425" s="768"/>
      <c r="CI54425" s="850"/>
    </row>
    <row r="54426" spans="85:87" x14ac:dyDescent="0.25">
      <c r="CG54426" s="768"/>
      <c r="CH54426" s="768"/>
      <c r="CI54426" s="850"/>
    </row>
    <row r="54427" spans="85:87" x14ac:dyDescent="0.25">
      <c r="CG54427" s="768"/>
      <c r="CH54427" s="768"/>
      <c r="CI54427" s="850"/>
    </row>
    <row r="54428" spans="85:87" x14ac:dyDescent="0.25">
      <c r="CG54428" s="768"/>
      <c r="CH54428" s="768"/>
      <c r="CI54428" s="850"/>
    </row>
    <row r="54429" spans="85:87" x14ac:dyDescent="0.25">
      <c r="CG54429" s="768"/>
      <c r="CH54429" s="768"/>
      <c r="CI54429" s="850"/>
    </row>
    <row r="54430" spans="85:87" x14ac:dyDescent="0.25">
      <c r="CG54430" s="768"/>
      <c r="CH54430" s="768"/>
      <c r="CI54430" s="850"/>
    </row>
    <row r="54431" spans="85:87" x14ac:dyDescent="0.25">
      <c r="CG54431" s="768"/>
      <c r="CH54431" s="768"/>
      <c r="CI54431" s="850"/>
    </row>
    <row r="54432" spans="85:87" x14ac:dyDescent="0.25">
      <c r="CG54432" s="768"/>
      <c r="CH54432" s="768"/>
      <c r="CI54432" s="850"/>
    </row>
    <row r="54433" spans="85:87" x14ac:dyDescent="0.25">
      <c r="CG54433" s="768"/>
      <c r="CH54433" s="768"/>
      <c r="CI54433" s="850"/>
    </row>
    <row r="54434" spans="85:87" x14ac:dyDescent="0.25">
      <c r="CG54434" s="768"/>
      <c r="CH54434" s="768"/>
      <c r="CI54434" s="850"/>
    </row>
    <row r="54435" spans="85:87" x14ac:dyDescent="0.25">
      <c r="CG54435" s="768"/>
      <c r="CH54435" s="768"/>
      <c r="CI54435" s="850"/>
    </row>
    <row r="54436" spans="85:87" x14ac:dyDescent="0.25">
      <c r="CG54436" s="768"/>
      <c r="CH54436" s="768"/>
      <c r="CI54436" s="850"/>
    </row>
    <row r="54437" spans="85:87" x14ac:dyDescent="0.25">
      <c r="CG54437" s="768"/>
      <c r="CH54437" s="768"/>
      <c r="CI54437" s="850"/>
    </row>
    <row r="54438" spans="85:87" x14ac:dyDescent="0.25">
      <c r="CG54438" s="768"/>
      <c r="CH54438" s="768"/>
      <c r="CI54438" s="850"/>
    </row>
    <row r="54439" spans="85:87" x14ac:dyDescent="0.25">
      <c r="CG54439" s="768"/>
      <c r="CH54439" s="768"/>
      <c r="CI54439" s="850"/>
    </row>
    <row r="54440" spans="85:87" x14ac:dyDescent="0.25">
      <c r="CG54440" s="768"/>
      <c r="CH54440" s="768"/>
      <c r="CI54440" s="850"/>
    </row>
    <row r="54441" spans="85:87" x14ac:dyDescent="0.25">
      <c r="CG54441" s="768"/>
      <c r="CH54441" s="768"/>
      <c r="CI54441" s="850"/>
    </row>
    <row r="54442" spans="85:87" x14ac:dyDescent="0.25">
      <c r="CG54442" s="768"/>
      <c r="CH54442" s="768"/>
      <c r="CI54442" s="850"/>
    </row>
    <row r="54443" spans="85:87" x14ac:dyDescent="0.25">
      <c r="CG54443" s="768"/>
      <c r="CH54443" s="768"/>
      <c r="CI54443" s="850"/>
    </row>
    <row r="54444" spans="85:87" x14ac:dyDescent="0.25">
      <c r="CG54444" s="768"/>
      <c r="CH54444" s="768"/>
      <c r="CI54444" s="850"/>
    </row>
    <row r="54445" spans="85:87" x14ac:dyDescent="0.25">
      <c r="CG54445" s="768"/>
      <c r="CH54445" s="768"/>
      <c r="CI54445" s="850"/>
    </row>
    <row r="54446" spans="85:87" x14ac:dyDescent="0.25">
      <c r="CG54446" s="768"/>
      <c r="CH54446" s="768"/>
      <c r="CI54446" s="850"/>
    </row>
    <row r="54447" spans="85:87" x14ac:dyDescent="0.25">
      <c r="CG54447" s="768"/>
      <c r="CH54447" s="768"/>
      <c r="CI54447" s="850"/>
    </row>
    <row r="54448" spans="85:87" x14ac:dyDescent="0.25">
      <c r="CG54448" s="768"/>
      <c r="CH54448" s="768"/>
      <c r="CI54448" s="850"/>
    </row>
    <row r="54449" spans="85:87" x14ac:dyDescent="0.25">
      <c r="CG54449" s="768"/>
      <c r="CH54449" s="768"/>
      <c r="CI54449" s="850"/>
    </row>
    <row r="54450" spans="85:87" x14ac:dyDescent="0.25">
      <c r="CG54450" s="768"/>
      <c r="CH54450" s="768"/>
      <c r="CI54450" s="850"/>
    </row>
    <row r="54451" spans="85:87" x14ac:dyDescent="0.25">
      <c r="CG54451" s="768"/>
      <c r="CH54451" s="768"/>
      <c r="CI54451" s="850"/>
    </row>
    <row r="54452" spans="85:87" x14ac:dyDescent="0.25">
      <c r="CG54452" s="768"/>
      <c r="CH54452" s="768"/>
      <c r="CI54452" s="850"/>
    </row>
    <row r="54453" spans="85:87" x14ac:dyDescent="0.25">
      <c r="CG54453" s="768"/>
      <c r="CH54453" s="768"/>
      <c r="CI54453" s="850"/>
    </row>
    <row r="54454" spans="85:87" x14ac:dyDescent="0.25">
      <c r="CG54454" s="768"/>
      <c r="CH54454" s="768"/>
      <c r="CI54454" s="850"/>
    </row>
    <row r="54455" spans="85:87" x14ac:dyDescent="0.25">
      <c r="CG54455" s="768"/>
      <c r="CH54455" s="768"/>
      <c r="CI54455" s="850"/>
    </row>
    <row r="54456" spans="85:87" x14ac:dyDescent="0.25">
      <c r="CG54456" s="768"/>
      <c r="CH54456" s="768"/>
      <c r="CI54456" s="850"/>
    </row>
    <row r="54457" spans="85:87" x14ac:dyDescent="0.25">
      <c r="CG54457" s="768"/>
      <c r="CH54457" s="768"/>
      <c r="CI54457" s="850"/>
    </row>
    <row r="54458" spans="85:87" x14ac:dyDescent="0.25">
      <c r="CG54458" s="768"/>
      <c r="CH54458" s="768"/>
      <c r="CI54458" s="850"/>
    </row>
    <row r="54459" spans="85:87" x14ac:dyDescent="0.25">
      <c r="CG54459" s="768"/>
      <c r="CH54459" s="768"/>
      <c r="CI54459" s="850"/>
    </row>
    <row r="54460" spans="85:87" x14ac:dyDescent="0.25">
      <c r="CG54460" s="768"/>
      <c r="CH54460" s="768"/>
      <c r="CI54460" s="850"/>
    </row>
    <row r="54461" spans="85:87" x14ac:dyDescent="0.25">
      <c r="CG54461" s="768"/>
      <c r="CH54461" s="768"/>
      <c r="CI54461" s="850"/>
    </row>
    <row r="54462" spans="85:87" x14ac:dyDescent="0.25">
      <c r="CG54462" s="768"/>
      <c r="CH54462" s="768"/>
      <c r="CI54462" s="850"/>
    </row>
    <row r="54463" spans="85:87" x14ac:dyDescent="0.25">
      <c r="CG54463" s="768"/>
      <c r="CH54463" s="768"/>
      <c r="CI54463" s="850"/>
    </row>
    <row r="54464" spans="85:87" x14ac:dyDescent="0.25">
      <c r="CG54464" s="768"/>
      <c r="CH54464" s="768"/>
      <c r="CI54464" s="850"/>
    </row>
    <row r="54465" spans="85:87" x14ac:dyDescent="0.25">
      <c r="CG54465" s="768"/>
      <c r="CH54465" s="768"/>
      <c r="CI54465" s="850"/>
    </row>
    <row r="54466" spans="85:87" x14ac:dyDescent="0.25">
      <c r="CG54466" s="768"/>
      <c r="CH54466" s="768"/>
      <c r="CI54466" s="850"/>
    </row>
    <row r="54467" spans="85:87" x14ac:dyDescent="0.25">
      <c r="CG54467" s="768"/>
      <c r="CH54467" s="768"/>
      <c r="CI54467" s="850"/>
    </row>
    <row r="54468" spans="85:87" x14ac:dyDescent="0.25">
      <c r="CG54468" s="768"/>
      <c r="CH54468" s="768"/>
      <c r="CI54468" s="850"/>
    </row>
    <row r="54469" spans="85:87" x14ac:dyDescent="0.25">
      <c r="CG54469" s="768"/>
      <c r="CH54469" s="768"/>
      <c r="CI54469" s="850"/>
    </row>
    <row r="54470" spans="85:87" x14ac:dyDescent="0.25">
      <c r="CG54470" s="768"/>
      <c r="CH54470" s="768"/>
      <c r="CI54470" s="850"/>
    </row>
    <row r="54471" spans="85:87" x14ac:dyDescent="0.25">
      <c r="CG54471" s="768"/>
      <c r="CH54471" s="768"/>
      <c r="CI54471" s="850"/>
    </row>
    <row r="54472" spans="85:87" x14ac:dyDescent="0.25">
      <c r="CG54472" s="768"/>
      <c r="CH54472" s="768"/>
      <c r="CI54472" s="850"/>
    </row>
    <row r="54473" spans="85:87" x14ac:dyDescent="0.25">
      <c r="CG54473" s="768"/>
      <c r="CH54473" s="768"/>
      <c r="CI54473" s="850"/>
    </row>
    <row r="54474" spans="85:87" x14ac:dyDescent="0.25">
      <c r="CG54474" s="768"/>
      <c r="CH54474" s="768"/>
      <c r="CI54474" s="850"/>
    </row>
    <row r="54475" spans="85:87" x14ac:dyDescent="0.25">
      <c r="CG54475" s="768"/>
      <c r="CH54475" s="768"/>
      <c r="CI54475" s="850"/>
    </row>
    <row r="54476" spans="85:87" x14ac:dyDescent="0.25">
      <c r="CG54476" s="768"/>
      <c r="CH54476" s="768"/>
      <c r="CI54476" s="850"/>
    </row>
    <row r="54477" spans="85:87" x14ac:dyDescent="0.25">
      <c r="CG54477" s="768"/>
      <c r="CH54477" s="768"/>
      <c r="CI54477" s="850"/>
    </row>
    <row r="54478" spans="85:87" x14ac:dyDescent="0.25">
      <c r="CG54478" s="768"/>
      <c r="CH54478" s="768"/>
      <c r="CI54478" s="850"/>
    </row>
    <row r="54479" spans="85:87" x14ac:dyDescent="0.25">
      <c r="CG54479" s="768"/>
      <c r="CH54479" s="768"/>
      <c r="CI54479" s="850"/>
    </row>
    <row r="54480" spans="85:87" x14ac:dyDescent="0.25">
      <c r="CG54480" s="768"/>
      <c r="CH54480" s="768"/>
      <c r="CI54480" s="850"/>
    </row>
    <row r="54481" spans="85:87" x14ac:dyDescent="0.25">
      <c r="CG54481" s="768"/>
      <c r="CH54481" s="768"/>
      <c r="CI54481" s="850"/>
    </row>
    <row r="54482" spans="85:87" x14ac:dyDescent="0.25">
      <c r="CG54482" s="768"/>
      <c r="CH54482" s="768"/>
      <c r="CI54482" s="850"/>
    </row>
    <row r="54483" spans="85:87" x14ac:dyDescent="0.25">
      <c r="CG54483" s="768"/>
      <c r="CH54483" s="768"/>
      <c r="CI54483" s="850"/>
    </row>
    <row r="54484" spans="85:87" x14ac:dyDescent="0.25">
      <c r="CG54484" s="768"/>
      <c r="CH54484" s="768"/>
      <c r="CI54484" s="850"/>
    </row>
    <row r="54485" spans="85:87" x14ac:dyDescent="0.25">
      <c r="CG54485" s="768"/>
      <c r="CH54485" s="768"/>
      <c r="CI54485" s="850"/>
    </row>
    <row r="54486" spans="85:87" x14ac:dyDescent="0.25">
      <c r="CG54486" s="768"/>
      <c r="CH54486" s="768"/>
      <c r="CI54486" s="850"/>
    </row>
    <row r="54487" spans="85:87" x14ac:dyDescent="0.25">
      <c r="CG54487" s="768"/>
      <c r="CH54487" s="768"/>
      <c r="CI54487" s="850"/>
    </row>
    <row r="54488" spans="85:87" x14ac:dyDescent="0.25">
      <c r="CG54488" s="768"/>
      <c r="CH54488" s="768"/>
      <c r="CI54488" s="850"/>
    </row>
    <row r="54489" spans="85:87" x14ac:dyDescent="0.25">
      <c r="CG54489" s="768"/>
      <c r="CH54489" s="768"/>
      <c r="CI54489" s="850"/>
    </row>
    <row r="54490" spans="85:87" x14ac:dyDescent="0.25">
      <c r="CG54490" s="768"/>
      <c r="CH54490" s="768"/>
      <c r="CI54490" s="850"/>
    </row>
    <row r="54491" spans="85:87" x14ac:dyDescent="0.25">
      <c r="CG54491" s="768"/>
      <c r="CH54491" s="768"/>
      <c r="CI54491" s="850"/>
    </row>
    <row r="54492" spans="85:87" x14ac:dyDescent="0.25">
      <c r="CG54492" s="768"/>
      <c r="CH54492" s="768"/>
      <c r="CI54492" s="850"/>
    </row>
    <row r="54493" spans="85:87" x14ac:dyDescent="0.25">
      <c r="CG54493" s="768"/>
      <c r="CH54493" s="768"/>
      <c r="CI54493" s="850"/>
    </row>
    <row r="54494" spans="85:87" x14ac:dyDescent="0.25">
      <c r="CG54494" s="768"/>
      <c r="CH54494" s="768"/>
      <c r="CI54494" s="850"/>
    </row>
    <row r="54495" spans="85:87" x14ac:dyDescent="0.25">
      <c r="CG54495" s="768"/>
      <c r="CH54495" s="768"/>
      <c r="CI54495" s="850"/>
    </row>
    <row r="54496" spans="85:87" x14ac:dyDescent="0.25">
      <c r="CG54496" s="768"/>
      <c r="CH54496" s="768"/>
      <c r="CI54496" s="850"/>
    </row>
    <row r="54497" spans="85:87" x14ac:dyDescent="0.25">
      <c r="CG54497" s="768"/>
      <c r="CH54497" s="768"/>
      <c r="CI54497" s="850"/>
    </row>
    <row r="54498" spans="85:87" x14ac:dyDescent="0.25">
      <c r="CG54498" s="768"/>
      <c r="CH54498" s="768"/>
      <c r="CI54498" s="850"/>
    </row>
    <row r="54499" spans="85:87" x14ac:dyDescent="0.25">
      <c r="CG54499" s="768"/>
      <c r="CH54499" s="768"/>
      <c r="CI54499" s="850"/>
    </row>
    <row r="54500" spans="85:87" x14ac:dyDescent="0.25">
      <c r="CG54500" s="768"/>
      <c r="CH54500" s="768"/>
      <c r="CI54500" s="850"/>
    </row>
    <row r="54501" spans="85:87" x14ac:dyDescent="0.25">
      <c r="CG54501" s="768"/>
      <c r="CH54501" s="768"/>
      <c r="CI54501" s="850"/>
    </row>
    <row r="54502" spans="85:87" x14ac:dyDescent="0.25">
      <c r="CG54502" s="768"/>
      <c r="CH54502" s="768"/>
      <c r="CI54502" s="850"/>
    </row>
    <row r="54503" spans="85:87" x14ac:dyDescent="0.25">
      <c r="CG54503" s="768"/>
      <c r="CH54503" s="768"/>
      <c r="CI54503" s="850"/>
    </row>
    <row r="54504" spans="85:87" x14ac:dyDescent="0.25">
      <c r="CG54504" s="768"/>
      <c r="CH54504" s="768"/>
      <c r="CI54504" s="850"/>
    </row>
    <row r="54505" spans="85:87" x14ac:dyDescent="0.25">
      <c r="CG54505" s="768"/>
      <c r="CH54505" s="768"/>
      <c r="CI54505" s="850"/>
    </row>
    <row r="54506" spans="85:87" x14ac:dyDescent="0.25">
      <c r="CG54506" s="768"/>
      <c r="CH54506" s="768"/>
      <c r="CI54506" s="850"/>
    </row>
    <row r="54507" spans="85:87" x14ac:dyDescent="0.25">
      <c r="CG54507" s="768"/>
      <c r="CH54507" s="768"/>
      <c r="CI54507" s="850"/>
    </row>
    <row r="54508" spans="85:87" x14ac:dyDescent="0.25">
      <c r="CG54508" s="768"/>
      <c r="CH54508" s="768"/>
      <c r="CI54508" s="850"/>
    </row>
    <row r="54509" spans="85:87" x14ac:dyDescent="0.25">
      <c r="CG54509" s="768"/>
      <c r="CH54509" s="768"/>
      <c r="CI54509" s="850"/>
    </row>
    <row r="54510" spans="85:87" x14ac:dyDescent="0.25">
      <c r="CG54510" s="768"/>
      <c r="CH54510" s="768"/>
      <c r="CI54510" s="850"/>
    </row>
    <row r="54511" spans="85:87" x14ac:dyDescent="0.25">
      <c r="CG54511" s="768"/>
      <c r="CH54511" s="768"/>
      <c r="CI54511" s="850"/>
    </row>
    <row r="54512" spans="85:87" x14ac:dyDescent="0.25">
      <c r="CG54512" s="768"/>
      <c r="CH54512" s="768"/>
      <c r="CI54512" s="850"/>
    </row>
    <row r="54513" spans="85:87" x14ac:dyDescent="0.25">
      <c r="CG54513" s="768"/>
      <c r="CH54513" s="768"/>
      <c r="CI54513" s="850"/>
    </row>
    <row r="54514" spans="85:87" x14ac:dyDescent="0.25">
      <c r="CG54514" s="768"/>
      <c r="CH54514" s="768"/>
      <c r="CI54514" s="850"/>
    </row>
    <row r="54515" spans="85:87" x14ac:dyDescent="0.25">
      <c r="CG54515" s="768"/>
      <c r="CH54515" s="768"/>
      <c r="CI54515" s="850"/>
    </row>
    <row r="54516" spans="85:87" x14ac:dyDescent="0.25">
      <c r="CG54516" s="768"/>
      <c r="CH54516" s="768"/>
      <c r="CI54516" s="850"/>
    </row>
    <row r="54517" spans="85:87" x14ac:dyDescent="0.25">
      <c r="CG54517" s="768"/>
      <c r="CH54517" s="768"/>
      <c r="CI54517" s="850"/>
    </row>
    <row r="54518" spans="85:87" x14ac:dyDescent="0.25">
      <c r="CG54518" s="768"/>
      <c r="CH54518" s="768"/>
      <c r="CI54518" s="850"/>
    </row>
    <row r="54519" spans="85:87" x14ac:dyDescent="0.25">
      <c r="CG54519" s="768"/>
      <c r="CH54519" s="768"/>
      <c r="CI54519" s="850"/>
    </row>
    <row r="54520" spans="85:87" x14ac:dyDescent="0.25">
      <c r="CG54520" s="768"/>
      <c r="CH54520" s="768"/>
      <c r="CI54520" s="850"/>
    </row>
    <row r="54521" spans="85:87" x14ac:dyDescent="0.25">
      <c r="CG54521" s="768"/>
      <c r="CH54521" s="768"/>
      <c r="CI54521" s="850"/>
    </row>
    <row r="54522" spans="85:87" x14ac:dyDescent="0.25">
      <c r="CG54522" s="768"/>
      <c r="CH54522" s="768"/>
      <c r="CI54522" s="850"/>
    </row>
    <row r="54523" spans="85:87" x14ac:dyDescent="0.25">
      <c r="CG54523" s="768"/>
      <c r="CH54523" s="768"/>
      <c r="CI54523" s="850"/>
    </row>
    <row r="54524" spans="85:87" x14ac:dyDescent="0.25">
      <c r="CG54524" s="768"/>
      <c r="CH54524" s="768"/>
      <c r="CI54524" s="850"/>
    </row>
    <row r="54525" spans="85:87" x14ac:dyDescent="0.25">
      <c r="CG54525" s="768"/>
      <c r="CH54525" s="768"/>
      <c r="CI54525" s="850"/>
    </row>
    <row r="54526" spans="85:87" x14ac:dyDescent="0.25">
      <c r="CG54526" s="768"/>
      <c r="CH54526" s="768"/>
      <c r="CI54526" s="850"/>
    </row>
    <row r="54527" spans="85:87" x14ac:dyDescent="0.25">
      <c r="CG54527" s="768"/>
      <c r="CH54527" s="768"/>
      <c r="CI54527" s="850"/>
    </row>
    <row r="54528" spans="85:87" x14ac:dyDescent="0.25">
      <c r="CG54528" s="768"/>
      <c r="CH54528" s="768"/>
      <c r="CI54528" s="850"/>
    </row>
    <row r="54529" spans="85:87" x14ac:dyDescent="0.25">
      <c r="CG54529" s="768"/>
      <c r="CH54529" s="768"/>
      <c r="CI54529" s="850"/>
    </row>
    <row r="54530" spans="85:87" x14ac:dyDescent="0.25">
      <c r="CG54530" s="768"/>
      <c r="CH54530" s="768"/>
      <c r="CI54530" s="850"/>
    </row>
    <row r="54531" spans="85:87" x14ac:dyDescent="0.25">
      <c r="CG54531" s="768"/>
      <c r="CH54531" s="768"/>
      <c r="CI54531" s="850"/>
    </row>
    <row r="54532" spans="85:87" x14ac:dyDescent="0.25">
      <c r="CG54532" s="768"/>
      <c r="CH54532" s="768"/>
      <c r="CI54532" s="850"/>
    </row>
    <row r="54533" spans="85:87" x14ac:dyDescent="0.25">
      <c r="CG54533" s="768"/>
      <c r="CH54533" s="768"/>
      <c r="CI54533" s="850"/>
    </row>
    <row r="54534" spans="85:87" x14ac:dyDescent="0.25">
      <c r="CG54534" s="768"/>
      <c r="CH54534" s="768"/>
      <c r="CI54534" s="850"/>
    </row>
    <row r="54535" spans="85:87" x14ac:dyDescent="0.25">
      <c r="CG54535" s="768"/>
      <c r="CH54535" s="768"/>
      <c r="CI54535" s="850"/>
    </row>
    <row r="54536" spans="85:87" x14ac:dyDescent="0.25">
      <c r="CG54536" s="768"/>
      <c r="CH54536" s="768"/>
      <c r="CI54536" s="850"/>
    </row>
    <row r="54537" spans="85:87" x14ac:dyDescent="0.25">
      <c r="CG54537" s="768"/>
      <c r="CH54537" s="768"/>
      <c r="CI54537" s="850"/>
    </row>
    <row r="54538" spans="85:87" x14ac:dyDescent="0.25">
      <c r="CG54538" s="768"/>
      <c r="CH54538" s="768"/>
      <c r="CI54538" s="850"/>
    </row>
    <row r="54539" spans="85:87" x14ac:dyDescent="0.25">
      <c r="CG54539" s="768"/>
      <c r="CH54539" s="768"/>
      <c r="CI54539" s="850"/>
    </row>
    <row r="54540" spans="85:87" x14ac:dyDescent="0.25">
      <c r="CG54540" s="768"/>
      <c r="CH54540" s="768"/>
      <c r="CI54540" s="850"/>
    </row>
    <row r="54541" spans="85:87" x14ac:dyDescent="0.25">
      <c r="CG54541" s="768"/>
      <c r="CH54541" s="768"/>
      <c r="CI54541" s="850"/>
    </row>
    <row r="54542" spans="85:87" x14ac:dyDescent="0.25">
      <c r="CG54542" s="768"/>
      <c r="CH54542" s="768"/>
      <c r="CI54542" s="850"/>
    </row>
    <row r="54543" spans="85:87" x14ac:dyDescent="0.25">
      <c r="CG54543" s="768"/>
      <c r="CH54543" s="768"/>
      <c r="CI54543" s="850"/>
    </row>
    <row r="54544" spans="85:87" x14ac:dyDescent="0.25">
      <c r="CG54544" s="768"/>
      <c r="CH54544" s="768"/>
      <c r="CI54544" s="850"/>
    </row>
    <row r="54545" spans="85:87" x14ac:dyDescent="0.25">
      <c r="CG54545" s="768"/>
      <c r="CH54545" s="768"/>
      <c r="CI54545" s="850"/>
    </row>
    <row r="54546" spans="85:87" x14ac:dyDescent="0.25">
      <c r="CG54546" s="768"/>
      <c r="CH54546" s="768"/>
      <c r="CI54546" s="850"/>
    </row>
    <row r="54547" spans="85:87" x14ac:dyDescent="0.25">
      <c r="CG54547" s="768"/>
      <c r="CH54547" s="768"/>
      <c r="CI54547" s="850"/>
    </row>
    <row r="54548" spans="85:87" x14ac:dyDescent="0.25">
      <c r="CG54548" s="768"/>
      <c r="CH54548" s="768"/>
      <c r="CI54548" s="850"/>
    </row>
    <row r="54549" spans="85:87" x14ac:dyDescent="0.25">
      <c r="CG54549" s="768"/>
      <c r="CH54549" s="768"/>
      <c r="CI54549" s="850"/>
    </row>
    <row r="54550" spans="85:87" x14ac:dyDescent="0.25">
      <c r="CG54550" s="768"/>
      <c r="CH54550" s="768"/>
      <c r="CI54550" s="850"/>
    </row>
    <row r="54551" spans="85:87" x14ac:dyDescent="0.25">
      <c r="CG54551" s="768"/>
      <c r="CH54551" s="768"/>
      <c r="CI54551" s="850"/>
    </row>
    <row r="54552" spans="85:87" x14ac:dyDescent="0.25">
      <c r="CG54552" s="768"/>
      <c r="CH54552" s="768"/>
      <c r="CI54552" s="850"/>
    </row>
    <row r="54553" spans="85:87" x14ac:dyDescent="0.25">
      <c r="CG54553" s="768"/>
      <c r="CH54553" s="768"/>
      <c r="CI54553" s="850"/>
    </row>
    <row r="54554" spans="85:87" x14ac:dyDescent="0.25">
      <c r="CG54554" s="768"/>
      <c r="CH54554" s="768"/>
      <c r="CI54554" s="850"/>
    </row>
    <row r="54555" spans="85:87" x14ac:dyDescent="0.25">
      <c r="CG54555" s="768"/>
      <c r="CH54555" s="768"/>
      <c r="CI54555" s="850"/>
    </row>
    <row r="54556" spans="85:87" x14ac:dyDescent="0.25">
      <c r="CG54556" s="768"/>
      <c r="CH54556" s="768"/>
      <c r="CI54556" s="850"/>
    </row>
    <row r="54557" spans="85:87" x14ac:dyDescent="0.25">
      <c r="CG54557" s="768"/>
      <c r="CH54557" s="768"/>
      <c r="CI54557" s="850"/>
    </row>
    <row r="54558" spans="85:87" x14ac:dyDescent="0.25">
      <c r="CG54558" s="768"/>
      <c r="CH54558" s="768"/>
      <c r="CI54558" s="850"/>
    </row>
    <row r="54559" spans="85:87" x14ac:dyDescent="0.25">
      <c r="CG54559" s="768"/>
      <c r="CH54559" s="768"/>
      <c r="CI54559" s="850"/>
    </row>
    <row r="54560" spans="85:87" x14ac:dyDescent="0.25">
      <c r="CG54560" s="768"/>
      <c r="CH54560" s="768"/>
      <c r="CI54560" s="850"/>
    </row>
    <row r="54561" spans="85:87" x14ac:dyDescent="0.25">
      <c r="CG54561" s="768"/>
      <c r="CH54561" s="768"/>
      <c r="CI54561" s="850"/>
    </row>
    <row r="54562" spans="85:87" x14ac:dyDescent="0.25">
      <c r="CG54562" s="768"/>
      <c r="CH54562" s="768"/>
      <c r="CI54562" s="850"/>
    </row>
    <row r="54563" spans="85:87" x14ac:dyDescent="0.25">
      <c r="CG54563" s="768"/>
      <c r="CH54563" s="768"/>
      <c r="CI54563" s="850"/>
    </row>
    <row r="54564" spans="85:87" x14ac:dyDescent="0.25">
      <c r="CG54564" s="768"/>
      <c r="CH54564" s="768"/>
      <c r="CI54564" s="850"/>
    </row>
    <row r="54565" spans="85:87" x14ac:dyDescent="0.25">
      <c r="CG54565" s="768"/>
      <c r="CH54565" s="768"/>
      <c r="CI54565" s="850"/>
    </row>
    <row r="54566" spans="85:87" x14ac:dyDescent="0.25">
      <c r="CG54566" s="768"/>
      <c r="CH54566" s="768"/>
      <c r="CI54566" s="850"/>
    </row>
    <row r="54567" spans="85:87" x14ac:dyDescent="0.25">
      <c r="CG54567" s="768"/>
      <c r="CH54567" s="768"/>
      <c r="CI54567" s="850"/>
    </row>
    <row r="54568" spans="85:87" x14ac:dyDescent="0.25">
      <c r="CG54568" s="768"/>
      <c r="CH54568" s="768"/>
      <c r="CI54568" s="850"/>
    </row>
    <row r="54569" spans="85:87" x14ac:dyDescent="0.25">
      <c r="CG54569" s="768"/>
      <c r="CH54569" s="768"/>
      <c r="CI54569" s="850"/>
    </row>
    <row r="54570" spans="85:87" x14ac:dyDescent="0.25">
      <c r="CG54570" s="768"/>
      <c r="CH54570" s="768"/>
      <c r="CI54570" s="850"/>
    </row>
    <row r="54571" spans="85:87" x14ac:dyDescent="0.25">
      <c r="CG54571" s="768"/>
      <c r="CH54571" s="768"/>
      <c r="CI54571" s="850"/>
    </row>
    <row r="54572" spans="85:87" x14ac:dyDescent="0.25">
      <c r="CG54572" s="768"/>
      <c r="CH54572" s="768"/>
      <c r="CI54572" s="850"/>
    </row>
    <row r="54573" spans="85:87" x14ac:dyDescent="0.25">
      <c r="CG54573" s="768"/>
      <c r="CH54573" s="768"/>
      <c r="CI54573" s="850"/>
    </row>
    <row r="54574" spans="85:87" x14ac:dyDescent="0.25">
      <c r="CG54574" s="768"/>
      <c r="CH54574" s="768"/>
      <c r="CI54574" s="850"/>
    </row>
    <row r="54575" spans="85:87" x14ac:dyDescent="0.25">
      <c r="CG54575" s="768"/>
      <c r="CH54575" s="768"/>
      <c r="CI54575" s="850"/>
    </row>
    <row r="54576" spans="85:87" x14ac:dyDescent="0.25">
      <c r="CG54576" s="768"/>
      <c r="CH54576" s="768"/>
      <c r="CI54576" s="850"/>
    </row>
    <row r="54577" spans="85:87" x14ac:dyDescent="0.25">
      <c r="CG54577" s="768"/>
      <c r="CH54577" s="768"/>
      <c r="CI54577" s="850"/>
    </row>
    <row r="54578" spans="85:87" x14ac:dyDescent="0.25">
      <c r="CG54578" s="768"/>
      <c r="CH54578" s="768"/>
      <c r="CI54578" s="850"/>
    </row>
    <row r="54579" spans="85:87" x14ac:dyDescent="0.25">
      <c r="CG54579" s="768"/>
      <c r="CH54579" s="768"/>
      <c r="CI54579" s="850"/>
    </row>
    <row r="54580" spans="85:87" x14ac:dyDescent="0.25">
      <c r="CG54580" s="768"/>
      <c r="CH54580" s="768"/>
      <c r="CI54580" s="850"/>
    </row>
    <row r="54581" spans="85:87" x14ac:dyDescent="0.25">
      <c r="CG54581" s="768"/>
      <c r="CH54581" s="768"/>
      <c r="CI54581" s="850"/>
    </row>
    <row r="54582" spans="85:87" x14ac:dyDescent="0.25">
      <c r="CG54582" s="768"/>
      <c r="CH54582" s="768"/>
      <c r="CI54582" s="850"/>
    </row>
    <row r="54583" spans="85:87" x14ac:dyDescent="0.25">
      <c r="CG54583" s="768"/>
      <c r="CH54583" s="768"/>
      <c r="CI54583" s="850"/>
    </row>
    <row r="54584" spans="85:87" x14ac:dyDescent="0.25">
      <c r="CG54584" s="768"/>
      <c r="CH54584" s="768"/>
      <c r="CI54584" s="850"/>
    </row>
    <row r="54585" spans="85:87" x14ac:dyDescent="0.25">
      <c r="CG54585" s="768"/>
      <c r="CH54585" s="768"/>
      <c r="CI54585" s="850"/>
    </row>
    <row r="54586" spans="85:87" x14ac:dyDescent="0.25">
      <c r="CG54586" s="768"/>
      <c r="CH54586" s="768"/>
      <c r="CI54586" s="850"/>
    </row>
    <row r="54587" spans="85:87" x14ac:dyDescent="0.25">
      <c r="CG54587" s="768"/>
      <c r="CH54587" s="768"/>
      <c r="CI54587" s="850"/>
    </row>
    <row r="54588" spans="85:87" x14ac:dyDescent="0.25">
      <c r="CG54588" s="768"/>
      <c r="CH54588" s="768"/>
      <c r="CI54588" s="850"/>
    </row>
    <row r="54589" spans="85:87" x14ac:dyDescent="0.25">
      <c r="CG54589" s="768"/>
      <c r="CH54589" s="768"/>
      <c r="CI54589" s="850"/>
    </row>
    <row r="54590" spans="85:87" x14ac:dyDescent="0.25">
      <c r="CG54590" s="768"/>
      <c r="CH54590" s="768"/>
      <c r="CI54590" s="850"/>
    </row>
    <row r="54591" spans="85:87" x14ac:dyDescent="0.25">
      <c r="CG54591" s="768"/>
      <c r="CH54591" s="768"/>
      <c r="CI54591" s="850"/>
    </row>
    <row r="54592" spans="85:87" x14ac:dyDescent="0.25">
      <c r="CG54592" s="768"/>
      <c r="CH54592" s="768"/>
      <c r="CI54592" s="850"/>
    </row>
    <row r="54593" spans="85:87" x14ac:dyDescent="0.25">
      <c r="CG54593" s="768"/>
      <c r="CH54593" s="768"/>
      <c r="CI54593" s="850"/>
    </row>
    <row r="54594" spans="85:87" x14ac:dyDescent="0.25">
      <c r="CG54594" s="768"/>
      <c r="CH54594" s="768"/>
      <c r="CI54594" s="850"/>
    </row>
    <row r="54595" spans="85:87" x14ac:dyDescent="0.25">
      <c r="CG54595" s="768"/>
      <c r="CH54595" s="768"/>
      <c r="CI54595" s="850"/>
    </row>
    <row r="54596" spans="85:87" x14ac:dyDescent="0.25">
      <c r="CG54596" s="768"/>
      <c r="CH54596" s="768"/>
      <c r="CI54596" s="850"/>
    </row>
    <row r="54597" spans="85:87" x14ac:dyDescent="0.25">
      <c r="CG54597" s="768"/>
      <c r="CH54597" s="768"/>
      <c r="CI54597" s="850"/>
    </row>
    <row r="54598" spans="85:87" x14ac:dyDescent="0.25">
      <c r="CG54598" s="768"/>
      <c r="CH54598" s="768"/>
      <c r="CI54598" s="850"/>
    </row>
    <row r="54599" spans="85:87" x14ac:dyDescent="0.25">
      <c r="CG54599" s="768"/>
      <c r="CH54599" s="768"/>
      <c r="CI54599" s="850"/>
    </row>
    <row r="54600" spans="85:87" x14ac:dyDescent="0.25">
      <c r="CG54600" s="768"/>
      <c r="CH54600" s="768"/>
      <c r="CI54600" s="850"/>
    </row>
    <row r="54601" spans="85:87" x14ac:dyDescent="0.25">
      <c r="CG54601" s="768"/>
      <c r="CH54601" s="768"/>
      <c r="CI54601" s="850"/>
    </row>
    <row r="54602" spans="85:87" x14ac:dyDescent="0.25">
      <c r="CG54602" s="768"/>
      <c r="CH54602" s="768"/>
      <c r="CI54602" s="850"/>
    </row>
    <row r="54603" spans="85:87" x14ac:dyDescent="0.25">
      <c r="CG54603" s="768"/>
      <c r="CH54603" s="768"/>
      <c r="CI54603" s="850"/>
    </row>
    <row r="54604" spans="85:87" x14ac:dyDescent="0.25">
      <c r="CG54604" s="768"/>
      <c r="CH54604" s="768"/>
      <c r="CI54604" s="850"/>
    </row>
    <row r="54605" spans="85:87" x14ac:dyDescent="0.25">
      <c r="CG54605" s="768"/>
      <c r="CH54605" s="768"/>
      <c r="CI54605" s="850"/>
    </row>
    <row r="54606" spans="85:87" x14ac:dyDescent="0.25">
      <c r="CG54606" s="768"/>
      <c r="CH54606" s="768"/>
      <c r="CI54606" s="850"/>
    </row>
    <row r="54607" spans="85:87" x14ac:dyDescent="0.25">
      <c r="CG54607" s="768"/>
      <c r="CH54607" s="768"/>
      <c r="CI54607" s="850"/>
    </row>
    <row r="54608" spans="85:87" x14ac:dyDescent="0.25">
      <c r="CG54608" s="768"/>
      <c r="CH54608" s="768"/>
      <c r="CI54608" s="850"/>
    </row>
    <row r="54609" spans="85:87" x14ac:dyDescent="0.25">
      <c r="CG54609" s="768"/>
      <c r="CH54609" s="768"/>
      <c r="CI54609" s="850"/>
    </row>
    <row r="54610" spans="85:87" x14ac:dyDescent="0.25">
      <c r="CG54610" s="768"/>
      <c r="CH54610" s="768"/>
      <c r="CI54610" s="850"/>
    </row>
    <row r="54611" spans="85:87" x14ac:dyDescent="0.25">
      <c r="CG54611" s="768"/>
      <c r="CH54611" s="768"/>
      <c r="CI54611" s="850"/>
    </row>
    <row r="54612" spans="85:87" x14ac:dyDescent="0.25">
      <c r="CG54612" s="768"/>
      <c r="CH54612" s="768"/>
      <c r="CI54612" s="850"/>
    </row>
    <row r="54613" spans="85:87" x14ac:dyDescent="0.25">
      <c r="CG54613" s="768"/>
      <c r="CH54613" s="768"/>
      <c r="CI54613" s="850"/>
    </row>
    <row r="54614" spans="85:87" x14ac:dyDescent="0.25">
      <c r="CG54614" s="768"/>
      <c r="CH54614" s="768"/>
      <c r="CI54614" s="850"/>
    </row>
    <row r="54615" spans="85:87" x14ac:dyDescent="0.25">
      <c r="CG54615" s="768"/>
      <c r="CH54615" s="768"/>
      <c r="CI54615" s="850"/>
    </row>
    <row r="54616" spans="85:87" x14ac:dyDescent="0.25">
      <c r="CG54616" s="768"/>
      <c r="CH54616" s="768"/>
      <c r="CI54616" s="850"/>
    </row>
    <row r="54617" spans="85:87" x14ac:dyDescent="0.25">
      <c r="CG54617" s="768"/>
      <c r="CH54617" s="768"/>
      <c r="CI54617" s="850"/>
    </row>
    <row r="54618" spans="85:87" x14ac:dyDescent="0.25">
      <c r="CG54618" s="768"/>
      <c r="CH54618" s="768"/>
      <c r="CI54618" s="850"/>
    </row>
    <row r="54619" spans="85:87" x14ac:dyDescent="0.25">
      <c r="CG54619" s="768"/>
      <c r="CH54619" s="768"/>
      <c r="CI54619" s="850"/>
    </row>
    <row r="54620" spans="85:87" x14ac:dyDescent="0.25">
      <c r="CG54620" s="768"/>
      <c r="CH54620" s="768"/>
      <c r="CI54620" s="850"/>
    </row>
    <row r="54621" spans="85:87" x14ac:dyDescent="0.25">
      <c r="CG54621" s="768"/>
      <c r="CH54621" s="768"/>
      <c r="CI54621" s="850"/>
    </row>
    <row r="54622" spans="85:87" x14ac:dyDescent="0.25">
      <c r="CG54622" s="768"/>
      <c r="CH54622" s="768"/>
      <c r="CI54622" s="850"/>
    </row>
    <row r="54623" spans="85:87" x14ac:dyDescent="0.25">
      <c r="CG54623" s="768"/>
      <c r="CH54623" s="768"/>
      <c r="CI54623" s="850"/>
    </row>
    <row r="54624" spans="85:87" x14ac:dyDescent="0.25">
      <c r="CG54624" s="768"/>
      <c r="CH54624" s="768"/>
      <c r="CI54624" s="850"/>
    </row>
    <row r="54625" spans="85:87" x14ac:dyDescent="0.25">
      <c r="CG54625" s="768"/>
      <c r="CH54625" s="768"/>
      <c r="CI54625" s="850"/>
    </row>
    <row r="54626" spans="85:87" x14ac:dyDescent="0.25">
      <c r="CG54626" s="768"/>
      <c r="CH54626" s="768"/>
      <c r="CI54626" s="850"/>
    </row>
    <row r="54627" spans="85:87" x14ac:dyDescent="0.25">
      <c r="CG54627" s="768"/>
      <c r="CH54627" s="768"/>
      <c r="CI54627" s="850"/>
    </row>
    <row r="54628" spans="85:87" x14ac:dyDescent="0.25">
      <c r="CG54628" s="768"/>
      <c r="CH54628" s="768"/>
      <c r="CI54628" s="850"/>
    </row>
    <row r="54629" spans="85:87" x14ac:dyDescent="0.25">
      <c r="CG54629" s="768"/>
      <c r="CH54629" s="768"/>
      <c r="CI54629" s="850"/>
    </row>
    <row r="54630" spans="85:87" x14ac:dyDescent="0.25">
      <c r="CG54630" s="768"/>
      <c r="CH54630" s="768"/>
      <c r="CI54630" s="850"/>
    </row>
    <row r="54631" spans="85:87" x14ac:dyDescent="0.25">
      <c r="CG54631" s="768"/>
      <c r="CH54631" s="768"/>
      <c r="CI54631" s="850"/>
    </row>
    <row r="54632" spans="85:87" x14ac:dyDescent="0.25">
      <c r="CG54632" s="768"/>
      <c r="CH54632" s="768"/>
      <c r="CI54632" s="850"/>
    </row>
    <row r="54633" spans="85:87" x14ac:dyDescent="0.25">
      <c r="CG54633" s="768"/>
      <c r="CH54633" s="768"/>
      <c r="CI54633" s="850"/>
    </row>
    <row r="54634" spans="85:87" x14ac:dyDescent="0.25">
      <c r="CG54634" s="768"/>
      <c r="CH54634" s="768"/>
      <c r="CI54634" s="850"/>
    </row>
    <row r="54635" spans="85:87" x14ac:dyDescent="0.25">
      <c r="CG54635" s="768"/>
      <c r="CH54635" s="768"/>
      <c r="CI54635" s="850"/>
    </row>
    <row r="54636" spans="85:87" x14ac:dyDescent="0.25">
      <c r="CG54636" s="768"/>
      <c r="CH54636" s="768"/>
      <c r="CI54636" s="850"/>
    </row>
    <row r="54637" spans="85:87" x14ac:dyDescent="0.25">
      <c r="CG54637" s="768"/>
      <c r="CH54637" s="768"/>
      <c r="CI54637" s="850"/>
    </row>
    <row r="54638" spans="85:87" x14ac:dyDescent="0.25">
      <c r="CG54638" s="768"/>
      <c r="CH54638" s="768"/>
      <c r="CI54638" s="850"/>
    </row>
    <row r="54639" spans="85:87" x14ac:dyDescent="0.25">
      <c r="CG54639" s="768"/>
      <c r="CH54639" s="768"/>
      <c r="CI54639" s="850"/>
    </row>
    <row r="54640" spans="85:87" x14ac:dyDescent="0.25">
      <c r="CG54640" s="768"/>
      <c r="CH54640" s="768"/>
      <c r="CI54640" s="850"/>
    </row>
    <row r="54641" spans="85:87" x14ac:dyDescent="0.25">
      <c r="CG54641" s="768"/>
      <c r="CH54641" s="768"/>
      <c r="CI54641" s="850"/>
    </row>
    <row r="54642" spans="85:87" x14ac:dyDescent="0.25">
      <c r="CG54642" s="768"/>
      <c r="CH54642" s="768"/>
      <c r="CI54642" s="850"/>
    </row>
    <row r="54643" spans="85:87" x14ac:dyDescent="0.25">
      <c r="CG54643" s="768"/>
      <c r="CH54643" s="768"/>
      <c r="CI54643" s="850"/>
    </row>
    <row r="54644" spans="85:87" x14ac:dyDescent="0.25">
      <c r="CG54644" s="768"/>
      <c r="CH54644" s="768"/>
      <c r="CI54644" s="850"/>
    </row>
    <row r="54645" spans="85:87" x14ac:dyDescent="0.25">
      <c r="CG54645" s="768"/>
      <c r="CH54645" s="768"/>
      <c r="CI54645" s="850"/>
    </row>
    <row r="54646" spans="85:87" x14ac:dyDescent="0.25">
      <c r="CG54646" s="768"/>
      <c r="CH54646" s="768"/>
      <c r="CI54646" s="850"/>
    </row>
    <row r="54647" spans="85:87" x14ac:dyDescent="0.25">
      <c r="CG54647" s="768"/>
      <c r="CH54647" s="768"/>
      <c r="CI54647" s="850"/>
    </row>
    <row r="54648" spans="85:87" x14ac:dyDescent="0.25">
      <c r="CG54648" s="768"/>
      <c r="CH54648" s="768"/>
      <c r="CI54648" s="850"/>
    </row>
    <row r="54649" spans="85:87" x14ac:dyDescent="0.25">
      <c r="CG54649" s="768"/>
      <c r="CH54649" s="768"/>
      <c r="CI54649" s="850"/>
    </row>
    <row r="54650" spans="85:87" x14ac:dyDescent="0.25">
      <c r="CG54650" s="768"/>
      <c r="CH54650" s="768"/>
      <c r="CI54650" s="850"/>
    </row>
    <row r="54651" spans="85:87" x14ac:dyDescent="0.25">
      <c r="CG54651" s="768"/>
      <c r="CH54651" s="768"/>
      <c r="CI54651" s="850"/>
    </row>
    <row r="54652" spans="85:87" x14ac:dyDescent="0.25">
      <c r="CG54652" s="768"/>
      <c r="CH54652" s="768"/>
      <c r="CI54652" s="850"/>
    </row>
    <row r="54653" spans="85:87" x14ac:dyDescent="0.25">
      <c r="CG54653" s="768"/>
      <c r="CH54653" s="768"/>
      <c r="CI54653" s="850"/>
    </row>
    <row r="54654" spans="85:87" x14ac:dyDescent="0.25">
      <c r="CG54654" s="768"/>
      <c r="CH54654" s="768"/>
      <c r="CI54654" s="850"/>
    </row>
    <row r="54655" spans="85:87" x14ac:dyDescent="0.25">
      <c r="CG54655" s="768"/>
      <c r="CH54655" s="768"/>
      <c r="CI54655" s="850"/>
    </row>
    <row r="54656" spans="85:87" x14ac:dyDescent="0.25">
      <c r="CG54656" s="768"/>
      <c r="CH54656" s="768"/>
      <c r="CI54656" s="850"/>
    </row>
    <row r="54657" spans="85:87" x14ac:dyDescent="0.25">
      <c r="CG54657" s="768"/>
      <c r="CH54657" s="768"/>
      <c r="CI54657" s="850"/>
    </row>
    <row r="54658" spans="85:87" x14ac:dyDescent="0.25">
      <c r="CG54658" s="768"/>
      <c r="CH54658" s="768"/>
      <c r="CI54658" s="850"/>
    </row>
    <row r="54659" spans="85:87" x14ac:dyDescent="0.25">
      <c r="CG54659" s="768"/>
      <c r="CH54659" s="768"/>
      <c r="CI54659" s="850"/>
    </row>
    <row r="54660" spans="85:87" x14ac:dyDescent="0.25">
      <c r="CG54660" s="768"/>
      <c r="CH54660" s="768"/>
      <c r="CI54660" s="850"/>
    </row>
    <row r="54661" spans="85:87" x14ac:dyDescent="0.25">
      <c r="CG54661" s="768"/>
      <c r="CH54661" s="768"/>
      <c r="CI54661" s="850"/>
    </row>
    <row r="54662" spans="85:87" x14ac:dyDescent="0.25">
      <c r="CG54662" s="768"/>
      <c r="CH54662" s="768"/>
      <c r="CI54662" s="850"/>
    </row>
    <row r="54663" spans="85:87" x14ac:dyDescent="0.25">
      <c r="CG54663" s="768"/>
      <c r="CH54663" s="768"/>
      <c r="CI54663" s="850"/>
    </row>
    <row r="54664" spans="85:87" x14ac:dyDescent="0.25">
      <c r="CG54664" s="768"/>
      <c r="CH54664" s="768"/>
      <c r="CI54664" s="850"/>
    </row>
    <row r="54665" spans="85:87" x14ac:dyDescent="0.25">
      <c r="CG54665" s="768"/>
      <c r="CH54665" s="768"/>
      <c r="CI54665" s="850"/>
    </row>
    <row r="54666" spans="85:87" x14ac:dyDescent="0.25">
      <c r="CG54666" s="768"/>
      <c r="CH54666" s="768"/>
      <c r="CI54666" s="850"/>
    </row>
    <row r="54667" spans="85:87" x14ac:dyDescent="0.25">
      <c r="CG54667" s="768"/>
      <c r="CH54667" s="768"/>
      <c r="CI54667" s="850"/>
    </row>
    <row r="54668" spans="85:87" x14ac:dyDescent="0.25">
      <c r="CG54668" s="768"/>
      <c r="CH54668" s="768"/>
      <c r="CI54668" s="850"/>
    </row>
    <row r="54669" spans="85:87" x14ac:dyDescent="0.25">
      <c r="CG54669" s="768"/>
      <c r="CH54669" s="768"/>
      <c r="CI54669" s="850"/>
    </row>
    <row r="54670" spans="85:87" x14ac:dyDescent="0.25">
      <c r="CG54670" s="768"/>
      <c r="CH54670" s="768"/>
      <c r="CI54670" s="850"/>
    </row>
    <row r="54671" spans="85:87" x14ac:dyDescent="0.25">
      <c r="CG54671" s="768"/>
      <c r="CH54671" s="768"/>
      <c r="CI54671" s="850"/>
    </row>
    <row r="54672" spans="85:87" x14ac:dyDescent="0.25">
      <c r="CG54672" s="768"/>
      <c r="CH54672" s="768"/>
      <c r="CI54672" s="850"/>
    </row>
    <row r="54673" spans="85:87" x14ac:dyDescent="0.25">
      <c r="CG54673" s="768"/>
      <c r="CH54673" s="768"/>
      <c r="CI54673" s="850"/>
    </row>
    <row r="54674" spans="85:87" x14ac:dyDescent="0.25">
      <c r="CG54674" s="768"/>
      <c r="CH54674" s="768"/>
      <c r="CI54674" s="850"/>
    </row>
    <row r="54675" spans="85:87" x14ac:dyDescent="0.25">
      <c r="CG54675" s="768"/>
      <c r="CH54675" s="768"/>
      <c r="CI54675" s="850"/>
    </row>
    <row r="54676" spans="85:87" x14ac:dyDescent="0.25">
      <c r="CG54676" s="768"/>
      <c r="CH54676" s="768"/>
      <c r="CI54676" s="850"/>
    </row>
    <row r="54677" spans="85:87" x14ac:dyDescent="0.25">
      <c r="CG54677" s="768"/>
      <c r="CH54677" s="768"/>
      <c r="CI54677" s="850"/>
    </row>
    <row r="54678" spans="85:87" x14ac:dyDescent="0.25">
      <c r="CG54678" s="768"/>
      <c r="CH54678" s="768"/>
      <c r="CI54678" s="850"/>
    </row>
    <row r="54679" spans="85:87" x14ac:dyDescent="0.25">
      <c r="CG54679" s="768"/>
      <c r="CH54679" s="768"/>
      <c r="CI54679" s="850"/>
    </row>
    <row r="54680" spans="85:87" x14ac:dyDescent="0.25">
      <c r="CG54680" s="768"/>
      <c r="CH54680" s="768"/>
      <c r="CI54680" s="850"/>
    </row>
    <row r="54681" spans="85:87" x14ac:dyDescent="0.25">
      <c r="CG54681" s="768"/>
      <c r="CH54681" s="768"/>
      <c r="CI54681" s="850"/>
    </row>
    <row r="54682" spans="85:87" x14ac:dyDescent="0.25">
      <c r="CG54682" s="768"/>
      <c r="CH54682" s="768"/>
      <c r="CI54682" s="850"/>
    </row>
    <row r="54683" spans="85:87" x14ac:dyDescent="0.25">
      <c r="CG54683" s="768"/>
      <c r="CH54683" s="768"/>
      <c r="CI54683" s="850"/>
    </row>
    <row r="54684" spans="85:87" x14ac:dyDescent="0.25">
      <c r="CG54684" s="768"/>
      <c r="CH54684" s="768"/>
      <c r="CI54684" s="850"/>
    </row>
    <row r="54685" spans="85:87" x14ac:dyDescent="0.25">
      <c r="CG54685" s="768"/>
      <c r="CH54685" s="768"/>
      <c r="CI54685" s="850"/>
    </row>
    <row r="54686" spans="85:87" x14ac:dyDescent="0.25">
      <c r="CG54686" s="768"/>
      <c r="CH54686" s="768"/>
      <c r="CI54686" s="850"/>
    </row>
    <row r="54687" spans="85:87" x14ac:dyDescent="0.25">
      <c r="CG54687" s="768"/>
      <c r="CH54687" s="768"/>
      <c r="CI54687" s="850"/>
    </row>
    <row r="54688" spans="85:87" x14ac:dyDescent="0.25">
      <c r="CG54688" s="768"/>
      <c r="CH54688" s="768"/>
      <c r="CI54688" s="850"/>
    </row>
    <row r="54689" spans="85:87" x14ac:dyDescent="0.25">
      <c r="CG54689" s="768"/>
      <c r="CH54689" s="768"/>
      <c r="CI54689" s="850"/>
    </row>
    <row r="54690" spans="85:87" x14ac:dyDescent="0.25">
      <c r="CG54690" s="768"/>
      <c r="CH54690" s="768"/>
      <c r="CI54690" s="850"/>
    </row>
    <row r="54691" spans="85:87" x14ac:dyDescent="0.25">
      <c r="CG54691" s="768"/>
      <c r="CH54691" s="768"/>
      <c r="CI54691" s="850"/>
    </row>
    <row r="54692" spans="85:87" x14ac:dyDescent="0.25">
      <c r="CG54692" s="768"/>
      <c r="CH54692" s="768"/>
      <c r="CI54692" s="850"/>
    </row>
    <row r="54693" spans="85:87" x14ac:dyDescent="0.25">
      <c r="CG54693" s="768"/>
      <c r="CH54693" s="768"/>
      <c r="CI54693" s="850"/>
    </row>
    <row r="54694" spans="85:87" x14ac:dyDescent="0.25">
      <c r="CG54694" s="768"/>
      <c r="CH54694" s="768"/>
      <c r="CI54694" s="850"/>
    </row>
    <row r="54695" spans="85:87" x14ac:dyDescent="0.25">
      <c r="CG54695" s="768"/>
      <c r="CH54695" s="768"/>
      <c r="CI54695" s="850"/>
    </row>
    <row r="54696" spans="85:87" x14ac:dyDescent="0.25">
      <c r="CG54696" s="768"/>
      <c r="CH54696" s="768"/>
      <c r="CI54696" s="850"/>
    </row>
    <row r="54697" spans="85:87" x14ac:dyDescent="0.25">
      <c r="CG54697" s="768"/>
      <c r="CH54697" s="768"/>
      <c r="CI54697" s="850"/>
    </row>
    <row r="54698" spans="85:87" x14ac:dyDescent="0.25">
      <c r="CG54698" s="768"/>
      <c r="CH54698" s="768"/>
      <c r="CI54698" s="850"/>
    </row>
    <row r="54699" spans="85:87" x14ac:dyDescent="0.25">
      <c r="CG54699" s="768"/>
      <c r="CH54699" s="768"/>
      <c r="CI54699" s="850"/>
    </row>
    <row r="54700" spans="85:87" x14ac:dyDescent="0.25">
      <c r="CG54700" s="768"/>
      <c r="CH54700" s="768"/>
      <c r="CI54700" s="850"/>
    </row>
    <row r="54701" spans="85:87" x14ac:dyDescent="0.25">
      <c r="CG54701" s="768"/>
      <c r="CH54701" s="768"/>
      <c r="CI54701" s="850"/>
    </row>
    <row r="54702" spans="85:87" x14ac:dyDescent="0.25">
      <c r="CG54702" s="768"/>
      <c r="CH54702" s="768"/>
      <c r="CI54702" s="850"/>
    </row>
    <row r="54703" spans="85:87" x14ac:dyDescent="0.25">
      <c r="CG54703" s="768"/>
      <c r="CH54703" s="768"/>
      <c r="CI54703" s="850"/>
    </row>
    <row r="54704" spans="85:87" x14ac:dyDescent="0.25">
      <c r="CG54704" s="768"/>
      <c r="CH54704" s="768"/>
      <c r="CI54704" s="850"/>
    </row>
    <row r="54705" spans="85:87" x14ac:dyDescent="0.25">
      <c r="CG54705" s="768"/>
      <c r="CH54705" s="768"/>
      <c r="CI54705" s="850"/>
    </row>
    <row r="54706" spans="85:87" x14ac:dyDescent="0.25">
      <c r="CG54706" s="768"/>
      <c r="CH54706" s="768"/>
      <c r="CI54706" s="850"/>
    </row>
    <row r="54707" spans="85:87" x14ac:dyDescent="0.25">
      <c r="CG54707" s="768"/>
      <c r="CH54707" s="768"/>
      <c r="CI54707" s="850"/>
    </row>
    <row r="54708" spans="85:87" x14ac:dyDescent="0.25">
      <c r="CG54708" s="768"/>
      <c r="CH54708" s="768"/>
      <c r="CI54708" s="850"/>
    </row>
    <row r="54709" spans="85:87" x14ac:dyDescent="0.25">
      <c r="CG54709" s="768"/>
      <c r="CH54709" s="768"/>
      <c r="CI54709" s="850"/>
    </row>
    <row r="54710" spans="85:87" x14ac:dyDescent="0.25">
      <c r="CG54710" s="768"/>
      <c r="CH54710" s="768"/>
      <c r="CI54710" s="850"/>
    </row>
    <row r="54711" spans="85:87" x14ac:dyDescent="0.25">
      <c r="CG54711" s="768"/>
      <c r="CH54711" s="768"/>
      <c r="CI54711" s="850"/>
    </row>
    <row r="54712" spans="85:87" x14ac:dyDescent="0.25">
      <c r="CG54712" s="768"/>
      <c r="CH54712" s="768"/>
      <c r="CI54712" s="850"/>
    </row>
    <row r="54713" spans="85:87" x14ac:dyDescent="0.25">
      <c r="CG54713" s="768"/>
      <c r="CH54713" s="768"/>
      <c r="CI54713" s="850"/>
    </row>
    <row r="54714" spans="85:87" x14ac:dyDescent="0.25">
      <c r="CG54714" s="768"/>
      <c r="CH54714" s="768"/>
      <c r="CI54714" s="850"/>
    </row>
    <row r="54715" spans="85:87" x14ac:dyDescent="0.25">
      <c r="CG54715" s="768"/>
      <c r="CH54715" s="768"/>
      <c r="CI54715" s="850"/>
    </row>
    <row r="54716" spans="85:87" x14ac:dyDescent="0.25">
      <c r="CG54716" s="768"/>
      <c r="CH54716" s="768"/>
      <c r="CI54716" s="850"/>
    </row>
    <row r="54717" spans="85:87" x14ac:dyDescent="0.25">
      <c r="CG54717" s="768"/>
      <c r="CH54717" s="768"/>
      <c r="CI54717" s="850"/>
    </row>
    <row r="54718" spans="85:87" x14ac:dyDescent="0.25">
      <c r="CG54718" s="768"/>
      <c r="CH54718" s="768"/>
      <c r="CI54718" s="850"/>
    </row>
    <row r="54719" spans="85:87" x14ac:dyDescent="0.25">
      <c r="CG54719" s="768"/>
      <c r="CH54719" s="768"/>
      <c r="CI54719" s="850"/>
    </row>
    <row r="54720" spans="85:87" x14ac:dyDescent="0.25">
      <c r="CG54720" s="768"/>
      <c r="CH54720" s="768"/>
      <c r="CI54720" s="850"/>
    </row>
    <row r="54721" spans="85:87" x14ac:dyDescent="0.25">
      <c r="CG54721" s="768"/>
      <c r="CH54721" s="768"/>
      <c r="CI54721" s="850"/>
    </row>
    <row r="54722" spans="85:87" x14ac:dyDescent="0.25">
      <c r="CG54722" s="768"/>
      <c r="CH54722" s="768"/>
      <c r="CI54722" s="850"/>
    </row>
    <row r="54723" spans="85:87" x14ac:dyDescent="0.25">
      <c r="CG54723" s="768"/>
      <c r="CH54723" s="768"/>
      <c r="CI54723" s="850"/>
    </row>
    <row r="54724" spans="85:87" x14ac:dyDescent="0.25">
      <c r="CG54724" s="768"/>
      <c r="CH54724" s="768"/>
      <c r="CI54724" s="850"/>
    </row>
    <row r="54725" spans="85:87" x14ac:dyDescent="0.25">
      <c r="CG54725" s="768"/>
      <c r="CH54725" s="768"/>
      <c r="CI54725" s="850"/>
    </row>
    <row r="54726" spans="85:87" x14ac:dyDescent="0.25">
      <c r="CG54726" s="768"/>
      <c r="CH54726" s="768"/>
      <c r="CI54726" s="850"/>
    </row>
    <row r="54727" spans="85:87" x14ac:dyDescent="0.25">
      <c r="CG54727" s="768"/>
      <c r="CH54727" s="768"/>
      <c r="CI54727" s="850"/>
    </row>
    <row r="54728" spans="85:87" x14ac:dyDescent="0.25">
      <c r="CG54728" s="768"/>
      <c r="CH54728" s="768"/>
      <c r="CI54728" s="850"/>
    </row>
    <row r="54729" spans="85:87" x14ac:dyDescent="0.25">
      <c r="CG54729" s="768"/>
      <c r="CH54729" s="768"/>
      <c r="CI54729" s="850"/>
    </row>
    <row r="54730" spans="85:87" x14ac:dyDescent="0.25">
      <c r="CG54730" s="768"/>
      <c r="CH54730" s="768"/>
      <c r="CI54730" s="850"/>
    </row>
    <row r="54731" spans="85:87" x14ac:dyDescent="0.25">
      <c r="CG54731" s="768"/>
      <c r="CH54731" s="768"/>
      <c r="CI54731" s="850"/>
    </row>
    <row r="54732" spans="85:87" x14ac:dyDescent="0.25">
      <c r="CG54732" s="768"/>
      <c r="CH54732" s="768"/>
      <c r="CI54732" s="850"/>
    </row>
    <row r="54733" spans="85:87" x14ac:dyDescent="0.25">
      <c r="CG54733" s="768"/>
      <c r="CH54733" s="768"/>
      <c r="CI54733" s="850"/>
    </row>
    <row r="54734" spans="85:87" x14ac:dyDescent="0.25">
      <c r="CG54734" s="768"/>
      <c r="CH54734" s="768"/>
      <c r="CI54734" s="850"/>
    </row>
    <row r="54735" spans="85:87" x14ac:dyDescent="0.25">
      <c r="CG54735" s="768"/>
      <c r="CH54735" s="768"/>
      <c r="CI54735" s="850"/>
    </row>
    <row r="54736" spans="85:87" x14ac:dyDescent="0.25">
      <c r="CG54736" s="768"/>
      <c r="CH54736" s="768"/>
      <c r="CI54736" s="850"/>
    </row>
    <row r="54737" spans="85:87" x14ac:dyDescent="0.25">
      <c r="CG54737" s="768"/>
      <c r="CH54737" s="768"/>
      <c r="CI54737" s="850"/>
    </row>
    <row r="54738" spans="85:87" x14ac:dyDescent="0.25">
      <c r="CG54738" s="768"/>
      <c r="CH54738" s="768"/>
      <c r="CI54738" s="850"/>
    </row>
    <row r="54739" spans="85:87" x14ac:dyDescent="0.25">
      <c r="CG54739" s="768"/>
      <c r="CH54739" s="768"/>
      <c r="CI54739" s="850"/>
    </row>
    <row r="54740" spans="85:87" x14ac:dyDescent="0.25">
      <c r="CG54740" s="768"/>
      <c r="CH54740" s="768"/>
      <c r="CI54740" s="850"/>
    </row>
    <row r="54741" spans="85:87" x14ac:dyDescent="0.25">
      <c r="CG54741" s="768"/>
      <c r="CH54741" s="768"/>
      <c r="CI54741" s="850"/>
    </row>
    <row r="54742" spans="85:87" x14ac:dyDescent="0.25">
      <c r="CG54742" s="768"/>
      <c r="CH54742" s="768"/>
      <c r="CI54742" s="850"/>
    </row>
    <row r="54743" spans="85:87" x14ac:dyDescent="0.25">
      <c r="CG54743" s="768"/>
      <c r="CH54743" s="768"/>
      <c r="CI54743" s="850"/>
    </row>
    <row r="54744" spans="85:87" x14ac:dyDescent="0.25">
      <c r="CG54744" s="768"/>
      <c r="CH54744" s="768"/>
      <c r="CI54744" s="850"/>
    </row>
    <row r="54745" spans="85:87" x14ac:dyDescent="0.25">
      <c r="CG54745" s="768"/>
      <c r="CH54745" s="768"/>
      <c r="CI54745" s="850"/>
    </row>
    <row r="54746" spans="85:87" x14ac:dyDescent="0.25">
      <c r="CG54746" s="768"/>
      <c r="CH54746" s="768"/>
      <c r="CI54746" s="850"/>
    </row>
    <row r="54747" spans="85:87" x14ac:dyDescent="0.25">
      <c r="CG54747" s="768"/>
      <c r="CH54747" s="768"/>
      <c r="CI54747" s="850"/>
    </row>
    <row r="54748" spans="85:87" x14ac:dyDescent="0.25">
      <c r="CG54748" s="768"/>
      <c r="CH54748" s="768"/>
      <c r="CI54748" s="850"/>
    </row>
    <row r="54749" spans="85:87" x14ac:dyDescent="0.25">
      <c r="CG54749" s="768"/>
      <c r="CH54749" s="768"/>
      <c r="CI54749" s="850"/>
    </row>
    <row r="54750" spans="85:87" x14ac:dyDescent="0.25">
      <c r="CG54750" s="768"/>
      <c r="CH54750" s="768"/>
      <c r="CI54750" s="850"/>
    </row>
    <row r="54751" spans="85:87" x14ac:dyDescent="0.25">
      <c r="CG54751" s="768"/>
      <c r="CH54751" s="768"/>
      <c r="CI54751" s="850"/>
    </row>
    <row r="54752" spans="85:87" x14ac:dyDescent="0.25">
      <c r="CG54752" s="768"/>
      <c r="CH54752" s="768"/>
      <c r="CI54752" s="850"/>
    </row>
    <row r="54753" spans="85:87" x14ac:dyDescent="0.25">
      <c r="CG54753" s="768"/>
      <c r="CH54753" s="768"/>
      <c r="CI54753" s="850"/>
    </row>
    <row r="54754" spans="85:87" x14ac:dyDescent="0.25">
      <c r="CG54754" s="768"/>
      <c r="CH54754" s="768"/>
      <c r="CI54754" s="850"/>
    </row>
    <row r="54755" spans="85:87" x14ac:dyDescent="0.25">
      <c r="CG54755" s="768"/>
      <c r="CH54755" s="768"/>
      <c r="CI54755" s="850"/>
    </row>
    <row r="54756" spans="85:87" x14ac:dyDescent="0.25">
      <c r="CG54756" s="768"/>
      <c r="CH54756" s="768"/>
      <c r="CI54756" s="850"/>
    </row>
    <row r="54757" spans="85:87" x14ac:dyDescent="0.25">
      <c r="CG54757" s="768"/>
      <c r="CH54757" s="768"/>
      <c r="CI54757" s="850"/>
    </row>
    <row r="54758" spans="85:87" x14ac:dyDescent="0.25">
      <c r="CG54758" s="768"/>
      <c r="CH54758" s="768"/>
      <c r="CI54758" s="850"/>
    </row>
    <row r="54759" spans="85:87" x14ac:dyDescent="0.25">
      <c r="CG54759" s="768"/>
      <c r="CH54759" s="768"/>
      <c r="CI54759" s="850"/>
    </row>
    <row r="54760" spans="85:87" x14ac:dyDescent="0.25">
      <c r="CG54760" s="768"/>
      <c r="CH54760" s="768"/>
      <c r="CI54760" s="850"/>
    </row>
    <row r="54761" spans="85:87" x14ac:dyDescent="0.25">
      <c r="CG54761" s="768"/>
      <c r="CH54761" s="768"/>
      <c r="CI54761" s="850"/>
    </row>
    <row r="54762" spans="85:87" x14ac:dyDescent="0.25">
      <c r="CG54762" s="768"/>
      <c r="CH54762" s="768"/>
      <c r="CI54762" s="850"/>
    </row>
    <row r="54763" spans="85:87" x14ac:dyDescent="0.25">
      <c r="CG54763" s="768"/>
      <c r="CH54763" s="768"/>
      <c r="CI54763" s="850"/>
    </row>
    <row r="54764" spans="85:87" x14ac:dyDescent="0.25">
      <c r="CG54764" s="768"/>
      <c r="CH54764" s="768"/>
      <c r="CI54764" s="850"/>
    </row>
    <row r="54765" spans="85:87" x14ac:dyDescent="0.25">
      <c r="CG54765" s="768"/>
      <c r="CH54765" s="768"/>
      <c r="CI54765" s="850"/>
    </row>
    <row r="54766" spans="85:87" x14ac:dyDescent="0.25">
      <c r="CG54766" s="768"/>
      <c r="CH54766" s="768"/>
      <c r="CI54766" s="850"/>
    </row>
    <row r="54767" spans="85:87" x14ac:dyDescent="0.25">
      <c r="CG54767" s="768"/>
      <c r="CH54767" s="768"/>
      <c r="CI54767" s="850"/>
    </row>
    <row r="54768" spans="85:87" x14ac:dyDescent="0.25">
      <c r="CG54768" s="768"/>
      <c r="CH54768" s="768"/>
      <c r="CI54768" s="850"/>
    </row>
    <row r="54769" spans="85:87" x14ac:dyDescent="0.25">
      <c r="CG54769" s="768"/>
      <c r="CH54769" s="768"/>
      <c r="CI54769" s="850"/>
    </row>
    <row r="54770" spans="85:87" x14ac:dyDescent="0.25">
      <c r="CG54770" s="768"/>
      <c r="CH54770" s="768"/>
      <c r="CI54770" s="850"/>
    </row>
    <row r="54771" spans="85:87" x14ac:dyDescent="0.25">
      <c r="CG54771" s="768"/>
      <c r="CH54771" s="768"/>
      <c r="CI54771" s="850"/>
    </row>
    <row r="54772" spans="85:87" x14ac:dyDescent="0.25">
      <c r="CG54772" s="768"/>
      <c r="CH54772" s="768"/>
      <c r="CI54772" s="850"/>
    </row>
    <row r="54773" spans="85:87" x14ac:dyDescent="0.25">
      <c r="CG54773" s="768"/>
      <c r="CH54773" s="768"/>
      <c r="CI54773" s="850"/>
    </row>
    <row r="54774" spans="85:87" x14ac:dyDescent="0.25">
      <c r="CG54774" s="768"/>
      <c r="CH54774" s="768"/>
      <c r="CI54774" s="850"/>
    </row>
    <row r="54775" spans="85:87" x14ac:dyDescent="0.25">
      <c r="CG54775" s="768"/>
      <c r="CH54775" s="768"/>
      <c r="CI54775" s="850"/>
    </row>
    <row r="54776" spans="85:87" x14ac:dyDescent="0.25">
      <c r="CG54776" s="768"/>
      <c r="CH54776" s="768"/>
      <c r="CI54776" s="850"/>
    </row>
    <row r="54777" spans="85:87" x14ac:dyDescent="0.25">
      <c r="CG54777" s="768"/>
      <c r="CH54777" s="768"/>
      <c r="CI54777" s="850"/>
    </row>
    <row r="54778" spans="85:87" x14ac:dyDescent="0.25">
      <c r="CG54778" s="768"/>
      <c r="CH54778" s="768"/>
      <c r="CI54778" s="850"/>
    </row>
    <row r="54779" spans="85:87" x14ac:dyDescent="0.25">
      <c r="CG54779" s="768"/>
      <c r="CH54779" s="768"/>
      <c r="CI54779" s="850"/>
    </row>
    <row r="54780" spans="85:87" x14ac:dyDescent="0.25">
      <c r="CG54780" s="768"/>
      <c r="CH54780" s="768"/>
      <c r="CI54780" s="850"/>
    </row>
    <row r="54781" spans="85:87" x14ac:dyDescent="0.25">
      <c r="CG54781" s="768"/>
      <c r="CH54781" s="768"/>
      <c r="CI54781" s="850"/>
    </row>
    <row r="54782" spans="85:87" x14ac:dyDescent="0.25">
      <c r="CG54782" s="768"/>
      <c r="CH54782" s="768"/>
      <c r="CI54782" s="850"/>
    </row>
    <row r="54783" spans="85:87" x14ac:dyDescent="0.25">
      <c r="CG54783" s="768"/>
      <c r="CH54783" s="768"/>
      <c r="CI54783" s="850"/>
    </row>
    <row r="54784" spans="85:87" x14ac:dyDescent="0.25">
      <c r="CG54784" s="768"/>
      <c r="CH54784" s="768"/>
      <c r="CI54784" s="850"/>
    </row>
    <row r="54785" spans="85:87" x14ac:dyDescent="0.25">
      <c r="CG54785" s="768"/>
      <c r="CH54785" s="768"/>
      <c r="CI54785" s="850"/>
    </row>
    <row r="54786" spans="85:87" x14ac:dyDescent="0.25">
      <c r="CG54786" s="768"/>
      <c r="CH54786" s="768"/>
      <c r="CI54786" s="850"/>
    </row>
    <row r="54787" spans="85:87" x14ac:dyDescent="0.25">
      <c r="CG54787" s="768"/>
      <c r="CH54787" s="768"/>
      <c r="CI54787" s="850"/>
    </row>
    <row r="54788" spans="85:87" x14ac:dyDescent="0.25">
      <c r="CG54788" s="768"/>
      <c r="CH54788" s="768"/>
      <c r="CI54788" s="850"/>
    </row>
    <row r="54789" spans="85:87" x14ac:dyDescent="0.25">
      <c r="CG54789" s="768"/>
      <c r="CH54789" s="768"/>
      <c r="CI54789" s="850"/>
    </row>
    <row r="54790" spans="85:87" x14ac:dyDescent="0.25">
      <c r="CG54790" s="768"/>
      <c r="CH54790" s="768"/>
      <c r="CI54790" s="850"/>
    </row>
    <row r="54791" spans="85:87" x14ac:dyDescent="0.25">
      <c r="CG54791" s="768"/>
      <c r="CH54791" s="768"/>
      <c r="CI54791" s="850"/>
    </row>
    <row r="54792" spans="85:87" x14ac:dyDescent="0.25">
      <c r="CG54792" s="768"/>
      <c r="CH54792" s="768"/>
      <c r="CI54792" s="850"/>
    </row>
    <row r="54793" spans="85:87" x14ac:dyDescent="0.25">
      <c r="CG54793" s="768"/>
      <c r="CH54793" s="768"/>
      <c r="CI54793" s="850"/>
    </row>
    <row r="54794" spans="85:87" x14ac:dyDescent="0.25">
      <c r="CG54794" s="768"/>
      <c r="CH54794" s="768"/>
      <c r="CI54794" s="850"/>
    </row>
    <row r="54795" spans="85:87" x14ac:dyDescent="0.25">
      <c r="CG54795" s="768"/>
      <c r="CH54795" s="768"/>
      <c r="CI54795" s="850"/>
    </row>
    <row r="54796" spans="85:87" x14ac:dyDescent="0.25">
      <c r="CG54796" s="768"/>
      <c r="CH54796" s="768"/>
      <c r="CI54796" s="850"/>
    </row>
    <row r="54797" spans="85:87" x14ac:dyDescent="0.25">
      <c r="CG54797" s="768"/>
      <c r="CH54797" s="768"/>
      <c r="CI54797" s="850"/>
    </row>
    <row r="54798" spans="85:87" x14ac:dyDescent="0.25">
      <c r="CG54798" s="768"/>
      <c r="CH54798" s="768"/>
      <c r="CI54798" s="850"/>
    </row>
    <row r="54799" spans="85:87" x14ac:dyDescent="0.25">
      <c r="CG54799" s="768"/>
      <c r="CH54799" s="768"/>
      <c r="CI54799" s="850"/>
    </row>
    <row r="54800" spans="85:87" x14ac:dyDescent="0.25">
      <c r="CG54800" s="768"/>
      <c r="CH54800" s="768"/>
      <c r="CI54800" s="850"/>
    </row>
    <row r="54801" spans="85:87" x14ac:dyDescent="0.25">
      <c r="CG54801" s="768"/>
      <c r="CH54801" s="768"/>
      <c r="CI54801" s="850"/>
    </row>
    <row r="54802" spans="85:87" x14ac:dyDescent="0.25">
      <c r="CG54802" s="768"/>
      <c r="CH54802" s="768"/>
      <c r="CI54802" s="850"/>
    </row>
    <row r="54803" spans="85:87" x14ac:dyDescent="0.25">
      <c r="CG54803" s="768"/>
      <c r="CH54803" s="768"/>
      <c r="CI54803" s="850"/>
    </row>
    <row r="54804" spans="85:87" x14ac:dyDescent="0.25">
      <c r="CG54804" s="768"/>
      <c r="CH54804" s="768"/>
      <c r="CI54804" s="850"/>
    </row>
    <row r="54805" spans="85:87" x14ac:dyDescent="0.25">
      <c r="CG54805" s="768"/>
      <c r="CH54805" s="768"/>
      <c r="CI54805" s="850"/>
    </row>
    <row r="54806" spans="85:87" x14ac:dyDescent="0.25">
      <c r="CG54806" s="768"/>
      <c r="CH54806" s="768"/>
      <c r="CI54806" s="850"/>
    </row>
    <row r="54807" spans="85:87" x14ac:dyDescent="0.25">
      <c r="CG54807" s="768"/>
      <c r="CH54807" s="768"/>
      <c r="CI54807" s="850"/>
    </row>
    <row r="54808" spans="85:87" x14ac:dyDescent="0.25">
      <c r="CG54808" s="768"/>
      <c r="CH54808" s="768"/>
      <c r="CI54808" s="850"/>
    </row>
    <row r="54809" spans="85:87" x14ac:dyDescent="0.25">
      <c r="CG54809" s="768"/>
      <c r="CH54809" s="768"/>
      <c r="CI54809" s="850"/>
    </row>
    <row r="54810" spans="85:87" x14ac:dyDescent="0.25">
      <c r="CG54810" s="768"/>
      <c r="CH54810" s="768"/>
      <c r="CI54810" s="850"/>
    </row>
    <row r="54811" spans="85:87" x14ac:dyDescent="0.25">
      <c r="CG54811" s="768"/>
      <c r="CH54811" s="768"/>
      <c r="CI54811" s="850"/>
    </row>
    <row r="54812" spans="85:87" x14ac:dyDescent="0.25">
      <c r="CG54812" s="768"/>
      <c r="CH54812" s="768"/>
      <c r="CI54812" s="850"/>
    </row>
    <row r="54813" spans="85:87" x14ac:dyDescent="0.25">
      <c r="CG54813" s="768"/>
      <c r="CH54813" s="768"/>
      <c r="CI54813" s="850"/>
    </row>
    <row r="54814" spans="85:87" x14ac:dyDescent="0.25">
      <c r="CG54814" s="768"/>
      <c r="CH54814" s="768"/>
      <c r="CI54814" s="850"/>
    </row>
    <row r="54815" spans="85:87" x14ac:dyDescent="0.25">
      <c r="CG54815" s="768"/>
      <c r="CH54815" s="768"/>
      <c r="CI54815" s="850"/>
    </row>
    <row r="54816" spans="85:87" x14ac:dyDescent="0.25">
      <c r="CG54816" s="768"/>
      <c r="CH54816" s="768"/>
      <c r="CI54816" s="850"/>
    </row>
    <row r="54817" spans="85:87" x14ac:dyDescent="0.25">
      <c r="CG54817" s="768"/>
      <c r="CH54817" s="768"/>
      <c r="CI54817" s="850"/>
    </row>
    <row r="54818" spans="85:87" x14ac:dyDescent="0.25">
      <c r="CG54818" s="768"/>
      <c r="CH54818" s="768"/>
      <c r="CI54818" s="850"/>
    </row>
    <row r="54819" spans="85:87" x14ac:dyDescent="0.25">
      <c r="CG54819" s="768"/>
      <c r="CH54819" s="768"/>
      <c r="CI54819" s="850"/>
    </row>
    <row r="54820" spans="85:87" x14ac:dyDescent="0.25">
      <c r="CG54820" s="768"/>
      <c r="CH54820" s="768"/>
      <c r="CI54820" s="850"/>
    </row>
    <row r="54821" spans="85:87" x14ac:dyDescent="0.25">
      <c r="CG54821" s="768"/>
      <c r="CH54821" s="768"/>
      <c r="CI54821" s="850"/>
    </row>
    <row r="54822" spans="85:87" x14ac:dyDescent="0.25">
      <c r="CG54822" s="768"/>
      <c r="CH54822" s="768"/>
      <c r="CI54822" s="850"/>
    </row>
    <row r="54823" spans="85:87" x14ac:dyDescent="0.25">
      <c r="CG54823" s="768"/>
      <c r="CH54823" s="768"/>
      <c r="CI54823" s="850"/>
    </row>
    <row r="54824" spans="85:87" x14ac:dyDescent="0.25">
      <c r="CG54824" s="768"/>
      <c r="CH54824" s="768"/>
      <c r="CI54824" s="850"/>
    </row>
    <row r="54825" spans="85:87" x14ac:dyDescent="0.25">
      <c r="CG54825" s="768"/>
      <c r="CH54825" s="768"/>
      <c r="CI54825" s="850"/>
    </row>
    <row r="54826" spans="85:87" x14ac:dyDescent="0.25">
      <c r="CG54826" s="768"/>
      <c r="CH54826" s="768"/>
      <c r="CI54826" s="850"/>
    </row>
    <row r="54827" spans="85:87" x14ac:dyDescent="0.25">
      <c r="CG54827" s="768"/>
      <c r="CH54827" s="768"/>
      <c r="CI54827" s="850"/>
    </row>
    <row r="54828" spans="85:87" x14ac:dyDescent="0.25">
      <c r="CG54828" s="768"/>
      <c r="CH54828" s="768"/>
      <c r="CI54828" s="850"/>
    </row>
    <row r="54829" spans="85:87" x14ac:dyDescent="0.25">
      <c r="CG54829" s="768"/>
      <c r="CH54829" s="768"/>
      <c r="CI54829" s="850"/>
    </row>
    <row r="54830" spans="85:87" x14ac:dyDescent="0.25">
      <c r="CG54830" s="768"/>
      <c r="CH54830" s="768"/>
      <c r="CI54830" s="850"/>
    </row>
    <row r="54831" spans="85:87" x14ac:dyDescent="0.25">
      <c r="CG54831" s="768"/>
      <c r="CH54831" s="768"/>
      <c r="CI54831" s="850"/>
    </row>
    <row r="54832" spans="85:87" x14ac:dyDescent="0.25">
      <c r="CG54832" s="768"/>
      <c r="CH54832" s="768"/>
      <c r="CI54832" s="850"/>
    </row>
    <row r="54833" spans="85:87" x14ac:dyDescent="0.25">
      <c r="CG54833" s="768"/>
      <c r="CH54833" s="768"/>
      <c r="CI54833" s="850"/>
    </row>
    <row r="54834" spans="85:87" x14ac:dyDescent="0.25">
      <c r="CG54834" s="768"/>
      <c r="CH54834" s="768"/>
      <c r="CI54834" s="850"/>
    </row>
    <row r="54835" spans="85:87" x14ac:dyDescent="0.25">
      <c r="CG54835" s="768"/>
      <c r="CH54835" s="768"/>
      <c r="CI54835" s="850"/>
    </row>
    <row r="54836" spans="85:87" x14ac:dyDescent="0.25">
      <c r="CG54836" s="768"/>
      <c r="CH54836" s="768"/>
      <c r="CI54836" s="850"/>
    </row>
    <row r="54837" spans="85:87" x14ac:dyDescent="0.25">
      <c r="CG54837" s="768"/>
      <c r="CH54837" s="768"/>
      <c r="CI54837" s="850"/>
    </row>
    <row r="54838" spans="85:87" x14ac:dyDescent="0.25">
      <c r="CG54838" s="768"/>
      <c r="CH54838" s="768"/>
      <c r="CI54838" s="850"/>
    </row>
    <row r="54839" spans="85:87" x14ac:dyDescent="0.25">
      <c r="CG54839" s="768"/>
      <c r="CH54839" s="768"/>
      <c r="CI54839" s="850"/>
    </row>
    <row r="54840" spans="85:87" x14ac:dyDescent="0.25">
      <c r="CG54840" s="768"/>
      <c r="CH54840" s="768"/>
      <c r="CI54840" s="850"/>
    </row>
    <row r="54841" spans="85:87" x14ac:dyDescent="0.25">
      <c r="CG54841" s="768"/>
      <c r="CH54841" s="768"/>
      <c r="CI54841" s="850"/>
    </row>
    <row r="54842" spans="85:87" x14ac:dyDescent="0.25">
      <c r="CG54842" s="768"/>
      <c r="CH54842" s="768"/>
      <c r="CI54842" s="850"/>
    </row>
    <row r="54843" spans="85:87" x14ac:dyDescent="0.25">
      <c r="CG54843" s="768"/>
      <c r="CH54843" s="768"/>
      <c r="CI54843" s="850"/>
    </row>
    <row r="54844" spans="85:87" x14ac:dyDescent="0.25">
      <c r="CG54844" s="768"/>
      <c r="CH54844" s="768"/>
      <c r="CI54844" s="850"/>
    </row>
    <row r="54845" spans="85:87" x14ac:dyDescent="0.25">
      <c r="CG54845" s="768"/>
      <c r="CH54845" s="768"/>
      <c r="CI54845" s="850"/>
    </row>
    <row r="54846" spans="85:87" x14ac:dyDescent="0.25">
      <c r="CG54846" s="768"/>
      <c r="CH54846" s="768"/>
      <c r="CI54846" s="850"/>
    </row>
    <row r="54847" spans="85:87" x14ac:dyDescent="0.25">
      <c r="CG54847" s="768"/>
      <c r="CH54847" s="768"/>
      <c r="CI54847" s="850"/>
    </row>
    <row r="54848" spans="85:87" x14ac:dyDescent="0.25">
      <c r="CG54848" s="768"/>
      <c r="CH54848" s="768"/>
      <c r="CI54848" s="850"/>
    </row>
    <row r="54849" spans="85:87" x14ac:dyDescent="0.25">
      <c r="CG54849" s="768"/>
      <c r="CH54849" s="768"/>
      <c r="CI54849" s="850"/>
    </row>
    <row r="54850" spans="85:87" x14ac:dyDescent="0.25">
      <c r="CG54850" s="768"/>
      <c r="CH54850" s="768"/>
      <c r="CI54850" s="850"/>
    </row>
    <row r="54851" spans="85:87" x14ac:dyDescent="0.25">
      <c r="CG54851" s="768"/>
      <c r="CH54851" s="768"/>
      <c r="CI54851" s="850"/>
    </row>
    <row r="54852" spans="85:87" x14ac:dyDescent="0.25">
      <c r="CG54852" s="768"/>
      <c r="CH54852" s="768"/>
      <c r="CI54852" s="850"/>
    </row>
    <row r="54853" spans="85:87" x14ac:dyDescent="0.25">
      <c r="CG54853" s="768"/>
      <c r="CH54853" s="768"/>
      <c r="CI54853" s="850"/>
    </row>
    <row r="54854" spans="85:87" x14ac:dyDescent="0.25">
      <c r="CG54854" s="768"/>
      <c r="CH54854" s="768"/>
      <c r="CI54854" s="850"/>
    </row>
    <row r="54855" spans="85:87" x14ac:dyDescent="0.25">
      <c r="CG54855" s="768"/>
      <c r="CH54855" s="768"/>
      <c r="CI54855" s="850"/>
    </row>
    <row r="54856" spans="85:87" x14ac:dyDescent="0.25">
      <c r="CG54856" s="768"/>
      <c r="CH54856" s="768"/>
      <c r="CI54856" s="850"/>
    </row>
    <row r="54857" spans="85:87" x14ac:dyDescent="0.25">
      <c r="CG54857" s="768"/>
      <c r="CH54857" s="768"/>
      <c r="CI54857" s="850"/>
    </row>
    <row r="54858" spans="85:87" x14ac:dyDescent="0.25">
      <c r="CG54858" s="768"/>
      <c r="CH54858" s="768"/>
      <c r="CI54858" s="850"/>
    </row>
    <row r="54859" spans="85:87" x14ac:dyDescent="0.25">
      <c r="CG54859" s="768"/>
      <c r="CH54859" s="768"/>
      <c r="CI54859" s="850"/>
    </row>
    <row r="54860" spans="85:87" x14ac:dyDescent="0.25">
      <c r="CG54860" s="768"/>
      <c r="CH54860" s="768"/>
      <c r="CI54860" s="850"/>
    </row>
    <row r="54861" spans="85:87" x14ac:dyDescent="0.25">
      <c r="CG54861" s="768"/>
      <c r="CH54861" s="768"/>
      <c r="CI54861" s="850"/>
    </row>
    <row r="54862" spans="85:87" x14ac:dyDescent="0.25">
      <c r="CG54862" s="768"/>
      <c r="CH54862" s="768"/>
      <c r="CI54862" s="850"/>
    </row>
    <row r="54863" spans="85:87" x14ac:dyDescent="0.25">
      <c r="CG54863" s="768"/>
      <c r="CH54863" s="768"/>
      <c r="CI54863" s="850"/>
    </row>
    <row r="54864" spans="85:87" x14ac:dyDescent="0.25">
      <c r="CG54864" s="768"/>
      <c r="CH54864" s="768"/>
      <c r="CI54864" s="850"/>
    </row>
    <row r="54865" spans="85:87" x14ac:dyDescent="0.25">
      <c r="CG54865" s="768"/>
      <c r="CH54865" s="768"/>
      <c r="CI54865" s="850"/>
    </row>
    <row r="54866" spans="85:87" x14ac:dyDescent="0.25">
      <c r="CG54866" s="768"/>
      <c r="CH54866" s="768"/>
      <c r="CI54866" s="850"/>
    </row>
    <row r="54867" spans="85:87" x14ac:dyDescent="0.25">
      <c r="CG54867" s="768"/>
      <c r="CH54867" s="768"/>
      <c r="CI54867" s="850"/>
    </row>
    <row r="54868" spans="85:87" x14ac:dyDescent="0.25">
      <c r="CG54868" s="768"/>
      <c r="CH54868" s="768"/>
      <c r="CI54868" s="850"/>
    </row>
    <row r="54869" spans="85:87" x14ac:dyDescent="0.25">
      <c r="CG54869" s="768"/>
      <c r="CH54869" s="768"/>
      <c r="CI54869" s="850"/>
    </row>
    <row r="54870" spans="85:87" x14ac:dyDescent="0.25">
      <c r="CG54870" s="768"/>
      <c r="CH54870" s="768"/>
      <c r="CI54870" s="850"/>
    </row>
    <row r="54871" spans="85:87" x14ac:dyDescent="0.25">
      <c r="CG54871" s="768"/>
      <c r="CH54871" s="768"/>
      <c r="CI54871" s="850"/>
    </row>
    <row r="54872" spans="85:87" x14ac:dyDescent="0.25">
      <c r="CG54872" s="768"/>
      <c r="CH54872" s="768"/>
      <c r="CI54872" s="850"/>
    </row>
    <row r="54873" spans="85:87" x14ac:dyDescent="0.25">
      <c r="CG54873" s="768"/>
      <c r="CH54873" s="768"/>
      <c r="CI54873" s="850"/>
    </row>
    <row r="54874" spans="85:87" x14ac:dyDescent="0.25">
      <c r="CG54874" s="768"/>
      <c r="CH54874" s="768"/>
      <c r="CI54874" s="850"/>
    </row>
    <row r="54875" spans="85:87" x14ac:dyDescent="0.25">
      <c r="CG54875" s="768"/>
      <c r="CH54875" s="768"/>
      <c r="CI54875" s="850"/>
    </row>
    <row r="54876" spans="85:87" x14ac:dyDescent="0.25">
      <c r="CG54876" s="768"/>
      <c r="CH54876" s="768"/>
      <c r="CI54876" s="850"/>
    </row>
    <row r="54877" spans="85:87" x14ac:dyDescent="0.25">
      <c r="CG54877" s="768"/>
      <c r="CH54877" s="768"/>
      <c r="CI54877" s="850"/>
    </row>
    <row r="54878" spans="85:87" x14ac:dyDescent="0.25">
      <c r="CG54878" s="768"/>
      <c r="CH54878" s="768"/>
      <c r="CI54878" s="850"/>
    </row>
    <row r="54879" spans="85:87" x14ac:dyDescent="0.25">
      <c r="CG54879" s="768"/>
      <c r="CH54879" s="768"/>
      <c r="CI54879" s="850"/>
    </row>
    <row r="54880" spans="85:87" x14ac:dyDescent="0.25">
      <c r="CG54880" s="768"/>
      <c r="CH54880" s="768"/>
      <c r="CI54880" s="850"/>
    </row>
    <row r="54881" spans="85:87" x14ac:dyDescent="0.25">
      <c r="CG54881" s="768"/>
      <c r="CH54881" s="768"/>
      <c r="CI54881" s="850"/>
    </row>
    <row r="54882" spans="85:87" x14ac:dyDescent="0.25">
      <c r="CG54882" s="768"/>
      <c r="CH54882" s="768"/>
      <c r="CI54882" s="850"/>
    </row>
    <row r="54883" spans="85:87" x14ac:dyDescent="0.25">
      <c r="CG54883" s="768"/>
      <c r="CH54883" s="768"/>
      <c r="CI54883" s="850"/>
    </row>
    <row r="54884" spans="85:87" x14ac:dyDescent="0.25">
      <c r="CG54884" s="768"/>
      <c r="CH54884" s="768"/>
      <c r="CI54884" s="850"/>
    </row>
    <row r="54885" spans="85:87" x14ac:dyDescent="0.25">
      <c r="CG54885" s="768"/>
      <c r="CH54885" s="768"/>
      <c r="CI54885" s="850"/>
    </row>
    <row r="54886" spans="85:87" x14ac:dyDescent="0.25">
      <c r="CG54886" s="768"/>
      <c r="CH54886" s="768"/>
      <c r="CI54886" s="850"/>
    </row>
    <row r="54887" spans="85:87" x14ac:dyDescent="0.25">
      <c r="CG54887" s="768"/>
      <c r="CH54887" s="768"/>
      <c r="CI54887" s="850"/>
    </row>
    <row r="54888" spans="85:87" x14ac:dyDescent="0.25">
      <c r="CG54888" s="768"/>
      <c r="CH54888" s="768"/>
      <c r="CI54888" s="850"/>
    </row>
    <row r="54889" spans="85:87" x14ac:dyDescent="0.25">
      <c r="CG54889" s="768"/>
      <c r="CH54889" s="768"/>
      <c r="CI54889" s="850"/>
    </row>
    <row r="54890" spans="85:87" x14ac:dyDescent="0.25">
      <c r="CG54890" s="768"/>
      <c r="CH54890" s="768"/>
      <c r="CI54890" s="850"/>
    </row>
    <row r="54891" spans="85:87" x14ac:dyDescent="0.25">
      <c r="CG54891" s="768"/>
      <c r="CH54891" s="768"/>
      <c r="CI54891" s="850"/>
    </row>
    <row r="54892" spans="85:87" x14ac:dyDescent="0.25">
      <c r="CG54892" s="768"/>
      <c r="CH54892" s="768"/>
      <c r="CI54892" s="850"/>
    </row>
    <row r="54893" spans="85:87" x14ac:dyDescent="0.25">
      <c r="CG54893" s="768"/>
      <c r="CH54893" s="768"/>
      <c r="CI54893" s="850"/>
    </row>
    <row r="54894" spans="85:87" x14ac:dyDescent="0.25">
      <c r="CG54894" s="768"/>
      <c r="CH54894" s="768"/>
      <c r="CI54894" s="850"/>
    </row>
    <row r="54895" spans="85:87" x14ac:dyDescent="0.25">
      <c r="CG54895" s="768"/>
      <c r="CH54895" s="768"/>
      <c r="CI54895" s="850"/>
    </row>
    <row r="54896" spans="85:87" x14ac:dyDescent="0.25">
      <c r="CG54896" s="768"/>
      <c r="CH54896" s="768"/>
      <c r="CI54896" s="850"/>
    </row>
    <row r="54897" spans="85:87" x14ac:dyDescent="0.25">
      <c r="CG54897" s="768"/>
      <c r="CH54897" s="768"/>
      <c r="CI54897" s="850"/>
    </row>
    <row r="54898" spans="85:87" x14ac:dyDescent="0.25">
      <c r="CG54898" s="768"/>
      <c r="CH54898" s="768"/>
      <c r="CI54898" s="850"/>
    </row>
    <row r="54899" spans="85:87" x14ac:dyDescent="0.25">
      <c r="CG54899" s="768"/>
      <c r="CH54899" s="768"/>
      <c r="CI54899" s="850"/>
    </row>
    <row r="54900" spans="85:87" x14ac:dyDescent="0.25">
      <c r="CG54900" s="768"/>
      <c r="CH54900" s="768"/>
      <c r="CI54900" s="850"/>
    </row>
    <row r="54901" spans="85:87" x14ac:dyDescent="0.25">
      <c r="CG54901" s="768"/>
      <c r="CH54901" s="768"/>
      <c r="CI54901" s="850"/>
    </row>
    <row r="54902" spans="85:87" x14ac:dyDescent="0.25">
      <c r="CG54902" s="768"/>
      <c r="CH54902" s="768"/>
      <c r="CI54902" s="850"/>
    </row>
    <row r="54903" spans="85:87" x14ac:dyDescent="0.25">
      <c r="CG54903" s="768"/>
      <c r="CH54903" s="768"/>
      <c r="CI54903" s="850"/>
    </row>
    <row r="54904" spans="85:87" x14ac:dyDescent="0.25">
      <c r="CG54904" s="768"/>
      <c r="CH54904" s="768"/>
      <c r="CI54904" s="850"/>
    </row>
    <row r="54905" spans="85:87" x14ac:dyDescent="0.25">
      <c r="CG54905" s="768"/>
      <c r="CH54905" s="768"/>
      <c r="CI54905" s="850"/>
    </row>
    <row r="54906" spans="85:87" x14ac:dyDescent="0.25">
      <c r="CG54906" s="768"/>
      <c r="CH54906" s="768"/>
      <c r="CI54906" s="850"/>
    </row>
    <row r="54907" spans="85:87" x14ac:dyDescent="0.25">
      <c r="CG54907" s="768"/>
      <c r="CH54907" s="768"/>
      <c r="CI54907" s="850"/>
    </row>
    <row r="54908" spans="85:87" x14ac:dyDescent="0.25">
      <c r="CG54908" s="768"/>
      <c r="CH54908" s="768"/>
      <c r="CI54908" s="850"/>
    </row>
    <row r="54909" spans="85:87" x14ac:dyDescent="0.25">
      <c r="CG54909" s="768"/>
      <c r="CH54909" s="768"/>
      <c r="CI54909" s="850"/>
    </row>
    <row r="54910" spans="85:87" x14ac:dyDescent="0.25">
      <c r="CG54910" s="768"/>
      <c r="CH54910" s="768"/>
      <c r="CI54910" s="850"/>
    </row>
    <row r="54911" spans="85:87" x14ac:dyDescent="0.25">
      <c r="CG54911" s="768"/>
      <c r="CH54911" s="768"/>
      <c r="CI54911" s="850"/>
    </row>
    <row r="54912" spans="85:87" x14ac:dyDescent="0.25">
      <c r="CG54912" s="768"/>
      <c r="CH54912" s="768"/>
      <c r="CI54912" s="850"/>
    </row>
    <row r="54913" spans="85:87" x14ac:dyDescent="0.25">
      <c r="CG54913" s="768"/>
      <c r="CH54913" s="768"/>
      <c r="CI54913" s="850"/>
    </row>
    <row r="54914" spans="85:87" x14ac:dyDescent="0.25">
      <c r="CG54914" s="768"/>
      <c r="CH54914" s="768"/>
      <c r="CI54914" s="850"/>
    </row>
    <row r="54915" spans="85:87" x14ac:dyDescent="0.25">
      <c r="CG54915" s="768"/>
      <c r="CH54915" s="768"/>
      <c r="CI54915" s="850"/>
    </row>
    <row r="54916" spans="85:87" x14ac:dyDescent="0.25">
      <c r="CG54916" s="768"/>
      <c r="CH54916" s="768"/>
      <c r="CI54916" s="850"/>
    </row>
    <row r="54917" spans="85:87" x14ac:dyDescent="0.25">
      <c r="CG54917" s="768"/>
      <c r="CH54917" s="768"/>
      <c r="CI54917" s="850"/>
    </row>
    <row r="54918" spans="85:87" x14ac:dyDescent="0.25">
      <c r="CG54918" s="768"/>
      <c r="CH54918" s="768"/>
      <c r="CI54918" s="850"/>
    </row>
    <row r="54919" spans="85:87" x14ac:dyDescent="0.25">
      <c r="CG54919" s="768"/>
      <c r="CH54919" s="768"/>
      <c r="CI54919" s="850"/>
    </row>
    <row r="54920" spans="85:87" x14ac:dyDescent="0.25">
      <c r="CG54920" s="768"/>
      <c r="CH54920" s="768"/>
      <c r="CI54920" s="850"/>
    </row>
    <row r="54921" spans="85:87" x14ac:dyDescent="0.25">
      <c r="CG54921" s="768"/>
      <c r="CH54921" s="768"/>
      <c r="CI54921" s="850"/>
    </row>
    <row r="54922" spans="85:87" x14ac:dyDescent="0.25">
      <c r="CG54922" s="768"/>
      <c r="CH54922" s="768"/>
      <c r="CI54922" s="850"/>
    </row>
    <row r="54923" spans="85:87" x14ac:dyDescent="0.25">
      <c r="CG54923" s="768"/>
      <c r="CH54923" s="768"/>
      <c r="CI54923" s="850"/>
    </row>
    <row r="54924" spans="85:87" x14ac:dyDescent="0.25">
      <c r="CG54924" s="768"/>
      <c r="CH54924" s="768"/>
      <c r="CI54924" s="850"/>
    </row>
    <row r="54925" spans="85:87" x14ac:dyDescent="0.25">
      <c r="CG54925" s="768"/>
      <c r="CH54925" s="768"/>
      <c r="CI54925" s="850"/>
    </row>
    <row r="54926" spans="85:87" x14ac:dyDescent="0.25">
      <c r="CG54926" s="768"/>
      <c r="CH54926" s="768"/>
      <c r="CI54926" s="850"/>
    </row>
    <row r="54927" spans="85:87" x14ac:dyDescent="0.25">
      <c r="CG54927" s="768"/>
      <c r="CH54927" s="768"/>
      <c r="CI54927" s="850"/>
    </row>
    <row r="54928" spans="85:87" x14ac:dyDescent="0.25">
      <c r="CG54928" s="768"/>
      <c r="CH54928" s="768"/>
      <c r="CI54928" s="850"/>
    </row>
    <row r="54929" spans="85:87" x14ac:dyDescent="0.25">
      <c r="CG54929" s="768"/>
      <c r="CH54929" s="768"/>
      <c r="CI54929" s="850"/>
    </row>
    <row r="54930" spans="85:87" x14ac:dyDescent="0.25">
      <c r="CG54930" s="768"/>
      <c r="CH54930" s="768"/>
      <c r="CI54930" s="850"/>
    </row>
    <row r="54931" spans="85:87" x14ac:dyDescent="0.25">
      <c r="CG54931" s="768"/>
      <c r="CH54931" s="768"/>
      <c r="CI54931" s="850"/>
    </row>
    <row r="54932" spans="85:87" x14ac:dyDescent="0.25">
      <c r="CG54932" s="768"/>
      <c r="CH54932" s="768"/>
      <c r="CI54932" s="850"/>
    </row>
    <row r="54933" spans="85:87" x14ac:dyDescent="0.25">
      <c r="CG54933" s="768"/>
      <c r="CH54933" s="768"/>
      <c r="CI54933" s="850"/>
    </row>
    <row r="54934" spans="85:87" x14ac:dyDescent="0.25">
      <c r="CG54934" s="768"/>
      <c r="CH54934" s="768"/>
      <c r="CI54934" s="850"/>
    </row>
    <row r="54935" spans="85:87" x14ac:dyDescent="0.25">
      <c r="CG54935" s="768"/>
      <c r="CH54935" s="768"/>
      <c r="CI54935" s="850"/>
    </row>
    <row r="54936" spans="85:87" x14ac:dyDescent="0.25">
      <c r="CG54936" s="768"/>
      <c r="CH54936" s="768"/>
      <c r="CI54936" s="850"/>
    </row>
    <row r="54937" spans="85:87" x14ac:dyDescent="0.25">
      <c r="CG54937" s="768"/>
      <c r="CH54937" s="768"/>
      <c r="CI54937" s="850"/>
    </row>
    <row r="54938" spans="85:87" x14ac:dyDescent="0.25">
      <c r="CG54938" s="768"/>
      <c r="CH54938" s="768"/>
      <c r="CI54938" s="850"/>
    </row>
    <row r="54939" spans="85:87" x14ac:dyDescent="0.25">
      <c r="CG54939" s="768"/>
      <c r="CH54939" s="768"/>
      <c r="CI54939" s="850"/>
    </row>
    <row r="54940" spans="85:87" x14ac:dyDescent="0.25">
      <c r="CG54940" s="768"/>
      <c r="CH54940" s="768"/>
      <c r="CI54940" s="850"/>
    </row>
    <row r="54941" spans="85:87" x14ac:dyDescent="0.25">
      <c r="CG54941" s="768"/>
      <c r="CH54941" s="768"/>
      <c r="CI54941" s="850"/>
    </row>
    <row r="54942" spans="85:87" x14ac:dyDescent="0.25">
      <c r="CG54942" s="768"/>
      <c r="CH54942" s="768"/>
      <c r="CI54942" s="850"/>
    </row>
    <row r="54943" spans="85:87" x14ac:dyDescent="0.25">
      <c r="CG54943" s="768"/>
      <c r="CH54943" s="768"/>
      <c r="CI54943" s="850"/>
    </row>
    <row r="54944" spans="85:87" x14ac:dyDescent="0.25">
      <c r="CG54944" s="768"/>
      <c r="CH54944" s="768"/>
      <c r="CI54944" s="850"/>
    </row>
    <row r="54945" spans="85:87" x14ac:dyDescent="0.25">
      <c r="CG54945" s="768"/>
      <c r="CH54945" s="768"/>
      <c r="CI54945" s="850"/>
    </row>
    <row r="54946" spans="85:87" x14ac:dyDescent="0.25">
      <c r="CG54946" s="768"/>
      <c r="CH54946" s="768"/>
      <c r="CI54946" s="850"/>
    </row>
    <row r="54947" spans="85:87" x14ac:dyDescent="0.25">
      <c r="CG54947" s="768"/>
      <c r="CH54947" s="768"/>
      <c r="CI54947" s="850"/>
    </row>
    <row r="54948" spans="85:87" x14ac:dyDescent="0.25">
      <c r="CG54948" s="768"/>
      <c r="CH54948" s="768"/>
      <c r="CI54948" s="850"/>
    </row>
    <row r="54949" spans="85:87" x14ac:dyDescent="0.25">
      <c r="CG54949" s="768"/>
      <c r="CH54949" s="768"/>
      <c r="CI54949" s="850"/>
    </row>
    <row r="54950" spans="85:87" x14ac:dyDescent="0.25">
      <c r="CG54950" s="768"/>
      <c r="CH54950" s="768"/>
      <c r="CI54950" s="850"/>
    </row>
    <row r="54951" spans="85:87" x14ac:dyDescent="0.25">
      <c r="CG54951" s="768"/>
      <c r="CH54951" s="768"/>
      <c r="CI54951" s="850"/>
    </row>
    <row r="54952" spans="85:87" x14ac:dyDescent="0.25">
      <c r="CG54952" s="768"/>
      <c r="CH54952" s="768"/>
      <c r="CI54952" s="850"/>
    </row>
    <row r="54953" spans="85:87" x14ac:dyDescent="0.25">
      <c r="CG54953" s="768"/>
      <c r="CH54953" s="768"/>
      <c r="CI54953" s="850"/>
    </row>
    <row r="54954" spans="85:87" x14ac:dyDescent="0.25">
      <c r="CG54954" s="768"/>
      <c r="CH54954" s="768"/>
      <c r="CI54954" s="850"/>
    </row>
    <row r="54955" spans="85:87" x14ac:dyDescent="0.25">
      <c r="CG54955" s="768"/>
      <c r="CH54955" s="768"/>
      <c r="CI54955" s="850"/>
    </row>
    <row r="54956" spans="85:87" x14ac:dyDescent="0.25">
      <c r="CG54956" s="768"/>
      <c r="CH54956" s="768"/>
      <c r="CI54956" s="850"/>
    </row>
    <row r="54957" spans="85:87" x14ac:dyDescent="0.25">
      <c r="CG54957" s="768"/>
      <c r="CH54957" s="768"/>
      <c r="CI54957" s="850"/>
    </row>
    <row r="54958" spans="85:87" x14ac:dyDescent="0.25">
      <c r="CG54958" s="768"/>
      <c r="CH54958" s="768"/>
      <c r="CI54958" s="850"/>
    </row>
    <row r="54959" spans="85:87" x14ac:dyDescent="0.25">
      <c r="CG54959" s="768"/>
      <c r="CH54959" s="768"/>
      <c r="CI54959" s="850"/>
    </row>
    <row r="54960" spans="85:87" x14ac:dyDescent="0.25">
      <c r="CG54960" s="768"/>
      <c r="CH54960" s="768"/>
      <c r="CI54960" s="850"/>
    </row>
    <row r="54961" spans="85:87" x14ac:dyDescent="0.25">
      <c r="CG54961" s="768"/>
      <c r="CH54961" s="768"/>
      <c r="CI54961" s="850"/>
    </row>
    <row r="54962" spans="85:87" x14ac:dyDescent="0.25">
      <c r="CG54962" s="768"/>
      <c r="CH54962" s="768"/>
      <c r="CI54962" s="850"/>
    </row>
    <row r="54963" spans="85:87" x14ac:dyDescent="0.25">
      <c r="CG54963" s="768"/>
      <c r="CH54963" s="768"/>
      <c r="CI54963" s="850"/>
    </row>
    <row r="54964" spans="85:87" x14ac:dyDescent="0.25">
      <c r="CG54964" s="768"/>
      <c r="CH54964" s="768"/>
      <c r="CI54964" s="850"/>
    </row>
    <row r="54965" spans="85:87" x14ac:dyDescent="0.25">
      <c r="CG54965" s="768"/>
      <c r="CH54965" s="768"/>
      <c r="CI54965" s="850"/>
    </row>
    <row r="54966" spans="85:87" x14ac:dyDescent="0.25">
      <c r="CG54966" s="768"/>
      <c r="CH54966" s="768"/>
      <c r="CI54966" s="850"/>
    </row>
    <row r="54967" spans="85:87" x14ac:dyDescent="0.25">
      <c r="CG54967" s="768"/>
      <c r="CH54967" s="768"/>
      <c r="CI54967" s="850"/>
    </row>
    <row r="54968" spans="85:87" x14ac:dyDescent="0.25">
      <c r="CG54968" s="768"/>
      <c r="CH54968" s="768"/>
      <c r="CI54968" s="850"/>
    </row>
    <row r="54969" spans="85:87" x14ac:dyDescent="0.25">
      <c r="CG54969" s="768"/>
      <c r="CH54969" s="768"/>
      <c r="CI54969" s="850"/>
    </row>
    <row r="54970" spans="85:87" x14ac:dyDescent="0.25">
      <c r="CG54970" s="768"/>
      <c r="CH54970" s="768"/>
      <c r="CI54970" s="850"/>
    </row>
    <row r="54971" spans="85:87" x14ac:dyDescent="0.25">
      <c r="CG54971" s="768"/>
      <c r="CH54971" s="768"/>
      <c r="CI54971" s="850"/>
    </row>
    <row r="54972" spans="85:87" x14ac:dyDescent="0.25">
      <c r="CG54972" s="768"/>
      <c r="CH54972" s="768"/>
      <c r="CI54972" s="850"/>
    </row>
    <row r="54973" spans="85:87" x14ac:dyDescent="0.25">
      <c r="CG54973" s="768"/>
      <c r="CH54973" s="768"/>
      <c r="CI54973" s="850"/>
    </row>
    <row r="54974" spans="85:87" x14ac:dyDescent="0.25">
      <c r="CG54974" s="768"/>
      <c r="CH54974" s="768"/>
      <c r="CI54974" s="850"/>
    </row>
    <row r="54975" spans="85:87" x14ac:dyDescent="0.25">
      <c r="CG54975" s="768"/>
      <c r="CH54975" s="768"/>
      <c r="CI54975" s="850"/>
    </row>
    <row r="54976" spans="85:87" x14ac:dyDescent="0.25">
      <c r="CG54976" s="768"/>
      <c r="CH54976" s="768"/>
      <c r="CI54976" s="850"/>
    </row>
    <row r="54977" spans="85:87" x14ac:dyDescent="0.25">
      <c r="CG54977" s="768"/>
      <c r="CH54977" s="768"/>
      <c r="CI54977" s="850"/>
    </row>
    <row r="54978" spans="85:87" x14ac:dyDescent="0.25">
      <c r="CG54978" s="768"/>
      <c r="CH54978" s="768"/>
      <c r="CI54978" s="850"/>
    </row>
    <row r="54979" spans="85:87" x14ac:dyDescent="0.25">
      <c r="CG54979" s="768"/>
      <c r="CH54979" s="768"/>
      <c r="CI54979" s="850"/>
    </row>
    <row r="54980" spans="85:87" x14ac:dyDescent="0.25">
      <c r="CG54980" s="768"/>
      <c r="CH54980" s="768"/>
      <c r="CI54980" s="850"/>
    </row>
    <row r="54981" spans="85:87" x14ac:dyDescent="0.25">
      <c r="CG54981" s="768"/>
      <c r="CH54981" s="768"/>
      <c r="CI54981" s="850"/>
    </row>
    <row r="54982" spans="85:87" x14ac:dyDescent="0.25">
      <c r="CG54982" s="768"/>
      <c r="CH54982" s="768"/>
      <c r="CI54982" s="850"/>
    </row>
    <row r="54983" spans="85:87" x14ac:dyDescent="0.25">
      <c r="CG54983" s="768"/>
      <c r="CH54983" s="768"/>
      <c r="CI54983" s="850"/>
    </row>
    <row r="54984" spans="85:87" x14ac:dyDescent="0.25">
      <c r="CG54984" s="768"/>
      <c r="CH54984" s="768"/>
      <c r="CI54984" s="850"/>
    </row>
    <row r="54985" spans="85:87" x14ac:dyDescent="0.25">
      <c r="CG54985" s="768"/>
      <c r="CH54985" s="768"/>
      <c r="CI54985" s="850"/>
    </row>
    <row r="54986" spans="85:87" x14ac:dyDescent="0.25">
      <c r="CG54986" s="768"/>
      <c r="CH54986" s="768"/>
      <c r="CI54986" s="850"/>
    </row>
    <row r="54987" spans="85:87" x14ac:dyDescent="0.25">
      <c r="CG54987" s="768"/>
      <c r="CH54987" s="768"/>
      <c r="CI54987" s="850"/>
    </row>
    <row r="54988" spans="85:87" x14ac:dyDescent="0.25">
      <c r="CG54988" s="768"/>
      <c r="CH54988" s="768"/>
      <c r="CI54988" s="850"/>
    </row>
    <row r="54989" spans="85:87" x14ac:dyDescent="0.25">
      <c r="CG54989" s="768"/>
      <c r="CH54989" s="768"/>
      <c r="CI54989" s="850"/>
    </row>
    <row r="54990" spans="85:87" x14ac:dyDescent="0.25">
      <c r="CG54990" s="768"/>
      <c r="CH54990" s="768"/>
      <c r="CI54990" s="850"/>
    </row>
    <row r="54991" spans="85:87" x14ac:dyDescent="0.25">
      <c r="CG54991" s="768"/>
      <c r="CH54991" s="768"/>
      <c r="CI54991" s="850"/>
    </row>
    <row r="54992" spans="85:87" x14ac:dyDescent="0.25">
      <c r="CG54992" s="768"/>
      <c r="CH54992" s="768"/>
      <c r="CI54992" s="850"/>
    </row>
    <row r="54993" spans="85:87" x14ac:dyDescent="0.25">
      <c r="CG54993" s="768"/>
      <c r="CH54993" s="768"/>
      <c r="CI54993" s="850"/>
    </row>
    <row r="54994" spans="85:87" x14ac:dyDescent="0.25">
      <c r="CG54994" s="768"/>
      <c r="CH54994" s="768"/>
      <c r="CI54994" s="850"/>
    </row>
    <row r="54995" spans="85:87" x14ac:dyDescent="0.25">
      <c r="CG54995" s="768"/>
      <c r="CH54995" s="768"/>
      <c r="CI54995" s="850"/>
    </row>
    <row r="54996" spans="85:87" x14ac:dyDescent="0.25">
      <c r="CG54996" s="768"/>
      <c r="CH54996" s="768"/>
      <c r="CI54996" s="850"/>
    </row>
    <row r="54997" spans="85:87" x14ac:dyDescent="0.25">
      <c r="CG54997" s="768"/>
      <c r="CH54997" s="768"/>
      <c r="CI54997" s="850"/>
    </row>
    <row r="54998" spans="85:87" x14ac:dyDescent="0.25">
      <c r="CG54998" s="768"/>
      <c r="CH54998" s="768"/>
      <c r="CI54998" s="850"/>
    </row>
    <row r="54999" spans="85:87" x14ac:dyDescent="0.25">
      <c r="CG54999" s="768"/>
      <c r="CH54999" s="768"/>
      <c r="CI54999" s="850"/>
    </row>
    <row r="55000" spans="85:87" x14ac:dyDescent="0.25">
      <c r="CG55000" s="768"/>
      <c r="CH55000" s="768"/>
      <c r="CI55000" s="850"/>
    </row>
    <row r="55001" spans="85:87" x14ac:dyDescent="0.25">
      <c r="CG55001" s="768"/>
      <c r="CH55001" s="768"/>
      <c r="CI55001" s="850"/>
    </row>
    <row r="55002" spans="85:87" x14ac:dyDescent="0.25">
      <c r="CG55002" s="768"/>
      <c r="CH55002" s="768"/>
      <c r="CI55002" s="850"/>
    </row>
    <row r="55003" spans="85:87" x14ac:dyDescent="0.25">
      <c r="CG55003" s="768"/>
      <c r="CH55003" s="768"/>
      <c r="CI55003" s="850"/>
    </row>
    <row r="55004" spans="85:87" x14ac:dyDescent="0.25">
      <c r="CG55004" s="768"/>
      <c r="CH55004" s="768"/>
      <c r="CI55004" s="850"/>
    </row>
    <row r="55005" spans="85:87" x14ac:dyDescent="0.25">
      <c r="CG55005" s="768"/>
      <c r="CH55005" s="768"/>
      <c r="CI55005" s="850"/>
    </row>
    <row r="55006" spans="85:87" x14ac:dyDescent="0.25">
      <c r="CG55006" s="768"/>
      <c r="CH55006" s="768"/>
      <c r="CI55006" s="850"/>
    </row>
    <row r="55007" spans="85:87" x14ac:dyDescent="0.25">
      <c r="CG55007" s="768"/>
      <c r="CH55007" s="768"/>
      <c r="CI55007" s="850"/>
    </row>
    <row r="55008" spans="85:87" x14ac:dyDescent="0.25">
      <c r="CG55008" s="768"/>
      <c r="CH55008" s="768"/>
      <c r="CI55008" s="850"/>
    </row>
    <row r="55009" spans="85:87" x14ac:dyDescent="0.25">
      <c r="CG55009" s="768"/>
      <c r="CH55009" s="768"/>
      <c r="CI55009" s="850"/>
    </row>
    <row r="55010" spans="85:87" x14ac:dyDescent="0.25">
      <c r="CG55010" s="768"/>
      <c r="CH55010" s="768"/>
      <c r="CI55010" s="850"/>
    </row>
    <row r="55011" spans="85:87" x14ac:dyDescent="0.25">
      <c r="CG55011" s="768"/>
      <c r="CH55011" s="768"/>
      <c r="CI55011" s="850"/>
    </row>
    <row r="55012" spans="85:87" x14ac:dyDescent="0.25">
      <c r="CG55012" s="768"/>
      <c r="CH55012" s="768"/>
      <c r="CI55012" s="850"/>
    </row>
    <row r="55013" spans="85:87" x14ac:dyDescent="0.25">
      <c r="CG55013" s="768"/>
      <c r="CH55013" s="768"/>
      <c r="CI55013" s="850"/>
    </row>
    <row r="55014" spans="85:87" x14ac:dyDescent="0.25">
      <c r="CG55014" s="768"/>
      <c r="CH55014" s="768"/>
      <c r="CI55014" s="850"/>
    </row>
    <row r="55015" spans="85:87" x14ac:dyDescent="0.25">
      <c r="CG55015" s="768"/>
      <c r="CH55015" s="768"/>
      <c r="CI55015" s="850"/>
    </row>
    <row r="55016" spans="85:87" x14ac:dyDescent="0.25">
      <c r="CG55016" s="768"/>
      <c r="CH55016" s="768"/>
      <c r="CI55016" s="850"/>
    </row>
    <row r="55017" spans="85:87" x14ac:dyDescent="0.25">
      <c r="CG55017" s="768"/>
      <c r="CH55017" s="768"/>
      <c r="CI55017" s="850"/>
    </row>
    <row r="55018" spans="85:87" x14ac:dyDescent="0.25">
      <c r="CG55018" s="768"/>
      <c r="CH55018" s="768"/>
      <c r="CI55018" s="850"/>
    </row>
    <row r="55019" spans="85:87" x14ac:dyDescent="0.25">
      <c r="CG55019" s="768"/>
      <c r="CH55019" s="768"/>
      <c r="CI55019" s="850"/>
    </row>
    <row r="55020" spans="85:87" x14ac:dyDescent="0.25">
      <c r="CG55020" s="768"/>
      <c r="CH55020" s="768"/>
      <c r="CI55020" s="850"/>
    </row>
    <row r="55021" spans="85:87" x14ac:dyDescent="0.25">
      <c r="CG55021" s="768"/>
      <c r="CH55021" s="768"/>
      <c r="CI55021" s="850"/>
    </row>
    <row r="55022" spans="85:87" x14ac:dyDescent="0.25">
      <c r="CG55022" s="768"/>
      <c r="CH55022" s="768"/>
      <c r="CI55022" s="850"/>
    </row>
    <row r="55023" spans="85:87" x14ac:dyDescent="0.25">
      <c r="CG55023" s="768"/>
      <c r="CH55023" s="768"/>
      <c r="CI55023" s="850"/>
    </row>
    <row r="55024" spans="85:87" x14ac:dyDescent="0.25">
      <c r="CG55024" s="768"/>
      <c r="CH55024" s="768"/>
      <c r="CI55024" s="850"/>
    </row>
    <row r="55025" spans="85:87" x14ac:dyDescent="0.25">
      <c r="CG55025" s="768"/>
      <c r="CH55025" s="768"/>
      <c r="CI55025" s="850"/>
    </row>
    <row r="55026" spans="85:87" x14ac:dyDescent="0.25">
      <c r="CG55026" s="768"/>
      <c r="CH55026" s="768"/>
      <c r="CI55026" s="850"/>
    </row>
    <row r="55027" spans="85:87" x14ac:dyDescent="0.25">
      <c r="CG55027" s="768"/>
      <c r="CH55027" s="768"/>
      <c r="CI55027" s="850"/>
    </row>
    <row r="55028" spans="85:87" x14ac:dyDescent="0.25">
      <c r="CG55028" s="768"/>
      <c r="CH55028" s="768"/>
      <c r="CI55028" s="850"/>
    </row>
    <row r="55029" spans="85:87" x14ac:dyDescent="0.25">
      <c r="CG55029" s="768"/>
      <c r="CH55029" s="768"/>
      <c r="CI55029" s="850"/>
    </row>
    <row r="55030" spans="85:87" x14ac:dyDescent="0.25">
      <c r="CG55030" s="768"/>
      <c r="CH55030" s="768"/>
      <c r="CI55030" s="850"/>
    </row>
    <row r="55031" spans="85:87" x14ac:dyDescent="0.25">
      <c r="CG55031" s="768"/>
      <c r="CH55031" s="768"/>
      <c r="CI55031" s="850"/>
    </row>
    <row r="55032" spans="85:87" x14ac:dyDescent="0.25">
      <c r="CG55032" s="768"/>
      <c r="CH55032" s="768"/>
      <c r="CI55032" s="850"/>
    </row>
    <row r="55033" spans="85:87" x14ac:dyDescent="0.25">
      <c r="CG55033" s="768"/>
      <c r="CH55033" s="768"/>
      <c r="CI55033" s="850"/>
    </row>
    <row r="55034" spans="85:87" x14ac:dyDescent="0.25">
      <c r="CG55034" s="768"/>
      <c r="CH55034" s="768"/>
      <c r="CI55034" s="850"/>
    </row>
    <row r="55035" spans="85:87" x14ac:dyDescent="0.25">
      <c r="CG55035" s="768"/>
      <c r="CH55035" s="768"/>
      <c r="CI55035" s="850"/>
    </row>
    <row r="55036" spans="85:87" x14ac:dyDescent="0.25">
      <c r="CG55036" s="768"/>
      <c r="CH55036" s="768"/>
      <c r="CI55036" s="850"/>
    </row>
    <row r="55037" spans="85:87" x14ac:dyDescent="0.25">
      <c r="CG55037" s="768"/>
      <c r="CH55037" s="768"/>
      <c r="CI55037" s="850"/>
    </row>
    <row r="55038" spans="85:87" x14ac:dyDescent="0.25">
      <c r="CG55038" s="768"/>
      <c r="CH55038" s="768"/>
      <c r="CI55038" s="850"/>
    </row>
    <row r="55039" spans="85:87" x14ac:dyDescent="0.25">
      <c r="CG55039" s="768"/>
      <c r="CH55039" s="768"/>
      <c r="CI55039" s="850"/>
    </row>
    <row r="55040" spans="85:87" x14ac:dyDescent="0.25">
      <c r="CG55040" s="768"/>
      <c r="CH55040" s="768"/>
      <c r="CI55040" s="850"/>
    </row>
    <row r="55041" spans="85:87" x14ac:dyDescent="0.25">
      <c r="CG55041" s="768"/>
      <c r="CH55041" s="768"/>
      <c r="CI55041" s="850"/>
    </row>
    <row r="55042" spans="85:87" x14ac:dyDescent="0.25">
      <c r="CG55042" s="768"/>
      <c r="CH55042" s="768"/>
      <c r="CI55042" s="850"/>
    </row>
    <row r="55043" spans="85:87" x14ac:dyDescent="0.25">
      <c r="CG55043" s="768"/>
      <c r="CH55043" s="768"/>
      <c r="CI55043" s="850"/>
    </row>
    <row r="55044" spans="85:87" x14ac:dyDescent="0.25">
      <c r="CG55044" s="768"/>
      <c r="CH55044" s="768"/>
      <c r="CI55044" s="850"/>
    </row>
    <row r="55045" spans="85:87" x14ac:dyDescent="0.25">
      <c r="CG55045" s="768"/>
      <c r="CH55045" s="768"/>
      <c r="CI55045" s="850"/>
    </row>
    <row r="55046" spans="85:87" x14ac:dyDescent="0.25">
      <c r="CG55046" s="768"/>
      <c r="CH55046" s="768"/>
      <c r="CI55046" s="850"/>
    </row>
    <row r="55047" spans="85:87" x14ac:dyDescent="0.25">
      <c r="CG55047" s="768"/>
      <c r="CH55047" s="768"/>
      <c r="CI55047" s="850"/>
    </row>
    <row r="55048" spans="85:87" x14ac:dyDescent="0.25">
      <c r="CG55048" s="768"/>
      <c r="CH55048" s="768"/>
      <c r="CI55048" s="850"/>
    </row>
    <row r="55049" spans="85:87" x14ac:dyDescent="0.25">
      <c r="CG55049" s="768"/>
      <c r="CH55049" s="768"/>
      <c r="CI55049" s="850"/>
    </row>
    <row r="55050" spans="85:87" x14ac:dyDescent="0.25">
      <c r="CG55050" s="768"/>
      <c r="CH55050" s="768"/>
      <c r="CI55050" s="850"/>
    </row>
    <row r="55051" spans="85:87" x14ac:dyDescent="0.25">
      <c r="CG55051" s="768"/>
      <c r="CH55051" s="768"/>
      <c r="CI55051" s="850"/>
    </row>
    <row r="55052" spans="85:87" x14ac:dyDescent="0.25">
      <c r="CG55052" s="768"/>
      <c r="CH55052" s="768"/>
      <c r="CI55052" s="850"/>
    </row>
    <row r="55053" spans="85:87" x14ac:dyDescent="0.25">
      <c r="CG55053" s="768"/>
      <c r="CH55053" s="768"/>
      <c r="CI55053" s="850"/>
    </row>
    <row r="55054" spans="85:87" x14ac:dyDescent="0.25">
      <c r="CG55054" s="768"/>
      <c r="CH55054" s="768"/>
      <c r="CI55054" s="850"/>
    </row>
    <row r="55055" spans="85:87" x14ac:dyDescent="0.25">
      <c r="CG55055" s="768"/>
      <c r="CH55055" s="768"/>
      <c r="CI55055" s="850"/>
    </row>
    <row r="55056" spans="85:87" x14ac:dyDescent="0.25">
      <c r="CG55056" s="768"/>
      <c r="CH55056" s="768"/>
      <c r="CI55056" s="850"/>
    </row>
    <row r="55057" spans="85:87" x14ac:dyDescent="0.25">
      <c r="CG55057" s="768"/>
      <c r="CH55057" s="768"/>
      <c r="CI55057" s="850"/>
    </row>
    <row r="55058" spans="85:87" x14ac:dyDescent="0.25">
      <c r="CG55058" s="768"/>
      <c r="CH55058" s="768"/>
      <c r="CI55058" s="850"/>
    </row>
    <row r="55059" spans="85:87" x14ac:dyDescent="0.25">
      <c r="CG55059" s="768"/>
      <c r="CH55059" s="768"/>
      <c r="CI55059" s="850"/>
    </row>
    <row r="55060" spans="85:87" x14ac:dyDescent="0.25">
      <c r="CG55060" s="768"/>
      <c r="CH55060" s="768"/>
      <c r="CI55060" s="850"/>
    </row>
    <row r="55061" spans="85:87" x14ac:dyDescent="0.25">
      <c r="CG55061" s="768"/>
      <c r="CH55061" s="768"/>
      <c r="CI55061" s="850"/>
    </row>
    <row r="55062" spans="85:87" x14ac:dyDescent="0.25">
      <c r="CG55062" s="768"/>
      <c r="CH55062" s="768"/>
      <c r="CI55062" s="850"/>
    </row>
    <row r="55063" spans="85:87" x14ac:dyDescent="0.25">
      <c r="CG55063" s="768"/>
      <c r="CH55063" s="768"/>
      <c r="CI55063" s="850"/>
    </row>
    <row r="55064" spans="85:87" x14ac:dyDescent="0.25">
      <c r="CG55064" s="768"/>
      <c r="CH55064" s="768"/>
      <c r="CI55064" s="850"/>
    </row>
    <row r="55065" spans="85:87" x14ac:dyDescent="0.25">
      <c r="CG55065" s="768"/>
      <c r="CH55065" s="768"/>
      <c r="CI55065" s="850"/>
    </row>
    <row r="55066" spans="85:87" x14ac:dyDescent="0.25">
      <c r="CG55066" s="768"/>
      <c r="CH55066" s="768"/>
      <c r="CI55066" s="850"/>
    </row>
    <row r="55067" spans="85:87" x14ac:dyDescent="0.25">
      <c r="CG55067" s="768"/>
      <c r="CH55067" s="768"/>
      <c r="CI55067" s="850"/>
    </row>
    <row r="55068" spans="85:87" x14ac:dyDescent="0.25">
      <c r="CG55068" s="768"/>
      <c r="CH55068" s="768"/>
      <c r="CI55068" s="850"/>
    </row>
    <row r="55069" spans="85:87" x14ac:dyDescent="0.25">
      <c r="CG55069" s="768"/>
      <c r="CH55069" s="768"/>
      <c r="CI55069" s="850"/>
    </row>
    <row r="55070" spans="85:87" x14ac:dyDescent="0.25">
      <c r="CG55070" s="768"/>
      <c r="CH55070" s="768"/>
      <c r="CI55070" s="850"/>
    </row>
    <row r="55071" spans="85:87" x14ac:dyDescent="0.25">
      <c r="CG55071" s="768"/>
      <c r="CH55071" s="768"/>
      <c r="CI55071" s="850"/>
    </row>
    <row r="55072" spans="85:87" x14ac:dyDescent="0.25">
      <c r="CG55072" s="768"/>
      <c r="CH55072" s="768"/>
      <c r="CI55072" s="850"/>
    </row>
    <row r="55073" spans="85:87" x14ac:dyDescent="0.25">
      <c r="CG55073" s="768"/>
      <c r="CH55073" s="768"/>
      <c r="CI55073" s="850"/>
    </row>
    <row r="55074" spans="85:87" x14ac:dyDescent="0.25">
      <c r="CG55074" s="768"/>
      <c r="CH55074" s="768"/>
      <c r="CI55074" s="850"/>
    </row>
    <row r="55075" spans="85:87" x14ac:dyDescent="0.25">
      <c r="CG55075" s="768"/>
      <c r="CH55075" s="768"/>
      <c r="CI55075" s="850"/>
    </row>
    <row r="55076" spans="85:87" x14ac:dyDescent="0.25">
      <c r="CG55076" s="768"/>
      <c r="CH55076" s="768"/>
      <c r="CI55076" s="850"/>
    </row>
    <row r="55077" spans="85:87" x14ac:dyDescent="0.25">
      <c r="CG55077" s="768"/>
      <c r="CH55077" s="768"/>
      <c r="CI55077" s="850"/>
    </row>
    <row r="55078" spans="85:87" x14ac:dyDescent="0.25">
      <c r="CG55078" s="768"/>
      <c r="CH55078" s="768"/>
      <c r="CI55078" s="850"/>
    </row>
    <row r="55079" spans="85:87" x14ac:dyDescent="0.25">
      <c r="CG55079" s="768"/>
      <c r="CH55079" s="768"/>
      <c r="CI55079" s="850"/>
    </row>
    <row r="55080" spans="85:87" x14ac:dyDescent="0.25">
      <c r="CG55080" s="768"/>
      <c r="CH55080" s="768"/>
      <c r="CI55080" s="850"/>
    </row>
    <row r="55081" spans="85:87" x14ac:dyDescent="0.25">
      <c r="CG55081" s="768"/>
      <c r="CH55081" s="768"/>
      <c r="CI55081" s="850"/>
    </row>
    <row r="55082" spans="85:87" x14ac:dyDescent="0.25">
      <c r="CG55082" s="768"/>
      <c r="CH55082" s="768"/>
      <c r="CI55082" s="850"/>
    </row>
    <row r="55083" spans="85:87" x14ac:dyDescent="0.25">
      <c r="CG55083" s="768"/>
      <c r="CH55083" s="768"/>
      <c r="CI55083" s="850"/>
    </row>
    <row r="55084" spans="85:87" x14ac:dyDescent="0.25">
      <c r="CG55084" s="768"/>
      <c r="CH55084" s="768"/>
      <c r="CI55084" s="850"/>
    </row>
    <row r="55085" spans="85:87" x14ac:dyDescent="0.25">
      <c r="CG55085" s="768"/>
      <c r="CH55085" s="768"/>
      <c r="CI55085" s="850"/>
    </row>
    <row r="55086" spans="85:87" x14ac:dyDescent="0.25">
      <c r="CG55086" s="768"/>
      <c r="CH55086" s="768"/>
      <c r="CI55086" s="850"/>
    </row>
    <row r="55087" spans="85:87" x14ac:dyDescent="0.25">
      <c r="CG55087" s="768"/>
      <c r="CH55087" s="768"/>
      <c r="CI55087" s="850"/>
    </row>
    <row r="55088" spans="85:87" x14ac:dyDescent="0.25">
      <c r="CG55088" s="768"/>
      <c r="CH55088" s="768"/>
      <c r="CI55088" s="850"/>
    </row>
    <row r="55089" spans="85:87" x14ac:dyDescent="0.25">
      <c r="CG55089" s="768"/>
      <c r="CH55089" s="768"/>
      <c r="CI55089" s="850"/>
    </row>
    <row r="55090" spans="85:87" x14ac:dyDescent="0.25">
      <c r="CG55090" s="768"/>
      <c r="CH55090" s="768"/>
      <c r="CI55090" s="850"/>
    </row>
    <row r="55091" spans="85:87" x14ac:dyDescent="0.25">
      <c r="CG55091" s="768"/>
      <c r="CH55091" s="768"/>
      <c r="CI55091" s="850"/>
    </row>
    <row r="55092" spans="85:87" x14ac:dyDescent="0.25">
      <c r="CG55092" s="768"/>
      <c r="CH55092" s="768"/>
      <c r="CI55092" s="850"/>
    </row>
    <row r="55093" spans="85:87" x14ac:dyDescent="0.25">
      <c r="CG55093" s="768"/>
      <c r="CH55093" s="768"/>
      <c r="CI55093" s="850"/>
    </row>
    <row r="55094" spans="85:87" x14ac:dyDescent="0.25">
      <c r="CG55094" s="768"/>
      <c r="CH55094" s="768"/>
      <c r="CI55094" s="850"/>
    </row>
    <row r="55095" spans="85:87" x14ac:dyDescent="0.25">
      <c r="CG55095" s="768"/>
      <c r="CH55095" s="768"/>
      <c r="CI55095" s="850"/>
    </row>
    <row r="55096" spans="85:87" x14ac:dyDescent="0.25">
      <c r="CG55096" s="768"/>
      <c r="CH55096" s="768"/>
      <c r="CI55096" s="850"/>
    </row>
    <row r="55097" spans="85:87" x14ac:dyDescent="0.25">
      <c r="CG55097" s="768"/>
      <c r="CH55097" s="768"/>
      <c r="CI55097" s="850"/>
    </row>
    <row r="55098" spans="85:87" x14ac:dyDescent="0.25">
      <c r="CG55098" s="768"/>
      <c r="CH55098" s="768"/>
      <c r="CI55098" s="850"/>
    </row>
    <row r="55099" spans="85:87" x14ac:dyDescent="0.25">
      <c r="CG55099" s="768"/>
      <c r="CH55099" s="768"/>
      <c r="CI55099" s="850"/>
    </row>
    <row r="55100" spans="85:87" x14ac:dyDescent="0.25">
      <c r="CG55100" s="768"/>
      <c r="CH55100" s="768"/>
      <c r="CI55100" s="850"/>
    </row>
    <row r="55101" spans="85:87" x14ac:dyDescent="0.25">
      <c r="CG55101" s="768"/>
      <c r="CH55101" s="768"/>
      <c r="CI55101" s="850"/>
    </row>
    <row r="55102" spans="85:87" x14ac:dyDescent="0.25">
      <c r="CG55102" s="768"/>
      <c r="CH55102" s="768"/>
      <c r="CI55102" s="850"/>
    </row>
    <row r="55103" spans="85:87" x14ac:dyDescent="0.25">
      <c r="CG55103" s="768"/>
      <c r="CH55103" s="768"/>
      <c r="CI55103" s="850"/>
    </row>
    <row r="55104" spans="85:87" x14ac:dyDescent="0.25">
      <c r="CG55104" s="768"/>
      <c r="CH55104" s="768"/>
      <c r="CI55104" s="850"/>
    </row>
    <row r="55105" spans="85:87" x14ac:dyDescent="0.25">
      <c r="CG55105" s="768"/>
      <c r="CH55105" s="768"/>
      <c r="CI55105" s="850"/>
    </row>
    <row r="55106" spans="85:87" x14ac:dyDescent="0.25">
      <c r="CG55106" s="768"/>
      <c r="CH55106" s="768"/>
      <c r="CI55106" s="850"/>
    </row>
    <row r="55107" spans="85:87" x14ac:dyDescent="0.25">
      <c r="CG55107" s="768"/>
      <c r="CH55107" s="768"/>
      <c r="CI55107" s="850"/>
    </row>
    <row r="55108" spans="85:87" x14ac:dyDescent="0.25">
      <c r="CG55108" s="768"/>
      <c r="CH55108" s="768"/>
      <c r="CI55108" s="850"/>
    </row>
    <row r="55109" spans="85:87" x14ac:dyDescent="0.25">
      <c r="CG55109" s="768"/>
      <c r="CH55109" s="768"/>
      <c r="CI55109" s="850"/>
    </row>
    <row r="55110" spans="85:87" x14ac:dyDescent="0.25">
      <c r="CG55110" s="768"/>
      <c r="CH55110" s="768"/>
      <c r="CI55110" s="850"/>
    </row>
    <row r="55111" spans="85:87" x14ac:dyDescent="0.25">
      <c r="CG55111" s="768"/>
      <c r="CH55111" s="768"/>
      <c r="CI55111" s="850"/>
    </row>
    <row r="55112" spans="85:87" x14ac:dyDescent="0.25">
      <c r="CG55112" s="768"/>
      <c r="CH55112" s="768"/>
      <c r="CI55112" s="850"/>
    </row>
    <row r="55113" spans="85:87" x14ac:dyDescent="0.25">
      <c r="CG55113" s="768"/>
      <c r="CH55113" s="768"/>
      <c r="CI55113" s="850"/>
    </row>
    <row r="55114" spans="85:87" x14ac:dyDescent="0.25">
      <c r="CG55114" s="768"/>
      <c r="CH55114" s="768"/>
      <c r="CI55114" s="850"/>
    </row>
    <row r="55115" spans="85:87" x14ac:dyDescent="0.25">
      <c r="CG55115" s="768"/>
      <c r="CH55115" s="768"/>
      <c r="CI55115" s="850"/>
    </row>
    <row r="55116" spans="85:87" x14ac:dyDescent="0.25">
      <c r="CG55116" s="768"/>
      <c r="CH55116" s="768"/>
      <c r="CI55116" s="850"/>
    </row>
    <row r="55117" spans="85:87" x14ac:dyDescent="0.25">
      <c r="CG55117" s="768"/>
      <c r="CH55117" s="768"/>
      <c r="CI55117" s="850"/>
    </row>
    <row r="55118" spans="85:87" x14ac:dyDescent="0.25">
      <c r="CG55118" s="768"/>
      <c r="CH55118" s="768"/>
      <c r="CI55118" s="850"/>
    </row>
    <row r="55119" spans="85:87" x14ac:dyDescent="0.25">
      <c r="CG55119" s="768"/>
      <c r="CH55119" s="768"/>
      <c r="CI55119" s="850"/>
    </row>
    <row r="55120" spans="85:87" x14ac:dyDescent="0.25">
      <c r="CG55120" s="768"/>
      <c r="CH55120" s="768"/>
      <c r="CI55120" s="850"/>
    </row>
    <row r="55121" spans="85:87" x14ac:dyDescent="0.25">
      <c r="CG55121" s="768"/>
      <c r="CH55121" s="768"/>
      <c r="CI55121" s="850"/>
    </row>
    <row r="55122" spans="85:87" x14ac:dyDescent="0.25">
      <c r="CG55122" s="768"/>
      <c r="CH55122" s="768"/>
      <c r="CI55122" s="850"/>
    </row>
    <row r="55123" spans="85:87" x14ac:dyDescent="0.25">
      <c r="CG55123" s="768"/>
      <c r="CH55123" s="768"/>
      <c r="CI55123" s="850"/>
    </row>
    <row r="55124" spans="85:87" x14ac:dyDescent="0.25">
      <c r="CG55124" s="768"/>
      <c r="CH55124" s="768"/>
      <c r="CI55124" s="850"/>
    </row>
    <row r="55125" spans="85:87" x14ac:dyDescent="0.25">
      <c r="CG55125" s="768"/>
      <c r="CH55125" s="768"/>
      <c r="CI55125" s="850"/>
    </row>
    <row r="55126" spans="85:87" x14ac:dyDescent="0.25">
      <c r="CG55126" s="768"/>
      <c r="CH55126" s="768"/>
      <c r="CI55126" s="850"/>
    </row>
    <row r="55127" spans="85:87" x14ac:dyDescent="0.25">
      <c r="CG55127" s="768"/>
      <c r="CH55127" s="768"/>
      <c r="CI55127" s="850"/>
    </row>
    <row r="55128" spans="85:87" x14ac:dyDescent="0.25">
      <c r="CG55128" s="768"/>
      <c r="CH55128" s="768"/>
      <c r="CI55128" s="850"/>
    </row>
    <row r="55129" spans="85:87" x14ac:dyDescent="0.25">
      <c r="CG55129" s="768"/>
      <c r="CH55129" s="768"/>
      <c r="CI55129" s="850"/>
    </row>
    <row r="55130" spans="85:87" x14ac:dyDescent="0.25">
      <c r="CG55130" s="768"/>
      <c r="CH55130" s="768"/>
      <c r="CI55130" s="850"/>
    </row>
    <row r="55131" spans="85:87" x14ac:dyDescent="0.25">
      <c r="CG55131" s="768"/>
      <c r="CH55131" s="768"/>
      <c r="CI55131" s="850"/>
    </row>
    <row r="55132" spans="85:87" x14ac:dyDescent="0.25">
      <c r="CG55132" s="768"/>
      <c r="CH55132" s="768"/>
      <c r="CI55132" s="850"/>
    </row>
    <row r="55133" spans="85:87" x14ac:dyDescent="0.25">
      <c r="CG55133" s="768"/>
      <c r="CH55133" s="768"/>
      <c r="CI55133" s="850"/>
    </row>
    <row r="55134" spans="85:87" x14ac:dyDescent="0.25">
      <c r="CG55134" s="768"/>
      <c r="CH55134" s="768"/>
      <c r="CI55134" s="850"/>
    </row>
    <row r="55135" spans="85:87" x14ac:dyDescent="0.25">
      <c r="CG55135" s="768"/>
      <c r="CH55135" s="768"/>
      <c r="CI55135" s="850"/>
    </row>
    <row r="55136" spans="85:87" x14ac:dyDescent="0.25">
      <c r="CG55136" s="768"/>
      <c r="CH55136" s="768"/>
      <c r="CI55136" s="850"/>
    </row>
    <row r="55137" spans="85:87" x14ac:dyDescent="0.25">
      <c r="CG55137" s="768"/>
      <c r="CH55137" s="768"/>
      <c r="CI55137" s="850"/>
    </row>
    <row r="55138" spans="85:87" x14ac:dyDescent="0.25">
      <c r="CG55138" s="768"/>
      <c r="CH55138" s="768"/>
      <c r="CI55138" s="850"/>
    </row>
    <row r="55139" spans="85:87" x14ac:dyDescent="0.25">
      <c r="CG55139" s="768"/>
      <c r="CH55139" s="768"/>
      <c r="CI55139" s="850"/>
    </row>
    <row r="55140" spans="85:87" x14ac:dyDescent="0.25">
      <c r="CG55140" s="768"/>
      <c r="CH55140" s="768"/>
      <c r="CI55140" s="850"/>
    </row>
    <row r="55141" spans="85:87" x14ac:dyDescent="0.25">
      <c r="CG55141" s="768"/>
      <c r="CH55141" s="768"/>
      <c r="CI55141" s="850"/>
    </row>
    <row r="55142" spans="85:87" x14ac:dyDescent="0.25">
      <c r="CG55142" s="768"/>
      <c r="CH55142" s="768"/>
      <c r="CI55142" s="850"/>
    </row>
    <row r="55143" spans="85:87" x14ac:dyDescent="0.25">
      <c r="CG55143" s="768"/>
      <c r="CH55143" s="768"/>
      <c r="CI55143" s="850"/>
    </row>
    <row r="55144" spans="85:87" x14ac:dyDescent="0.25">
      <c r="CG55144" s="768"/>
      <c r="CH55144" s="768"/>
      <c r="CI55144" s="850"/>
    </row>
    <row r="55145" spans="85:87" x14ac:dyDescent="0.25">
      <c r="CG55145" s="768"/>
      <c r="CH55145" s="768"/>
      <c r="CI55145" s="850"/>
    </row>
    <row r="55146" spans="85:87" x14ac:dyDescent="0.25">
      <c r="CG55146" s="768"/>
      <c r="CH55146" s="768"/>
      <c r="CI55146" s="850"/>
    </row>
    <row r="55147" spans="85:87" x14ac:dyDescent="0.25">
      <c r="CG55147" s="768"/>
      <c r="CH55147" s="768"/>
      <c r="CI55147" s="850"/>
    </row>
    <row r="55148" spans="85:87" x14ac:dyDescent="0.25">
      <c r="CG55148" s="768"/>
      <c r="CH55148" s="768"/>
      <c r="CI55148" s="850"/>
    </row>
    <row r="55149" spans="85:87" x14ac:dyDescent="0.25">
      <c r="CG55149" s="768"/>
      <c r="CH55149" s="768"/>
      <c r="CI55149" s="850"/>
    </row>
    <row r="55150" spans="85:87" x14ac:dyDescent="0.25">
      <c r="CG55150" s="768"/>
      <c r="CH55150" s="768"/>
      <c r="CI55150" s="850"/>
    </row>
    <row r="55151" spans="85:87" x14ac:dyDescent="0.25">
      <c r="CG55151" s="768"/>
      <c r="CH55151" s="768"/>
      <c r="CI55151" s="850"/>
    </row>
    <row r="55152" spans="85:87" x14ac:dyDescent="0.25">
      <c r="CG55152" s="768"/>
      <c r="CH55152" s="768"/>
      <c r="CI55152" s="850"/>
    </row>
    <row r="55153" spans="85:87" x14ac:dyDescent="0.25">
      <c r="CG55153" s="768"/>
      <c r="CH55153" s="768"/>
      <c r="CI55153" s="850"/>
    </row>
    <row r="55154" spans="85:87" x14ac:dyDescent="0.25">
      <c r="CG55154" s="768"/>
      <c r="CH55154" s="768"/>
      <c r="CI55154" s="850"/>
    </row>
    <row r="55155" spans="85:87" x14ac:dyDescent="0.25">
      <c r="CG55155" s="768"/>
      <c r="CH55155" s="768"/>
      <c r="CI55155" s="850"/>
    </row>
    <row r="55156" spans="85:87" x14ac:dyDescent="0.25">
      <c r="CG55156" s="768"/>
      <c r="CH55156" s="768"/>
      <c r="CI55156" s="850"/>
    </row>
    <row r="55157" spans="85:87" x14ac:dyDescent="0.25">
      <c r="CG55157" s="768"/>
      <c r="CH55157" s="768"/>
      <c r="CI55157" s="850"/>
    </row>
    <row r="55158" spans="85:87" x14ac:dyDescent="0.25">
      <c r="CG55158" s="768"/>
      <c r="CH55158" s="768"/>
      <c r="CI55158" s="850"/>
    </row>
    <row r="55159" spans="85:87" x14ac:dyDescent="0.25">
      <c r="CG55159" s="768"/>
      <c r="CH55159" s="768"/>
      <c r="CI55159" s="850"/>
    </row>
    <row r="55160" spans="85:87" x14ac:dyDescent="0.25">
      <c r="CG55160" s="768"/>
      <c r="CH55160" s="768"/>
      <c r="CI55160" s="850"/>
    </row>
    <row r="55161" spans="85:87" x14ac:dyDescent="0.25">
      <c r="CG55161" s="768"/>
      <c r="CH55161" s="768"/>
      <c r="CI55161" s="850"/>
    </row>
    <row r="55162" spans="85:87" x14ac:dyDescent="0.25">
      <c r="CG55162" s="768"/>
      <c r="CH55162" s="768"/>
      <c r="CI55162" s="850"/>
    </row>
    <row r="55163" spans="85:87" x14ac:dyDescent="0.25">
      <c r="CG55163" s="768"/>
      <c r="CH55163" s="768"/>
      <c r="CI55163" s="850"/>
    </row>
    <row r="55164" spans="85:87" x14ac:dyDescent="0.25">
      <c r="CG55164" s="768"/>
      <c r="CH55164" s="768"/>
      <c r="CI55164" s="850"/>
    </row>
    <row r="55165" spans="85:87" x14ac:dyDescent="0.25">
      <c r="CG55165" s="768"/>
      <c r="CH55165" s="768"/>
      <c r="CI55165" s="850"/>
    </row>
    <row r="55166" spans="85:87" x14ac:dyDescent="0.25">
      <c r="CG55166" s="768"/>
      <c r="CH55166" s="768"/>
      <c r="CI55166" s="850"/>
    </row>
    <row r="55167" spans="85:87" x14ac:dyDescent="0.25">
      <c r="CG55167" s="768"/>
      <c r="CH55167" s="768"/>
      <c r="CI55167" s="850"/>
    </row>
    <row r="55168" spans="85:87" x14ac:dyDescent="0.25">
      <c r="CG55168" s="768"/>
      <c r="CH55168" s="768"/>
      <c r="CI55168" s="850"/>
    </row>
    <row r="55169" spans="85:87" x14ac:dyDescent="0.25">
      <c r="CG55169" s="768"/>
      <c r="CH55169" s="768"/>
      <c r="CI55169" s="850"/>
    </row>
    <row r="55170" spans="85:87" x14ac:dyDescent="0.25">
      <c r="CG55170" s="768"/>
      <c r="CH55170" s="768"/>
      <c r="CI55170" s="850"/>
    </row>
    <row r="55171" spans="85:87" x14ac:dyDescent="0.25">
      <c r="CG55171" s="768"/>
      <c r="CH55171" s="768"/>
      <c r="CI55171" s="850"/>
    </row>
    <row r="55172" spans="85:87" x14ac:dyDescent="0.25">
      <c r="CG55172" s="768"/>
      <c r="CH55172" s="768"/>
      <c r="CI55172" s="850"/>
    </row>
    <row r="55173" spans="85:87" x14ac:dyDescent="0.25">
      <c r="CG55173" s="768"/>
      <c r="CH55173" s="768"/>
      <c r="CI55173" s="850"/>
    </row>
    <row r="55174" spans="85:87" x14ac:dyDescent="0.25">
      <c r="CG55174" s="768"/>
      <c r="CH55174" s="768"/>
      <c r="CI55174" s="850"/>
    </row>
    <row r="55175" spans="85:87" x14ac:dyDescent="0.25">
      <c r="CG55175" s="768"/>
      <c r="CH55175" s="768"/>
      <c r="CI55175" s="850"/>
    </row>
    <row r="55176" spans="85:87" x14ac:dyDescent="0.25">
      <c r="CG55176" s="768"/>
      <c r="CH55176" s="768"/>
      <c r="CI55176" s="850"/>
    </row>
    <row r="55177" spans="85:87" x14ac:dyDescent="0.25">
      <c r="CG55177" s="768"/>
      <c r="CH55177" s="768"/>
      <c r="CI55177" s="850"/>
    </row>
    <row r="55178" spans="85:87" x14ac:dyDescent="0.25">
      <c r="CG55178" s="768"/>
      <c r="CH55178" s="768"/>
      <c r="CI55178" s="850"/>
    </row>
    <row r="55179" spans="85:87" x14ac:dyDescent="0.25">
      <c r="CG55179" s="768"/>
      <c r="CH55179" s="768"/>
      <c r="CI55179" s="850"/>
    </row>
    <row r="55180" spans="85:87" x14ac:dyDescent="0.25">
      <c r="CG55180" s="768"/>
      <c r="CH55180" s="768"/>
      <c r="CI55180" s="850"/>
    </row>
    <row r="55181" spans="85:87" x14ac:dyDescent="0.25">
      <c r="CG55181" s="768"/>
      <c r="CH55181" s="768"/>
      <c r="CI55181" s="850"/>
    </row>
    <row r="55182" spans="85:87" x14ac:dyDescent="0.25">
      <c r="CG55182" s="768"/>
      <c r="CH55182" s="768"/>
      <c r="CI55182" s="850"/>
    </row>
    <row r="55183" spans="85:87" x14ac:dyDescent="0.25">
      <c r="CG55183" s="768"/>
      <c r="CH55183" s="768"/>
      <c r="CI55183" s="850"/>
    </row>
    <row r="55184" spans="85:87" x14ac:dyDescent="0.25">
      <c r="CG55184" s="768"/>
      <c r="CH55184" s="768"/>
      <c r="CI55184" s="850"/>
    </row>
    <row r="55185" spans="85:87" x14ac:dyDescent="0.25">
      <c r="CG55185" s="768"/>
      <c r="CH55185" s="768"/>
      <c r="CI55185" s="850"/>
    </row>
    <row r="55186" spans="85:87" x14ac:dyDescent="0.25">
      <c r="CG55186" s="768"/>
      <c r="CH55186" s="768"/>
      <c r="CI55186" s="850"/>
    </row>
    <row r="55187" spans="85:87" x14ac:dyDescent="0.25">
      <c r="CG55187" s="768"/>
      <c r="CH55187" s="768"/>
      <c r="CI55187" s="850"/>
    </row>
    <row r="55188" spans="85:87" x14ac:dyDescent="0.25">
      <c r="CG55188" s="768"/>
      <c r="CH55188" s="768"/>
      <c r="CI55188" s="850"/>
    </row>
    <row r="55189" spans="85:87" x14ac:dyDescent="0.25">
      <c r="CG55189" s="768"/>
      <c r="CH55189" s="768"/>
      <c r="CI55189" s="850"/>
    </row>
    <row r="55190" spans="85:87" x14ac:dyDescent="0.25">
      <c r="CG55190" s="768"/>
      <c r="CH55190" s="768"/>
      <c r="CI55190" s="850"/>
    </row>
    <row r="55191" spans="85:87" x14ac:dyDescent="0.25">
      <c r="CG55191" s="768"/>
      <c r="CH55191" s="768"/>
      <c r="CI55191" s="850"/>
    </row>
    <row r="55192" spans="85:87" x14ac:dyDescent="0.25">
      <c r="CG55192" s="768"/>
      <c r="CH55192" s="768"/>
      <c r="CI55192" s="850"/>
    </row>
    <row r="55193" spans="85:87" x14ac:dyDescent="0.25">
      <c r="CG55193" s="768"/>
      <c r="CH55193" s="768"/>
      <c r="CI55193" s="850"/>
    </row>
    <row r="55194" spans="85:87" x14ac:dyDescent="0.25">
      <c r="CG55194" s="768"/>
      <c r="CH55194" s="768"/>
      <c r="CI55194" s="850"/>
    </row>
    <row r="55195" spans="85:87" x14ac:dyDescent="0.25">
      <c r="CG55195" s="768"/>
      <c r="CH55195" s="768"/>
      <c r="CI55195" s="850"/>
    </row>
    <row r="55196" spans="85:87" x14ac:dyDescent="0.25">
      <c r="CG55196" s="768"/>
      <c r="CH55196" s="768"/>
      <c r="CI55196" s="850"/>
    </row>
    <row r="55197" spans="85:87" x14ac:dyDescent="0.25">
      <c r="CG55197" s="768"/>
      <c r="CH55197" s="768"/>
      <c r="CI55197" s="850"/>
    </row>
    <row r="55198" spans="85:87" x14ac:dyDescent="0.25">
      <c r="CG55198" s="768"/>
      <c r="CH55198" s="768"/>
      <c r="CI55198" s="850"/>
    </row>
    <row r="55199" spans="85:87" x14ac:dyDescent="0.25">
      <c r="CG55199" s="768"/>
      <c r="CH55199" s="768"/>
      <c r="CI55199" s="850"/>
    </row>
    <row r="55200" spans="85:87" x14ac:dyDescent="0.25">
      <c r="CG55200" s="768"/>
      <c r="CH55200" s="768"/>
      <c r="CI55200" s="850"/>
    </row>
    <row r="55201" spans="85:87" x14ac:dyDescent="0.25">
      <c r="CG55201" s="768"/>
      <c r="CH55201" s="768"/>
      <c r="CI55201" s="850"/>
    </row>
    <row r="55202" spans="85:87" x14ac:dyDescent="0.25">
      <c r="CG55202" s="768"/>
      <c r="CH55202" s="768"/>
      <c r="CI55202" s="850"/>
    </row>
    <row r="55203" spans="85:87" x14ac:dyDescent="0.25">
      <c r="CG55203" s="768"/>
      <c r="CH55203" s="768"/>
      <c r="CI55203" s="850"/>
    </row>
    <row r="55204" spans="85:87" x14ac:dyDescent="0.25">
      <c r="CG55204" s="768"/>
      <c r="CH55204" s="768"/>
      <c r="CI55204" s="850"/>
    </row>
    <row r="55205" spans="85:87" x14ac:dyDescent="0.25">
      <c r="CG55205" s="768"/>
      <c r="CH55205" s="768"/>
      <c r="CI55205" s="850"/>
    </row>
    <row r="55206" spans="85:87" x14ac:dyDescent="0.25">
      <c r="CG55206" s="768"/>
      <c r="CH55206" s="768"/>
      <c r="CI55206" s="850"/>
    </row>
    <row r="55207" spans="85:87" x14ac:dyDescent="0.25">
      <c r="CG55207" s="768"/>
      <c r="CH55207" s="768"/>
      <c r="CI55207" s="850"/>
    </row>
    <row r="55208" spans="85:87" x14ac:dyDescent="0.25">
      <c r="CG55208" s="768"/>
      <c r="CH55208" s="768"/>
      <c r="CI55208" s="850"/>
    </row>
    <row r="55209" spans="85:87" x14ac:dyDescent="0.25">
      <c r="CG55209" s="768"/>
      <c r="CH55209" s="768"/>
      <c r="CI55209" s="850"/>
    </row>
    <row r="55210" spans="85:87" x14ac:dyDescent="0.25">
      <c r="CG55210" s="768"/>
      <c r="CH55210" s="768"/>
      <c r="CI55210" s="850"/>
    </row>
    <row r="55211" spans="85:87" x14ac:dyDescent="0.25">
      <c r="CG55211" s="768"/>
      <c r="CH55211" s="768"/>
      <c r="CI55211" s="850"/>
    </row>
    <row r="55212" spans="85:87" x14ac:dyDescent="0.25">
      <c r="CG55212" s="768"/>
      <c r="CH55212" s="768"/>
      <c r="CI55212" s="850"/>
    </row>
    <row r="55213" spans="85:87" x14ac:dyDescent="0.25">
      <c r="CG55213" s="768"/>
      <c r="CH55213" s="768"/>
      <c r="CI55213" s="850"/>
    </row>
    <row r="55214" spans="85:87" x14ac:dyDescent="0.25">
      <c r="CG55214" s="768"/>
      <c r="CH55214" s="768"/>
      <c r="CI55214" s="850"/>
    </row>
    <row r="55215" spans="85:87" x14ac:dyDescent="0.25">
      <c r="CG55215" s="768"/>
      <c r="CH55215" s="768"/>
      <c r="CI55215" s="850"/>
    </row>
    <row r="55216" spans="85:87" x14ac:dyDescent="0.25">
      <c r="CG55216" s="768"/>
      <c r="CH55216" s="768"/>
      <c r="CI55216" s="850"/>
    </row>
    <row r="55217" spans="85:87" x14ac:dyDescent="0.25">
      <c r="CG55217" s="768"/>
      <c r="CH55217" s="768"/>
      <c r="CI55217" s="850"/>
    </row>
    <row r="55218" spans="85:87" x14ac:dyDescent="0.25">
      <c r="CG55218" s="768"/>
      <c r="CH55218" s="768"/>
      <c r="CI55218" s="850"/>
    </row>
    <row r="55219" spans="85:87" x14ac:dyDescent="0.25">
      <c r="CG55219" s="768"/>
      <c r="CH55219" s="768"/>
      <c r="CI55219" s="850"/>
    </row>
    <row r="55220" spans="85:87" x14ac:dyDescent="0.25">
      <c r="CG55220" s="768"/>
      <c r="CH55220" s="768"/>
      <c r="CI55220" s="850"/>
    </row>
    <row r="55221" spans="85:87" x14ac:dyDescent="0.25">
      <c r="CG55221" s="768"/>
      <c r="CH55221" s="768"/>
      <c r="CI55221" s="850"/>
    </row>
    <row r="55222" spans="85:87" x14ac:dyDescent="0.25">
      <c r="CG55222" s="768"/>
      <c r="CH55222" s="768"/>
      <c r="CI55222" s="850"/>
    </row>
    <row r="55223" spans="85:87" x14ac:dyDescent="0.25">
      <c r="CG55223" s="768"/>
      <c r="CH55223" s="768"/>
      <c r="CI55223" s="850"/>
    </row>
    <row r="55224" spans="85:87" x14ac:dyDescent="0.25">
      <c r="CG55224" s="768"/>
      <c r="CH55224" s="768"/>
      <c r="CI55224" s="850"/>
    </row>
    <row r="55225" spans="85:87" x14ac:dyDescent="0.25">
      <c r="CG55225" s="768"/>
      <c r="CH55225" s="768"/>
      <c r="CI55225" s="850"/>
    </row>
    <row r="55226" spans="85:87" x14ac:dyDescent="0.25">
      <c r="CG55226" s="768"/>
      <c r="CH55226" s="768"/>
      <c r="CI55226" s="850"/>
    </row>
    <row r="55227" spans="85:87" x14ac:dyDescent="0.25">
      <c r="CG55227" s="768"/>
      <c r="CH55227" s="768"/>
      <c r="CI55227" s="850"/>
    </row>
    <row r="55228" spans="85:87" x14ac:dyDescent="0.25">
      <c r="CG55228" s="768"/>
      <c r="CH55228" s="768"/>
      <c r="CI55228" s="850"/>
    </row>
    <row r="55229" spans="85:87" x14ac:dyDescent="0.25">
      <c r="CG55229" s="768"/>
      <c r="CH55229" s="768"/>
      <c r="CI55229" s="850"/>
    </row>
    <row r="55230" spans="85:87" x14ac:dyDescent="0.25">
      <c r="CG55230" s="768"/>
      <c r="CH55230" s="768"/>
      <c r="CI55230" s="850"/>
    </row>
    <row r="55231" spans="85:87" x14ac:dyDescent="0.25">
      <c r="CG55231" s="768"/>
      <c r="CH55231" s="768"/>
      <c r="CI55231" s="850"/>
    </row>
    <row r="55232" spans="85:87" x14ac:dyDescent="0.25">
      <c r="CG55232" s="768"/>
      <c r="CH55232" s="768"/>
      <c r="CI55232" s="850"/>
    </row>
    <row r="55233" spans="85:87" x14ac:dyDescent="0.25">
      <c r="CG55233" s="768"/>
      <c r="CH55233" s="768"/>
      <c r="CI55233" s="850"/>
    </row>
    <row r="55234" spans="85:87" x14ac:dyDescent="0.25">
      <c r="CG55234" s="768"/>
      <c r="CH55234" s="768"/>
      <c r="CI55234" s="850"/>
    </row>
    <row r="55235" spans="85:87" x14ac:dyDescent="0.25">
      <c r="CG55235" s="768"/>
      <c r="CH55235" s="768"/>
      <c r="CI55235" s="850"/>
    </row>
    <row r="55236" spans="85:87" x14ac:dyDescent="0.25">
      <c r="CG55236" s="768"/>
      <c r="CH55236" s="768"/>
      <c r="CI55236" s="850"/>
    </row>
    <row r="55237" spans="85:87" x14ac:dyDescent="0.25">
      <c r="CG55237" s="768"/>
      <c r="CH55237" s="768"/>
      <c r="CI55237" s="850"/>
    </row>
    <row r="55238" spans="85:87" x14ac:dyDescent="0.25">
      <c r="CG55238" s="768"/>
      <c r="CH55238" s="768"/>
      <c r="CI55238" s="850"/>
    </row>
    <row r="55239" spans="85:87" x14ac:dyDescent="0.25">
      <c r="CG55239" s="768"/>
      <c r="CH55239" s="768"/>
      <c r="CI55239" s="850"/>
    </row>
    <row r="55240" spans="85:87" x14ac:dyDescent="0.25">
      <c r="CG55240" s="768"/>
      <c r="CH55240" s="768"/>
      <c r="CI55240" s="850"/>
    </row>
    <row r="55241" spans="85:87" x14ac:dyDescent="0.25">
      <c r="CG55241" s="768"/>
      <c r="CH55241" s="768"/>
      <c r="CI55241" s="850"/>
    </row>
    <row r="55242" spans="85:87" x14ac:dyDescent="0.25">
      <c r="CG55242" s="768"/>
      <c r="CH55242" s="768"/>
      <c r="CI55242" s="850"/>
    </row>
    <row r="55243" spans="85:87" x14ac:dyDescent="0.25">
      <c r="CG55243" s="768"/>
      <c r="CH55243" s="768"/>
      <c r="CI55243" s="850"/>
    </row>
    <row r="55244" spans="85:87" x14ac:dyDescent="0.25">
      <c r="CG55244" s="768"/>
      <c r="CH55244" s="768"/>
      <c r="CI55244" s="850"/>
    </row>
    <row r="55245" spans="85:87" x14ac:dyDescent="0.25">
      <c r="CG55245" s="768"/>
      <c r="CH55245" s="768"/>
      <c r="CI55245" s="850"/>
    </row>
    <row r="55246" spans="85:87" x14ac:dyDescent="0.25">
      <c r="CG55246" s="768"/>
      <c r="CH55246" s="768"/>
      <c r="CI55246" s="850"/>
    </row>
    <row r="55247" spans="85:87" x14ac:dyDescent="0.25">
      <c r="CG55247" s="768"/>
      <c r="CH55247" s="768"/>
      <c r="CI55247" s="850"/>
    </row>
    <row r="55248" spans="85:87" x14ac:dyDescent="0.25">
      <c r="CG55248" s="768"/>
      <c r="CH55248" s="768"/>
      <c r="CI55248" s="850"/>
    </row>
    <row r="55249" spans="85:87" x14ac:dyDescent="0.25">
      <c r="CG55249" s="768"/>
      <c r="CH55249" s="768"/>
      <c r="CI55249" s="850"/>
    </row>
    <row r="55250" spans="85:87" x14ac:dyDescent="0.25">
      <c r="CG55250" s="768"/>
      <c r="CH55250" s="768"/>
      <c r="CI55250" s="850"/>
    </row>
    <row r="55251" spans="85:87" x14ac:dyDescent="0.25">
      <c r="CG55251" s="768"/>
      <c r="CH55251" s="768"/>
      <c r="CI55251" s="850"/>
    </row>
    <row r="55252" spans="85:87" x14ac:dyDescent="0.25">
      <c r="CG55252" s="768"/>
      <c r="CH55252" s="768"/>
      <c r="CI55252" s="850"/>
    </row>
    <row r="55253" spans="85:87" x14ac:dyDescent="0.25">
      <c r="CG55253" s="768"/>
      <c r="CH55253" s="768"/>
      <c r="CI55253" s="850"/>
    </row>
    <row r="55254" spans="85:87" x14ac:dyDescent="0.25">
      <c r="CG55254" s="768"/>
      <c r="CH55254" s="768"/>
      <c r="CI55254" s="850"/>
    </row>
    <row r="55255" spans="85:87" x14ac:dyDescent="0.25">
      <c r="CG55255" s="768"/>
      <c r="CH55255" s="768"/>
      <c r="CI55255" s="850"/>
    </row>
    <row r="55256" spans="85:87" x14ac:dyDescent="0.25">
      <c r="CG55256" s="768"/>
      <c r="CH55256" s="768"/>
      <c r="CI55256" s="850"/>
    </row>
    <row r="55257" spans="85:87" x14ac:dyDescent="0.25">
      <c r="CG55257" s="768"/>
      <c r="CH55257" s="768"/>
      <c r="CI55257" s="850"/>
    </row>
    <row r="55258" spans="85:87" x14ac:dyDescent="0.25">
      <c r="CG55258" s="768"/>
      <c r="CH55258" s="768"/>
      <c r="CI55258" s="850"/>
    </row>
    <row r="55259" spans="85:87" x14ac:dyDescent="0.25">
      <c r="CG55259" s="768"/>
      <c r="CH55259" s="768"/>
      <c r="CI55259" s="850"/>
    </row>
    <row r="55260" spans="85:87" x14ac:dyDescent="0.25">
      <c r="CG55260" s="768"/>
      <c r="CH55260" s="768"/>
      <c r="CI55260" s="850"/>
    </row>
    <row r="55261" spans="85:87" x14ac:dyDescent="0.25">
      <c r="CG55261" s="768"/>
      <c r="CH55261" s="768"/>
      <c r="CI55261" s="850"/>
    </row>
    <row r="55262" spans="85:87" x14ac:dyDescent="0.25">
      <c r="CG55262" s="768"/>
      <c r="CH55262" s="768"/>
      <c r="CI55262" s="850"/>
    </row>
    <row r="55263" spans="85:87" x14ac:dyDescent="0.25">
      <c r="CG55263" s="768"/>
      <c r="CH55263" s="768"/>
      <c r="CI55263" s="850"/>
    </row>
    <row r="55264" spans="85:87" x14ac:dyDescent="0.25">
      <c r="CG55264" s="768"/>
      <c r="CH55264" s="768"/>
      <c r="CI55264" s="850"/>
    </row>
    <row r="55265" spans="85:87" x14ac:dyDescent="0.25">
      <c r="CG55265" s="768"/>
      <c r="CH55265" s="768"/>
      <c r="CI55265" s="850"/>
    </row>
    <row r="55266" spans="85:87" x14ac:dyDescent="0.25">
      <c r="CG55266" s="768"/>
      <c r="CH55266" s="768"/>
      <c r="CI55266" s="850"/>
    </row>
    <row r="55267" spans="85:87" x14ac:dyDescent="0.25">
      <c r="CG55267" s="768"/>
      <c r="CH55267" s="768"/>
      <c r="CI55267" s="850"/>
    </row>
    <row r="55268" spans="85:87" x14ac:dyDescent="0.25">
      <c r="CG55268" s="768"/>
      <c r="CH55268" s="768"/>
      <c r="CI55268" s="850"/>
    </row>
    <row r="55269" spans="85:87" x14ac:dyDescent="0.25">
      <c r="CG55269" s="768"/>
      <c r="CH55269" s="768"/>
      <c r="CI55269" s="850"/>
    </row>
    <row r="55270" spans="85:87" x14ac:dyDescent="0.25">
      <c r="CG55270" s="768"/>
      <c r="CH55270" s="768"/>
      <c r="CI55270" s="850"/>
    </row>
    <row r="55271" spans="85:87" x14ac:dyDescent="0.25">
      <c r="CG55271" s="768"/>
      <c r="CH55271" s="768"/>
      <c r="CI55271" s="850"/>
    </row>
    <row r="55272" spans="85:87" x14ac:dyDescent="0.25">
      <c r="CG55272" s="768"/>
      <c r="CH55272" s="768"/>
      <c r="CI55272" s="850"/>
    </row>
    <row r="55273" spans="85:87" x14ac:dyDescent="0.25">
      <c r="CG55273" s="768"/>
      <c r="CH55273" s="768"/>
      <c r="CI55273" s="850"/>
    </row>
    <row r="55274" spans="85:87" x14ac:dyDescent="0.25">
      <c r="CG55274" s="768"/>
      <c r="CH55274" s="768"/>
      <c r="CI55274" s="850"/>
    </row>
    <row r="55275" spans="85:87" x14ac:dyDescent="0.25">
      <c r="CG55275" s="768"/>
      <c r="CH55275" s="768"/>
      <c r="CI55275" s="850"/>
    </row>
    <row r="55276" spans="85:87" x14ac:dyDescent="0.25">
      <c r="CG55276" s="768"/>
      <c r="CH55276" s="768"/>
      <c r="CI55276" s="850"/>
    </row>
    <row r="55277" spans="85:87" x14ac:dyDescent="0.25">
      <c r="CG55277" s="768"/>
      <c r="CH55277" s="768"/>
      <c r="CI55277" s="850"/>
    </row>
    <row r="55278" spans="85:87" x14ac:dyDescent="0.25">
      <c r="CG55278" s="768"/>
      <c r="CH55278" s="768"/>
      <c r="CI55278" s="850"/>
    </row>
    <row r="55279" spans="85:87" x14ac:dyDescent="0.25">
      <c r="CG55279" s="768"/>
      <c r="CH55279" s="768"/>
      <c r="CI55279" s="850"/>
    </row>
    <row r="55280" spans="85:87" x14ac:dyDescent="0.25">
      <c r="CG55280" s="768"/>
      <c r="CH55280" s="768"/>
      <c r="CI55280" s="850"/>
    </row>
    <row r="55281" spans="85:87" x14ac:dyDescent="0.25">
      <c r="CG55281" s="768"/>
      <c r="CH55281" s="768"/>
      <c r="CI55281" s="850"/>
    </row>
    <row r="55282" spans="85:87" x14ac:dyDescent="0.25">
      <c r="CG55282" s="768"/>
      <c r="CH55282" s="768"/>
      <c r="CI55282" s="850"/>
    </row>
    <row r="55283" spans="85:87" x14ac:dyDescent="0.25">
      <c r="CG55283" s="768"/>
      <c r="CH55283" s="768"/>
      <c r="CI55283" s="850"/>
    </row>
    <row r="55284" spans="85:87" x14ac:dyDescent="0.25">
      <c r="CG55284" s="768"/>
      <c r="CH55284" s="768"/>
      <c r="CI55284" s="850"/>
    </row>
    <row r="55285" spans="85:87" x14ac:dyDescent="0.25">
      <c r="CG55285" s="768"/>
      <c r="CH55285" s="768"/>
      <c r="CI55285" s="850"/>
    </row>
    <row r="55286" spans="85:87" x14ac:dyDescent="0.25">
      <c r="CG55286" s="768"/>
      <c r="CH55286" s="768"/>
      <c r="CI55286" s="850"/>
    </row>
    <row r="55287" spans="85:87" x14ac:dyDescent="0.25">
      <c r="CG55287" s="768"/>
      <c r="CH55287" s="768"/>
      <c r="CI55287" s="850"/>
    </row>
    <row r="55288" spans="85:87" x14ac:dyDescent="0.25">
      <c r="CG55288" s="768"/>
      <c r="CH55288" s="768"/>
      <c r="CI55288" s="850"/>
    </row>
    <row r="55289" spans="85:87" x14ac:dyDescent="0.25">
      <c r="CG55289" s="768"/>
      <c r="CH55289" s="768"/>
      <c r="CI55289" s="850"/>
    </row>
    <row r="55290" spans="85:87" x14ac:dyDescent="0.25">
      <c r="CG55290" s="768"/>
      <c r="CH55290" s="768"/>
      <c r="CI55290" s="850"/>
    </row>
    <row r="55291" spans="85:87" x14ac:dyDescent="0.25">
      <c r="CG55291" s="768"/>
      <c r="CH55291" s="768"/>
      <c r="CI55291" s="850"/>
    </row>
    <row r="55292" spans="85:87" x14ac:dyDescent="0.25">
      <c r="CG55292" s="768"/>
      <c r="CH55292" s="768"/>
      <c r="CI55292" s="850"/>
    </row>
    <row r="55293" spans="85:87" x14ac:dyDescent="0.25">
      <c r="CG55293" s="768"/>
      <c r="CH55293" s="768"/>
      <c r="CI55293" s="850"/>
    </row>
    <row r="55294" spans="85:87" x14ac:dyDescent="0.25">
      <c r="CG55294" s="768"/>
      <c r="CH55294" s="768"/>
      <c r="CI55294" s="850"/>
    </row>
    <row r="55295" spans="85:87" x14ac:dyDescent="0.25">
      <c r="CG55295" s="768"/>
      <c r="CH55295" s="768"/>
      <c r="CI55295" s="850"/>
    </row>
    <row r="55296" spans="85:87" x14ac:dyDescent="0.25">
      <c r="CG55296" s="768"/>
      <c r="CH55296" s="768"/>
      <c r="CI55296" s="850"/>
    </row>
    <row r="55297" spans="85:87" x14ac:dyDescent="0.25">
      <c r="CG55297" s="768"/>
      <c r="CH55297" s="768"/>
      <c r="CI55297" s="850"/>
    </row>
    <row r="55298" spans="85:87" x14ac:dyDescent="0.25">
      <c r="CG55298" s="768"/>
      <c r="CH55298" s="768"/>
      <c r="CI55298" s="850"/>
    </row>
    <row r="55299" spans="85:87" x14ac:dyDescent="0.25">
      <c r="CG55299" s="768"/>
      <c r="CH55299" s="768"/>
      <c r="CI55299" s="850"/>
    </row>
    <row r="55300" spans="85:87" x14ac:dyDescent="0.25">
      <c r="CG55300" s="768"/>
      <c r="CH55300" s="768"/>
      <c r="CI55300" s="850"/>
    </row>
    <row r="55301" spans="85:87" x14ac:dyDescent="0.25">
      <c r="CG55301" s="768"/>
      <c r="CH55301" s="768"/>
      <c r="CI55301" s="850"/>
    </row>
    <row r="55302" spans="85:87" x14ac:dyDescent="0.25">
      <c r="CG55302" s="768"/>
      <c r="CH55302" s="768"/>
      <c r="CI55302" s="850"/>
    </row>
    <row r="55303" spans="85:87" x14ac:dyDescent="0.25">
      <c r="CG55303" s="768"/>
      <c r="CH55303" s="768"/>
      <c r="CI55303" s="850"/>
    </row>
    <row r="55304" spans="85:87" x14ac:dyDescent="0.25">
      <c r="CG55304" s="768"/>
      <c r="CH55304" s="768"/>
      <c r="CI55304" s="850"/>
    </row>
    <row r="55305" spans="85:87" x14ac:dyDescent="0.25">
      <c r="CG55305" s="768"/>
      <c r="CH55305" s="768"/>
      <c r="CI55305" s="850"/>
    </row>
    <row r="55306" spans="85:87" x14ac:dyDescent="0.25">
      <c r="CG55306" s="768"/>
      <c r="CH55306" s="768"/>
      <c r="CI55306" s="850"/>
    </row>
    <row r="55307" spans="85:87" x14ac:dyDescent="0.25">
      <c r="CG55307" s="768"/>
      <c r="CH55307" s="768"/>
      <c r="CI55307" s="850"/>
    </row>
    <row r="55308" spans="85:87" x14ac:dyDescent="0.25">
      <c r="CG55308" s="768"/>
      <c r="CH55308" s="768"/>
      <c r="CI55308" s="850"/>
    </row>
    <row r="55309" spans="85:87" x14ac:dyDescent="0.25">
      <c r="CG55309" s="768"/>
      <c r="CH55309" s="768"/>
      <c r="CI55309" s="850"/>
    </row>
    <row r="55310" spans="85:87" x14ac:dyDescent="0.25">
      <c r="CG55310" s="768"/>
      <c r="CH55310" s="768"/>
      <c r="CI55310" s="850"/>
    </row>
    <row r="55311" spans="85:87" x14ac:dyDescent="0.25">
      <c r="CG55311" s="768"/>
      <c r="CH55311" s="768"/>
      <c r="CI55311" s="850"/>
    </row>
    <row r="55312" spans="85:87" x14ac:dyDescent="0.25">
      <c r="CG55312" s="768"/>
      <c r="CH55312" s="768"/>
      <c r="CI55312" s="850"/>
    </row>
    <row r="55313" spans="85:87" x14ac:dyDescent="0.25">
      <c r="CG55313" s="768"/>
      <c r="CH55313" s="768"/>
      <c r="CI55313" s="850"/>
    </row>
    <row r="55314" spans="85:87" x14ac:dyDescent="0.25">
      <c r="CG55314" s="768"/>
      <c r="CH55314" s="768"/>
      <c r="CI55314" s="850"/>
    </row>
    <row r="55315" spans="85:87" x14ac:dyDescent="0.25">
      <c r="CG55315" s="768"/>
      <c r="CH55315" s="768"/>
      <c r="CI55315" s="850"/>
    </row>
    <row r="55316" spans="85:87" x14ac:dyDescent="0.25">
      <c r="CG55316" s="768"/>
      <c r="CH55316" s="768"/>
      <c r="CI55316" s="850"/>
    </row>
    <row r="55317" spans="85:87" x14ac:dyDescent="0.25">
      <c r="CG55317" s="768"/>
      <c r="CH55317" s="768"/>
      <c r="CI55317" s="850"/>
    </row>
    <row r="55318" spans="85:87" x14ac:dyDescent="0.25">
      <c r="CG55318" s="768"/>
      <c r="CH55318" s="768"/>
      <c r="CI55318" s="850"/>
    </row>
    <row r="55319" spans="85:87" x14ac:dyDescent="0.25">
      <c r="CG55319" s="768"/>
      <c r="CH55319" s="768"/>
      <c r="CI55319" s="850"/>
    </row>
    <row r="55320" spans="85:87" x14ac:dyDescent="0.25">
      <c r="CG55320" s="768"/>
      <c r="CH55320" s="768"/>
      <c r="CI55320" s="850"/>
    </row>
    <row r="55321" spans="85:87" x14ac:dyDescent="0.25">
      <c r="CG55321" s="768"/>
      <c r="CH55321" s="768"/>
      <c r="CI55321" s="850"/>
    </row>
    <row r="55322" spans="85:87" x14ac:dyDescent="0.25">
      <c r="CG55322" s="768"/>
      <c r="CH55322" s="768"/>
      <c r="CI55322" s="850"/>
    </row>
    <row r="55323" spans="85:87" x14ac:dyDescent="0.25">
      <c r="CG55323" s="768"/>
      <c r="CH55323" s="768"/>
      <c r="CI55323" s="850"/>
    </row>
    <row r="55324" spans="85:87" x14ac:dyDescent="0.25">
      <c r="CG55324" s="768"/>
      <c r="CH55324" s="768"/>
      <c r="CI55324" s="850"/>
    </row>
    <row r="55325" spans="85:87" x14ac:dyDescent="0.25">
      <c r="CG55325" s="768"/>
      <c r="CH55325" s="768"/>
      <c r="CI55325" s="850"/>
    </row>
    <row r="55326" spans="85:87" x14ac:dyDescent="0.25">
      <c r="CG55326" s="768"/>
      <c r="CH55326" s="768"/>
      <c r="CI55326" s="850"/>
    </row>
    <row r="55327" spans="85:87" x14ac:dyDescent="0.25">
      <c r="CG55327" s="768"/>
      <c r="CH55327" s="768"/>
      <c r="CI55327" s="850"/>
    </row>
    <row r="55328" spans="85:87" x14ac:dyDescent="0.25">
      <c r="CG55328" s="768"/>
      <c r="CH55328" s="768"/>
      <c r="CI55328" s="850"/>
    </row>
    <row r="55329" spans="85:87" x14ac:dyDescent="0.25">
      <c r="CG55329" s="768"/>
      <c r="CH55329" s="768"/>
      <c r="CI55329" s="850"/>
    </row>
    <row r="55330" spans="85:87" x14ac:dyDescent="0.25">
      <c r="CG55330" s="768"/>
      <c r="CH55330" s="768"/>
      <c r="CI55330" s="850"/>
    </row>
    <row r="55331" spans="85:87" x14ac:dyDescent="0.25">
      <c r="CG55331" s="768"/>
      <c r="CH55331" s="768"/>
      <c r="CI55331" s="850"/>
    </row>
    <row r="55332" spans="85:87" x14ac:dyDescent="0.25">
      <c r="CG55332" s="768"/>
      <c r="CH55332" s="768"/>
      <c r="CI55332" s="850"/>
    </row>
    <row r="55333" spans="85:87" x14ac:dyDescent="0.25">
      <c r="CG55333" s="768"/>
      <c r="CH55333" s="768"/>
      <c r="CI55333" s="850"/>
    </row>
    <row r="55334" spans="85:87" x14ac:dyDescent="0.25">
      <c r="CG55334" s="768"/>
      <c r="CH55334" s="768"/>
      <c r="CI55334" s="850"/>
    </row>
    <row r="55335" spans="85:87" x14ac:dyDescent="0.25">
      <c r="CG55335" s="768"/>
      <c r="CH55335" s="768"/>
      <c r="CI55335" s="850"/>
    </row>
    <row r="55336" spans="85:87" x14ac:dyDescent="0.25">
      <c r="CG55336" s="768"/>
      <c r="CH55336" s="768"/>
      <c r="CI55336" s="850"/>
    </row>
    <row r="55337" spans="85:87" x14ac:dyDescent="0.25">
      <c r="CG55337" s="768"/>
      <c r="CH55337" s="768"/>
      <c r="CI55337" s="850"/>
    </row>
    <row r="55338" spans="85:87" x14ac:dyDescent="0.25">
      <c r="CG55338" s="768"/>
      <c r="CH55338" s="768"/>
      <c r="CI55338" s="850"/>
    </row>
    <row r="55339" spans="85:87" x14ac:dyDescent="0.25">
      <c r="CG55339" s="768"/>
      <c r="CH55339" s="768"/>
      <c r="CI55339" s="850"/>
    </row>
    <row r="55340" spans="85:87" x14ac:dyDescent="0.25">
      <c r="CG55340" s="768"/>
      <c r="CH55340" s="768"/>
      <c r="CI55340" s="850"/>
    </row>
    <row r="55341" spans="85:87" x14ac:dyDescent="0.25">
      <c r="CG55341" s="768"/>
      <c r="CH55341" s="768"/>
      <c r="CI55341" s="850"/>
    </row>
    <row r="55342" spans="85:87" x14ac:dyDescent="0.25">
      <c r="CG55342" s="768"/>
      <c r="CH55342" s="768"/>
      <c r="CI55342" s="850"/>
    </row>
    <row r="55343" spans="85:87" x14ac:dyDescent="0.25">
      <c r="CG55343" s="768"/>
      <c r="CH55343" s="768"/>
      <c r="CI55343" s="850"/>
    </row>
    <row r="55344" spans="85:87" x14ac:dyDescent="0.25">
      <c r="CG55344" s="768"/>
      <c r="CH55344" s="768"/>
      <c r="CI55344" s="850"/>
    </row>
    <row r="55345" spans="85:87" x14ac:dyDescent="0.25">
      <c r="CG55345" s="768"/>
      <c r="CH55345" s="768"/>
      <c r="CI55345" s="850"/>
    </row>
    <row r="55346" spans="85:87" x14ac:dyDescent="0.25">
      <c r="CG55346" s="768"/>
      <c r="CH55346" s="768"/>
      <c r="CI55346" s="850"/>
    </row>
    <row r="55347" spans="85:87" x14ac:dyDescent="0.25">
      <c r="CG55347" s="768"/>
      <c r="CH55347" s="768"/>
      <c r="CI55347" s="850"/>
    </row>
    <row r="55348" spans="85:87" x14ac:dyDescent="0.25">
      <c r="CG55348" s="768"/>
      <c r="CH55348" s="768"/>
      <c r="CI55348" s="850"/>
    </row>
    <row r="55349" spans="85:87" x14ac:dyDescent="0.25">
      <c r="CG55349" s="768"/>
      <c r="CH55349" s="768"/>
      <c r="CI55349" s="850"/>
    </row>
    <row r="55350" spans="85:87" x14ac:dyDescent="0.25">
      <c r="CG55350" s="768"/>
      <c r="CH55350" s="768"/>
      <c r="CI55350" s="850"/>
    </row>
    <row r="55351" spans="85:87" x14ac:dyDescent="0.25">
      <c r="CG55351" s="768"/>
      <c r="CH55351" s="768"/>
      <c r="CI55351" s="850"/>
    </row>
    <row r="55352" spans="85:87" x14ac:dyDescent="0.25">
      <c r="CG55352" s="768"/>
      <c r="CH55352" s="768"/>
      <c r="CI55352" s="850"/>
    </row>
    <row r="55353" spans="85:87" x14ac:dyDescent="0.25">
      <c r="CG55353" s="768"/>
      <c r="CH55353" s="768"/>
      <c r="CI55353" s="850"/>
    </row>
    <row r="55354" spans="85:87" x14ac:dyDescent="0.25">
      <c r="CG55354" s="768"/>
      <c r="CH55354" s="768"/>
      <c r="CI55354" s="850"/>
    </row>
    <row r="55355" spans="85:87" x14ac:dyDescent="0.25">
      <c r="CG55355" s="768"/>
      <c r="CH55355" s="768"/>
      <c r="CI55355" s="850"/>
    </row>
    <row r="55356" spans="85:87" x14ac:dyDescent="0.25">
      <c r="CG55356" s="768"/>
      <c r="CH55356" s="768"/>
      <c r="CI55356" s="850"/>
    </row>
    <row r="55357" spans="85:87" x14ac:dyDescent="0.25">
      <c r="CG55357" s="768"/>
      <c r="CH55357" s="768"/>
      <c r="CI55357" s="850"/>
    </row>
    <row r="55358" spans="85:87" x14ac:dyDescent="0.25">
      <c r="CG55358" s="768"/>
      <c r="CH55358" s="768"/>
      <c r="CI55358" s="850"/>
    </row>
    <row r="55359" spans="85:87" x14ac:dyDescent="0.25">
      <c r="CG55359" s="768"/>
      <c r="CH55359" s="768"/>
      <c r="CI55359" s="850"/>
    </row>
    <row r="55360" spans="85:87" x14ac:dyDescent="0.25">
      <c r="CG55360" s="768"/>
      <c r="CH55360" s="768"/>
      <c r="CI55360" s="850"/>
    </row>
    <row r="55361" spans="85:87" x14ac:dyDescent="0.25">
      <c r="CG55361" s="768"/>
      <c r="CH55361" s="768"/>
      <c r="CI55361" s="850"/>
    </row>
    <row r="55362" spans="85:87" x14ac:dyDescent="0.25">
      <c r="CG55362" s="768"/>
      <c r="CH55362" s="768"/>
      <c r="CI55362" s="850"/>
    </row>
    <row r="55363" spans="85:87" x14ac:dyDescent="0.25">
      <c r="CG55363" s="768"/>
      <c r="CH55363" s="768"/>
      <c r="CI55363" s="850"/>
    </row>
    <row r="55364" spans="85:87" x14ac:dyDescent="0.25">
      <c r="CG55364" s="768"/>
      <c r="CH55364" s="768"/>
      <c r="CI55364" s="850"/>
    </row>
    <row r="55365" spans="85:87" x14ac:dyDescent="0.25">
      <c r="CG55365" s="768"/>
      <c r="CH55365" s="768"/>
      <c r="CI55365" s="850"/>
    </row>
    <row r="55366" spans="85:87" x14ac:dyDescent="0.25">
      <c r="CG55366" s="768"/>
      <c r="CH55366" s="768"/>
      <c r="CI55366" s="850"/>
    </row>
    <row r="55367" spans="85:87" x14ac:dyDescent="0.25">
      <c r="CG55367" s="768"/>
      <c r="CH55367" s="768"/>
      <c r="CI55367" s="850"/>
    </row>
    <row r="55368" spans="85:87" x14ac:dyDescent="0.25">
      <c r="CG55368" s="768"/>
      <c r="CH55368" s="768"/>
      <c r="CI55368" s="850"/>
    </row>
    <row r="55369" spans="85:87" x14ac:dyDescent="0.25">
      <c r="CG55369" s="768"/>
      <c r="CH55369" s="768"/>
      <c r="CI55369" s="850"/>
    </row>
    <row r="55370" spans="85:87" x14ac:dyDescent="0.25">
      <c r="CG55370" s="768"/>
      <c r="CH55370" s="768"/>
      <c r="CI55370" s="850"/>
    </row>
    <row r="55371" spans="85:87" x14ac:dyDescent="0.25">
      <c r="CG55371" s="768"/>
      <c r="CH55371" s="768"/>
      <c r="CI55371" s="850"/>
    </row>
    <row r="55372" spans="85:87" x14ac:dyDescent="0.25">
      <c r="CG55372" s="768"/>
      <c r="CH55372" s="768"/>
      <c r="CI55372" s="850"/>
    </row>
    <row r="55373" spans="85:87" x14ac:dyDescent="0.25">
      <c r="CG55373" s="768"/>
      <c r="CH55373" s="768"/>
      <c r="CI55373" s="850"/>
    </row>
    <row r="55374" spans="85:87" x14ac:dyDescent="0.25">
      <c r="CG55374" s="768"/>
      <c r="CH55374" s="768"/>
      <c r="CI55374" s="850"/>
    </row>
    <row r="55375" spans="85:87" x14ac:dyDescent="0.25">
      <c r="CG55375" s="768"/>
      <c r="CH55375" s="768"/>
      <c r="CI55375" s="850"/>
    </row>
    <row r="55376" spans="85:87" x14ac:dyDescent="0.25">
      <c r="CG55376" s="768"/>
      <c r="CH55376" s="768"/>
      <c r="CI55376" s="850"/>
    </row>
    <row r="55377" spans="85:87" x14ac:dyDescent="0.25">
      <c r="CG55377" s="768"/>
      <c r="CH55377" s="768"/>
      <c r="CI55377" s="850"/>
    </row>
    <row r="55378" spans="85:87" x14ac:dyDescent="0.25">
      <c r="CG55378" s="768"/>
      <c r="CH55378" s="768"/>
      <c r="CI55378" s="850"/>
    </row>
    <row r="55379" spans="85:87" x14ac:dyDescent="0.25">
      <c r="CG55379" s="768"/>
      <c r="CH55379" s="768"/>
      <c r="CI55379" s="850"/>
    </row>
    <row r="55380" spans="85:87" x14ac:dyDescent="0.25">
      <c r="CG55380" s="768"/>
      <c r="CH55380" s="768"/>
      <c r="CI55380" s="850"/>
    </row>
    <row r="55381" spans="85:87" x14ac:dyDescent="0.25">
      <c r="CG55381" s="768"/>
      <c r="CH55381" s="768"/>
      <c r="CI55381" s="850"/>
    </row>
    <row r="55382" spans="85:87" x14ac:dyDescent="0.25">
      <c r="CG55382" s="768"/>
      <c r="CH55382" s="768"/>
      <c r="CI55382" s="850"/>
    </row>
    <row r="55383" spans="85:87" x14ac:dyDescent="0.25">
      <c r="CG55383" s="768"/>
      <c r="CH55383" s="768"/>
      <c r="CI55383" s="850"/>
    </row>
    <row r="55384" spans="85:87" x14ac:dyDescent="0.25">
      <c r="CG55384" s="768"/>
      <c r="CH55384" s="768"/>
      <c r="CI55384" s="850"/>
    </row>
    <row r="55385" spans="85:87" x14ac:dyDescent="0.25">
      <c r="CG55385" s="768"/>
      <c r="CH55385" s="768"/>
      <c r="CI55385" s="850"/>
    </row>
    <row r="55386" spans="85:87" x14ac:dyDescent="0.25">
      <c r="CG55386" s="768"/>
      <c r="CH55386" s="768"/>
      <c r="CI55386" s="850"/>
    </row>
    <row r="55387" spans="85:87" x14ac:dyDescent="0.25">
      <c r="CG55387" s="768"/>
      <c r="CH55387" s="768"/>
      <c r="CI55387" s="850"/>
    </row>
    <row r="55388" spans="85:87" x14ac:dyDescent="0.25">
      <c r="CG55388" s="768"/>
      <c r="CH55388" s="768"/>
      <c r="CI55388" s="850"/>
    </row>
    <row r="55389" spans="85:87" x14ac:dyDescent="0.25">
      <c r="CG55389" s="768"/>
      <c r="CH55389" s="768"/>
      <c r="CI55389" s="850"/>
    </row>
    <row r="55390" spans="85:87" x14ac:dyDescent="0.25">
      <c r="CG55390" s="768"/>
      <c r="CH55390" s="768"/>
      <c r="CI55390" s="850"/>
    </row>
    <row r="55391" spans="85:87" x14ac:dyDescent="0.25">
      <c r="CG55391" s="768"/>
      <c r="CH55391" s="768"/>
      <c r="CI55391" s="850"/>
    </row>
    <row r="55392" spans="85:87" x14ac:dyDescent="0.25">
      <c r="CG55392" s="768"/>
      <c r="CH55392" s="768"/>
      <c r="CI55392" s="850"/>
    </row>
    <row r="55393" spans="85:87" x14ac:dyDescent="0.25">
      <c r="CG55393" s="768"/>
      <c r="CH55393" s="768"/>
      <c r="CI55393" s="850"/>
    </row>
    <row r="55394" spans="85:87" x14ac:dyDescent="0.25">
      <c r="CG55394" s="768"/>
      <c r="CH55394" s="768"/>
      <c r="CI55394" s="850"/>
    </row>
    <row r="55395" spans="85:87" x14ac:dyDescent="0.25">
      <c r="CG55395" s="768"/>
      <c r="CH55395" s="768"/>
      <c r="CI55395" s="850"/>
    </row>
    <row r="55396" spans="85:87" x14ac:dyDescent="0.25">
      <c r="CG55396" s="768"/>
      <c r="CH55396" s="768"/>
      <c r="CI55396" s="850"/>
    </row>
    <row r="55397" spans="85:87" x14ac:dyDescent="0.25">
      <c r="CG55397" s="768"/>
      <c r="CH55397" s="768"/>
      <c r="CI55397" s="850"/>
    </row>
    <row r="55398" spans="85:87" x14ac:dyDescent="0.25">
      <c r="CG55398" s="768"/>
      <c r="CH55398" s="768"/>
      <c r="CI55398" s="850"/>
    </row>
    <row r="55399" spans="85:87" x14ac:dyDescent="0.25">
      <c r="CG55399" s="768"/>
      <c r="CH55399" s="768"/>
      <c r="CI55399" s="850"/>
    </row>
    <row r="55400" spans="85:87" x14ac:dyDescent="0.25">
      <c r="CG55400" s="768"/>
      <c r="CH55400" s="768"/>
      <c r="CI55400" s="850"/>
    </row>
    <row r="55401" spans="85:87" x14ac:dyDescent="0.25">
      <c r="CG55401" s="768"/>
      <c r="CH55401" s="768"/>
      <c r="CI55401" s="850"/>
    </row>
    <row r="55402" spans="85:87" x14ac:dyDescent="0.25">
      <c r="CG55402" s="768"/>
      <c r="CH55402" s="768"/>
      <c r="CI55402" s="850"/>
    </row>
    <row r="55403" spans="85:87" x14ac:dyDescent="0.25">
      <c r="CG55403" s="768"/>
      <c r="CH55403" s="768"/>
      <c r="CI55403" s="850"/>
    </row>
    <row r="55404" spans="85:87" x14ac:dyDescent="0.25">
      <c r="CG55404" s="768"/>
      <c r="CH55404" s="768"/>
      <c r="CI55404" s="850"/>
    </row>
    <row r="55405" spans="85:87" x14ac:dyDescent="0.25">
      <c r="CG55405" s="768"/>
      <c r="CH55405" s="768"/>
      <c r="CI55405" s="850"/>
    </row>
    <row r="55406" spans="85:87" x14ac:dyDescent="0.25">
      <c r="CG55406" s="768"/>
      <c r="CH55406" s="768"/>
      <c r="CI55406" s="850"/>
    </row>
    <row r="55407" spans="85:87" x14ac:dyDescent="0.25">
      <c r="CG55407" s="768"/>
      <c r="CH55407" s="768"/>
      <c r="CI55407" s="850"/>
    </row>
    <row r="55408" spans="85:87" x14ac:dyDescent="0.25">
      <c r="CG55408" s="768"/>
      <c r="CH55408" s="768"/>
      <c r="CI55408" s="850"/>
    </row>
    <row r="55409" spans="85:87" x14ac:dyDescent="0.25">
      <c r="CG55409" s="768"/>
      <c r="CH55409" s="768"/>
      <c r="CI55409" s="850"/>
    </row>
    <row r="55410" spans="85:87" x14ac:dyDescent="0.25">
      <c r="CG55410" s="768"/>
      <c r="CH55410" s="768"/>
      <c r="CI55410" s="850"/>
    </row>
    <row r="55411" spans="85:87" x14ac:dyDescent="0.25">
      <c r="CG55411" s="768"/>
      <c r="CH55411" s="768"/>
      <c r="CI55411" s="850"/>
    </row>
    <row r="55412" spans="85:87" x14ac:dyDescent="0.25">
      <c r="CG55412" s="768"/>
      <c r="CH55412" s="768"/>
      <c r="CI55412" s="850"/>
    </row>
    <row r="55413" spans="85:87" x14ac:dyDescent="0.25">
      <c r="CG55413" s="768"/>
      <c r="CH55413" s="768"/>
      <c r="CI55413" s="850"/>
    </row>
    <row r="55414" spans="85:87" x14ac:dyDescent="0.25">
      <c r="CG55414" s="768"/>
      <c r="CH55414" s="768"/>
      <c r="CI55414" s="850"/>
    </row>
    <row r="55415" spans="85:87" x14ac:dyDescent="0.25">
      <c r="CG55415" s="768"/>
      <c r="CH55415" s="768"/>
      <c r="CI55415" s="850"/>
    </row>
    <row r="55416" spans="85:87" x14ac:dyDescent="0.25">
      <c r="CG55416" s="768"/>
      <c r="CH55416" s="768"/>
      <c r="CI55416" s="850"/>
    </row>
    <row r="55417" spans="85:87" x14ac:dyDescent="0.25">
      <c r="CG55417" s="768"/>
      <c r="CH55417" s="768"/>
      <c r="CI55417" s="850"/>
    </row>
    <row r="55418" spans="85:87" x14ac:dyDescent="0.25">
      <c r="CG55418" s="768"/>
      <c r="CH55418" s="768"/>
      <c r="CI55418" s="850"/>
    </row>
    <row r="55419" spans="85:87" x14ac:dyDescent="0.25">
      <c r="CG55419" s="768"/>
      <c r="CH55419" s="768"/>
      <c r="CI55419" s="850"/>
    </row>
    <row r="55420" spans="85:87" x14ac:dyDescent="0.25">
      <c r="CG55420" s="768"/>
      <c r="CH55420" s="768"/>
      <c r="CI55420" s="850"/>
    </row>
    <row r="55421" spans="85:87" x14ac:dyDescent="0.25">
      <c r="CG55421" s="768"/>
      <c r="CH55421" s="768"/>
      <c r="CI55421" s="850"/>
    </row>
    <row r="55422" spans="85:87" x14ac:dyDescent="0.25">
      <c r="CG55422" s="768"/>
      <c r="CH55422" s="768"/>
      <c r="CI55422" s="850"/>
    </row>
    <row r="55423" spans="85:87" x14ac:dyDescent="0.25">
      <c r="CG55423" s="768"/>
      <c r="CH55423" s="768"/>
      <c r="CI55423" s="850"/>
    </row>
    <row r="55424" spans="85:87" x14ac:dyDescent="0.25">
      <c r="CG55424" s="768"/>
      <c r="CH55424" s="768"/>
      <c r="CI55424" s="850"/>
    </row>
    <row r="55425" spans="85:87" x14ac:dyDescent="0.25">
      <c r="CG55425" s="768"/>
      <c r="CH55425" s="768"/>
      <c r="CI55425" s="850"/>
    </row>
    <row r="55426" spans="85:87" x14ac:dyDescent="0.25">
      <c r="CG55426" s="768"/>
      <c r="CH55426" s="768"/>
      <c r="CI55426" s="850"/>
    </row>
    <row r="55427" spans="85:87" x14ac:dyDescent="0.25">
      <c r="CG55427" s="768"/>
      <c r="CH55427" s="768"/>
      <c r="CI55427" s="850"/>
    </row>
    <row r="55428" spans="85:87" x14ac:dyDescent="0.25">
      <c r="CG55428" s="768"/>
      <c r="CH55428" s="768"/>
      <c r="CI55428" s="850"/>
    </row>
    <row r="55429" spans="85:87" x14ac:dyDescent="0.25">
      <c r="CG55429" s="768"/>
      <c r="CH55429" s="768"/>
      <c r="CI55429" s="850"/>
    </row>
    <row r="55430" spans="85:87" x14ac:dyDescent="0.25">
      <c r="CG55430" s="768"/>
      <c r="CH55430" s="768"/>
      <c r="CI55430" s="850"/>
    </row>
    <row r="55431" spans="85:87" x14ac:dyDescent="0.25">
      <c r="CG55431" s="768"/>
      <c r="CH55431" s="768"/>
      <c r="CI55431" s="850"/>
    </row>
    <row r="55432" spans="85:87" x14ac:dyDescent="0.25">
      <c r="CG55432" s="768"/>
      <c r="CH55432" s="768"/>
      <c r="CI55432" s="850"/>
    </row>
    <row r="55433" spans="85:87" x14ac:dyDescent="0.25">
      <c r="CG55433" s="768"/>
      <c r="CH55433" s="768"/>
      <c r="CI55433" s="850"/>
    </row>
    <row r="55434" spans="85:87" x14ac:dyDescent="0.25">
      <c r="CG55434" s="768"/>
      <c r="CH55434" s="768"/>
      <c r="CI55434" s="850"/>
    </row>
    <row r="55435" spans="85:87" x14ac:dyDescent="0.25">
      <c r="CG55435" s="768"/>
      <c r="CH55435" s="768"/>
      <c r="CI55435" s="850"/>
    </row>
    <row r="55436" spans="85:87" x14ac:dyDescent="0.25">
      <c r="CG55436" s="768"/>
      <c r="CH55436" s="768"/>
      <c r="CI55436" s="850"/>
    </row>
    <row r="55437" spans="85:87" x14ac:dyDescent="0.25">
      <c r="CG55437" s="768"/>
      <c r="CH55437" s="768"/>
      <c r="CI55437" s="850"/>
    </row>
    <row r="55438" spans="85:87" x14ac:dyDescent="0.25">
      <c r="CG55438" s="768"/>
      <c r="CH55438" s="768"/>
      <c r="CI55438" s="850"/>
    </row>
    <row r="55439" spans="85:87" x14ac:dyDescent="0.25">
      <c r="CG55439" s="768"/>
      <c r="CH55439" s="768"/>
      <c r="CI55439" s="850"/>
    </row>
    <row r="55440" spans="85:87" x14ac:dyDescent="0.25">
      <c r="CG55440" s="768"/>
      <c r="CH55440" s="768"/>
      <c r="CI55440" s="850"/>
    </row>
    <row r="55441" spans="85:87" x14ac:dyDescent="0.25">
      <c r="CG55441" s="768"/>
      <c r="CH55441" s="768"/>
      <c r="CI55441" s="850"/>
    </row>
    <row r="55442" spans="85:87" x14ac:dyDescent="0.25">
      <c r="CG55442" s="768"/>
      <c r="CH55442" s="768"/>
      <c r="CI55442" s="850"/>
    </row>
    <row r="55443" spans="85:87" x14ac:dyDescent="0.25">
      <c r="CG55443" s="768"/>
      <c r="CH55443" s="768"/>
      <c r="CI55443" s="850"/>
    </row>
    <row r="55444" spans="85:87" x14ac:dyDescent="0.25">
      <c r="CG55444" s="768"/>
      <c r="CH55444" s="768"/>
      <c r="CI55444" s="850"/>
    </row>
    <row r="55445" spans="85:87" x14ac:dyDescent="0.25">
      <c r="CG55445" s="768"/>
      <c r="CH55445" s="768"/>
      <c r="CI55445" s="850"/>
    </row>
    <row r="55446" spans="85:87" x14ac:dyDescent="0.25">
      <c r="CG55446" s="768"/>
      <c r="CH55446" s="768"/>
      <c r="CI55446" s="850"/>
    </row>
    <row r="55447" spans="85:87" x14ac:dyDescent="0.25">
      <c r="CG55447" s="768"/>
      <c r="CH55447" s="768"/>
      <c r="CI55447" s="850"/>
    </row>
    <row r="55448" spans="85:87" x14ac:dyDescent="0.25">
      <c r="CG55448" s="768"/>
      <c r="CH55448" s="768"/>
      <c r="CI55448" s="850"/>
    </row>
    <row r="55449" spans="85:87" x14ac:dyDescent="0.25">
      <c r="CG55449" s="768"/>
      <c r="CH55449" s="768"/>
      <c r="CI55449" s="850"/>
    </row>
    <row r="55450" spans="85:87" x14ac:dyDescent="0.25">
      <c r="CG55450" s="768"/>
      <c r="CH55450" s="768"/>
      <c r="CI55450" s="850"/>
    </row>
    <row r="55451" spans="85:87" x14ac:dyDescent="0.25">
      <c r="CG55451" s="768"/>
      <c r="CH55451" s="768"/>
      <c r="CI55451" s="850"/>
    </row>
    <row r="55452" spans="85:87" x14ac:dyDescent="0.25">
      <c r="CG55452" s="768"/>
      <c r="CH55452" s="768"/>
      <c r="CI55452" s="850"/>
    </row>
    <row r="55453" spans="85:87" x14ac:dyDescent="0.25">
      <c r="CG55453" s="768"/>
      <c r="CH55453" s="768"/>
      <c r="CI55453" s="850"/>
    </row>
    <row r="55454" spans="85:87" x14ac:dyDescent="0.25">
      <c r="CG55454" s="768"/>
      <c r="CH55454" s="768"/>
      <c r="CI55454" s="850"/>
    </row>
    <row r="55455" spans="85:87" x14ac:dyDescent="0.25">
      <c r="CG55455" s="768"/>
      <c r="CH55455" s="768"/>
      <c r="CI55455" s="850"/>
    </row>
    <row r="55456" spans="85:87" x14ac:dyDescent="0.25">
      <c r="CG55456" s="768"/>
      <c r="CH55456" s="768"/>
      <c r="CI55456" s="850"/>
    </row>
    <row r="55457" spans="85:87" x14ac:dyDescent="0.25">
      <c r="CG55457" s="768"/>
      <c r="CH55457" s="768"/>
      <c r="CI55457" s="850"/>
    </row>
    <row r="55458" spans="85:87" x14ac:dyDescent="0.25">
      <c r="CG55458" s="768"/>
      <c r="CH55458" s="768"/>
      <c r="CI55458" s="850"/>
    </row>
    <row r="55459" spans="85:87" x14ac:dyDescent="0.25">
      <c r="CG55459" s="768"/>
      <c r="CH55459" s="768"/>
      <c r="CI55459" s="850"/>
    </row>
    <row r="55460" spans="85:87" x14ac:dyDescent="0.25">
      <c r="CG55460" s="768"/>
      <c r="CH55460" s="768"/>
      <c r="CI55460" s="850"/>
    </row>
    <row r="55461" spans="85:87" x14ac:dyDescent="0.25">
      <c r="CG55461" s="768"/>
      <c r="CH55461" s="768"/>
      <c r="CI55461" s="850"/>
    </row>
    <row r="55462" spans="85:87" x14ac:dyDescent="0.25">
      <c r="CG55462" s="768"/>
      <c r="CH55462" s="768"/>
      <c r="CI55462" s="850"/>
    </row>
    <row r="55463" spans="85:87" x14ac:dyDescent="0.25">
      <c r="CG55463" s="768"/>
      <c r="CH55463" s="768"/>
      <c r="CI55463" s="850"/>
    </row>
    <row r="55464" spans="85:87" x14ac:dyDescent="0.25">
      <c r="CG55464" s="768"/>
      <c r="CH55464" s="768"/>
      <c r="CI55464" s="850"/>
    </row>
    <row r="55465" spans="85:87" x14ac:dyDescent="0.25">
      <c r="CG55465" s="768"/>
      <c r="CH55465" s="768"/>
      <c r="CI55465" s="850"/>
    </row>
    <row r="55466" spans="85:87" x14ac:dyDescent="0.25">
      <c r="CG55466" s="768"/>
      <c r="CH55466" s="768"/>
      <c r="CI55466" s="850"/>
    </row>
    <row r="55467" spans="85:87" x14ac:dyDescent="0.25">
      <c r="CG55467" s="768"/>
      <c r="CH55467" s="768"/>
      <c r="CI55467" s="850"/>
    </row>
    <row r="55468" spans="85:87" x14ac:dyDescent="0.25">
      <c r="CG55468" s="768"/>
      <c r="CH55468" s="768"/>
      <c r="CI55468" s="850"/>
    </row>
    <row r="55469" spans="85:87" x14ac:dyDescent="0.25">
      <c r="CG55469" s="768"/>
      <c r="CH55469" s="768"/>
      <c r="CI55469" s="850"/>
    </row>
    <row r="55470" spans="85:87" x14ac:dyDescent="0.25">
      <c r="CG55470" s="768"/>
      <c r="CH55470" s="768"/>
      <c r="CI55470" s="850"/>
    </row>
    <row r="55471" spans="85:87" x14ac:dyDescent="0.25">
      <c r="CG55471" s="768"/>
      <c r="CH55471" s="768"/>
      <c r="CI55471" s="850"/>
    </row>
    <row r="55472" spans="85:87" x14ac:dyDescent="0.25">
      <c r="CG55472" s="768"/>
      <c r="CH55472" s="768"/>
      <c r="CI55472" s="850"/>
    </row>
    <row r="55473" spans="85:87" x14ac:dyDescent="0.25">
      <c r="CG55473" s="768"/>
      <c r="CH55473" s="768"/>
      <c r="CI55473" s="850"/>
    </row>
    <row r="55474" spans="85:87" x14ac:dyDescent="0.25">
      <c r="CG55474" s="768"/>
      <c r="CH55474" s="768"/>
      <c r="CI55474" s="850"/>
    </row>
    <row r="55475" spans="85:87" x14ac:dyDescent="0.25">
      <c r="CG55475" s="768"/>
      <c r="CH55475" s="768"/>
      <c r="CI55475" s="850"/>
    </row>
    <row r="55476" spans="85:87" x14ac:dyDescent="0.25">
      <c r="CG55476" s="768"/>
      <c r="CH55476" s="768"/>
      <c r="CI55476" s="850"/>
    </row>
    <row r="55477" spans="85:87" x14ac:dyDescent="0.25">
      <c r="CG55477" s="768"/>
      <c r="CH55477" s="768"/>
      <c r="CI55477" s="850"/>
    </row>
    <row r="55478" spans="85:87" x14ac:dyDescent="0.25">
      <c r="CG55478" s="768"/>
      <c r="CH55478" s="768"/>
      <c r="CI55478" s="850"/>
    </row>
    <row r="55479" spans="85:87" x14ac:dyDescent="0.25">
      <c r="CG55479" s="768"/>
      <c r="CH55479" s="768"/>
      <c r="CI55479" s="850"/>
    </row>
    <row r="55480" spans="85:87" x14ac:dyDescent="0.25">
      <c r="CG55480" s="768"/>
      <c r="CH55480" s="768"/>
      <c r="CI55480" s="850"/>
    </row>
    <row r="55481" spans="85:87" x14ac:dyDescent="0.25">
      <c r="CG55481" s="768"/>
      <c r="CH55481" s="768"/>
      <c r="CI55481" s="850"/>
    </row>
    <row r="55482" spans="85:87" x14ac:dyDescent="0.25">
      <c r="CG55482" s="768"/>
      <c r="CH55482" s="768"/>
      <c r="CI55482" s="850"/>
    </row>
    <row r="55483" spans="85:87" x14ac:dyDescent="0.25">
      <c r="CG55483" s="768"/>
      <c r="CH55483" s="768"/>
      <c r="CI55483" s="850"/>
    </row>
    <row r="55484" spans="85:87" x14ac:dyDescent="0.25">
      <c r="CG55484" s="768"/>
      <c r="CH55484" s="768"/>
      <c r="CI55484" s="850"/>
    </row>
    <row r="55485" spans="85:87" x14ac:dyDescent="0.25">
      <c r="CG55485" s="768"/>
      <c r="CH55485" s="768"/>
      <c r="CI55485" s="850"/>
    </row>
    <row r="55486" spans="85:87" x14ac:dyDescent="0.25">
      <c r="CG55486" s="768"/>
      <c r="CH55486" s="768"/>
      <c r="CI55486" s="850"/>
    </row>
    <row r="55487" spans="85:87" x14ac:dyDescent="0.25">
      <c r="CG55487" s="768"/>
      <c r="CH55487" s="768"/>
      <c r="CI55487" s="850"/>
    </row>
    <row r="55488" spans="85:87" x14ac:dyDescent="0.25">
      <c r="CG55488" s="768"/>
      <c r="CH55488" s="768"/>
      <c r="CI55488" s="850"/>
    </row>
    <row r="55489" spans="85:87" x14ac:dyDescent="0.25">
      <c r="CG55489" s="768"/>
      <c r="CH55489" s="768"/>
      <c r="CI55489" s="850"/>
    </row>
    <row r="55490" spans="85:87" x14ac:dyDescent="0.25">
      <c r="CG55490" s="768"/>
      <c r="CH55490" s="768"/>
      <c r="CI55490" s="850"/>
    </row>
    <row r="55491" spans="85:87" x14ac:dyDescent="0.25">
      <c r="CG55491" s="768"/>
      <c r="CH55491" s="768"/>
      <c r="CI55491" s="850"/>
    </row>
    <row r="55492" spans="85:87" x14ac:dyDescent="0.25">
      <c r="CG55492" s="768"/>
      <c r="CH55492" s="768"/>
      <c r="CI55492" s="850"/>
    </row>
    <row r="55493" spans="85:87" x14ac:dyDescent="0.25">
      <c r="CG55493" s="768"/>
      <c r="CH55493" s="768"/>
      <c r="CI55493" s="850"/>
    </row>
    <row r="55494" spans="85:87" x14ac:dyDescent="0.25">
      <c r="CG55494" s="768"/>
      <c r="CH55494" s="768"/>
      <c r="CI55494" s="850"/>
    </row>
    <row r="55495" spans="85:87" x14ac:dyDescent="0.25">
      <c r="CG55495" s="768"/>
      <c r="CH55495" s="768"/>
      <c r="CI55495" s="850"/>
    </row>
    <row r="55496" spans="85:87" x14ac:dyDescent="0.25">
      <c r="CG55496" s="768"/>
      <c r="CH55496" s="768"/>
      <c r="CI55496" s="850"/>
    </row>
    <row r="55497" spans="85:87" x14ac:dyDescent="0.25">
      <c r="CG55497" s="768"/>
      <c r="CH55497" s="768"/>
      <c r="CI55497" s="850"/>
    </row>
    <row r="55498" spans="85:87" x14ac:dyDescent="0.25">
      <c r="CG55498" s="768"/>
      <c r="CH55498" s="768"/>
      <c r="CI55498" s="850"/>
    </row>
    <row r="55499" spans="85:87" x14ac:dyDescent="0.25">
      <c r="CG55499" s="768"/>
      <c r="CH55499" s="768"/>
      <c r="CI55499" s="850"/>
    </row>
    <row r="55500" spans="85:87" x14ac:dyDescent="0.25">
      <c r="CG55500" s="768"/>
      <c r="CH55500" s="768"/>
      <c r="CI55500" s="850"/>
    </row>
    <row r="55501" spans="85:87" x14ac:dyDescent="0.25">
      <c r="CG55501" s="768"/>
      <c r="CH55501" s="768"/>
      <c r="CI55501" s="850"/>
    </row>
    <row r="55502" spans="85:87" x14ac:dyDescent="0.25">
      <c r="CG55502" s="768"/>
      <c r="CH55502" s="768"/>
      <c r="CI55502" s="850"/>
    </row>
    <row r="55503" spans="85:87" x14ac:dyDescent="0.25">
      <c r="CG55503" s="768"/>
      <c r="CH55503" s="768"/>
      <c r="CI55503" s="850"/>
    </row>
    <row r="55504" spans="85:87" x14ac:dyDescent="0.25">
      <c r="CG55504" s="768"/>
      <c r="CH55504" s="768"/>
      <c r="CI55504" s="850"/>
    </row>
    <row r="55505" spans="85:87" x14ac:dyDescent="0.25">
      <c r="CG55505" s="768"/>
      <c r="CH55505" s="768"/>
      <c r="CI55505" s="850"/>
    </row>
    <row r="55506" spans="85:87" x14ac:dyDescent="0.25">
      <c r="CG55506" s="768"/>
      <c r="CH55506" s="768"/>
      <c r="CI55506" s="850"/>
    </row>
    <row r="55507" spans="85:87" x14ac:dyDescent="0.25">
      <c r="CG55507" s="768"/>
      <c r="CH55507" s="768"/>
      <c r="CI55507" s="850"/>
    </row>
    <row r="55508" spans="85:87" x14ac:dyDescent="0.25">
      <c r="CG55508" s="768"/>
      <c r="CH55508" s="768"/>
      <c r="CI55508" s="850"/>
    </row>
    <row r="55509" spans="85:87" x14ac:dyDescent="0.25">
      <c r="CG55509" s="768"/>
      <c r="CH55509" s="768"/>
      <c r="CI55509" s="850"/>
    </row>
    <row r="55510" spans="85:87" x14ac:dyDescent="0.25">
      <c r="CG55510" s="768"/>
      <c r="CH55510" s="768"/>
      <c r="CI55510" s="850"/>
    </row>
    <row r="55511" spans="85:87" x14ac:dyDescent="0.25">
      <c r="CG55511" s="768"/>
      <c r="CH55511" s="768"/>
      <c r="CI55511" s="850"/>
    </row>
    <row r="55512" spans="85:87" x14ac:dyDescent="0.25">
      <c r="CG55512" s="768"/>
      <c r="CH55512" s="768"/>
      <c r="CI55512" s="850"/>
    </row>
    <row r="55513" spans="85:87" x14ac:dyDescent="0.25">
      <c r="CG55513" s="768"/>
      <c r="CH55513" s="768"/>
      <c r="CI55513" s="850"/>
    </row>
    <row r="55514" spans="85:87" x14ac:dyDescent="0.25">
      <c r="CG55514" s="768"/>
      <c r="CH55514" s="768"/>
      <c r="CI55514" s="850"/>
    </row>
    <row r="55515" spans="85:87" x14ac:dyDescent="0.25">
      <c r="CG55515" s="768"/>
      <c r="CH55515" s="768"/>
      <c r="CI55515" s="850"/>
    </row>
    <row r="55516" spans="85:87" x14ac:dyDescent="0.25">
      <c r="CG55516" s="768"/>
      <c r="CH55516" s="768"/>
      <c r="CI55516" s="850"/>
    </row>
    <row r="55517" spans="85:87" x14ac:dyDescent="0.25">
      <c r="CG55517" s="768"/>
      <c r="CH55517" s="768"/>
      <c r="CI55517" s="850"/>
    </row>
    <row r="55518" spans="85:87" x14ac:dyDescent="0.25">
      <c r="CG55518" s="768"/>
      <c r="CH55518" s="768"/>
      <c r="CI55518" s="850"/>
    </row>
    <row r="55519" spans="85:87" x14ac:dyDescent="0.25">
      <c r="CG55519" s="768"/>
      <c r="CH55519" s="768"/>
      <c r="CI55519" s="850"/>
    </row>
    <row r="55520" spans="85:87" x14ac:dyDescent="0.25">
      <c r="CG55520" s="768"/>
      <c r="CH55520" s="768"/>
      <c r="CI55520" s="850"/>
    </row>
    <row r="55521" spans="85:87" x14ac:dyDescent="0.25">
      <c r="CG55521" s="768"/>
      <c r="CH55521" s="768"/>
      <c r="CI55521" s="850"/>
    </row>
    <row r="55522" spans="85:87" x14ac:dyDescent="0.25">
      <c r="CG55522" s="768"/>
      <c r="CH55522" s="768"/>
      <c r="CI55522" s="850"/>
    </row>
    <row r="55523" spans="85:87" x14ac:dyDescent="0.25">
      <c r="CG55523" s="768"/>
      <c r="CH55523" s="768"/>
      <c r="CI55523" s="850"/>
    </row>
    <row r="55524" spans="85:87" x14ac:dyDescent="0.25">
      <c r="CG55524" s="768"/>
      <c r="CH55524" s="768"/>
      <c r="CI55524" s="850"/>
    </row>
    <row r="55525" spans="85:87" x14ac:dyDescent="0.25">
      <c r="CG55525" s="768"/>
      <c r="CH55525" s="768"/>
      <c r="CI55525" s="850"/>
    </row>
    <row r="55526" spans="85:87" x14ac:dyDescent="0.25">
      <c r="CG55526" s="768"/>
      <c r="CH55526" s="768"/>
      <c r="CI55526" s="850"/>
    </row>
    <row r="55527" spans="85:87" x14ac:dyDescent="0.25">
      <c r="CG55527" s="768"/>
      <c r="CH55527" s="768"/>
      <c r="CI55527" s="850"/>
    </row>
    <row r="55528" spans="85:87" x14ac:dyDescent="0.25">
      <c r="CG55528" s="768"/>
      <c r="CH55528" s="768"/>
      <c r="CI55528" s="850"/>
    </row>
    <row r="55529" spans="85:87" x14ac:dyDescent="0.25">
      <c r="CG55529" s="768"/>
      <c r="CH55529" s="768"/>
      <c r="CI55529" s="850"/>
    </row>
    <row r="55530" spans="85:87" x14ac:dyDescent="0.25">
      <c r="CG55530" s="768"/>
      <c r="CH55530" s="768"/>
      <c r="CI55530" s="850"/>
    </row>
    <row r="55531" spans="85:87" x14ac:dyDescent="0.25">
      <c r="CG55531" s="768"/>
      <c r="CH55531" s="768"/>
      <c r="CI55531" s="850"/>
    </row>
    <row r="55532" spans="85:87" x14ac:dyDescent="0.25">
      <c r="CG55532" s="768"/>
      <c r="CH55532" s="768"/>
      <c r="CI55532" s="850"/>
    </row>
    <row r="55533" spans="85:87" x14ac:dyDescent="0.25">
      <c r="CG55533" s="768"/>
      <c r="CH55533" s="768"/>
      <c r="CI55533" s="850"/>
    </row>
    <row r="55534" spans="85:87" x14ac:dyDescent="0.25">
      <c r="CG55534" s="768"/>
      <c r="CH55534" s="768"/>
      <c r="CI55534" s="850"/>
    </row>
    <row r="55535" spans="85:87" x14ac:dyDescent="0.25">
      <c r="CG55535" s="768"/>
      <c r="CH55535" s="768"/>
      <c r="CI55535" s="850"/>
    </row>
    <row r="55536" spans="85:87" x14ac:dyDescent="0.25">
      <c r="CG55536" s="768"/>
      <c r="CH55536" s="768"/>
      <c r="CI55536" s="850"/>
    </row>
    <row r="55537" spans="85:87" x14ac:dyDescent="0.25">
      <c r="CG55537" s="768"/>
      <c r="CH55537" s="768"/>
      <c r="CI55537" s="850"/>
    </row>
    <row r="55538" spans="85:87" x14ac:dyDescent="0.25">
      <c r="CG55538" s="768"/>
      <c r="CH55538" s="768"/>
      <c r="CI55538" s="850"/>
    </row>
    <row r="55539" spans="85:87" x14ac:dyDescent="0.25">
      <c r="CG55539" s="768"/>
      <c r="CH55539" s="768"/>
      <c r="CI55539" s="850"/>
    </row>
    <row r="55540" spans="85:87" x14ac:dyDescent="0.25">
      <c r="CG55540" s="768"/>
      <c r="CH55540" s="768"/>
      <c r="CI55540" s="850"/>
    </row>
    <row r="55541" spans="85:87" x14ac:dyDescent="0.25">
      <c r="CG55541" s="768"/>
      <c r="CH55541" s="768"/>
      <c r="CI55541" s="850"/>
    </row>
    <row r="55542" spans="85:87" x14ac:dyDescent="0.25">
      <c r="CG55542" s="768"/>
      <c r="CH55542" s="768"/>
      <c r="CI55542" s="850"/>
    </row>
    <row r="55543" spans="85:87" x14ac:dyDescent="0.25">
      <c r="CG55543" s="768"/>
      <c r="CH55543" s="768"/>
      <c r="CI55543" s="850"/>
    </row>
    <row r="55544" spans="85:87" x14ac:dyDescent="0.25">
      <c r="CG55544" s="768"/>
      <c r="CH55544" s="768"/>
      <c r="CI55544" s="850"/>
    </row>
    <row r="55545" spans="85:87" x14ac:dyDescent="0.25">
      <c r="CG55545" s="768"/>
      <c r="CH55545" s="768"/>
      <c r="CI55545" s="850"/>
    </row>
    <row r="55546" spans="85:87" x14ac:dyDescent="0.25">
      <c r="CG55546" s="768"/>
      <c r="CH55546" s="768"/>
      <c r="CI55546" s="850"/>
    </row>
    <row r="55547" spans="85:87" x14ac:dyDescent="0.25">
      <c r="CG55547" s="768"/>
      <c r="CH55547" s="768"/>
      <c r="CI55547" s="850"/>
    </row>
    <row r="55548" spans="85:87" x14ac:dyDescent="0.25">
      <c r="CG55548" s="768"/>
      <c r="CH55548" s="768"/>
      <c r="CI55548" s="850"/>
    </row>
    <row r="55549" spans="85:87" x14ac:dyDescent="0.25">
      <c r="CG55549" s="768"/>
      <c r="CH55549" s="768"/>
      <c r="CI55549" s="850"/>
    </row>
    <row r="55550" spans="85:87" x14ac:dyDescent="0.25">
      <c r="CG55550" s="768"/>
      <c r="CH55550" s="768"/>
      <c r="CI55550" s="850"/>
    </row>
    <row r="55551" spans="85:87" x14ac:dyDescent="0.25">
      <c r="CG55551" s="768"/>
      <c r="CH55551" s="768"/>
      <c r="CI55551" s="850"/>
    </row>
    <row r="55552" spans="85:87" x14ac:dyDescent="0.25">
      <c r="CG55552" s="768"/>
      <c r="CH55552" s="768"/>
      <c r="CI55552" s="850"/>
    </row>
    <row r="55553" spans="85:87" x14ac:dyDescent="0.25">
      <c r="CG55553" s="768"/>
      <c r="CH55553" s="768"/>
      <c r="CI55553" s="850"/>
    </row>
    <row r="55554" spans="85:87" x14ac:dyDescent="0.25">
      <c r="CG55554" s="768"/>
      <c r="CH55554" s="768"/>
      <c r="CI55554" s="850"/>
    </row>
    <row r="55555" spans="85:87" x14ac:dyDescent="0.25">
      <c r="CG55555" s="768"/>
      <c r="CH55555" s="768"/>
      <c r="CI55555" s="850"/>
    </row>
    <row r="55556" spans="85:87" x14ac:dyDescent="0.25">
      <c r="CG55556" s="768"/>
      <c r="CH55556" s="768"/>
      <c r="CI55556" s="850"/>
    </row>
    <row r="55557" spans="85:87" x14ac:dyDescent="0.25">
      <c r="CG55557" s="768"/>
      <c r="CH55557" s="768"/>
      <c r="CI55557" s="850"/>
    </row>
    <row r="55558" spans="85:87" x14ac:dyDescent="0.25">
      <c r="CG55558" s="768"/>
      <c r="CH55558" s="768"/>
      <c r="CI55558" s="850"/>
    </row>
    <row r="55559" spans="85:87" x14ac:dyDescent="0.25">
      <c r="CG55559" s="768"/>
      <c r="CH55559" s="768"/>
      <c r="CI55559" s="850"/>
    </row>
    <row r="55560" spans="85:87" x14ac:dyDescent="0.25">
      <c r="CG55560" s="768"/>
      <c r="CH55560" s="768"/>
      <c r="CI55560" s="850"/>
    </row>
    <row r="55561" spans="85:87" x14ac:dyDescent="0.25">
      <c r="CG55561" s="768"/>
      <c r="CH55561" s="768"/>
      <c r="CI55561" s="850"/>
    </row>
    <row r="55562" spans="85:87" x14ac:dyDescent="0.25">
      <c r="CG55562" s="768"/>
      <c r="CH55562" s="768"/>
      <c r="CI55562" s="850"/>
    </row>
    <row r="55563" spans="85:87" x14ac:dyDescent="0.25">
      <c r="CG55563" s="768"/>
      <c r="CH55563" s="768"/>
      <c r="CI55563" s="850"/>
    </row>
    <row r="55564" spans="85:87" x14ac:dyDescent="0.25">
      <c r="CG55564" s="768"/>
      <c r="CH55564" s="768"/>
      <c r="CI55564" s="850"/>
    </row>
    <row r="55565" spans="85:87" x14ac:dyDescent="0.25">
      <c r="CG55565" s="768"/>
      <c r="CH55565" s="768"/>
      <c r="CI55565" s="850"/>
    </row>
    <row r="55566" spans="85:87" x14ac:dyDescent="0.25">
      <c r="CG55566" s="768"/>
      <c r="CH55566" s="768"/>
      <c r="CI55566" s="850"/>
    </row>
    <row r="55567" spans="85:87" x14ac:dyDescent="0.25">
      <c r="CG55567" s="768"/>
      <c r="CH55567" s="768"/>
      <c r="CI55567" s="850"/>
    </row>
    <row r="55568" spans="85:87" x14ac:dyDescent="0.25">
      <c r="CG55568" s="768"/>
      <c r="CH55568" s="768"/>
      <c r="CI55568" s="850"/>
    </row>
    <row r="55569" spans="85:87" x14ac:dyDescent="0.25">
      <c r="CG55569" s="768"/>
      <c r="CH55569" s="768"/>
      <c r="CI55569" s="850"/>
    </row>
    <row r="55570" spans="85:87" x14ac:dyDescent="0.25">
      <c r="CG55570" s="768"/>
      <c r="CH55570" s="768"/>
      <c r="CI55570" s="850"/>
    </row>
    <row r="55571" spans="85:87" x14ac:dyDescent="0.25">
      <c r="CG55571" s="768"/>
      <c r="CH55571" s="768"/>
      <c r="CI55571" s="850"/>
    </row>
    <row r="55572" spans="85:87" x14ac:dyDescent="0.25">
      <c r="CG55572" s="768"/>
      <c r="CH55572" s="768"/>
      <c r="CI55572" s="850"/>
    </row>
    <row r="55573" spans="85:87" x14ac:dyDescent="0.25">
      <c r="CG55573" s="768"/>
      <c r="CH55573" s="768"/>
      <c r="CI55573" s="850"/>
    </row>
    <row r="55574" spans="85:87" x14ac:dyDescent="0.25">
      <c r="CG55574" s="768"/>
      <c r="CH55574" s="768"/>
      <c r="CI55574" s="850"/>
    </row>
    <row r="55575" spans="85:87" x14ac:dyDescent="0.25">
      <c r="CG55575" s="768"/>
      <c r="CH55575" s="768"/>
      <c r="CI55575" s="850"/>
    </row>
    <row r="55576" spans="85:87" x14ac:dyDescent="0.25">
      <c r="CG55576" s="768"/>
      <c r="CH55576" s="768"/>
      <c r="CI55576" s="850"/>
    </row>
    <row r="55577" spans="85:87" x14ac:dyDescent="0.25">
      <c r="CG55577" s="768"/>
      <c r="CH55577" s="768"/>
      <c r="CI55577" s="850"/>
    </row>
    <row r="55578" spans="85:87" x14ac:dyDescent="0.25">
      <c r="CG55578" s="768"/>
      <c r="CH55578" s="768"/>
      <c r="CI55578" s="850"/>
    </row>
    <row r="55579" spans="85:87" x14ac:dyDescent="0.25">
      <c r="CG55579" s="768"/>
      <c r="CH55579" s="768"/>
      <c r="CI55579" s="850"/>
    </row>
    <row r="55580" spans="85:87" x14ac:dyDescent="0.25">
      <c r="CG55580" s="768"/>
      <c r="CH55580" s="768"/>
      <c r="CI55580" s="850"/>
    </row>
    <row r="55581" spans="85:87" x14ac:dyDescent="0.25">
      <c r="CG55581" s="768"/>
      <c r="CH55581" s="768"/>
      <c r="CI55581" s="850"/>
    </row>
    <row r="55582" spans="85:87" x14ac:dyDescent="0.25">
      <c r="CG55582" s="768"/>
      <c r="CH55582" s="768"/>
      <c r="CI55582" s="850"/>
    </row>
    <row r="55583" spans="85:87" x14ac:dyDescent="0.25">
      <c r="CG55583" s="768"/>
      <c r="CH55583" s="768"/>
      <c r="CI55583" s="850"/>
    </row>
    <row r="55584" spans="85:87" x14ac:dyDescent="0.25">
      <c r="CG55584" s="768"/>
      <c r="CH55584" s="768"/>
      <c r="CI55584" s="850"/>
    </row>
    <row r="55585" spans="85:87" x14ac:dyDescent="0.25">
      <c r="CG55585" s="768"/>
      <c r="CH55585" s="768"/>
      <c r="CI55585" s="850"/>
    </row>
    <row r="55586" spans="85:87" x14ac:dyDescent="0.25">
      <c r="CG55586" s="768"/>
      <c r="CH55586" s="768"/>
      <c r="CI55586" s="850"/>
    </row>
    <row r="55587" spans="85:87" x14ac:dyDescent="0.25">
      <c r="CG55587" s="768"/>
      <c r="CH55587" s="768"/>
      <c r="CI55587" s="850"/>
    </row>
    <row r="55588" spans="85:87" x14ac:dyDescent="0.25">
      <c r="CG55588" s="768"/>
      <c r="CH55588" s="768"/>
      <c r="CI55588" s="850"/>
    </row>
    <row r="55589" spans="85:87" x14ac:dyDescent="0.25">
      <c r="CG55589" s="768"/>
      <c r="CH55589" s="768"/>
      <c r="CI55589" s="850"/>
    </row>
    <row r="55590" spans="85:87" x14ac:dyDescent="0.25">
      <c r="CG55590" s="768"/>
      <c r="CH55590" s="768"/>
      <c r="CI55590" s="850"/>
    </row>
    <row r="55591" spans="85:87" x14ac:dyDescent="0.25">
      <c r="CG55591" s="768"/>
      <c r="CH55591" s="768"/>
      <c r="CI55591" s="850"/>
    </row>
    <row r="55592" spans="85:87" x14ac:dyDescent="0.25">
      <c r="CG55592" s="768"/>
      <c r="CH55592" s="768"/>
      <c r="CI55592" s="850"/>
    </row>
    <row r="55593" spans="85:87" x14ac:dyDescent="0.25">
      <c r="CG55593" s="768"/>
      <c r="CH55593" s="768"/>
      <c r="CI55593" s="850"/>
    </row>
    <row r="55594" spans="85:87" x14ac:dyDescent="0.25">
      <c r="CG55594" s="768"/>
      <c r="CH55594" s="768"/>
      <c r="CI55594" s="850"/>
    </row>
    <row r="55595" spans="85:87" x14ac:dyDescent="0.25">
      <c r="CG55595" s="768"/>
      <c r="CH55595" s="768"/>
      <c r="CI55595" s="850"/>
    </row>
    <row r="55596" spans="85:87" x14ac:dyDescent="0.25">
      <c r="CG55596" s="768"/>
      <c r="CH55596" s="768"/>
      <c r="CI55596" s="850"/>
    </row>
    <row r="55597" spans="85:87" x14ac:dyDescent="0.25">
      <c r="CG55597" s="768"/>
      <c r="CH55597" s="768"/>
      <c r="CI55597" s="850"/>
    </row>
    <row r="55598" spans="85:87" x14ac:dyDescent="0.25">
      <c r="CG55598" s="768"/>
      <c r="CH55598" s="768"/>
      <c r="CI55598" s="850"/>
    </row>
    <row r="55599" spans="85:87" x14ac:dyDescent="0.25">
      <c r="CG55599" s="768"/>
      <c r="CH55599" s="768"/>
      <c r="CI55599" s="850"/>
    </row>
    <row r="55600" spans="85:87" x14ac:dyDescent="0.25">
      <c r="CG55600" s="768"/>
      <c r="CH55600" s="768"/>
      <c r="CI55600" s="850"/>
    </row>
    <row r="55601" spans="85:87" x14ac:dyDescent="0.25">
      <c r="CG55601" s="768"/>
      <c r="CH55601" s="768"/>
      <c r="CI55601" s="850"/>
    </row>
    <row r="55602" spans="85:87" x14ac:dyDescent="0.25">
      <c r="CG55602" s="768"/>
      <c r="CH55602" s="768"/>
      <c r="CI55602" s="850"/>
    </row>
    <row r="55603" spans="85:87" x14ac:dyDescent="0.25">
      <c r="CG55603" s="768"/>
      <c r="CH55603" s="768"/>
      <c r="CI55603" s="850"/>
    </row>
    <row r="55604" spans="85:87" x14ac:dyDescent="0.25">
      <c r="CG55604" s="768"/>
      <c r="CH55604" s="768"/>
      <c r="CI55604" s="850"/>
    </row>
    <row r="55605" spans="85:87" x14ac:dyDescent="0.25">
      <c r="CG55605" s="768"/>
      <c r="CH55605" s="768"/>
      <c r="CI55605" s="850"/>
    </row>
    <row r="55606" spans="85:87" x14ac:dyDescent="0.25">
      <c r="CG55606" s="768"/>
      <c r="CH55606" s="768"/>
      <c r="CI55606" s="850"/>
    </row>
    <row r="55607" spans="85:87" x14ac:dyDescent="0.25">
      <c r="CG55607" s="768"/>
      <c r="CH55607" s="768"/>
      <c r="CI55607" s="850"/>
    </row>
    <row r="55608" spans="85:87" x14ac:dyDescent="0.25">
      <c r="CG55608" s="768"/>
      <c r="CH55608" s="768"/>
      <c r="CI55608" s="850"/>
    </row>
    <row r="55609" spans="85:87" x14ac:dyDescent="0.25">
      <c r="CG55609" s="768"/>
      <c r="CH55609" s="768"/>
      <c r="CI55609" s="850"/>
    </row>
    <row r="55610" spans="85:87" x14ac:dyDescent="0.25">
      <c r="CG55610" s="768"/>
      <c r="CH55610" s="768"/>
      <c r="CI55610" s="850"/>
    </row>
    <row r="55611" spans="85:87" x14ac:dyDescent="0.25">
      <c r="CG55611" s="768"/>
      <c r="CH55611" s="768"/>
      <c r="CI55611" s="850"/>
    </row>
    <row r="55612" spans="85:87" x14ac:dyDescent="0.25">
      <c r="CG55612" s="768"/>
      <c r="CH55612" s="768"/>
      <c r="CI55612" s="850"/>
    </row>
    <row r="55613" spans="85:87" x14ac:dyDescent="0.25">
      <c r="CG55613" s="768"/>
      <c r="CH55613" s="768"/>
      <c r="CI55613" s="850"/>
    </row>
    <row r="55614" spans="85:87" x14ac:dyDescent="0.25">
      <c r="CG55614" s="768"/>
      <c r="CH55614" s="768"/>
      <c r="CI55614" s="850"/>
    </row>
    <row r="55615" spans="85:87" x14ac:dyDescent="0.25">
      <c r="CG55615" s="768"/>
      <c r="CH55615" s="768"/>
      <c r="CI55615" s="850"/>
    </row>
    <row r="55616" spans="85:87" x14ac:dyDescent="0.25">
      <c r="CG55616" s="768"/>
      <c r="CH55616" s="768"/>
      <c r="CI55616" s="850"/>
    </row>
    <row r="55617" spans="85:87" x14ac:dyDescent="0.25">
      <c r="CG55617" s="768"/>
      <c r="CH55617" s="768"/>
      <c r="CI55617" s="850"/>
    </row>
    <row r="55618" spans="85:87" x14ac:dyDescent="0.25">
      <c r="CG55618" s="768"/>
      <c r="CH55618" s="768"/>
      <c r="CI55618" s="850"/>
    </row>
    <row r="55619" spans="85:87" x14ac:dyDescent="0.25">
      <c r="CG55619" s="768"/>
      <c r="CH55619" s="768"/>
      <c r="CI55619" s="850"/>
    </row>
    <row r="55620" spans="85:87" x14ac:dyDescent="0.25">
      <c r="CG55620" s="768"/>
      <c r="CH55620" s="768"/>
      <c r="CI55620" s="850"/>
    </row>
    <row r="55621" spans="85:87" x14ac:dyDescent="0.25">
      <c r="CG55621" s="768"/>
      <c r="CH55621" s="768"/>
      <c r="CI55621" s="850"/>
    </row>
    <row r="55622" spans="85:87" x14ac:dyDescent="0.25">
      <c r="CG55622" s="768"/>
      <c r="CH55622" s="768"/>
      <c r="CI55622" s="850"/>
    </row>
    <row r="55623" spans="85:87" x14ac:dyDescent="0.25">
      <c r="CG55623" s="768"/>
      <c r="CH55623" s="768"/>
      <c r="CI55623" s="850"/>
    </row>
    <row r="55624" spans="85:87" x14ac:dyDescent="0.25">
      <c r="CG55624" s="768"/>
      <c r="CH55624" s="768"/>
      <c r="CI55624" s="850"/>
    </row>
    <row r="55625" spans="85:87" x14ac:dyDescent="0.25">
      <c r="CG55625" s="768"/>
      <c r="CH55625" s="768"/>
      <c r="CI55625" s="850"/>
    </row>
    <row r="55626" spans="85:87" x14ac:dyDescent="0.25">
      <c r="CG55626" s="768"/>
      <c r="CH55626" s="768"/>
      <c r="CI55626" s="850"/>
    </row>
    <row r="55627" spans="85:87" x14ac:dyDescent="0.25">
      <c r="CG55627" s="768"/>
      <c r="CH55627" s="768"/>
      <c r="CI55627" s="850"/>
    </row>
    <row r="55628" spans="85:87" x14ac:dyDescent="0.25">
      <c r="CG55628" s="768"/>
      <c r="CH55628" s="768"/>
      <c r="CI55628" s="850"/>
    </row>
    <row r="55629" spans="85:87" x14ac:dyDescent="0.25">
      <c r="CG55629" s="768"/>
      <c r="CH55629" s="768"/>
      <c r="CI55629" s="850"/>
    </row>
    <row r="55630" spans="85:87" x14ac:dyDescent="0.25">
      <c r="CG55630" s="768"/>
      <c r="CH55630" s="768"/>
      <c r="CI55630" s="850"/>
    </row>
    <row r="55631" spans="85:87" x14ac:dyDescent="0.25">
      <c r="CG55631" s="768"/>
      <c r="CH55631" s="768"/>
      <c r="CI55631" s="850"/>
    </row>
    <row r="55632" spans="85:87" x14ac:dyDescent="0.25">
      <c r="CG55632" s="768"/>
      <c r="CH55632" s="768"/>
      <c r="CI55632" s="850"/>
    </row>
    <row r="55633" spans="85:87" x14ac:dyDescent="0.25">
      <c r="CG55633" s="768"/>
      <c r="CH55633" s="768"/>
      <c r="CI55633" s="850"/>
    </row>
    <row r="55634" spans="85:87" x14ac:dyDescent="0.25">
      <c r="CG55634" s="768"/>
      <c r="CH55634" s="768"/>
      <c r="CI55634" s="850"/>
    </row>
    <row r="55635" spans="85:87" x14ac:dyDescent="0.25">
      <c r="CG55635" s="768"/>
      <c r="CH55635" s="768"/>
      <c r="CI55635" s="850"/>
    </row>
    <row r="55636" spans="85:87" x14ac:dyDescent="0.25">
      <c r="CG55636" s="768"/>
      <c r="CH55636" s="768"/>
      <c r="CI55636" s="850"/>
    </row>
    <row r="55637" spans="85:87" x14ac:dyDescent="0.25">
      <c r="CG55637" s="768"/>
      <c r="CH55637" s="768"/>
      <c r="CI55637" s="850"/>
    </row>
    <row r="55638" spans="85:87" x14ac:dyDescent="0.25">
      <c r="CG55638" s="768"/>
      <c r="CH55638" s="768"/>
      <c r="CI55638" s="850"/>
    </row>
    <row r="55639" spans="85:87" x14ac:dyDescent="0.25">
      <c r="CG55639" s="768"/>
      <c r="CH55639" s="768"/>
      <c r="CI55639" s="850"/>
    </row>
    <row r="55640" spans="85:87" x14ac:dyDescent="0.25">
      <c r="CG55640" s="768"/>
      <c r="CH55640" s="768"/>
      <c r="CI55640" s="850"/>
    </row>
    <row r="55641" spans="85:87" x14ac:dyDescent="0.25">
      <c r="CG55641" s="768"/>
      <c r="CH55641" s="768"/>
      <c r="CI55641" s="850"/>
    </row>
    <row r="55642" spans="85:87" x14ac:dyDescent="0.25">
      <c r="CG55642" s="768"/>
      <c r="CH55642" s="768"/>
      <c r="CI55642" s="850"/>
    </row>
    <row r="55643" spans="85:87" x14ac:dyDescent="0.25">
      <c r="CG55643" s="768"/>
      <c r="CH55643" s="768"/>
      <c r="CI55643" s="850"/>
    </row>
    <row r="55644" spans="85:87" x14ac:dyDescent="0.25">
      <c r="CG55644" s="768"/>
      <c r="CH55644" s="768"/>
      <c r="CI55644" s="850"/>
    </row>
    <row r="55645" spans="85:87" x14ac:dyDescent="0.25">
      <c r="CG55645" s="768"/>
      <c r="CH55645" s="768"/>
      <c r="CI55645" s="850"/>
    </row>
    <row r="55646" spans="85:87" x14ac:dyDescent="0.25">
      <c r="CG55646" s="768"/>
      <c r="CH55646" s="768"/>
      <c r="CI55646" s="850"/>
    </row>
    <row r="55647" spans="85:87" x14ac:dyDescent="0.25">
      <c r="CG55647" s="768"/>
      <c r="CH55647" s="768"/>
      <c r="CI55647" s="850"/>
    </row>
    <row r="55648" spans="85:87" x14ac:dyDescent="0.25">
      <c r="CG55648" s="768"/>
      <c r="CH55648" s="768"/>
      <c r="CI55648" s="850"/>
    </row>
    <row r="55649" spans="85:87" x14ac:dyDescent="0.25">
      <c r="CG55649" s="768"/>
      <c r="CH55649" s="768"/>
      <c r="CI55649" s="850"/>
    </row>
    <row r="55650" spans="85:87" x14ac:dyDescent="0.25">
      <c r="CG55650" s="768"/>
      <c r="CH55650" s="768"/>
      <c r="CI55650" s="850"/>
    </row>
    <row r="55651" spans="85:87" x14ac:dyDescent="0.25">
      <c r="CG55651" s="768"/>
      <c r="CH55651" s="768"/>
      <c r="CI55651" s="850"/>
    </row>
    <row r="55652" spans="85:87" x14ac:dyDescent="0.25">
      <c r="CG55652" s="768"/>
      <c r="CH55652" s="768"/>
      <c r="CI55652" s="850"/>
    </row>
    <row r="55653" spans="85:87" x14ac:dyDescent="0.25">
      <c r="CG55653" s="768"/>
      <c r="CH55653" s="768"/>
      <c r="CI55653" s="850"/>
    </row>
    <row r="55654" spans="85:87" x14ac:dyDescent="0.25">
      <c r="CG55654" s="768"/>
      <c r="CH55654" s="768"/>
      <c r="CI55654" s="850"/>
    </row>
    <row r="55655" spans="85:87" x14ac:dyDescent="0.25">
      <c r="CG55655" s="768"/>
      <c r="CH55655" s="768"/>
      <c r="CI55655" s="850"/>
    </row>
    <row r="55656" spans="85:87" x14ac:dyDescent="0.25">
      <c r="CG55656" s="768"/>
      <c r="CH55656" s="768"/>
      <c r="CI55656" s="850"/>
    </row>
    <row r="55657" spans="85:87" x14ac:dyDescent="0.25">
      <c r="CG55657" s="768"/>
      <c r="CH55657" s="768"/>
      <c r="CI55657" s="850"/>
    </row>
    <row r="55658" spans="85:87" x14ac:dyDescent="0.25">
      <c r="CG55658" s="768"/>
      <c r="CH55658" s="768"/>
      <c r="CI55658" s="850"/>
    </row>
    <row r="55659" spans="85:87" x14ac:dyDescent="0.25">
      <c r="CG55659" s="768"/>
      <c r="CH55659" s="768"/>
      <c r="CI55659" s="850"/>
    </row>
    <row r="55660" spans="85:87" x14ac:dyDescent="0.25">
      <c r="CG55660" s="768"/>
      <c r="CH55660" s="768"/>
      <c r="CI55660" s="850"/>
    </row>
    <row r="55661" spans="85:87" x14ac:dyDescent="0.25">
      <c r="CG55661" s="768"/>
      <c r="CH55661" s="768"/>
      <c r="CI55661" s="850"/>
    </row>
    <row r="55662" spans="85:87" x14ac:dyDescent="0.25">
      <c r="CG55662" s="768"/>
      <c r="CH55662" s="768"/>
      <c r="CI55662" s="850"/>
    </row>
    <row r="55663" spans="85:87" x14ac:dyDescent="0.25">
      <c r="CG55663" s="768"/>
      <c r="CH55663" s="768"/>
      <c r="CI55663" s="850"/>
    </row>
    <row r="55664" spans="85:87" x14ac:dyDescent="0.25">
      <c r="CG55664" s="768"/>
      <c r="CH55664" s="768"/>
      <c r="CI55664" s="850"/>
    </row>
    <row r="55665" spans="85:87" x14ac:dyDescent="0.25">
      <c r="CG55665" s="768"/>
      <c r="CH55665" s="768"/>
      <c r="CI55665" s="850"/>
    </row>
    <row r="55666" spans="85:87" x14ac:dyDescent="0.25">
      <c r="CG55666" s="768"/>
      <c r="CH55666" s="768"/>
      <c r="CI55666" s="850"/>
    </row>
    <row r="55667" spans="85:87" x14ac:dyDescent="0.25">
      <c r="CG55667" s="768"/>
      <c r="CH55667" s="768"/>
      <c r="CI55667" s="850"/>
    </row>
    <row r="55668" spans="85:87" x14ac:dyDescent="0.25">
      <c r="CG55668" s="768"/>
      <c r="CH55668" s="768"/>
      <c r="CI55668" s="850"/>
    </row>
    <row r="55669" spans="85:87" x14ac:dyDescent="0.25">
      <c r="CG55669" s="768"/>
      <c r="CH55669" s="768"/>
      <c r="CI55669" s="850"/>
    </row>
    <row r="55670" spans="85:87" x14ac:dyDescent="0.25">
      <c r="CG55670" s="768"/>
      <c r="CH55670" s="768"/>
      <c r="CI55670" s="850"/>
    </row>
    <row r="55671" spans="85:87" x14ac:dyDescent="0.25">
      <c r="CG55671" s="768"/>
      <c r="CH55671" s="768"/>
      <c r="CI55671" s="850"/>
    </row>
    <row r="55672" spans="85:87" x14ac:dyDescent="0.25">
      <c r="CG55672" s="768"/>
      <c r="CH55672" s="768"/>
      <c r="CI55672" s="850"/>
    </row>
    <row r="55673" spans="85:87" x14ac:dyDescent="0.25">
      <c r="CG55673" s="768"/>
      <c r="CH55673" s="768"/>
      <c r="CI55673" s="850"/>
    </row>
    <row r="55674" spans="85:87" x14ac:dyDescent="0.25">
      <c r="CG55674" s="768"/>
      <c r="CH55674" s="768"/>
      <c r="CI55674" s="850"/>
    </row>
    <row r="55675" spans="85:87" x14ac:dyDescent="0.25">
      <c r="CG55675" s="768"/>
      <c r="CH55675" s="768"/>
      <c r="CI55675" s="850"/>
    </row>
    <row r="55676" spans="85:87" x14ac:dyDescent="0.25">
      <c r="CG55676" s="768"/>
      <c r="CH55676" s="768"/>
      <c r="CI55676" s="850"/>
    </row>
    <row r="55677" spans="85:87" x14ac:dyDescent="0.25">
      <c r="CG55677" s="768"/>
      <c r="CH55677" s="768"/>
      <c r="CI55677" s="850"/>
    </row>
    <row r="55678" spans="85:87" x14ac:dyDescent="0.25">
      <c r="CG55678" s="768"/>
      <c r="CH55678" s="768"/>
      <c r="CI55678" s="850"/>
    </row>
    <row r="55679" spans="85:87" x14ac:dyDescent="0.25">
      <c r="CG55679" s="768"/>
      <c r="CH55679" s="768"/>
      <c r="CI55679" s="850"/>
    </row>
    <row r="55680" spans="85:87" x14ac:dyDescent="0.25">
      <c r="CG55680" s="768"/>
      <c r="CH55680" s="768"/>
      <c r="CI55680" s="850"/>
    </row>
    <row r="55681" spans="85:87" x14ac:dyDescent="0.25">
      <c r="CG55681" s="768"/>
      <c r="CH55681" s="768"/>
      <c r="CI55681" s="850"/>
    </row>
    <row r="55682" spans="85:87" x14ac:dyDescent="0.25">
      <c r="CG55682" s="768"/>
      <c r="CH55682" s="768"/>
      <c r="CI55682" s="850"/>
    </row>
    <row r="55683" spans="85:87" x14ac:dyDescent="0.25">
      <c r="CG55683" s="768"/>
      <c r="CH55683" s="768"/>
      <c r="CI55683" s="850"/>
    </row>
    <row r="55684" spans="85:87" x14ac:dyDescent="0.25">
      <c r="CG55684" s="768"/>
      <c r="CH55684" s="768"/>
      <c r="CI55684" s="850"/>
    </row>
    <row r="55685" spans="85:87" x14ac:dyDescent="0.25">
      <c r="CG55685" s="768"/>
      <c r="CH55685" s="768"/>
      <c r="CI55685" s="850"/>
    </row>
    <row r="55686" spans="85:87" x14ac:dyDescent="0.25">
      <c r="CG55686" s="768"/>
      <c r="CH55686" s="768"/>
      <c r="CI55686" s="850"/>
    </row>
    <row r="55687" spans="85:87" x14ac:dyDescent="0.25">
      <c r="CG55687" s="768"/>
      <c r="CH55687" s="768"/>
      <c r="CI55687" s="850"/>
    </row>
    <row r="55688" spans="85:87" x14ac:dyDescent="0.25">
      <c r="CG55688" s="768"/>
      <c r="CH55688" s="768"/>
      <c r="CI55688" s="850"/>
    </row>
    <row r="55689" spans="85:87" x14ac:dyDescent="0.25">
      <c r="CG55689" s="768"/>
      <c r="CH55689" s="768"/>
      <c r="CI55689" s="850"/>
    </row>
    <row r="55690" spans="85:87" x14ac:dyDescent="0.25">
      <c r="CG55690" s="768"/>
      <c r="CH55690" s="768"/>
      <c r="CI55690" s="850"/>
    </row>
    <row r="55691" spans="85:87" x14ac:dyDescent="0.25">
      <c r="CG55691" s="768"/>
      <c r="CH55691" s="768"/>
      <c r="CI55691" s="850"/>
    </row>
    <row r="55692" spans="85:87" x14ac:dyDescent="0.25">
      <c r="CG55692" s="768"/>
      <c r="CH55692" s="768"/>
      <c r="CI55692" s="850"/>
    </row>
    <row r="55693" spans="85:87" x14ac:dyDescent="0.25">
      <c r="CG55693" s="768"/>
      <c r="CH55693" s="768"/>
      <c r="CI55693" s="850"/>
    </row>
    <row r="55694" spans="85:87" x14ac:dyDescent="0.25">
      <c r="CG55694" s="768"/>
      <c r="CH55694" s="768"/>
      <c r="CI55694" s="850"/>
    </row>
    <row r="55695" spans="85:87" x14ac:dyDescent="0.25">
      <c r="CG55695" s="768"/>
      <c r="CH55695" s="768"/>
      <c r="CI55695" s="850"/>
    </row>
    <row r="55696" spans="85:87" x14ac:dyDescent="0.25">
      <c r="CG55696" s="768"/>
      <c r="CH55696" s="768"/>
      <c r="CI55696" s="850"/>
    </row>
    <row r="55697" spans="85:87" x14ac:dyDescent="0.25">
      <c r="CG55697" s="768"/>
      <c r="CH55697" s="768"/>
      <c r="CI55697" s="850"/>
    </row>
    <row r="55698" spans="85:87" x14ac:dyDescent="0.25">
      <c r="CG55698" s="768"/>
      <c r="CH55698" s="768"/>
      <c r="CI55698" s="850"/>
    </row>
    <row r="55699" spans="85:87" x14ac:dyDescent="0.25">
      <c r="CG55699" s="768"/>
      <c r="CH55699" s="768"/>
      <c r="CI55699" s="850"/>
    </row>
    <row r="55700" spans="85:87" x14ac:dyDescent="0.25">
      <c r="CG55700" s="768"/>
      <c r="CH55700" s="768"/>
      <c r="CI55700" s="850"/>
    </row>
    <row r="55701" spans="85:87" x14ac:dyDescent="0.25">
      <c r="CG55701" s="768"/>
      <c r="CH55701" s="768"/>
      <c r="CI55701" s="850"/>
    </row>
    <row r="55702" spans="85:87" x14ac:dyDescent="0.25">
      <c r="CG55702" s="768"/>
      <c r="CH55702" s="768"/>
      <c r="CI55702" s="850"/>
    </row>
    <row r="55703" spans="85:87" x14ac:dyDescent="0.25">
      <c r="CG55703" s="768"/>
      <c r="CH55703" s="768"/>
      <c r="CI55703" s="850"/>
    </row>
    <row r="55704" spans="85:87" x14ac:dyDescent="0.25">
      <c r="CG55704" s="768"/>
      <c r="CH55704" s="768"/>
      <c r="CI55704" s="850"/>
    </row>
    <row r="55705" spans="85:87" x14ac:dyDescent="0.25">
      <c r="CG55705" s="768"/>
      <c r="CH55705" s="768"/>
      <c r="CI55705" s="850"/>
    </row>
    <row r="55706" spans="85:87" x14ac:dyDescent="0.25">
      <c r="CG55706" s="768"/>
      <c r="CH55706" s="768"/>
      <c r="CI55706" s="850"/>
    </row>
    <row r="55707" spans="85:87" x14ac:dyDescent="0.25">
      <c r="CG55707" s="768"/>
      <c r="CH55707" s="768"/>
      <c r="CI55707" s="850"/>
    </row>
    <row r="55708" spans="85:87" x14ac:dyDescent="0.25">
      <c r="CG55708" s="768"/>
      <c r="CH55708" s="768"/>
      <c r="CI55708" s="850"/>
    </row>
    <row r="55709" spans="85:87" x14ac:dyDescent="0.25">
      <c r="CG55709" s="768"/>
      <c r="CH55709" s="768"/>
      <c r="CI55709" s="850"/>
    </row>
    <row r="55710" spans="85:87" x14ac:dyDescent="0.25">
      <c r="CG55710" s="768"/>
      <c r="CH55710" s="768"/>
      <c r="CI55710" s="850"/>
    </row>
    <row r="55711" spans="85:87" x14ac:dyDescent="0.25">
      <c r="CG55711" s="768"/>
      <c r="CH55711" s="768"/>
      <c r="CI55711" s="850"/>
    </row>
    <row r="55712" spans="85:87" x14ac:dyDescent="0.25">
      <c r="CG55712" s="768"/>
      <c r="CH55712" s="768"/>
      <c r="CI55712" s="850"/>
    </row>
    <row r="55713" spans="85:87" x14ac:dyDescent="0.25">
      <c r="CG55713" s="768"/>
      <c r="CH55713" s="768"/>
      <c r="CI55713" s="850"/>
    </row>
    <row r="55714" spans="85:87" x14ac:dyDescent="0.25">
      <c r="CG55714" s="768"/>
      <c r="CH55714" s="768"/>
      <c r="CI55714" s="850"/>
    </row>
    <row r="55715" spans="85:87" x14ac:dyDescent="0.25">
      <c r="CG55715" s="768"/>
      <c r="CH55715" s="768"/>
      <c r="CI55715" s="850"/>
    </row>
    <row r="55716" spans="85:87" x14ac:dyDescent="0.25">
      <c r="CG55716" s="768"/>
      <c r="CH55716" s="768"/>
      <c r="CI55716" s="850"/>
    </row>
    <row r="55717" spans="85:87" x14ac:dyDescent="0.25">
      <c r="CG55717" s="768"/>
      <c r="CH55717" s="768"/>
      <c r="CI55717" s="850"/>
    </row>
    <row r="55718" spans="85:87" x14ac:dyDescent="0.25">
      <c r="CG55718" s="768"/>
      <c r="CH55718" s="768"/>
      <c r="CI55718" s="850"/>
    </row>
    <row r="55719" spans="85:87" x14ac:dyDescent="0.25">
      <c r="CG55719" s="768"/>
      <c r="CH55719" s="768"/>
      <c r="CI55719" s="850"/>
    </row>
    <row r="55720" spans="85:87" x14ac:dyDescent="0.25">
      <c r="CG55720" s="768"/>
      <c r="CH55720" s="768"/>
      <c r="CI55720" s="850"/>
    </row>
    <row r="55721" spans="85:87" x14ac:dyDescent="0.25">
      <c r="CG55721" s="768"/>
      <c r="CH55721" s="768"/>
      <c r="CI55721" s="850"/>
    </row>
    <row r="55722" spans="85:87" x14ac:dyDescent="0.25">
      <c r="CG55722" s="768"/>
      <c r="CH55722" s="768"/>
      <c r="CI55722" s="850"/>
    </row>
    <row r="55723" spans="85:87" x14ac:dyDescent="0.25">
      <c r="CG55723" s="768"/>
      <c r="CH55723" s="768"/>
      <c r="CI55723" s="850"/>
    </row>
    <row r="55724" spans="85:87" x14ac:dyDescent="0.25">
      <c r="CG55724" s="768"/>
      <c r="CH55724" s="768"/>
      <c r="CI55724" s="850"/>
    </row>
    <row r="55725" spans="85:87" x14ac:dyDescent="0.25">
      <c r="CG55725" s="768"/>
      <c r="CH55725" s="768"/>
      <c r="CI55725" s="850"/>
    </row>
    <row r="55726" spans="85:87" x14ac:dyDescent="0.25">
      <c r="CG55726" s="768"/>
      <c r="CH55726" s="768"/>
      <c r="CI55726" s="850"/>
    </row>
    <row r="55727" spans="85:87" x14ac:dyDescent="0.25">
      <c r="CG55727" s="768"/>
      <c r="CH55727" s="768"/>
      <c r="CI55727" s="850"/>
    </row>
    <row r="55728" spans="85:87" x14ac:dyDescent="0.25">
      <c r="CG55728" s="768"/>
      <c r="CH55728" s="768"/>
      <c r="CI55728" s="850"/>
    </row>
    <row r="55729" spans="85:87" x14ac:dyDescent="0.25">
      <c r="CG55729" s="768"/>
      <c r="CH55729" s="768"/>
      <c r="CI55729" s="850"/>
    </row>
    <row r="55730" spans="85:87" x14ac:dyDescent="0.25">
      <c r="CG55730" s="768"/>
      <c r="CH55730" s="768"/>
      <c r="CI55730" s="850"/>
    </row>
    <row r="55731" spans="85:87" x14ac:dyDescent="0.25">
      <c r="CG55731" s="768"/>
      <c r="CH55731" s="768"/>
      <c r="CI55731" s="850"/>
    </row>
    <row r="55732" spans="85:87" x14ac:dyDescent="0.25">
      <c r="CG55732" s="768"/>
      <c r="CH55732" s="768"/>
      <c r="CI55732" s="850"/>
    </row>
    <row r="55733" spans="85:87" x14ac:dyDescent="0.25">
      <c r="CG55733" s="768"/>
      <c r="CH55733" s="768"/>
      <c r="CI55733" s="850"/>
    </row>
    <row r="55734" spans="85:87" x14ac:dyDescent="0.25">
      <c r="CG55734" s="768"/>
      <c r="CH55734" s="768"/>
      <c r="CI55734" s="850"/>
    </row>
    <row r="55735" spans="85:87" x14ac:dyDescent="0.25">
      <c r="CG55735" s="768"/>
      <c r="CH55735" s="768"/>
      <c r="CI55735" s="850"/>
    </row>
    <row r="55736" spans="85:87" x14ac:dyDescent="0.25">
      <c r="CG55736" s="768"/>
      <c r="CH55736" s="768"/>
      <c r="CI55736" s="850"/>
    </row>
    <row r="55737" spans="85:87" x14ac:dyDescent="0.25">
      <c r="CG55737" s="768"/>
      <c r="CH55737" s="768"/>
      <c r="CI55737" s="850"/>
    </row>
    <row r="55738" spans="85:87" x14ac:dyDescent="0.25">
      <c r="CG55738" s="768"/>
      <c r="CH55738" s="768"/>
      <c r="CI55738" s="850"/>
    </row>
    <row r="55739" spans="85:87" x14ac:dyDescent="0.25">
      <c r="CG55739" s="768"/>
      <c r="CH55739" s="768"/>
      <c r="CI55739" s="850"/>
    </row>
    <row r="55740" spans="85:87" x14ac:dyDescent="0.25">
      <c r="CG55740" s="768"/>
      <c r="CH55740" s="768"/>
      <c r="CI55740" s="850"/>
    </row>
    <row r="55741" spans="85:87" x14ac:dyDescent="0.25">
      <c r="CG55741" s="768"/>
      <c r="CH55741" s="768"/>
      <c r="CI55741" s="850"/>
    </row>
    <row r="55742" spans="85:87" x14ac:dyDescent="0.25">
      <c r="CG55742" s="768"/>
      <c r="CH55742" s="768"/>
      <c r="CI55742" s="850"/>
    </row>
    <row r="55743" spans="85:87" x14ac:dyDescent="0.25">
      <c r="CG55743" s="768"/>
      <c r="CH55743" s="768"/>
      <c r="CI55743" s="850"/>
    </row>
    <row r="55744" spans="85:87" x14ac:dyDescent="0.25">
      <c r="CG55744" s="768"/>
      <c r="CH55744" s="768"/>
      <c r="CI55744" s="850"/>
    </row>
    <row r="55745" spans="85:87" x14ac:dyDescent="0.25">
      <c r="CG55745" s="768"/>
      <c r="CH55745" s="768"/>
      <c r="CI55745" s="850"/>
    </row>
    <row r="55746" spans="85:87" x14ac:dyDescent="0.25">
      <c r="CG55746" s="768"/>
      <c r="CH55746" s="768"/>
      <c r="CI55746" s="850"/>
    </row>
    <row r="55747" spans="85:87" x14ac:dyDescent="0.25">
      <c r="CG55747" s="768"/>
      <c r="CH55747" s="768"/>
      <c r="CI55747" s="850"/>
    </row>
    <row r="55748" spans="85:87" x14ac:dyDescent="0.25">
      <c r="CG55748" s="768"/>
      <c r="CH55748" s="768"/>
      <c r="CI55748" s="850"/>
    </row>
    <row r="55749" spans="85:87" x14ac:dyDescent="0.25">
      <c r="CG55749" s="768"/>
      <c r="CH55749" s="768"/>
      <c r="CI55749" s="850"/>
    </row>
    <row r="55750" spans="85:87" x14ac:dyDescent="0.25">
      <c r="CG55750" s="768"/>
      <c r="CH55750" s="768"/>
      <c r="CI55750" s="850"/>
    </row>
    <row r="55751" spans="85:87" x14ac:dyDescent="0.25">
      <c r="CG55751" s="768"/>
      <c r="CH55751" s="768"/>
      <c r="CI55751" s="850"/>
    </row>
    <row r="55752" spans="85:87" x14ac:dyDescent="0.25">
      <c r="CG55752" s="768"/>
      <c r="CH55752" s="768"/>
      <c r="CI55752" s="850"/>
    </row>
    <row r="55753" spans="85:87" x14ac:dyDescent="0.25">
      <c r="CG55753" s="768"/>
      <c r="CH55753" s="768"/>
      <c r="CI55753" s="850"/>
    </row>
    <row r="55754" spans="85:87" x14ac:dyDescent="0.25">
      <c r="CG55754" s="768"/>
      <c r="CH55754" s="768"/>
      <c r="CI55754" s="850"/>
    </row>
    <row r="55755" spans="85:87" x14ac:dyDescent="0.25">
      <c r="CG55755" s="768"/>
      <c r="CH55755" s="768"/>
      <c r="CI55755" s="850"/>
    </row>
    <row r="55756" spans="85:87" x14ac:dyDescent="0.25">
      <c r="CG55756" s="768"/>
      <c r="CH55756" s="768"/>
      <c r="CI55756" s="850"/>
    </row>
    <row r="55757" spans="85:87" x14ac:dyDescent="0.25">
      <c r="CG55757" s="768"/>
      <c r="CH55757" s="768"/>
      <c r="CI55757" s="850"/>
    </row>
    <row r="55758" spans="85:87" x14ac:dyDescent="0.25">
      <c r="CG55758" s="768"/>
      <c r="CH55758" s="768"/>
      <c r="CI55758" s="850"/>
    </row>
    <row r="55759" spans="85:87" x14ac:dyDescent="0.25">
      <c r="CG55759" s="768"/>
      <c r="CH55759" s="768"/>
      <c r="CI55759" s="850"/>
    </row>
    <row r="55760" spans="85:87" x14ac:dyDescent="0.25">
      <c r="CG55760" s="768"/>
      <c r="CH55760" s="768"/>
      <c r="CI55760" s="850"/>
    </row>
    <row r="55761" spans="85:87" x14ac:dyDescent="0.25">
      <c r="CG55761" s="768"/>
      <c r="CH55761" s="768"/>
      <c r="CI55761" s="850"/>
    </row>
    <row r="55762" spans="85:87" x14ac:dyDescent="0.25">
      <c r="CG55762" s="768"/>
      <c r="CH55762" s="768"/>
      <c r="CI55762" s="850"/>
    </row>
    <row r="55763" spans="85:87" x14ac:dyDescent="0.25">
      <c r="CG55763" s="768"/>
      <c r="CH55763" s="768"/>
      <c r="CI55763" s="850"/>
    </row>
    <row r="55764" spans="85:87" x14ac:dyDescent="0.25">
      <c r="CG55764" s="768"/>
      <c r="CH55764" s="768"/>
      <c r="CI55764" s="850"/>
    </row>
    <row r="55765" spans="85:87" x14ac:dyDescent="0.25">
      <c r="CG55765" s="768"/>
      <c r="CH55765" s="768"/>
      <c r="CI55765" s="850"/>
    </row>
    <row r="55766" spans="85:87" x14ac:dyDescent="0.25">
      <c r="CG55766" s="768"/>
      <c r="CH55766" s="768"/>
      <c r="CI55766" s="850"/>
    </row>
    <row r="55767" spans="85:87" x14ac:dyDescent="0.25">
      <c r="CG55767" s="768"/>
      <c r="CH55767" s="768"/>
      <c r="CI55767" s="850"/>
    </row>
    <row r="55768" spans="85:87" x14ac:dyDescent="0.25">
      <c r="CG55768" s="768"/>
      <c r="CH55768" s="768"/>
      <c r="CI55768" s="850"/>
    </row>
    <row r="55769" spans="85:87" x14ac:dyDescent="0.25">
      <c r="CG55769" s="768"/>
      <c r="CH55769" s="768"/>
      <c r="CI55769" s="850"/>
    </row>
    <row r="55770" spans="85:87" x14ac:dyDescent="0.25">
      <c r="CG55770" s="768"/>
      <c r="CH55770" s="768"/>
      <c r="CI55770" s="850"/>
    </row>
    <row r="55771" spans="85:87" x14ac:dyDescent="0.25">
      <c r="CG55771" s="768"/>
      <c r="CH55771" s="768"/>
      <c r="CI55771" s="850"/>
    </row>
    <row r="55772" spans="85:87" x14ac:dyDescent="0.25">
      <c r="CG55772" s="768"/>
      <c r="CH55772" s="768"/>
      <c r="CI55772" s="850"/>
    </row>
    <row r="55773" spans="85:87" x14ac:dyDescent="0.25">
      <c r="CG55773" s="768"/>
      <c r="CH55773" s="768"/>
      <c r="CI55773" s="850"/>
    </row>
    <row r="55774" spans="85:87" x14ac:dyDescent="0.25">
      <c r="CG55774" s="768"/>
      <c r="CH55774" s="768"/>
      <c r="CI55774" s="850"/>
    </row>
    <row r="55775" spans="85:87" x14ac:dyDescent="0.25">
      <c r="CG55775" s="768"/>
      <c r="CH55775" s="768"/>
      <c r="CI55775" s="850"/>
    </row>
    <row r="55776" spans="85:87" x14ac:dyDescent="0.25">
      <c r="CG55776" s="768"/>
      <c r="CH55776" s="768"/>
      <c r="CI55776" s="850"/>
    </row>
    <row r="55777" spans="85:87" x14ac:dyDescent="0.25">
      <c r="CG55777" s="768"/>
      <c r="CH55777" s="768"/>
      <c r="CI55777" s="850"/>
    </row>
    <row r="55778" spans="85:87" x14ac:dyDescent="0.25">
      <c r="CG55778" s="768"/>
      <c r="CH55778" s="768"/>
      <c r="CI55778" s="850"/>
    </row>
    <row r="55779" spans="85:87" x14ac:dyDescent="0.25">
      <c r="CG55779" s="768"/>
      <c r="CH55779" s="768"/>
      <c r="CI55779" s="850"/>
    </row>
    <row r="55780" spans="85:87" x14ac:dyDescent="0.25">
      <c r="CG55780" s="768"/>
      <c r="CH55780" s="768"/>
      <c r="CI55780" s="850"/>
    </row>
    <row r="55781" spans="85:87" x14ac:dyDescent="0.25">
      <c r="CG55781" s="768"/>
      <c r="CH55781" s="768"/>
      <c r="CI55781" s="850"/>
    </row>
    <row r="55782" spans="85:87" x14ac:dyDescent="0.25">
      <c r="CG55782" s="768"/>
      <c r="CH55782" s="768"/>
      <c r="CI55782" s="850"/>
    </row>
    <row r="55783" spans="85:87" x14ac:dyDescent="0.25">
      <c r="CG55783" s="768"/>
      <c r="CH55783" s="768"/>
      <c r="CI55783" s="850"/>
    </row>
    <row r="55784" spans="85:87" x14ac:dyDescent="0.25">
      <c r="CG55784" s="768"/>
      <c r="CH55784" s="768"/>
      <c r="CI55784" s="850"/>
    </row>
    <row r="55785" spans="85:87" x14ac:dyDescent="0.25">
      <c r="CG55785" s="768"/>
      <c r="CH55785" s="768"/>
      <c r="CI55785" s="850"/>
    </row>
    <row r="55786" spans="85:87" x14ac:dyDescent="0.25">
      <c r="CG55786" s="768"/>
      <c r="CH55786" s="768"/>
      <c r="CI55786" s="850"/>
    </row>
    <row r="55787" spans="85:87" x14ac:dyDescent="0.25">
      <c r="CG55787" s="768"/>
      <c r="CH55787" s="768"/>
      <c r="CI55787" s="850"/>
    </row>
    <row r="55788" spans="85:87" x14ac:dyDescent="0.25">
      <c r="CG55788" s="768"/>
      <c r="CH55788" s="768"/>
      <c r="CI55788" s="850"/>
    </row>
    <row r="55789" spans="85:87" x14ac:dyDescent="0.25">
      <c r="CG55789" s="768"/>
      <c r="CH55789" s="768"/>
      <c r="CI55789" s="850"/>
    </row>
    <row r="55790" spans="85:87" x14ac:dyDescent="0.25">
      <c r="CG55790" s="768"/>
      <c r="CH55790" s="768"/>
      <c r="CI55790" s="850"/>
    </row>
    <row r="55791" spans="85:87" x14ac:dyDescent="0.25">
      <c r="CG55791" s="768"/>
      <c r="CH55791" s="768"/>
      <c r="CI55791" s="850"/>
    </row>
    <row r="55792" spans="85:87" x14ac:dyDescent="0.25">
      <c r="CG55792" s="768"/>
      <c r="CH55792" s="768"/>
      <c r="CI55792" s="850"/>
    </row>
    <row r="55793" spans="85:87" x14ac:dyDescent="0.25">
      <c r="CG55793" s="768"/>
      <c r="CH55793" s="768"/>
      <c r="CI55793" s="850"/>
    </row>
    <row r="55794" spans="85:87" x14ac:dyDescent="0.25">
      <c r="CG55794" s="768"/>
      <c r="CH55794" s="768"/>
      <c r="CI55794" s="850"/>
    </row>
    <row r="55795" spans="85:87" x14ac:dyDescent="0.25">
      <c r="CG55795" s="768"/>
      <c r="CH55795" s="768"/>
      <c r="CI55795" s="850"/>
    </row>
    <row r="55796" spans="85:87" x14ac:dyDescent="0.25">
      <c r="CG55796" s="768"/>
      <c r="CH55796" s="768"/>
      <c r="CI55796" s="850"/>
    </row>
    <row r="55797" spans="85:87" x14ac:dyDescent="0.25">
      <c r="CG55797" s="768"/>
      <c r="CH55797" s="768"/>
      <c r="CI55797" s="850"/>
    </row>
    <row r="55798" spans="85:87" x14ac:dyDescent="0.25">
      <c r="CG55798" s="768"/>
      <c r="CH55798" s="768"/>
      <c r="CI55798" s="850"/>
    </row>
    <row r="55799" spans="85:87" x14ac:dyDescent="0.25">
      <c r="CG55799" s="768"/>
      <c r="CH55799" s="768"/>
      <c r="CI55799" s="850"/>
    </row>
    <row r="55800" spans="85:87" x14ac:dyDescent="0.25">
      <c r="CG55800" s="768"/>
      <c r="CH55800" s="768"/>
      <c r="CI55800" s="850"/>
    </row>
    <row r="55801" spans="85:87" x14ac:dyDescent="0.25">
      <c r="CG55801" s="768"/>
      <c r="CH55801" s="768"/>
      <c r="CI55801" s="850"/>
    </row>
    <row r="55802" spans="85:87" x14ac:dyDescent="0.25">
      <c r="CG55802" s="768"/>
      <c r="CH55802" s="768"/>
      <c r="CI55802" s="850"/>
    </row>
    <row r="55803" spans="85:87" x14ac:dyDescent="0.25">
      <c r="CG55803" s="768"/>
      <c r="CH55803" s="768"/>
      <c r="CI55803" s="850"/>
    </row>
    <row r="55804" spans="85:87" x14ac:dyDescent="0.25">
      <c r="CG55804" s="768"/>
      <c r="CH55804" s="768"/>
      <c r="CI55804" s="850"/>
    </row>
    <row r="55805" spans="85:87" x14ac:dyDescent="0.25">
      <c r="CG55805" s="768"/>
      <c r="CH55805" s="768"/>
      <c r="CI55805" s="850"/>
    </row>
    <row r="55806" spans="85:87" x14ac:dyDescent="0.25">
      <c r="CG55806" s="768"/>
      <c r="CH55806" s="768"/>
      <c r="CI55806" s="850"/>
    </row>
    <row r="55807" spans="85:87" x14ac:dyDescent="0.25">
      <c r="CG55807" s="768"/>
      <c r="CH55807" s="768"/>
      <c r="CI55807" s="850"/>
    </row>
    <row r="55808" spans="85:87" x14ac:dyDescent="0.25">
      <c r="CG55808" s="768"/>
      <c r="CH55808" s="768"/>
      <c r="CI55808" s="850"/>
    </row>
    <row r="55809" spans="85:87" x14ac:dyDescent="0.25">
      <c r="CG55809" s="768"/>
      <c r="CH55809" s="768"/>
      <c r="CI55809" s="850"/>
    </row>
    <row r="55810" spans="85:87" x14ac:dyDescent="0.25">
      <c r="CG55810" s="768"/>
      <c r="CH55810" s="768"/>
      <c r="CI55810" s="850"/>
    </row>
    <row r="55811" spans="85:87" x14ac:dyDescent="0.25">
      <c r="CG55811" s="768"/>
      <c r="CH55811" s="768"/>
      <c r="CI55811" s="850"/>
    </row>
    <row r="55812" spans="85:87" x14ac:dyDescent="0.25">
      <c r="CG55812" s="768"/>
      <c r="CH55812" s="768"/>
      <c r="CI55812" s="850"/>
    </row>
    <row r="55813" spans="85:87" x14ac:dyDescent="0.25">
      <c r="CG55813" s="768"/>
      <c r="CH55813" s="768"/>
      <c r="CI55813" s="850"/>
    </row>
    <row r="55814" spans="85:87" x14ac:dyDescent="0.25">
      <c r="CG55814" s="768"/>
      <c r="CH55814" s="768"/>
      <c r="CI55814" s="850"/>
    </row>
    <row r="55815" spans="85:87" x14ac:dyDescent="0.25">
      <c r="CG55815" s="768"/>
      <c r="CH55815" s="768"/>
      <c r="CI55815" s="850"/>
    </row>
    <row r="55816" spans="85:87" x14ac:dyDescent="0.25">
      <c r="CG55816" s="768"/>
      <c r="CH55816" s="768"/>
      <c r="CI55816" s="850"/>
    </row>
    <row r="55817" spans="85:87" x14ac:dyDescent="0.25">
      <c r="CG55817" s="768"/>
      <c r="CH55817" s="768"/>
      <c r="CI55817" s="850"/>
    </row>
    <row r="55818" spans="85:87" x14ac:dyDescent="0.25">
      <c r="CG55818" s="768"/>
      <c r="CH55818" s="768"/>
      <c r="CI55818" s="850"/>
    </row>
    <row r="55819" spans="85:87" x14ac:dyDescent="0.25">
      <c r="CG55819" s="768"/>
      <c r="CH55819" s="768"/>
      <c r="CI55819" s="850"/>
    </row>
    <row r="55820" spans="85:87" x14ac:dyDescent="0.25">
      <c r="CG55820" s="768"/>
      <c r="CH55820" s="768"/>
      <c r="CI55820" s="850"/>
    </row>
    <row r="55821" spans="85:87" x14ac:dyDescent="0.25">
      <c r="CG55821" s="768"/>
      <c r="CH55821" s="768"/>
      <c r="CI55821" s="850"/>
    </row>
    <row r="55822" spans="85:87" x14ac:dyDescent="0.25">
      <c r="CG55822" s="768"/>
      <c r="CH55822" s="768"/>
      <c r="CI55822" s="850"/>
    </row>
    <row r="55823" spans="85:87" x14ac:dyDescent="0.25">
      <c r="CG55823" s="768"/>
      <c r="CH55823" s="768"/>
      <c r="CI55823" s="850"/>
    </row>
    <row r="55824" spans="85:87" x14ac:dyDescent="0.25">
      <c r="CG55824" s="768"/>
      <c r="CH55824" s="768"/>
      <c r="CI55824" s="850"/>
    </row>
    <row r="55825" spans="85:87" x14ac:dyDescent="0.25">
      <c r="CG55825" s="768"/>
      <c r="CH55825" s="768"/>
      <c r="CI55825" s="850"/>
    </row>
    <row r="55826" spans="85:87" x14ac:dyDescent="0.25">
      <c r="CG55826" s="768"/>
      <c r="CH55826" s="768"/>
      <c r="CI55826" s="850"/>
    </row>
    <row r="55827" spans="85:87" x14ac:dyDescent="0.25">
      <c r="CG55827" s="768"/>
      <c r="CH55827" s="768"/>
      <c r="CI55827" s="850"/>
    </row>
    <row r="55828" spans="85:87" x14ac:dyDescent="0.25">
      <c r="CG55828" s="768"/>
      <c r="CH55828" s="768"/>
      <c r="CI55828" s="850"/>
    </row>
    <row r="55829" spans="85:87" x14ac:dyDescent="0.25">
      <c r="CG55829" s="768"/>
      <c r="CH55829" s="768"/>
      <c r="CI55829" s="850"/>
    </row>
    <row r="55830" spans="85:87" x14ac:dyDescent="0.25">
      <c r="CG55830" s="768"/>
      <c r="CH55830" s="768"/>
      <c r="CI55830" s="850"/>
    </row>
    <row r="55831" spans="85:87" x14ac:dyDescent="0.25">
      <c r="CG55831" s="768"/>
      <c r="CH55831" s="768"/>
      <c r="CI55831" s="850"/>
    </row>
    <row r="55832" spans="85:87" x14ac:dyDescent="0.25">
      <c r="CG55832" s="768"/>
      <c r="CH55832" s="768"/>
      <c r="CI55832" s="850"/>
    </row>
    <row r="55833" spans="85:87" x14ac:dyDescent="0.25">
      <c r="CG55833" s="768"/>
      <c r="CH55833" s="768"/>
      <c r="CI55833" s="850"/>
    </row>
    <row r="55834" spans="85:87" x14ac:dyDescent="0.25">
      <c r="CG55834" s="768"/>
      <c r="CH55834" s="768"/>
      <c r="CI55834" s="850"/>
    </row>
    <row r="55835" spans="85:87" x14ac:dyDescent="0.25">
      <c r="CG55835" s="768"/>
      <c r="CH55835" s="768"/>
      <c r="CI55835" s="850"/>
    </row>
    <row r="55836" spans="85:87" x14ac:dyDescent="0.25">
      <c r="CG55836" s="768"/>
      <c r="CH55836" s="768"/>
      <c r="CI55836" s="850"/>
    </row>
    <row r="55837" spans="85:87" x14ac:dyDescent="0.25">
      <c r="CG55837" s="768"/>
      <c r="CH55837" s="768"/>
      <c r="CI55837" s="850"/>
    </row>
    <row r="55838" spans="85:87" x14ac:dyDescent="0.25">
      <c r="CG55838" s="768"/>
      <c r="CH55838" s="768"/>
      <c r="CI55838" s="850"/>
    </row>
    <row r="55839" spans="85:87" x14ac:dyDescent="0.25">
      <c r="CG55839" s="768"/>
      <c r="CH55839" s="768"/>
      <c r="CI55839" s="850"/>
    </row>
    <row r="55840" spans="85:87" x14ac:dyDescent="0.25">
      <c r="CG55840" s="768"/>
      <c r="CH55840" s="768"/>
      <c r="CI55840" s="850"/>
    </row>
    <row r="55841" spans="85:87" x14ac:dyDescent="0.25">
      <c r="CG55841" s="768"/>
      <c r="CH55841" s="768"/>
      <c r="CI55841" s="850"/>
    </row>
    <row r="55842" spans="85:87" x14ac:dyDescent="0.25">
      <c r="CG55842" s="768"/>
      <c r="CH55842" s="768"/>
      <c r="CI55842" s="850"/>
    </row>
    <row r="55843" spans="85:87" x14ac:dyDescent="0.25">
      <c r="CG55843" s="768"/>
      <c r="CH55843" s="768"/>
      <c r="CI55843" s="850"/>
    </row>
    <row r="55844" spans="85:87" x14ac:dyDescent="0.25">
      <c r="CG55844" s="768"/>
      <c r="CH55844" s="768"/>
      <c r="CI55844" s="850"/>
    </row>
    <row r="55845" spans="85:87" x14ac:dyDescent="0.25">
      <c r="CG55845" s="768"/>
      <c r="CH55845" s="768"/>
      <c r="CI55845" s="850"/>
    </row>
    <row r="55846" spans="85:87" x14ac:dyDescent="0.25">
      <c r="CG55846" s="768"/>
      <c r="CH55846" s="768"/>
      <c r="CI55846" s="850"/>
    </row>
    <row r="55847" spans="85:87" x14ac:dyDescent="0.25">
      <c r="CG55847" s="768"/>
      <c r="CH55847" s="768"/>
      <c r="CI55847" s="850"/>
    </row>
    <row r="55848" spans="85:87" x14ac:dyDescent="0.25">
      <c r="CG55848" s="768"/>
      <c r="CH55848" s="768"/>
      <c r="CI55848" s="850"/>
    </row>
    <row r="55849" spans="85:87" x14ac:dyDescent="0.25">
      <c r="CG55849" s="768"/>
      <c r="CH55849" s="768"/>
      <c r="CI55849" s="850"/>
    </row>
    <row r="55850" spans="85:87" x14ac:dyDescent="0.25">
      <c r="CG55850" s="768"/>
      <c r="CH55850" s="768"/>
      <c r="CI55850" s="850"/>
    </row>
    <row r="55851" spans="85:87" x14ac:dyDescent="0.25">
      <c r="CG55851" s="768"/>
      <c r="CH55851" s="768"/>
      <c r="CI55851" s="850"/>
    </row>
    <row r="55852" spans="85:87" x14ac:dyDescent="0.25">
      <c r="CG55852" s="768"/>
      <c r="CH55852" s="768"/>
      <c r="CI55852" s="850"/>
    </row>
    <row r="55853" spans="85:87" x14ac:dyDescent="0.25">
      <c r="CG55853" s="768"/>
      <c r="CH55853" s="768"/>
      <c r="CI55853" s="850"/>
    </row>
    <row r="55854" spans="85:87" x14ac:dyDescent="0.25">
      <c r="CG55854" s="768"/>
      <c r="CH55854" s="768"/>
      <c r="CI55854" s="850"/>
    </row>
    <row r="55855" spans="85:87" x14ac:dyDescent="0.25">
      <c r="CG55855" s="768"/>
      <c r="CH55855" s="768"/>
      <c r="CI55855" s="850"/>
    </row>
    <row r="55856" spans="85:87" x14ac:dyDescent="0.25">
      <c r="CG55856" s="768"/>
      <c r="CH55856" s="768"/>
      <c r="CI55856" s="850"/>
    </row>
    <row r="55857" spans="85:87" x14ac:dyDescent="0.25">
      <c r="CG55857" s="768"/>
      <c r="CH55857" s="768"/>
      <c r="CI55857" s="850"/>
    </row>
    <row r="55858" spans="85:87" x14ac:dyDescent="0.25">
      <c r="CG55858" s="768"/>
      <c r="CH55858" s="768"/>
      <c r="CI55858" s="850"/>
    </row>
    <row r="55859" spans="85:87" x14ac:dyDescent="0.25">
      <c r="CG55859" s="768"/>
      <c r="CH55859" s="768"/>
      <c r="CI55859" s="850"/>
    </row>
    <row r="55860" spans="85:87" x14ac:dyDescent="0.25">
      <c r="CG55860" s="768"/>
      <c r="CH55860" s="768"/>
      <c r="CI55860" s="850"/>
    </row>
    <row r="55861" spans="85:87" x14ac:dyDescent="0.25">
      <c r="CG55861" s="768"/>
      <c r="CH55861" s="768"/>
      <c r="CI55861" s="850"/>
    </row>
    <row r="55862" spans="85:87" x14ac:dyDescent="0.25">
      <c r="CG55862" s="768"/>
      <c r="CH55862" s="768"/>
      <c r="CI55862" s="850"/>
    </row>
    <row r="55863" spans="85:87" x14ac:dyDescent="0.25">
      <c r="CG55863" s="768"/>
      <c r="CH55863" s="768"/>
      <c r="CI55863" s="850"/>
    </row>
    <row r="55864" spans="85:87" x14ac:dyDescent="0.25">
      <c r="CG55864" s="768"/>
      <c r="CH55864" s="768"/>
      <c r="CI55864" s="850"/>
    </row>
    <row r="55865" spans="85:87" x14ac:dyDescent="0.25">
      <c r="CG55865" s="768"/>
      <c r="CH55865" s="768"/>
      <c r="CI55865" s="850"/>
    </row>
    <row r="55866" spans="85:87" x14ac:dyDescent="0.25">
      <c r="CG55866" s="768"/>
      <c r="CH55866" s="768"/>
      <c r="CI55866" s="850"/>
    </row>
    <row r="55867" spans="85:87" x14ac:dyDescent="0.25">
      <c r="CG55867" s="768"/>
      <c r="CH55867" s="768"/>
      <c r="CI55867" s="850"/>
    </row>
    <row r="55868" spans="85:87" x14ac:dyDescent="0.25">
      <c r="CG55868" s="768"/>
      <c r="CH55868" s="768"/>
      <c r="CI55868" s="850"/>
    </row>
    <row r="55869" spans="85:87" x14ac:dyDescent="0.25">
      <c r="CG55869" s="768"/>
      <c r="CH55869" s="768"/>
      <c r="CI55869" s="850"/>
    </row>
    <row r="55870" spans="85:87" x14ac:dyDescent="0.25">
      <c r="CG55870" s="768"/>
      <c r="CH55870" s="768"/>
      <c r="CI55870" s="850"/>
    </row>
    <row r="55871" spans="85:87" x14ac:dyDescent="0.25">
      <c r="CG55871" s="768"/>
      <c r="CH55871" s="768"/>
      <c r="CI55871" s="850"/>
    </row>
    <row r="55872" spans="85:87" x14ac:dyDescent="0.25">
      <c r="CG55872" s="768"/>
      <c r="CH55872" s="768"/>
      <c r="CI55872" s="850"/>
    </row>
    <row r="55873" spans="85:87" x14ac:dyDescent="0.25">
      <c r="CG55873" s="768"/>
      <c r="CH55873" s="768"/>
      <c r="CI55873" s="850"/>
    </row>
    <row r="55874" spans="85:87" x14ac:dyDescent="0.25">
      <c r="CG55874" s="768"/>
      <c r="CH55874" s="768"/>
      <c r="CI55874" s="850"/>
    </row>
    <row r="55875" spans="85:87" x14ac:dyDescent="0.25">
      <c r="CG55875" s="768"/>
      <c r="CH55875" s="768"/>
      <c r="CI55875" s="850"/>
    </row>
    <row r="55876" spans="85:87" x14ac:dyDescent="0.25">
      <c r="CG55876" s="768"/>
      <c r="CH55876" s="768"/>
      <c r="CI55876" s="850"/>
    </row>
    <row r="55877" spans="85:87" x14ac:dyDescent="0.25">
      <c r="CG55877" s="768"/>
      <c r="CH55877" s="768"/>
      <c r="CI55877" s="850"/>
    </row>
    <row r="55878" spans="85:87" x14ac:dyDescent="0.25">
      <c r="CG55878" s="768"/>
      <c r="CH55878" s="768"/>
      <c r="CI55878" s="850"/>
    </row>
    <row r="55879" spans="85:87" x14ac:dyDescent="0.25">
      <c r="CG55879" s="768"/>
      <c r="CH55879" s="768"/>
      <c r="CI55879" s="850"/>
    </row>
    <row r="55880" spans="85:87" x14ac:dyDescent="0.25">
      <c r="CG55880" s="768"/>
      <c r="CH55880" s="768"/>
      <c r="CI55880" s="850"/>
    </row>
    <row r="55881" spans="85:87" x14ac:dyDescent="0.25">
      <c r="CG55881" s="768"/>
      <c r="CH55881" s="768"/>
      <c r="CI55881" s="850"/>
    </row>
    <row r="55882" spans="85:87" x14ac:dyDescent="0.25">
      <c r="CG55882" s="768"/>
      <c r="CH55882" s="768"/>
      <c r="CI55882" s="850"/>
    </row>
    <row r="55883" spans="85:87" x14ac:dyDescent="0.25">
      <c r="CG55883" s="768"/>
      <c r="CH55883" s="768"/>
      <c r="CI55883" s="850"/>
    </row>
    <row r="55884" spans="85:87" x14ac:dyDescent="0.25">
      <c r="CG55884" s="768"/>
      <c r="CH55884" s="768"/>
      <c r="CI55884" s="850"/>
    </row>
    <row r="55885" spans="85:87" x14ac:dyDescent="0.25">
      <c r="CG55885" s="768"/>
      <c r="CH55885" s="768"/>
      <c r="CI55885" s="850"/>
    </row>
    <row r="55886" spans="85:87" x14ac:dyDescent="0.25">
      <c r="CG55886" s="768"/>
      <c r="CH55886" s="768"/>
      <c r="CI55886" s="850"/>
    </row>
    <row r="55887" spans="85:87" x14ac:dyDescent="0.25">
      <c r="CG55887" s="768"/>
      <c r="CH55887" s="768"/>
      <c r="CI55887" s="850"/>
    </row>
    <row r="55888" spans="85:87" x14ac:dyDescent="0.25">
      <c r="CG55888" s="768"/>
      <c r="CH55888" s="768"/>
      <c r="CI55888" s="850"/>
    </row>
    <row r="55889" spans="85:87" x14ac:dyDescent="0.25">
      <c r="CG55889" s="768"/>
      <c r="CH55889" s="768"/>
      <c r="CI55889" s="850"/>
    </row>
    <row r="55890" spans="85:87" x14ac:dyDescent="0.25">
      <c r="CG55890" s="768"/>
      <c r="CH55890" s="768"/>
      <c r="CI55890" s="850"/>
    </row>
    <row r="55891" spans="85:87" x14ac:dyDescent="0.25">
      <c r="CG55891" s="768"/>
      <c r="CH55891" s="768"/>
      <c r="CI55891" s="850"/>
    </row>
    <row r="55892" spans="85:87" x14ac:dyDescent="0.25">
      <c r="CG55892" s="768"/>
      <c r="CH55892" s="768"/>
      <c r="CI55892" s="850"/>
    </row>
    <row r="55893" spans="85:87" x14ac:dyDescent="0.25">
      <c r="CG55893" s="768"/>
      <c r="CH55893" s="768"/>
      <c r="CI55893" s="850"/>
    </row>
    <row r="55894" spans="85:87" x14ac:dyDescent="0.25">
      <c r="CG55894" s="768"/>
      <c r="CH55894" s="768"/>
      <c r="CI55894" s="850"/>
    </row>
    <row r="55895" spans="85:87" x14ac:dyDescent="0.25">
      <c r="CG55895" s="768"/>
      <c r="CH55895" s="768"/>
      <c r="CI55895" s="850"/>
    </row>
    <row r="55896" spans="85:87" x14ac:dyDescent="0.25">
      <c r="CG55896" s="768"/>
      <c r="CH55896" s="768"/>
      <c r="CI55896" s="850"/>
    </row>
    <row r="55897" spans="85:87" x14ac:dyDescent="0.25">
      <c r="CG55897" s="768"/>
      <c r="CH55897" s="768"/>
      <c r="CI55897" s="850"/>
    </row>
    <row r="55898" spans="85:87" x14ac:dyDescent="0.25">
      <c r="CG55898" s="768"/>
      <c r="CH55898" s="768"/>
      <c r="CI55898" s="850"/>
    </row>
    <row r="55899" spans="85:87" x14ac:dyDescent="0.25">
      <c r="CG55899" s="768"/>
      <c r="CH55899" s="768"/>
      <c r="CI55899" s="850"/>
    </row>
    <row r="55900" spans="85:87" x14ac:dyDescent="0.25">
      <c r="CG55900" s="768"/>
      <c r="CH55900" s="768"/>
      <c r="CI55900" s="850"/>
    </row>
    <row r="55901" spans="85:87" x14ac:dyDescent="0.25">
      <c r="CG55901" s="768"/>
      <c r="CH55901" s="768"/>
      <c r="CI55901" s="850"/>
    </row>
    <row r="55902" spans="85:87" x14ac:dyDescent="0.25">
      <c r="CG55902" s="768"/>
      <c r="CH55902" s="768"/>
      <c r="CI55902" s="850"/>
    </row>
    <row r="55903" spans="85:87" x14ac:dyDescent="0.25">
      <c r="CG55903" s="768"/>
      <c r="CH55903" s="768"/>
      <c r="CI55903" s="850"/>
    </row>
    <row r="55904" spans="85:87" x14ac:dyDescent="0.25">
      <c r="CG55904" s="768"/>
      <c r="CH55904" s="768"/>
      <c r="CI55904" s="850"/>
    </row>
    <row r="55905" spans="85:87" x14ac:dyDescent="0.25">
      <c r="CG55905" s="768"/>
      <c r="CH55905" s="768"/>
      <c r="CI55905" s="850"/>
    </row>
    <row r="55906" spans="85:87" x14ac:dyDescent="0.25">
      <c r="CG55906" s="768"/>
      <c r="CH55906" s="768"/>
      <c r="CI55906" s="850"/>
    </row>
    <row r="55907" spans="85:87" x14ac:dyDescent="0.25">
      <c r="CG55907" s="768"/>
      <c r="CH55907" s="768"/>
      <c r="CI55907" s="850"/>
    </row>
    <row r="55908" spans="85:87" x14ac:dyDescent="0.25">
      <c r="CG55908" s="768"/>
      <c r="CH55908" s="768"/>
      <c r="CI55908" s="850"/>
    </row>
    <row r="55909" spans="85:87" x14ac:dyDescent="0.25">
      <c r="CG55909" s="768"/>
      <c r="CH55909" s="768"/>
      <c r="CI55909" s="850"/>
    </row>
    <row r="55910" spans="85:87" x14ac:dyDescent="0.25">
      <c r="CG55910" s="768"/>
      <c r="CH55910" s="768"/>
      <c r="CI55910" s="850"/>
    </row>
    <row r="55911" spans="85:87" x14ac:dyDescent="0.25">
      <c r="CG55911" s="768"/>
      <c r="CH55911" s="768"/>
      <c r="CI55911" s="850"/>
    </row>
    <row r="55912" spans="85:87" x14ac:dyDescent="0.25">
      <c r="CG55912" s="768"/>
      <c r="CH55912" s="768"/>
      <c r="CI55912" s="850"/>
    </row>
    <row r="55913" spans="85:87" x14ac:dyDescent="0.25">
      <c r="CG55913" s="768"/>
      <c r="CH55913" s="768"/>
      <c r="CI55913" s="850"/>
    </row>
    <row r="55914" spans="85:87" x14ac:dyDescent="0.25">
      <c r="CG55914" s="768"/>
      <c r="CH55914" s="768"/>
      <c r="CI55914" s="850"/>
    </row>
    <row r="55915" spans="85:87" x14ac:dyDescent="0.25">
      <c r="CG55915" s="768"/>
      <c r="CH55915" s="768"/>
      <c r="CI55915" s="850"/>
    </row>
    <row r="55916" spans="85:87" x14ac:dyDescent="0.25">
      <c r="CG55916" s="768"/>
      <c r="CH55916" s="768"/>
      <c r="CI55916" s="850"/>
    </row>
    <row r="55917" spans="85:87" x14ac:dyDescent="0.25">
      <c r="CG55917" s="768"/>
      <c r="CH55917" s="768"/>
      <c r="CI55917" s="850"/>
    </row>
    <row r="55918" spans="85:87" x14ac:dyDescent="0.25">
      <c r="CG55918" s="768"/>
      <c r="CH55918" s="768"/>
      <c r="CI55918" s="850"/>
    </row>
    <row r="55919" spans="85:87" x14ac:dyDescent="0.25">
      <c r="CG55919" s="768"/>
      <c r="CH55919" s="768"/>
      <c r="CI55919" s="850"/>
    </row>
    <row r="55920" spans="85:87" x14ac:dyDescent="0.25">
      <c r="CG55920" s="768"/>
      <c r="CH55920" s="768"/>
      <c r="CI55920" s="850"/>
    </row>
    <row r="55921" spans="85:87" x14ac:dyDescent="0.25">
      <c r="CG55921" s="768"/>
      <c r="CH55921" s="768"/>
      <c r="CI55921" s="850"/>
    </row>
    <row r="55922" spans="85:87" x14ac:dyDescent="0.25">
      <c r="CG55922" s="768"/>
      <c r="CH55922" s="768"/>
      <c r="CI55922" s="850"/>
    </row>
    <row r="55923" spans="85:87" x14ac:dyDescent="0.25">
      <c r="CG55923" s="768"/>
      <c r="CH55923" s="768"/>
      <c r="CI55923" s="850"/>
    </row>
    <row r="55924" spans="85:87" x14ac:dyDescent="0.25">
      <c r="CG55924" s="768"/>
      <c r="CH55924" s="768"/>
      <c r="CI55924" s="850"/>
    </row>
    <row r="55925" spans="85:87" x14ac:dyDescent="0.25">
      <c r="CG55925" s="768"/>
      <c r="CH55925" s="768"/>
      <c r="CI55925" s="850"/>
    </row>
    <row r="55926" spans="85:87" x14ac:dyDescent="0.25">
      <c r="CG55926" s="768"/>
      <c r="CH55926" s="768"/>
      <c r="CI55926" s="850"/>
    </row>
    <row r="55927" spans="85:87" x14ac:dyDescent="0.25">
      <c r="CG55927" s="768"/>
      <c r="CH55927" s="768"/>
      <c r="CI55927" s="850"/>
    </row>
    <row r="55928" spans="85:87" x14ac:dyDescent="0.25">
      <c r="CG55928" s="768"/>
      <c r="CH55928" s="768"/>
      <c r="CI55928" s="850"/>
    </row>
    <row r="55929" spans="85:87" x14ac:dyDescent="0.25">
      <c r="CG55929" s="768"/>
      <c r="CH55929" s="768"/>
      <c r="CI55929" s="850"/>
    </row>
    <row r="55930" spans="85:87" x14ac:dyDescent="0.25">
      <c r="CG55930" s="768"/>
      <c r="CH55930" s="768"/>
      <c r="CI55930" s="850"/>
    </row>
    <row r="55931" spans="85:87" x14ac:dyDescent="0.25">
      <c r="CG55931" s="768"/>
      <c r="CH55931" s="768"/>
      <c r="CI55931" s="850"/>
    </row>
    <row r="55932" spans="85:87" x14ac:dyDescent="0.25">
      <c r="CG55932" s="768"/>
      <c r="CH55932" s="768"/>
      <c r="CI55932" s="850"/>
    </row>
    <row r="55933" spans="85:87" x14ac:dyDescent="0.25">
      <c r="CG55933" s="768"/>
      <c r="CH55933" s="768"/>
      <c r="CI55933" s="850"/>
    </row>
    <row r="55934" spans="85:87" x14ac:dyDescent="0.25">
      <c r="CG55934" s="768"/>
      <c r="CH55934" s="768"/>
      <c r="CI55934" s="850"/>
    </row>
    <row r="55935" spans="85:87" x14ac:dyDescent="0.25">
      <c r="CG55935" s="768"/>
      <c r="CH55935" s="768"/>
      <c r="CI55935" s="850"/>
    </row>
    <row r="55936" spans="85:87" x14ac:dyDescent="0.25">
      <c r="CG55936" s="768"/>
      <c r="CH55936" s="768"/>
      <c r="CI55936" s="850"/>
    </row>
    <row r="55937" spans="85:87" x14ac:dyDescent="0.25">
      <c r="CG55937" s="768"/>
      <c r="CH55937" s="768"/>
      <c r="CI55937" s="850"/>
    </row>
    <row r="55938" spans="85:87" x14ac:dyDescent="0.25">
      <c r="CG55938" s="768"/>
      <c r="CH55938" s="768"/>
      <c r="CI55938" s="850"/>
    </row>
    <row r="55939" spans="85:87" x14ac:dyDescent="0.25">
      <c r="CG55939" s="768"/>
      <c r="CH55939" s="768"/>
      <c r="CI55939" s="850"/>
    </row>
    <row r="55940" spans="85:87" x14ac:dyDescent="0.25">
      <c r="CG55940" s="768"/>
      <c r="CH55940" s="768"/>
      <c r="CI55940" s="850"/>
    </row>
    <row r="55941" spans="85:87" x14ac:dyDescent="0.25">
      <c r="CG55941" s="768"/>
      <c r="CH55941" s="768"/>
      <c r="CI55941" s="850"/>
    </row>
    <row r="55942" spans="85:87" x14ac:dyDescent="0.25">
      <c r="CG55942" s="768"/>
      <c r="CH55942" s="768"/>
      <c r="CI55942" s="850"/>
    </row>
    <row r="55943" spans="85:87" x14ac:dyDescent="0.25">
      <c r="CG55943" s="768"/>
      <c r="CH55943" s="768"/>
      <c r="CI55943" s="850"/>
    </row>
    <row r="55944" spans="85:87" x14ac:dyDescent="0.25">
      <c r="CG55944" s="768"/>
      <c r="CH55944" s="768"/>
      <c r="CI55944" s="850"/>
    </row>
    <row r="55945" spans="85:87" x14ac:dyDescent="0.25">
      <c r="CG55945" s="768"/>
      <c r="CH55945" s="768"/>
      <c r="CI55945" s="850"/>
    </row>
    <row r="55946" spans="85:87" x14ac:dyDescent="0.25">
      <c r="CG55946" s="768"/>
      <c r="CH55946" s="768"/>
      <c r="CI55946" s="850"/>
    </row>
    <row r="55947" spans="85:87" x14ac:dyDescent="0.25">
      <c r="CG55947" s="768"/>
      <c r="CH55947" s="768"/>
      <c r="CI55947" s="850"/>
    </row>
    <row r="55948" spans="85:87" x14ac:dyDescent="0.25">
      <c r="CG55948" s="768"/>
      <c r="CH55948" s="768"/>
      <c r="CI55948" s="850"/>
    </row>
    <row r="55949" spans="85:87" x14ac:dyDescent="0.25">
      <c r="CG55949" s="768"/>
      <c r="CH55949" s="768"/>
      <c r="CI55949" s="850"/>
    </row>
    <row r="55950" spans="85:87" x14ac:dyDescent="0.25">
      <c r="CG55950" s="768"/>
      <c r="CH55950" s="768"/>
      <c r="CI55950" s="850"/>
    </row>
    <row r="55951" spans="85:87" x14ac:dyDescent="0.25">
      <c r="CG55951" s="768"/>
      <c r="CH55951" s="768"/>
      <c r="CI55951" s="850"/>
    </row>
    <row r="55952" spans="85:87" x14ac:dyDescent="0.25">
      <c r="CG55952" s="768"/>
      <c r="CH55952" s="768"/>
      <c r="CI55952" s="850"/>
    </row>
    <row r="55953" spans="85:87" x14ac:dyDescent="0.25">
      <c r="CG55953" s="768"/>
      <c r="CH55953" s="768"/>
      <c r="CI55953" s="850"/>
    </row>
    <row r="55954" spans="85:87" x14ac:dyDescent="0.25">
      <c r="CG55954" s="768"/>
      <c r="CH55954" s="768"/>
      <c r="CI55954" s="850"/>
    </row>
    <row r="55955" spans="85:87" x14ac:dyDescent="0.25">
      <c r="CG55955" s="768"/>
      <c r="CH55955" s="768"/>
      <c r="CI55955" s="850"/>
    </row>
    <row r="55956" spans="85:87" x14ac:dyDescent="0.25">
      <c r="CG55956" s="768"/>
      <c r="CH55956" s="768"/>
      <c r="CI55956" s="850"/>
    </row>
    <row r="55957" spans="85:87" x14ac:dyDescent="0.25">
      <c r="CG55957" s="768"/>
      <c r="CH55957" s="768"/>
      <c r="CI55957" s="850"/>
    </row>
    <row r="55958" spans="85:87" x14ac:dyDescent="0.25">
      <c r="CG55958" s="768"/>
      <c r="CH55958" s="768"/>
      <c r="CI55958" s="850"/>
    </row>
    <row r="55959" spans="85:87" x14ac:dyDescent="0.25">
      <c r="CG55959" s="768"/>
      <c r="CH55959" s="768"/>
      <c r="CI55959" s="850"/>
    </row>
    <row r="55960" spans="85:87" x14ac:dyDescent="0.25">
      <c r="CG55960" s="768"/>
      <c r="CH55960" s="768"/>
      <c r="CI55960" s="850"/>
    </row>
    <row r="55961" spans="85:87" x14ac:dyDescent="0.25">
      <c r="CG55961" s="768"/>
      <c r="CH55961" s="768"/>
      <c r="CI55961" s="850"/>
    </row>
    <row r="55962" spans="85:87" x14ac:dyDescent="0.25">
      <c r="CG55962" s="768"/>
      <c r="CH55962" s="768"/>
      <c r="CI55962" s="850"/>
    </row>
    <row r="55963" spans="85:87" x14ac:dyDescent="0.25">
      <c r="CG55963" s="768"/>
      <c r="CH55963" s="768"/>
      <c r="CI55963" s="850"/>
    </row>
    <row r="55964" spans="85:87" x14ac:dyDescent="0.25">
      <c r="CG55964" s="768"/>
      <c r="CH55964" s="768"/>
      <c r="CI55964" s="850"/>
    </row>
    <row r="55965" spans="85:87" x14ac:dyDescent="0.25">
      <c r="CG55965" s="768"/>
      <c r="CH55965" s="768"/>
      <c r="CI55965" s="850"/>
    </row>
    <row r="55966" spans="85:87" x14ac:dyDescent="0.25">
      <c r="CG55966" s="768"/>
      <c r="CH55966" s="768"/>
      <c r="CI55966" s="850"/>
    </row>
    <row r="55967" spans="85:87" x14ac:dyDescent="0.25">
      <c r="CG55967" s="768"/>
      <c r="CH55967" s="768"/>
      <c r="CI55967" s="850"/>
    </row>
    <row r="55968" spans="85:87" x14ac:dyDescent="0.25">
      <c r="CG55968" s="768"/>
      <c r="CH55968" s="768"/>
      <c r="CI55968" s="850"/>
    </row>
    <row r="55969" spans="85:87" x14ac:dyDescent="0.25">
      <c r="CG55969" s="768"/>
      <c r="CH55969" s="768"/>
      <c r="CI55969" s="850"/>
    </row>
    <row r="55970" spans="85:87" x14ac:dyDescent="0.25">
      <c r="CG55970" s="768"/>
      <c r="CH55970" s="768"/>
      <c r="CI55970" s="850"/>
    </row>
    <row r="55971" spans="85:87" x14ac:dyDescent="0.25">
      <c r="CG55971" s="768"/>
      <c r="CH55971" s="768"/>
      <c r="CI55971" s="850"/>
    </row>
    <row r="55972" spans="85:87" x14ac:dyDescent="0.25">
      <c r="CG55972" s="768"/>
      <c r="CH55972" s="768"/>
      <c r="CI55972" s="850"/>
    </row>
    <row r="55973" spans="85:87" x14ac:dyDescent="0.25">
      <c r="CG55973" s="768"/>
      <c r="CH55973" s="768"/>
      <c r="CI55973" s="850"/>
    </row>
    <row r="55974" spans="85:87" x14ac:dyDescent="0.25">
      <c r="CG55974" s="768"/>
      <c r="CH55974" s="768"/>
      <c r="CI55974" s="850"/>
    </row>
    <row r="55975" spans="85:87" x14ac:dyDescent="0.25">
      <c r="CG55975" s="768"/>
      <c r="CH55975" s="768"/>
      <c r="CI55975" s="850"/>
    </row>
    <row r="55976" spans="85:87" x14ac:dyDescent="0.25">
      <c r="CG55976" s="768"/>
      <c r="CH55976" s="768"/>
      <c r="CI55976" s="850"/>
    </row>
    <row r="55977" spans="85:87" x14ac:dyDescent="0.25">
      <c r="CG55977" s="768"/>
      <c r="CH55977" s="768"/>
      <c r="CI55977" s="850"/>
    </row>
    <row r="55978" spans="85:87" x14ac:dyDescent="0.25">
      <c r="CG55978" s="768"/>
      <c r="CH55978" s="768"/>
      <c r="CI55978" s="850"/>
    </row>
    <row r="55979" spans="85:87" x14ac:dyDescent="0.25">
      <c r="CG55979" s="768"/>
      <c r="CH55979" s="768"/>
      <c r="CI55979" s="850"/>
    </row>
    <row r="55980" spans="85:87" x14ac:dyDescent="0.25">
      <c r="CG55980" s="768"/>
      <c r="CH55980" s="768"/>
      <c r="CI55980" s="850"/>
    </row>
    <row r="55981" spans="85:87" x14ac:dyDescent="0.25">
      <c r="CG55981" s="768"/>
      <c r="CH55981" s="768"/>
      <c r="CI55981" s="850"/>
    </row>
    <row r="55982" spans="85:87" x14ac:dyDescent="0.25">
      <c r="CG55982" s="768"/>
      <c r="CH55982" s="768"/>
      <c r="CI55982" s="850"/>
    </row>
    <row r="55983" spans="85:87" x14ac:dyDescent="0.25">
      <c r="CG55983" s="768"/>
      <c r="CH55983" s="768"/>
      <c r="CI55983" s="850"/>
    </row>
    <row r="55984" spans="85:87" x14ac:dyDescent="0.25">
      <c r="CG55984" s="768"/>
      <c r="CH55984" s="768"/>
      <c r="CI55984" s="850"/>
    </row>
    <row r="55985" spans="85:87" x14ac:dyDescent="0.25">
      <c r="CG55985" s="768"/>
      <c r="CH55985" s="768"/>
      <c r="CI55985" s="850"/>
    </row>
    <row r="55986" spans="85:87" x14ac:dyDescent="0.25">
      <c r="CG55986" s="768"/>
      <c r="CH55986" s="768"/>
      <c r="CI55986" s="850"/>
    </row>
    <row r="55987" spans="85:87" x14ac:dyDescent="0.25">
      <c r="CG55987" s="768"/>
      <c r="CH55987" s="768"/>
      <c r="CI55987" s="850"/>
    </row>
    <row r="55988" spans="85:87" x14ac:dyDescent="0.25">
      <c r="CG55988" s="768"/>
      <c r="CH55988" s="768"/>
      <c r="CI55988" s="850"/>
    </row>
    <row r="55989" spans="85:87" x14ac:dyDescent="0.25">
      <c r="CG55989" s="768"/>
      <c r="CH55989" s="768"/>
      <c r="CI55989" s="850"/>
    </row>
    <row r="55990" spans="85:87" x14ac:dyDescent="0.25">
      <c r="CG55990" s="768"/>
      <c r="CH55990" s="768"/>
      <c r="CI55990" s="850"/>
    </row>
    <row r="55991" spans="85:87" x14ac:dyDescent="0.25">
      <c r="CG55991" s="768"/>
      <c r="CH55991" s="768"/>
      <c r="CI55991" s="850"/>
    </row>
    <row r="55992" spans="85:87" x14ac:dyDescent="0.25">
      <c r="CG55992" s="768"/>
      <c r="CH55992" s="768"/>
      <c r="CI55992" s="850"/>
    </row>
    <row r="55993" spans="85:87" x14ac:dyDescent="0.25">
      <c r="CG55993" s="768"/>
      <c r="CH55993" s="768"/>
      <c r="CI55993" s="850"/>
    </row>
    <row r="55994" spans="85:87" x14ac:dyDescent="0.25">
      <c r="CG55994" s="768"/>
      <c r="CH55994" s="768"/>
      <c r="CI55994" s="850"/>
    </row>
    <row r="55995" spans="85:87" x14ac:dyDescent="0.25">
      <c r="CG55995" s="768"/>
      <c r="CH55995" s="768"/>
      <c r="CI55995" s="850"/>
    </row>
    <row r="55996" spans="85:87" x14ac:dyDescent="0.25">
      <c r="CG55996" s="768"/>
      <c r="CH55996" s="768"/>
      <c r="CI55996" s="850"/>
    </row>
    <row r="55997" spans="85:87" x14ac:dyDescent="0.25">
      <c r="CG55997" s="768"/>
      <c r="CH55997" s="768"/>
      <c r="CI55997" s="850"/>
    </row>
    <row r="55998" spans="85:87" x14ac:dyDescent="0.25">
      <c r="CG55998" s="768"/>
      <c r="CH55998" s="768"/>
      <c r="CI55998" s="850"/>
    </row>
    <row r="55999" spans="85:87" x14ac:dyDescent="0.25">
      <c r="CG55999" s="768"/>
      <c r="CH55999" s="768"/>
      <c r="CI55999" s="850"/>
    </row>
    <row r="56000" spans="85:87" x14ac:dyDescent="0.25">
      <c r="CG56000" s="768"/>
      <c r="CH56000" s="768"/>
      <c r="CI56000" s="850"/>
    </row>
    <row r="56001" spans="85:87" x14ac:dyDescent="0.25">
      <c r="CG56001" s="768"/>
      <c r="CH56001" s="768"/>
      <c r="CI56001" s="850"/>
    </row>
    <row r="56002" spans="85:87" x14ac:dyDescent="0.25">
      <c r="CG56002" s="768"/>
      <c r="CH56002" s="768"/>
      <c r="CI56002" s="850"/>
    </row>
    <row r="56003" spans="85:87" x14ac:dyDescent="0.25">
      <c r="CG56003" s="768"/>
      <c r="CH56003" s="768"/>
      <c r="CI56003" s="850"/>
    </row>
    <row r="56004" spans="85:87" x14ac:dyDescent="0.25">
      <c r="CG56004" s="768"/>
      <c r="CH56004" s="768"/>
      <c r="CI56004" s="850"/>
    </row>
    <row r="56005" spans="85:87" x14ac:dyDescent="0.25">
      <c r="CG56005" s="768"/>
      <c r="CH56005" s="768"/>
      <c r="CI56005" s="850"/>
    </row>
    <row r="56006" spans="85:87" x14ac:dyDescent="0.25">
      <c r="CG56006" s="768"/>
      <c r="CH56006" s="768"/>
      <c r="CI56006" s="850"/>
    </row>
    <row r="56007" spans="85:87" x14ac:dyDescent="0.25">
      <c r="CG56007" s="768"/>
      <c r="CH56007" s="768"/>
      <c r="CI56007" s="850"/>
    </row>
    <row r="56008" spans="85:87" x14ac:dyDescent="0.25">
      <c r="CG56008" s="768"/>
      <c r="CH56008" s="768"/>
      <c r="CI56008" s="850"/>
    </row>
    <row r="56009" spans="85:87" x14ac:dyDescent="0.25">
      <c r="CG56009" s="768"/>
      <c r="CH56009" s="768"/>
      <c r="CI56009" s="850"/>
    </row>
    <row r="56010" spans="85:87" x14ac:dyDescent="0.25">
      <c r="CG56010" s="768"/>
      <c r="CH56010" s="768"/>
      <c r="CI56010" s="850"/>
    </row>
    <row r="56011" spans="85:87" x14ac:dyDescent="0.25">
      <c r="CG56011" s="768"/>
      <c r="CH56011" s="768"/>
      <c r="CI56011" s="850"/>
    </row>
    <row r="56012" spans="85:87" x14ac:dyDescent="0.25">
      <c r="CG56012" s="768"/>
      <c r="CH56012" s="768"/>
      <c r="CI56012" s="850"/>
    </row>
    <row r="56013" spans="85:87" x14ac:dyDescent="0.25">
      <c r="CG56013" s="768"/>
      <c r="CH56013" s="768"/>
      <c r="CI56013" s="850"/>
    </row>
    <row r="56014" spans="85:87" x14ac:dyDescent="0.25">
      <c r="CG56014" s="768"/>
      <c r="CH56014" s="768"/>
      <c r="CI56014" s="850"/>
    </row>
    <row r="56015" spans="85:87" x14ac:dyDescent="0.25">
      <c r="CG56015" s="768"/>
      <c r="CH56015" s="768"/>
      <c r="CI56015" s="850"/>
    </row>
    <row r="56016" spans="85:87" x14ac:dyDescent="0.25">
      <c r="CG56016" s="768"/>
      <c r="CH56016" s="768"/>
      <c r="CI56016" s="850"/>
    </row>
    <row r="56017" spans="85:87" x14ac:dyDescent="0.25">
      <c r="CG56017" s="768"/>
      <c r="CH56017" s="768"/>
      <c r="CI56017" s="850"/>
    </row>
    <row r="56018" spans="85:87" x14ac:dyDescent="0.25">
      <c r="CG56018" s="768"/>
      <c r="CH56018" s="768"/>
      <c r="CI56018" s="850"/>
    </row>
    <row r="56019" spans="85:87" x14ac:dyDescent="0.25">
      <c r="CG56019" s="768"/>
      <c r="CH56019" s="768"/>
      <c r="CI56019" s="850"/>
    </row>
    <row r="56020" spans="85:87" x14ac:dyDescent="0.25">
      <c r="CG56020" s="768"/>
      <c r="CH56020" s="768"/>
      <c r="CI56020" s="850"/>
    </row>
    <row r="56021" spans="85:87" x14ac:dyDescent="0.25">
      <c r="CG56021" s="768"/>
      <c r="CH56021" s="768"/>
      <c r="CI56021" s="850"/>
    </row>
    <row r="56022" spans="85:87" x14ac:dyDescent="0.25">
      <c r="CG56022" s="768"/>
      <c r="CH56022" s="768"/>
      <c r="CI56022" s="850"/>
    </row>
    <row r="56023" spans="85:87" x14ac:dyDescent="0.25">
      <c r="CG56023" s="768"/>
      <c r="CH56023" s="768"/>
      <c r="CI56023" s="850"/>
    </row>
    <row r="56024" spans="85:87" x14ac:dyDescent="0.25">
      <c r="CG56024" s="768"/>
      <c r="CH56024" s="768"/>
      <c r="CI56024" s="850"/>
    </row>
    <row r="56025" spans="85:87" x14ac:dyDescent="0.25">
      <c r="CG56025" s="768"/>
      <c r="CH56025" s="768"/>
      <c r="CI56025" s="850"/>
    </row>
    <row r="56026" spans="85:87" x14ac:dyDescent="0.25">
      <c r="CG56026" s="768"/>
      <c r="CH56026" s="768"/>
      <c r="CI56026" s="850"/>
    </row>
    <row r="56027" spans="85:87" x14ac:dyDescent="0.25">
      <c r="CG56027" s="768"/>
      <c r="CH56027" s="768"/>
      <c r="CI56027" s="850"/>
    </row>
    <row r="56028" spans="85:87" x14ac:dyDescent="0.25">
      <c r="CG56028" s="768"/>
      <c r="CH56028" s="768"/>
      <c r="CI56028" s="850"/>
    </row>
    <row r="56029" spans="85:87" x14ac:dyDescent="0.25">
      <c r="CG56029" s="768"/>
      <c r="CH56029" s="768"/>
      <c r="CI56029" s="850"/>
    </row>
    <row r="56030" spans="85:87" x14ac:dyDescent="0.25">
      <c r="CG56030" s="768"/>
      <c r="CH56030" s="768"/>
      <c r="CI56030" s="850"/>
    </row>
    <row r="56031" spans="85:87" x14ac:dyDescent="0.25">
      <c r="CG56031" s="768"/>
      <c r="CH56031" s="768"/>
      <c r="CI56031" s="850"/>
    </row>
    <row r="56032" spans="85:87" x14ac:dyDescent="0.25">
      <c r="CG56032" s="768"/>
      <c r="CH56032" s="768"/>
      <c r="CI56032" s="850"/>
    </row>
    <row r="56033" spans="85:87" x14ac:dyDescent="0.25">
      <c r="CG56033" s="768"/>
      <c r="CH56033" s="768"/>
      <c r="CI56033" s="850"/>
    </row>
    <row r="56034" spans="85:87" x14ac:dyDescent="0.25">
      <c r="CG56034" s="768"/>
      <c r="CH56034" s="768"/>
      <c r="CI56034" s="850"/>
    </row>
    <row r="56035" spans="85:87" x14ac:dyDescent="0.25">
      <c r="CG56035" s="768"/>
      <c r="CH56035" s="768"/>
      <c r="CI56035" s="850"/>
    </row>
    <row r="56036" spans="85:87" x14ac:dyDescent="0.25">
      <c r="CG56036" s="768"/>
      <c r="CH56036" s="768"/>
      <c r="CI56036" s="850"/>
    </row>
    <row r="56037" spans="85:87" x14ac:dyDescent="0.25">
      <c r="CG56037" s="768"/>
      <c r="CH56037" s="768"/>
      <c r="CI56037" s="850"/>
    </row>
    <row r="56038" spans="85:87" x14ac:dyDescent="0.25">
      <c r="CG56038" s="768"/>
      <c r="CH56038" s="768"/>
      <c r="CI56038" s="850"/>
    </row>
    <row r="56039" spans="85:87" x14ac:dyDescent="0.25">
      <c r="CG56039" s="768"/>
      <c r="CH56039" s="768"/>
      <c r="CI56039" s="850"/>
    </row>
    <row r="56040" spans="85:87" x14ac:dyDescent="0.25">
      <c r="CG56040" s="768"/>
      <c r="CH56040" s="768"/>
      <c r="CI56040" s="850"/>
    </row>
    <row r="56041" spans="85:87" x14ac:dyDescent="0.25">
      <c r="CG56041" s="768"/>
      <c r="CH56041" s="768"/>
      <c r="CI56041" s="850"/>
    </row>
    <row r="56042" spans="85:87" x14ac:dyDescent="0.25">
      <c r="CG56042" s="768"/>
      <c r="CH56042" s="768"/>
      <c r="CI56042" s="850"/>
    </row>
    <row r="56043" spans="85:87" x14ac:dyDescent="0.25">
      <c r="CG56043" s="768"/>
      <c r="CH56043" s="768"/>
      <c r="CI56043" s="850"/>
    </row>
    <row r="56044" spans="85:87" x14ac:dyDescent="0.25">
      <c r="CG56044" s="768"/>
      <c r="CH56044" s="768"/>
      <c r="CI56044" s="850"/>
    </row>
    <row r="56045" spans="85:87" x14ac:dyDescent="0.25">
      <c r="CG56045" s="768"/>
      <c r="CH56045" s="768"/>
      <c r="CI56045" s="850"/>
    </row>
    <row r="56046" spans="85:87" x14ac:dyDescent="0.25">
      <c r="CG56046" s="768"/>
      <c r="CH56046" s="768"/>
      <c r="CI56046" s="850"/>
    </row>
    <row r="56047" spans="85:87" x14ac:dyDescent="0.25">
      <c r="CG56047" s="768"/>
      <c r="CH56047" s="768"/>
      <c r="CI56047" s="850"/>
    </row>
    <row r="56048" spans="85:87" x14ac:dyDescent="0.25">
      <c r="CG56048" s="768"/>
      <c r="CH56048" s="768"/>
      <c r="CI56048" s="850"/>
    </row>
    <row r="56049" spans="85:87" x14ac:dyDescent="0.25">
      <c r="CG56049" s="768"/>
      <c r="CH56049" s="768"/>
      <c r="CI56049" s="850"/>
    </row>
    <row r="56050" spans="85:87" x14ac:dyDescent="0.25">
      <c r="CG56050" s="768"/>
      <c r="CH56050" s="768"/>
      <c r="CI56050" s="850"/>
    </row>
    <row r="56051" spans="85:87" x14ac:dyDescent="0.25">
      <c r="CG56051" s="768"/>
      <c r="CH56051" s="768"/>
      <c r="CI56051" s="850"/>
    </row>
    <row r="56052" spans="85:87" x14ac:dyDescent="0.25">
      <c r="CG56052" s="768"/>
      <c r="CH56052" s="768"/>
      <c r="CI56052" s="850"/>
    </row>
    <row r="56053" spans="85:87" x14ac:dyDescent="0.25">
      <c r="CG56053" s="768"/>
      <c r="CH56053" s="768"/>
      <c r="CI56053" s="850"/>
    </row>
    <row r="56054" spans="85:87" x14ac:dyDescent="0.25">
      <c r="CG56054" s="768"/>
      <c r="CH56054" s="768"/>
      <c r="CI56054" s="850"/>
    </row>
    <row r="56055" spans="85:87" x14ac:dyDescent="0.25">
      <c r="CG56055" s="768"/>
      <c r="CH56055" s="768"/>
      <c r="CI56055" s="850"/>
    </row>
    <row r="56056" spans="85:87" x14ac:dyDescent="0.25">
      <c r="CG56056" s="768"/>
      <c r="CH56056" s="768"/>
      <c r="CI56056" s="850"/>
    </row>
    <row r="56057" spans="85:87" x14ac:dyDescent="0.25">
      <c r="CG56057" s="768"/>
      <c r="CH56057" s="768"/>
      <c r="CI56057" s="850"/>
    </row>
    <row r="56058" spans="85:87" x14ac:dyDescent="0.25">
      <c r="CG56058" s="768"/>
      <c r="CH56058" s="768"/>
      <c r="CI56058" s="850"/>
    </row>
    <row r="56059" spans="85:87" x14ac:dyDescent="0.25">
      <c r="CG56059" s="768"/>
      <c r="CH56059" s="768"/>
      <c r="CI56059" s="850"/>
    </row>
    <row r="56060" spans="85:87" x14ac:dyDescent="0.25">
      <c r="CG56060" s="768"/>
      <c r="CH56060" s="768"/>
      <c r="CI56060" s="850"/>
    </row>
    <row r="56061" spans="85:87" x14ac:dyDescent="0.25">
      <c r="CG56061" s="768"/>
      <c r="CH56061" s="768"/>
      <c r="CI56061" s="850"/>
    </row>
    <row r="56062" spans="85:87" x14ac:dyDescent="0.25">
      <c r="CG56062" s="768"/>
      <c r="CH56062" s="768"/>
      <c r="CI56062" s="850"/>
    </row>
    <row r="56063" spans="85:87" x14ac:dyDescent="0.25">
      <c r="CG56063" s="768"/>
      <c r="CH56063" s="768"/>
      <c r="CI56063" s="850"/>
    </row>
    <row r="56064" spans="85:87" x14ac:dyDescent="0.25">
      <c r="CG56064" s="768"/>
      <c r="CH56064" s="768"/>
      <c r="CI56064" s="850"/>
    </row>
    <row r="56065" spans="85:87" x14ac:dyDescent="0.25">
      <c r="CG56065" s="768"/>
      <c r="CH56065" s="768"/>
      <c r="CI56065" s="850"/>
    </row>
    <row r="56066" spans="85:87" x14ac:dyDescent="0.25">
      <c r="CG56066" s="768"/>
      <c r="CH56066" s="768"/>
      <c r="CI56066" s="850"/>
    </row>
    <row r="56067" spans="85:87" x14ac:dyDescent="0.25">
      <c r="CG56067" s="768"/>
      <c r="CH56067" s="768"/>
      <c r="CI56067" s="850"/>
    </row>
    <row r="56068" spans="85:87" x14ac:dyDescent="0.25">
      <c r="CG56068" s="768"/>
      <c r="CH56068" s="768"/>
      <c r="CI56068" s="850"/>
    </row>
    <row r="56069" spans="85:87" x14ac:dyDescent="0.25">
      <c r="CG56069" s="768"/>
      <c r="CH56069" s="768"/>
      <c r="CI56069" s="850"/>
    </row>
    <row r="56070" spans="85:87" x14ac:dyDescent="0.25">
      <c r="CG56070" s="768"/>
      <c r="CH56070" s="768"/>
      <c r="CI56070" s="850"/>
    </row>
    <row r="56071" spans="85:87" x14ac:dyDescent="0.25">
      <c r="CG56071" s="768"/>
      <c r="CH56071" s="768"/>
      <c r="CI56071" s="850"/>
    </row>
    <row r="56072" spans="85:87" x14ac:dyDescent="0.25">
      <c r="CG56072" s="768"/>
      <c r="CH56072" s="768"/>
      <c r="CI56072" s="850"/>
    </row>
    <row r="56073" spans="85:87" x14ac:dyDescent="0.25">
      <c r="CG56073" s="768"/>
      <c r="CH56073" s="768"/>
      <c r="CI56073" s="850"/>
    </row>
    <row r="56074" spans="85:87" x14ac:dyDescent="0.25">
      <c r="CG56074" s="768"/>
      <c r="CH56074" s="768"/>
      <c r="CI56074" s="850"/>
    </row>
    <row r="56075" spans="85:87" x14ac:dyDescent="0.25">
      <c r="CG56075" s="768"/>
      <c r="CH56075" s="768"/>
      <c r="CI56075" s="850"/>
    </row>
    <row r="56076" spans="85:87" x14ac:dyDescent="0.25">
      <c r="CG56076" s="768"/>
      <c r="CH56076" s="768"/>
      <c r="CI56076" s="850"/>
    </row>
    <row r="56077" spans="85:87" x14ac:dyDescent="0.25">
      <c r="CG56077" s="768"/>
      <c r="CH56077" s="768"/>
      <c r="CI56077" s="850"/>
    </row>
    <row r="56078" spans="85:87" x14ac:dyDescent="0.25">
      <c r="CG56078" s="768"/>
      <c r="CH56078" s="768"/>
      <c r="CI56078" s="850"/>
    </row>
    <row r="56079" spans="85:87" x14ac:dyDescent="0.25">
      <c r="CG56079" s="768"/>
      <c r="CH56079" s="768"/>
      <c r="CI56079" s="850"/>
    </row>
    <row r="56080" spans="85:87" x14ac:dyDescent="0.25">
      <c r="CG56080" s="768"/>
      <c r="CH56080" s="768"/>
      <c r="CI56080" s="850"/>
    </row>
    <row r="56081" spans="85:87" x14ac:dyDescent="0.25">
      <c r="CG56081" s="768"/>
      <c r="CH56081" s="768"/>
      <c r="CI56081" s="850"/>
    </row>
    <row r="56082" spans="85:87" x14ac:dyDescent="0.25">
      <c r="CG56082" s="768"/>
      <c r="CH56082" s="768"/>
      <c r="CI56082" s="850"/>
    </row>
    <row r="56083" spans="85:87" x14ac:dyDescent="0.25">
      <c r="CG56083" s="768"/>
      <c r="CH56083" s="768"/>
      <c r="CI56083" s="850"/>
    </row>
    <row r="56084" spans="85:87" x14ac:dyDescent="0.25">
      <c r="CG56084" s="768"/>
      <c r="CH56084" s="768"/>
      <c r="CI56084" s="850"/>
    </row>
    <row r="56085" spans="85:87" x14ac:dyDescent="0.25">
      <c r="CG56085" s="768"/>
      <c r="CH56085" s="768"/>
      <c r="CI56085" s="850"/>
    </row>
    <row r="56086" spans="85:87" x14ac:dyDescent="0.25">
      <c r="CG56086" s="768"/>
      <c r="CH56086" s="768"/>
      <c r="CI56086" s="850"/>
    </row>
    <row r="56087" spans="85:87" x14ac:dyDescent="0.25">
      <c r="CG56087" s="768"/>
      <c r="CH56087" s="768"/>
      <c r="CI56087" s="850"/>
    </row>
    <row r="56088" spans="85:87" x14ac:dyDescent="0.25">
      <c r="CG56088" s="768"/>
      <c r="CH56088" s="768"/>
      <c r="CI56088" s="850"/>
    </row>
    <row r="56089" spans="85:87" x14ac:dyDescent="0.25">
      <c r="CG56089" s="768"/>
      <c r="CH56089" s="768"/>
      <c r="CI56089" s="850"/>
    </row>
    <row r="56090" spans="85:87" x14ac:dyDescent="0.25">
      <c r="CG56090" s="768"/>
      <c r="CH56090" s="768"/>
      <c r="CI56090" s="850"/>
    </row>
    <row r="56091" spans="85:87" x14ac:dyDescent="0.25">
      <c r="CG56091" s="768"/>
      <c r="CH56091" s="768"/>
      <c r="CI56091" s="850"/>
    </row>
    <row r="56092" spans="85:87" x14ac:dyDescent="0.25">
      <c r="CG56092" s="768"/>
      <c r="CH56092" s="768"/>
      <c r="CI56092" s="850"/>
    </row>
    <row r="56093" spans="85:87" x14ac:dyDescent="0.25">
      <c r="CG56093" s="768"/>
      <c r="CH56093" s="768"/>
      <c r="CI56093" s="850"/>
    </row>
    <row r="56094" spans="85:87" x14ac:dyDescent="0.25">
      <c r="CG56094" s="768"/>
      <c r="CH56094" s="768"/>
      <c r="CI56094" s="850"/>
    </row>
    <row r="56095" spans="85:87" x14ac:dyDescent="0.25">
      <c r="CG56095" s="768"/>
      <c r="CH56095" s="768"/>
      <c r="CI56095" s="850"/>
    </row>
    <row r="56096" spans="85:87" x14ac:dyDescent="0.25">
      <c r="CG56096" s="768"/>
      <c r="CH56096" s="768"/>
      <c r="CI56096" s="850"/>
    </row>
    <row r="56097" spans="85:87" x14ac:dyDescent="0.25">
      <c r="CG56097" s="768"/>
      <c r="CH56097" s="768"/>
      <c r="CI56097" s="850"/>
    </row>
    <row r="56098" spans="85:87" x14ac:dyDescent="0.25">
      <c r="CG56098" s="768"/>
      <c r="CH56098" s="768"/>
      <c r="CI56098" s="850"/>
    </row>
    <row r="56099" spans="85:87" x14ac:dyDescent="0.25">
      <c r="CG56099" s="768"/>
      <c r="CH56099" s="768"/>
      <c r="CI56099" s="850"/>
    </row>
    <row r="56100" spans="85:87" x14ac:dyDescent="0.25">
      <c r="CG56100" s="768"/>
      <c r="CH56100" s="768"/>
      <c r="CI56100" s="850"/>
    </row>
    <row r="56101" spans="85:87" x14ac:dyDescent="0.25">
      <c r="CG56101" s="768"/>
      <c r="CH56101" s="768"/>
      <c r="CI56101" s="850"/>
    </row>
    <row r="56102" spans="85:87" x14ac:dyDescent="0.25">
      <c r="CG56102" s="768"/>
      <c r="CH56102" s="768"/>
      <c r="CI56102" s="850"/>
    </row>
    <row r="56103" spans="85:87" x14ac:dyDescent="0.25">
      <c r="CG56103" s="768"/>
      <c r="CH56103" s="768"/>
      <c r="CI56103" s="850"/>
    </row>
    <row r="56104" spans="85:87" x14ac:dyDescent="0.25">
      <c r="CG56104" s="768"/>
      <c r="CH56104" s="768"/>
      <c r="CI56104" s="850"/>
    </row>
    <row r="56105" spans="85:87" x14ac:dyDescent="0.25">
      <c r="CG56105" s="768"/>
      <c r="CH56105" s="768"/>
      <c r="CI56105" s="850"/>
    </row>
    <row r="56106" spans="85:87" x14ac:dyDescent="0.25">
      <c r="CG56106" s="768"/>
      <c r="CH56106" s="768"/>
      <c r="CI56106" s="850"/>
    </row>
    <row r="56107" spans="85:87" x14ac:dyDescent="0.25">
      <c r="CG56107" s="768"/>
      <c r="CH56107" s="768"/>
      <c r="CI56107" s="850"/>
    </row>
    <row r="56108" spans="85:87" x14ac:dyDescent="0.25">
      <c r="CG56108" s="768"/>
      <c r="CH56108" s="768"/>
      <c r="CI56108" s="850"/>
    </row>
    <row r="56109" spans="85:87" x14ac:dyDescent="0.25">
      <c r="CG56109" s="768"/>
      <c r="CH56109" s="768"/>
      <c r="CI56109" s="850"/>
    </row>
    <row r="56110" spans="85:87" x14ac:dyDescent="0.25">
      <c r="CG56110" s="768"/>
      <c r="CH56110" s="768"/>
      <c r="CI56110" s="850"/>
    </row>
    <row r="56111" spans="85:87" x14ac:dyDescent="0.25">
      <c r="CG56111" s="768"/>
      <c r="CH56111" s="768"/>
      <c r="CI56111" s="850"/>
    </row>
    <row r="56112" spans="85:87" x14ac:dyDescent="0.25">
      <c r="CG56112" s="768"/>
      <c r="CH56112" s="768"/>
      <c r="CI56112" s="850"/>
    </row>
    <row r="56113" spans="85:87" x14ac:dyDescent="0.25">
      <c r="CG56113" s="768"/>
      <c r="CH56113" s="768"/>
      <c r="CI56113" s="850"/>
    </row>
    <row r="56114" spans="85:87" x14ac:dyDescent="0.25">
      <c r="CG56114" s="768"/>
      <c r="CH56114" s="768"/>
      <c r="CI56114" s="850"/>
    </row>
    <row r="56115" spans="85:87" x14ac:dyDescent="0.25">
      <c r="CG56115" s="768"/>
      <c r="CH56115" s="768"/>
      <c r="CI56115" s="850"/>
    </row>
    <row r="56116" spans="85:87" x14ac:dyDescent="0.25">
      <c r="CG56116" s="768"/>
      <c r="CH56116" s="768"/>
      <c r="CI56116" s="850"/>
    </row>
    <row r="56117" spans="85:87" x14ac:dyDescent="0.25">
      <c r="CG56117" s="768"/>
      <c r="CH56117" s="768"/>
      <c r="CI56117" s="850"/>
    </row>
    <row r="56118" spans="85:87" x14ac:dyDescent="0.25">
      <c r="CG56118" s="768"/>
      <c r="CH56118" s="768"/>
      <c r="CI56118" s="850"/>
    </row>
    <row r="56119" spans="85:87" x14ac:dyDescent="0.25">
      <c r="CG56119" s="768"/>
      <c r="CH56119" s="768"/>
      <c r="CI56119" s="850"/>
    </row>
    <row r="56120" spans="85:87" x14ac:dyDescent="0.25">
      <c r="CG56120" s="768"/>
      <c r="CH56120" s="768"/>
      <c r="CI56120" s="850"/>
    </row>
    <row r="56121" spans="85:87" x14ac:dyDescent="0.25">
      <c r="CG56121" s="768"/>
      <c r="CH56121" s="768"/>
      <c r="CI56121" s="850"/>
    </row>
    <row r="56122" spans="85:87" x14ac:dyDescent="0.25">
      <c r="CG56122" s="768"/>
      <c r="CH56122" s="768"/>
      <c r="CI56122" s="850"/>
    </row>
    <row r="56123" spans="85:87" x14ac:dyDescent="0.25">
      <c r="CG56123" s="768"/>
      <c r="CH56123" s="768"/>
      <c r="CI56123" s="850"/>
    </row>
    <row r="56124" spans="85:87" x14ac:dyDescent="0.25">
      <c r="CG56124" s="768"/>
      <c r="CH56124" s="768"/>
      <c r="CI56124" s="850"/>
    </row>
    <row r="56125" spans="85:87" x14ac:dyDescent="0.25">
      <c r="CG56125" s="768"/>
      <c r="CH56125" s="768"/>
      <c r="CI56125" s="850"/>
    </row>
    <row r="56126" spans="85:87" x14ac:dyDescent="0.25">
      <c r="CG56126" s="768"/>
      <c r="CH56126" s="768"/>
      <c r="CI56126" s="850"/>
    </row>
    <row r="56127" spans="85:87" x14ac:dyDescent="0.25">
      <c r="CG56127" s="768"/>
      <c r="CH56127" s="768"/>
      <c r="CI56127" s="850"/>
    </row>
    <row r="56128" spans="85:87" x14ac:dyDescent="0.25">
      <c r="CG56128" s="768"/>
      <c r="CH56128" s="768"/>
      <c r="CI56128" s="850"/>
    </row>
    <row r="56129" spans="85:87" x14ac:dyDescent="0.25">
      <c r="CG56129" s="768"/>
      <c r="CH56129" s="768"/>
      <c r="CI56129" s="850"/>
    </row>
    <row r="56130" spans="85:87" x14ac:dyDescent="0.25">
      <c r="CG56130" s="768"/>
      <c r="CH56130" s="768"/>
      <c r="CI56130" s="850"/>
    </row>
    <row r="56131" spans="85:87" x14ac:dyDescent="0.25">
      <c r="CG56131" s="768"/>
      <c r="CH56131" s="768"/>
      <c r="CI56131" s="850"/>
    </row>
    <row r="56132" spans="85:87" x14ac:dyDescent="0.25">
      <c r="CG56132" s="768"/>
      <c r="CH56132" s="768"/>
      <c r="CI56132" s="850"/>
    </row>
    <row r="56133" spans="85:87" x14ac:dyDescent="0.25">
      <c r="CG56133" s="768"/>
      <c r="CH56133" s="768"/>
      <c r="CI56133" s="850"/>
    </row>
    <row r="56134" spans="85:87" x14ac:dyDescent="0.25">
      <c r="CG56134" s="768"/>
      <c r="CH56134" s="768"/>
      <c r="CI56134" s="850"/>
    </row>
    <row r="56135" spans="85:87" x14ac:dyDescent="0.25">
      <c r="CG56135" s="768"/>
      <c r="CH56135" s="768"/>
      <c r="CI56135" s="850"/>
    </row>
    <row r="56136" spans="85:87" x14ac:dyDescent="0.25">
      <c r="CG56136" s="768"/>
      <c r="CH56136" s="768"/>
      <c r="CI56136" s="850"/>
    </row>
    <row r="56137" spans="85:87" x14ac:dyDescent="0.25">
      <c r="CG56137" s="768"/>
      <c r="CH56137" s="768"/>
      <c r="CI56137" s="850"/>
    </row>
    <row r="56138" spans="85:87" x14ac:dyDescent="0.25">
      <c r="CG56138" s="768"/>
      <c r="CH56138" s="768"/>
      <c r="CI56138" s="850"/>
    </row>
    <row r="56139" spans="85:87" x14ac:dyDescent="0.25">
      <c r="CG56139" s="768"/>
      <c r="CH56139" s="768"/>
      <c r="CI56139" s="850"/>
    </row>
    <row r="56140" spans="85:87" x14ac:dyDescent="0.25">
      <c r="CG56140" s="768"/>
      <c r="CH56140" s="768"/>
      <c r="CI56140" s="850"/>
    </row>
    <row r="56141" spans="85:87" x14ac:dyDescent="0.25">
      <c r="CG56141" s="768"/>
      <c r="CH56141" s="768"/>
      <c r="CI56141" s="850"/>
    </row>
    <row r="56142" spans="85:87" x14ac:dyDescent="0.25">
      <c r="CG56142" s="768"/>
      <c r="CH56142" s="768"/>
      <c r="CI56142" s="850"/>
    </row>
    <row r="56143" spans="85:87" x14ac:dyDescent="0.25">
      <c r="CG56143" s="768"/>
      <c r="CH56143" s="768"/>
      <c r="CI56143" s="850"/>
    </row>
    <row r="56144" spans="85:87" x14ac:dyDescent="0.25">
      <c r="CG56144" s="768"/>
      <c r="CH56144" s="768"/>
      <c r="CI56144" s="850"/>
    </row>
    <row r="56145" spans="85:87" x14ac:dyDescent="0.25">
      <c r="CG56145" s="768"/>
      <c r="CH56145" s="768"/>
      <c r="CI56145" s="850"/>
    </row>
    <row r="56146" spans="85:87" x14ac:dyDescent="0.25">
      <c r="CG56146" s="768"/>
      <c r="CH56146" s="768"/>
      <c r="CI56146" s="850"/>
    </row>
    <row r="56147" spans="85:87" x14ac:dyDescent="0.25">
      <c r="CG56147" s="768"/>
      <c r="CH56147" s="768"/>
      <c r="CI56147" s="850"/>
    </row>
    <row r="56148" spans="85:87" x14ac:dyDescent="0.25">
      <c r="CG56148" s="768"/>
      <c r="CH56148" s="768"/>
      <c r="CI56148" s="850"/>
    </row>
    <row r="56149" spans="85:87" x14ac:dyDescent="0.25">
      <c r="CG56149" s="768"/>
      <c r="CH56149" s="768"/>
      <c r="CI56149" s="850"/>
    </row>
    <row r="56150" spans="85:87" x14ac:dyDescent="0.25">
      <c r="CG56150" s="768"/>
      <c r="CH56150" s="768"/>
      <c r="CI56150" s="850"/>
    </row>
    <row r="56151" spans="85:87" x14ac:dyDescent="0.25">
      <c r="CG56151" s="768"/>
      <c r="CH56151" s="768"/>
      <c r="CI56151" s="850"/>
    </row>
    <row r="56152" spans="85:87" x14ac:dyDescent="0.25">
      <c r="CG56152" s="768"/>
      <c r="CH56152" s="768"/>
      <c r="CI56152" s="850"/>
    </row>
    <row r="56153" spans="85:87" x14ac:dyDescent="0.25">
      <c r="CG56153" s="768"/>
      <c r="CH56153" s="768"/>
      <c r="CI56153" s="850"/>
    </row>
    <row r="56154" spans="85:87" x14ac:dyDescent="0.25">
      <c r="CG56154" s="768"/>
      <c r="CH56154" s="768"/>
      <c r="CI56154" s="850"/>
    </row>
    <row r="56155" spans="85:87" x14ac:dyDescent="0.25">
      <c r="CG56155" s="768"/>
      <c r="CH56155" s="768"/>
      <c r="CI56155" s="850"/>
    </row>
    <row r="56156" spans="85:87" x14ac:dyDescent="0.25">
      <c r="CG56156" s="768"/>
      <c r="CH56156" s="768"/>
      <c r="CI56156" s="850"/>
    </row>
    <row r="56157" spans="85:87" x14ac:dyDescent="0.25">
      <c r="CG56157" s="768"/>
      <c r="CH56157" s="768"/>
      <c r="CI56157" s="850"/>
    </row>
    <row r="56158" spans="85:87" x14ac:dyDescent="0.25">
      <c r="CG56158" s="768"/>
      <c r="CH56158" s="768"/>
      <c r="CI56158" s="850"/>
    </row>
    <row r="56159" spans="85:87" x14ac:dyDescent="0.25">
      <c r="CG56159" s="768"/>
      <c r="CH56159" s="768"/>
      <c r="CI56159" s="850"/>
    </row>
    <row r="56160" spans="85:87" x14ac:dyDescent="0.25">
      <c r="CG56160" s="768"/>
      <c r="CH56160" s="768"/>
      <c r="CI56160" s="850"/>
    </row>
    <row r="56161" spans="85:87" x14ac:dyDescent="0.25">
      <c r="CG56161" s="768"/>
      <c r="CH56161" s="768"/>
      <c r="CI56161" s="850"/>
    </row>
    <row r="56162" spans="85:87" x14ac:dyDescent="0.25">
      <c r="CG56162" s="768"/>
      <c r="CH56162" s="768"/>
      <c r="CI56162" s="850"/>
    </row>
    <row r="56163" spans="85:87" x14ac:dyDescent="0.25">
      <c r="CG56163" s="768"/>
      <c r="CH56163" s="768"/>
      <c r="CI56163" s="850"/>
    </row>
    <row r="56164" spans="85:87" x14ac:dyDescent="0.25">
      <c r="CG56164" s="768"/>
      <c r="CH56164" s="768"/>
      <c r="CI56164" s="850"/>
    </row>
    <row r="56165" spans="85:87" x14ac:dyDescent="0.25">
      <c r="CG56165" s="768"/>
      <c r="CH56165" s="768"/>
      <c r="CI56165" s="850"/>
    </row>
    <row r="56166" spans="85:87" x14ac:dyDescent="0.25">
      <c r="CG56166" s="768"/>
      <c r="CH56166" s="768"/>
      <c r="CI56166" s="850"/>
    </row>
    <row r="56167" spans="85:87" x14ac:dyDescent="0.25">
      <c r="CG56167" s="768"/>
      <c r="CH56167" s="768"/>
      <c r="CI56167" s="850"/>
    </row>
    <row r="56168" spans="85:87" x14ac:dyDescent="0.25">
      <c r="CG56168" s="768"/>
      <c r="CH56168" s="768"/>
      <c r="CI56168" s="850"/>
    </row>
    <row r="56169" spans="85:87" x14ac:dyDescent="0.25">
      <c r="CG56169" s="768"/>
      <c r="CH56169" s="768"/>
      <c r="CI56169" s="850"/>
    </row>
    <row r="56170" spans="85:87" x14ac:dyDescent="0.25">
      <c r="CG56170" s="768"/>
      <c r="CH56170" s="768"/>
      <c r="CI56170" s="850"/>
    </row>
    <row r="56171" spans="85:87" x14ac:dyDescent="0.25">
      <c r="CG56171" s="768"/>
      <c r="CH56171" s="768"/>
      <c r="CI56171" s="850"/>
    </row>
    <row r="56172" spans="85:87" x14ac:dyDescent="0.25">
      <c r="CG56172" s="768"/>
      <c r="CH56172" s="768"/>
      <c r="CI56172" s="850"/>
    </row>
    <row r="56173" spans="85:87" x14ac:dyDescent="0.25">
      <c r="CG56173" s="768"/>
      <c r="CH56173" s="768"/>
      <c r="CI56173" s="850"/>
    </row>
    <row r="56174" spans="85:87" x14ac:dyDescent="0.25">
      <c r="CG56174" s="768"/>
      <c r="CH56174" s="768"/>
      <c r="CI56174" s="850"/>
    </row>
    <row r="56175" spans="85:87" x14ac:dyDescent="0.25">
      <c r="CG56175" s="768"/>
      <c r="CH56175" s="768"/>
      <c r="CI56175" s="850"/>
    </row>
    <row r="56176" spans="85:87" x14ac:dyDescent="0.25">
      <c r="CG56176" s="768"/>
      <c r="CH56176" s="768"/>
      <c r="CI56176" s="850"/>
    </row>
    <row r="56177" spans="85:87" x14ac:dyDescent="0.25">
      <c r="CG56177" s="768"/>
      <c r="CH56177" s="768"/>
      <c r="CI56177" s="850"/>
    </row>
    <row r="56178" spans="85:87" x14ac:dyDescent="0.25">
      <c r="CG56178" s="768"/>
      <c r="CH56178" s="768"/>
      <c r="CI56178" s="850"/>
    </row>
    <row r="56179" spans="85:87" x14ac:dyDescent="0.25">
      <c r="CG56179" s="768"/>
      <c r="CH56179" s="768"/>
      <c r="CI56179" s="850"/>
    </row>
    <row r="56180" spans="85:87" x14ac:dyDescent="0.25">
      <c r="CG56180" s="768"/>
      <c r="CH56180" s="768"/>
      <c r="CI56180" s="850"/>
    </row>
    <row r="56181" spans="85:87" x14ac:dyDescent="0.25">
      <c r="CG56181" s="768"/>
      <c r="CH56181" s="768"/>
      <c r="CI56181" s="850"/>
    </row>
    <row r="56182" spans="85:87" x14ac:dyDescent="0.25">
      <c r="CG56182" s="768"/>
      <c r="CH56182" s="768"/>
      <c r="CI56182" s="850"/>
    </row>
    <row r="56183" spans="85:87" x14ac:dyDescent="0.25">
      <c r="CG56183" s="768"/>
      <c r="CH56183" s="768"/>
      <c r="CI56183" s="850"/>
    </row>
    <row r="56184" spans="85:87" x14ac:dyDescent="0.25">
      <c r="CG56184" s="768"/>
      <c r="CH56184" s="768"/>
      <c r="CI56184" s="850"/>
    </row>
    <row r="56185" spans="85:87" x14ac:dyDescent="0.25">
      <c r="CG56185" s="768"/>
      <c r="CH56185" s="768"/>
      <c r="CI56185" s="850"/>
    </row>
    <row r="56186" spans="85:87" x14ac:dyDescent="0.25">
      <c r="CG56186" s="768"/>
      <c r="CH56186" s="768"/>
      <c r="CI56186" s="850"/>
    </row>
    <row r="56187" spans="85:87" x14ac:dyDescent="0.25">
      <c r="CG56187" s="768"/>
      <c r="CH56187" s="768"/>
      <c r="CI56187" s="850"/>
    </row>
    <row r="56188" spans="85:87" x14ac:dyDescent="0.25">
      <c r="CG56188" s="768"/>
      <c r="CH56188" s="768"/>
      <c r="CI56188" s="850"/>
    </row>
    <row r="56189" spans="85:87" x14ac:dyDescent="0.25">
      <c r="CG56189" s="768"/>
      <c r="CH56189" s="768"/>
      <c r="CI56189" s="850"/>
    </row>
    <row r="56190" spans="85:87" x14ac:dyDescent="0.25">
      <c r="CG56190" s="768"/>
      <c r="CH56190" s="768"/>
      <c r="CI56190" s="850"/>
    </row>
    <row r="56191" spans="85:87" x14ac:dyDescent="0.25">
      <c r="CG56191" s="768"/>
      <c r="CH56191" s="768"/>
      <c r="CI56191" s="850"/>
    </row>
    <row r="56192" spans="85:87" x14ac:dyDescent="0.25">
      <c r="CG56192" s="768"/>
      <c r="CH56192" s="768"/>
      <c r="CI56192" s="850"/>
    </row>
    <row r="56193" spans="85:87" x14ac:dyDescent="0.25">
      <c r="CG56193" s="768"/>
      <c r="CH56193" s="768"/>
      <c r="CI56193" s="850"/>
    </row>
    <row r="56194" spans="85:87" x14ac:dyDescent="0.25">
      <c r="CG56194" s="768"/>
      <c r="CH56194" s="768"/>
      <c r="CI56194" s="850"/>
    </row>
    <row r="56195" spans="85:87" x14ac:dyDescent="0.25">
      <c r="CG56195" s="768"/>
      <c r="CH56195" s="768"/>
      <c r="CI56195" s="850"/>
    </row>
    <row r="56196" spans="85:87" x14ac:dyDescent="0.25">
      <c r="CG56196" s="768"/>
      <c r="CH56196" s="768"/>
      <c r="CI56196" s="850"/>
    </row>
    <row r="56197" spans="85:87" x14ac:dyDescent="0.25">
      <c r="CG56197" s="768"/>
      <c r="CH56197" s="768"/>
      <c r="CI56197" s="850"/>
    </row>
    <row r="56198" spans="85:87" x14ac:dyDescent="0.25">
      <c r="CG56198" s="768"/>
      <c r="CH56198" s="768"/>
      <c r="CI56198" s="850"/>
    </row>
    <row r="56199" spans="85:87" x14ac:dyDescent="0.25">
      <c r="CG56199" s="768"/>
      <c r="CH56199" s="768"/>
      <c r="CI56199" s="850"/>
    </row>
    <row r="56200" spans="85:87" x14ac:dyDescent="0.25">
      <c r="CG56200" s="768"/>
      <c r="CH56200" s="768"/>
      <c r="CI56200" s="850"/>
    </row>
    <row r="56201" spans="85:87" x14ac:dyDescent="0.25">
      <c r="CG56201" s="768"/>
      <c r="CH56201" s="768"/>
      <c r="CI56201" s="850"/>
    </row>
    <row r="56202" spans="85:87" x14ac:dyDescent="0.25">
      <c r="CG56202" s="768"/>
      <c r="CH56202" s="768"/>
      <c r="CI56202" s="850"/>
    </row>
    <row r="56203" spans="85:87" x14ac:dyDescent="0.25">
      <c r="CG56203" s="768"/>
      <c r="CH56203" s="768"/>
      <c r="CI56203" s="850"/>
    </row>
    <row r="56204" spans="85:87" x14ac:dyDescent="0.25">
      <c r="CG56204" s="768"/>
      <c r="CH56204" s="768"/>
      <c r="CI56204" s="850"/>
    </row>
    <row r="56205" spans="85:87" x14ac:dyDescent="0.25">
      <c r="CG56205" s="768"/>
      <c r="CH56205" s="768"/>
      <c r="CI56205" s="850"/>
    </row>
    <row r="56206" spans="85:87" x14ac:dyDescent="0.25">
      <c r="CG56206" s="768"/>
      <c r="CH56206" s="768"/>
      <c r="CI56206" s="850"/>
    </row>
    <row r="56207" spans="85:87" x14ac:dyDescent="0.25">
      <c r="CG56207" s="768"/>
      <c r="CH56207" s="768"/>
      <c r="CI56207" s="850"/>
    </row>
    <row r="56208" spans="85:87" x14ac:dyDescent="0.25">
      <c r="CG56208" s="768"/>
      <c r="CH56208" s="768"/>
      <c r="CI56208" s="850"/>
    </row>
    <row r="56209" spans="85:87" x14ac:dyDescent="0.25">
      <c r="CG56209" s="768"/>
      <c r="CH56209" s="768"/>
      <c r="CI56209" s="850"/>
    </row>
    <row r="56210" spans="85:87" x14ac:dyDescent="0.25">
      <c r="CG56210" s="768"/>
      <c r="CH56210" s="768"/>
      <c r="CI56210" s="850"/>
    </row>
    <row r="56211" spans="85:87" x14ac:dyDescent="0.25">
      <c r="CG56211" s="768"/>
      <c r="CH56211" s="768"/>
      <c r="CI56211" s="850"/>
    </row>
    <row r="56212" spans="85:87" x14ac:dyDescent="0.25">
      <c r="CG56212" s="768"/>
      <c r="CH56212" s="768"/>
      <c r="CI56212" s="850"/>
    </row>
    <row r="56213" spans="85:87" x14ac:dyDescent="0.25">
      <c r="CG56213" s="768"/>
      <c r="CH56213" s="768"/>
      <c r="CI56213" s="850"/>
    </row>
    <row r="56214" spans="85:87" x14ac:dyDescent="0.25">
      <c r="CG56214" s="768"/>
      <c r="CH56214" s="768"/>
      <c r="CI56214" s="850"/>
    </row>
    <row r="56215" spans="85:87" x14ac:dyDescent="0.25">
      <c r="CG56215" s="768"/>
      <c r="CH56215" s="768"/>
      <c r="CI56215" s="850"/>
    </row>
    <row r="56216" spans="85:87" x14ac:dyDescent="0.25">
      <c r="CG56216" s="768"/>
      <c r="CH56216" s="768"/>
      <c r="CI56216" s="850"/>
    </row>
    <row r="56217" spans="85:87" x14ac:dyDescent="0.25">
      <c r="CG56217" s="768"/>
      <c r="CH56217" s="768"/>
      <c r="CI56217" s="850"/>
    </row>
    <row r="56218" spans="85:87" x14ac:dyDescent="0.25">
      <c r="CG56218" s="768"/>
      <c r="CH56218" s="768"/>
      <c r="CI56218" s="850"/>
    </row>
    <row r="56219" spans="85:87" x14ac:dyDescent="0.25">
      <c r="CG56219" s="768"/>
      <c r="CH56219" s="768"/>
      <c r="CI56219" s="850"/>
    </row>
    <row r="56220" spans="85:87" x14ac:dyDescent="0.25">
      <c r="CG56220" s="768"/>
      <c r="CH56220" s="768"/>
      <c r="CI56220" s="850"/>
    </row>
    <row r="56221" spans="85:87" x14ac:dyDescent="0.25">
      <c r="CG56221" s="768"/>
      <c r="CH56221" s="768"/>
      <c r="CI56221" s="850"/>
    </row>
    <row r="56222" spans="85:87" x14ac:dyDescent="0.25">
      <c r="CG56222" s="768"/>
      <c r="CH56222" s="768"/>
      <c r="CI56222" s="850"/>
    </row>
    <row r="56223" spans="85:87" x14ac:dyDescent="0.25">
      <c r="CG56223" s="768"/>
      <c r="CH56223" s="768"/>
      <c r="CI56223" s="850"/>
    </row>
    <row r="56224" spans="85:87" x14ac:dyDescent="0.25">
      <c r="CG56224" s="768"/>
      <c r="CH56224" s="768"/>
      <c r="CI56224" s="850"/>
    </row>
    <row r="56225" spans="85:87" x14ac:dyDescent="0.25">
      <c r="CG56225" s="768"/>
      <c r="CH56225" s="768"/>
      <c r="CI56225" s="850"/>
    </row>
    <row r="56226" spans="85:87" x14ac:dyDescent="0.25">
      <c r="CG56226" s="768"/>
      <c r="CH56226" s="768"/>
      <c r="CI56226" s="850"/>
    </row>
    <row r="56227" spans="85:87" x14ac:dyDescent="0.25">
      <c r="CG56227" s="768"/>
      <c r="CH56227" s="768"/>
      <c r="CI56227" s="850"/>
    </row>
    <row r="56228" spans="85:87" x14ac:dyDescent="0.25">
      <c r="CG56228" s="768"/>
      <c r="CH56228" s="768"/>
      <c r="CI56228" s="850"/>
    </row>
    <row r="56229" spans="85:87" x14ac:dyDescent="0.25">
      <c r="CG56229" s="768"/>
      <c r="CH56229" s="768"/>
      <c r="CI56229" s="850"/>
    </row>
    <row r="56230" spans="85:87" x14ac:dyDescent="0.25">
      <c r="CG56230" s="768"/>
      <c r="CH56230" s="768"/>
      <c r="CI56230" s="850"/>
    </row>
    <row r="56231" spans="85:87" x14ac:dyDescent="0.25">
      <c r="CG56231" s="768"/>
      <c r="CH56231" s="768"/>
      <c r="CI56231" s="850"/>
    </row>
    <row r="56232" spans="85:87" x14ac:dyDescent="0.25">
      <c r="CG56232" s="768"/>
      <c r="CH56232" s="768"/>
      <c r="CI56232" s="850"/>
    </row>
    <row r="56233" spans="85:87" x14ac:dyDescent="0.25">
      <c r="CG56233" s="768"/>
      <c r="CH56233" s="768"/>
      <c r="CI56233" s="850"/>
    </row>
    <row r="56234" spans="85:87" x14ac:dyDescent="0.25">
      <c r="CG56234" s="768"/>
      <c r="CH56234" s="768"/>
      <c r="CI56234" s="850"/>
    </row>
    <row r="56235" spans="85:87" x14ac:dyDescent="0.25">
      <c r="CG56235" s="768"/>
      <c r="CH56235" s="768"/>
      <c r="CI56235" s="850"/>
    </row>
    <row r="56236" spans="85:87" x14ac:dyDescent="0.25">
      <c r="CG56236" s="768"/>
      <c r="CH56236" s="768"/>
      <c r="CI56236" s="850"/>
    </row>
    <row r="56237" spans="85:87" x14ac:dyDescent="0.25">
      <c r="CG56237" s="768"/>
      <c r="CH56237" s="768"/>
      <c r="CI56237" s="850"/>
    </row>
    <row r="56238" spans="85:87" x14ac:dyDescent="0.25">
      <c r="CG56238" s="768"/>
      <c r="CH56238" s="768"/>
      <c r="CI56238" s="850"/>
    </row>
    <row r="56239" spans="85:87" x14ac:dyDescent="0.25">
      <c r="CG56239" s="768"/>
      <c r="CH56239" s="768"/>
      <c r="CI56239" s="850"/>
    </row>
    <row r="56240" spans="85:87" x14ac:dyDescent="0.25">
      <c r="CG56240" s="768"/>
      <c r="CH56240" s="768"/>
      <c r="CI56240" s="850"/>
    </row>
    <row r="56241" spans="85:87" x14ac:dyDescent="0.25">
      <c r="CG56241" s="768"/>
      <c r="CH56241" s="768"/>
      <c r="CI56241" s="850"/>
    </row>
    <row r="56242" spans="85:87" x14ac:dyDescent="0.25">
      <c r="CG56242" s="768"/>
      <c r="CH56242" s="768"/>
      <c r="CI56242" s="850"/>
    </row>
    <row r="56243" spans="85:87" x14ac:dyDescent="0.25">
      <c r="CG56243" s="768"/>
      <c r="CH56243" s="768"/>
      <c r="CI56243" s="850"/>
    </row>
    <row r="56244" spans="85:87" x14ac:dyDescent="0.25">
      <c r="CG56244" s="768"/>
      <c r="CH56244" s="768"/>
      <c r="CI56244" s="850"/>
    </row>
    <row r="56245" spans="85:87" x14ac:dyDescent="0.25">
      <c r="CG56245" s="768"/>
      <c r="CH56245" s="768"/>
      <c r="CI56245" s="850"/>
    </row>
    <row r="56246" spans="85:87" x14ac:dyDescent="0.25">
      <c r="CG56246" s="768"/>
      <c r="CH56246" s="768"/>
      <c r="CI56246" s="850"/>
    </row>
    <row r="56247" spans="85:87" x14ac:dyDescent="0.25">
      <c r="CG56247" s="768"/>
      <c r="CH56247" s="768"/>
      <c r="CI56247" s="850"/>
    </row>
    <row r="56248" spans="85:87" x14ac:dyDescent="0.25">
      <c r="CG56248" s="768"/>
      <c r="CH56248" s="768"/>
      <c r="CI56248" s="850"/>
    </row>
    <row r="56249" spans="85:87" x14ac:dyDescent="0.25">
      <c r="CG56249" s="768"/>
      <c r="CH56249" s="768"/>
      <c r="CI56249" s="850"/>
    </row>
    <row r="56250" spans="85:87" x14ac:dyDescent="0.25">
      <c r="CG56250" s="768"/>
      <c r="CH56250" s="768"/>
      <c r="CI56250" s="850"/>
    </row>
    <row r="56251" spans="85:87" x14ac:dyDescent="0.25">
      <c r="CG56251" s="768"/>
      <c r="CH56251" s="768"/>
      <c r="CI56251" s="850"/>
    </row>
    <row r="56252" spans="85:87" x14ac:dyDescent="0.25">
      <c r="CG56252" s="768"/>
      <c r="CH56252" s="768"/>
      <c r="CI56252" s="850"/>
    </row>
    <row r="56253" spans="85:87" x14ac:dyDescent="0.25">
      <c r="CG56253" s="768"/>
      <c r="CH56253" s="768"/>
      <c r="CI56253" s="850"/>
    </row>
    <row r="56254" spans="85:87" x14ac:dyDescent="0.25">
      <c r="CG56254" s="768"/>
      <c r="CH56254" s="768"/>
      <c r="CI56254" s="850"/>
    </row>
    <row r="56255" spans="85:87" x14ac:dyDescent="0.25">
      <c r="CG56255" s="768"/>
      <c r="CH56255" s="768"/>
      <c r="CI56255" s="850"/>
    </row>
    <row r="56256" spans="85:87" x14ac:dyDescent="0.25">
      <c r="CG56256" s="768"/>
      <c r="CH56256" s="768"/>
      <c r="CI56256" s="850"/>
    </row>
    <row r="56257" spans="85:87" x14ac:dyDescent="0.25">
      <c r="CG56257" s="768"/>
      <c r="CH56257" s="768"/>
      <c r="CI56257" s="850"/>
    </row>
    <row r="56258" spans="85:87" x14ac:dyDescent="0.25">
      <c r="CG56258" s="768"/>
      <c r="CH56258" s="768"/>
      <c r="CI56258" s="850"/>
    </row>
    <row r="56259" spans="85:87" x14ac:dyDescent="0.25">
      <c r="CG56259" s="768"/>
      <c r="CH56259" s="768"/>
      <c r="CI56259" s="850"/>
    </row>
    <row r="56260" spans="85:87" x14ac:dyDescent="0.25">
      <c r="CG56260" s="768"/>
      <c r="CH56260" s="768"/>
      <c r="CI56260" s="850"/>
    </row>
    <row r="56261" spans="85:87" x14ac:dyDescent="0.25">
      <c r="CG56261" s="768"/>
      <c r="CH56261" s="768"/>
      <c r="CI56261" s="850"/>
    </row>
    <row r="56262" spans="85:87" x14ac:dyDescent="0.25">
      <c r="CG56262" s="768"/>
      <c r="CH56262" s="768"/>
      <c r="CI56262" s="850"/>
    </row>
    <row r="56263" spans="85:87" x14ac:dyDescent="0.25">
      <c r="CG56263" s="768"/>
      <c r="CH56263" s="768"/>
      <c r="CI56263" s="850"/>
    </row>
    <row r="56264" spans="85:87" x14ac:dyDescent="0.25">
      <c r="CG56264" s="768"/>
      <c r="CH56264" s="768"/>
      <c r="CI56264" s="850"/>
    </row>
    <row r="56265" spans="85:87" x14ac:dyDescent="0.25">
      <c r="CG56265" s="768"/>
      <c r="CH56265" s="768"/>
      <c r="CI56265" s="850"/>
    </row>
    <row r="56266" spans="85:87" x14ac:dyDescent="0.25">
      <c r="CG56266" s="768"/>
      <c r="CH56266" s="768"/>
      <c r="CI56266" s="850"/>
    </row>
    <row r="56267" spans="85:87" x14ac:dyDescent="0.25">
      <c r="CG56267" s="768"/>
      <c r="CH56267" s="768"/>
      <c r="CI56267" s="850"/>
    </row>
    <row r="56268" spans="85:87" x14ac:dyDescent="0.25">
      <c r="CG56268" s="768"/>
      <c r="CH56268" s="768"/>
      <c r="CI56268" s="850"/>
    </row>
    <row r="56269" spans="85:87" x14ac:dyDescent="0.25">
      <c r="CG56269" s="768"/>
      <c r="CH56269" s="768"/>
      <c r="CI56269" s="850"/>
    </row>
    <row r="56270" spans="85:87" x14ac:dyDescent="0.25">
      <c r="CG56270" s="768"/>
      <c r="CH56270" s="768"/>
      <c r="CI56270" s="850"/>
    </row>
    <row r="56271" spans="85:87" x14ac:dyDescent="0.25">
      <c r="CG56271" s="768"/>
      <c r="CH56271" s="768"/>
      <c r="CI56271" s="850"/>
    </row>
    <row r="56272" spans="85:87" x14ac:dyDescent="0.25">
      <c r="CG56272" s="768"/>
      <c r="CH56272" s="768"/>
      <c r="CI56272" s="850"/>
    </row>
    <row r="56273" spans="85:87" x14ac:dyDescent="0.25">
      <c r="CG56273" s="768"/>
      <c r="CH56273" s="768"/>
      <c r="CI56273" s="850"/>
    </row>
    <row r="56274" spans="85:87" x14ac:dyDescent="0.25">
      <c r="CG56274" s="768"/>
      <c r="CH56274" s="768"/>
      <c r="CI56274" s="850"/>
    </row>
    <row r="56275" spans="85:87" x14ac:dyDescent="0.25">
      <c r="CG56275" s="768"/>
      <c r="CH56275" s="768"/>
      <c r="CI56275" s="850"/>
    </row>
    <row r="56276" spans="85:87" x14ac:dyDescent="0.25">
      <c r="CG56276" s="768"/>
      <c r="CH56276" s="768"/>
      <c r="CI56276" s="850"/>
    </row>
    <row r="56277" spans="85:87" x14ac:dyDescent="0.25">
      <c r="CG56277" s="768"/>
      <c r="CH56277" s="768"/>
      <c r="CI56277" s="850"/>
    </row>
    <row r="56278" spans="85:87" x14ac:dyDescent="0.25">
      <c r="CG56278" s="768"/>
      <c r="CH56278" s="768"/>
      <c r="CI56278" s="850"/>
    </row>
    <row r="56279" spans="85:87" x14ac:dyDescent="0.25">
      <c r="CG56279" s="768"/>
      <c r="CH56279" s="768"/>
      <c r="CI56279" s="850"/>
    </row>
    <row r="56280" spans="85:87" x14ac:dyDescent="0.25">
      <c r="CG56280" s="768"/>
      <c r="CH56280" s="768"/>
      <c r="CI56280" s="850"/>
    </row>
    <row r="56281" spans="85:87" x14ac:dyDescent="0.25">
      <c r="CG56281" s="768"/>
      <c r="CH56281" s="768"/>
      <c r="CI56281" s="850"/>
    </row>
    <row r="56282" spans="85:87" x14ac:dyDescent="0.25">
      <c r="CG56282" s="768"/>
      <c r="CH56282" s="768"/>
      <c r="CI56282" s="850"/>
    </row>
    <row r="56283" spans="85:87" x14ac:dyDescent="0.25">
      <c r="CG56283" s="768"/>
      <c r="CH56283" s="768"/>
      <c r="CI56283" s="850"/>
    </row>
    <row r="56284" spans="85:87" x14ac:dyDescent="0.25">
      <c r="CG56284" s="768"/>
      <c r="CH56284" s="768"/>
      <c r="CI56284" s="850"/>
    </row>
    <row r="56285" spans="85:87" x14ac:dyDescent="0.25">
      <c r="CG56285" s="768"/>
      <c r="CH56285" s="768"/>
      <c r="CI56285" s="850"/>
    </row>
    <row r="56286" spans="85:87" x14ac:dyDescent="0.25">
      <c r="CG56286" s="768"/>
      <c r="CH56286" s="768"/>
      <c r="CI56286" s="850"/>
    </row>
    <row r="56287" spans="85:87" x14ac:dyDescent="0.25">
      <c r="CG56287" s="768"/>
      <c r="CH56287" s="768"/>
      <c r="CI56287" s="850"/>
    </row>
    <row r="56288" spans="85:87" x14ac:dyDescent="0.25">
      <c r="CG56288" s="768"/>
      <c r="CH56288" s="768"/>
      <c r="CI56288" s="850"/>
    </row>
    <row r="56289" spans="85:87" x14ac:dyDescent="0.25">
      <c r="CG56289" s="768"/>
      <c r="CH56289" s="768"/>
      <c r="CI56289" s="850"/>
    </row>
    <row r="56290" spans="85:87" x14ac:dyDescent="0.25">
      <c r="CG56290" s="768"/>
      <c r="CH56290" s="768"/>
      <c r="CI56290" s="850"/>
    </row>
    <row r="56291" spans="85:87" x14ac:dyDescent="0.25">
      <c r="CG56291" s="768"/>
      <c r="CH56291" s="768"/>
      <c r="CI56291" s="850"/>
    </row>
    <row r="56292" spans="85:87" x14ac:dyDescent="0.25">
      <c r="CG56292" s="768"/>
      <c r="CH56292" s="768"/>
      <c r="CI56292" s="850"/>
    </row>
    <row r="56293" spans="85:87" x14ac:dyDescent="0.25">
      <c r="CG56293" s="768"/>
      <c r="CH56293" s="768"/>
      <c r="CI56293" s="850"/>
    </row>
    <row r="56294" spans="85:87" x14ac:dyDescent="0.25">
      <c r="CG56294" s="768"/>
      <c r="CH56294" s="768"/>
      <c r="CI56294" s="850"/>
    </row>
    <row r="56295" spans="85:87" x14ac:dyDescent="0.25">
      <c r="CG56295" s="768"/>
      <c r="CH56295" s="768"/>
      <c r="CI56295" s="850"/>
    </row>
    <row r="56296" spans="85:87" x14ac:dyDescent="0.25">
      <c r="CG56296" s="768"/>
      <c r="CH56296" s="768"/>
      <c r="CI56296" s="850"/>
    </row>
    <row r="56297" spans="85:87" x14ac:dyDescent="0.25">
      <c r="CG56297" s="768"/>
      <c r="CH56297" s="768"/>
      <c r="CI56297" s="850"/>
    </row>
    <row r="56298" spans="85:87" x14ac:dyDescent="0.25">
      <c r="CG56298" s="768"/>
      <c r="CH56298" s="768"/>
      <c r="CI56298" s="850"/>
    </row>
    <row r="56299" spans="85:87" x14ac:dyDescent="0.25">
      <c r="CG56299" s="768"/>
      <c r="CH56299" s="768"/>
      <c r="CI56299" s="850"/>
    </row>
    <row r="56300" spans="85:87" x14ac:dyDescent="0.25">
      <c r="CG56300" s="768"/>
      <c r="CH56300" s="768"/>
      <c r="CI56300" s="850"/>
    </row>
    <row r="56301" spans="85:87" x14ac:dyDescent="0.25">
      <c r="CG56301" s="768"/>
      <c r="CH56301" s="768"/>
      <c r="CI56301" s="850"/>
    </row>
    <row r="56302" spans="85:87" x14ac:dyDescent="0.25">
      <c r="CG56302" s="768"/>
      <c r="CH56302" s="768"/>
      <c r="CI56302" s="850"/>
    </row>
    <row r="56303" spans="85:87" x14ac:dyDescent="0.25">
      <c r="CG56303" s="768"/>
      <c r="CH56303" s="768"/>
      <c r="CI56303" s="850"/>
    </row>
    <row r="56304" spans="85:87" x14ac:dyDescent="0.25">
      <c r="CG56304" s="768"/>
      <c r="CH56304" s="768"/>
      <c r="CI56304" s="850"/>
    </row>
    <row r="56305" spans="85:87" x14ac:dyDescent="0.25">
      <c r="CG56305" s="768"/>
      <c r="CH56305" s="768"/>
      <c r="CI56305" s="850"/>
    </row>
    <row r="56306" spans="85:87" x14ac:dyDescent="0.25">
      <c r="CG56306" s="768"/>
      <c r="CH56306" s="768"/>
      <c r="CI56306" s="850"/>
    </row>
    <row r="56307" spans="85:87" x14ac:dyDescent="0.25">
      <c r="CG56307" s="768"/>
      <c r="CH56307" s="768"/>
      <c r="CI56307" s="850"/>
    </row>
    <row r="56308" spans="85:87" x14ac:dyDescent="0.25">
      <c r="CG56308" s="768"/>
      <c r="CH56308" s="768"/>
      <c r="CI56308" s="850"/>
    </row>
    <row r="56309" spans="85:87" x14ac:dyDescent="0.25">
      <c r="CG56309" s="768"/>
      <c r="CH56309" s="768"/>
      <c r="CI56309" s="850"/>
    </row>
    <row r="56310" spans="85:87" x14ac:dyDescent="0.25">
      <c r="CG56310" s="768"/>
      <c r="CH56310" s="768"/>
      <c r="CI56310" s="850"/>
    </row>
    <row r="56311" spans="85:87" x14ac:dyDescent="0.25">
      <c r="CG56311" s="768"/>
      <c r="CH56311" s="768"/>
      <c r="CI56311" s="850"/>
    </row>
    <row r="56312" spans="85:87" x14ac:dyDescent="0.25">
      <c r="CG56312" s="768"/>
      <c r="CH56312" s="768"/>
      <c r="CI56312" s="850"/>
    </row>
    <row r="56313" spans="85:87" x14ac:dyDescent="0.25">
      <c r="CG56313" s="768"/>
      <c r="CH56313" s="768"/>
      <c r="CI56313" s="850"/>
    </row>
    <row r="56314" spans="85:87" x14ac:dyDescent="0.25">
      <c r="CG56314" s="768"/>
      <c r="CH56314" s="768"/>
      <c r="CI56314" s="850"/>
    </row>
    <row r="56315" spans="85:87" x14ac:dyDescent="0.25">
      <c r="CG56315" s="768"/>
      <c r="CH56315" s="768"/>
      <c r="CI56315" s="850"/>
    </row>
    <row r="56316" spans="85:87" x14ac:dyDescent="0.25">
      <c r="CG56316" s="768"/>
      <c r="CH56316" s="768"/>
      <c r="CI56316" s="850"/>
    </row>
    <row r="56317" spans="85:87" x14ac:dyDescent="0.25">
      <c r="CG56317" s="768"/>
      <c r="CH56317" s="768"/>
      <c r="CI56317" s="850"/>
    </row>
    <row r="56318" spans="85:87" x14ac:dyDescent="0.25">
      <c r="CG56318" s="768"/>
      <c r="CH56318" s="768"/>
      <c r="CI56318" s="850"/>
    </row>
    <row r="56319" spans="85:87" x14ac:dyDescent="0.25">
      <c r="CG56319" s="768"/>
      <c r="CH56319" s="768"/>
      <c r="CI56319" s="850"/>
    </row>
    <row r="56320" spans="85:87" x14ac:dyDescent="0.25">
      <c r="CG56320" s="768"/>
      <c r="CH56320" s="768"/>
      <c r="CI56320" s="850"/>
    </row>
    <row r="56321" spans="85:87" x14ac:dyDescent="0.25">
      <c r="CG56321" s="768"/>
      <c r="CH56321" s="768"/>
      <c r="CI56321" s="850"/>
    </row>
    <row r="56322" spans="85:87" x14ac:dyDescent="0.25">
      <c r="CG56322" s="768"/>
      <c r="CH56322" s="768"/>
      <c r="CI56322" s="850"/>
    </row>
    <row r="56323" spans="85:87" x14ac:dyDescent="0.25">
      <c r="CG56323" s="768"/>
      <c r="CH56323" s="768"/>
      <c r="CI56323" s="850"/>
    </row>
    <row r="56324" spans="85:87" x14ac:dyDescent="0.25">
      <c r="CG56324" s="768"/>
      <c r="CH56324" s="768"/>
      <c r="CI56324" s="850"/>
    </row>
    <row r="56325" spans="85:87" x14ac:dyDescent="0.25">
      <c r="CG56325" s="768"/>
      <c r="CH56325" s="768"/>
      <c r="CI56325" s="850"/>
    </row>
    <row r="56326" spans="85:87" x14ac:dyDescent="0.25">
      <c r="CG56326" s="768"/>
      <c r="CH56326" s="768"/>
      <c r="CI56326" s="850"/>
    </row>
    <row r="56327" spans="85:87" x14ac:dyDescent="0.25">
      <c r="CG56327" s="768"/>
      <c r="CH56327" s="768"/>
      <c r="CI56327" s="850"/>
    </row>
    <row r="56328" spans="85:87" x14ac:dyDescent="0.25">
      <c r="CG56328" s="768"/>
      <c r="CH56328" s="768"/>
      <c r="CI56328" s="850"/>
    </row>
    <row r="56329" spans="85:87" x14ac:dyDescent="0.25">
      <c r="CG56329" s="768"/>
      <c r="CH56329" s="768"/>
      <c r="CI56329" s="850"/>
    </row>
    <row r="56330" spans="85:87" x14ac:dyDescent="0.25">
      <c r="CG56330" s="768"/>
      <c r="CH56330" s="768"/>
      <c r="CI56330" s="850"/>
    </row>
    <row r="56331" spans="85:87" x14ac:dyDescent="0.25">
      <c r="CG56331" s="768"/>
      <c r="CH56331" s="768"/>
      <c r="CI56331" s="850"/>
    </row>
    <row r="56332" spans="85:87" x14ac:dyDescent="0.25">
      <c r="CG56332" s="768"/>
      <c r="CH56332" s="768"/>
      <c r="CI56332" s="850"/>
    </row>
    <row r="56333" spans="85:87" x14ac:dyDescent="0.25">
      <c r="CG56333" s="768"/>
      <c r="CH56333" s="768"/>
      <c r="CI56333" s="850"/>
    </row>
    <row r="56334" spans="85:87" x14ac:dyDescent="0.25">
      <c r="CG56334" s="768"/>
      <c r="CH56334" s="768"/>
      <c r="CI56334" s="850"/>
    </row>
    <row r="56335" spans="85:87" x14ac:dyDescent="0.25">
      <c r="CG56335" s="768"/>
      <c r="CH56335" s="768"/>
      <c r="CI56335" s="850"/>
    </row>
    <row r="56336" spans="85:87" x14ac:dyDescent="0.25">
      <c r="CG56336" s="768"/>
      <c r="CH56336" s="768"/>
      <c r="CI56336" s="850"/>
    </row>
    <row r="56337" spans="85:87" x14ac:dyDescent="0.25">
      <c r="CG56337" s="768"/>
      <c r="CH56337" s="768"/>
      <c r="CI56337" s="850"/>
    </row>
    <row r="56338" spans="85:87" x14ac:dyDescent="0.25">
      <c r="CG56338" s="768"/>
      <c r="CH56338" s="768"/>
      <c r="CI56338" s="850"/>
    </row>
    <row r="56339" spans="85:87" x14ac:dyDescent="0.25">
      <c r="CG56339" s="768"/>
      <c r="CH56339" s="768"/>
      <c r="CI56339" s="850"/>
    </row>
    <row r="56340" spans="85:87" x14ac:dyDescent="0.25">
      <c r="CG56340" s="768"/>
      <c r="CH56340" s="768"/>
      <c r="CI56340" s="850"/>
    </row>
    <row r="56341" spans="85:87" x14ac:dyDescent="0.25">
      <c r="CG56341" s="768"/>
      <c r="CH56341" s="768"/>
      <c r="CI56341" s="850"/>
    </row>
    <row r="56342" spans="85:87" x14ac:dyDescent="0.25">
      <c r="CG56342" s="768"/>
      <c r="CH56342" s="768"/>
      <c r="CI56342" s="850"/>
    </row>
    <row r="56343" spans="85:87" x14ac:dyDescent="0.25">
      <c r="CG56343" s="768"/>
      <c r="CH56343" s="768"/>
      <c r="CI56343" s="850"/>
    </row>
    <row r="56344" spans="85:87" x14ac:dyDescent="0.25">
      <c r="CG56344" s="768"/>
      <c r="CH56344" s="768"/>
      <c r="CI56344" s="850"/>
    </row>
    <row r="56345" spans="85:87" x14ac:dyDescent="0.25">
      <c r="CG56345" s="768"/>
      <c r="CH56345" s="768"/>
      <c r="CI56345" s="850"/>
    </row>
    <row r="56346" spans="85:87" x14ac:dyDescent="0.25">
      <c r="CG56346" s="768"/>
      <c r="CH56346" s="768"/>
      <c r="CI56346" s="850"/>
    </row>
    <row r="56347" spans="85:87" x14ac:dyDescent="0.25">
      <c r="CG56347" s="768"/>
      <c r="CH56347" s="768"/>
      <c r="CI56347" s="850"/>
    </row>
    <row r="56348" spans="85:87" x14ac:dyDescent="0.25">
      <c r="CG56348" s="768"/>
      <c r="CH56348" s="768"/>
      <c r="CI56348" s="850"/>
    </row>
    <row r="56349" spans="85:87" x14ac:dyDescent="0.25">
      <c r="CG56349" s="768"/>
      <c r="CH56349" s="768"/>
      <c r="CI56349" s="850"/>
    </row>
    <row r="56350" spans="85:87" x14ac:dyDescent="0.25">
      <c r="CG56350" s="768"/>
      <c r="CH56350" s="768"/>
      <c r="CI56350" s="850"/>
    </row>
    <row r="56351" spans="85:87" x14ac:dyDescent="0.25">
      <c r="CG56351" s="768"/>
      <c r="CH56351" s="768"/>
      <c r="CI56351" s="850"/>
    </row>
    <row r="56352" spans="85:87" x14ac:dyDescent="0.25">
      <c r="CG56352" s="768"/>
      <c r="CH56352" s="768"/>
      <c r="CI56352" s="850"/>
    </row>
    <row r="56353" spans="85:87" x14ac:dyDescent="0.25">
      <c r="CG56353" s="768"/>
      <c r="CH56353" s="768"/>
      <c r="CI56353" s="850"/>
    </row>
    <row r="56354" spans="85:87" x14ac:dyDescent="0.25">
      <c r="CG56354" s="768"/>
      <c r="CH56354" s="768"/>
      <c r="CI56354" s="850"/>
    </row>
    <row r="56355" spans="85:87" x14ac:dyDescent="0.25">
      <c r="CG56355" s="768"/>
      <c r="CH56355" s="768"/>
      <c r="CI56355" s="850"/>
    </row>
    <row r="56356" spans="85:87" x14ac:dyDescent="0.25">
      <c r="CG56356" s="768"/>
      <c r="CH56356" s="768"/>
      <c r="CI56356" s="850"/>
    </row>
    <row r="56357" spans="85:87" x14ac:dyDescent="0.25">
      <c r="CG56357" s="768"/>
      <c r="CH56357" s="768"/>
      <c r="CI56357" s="850"/>
    </row>
    <row r="56358" spans="85:87" x14ac:dyDescent="0.25">
      <c r="CG56358" s="768"/>
      <c r="CH56358" s="768"/>
      <c r="CI56358" s="850"/>
    </row>
    <row r="56359" spans="85:87" x14ac:dyDescent="0.25">
      <c r="CG56359" s="768"/>
      <c r="CH56359" s="768"/>
      <c r="CI56359" s="850"/>
    </row>
    <row r="56360" spans="85:87" x14ac:dyDescent="0.25">
      <c r="CG56360" s="768"/>
      <c r="CH56360" s="768"/>
      <c r="CI56360" s="850"/>
    </row>
    <row r="56361" spans="85:87" x14ac:dyDescent="0.25">
      <c r="CG56361" s="768"/>
      <c r="CH56361" s="768"/>
      <c r="CI56361" s="850"/>
    </row>
    <row r="56362" spans="85:87" x14ac:dyDescent="0.25">
      <c r="CG56362" s="768"/>
      <c r="CH56362" s="768"/>
      <c r="CI56362" s="850"/>
    </row>
    <row r="56363" spans="85:87" x14ac:dyDescent="0.25">
      <c r="CG56363" s="768"/>
      <c r="CH56363" s="768"/>
      <c r="CI56363" s="850"/>
    </row>
    <row r="56364" spans="85:87" x14ac:dyDescent="0.25">
      <c r="CG56364" s="768"/>
      <c r="CH56364" s="768"/>
      <c r="CI56364" s="850"/>
    </row>
    <row r="56365" spans="85:87" x14ac:dyDescent="0.25">
      <c r="CG56365" s="768"/>
      <c r="CH56365" s="768"/>
      <c r="CI56365" s="850"/>
    </row>
    <row r="56366" spans="85:87" x14ac:dyDescent="0.25">
      <c r="CG56366" s="768"/>
      <c r="CH56366" s="768"/>
      <c r="CI56366" s="850"/>
    </row>
    <row r="56367" spans="85:87" x14ac:dyDescent="0.25">
      <c r="CG56367" s="768"/>
      <c r="CH56367" s="768"/>
      <c r="CI56367" s="850"/>
    </row>
    <row r="56368" spans="85:87" x14ac:dyDescent="0.25">
      <c r="CG56368" s="768"/>
      <c r="CH56368" s="768"/>
      <c r="CI56368" s="850"/>
    </row>
    <row r="56369" spans="85:87" x14ac:dyDescent="0.25">
      <c r="CG56369" s="768"/>
      <c r="CH56369" s="768"/>
      <c r="CI56369" s="850"/>
    </row>
    <row r="56370" spans="85:87" x14ac:dyDescent="0.25">
      <c r="CG56370" s="768"/>
      <c r="CH56370" s="768"/>
      <c r="CI56370" s="850"/>
    </row>
    <row r="56371" spans="85:87" x14ac:dyDescent="0.25">
      <c r="CG56371" s="768"/>
      <c r="CH56371" s="768"/>
      <c r="CI56371" s="850"/>
    </row>
    <row r="56372" spans="85:87" x14ac:dyDescent="0.25">
      <c r="CG56372" s="768"/>
      <c r="CH56372" s="768"/>
      <c r="CI56372" s="850"/>
    </row>
    <row r="56373" spans="85:87" x14ac:dyDescent="0.25">
      <c r="CG56373" s="768"/>
      <c r="CH56373" s="768"/>
      <c r="CI56373" s="850"/>
    </row>
    <row r="56374" spans="85:87" x14ac:dyDescent="0.25">
      <c r="CG56374" s="768"/>
      <c r="CH56374" s="768"/>
      <c r="CI56374" s="850"/>
    </row>
    <row r="56375" spans="85:87" x14ac:dyDescent="0.25">
      <c r="CG56375" s="768"/>
      <c r="CH56375" s="768"/>
      <c r="CI56375" s="850"/>
    </row>
    <row r="56376" spans="85:87" x14ac:dyDescent="0.25">
      <c r="CG56376" s="768"/>
      <c r="CH56376" s="768"/>
      <c r="CI56376" s="850"/>
    </row>
    <row r="56377" spans="85:87" x14ac:dyDescent="0.25">
      <c r="CG56377" s="768"/>
      <c r="CH56377" s="768"/>
      <c r="CI56377" s="850"/>
    </row>
    <row r="56378" spans="85:87" x14ac:dyDescent="0.25">
      <c r="CG56378" s="768"/>
      <c r="CH56378" s="768"/>
      <c r="CI56378" s="850"/>
    </row>
    <row r="56379" spans="85:87" x14ac:dyDescent="0.25">
      <c r="CG56379" s="768"/>
      <c r="CH56379" s="768"/>
      <c r="CI56379" s="850"/>
    </row>
    <row r="56380" spans="85:87" x14ac:dyDescent="0.25">
      <c r="CG56380" s="768"/>
      <c r="CH56380" s="768"/>
      <c r="CI56380" s="850"/>
    </row>
    <row r="56381" spans="85:87" x14ac:dyDescent="0.25">
      <c r="CG56381" s="768"/>
      <c r="CH56381" s="768"/>
      <c r="CI56381" s="850"/>
    </row>
    <row r="56382" spans="85:87" x14ac:dyDescent="0.25">
      <c r="CG56382" s="768"/>
      <c r="CH56382" s="768"/>
      <c r="CI56382" s="850"/>
    </row>
    <row r="56383" spans="85:87" x14ac:dyDescent="0.25">
      <c r="CG56383" s="768"/>
      <c r="CH56383" s="768"/>
      <c r="CI56383" s="850"/>
    </row>
    <row r="56384" spans="85:87" x14ac:dyDescent="0.25">
      <c r="CG56384" s="768"/>
      <c r="CH56384" s="768"/>
      <c r="CI56384" s="850"/>
    </row>
    <row r="56385" spans="85:87" x14ac:dyDescent="0.25">
      <c r="CG56385" s="768"/>
      <c r="CH56385" s="768"/>
      <c r="CI56385" s="850"/>
    </row>
    <row r="56386" spans="85:87" x14ac:dyDescent="0.25">
      <c r="CG56386" s="768"/>
      <c r="CH56386" s="768"/>
      <c r="CI56386" s="850"/>
    </row>
    <row r="56387" spans="85:87" x14ac:dyDescent="0.25">
      <c r="CG56387" s="768"/>
      <c r="CH56387" s="768"/>
      <c r="CI56387" s="850"/>
    </row>
    <row r="56388" spans="85:87" x14ac:dyDescent="0.25">
      <c r="CG56388" s="768"/>
      <c r="CH56388" s="768"/>
      <c r="CI56388" s="850"/>
    </row>
    <row r="56389" spans="85:87" x14ac:dyDescent="0.25">
      <c r="CG56389" s="768"/>
      <c r="CH56389" s="768"/>
      <c r="CI56389" s="850"/>
    </row>
    <row r="56390" spans="85:87" x14ac:dyDescent="0.25">
      <c r="CG56390" s="768"/>
      <c r="CH56390" s="768"/>
      <c r="CI56390" s="850"/>
    </row>
    <row r="56391" spans="85:87" x14ac:dyDescent="0.25">
      <c r="CG56391" s="768"/>
      <c r="CH56391" s="768"/>
      <c r="CI56391" s="850"/>
    </row>
    <row r="56392" spans="85:87" x14ac:dyDescent="0.25">
      <c r="CG56392" s="768"/>
      <c r="CH56392" s="768"/>
      <c r="CI56392" s="850"/>
    </row>
    <row r="56393" spans="85:87" x14ac:dyDescent="0.25">
      <c r="CG56393" s="768"/>
      <c r="CH56393" s="768"/>
      <c r="CI56393" s="850"/>
    </row>
    <row r="56394" spans="85:87" x14ac:dyDescent="0.25">
      <c r="CG56394" s="768"/>
      <c r="CH56394" s="768"/>
      <c r="CI56394" s="850"/>
    </row>
    <row r="56395" spans="85:87" x14ac:dyDescent="0.25">
      <c r="CG56395" s="768"/>
      <c r="CH56395" s="768"/>
      <c r="CI56395" s="850"/>
    </row>
    <row r="56396" spans="85:87" x14ac:dyDescent="0.25">
      <c r="CG56396" s="768"/>
      <c r="CH56396" s="768"/>
      <c r="CI56396" s="850"/>
    </row>
    <row r="56397" spans="85:87" x14ac:dyDescent="0.25">
      <c r="CG56397" s="768"/>
      <c r="CH56397" s="768"/>
      <c r="CI56397" s="850"/>
    </row>
    <row r="56398" spans="85:87" x14ac:dyDescent="0.25">
      <c r="CG56398" s="768"/>
      <c r="CH56398" s="768"/>
      <c r="CI56398" s="850"/>
    </row>
    <row r="56399" spans="85:87" x14ac:dyDescent="0.25">
      <c r="CG56399" s="768"/>
      <c r="CH56399" s="768"/>
      <c r="CI56399" s="850"/>
    </row>
    <row r="56400" spans="85:87" x14ac:dyDescent="0.25">
      <c r="CG56400" s="768"/>
      <c r="CH56400" s="768"/>
      <c r="CI56400" s="850"/>
    </row>
    <row r="56401" spans="85:87" x14ac:dyDescent="0.25">
      <c r="CG56401" s="768"/>
      <c r="CH56401" s="768"/>
      <c r="CI56401" s="850"/>
    </row>
    <row r="56402" spans="85:87" x14ac:dyDescent="0.25">
      <c r="CG56402" s="768"/>
      <c r="CH56402" s="768"/>
      <c r="CI56402" s="850"/>
    </row>
    <row r="56403" spans="85:87" x14ac:dyDescent="0.25">
      <c r="CG56403" s="768"/>
      <c r="CH56403" s="768"/>
      <c r="CI56403" s="850"/>
    </row>
    <row r="56404" spans="85:87" x14ac:dyDescent="0.25">
      <c r="CG56404" s="768"/>
      <c r="CH56404" s="768"/>
      <c r="CI56404" s="850"/>
    </row>
    <row r="56405" spans="85:87" x14ac:dyDescent="0.25">
      <c r="CG56405" s="768"/>
      <c r="CH56405" s="768"/>
      <c r="CI56405" s="850"/>
    </row>
    <row r="56406" spans="85:87" x14ac:dyDescent="0.25">
      <c r="CG56406" s="768"/>
      <c r="CH56406" s="768"/>
      <c r="CI56406" s="850"/>
    </row>
    <row r="56407" spans="85:87" x14ac:dyDescent="0.25">
      <c r="CG56407" s="768"/>
      <c r="CH56407" s="768"/>
      <c r="CI56407" s="850"/>
    </row>
    <row r="56408" spans="85:87" x14ac:dyDescent="0.25">
      <c r="CG56408" s="768"/>
      <c r="CH56408" s="768"/>
      <c r="CI56408" s="850"/>
    </row>
    <row r="56409" spans="85:87" x14ac:dyDescent="0.25">
      <c r="CG56409" s="768"/>
      <c r="CH56409" s="768"/>
      <c r="CI56409" s="850"/>
    </row>
    <row r="56410" spans="85:87" x14ac:dyDescent="0.25">
      <c r="CG56410" s="768"/>
      <c r="CH56410" s="768"/>
      <c r="CI56410" s="850"/>
    </row>
    <row r="56411" spans="85:87" x14ac:dyDescent="0.25">
      <c r="CG56411" s="768"/>
      <c r="CH56411" s="768"/>
      <c r="CI56411" s="850"/>
    </row>
    <row r="56412" spans="85:87" x14ac:dyDescent="0.25">
      <c r="CG56412" s="768"/>
      <c r="CH56412" s="768"/>
      <c r="CI56412" s="850"/>
    </row>
    <row r="56413" spans="85:87" x14ac:dyDescent="0.25">
      <c r="CG56413" s="768"/>
      <c r="CH56413" s="768"/>
      <c r="CI56413" s="850"/>
    </row>
    <row r="56414" spans="85:87" x14ac:dyDescent="0.25">
      <c r="CG56414" s="768"/>
      <c r="CH56414" s="768"/>
      <c r="CI56414" s="850"/>
    </row>
    <row r="56415" spans="85:87" x14ac:dyDescent="0.25">
      <c r="CG56415" s="768"/>
      <c r="CH56415" s="768"/>
      <c r="CI56415" s="850"/>
    </row>
    <row r="56416" spans="85:87" x14ac:dyDescent="0.25">
      <c r="CG56416" s="768"/>
      <c r="CH56416" s="768"/>
      <c r="CI56416" s="850"/>
    </row>
    <row r="56417" spans="85:87" x14ac:dyDescent="0.25">
      <c r="CG56417" s="768"/>
      <c r="CH56417" s="768"/>
      <c r="CI56417" s="850"/>
    </row>
    <row r="56418" spans="85:87" x14ac:dyDescent="0.25">
      <c r="CG56418" s="768"/>
      <c r="CH56418" s="768"/>
      <c r="CI56418" s="850"/>
    </row>
    <row r="56419" spans="85:87" x14ac:dyDescent="0.25">
      <c r="CG56419" s="768"/>
      <c r="CH56419" s="768"/>
      <c r="CI56419" s="850"/>
    </row>
    <row r="56420" spans="85:87" x14ac:dyDescent="0.25">
      <c r="CG56420" s="768"/>
      <c r="CH56420" s="768"/>
      <c r="CI56420" s="850"/>
    </row>
    <row r="56421" spans="85:87" x14ac:dyDescent="0.25">
      <c r="CG56421" s="768"/>
      <c r="CH56421" s="768"/>
      <c r="CI56421" s="850"/>
    </row>
    <row r="56422" spans="85:87" x14ac:dyDescent="0.25">
      <c r="CG56422" s="768"/>
      <c r="CH56422" s="768"/>
      <c r="CI56422" s="850"/>
    </row>
    <row r="56423" spans="85:87" x14ac:dyDescent="0.25">
      <c r="CG56423" s="768"/>
      <c r="CH56423" s="768"/>
      <c r="CI56423" s="850"/>
    </row>
    <row r="56424" spans="85:87" x14ac:dyDescent="0.25">
      <c r="CG56424" s="768"/>
      <c r="CH56424" s="768"/>
      <c r="CI56424" s="850"/>
    </row>
    <row r="56425" spans="85:87" x14ac:dyDescent="0.25">
      <c r="CG56425" s="768"/>
      <c r="CH56425" s="768"/>
      <c r="CI56425" s="850"/>
    </row>
    <row r="56426" spans="85:87" x14ac:dyDescent="0.25">
      <c r="CG56426" s="768"/>
      <c r="CH56426" s="768"/>
      <c r="CI56426" s="850"/>
    </row>
    <row r="56427" spans="85:87" x14ac:dyDescent="0.25">
      <c r="CG56427" s="768"/>
      <c r="CH56427" s="768"/>
      <c r="CI56427" s="850"/>
    </row>
    <row r="56428" spans="85:87" x14ac:dyDescent="0.25">
      <c r="CG56428" s="768"/>
      <c r="CH56428" s="768"/>
      <c r="CI56428" s="850"/>
    </row>
    <row r="56429" spans="85:87" x14ac:dyDescent="0.25">
      <c r="CG56429" s="768"/>
      <c r="CH56429" s="768"/>
      <c r="CI56429" s="850"/>
    </row>
    <row r="56430" spans="85:87" x14ac:dyDescent="0.25">
      <c r="CG56430" s="768"/>
      <c r="CH56430" s="768"/>
      <c r="CI56430" s="850"/>
    </row>
    <row r="56431" spans="85:87" x14ac:dyDescent="0.25">
      <c r="CG56431" s="768"/>
      <c r="CH56431" s="768"/>
      <c r="CI56431" s="850"/>
    </row>
    <row r="56432" spans="85:87" x14ac:dyDescent="0.25">
      <c r="CG56432" s="768"/>
      <c r="CH56432" s="768"/>
      <c r="CI56432" s="850"/>
    </row>
    <row r="56433" spans="85:87" x14ac:dyDescent="0.25">
      <c r="CG56433" s="768"/>
      <c r="CH56433" s="768"/>
      <c r="CI56433" s="850"/>
    </row>
    <row r="56434" spans="85:87" x14ac:dyDescent="0.25">
      <c r="CG56434" s="768"/>
      <c r="CH56434" s="768"/>
      <c r="CI56434" s="850"/>
    </row>
    <row r="56435" spans="85:87" x14ac:dyDescent="0.25">
      <c r="CG56435" s="768"/>
      <c r="CH56435" s="768"/>
      <c r="CI56435" s="850"/>
    </row>
    <row r="56436" spans="85:87" x14ac:dyDescent="0.25">
      <c r="CG56436" s="768"/>
      <c r="CH56436" s="768"/>
      <c r="CI56436" s="850"/>
    </row>
    <row r="56437" spans="85:87" x14ac:dyDescent="0.25">
      <c r="CG56437" s="768"/>
      <c r="CH56437" s="768"/>
      <c r="CI56437" s="850"/>
    </row>
    <row r="56438" spans="85:87" x14ac:dyDescent="0.25">
      <c r="CG56438" s="768"/>
      <c r="CH56438" s="768"/>
      <c r="CI56438" s="850"/>
    </row>
    <row r="56439" spans="85:87" x14ac:dyDescent="0.25">
      <c r="CG56439" s="768"/>
      <c r="CH56439" s="768"/>
      <c r="CI56439" s="850"/>
    </row>
    <row r="56440" spans="85:87" x14ac:dyDescent="0.25">
      <c r="CG56440" s="768"/>
      <c r="CH56440" s="768"/>
      <c r="CI56440" s="850"/>
    </row>
    <row r="56441" spans="85:87" x14ac:dyDescent="0.25">
      <c r="CG56441" s="768"/>
      <c r="CH56441" s="768"/>
      <c r="CI56441" s="850"/>
    </row>
    <row r="56442" spans="85:87" x14ac:dyDescent="0.25">
      <c r="CG56442" s="768"/>
      <c r="CH56442" s="768"/>
      <c r="CI56442" s="850"/>
    </row>
    <row r="56443" spans="85:87" x14ac:dyDescent="0.25">
      <c r="CG56443" s="768"/>
      <c r="CH56443" s="768"/>
      <c r="CI56443" s="850"/>
    </row>
    <row r="56444" spans="85:87" x14ac:dyDescent="0.25">
      <c r="CG56444" s="768"/>
      <c r="CH56444" s="768"/>
      <c r="CI56444" s="850"/>
    </row>
    <row r="56445" spans="85:87" x14ac:dyDescent="0.25">
      <c r="CG56445" s="768"/>
      <c r="CH56445" s="768"/>
      <c r="CI56445" s="850"/>
    </row>
    <row r="56446" spans="85:87" x14ac:dyDescent="0.25">
      <c r="CG56446" s="768"/>
      <c r="CH56446" s="768"/>
      <c r="CI56446" s="850"/>
    </row>
    <row r="56447" spans="85:87" x14ac:dyDescent="0.25">
      <c r="CG56447" s="768"/>
      <c r="CH56447" s="768"/>
      <c r="CI56447" s="850"/>
    </row>
    <row r="56448" spans="85:87" x14ac:dyDescent="0.25">
      <c r="CG56448" s="768"/>
      <c r="CH56448" s="768"/>
      <c r="CI56448" s="850"/>
    </row>
    <row r="56449" spans="85:87" x14ac:dyDescent="0.25">
      <c r="CG56449" s="768"/>
      <c r="CH56449" s="768"/>
      <c r="CI56449" s="850"/>
    </row>
    <row r="56450" spans="85:87" x14ac:dyDescent="0.25">
      <c r="CG56450" s="768"/>
      <c r="CH56450" s="768"/>
      <c r="CI56450" s="850"/>
    </row>
    <row r="56451" spans="85:87" x14ac:dyDescent="0.25">
      <c r="CG56451" s="768"/>
      <c r="CH56451" s="768"/>
      <c r="CI56451" s="850"/>
    </row>
    <row r="56452" spans="85:87" x14ac:dyDescent="0.25">
      <c r="CG56452" s="768"/>
      <c r="CH56452" s="768"/>
      <c r="CI56452" s="850"/>
    </row>
    <row r="56453" spans="85:87" x14ac:dyDescent="0.25">
      <c r="CG56453" s="768"/>
      <c r="CH56453" s="768"/>
      <c r="CI56453" s="850"/>
    </row>
    <row r="56454" spans="85:87" x14ac:dyDescent="0.25">
      <c r="CG56454" s="768"/>
      <c r="CH56454" s="768"/>
      <c r="CI56454" s="850"/>
    </row>
    <row r="56455" spans="85:87" x14ac:dyDescent="0.25">
      <c r="CG56455" s="768"/>
      <c r="CH56455" s="768"/>
      <c r="CI56455" s="850"/>
    </row>
    <row r="56456" spans="85:87" x14ac:dyDescent="0.25">
      <c r="CG56456" s="768"/>
      <c r="CH56456" s="768"/>
      <c r="CI56456" s="850"/>
    </row>
    <row r="56457" spans="85:87" x14ac:dyDescent="0.25">
      <c r="CG56457" s="768"/>
      <c r="CH56457" s="768"/>
      <c r="CI56457" s="850"/>
    </row>
    <row r="56458" spans="85:87" x14ac:dyDescent="0.25">
      <c r="CG56458" s="768"/>
      <c r="CH56458" s="768"/>
      <c r="CI56458" s="850"/>
    </row>
    <row r="56459" spans="85:87" x14ac:dyDescent="0.25">
      <c r="CG56459" s="768"/>
      <c r="CH56459" s="768"/>
      <c r="CI56459" s="850"/>
    </row>
    <row r="56460" spans="85:87" x14ac:dyDescent="0.25">
      <c r="CG56460" s="768"/>
      <c r="CH56460" s="768"/>
      <c r="CI56460" s="850"/>
    </row>
    <row r="56461" spans="85:87" x14ac:dyDescent="0.25">
      <c r="CG56461" s="768"/>
      <c r="CH56461" s="768"/>
      <c r="CI56461" s="850"/>
    </row>
    <row r="56462" spans="85:87" x14ac:dyDescent="0.25">
      <c r="CG56462" s="768"/>
      <c r="CH56462" s="768"/>
      <c r="CI56462" s="850"/>
    </row>
    <row r="56463" spans="85:87" x14ac:dyDescent="0.25">
      <c r="CG56463" s="768"/>
      <c r="CH56463" s="768"/>
      <c r="CI56463" s="850"/>
    </row>
    <row r="56464" spans="85:87" x14ac:dyDescent="0.25">
      <c r="CG56464" s="768"/>
      <c r="CH56464" s="768"/>
      <c r="CI56464" s="850"/>
    </row>
    <row r="56465" spans="85:87" x14ac:dyDescent="0.25">
      <c r="CG56465" s="768"/>
      <c r="CH56465" s="768"/>
      <c r="CI56465" s="850"/>
    </row>
    <row r="56466" spans="85:87" x14ac:dyDescent="0.25">
      <c r="CG56466" s="768"/>
      <c r="CH56466" s="768"/>
      <c r="CI56466" s="850"/>
    </row>
    <row r="56467" spans="85:87" x14ac:dyDescent="0.25">
      <c r="CG56467" s="768"/>
      <c r="CH56467" s="768"/>
      <c r="CI56467" s="850"/>
    </row>
    <row r="56468" spans="85:87" x14ac:dyDescent="0.25">
      <c r="CG56468" s="768"/>
      <c r="CH56468" s="768"/>
      <c r="CI56468" s="850"/>
    </row>
    <row r="56469" spans="85:87" x14ac:dyDescent="0.25">
      <c r="CG56469" s="768"/>
      <c r="CH56469" s="768"/>
      <c r="CI56469" s="850"/>
    </row>
    <row r="56470" spans="85:87" x14ac:dyDescent="0.25">
      <c r="CG56470" s="768"/>
      <c r="CH56470" s="768"/>
      <c r="CI56470" s="850"/>
    </row>
    <row r="56471" spans="85:87" x14ac:dyDescent="0.25">
      <c r="CG56471" s="768"/>
      <c r="CH56471" s="768"/>
      <c r="CI56471" s="850"/>
    </row>
    <row r="56472" spans="85:87" x14ac:dyDescent="0.25">
      <c r="CG56472" s="768"/>
      <c r="CH56472" s="768"/>
      <c r="CI56472" s="850"/>
    </row>
    <row r="56473" spans="85:87" x14ac:dyDescent="0.25">
      <c r="CG56473" s="768"/>
      <c r="CH56473" s="768"/>
      <c r="CI56473" s="850"/>
    </row>
    <row r="56474" spans="85:87" x14ac:dyDescent="0.25">
      <c r="CG56474" s="768"/>
      <c r="CH56474" s="768"/>
      <c r="CI56474" s="850"/>
    </row>
    <row r="56475" spans="85:87" x14ac:dyDescent="0.25">
      <c r="CG56475" s="768"/>
      <c r="CH56475" s="768"/>
      <c r="CI56475" s="850"/>
    </row>
    <row r="56476" spans="85:87" x14ac:dyDescent="0.25">
      <c r="CG56476" s="768"/>
      <c r="CH56476" s="768"/>
      <c r="CI56476" s="850"/>
    </row>
    <row r="56477" spans="85:87" x14ac:dyDescent="0.25">
      <c r="CG56477" s="768"/>
      <c r="CH56477" s="768"/>
      <c r="CI56477" s="850"/>
    </row>
    <row r="56478" spans="85:87" x14ac:dyDescent="0.25">
      <c r="CG56478" s="768"/>
      <c r="CH56478" s="768"/>
      <c r="CI56478" s="850"/>
    </row>
    <row r="56479" spans="85:87" x14ac:dyDescent="0.25">
      <c r="CG56479" s="768"/>
      <c r="CH56479" s="768"/>
      <c r="CI56479" s="850"/>
    </row>
    <row r="56480" spans="85:87" x14ac:dyDescent="0.25">
      <c r="CG56480" s="768"/>
      <c r="CH56480" s="768"/>
      <c r="CI56480" s="850"/>
    </row>
    <row r="56481" spans="85:87" x14ac:dyDescent="0.25">
      <c r="CG56481" s="768"/>
      <c r="CH56481" s="768"/>
      <c r="CI56481" s="850"/>
    </row>
    <row r="56482" spans="85:87" x14ac:dyDescent="0.25">
      <c r="CG56482" s="768"/>
      <c r="CH56482" s="768"/>
      <c r="CI56482" s="850"/>
    </row>
    <row r="56483" spans="85:87" x14ac:dyDescent="0.25">
      <c r="CG56483" s="768"/>
      <c r="CH56483" s="768"/>
      <c r="CI56483" s="850"/>
    </row>
    <row r="56484" spans="85:87" x14ac:dyDescent="0.25">
      <c r="CG56484" s="768"/>
      <c r="CH56484" s="768"/>
      <c r="CI56484" s="850"/>
    </row>
    <row r="56485" spans="85:87" x14ac:dyDescent="0.25">
      <c r="CG56485" s="768"/>
      <c r="CH56485" s="768"/>
      <c r="CI56485" s="850"/>
    </row>
    <row r="56486" spans="85:87" x14ac:dyDescent="0.25">
      <c r="CG56486" s="768"/>
      <c r="CH56486" s="768"/>
      <c r="CI56486" s="850"/>
    </row>
    <row r="56487" spans="85:87" x14ac:dyDescent="0.25">
      <c r="CG56487" s="768"/>
      <c r="CH56487" s="768"/>
      <c r="CI56487" s="850"/>
    </row>
    <row r="56488" spans="85:87" x14ac:dyDescent="0.25">
      <c r="CG56488" s="768"/>
      <c r="CH56488" s="768"/>
      <c r="CI56488" s="850"/>
    </row>
    <row r="56489" spans="85:87" x14ac:dyDescent="0.25">
      <c r="CG56489" s="768"/>
      <c r="CH56489" s="768"/>
      <c r="CI56489" s="850"/>
    </row>
    <row r="56490" spans="85:87" x14ac:dyDescent="0.25">
      <c r="CG56490" s="768"/>
      <c r="CH56490" s="768"/>
      <c r="CI56490" s="850"/>
    </row>
    <row r="56491" spans="85:87" x14ac:dyDescent="0.25">
      <c r="CG56491" s="768"/>
      <c r="CH56491" s="768"/>
      <c r="CI56491" s="850"/>
    </row>
    <row r="56492" spans="85:87" x14ac:dyDescent="0.25">
      <c r="CG56492" s="768"/>
      <c r="CH56492" s="768"/>
      <c r="CI56492" s="850"/>
    </row>
    <row r="56493" spans="85:87" x14ac:dyDescent="0.25">
      <c r="CG56493" s="768"/>
      <c r="CH56493" s="768"/>
      <c r="CI56493" s="850"/>
    </row>
    <row r="56494" spans="85:87" x14ac:dyDescent="0.25">
      <c r="CG56494" s="768"/>
      <c r="CH56494" s="768"/>
      <c r="CI56494" s="850"/>
    </row>
    <row r="56495" spans="85:87" x14ac:dyDescent="0.25">
      <c r="CG56495" s="768"/>
      <c r="CH56495" s="768"/>
      <c r="CI56495" s="850"/>
    </row>
    <row r="56496" spans="85:87" x14ac:dyDescent="0.25">
      <c r="CG56496" s="768"/>
      <c r="CH56496" s="768"/>
      <c r="CI56496" s="850"/>
    </row>
    <row r="56497" spans="85:87" x14ac:dyDescent="0.25">
      <c r="CG56497" s="768"/>
      <c r="CH56497" s="768"/>
      <c r="CI56497" s="850"/>
    </row>
    <row r="56498" spans="85:87" x14ac:dyDescent="0.25">
      <c r="CG56498" s="768"/>
      <c r="CH56498" s="768"/>
      <c r="CI56498" s="850"/>
    </row>
    <row r="56499" spans="85:87" x14ac:dyDescent="0.25">
      <c r="CG56499" s="768"/>
      <c r="CH56499" s="768"/>
      <c r="CI56499" s="850"/>
    </row>
    <row r="56500" spans="85:87" x14ac:dyDescent="0.25">
      <c r="CG56500" s="768"/>
      <c r="CH56500" s="768"/>
      <c r="CI56500" s="850"/>
    </row>
    <row r="56501" spans="85:87" x14ac:dyDescent="0.25">
      <c r="CG56501" s="768"/>
      <c r="CH56501" s="768"/>
      <c r="CI56501" s="850"/>
    </row>
    <row r="56502" spans="85:87" x14ac:dyDescent="0.25">
      <c r="CG56502" s="768"/>
      <c r="CH56502" s="768"/>
      <c r="CI56502" s="850"/>
    </row>
    <row r="56503" spans="85:87" x14ac:dyDescent="0.25">
      <c r="CG56503" s="768"/>
      <c r="CH56503" s="768"/>
      <c r="CI56503" s="850"/>
    </row>
    <row r="56504" spans="85:87" x14ac:dyDescent="0.25">
      <c r="CG56504" s="768"/>
      <c r="CH56504" s="768"/>
      <c r="CI56504" s="850"/>
    </row>
    <row r="56505" spans="85:87" x14ac:dyDescent="0.25">
      <c r="CG56505" s="768"/>
      <c r="CH56505" s="768"/>
      <c r="CI56505" s="850"/>
    </row>
    <row r="56506" spans="85:87" x14ac:dyDescent="0.25">
      <c r="CG56506" s="768"/>
      <c r="CH56506" s="768"/>
      <c r="CI56506" s="850"/>
    </row>
    <row r="56507" spans="85:87" x14ac:dyDescent="0.25">
      <c r="CG56507" s="768"/>
      <c r="CH56507" s="768"/>
      <c r="CI56507" s="850"/>
    </row>
    <row r="56508" spans="85:87" x14ac:dyDescent="0.25">
      <c r="CG56508" s="768"/>
      <c r="CH56508" s="768"/>
      <c r="CI56508" s="850"/>
    </row>
    <row r="56509" spans="85:87" x14ac:dyDescent="0.25">
      <c r="CG56509" s="768"/>
      <c r="CH56509" s="768"/>
      <c r="CI56509" s="850"/>
    </row>
    <row r="56510" spans="85:87" x14ac:dyDescent="0.25">
      <c r="CG56510" s="768"/>
      <c r="CH56510" s="768"/>
      <c r="CI56510" s="850"/>
    </row>
    <row r="56511" spans="85:87" x14ac:dyDescent="0.25">
      <c r="CG56511" s="768"/>
      <c r="CH56511" s="768"/>
      <c r="CI56511" s="850"/>
    </row>
    <row r="56512" spans="85:87" x14ac:dyDescent="0.25">
      <c r="CG56512" s="768"/>
      <c r="CH56512" s="768"/>
      <c r="CI56512" s="850"/>
    </row>
    <row r="56513" spans="85:87" x14ac:dyDescent="0.25">
      <c r="CG56513" s="768"/>
      <c r="CH56513" s="768"/>
      <c r="CI56513" s="850"/>
    </row>
    <row r="56514" spans="85:87" x14ac:dyDescent="0.25">
      <c r="CG56514" s="768"/>
      <c r="CH56514" s="768"/>
      <c r="CI56514" s="850"/>
    </row>
    <row r="56515" spans="85:87" x14ac:dyDescent="0.25">
      <c r="CG56515" s="768"/>
      <c r="CH56515" s="768"/>
      <c r="CI56515" s="850"/>
    </row>
    <row r="56516" spans="85:87" x14ac:dyDescent="0.25">
      <c r="CG56516" s="768"/>
      <c r="CH56516" s="768"/>
      <c r="CI56516" s="850"/>
    </row>
    <row r="56517" spans="85:87" x14ac:dyDescent="0.25">
      <c r="CG56517" s="768"/>
      <c r="CH56517" s="768"/>
      <c r="CI56517" s="850"/>
    </row>
    <row r="56518" spans="85:87" x14ac:dyDescent="0.25">
      <c r="CG56518" s="768"/>
      <c r="CH56518" s="768"/>
      <c r="CI56518" s="850"/>
    </row>
    <row r="56519" spans="85:87" x14ac:dyDescent="0.25">
      <c r="CG56519" s="768"/>
      <c r="CH56519" s="768"/>
      <c r="CI56519" s="850"/>
    </row>
    <row r="56520" spans="85:87" x14ac:dyDescent="0.25">
      <c r="CG56520" s="768"/>
      <c r="CH56520" s="768"/>
      <c r="CI56520" s="850"/>
    </row>
    <row r="56521" spans="85:87" x14ac:dyDescent="0.25">
      <c r="CG56521" s="768"/>
      <c r="CH56521" s="768"/>
      <c r="CI56521" s="850"/>
    </row>
    <row r="56522" spans="85:87" x14ac:dyDescent="0.25">
      <c r="CG56522" s="768"/>
      <c r="CH56522" s="768"/>
      <c r="CI56522" s="850"/>
    </row>
    <row r="56523" spans="85:87" x14ac:dyDescent="0.25">
      <c r="CG56523" s="768"/>
      <c r="CH56523" s="768"/>
      <c r="CI56523" s="850"/>
    </row>
    <row r="56524" spans="85:87" x14ac:dyDescent="0.25">
      <c r="CG56524" s="768"/>
      <c r="CH56524" s="768"/>
      <c r="CI56524" s="850"/>
    </row>
    <row r="56525" spans="85:87" x14ac:dyDescent="0.25">
      <c r="CG56525" s="768"/>
      <c r="CH56525" s="768"/>
      <c r="CI56525" s="850"/>
    </row>
    <row r="56526" spans="85:87" x14ac:dyDescent="0.25">
      <c r="CG56526" s="768"/>
      <c r="CH56526" s="768"/>
      <c r="CI56526" s="850"/>
    </row>
    <row r="56527" spans="85:87" x14ac:dyDescent="0.25">
      <c r="CG56527" s="768"/>
      <c r="CH56527" s="768"/>
      <c r="CI56527" s="850"/>
    </row>
    <row r="56528" spans="85:87" x14ac:dyDescent="0.25">
      <c r="CG56528" s="768"/>
      <c r="CH56528" s="768"/>
      <c r="CI56528" s="850"/>
    </row>
    <row r="56529" spans="85:87" x14ac:dyDescent="0.25">
      <c r="CG56529" s="768"/>
      <c r="CH56529" s="768"/>
      <c r="CI56529" s="850"/>
    </row>
    <row r="56530" spans="85:87" x14ac:dyDescent="0.25">
      <c r="CG56530" s="768"/>
      <c r="CH56530" s="768"/>
      <c r="CI56530" s="850"/>
    </row>
    <row r="56531" spans="85:87" x14ac:dyDescent="0.25">
      <c r="CG56531" s="768"/>
      <c r="CH56531" s="768"/>
      <c r="CI56531" s="850"/>
    </row>
    <row r="56532" spans="85:87" x14ac:dyDescent="0.25">
      <c r="CG56532" s="768"/>
      <c r="CH56532" s="768"/>
      <c r="CI56532" s="850"/>
    </row>
    <row r="56533" spans="85:87" x14ac:dyDescent="0.25">
      <c r="CG56533" s="768"/>
      <c r="CH56533" s="768"/>
      <c r="CI56533" s="850"/>
    </row>
    <row r="56534" spans="85:87" x14ac:dyDescent="0.25">
      <c r="CG56534" s="768"/>
      <c r="CH56534" s="768"/>
      <c r="CI56534" s="850"/>
    </row>
    <row r="56535" spans="85:87" x14ac:dyDescent="0.25">
      <c r="CG56535" s="768"/>
      <c r="CH56535" s="768"/>
      <c r="CI56535" s="850"/>
    </row>
    <row r="56536" spans="85:87" x14ac:dyDescent="0.25">
      <c r="CG56536" s="768"/>
      <c r="CH56536" s="768"/>
      <c r="CI56536" s="850"/>
    </row>
    <row r="56537" spans="85:87" x14ac:dyDescent="0.25">
      <c r="CG56537" s="768"/>
      <c r="CH56537" s="768"/>
      <c r="CI56537" s="850"/>
    </row>
    <row r="56538" spans="85:87" x14ac:dyDescent="0.25">
      <c r="CG56538" s="768"/>
      <c r="CH56538" s="768"/>
      <c r="CI56538" s="850"/>
    </row>
    <row r="56539" spans="85:87" x14ac:dyDescent="0.25">
      <c r="CG56539" s="768"/>
      <c r="CH56539" s="768"/>
      <c r="CI56539" s="850"/>
    </row>
    <row r="56540" spans="85:87" x14ac:dyDescent="0.25">
      <c r="CG56540" s="768"/>
      <c r="CH56540" s="768"/>
      <c r="CI56540" s="850"/>
    </row>
    <row r="56541" spans="85:87" x14ac:dyDescent="0.25">
      <c r="CG56541" s="768"/>
      <c r="CH56541" s="768"/>
      <c r="CI56541" s="850"/>
    </row>
    <row r="56542" spans="85:87" x14ac:dyDescent="0.25">
      <c r="CG56542" s="768"/>
      <c r="CH56542" s="768"/>
      <c r="CI56542" s="850"/>
    </row>
    <row r="56543" spans="85:87" x14ac:dyDescent="0.25">
      <c r="CG56543" s="768"/>
      <c r="CH56543" s="768"/>
      <c r="CI56543" s="850"/>
    </row>
    <row r="56544" spans="85:87" x14ac:dyDescent="0.25">
      <c r="CG56544" s="768"/>
      <c r="CH56544" s="768"/>
      <c r="CI56544" s="850"/>
    </row>
    <row r="56545" spans="85:87" x14ac:dyDescent="0.25">
      <c r="CG56545" s="768"/>
      <c r="CH56545" s="768"/>
      <c r="CI56545" s="850"/>
    </row>
    <row r="56546" spans="85:87" x14ac:dyDescent="0.25">
      <c r="CG56546" s="768"/>
      <c r="CH56546" s="768"/>
      <c r="CI56546" s="850"/>
    </row>
    <row r="56547" spans="85:87" x14ac:dyDescent="0.25">
      <c r="CG56547" s="768"/>
      <c r="CH56547" s="768"/>
      <c r="CI56547" s="850"/>
    </row>
    <row r="56548" spans="85:87" x14ac:dyDescent="0.25">
      <c r="CG56548" s="768"/>
      <c r="CH56548" s="768"/>
      <c r="CI56548" s="850"/>
    </row>
    <row r="56549" spans="85:87" x14ac:dyDescent="0.25">
      <c r="CG56549" s="768"/>
      <c r="CH56549" s="768"/>
      <c r="CI56549" s="850"/>
    </row>
    <row r="56550" spans="85:87" x14ac:dyDescent="0.25">
      <c r="CG56550" s="768"/>
      <c r="CH56550" s="768"/>
      <c r="CI56550" s="850"/>
    </row>
    <row r="56551" spans="85:87" x14ac:dyDescent="0.25">
      <c r="CG56551" s="768"/>
      <c r="CH56551" s="768"/>
      <c r="CI56551" s="850"/>
    </row>
    <row r="56552" spans="85:87" x14ac:dyDescent="0.25">
      <c r="CG56552" s="768"/>
      <c r="CH56552" s="768"/>
      <c r="CI56552" s="850"/>
    </row>
    <row r="56553" spans="85:87" x14ac:dyDescent="0.25">
      <c r="CG56553" s="768"/>
      <c r="CH56553" s="768"/>
      <c r="CI56553" s="850"/>
    </row>
    <row r="56554" spans="85:87" x14ac:dyDescent="0.25">
      <c r="CG56554" s="768"/>
      <c r="CH56554" s="768"/>
      <c r="CI56554" s="850"/>
    </row>
    <row r="56555" spans="85:87" x14ac:dyDescent="0.25">
      <c r="CG56555" s="768"/>
      <c r="CH56555" s="768"/>
      <c r="CI56555" s="850"/>
    </row>
    <row r="56556" spans="85:87" x14ac:dyDescent="0.25">
      <c r="CG56556" s="768"/>
      <c r="CH56556" s="768"/>
      <c r="CI56556" s="850"/>
    </row>
    <row r="56557" spans="85:87" x14ac:dyDescent="0.25">
      <c r="CG56557" s="768"/>
      <c r="CH56557" s="768"/>
      <c r="CI56557" s="850"/>
    </row>
    <row r="56558" spans="85:87" x14ac:dyDescent="0.25">
      <c r="CG56558" s="768"/>
      <c r="CH56558" s="768"/>
      <c r="CI56558" s="850"/>
    </row>
    <row r="56559" spans="85:87" x14ac:dyDescent="0.25">
      <c r="CG56559" s="768"/>
      <c r="CH56559" s="768"/>
      <c r="CI56559" s="850"/>
    </row>
    <row r="56560" spans="85:87" x14ac:dyDescent="0.25">
      <c r="CG56560" s="768"/>
      <c r="CH56560" s="768"/>
      <c r="CI56560" s="850"/>
    </row>
    <row r="56561" spans="85:87" x14ac:dyDescent="0.25">
      <c r="CG56561" s="768"/>
      <c r="CH56561" s="768"/>
      <c r="CI56561" s="850"/>
    </row>
    <row r="56562" spans="85:87" x14ac:dyDescent="0.25">
      <c r="CG56562" s="768"/>
      <c r="CH56562" s="768"/>
      <c r="CI56562" s="850"/>
    </row>
    <row r="56563" spans="85:87" x14ac:dyDescent="0.25">
      <c r="CG56563" s="768"/>
      <c r="CH56563" s="768"/>
      <c r="CI56563" s="850"/>
    </row>
    <row r="56564" spans="85:87" x14ac:dyDescent="0.25">
      <c r="CG56564" s="768"/>
      <c r="CH56564" s="768"/>
      <c r="CI56564" s="850"/>
    </row>
    <row r="56565" spans="85:87" x14ac:dyDescent="0.25">
      <c r="CG56565" s="768"/>
      <c r="CH56565" s="768"/>
      <c r="CI56565" s="850"/>
    </row>
    <row r="56566" spans="85:87" x14ac:dyDescent="0.25">
      <c r="CG56566" s="768"/>
      <c r="CH56566" s="768"/>
      <c r="CI56566" s="850"/>
    </row>
    <row r="56567" spans="85:87" x14ac:dyDescent="0.25">
      <c r="CG56567" s="768"/>
      <c r="CH56567" s="768"/>
      <c r="CI56567" s="850"/>
    </row>
    <row r="56568" spans="85:87" x14ac:dyDescent="0.25">
      <c r="CG56568" s="768"/>
      <c r="CH56568" s="768"/>
      <c r="CI56568" s="850"/>
    </row>
    <row r="56569" spans="85:87" x14ac:dyDescent="0.25">
      <c r="CG56569" s="768"/>
      <c r="CH56569" s="768"/>
      <c r="CI56569" s="850"/>
    </row>
    <row r="56570" spans="85:87" x14ac:dyDescent="0.25">
      <c r="CG56570" s="768"/>
      <c r="CH56570" s="768"/>
      <c r="CI56570" s="850"/>
    </row>
    <row r="56571" spans="85:87" x14ac:dyDescent="0.25">
      <c r="CG56571" s="768"/>
      <c r="CH56571" s="768"/>
      <c r="CI56571" s="850"/>
    </row>
    <row r="56572" spans="85:87" x14ac:dyDescent="0.25">
      <c r="CG56572" s="768"/>
      <c r="CH56572" s="768"/>
      <c r="CI56572" s="850"/>
    </row>
    <row r="56573" spans="85:87" x14ac:dyDescent="0.25">
      <c r="CG56573" s="768"/>
      <c r="CH56573" s="768"/>
      <c r="CI56573" s="850"/>
    </row>
    <row r="56574" spans="85:87" x14ac:dyDescent="0.25">
      <c r="CG56574" s="768"/>
      <c r="CH56574" s="768"/>
      <c r="CI56574" s="850"/>
    </row>
    <row r="56575" spans="85:87" x14ac:dyDescent="0.25">
      <c r="CG56575" s="768"/>
      <c r="CH56575" s="768"/>
      <c r="CI56575" s="850"/>
    </row>
    <row r="56576" spans="85:87" x14ac:dyDescent="0.25">
      <c r="CG56576" s="768"/>
      <c r="CH56576" s="768"/>
      <c r="CI56576" s="850"/>
    </row>
    <row r="56577" spans="85:87" x14ac:dyDescent="0.25">
      <c r="CG56577" s="768"/>
      <c r="CH56577" s="768"/>
      <c r="CI56577" s="850"/>
    </row>
    <row r="56578" spans="85:87" x14ac:dyDescent="0.25">
      <c r="CG56578" s="768"/>
      <c r="CH56578" s="768"/>
      <c r="CI56578" s="850"/>
    </row>
    <row r="56579" spans="85:87" x14ac:dyDescent="0.25">
      <c r="CG56579" s="768"/>
      <c r="CH56579" s="768"/>
      <c r="CI56579" s="850"/>
    </row>
    <row r="56580" spans="85:87" x14ac:dyDescent="0.25">
      <c r="CG56580" s="768"/>
      <c r="CH56580" s="768"/>
      <c r="CI56580" s="850"/>
    </row>
    <row r="56581" spans="85:87" x14ac:dyDescent="0.25">
      <c r="CG56581" s="768"/>
      <c r="CH56581" s="768"/>
      <c r="CI56581" s="850"/>
    </row>
    <row r="56582" spans="85:87" x14ac:dyDescent="0.25">
      <c r="CG56582" s="768"/>
      <c r="CH56582" s="768"/>
      <c r="CI56582" s="850"/>
    </row>
    <row r="56583" spans="85:87" x14ac:dyDescent="0.25">
      <c r="CG56583" s="768"/>
      <c r="CH56583" s="768"/>
      <c r="CI56583" s="850"/>
    </row>
    <row r="56584" spans="85:87" x14ac:dyDescent="0.25">
      <c r="CG56584" s="768"/>
      <c r="CH56584" s="768"/>
      <c r="CI56584" s="850"/>
    </row>
    <row r="56585" spans="85:87" x14ac:dyDescent="0.25">
      <c r="CG56585" s="768"/>
      <c r="CH56585" s="768"/>
      <c r="CI56585" s="850"/>
    </row>
    <row r="56586" spans="85:87" x14ac:dyDescent="0.25">
      <c r="CG56586" s="768"/>
      <c r="CH56586" s="768"/>
      <c r="CI56586" s="850"/>
    </row>
    <row r="56587" spans="85:87" x14ac:dyDescent="0.25">
      <c r="CG56587" s="768"/>
      <c r="CH56587" s="768"/>
      <c r="CI56587" s="850"/>
    </row>
    <row r="56588" spans="85:87" x14ac:dyDescent="0.25">
      <c r="CG56588" s="768"/>
      <c r="CH56588" s="768"/>
      <c r="CI56588" s="850"/>
    </row>
    <row r="56589" spans="85:87" x14ac:dyDescent="0.25">
      <c r="CG56589" s="768"/>
      <c r="CH56589" s="768"/>
      <c r="CI56589" s="850"/>
    </row>
    <row r="56590" spans="85:87" x14ac:dyDescent="0.25">
      <c r="CG56590" s="768"/>
      <c r="CH56590" s="768"/>
      <c r="CI56590" s="850"/>
    </row>
    <row r="56591" spans="85:87" x14ac:dyDescent="0.25">
      <c r="CG56591" s="768"/>
      <c r="CH56591" s="768"/>
      <c r="CI56591" s="850"/>
    </row>
    <row r="56592" spans="85:87" x14ac:dyDescent="0.25">
      <c r="CG56592" s="768"/>
      <c r="CH56592" s="768"/>
      <c r="CI56592" s="850"/>
    </row>
    <row r="56593" spans="85:87" x14ac:dyDescent="0.25">
      <c r="CG56593" s="768"/>
      <c r="CH56593" s="768"/>
      <c r="CI56593" s="850"/>
    </row>
    <row r="56594" spans="85:87" x14ac:dyDescent="0.25">
      <c r="CG56594" s="768"/>
      <c r="CH56594" s="768"/>
      <c r="CI56594" s="850"/>
    </row>
    <row r="56595" spans="85:87" x14ac:dyDescent="0.25">
      <c r="CG56595" s="768"/>
      <c r="CH56595" s="768"/>
      <c r="CI56595" s="850"/>
    </row>
    <row r="56596" spans="85:87" x14ac:dyDescent="0.25">
      <c r="CG56596" s="768"/>
      <c r="CH56596" s="768"/>
      <c r="CI56596" s="850"/>
    </row>
    <row r="56597" spans="85:87" x14ac:dyDescent="0.25">
      <c r="CG56597" s="768"/>
      <c r="CH56597" s="768"/>
      <c r="CI56597" s="850"/>
    </row>
    <row r="56598" spans="85:87" x14ac:dyDescent="0.25">
      <c r="CG56598" s="768"/>
      <c r="CH56598" s="768"/>
      <c r="CI56598" s="850"/>
    </row>
    <row r="56599" spans="85:87" x14ac:dyDescent="0.25">
      <c r="CG56599" s="768"/>
      <c r="CH56599" s="768"/>
      <c r="CI56599" s="850"/>
    </row>
    <row r="56600" spans="85:87" x14ac:dyDescent="0.25">
      <c r="CG56600" s="768"/>
      <c r="CH56600" s="768"/>
      <c r="CI56600" s="850"/>
    </row>
    <row r="56601" spans="85:87" x14ac:dyDescent="0.25">
      <c r="CG56601" s="768"/>
      <c r="CH56601" s="768"/>
      <c r="CI56601" s="850"/>
    </row>
    <row r="56602" spans="85:87" x14ac:dyDescent="0.25">
      <c r="CG56602" s="768"/>
      <c r="CH56602" s="768"/>
      <c r="CI56602" s="850"/>
    </row>
    <row r="56603" spans="85:87" x14ac:dyDescent="0.25">
      <c r="CG56603" s="768"/>
      <c r="CH56603" s="768"/>
      <c r="CI56603" s="850"/>
    </row>
    <row r="56604" spans="85:87" x14ac:dyDescent="0.25">
      <c r="CG56604" s="768"/>
      <c r="CH56604" s="768"/>
      <c r="CI56604" s="850"/>
    </row>
    <row r="56605" spans="85:87" x14ac:dyDescent="0.25">
      <c r="CG56605" s="768"/>
      <c r="CH56605" s="768"/>
      <c r="CI56605" s="850"/>
    </row>
    <row r="56606" spans="85:87" x14ac:dyDescent="0.25">
      <c r="CG56606" s="768"/>
      <c r="CH56606" s="768"/>
      <c r="CI56606" s="850"/>
    </row>
    <row r="56607" spans="85:87" x14ac:dyDescent="0.25">
      <c r="CG56607" s="768"/>
      <c r="CH56607" s="768"/>
      <c r="CI56607" s="850"/>
    </row>
    <row r="56608" spans="85:87" x14ac:dyDescent="0.25">
      <c r="CG56608" s="768"/>
      <c r="CH56608" s="768"/>
      <c r="CI56608" s="850"/>
    </row>
    <row r="56609" spans="85:87" x14ac:dyDescent="0.25">
      <c r="CG56609" s="768"/>
      <c r="CH56609" s="768"/>
      <c r="CI56609" s="850"/>
    </row>
    <row r="56610" spans="85:87" x14ac:dyDescent="0.25">
      <c r="CG56610" s="768"/>
      <c r="CH56610" s="768"/>
      <c r="CI56610" s="850"/>
    </row>
    <row r="56611" spans="85:87" x14ac:dyDescent="0.25">
      <c r="CG56611" s="768"/>
      <c r="CH56611" s="768"/>
      <c r="CI56611" s="850"/>
    </row>
    <row r="56612" spans="85:87" x14ac:dyDescent="0.25">
      <c r="CG56612" s="768"/>
      <c r="CH56612" s="768"/>
      <c r="CI56612" s="850"/>
    </row>
    <row r="56613" spans="85:87" x14ac:dyDescent="0.25">
      <c r="CG56613" s="768"/>
      <c r="CH56613" s="768"/>
      <c r="CI56613" s="850"/>
    </row>
    <row r="56614" spans="85:87" x14ac:dyDescent="0.25">
      <c r="CG56614" s="768"/>
      <c r="CH56614" s="768"/>
      <c r="CI56614" s="850"/>
    </row>
    <row r="56615" spans="85:87" x14ac:dyDescent="0.25">
      <c r="CG56615" s="768"/>
      <c r="CH56615" s="768"/>
      <c r="CI56615" s="850"/>
    </row>
    <row r="56616" spans="85:87" x14ac:dyDescent="0.25">
      <c r="CG56616" s="768"/>
      <c r="CH56616" s="768"/>
      <c r="CI56616" s="850"/>
    </row>
    <row r="56617" spans="85:87" x14ac:dyDescent="0.25">
      <c r="CG56617" s="768"/>
      <c r="CH56617" s="768"/>
      <c r="CI56617" s="850"/>
    </row>
    <row r="56618" spans="85:87" x14ac:dyDescent="0.25">
      <c r="CG56618" s="768"/>
      <c r="CH56618" s="768"/>
      <c r="CI56618" s="850"/>
    </row>
    <row r="56619" spans="85:87" x14ac:dyDescent="0.25">
      <c r="CG56619" s="768"/>
      <c r="CH56619" s="768"/>
      <c r="CI56619" s="850"/>
    </row>
    <row r="56620" spans="85:87" x14ac:dyDescent="0.25">
      <c r="CG56620" s="768"/>
      <c r="CH56620" s="768"/>
      <c r="CI56620" s="850"/>
    </row>
    <row r="56621" spans="85:87" x14ac:dyDescent="0.25">
      <c r="CG56621" s="768"/>
      <c r="CH56621" s="768"/>
      <c r="CI56621" s="850"/>
    </row>
    <row r="56622" spans="85:87" x14ac:dyDescent="0.25">
      <c r="CG56622" s="768"/>
      <c r="CH56622" s="768"/>
      <c r="CI56622" s="850"/>
    </row>
    <row r="56623" spans="85:87" x14ac:dyDescent="0.25">
      <c r="CG56623" s="768"/>
      <c r="CH56623" s="768"/>
      <c r="CI56623" s="850"/>
    </row>
    <row r="56624" spans="85:87" x14ac:dyDescent="0.25">
      <c r="CG56624" s="768"/>
      <c r="CH56624" s="768"/>
      <c r="CI56624" s="850"/>
    </row>
    <row r="56625" spans="85:87" x14ac:dyDescent="0.25">
      <c r="CG56625" s="768"/>
      <c r="CH56625" s="768"/>
      <c r="CI56625" s="850"/>
    </row>
    <row r="56626" spans="85:87" x14ac:dyDescent="0.25">
      <c r="CG56626" s="768"/>
      <c r="CH56626" s="768"/>
      <c r="CI56626" s="850"/>
    </row>
    <row r="56627" spans="85:87" x14ac:dyDescent="0.25">
      <c r="CG56627" s="768"/>
      <c r="CH56627" s="768"/>
      <c r="CI56627" s="850"/>
    </row>
    <row r="56628" spans="85:87" x14ac:dyDescent="0.25">
      <c r="CG56628" s="768"/>
      <c r="CH56628" s="768"/>
      <c r="CI56628" s="850"/>
    </row>
    <row r="56629" spans="85:87" x14ac:dyDescent="0.25">
      <c r="CG56629" s="768"/>
      <c r="CH56629" s="768"/>
      <c r="CI56629" s="850"/>
    </row>
    <row r="56630" spans="85:87" x14ac:dyDescent="0.25">
      <c r="CG56630" s="768"/>
      <c r="CH56630" s="768"/>
      <c r="CI56630" s="850"/>
    </row>
    <row r="56631" spans="85:87" x14ac:dyDescent="0.25">
      <c r="CG56631" s="768"/>
      <c r="CH56631" s="768"/>
      <c r="CI56631" s="850"/>
    </row>
    <row r="56632" spans="85:87" x14ac:dyDescent="0.25">
      <c r="CG56632" s="768"/>
      <c r="CH56632" s="768"/>
      <c r="CI56632" s="850"/>
    </row>
    <row r="56633" spans="85:87" x14ac:dyDescent="0.25">
      <c r="CG56633" s="768"/>
      <c r="CH56633" s="768"/>
      <c r="CI56633" s="850"/>
    </row>
    <row r="56634" spans="85:87" x14ac:dyDescent="0.25">
      <c r="CG56634" s="768"/>
      <c r="CH56634" s="768"/>
      <c r="CI56634" s="850"/>
    </row>
    <row r="56635" spans="85:87" x14ac:dyDescent="0.25">
      <c r="CG56635" s="768"/>
      <c r="CH56635" s="768"/>
      <c r="CI56635" s="850"/>
    </row>
    <row r="56636" spans="85:87" x14ac:dyDescent="0.25">
      <c r="CG56636" s="768"/>
      <c r="CH56636" s="768"/>
      <c r="CI56636" s="850"/>
    </row>
    <row r="56637" spans="85:87" x14ac:dyDescent="0.25">
      <c r="CG56637" s="768"/>
      <c r="CH56637" s="768"/>
      <c r="CI56637" s="850"/>
    </row>
    <row r="56638" spans="85:87" x14ac:dyDescent="0.25">
      <c r="CG56638" s="768"/>
      <c r="CH56638" s="768"/>
      <c r="CI56638" s="850"/>
    </row>
    <row r="56639" spans="85:87" x14ac:dyDescent="0.25">
      <c r="CG56639" s="768"/>
      <c r="CH56639" s="768"/>
      <c r="CI56639" s="850"/>
    </row>
    <row r="56640" spans="85:87" x14ac:dyDescent="0.25">
      <c r="CG56640" s="768"/>
      <c r="CH56640" s="768"/>
      <c r="CI56640" s="850"/>
    </row>
    <row r="56641" spans="85:87" x14ac:dyDescent="0.25">
      <c r="CG56641" s="768"/>
      <c r="CH56641" s="768"/>
      <c r="CI56641" s="850"/>
    </row>
    <row r="56642" spans="85:87" x14ac:dyDescent="0.25">
      <c r="CG56642" s="768"/>
      <c r="CH56642" s="768"/>
      <c r="CI56642" s="850"/>
    </row>
    <row r="56643" spans="85:87" x14ac:dyDescent="0.25">
      <c r="CG56643" s="768"/>
      <c r="CH56643" s="768"/>
      <c r="CI56643" s="850"/>
    </row>
    <row r="56644" spans="85:87" x14ac:dyDescent="0.25">
      <c r="CG56644" s="768"/>
      <c r="CH56644" s="768"/>
      <c r="CI56644" s="850"/>
    </row>
    <row r="56645" spans="85:87" x14ac:dyDescent="0.25">
      <c r="CG56645" s="768"/>
      <c r="CH56645" s="768"/>
      <c r="CI56645" s="850"/>
    </row>
    <row r="56646" spans="85:87" x14ac:dyDescent="0.25">
      <c r="CG56646" s="768"/>
      <c r="CH56646" s="768"/>
      <c r="CI56646" s="850"/>
    </row>
    <row r="56647" spans="85:87" x14ac:dyDescent="0.25">
      <c r="CG56647" s="768"/>
      <c r="CH56647" s="768"/>
      <c r="CI56647" s="850"/>
    </row>
    <row r="56648" spans="85:87" x14ac:dyDescent="0.25">
      <c r="CG56648" s="768"/>
      <c r="CH56648" s="768"/>
      <c r="CI56648" s="850"/>
    </row>
    <row r="56649" spans="85:87" x14ac:dyDescent="0.25">
      <c r="CG56649" s="768"/>
      <c r="CH56649" s="768"/>
      <c r="CI56649" s="850"/>
    </row>
    <row r="56650" spans="85:87" x14ac:dyDescent="0.25">
      <c r="CG56650" s="768"/>
      <c r="CH56650" s="768"/>
      <c r="CI56650" s="850"/>
    </row>
    <row r="56651" spans="85:87" x14ac:dyDescent="0.25">
      <c r="CG56651" s="768"/>
      <c r="CH56651" s="768"/>
      <c r="CI56651" s="850"/>
    </row>
    <row r="56652" spans="85:87" x14ac:dyDescent="0.25">
      <c r="CG56652" s="768"/>
      <c r="CH56652" s="768"/>
      <c r="CI56652" s="850"/>
    </row>
    <row r="56653" spans="85:87" x14ac:dyDescent="0.25">
      <c r="CG56653" s="768"/>
      <c r="CH56653" s="768"/>
      <c r="CI56653" s="850"/>
    </row>
    <row r="56654" spans="85:87" x14ac:dyDescent="0.25">
      <c r="CG56654" s="768"/>
      <c r="CH56654" s="768"/>
      <c r="CI56654" s="850"/>
    </row>
    <row r="56655" spans="85:87" x14ac:dyDescent="0.25">
      <c r="CG56655" s="768"/>
      <c r="CH56655" s="768"/>
      <c r="CI56655" s="850"/>
    </row>
    <row r="56656" spans="85:87" x14ac:dyDescent="0.25">
      <c r="CG56656" s="768"/>
      <c r="CH56656" s="768"/>
      <c r="CI56656" s="850"/>
    </row>
    <row r="56657" spans="85:87" x14ac:dyDescent="0.25">
      <c r="CG56657" s="768"/>
      <c r="CH56657" s="768"/>
      <c r="CI56657" s="850"/>
    </row>
    <row r="56658" spans="85:87" x14ac:dyDescent="0.25">
      <c r="CG56658" s="768"/>
      <c r="CH56658" s="768"/>
      <c r="CI56658" s="850"/>
    </row>
    <row r="56659" spans="85:87" x14ac:dyDescent="0.25">
      <c r="CG56659" s="768"/>
      <c r="CH56659" s="768"/>
      <c r="CI56659" s="850"/>
    </row>
    <row r="56660" spans="85:87" x14ac:dyDescent="0.25">
      <c r="CG56660" s="768"/>
      <c r="CH56660" s="768"/>
      <c r="CI56660" s="850"/>
    </row>
    <row r="56661" spans="85:87" x14ac:dyDescent="0.25">
      <c r="CG56661" s="768"/>
      <c r="CH56661" s="768"/>
      <c r="CI56661" s="850"/>
    </row>
    <row r="56662" spans="85:87" x14ac:dyDescent="0.25">
      <c r="CG56662" s="768"/>
      <c r="CH56662" s="768"/>
      <c r="CI56662" s="850"/>
    </row>
    <row r="56663" spans="85:87" x14ac:dyDescent="0.25">
      <c r="CG56663" s="768"/>
      <c r="CH56663" s="768"/>
      <c r="CI56663" s="850"/>
    </row>
    <row r="56664" spans="85:87" x14ac:dyDescent="0.25">
      <c r="CG56664" s="768"/>
      <c r="CH56664" s="768"/>
      <c r="CI56664" s="850"/>
    </row>
    <row r="56665" spans="85:87" x14ac:dyDescent="0.25">
      <c r="CG56665" s="768"/>
      <c r="CH56665" s="768"/>
      <c r="CI56665" s="850"/>
    </row>
    <row r="56666" spans="85:87" x14ac:dyDescent="0.25">
      <c r="CG56666" s="768"/>
      <c r="CH56666" s="768"/>
      <c r="CI56666" s="850"/>
    </row>
    <row r="56667" spans="85:87" x14ac:dyDescent="0.25">
      <c r="CG56667" s="768"/>
      <c r="CH56667" s="768"/>
      <c r="CI56667" s="850"/>
    </row>
    <row r="56668" spans="85:87" x14ac:dyDescent="0.25">
      <c r="CG56668" s="768"/>
      <c r="CH56668" s="768"/>
      <c r="CI56668" s="850"/>
    </row>
    <row r="56669" spans="85:87" x14ac:dyDescent="0.25">
      <c r="CG56669" s="768"/>
      <c r="CH56669" s="768"/>
      <c r="CI56669" s="850"/>
    </row>
    <row r="56670" spans="85:87" x14ac:dyDescent="0.25">
      <c r="CG56670" s="768"/>
      <c r="CH56670" s="768"/>
      <c r="CI56670" s="850"/>
    </row>
    <row r="56671" spans="85:87" x14ac:dyDescent="0.25">
      <c r="CG56671" s="768"/>
      <c r="CH56671" s="768"/>
      <c r="CI56671" s="850"/>
    </row>
    <row r="56672" spans="85:87" x14ac:dyDescent="0.25">
      <c r="CG56672" s="768"/>
      <c r="CH56672" s="768"/>
      <c r="CI56672" s="850"/>
    </row>
    <row r="56673" spans="85:87" x14ac:dyDescent="0.25">
      <c r="CG56673" s="768"/>
      <c r="CH56673" s="768"/>
      <c r="CI56673" s="850"/>
    </row>
    <row r="56674" spans="85:87" x14ac:dyDescent="0.25">
      <c r="CG56674" s="768"/>
      <c r="CH56674" s="768"/>
      <c r="CI56674" s="850"/>
    </row>
    <row r="56675" spans="85:87" x14ac:dyDescent="0.25">
      <c r="CG56675" s="768"/>
      <c r="CH56675" s="768"/>
      <c r="CI56675" s="850"/>
    </row>
    <row r="56676" spans="85:87" x14ac:dyDescent="0.25">
      <c r="CG56676" s="768"/>
      <c r="CH56676" s="768"/>
      <c r="CI56676" s="850"/>
    </row>
    <row r="56677" spans="85:87" x14ac:dyDescent="0.25">
      <c r="CG56677" s="768"/>
      <c r="CH56677" s="768"/>
      <c r="CI56677" s="850"/>
    </row>
    <row r="56678" spans="85:87" x14ac:dyDescent="0.25">
      <c r="CG56678" s="768"/>
      <c r="CH56678" s="768"/>
      <c r="CI56678" s="850"/>
    </row>
    <row r="56679" spans="85:87" x14ac:dyDescent="0.25">
      <c r="CG56679" s="768"/>
      <c r="CH56679" s="768"/>
      <c r="CI56679" s="850"/>
    </row>
    <row r="56680" spans="85:87" x14ac:dyDescent="0.25">
      <c r="CG56680" s="768"/>
      <c r="CH56680" s="768"/>
      <c r="CI56680" s="850"/>
    </row>
    <row r="56681" spans="85:87" x14ac:dyDescent="0.25">
      <c r="CG56681" s="768"/>
      <c r="CH56681" s="768"/>
      <c r="CI56681" s="850"/>
    </row>
    <row r="56682" spans="85:87" x14ac:dyDescent="0.25">
      <c r="CG56682" s="768"/>
      <c r="CH56682" s="768"/>
      <c r="CI56682" s="850"/>
    </row>
    <row r="56683" spans="85:87" x14ac:dyDescent="0.25">
      <c r="CG56683" s="768"/>
      <c r="CH56683" s="768"/>
      <c r="CI56683" s="850"/>
    </row>
    <row r="56684" spans="85:87" x14ac:dyDescent="0.25">
      <c r="CG56684" s="768"/>
      <c r="CH56684" s="768"/>
      <c r="CI56684" s="850"/>
    </row>
    <row r="56685" spans="85:87" x14ac:dyDescent="0.25">
      <c r="CG56685" s="768"/>
      <c r="CH56685" s="768"/>
      <c r="CI56685" s="850"/>
    </row>
    <row r="56686" spans="85:87" x14ac:dyDescent="0.25">
      <c r="CG56686" s="768"/>
      <c r="CH56686" s="768"/>
      <c r="CI56686" s="850"/>
    </row>
    <row r="56687" spans="85:87" x14ac:dyDescent="0.25">
      <c r="CG56687" s="768"/>
      <c r="CH56687" s="768"/>
      <c r="CI56687" s="850"/>
    </row>
    <row r="56688" spans="85:87" x14ac:dyDescent="0.25">
      <c r="CG56688" s="768"/>
      <c r="CH56688" s="768"/>
      <c r="CI56688" s="850"/>
    </row>
    <row r="56689" spans="85:87" x14ac:dyDescent="0.25">
      <c r="CG56689" s="768"/>
      <c r="CH56689" s="768"/>
      <c r="CI56689" s="850"/>
    </row>
    <row r="56690" spans="85:87" x14ac:dyDescent="0.25">
      <c r="CG56690" s="768"/>
      <c r="CH56690" s="768"/>
      <c r="CI56690" s="850"/>
    </row>
    <row r="56691" spans="85:87" x14ac:dyDescent="0.25">
      <c r="CG56691" s="768"/>
      <c r="CH56691" s="768"/>
      <c r="CI56691" s="850"/>
    </row>
    <row r="56692" spans="85:87" x14ac:dyDescent="0.25">
      <c r="CG56692" s="768"/>
      <c r="CH56692" s="768"/>
      <c r="CI56692" s="850"/>
    </row>
    <row r="56693" spans="85:87" x14ac:dyDescent="0.25">
      <c r="CG56693" s="768"/>
      <c r="CH56693" s="768"/>
      <c r="CI56693" s="850"/>
    </row>
    <row r="56694" spans="85:87" x14ac:dyDescent="0.25">
      <c r="CG56694" s="768"/>
      <c r="CH56694" s="768"/>
      <c r="CI56694" s="850"/>
    </row>
    <row r="56695" spans="85:87" x14ac:dyDescent="0.25">
      <c r="CG56695" s="768"/>
      <c r="CH56695" s="768"/>
      <c r="CI56695" s="850"/>
    </row>
    <row r="56696" spans="85:87" x14ac:dyDescent="0.25">
      <c r="CG56696" s="768"/>
      <c r="CH56696" s="768"/>
      <c r="CI56696" s="850"/>
    </row>
    <row r="56697" spans="85:87" x14ac:dyDescent="0.25">
      <c r="CG56697" s="768"/>
      <c r="CH56697" s="768"/>
      <c r="CI56697" s="850"/>
    </row>
    <row r="56698" spans="85:87" x14ac:dyDescent="0.25">
      <c r="CG56698" s="768"/>
      <c r="CH56698" s="768"/>
      <c r="CI56698" s="850"/>
    </row>
    <row r="56699" spans="85:87" x14ac:dyDescent="0.25">
      <c r="CG56699" s="768"/>
      <c r="CH56699" s="768"/>
      <c r="CI56699" s="850"/>
    </row>
    <row r="56700" spans="85:87" x14ac:dyDescent="0.25">
      <c r="CG56700" s="768"/>
      <c r="CH56700" s="768"/>
      <c r="CI56700" s="850"/>
    </row>
    <row r="56701" spans="85:87" x14ac:dyDescent="0.25">
      <c r="CG56701" s="768"/>
      <c r="CH56701" s="768"/>
      <c r="CI56701" s="850"/>
    </row>
    <row r="56702" spans="85:87" x14ac:dyDescent="0.25">
      <c r="CG56702" s="768"/>
      <c r="CH56702" s="768"/>
      <c r="CI56702" s="850"/>
    </row>
    <row r="56703" spans="85:87" x14ac:dyDescent="0.25">
      <c r="CG56703" s="768"/>
      <c r="CH56703" s="768"/>
      <c r="CI56703" s="850"/>
    </row>
    <row r="56704" spans="85:87" x14ac:dyDescent="0.25">
      <c r="CG56704" s="768"/>
      <c r="CH56704" s="768"/>
      <c r="CI56704" s="850"/>
    </row>
    <row r="56705" spans="85:87" x14ac:dyDescent="0.25">
      <c r="CG56705" s="768"/>
      <c r="CH56705" s="768"/>
      <c r="CI56705" s="850"/>
    </row>
    <row r="56706" spans="85:87" x14ac:dyDescent="0.25">
      <c r="CG56706" s="768"/>
      <c r="CH56706" s="768"/>
      <c r="CI56706" s="850"/>
    </row>
    <row r="56707" spans="85:87" x14ac:dyDescent="0.25">
      <c r="CG56707" s="768"/>
      <c r="CH56707" s="768"/>
      <c r="CI56707" s="850"/>
    </row>
    <row r="56708" spans="85:87" x14ac:dyDescent="0.25">
      <c r="CG56708" s="768"/>
      <c r="CH56708" s="768"/>
      <c r="CI56708" s="850"/>
    </row>
    <row r="56709" spans="85:87" x14ac:dyDescent="0.25">
      <c r="CG56709" s="768"/>
      <c r="CH56709" s="768"/>
      <c r="CI56709" s="850"/>
    </row>
    <row r="56710" spans="85:87" x14ac:dyDescent="0.25">
      <c r="CG56710" s="768"/>
      <c r="CH56710" s="768"/>
      <c r="CI56710" s="850"/>
    </row>
    <row r="56711" spans="85:87" x14ac:dyDescent="0.25">
      <c r="CG56711" s="768"/>
      <c r="CH56711" s="768"/>
      <c r="CI56711" s="850"/>
    </row>
    <row r="56712" spans="85:87" x14ac:dyDescent="0.25">
      <c r="CG56712" s="768"/>
      <c r="CH56712" s="768"/>
      <c r="CI56712" s="850"/>
    </row>
    <row r="56713" spans="85:87" x14ac:dyDescent="0.25">
      <c r="CG56713" s="768"/>
      <c r="CH56713" s="768"/>
      <c r="CI56713" s="850"/>
    </row>
    <row r="56714" spans="85:87" x14ac:dyDescent="0.25">
      <c r="CG56714" s="768"/>
      <c r="CH56714" s="768"/>
      <c r="CI56714" s="850"/>
    </row>
    <row r="56715" spans="85:87" x14ac:dyDescent="0.25">
      <c r="CG56715" s="768"/>
      <c r="CH56715" s="768"/>
      <c r="CI56715" s="850"/>
    </row>
    <row r="56716" spans="85:87" x14ac:dyDescent="0.25">
      <c r="CG56716" s="768"/>
      <c r="CH56716" s="768"/>
      <c r="CI56716" s="850"/>
    </row>
    <row r="56717" spans="85:87" x14ac:dyDescent="0.25">
      <c r="CG56717" s="768"/>
      <c r="CH56717" s="768"/>
      <c r="CI56717" s="850"/>
    </row>
    <row r="56718" spans="85:87" x14ac:dyDescent="0.25">
      <c r="CG56718" s="768"/>
      <c r="CH56718" s="768"/>
      <c r="CI56718" s="850"/>
    </row>
    <row r="56719" spans="85:87" x14ac:dyDescent="0.25">
      <c r="CG56719" s="768"/>
      <c r="CH56719" s="768"/>
      <c r="CI56719" s="850"/>
    </row>
    <row r="56720" spans="85:87" x14ac:dyDescent="0.25">
      <c r="CG56720" s="768"/>
      <c r="CH56720" s="768"/>
      <c r="CI56720" s="850"/>
    </row>
    <row r="56721" spans="85:87" x14ac:dyDescent="0.25">
      <c r="CG56721" s="768"/>
      <c r="CH56721" s="768"/>
      <c r="CI56721" s="850"/>
    </row>
    <row r="56722" spans="85:87" x14ac:dyDescent="0.25">
      <c r="CG56722" s="768"/>
      <c r="CH56722" s="768"/>
      <c r="CI56722" s="850"/>
    </row>
    <row r="56723" spans="85:87" x14ac:dyDescent="0.25">
      <c r="CG56723" s="768"/>
      <c r="CH56723" s="768"/>
      <c r="CI56723" s="850"/>
    </row>
    <row r="56724" spans="85:87" x14ac:dyDescent="0.25">
      <c r="CG56724" s="768"/>
      <c r="CH56724" s="768"/>
      <c r="CI56724" s="850"/>
    </row>
    <row r="56725" spans="85:87" x14ac:dyDescent="0.25">
      <c r="CG56725" s="768"/>
      <c r="CH56725" s="768"/>
      <c r="CI56725" s="850"/>
    </row>
    <row r="56726" spans="85:87" x14ac:dyDescent="0.25">
      <c r="CG56726" s="768"/>
      <c r="CH56726" s="768"/>
      <c r="CI56726" s="850"/>
    </row>
    <row r="56727" spans="85:87" x14ac:dyDescent="0.25">
      <c r="CG56727" s="768"/>
      <c r="CH56727" s="768"/>
      <c r="CI56727" s="850"/>
    </row>
    <row r="56728" spans="85:87" x14ac:dyDescent="0.25">
      <c r="CG56728" s="768"/>
      <c r="CH56728" s="768"/>
      <c r="CI56728" s="850"/>
    </row>
    <row r="56729" spans="85:87" x14ac:dyDescent="0.25">
      <c r="CG56729" s="768"/>
      <c r="CH56729" s="768"/>
      <c r="CI56729" s="850"/>
    </row>
    <row r="56730" spans="85:87" x14ac:dyDescent="0.25">
      <c r="CG56730" s="768"/>
      <c r="CH56730" s="768"/>
      <c r="CI56730" s="850"/>
    </row>
    <row r="56731" spans="85:87" x14ac:dyDescent="0.25">
      <c r="CG56731" s="768"/>
      <c r="CH56731" s="768"/>
      <c r="CI56731" s="850"/>
    </row>
    <row r="56732" spans="85:87" x14ac:dyDescent="0.25">
      <c r="CG56732" s="768"/>
      <c r="CH56732" s="768"/>
      <c r="CI56732" s="850"/>
    </row>
    <row r="56733" spans="85:87" x14ac:dyDescent="0.25">
      <c r="CG56733" s="768"/>
      <c r="CH56733" s="768"/>
      <c r="CI56733" s="850"/>
    </row>
    <row r="56734" spans="85:87" x14ac:dyDescent="0.25">
      <c r="CG56734" s="768"/>
      <c r="CH56734" s="768"/>
      <c r="CI56734" s="850"/>
    </row>
    <row r="56735" spans="85:87" x14ac:dyDescent="0.25">
      <c r="CG56735" s="768"/>
      <c r="CH56735" s="768"/>
      <c r="CI56735" s="850"/>
    </row>
    <row r="56736" spans="85:87" x14ac:dyDescent="0.25">
      <c r="CG56736" s="768"/>
      <c r="CH56736" s="768"/>
      <c r="CI56736" s="850"/>
    </row>
    <row r="56737" spans="85:87" x14ac:dyDescent="0.25">
      <c r="CG56737" s="768"/>
      <c r="CH56737" s="768"/>
      <c r="CI56737" s="850"/>
    </row>
    <row r="56738" spans="85:87" x14ac:dyDescent="0.25">
      <c r="CG56738" s="768"/>
      <c r="CH56738" s="768"/>
      <c r="CI56738" s="850"/>
    </row>
    <row r="56739" spans="85:87" x14ac:dyDescent="0.25">
      <c r="CG56739" s="768"/>
      <c r="CH56739" s="768"/>
      <c r="CI56739" s="850"/>
    </row>
    <row r="56740" spans="85:87" x14ac:dyDescent="0.25">
      <c r="CG56740" s="768"/>
      <c r="CH56740" s="768"/>
      <c r="CI56740" s="850"/>
    </row>
    <row r="56741" spans="85:87" x14ac:dyDescent="0.25">
      <c r="CG56741" s="768"/>
      <c r="CH56741" s="768"/>
      <c r="CI56741" s="850"/>
    </row>
    <row r="56742" spans="85:87" x14ac:dyDescent="0.25">
      <c r="CG56742" s="768"/>
      <c r="CH56742" s="768"/>
      <c r="CI56742" s="850"/>
    </row>
    <row r="56743" spans="85:87" x14ac:dyDescent="0.25">
      <c r="CG56743" s="768"/>
      <c r="CH56743" s="768"/>
      <c r="CI56743" s="850"/>
    </row>
    <row r="56744" spans="85:87" x14ac:dyDescent="0.25">
      <c r="CG56744" s="768"/>
      <c r="CH56744" s="768"/>
      <c r="CI56744" s="850"/>
    </row>
    <row r="56745" spans="85:87" x14ac:dyDescent="0.25">
      <c r="CG56745" s="768"/>
      <c r="CH56745" s="768"/>
      <c r="CI56745" s="850"/>
    </row>
    <row r="56746" spans="85:87" x14ac:dyDescent="0.25">
      <c r="CG56746" s="768"/>
      <c r="CH56746" s="768"/>
      <c r="CI56746" s="850"/>
    </row>
    <row r="56747" spans="85:87" x14ac:dyDescent="0.25">
      <c r="CG56747" s="768"/>
      <c r="CH56747" s="768"/>
      <c r="CI56747" s="850"/>
    </row>
    <row r="56748" spans="85:87" x14ac:dyDescent="0.25">
      <c r="CG56748" s="768"/>
      <c r="CH56748" s="768"/>
      <c r="CI56748" s="850"/>
    </row>
    <row r="56749" spans="85:87" x14ac:dyDescent="0.25">
      <c r="CG56749" s="768"/>
      <c r="CH56749" s="768"/>
      <c r="CI56749" s="850"/>
    </row>
    <row r="56750" spans="85:87" x14ac:dyDescent="0.25">
      <c r="CG56750" s="768"/>
      <c r="CH56750" s="768"/>
      <c r="CI56750" s="850"/>
    </row>
    <row r="56751" spans="85:87" x14ac:dyDescent="0.25">
      <c r="CG56751" s="768"/>
      <c r="CH56751" s="768"/>
      <c r="CI56751" s="850"/>
    </row>
    <row r="56752" spans="85:87" x14ac:dyDescent="0.25">
      <c r="CG56752" s="768"/>
      <c r="CH56752" s="768"/>
      <c r="CI56752" s="850"/>
    </row>
    <row r="56753" spans="85:87" x14ac:dyDescent="0.25">
      <c r="CG56753" s="768"/>
      <c r="CH56753" s="768"/>
      <c r="CI56753" s="850"/>
    </row>
    <row r="56754" spans="85:87" x14ac:dyDescent="0.25">
      <c r="CG56754" s="768"/>
      <c r="CH56754" s="768"/>
      <c r="CI56754" s="850"/>
    </row>
    <row r="56755" spans="85:87" x14ac:dyDescent="0.25">
      <c r="CG56755" s="768"/>
      <c r="CH56755" s="768"/>
      <c r="CI56755" s="850"/>
    </row>
    <row r="56756" spans="85:87" x14ac:dyDescent="0.25">
      <c r="CG56756" s="768"/>
      <c r="CH56756" s="768"/>
      <c r="CI56756" s="850"/>
    </row>
    <row r="56757" spans="85:87" x14ac:dyDescent="0.25">
      <c r="CG56757" s="768"/>
      <c r="CH56757" s="768"/>
      <c r="CI56757" s="850"/>
    </row>
    <row r="56758" spans="85:87" x14ac:dyDescent="0.25">
      <c r="CG56758" s="768"/>
      <c r="CH56758" s="768"/>
      <c r="CI56758" s="850"/>
    </row>
    <row r="56759" spans="85:87" x14ac:dyDescent="0.25">
      <c r="CG56759" s="768"/>
      <c r="CH56759" s="768"/>
      <c r="CI56759" s="850"/>
    </row>
    <row r="56760" spans="85:87" x14ac:dyDescent="0.25">
      <c r="CG56760" s="768"/>
      <c r="CH56760" s="768"/>
      <c r="CI56760" s="850"/>
    </row>
    <row r="56761" spans="85:87" x14ac:dyDescent="0.25">
      <c r="CG56761" s="768"/>
      <c r="CH56761" s="768"/>
      <c r="CI56761" s="850"/>
    </row>
    <row r="56762" spans="85:87" x14ac:dyDescent="0.25">
      <c r="CG56762" s="768"/>
      <c r="CH56762" s="768"/>
      <c r="CI56762" s="850"/>
    </row>
    <row r="56763" spans="85:87" x14ac:dyDescent="0.25">
      <c r="CG56763" s="768"/>
      <c r="CH56763" s="768"/>
      <c r="CI56763" s="850"/>
    </row>
    <row r="56764" spans="85:87" x14ac:dyDescent="0.25">
      <c r="CG56764" s="768"/>
      <c r="CH56764" s="768"/>
      <c r="CI56764" s="850"/>
    </row>
    <row r="56765" spans="85:87" x14ac:dyDescent="0.25">
      <c r="CG56765" s="768"/>
      <c r="CH56765" s="768"/>
      <c r="CI56765" s="850"/>
    </row>
    <row r="56766" spans="85:87" x14ac:dyDescent="0.25">
      <c r="CG56766" s="768"/>
      <c r="CH56766" s="768"/>
      <c r="CI56766" s="850"/>
    </row>
    <row r="56767" spans="85:87" x14ac:dyDescent="0.25">
      <c r="CG56767" s="768"/>
      <c r="CH56767" s="768"/>
      <c r="CI56767" s="850"/>
    </row>
    <row r="56768" spans="85:87" x14ac:dyDescent="0.25">
      <c r="CG56768" s="768"/>
      <c r="CH56768" s="768"/>
      <c r="CI56768" s="850"/>
    </row>
    <row r="56769" spans="85:87" x14ac:dyDescent="0.25">
      <c r="CG56769" s="768"/>
      <c r="CH56769" s="768"/>
      <c r="CI56769" s="850"/>
    </row>
    <row r="56770" spans="85:87" x14ac:dyDescent="0.25">
      <c r="CG56770" s="768"/>
      <c r="CH56770" s="768"/>
      <c r="CI56770" s="850"/>
    </row>
    <row r="56771" spans="85:87" x14ac:dyDescent="0.25">
      <c r="CG56771" s="768"/>
      <c r="CH56771" s="768"/>
      <c r="CI56771" s="850"/>
    </row>
    <row r="56772" spans="85:87" x14ac:dyDescent="0.25">
      <c r="CG56772" s="768"/>
      <c r="CH56772" s="768"/>
      <c r="CI56772" s="850"/>
    </row>
    <row r="56773" spans="85:87" x14ac:dyDescent="0.25">
      <c r="CG56773" s="768"/>
      <c r="CH56773" s="768"/>
      <c r="CI56773" s="850"/>
    </row>
    <row r="56774" spans="85:87" x14ac:dyDescent="0.25">
      <c r="CG56774" s="768"/>
      <c r="CH56774" s="768"/>
      <c r="CI56774" s="850"/>
    </row>
    <row r="56775" spans="85:87" x14ac:dyDescent="0.25">
      <c r="CG56775" s="768"/>
      <c r="CH56775" s="768"/>
      <c r="CI56775" s="850"/>
    </row>
    <row r="56776" spans="85:87" x14ac:dyDescent="0.25">
      <c r="CG56776" s="768"/>
      <c r="CH56776" s="768"/>
      <c r="CI56776" s="850"/>
    </row>
    <row r="56777" spans="85:87" x14ac:dyDescent="0.25">
      <c r="CG56777" s="768"/>
      <c r="CH56777" s="768"/>
      <c r="CI56777" s="850"/>
    </row>
    <row r="56778" spans="85:87" x14ac:dyDescent="0.25">
      <c r="CG56778" s="768"/>
      <c r="CH56778" s="768"/>
      <c r="CI56778" s="850"/>
    </row>
    <row r="56779" spans="85:87" x14ac:dyDescent="0.25">
      <c r="CG56779" s="768"/>
      <c r="CH56779" s="768"/>
      <c r="CI56779" s="850"/>
    </row>
    <row r="56780" spans="85:87" x14ac:dyDescent="0.25">
      <c r="CG56780" s="768"/>
      <c r="CH56780" s="768"/>
      <c r="CI56780" s="850"/>
    </row>
    <row r="56781" spans="85:87" x14ac:dyDescent="0.25">
      <c r="CG56781" s="768"/>
      <c r="CH56781" s="768"/>
      <c r="CI56781" s="850"/>
    </row>
    <row r="56782" spans="85:87" x14ac:dyDescent="0.25">
      <c r="CG56782" s="768"/>
      <c r="CH56782" s="768"/>
      <c r="CI56782" s="850"/>
    </row>
    <row r="56783" spans="85:87" x14ac:dyDescent="0.25">
      <c r="CG56783" s="768"/>
      <c r="CH56783" s="768"/>
      <c r="CI56783" s="850"/>
    </row>
    <row r="56784" spans="85:87" x14ac:dyDescent="0.25">
      <c r="CG56784" s="768"/>
      <c r="CH56784" s="768"/>
      <c r="CI56784" s="850"/>
    </row>
    <row r="56785" spans="85:87" x14ac:dyDescent="0.25">
      <c r="CG56785" s="768"/>
      <c r="CH56785" s="768"/>
      <c r="CI56785" s="850"/>
    </row>
    <row r="56786" spans="85:87" x14ac:dyDescent="0.25">
      <c r="CG56786" s="768"/>
      <c r="CH56786" s="768"/>
      <c r="CI56786" s="850"/>
    </row>
    <row r="56787" spans="85:87" x14ac:dyDescent="0.25">
      <c r="CG56787" s="768"/>
      <c r="CH56787" s="768"/>
      <c r="CI56787" s="850"/>
    </row>
    <row r="56788" spans="85:87" x14ac:dyDescent="0.25">
      <c r="CG56788" s="768"/>
      <c r="CH56788" s="768"/>
      <c r="CI56788" s="850"/>
    </row>
    <row r="56789" spans="85:87" x14ac:dyDescent="0.25">
      <c r="CG56789" s="768"/>
      <c r="CH56789" s="768"/>
      <c r="CI56789" s="850"/>
    </row>
    <row r="56790" spans="85:87" x14ac:dyDescent="0.25">
      <c r="CG56790" s="768"/>
      <c r="CH56790" s="768"/>
      <c r="CI56790" s="850"/>
    </row>
    <row r="56791" spans="85:87" x14ac:dyDescent="0.25">
      <c r="CG56791" s="768"/>
      <c r="CH56791" s="768"/>
      <c r="CI56791" s="850"/>
    </row>
    <row r="56792" spans="85:87" x14ac:dyDescent="0.25">
      <c r="CG56792" s="768"/>
      <c r="CH56792" s="768"/>
      <c r="CI56792" s="850"/>
    </row>
    <row r="56793" spans="85:87" x14ac:dyDescent="0.25">
      <c r="CG56793" s="768"/>
      <c r="CH56793" s="768"/>
      <c r="CI56793" s="850"/>
    </row>
    <row r="56794" spans="85:87" x14ac:dyDescent="0.25">
      <c r="CG56794" s="768"/>
      <c r="CH56794" s="768"/>
      <c r="CI56794" s="850"/>
    </row>
    <row r="56795" spans="85:87" x14ac:dyDescent="0.25">
      <c r="CG56795" s="768"/>
      <c r="CH56795" s="768"/>
      <c r="CI56795" s="850"/>
    </row>
    <row r="56796" spans="85:87" x14ac:dyDescent="0.25">
      <c r="CG56796" s="768"/>
      <c r="CH56796" s="768"/>
      <c r="CI56796" s="850"/>
    </row>
    <row r="56797" spans="85:87" x14ac:dyDescent="0.25">
      <c r="CG56797" s="768"/>
      <c r="CH56797" s="768"/>
      <c r="CI56797" s="850"/>
    </row>
    <row r="56798" spans="85:87" x14ac:dyDescent="0.25">
      <c r="CG56798" s="768"/>
      <c r="CH56798" s="768"/>
      <c r="CI56798" s="850"/>
    </row>
    <row r="56799" spans="85:87" x14ac:dyDescent="0.25">
      <c r="CG56799" s="768"/>
      <c r="CH56799" s="768"/>
      <c r="CI56799" s="850"/>
    </row>
    <row r="56800" spans="85:87" x14ac:dyDescent="0.25">
      <c r="CG56800" s="768"/>
      <c r="CH56800" s="768"/>
      <c r="CI56800" s="850"/>
    </row>
    <row r="56801" spans="85:87" x14ac:dyDescent="0.25">
      <c r="CG56801" s="768"/>
      <c r="CH56801" s="768"/>
      <c r="CI56801" s="850"/>
    </row>
    <row r="56802" spans="85:87" x14ac:dyDescent="0.25">
      <c r="CG56802" s="768"/>
      <c r="CH56802" s="768"/>
      <c r="CI56802" s="850"/>
    </row>
    <row r="56803" spans="85:87" x14ac:dyDescent="0.25">
      <c r="CG56803" s="768"/>
      <c r="CH56803" s="768"/>
      <c r="CI56803" s="850"/>
    </row>
    <row r="56804" spans="85:87" x14ac:dyDescent="0.25">
      <c r="CG56804" s="768"/>
      <c r="CH56804" s="768"/>
      <c r="CI56804" s="850"/>
    </row>
    <row r="56805" spans="85:87" x14ac:dyDescent="0.25">
      <c r="CG56805" s="768"/>
      <c r="CH56805" s="768"/>
      <c r="CI56805" s="850"/>
    </row>
    <row r="56806" spans="85:87" x14ac:dyDescent="0.25">
      <c r="CG56806" s="768"/>
      <c r="CH56806" s="768"/>
      <c r="CI56806" s="850"/>
    </row>
    <row r="56807" spans="85:87" x14ac:dyDescent="0.25">
      <c r="CG56807" s="768"/>
      <c r="CH56807" s="768"/>
      <c r="CI56807" s="850"/>
    </row>
    <row r="56808" spans="85:87" x14ac:dyDescent="0.25">
      <c r="CG56808" s="768"/>
      <c r="CH56808" s="768"/>
      <c r="CI56808" s="850"/>
    </row>
    <row r="56809" spans="85:87" x14ac:dyDescent="0.25">
      <c r="CG56809" s="768"/>
      <c r="CH56809" s="768"/>
      <c r="CI56809" s="850"/>
    </row>
    <row r="56810" spans="85:87" x14ac:dyDescent="0.25">
      <c r="CG56810" s="768"/>
      <c r="CH56810" s="768"/>
      <c r="CI56810" s="850"/>
    </row>
    <row r="56811" spans="85:87" x14ac:dyDescent="0.25">
      <c r="CG56811" s="768"/>
      <c r="CH56811" s="768"/>
      <c r="CI56811" s="850"/>
    </row>
    <row r="56812" spans="85:87" x14ac:dyDescent="0.25">
      <c r="CG56812" s="768"/>
      <c r="CH56812" s="768"/>
      <c r="CI56812" s="850"/>
    </row>
    <row r="56813" spans="85:87" x14ac:dyDescent="0.25">
      <c r="CG56813" s="768"/>
      <c r="CH56813" s="768"/>
      <c r="CI56813" s="850"/>
    </row>
    <row r="56814" spans="85:87" x14ac:dyDescent="0.25">
      <c r="CG56814" s="768"/>
      <c r="CH56814" s="768"/>
      <c r="CI56814" s="850"/>
    </row>
    <row r="56815" spans="85:87" x14ac:dyDescent="0.25">
      <c r="CG56815" s="768"/>
      <c r="CH56815" s="768"/>
      <c r="CI56815" s="850"/>
    </row>
    <row r="56816" spans="85:87" x14ac:dyDescent="0.25">
      <c r="CG56816" s="768"/>
      <c r="CH56816" s="768"/>
      <c r="CI56816" s="850"/>
    </row>
    <row r="56817" spans="85:87" x14ac:dyDescent="0.25">
      <c r="CG56817" s="768"/>
      <c r="CH56817" s="768"/>
      <c r="CI56817" s="850"/>
    </row>
    <row r="56818" spans="85:87" x14ac:dyDescent="0.25">
      <c r="CG56818" s="768"/>
      <c r="CH56818" s="768"/>
      <c r="CI56818" s="850"/>
    </row>
    <row r="56819" spans="85:87" x14ac:dyDescent="0.25">
      <c r="CG56819" s="768"/>
      <c r="CH56819" s="768"/>
      <c r="CI56819" s="850"/>
    </row>
    <row r="56820" spans="85:87" x14ac:dyDescent="0.25">
      <c r="CG56820" s="768"/>
      <c r="CH56820" s="768"/>
      <c r="CI56820" s="850"/>
    </row>
    <row r="56821" spans="85:87" x14ac:dyDescent="0.25">
      <c r="CG56821" s="768"/>
      <c r="CH56821" s="768"/>
      <c r="CI56821" s="850"/>
    </row>
    <row r="56822" spans="85:87" x14ac:dyDescent="0.25">
      <c r="CG56822" s="768"/>
      <c r="CH56822" s="768"/>
      <c r="CI56822" s="850"/>
    </row>
    <row r="56823" spans="85:87" x14ac:dyDescent="0.25">
      <c r="CG56823" s="768"/>
      <c r="CH56823" s="768"/>
      <c r="CI56823" s="850"/>
    </row>
    <row r="56824" spans="85:87" x14ac:dyDescent="0.25">
      <c r="CG56824" s="768"/>
      <c r="CH56824" s="768"/>
      <c r="CI56824" s="850"/>
    </row>
    <row r="56825" spans="85:87" x14ac:dyDescent="0.25">
      <c r="CG56825" s="768"/>
      <c r="CH56825" s="768"/>
      <c r="CI56825" s="850"/>
    </row>
    <row r="56826" spans="85:87" x14ac:dyDescent="0.25">
      <c r="CG56826" s="768"/>
      <c r="CH56826" s="768"/>
      <c r="CI56826" s="850"/>
    </row>
    <row r="56827" spans="85:87" x14ac:dyDescent="0.25">
      <c r="CG56827" s="768"/>
      <c r="CH56827" s="768"/>
      <c r="CI56827" s="850"/>
    </row>
    <row r="56828" spans="85:87" x14ac:dyDescent="0.25">
      <c r="CG56828" s="768"/>
      <c r="CH56828" s="768"/>
      <c r="CI56828" s="850"/>
    </row>
    <row r="56829" spans="85:87" x14ac:dyDescent="0.25">
      <c r="CG56829" s="768"/>
      <c r="CH56829" s="768"/>
      <c r="CI56829" s="850"/>
    </row>
    <row r="56830" spans="85:87" x14ac:dyDescent="0.25">
      <c r="CG56830" s="768"/>
      <c r="CH56830" s="768"/>
      <c r="CI56830" s="850"/>
    </row>
    <row r="56831" spans="85:87" x14ac:dyDescent="0.25">
      <c r="CG56831" s="768"/>
      <c r="CH56831" s="768"/>
      <c r="CI56831" s="850"/>
    </row>
    <row r="56832" spans="85:87" x14ac:dyDescent="0.25">
      <c r="CG56832" s="768"/>
      <c r="CH56832" s="768"/>
      <c r="CI56832" s="850"/>
    </row>
    <row r="56833" spans="85:87" x14ac:dyDescent="0.25">
      <c r="CG56833" s="768"/>
      <c r="CH56833" s="768"/>
      <c r="CI56833" s="850"/>
    </row>
    <row r="56834" spans="85:87" x14ac:dyDescent="0.25">
      <c r="CG56834" s="768"/>
      <c r="CH56834" s="768"/>
      <c r="CI56834" s="850"/>
    </row>
    <row r="56835" spans="85:87" x14ac:dyDescent="0.25">
      <c r="CG56835" s="768"/>
      <c r="CH56835" s="768"/>
      <c r="CI56835" s="850"/>
    </row>
    <row r="56836" spans="85:87" x14ac:dyDescent="0.25">
      <c r="CG56836" s="768"/>
      <c r="CH56836" s="768"/>
      <c r="CI56836" s="850"/>
    </row>
    <row r="56837" spans="85:87" x14ac:dyDescent="0.25">
      <c r="CG56837" s="768"/>
      <c r="CH56837" s="768"/>
      <c r="CI56837" s="850"/>
    </row>
    <row r="56838" spans="85:87" x14ac:dyDescent="0.25">
      <c r="CG56838" s="768"/>
      <c r="CH56838" s="768"/>
      <c r="CI56838" s="850"/>
    </row>
    <row r="56839" spans="85:87" x14ac:dyDescent="0.25">
      <c r="CG56839" s="768"/>
      <c r="CH56839" s="768"/>
      <c r="CI56839" s="850"/>
    </row>
    <row r="56840" spans="85:87" x14ac:dyDescent="0.25">
      <c r="CG56840" s="768"/>
      <c r="CH56840" s="768"/>
      <c r="CI56840" s="850"/>
    </row>
    <row r="56841" spans="85:87" x14ac:dyDescent="0.25">
      <c r="CG56841" s="768"/>
      <c r="CH56841" s="768"/>
      <c r="CI56841" s="850"/>
    </row>
    <row r="56842" spans="85:87" x14ac:dyDescent="0.25">
      <c r="CG56842" s="768"/>
      <c r="CH56842" s="768"/>
      <c r="CI56842" s="850"/>
    </row>
    <row r="56843" spans="85:87" x14ac:dyDescent="0.25">
      <c r="CG56843" s="768"/>
      <c r="CH56843" s="768"/>
      <c r="CI56843" s="850"/>
    </row>
    <row r="56844" spans="85:87" x14ac:dyDescent="0.25">
      <c r="CG56844" s="768"/>
      <c r="CH56844" s="768"/>
      <c r="CI56844" s="850"/>
    </row>
    <row r="56845" spans="85:87" x14ac:dyDescent="0.25">
      <c r="CG56845" s="768"/>
      <c r="CH56845" s="768"/>
      <c r="CI56845" s="850"/>
    </row>
    <row r="56846" spans="85:87" x14ac:dyDescent="0.25">
      <c r="CG56846" s="768"/>
      <c r="CH56846" s="768"/>
      <c r="CI56846" s="850"/>
    </row>
    <row r="56847" spans="85:87" x14ac:dyDescent="0.25">
      <c r="CG56847" s="768"/>
      <c r="CH56847" s="768"/>
      <c r="CI56847" s="850"/>
    </row>
    <row r="56848" spans="85:87" x14ac:dyDescent="0.25">
      <c r="CG56848" s="768"/>
      <c r="CH56848" s="768"/>
      <c r="CI56848" s="850"/>
    </row>
    <row r="56849" spans="85:87" x14ac:dyDescent="0.25">
      <c r="CG56849" s="768"/>
      <c r="CH56849" s="768"/>
      <c r="CI56849" s="850"/>
    </row>
    <row r="56850" spans="85:87" x14ac:dyDescent="0.25">
      <c r="CG56850" s="768"/>
      <c r="CH56850" s="768"/>
      <c r="CI56850" s="850"/>
    </row>
    <row r="56851" spans="85:87" x14ac:dyDescent="0.25">
      <c r="CG56851" s="768"/>
      <c r="CH56851" s="768"/>
      <c r="CI56851" s="850"/>
    </row>
    <row r="56852" spans="85:87" x14ac:dyDescent="0.25">
      <c r="CG56852" s="768"/>
      <c r="CH56852" s="768"/>
      <c r="CI56852" s="850"/>
    </row>
    <row r="56853" spans="85:87" x14ac:dyDescent="0.25">
      <c r="CG56853" s="768"/>
      <c r="CH56853" s="768"/>
      <c r="CI56853" s="850"/>
    </row>
    <row r="56854" spans="85:87" x14ac:dyDescent="0.25">
      <c r="CG56854" s="768"/>
      <c r="CH56854" s="768"/>
      <c r="CI56854" s="850"/>
    </row>
    <row r="56855" spans="85:87" x14ac:dyDescent="0.25">
      <c r="CG56855" s="768"/>
      <c r="CH56855" s="768"/>
      <c r="CI56855" s="850"/>
    </row>
    <row r="56856" spans="85:87" x14ac:dyDescent="0.25">
      <c r="CG56856" s="768"/>
      <c r="CH56856" s="768"/>
      <c r="CI56856" s="850"/>
    </row>
    <row r="56857" spans="85:87" x14ac:dyDescent="0.25">
      <c r="CG56857" s="768"/>
      <c r="CH56857" s="768"/>
      <c r="CI56857" s="850"/>
    </row>
    <row r="56858" spans="85:87" x14ac:dyDescent="0.25">
      <c r="CG56858" s="768"/>
      <c r="CH56858" s="768"/>
      <c r="CI56858" s="850"/>
    </row>
    <row r="56859" spans="85:87" x14ac:dyDescent="0.25">
      <c r="CG56859" s="768"/>
      <c r="CH56859" s="768"/>
      <c r="CI56859" s="850"/>
    </row>
    <row r="56860" spans="85:87" x14ac:dyDescent="0.25">
      <c r="CG56860" s="768"/>
      <c r="CH56860" s="768"/>
      <c r="CI56860" s="850"/>
    </row>
    <row r="56861" spans="85:87" x14ac:dyDescent="0.25">
      <c r="CG56861" s="768"/>
      <c r="CH56861" s="768"/>
      <c r="CI56861" s="850"/>
    </row>
    <row r="56862" spans="85:87" x14ac:dyDescent="0.25">
      <c r="CG56862" s="768"/>
      <c r="CH56862" s="768"/>
      <c r="CI56862" s="850"/>
    </row>
    <row r="56863" spans="85:87" x14ac:dyDescent="0.25">
      <c r="CG56863" s="768"/>
      <c r="CH56863" s="768"/>
      <c r="CI56863" s="850"/>
    </row>
    <row r="56864" spans="85:87" x14ac:dyDescent="0.25">
      <c r="CG56864" s="768"/>
      <c r="CH56864" s="768"/>
      <c r="CI56864" s="850"/>
    </row>
    <row r="56865" spans="85:87" x14ac:dyDescent="0.25">
      <c r="CG56865" s="768"/>
      <c r="CH56865" s="768"/>
      <c r="CI56865" s="850"/>
    </row>
    <row r="56866" spans="85:87" x14ac:dyDescent="0.25">
      <c r="CG56866" s="768"/>
      <c r="CH56866" s="768"/>
      <c r="CI56866" s="850"/>
    </row>
    <row r="56867" spans="85:87" x14ac:dyDescent="0.25">
      <c r="CG56867" s="768"/>
      <c r="CH56867" s="768"/>
      <c r="CI56867" s="850"/>
    </row>
    <row r="56868" spans="85:87" x14ac:dyDescent="0.25">
      <c r="CG56868" s="768"/>
      <c r="CH56868" s="768"/>
      <c r="CI56868" s="850"/>
    </row>
    <row r="56869" spans="85:87" x14ac:dyDescent="0.25">
      <c r="CG56869" s="768"/>
      <c r="CH56869" s="768"/>
      <c r="CI56869" s="850"/>
    </row>
    <row r="56870" spans="85:87" x14ac:dyDescent="0.25">
      <c r="CG56870" s="768"/>
      <c r="CH56870" s="768"/>
      <c r="CI56870" s="850"/>
    </row>
    <row r="56871" spans="85:87" x14ac:dyDescent="0.25">
      <c r="CG56871" s="768"/>
      <c r="CH56871" s="768"/>
      <c r="CI56871" s="850"/>
    </row>
    <row r="56872" spans="85:87" x14ac:dyDescent="0.25">
      <c r="CG56872" s="768"/>
      <c r="CH56872" s="768"/>
      <c r="CI56872" s="850"/>
    </row>
    <row r="56873" spans="85:87" x14ac:dyDescent="0.25">
      <c r="CG56873" s="768"/>
      <c r="CH56873" s="768"/>
      <c r="CI56873" s="850"/>
    </row>
    <row r="56874" spans="85:87" x14ac:dyDescent="0.25">
      <c r="CG56874" s="768"/>
      <c r="CH56874" s="768"/>
      <c r="CI56874" s="850"/>
    </row>
    <row r="56875" spans="85:87" x14ac:dyDescent="0.25">
      <c r="CG56875" s="768"/>
      <c r="CH56875" s="768"/>
      <c r="CI56875" s="850"/>
    </row>
    <row r="56876" spans="85:87" x14ac:dyDescent="0.25">
      <c r="CG56876" s="768"/>
      <c r="CH56876" s="768"/>
      <c r="CI56876" s="850"/>
    </row>
    <row r="56877" spans="85:87" x14ac:dyDescent="0.25">
      <c r="CG56877" s="768"/>
      <c r="CH56877" s="768"/>
      <c r="CI56877" s="850"/>
    </row>
    <row r="56878" spans="85:87" x14ac:dyDescent="0.25">
      <c r="CG56878" s="768"/>
      <c r="CH56878" s="768"/>
      <c r="CI56878" s="850"/>
    </row>
    <row r="56879" spans="85:87" x14ac:dyDescent="0.25">
      <c r="CG56879" s="768"/>
      <c r="CH56879" s="768"/>
      <c r="CI56879" s="850"/>
    </row>
    <row r="56880" spans="85:87" x14ac:dyDescent="0.25">
      <c r="CG56880" s="768"/>
      <c r="CH56880" s="768"/>
      <c r="CI56880" s="850"/>
    </row>
    <row r="56881" spans="85:87" x14ac:dyDescent="0.25">
      <c r="CG56881" s="768"/>
      <c r="CH56881" s="768"/>
      <c r="CI56881" s="850"/>
    </row>
    <row r="56882" spans="85:87" x14ac:dyDescent="0.25">
      <c r="CG56882" s="768"/>
      <c r="CH56882" s="768"/>
      <c r="CI56882" s="850"/>
    </row>
    <row r="56883" spans="85:87" x14ac:dyDescent="0.25">
      <c r="CG56883" s="768"/>
      <c r="CH56883" s="768"/>
      <c r="CI56883" s="850"/>
    </row>
    <row r="56884" spans="85:87" x14ac:dyDescent="0.25">
      <c r="CG56884" s="768"/>
      <c r="CH56884" s="768"/>
      <c r="CI56884" s="850"/>
    </row>
    <row r="56885" spans="85:87" x14ac:dyDescent="0.25">
      <c r="CG56885" s="768"/>
      <c r="CH56885" s="768"/>
      <c r="CI56885" s="850"/>
    </row>
    <row r="56886" spans="85:87" x14ac:dyDescent="0.25">
      <c r="CG56886" s="768"/>
      <c r="CH56886" s="768"/>
      <c r="CI56886" s="850"/>
    </row>
    <row r="56887" spans="85:87" x14ac:dyDescent="0.25">
      <c r="CG56887" s="768"/>
      <c r="CH56887" s="768"/>
      <c r="CI56887" s="850"/>
    </row>
    <row r="56888" spans="85:87" x14ac:dyDescent="0.25">
      <c r="CG56888" s="768"/>
      <c r="CH56888" s="768"/>
      <c r="CI56888" s="850"/>
    </row>
    <row r="56889" spans="85:87" x14ac:dyDescent="0.25">
      <c r="CG56889" s="768"/>
      <c r="CH56889" s="768"/>
      <c r="CI56889" s="850"/>
    </row>
    <row r="56890" spans="85:87" x14ac:dyDescent="0.25">
      <c r="CG56890" s="768"/>
      <c r="CH56890" s="768"/>
      <c r="CI56890" s="850"/>
    </row>
    <row r="56891" spans="85:87" x14ac:dyDescent="0.25">
      <c r="CG56891" s="768"/>
      <c r="CH56891" s="768"/>
      <c r="CI56891" s="850"/>
    </row>
    <row r="56892" spans="85:87" x14ac:dyDescent="0.25">
      <c r="CG56892" s="768"/>
      <c r="CH56892" s="768"/>
      <c r="CI56892" s="850"/>
    </row>
    <row r="56893" spans="85:87" x14ac:dyDescent="0.25">
      <c r="CG56893" s="768"/>
      <c r="CH56893" s="768"/>
      <c r="CI56893" s="850"/>
    </row>
    <row r="56894" spans="85:87" x14ac:dyDescent="0.25">
      <c r="CG56894" s="768"/>
      <c r="CH56894" s="768"/>
      <c r="CI56894" s="850"/>
    </row>
    <row r="56895" spans="85:87" x14ac:dyDescent="0.25">
      <c r="CG56895" s="768"/>
      <c r="CH56895" s="768"/>
      <c r="CI56895" s="850"/>
    </row>
    <row r="56896" spans="85:87" x14ac:dyDescent="0.25">
      <c r="CG56896" s="768"/>
      <c r="CH56896" s="768"/>
      <c r="CI56896" s="850"/>
    </row>
    <row r="56897" spans="85:87" x14ac:dyDescent="0.25">
      <c r="CG56897" s="768"/>
      <c r="CH56897" s="768"/>
      <c r="CI56897" s="850"/>
    </row>
    <row r="56898" spans="85:87" x14ac:dyDescent="0.25">
      <c r="CG56898" s="768"/>
      <c r="CH56898" s="768"/>
      <c r="CI56898" s="850"/>
    </row>
    <row r="56899" spans="85:87" x14ac:dyDescent="0.25">
      <c r="CG56899" s="768"/>
      <c r="CH56899" s="768"/>
      <c r="CI56899" s="850"/>
    </row>
    <row r="56900" spans="85:87" x14ac:dyDescent="0.25">
      <c r="CG56900" s="768"/>
      <c r="CH56900" s="768"/>
      <c r="CI56900" s="850"/>
    </row>
    <row r="56901" spans="85:87" x14ac:dyDescent="0.25">
      <c r="CG56901" s="768"/>
      <c r="CH56901" s="768"/>
      <c r="CI56901" s="850"/>
    </row>
    <row r="56902" spans="85:87" x14ac:dyDescent="0.25">
      <c r="CG56902" s="768"/>
      <c r="CH56902" s="768"/>
      <c r="CI56902" s="850"/>
    </row>
    <row r="56903" spans="85:87" x14ac:dyDescent="0.25">
      <c r="CG56903" s="768"/>
      <c r="CH56903" s="768"/>
      <c r="CI56903" s="850"/>
    </row>
    <row r="56904" spans="85:87" x14ac:dyDescent="0.25">
      <c r="CG56904" s="768"/>
      <c r="CH56904" s="768"/>
      <c r="CI56904" s="850"/>
    </row>
    <row r="56905" spans="85:87" x14ac:dyDescent="0.25">
      <c r="CG56905" s="768"/>
      <c r="CH56905" s="768"/>
      <c r="CI56905" s="850"/>
    </row>
    <row r="56906" spans="85:87" x14ac:dyDescent="0.25">
      <c r="CG56906" s="768"/>
      <c r="CH56906" s="768"/>
      <c r="CI56906" s="850"/>
    </row>
    <row r="56907" spans="85:87" x14ac:dyDescent="0.25">
      <c r="CG56907" s="768"/>
      <c r="CH56907" s="768"/>
      <c r="CI56907" s="850"/>
    </row>
    <row r="56908" spans="85:87" x14ac:dyDescent="0.25">
      <c r="CG56908" s="768"/>
      <c r="CH56908" s="768"/>
      <c r="CI56908" s="850"/>
    </row>
    <row r="56909" spans="85:87" x14ac:dyDescent="0.25">
      <c r="CG56909" s="768"/>
      <c r="CH56909" s="768"/>
      <c r="CI56909" s="850"/>
    </row>
    <row r="56910" spans="85:87" x14ac:dyDescent="0.25">
      <c r="CG56910" s="768"/>
      <c r="CH56910" s="768"/>
      <c r="CI56910" s="850"/>
    </row>
    <row r="56911" spans="85:87" x14ac:dyDescent="0.25">
      <c r="CG56911" s="768"/>
      <c r="CH56911" s="768"/>
      <c r="CI56911" s="850"/>
    </row>
    <row r="56912" spans="85:87" x14ac:dyDescent="0.25">
      <c r="CG56912" s="768"/>
      <c r="CH56912" s="768"/>
      <c r="CI56912" s="850"/>
    </row>
    <row r="56913" spans="85:87" x14ac:dyDescent="0.25">
      <c r="CG56913" s="768"/>
      <c r="CH56913" s="768"/>
      <c r="CI56913" s="850"/>
    </row>
    <row r="56914" spans="85:87" x14ac:dyDescent="0.25">
      <c r="CG56914" s="768"/>
      <c r="CH56914" s="768"/>
      <c r="CI56914" s="850"/>
    </row>
    <row r="56915" spans="85:87" x14ac:dyDescent="0.25">
      <c r="CG56915" s="768"/>
      <c r="CH56915" s="768"/>
      <c r="CI56915" s="850"/>
    </row>
    <row r="56916" spans="85:87" x14ac:dyDescent="0.25">
      <c r="CG56916" s="768"/>
      <c r="CH56916" s="768"/>
      <c r="CI56916" s="850"/>
    </row>
    <row r="56917" spans="85:87" x14ac:dyDescent="0.25">
      <c r="CG56917" s="768"/>
      <c r="CH56917" s="768"/>
      <c r="CI56917" s="850"/>
    </row>
    <row r="56918" spans="85:87" x14ac:dyDescent="0.25">
      <c r="CG56918" s="768"/>
      <c r="CH56918" s="768"/>
      <c r="CI56918" s="850"/>
    </row>
    <row r="56919" spans="85:87" x14ac:dyDescent="0.25">
      <c r="CG56919" s="768"/>
      <c r="CH56919" s="768"/>
      <c r="CI56919" s="850"/>
    </row>
    <row r="56920" spans="85:87" x14ac:dyDescent="0.25">
      <c r="CG56920" s="768"/>
      <c r="CH56920" s="768"/>
      <c r="CI56920" s="850"/>
    </row>
    <row r="56921" spans="85:87" x14ac:dyDescent="0.25">
      <c r="CG56921" s="768"/>
      <c r="CH56921" s="768"/>
      <c r="CI56921" s="850"/>
    </row>
    <row r="56922" spans="85:87" x14ac:dyDescent="0.25">
      <c r="CG56922" s="768"/>
      <c r="CH56922" s="768"/>
      <c r="CI56922" s="850"/>
    </row>
    <row r="56923" spans="85:87" x14ac:dyDescent="0.25">
      <c r="CG56923" s="768"/>
      <c r="CH56923" s="768"/>
      <c r="CI56923" s="850"/>
    </row>
    <row r="56924" spans="85:87" x14ac:dyDescent="0.25">
      <c r="CG56924" s="768"/>
      <c r="CH56924" s="768"/>
      <c r="CI56924" s="850"/>
    </row>
    <row r="56925" spans="85:87" x14ac:dyDescent="0.25">
      <c r="CG56925" s="768"/>
      <c r="CH56925" s="768"/>
      <c r="CI56925" s="850"/>
    </row>
    <row r="56926" spans="85:87" x14ac:dyDescent="0.25">
      <c r="CG56926" s="768"/>
      <c r="CH56926" s="768"/>
      <c r="CI56926" s="850"/>
    </row>
    <row r="56927" spans="85:87" x14ac:dyDescent="0.25">
      <c r="CG56927" s="768"/>
      <c r="CH56927" s="768"/>
      <c r="CI56927" s="850"/>
    </row>
    <row r="56928" spans="85:87" x14ac:dyDescent="0.25">
      <c r="CG56928" s="768"/>
      <c r="CH56928" s="768"/>
      <c r="CI56928" s="850"/>
    </row>
    <row r="56929" spans="85:87" x14ac:dyDescent="0.25">
      <c r="CG56929" s="768"/>
      <c r="CH56929" s="768"/>
      <c r="CI56929" s="850"/>
    </row>
    <row r="56930" spans="85:87" x14ac:dyDescent="0.25">
      <c r="CG56930" s="768"/>
      <c r="CH56930" s="768"/>
      <c r="CI56930" s="850"/>
    </row>
    <row r="56931" spans="85:87" x14ac:dyDescent="0.25">
      <c r="CG56931" s="768"/>
      <c r="CH56931" s="768"/>
      <c r="CI56931" s="850"/>
    </row>
    <row r="56932" spans="85:87" x14ac:dyDescent="0.25">
      <c r="CG56932" s="768"/>
      <c r="CH56932" s="768"/>
      <c r="CI56932" s="850"/>
    </row>
    <row r="56933" spans="85:87" x14ac:dyDescent="0.25">
      <c r="CG56933" s="768"/>
      <c r="CH56933" s="768"/>
      <c r="CI56933" s="850"/>
    </row>
    <row r="56934" spans="85:87" x14ac:dyDescent="0.25">
      <c r="CG56934" s="768"/>
      <c r="CH56934" s="768"/>
      <c r="CI56934" s="850"/>
    </row>
    <row r="56935" spans="85:87" x14ac:dyDescent="0.25">
      <c r="CG56935" s="768"/>
      <c r="CH56935" s="768"/>
      <c r="CI56935" s="850"/>
    </row>
    <row r="56936" spans="85:87" x14ac:dyDescent="0.25">
      <c r="CG56936" s="768"/>
      <c r="CH56936" s="768"/>
      <c r="CI56936" s="850"/>
    </row>
    <row r="56937" spans="85:87" x14ac:dyDescent="0.25">
      <c r="CG56937" s="768"/>
      <c r="CH56937" s="768"/>
      <c r="CI56937" s="850"/>
    </row>
    <row r="56938" spans="85:87" x14ac:dyDescent="0.25">
      <c r="CG56938" s="768"/>
      <c r="CH56938" s="768"/>
      <c r="CI56938" s="850"/>
    </row>
    <row r="56939" spans="85:87" x14ac:dyDescent="0.25">
      <c r="CG56939" s="768"/>
      <c r="CH56939" s="768"/>
      <c r="CI56939" s="850"/>
    </row>
    <row r="56940" spans="85:87" x14ac:dyDescent="0.25">
      <c r="CG56940" s="768"/>
      <c r="CH56940" s="768"/>
      <c r="CI56940" s="850"/>
    </row>
    <row r="56941" spans="85:87" x14ac:dyDescent="0.25">
      <c r="CG56941" s="768"/>
      <c r="CH56941" s="768"/>
      <c r="CI56941" s="850"/>
    </row>
    <row r="56942" spans="85:87" x14ac:dyDescent="0.25">
      <c r="CG56942" s="768"/>
      <c r="CH56942" s="768"/>
      <c r="CI56942" s="850"/>
    </row>
    <row r="56943" spans="85:87" x14ac:dyDescent="0.25">
      <c r="CG56943" s="768"/>
      <c r="CH56943" s="768"/>
      <c r="CI56943" s="850"/>
    </row>
    <row r="56944" spans="85:87" x14ac:dyDescent="0.25">
      <c r="CG56944" s="768"/>
      <c r="CH56944" s="768"/>
      <c r="CI56944" s="850"/>
    </row>
    <row r="56945" spans="85:87" x14ac:dyDescent="0.25">
      <c r="CG56945" s="768"/>
      <c r="CH56945" s="768"/>
      <c r="CI56945" s="850"/>
    </row>
    <row r="56946" spans="85:87" x14ac:dyDescent="0.25">
      <c r="CG56946" s="768"/>
      <c r="CH56946" s="768"/>
      <c r="CI56946" s="850"/>
    </row>
    <row r="56947" spans="85:87" x14ac:dyDescent="0.25">
      <c r="CG56947" s="768"/>
      <c r="CH56947" s="768"/>
      <c r="CI56947" s="850"/>
    </row>
    <row r="56948" spans="85:87" x14ac:dyDescent="0.25">
      <c r="CG56948" s="768"/>
      <c r="CH56948" s="768"/>
      <c r="CI56948" s="850"/>
    </row>
    <row r="56949" spans="85:87" x14ac:dyDescent="0.25">
      <c r="CG56949" s="768"/>
      <c r="CH56949" s="768"/>
      <c r="CI56949" s="850"/>
    </row>
    <row r="56950" spans="85:87" x14ac:dyDescent="0.25">
      <c r="CG56950" s="768"/>
      <c r="CH56950" s="768"/>
      <c r="CI56950" s="850"/>
    </row>
    <row r="56951" spans="85:87" x14ac:dyDescent="0.25">
      <c r="CG56951" s="768"/>
      <c r="CH56951" s="768"/>
      <c r="CI56951" s="850"/>
    </row>
    <row r="56952" spans="85:87" x14ac:dyDescent="0.25">
      <c r="CG56952" s="768"/>
      <c r="CH56952" s="768"/>
      <c r="CI56952" s="850"/>
    </row>
    <row r="56953" spans="85:87" x14ac:dyDescent="0.25">
      <c r="CG56953" s="768"/>
      <c r="CH56953" s="768"/>
      <c r="CI56953" s="850"/>
    </row>
    <row r="56954" spans="85:87" x14ac:dyDescent="0.25">
      <c r="CG56954" s="768"/>
      <c r="CH56954" s="768"/>
      <c r="CI56954" s="850"/>
    </row>
    <row r="56955" spans="85:87" x14ac:dyDescent="0.25">
      <c r="CG56955" s="768"/>
      <c r="CH56955" s="768"/>
      <c r="CI56955" s="850"/>
    </row>
    <row r="56956" spans="85:87" x14ac:dyDescent="0.25">
      <c r="CG56956" s="768"/>
      <c r="CH56956" s="768"/>
      <c r="CI56956" s="850"/>
    </row>
    <row r="56957" spans="85:87" x14ac:dyDescent="0.25">
      <c r="CG56957" s="768"/>
      <c r="CH56957" s="768"/>
      <c r="CI56957" s="850"/>
    </row>
    <row r="56958" spans="85:87" x14ac:dyDescent="0.25">
      <c r="CG56958" s="768"/>
      <c r="CH56958" s="768"/>
      <c r="CI56958" s="850"/>
    </row>
    <row r="56959" spans="85:87" x14ac:dyDescent="0.25">
      <c r="CG56959" s="768"/>
      <c r="CH56959" s="768"/>
      <c r="CI56959" s="850"/>
    </row>
    <row r="56960" spans="85:87" x14ac:dyDescent="0.25">
      <c r="CG56960" s="768"/>
      <c r="CH56960" s="768"/>
      <c r="CI56960" s="850"/>
    </row>
    <row r="56961" spans="85:87" x14ac:dyDescent="0.25">
      <c r="CG56961" s="768"/>
      <c r="CH56961" s="768"/>
      <c r="CI56961" s="850"/>
    </row>
    <row r="56962" spans="85:87" x14ac:dyDescent="0.25">
      <c r="CG56962" s="768"/>
      <c r="CH56962" s="768"/>
      <c r="CI56962" s="850"/>
    </row>
    <row r="56963" spans="85:87" x14ac:dyDescent="0.25">
      <c r="CG56963" s="768"/>
      <c r="CH56963" s="768"/>
      <c r="CI56963" s="850"/>
    </row>
    <row r="56964" spans="85:87" x14ac:dyDescent="0.25">
      <c r="CG56964" s="768"/>
      <c r="CH56964" s="768"/>
      <c r="CI56964" s="850"/>
    </row>
    <row r="56965" spans="85:87" x14ac:dyDescent="0.25">
      <c r="CG56965" s="768"/>
      <c r="CH56965" s="768"/>
      <c r="CI56965" s="850"/>
    </row>
    <row r="56966" spans="85:87" x14ac:dyDescent="0.25">
      <c r="CG56966" s="768"/>
      <c r="CH56966" s="768"/>
      <c r="CI56966" s="850"/>
    </row>
    <row r="56967" spans="85:87" x14ac:dyDescent="0.25">
      <c r="CG56967" s="768"/>
      <c r="CH56967" s="768"/>
      <c r="CI56967" s="850"/>
    </row>
    <row r="56968" spans="85:87" x14ac:dyDescent="0.25">
      <c r="CG56968" s="768"/>
      <c r="CH56968" s="768"/>
      <c r="CI56968" s="850"/>
    </row>
    <row r="56969" spans="85:87" x14ac:dyDescent="0.25">
      <c r="CG56969" s="768"/>
      <c r="CH56969" s="768"/>
      <c r="CI56969" s="850"/>
    </row>
    <row r="56970" spans="85:87" x14ac:dyDescent="0.25">
      <c r="CG56970" s="768"/>
      <c r="CH56970" s="768"/>
      <c r="CI56970" s="850"/>
    </row>
    <row r="56971" spans="85:87" x14ac:dyDescent="0.25">
      <c r="CG56971" s="768"/>
      <c r="CH56971" s="768"/>
      <c r="CI56971" s="850"/>
    </row>
    <row r="56972" spans="85:87" x14ac:dyDescent="0.25">
      <c r="CG56972" s="768"/>
      <c r="CH56972" s="768"/>
      <c r="CI56972" s="850"/>
    </row>
    <row r="56973" spans="85:87" x14ac:dyDescent="0.25">
      <c r="CG56973" s="768"/>
      <c r="CH56973" s="768"/>
      <c r="CI56973" s="850"/>
    </row>
    <row r="56974" spans="85:87" x14ac:dyDescent="0.25">
      <c r="CG56974" s="768"/>
      <c r="CH56974" s="768"/>
      <c r="CI56974" s="850"/>
    </row>
    <row r="56975" spans="85:87" x14ac:dyDescent="0.25">
      <c r="CG56975" s="768"/>
      <c r="CH56975" s="768"/>
      <c r="CI56975" s="850"/>
    </row>
    <row r="56976" spans="85:87" x14ac:dyDescent="0.25">
      <c r="CG56976" s="768"/>
      <c r="CH56976" s="768"/>
      <c r="CI56976" s="850"/>
    </row>
    <row r="56977" spans="85:87" x14ac:dyDescent="0.25">
      <c r="CG56977" s="768"/>
      <c r="CH56977" s="768"/>
      <c r="CI56977" s="850"/>
    </row>
    <row r="56978" spans="85:87" x14ac:dyDescent="0.25">
      <c r="CG56978" s="768"/>
      <c r="CH56978" s="768"/>
      <c r="CI56978" s="850"/>
    </row>
    <row r="56979" spans="85:87" x14ac:dyDescent="0.25">
      <c r="CG56979" s="768"/>
      <c r="CH56979" s="768"/>
      <c r="CI56979" s="850"/>
    </row>
    <row r="56980" spans="85:87" x14ac:dyDescent="0.25">
      <c r="CG56980" s="768"/>
      <c r="CH56980" s="768"/>
      <c r="CI56980" s="850"/>
    </row>
    <row r="56981" spans="85:87" x14ac:dyDescent="0.25">
      <c r="CG56981" s="768"/>
      <c r="CH56981" s="768"/>
      <c r="CI56981" s="850"/>
    </row>
    <row r="56982" spans="85:87" x14ac:dyDescent="0.25">
      <c r="CG56982" s="768"/>
      <c r="CH56982" s="768"/>
      <c r="CI56982" s="850"/>
    </row>
    <row r="56983" spans="85:87" x14ac:dyDescent="0.25">
      <c r="CG56983" s="768"/>
      <c r="CH56983" s="768"/>
      <c r="CI56983" s="850"/>
    </row>
    <row r="56984" spans="85:87" x14ac:dyDescent="0.25">
      <c r="CG56984" s="768"/>
      <c r="CH56984" s="768"/>
      <c r="CI56984" s="850"/>
    </row>
    <row r="56985" spans="85:87" x14ac:dyDescent="0.25">
      <c r="CG56985" s="768"/>
      <c r="CH56985" s="768"/>
      <c r="CI56985" s="850"/>
    </row>
    <row r="56986" spans="85:87" x14ac:dyDescent="0.25">
      <c r="CG56986" s="768"/>
      <c r="CH56986" s="768"/>
      <c r="CI56986" s="850"/>
    </row>
    <row r="56987" spans="85:87" x14ac:dyDescent="0.25">
      <c r="CG56987" s="768"/>
      <c r="CH56987" s="768"/>
      <c r="CI56987" s="850"/>
    </row>
    <row r="56988" spans="85:87" x14ac:dyDescent="0.25">
      <c r="CG56988" s="768"/>
      <c r="CH56988" s="768"/>
      <c r="CI56988" s="850"/>
    </row>
    <row r="56989" spans="85:87" x14ac:dyDescent="0.25">
      <c r="CG56989" s="768"/>
      <c r="CH56989" s="768"/>
      <c r="CI56989" s="850"/>
    </row>
    <row r="56990" spans="85:87" x14ac:dyDescent="0.25">
      <c r="CG56990" s="768"/>
      <c r="CH56990" s="768"/>
      <c r="CI56990" s="850"/>
    </row>
    <row r="56991" spans="85:87" x14ac:dyDescent="0.25">
      <c r="CG56991" s="768"/>
      <c r="CH56991" s="768"/>
      <c r="CI56991" s="850"/>
    </row>
    <row r="56992" spans="85:87" x14ac:dyDescent="0.25">
      <c r="CG56992" s="768"/>
      <c r="CH56992" s="768"/>
      <c r="CI56992" s="850"/>
    </row>
    <row r="56993" spans="85:87" x14ac:dyDescent="0.25">
      <c r="CG56993" s="768"/>
      <c r="CH56993" s="768"/>
      <c r="CI56993" s="850"/>
    </row>
    <row r="56994" spans="85:87" x14ac:dyDescent="0.25">
      <c r="CG56994" s="768"/>
      <c r="CH56994" s="768"/>
      <c r="CI56994" s="850"/>
    </row>
    <row r="56995" spans="85:87" x14ac:dyDescent="0.25">
      <c r="CG56995" s="768"/>
      <c r="CH56995" s="768"/>
      <c r="CI56995" s="850"/>
    </row>
    <row r="56996" spans="85:87" x14ac:dyDescent="0.25">
      <c r="CG56996" s="768"/>
      <c r="CH56996" s="768"/>
      <c r="CI56996" s="850"/>
    </row>
    <row r="56997" spans="85:87" x14ac:dyDescent="0.25">
      <c r="CG56997" s="768"/>
      <c r="CH56997" s="768"/>
      <c r="CI56997" s="850"/>
    </row>
    <row r="56998" spans="85:87" x14ac:dyDescent="0.25">
      <c r="CG56998" s="768"/>
      <c r="CH56998" s="768"/>
      <c r="CI56998" s="850"/>
    </row>
    <row r="56999" spans="85:87" x14ac:dyDescent="0.25">
      <c r="CG56999" s="768"/>
      <c r="CH56999" s="768"/>
      <c r="CI56999" s="850"/>
    </row>
    <row r="57000" spans="85:87" x14ac:dyDescent="0.25">
      <c r="CG57000" s="768"/>
      <c r="CH57000" s="768"/>
      <c r="CI57000" s="850"/>
    </row>
    <row r="57001" spans="85:87" x14ac:dyDescent="0.25">
      <c r="CG57001" s="768"/>
      <c r="CH57001" s="768"/>
      <c r="CI57001" s="850"/>
    </row>
    <row r="57002" spans="85:87" x14ac:dyDescent="0.25">
      <c r="CG57002" s="768"/>
      <c r="CH57002" s="768"/>
      <c r="CI57002" s="850"/>
    </row>
    <row r="57003" spans="85:87" x14ac:dyDescent="0.25">
      <c r="CG57003" s="768"/>
      <c r="CH57003" s="768"/>
      <c r="CI57003" s="850"/>
    </row>
    <row r="57004" spans="85:87" x14ac:dyDescent="0.25">
      <c r="CG57004" s="768"/>
      <c r="CH57004" s="768"/>
      <c r="CI57004" s="850"/>
    </row>
    <row r="57005" spans="85:87" x14ac:dyDescent="0.25">
      <c r="CG57005" s="768"/>
      <c r="CH57005" s="768"/>
      <c r="CI57005" s="850"/>
    </row>
    <row r="57006" spans="85:87" x14ac:dyDescent="0.25">
      <c r="CG57006" s="768"/>
      <c r="CH57006" s="768"/>
      <c r="CI57006" s="850"/>
    </row>
    <row r="57007" spans="85:87" x14ac:dyDescent="0.25">
      <c r="CG57007" s="768"/>
      <c r="CH57007" s="768"/>
      <c r="CI57007" s="850"/>
    </row>
    <row r="57008" spans="85:87" x14ac:dyDescent="0.25">
      <c r="CG57008" s="768"/>
      <c r="CH57008" s="768"/>
      <c r="CI57008" s="850"/>
    </row>
    <row r="57009" spans="85:87" x14ac:dyDescent="0.25">
      <c r="CG57009" s="768"/>
      <c r="CH57009" s="768"/>
      <c r="CI57009" s="850"/>
    </row>
    <row r="57010" spans="85:87" x14ac:dyDescent="0.25">
      <c r="CG57010" s="768"/>
      <c r="CH57010" s="768"/>
      <c r="CI57010" s="850"/>
    </row>
    <row r="57011" spans="85:87" x14ac:dyDescent="0.25">
      <c r="CG57011" s="768"/>
      <c r="CH57011" s="768"/>
      <c r="CI57011" s="850"/>
    </row>
    <row r="57012" spans="85:87" x14ac:dyDescent="0.25">
      <c r="CG57012" s="768"/>
      <c r="CH57012" s="768"/>
      <c r="CI57012" s="850"/>
    </row>
    <row r="57013" spans="85:87" x14ac:dyDescent="0.25">
      <c r="CG57013" s="768"/>
      <c r="CH57013" s="768"/>
      <c r="CI57013" s="850"/>
    </row>
    <row r="57014" spans="85:87" x14ac:dyDescent="0.25">
      <c r="CG57014" s="768"/>
      <c r="CH57014" s="768"/>
      <c r="CI57014" s="850"/>
    </row>
    <row r="57015" spans="85:87" x14ac:dyDescent="0.25">
      <c r="CG57015" s="768"/>
      <c r="CH57015" s="768"/>
      <c r="CI57015" s="850"/>
    </row>
    <row r="57016" spans="85:87" x14ac:dyDescent="0.25">
      <c r="CG57016" s="768"/>
      <c r="CH57016" s="768"/>
      <c r="CI57016" s="850"/>
    </row>
    <row r="57017" spans="85:87" x14ac:dyDescent="0.25">
      <c r="CG57017" s="768"/>
      <c r="CH57017" s="768"/>
      <c r="CI57017" s="850"/>
    </row>
    <row r="57018" spans="85:87" x14ac:dyDescent="0.25">
      <c r="CG57018" s="768"/>
      <c r="CH57018" s="768"/>
      <c r="CI57018" s="850"/>
    </row>
    <row r="57019" spans="85:87" x14ac:dyDescent="0.25">
      <c r="CG57019" s="768"/>
      <c r="CH57019" s="768"/>
      <c r="CI57019" s="850"/>
    </row>
    <row r="57020" spans="85:87" x14ac:dyDescent="0.25">
      <c r="CG57020" s="768"/>
      <c r="CH57020" s="768"/>
      <c r="CI57020" s="850"/>
    </row>
    <row r="57021" spans="85:87" x14ac:dyDescent="0.25">
      <c r="CG57021" s="768"/>
      <c r="CH57021" s="768"/>
      <c r="CI57021" s="850"/>
    </row>
    <row r="57022" spans="85:87" x14ac:dyDescent="0.25">
      <c r="CG57022" s="768"/>
      <c r="CH57022" s="768"/>
      <c r="CI57022" s="850"/>
    </row>
    <row r="57023" spans="85:87" x14ac:dyDescent="0.25">
      <c r="CG57023" s="768"/>
      <c r="CH57023" s="768"/>
      <c r="CI57023" s="850"/>
    </row>
    <row r="57024" spans="85:87" x14ac:dyDescent="0.25">
      <c r="CG57024" s="768"/>
      <c r="CH57024" s="768"/>
      <c r="CI57024" s="850"/>
    </row>
    <row r="57025" spans="85:87" x14ac:dyDescent="0.25">
      <c r="CG57025" s="768"/>
      <c r="CH57025" s="768"/>
      <c r="CI57025" s="850"/>
    </row>
    <row r="57026" spans="85:87" x14ac:dyDescent="0.25">
      <c r="CG57026" s="768"/>
      <c r="CH57026" s="768"/>
      <c r="CI57026" s="850"/>
    </row>
    <row r="57027" spans="85:87" x14ac:dyDescent="0.25">
      <c r="CG57027" s="768"/>
      <c r="CH57027" s="768"/>
      <c r="CI57027" s="850"/>
    </row>
    <row r="57028" spans="85:87" x14ac:dyDescent="0.25">
      <c r="CG57028" s="768"/>
      <c r="CH57028" s="768"/>
      <c r="CI57028" s="850"/>
    </row>
    <row r="57029" spans="85:87" x14ac:dyDescent="0.25">
      <c r="CG57029" s="768"/>
      <c r="CH57029" s="768"/>
      <c r="CI57029" s="850"/>
    </row>
    <row r="57030" spans="85:87" x14ac:dyDescent="0.25">
      <c r="CG57030" s="768"/>
      <c r="CH57030" s="768"/>
      <c r="CI57030" s="850"/>
    </row>
    <row r="57031" spans="85:87" x14ac:dyDescent="0.25">
      <c r="CG57031" s="768"/>
      <c r="CH57031" s="768"/>
      <c r="CI57031" s="850"/>
    </row>
    <row r="57032" spans="85:87" x14ac:dyDescent="0.25">
      <c r="CG57032" s="768"/>
      <c r="CH57032" s="768"/>
      <c r="CI57032" s="850"/>
    </row>
    <row r="57033" spans="85:87" x14ac:dyDescent="0.25">
      <c r="CG57033" s="768"/>
      <c r="CH57033" s="768"/>
      <c r="CI57033" s="850"/>
    </row>
    <row r="57034" spans="85:87" x14ac:dyDescent="0.25">
      <c r="CG57034" s="768"/>
      <c r="CH57034" s="768"/>
      <c r="CI57034" s="850"/>
    </row>
    <row r="57035" spans="85:87" x14ac:dyDescent="0.25">
      <c r="CG57035" s="768"/>
      <c r="CH57035" s="768"/>
      <c r="CI57035" s="850"/>
    </row>
    <row r="57036" spans="85:87" x14ac:dyDescent="0.25">
      <c r="CG57036" s="768"/>
      <c r="CH57036" s="768"/>
      <c r="CI57036" s="850"/>
    </row>
    <row r="57037" spans="85:87" x14ac:dyDescent="0.25">
      <c r="CG57037" s="768"/>
      <c r="CH57037" s="768"/>
      <c r="CI57037" s="850"/>
    </row>
    <row r="57038" spans="85:87" x14ac:dyDescent="0.25">
      <c r="CG57038" s="768"/>
      <c r="CH57038" s="768"/>
      <c r="CI57038" s="850"/>
    </row>
    <row r="57039" spans="85:87" x14ac:dyDescent="0.25">
      <c r="CG57039" s="768"/>
      <c r="CH57039" s="768"/>
      <c r="CI57039" s="850"/>
    </row>
    <row r="57040" spans="85:87" x14ac:dyDescent="0.25">
      <c r="CG57040" s="768"/>
      <c r="CH57040" s="768"/>
      <c r="CI57040" s="850"/>
    </row>
    <row r="57041" spans="85:87" x14ac:dyDescent="0.25">
      <c r="CG57041" s="768"/>
      <c r="CH57041" s="768"/>
      <c r="CI57041" s="850"/>
    </row>
    <row r="57042" spans="85:87" x14ac:dyDescent="0.25">
      <c r="CG57042" s="768"/>
      <c r="CH57042" s="768"/>
      <c r="CI57042" s="850"/>
    </row>
    <row r="57043" spans="85:87" x14ac:dyDescent="0.25">
      <c r="CG57043" s="768"/>
      <c r="CH57043" s="768"/>
      <c r="CI57043" s="850"/>
    </row>
    <row r="57044" spans="85:87" x14ac:dyDescent="0.25">
      <c r="CG57044" s="768"/>
      <c r="CH57044" s="768"/>
      <c r="CI57044" s="850"/>
    </row>
    <row r="57045" spans="85:87" x14ac:dyDescent="0.25">
      <c r="CG57045" s="768"/>
      <c r="CH57045" s="768"/>
      <c r="CI57045" s="850"/>
    </row>
    <row r="57046" spans="85:87" x14ac:dyDescent="0.25">
      <c r="CG57046" s="768"/>
      <c r="CH57046" s="768"/>
      <c r="CI57046" s="850"/>
    </row>
    <row r="57047" spans="85:87" x14ac:dyDescent="0.25">
      <c r="CG57047" s="768"/>
      <c r="CH57047" s="768"/>
      <c r="CI57047" s="850"/>
    </row>
    <row r="57048" spans="85:87" x14ac:dyDescent="0.25">
      <c r="CG57048" s="768"/>
      <c r="CH57048" s="768"/>
      <c r="CI57048" s="850"/>
    </row>
    <row r="57049" spans="85:87" x14ac:dyDescent="0.25">
      <c r="CG57049" s="768"/>
      <c r="CH57049" s="768"/>
      <c r="CI57049" s="850"/>
    </row>
    <row r="57050" spans="85:87" x14ac:dyDescent="0.25">
      <c r="CG57050" s="768"/>
      <c r="CH57050" s="768"/>
      <c r="CI57050" s="850"/>
    </row>
    <row r="57051" spans="85:87" x14ac:dyDescent="0.25">
      <c r="CG57051" s="768"/>
      <c r="CH57051" s="768"/>
      <c r="CI57051" s="850"/>
    </row>
    <row r="57052" spans="85:87" x14ac:dyDescent="0.25">
      <c r="CG57052" s="768"/>
      <c r="CH57052" s="768"/>
      <c r="CI57052" s="850"/>
    </row>
    <row r="57053" spans="85:87" x14ac:dyDescent="0.25">
      <c r="CG57053" s="768"/>
      <c r="CH57053" s="768"/>
      <c r="CI57053" s="850"/>
    </row>
    <row r="57054" spans="85:87" x14ac:dyDescent="0.25">
      <c r="CG57054" s="768"/>
      <c r="CH57054" s="768"/>
      <c r="CI57054" s="850"/>
    </row>
    <row r="57055" spans="85:87" x14ac:dyDescent="0.25">
      <c r="CG57055" s="768"/>
      <c r="CH57055" s="768"/>
      <c r="CI57055" s="850"/>
    </row>
    <row r="57056" spans="85:87" x14ac:dyDescent="0.25">
      <c r="CG57056" s="768"/>
      <c r="CH57056" s="768"/>
      <c r="CI57056" s="850"/>
    </row>
    <row r="57057" spans="85:87" x14ac:dyDescent="0.25">
      <c r="CG57057" s="768"/>
      <c r="CH57057" s="768"/>
      <c r="CI57057" s="850"/>
    </row>
    <row r="57058" spans="85:87" x14ac:dyDescent="0.25">
      <c r="CG57058" s="768"/>
      <c r="CH57058" s="768"/>
      <c r="CI57058" s="850"/>
    </row>
    <row r="57059" spans="85:87" x14ac:dyDescent="0.25">
      <c r="CG57059" s="768"/>
      <c r="CH57059" s="768"/>
      <c r="CI57059" s="850"/>
    </row>
    <row r="57060" spans="85:87" x14ac:dyDescent="0.25">
      <c r="CG57060" s="768"/>
      <c r="CH57060" s="768"/>
      <c r="CI57060" s="850"/>
    </row>
    <row r="57061" spans="85:87" x14ac:dyDescent="0.25">
      <c r="CG57061" s="768"/>
      <c r="CH57061" s="768"/>
      <c r="CI57061" s="850"/>
    </row>
    <row r="57062" spans="85:87" x14ac:dyDescent="0.25">
      <c r="CG57062" s="768"/>
      <c r="CH57062" s="768"/>
      <c r="CI57062" s="850"/>
    </row>
    <row r="57063" spans="85:87" x14ac:dyDescent="0.25">
      <c r="CG57063" s="768"/>
      <c r="CH57063" s="768"/>
      <c r="CI57063" s="850"/>
    </row>
    <row r="57064" spans="85:87" x14ac:dyDescent="0.25">
      <c r="CG57064" s="768"/>
      <c r="CH57064" s="768"/>
      <c r="CI57064" s="850"/>
    </row>
    <row r="57065" spans="85:87" x14ac:dyDescent="0.25">
      <c r="CG57065" s="768"/>
      <c r="CH57065" s="768"/>
      <c r="CI57065" s="850"/>
    </row>
    <row r="57066" spans="85:87" x14ac:dyDescent="0.25">
      <c r="CG57066" s="768"/>
      <c r="CH57066" s="768"/>
      <c r="CI57066" s="850"/>
    </row>
    <row r="57067" spans="85:87" x14ac:dyDescent="0.25">
      <c r="CG57067" s="768"/>
      <c r="CH57067" s="768"/>
      <c r="CI57067" s="850"/>
    </row>
    <row r="57068" spans="85:87" x14ac:dyDescent="0.25">
      <c r="CG57068" s="768"/>
      <c r="CH57068" s="768"/>
      <c r="CI57068" s="850"/>
    </row>
    <row r="57069" spans="85:87" x14ac:dyDescent="0.25">
      <c r="CG57069" s="768"/>
      <c r="CH57069" s="768"/>
      <c r="CI57069" s="850"/>
    </row>
    <row r="57070" spans="85:87" x14ac:dyDescent="0.25">
      <c r="CG57070" s="768"/>
      <c r="CH57070" s="768"/>
      <c r="CI57070" s="850"/>
    </row>
    <row r="57071" spans="85:87" x14ac:dyDescent="0.25">
      <c r="CG57071" s="768"/>
      <c r="CH57071" s="768"/>
      <c r="CI57071" s="850"/>
    </row>
    <row r="57072" spans="85:87" x14ac:dyDescent="0.25">
      <c r="CG57072" s="768"/>
      <c r="CH57072" s="768"/>
      <c r="CI57072" s="850"/>
    </row>
    <row r="57073" spans="85:87" x14ac:dyDescent="0.25">
      <c r="CG57073" s="768"/>
      <c r="CH57073" s="768"/>
      <c r="CI57073" s="850"/>
    </row>
    <row r="57074" spans="85:87" x14ac:dyDescent="0.25">
      <c r="CG57074" s="768"/>
      <c r="CH57074" s="768"/>
      <c r="CI57074" s="850"/>
    </row>
    <row r="57075" spans="85:87" x14ac:dyDescent="0.25">
      <c r="CG57075" s="768"/>
      <c r="CH57075" s="768"/>
      <c r="CI57075" s="850"/>
    </row>
    <row r="57076" spans="85:87" x14ac:dyDescent="0.25">
      <c r="CG57076" s="768"/>
      <c r="CH57076" s="768"/>
      <c r="CI57076" s="850"/>
    </row>
    <row r="57077" spans="85:87" x14ac:dyDescent="0.25">
      <c r="CG57077" s="768"/>
      <c r="CH57077" s="768"/>
      <c r="CI57077" s="850"/>
    </row>
    <row r="57078" spans="85:87" x14ac:dyDescent="0.25">
      <c r="CG57078" s="768"/>
      <c r="CH57078" s="768"/>
      <c r="CI57078" s="850"/>
    </row>
    <row r="57079" spans="85:87" x14ac:dyDescent="0.25">
      <c r="CG57079" s="768"/>
      <c r="CH57079" s="768"/>
      <c r="CI57079" s="850"/>
    </row>
    <row r="57080" spans="85:87" x14ac:dyDescent="0.25">
      <c r="CG57080" s="768"/>
      <c r="CH57080" s="768"/>
      <c r="CI57080" s="850"/>
    </row>
    <row r="57081" spans="85:87" x14ac:dyDescent="0.25">
      <c r="CG57081" s="768"/>
      <c r="CH57081" s="768"/>
      <c r="CI57081" s="850"/>
    </row>
    <row r="57082" spans="85:87" x14ac:dyDescent="0.25">
      <c r="CG57082" s="768"/>
      <c r="CH57082" s="768"/>
      <c r="CI57082" s="850"/>
    </row>
    <row r="57083" spans="85:87" x14ac:dyDescent="0.25">
      <c r="CG57083" s="768"/>
      <c r="CH57083" s="768"/>
      <c r="CI57083" s="850"/>
    </row>
    <row r="57084" spans="85:87" x14ac:dyDescent="0.25">
      <c r="CG57084" s="768"/>
      <c r="CH57084" s="768"/>
      <c r="CI57084" s="850"/>
    </row>
    <row r="57085" spans="85:87" x14ac:dyDescent="0.25">
      <c r="CG57085" s="768"/>
      <c r="CH57085" s="768"/>
      <c r="CI57085" s="850"/>
    </row>
    <row r="57086" spans="85:87" x14ac:dyDescent="0.25">
      <c r="CG57086" s="768"/>
      <c r="CH57086" s="768"/>
      <c r="CI57086" s="850"/>
    </row>
    <row r="57087" spans="85:87" x14ac:dyDescent="0.25">
      <c r="CG57087" s="768"/>
      <c r="CH57087" s="768"/>
      <c r="CI57087" s="850"/>
    </row>
    <row r="57088" spans="85:87" x14ac:dyDescent="0.25">
      <c r="CG57088" s="768"/>
      <c r="CH57088" s="768"/>
      <c r="CI57088" s="850"/>
    </row>
    <row r="57089" spans="85:87" x14ac:dyDescent="0.25">
      <c r="CG57089" s="768"/>
      <c r="CH57089" s="768"/>
      <c r="CI57089" s="850"/>
    </row>
    <row r="57090" spans="85:87" x14ac:dyDescent="0.25">
      <c r="CG57090" s="768"/>
      <c r="CH57090" s="768"/>
      <c r="CI57090" s="850"/>
    </row>
    <row r="57091" spans="85:87" x14ac:dyDescent="0.25">
      <c r="CG57091" s="768"/>
      <c r="CH57091" s="768"/>
      <c r="CI57091" s="850"/>
    </row>
    <row r="57092" spans="85:87" x14ac:dyDescent="0.25">
      <c r="CG57092" s="768"/>
      <c r="CH57092" s="768"/>
      <c r="CI57092" s="850"/>
    </row>
    <row r="57093" spans="85:87" x14ac:dyDescent="0.25">
      <c r="CG57093" s="768"/>
      <c r="CH57093" s="768"/>
      <c r="CI57093" s="850"/>
    </row>
    <row r="57094" spans="85:87" x14ac:dyDescent="0.25">
      <c r="CG57094" s="768"/>
      <c r="CH57094" s="768"/>
      <c r="CI57094" s="850"/>
    </row>
    <row r="57095" spans="85:87" x14ac:dyDescent="0.25">
      <c r="CG57095" s="768"/>
      <c r="CH57095" s="768"/>
      <c r="CI57095" s="850"/>
    </row>
    <row r="57096" spans="85:87" x14ac:dyDescent="0.25">
      <c r="CG57096" s="768"/>
      <c r="CH57096" s="768"/>
      <c r="CI57096" s="850"/>
    </row>
    <row r="57097" spans="85:87" x14ac:dyDescent="0.25">
      <c r="CG57097" s="768"/>
      <c r="CH57097" s="768"/>
      <c r="CI57097" s="850"/>
    </row>
    <row r="57098" spans="85:87" x14ac:dyDescent="0.25">
      <c r="CG57098" s="768"/>
      <c r="CH57098" s="768"/>
      <c r="CI57098" s="850"/>
    </row>
    <row r="57099" spans="85:87" x14ac:dyDescent="0.25">
      <c r="CG57099" s="768"/>
      <c r="CH57099" s="768"/>
      <c r="CI57099" s="850"/>
    </row>
    <row r="57100" spans="85:87" x14ac:dyDescent="0.25">
      <c r="CG57100" s="768"/>
      <c r="CH57100" s="768"/>
      <c r="CI57100" s="850"/>
    </row>
    <row r="57101" spans="85:87" x14ac:dyDescent="0.25">
      <c r="CG57101" s="768"/>
      <c r="CH57101" s="768"/>
      <c r="CI57101" s="850"/>
    </row>
    <row r="57102" spans="85:87" x14ac:dyDescent="0.25">
      <c r="CG57102" s="768"/>
      <c r="CH57102" s="768"/>
      <c r="CI57102" s="850"/>
    </row>
    <row r="57103" spans="85:87" x14ac:dyDescent="0.25">
      <c r="CG57103" s="768"/>
      <c r="CH57103" s="768"/>
      <c r="CI57103" s="850"/>
    </row>
    <row r="57104" spans="85:87" x14ac:dyDescent="0.25">
      <c r="CG57104" s="768"/>
      <c r="CH57104" s="768"/>
      <c r="CI57104" s="850"/>
    </row>
    <row r="57105" spans="85:87" x14ac:dyDescent="0.25">
      <c r="CG57105" s="768"/>
      <c r="CH57105" s="768"/>
      <c r="CI57105" s="850"/>
    </row>
    <row r="57106" spans="85:87" x14ac:dyDescent="0.25">
      <c r="CG57106" s="768"/>
      <c r="CH57106" s="768"/>
      <c r="CI57106" s="850"/>
    </row>
    <row r="57107" spans="85:87" x14ac:dyDescent="0.25">
      <c r="CG57107" s="768"/>
      <c r="CH57107" s="768"/>
      <c r="CI57107" s="850"/>
    </row>
    <row r="57108" spans="85:87" x14ac:dyDescent="0.25">
      <c r="CG57108" s="768"/>
      <c r="CH57108" s="768"/>
      <c r="CI57108" s="850"/>
    </row>
    <row r="57109" spans="85:87" x14ac:dyDescent="0.25">
      <c r="CG57109" s="768"/>
      <c r="CH57109" s="768"/>
      <c r="CI57109" s="850"/>
    </row>
    <row r="57110" spans="85:87" x14ac:dyDescent="0.25">
      <c r="CG57110" s="768"/>
      <c r="CH57110" s="768"/>
      <c r="CI57110" s="850"/>
    </row>
    <row r="57111" spans="85:87" x14ac:dyDescent="0.25">
      <c r="CG57111" s="768"/>
      <c r="CH57111" s="768"/>
      <c r="CI57111" s="850"/>
    </row>
    <row r="57112" spans="85:87" x14ac:dyDescent="0.25">
      <c r="CG57112" s="768"/>
      <c r="CH57112" s="768"/>
      <c r="CI57112" s="850"/>
    </row>
    <row r="57113" spans="85:87" x14ac:dyDescent="0.25">
      <c r="CG57113" s="768"/>
      <c r="CH57113" s="768"/>
      <c r="CI57113" s="850"/>
    </row>
    <row r="57114" spans="85:87" x14ac:dyDescent="0.25">
      <c r="CG57114" s="768"/>
      <c r="CH57114" s="768"/>
      <c r="CI57114" s="850"/>
    </row>
    <row r="57115" spans="85:87" x14ac:dyDescent="0.25">
      <c r="CG57115" s="768"/>
      <c r="CH57115" s="768"/>
      <c r="CI57115" s="850"/>
    </row>
    <row r="57116" spans="85:87" x14ac:dyDescent="0.25">
      <c r="CG57116" s="768"/>
      <c r="CH57116" s="768"/>
      <c r="CI57116" s="850"/>
    </row>
    <row r="57117" spans="85:87" x14ac:dyDescent="0.25">
      <c r="CG57117" s="768"/>
      <c r="CH57117" s="768"/>
      <c r="CI57117" s="850"/>
    </row>
    <row r="57118" spans="85:87" x14ac:dyDescent="0.25">
      <c r="CG57118" s="768"/>
      <c r="CH57118" s="768"/>
      <c r="CI57118" s="850"/>
    </row>
    <row r="57119" spans="85:87" x14ac:dyDescent="0.25">
      <c r="CG57119" s="768"/>
      <c r="CH57119" s="768"/>
      <c r="CI57119" s="850"/>
    </row>
    <row r="57120" spans="85:87" x14ac:dyDescent="0.25">
      <c r="CG57120" s="768"/>
      <c r="CH57120" s="768"/>
      <c r="CI57120" s="850"/>
    </row>
    <row r="57121" spans="85:87" x14ac:dyDescent="0.25">
      <c r="CG57121" s="768"/>
      <c r="CH57121" s="768"/>
      <c r="CI57121" s="850"/>
    </row>
    <row r="57122" spans="85:87" x14ac:dyDescent="0.25">
      <c r="CG57122" s="768"/>
      <c r="CH57122" s="768"/>
      <c r="CI57122" s="850"/>
    </row>
    <row r="57123" spans="85:87" x14ac:dyDescent="0.25">
      <c r="CG57123" s="768"/>
      <c r="CH57123" s="768"/>
      <c r="CI57123" s="850"/>
    </row>
    <row r="57124" spans="85:87" x14ac:dyDescent="0.25">
      <c r="CG57124" s="768"/>
      <c r="CH57124" s="768"/>
      <c r="CI57124" s="850"/>
    </row>
    <row r="57125" spans="85:87" x14ac:dyDescent="0.25">
      <c r="CG57125" s="768"/>
      <c r="CH57125" s="768"/>
      <c r="CI57125" s="850"/>
    </row>
    <row r="57126" spans="85:87" x14ac:dyDescent="0.25">
      <c r="CG57126" s="768"/>
      <c r="CH57126" s="768"/>
      <c r="CI57126" s="850"/>
    </row>
    <row r="57127" spans="85:87" x14ac:dyDescent="0.25">
      <c r="CG57127" s="768"/>
      <c r="CH57127" s="768"/>
      <c r="CI57127" s="850"/>
    </row>
    <row r="57128" spans="85:87" x14ac:dyDescent="0.25">
      <c r="CG57128" s="768"/>
      <c r="CH57128" s="768"/>
      <c r="CI57128" s="850"/>
    </row>
    <row r="57129" spans="85:87" x14ac:dyDescent="0.25">
      <c r="CG57129" s="768"/>
      <c r="CH57129" s="768"/>
      <c r="CI57129" s="850"/>
    </row>
    <row r="57130" spans="85:87" x14ac:dyDescent="0.25">
      <c r="CG57130" s="768"/>
      <c r="CH57130" s="768"/>
      <c r="CI57130" s="850"/>
    </row>
    <row r="57131" spans="85:87" x14ac:dyDescent="0.25">
      <c r="CG57131" s="768"/>
      <c r="CH57131" s="768"/>
      <c r="CI57131" s="850"/>
    </row>
    <row r="57132" spans="85:87" x14ac:dyDescent="0.25">
      <c r="CG57132" s="768"/>
      <c r="CH57132" s="768"/>
      <c r="CI57132" s="850"/>
    </row>
    <row r="57133" spans="85:87" x14ac:dyDescent="0.25">
      <c r="CG57133" s="768"/>
      <c r="CH57133" s="768"/>
      <c r="CI57133" s="850"/>
    </row>
    <row r="57134" spans="85:87" x14ac:dyDescent="0.25">
      <c r="CG57134" s="768"/>
      <c r="CH57134" s="768"/>
      <c r="CI57134" s="850"/>
    </row>
    <row r="57135" spans="85:87" x14ac:dyDescent="0.25">
      <c r="CG57135" s="768"/>
      <c r="CH57135" s="768"/>
      <c r="CI57135" s="850"/>
    </row>
    <row r="57136" spans="85:87" x14ac:dyDescent="0.25">
      <c r="CG57136" s="768"/>
      <c r="CH57136" s="768"/>
      <c r="CI57136" s="850"/>
    </row>
    <row r="57137" spans="85:87" x14ac:dyDescent="0.25">
      <c r="CG57137" s="768"/>
      <c r="CH57137" s="768"/>
      <c r="CI57137" s="850"/>
    </row>
    <row r="57138" spans="85:87" x14ac:dyDescent="0.25">
      <c r="CG57138" s="768"/>
      <c r="CH57138" s="768"/>
      <c r="CI57138" s="850"/>
    </row>
    <row r="57139" spans="85:87" x14ac:dyDescent="0.25">
      <c r="CG57139" s="768"/>
      <c r="CH57139" s="768"/>
      <c r="CI57139" s="850"/>
    </row>
    <row r="57140" spans="85:87" x14ac:dyDescent="0.25">
      <c r="CG57140" s="768"/>
      <c r="CH57140" s="768"/>
      <c r="CI57140" s="850"/>
    </row>
    <row r="57141" spans="85:87" x14ac:dyDescent="0.25">
      <c r="CG57141" s="768"/>
      <c r="CH57141" s="768"/>
      <c r="CI57141" s="850"/>
    </row>
    <row r="57142" spans="85:87" x14ac:dyDescent="0.25">
      <c r="CG57142" s="768"/>
      <c r="CH57142" s="768"/>
      <c r="CI57142" s="850"/>
    </row>
    <row r="57143" spans="85:87" x14ac:dyDescent="0.25">
      <c r="CG57143" s="768"/>
      <c r="CH57143" s="768"/>
      <c r="CI57143" s="850"/>
    </row>
    <row r="57144" spans="85:87" x14ac:dyDescent="0.25">
      <c r="CG57144" s="768"/>
      <c r="CH57144" s="768"/>
      <c r="CI57144" s="850"/>
    </row>
    <row r="57145" spans="85:87" x14ac:dyDescent="0.25">
      <c r="CG57145" s="768"/>
      <c r="CH57145" s="768"/>
      <c r="CI57145" s="850"/>
    </row>
    <row r="57146" spans="85:87" x14ac:dyDescent="0.25">
      <c r="CG57146" s="768"/>
      <c r="CH57146" s="768"/>
      <c r="CI57146" s="850"/>
    </row>
    <row r="57147" spans="85:87" x14ac:dyDescent="0.25">
      <c r="CG57147" s="768"/>
      <c r="CH57147" s="768"/>
      <c r="CI57147" s="850"/>
    </row>
    <row r="57148" spans="85:87" x14ac:dyDescent="0.25">
      <c r="CG57148" s="768"/>
      <c r="CH57148" s="768"/>
      <c r="CI57148" s="850"/>
    </row>
    <row r="57149" spans="85:87" x14ac:dyDescent="0.25">
      <c r="CG57149" s="768"/>
      <c r="CH57149" s="768"/>
      <c r="CI57149" s="850"/>
    </row>
    <row r="57150" spans="85:87" x14ac:dyDescent="0.25">
      <c r="CG57150" s="768"/>
      <c r="CH57150" s="768"/>
      <c r="CI57150" s="850"/>
    </row>
    <row r="57151" spans="85:87" x14ac:dyDescent="0.25">
      <c r="CG57151" s="768"/>
      <c r="CH57151" s="768"/>
      <c r="CI57151" s="850"/>
    </row>
    <row r="57152" spans="85:87" x14ac:dyDescent="0.25">
      <c r="CG57152" s="768"/>
      <c r="CH57152" s="768"/>
      <c r="CI57152" s="850"/>
    </row>
    <row r="57153" spans="85:87" x14ac:dyDescent="0.25">
      <c r="CG57153" s="768"/>
      <c r="CH57153" s="768"/>
      <c r="CI57153" s="850"/>
    </row>
    <row r="57154" spans="85:87" x14ac:dyDescent="0.25">
      <c r="CG57154" s="768"/>
      <c r="CH57154" s="768"/>
      <c r="CI57154" s="850"/>
    </row>
    <row r="57155" spans="85:87" x14ac:dyDescent="0.25">
      <c r="CG57155" s="768"/>
      <c r="CH57155" s="768"/>
      <c r="CI57155" s="850"/>
    </row>
    <row r="57156" spans="85:87" x14ac:dyDescent="0.25">
      <c r="CG57156" s="768"/>
      <c r="CH57156" s="768"/>
      <c r="CI57156" s="850"/>
    </row>
    <row r="57157" spans="85:87" x14ac:dyDescent="0.25">
      <c r="CG57157" s="768"/>
      <c r="CH57157" s="768"/>
      <c r="CI57157" s="850"/>
    </row>
    <row r="57158" spans="85:87" x14ac:dyDescent="0.25">
      <c r="CG57158" s="768"/>
      <c r="CH57158" s="768"/>
      <c r="CI57158" s="850"/>
    </row>
    <row r="57159" spans="85:87" x14ac:dyDescent="0.25">
      <c r="CG57159" s="768"/>
      <c r="CH57159" s="768"/>
      <c r="CI57159" s="850"/>
    </row>
    <row r="57160" spans="85:87" x14ac:dyDescent="0.25">
      <c r="CG57160" s="768"/>
      <c r="CH57160" s="768"/>
      <c r="CI57160" s="850"/>
    </row>
    <row r="57161" spans="85:87" x14ac:dyDescent="0.25">
      <c r="CG57161" s="768"/>
      <c r="CH57161" s="768"/>
      <c r="CI57161" s="850"/>
    </row>
    <row r="57162" spans="85:87" x14ac:dyDescent="0.25">
      <c r="CG57162" s="768"/>
      <c r="CH57162" s="768"/>
      <c r="CI57162" s="850"/>
    </row>
    <row r="57163" spans="85:87" x14ac:dyDescent="0.25">
      <c r="CG57163" s="768"/>
      <c r="CH57163" s="768"/>
      <c r="CI57163" s="850"/>
    </row>
    <row r="57164" spans="85:87" x14ac:dyDescent="0.25">
      <c r="CG57164" s="768"/>
      <c r="CH57164" s="768"/>
      <c r="CI57164" s="850"/>
    </row>
    <row r="57165" spans="85:87" x14ac:dyDescent="0.25">
      <c r="CG57165" s="768"/>
      <c r="CH57165" s="768"/>
      <c r="CI57165" s="850"/>
    </row>
    <row r="57166" spans="85:87" x14ac:dyDescent="0.25">
      <c r="CG57166" s="768"/>
      <c r="CH57166" s="768"/>
      <c r="CI57166" s="850"/>
    </row>
    <row r="57167" spans="85:87" x14ac:dyDescent="0.25">
      <c r="CG57167" s="768"/>
      <c r="CH57167" s="768"/>
      <c r="CI57167" s="850"/>
    </row>
    <row r="57168" spans="85:87" x14ac:dyDescent="0.25">
      <c r="CG57168" s="768"/>
      <c r="CH57168" s="768"/>
      <c r="CI57168" s="850"/>
    </row>
    <row r="57169" spans="85:87" x14ac:dyDescent="0.25">
      <c r="CG57169" s="768"/>
      <c r="CH57169" s="768"/>
      <c r="CI57169" s="850"/>
    </row>
    <row r="57170" spans="85:87" x14ac:dyDescent="0.25">
      <c r="CG57170" s="768"/>
      <c r="CH57170" s="768"/>
      <c r="CI57170" s="850"/>
    </row>
    <row r="57171" spans="85:87" x14ac:dyDescent="0.25">
      <c r="CG57171" s="768"/>
      <c r="CH57171" s="768"/>
      <c r="CI57171" s="850"/>
    </row>
    <row r="57172" spans="85:87" x14ac:dyDescent="0.25">
      <c r="CG57172" s="768"/>
      <c r="CH57172" s="768"/>
      <c r="CI57172" s="850"/>
    </row>
    <row r="57173" spans="85:87" x14ac:dyDescent="0.25">
      <c r="CG57173" s="768"/>
      <c r="CH57173" s="768"/>
      <c r="CI57173" s="850"/>
    </row>
    <row r="57174" spans="85:87" x14ac:dyDescent="0.25">
      <c r="CG57174" s="768"/>
      <c r="CH57174" s="768"/>
      <c r="CI57174" s="850"/>
    </row>
    <row r="57175" spans="85:87" x14ac:dyDescent="0.25">
      <c r="CG57175" s="768"/>
      <c r="CH57175" s="768"/>
      <c r="CI57175" s="850"/>
    </row>
    <row r="57176" spans="85:87" x14ac:dyDescent="0.25">
      <c r="CG57176" s="768"/>
      <c r="CH57176" s="768"/>
      <c r="CI57176" s="850"/>
    </row>
    <row r="57177" spans="85:87" x14ac:dyDescent="0.25">
      <c r="CG57177" s="768"/>
      <c r="CH57177" s="768"/>
      <c r="CI57177" s="850"/>
    </row>
    <row r="57178" spans="85:87" x14ac:dyDescent="0.25">
      <c r="CG57178" s="768"/>
      <c r="CH57178" s="768"/>
      <c r="CI57178" s="850"/>
    </row>
    <row r="57179" spans="85:87" x14ac:dyDescent="0.25">
      <c r="CG57179" s="768"/>
      <c r="CH57179" s="768"/>
      <c r="CI57179" s="850"/>
    </row>
    <row r="57180" spans="85:87" x14ac:dyDescent="0.25">
      <c r="CG57180" s="768"/>
      <c r="CH57180" s="768"/>
      <c r="CI57180" s="850"/>
    </row>
    <row r="57181" spans="85:87" x14ac:dyDescent="0.25">
      <c r="CG57181" s="768"/>
      <c r="CH57181" s="768"/>
      <c r="CI57181" s="850"/>
    </row>
    <row r="57182" spans="85:87" x14ac:dyDescent="0.25">
      <c r="CG57182" s="768"/>
      <c r="CH57182" s="768"/>
      <c r="CI57182" s="850"/>
    </row>
    <row r="57183" spans="85:87" x14ac:dyDescent="0.25">
      <c r="CG57183" s="768"/>
      <c r="CH57183" s="768"/>
      <c r="CI57183" s="850"/>
    </row>
    <row r="57184" spans="85:87" x14ac:dyDescent="0.25">
      <c r="CG57184" s="768"/>
      <c r="CH57184" s="768"/>
      <c r="CI57184" s="850"/>
    </row>
    <row r="57185" spans="85:87" x14ac:dyDescent="0.25">
      <c r="CG57185" s="768"/>
      <c r="CH57185" s="768"/>
      <c r="CI57185" s="850"/>
    </row>
    <row r="57186" spans="85:87" x14ac:dyDescent="0.25">
      <c r="CG57186" s="768"/>
      <c r="CH57186" s="768"/>
      <c r="CI57186" s="850"/>
    </row>
    <row r="57187" spans="85:87" x14ac:dyDescent="0.25">
      <c r="CG57187" s="768"/>
      <c r="CH57187" s="768"/>
      <c r="CI57187" s="850"/>
    </row>
    <row r="57188" spans="85:87" x14ac:dyDescent="0.25">
      <c r="CG57188" s="768"/>
      <c r="CH57188" s="768"/>
      <c r="CI57188" s="850"/>
    </row>
    <row r="57189" spans="85:87" x14ac:dyDescent="0.25">
      <c r="CG57189" s="768"/>
      <c r="CH57189" s="768"/>
      <c r="CI57189" s="850"/>
    </row>
    <row r="57190" spans="85:87" x14ac:dyDescent="0.25">
      <c r="CG57190" s="768"/>
      <c r="CH57190" s="768"/>
      <c r="CI57190" s="850"/>
    </row>
    <row r="57191" spans="85:87" x14ac:dyDescent="0.25">
      <c r="CG57191" s="768"/>
      <c r="CH57191" s="768"/>
      <c r="CI57191" s="850"/>
    </row>
    <row r="57192" spans="85:87" x14ac:dyDescent="0.25">
      <c r="CG57192" s="768"/>
      <c r="CH57192" s="768"/>
      <c r="CI57192" s="850"/>
    </row>
    <row r="57193" spans="85:87" x14ac:dyDescent="0.25">
      <c r="CG57193" s="768"/>
      <c r="CH57193" s="768"/>
      <c r="CI57193" s="850"/>
    </row>
    <row r="57194" spans="85:87" x14ac:dyDescent="0.25">
      <c r="CG57194" s="768"/>
      <c r="CH57194" s="768"/>
      <c r="CI57194" s="850"/>
    </row>
    <row r="57195" spans="85:87" x14ac:dyDescent="0.25">
      <c r="CG57195" s="768"/>
      <c r="CH57195" s="768"/>
      <c r="CI57195" s="850"/>
    </row>
    <row r="57196" spans="85:87" x14ac:dyDescent="0.25">
      <c r="CG57196" s="768"/>
      <c r="CH57196" s="768"/>
      <c r="CI57196" s="850"/>
    </row>
    <row r="57197" spans="85:87" x14ac:dyDescent="0.25">
      <c r="CG57197" s="768"/>
      <c r="CH57197" s="768"/>
      <c r="CI57197" s="850"/>
    </row>
    <row r="57198" spans="85:87" x14ac:dyDescent="0.25">
      <c r="CG57198" s="768"/>
      <c r="CH57198" s="768"/>
      <c r="CI57198" s="850"/>
    </row>
    <row r="57199" spans="85:87" x14ac:dyDescent="0.25">
      <c r="CG57199" s="768"/>
      <c r="CH57199" s="768"/>
      <c r="CI57199" s="850"/>
    </row>
    <row r="57200" spans="85:87" x14ac:dyDescent="0.25">
      <c r="CG57200" s="768"/>
      <c r="CH57200" s="768"/>
      <c r="CI57200" s="850"/>
    </row>
    <row r="57201" spans="85:87" x14ac:dyDescent="0.25">
      <c r="CG57201" s="768"/>
      <c r="CH57201" s="768"/>
      <c r="CI57201" s="850"/>
    </row>
    <row r="57202" spans="85:87" x14ac:dyDescent="0.25">
      <c r="CG57202" s="768"/>
      <c r="CH57202" s="768"/>
      <c r="CI57202" s="850"/>
    </row>
    <row r="57203" spans="85:87" x14ac:dyDescent="0.25">
      <c r="CG57203" s="768"/>
      <c r="CH57203" s="768"/>
      <c r="CI57203" s="850"/>
    </row>
    <row r="57204" spans="85:87" x14ac:dyDescent="0.25">
      <c r="CG57204" s="768"/>
      <c r="CH57204" s="768"/>
      <c r="CI57204" s="850"/>
    </row>
    <row r="57205" spans="85:87" x14ac:dyDescent="0.25">
      <c r="CG57205" s="768"/>
      <c r="CH57205" s="768"/>
      <c r="CI57205" s="850"/>
    </row>
    <row r="57206" spans="85:87" x14ac:dyDescent="0.25">
      <c r="CG57206" s="768"/>
      <c r="CH57206" s="768"/>
      <c r="CI57206" s="850"/>
    </row>
    <row r="57207" spans="85:87" x14ac:dyDescent="0.25">
      <c r="CG57207" s="768"/>
      <c r="CH57207" s="768"/>
      <c r="CI57207" s="850"/>
    </row>
    <row r="57208" spans="85:87" x14ac:dyDescent="0.25">
      <c r="CG57208" s="768"/>
      <c r="CH57208" s="768"/>
      <c r="CI57208" s="850"/>
    </row>
    <row r="57209" spans="85:87" x14ac:dyDescent="0.25">
      <c r="CG57209" s="768"/>
      <c r="CH57209" s="768"/>
      <c r="CI57209" s="850"/>
    </row>
    <row r="57210" spans="85:87" x14ac:dyDescent="0.25">
      <c r="CG57210" s="768"/>
      <c r="CH57210" s="768"/>
      <c r="CI57210" s="850"/>
    </row>
    <row r="57211" spans="85:87" x14ac:dyDescent="0.25">
      <c r="CG57211" s="768"/>
      <c r="CH57211" s="768"/>
      <c r="CI57211" s="850"/>
    </row>
    <row r="57212" spans="85:87" x14ac:dyDescent="0.25">
      <c r="CG57212" s="768"/>
      <c r="CH57212" s="768"/>
      <c r="CI57212" s="850"/>
    </row>
    <row r="57213" spans="85:87" x14ac:dyDescent="0.25">
      <c r="CG57213" s="768"/>
      <c r="CH57213" s="768"/>
      <c r="CI57213" s="850"/>
    </row>
    <row r="57214" spans="85:87" x14ac:dyDescent="0.25">
      <c r="CG57214" s="768"/>
      <c r="CH57214" s="768"/>
      <c r="CI57214" s="850"/>
    </row>
    <row r="57215" spans="85:87" x14ac:dyDescent="0.25">
      <c r="CG57215" s="768"/>
      <c r="CH57215" s="768"/>
      <c r="CI57215" s="850"/>
    </row>
    <row r="57216" spans="85:87" x14ac:dyDescent="0.25">
      <c r="CG57216" s="768"/>
      <c r="CH57216" s="768"/>
      <c r="CI57216" s="850"/>
    </row>
    <row r="57217" spans="85:87" x14ac:dyDescent="0.25">
      <c r="CG57217" s="768"/>
      <c r="CH57217" s="768"/>
      <c r="CI57217" s="850"/>
    </row>
    <row r="57218" spans="85:87" x14ac:dyDescent="0.25">
      <c r="CG57218" s="768"/>
      <c r="CH57218" s="768"/>
      <c r="CI57218" s="850"/>
    </row>
    <row r="57219" spans="85:87" x14ac:dyDescent="0.25">
      <c r="CG57219" s="768"/>
      <c r="CH57219" s="768"/>
      <c r="CI57219" s="850"/>
    </row>
    <row r="57220" spans="85:87" x14ac:dyDescent="0.25">
      <c r="CG57220" s="768"/>
      <c r="CH57220" s="768"/>
      <c r="CI57220" s="850"/>
    </row>
    <row r="57221" spans="85:87" x14ac:dyDescent="0.25">
      <c r="CG57221" s="768"/>
      <c r="CH57221" s="768"/>
      <c r="CI57221" s="850"/>
    </row>
    <row r="57222" spans="85:87" x14ac:dyDescent="0.25">
      <c r="CG57222" s="768"/>
      <c r="CH57222" s="768"/>
      <c r="CI57222" s="850"/>
    </row>
    <row r="57223" spans="85:87" x14ac:dyDescent="0.25">
      <c r="CG57223" s="768"/>
      <c r="CH57223" s="768"/>
      <c r="CI57223" s="850"/>
    </row>
    <row r="57224" spans="85:87" x14ac:dyDescent="0.25">
      <c r="CG57224" s="768"/>
      <c r="CH57224" s="768"/>
      <c r="CI57224" s="850"/>
    </row>
    <row r="57225" spans="85:87" x14ac:dyDescent="0.25">
      <c r="CG57225" s="768"/>
      <c r="CH57225" s="768"/>
      <c r="CI57225" s="850"/>
    </row>
    <row r="57226" spans="85:87" x14ac:dyDescent="0.25">
      <c r="CG57226" s="768"/>
      <c r="CH57226" s="768"/>
      <c r="CI57226" s="850"/>
    </row>
    <row r="57227" spans="85:87" x14ac:dyDescent="0.25">
      <c r="CG57227" s="768"/>
      <c r="CH57227" s="768"/>
      <c r="CI57227" s="850"/>
    </row>
    <row r="57228" spans="85:87" x14ac:dyDescent="0.25">
      <c r="CG57228" s="768"/>
      <c r="CH57228" s="768"/>
      <c r="CI57228" s="850"/>
    </row>
    <row r="57229" spans="85:87" x14ac:dyDescent="0.25">
      <c r="CG57229" s="768"/>
      <c r="CH57229" s="768"/>
      <c r="CI57229" s="850"/>
    </row>
    <row r="57230" spans="85:87" x14ac:dyDescent="0.25">
      <c r="CG57230" s="768"/>
      <c r="CH57230" s="768"/>
      <c r="CI57230" s="850"/>
    </row>
    <row r="57231" spans="85:87" x14ac:dyDescent="0.25">
      <c r="CG57231" s="768"/>
      <c r="CH57231" s="768"/>
      <c r="CI57231" s="850"/>
    </row>
    <row r="57232" spans="85:87" x14ac:dyDescent="0.25">
      <c r="CG57232" s="768"/>
      <c r="CH57232" s="768"/>
      <c r="CI57232" s="850"/>
    </row>
    <row r="57233" spans="85:87" x14ac:dyDescent="0.25">
      <c r="CG57233" s="768"/>
      <c r="CH57233" s="768"/>
      <c r="CI57233" s="850"/>
    </row>
    <row r="57234" spans="85:87" x14ac:dyDescent="0.25">
      <c r="CG57234" s="768"/>
      <c r="CH57234" s="768"/>
      <c r="CI57234" s="850"/>
    </row>
    <row r="57235" spans="85:87" x14ac:dyDescent="0.25">
      <c r="CG57235" s="768"/>
      <c r="CH57235" s="768"/>
      <c r="CI57235" s="850"/>
    </row>
    <row r="57236" spans="85:87" x14ac:dyDescent="0.25">
      <c r="CG57236" s="768"/>
      <c r="CH57236" s="768"/>
      <c r="CI57236" s="850"/>
    </row>
    <row r="57237" spans="85:87" x14ac:dyDescent="0.25">
      <c r="CG57237" s="768"/>
      <c r="CH57237" s="768"/>
      <c r="CI57237" s="850"/>
    </row>
    <row r="57238" spans="85:87" x14ac:dyDescent="0.25">
      <c r="CG57238" s="768"/>
      <c r="CH57238" s="768"/>
      <c r="CI57238" s="850"/>
    </row>
    <row r="57239" spans="85:87" x14ac:dyDescent="0.25">
      <c r="CG57239" s="768"/>
      <c r="CH57239" s="768"/>
      <c r="CI57239" s="850"/>
    </row>
    <row r="57240" spans="85:87" x14ac:dyDescent="0.25">
      <c r="CG57240" s="768"/>
      <c r="CH57240" s="768"/>
      <c r="CI57240" s="850"/>
    </row>
    <row r="57241" spans="85:87" x14ac:dyDescent="0.25">
      <c r="CG57241" s="768"/>
      <c r="CH57241" s="768"/>
      <c r="CI57241" s="850"/>
    </row>
    <row r="57242" spans="85:87" x14ac:dyDescent="0.25">
      <c r="CG57242" s="768"/>
      <c r="CH57242" s="768"/>
      <c r="CI57242" s="850"/>
    </row>
    <row r="57243" spans="85:87" x14ac:dyDescent="0.25">
      <c r="CG57243" s="768"/>
      <c r="CH57243" s="768"/>
      <c r="CI57243" s="850"/>
    </row>
    <row r="57244" spans="85:87" x14ac:dyDescent="0.25">
      <c r="CG57244" s="768"/>
      <c r="CH57244" s="768"/>
      <c r="CI57244" s="850"/>
    </row>
    <row r="57245" spans="85:87" x14ac:dyDescent="0.25">
      <c r="CG57245" s="768"/>
      <c r="CH57245" s="768"/>
      <c r="CI57245" s="850"/>
    </row>
    <row r="57246" spans="85:87" x14ac:dyDescent="0.25">
      <c r="CG57246" s="768"/>
      <c r="CH57246" s="768"/>
      <c r="CI57246" s="850"/>
    </row>
    <row r="57247" spans="85:87" x14ac:dyDescent="0.25">
      <c r="CG57247" s="768"/>
      <c r="CH57247" s="768"/>
      <c r="CI57247" s="850"/>
    </row>
    <row r="57248" spans="85:87" x14ac:dyDescent="0.25">
      <c r="CG57248" s="768"/>
      <c r="CH57248" s="768"/>
      <c r="CI57248" s="850"/>
    </row>
    <row r="57249" spans="85:87" x14ac:dyDescent="0.25">
      <c r="CG57249" s="768"/>
      <c r="CH57249" s="768"/>
      <c r="CI57249" s="850"/>
    </row>
    <row r="57250" spans="85:87" x14ac:dyDescent="0.25">
      <c r="CG57250" s="768"/>
      <c r="CH57250" s="768"/>
      <c r="CI57250" s="850"/>
    </row>
    <row r="57251" spans="85:87" x14ac:dyDescent="0.25">
      <c r="CG57251" s="768"/>
      <c r="CH57251" s="768"/>
      <c r="CI57251" s="850"/>
    </row>
    <row r="57252" spans="85:87" x14ac:dyDescent="0.25">
      <c r="CG57252" s="768"/>
      <c r="CH57252" s="768"/>
      <c r="CI57252" s="850"/>
    </row>
    <row r="57253" spans="85:87" x14ac:dyDescent="0.25">
      <c r="CG57253" s="768"/>
      <c r="CH57253" s="768"/>
      <c r="CI57253" s="850"/>
    </row>
    <row r="57254" spans="85:87" x14ac:dyDescent="0.25">
      <c r="CG57254" s="768"/>
      <c r="CH57254" s="768"/>
      <c r="CI57254" s="850"/>
    </row>
    <row r="57255" spans="85:87" x14ac:dyDescent="0.25">
      <c r="CG57255" s="768"/>
      <c r="CH57255" s="768"/>
      <c r="CI57255" s="850"/>
    </row>
    <row r="57256" spans="85:87" x14ac:dyDescent="0.25">
      <c r="CG57256" s="768"/>
      <c r="CH57256" s="768"/>
      <c r="CI57256" s="850"/>
    </row>
    <row r="57257" spans="85:87" x14ac:dyDescent="0.25">
      <c r="CG57257" s="768"/>
      <c r="CH57257" s="768"/>
      <c r="CI57257" s="850"/>
    </row>
    <row r="57258" spans="85:87" x14ac:dyDescent="0.25">
      <c r="CG57258" s="768"/>
      <c r="CH57258" s="768"/>
      <c r="CI57258" s="850"/>
    </row>
    <row r="57259" spans="85:87" x14ac:dyDescent="0.25">
      <c r="CG57259" s="768"/>
      <c r="CH57259" s="768"/>
      <c r="CI57259" s="850"/>
    </row>
    <row r="57260" spans="85:87" x14ac:dyDescent="0.25">
      <c r="CG57260" s="768"/>
      <c r="CH57260" s="768"/>
      <c r="CI57260" s="850"/>
    </row>
    <row r="57261" spans="85:87" x14ac:dyDescent="0.25">
      <c r="CG57261" s="768"/>
      <c r="CH57261" s="768"/>
      <c r="CI57261" s="850"/>
    </row>
    <row r="57262" spans="85:87" x14ac:dyDescent="0.25">
      <c r="CG57262" s="768"/>
      <c r="CH57262" s="768"/>
      <c r="CI57262" s="850"/>
    </row>
    <row r="57263" spans="85:87" x14ac:dyDescent="0.25">
      <c r="CG57263" s="768"/>
      <c r="CH57263" s="768"/>
      <c r="CI57263" s="850"/>
    </row>
    <row r="57264" spans="85:87" x14ac:dyDescent="0.25">
      <c r="CG57264" s="768"/>
      <c r="CH57264" s="768"/>
      <c r="CI57264" s="850"/>
    </row>
    <row r="57265" spans="85:87" x14ac:dyDescent="0.25">
      <c r="CG57265" s="768"/>
      <c r="CH57265" s="768"/>
      <c r="CI57265" s="850"/>
    </row>
    <row r="57266" spans="85:87" x14ac:dyDescent="0.25">
      <c r="CG57266" s="768"/>
      <c r="CH57266" s="768"/>
      <c r="CI57266" s="850"/>
    </row>
    <row r="57267" spans="85:87" x14ac:dyDescent="0.25">
      <c r="CG57267" s="768"/>
      <c r="CH57267" s="768"/>
      <c r="CI57267" s="850"/>
    </row>
    <row r="57268" spans="85:87" x14ac:dyDescent="0.25">
      <c r="CG57268" s="768"/>
      <c r="CH57268" s="768"/>
      <c r="CI57268" s="850"/>
    </row>
    <row r="57269" spans="85:87" x14ac:dyDescent="0.25">
      <c r="CG57269" s="768"/>
      <c r="CH57269" s="768"/>
      <c r="CI57269" s="850"/>
    </row>
    <row r="57270" spans="85:87" x14ac:dyDescent="0.25">
      <c r="CG57270" s="768"/>
      <c r="CH57270" s="768"/>
      <c r="CI57270" s="850"/>
    </row>
    <row r="57271" spans="85:87" x14ac:dyDescent="0.25">
      <c r="CG57271" s="768"/>
      <c r="CH57271" s="768"/>
      <c r="CI57271" s="850"/>
    </row>
    <row r="57272" spans="85:87" x14ac:dyDescent="0.25">
      <c r="CG57272" s="768"/>
      <c r="CH57272" s="768"/>
      <c r="CI57272" s="850"/>
    </row>
    <row r="57273" spans="85:87" x14ac:dyDescent="0.25">
      <c r="CG57273" s="768"/>
      <c r="CH57273" s="768"/>
      <c r="CI57273" s="850"/>
    </row>
    <row r="57274" spans="85:87" x14ac:dyDescent="0.25">
      <c r="CG57274" s="768"/>
      <c r="CH57274" s="768"/>
      <c r="CI57274" s="850"/>
    </row>
    <row r="57275" spans="85:87" x14ac:dyDescent="0.25">
      <c r="CG57275" s="768"/>
      <c r="CH57275" s="768"/>
      <c r="CI57275" s="850"/>
    </row>
    <row r="57276" spans="85:87" x14ac:dyDescent="0.25">
      <c r="CG57276" s="768"/>
      <c r="CH57276" s="768"/>
      <c r="CI57276" s="850"/>
    </row>
    <row r="57277" spans="85:87" x14ac:dyDescent="0.25">
      <c r="CG57277" s="768"/>
      <c r="CH57277" s="768"/>
      <c r="CI57277" s="850"/>
    </row>
    <row r="57278" spans="85:87" x14ac:dyDescent="0.25">
      <c r="CG57278" s="768"/>
      <c r="CH57278" s="768"/>
      <c r="CI57278" s="850"/>
    </row>
    <row r="57279" spans="85:87" x14ac:dyDescent="0.25">
      <c r="CG57279" s="768"/>
      <c r="CH57279" s="768"/>
      <c r="CI57279" s="850"/>
    </row>
    <row r="57280" spans="85:87" x14ac:dyDescent="0.25">
      <c r="CG57280" s="768"/>
      <c r="CH57280" s="768"/>
      <c r="CI57280" s="850"/>
    </row>
    <row r="57281" spans="85:87" x14ac:dyDescent="0.25">
      <c r="CG57281" s="768"/>
      <c r="CH57281" s="768"/>
      <c r="CI57281" s="850"/>
    </row>
    <row r="57282" spans="85:87" x14ac:dyDescent="0.25">
      <c r="CG57282" s="768"/>
      <c r="CH57282" s="768"/>
      <c r="CI57282" s="850"/>
    </row>
    <row r="57283" spans="85:87" x14ac:dyDescent="0.25">
      <c r="CG57283" s="768"/>
      <c r="CH57283" s="768"/>
      <c r="CI57283" s="850"/>
    </row>
    <row r="57284" spans="85:87" x14ac:dyDescent="0.25">
      <c r="CG57284" s="768"/>
      <c r="CH57284" s="768"/>
      <c r="CI57284" s="850"/>
    </row>
    <row r="57285" spans="85:87" x14ac:dyDescent="0.25">
      <c r="CG57285" s="768"/>
      <c r="CH57285" s="768"/>
      <c r="CI57285" s="850"/>
    </row>
    <row r="57286" spans="85:87" x14ac:dyDescent="0.25">
      <c r="CG57286" s="768"/>
      <c r="CH57286" s="768"/>
      <c r="CI57286" s="850"/>
    </row>
    <row r="57287" spans="85:87" x14ac:dyDescent="0.25">
      <c r="CG57287" s="768"/>
      <c r="CH57287" s="768"/>
      <c r="CI57287" s="850"/>
    </row>
    <row r="57288" spans="85:87" x14ac:dyDescent="0.25">
      <c r="CG57288" s="768"/>
      <c r="CH57288" s="768"/>
      <c r="CI57288" s="850"/>
    </row>
    <row r="57289" spans="85:87" x14ac:dyDescent="0.25">
      <c r="CG57289" s="768"/>
      <c r="CH57289" s="768"/>
      <c r="CI57289" s="850"/>
    </row>
    <row r="57290" spans="85:87" x14ac:dyDescent="0.25">
      <c r="CG57290" s="768"/>
      <c r="CH57290" s="768"/>
      <c r="CI57290" s="850"/>
    </row>
    <row r="57291" spans="85:87" x14ac:dyDescent="0.25">
      <c r="CG57291" s="768"/>
      <c r="CH57291" s="768"/>
      <c r="CI57291" s="850"/>
    </row>
    <row r="57292" spans="85:87" x14ac:dyDescent="0.25">
      <c r="CG57292" s="768"/>
      <c r="CH57292" s="768"/>
      <c r="CI57292" s="850"/>
    </row>
    <row r="57293" spans="85:87" x14ac:dyDescent="0.25">
      <c r="CG57293" s="768"/>
      <c r="CH57293" s="768"/>
      <c r="CI57293" s="850"/>
    </row>
    <row r="57294" spans="85:87" x14ac:dyDescent="0.25">
      <c r="CG57294" s="768"/>
      <c r="CH57294" s="768"/>
      <c r="CI57294" s="850"/>
    </row>
    <row r="57295" spans="85:87" x14ac:dyDescent="0.25">
      <c r="CG57295" s="768"/>
      <c r="CH57295" s="768"/>
      <c r="CI57295" s="850"/>
    </row>
    <row r="57296" spans="85:87" x14ac:dyDescent="0.25">
      <c r="CG57296" s="768"/>
      <c r="CH57296" s="768"/>
      <c r="CI57296" s="850"/>
    </row>
    <row r="57297" spans="85:87" x14ac:dyDescent="0.25">
      <c r="CG57297" s="768"/>
      <c r="CH57297" s="768"/>
      <c r="CI57297" s="850"/>
    </row>
    <row r="57298" spans="85:87" x14ac:dyDescent="0.25">
      <c r="CG57298" s="768"/>
      <c r="CH57298" s="768"/>
      <c r="CI57298" s="850"/>
    </row>
    <row r="57299" spans="85:87" x14ac:dyDescent="0.25">
      <c r="CG57299" s="768"/>
      <c r="CH57299" s="768"/>
      <c r="CI57299" s="850"/>
    </row>
    <row r="57300" spans="85:87" x14ac:dyDescent="0.25">
      <c r="CG57300" s="768"/>
      <c r="CH57300" s="768"/>
      <c r="CI57300" s="850"/>
    </row>
    <row r="57301" spans="85:87" x14ac:dyDescent="0.25">
      <c r="CG57301" s="768"/>
      <c r="CH57301" s="768"/>
      <c r="CI57301" s="850"/>
    </row>
    <row r="57302" spans="85:87" x14ac:dyDescent="0.25">
      <c r="CG57302" s="768"/>
      <c r="CH57302" s="768"/>
      <c r="CI57302" s="850"/>
    </row>
    <row r="57303" spans="85:87" x14ac:dyDescent="0.25">
      <c r="CG57303" s="768"/>
      <c r="CH57303" s="768"/>
      <c r="CI57303" s="850"/>
    </row>
    <row r="57304" spans="85:87" x14ac:dyDescent="0.25">
      <c r="CG57304" s="768"/>
      <c r="CH57304" s="768"/>
      <c r="CI57304" s="850"/>
    </row>
    <row r="57305" spans="85:87" x14ac:dyDescent="0.25">
      <c r="CG57305" s="768"/>
      <c r="CH57305" s="768"/>
      <c r="CI57305" s="850"/>
    </row>
    <row r="57306" spans="85:87" x14ac:dyDescent="0.25">
      <c r="CG57306" s="768"/>
      <c r="CH57306" s="768"/>
      <c r="CI57306" s="850"/>
    </row>
    <row r="57307" spans="85:87" x14ac:dyDescent="0.25">
      <c r="CG57307" s="768"/>
      <c r="CH57307" s="768"/>
      <c r="CI57307" s="850"/>
    </row>
    <row r="57308" spans="85:87" x14ac:dyDescent="0.25">
      <c r="CG57308" s="768"/>
      <c r="CH57308" s="768"/>
      <c r="CI57308" s="850"/>
    </row>
    <row r="57309" spans="85:87" x14ac:dyDescent="0.25">
      <c r="CG57309" s="768"/>
      <c r="CH57309" s="768"/>
      <c r="CI57309" s="850"/>
    </row>
    <row r="57310" spans="85:87" x14ac:dyDescent="0.25">
      <c r="CG57310" s="768"/>
      <c r="CH57310" s="768"/>
      <c r="CI57310" s="850"/>
    </row>
    <row r="57311" spans="85:87" x14ac:dyDescent="0.25">
      <c r="CG57311" s="768"/>
      <c r="CH57311" s="768"/>
      <c r="CI57311" s="850"/>
    </row>
    <row r="57312" spans="85:87" x14ac:dyDescent="0.25">
      <c r="CG57312" s="768"/>
      <c r="CH57312" s="768"/>
      <c r="CI57312" s="850"/>
    </row>
    <row r="57313" spans="85:87" x14ac:dyDescent="0.25">
      <c r="CG57313" s="768"/>
      <c r="CH57313" s="768"/>
      <c r="CI57313" s="850"/>
    </row>
    <row r="57314" spans="85:87" x14ac:dyDescent="0.25">
      <c r="CG57314" s="768"/>
      <c r="CH57314" s="768"/>
      <c r="CI57314" s="850"/>
    </row>
    <row r="57315" spans="85:87" x14ac:dyDescent="0.25">
      <c r="CG57315" s="768"/>
      <c r="CH57315" s="768"/>
      <c r="CI57315" s="850"/>
    </row>
    <row r="57316" spans="85:87" x14ac:dyDescent="0.25">
      <c r="CG57316" s="768"/>
      <c r="CH57316" s="768"/>
      <c r="CI57316" s="850"/>
    </row>
    <row r="57317" spans="85:87" x14ac:dyDescent="0.25">
      <c r="CG57317" s="768"/>
      <c r="CH57317" s="768"/>
      <c r="CI57317" s="850"/>
    </row>
    <row r="57318" spans="85:87" x14ac:dyDescent="0.25">
      <c r="CG57318" s="768"/>
      <c r="CH57318" s="768"/>
      <c r="CI57318" s="850"/>
    </row>
    <row r="57319" spans="85:87" x14ac:dyDescent="0.25">
      <c r="CG57319" s="768"/>
      <c r="CH57319" s="768"/>
      <c r="CI57319" s="850"/>
    </row>
    <row r="57320" spans="85:87" x14ac:dyDescent="0.25">
      <c r="CG57320" s="768"/>
      <c r="CH57320" s="768"/>
      <c r="CI57320" s="850"/>
    </row>
    <row r="57321" spans="85:87" x14ac:dyDescent="0.25">
      <c r="CG57321" s="768"/>
      <c r="CH57321" s="768"/>
      <c r="CI57321" s="850"/>
    </row>
    <row r="57322" spans="85:87" x14ac:dyDescent="0.25">
      <c r="CG57322" s="768"/>
      <c r="CH57322" s="768"/>
      <c r="CI57322" s="850"/>
    </row>
    <row r="57323" spans="85:87" x14ac:dyDescent="0.25">
      <c r="CG57323" s="768"/>
      <c r="CH57323" s="768"/>
      <c r="CI57323" s="850"/>
    </row>
    <row r="57324" spans="85:87" x14ac:dyDescent="0.25">
      <c r="CG57324" s="768"/>
      <c r="CH57324" s="768"/>
      <c r="CI57324" s="850"/>
    </row>
    <row r="57325" spans="85:87" x14ac:dyDescent="0.25">
      <c r="CG57325" s="768"/>
      <c r="CH57325" s="768"/>
      <c r="CI57325" s="850"/>
    </row>
    <row r="57326" spans="85:87" x14ac:dyDescent="0.25">
      <c r="CG57326" s="768"/>
      <c r="CH57326" s="768"/>
      <c r="CI57326" s="850"/>
    </row>
    <row r="57327" spans="85:87" x14ac:dyDescent="0.25">
      <c r="CG57327" s="768"/>
      <c r="CH57327" s="768"/>
      <c r="CI57327" s="850"/>
    </row>
    <row r="57328" spans="85:87" x14ac:dyDescent="0.25">
      <c r="CG57328" s="768"/>
      <c r="CH57328" s="768"/>
      <c r="CI57328" s="850"/>
    </row>
    <row r="57329" spans="85:87" x14ac:dyDescent="0.25">
      <c r="CG57329" s="768"/>
      <c r="CH57329" s="768"/>
      <c r="CI57329" s="850"/>
    </row>
    <row r="57330" spans="85:87" x14ac:dyDescent="0.25">
      <c r="CG57330" s="768"/>
      <c r="CH57330" s="768"/>
      <c r="CI57330" s="850"/>
    </row>
    <row r="57331" spans="85:87" x14ac:dyDescent="0.25">
      <c r="CG57331" s="768"/>
      <c r="CH57331" s="768"/>
      <c r="CI57331" s="850"/>
    </row>
    <row r="57332" spans="85:87" x14ac:dyDescent="0.25">
      <c r="CG57332" s="768"/>
      <c r="CH57332" s="768"/>
      <c r="CI57332" s="850"/>
    </row>
    <row r="57333" spans="85:87" x14ac:dyDescent="0.25">
      <c r="CG57333" s="768"/>
      <c r="CH57333" s="768"/>
      <c r="CI57333" s="850"/>
    </row>
    <row r="57334" spans="85:87" x14ac:dyDescent="0.25">
      <c r="CG57334" s="768"/>
      <c r="CH57334" s="768"/>
      <c r="CI57334" s="850"/>
    </row>
    <row r="57335" spans="85:87" x14ac:dyDescent="0.25">
      <c r="CG57335" s="768"/>
      <c r="CH57335" s="768"/>
      <c r="CI57335" s="850"/>
    </row>
    <row r="57336" spans="85:87" x14ac:dyDescent="0.25">
      <c r="CG57336" s="768"/>
      <c r="CH57336" s="768"/>
      <c r="CI57336" s="850"/>
    </row>
    <row r="57337" spans="85:87" x14ac:dyDescent="0.25">
      <c r="CG57337" s="768"/>
      <c r="CH57337" s="768"/>
      <c r="CI57337" s="850"/>
    </row>
    <row r="57338" spans="85:87" x14ac:dyDescent="0.25">
      <c r="CG57338" s="768"/>
      <c r="CH57338" s="768"/>
      <c r="CI57338" s="850"/>
    </row>
    <row r="57339" spans="85:87" x14ac:dyDescent="0.25">
      <c r="CG57339" s="768"/>
      <c r="CH57339" s="768"/>
      <c r="CI57339" s="850"/>
    </row>
    <row r="57340" spans="85:87" x14ac:dyDescent="0.25">
      <c r="CG57340" s="768"/>
      <c r="CH57340" s="768"/>
      <c r="CI57340" s="850"/>
    </row>
    <row r="57341" spans="85:87" x14ac:dyDescent="0.25">
      <c r="CG57341" s="768"/>
      <c r="CH57341" s="768"/>
      <c r="CI57341" s="850"/>
    </row>
    <row r="57342" spans="85:87" x14ac:dyDescent="0.25">
      <c r="CG57342" s="768"/>
      <c r="CH57342" s="768"/>
      <c r="CI57342" s="850"/>
    </row>
    <row r="57343" spans="85:87" x14ac:dyDescent="0.25">
      <c r="CG57343" s="768"/>
      <c r="CH57343" s="768"/>
      <c r="CI57343" s="850"/>
    </row>
    <row r="57344" spans="85:87" x14ac:dyDescent="0.25">
      <c r="CG57344" s="768"/>
      <c r="CH57344" s="768"/>
      <c r="CI57344" s="850"/>
    </row>
    <row r="57345" spans="85:87" x14ac:dyDescent="0.25">
      <c r="CG57345" s="768"/>
      <c r="CH57345" s="768"/>
      <c r="CI57345" s="850"/>
    </row>
    <row r="57346" spans="85:87" x14ac:dyDescent="0.25">
      <c r="CG57346" s="768"/>
      <c r="CH57346" s="768"/>
      <c r="CI57346" s="850"/>
    </row>
    <row r="57347" spans="85:87" x14ac:dyDescent="0.25">
      <c r="CG57347" s="768"/>
      <c r="CH57347" s="768"/>
      <c r="CI57347" s="850"/>
    </row>
    <row r="57348" spans="85:87" x14ac:dyDescent="0.25">
      <c r="CG57348" s="768"/>
      <c r="CH57348" s="768"/>
      <c r="CI57348" s="850"/>
    </row>
    <row r="57349" spans="85:87" x14ac:dyDescent="0.25">
      <c r="CG57349" s="768"/>
      <c r="CH57349" s="768"/>
      <c r="CI57349" s="850"/>
    </row>
    <row r="57350" spans="85:87" x14ac:dyDescent="0.25">
      <c r="CG57350" s="768"/>
      <c r="CH57350" s="768"/>
      <c r="CI57350" s="850"/>
    </row>
    <row r="57351" spans="85:87" x14ac:dyDescent="0.25">
      <c r="CG57351" s="768"/>
      <c r="CH57351" s="768"/>
      <c r="CI57351" s="850"/>
    </row>
    <row r="57352" spans="85:87" x14ac:dyDescent="0.25">
      <c r="CG57352" s="768"/>
      <c r="CH57352" s="768"/>
      <c r="CI57352" s="850"/>
    </row>
    <row r="57353" spans="85:87" x14ac:dyDescent="0.25">
      <c r="CG57353" s="768"/>
      <c r="CH57353" s="768"/>
      <c r="CI57353" s="850"/>
    </row>
    <row r="57354" spans="85:87" x14ac:dyDescent="0.25">
      <c r="CG57354" s="768"/>
      <c r="CH57354" s="768"/>
      <c r="CI57354" s="850"/>
    </row>
    <row r="57355" spans="85:87" x14ac:dyDescent="0.25">
      <c r="CG57355" s="768"/>
      <c r="CH57355" s="768"/>
      <c r="CI57355" s="850"/>
    </row>
    <row r="57356" spans="85:87" x14ac:dyDescent="0.25">
      <c r="CG57356" s="768"/>
      <c r="CH57356" s="768"/>
      <c r="CI57356" s="850"/>
    </row>
    <row r="57357" spans="85:87" x14ac:dyDescent="0.25">
      <c r="CG57357" s="768"/>
      <c r="CH57357" s="768"/>
      <c r="CI57357" s="850"/>
    </row>
    <row r="57358" spans="85:87" x14ac:dyDescent="0.25">
      <c r="CG57358" s="768"/>
      <c r="CH57358" s="768"/>
      <c r="CI57358" s="850"/>
    </row>
    <row r="57359" spans="85:87" x14ac:dyDescent="0.25">
      <c r="CG57359" s="768"/>
      <c r="CH57359" s="768"/>
      <c r="CI57359" s="850"/>
    </row>
    <row r="57360" spans="85:87" x14ac:dyDescent="0.25">
      <c r="CG57360" s="768"/>
      <c r="CH57360" s="768"/>
      <c r="CI57360" s="850"/>
    </row>
    <row r="57361" spans="85:87" x14ac:dyDescent="0.25">
      <c r="CG57361" s="768"/>
      <c r="CH57361" s="768"/>
      <c r="CI57361" s="850"/>
    </row>
    <row r="57362" spans="85:87" x14ac:dyDescent="0.25">
      <c r="CG57362" s="768"/>
      <c r="CH57362" s="768"/>
      <c r="CI57362" s="850"/>
    </row>
    <row r="57363" spans="85:87" x14ac:dyDescent="0.25">
      <c r="CG57363" s="768"/>
      <c r="CH57363" s="768"/>
      <c r="CI57363" s="850"/>
    </row>
    <row r="57364" spans="85:87" x14ac:dyDescent="0.25">
      <c r="CG57364" s="768"/>
      <c r="CH57364" s="768"/>
      <c r="CI57364" s="850"/>
    </row>
    <row r="57365" spans="85:87" x14ac:dyDescent="0.25">
      <c r="CG57365" s="768"/>
      <c r="CH57365" s="768"/>
      <c r="CI57365" s="850"/>
    </row>
    <row r="57366" spans="85:87" x14ac:dyDescent="0.25">
      <c r="CG57366" s="768"/>
      <c r="CH57366" s="768"/>
      <c r="CI57366" s="850"/>
    </row>
    <row r="57367" spans="85:87" x14ac:dyDescent="0.25">
      <c r="CG57367" s="768"/>
      <c r="CH57367" s="768"/>
      <c r="CI57367" s="850"/>
    </row>
    <row r="57368" spans="85:87" x14ac:dyDescent="0.25">
      <c r="CG57368" s="768"/>
      <c r="CH57368" s="768"/>
      <c r="CI57368" s="850"/>
    </row>
    <row r="57369" spans="85:87" x14ac:dyDescent="0.25">
      <c r="CG57369" s="768"/>
      <c r="CH57369" s="768"/>
      <c r="CI57369" s="850"/>
    </row>
    <row r="57370" spans="85:87" x14ac:dyDescent="0.25">
      <c r="CG57370" s="768"/>
      <c r="CH57370" s="768"/>
      <c r="CI57370" s="850"/>
    </row>
    <row r="57371" spans="85:87" x14ac:dyDescent="0.25">
      <c r="CG57371" s="768"/>
      <c r="CH57371" s="768"/>
      <c r="CI57371" s="850"/>
    </row>
    <row r="57372" spans="85:87" x14ac:dyDescent="0.25">
      <c r="CG57372" s="768"/>
      <c r="CH57372" s="768"/>
      <c r="CI57372" s="850"/>
    </row>
    <row r="57373" spans="85:87" x14ac:dyDescent="0.25">
      <c r="CG57373" s="768"/>
      <c r="CH57373" s="768"/>
      <c r="CI57373" s="850"/>
    </row>
    <row r="57374" spans="85:87" x14ac:dyDescent="0.25">
      <c r="CG57374" s="768"/>
      <c r="CH57374" s="768"/>
      <c r="CI57374" s="850"/>
    </row>
    <row r="57375" spans="85:87" x14ac:dyDescent="0.25">
      <c r="CG57375" s="768"/>
      <c r="CH57375" s="768"/>
      <c r="CI57375" s="850"/>
    </row>
    <row r="57376" spans="85:87" x14ac:dyDescent="0.25">
      <c r="CG57376" s="768"/>
      <c r="CH57376" s="768"/>
      <c r="CI57376" s="850"/>
    </row>
    <row r="57377" spans="85:87" x14ac:dyDescent="0.25">
      <c r="CG57377" s="768"/>
      <c r="CH57377" s="768"/>
      <c r="CI57377" s="850"/>
    </row>
    <row r="57378" spans="85:87" x14ac:dyDescent="0.25">
      <c r="CG57378" s="768"/>
      <c r="CH57378" s="768"/>
      <c r="CI57378" s="850"/>
    </row>
    <row r="57379" spans="85:87" x14ac:dyDescent="0.25">
      <c r="CG57379" s="768"/>
      <c r="CH57379" s="768"/>
      <c r="CI57379" s="850"/>
    </row>
    <row r="57380" spans="85:87" x14ac:dyDescent="0.25">
      <c r="CG57380" s="768"/>
      <c r="CH57380" s="768"/>
      <c r="CI57380" s="850"/>
    </row>
    <row r="57381" spans="85:87" x14ac:dyDescent="0.25">
      <c r="CG57381" s="768"/>
      <c r="CH57381" s="768"/>
      <c r="CI57381" s="850"/>
    </row>
    <row r="57382" spans="85:87" x14ac:dyDescent="0.25">
      <c r="CG57382" s="768"/>
      <c r="CH57382" s="768"/>
      <c r="CI57382" s="850"/>
    </row>
    <row r="57383" spans="85:87" x14ac:dyDescent="0.25">
      <c r="CG57383" s="768"/>
      <c r="CH57383" s="768"/>
      <c r="CI57383" s="850"/>
    </row>
    <row r="57384" spans="85:87" x14ac:dyDescent="0.25">
      <c r="CG57384" s="768"/>
      <c r="CH57384" s="768"/>
      <c r="CI57384" s="850"/>
    </row>
    <row r="57385" spans="85:87" x14ac:dyDescent="0.25">
      <c r="CG57385" s="768"/>
      <c r="CH57385" s="768"/>
      <c r="CI57385" s="850"/>
    </row>
    <row r="57386" spans="85:87" x14ac:dyDescent="0.25">
      <c r="CG57386" s="768"/>
      <c r="CH57386" s="768"/>
      <c r="CI57386" s="850"/>
    </row>
    <row r="57387" spans="85:87" x14ac:dyDescent="0.25">
      <c r="CG57387" s="768"/>
      <c r="CH57387" s="768"/>
      <c r="CI57387" s="850"/>
    </row>
    <row r="57388" spans="85:87" x14ac:dyDescent="0.25">
      <c r="CG57388" s="768"/>
      <c r="CH57388" s="768"/>
      <c r="CI57388" s="850"/>
    </row>
    <row r="57389" spans="85:87" x14ac:dyDescent="0.25">
      <c r="CG57389" s="768"/>
      <c r="CH57389" s="768"/>
      <c r="CI57389" s="850"/>
    </row>
    <row r="57390" spans="85:87" x14ac:dyDescent="0.25">
      <c r="CG57390" s="768"/>
      <c r="CH57390" s="768"/>
      <c r="CI57390" s="850"/>
    </row>
    <row r="57391" spans="85:87" x14ac:dyDescent="0.25">
      <c r="CG57391" s="768"/>
      <c r="CH57391" s="768"/>
      <c r="CI57391" s="850"/>
    </row>
    <row r="57392" spans="85:87" x14ac:dyDescent="0.25">
      <c r="CG57392" s="768"/>
      <c r="CH57392" s="768"/>
      <c r="CI57392" s="850"/>
    </row>
    <row r="57393" spans="85:87" x14ac:dyDescent="0.25">
      <c r="CG57393" s="768"/>
      <c r="CH57393" s="768"/>
      <c r="CI57393" s="850"/>
    </row>
    <row r="57394" spans="85:87" x14ac:dyDescent="0.25">
      <c r="CG57394" s="768"/>
      <c r="CH57394" s="768"/>
      <c r="CI57394" s="850"/>
    </row>
    <row r="57395" spans="85:87" x14ac:dyDescent="0.25">
      <c r="CG57395" s="768"/>
      <c r="CH57395" s="768"/>
      <c r="CI57395" s="850"/>
    </row>
    <row r="57396" spans="85:87" x14ac:dyDescent="0.25">
      <c r="CG57396" s="768"/>
      <c r="CH57396" s="768"/>
      <c r="CI57396" s="850"/>
    </row>
    <row r="57397" spans="85:87" x14ac:dyDescent="0.25">
      <c r="CG57397" s="768"/>
      <c r="CH57397" s="768"/>
      <c r="CI57397" s="850"/>
    </row>
    <row r="57398" spans="85:87" x14ac:dyDescent="0.25">
      <c r="CG57398" s="768"/>
      <c r="CH57398" s="768"/>
      <c r="CI57398" s="850"/>
    </row>
    <row r="57399" spans="85:87" x14ac:dyDescent="0.25">
      <c r="CG57399" s="768"/>
      <c r="CH57399" s="768"/>
      <c r="CI57399" s="850"/>
    </row>
    <row r="57400" spans="85:87" x14ac:dyDescent="0.25">
      <c r="CG57400" s="768"/>
      <c r="CH57400" s="768"/>
      <c r="CI57400" s="850"/>
    </row>
    <row r="57401" spans="85:87" x14ac:dyDescent="0.25">
      <c r="CG57401" s="768"/>
      <c r="CH57401" s="768"/>
      <c r="CI57401" s="850"/>
    </row>
    <row r="57402" spans="85:87" x14ac:dyDescent="0.25">
      <c r="CG57402" s="768"/>
      <c r="CH57402" s="768"/>
      <c r="CI57402" s="850"/>
    </row>
    <row r="57403" spans="85:87" x14ac:dyDescent="0.25">
      <c r="CG57403" s="768"/>
      <c r="CH57403" s="768"/>
      <c r="CI57403" s="850"/>
    </row>
    <row r="57404" spans="85:87" x14ac:dyDescent="0.25">
      <c r="CG57404" s="768"/>
      <c r="CH57404" s="768"/>
      <c r="CI57404" s="850"/>
    </row>
    <row r="57405" spans="85:87" x14ac:dyDescent="0.25">
      <c r="CG57405" s="768"/>
      <c r="CH57405" s="768"/>
      <c r="CI57405" s="850"/>
    </row>
    <row r="57406" spans="85:87" x14ac:dyDescent="0.25">
      <c r="CG57406" s="768"/>
      <c r="CH57406" s="768"/>
      <c r="CI57406" s="850"/>
    </row>
    <row r="57407" spans="85:87" x14ac:dyDescent="0.25">
      <c r="CG57407" s="768"/>
      <c r="CH57407" s="768"/>
      <c r="CI57407" s="850"/>
    </row>
    <row r="57408" spans="85:87" x14ac:dyDescent="0.25">
      <c r="CG57408" s="768"/>
      <c r="CH57408" s="768"/>
      <c r="CI57408" s="850"/>
    </row>
    <row r="57409" spans="85:87" x14ac:dyDescent="0.25">
      <c r="CG57409" s="768"/>
      <c r="CH57409" s="768"/>
      <c r="CI57409" s="850"/>
    </row>
    <row r="57410" spans="85:87" x14ac:dyDescent="0.25">
      <c r="CG57410" s="768"/>
      <c r="CH57410" s="768"/>
      <c r="CI57410" s="850"/>
    </row>
    <row r="57411" spans="85:87" x14ac:dyDescent="0.25">
      <c r="CG57411" s="768"/>
      <c r="CH57411" s="768"/>
      <c r="CI57411" s="850"/>
    </row>
    <row r="57412" spans="85:87" x14ac:dyDescent="0.25">
      <c r="CG57412" s="768"/>
      <c r="CH57412" s="768"/>
      <c r="CI57412" s="850"/>
    </row>
    <row r="57413" spans="85:87" x14ac:dyDescent="0.25">
      <c r="CG57413" s="768"/>
      <c r="CH57413" s="768"/>
      <c r="CI57413" s="850"/>
    </row>
    <row r="57414" spans="85:87" x14ac:dyDescent="0.25">
      <c r="CG57414" s="768"/>
      <c r="CH57414" s="768"/>
      <c r="CI57414" s="850"/>
    </row>
    <row r="57415" spans="85:87" x14ac:dyDescent="0.25">
      <c r="CG57415" s="768"/>
      <c r="CH57415" s="768"/>
      <c r="CI57415" s="850"/>
    </row>
    <row r="57416" spans="85:87" x14ac:dyDescent="0.25">
      <c r="CG57416" s="768"/>
      <c r="CH57416" s="768"/>
      <c r="CI57416" s="850"/>
    </row>
    <row r="57417" spans="85:87" x14ac:dyDescent="0.25">
      <c r="CG57417" s="768"/>
      <c r="CH57417" s="768"/>
      <c r="CI57417" s="850"/>
    </row>
    <row r="57418" spans="85:87" x14ac:dyDescent="0.25">
      <c r="CG57418" s="768"/>
      <c r="CH57418" s="768"/>
      <c r="CI57418" s="850"/>
    </row>
    <row r="57419" spans="85:87" x14ac:dyDescent="0.25">
      <c r="CG57419" s="768"/>
      <c r="CH57419" s="768"/>
      <c r="CI57419" s="850"/>
    </row>
    <row r="57420" spans="85:87" x14ac:dyDescent="0.25">
      <c r="CG57420" s="768"/>
      <c r="CH57420" s="768"/>
      <c r="CI57420" s="850"/>
    </row>
    <row r="57421" spans="85:87" x14ac:dyDescent="0.25">
      <c r="CG57421" s="768"/>
      <c r="CH57421" s="768"/>
      <c r="CI57421" s="850"/>
    </row>
    <row r="57422" spans="85:87" x14ac:dyDescent="0.25">
      <c r="CG57422" s="768"/>
      <c r="CH57422" s="768"/>
      <c r="CI57422" s="850"/>
    </row>
    <row r="57423" spans="85:87" x14ac:dyDescent="0.25">
      <c r="CG57423" s="768"/>
      <c r="CH57423" s="768"/>
      <c r="CI57423" s="850"/>
    </row>
    <row r="57424" spans="85:87" x14ac:dyDescent="0.25">
      <c r="CG57424" s="768"/>
      <c r="CH57424" s="768"/>
      <c r="CI57424" s="850"/>
    </row>
    <row r="57425" spans="85:87" x14ac:dyDescent="0.25">
      <c r="CG57425" s="768"/>
      <c r="CH57425" s="768"/>
      <c r="CI57425" s="850"/>
    </row>
    <row r="57426" spans="85:87" x14ac:dyDescent="0.25">
      <c r="CG57426" s="768"/>
      <c r="CH57426" s="768"/>
      <c r="CI57426" s="850"/>
    </row>
    <row r="57427" spans="85:87" x14ac:dyDescent="0.25">
      <c r="CG57427" s="768"/>
      <c r="CH57427" s="768"/>
      <c r="CI57427" s="850"/>
    </row>
    <row r="57428" spans="85:87" x14ac:dyDescent="0.25">
      <c r="CG57428" s="768"/>
      <c r="CH57428" s="768"/>
      <c r="CI57428" s="850"/>
    </row>
    <row r="57429" spans="85:87" x14ac:dyDescent="0.25">
      <c r="CG57429" s="768"/>
      <c r="CH57429" s="768"/>
      <c r="CI57429" s="850"/>
    </row>
    <row r="57430" spans="85:87" x14ac:dyDescent="0.25">
      <c r="CG57430" s="768"/>
      <c r="CH57430" s="768"/>
      <c r="CI57430" s="850"/>
    </row>
    <row r="57431" spans="85:87" x14ac:dyDescent="0.25">
      <c r="CG57431" s="768"/>
      <c r="CH57431" s="768"/>
      <c r="CI57431" s="850"/>
    </row>
    <row r="57432" spans="85:87" x14ac:dyDescent="0.25">
      <c r="CG57432" s="768"/>
      <c r="CH57432" s="768"/>
      <c r="CI57432" s="850"/>
    </row>
    <row r="57433" spans="85:87" x14ac:dyDescent="0.25">
      <c r="CG57433" s="768"/>
      <c r="CH57433" s="768"/>
      <c r="CI57433" s="850"/>
    </row>
    <row r="57434" spans="85:87" x14ac:dyDescent="0.25">
      <c r="CG57434" s="768"/>
      <c r="CH57434" s="768"/>
      <c r="CI57434" s="850"/>
    </row>
    <row r="57435" spans="85:87" x14ac:dyDescent="0.25">
      <c r="CG57435" s="768"/>
      <c r="CH57435" s="768"/>
      <c r="CI57435" s="850"/>
    </row>
    <row r="57436" spans="85:87" x14ac:dyDescent="0.25">
      <c r="CG57436" s="768"/>
      <c r="CH57436" s="768"/>
      <c r="CI57436" s="850"/>
    </row>
    <row r="57437" spans="85:87" x14ac:dyDescent="0.25">
      <c r="CG57437" s="768"/>
      <c r="CH57437" s="768"/>
      <c r="CI57437" s="850"/>
    </row>
    <row r="57438" spans="85:87" x14ac:dyDescent="0.25">
      <c r="CG57438" s="768"/>
      <c r="CH57438" s="768"/>
      <c r="CI57438" s="850"/>
    </row>
    <row r="57439" spans="85:87" x14ac:dyDescent="0.25">
      <c r="CG57439" s="768"/>
      <c r="CH57439" s="768"/>
      <c r="CI57439" s="850"/>
    </row>
    <row r="57440" spans="85:87" x14ac:dyDescent="0.25">
      <c r="CG57440" s="768"/>
      <c r="CH57440" s="768"/>
      <c r="CI57440" s="850"/>
    </row>
    <row r="57441" spans="85:87" x14ac:dyDescent="0.25">
      <c r="CG57441" s="768"/>
      <c r="CH57441" s="768"/>
      <c r="CI57441" s="850"/>
    </row>
    <row r="57442" spans="85:87" x14ac:dyDescent="0.25">
      <c r="CG57442" s="768"/>
      <c r="CH57442" s="768"/>
      <c r="CI57442" s="850"/>
    </row>
    <row r="57443" spans="85:87" x14ac:dyDescent="0.25">
      <c r="CG57443" s="768"/>
      <c r="CH57443" s="768"/>
      <c r="CI57443" s="850"/>
    </row>
    <row r="57444" spans="85:87" x14ac:dyDescent="0.25">
      <c r="CG57444" s="768"/>
      <c r="CH57444" s="768"/>
      <c r="CI57444" s="850"/>
    </row>
    <row r="57445" spans="85:87" x14ac:dyDescent="0.25">
      <c r="CG57445" s="768"/>
      <c r="CH57445" s="768"/>
      <c r="CI57445" s="850"/>
    </row>
    <row r="57446" spans="85:87" x14ac:dyDescent="0.25">
      <c r="CG57446" s="768"/>
      <c r="CH57446" s="768"/>
      <c r="CI57446" s="850"/>
    </row>
    <row r="57447" spans="85:87" x14ac:dyDescent="0.25">
      <c r="CG57447" s="768"/>
      <c r="CH57447" s="768"/>
      <c r="CI57447" s="850"/>
    </row>
    <row r="57448" spans="85:87" x14ac:dyDescent="0.25">
      <c r="CG57448" s="768"/>
      <c r="CH57448" s="768"/>
      <c r="CI57448" s="850"/>
    </row>
    <row r="57449" spans="85:87" x14ac:dyDescent="0.25">
      <c r="CG57449" s="768"/>
      <c r="CH57449" s="768"/>
      <c r="CI57449" s="850"/>
    </row>
    <row r="57450" spans="85:87" x14ac:dyDescent="0.25">
      <c r="CG57450" s="768"/>
      <c r="CH57450" s="768"/>
      <c r="CI57450" s="850"/>
    </row>
    <row r="57451" spans="85:87" x14ac:dyDescent="0.25">
      <c r="CG57451" s="768"/>
      <c r="CH57451" s="768"/>
      <c r="CI57451" s="850"/>
    </row>
    <row r="57452" spans="85:87" x14ac:dyDescent="0.25">
      <c r="CG57452" s="768"/>
      <c r="CH57452" s="768"/>
      <c r="CI57452" s="850"/>
    </row>
    <row r="57453" spans="85:87" x14ac:dyDescent="0.25">
      <c r="CG57453" s="768"/>
      <c r="CH57453" s="768"/>
      <c r="CI57453" s="850"/>
    </row>
    <row r="57454" spans="85:87" x14ac:dyDescent="0.25">
      <c r="CG57454" s="768"/>
      <c r="CH57454" s="768"/>
      <c r="CI57454" s="850"/>
    </row>
    <row r="57455" spans="85:87" x14ac:dyDescent="0.25">
      <c r="CG57455" s="768"/>
      <c r="CH57455" s="768"/>
      <c r="CI57455" s="850"/>
    </row>
    <row r="57456" spans="85:87" x14ac:dyDescent="0.25">
      <c r="CG57456" s="768"/>
      <c r="CH57456" s="768"/>
      <c r="CI57456" s="850"/>
    </row>
    <row r="57457" spans="85:87" x14ac:dyDescent="0.25">
      <c r="CG57457" s="768"/>
      <c r="CH57457" s="768"/>
      <c r="CI57457" s="850"/>
    </row>
    <row r="57458" spans="85:87" x14ac:dyDescent="0.25">
      <c r="CG57458" s="768"/>
      <c r="CH57458" s="768"/>
      <c r="CI57458" s="850"/>
    </row>
    <row r="57459" spans="85:87" x14ac:dyDescent="0.25">
      <c r="CG57459" s="768"/>
      <c r="CH57459" s="768"/>
      <c r="CI57459" s="850"/>
    </row>
    <row r="57460" spans="85:87" x14ac:dyDescent="0.25">
      <c r="CG57460" s="768"/>
      <c r="CH57460" s="768"/>
      <c r="CI57460" s="850"/>
    </row>
    <row r="57461" spans="85:87" x14ac:dyDescent="0.25">
      <c r="CG57461" s="768"/>
      <c r="CH57461" s="768"/>
      <c r="CI57461" s="850"/>
    </row>
    <row r="57462" spans="85:87" x14ac:dyDescent="0.25">
      <c r="CG57462" s="768"/>
      <c r="CH57462" s="768"/>
      <c r="CI57462" s="850"/>
    </row>
    <row r="57463" spans="85:87" x14ac:dyDescent="0.25">
      <c r="CG57463" s="768"/>
      <c r="CH57463" s="768"/>
      <c r="CI57463" s="850"/>
    </row>
    <row r="57464" spans="85:87" x14ac:dyDescent="0.25">
      <c r="CG57464" s="768"/>
      <c r="CH57464" s="768"/>
      <c r="CI57464" s="850"/>
    </row>
    <row r="57465" spans="85:87" x14ac:dyDescent="0.25">
      <c r="CG57465" s="768"/>
      <c r="CH57465" s="768"/>
      <c r="CI57465" s="850"/>
    </row>
    <row r="57466" spans="85:87" x14ac:dyDescent="0.25">
      <c r="CG57466" s="768"/>
      <c r="CH57466" s="768"/>
      <c r="CI57466" s="850"/>
    </row>
    <row r="57467" spans="85:87" x14ac:dyDescent="0.25">
      <c r="CG57467" s="768"/>
      <c r="CH57467" s="768"/>
      <c r="CI57467" s="850"/>
    </row>
    <row r="57468" spans="85:87" x14ac:dyDescent="0.25">
      <c r="CG57468" s="768"/>
      <c r="CH57468" s="768"/>
      <c r="CI57468" s="850"/>
    </row>
    <row r="57469" spans="85:87" x14ac:dyDescent="0.25">
      <c r="CG57469" s="768"/>
      <c r="CH57469" s="768"/>
      <c r="CI57469" s="850"/>
    </row>
    <row r="57470" spans="85:87" x14ac:dyDescent="0.25">
      <c r="CG57470" s="768"/>
      <c r="CH57470" s="768"/>
      <c r="CI57470" s="850"/>
    </row>
    <row r="57471" spans="85:87" x14ac:dyDescent="0.25">
      <c r="CG57471" s="768"/>
      <c r="CH57471" s="768"/>
      <c r="CI57471" s="850"/>
    </row>
    <row r="57472" spans="85:87" x14ac:dyDescent="0.25">
      <c r="CG57472" s="768"/>
      <c r="CH57472" s="768"/>
      <c r="CI57472" s="850"/>
    </row>
    <row r="57473" spans="85:87" x14ac:dyDescent="0.25">
      <c r="CG57473" s="768"/>
      <c r="CH57473" s="768"/>
      <c r="CI57473" s="850"/>
    </row>
    <row r="57474" spans="85:87" x14ac:dyDescent="0.25">
      <c r="CG57474" s="768"/>
      <c r="CH57474" s="768"/>
      <c r="CI57474" s="850"/>
    </row>
    <row r="57475" spans="85:87" x14ac:dyDescent="0.25">
      <c r="CG57475" s="768"/>
      <c r="CH57475" s="768"/>
      <c r="CI57475" s="850"/>
    </row>
    <row r="57476" spans="85:87" x14ac:dyDescent="0.25">
      <c r="CG57476" s="768"/>
      <c r="CH57476" s="768"/>
      <c r="CI57476" s="850"/>
    </row>
    <row r="57477" spans="85:87" x14ac:dyDescent="0.25">
      <c r="CG57477" s="768"/>
      <c r="CH57477" s="768"/>
      <c r="CI57477" s="850"/>
    </row>
    <row r="57478" spans="85:87" x14ac:dyDescent="0.25">
      <c r="CG57478" s="768"/>
      <c r="CH57478" s="768"/>
      <c r="CI57478" s="850"/>
    </row>
    <row r="57479" spans="85:87" x14ac:dyDescent="0.25">
      <c r="CG57479" s="768"/>
      <c r="CH57479" s="768"/>
      <c r="CI57479" s="850"/>
    </row>
    <row r="57480" spans="85:87" x14ac:dyDescent="0.25">
      <c r="CG57480" s="768"/>
      <c r="CH57480" s="768"/>
      <c r="CI57480" s="850"/>
    </row>
    <row r="57481" spans="85:87" x14ac:dyDescent="0.25">
      <c r="CG57481" s="768"/>
      <c r="CH57481" s="768"/>
      <c r="CI57481" s="850"/>
    </row>
    <row r="57482" spans="85:87" x14ac:dyDescent="0.25">
      <c r="CG57482" s="768"/>
      <c r="CH57482" s="768"/>
      <c r="CI57482" s="850"/>
    </row>
    <row r="57483" spans="85:87" x14ac:dyDescent="0.25">
      <c r="CG57483" s="768"/>
      <c r="CH57483" s="768"/>
      <c r="CI57483" s="850"/>
    </row>
    <row r="57484" spans="85:87" x14ac:dyDescent="0.25">
      <c r="CG57484" s="768"/>
      <c r="CH57484" s="768"/>
      <c r="CI57484" s="850"/>
    </row>
    <row r="57485" spans="85:87" x14ac:dyDescent="0.25">
      <c r="CG57485" s="768"/>
      <c r="CH57485" s="768"/>
      <c r="CI57485" s="850"/>
    </row>
    <row r="57486" spans="85:87" x14ac:dyDescent="0.25">
      <c r="CG57486" s="768"/>
      <c r="CH57486" s="768"/>
      <c r="CI57486" s="850"/>
    </row>
    <row r="57487" spans="85:87" x14ac:dyDescent="0.25">
      <c r="CG57487" s="768"/>
      <c r="CH57487" s="768"/>
      <c r="CI57487" s="850"/>
    </row>
    <row r="57488" spans="85:87" x14ac:dyDescent="0.25">
      <c r="CG57488" s="768"/>
      <c r="CH57488" s="768"/>
      <c r="CI57488" s="850"/>
    </row>
    <row r="57489" spans="85:87" x14ac:dyDescent="0.25">
      <c r="CG57489" s="768"/>
      <c r="CH57489" s="768"/>
      <c r="CI57489" s="850"/>
    </row>
    <row r="57490" spans="85:87" x14ac:dyDescent="0.25">
      <c r="CG57490" s="768"/>
      <c r="CH57490" s="768"/>
      <c r="CI57490" s="850"/>
    </row>
    <row r="57491" spans="85:87" x14ac:dyDescent="0.25">
      <c r="CG57491" s="768"/>
      <c r="CH57491" s="768"/>
      <c r="CI57491" s="850"/>
    </row>
    <row r="57492" spans="85:87" x14ac:dyDescent="0.25">
      <c r="CG57492" s="768"/>
      <c r="CH57492" s="768"/>
      <c r="CI57492" s="850"/>
    </row>
    <row r="57493" spans="85:87" x14ac:dyDescent="0.25">
      <c r="CG57493" s="768"/>
      <c r="CH57493" s="768"/>
      <c r="CI57493" s="850"/>
    </row>
    <row r="57494" spans="85:87" x14ac:dyDescent="0.25">
      <c r="CG57494" s="768"/>
      <c r="CH57494" s="768"/>
      <c r="CI57494" s="850"/>
    </row>
    <row r="57495" spans="85:87" x14ac:dyDescent="0.25">
      <c r="CG57495" s="768"/>
      <c r="CH57495" s="768"/>
      <c r="CI57495" s="850"/>
    </row>
    <row r="57496" spans="85:87" x14ac:dyDescent="0.25">
      <c r="CG57496" s="768"/>
      <c r="CH57496" s="768"/>
      <c r="CI57496" s="850"/>
    </row>
    <row r="57497" spans="85:87" x14ac:dyDescent="0.25">
      <c r="CG57497" s="768"/>
      <c r="CH57497" s="768"/>
      <c r="CI57497" s="850"/>
    </row>
    <row r="57498" spans="85:87" x14ac:dyDescent="0.25">
      <c r="CG57498" s="768"/>
      <c r="CH57498" s="768"/>
      <c r="CI57498" s="850"/>
    </row>
    <row r="57499" spans="85:87" x14ac:dyDescent="0.25">
      <c r="CG57499" s="768"/>
      <c r="CH57499" s="768"/>
      <c r="CI57499" s="850"/>
    </row>
    <row r="57500" spans="85:87" x14ac:dyDescent="0.25">
      <c r="CG57500" s="768"/>
      <c r="CH57500" s="768"/>
      <c r="CI57500" s="850"/>
    </row>
    <row r="57501" spans="85:87" x14ac:dyDescent="0.25">
      <c r="CG57501" s="768"/>
      <c r="CH57501" s="768"/>
      <c r="CI57501" s="850"/>
    </row>
    <row r="57502" spans="85:87" x14ac:dyDescent="0.25">
      <c r="CG57502" s="768"/>
      <c r="CH57502" s="768"/>
      <c r="CI57502" s="850"/>
    </row>
    <row r="57503" spans="85:87" x14ac:dyDescent="0.25">
      <c r="CG57503" s="768"/>
      <c r="CH57503" s="768"/>
      <c r="CI57503" s="850"/>
    </row>
    <row r="57504" spans="85:87" x14ac:dyDescent="0.25">
      <c r="CG57504" s="768"/>
      <c r="CH57504" s="768"/>
      <c r="CI57504" s="850"/>
    </row>
    <row r="57505" spans="85:87" x14ac:dyDescent="0.25">
      <c r="CG57505" s="768"/>
      <c r="CH57505" s="768"/>
      <c r="CI57505" s="850"/>
    </row>
    <row r="57506" spans="85:87" x14ac:dyDescent="0.25">
      <c r="CG57506" s="768"/>
      <c r="CH57506" s="768"/>
      <c r="CI57506" s="850"/>
    </row>
    <row r="57507" spans="85:87" x14ac:dyDescent="0.25">
      <c r="CG57507" s="768"/>
      <c r="CH57507" s="768"/>
      <c r="CI57507" s="850"/>
    </row>
    <row r="57508" spans="85:87" x14ac:dyDescent="0.25">
      <c r="CG57508" s="768"/>
      <c r="CH57508" s="768"/>
      <c r="CI57508" s="850"/>
    </row>
    <row r="57509" spans="85:87" x14ac:dyDescent="0.25">
      <c r="CG57509" s="768"/>
      <c r="CH57509" s="768"/>
      <c r="CI57509" s="850"/>
    </row>
    <row r="57510" spans="85:87" x14ac:dyDescent="0.25">
      <c r="CG57510" s="768"/>
      <c r="CH57510" s="768"/>
      <c r="CI57510" s="850"/>
    </row>
    <row r="57511" spans="85:87" x14ac:dyDescent="0.25">
      <c r="CG57511" s="768"/>
      <c r="CH57511" s="768"/>
      <c r="CI57511" s="850"/>
    </row>
    <row r="57512" spans="85:87" x14ac:dyDescent="0.25">
      <c r="CG57512" s="768"/>
      <c r="CH57512" s="768"/>
      <c r="CI57512" s="850"/>
    </row>
    <row r="57513" spans="85:87" x14ac:dyDescent="0.25">
      <c r="CG57513" s="768"/>
      <c r="CH57513" s="768"/>
      <c r="CI57513" s="850"/>
    </row>
    <row r="57514" spans="85:87" x14ac:dyDescent="0.25">
      <c r="CG57514" s="768"/>
      <c r="CH57514" s="768"/>
      <c r="CI57514" s="850"/>
    </row>
    <row r="57515" spans="85:87" x14ac:dyDescent="0.25">
      <c r="CG57515" s="768"/>
      <c r="CH57515" s="768"/>
      <c r="CI57515" s="850"/>
    </row>
    <row r="57516" spans="85:87" x14ac:dyDescent="0.25">
      <c r="CG57516" s="768"/>
      <c r="CH57516" s="768"/>
      <c r="CI57516" s="850"/>
    </row>
    <row r="57517" spans="85:87" x14ac:dyDescent="0.25">
      <c r="CG57517" s="768"/>
      <c r="CH57517" s="768"/>
      <c r="CI57517" s="850"/>
    </row>
    <row r="57518" spans="85:87" x14ac:dyDescent="0.25">
      <c r="CG57518" s="768"/>
      <c r="CH57518" s="768"/>
      <c r="CI57518" s="850"/>
    </row>
    <row r="57519" spans="85:87" x14ac:dyDescent="0.25">
      <c r="CG57519" s="768"/>
      <c r="CH57519" s="768"/>
      <c r="CI57519" s="850"/>
    </row>
    <row r="57520" spans="85:87" x14ac:dyDescent="0.25">
      <c r="CG57520" s="768"/>
      <c r="CH57520" s="768"/>
      <c r="CI57520" s="850"/>
    </row>
    <row r="57521" spans="85:87" x14ac:dyDescent="0.25">
      <c r="CG57521" s="768"/>
      <c r="CH57521" s="768"/>
      <c r="CI57521" s="850"/>
    </row>
    <row r="57522" spans="85:87" x14ac:dyDescent="0.25">
      <c r="CG57522" s="768"/>
      <c r="CH57522" s="768"/>
      <c r="CI57522" s="850"/>
    </row>
    <row r="57523" spans="85:87" x14ac:dyDescent="0.25">
      <c r="CG57523" s="768"/>
      <c r="CH57523" s="768"/>
      <c r="CI57523" s="850"/>
    </row>
    <row r="57524" spans="85:87" x14ac:dyDescent="0.25">
      <c r="CG57524" s="768"/>
      <c r="CH57524" s="768"/>
      <c r="CI57524" s="850"/>
    </row>
    <row r="57525" spans="85:87" x14ac:dyDescent="0.25">
      <c r="CG57525" s="768"/>
      <c r="CH57525" s="768"/>
      <c r="CI57525" s="850"/>
    </row>
    <row r="57526" spans="85:87" x14ac:dyDescent="0.25">
      <c r="CG57526" s="768"/>
      <c r="CH57526" s="768"/>
      <c r="CI57526" s="850"/>
    </row>
    <row r="57527" spans="85:87" x14ac:dyDescent="0.25">
      <c r="CG57527" s="768"/>
      <c r="CH57527" s="768"/>
      <c r="CI57527" s="850"/>
    </row>
    <row r="57528" spans="85:87" x14ac:dyDescent="0.25">
      <c r="CG57528" s="768"/>
      <c r="CH57528" s="768"/>
      <c r="CI57528" s="850"/>
    </row>
    <row r="57529" spans="85:87" x14ac:dyDescent="0.25">
      <c r="CG57529" s="768"/>
      <c r="CH57529" s="768"/>
      <c r="CI57529" s="850"/>
    </row>
    <row r="57530" spans="85:87" x14ac:dyDescent="0.25">
      <c r="CG57530" s="768"/>
      <c r="CH57530" s="768"/>
      <c r="CI57530" s="850"/>
    </row>
    <row r="57531" spans="85:87" x14ac:dyDescent="0.25">
      <c r="CG57531" s="768"/>
      <c r="CH57531" s="768"/>
      <c r="CI57531" s="850"/>
    </row>
    <row r="57532" spans="85:87" x14ac:dyDescent="0.25">
      <c r="CG57532" s="768"/>
      <c r="CH57532" s="768"/>
      <c r="CI57532" s="850"/>
    </row>
    <row r="57533" spans="85:87" x14ac:dyDescent="0.25">
      <c r="CG57533" s="768"/>
      <c r="CH57533" s="768"/>
      <c r="CI57533" s="850"/>
    </row>
    <row r="57534" spans="85:87" x14ac:dyDescent="0.25">
      <c r="CG57534" s="768"/>
      <c r="CH57534" s="768"/>
      <c r="CI57534" s="850"/>
    </row>
    <row r="57535" spans="85:87" x14ac:dyDescent="0.25">
      <c r="CG57535" s="768"/>
      <c r="CH57535" s="768"/>
      <c r="CI57535" s="850"/>
    </row>
    <row r="57536" spans="85:87" x14ac:dyDescent="0.25">
      <c r="CG57536" s="768"/>
      <c r="CH57536" s="768"/>
      <c r="CI57536" s="850"/>
    </row>
    <row r="57537" spans="85:87" x14ac:dyDescent="0.25">
      <c r="CG57537" s="768"/>
      <c r="CH57537" s="768"/>
      <c r="CI57537" s="850"/>
    </row>
    <row r="57538" spans="85:87" x14ac:dyDescent="0.25">
      <c r="CG57538" s="768"/>
      <c r="CH57538" s="768"/>
      <c r="CI57538" s="850"/>
    </row>
    <row r="57539" spans="85:87" x14ac:dyDescent="0.25">
      <c r="CG57539" s="768"/>
      <c r="CH57539" s="768"/>
      <c r="CI57539" s="850"/>
    </row>
    <row r="57540" spans="85:87" x14ac:dyDescent="0.25">
      <c r="CG57540" s="768"/>
      <c r="CH57540" s="768"/>
      <c r="CI57540" s="850"/>
    </row>
    <row r="57541" spans="85:87" x14ac:dyDescent="0.25">
      <c r="CG57541" s="768"/>
      <c r="CH57541" s="768"/>
      <c r="CI57541" s="850"/>
    </row>
    <row r="57542" spans="85:87" x14ac:dyDescent="0.25">
      <c r="CG57542" s="768"/>
      <c r="CH57542" s="768"/>
      <c r="CI57542" s="850"/>
    </row>
    <row r="57543" spans="85:87" x14ac:dyDescent="0.25">
      <c r="CG57543" s="768"/>
      <c r="CH57543" s="768"/>
      <c r="CI57543" s="850"/>
    </row>
    <row r="57544" spans="85:87" x14ac:dyDescent="0.25">
      <c r="CG57544" s="768"/>
      <c r="CH57544" s="768"/>
      <c r="CI57544" s="850"/>
    </row>
    <row r="57545" spans="85:87" x14ac:dyDescent="0.25">
      <c r="CG57545" s="768"/>
      <c r="CH57545" s="768"/>
      <c r="CI57545" s="850"/>
    </row>
    <row r="57546" spans="85:87" x14ac:dyDescent="0.25">
      <c r="CG57546" s="768"/>
      <c r="CH57546" s="768"/>
      <c r="CI57546" s="850"/>
    </row>
    <row r="57547" spans="85:87" x14ac:dyDescent="0.25">
      <c r="CG57547" s="768"/>
      <c r="CH57547" s="768"/>
      <c r="CI57547" s="850"/>
    </row>
    <row r="57548" spans="85:87" x14ac:dyDescent="0.25">
      <c r="CG57548" s="768"/>
      <c r="CH57548" s="768"/>
      <c r="CI57548" s="850"/>
    </row>
    <row r="57549" spans="85:87" x14ac:dyDescent="0.25">
      <c r="CG57549" s="768"/>
      <c r="CH57549" s="768"/>
      <c r="CI57549" s="850"/>
    </row>
    <row r="57550" spans="85:87" x14ac:dyDescent="0.25">
      <c r="CG57550" s="768"/>
      <c r="CH57550" s="768"/>
      <c r="CI57550" s="850"/>
    </row>
    <row r="57551" spans="85:87" x14ac:dyDescent="0.25">
      <c r="CG57551" s="768"/>
      <c r="CH57551" s="768"/>
      <c r="CI57551" s="850"/>
    </row>
    <row r="57552" spans="85:87" x14ac:dyDescent="0.25">
      <c r="CG57552" s="768"/>
      <c r="CH57552" s="768"/>
      <c r="CI57552" s="850"/>
    </row>
    <row r="57553" spans="85:87" x14ac:dyDescent="0.25">
      <c r="CG57553" s="768"/>
      <c r="CH57553" s="768"/>
      <c r="CI57553" s="850"/>
    </row>
    <row r="57554" spans="85:87" x14ac:dyDescent="0.25">
      <c r="CG57554" s="768"/>
      <c r="CH57554" s="768"/>
      <c r="CI57554" s="850"/>
    </row>
    <row r="57555" spans="85:87" x14ac:dyDescent="0.25">
      <c r="CG57555" s="768"/>
      <c r="CH57555" s="768"/>
      <c r="CI57555" s="850"/>
    </row>
    <row r="57556" spans="85:87" x14ac:dyDescent="0.25">
      <c r="CG57556" s="768"/>
      <c r="CH57556" s="768"/>
      <c r="CI57556" s="850"/>
    </row>
    <row r="57557" spans="85:87" x14ac:dyDescent="0.25">
      <c r="CG57557" s="768"/>
      <c r="CH57557" s="768"/>
      <c r="CI57557" s="850"/>
    </row>
    <row r="57558" spans="85:87" x14ac:dyDescent="0.25">
      <c r="CG57558" s="768"/>
      <c r="CH57558" s="768"/>
      <c r="CI57558" s="850"/>
    </row>
    <row r="57559" spans="85:87" x14ac:dyDescent="0.25">
      <c r="CG57559" s="768"/>
      <c r="CH57559" s="768"/>
      <c r="CI57559" s="850"/>
    </row>
    <row r="57560" spans="85:87" x14ac:dyDescent="0.25">
      <c r="CG57560" s="768"/>
      <c r="CH57560" s="768"/>
      <c r="CI57560" s="850"/>
    </row>
    <row r="57561" spans="85:87" x14ac:dyDescent="0.25">
      <c r="CG57561" s="768"/>
      <c r="CH57561" s="768"/>
      <c r="CI57561" s="850"/>
    </row>
    <row r="57562" spans="85:87" x14ac:dyDescent="0.25">
      <c r="CG57562" s="768"/>
      <c r="CH57562" s="768"/>
      <c r="CI57562" s="850"/>
    </row>
    <row r="57563" spans="85:87" x14ac:dyDescent="0.25">
      <c r="CG57563" s="768"/>
      <c r="CH57563" s="768"/>
      <c r="CI57563" s="850"/>
    </row>
    <row r="57564" spans="85:87" x14ac:dyDescent="0.25">
      <c r="CG57564" s="768"/>
      <c r="CH57564" s="768"/>
      <c r="CI57564" s="850"/>
    </row>
    <row r="57565" spans="85:87" x14ac:dyDescent="0.25">
      <c r="CG57565" s="768"/>
      <c r="CH57565" s="768"/>
      <c r="CI57565" s="850"/>
    </row>
    <row r="57566" spans="85:87" x14ac:dyDescent="0.25">
      <c r="CG57566" s="768"/>
      <c r="CH57566" s="768"/>
      <c r="CI57566" s="850"/>
    </row>
    <row r="57567" spans="85:87" x14ac:dyDescent="0.25">
      <c r="CG57567" s="768"/>
      <c r="CH57567" s="768"/>
      <c r="CI57567" s="850"/>
    </row>
    <row r="57568" spans="85:87" x14ac:dyDescent="0.25">
      <c r="CG57568" s="768"/>
      <c r="CH57568" s="768"/>
      <c r="CI57568" s="850"/>
    </row>
    <row r="57569" spans="85:87" x14ac:dyDescent="0.25">
      <c r="CG57569" s="768"/>
      <c r="CH57569" s="768"/>
      <c r="CI57569" s="850"/>
    </row>
    <row r="57570" spans="85:87" x14ac:dyDescent="0.25">
      <c r="CG57570" s="768"/>
      <c r="CH57570" s="768"/>
      <c r="CI57570" s="850"/>
    </row>
    <row r="57571" spans="85:87" x14ac:dyDescent="0.25">
      <c r="CG57571" s="768"/>
      <c r="CH57571" s="768"/>
      <c r="CI57571" s="850"/>
    </row>
    <row r="57572" spans="85:87" x14ac:dyDescent="0.25">
      <c r="CG57572" s="768"/>
      <c r="CH57572" s="768"/>
      <c r="CI57572" s="850"/>
    </row>
    <row r="57573" spans="85:87" x14ac:dyDescent="0.25">
      <c r="CG57573" s="768"/>
      <c r="CH57573" s="768"/>
      <c r="CI57573" s="850"/>
    </row>
    <row r="57574" spans="85:87" x14ac:dyDescent="0.25">
      <c r="CG57574" s="768"/>
      <c r="CH57574" s="768"/>
      <c r="CI57574" s="850"/>
    </row>
    <row r="57575" spans="85:87" x14ac:dyDescent="0.25">
      <c r="CG57575" s="768"/>
      <c r="CH57575" s="768"/>
      <c r="CI57575" s="850"/>
    </row>
    <row r="57576" spans="85:87" x14ac:dyDescent="0.25">
      <c r="CG57576" s="768"/>
      <c r="CH57576" s="768"/>
      <c r="CI57576" s="850"/>
    </row>
    <row r="57577" spans="85:87" x14ac:dyDescent="0.25">
      <c r="CG57577" s="768"/>
      <c r="CH57577" s="768"/>
      <c r="CI57577" s="850"/>
    </row>
    <row r="57578" spans="85:87" x14ac:dyDescent="0.25">
      <c r="CG57578" s="768"/>
      <c r="CH57578" s="768"/>
      <c r="CI57578" s="850"/>
    </row>
    <row r="57579" spans="85:87" x14ac:dyDescent="0.25">
      <c r="CG57579" s="768"/>
      <c r="CH57579" s="768"/>
      <c r="CI57579" s="850"/>
    </row>
    <row r="57580" spans="85:87" x14ac:dyDescent="0.25">
      <c r="CG57580" s="768"/>
      <c r="CH57580" s="768"/>
      <c r="CI57580" s="850"/>
    </row>
    <row r="57581" spans="85:87" x14ac:dyDescent="0.25">
      <c r="CG57581" s="768"/>
      <c r="CH57581" s="768"/>
      <c r="CI57581" s="850"/>
    </row>
    <row r="57582" spans="85:87" x14ac:dyDescent="0.25">
      <c r="CG57582" s="768"/>
      <c r="CH57582" s="768"/>
      <c r="CI57582" s="850"/>
    </row>
    <row r="57583" spans="85:87" x14ac:dyDescent="0.25">
      <c r="CG57583" s="768"/>
      <c r="CH57583" s="768"/>
      <c r="CI57583" s="850"/>
    </row>
    <row r="57584" spans="85:87" x14ac:dyDescent="0.25">
      <c r="CG57584" s="768"/>
      <c r="CH57584" s="768"/>
      <c r="CI57584" s="850"/>
    </row>
    <row r="57585" spans="85:87" x14ac:dyDescent="0.25">
      <c r="CG57585" s="768"/>
      <c r="CH57585" s="768"/>
      <c r="CI57585" s="850"/>
    </row>
    <row r="57586" spans="85:87" x14ac:dyDescent="0.25">
      <c r="CG57586" s="768"/>
      <c r="CH57586" s="768"/>
      <c r="CI57586" s="850"/>
    </row>
    <row r="57587" spans="85:87" x14ac:dyDescent="0.25">
      <c r="CG57587" s="768"/>
      <c r="CH57587" s="768"/>
      <c r="CI57587" s="850"/>
    </row>
    <row r="57588" spans="85:87" x14ac:dyDescent="0.25">
      <c r="CG57588" s="768"/>
      <c r="CH57588" s="768"/>
      <c r="CI57588" s="850"/>
    </row>
    <row r="57589" spans="85:87" x14ac:dyDescent="0.25">
      <c r="CG57589" s="768"/>
      <c r="CH57589" s="768"/>
      <c r="CI57589" s="850"/>
    </row>
    <row r="57590" spans="85:87" x14ac:dyDescent="0.25">
      <c r="CG57590" s="768"/>
      <c r="CH57590" s="768"/>
      <c r="CI57590" s="850"/>
    </row>
    <row r="57591" spans="85:87" x14ac:dyDescent="0.25">
      <c r="CG57591" s="768"/>
      <c r="CH57591" s="768"/>
      <c r="CI57591" s="850"/>
    </row>
    <row r="57592" spans="85:87" x14ac:dyDescent="0.25">
      <c r="CG57592" s="768"/>
      <c r="CH57592" s="768"/>
      <c r="CI57592" s="850"/>
    </row>
    <row r="57593" spans="85:87" x14ac:dyDescent="0.25">
      <c r="CG57593" s="768"/>
      <c r="CH57593" s="768"/>
      <c r="CI57593" s="850"/>
    </row>
    <row r="57594" spans="85:87" x14ac:dyDescent="0.25">
      <c r="CG57594" s="768"/>
      <c r="CH57594" s="768"/>
      <c r="CI57594" s="850"/>
    </row>
    <row r="57595" spans="85:87" x14ac:dyDescent="0.25">
      <c r="CG57595" s="768"/>
      <c r="CH57595" s="768"/>
      <c r="CI57595" s="850"/>
    </row>
    <row r="57596" spans="85:87" x14ac:dyDescent="0.25">
      <c r="CG57596" s="768"/>
      <c r="CH57596" s="768"/>
      <c r="CI57596" s="850"/>
    </row>
    <row r="57597" spans="85:87" x14ac:dyDescent="0.25">
      <c r="CG57597" s="768"/>
      <c r="CH57597" s="768"/>
      <c r="CI57597" s="850"/>
    </row>
    <row r="57598" spans="85:87" x14ac:dyDescent="0.25">
      <c r="CG57598" s="768"/>
      <c r="CH57598" s="768"/>
      <c r="CI57598" s="850"/>
    </row>
    <row r="57599" spans="85:87" x14ac:dyDescent="0.25">
      <c r="CG57599" s="768"/>
      <c r="CH57599" s="768"/>
      <c r="CI57599" s="850"/>
    </row>
    <row r="57600" spans="85:87" x14ac:dyDescent="0.25">
      <c r="CG57600" s="768"/>
      <c r="CH57600" s="768"/>
      <c r="CI57600" s="850"/>
    </row>
    <row r="57601" spans="85:87" x14ac:dyDescent="0.25">
      <c r="CG57601" s="768"/>
      <c r="CH57601" s="768"/>
      <c r="CI57601" s="850"/>
    </row>
    <row r="57602" spans="85:87" x14ac:dyDescent="0.25">
      <c r="CG57602" s="768"/>
      <c r="CH57602" s="768"/>
      <c r="CI57602" s="850"/>
    </row>
    <row r="57603" spans="85:87" x14ac:dyDescent="0.25">
      <c r="CG57603" s="768"/>
      <c r="CH57603" s="768"/>
      <c r="CI57603" s="850"/>
    </row>
    <row r="57604" spans="85:87" x14ac:dyDescent="0.25">
      <c r="CG57604" s="768"/>
      <c r="CH57604" s="768"/>
      <c r="CI57604" s="850"/>
    </row>
    <row r="57605" spans="85:87" x14ac:dyDescent="0.25">
      <c r="CG57605" s="768"/>
      <c r="CH57605" s="768"/>
      <c r="CI57605" s="850"/>
    </row>
    <row r="57606" spans="85:87" x14ac:dyDescent="0.25">
      <c r="CG57606" s="768"/>
      <c r="CH57606" s="768"/>
      <c r="CI57606" s="850"/>
    </row>
    <row r="57607" spans="85:87" x14ac:dyDescent="0.25">
      <c r="CG57607" s="768"/>
      <c r="CH57607" s="768"/>
      <c r="CI57607" s="850"/>
    </row>
    <row r="57608" spans="85:87" x14ac:dyDescent="0.25">
      <c r="CG57608" s="768"/>
      <c r="CH57608" s="768"/>
      <c r="CI57608" s="850"/>
    </row>
    <row r="57609" spans="85:87" x14ac:dyDescent="0.25">
      <c r="CG57609" s="768"/>
      <c r="CH57609" s="768"/>
      <c r="CI57609" s="850"/>
    </row>
    <row r="57610" spans="85:87" x14ac:dyDescent="0.25">
      <c r="CG57610" s="768"/>
      <c r="CH57610" s="768"/>
      <c r="CI57610" s="850"/>
    </row>
    <row r="57611" spans="85:87" x14ac:dyDescent="0.25">
      <c r="CG57611" s="768"/>
      <c r="CH57611" s="768"/>
      <c r="CI57611" s="850"/>
    </row>
    <row r="57612" spans="85:87" x14ac:dyDescent="0.25">
      <c r="CG57612" s="768"/>
      <c r="CH57612" s="768"/>
      <c r="CI57612" s="850"/>
    </row>
    <row r="57613" spans="85:87" x14ac:dyDescent="0.25">
      <c r="CG57613" s="768"/>
      <c r="CH57613" s="768"/>
      <c r="CI57613" s="850"/>
    </row>
    <row r="57614" spans="85:87" x14ac:dyDescent="0.25">
      <c r="CG57614" s="768"/>
      <c r="CH57614" s="768"/>
      <c r="CI57614" s="850"/>
    </row>
    <row r="57615" spans="85:87" x14ac:dyDescent="0.25">
      <c r="CG57615" s="768"/>
      <c r="CH57615" s="768"/>
      <c r="CI57615" s="850"/>
    </row>
    <row r="57616" spans="85:87" x14ac:dyDescent="0.25">
      <c r="CG57616" s="768"/>
      <c r="CH57616" s="768"/>
      <c r="CI57616" s="850"/>
    </row>
    <row r="57617" spans="85:87" x14ac:dyDescent="0.25">
      <c r="CG57617" s="768"/>
      <c r="CH57617" s="768"/>
      <c r="CI57617" s="850"/>
    </row>
    <row r="57618" spans="85:87" x14ac:dyDescent="0.25">
      <c r="CG57618" s="768"/>
      <c r="CH57618" s="768"/>
      <c r="CI57618" s="850"/>
    </row>
    <row r="57619" spans="85:87" x14ac:dyDescent="0.25">
      <c r="CG57619" s="768"/>
      <c r="CH57619" s="768"/>
      <c r="CI57619" s="850"/>
    </row>
    <row r="57620" spans="85:87" x14ac:dyDescent="0.25">
      <c r="CG57620" s="768"/>
      <c r="CH57620" s="768"/>
      <c r="CI57620" s="850"/>
    </row>
    <row r="57621" spans="85:87" x14ac:dyDescent="0.25">
      <c r="CG57621" s="768"/>
      <c r="CH57621" s="768"/>
      <c r="CI57621" s="850"/>
    </row>
    <row r="57622" spans="85:87" x14ac:dyDescent="0.25">
      <c r="CG57622" s="768"/>
      <c r="CH57622" s="768"/>
      <c r="CI57622" s="850"/>
    </row>
    <row r="57623" spans="85:87" x14ac:dyDescent="0.25">
      <c r="CG57623" s="768"/>
      <c r="CH57623" s="768"/>
      <c r="CI57623" s="850"/>
    </row>
    <row r="57624" spans="85:87" x14ac:dyDescent="0.25">
      <c r="CG57624" s="768"/>
      <c r="CH57624" s="768"/>
      <c r="CI57624" s="850"/>
    </row>
    <row r="57625" spans="85:87" x14ac:dyDescent="0.25">
      <c r="CG57625" s="768"/>
      <c r="CH57625" s="768"/>
      <c r="CI57625" s="850"/>
    </row>
    <row r="57626" spans="85:87" x14ac:dyDescent="0.25">
      <c r="CG57626" s="768"/>
      <c r="CH57626" s="768"/>
      <c r="CI57626" s="850"/>
    </row>
    <row r="57627" spans="85:87" x14ac:dyDescent="0.25">
      <c r="CG57627" s="768"/>
      <c r="CH57627" s="768"/>
      <c r="CI57627" s="850"/>
    </row>
    <row r="57628" spans="85:87" x14ac:dyDescent="0.25">
      <c r="CG57628" s="768"/>
      <c r="CH57628" s="768"/>
      <c r="CI57628" s="850"/>
    </row>
    <row r="57629" spans="85:87" x14ac:dyDescent="0.25">
      <c r="CG57629" s="768"/>
      <c r="CH57629" s="768"/>
      <c r="CI57629" s="850"/>
    </row>
    <row r="57630" spans="85:87" x14ac:dyDescent="0.25">
      <c r="CG57630" s="768"/>
      <c r="CH57630" s="768"/>
      <c r="CI57630" s="850"/>
    </row>
    <row r="57631" spans="85:87" x14ac:dyDescent="0.25">
      <c r="CG57631" s="768"/>
      <c r="CH57631" s="768"/>
      <c r="CI57631" s="850"/>
    </row>
    <row r="57632" spans="85:87" x14ac:dyDescent="0.25">
      <c r="CG57632" s="768"/>
      <c r="CH57632" s="768"/>
      <c r="CI57632" s="850"/>
    </row>
    <row r="57633" spans="85:87" x14ac:dyDescent="0.25">
      <c r="CG57633" s="768"/>
      <c r="CH57633" s="768"/>
      <c r="CI57633" s="850"/>
    </row>
    <row r="57634" spans="85:87" x14ac:dyDescent="0.25">
      <c r="CG57634" s="768"/>
      <c r="CH57634" s="768"/>
      <c r="CI57634" s="850"/>
    </row>
    <row r="57635" spans="85:87" x14ac:dyDescent="0.25">
      <c r="CG57635" s="768"/>
      <c r="CH57635" s="768"/>
      <c r="CI57635" s="850"/>
    </row>
    <row r="57636" spans="85:87" x14ac:dyDescent="0.25">
      <c r="CG57636" s="768"/>
      <c r="CH57636" s="768"/>
      <c r="CI57636" s="850"/>
    </row>
    <row r="57637" spans="85:87" x14ac:dyDescent="0.25">
      <c r="CG57637" s="768"/>
      <c r="CH57637" s="768"/>
      <c r="CI57637" s="850"/>
    </row>
    <row r="57638" spans="85:87" x14ac:dyDescent="0.25">
      <c r="CG57638" s="768"/>
      <c r="CH57638" s="768"/>
      <c r="CI57638" s="850"/>
    </row>
    <row r="57639" spans="85:87" x14ac:dyDescent="0.25">
      <c r="CG57639" s="768"/>
      <c r="CH57639" s="768"/>
      <c r="CI57639" s="850"/>
    </row>
    <row r="57640" spans="85:87" x14ac:dyDescent="0.25">
      <c r="CG57640" s="768"/>
      <c r="CH57640" s="768"/>
      <c r="CI57640" s="850"/>
    </row>
    <row r="57641" spans="85:87" x14ac:dyDescent="0.25">
      <c r="CG57641" s="768"/>
      <c r="CH57641" s="768"/>
      <c r="CI57641" s="850"/>
    </row>
    <row r="57642" spans="85:87" x14ac:dyDescent="0.25">
      <c r="CG57642" s="768"/>
      <c r="CH57642" s="768"/>
      <c r="CI57642" s="850"/>
    </row>
    <row r="57643" spans="85:87" x14ac:dyDescent="0.25">
      <c r="CG57643" s="768"/>
      <c r="CH57643" s="768"/>
      <c r="CI57643" s="850"/>
    </row>
    <row r="57644" spans="85:87" x14ac:dyDescent="0.25">
      <c r="CG57644" s="768"/>
      <c r="CH57644" s="768"/>
      <c r="CI57644" s="850"/>
    </row>
    <row r="57645" spans="85:87" x14ac:dyDescent="0.25">
      <c r="CG57645" s="768"/>
      <c r="CH57645" s="768"/>
      <c r="CI57645" s="850"/>
    </row>
    <row r="57646" spans="85:87" x14ac:dyDescent="0.25">
      <c r="CG57646" s="768"/>
      <c r="CH57646" s="768"/>
      <c r="CI57646" s="850"/>
    </row>
    <row r="57647" spans="85:87" x14ac:dyDescent="0.25">
      <c r="CG57647" s="768"/>
      <c r="CH57647" s="768"/>
      <c r="CI57647" s="850"/>
    </row>
    <row r="57648" spans="85:87" x14ac:dyDescent="0.25">
      <c r="CG57648" s="768"/>
      <c r="CH57648" s="768"/>
      <c r="CI57648" s="850"/>
    </row>
    <row r="57649" spans="85:87" x14ac:dyDescent="0.25">
      <c r="CG57649" s="768"/>
      <c r="CH57649" s="768"/>
      <c r="CI57649" s="850"/>
    </row>
    <row r="57650" spans="85:87" x14ac:dyDescent="0.25">
      <c r="CG57650" s="768"/>
      <c r="CH57650" s="768"/>
      <c r="CI57650" s="850"/>
    </row>
    <row r="57651" spans="85:87" x14ac:dyDescent="0.25">
      <c r="CG57651" s="768"/>
      <c r="CH57651" s="768"/>
      <c r="CI57651" s="850"/>
    </row>
    <row r="57652" spans="85:87" x14ac:dyDescent="0.25">
      <c r="CG57652" s="768"/>
      <c r="CH57652" s="768"/>
      <c r="CI57652" s="850"/>
    </row>
    <row r="57653" spans="85:87" x14ac:dyDescent="0.25">
      <c r="CG57653" s="768"/>
      <c r="CH57653" s="768"/>
      <c r="CI57653" s="850"/>
    </row>
    <row r="57654" spans="85:87" x14ac:dyDescent="0.25">
      <c r="CG57654" s="768"/>
      <c r="CH57654" s="768"/>
      <c r="CI57654" s="850"/>
    </row>
    <row r="57655" spans="85:87" x14ac:dyDescent="0.25">
      <c r="CG57655" s="768"/>
      <c r="CH57655" s="768"/>
      <c r="CI57655" s="850"/>
    </row>
    <row r="57656" spans="85:87" x14ac:dyDescent="0.25">
      <c r="CG57656" s="768"/>
      <c r="CH57656" s="768"/>
      <c r="CI57656" s="850"/>
    </row>
    <row r="57657" spans="85:87" x14ac:dyDescent="0.25">
      <c r="CG57657" s="768"/>
      <c r="CH57657" s="768"/>
      <c r="CI57657" s="850"/>
    </row>
    <row r="57658" spans="85:87" x14ac:dyDescent="0.25">
      <c r="CG57658" s="768"/>
      <c r="CH57658" s="768"/>
      <c r="CI57658" s="850"/>
    </row>
    <row r="57659" spans="85:87" x14ac:dyDescent="0.25">
      <c r="CG57659" s="768"/>
      <c r="CH57659" s="768"/>
      <c r="CI57659" s="850"/>
    </row>
    <row r="57660" spans="85:87" x14ac:dyDescent="0.25">
      <c r="CG57660" s="768"/>
      <c r="CH57660" s="768"/>
      <c r="CI57660" s="850"/>
    </row>
    <row r="57661" spans="85:87" x14ac:dyDescent="0.25">
      <c r="CG57661" s="768"/>
      <c r="CH57661" s="768"/>
      <c r="CI57661" s="850"/>
    </row>
    <row r="57662" spans="85:87" x14ac:dyDescent="0.25">
      <c r="CG57662" s="768"/>
      <c r="CH57662" s="768"/>
      <c r="CI57662" s="850"/>
    </row>
    <row r="57663" spans="85:87" x14ac:dyDescent="0.25">
      <c r="CG57663" s="768"/>
      <c r="CH57663" s="768"/>
      <c r="CI57663" s="850"/>
    </row>
    <row r="57664" spans="85:87" x14ac:dyDescent="0.25">
      <c r="CG57664" s="768"/>
      <c r="CH57664" s="768"/>
      <c r="CI57664" s="850"/>
    </row>
    <row r="57665" spans="85:87" x14ac:dyDescent="0.25">
      <c r="CG57665" s="768"/>
      <c r="CH57665" s="768"/>
      <c r="CI57665" s="850"/>
    </row>
    <row r="57666" spans="85:87" x14ac:dyDescent="0.25">
      <c r="CG57666" s="768"/>
      <c r="CH57666" s="768"/>
      <c r="CI57666" s="850"/>
    </row>
    <row r="57667" spans="85:87" x14ac:dyDescent="0.25">
      <c r="CG57667" s="768"/>
      <c r="CH57667" s="768"/>
      <c r="CI57667" s="850"/>
    </row>
    <row r="57668" spans="85:87" x14ac:dyDescent="0.25">
      <c r="CG57668" s="768"/>
      <c r="CH57668" s="768"/>
      <c r="CI57668" s="850"/>
    </row>
    <row r="57669" spans="85:87" x14ac:dyDescent="0.25">
      <c r="CG57669" s="768"/>
      <c r="CH57669" s="768"/>
      <c r="CI57669" s="850"/>
    </row>
    <row r="57670" spans="85:87" x14ac:dyDescent="0.25">
      <c r="CG57670" s="768"/>
      <c r="CH57670" s="768"/>
      <c r="CI57670" s="850"/>
    </row>
    <row r="57671" spans="85:87" x14ac:dyDescent="0.25">
      <c r="CG57671" s="768"/>
      <c r="CH57671" s="768"/>
      <c r="CI57671" s="850"/>
    </row>
    <row r="57672" spans="85:87" x14ac:dyDescent="0.25">
      <c r="CG57672" s="768"/>
      <c r="CH57672" s="768"/>
      <c r="CI57672" s="850"/>
    </row>
    <row r="57673" spans="85:87" x14ac:dyDescent="0.25">
      <c r="CG57673" s="768"/>
      <c r="CH57673" s="768"/>
      <c r="CI57673" s="850"/>
    </row>
    <row r="57674" spans="85:87" x14ac:dyDescent="0.25">
      <c r="CG57674" s="768"/>
      <c r="CH57674" s="768"/>
      <c r="CI57674" s="850"/>
    </row>
    <row r="57675" spans="85:87" x14ac:dyDescent="0.25">
      <c r="CG57675" s="768"/>
      <c r="CH57675" s="768"/>
      <c r="CI57675" s="850"/>
    </row>
    <row r="57676" spans="85:87" x14ac:dyDescent="0.25">
      <c r="CG57676" s="768"/>
      <c r="CH57676" s="768"/>
      <c r="CI57676" s="850"/>
    </row>
    <row r="57677" spans="85:87" x14ac:dyDescent="0.25">
      <c r="CG57677" s="768"/>
      <c r="CH57677" s="768"/>
      <c r="CI57677" s="850"/>
    </row>
    <row r="57678" spans="85:87" x14ac:dyDescent="0.25">
      <c r="CG57678" s="768"/>
      <c r="CH57678" s="768"/>
      <c r="CI57678" s="850"/>
    </row>
    <row r="57679" spans="85:87" x14ac:dyDescent="0.25">
      <c r="CG57679" s="768"/>
      <c r="CH57679" s="768"/>
      <c r="CI57679" s="850"/>
    </row>
    <row r="57680" spans="85:87" x14ac:dyDescent="0.25">
      <c r="CG57680" s="768"/>
      <c r="CH57680" s="768"/>
      <c r="CI57680" s="850"/>
    </row>
    <row r="57681" spans="85:87" x14ac:dyDescent="0.25">
      <c r="CG57681" s="768"/>
      <c r="CH57681" s="768"/>
      <c r="CI57681" s="850"/>
    </row>
    <row r="57682" spans="85:87" x14ac:dyDescent="0.25">
      <c r="CG57682" s="768"/>
      <c r="CH57682" s="768"/>
      <c r="CI57682" s="850"/>
    </row>
    <row r="57683" spans="85:87" x14ac:dyDescent="0.25">
      <c r="CG57683" s="768"/>
      <c r="CH57683" s="768"/>
      <c r="CI57683" s="850"/>
    </row>
    <row r="57684" spans="85:87" x14ac:dyDescent="0.25">
      <c r="CG57684" s="768"/>
      <c r="CH57684" s="768"/>
      <c r="CI57684" s="850"/>
    </row>
    <row r="57685" spans="85:87" x14ac:dyDescent="0.25">
      <c r="CG57685" s="768"/>
      <c r="CH57685" s="768"/>
      <c r="CI57685" s="850"/>
    </row>
    <row r="57686" spans="85:87" x14ac:dyDescent="0.25">
      <c r="CG57686" s="768"/>
      <c r="CH57686" s="768"/>
      <c r="CI57686" s="850"/>
    </row>
    <row r="57687" spans="85:87" x14ac:dyDescent="0.25">
      <c r="CG57687" s="768"/>
      <c r="CH57687" s="768"/>
      <c r="CI57687" s="850"/>
    </row>
    <row r="57688" spans="85:87" x14ac:dyDescent="0.25">
      <c r="CG57688" s="768"/>
      <c r="CH57688" s="768"/>
      <c r="CI57688" s="850"/>
    </row>
    <row r="57689" spans="85:87" x14ac:dyDescent="0.25">
      <c r="CG57689" s="768"/>
      <c r="CH57689" s="768"/>
      <c r="CI57689" s="850"/>
    </row>
    <row r="57690" spans="85:87" x14ac:dyDescent="0.25">
      <c r="CG57690" s="768"/>
      <c r="CH57690" s="768"/>
      <c r="CI57690" s="850"/>
    </row>
    <row r="57691" spans="85:87" x14ac:dyDescent="0.25">
      <c r="CG57691" s="768"/>
      <c r="CH57691" s="768"/>
      <c r="CI57691" s="850"/>
    </row>
    <row r="57692" spans="85:87" x14ac:dyDescent="0.25">
      <c r="CG57692" s="768"/>
      <c r="CH57692" s="768"/>
      <c r="CI57692" s="850"/>
    </row>
    <row r="57693" spans="85:87" x14ac:dyDescent="0.25">
      <c r="CG57693" s="768"/>
      <c r="CH57693" s="768"/>
      <c r="CI57693" s="850"/>
    </row>
    <row r="57694" spans="85:87" x14ac:dyDescent="0.25">
      <c r="CG57694" s="768"/>
      <c r="CH57694" s="768"/>
      <c r="CI57694" s="850"/>
    </row>
    <row r="57695" spans="85:87" x14ac:dyDescent="0.25">
      <c r="CG57695" s="768"/>
      <c r="CH57695" s="768"/>
      <c r="CI57695" s="850"/>
    </row>
    <row r="57696" spans="85:87" x14ac:dyDescent="0.25">
      <c r="CG57696" s="768"/>
      <c r="CH57696" s="768"/>
      <c r="CI57696" s="850"/>
    </row>
    <row r="57697" spans="85:87" x14ac:dyDescent="0.25">
      <c r="CG57697" s="768"/>
      <c r="CH57697" s="768"/>
      <c r="CI57697" s="850"/>
    </row>
    <row r="57698" spans="85:87" x14ac:dyDescent="0.25">
      <c r="CG57698" s="768"/>
      <c r="CH57698" s="768"/>
      <c r="CI57698" s="850"/>
    </row>
    <row r="57699" spans="85:87" x14ac:dyDescent="0.25">
      <c r="CG57699" s="768"/>
      <c r="CH57699" s="768"/>
      <c r="CI57699" s="850"/>
    </row>
    <row r="57700" spans="85:87" x14ac:dyDescent="0.25">
      <c r="CG57700" s="768"/>
      <c r="CH57700" s="768"/>
      <c r="CI57700" s="850"/>
    </row>
    <row r="57701" spans="85:87" x14ac:dyDescent="0.25">
      <c r="CG57701" s="768"/>
      <c r="CH57701" s="768"/>
      <c r="CI57701" s="850"/>
    </row>
    <row r="57702" spans="85:87" x14ac:dyDescent="0.25">
      <c r="CG57702" s="768"/>
      <c r="CH57702" s="768"/>
      <c r="CI57702" s="850"/>
    </row>
    <row r="57703" spans="85:87" x14ac:dyDescent="0.25">
      <c r="CG57703" s="768"/>
      <c r="CH57703" s="768"/>
      <c r="CI57703" s="850"/>
    </row>
    <row r="57704" spans="85:87" x14ac:dyDescent="0.25">
      <c r="CG57704" s="768"/>
      <c r="CH57704" s="768"/>
      <c r="CI57704" s="850"/>
    </row>
    <row r="57705" spans="85:87" x14ac:dyDescent="0.25">
      <c r="CG57705" s="768"/>
      <c r="CH57705" s="768"/>
      <c r="CI57705" s="850"/>
    </row>
    <row r="57706" spans="85:87" x14ac:dyDescent="0.25">
      <c r="CG57706" s="768"/>
      <c r="CH57706" s="768"/>
      <c r="CI57706" s="850"/>
    </row>
    <row r="57707" spans="85:87" x14ac:dyDescent="0.25">
      <c r="CG57707" s="768"/>
      <c r="CH57707" s="768"/>
      <c r="CI57707" s="850"/>
    </row>
    <row r="57708" spans="85:87" x14ac:dyDescent="0.25">
      <c r="CG57708" s="768"/>
      <c r="CH57708" s="768"/>
      <c r="CI57708" s="850"/>
    </row>
    <row r="57709" spans="85:87" x14ac:dyDescent="0.25">
      <c r="CG57709" s="768"/>
      <c r="CH57709" s="768"/>
      <c r="CI57709" s="850"/>
    </row>
    <row r="57710" spans="85:87" x14ac:dyDescent="0.25">
      <c r="CG57710" s="768"/>
      <c r="CH57710" s="768"/>
      <c r="CI57710" s="850"/>
    </row>
    <row r="57711" spans="85:87" x14ac:dyDescent="0.25">
      <c r="CG57711" s="768"/>
      <c r="CH57711" s="768"/>
      <c r="CI57711" s="850"/>
    </row>
    <row r="57712" spans="85:87" x14ac:dyDescent="0.25">
      <c r="CG57712" s="768"/>
      <c r="CH57712" s="768"/>
      <c r="CI57712" s="850"/>
    </row>
    <row r="57713" spans="85:87" x14ac:dyDescent="0.25">
      <c r="CG57713" s="768"/>
      <c r="CH57713" s="768"/>
      <c r="CI57713" s="850"/>
    </row>
    <row r="57714" spans="85:87" x14ac:dyDescent="0.25">
      <c r="CG57714" s="768"/>
      <c r="CH57714" s="768"/>
      <c r="CI57714" s="850"/>
    </row>
    <row r="57715" spans="85:87" x14ac:dyDescent="0.25">
      <c r="CG57715" s="768"/>
      <c r="CH57715" s="768"/>
      <c r="CI57715" s="850"/>
    </row>
    <row r="57716" spans="85:87" x14ac:dyDescent="0.25">
      <c r="CG57716" s="768"/>
      <c r="CH57716" s="768"/>
      <c r="CI57716" s="850"/>
    </row>
    <row r="57717" spans="85:87" x14ac:dyDescent="0.25">
      <c r="CG57717" s="768"/>
      <c r="CH57717" s="768"/>
      <c r="CI57717" s="850"/>
    </row>
    <row r="57718" spans="85:87" x14ac:dyDescent="0.25">
      <c r="CG57718" s="768"/>
      <c r="CH57718" s="768"/>
      <c r="CI57718" s="850"/>
    </row>
    <row r="57719" spans="85:87" x14ac:dyDescent="0.25">
      <c r="CG57719" s="768"/>
      <c r="CH57719" s="768"/>
      <c r="CI57719" s="850"/>
    </row>
    <row r="57720" spans="85:87" x14ac:dyDescent="0.25">
      <c r="CG57720" s="768"/>
      <c r="CH57720" s="768"/>
      <c r="CI57720" s="850"/>
    </row>
    <row r="57721" spans="85:87" x14ac:dyDescent="0.25">
      <c r="CG57721" s="768"/>
      <c r="CH57721" s="768"/>
      <c r="CI57721" s="850"/>
    </row>
    <row r="57722" spans="85:87" x14ac:dyDescent="0.25">
      <c r="CG57722" s="768"/>
      <c r="CH57722" s="768"/>
      <c r="CI57722" s="850"/>
    </row>
    <row r="57723" spans="85:87" x14ac:dyDescent="0.25">
      <c r="CG57723" s="768"/>
      <c r="CH57723" s="768"/>
      <c r="CI57723" s="850"/>
    </row>
    <row r="57724" spans="85:87" x14ac:dyDescent="0.25">
      <c r="CG57724" s="768"/>
      <c r="CH57724" s="768"/>
      <c r="CI57724" s="850"/>
    </row>
    <row r="57725" spans="85:87" x14ac:dyDescent="0.25">
      <c r="CG57725" s="768"/>
      <c r="CH57725" s="768"/>
      <c r="CI57725" s="850"/>
    </row>
    <row r="57726" spans="85:87" x14ac:dyDescent="0.25">
      <c r="CG57726" s="768"/>
      <c r="CH57726" s="768"/>
      <c r="CI57726" s="850"/>
    </row>
    <row r="57727" spans="85:87" x14ac:dyDescent="0.25">
      <c r="CG57727" s="768"/>
      <c r="CH57727" s="768"/>
      <c r="CI57727" s="850"/>
    </row>
    <row r="57728" spans="85:87" x14ac:dyDescent="0.25">
      <c r="CG57728" s="768"/>
      <c r="CH57728" s="768"/>
      <c r="CI57728" s="850"/>
    </row>
    <row r="57729" spans="85:87" x14ac:dyDescent="0.25">
      <c r="CG57729" s="768"/>
      <c r="CH57729" s="768"/>
      <c r="CI57729" s="850"/>
    </row>
    <row r="57730" spans="85:87" x14ac:dyDescent="0.25">
      <c r="CG57730" s="768"/>
      <c r="CH57730" s="768"/>
      <c r="CI57730" s="850"/>
    </row>
    <row r="57731" spans="85:87" x14ac:dyDescent="0.25">
      <c r="CG57731" s="768"/>
      <c r="CH57731" s="768"/>
      <c r="CI57731" s="850"/>
    </row>
    <row r="57732" spans="85:87" x14ac:dyDescent="0.25">
      <c r="CG57732" s="768"/>
      <c r="CH57732" s="768"/>
      <c r="CI57732" s="850"/>
    </row>
    <row r="57733" spans="85:87" x14ac:dyDescent="0.25">
      <c r="CG57733" s="768"/>
      <c r="CH57733" s="768"/>
      <c r="CI57733" s="850"/>
    </row>
    <row r="57734" spans="85:87" x14ac:dyDescent="0.25">
      <c r="CG57734" s="768"/>
      <c r="CH57734" s="768"/>
      <c r="CI57734" s="850"/>
    </row>
    <row r="57735" spans="85:87" x14ac:dyDescent="0.25">
      <c r="CG57735" s="768"/>
      <c r="CH57735" s="768"/>
      <c r="CI57735" s="850"/>
    </row>
    <row r="57736" spans="85:87" x14ac:dyDescent="0.25">
      <c r="CG57736" s="768"/>
      <c r="CH57736" s="768"/>
      <c r="CI57736" s="850"/>
    </row>
    <row r="57737" spans="85:87" x14ac:dyDescent="0.25">
      <c r="CG57737" s="768"/>
      <c r="CH57737" s="768"/>
      <c r="CI57737" s="850"/>
    </row>
    <row r="57738" spans="85:87" x14ac:dyDescent="0.25">
      <c r="CG57738" s="768"/>
      <c r="CH57738" s="768"/>
      <c r="CI57738" s="850"/>
    </row>
    <row r="57739" spans="85:87" x14ac:dyDescent="0.25">
      <c r="CG57739" s="768"/>
      <c r="CH57739" s="768"/>
      <c r="CI57739" s="850"/>
    </row>
    <row r="57740" spans="85:87" x14ac:dyDescent="0.25">
      <c r="CG57740" s="768"/>
      <c r="CH57740" s="768"/>
      <c r="CI57740" s="850"/>
    </row>
    <row r="57741" spans="85:87" x14ac:dyDescent="0.25">
      <c r="CG57741" s="768"/>
      <c r="CH57741" s="768"/>
      <c r="CI57741" s="850"/>
    </row>
    <row r="57742" spans="85:87" x14ac:dyDescent="0.25">
      <c r="CG57742" s="768"/>
      <c r="CH57742" s="768"/>
      <c r="CI57742" s="850"/>
    </row>
    <row r="57743" spans="85:87" x14ac:dyDescent="0.25">
      <c r="CG57743" s="768"/>
      <c r="CH57743" s="768"/>
      <c r="CI57743" s="850"/>
    </row>
    <row r="57744" spans="85:87" x14ac:dyDescent="0.25">
      <c r="CG57744" s="768"/>
      <c r="CH57744" s="768"/>
      <c r="CI57744" s="850"/>
    </row>
    <row r="57745" spans="85:87" x14ac:dyDescent="0.25">
      <c r="CG57745" s="768"/>
      <c r="CH57745" s="768"/>
      <c r="CI57745" s="850"/>
    </row>
    <row r="57746" spans="85:87" x14ac:dyDescent="0.25">
      <c r="CG57746" s="768"/>
      <c r="CH57746" s="768"/>
      <c r="CI57746" s="850"/>
    </row>
    <row r="57747" spans="85:87" x14ac:dyDescent="0.25">
      <c r="CG57747" s="768"/>
      <c r="CH57747" s="768"/>
      <c r="CI57747" s="850"/>
    </row>
    <row r="57748" spans="85:87" x14ac:dyDescent="0.25">
      <c r="CG57748" s="768"/>
      <c r="CH57748" s="768"/>
      <c r="CI57748" s="850"/>
    </row>
    <row r="57749" spans="85:87" x14ac:dyDescent="0.25">
      <c r="CG57749" s="768"/>
      <c r="CH57749" s="768"/>
      <c r="CI57749" s="850"/>
    </row>
    <row r="57750" spans="85:87" x14ac:dyDescent="0.25">
      <c r="CG57750" s="768"/>
      <c r="CH57750" s="768"/>
      <c r="CI57750" s="850"/>
    </row>
    <row r="57751" spans="85:87" x14ac:dyDescent="0.25">
      <c r="CG57751" s="768"/>
      <c r="CH57751" s="768"/>
      <c r="CI57751" s="850"/>
    </row>
    <row r="57752" spans="85:87" x14ac:dyDescent="0.25">
      <c r="CG57752" s="768"/>
      <c r="CH57752" s="768"/>
      <c r="CI57752" s="850"/>
    </row>
    <row r="57753" spans="85:87" x14ac:dyDescent="0.25">
      <c r="CG57753" s="768"/>
      <c r="CH57753" s="768"/>
      <c r="CI57753" s="850"/>
    </row>
    <row r="57754" spans="85:87" x14ac:dyDescent="0.25">
      <c r="CG57754" s="768"/>
      <c r="CH57754" s="768"/>
      <c r="CI57754" s="850"/>
    </row>
    <row r="57755" spans="85:87" x14ac:dyDescent="0.25">
      <c r="CG57755" s="768"/>
      <c r="CH57755" s="768"/>
      <c r="CI57755" s="850"/>
    </row>
    <row r="57756" spans="85:87" x14ac:dyDescent="0.25">
      <c r="CG57756" s="768"/>
      <c r="CH57756" s="768"/>
      <c r="CI57756" s="850"/>
    </row>
    <row r="57757" spans="85:87" x14ac:dyDescent="0.25">
      <c r="CG57757" s="768"/>
      <c r="CH57757" s="768"/>
      <c r="CI57757" s="850"/>
    </row>
    <row r="57758" spans="85:87" x14ac:dyDescent="0.25">
      <c r="CG57758" s="768"/>
      <c r="CH57758" s="768"/>
      <c r="CI57758" s="850"/>
    </row>
    <row r="57759" spans="85:87" x14ac:dyDescent="0.25">
      <c r="CG57759" s="768"/>
      <c r="CH57759" s="768"/>
      <c r="CI57759" s="850"/>
    </row>
    <row r="57760" spans="85:87" x14ac:dyDescent="0.25">
      <c r="CG57760" s="768"/>
      <c r="CH57760" s="768"/>
      <c r="CI57760" s="850"/>
    </row>
    <row r="57761" spans="85:87" x14ac:dyDescent="0.25">
      <c r="CG57761" s="768"/>
      <c r="CH57761" s="768"/>
      <c r="CI57761" s="850"/>
    </row>
    <row r="57762" spans="85:87" x14ac:dyDescent="0.25">
      <c r="CG57762" s="768"/>
      <c r="CH57762" s="768"/>
      <c r="CI57762" s="850"/>
    </row>
    <row r="57763" spans="85:87" x14ac:dyDescent="0.25">
      <c r="CG57763" s="768"/>
      <c r="CH57763" s="768"/>
      <c r="CI57763" s="850"/>
    </row>
    <row r="57764" spans="85:87" x14ac:dyDescent="0.25">
      <c r="CG57764" s="768"/>
      <c r="CH57764" s="768"/>
      <c r="CI57764" s="850"/>
    </row>
    <row r="57765" spans="85:87" x14ac:dyDescent="0.25">
      <c r="CG57765" s="768"/>
      <c r="CH57765" s="768"/>
      <c r="CI57765" s="850"/>
    </row>
    <row r="57766" spans="85:87" x14ac:dyDescent="0.25">
      <c r="CG57766" s="768"/>
      <c r="CH57766" s="768"/>
      <c r="CI57766" s="850"/>
    </row>
    <row r="57767" spans="85:87" x14ac:dyDescent="0.25">
      <c r="CG57767" s="768"/>
      <c r="CH57767" s="768"/>
      <c r="CI57767" s="850"/>
    </row>
    <row r="57768" spans="85:87" x14ac:dyDescent="0.25">
      <c r="CG57768" s="768"/>
      <c r="CH57768" s="768"/>
      <c r="CI57768" s="850"/>
    </row>
    <row r="57769" spans="85:87" x14ac:dyDescent="0.25">
      <c r="CG57769" s="768"/>
      <c r="CH57769" s="768"/>
      <c r="CI57769" s="850"/>
    </row>
    <row r="57770" spans="85:87" x14ac:dyDescent="0.25">
      <c r="CG57770" s="768"/>
      <c r="CH57770" s="768"/>
      <c r="CI57770" s="850"/>
    </row>
    <row r="57771" spans="85:87" x14ac:dyDescent="0.25">
      <c r="CG57771" s="768"/>
      <c r="CH57771" s="768"/>
      <c r="CI57771" s="850"/>
    </row>
    <row r="57772" spans="85:87" x14ac:dyDescent="0.25">
      <c r="CG57772" s="768"/>
      <c r="CH57772" s="768"/>
      <c r="CI57772" s="850"/>
    </row>
    <row r="57773" spans="85:87" x14ac:dyDescent="0.25">
      <c r="CG57773" s="768"/>
      <c r="CH57773" s="768"/>
      <c r="CI57773" s="850"/>
    </row>
    <row r="57774" spans="85:87" x14ac:dyDescent="0.25">
      <c r="CG57774" s="768"/>
      <c r="CH57774" s="768"/>
      <c r="CI57774" s="850"/>
    </row>
    <row r="57775" spans="85:87" x14ac:dyDescent="0.25">
      <c r="CG57775" s="768"/>
      <c r="CH57775" s="768"/>
      <c r="CI57775" s="850"/>
    </row>
    <row r="57776" spans="85:87" x14ac:dyDescent="0.25">
      <c r="CG57776" s="768"/>
      <c r="CH57776" s="768"/>
      <c r="CI57776" s="850"/>
    </row>
    <row r="57777" spans="85:87" x14ac:dyDescent="0.25">
      <c r="CG57777" s="768"/>
      <c r="CH57777" s="768"/>
      <c r="CI57777" s="850"/>
    </row>
    <row r="57778" spans="85:87" x14ac:dyDescent="0.25">
      <c r="CG57778" s="768"/>
      <c r="CH57778" s="768"/>
      <c r="CI57778" s="850"/>
    </row>
    <row r="57779" spans="85:87" x14ac:dyDescent="0.25">
      <c r="CG57779" s="768"/>
      <c r="CH57779" s="768"/>
      <c r="CI57779" s="850"/>
    </row>
    <row r="57780" spans="85:87" x14ac:dyDescent="0.25">
      <c r="CG57780" s="768"/>
      <c r="CH57780" s="768"/>
      <c r="CI57780" s="850"/>
    </row>
    <row r="57781" spans="85:87" x14ac:dyDescent="0.25">
      <c r="CG57781" s="768"/>
      <c r="CH57781" s="768"/>
      <c r="CI57781" s="850"/>
    </row>
    <row r="57782" spans="85:87" x14ac:dyDescent="0.25">
      <c r="CG57782" s="768"/>
      <c r="CH57782" s="768"/>
      <c r="CI57782" s="850"/>
    </row>
    <row r="57783" spans="85:87" x14ac:dyDescent="0.25">
      <c r="CG57783" s="768"/>
      <c r="CH57783" s="768"/>
      <c r="CI57783" s="850"/>
    </row>
    <row r="57784" spans="85:87" x14ac:dyDescent="0.25">
      <c r="CG57784" s="768"/>
      <c r="CH57784" s="768"/>
      <c r="CI57784" s="850"/>
    </row>
    <row r="57785" spans="85:87" x14ac:dyDescent="0.25">
      <c r="CG57785" s="768"/>
      <c r="CH57785" s="768"/>
      <c r="CI57785" s="850"/>
    </row>
    <row r="57786" spans="85:87" x14ac:dyDescent="0.25">
      <c r="CG57786" s="768"/>
      <c r="CH57786" s="768"/>
      <c r="CI57786" s="850"/>
    </row>
    <row r="57787" spans="85:87" x14ac:dyDescent="0.25">
      <c r="CG57787" s="768"/>
      <c r="CH57787" s="768"/>
      <c r="CI57787" s="850"/>
    </row>
    <row r="57788" spans="85:87" x14ac:dyDescent="0.25">
      <c r="CG57788" s="768"/>
      <c r="CH57788" s="768"/>
      <c r="CI57788" s="850"/>
    </row>
    <row r="57789" spans="85:87" x14ac:dyDescent="0.25">
      <c r="CG57789" s="768"/>
      <c r="CH57789" s="768"/>
      <c r="CI57789" s="850"/>
    </row>
    <row r="57790" spans="85:87" x14ac:dyDescent="0.25">
      <c r="CG57790" s="768"/>
      <c r="CH57790" s="768"/>
      <c r="CI57790" s="850"/>
    </row>
    <row r="57791" spans="85:87" x14ac:dyDescent="0.25">
      <c r="CG57791" s="768"/>
      <c r="CH57791" s="768"/>
      <c r="CI57791" s="850"/>
    </row>
    <row r="57792" spans="85:87" x14ac:dyDescent="0.25">
      <c r="CG57792" s="768"/>
      <c r="CH57792" s="768"/>
      <c r="CI57792" s="850"/>
    </row>
    <row r="57793" spans="85:87" x14ac:dyDescent="0.25">
      <c r="CG57793" s="768"/>
      <c r="CH57793" s="768"/>
      <c r="CI57793" s="850"/>
    </row>
    <row r="57794" spans="85:87" x14ac:dyDescent="0.25">
      <c r="CG57794" s="768"/>
      <c r="CH57794" s="768"/>
      <c r="CI57794" s="850"/>
    </row>
    <row r="57795" spans="85:87" x14ac:dyDescent="0.25">
      <c r="CG57795" s="768"/>
      <c r="CH57795" s="768"/>
      <c r="CI57795" s="850"/>
    </row>
    <row r="57796" spans="85:87" x14ac:dyDescent="0.25">
      <c r="CG57796" s="768"/>
      <c r="CH57796" s="768"/>
      <c r="CI57796" s="850"/>
    </row>
    <row r="57797" spans="85:87" x14ac:dyDescent="0.25">
      <c r="CG57797" s="768"/>
      <c r="CH57797" s="768"/>
      <c r="CI57797" s="850"/>
    </row>
    <row r="57798" spans="85:87" x14ac:dyDescent="0.25">
      <c r="CG57798" s="768"/>
      <c r="CH57798" s="768"/>
      <c r="CI57798" s="850"/>
    </row>
    <row r="57799" spans="85:87" x14ac:dyDescent="0.25">
      <c r="CG57799" s="768"/>
      <c r="CH57799" s="768"/>
      <c r="CI57799" s="850"/>
    </row>
    <row r="57800" spans="85:87" x14ac:dyDescent="0.25">
      <c r="CG57800" s="768"/>
      <c r="CH57800" s="768"/>
      <c r="CI57800" s="850"/>
    </row>
    <row r="57801" spans="85:87" x14ac:dyDescent="0.25">
      <c r="CG57801" s="768"/>
      <c r="CH57801" s="768"/>
      <c r="CI57801" s="850"/>
    </row>
    <row r="57802" spans="85:87" x14ac:dyDescent="0.25">
      <c r="CG57802" s="768"/>
      <c r="CH57802" s="768"/>
      <c r="CI57802" s="850"/>
    </row>
    <row r="57803" spans="85:87" x14ac:dyDescent="0.25">
      <c r="CG57803" s="768"/>
      <c r="CH57803" s="768"/>
      <c r="CI57803" s="850"/>
    </row>
    <row r="57804" spans="85:87" x14ac:dyDescent="0.25">
      <c r="CG57804" s="768"/>
      <c r="CH57804" s="768"/>
      <c r="CI57804" s="850"/>
    </row>
    <row r="57805" spans="85:87" x14ac:dyDescent="0.25">
      <c r="CG57805" s="768"/>
      <c r="CH57805" s="768"/>
      <c r="CI57805" s="850"/>
    </row>
    <row r="57806" spans="85:87" x14ac:dyDescent="0.25">
      <c r="CG57806" s="768"/>
      <c r="CH57806" s="768"/>
      <c r="CI57806" s="850"/>
    </row>
    <row r="57807" spans="85:87" x14ac:dyDescent="0.25">
      <c r="CG57807" s="768"/>
      <c r="CH57807" s="768"/>
      <c r="CI57807" s="850"/>
    </row>
    <row r="57808" spans="85:87" x14ac:dyDescent="0.25">
      <c r="CG57808" s="768"/>
      <c r="CH57808" s="768"/>
      <c r="CI57808" s="850"/>
    </row>
    <row r="57809" spans="85:87" x14ac:dyDescent="0.25">
      <c r="CG57809" s="768"/>
      <c r="CH57809" s="768"/>
      <c r="CI57809" s="850"/>
    </row>
    <row r="57810" spans="85:87" x14ac:dyDescent="0.25">
      <c r="CG57810" s="768"/>
      <c r="CH57810" s="768"/>
      <c r="CI57810" s="850"/>
    </row>
    <row r="57811" spans="85:87" x14ac:dyDescent="0.25">
      <c r="CG57811" s="768"/>
      <c r="CH57811" s="768"/>
      <c r="CI57811" s="850"/>
    </row>
    <row r="57812" spans="85:87" x14ac:dyDescent="0.25">
      <c r="CG57812" s="768"/>
      <c r="CH57812" s="768"/>
      <c r="CI57812" s="850"/>
    </row>
    <row r="57813" spans="85:87" x14ac:dyDescent="0.25">
      <c r="CG57813" s="768"/>
      <c r="CH57813" s="768"/>
      <c r="CI57813" s="850"/>
    </row>
    <row r="57814" spans="85:87" x14ac:dyDescent="0.25">
      <c r="CG57814" s="768"/>
      <c r="CH57814" s="768"/>
      <c r="CI57814" s="850"/>
    </row>
    <row r="57815" spans="85:87" x14ac:dyDescent="0.25">
      <c r="CG57815" s="768"/>
      <c r="CH57815" s="768"/>
      <c r="CI57815" s="850"/>
    </row>
    <row r="57816" spans="85:87" x14ac:dyDescent="0.25">
      <c r="CG57816" s="768"/>
      <c r="CH57816" s="768"/>
      <c r="CI57816" s="850"/>
    </row>
    <row r="57817" spans="85:87" x14ac:dyDescent="0.25">
      <c r="CG57817" s="768"/>
      <c r="CH57817" s="768"/>
      <c r="CI57817" s="850"/>
    </row>
    <row r="57818" spans="85:87" x14ac:dyDescent="0.25">
      <c r="CG57818" s="768"/>
      <c r="CH57818" s="768"/>
      <c r="CI57818" s="850"/>
    </row>
    <row r="57819" spans="85:87" x14ac:dyDescent="0.25">
      <c r="CG57819" s="768"/>
      <c r="CH57819" s="768"/>
      <c r="CI57819" s="850"/>
    </row>
    <row r="57820" spans="85:87" x14ac:dyDescent="0.25">
      <c r="CG57820" s="768"/>
      <c r="CH57820" s="768"/>
      <c r="CI57820" s="850"/>
    </row>
    <row r="57821" spans="85:87" x14ac:dyDescent="0.25">
      <c r="CG57821" s="768"/>
      <c r="CH57821" s="768"/>
      <c r="CI57821" s="850"/>
    </row>
    <row r="57822" spans="85:87" x14ac:dyDescent="0.25">
      <c r="CG57822" s="768"/>
      <c r="CH57822" s="768"/>
      <c r="CI57822" s="850"/>
    </row>
    <row r="57823" spans="85:87" x14ac:dyDescent="0.25">
      <c r="CG57823" s="768"/>
      <c r="CH57823" s="768"/>
      <c r="CI57823" s="850"/>
    </row>
    <row r="57824" spans="85:87" x14ac:dyDescent="0.25">
      <c r="CG57824" s="768"/>
      <c r="CH57824" s="768"/>
      <c r="CI57824" s="850"/>
    </row>
    <row r="57825" spans="85:87" x14ac:dyDescent="0.25">
      <c r="CG57825" s="768"/>
      <c r="CH57825" s="768"/>
      <c r="CI57825" s="850"/>
    </row>
    <row r="57826" spans="85:87" x14ac:dyDescent="0.25">
      <c r="CG57826" s="768"/>
      <c r="CH57826" s="768"/>
      <c r="CI57826" s="850"/>
    </row>
    <row r="57827" spans="85:87" x14ac:dyDescent="0.25">
      <c r="CG57827" s="768"/>
      <c r="CH57827" s="768"/>
      <c r="CI57827" s="850"/>
    </row>
    <row r="57828" spans="85:87" x14ac:dyDescent="0.25">
      <c r="CG57828" s="768"/>
      <c r="CH57828" s="768"/>
      <c r="CI57828" s="850"/>
    </row>
    <row r="57829" spans="85:87" x14ac:dyDescent="0.25">
      <c r="CG57829" s="768"/>
      <c r="CH57829" s="768"/>
      <c r="CI57829" s="850"/>
    </row>
    <row r="57830" spans="85:87" x14ac:dyDescent="0.25">
      <c r="CG57830" s="768"/>
      <c r="CH57830" s="768"/>
      <c r="CI57830" s="850"/>
    </row>
    <row r="57831" spans="85:87" x14ac:dyDescent="0.25">
      <c r="CG57831" s="768"/>
      <c r="CH57831" s="768"/>
      <c r="CI57831" s="850"/>
    </row>
    <row r="57832" spans="85:87" x14ac:dyDescent="0.25">
      <c r="CG57832" s="768"/>
      <c r="CH57832" s="768"/>
      <c r="CI57832" s="850"/>
    </row>
    <row r="57833" spans="85:87" x14ac:dyDescent="0.25">
      <c r="CG57833" s="768"/>
      <c r="CH57833" s="768"/>
      <c r="CI57833" s="850"/>
    </row>
    <row r="57834" spans="85:87" x14ac:dyDescent="0.25">
      <c r="CG57834" s="768"/>
      <c r="CH57834" s="768"/>
      <c r="CI57834" s="850"/>
    </row>
    <row r="57835" spans="85:87" x14ac:dyDescent="0.25">
      <c r="CG57835" s="768"/>
      <c r="CH57835" s="768"/>
      <c r="CI57835" s="850"/>
    </row>
    <row r="57836" spans="85:87" x14ac:dyDescent="0.25">
      <c r="CG57836" s="768"/>
      <c r="CH57836" s="768"/>
      <c r="CI57836" s="850"/>
    </row>
    <row r="57837" spans="85:87" x14ac:dyDescent="0.25">
      <c r="CG57837" s="768"/>
      <c r="CH57837" s="768"/>
      <c r="CI57837" s="850"/>
    </row>
    <row r="57838" spans="85:87" x14ac:dyDescent="0.25">
      <c r="CG57838" s="768"/>
      <c r="CH57838" s="768"/>
      <c r="CI57838" s="850"/>
    </row>
    <row r="57839" spans="85:87" x14ac:dyDescent="0.25">
      <c r="CG57839" s="768"/>
      <c r="CH57839" s="768"/>
      <c r="CI57839" s="850"/>
    </row>
    <row r="57840" spans="85:87" x14ac:dyDescent="0.25">
      <c r="CG57840" s="768"/>
      <c r="CH57840" s="768"/>
      <c r="CI57840" s="850"/>
    </row>
    <row r="57841" spans="85:87" x14ac:dyDescent="0.25">
      <c r="CG57841" s="768"/>
      <c r="CH57841" s="768"/>
      <c r="CI57841" s="850"/>
    </row>
    <row r="57842" spans="85:87" x14ac:dyDescent="0.25">
      <c r="CG57842" s="768"/>
      <c r="CH57842" s="768"/>
      <c r="CI57842" s="850"/>
    </row>
    <row r="57843" spans="85:87" x14ac:dyDescent="0.25">
      <c r="CG57843" s="768"/>
      <c r="CH57843" s="768"/>
      <c r="CI57843" s="850"/>
    </row>
    <row r="57844" spans="85:87" x14ac:dyDescent="0.25">
      <c r="CG57844" s="768"/>
      <c r="CH57844" s="768"/>
      <c r="CI57844" s="850"/>
    </row>
    <row r="57845" spans="85:87" x14ac:dyDescent="0.25">
      <c r="CG57845" s="768"/>
      <c r="CH57845" s="768"/>
      <c r="CI57845" s="850"/>
    </row>
    <row r="57846" spans="85:87" x14ac:dyDescent="0.25">
      <c r="CG57846" s="768"/>
      <c r="CH57846" s="768"/>
      <c r="CI57846" s="850"/>
    </row>
    <row r="57847" spans="85:87" x14ac:dyDescent="0.25">
      <c r="CG57847" s="768"/>
      <c r="CH57847" s="768"/>
      <c r="CI57847" s="850"/>
    </row>
    <row r="57848" spans="85:87" x14ac:dyDescent="0.25">
      <c r="CG57848" s="768"/>
      <c r="CH57848" s="768"/>
      <c r="CI57848" s="850"/>
    </row>
    <row r="57849" spans="85:87" x14ac:dyDescent="0.25">
      <c r="CG57849" s="768"/>
      <c r="CH57849" s="768"/>
      <c r="CI57849" s="850"/>
    </row>
    <row r="57850" spans="85:87" x14ac:dyDescent="0.25">
      <c r="CG57850" s="768"/>
      <c r="CH57850" s="768"/>
      <c r="CI57850" s="850"/>
    </row>
    <row r="57851" spans="85:87" x14ac:dyDescent="0.25">
      <c r="CG57851" s="768"/>
      <c r="CH57851" s="768"/>
      <c r="CI57851" s="850"/>
    </row>
    <row r="57852" spans="85:87" x14ac:dyDescent="0.25">
      <c r="CG57852" s="768"/>
      <c r="CH57852" s="768"/>
      <c r="CI57852" s="850"/>
    </row>
    <row r="57853" spans="85:87" x14ac:dyDescent="0.25">
      <c r="CG57853" s="768"/>
      <c r="CH57853" s="768"/>
      <c r="CI57853" s="850"/>
    </row>
    <row r="57854" spans="85:87" x14ac:dyDescent="0.25">
      <c r="CG57854" s="768"/>
      <c r="CH57854" s="768"/>
      <c r="CI57854" s="850"/>
    </row>
    <row r="57855" spans="85:87" x14ac:dyDescent="0.25">
      <c r="CG57855" s="768"/>
      <c r="CH57855" s="768"/>
      <c r="CI57855" s="850"/>
    </row>
    <row r="57856" spans="85:87" x14ac:dyDescent="0.25">
      <c r="CG57856" s="768"/>
      <c r="CH57856" s="768"/>
      <c r="CI57856" s="850"/>
    </row>
    <row r="57857" spans="85:87" x14ac:dyDescent="0.25">
      <c r="CG57857" s="768"/>
      <c r="CH57857" s="768"/>
      <c r="CI57857" s="850"/>
    </row>
    <row r="57858" spans="85:87" x14ac:dyDescent="0.25">
      <c r="CG57858" s="768"/>
      <c r="CH57858" s="768"/>
      <c r="CI57858" s="850"/>
    </row>
    <row r="57859" spans="85:87" x14ac:dyDescent="0.25">
      <c r="CG57859" s="768"/>
      <c r="CH57859" s="768"/>
      <c r="CI57859" s="850"/>
    </row>
    <row r="57860" spans="85:87" x14ac:dyDescent="0.25">
      <c r="CG57860" s="768"/>
      <c r="CH57860" s="768"/>
      <c r="CI57860" s="850"/>
    </row>
    <row r="57861" spans="85:87" x14ac:dyDescent="0.25">
      <c r="CG57861" s="768"/>
      <c r="CH57861" s="768"/>
      <c r="CI57861" s="850"/>
    </row>
    <row r="57862" spans="85:87" x14ac:dyDescent="0.25">
      <c r="CG57862" s="768"/>
      <c r="CH57862" s="768"/>
      <c r="CI57862" s="850"/>
    </row>
    <row r="57863" spans="85:87" x14ac:dyDescent="0.25">
      <c r="CG57863" s="768"/>
      <c r="CH57863" s="768"/>
      <c r="CI57863" s="850"/>
    </row>
    <row r="57864" spans="85:87" x14ac:dyDescent="0.25">
      <c r="CG57864" s="768"/>
      <c r="CH57864" s="768"/>
      <c r="CI57864" s="850"/>
    </row>
    <row r="57865" spans="85:87" x14ac:dyDescent="0.25">
      <c r="CG57865" s="768"/>
      <c r="CH57865" s="768"/>
      <c r="CI57865" s="850"/>
    </row>
    <row r="57866" spans="85:87" x14ac:dyDescent="0.25">
      <c r="CG57866" s="768"/>
      <c r="CH57866" s="768"/>
      <c r="CI57866" s="850"/>
    </row>
    <row r="57867" spans="85:87" x14ac:dyDescent="0.25">
      <c r="CG57867" s="768"/>
      <c r="CH57867" s="768"/>
      <c r="CI57867" s="850"/>
    </row>
    <row r="57868" spans="85:87" x14ac:dyDescent="0.25">
      <c r="CG57868" s="768"/>
      <c r="CH57868" s="768"/>
      <c r="CI57868" s="850"/>
    </row>
    <row r="57869" spans="85:87" x14ac:dyDescent="0.25">
      <c r="CG57869" s="768"/>
      <c r="CH57869" s="768"/>
      <c r="CI57869" s="850"/>
    </row>
    <row r="57870" spans="85:87" x14ac:dyDescent="0.25">
      <c r="CG57870" s="768"/>
      <c r="CH57870" s="768"/>
      <c r="CI57870" s="850"/>
    </row>
    <row r="57871" spans="85:87" x14ac:dyDescent="0.25">
      <c r="CG57871" s="768"/>
      <c r="CH57871" s="768"/>
      <c r="CI57871" s="850"/>
    </row>
    <row r="57872" spans="85:87" x14ac:dyDescent="0.25">
      <c r="CG57872" s="768"/>
      <c r="CH57872" s="768"/>
      <c r="CI57872" s="850"/>
    </row>
    <row r="57873" spans="85:87" x14ac:dyDescent="0.25">
      <c r="CG57873" s="768"/>
      <c r="CH57873" s="768"/>
      <c r="CI57873" s="850"/>
    </row>
    <row r="57874" spans="85:87" x14ac:dyDescent="0.25">
      <c r="CG57874" s="768"/>
      <c r="CH57874" s="768"/>
      <c r="CI57874" s="850"/>
    </row>
    <row r="57875" spans="85:87" x14ac:dyDescent="0.25">
      <c r="CG57875" s="768"/>
      <c r="CH57875" s="768"/>
      <c r="CI57875" s="850"/>
    </row>
    <row r="57876" spans="85:87" x14ac:dyDescent="0.25">
      <c r="CG57876" s="768"/>
      <c r="CH57876" s="768"/>
      <c r="CI57876" s="850"/>
    </row>
    <row r="57877" spans="85:87" x14ac:dyDescent="0.25">
      <c r="CG57877" s="768"/>
      <c r="CH57877" s="768"/>
      <c r="CI57877" s="850"/>
    </row>
    <row r="57878" spans="85:87" x14ac:dyDescent="0.25">
      <c r="CG57878" s="768"/>
      <c r="CH57878" s="768"/>
      <c r="CI57878" s="850"/>
    </row>
    <row r="57879" spans="85:87" x14ac:dyDescent="0.25">
      <c r="CG57879" s="768"/>
      <c r="CH57879" s="768"/>
      <c r="CI57879" s="850"/>
    </row>
    <row r="57880" spans="85:87" x14ac:dyDescent="0.25">
      <c r="CG57880" s="768"/>
      <c r="CH57880" s="768"/>
      <c r="CI57880" s="850"/>
    </row>
    <row r="57881" spans="85:87" x14ac:dyDescent="0.25">
      <c r="CG57881" s="768"/>
      <c r="CH57881" s="768"/>
      <c r="CI57881" s="850"/>
    </row>
    <row r="57882" spans="85:87" x14ac:dyDescent="0.25">
      <c r="CG57882" s="768"/>
      <c r="CH57882" s="768"/>
      <c r="CI57882" s="850"/>
    </row>
    <row r="57883" spans="85:87" x14ac:dyDescent="0.25">
      <c r="CG57883" s="768"/>
      <c r="CH57883" s="768"/>
      <c r="CI57883" s="850"/>
    </row>
    <row r="57884" spans="85:87" x14ac:dyDescent="0.25">
      <c r="CG57884" s="768"/>
      <c r="CH57884" s="768"/>
      <c r="CI57884" s="850"/>
    </row>
    <row r="57885" spans="85:87" x14ac:dyDescent="0.25">
      <c r="CG57885" s="768"/>
      <c r="CH57885" s="768"/>
      <c r="CI57885" s="850"/>
    </row>
    <row r="57886" spans="85:87" x14ac:dyDescent="0.25">
      <c r="CG57886" s="768"/>
      <c r="CH57886" s="768"/>
      <c r="CI57886" s="850"/>
    </row>
    <row r="57887" spans="85:87" x14ac:dyDescent="0.25">
      <c r="CG57887" s="768"/>
      <c r="CH57887" s="768"/>
      <c r="CI57887" s="850"/>
    </row>
    <row r="57888" spans="85:87" x14ac:dyDescent="0.25">
      <c r="CG57888" s="768"/>
      <c r="CH57888" s="768"/>
      <c r="CI57888" s="850"/>
    </row>
    <row r="57889" spans="85:87" x14ac:dyDescent="0.25">
      <c r="CG57889" s="768"/>
      <c r="CH57889" s="768"/>
      <c r="CI57889" s="850"/>
    </row>
    <row r="57890" spans="85:87" x14ac:dyDescent="0.25">
      <c r="CG57890" s="768"/>
      <c r="CH57890" s="768"/>
      <c r="CI57890" s="850"/>
    </row>
    <row r="57891" spans="85:87" x14ac:dyDescent="0.25">
      <c r="CG57891" s="768"/>
      <c r="CH57891" s="768"/>
      <c r="CI57891" s="850"/>
    </row>
    <row r="57892" spans="85:87" x14ac:dyDescent="0.25">
      <c r="CG57892" s="768"/>
      <c r="CH57892" s="768"/>
      <c r="CI57892" s="850"/>
    </row>
    <row r="57893" spans="85:87" x14ac:dyDescent="0.25">
      <c r="CG57893" s="768"/>
      <c r="CH57893" s="768"/>
      <c r="CI57893" s="850"/>
    </row>
    <row r="57894" spans="85:87" x14ac:dyDescent="0.25">
      <c r="CG57894" s="768"/>
      <c r="CH57894" s="768"/>
      <c r="CI57894" s="850"/>
    </row>
    <row r="57895" spans="85:87" x14ac:dyDescent="0.25">
      <c r="CG57895" s="768"/>
      <c r="CH57895" s="768"/>
      <c r="CI57895" s="850"/>
    </row>
    <row r="57896" spans="85:87" x14ac:dyDescent="0.25">
      <c r="CG57896" s="768"/>
      <c r="CH57896" s="768"/>
      <c r="CI57896" s="850"/>
    </row>
    <row r="57897" spans="85:87" x14ac:dyDescent="0.25">
      <c r="CG57897" s="768"/>
      <c r="CH57897" s="768"/>
      <c r="CI57897" s="850"/>
    </row>
    <row r="57898" spans="85:87" x14ac:dyDescent="0.25">
      <c r="CG57898" s="768"/>
      <c r="CH57898" s="768"/>
      <c r="CI57898" s="850"/>
    </row>
    <row r="57899" spans="85:87" x14ac:dyDescent="0.25">
      <c r="CG57899" s="768"/>
      <c r="CH57899" s="768"/>
      <c r="CI57899" s="850"/>
    </row>
    <row r="57900" spans="85:87" x14ac:dyDescent="0.25">
      <c r="CG57900" s="768"/>
      <c r="CH57900" s="768"/>
      <c r="CI57900" s="850"/>
    </row>
    <row r="57901" spans="85:87" x14ac:dyDescent="0.25">
      <c r="CG57901" s="768"/>
      <c r="CH57901" s="768"/>
      <c r="CI57901" s="850"/>
    </row>
    <row r="57902" spans="85:87" x14ac:dyDescent="0.25">
      <c r="CG57902" s="768"/>
      <c r="CH57902" s="768"/>
      <c r="CI57902" s="850"/>
    </row>
    <row r="57903" spans="85:87" x14ac:dyDescent="0.25">
      <c r="CG57903" s="768"/>
      <c r="CH57903" s="768"/>
      <c r="CI57903" s="850"/>
    </row>
    <row r="57904" spans="85:87" x14ac:dyDescent="0.25">
      <c r="CG57904" s="768"/>
      <c r="CH57904" s="768"/>
      <c r="CI57904" s="850"/>
    </row>
    <row r="57905" spans="85:87" x14ac:dyDescent="0.25">
      <c r="CG57905" s="768"/>
      <c r="CH57905" s="768"/>
      <c r="CI57905" s="850"/>
    </row>
    <row r="57906" spans="85:87" x14ac:dyDescent="0.25">
      <c r="CG57906" s="768"/>
      <c r="CH57906" s="768"/>
      <c r="CI57906" s="850"/>
    </row>
    <row r="57907" spans="85:87" x14ac:dyDescent="0.25">
      <c r="CG57907" s="768"/>
      <c r="CH57907" s="768"/>
      <c r="CI57907" s="850"/>
    </row>
    <row r="57908" spans="85:87" x14ac:dyDescent="0.25">
      <c r="CG57908" s="768"/>
      <c r="CH57908" s="768"/>
      <c r="CI57908" s="850"/>
    </row>
    <row r="57909" spans="85:87" x14ac:dyDescent="0.25">
      <c r="CG57909" s="768"/>
      <c r="CH57909" s="768"/>
      <c r="CI57909" s="850"/>
    </row>
    <row r="57910" spans="85:87" x14ac:dyDescent="0.25">
      <c r="CG57910" s="768"/>
      <c r="CH57910" s="768"/>
      <c r="CI57910" s="850"/>
    </row>
    <row r="57911" spans="85:87" x14ac:dyDescent="0.25">
      <c r="CG57911" s="768"/>
      <c r="CH57911" s="768"/>
      <c r="CI57911" s="850"/>
    </row>
    <row r="57912" spans="85:87" x14ac:dyDescent="0.25">
      <c r="CG57912" s="768"/>
      <c r="CH57912" s="768"/>
      <c r="CI57912" s="850"/>
    </row>
    <row r="57913" spans="85:87" x14ac:dyDescent="0.25">
      <c r="CG57913" s="768"/>
      <c r="CH57913" s="768"/>
      <c r="CI57913" s="850"/>
    </row>
    <row r="57914" spans="85:87" x14ac:dyDescent="0.25">
      <c r="CG57914" s="768"/>
      <c r="CH57914" s="768"/>
      <c r="CI57914" s="850"/>
    </row>
    <row r="57915" spans="85:87" x14ac:dyDescent="0.25">
      <c r="CG57915" s="768"/>
      <c r="CH57915" s="768"/>
      <c r="CI57915" s="850"/>
    </row>
    <row r="57916" spans="85:87" x14ac:dyDescent="0.25">
      <c r="CG57916" s="768"/>
      <c r="CH57916" s="768"/>
      <c r="CI57916" s="850"/>
    </row>
    <row r="57917" spans="85:87" x14ac:dyDescent="0.25">
      <c r="CG57917" s="768"/>
      <c r="CH57917" s="768"/>
      <c r="CI57917" s="850"/>
    </row>
    <row r="57918" spans="85:87" x14ac:dyDescent="0.25">
      <c r="CG57918" s="768"/>
      <c r="CH57918" s="768"/>
      <c r="CI57918" s="850"/>
    </row>
    <row r="57919" spans="85:87" x14ac:dyDescent="0.25">
      <c r="CG57919" s="768"/>
      <c r="CH57919" s="768"/>
      <c r="CI57919" s="850"/>
    </row>
    <row r="57920" spans="85:87" x14ac:dyDescent="0.25">
      <c r="CG57920" s="768"/>
      <c r="CH57920" s="768"/>
      <c r="CI57920" s="850"/>
    </row>
    <row r="57921" spans="85:87" x14ac:dyDescent="0.25">
      <c r="CG57921" s="768"/>
      <c r="CH57921" s="768"/>
      <c r="CI57921" s="850"/>
    </row>
    <row r="57922" spans="85:87" x14ac:dyDescent="0.25">
      <c r="CG57922" s="768"/>
      <c r="CH57922" s="768"/>
      <c r="CI57922" s="850"/>
    </row>
    <row r="57923" spans="85:87" x14ac:dyDescent="0.25">
      <c r="CG57923" s="768"/>
      <c r="CH57923" s="768"/>
      <c r="CI57923" s="850"/>
    </row>
    <row r="57924" spans="85:87" x14ac:dyDescent="0.25">
      <c r="CG57924" s="768"/>
      <c r="CH57924" s="768"/>
      <c r="CI57924" s="850"/>
    </row>
    <row r="57925" spans="85:87" x14ac:dyDescent="0.25">
      <c r="CG57925" s="768"/>
      <c r="CH57925" s="768"/>
      <c r="CI57925" s="850"/>
    </row>
    <row r="57926" spans="85:87" x14ac:dyDescent="0.25">
      <c r="CG57926" s="768"/>
      <c r="CH57926" s="768"/>
      <c r="CI57926" s="850"/>
    </row>
    <row r="57927" spans="85:87" x14ac:dyDescent="0.25">
      <c r="CG57927" s="768"/>
      <c r="CH57927" s="768"/>
      <c r="CI57927" s="850"/>
    </row>
    <row r="57928" spans="85:87" x14ac:dyDescent="0.25">
      <c r="CG57928" s="768"/>
      <c r="CH57928" s="768"/>
      <c r="CI57928" s="850"/>
    </row>
    <row r="57929" spans="85:87" x14ac:dyDescent="0.25">
      <c r="CG57929" s="768"/>
      <c r="CH57929" s="768"/>
      <c r="CI57929" s="850"/>
    </row>
    <row r="57930" spans="85:87" x14ac:dyDescent="0.25">
      <c r="CG57930" s="768"/>
      <c r="CH57930" s="768"/>
      <c r="CI57930" s="850"/>
    </row>
    <row r="57931" spans="85:87" x14ac:dyDescent="0.25">
      <c r="CG57931" s="768"/>
      <c r="CH57931" s="768"/>
      <c r="CI57931" s="850"/>
    </row>
    <row r="57932" spans="85:87" x14ac:dyDescent="0.25">
      <c r="CG57932" s="768"/>
      <c r="CH57932" s="768"/>
      <c r="CI57932" s="850"/>
    </row>
    <row r="57933" spans="85:87" x14ac:dyDescent="0.25">
      <c r="CG57933" s="768"/>
      <c r="CH57933" s="768"/>
      <c r="CI57933" s="850"/>
    </row>
    <row r="57934" spans="85:87" x14ac:dyDescent="0.25">
      <c r="CG57934" s="768"/>
      <c r="CH57934" s="768"/>
      <c r="CI57934" s="850"/>
    </row>
    <row r="57935" spans="85:87" x14ac:dyDescent="0.25">
      <c r="CG57935" s="768"/>
      <c r="CH57935" s="768"/>
      <c r="CI57935" s="850"/>
    </row>
    <row r="57936" spans="85:87" x14ac:dyDescent="0.25">
      <c r="CG57936" s="768"/>
      <c r="CH57936" s="768"/>
      <c r="CI57936" s="850"/>
    </row>
    <row r="57937" spans="85:87" x14ac:dyDescent="0.25">
      <c r="CG57937" s="768"/>
      <c r="CH57937" s="768"/>
      <c r="CI57937" s="850"/>
    </row>
    <row r="57938" spans="85:87" x14ac:dyDescent="0.25">
      <c r="CG57938" s="768"/>
      <c r="CH57938" s="768"/>
      <c r="CI57938" s="850"/>
    </row>
    <row r="57939" spans="85:87" x14ac:dyDescent="0.25">
      <c r="CG57939" s="768"/>
      <c r="CH57939" s="768"/>
      <c r="CI57939" s="850"/>
    </row>
    <row r="57940" spans="85:87" x14ac:dyDescent="0.25">
      <c r="CG57940" s="768"/>
      <c r="CH57940" s="768"/>
      <c r="CI57940" s="850"/>
    </row>
    <row r="57941" spans="85:87" x14ac:dyDescent="0.25">
      <c r="CG57941" s="768"/>
      <c r="CH57941" s="768"/>
      <c r="CI57941" s="850"/>
    </row>
    <row r="57942" spans="85:87" x14ac:dyDescent="0.25">
      <c r="CG57942" s="768"/>
      <c r="CH57942" s="768"/>
      <c r="CI57942" s="850"/>
    </row>
    <row r="57943" spans="85:87" x14ac:dyDescent="0.25">
      <c r="CG57943" s="768"/>
      <c r="CH57943" s="768"/>
      <c r="CI57943" s="850"/>
    </row>
    <row r="57944" spans="85:87" x14ac:dyDescent="0.25">
      <c r="CG57944" s="768"/>
      <c r="CH57944" s="768"/>
      <c r="CI57944" s="850"/>
    </row>
    <row r="57945" spans="85:87" x14ac:dyDescent="0.25">
      <c r="CG57945" s="768"/>
      <c r="CH57945" s="768"/>
      <c r="CI57945" s="850"/>
    </row>
    <row r="57946" spans="85:87" x14ac:dyDescent="0.25">
      <c r="CG57946" s="768"/>
      <c r="CH57946" s="768"/>
      <c r="CI57946" s="850"/>
    </row>
    <row r="57947" spans="85:87" x14ac:dyDescent="0.25">
      <c r="CG57947" s="768"/>
      <c r="CH57947" s="768"/>
      <c r="CI57947" s="850"/>
    </row>
    <row r="57948" spans="85:87" x14ac:dyDescent="0.25">
      <c r="CG57948" s="768"/>
      <c r="CH57948" s="768"/>
      <c r="CI57948" s="850"/>
    </row>
    <row r="57949" spans="85:87" x14ac:dyDescent="0.25">
      <c r="CG57949" s="768"/>
      <c r="CH57949" s="768"/>
      <c r="CI57949" s="850"/>
    </row>
    <row r="57950" spans="85:87" x14ac:dyDescent="0.25">
      <c r="CG57950" s="768"/>
      <c r="CH57950" s="768"/>
      <c r="CI57950" s="850"/>
    </row>
    <row r="57951" spans="85:87" x14ac:dyDescent="0.25">
      <c r="CG57951" s="768"/>
      <c r="CH57951" s="768"/>
      <c r="CI57951" s="850"/>
    </row>
    <row r="57952" spans="85:87" x14ac:dyDescent="0.25">
      <c r="CG57952" s="768"/>
      <c r="CH57952" s="768"/>
      <c r="CI57952" s="850"/>
    </row>
    <row r="57953" spans="85:87" x14ac:dyDescent="0.25">
      <c r="CG57953" s="768"/>
      <c r="CH57953" s="768"/>
      <c r="CI57953" s="850"/>
    </row>
    <row r="57954" spans="85:87" x14ac:dyDescent="0.25">
      <c r="CG57954" s="768"/>
      <c r="CH57954" s="768"/>
      <c r="CI57954" s="850"/>
    </row>
    <row r="57955" spans="85:87" x14ac:dyDescent="0.25">
      <c r="CG57955" s="768"/>
      <c r="CH57955" s="768"/>
      <c r="CI57955" s="850"/>
    </row>
    <row r="57956" spans="85:87" x14ac:dyDescent="0.25">
      <c r="CG57956" s="768"/>
      <c r="CH57956" s="768"/>
      <c r="CI57956" s="850"/>
    </row>
    <row r="57957" spans="85:87" x14ac:dyDescent="0.25">
      <c r="CG57957" s="768"/>
      <c r="CH57957" s="768"/>
      <c r="CI57957" s="850"/>
    </row>
    <row r="57958" spans="85:87" x14ac:dyDescent="0.25">
      <c r="CG57958" s="768"/>
      <c r="CH57958" s="768"/>
      <c r="CI57958" s="850"/>
    </row>
    <row r="57959" spans="85:87" x14ac:dyDescent="0.25">
      <c r="CG57959" s="768"/>
      <c r="CH57959" s="768"/>
      <c r="CI57959" s="850"/>
    </row>
    <row r="57960" spans="85:87" x14ac:dyDescent="0.25">
      <c r="CG57960" s="768"/>
      <c r="CH57960" s="768"/>
      <c r="CI57960" s="850"/>
    </row>
    <row r="57961" spans="85:87" x14ac:dyDescent="0.25">
      <c r="CG57961" s="768"/>
      <c r="CH57961" s="768"/>
      <c r="CI57961" s="850"/>
    </row>
    <row r="57962" spans="85:87" x14ac:dyDescent="0.25">
      <c r="CG57962" s="768"/>
      <c r="CH57962" s="768"/>
      <c r="CI57962" s="850"/>
    </row>
    <row r="57963" spans="85:87" x14ac:dyDescent="0.25">
      <c r="CG57963" s="768"/>
      <c r="CH57963" s="768"/>
      <c r="CI57963" s="850"/>
    </row>
    <row r="57964" spans="85:87" x14ac:dyDescent="0.25">
      <c r="CG57964" s="768"/>
      <c r="CH57964" s="768"/>
      <c r="CI57964" s="850"/>
    </row>
    <row r="57965" spans="85:87" x14ac:dyDescent="0.25">
      <c r="CG57965" s="768"/>
      <c r="CH57965" s="768"/>
      <c r="CI57965" s="850"/>
    </row>
    <row r="57966" spans="85:87" x14ac:dyDescent="0.25">
      <c r="CG57966" s="768"/>
      <c r="CH57966" s="768"/>
      <c r="CI57966" s="850"/>
    </row>
    <row r="57967" spans="85:87" x14ac:dyDescent="0.25">
      <c r="CG57967" s="768"/>
      <c r="CH57967" s="768"/>
      <c r="CI57967" s="850"/>
    </row>
    <row r="57968" spans="85:87" x14ac:dyDescent="0.25">
      <c r="CG57968" s="768"/>
      <c r="CH57968" s="768"/>
      <c r="CI57968" s="850"/>
    </row>
    <row r="57969" spans="85:87" x14ac:dyDescent="0.25">
      <c r="CG57969" s="768"/>
      <c r="CH57969" s="768"/>
      <c r="CI57969" s="850"/>
    </row>
    <row r="57970" spans="85:87" x14ac:dyDescent="0.25">
      <c r="CG57970" s="768"/>
      <c r="CH57970" s="768"/>
      <c r="CI57970" s="850"/>
    </row>
    <row r="57971" spans="85:87" x14ac:dyDescent="0.25">
      <c r="CG57971" s="768"/>
      <c r="CH57971" s="768"/>
      <c r="CI57971" s="850"/>
    </row>
    <row r="57972" spans="85:87" x14ac:dyDescent="0.25">
      <c r="CG57972" s="768"/>
      <c r="CH57972" s="768"/>
      <c r="CI57972" s="850"/>
    </row>
    <row r="57973" spans="85:87" x14ac:dyDescent="0.25">
      <c r="CG57973" s="768"/>
      <c r="CH57973" s="768"/>
      <c r="CI57973" s="850"/>
    </row>
    <row r="57974" spans="85:87" x14ac:dyDescent="0.25">
      <c r="CG57974" s="768"/>
      <c r="CH57974" s="768"/>
      <c r="CI57974" s="850"/>
    </row>
    <row r="57975" spans="85:87" x14ac:dyDescent="0.25">
      <c r="CG57975" s="768"/>
      <c r="CH57975" s="768"/>
      <c r="CI57975" s="850"/>
    </row>
    <row r="57976" spans="85:87" x14ac:dyDescent="0.25">
      <c r="CG57976" s="768"/>
      <c r="CH57976" s="768"/>
      <c r="CI57976" s="850"/>
    </row>
    <row r="57977" spans="85:87" x14ac:dyDescent="0.25">
      <c r="CG57977" s="768"/>
      <c r="CH57977" s="768"/>
      <c r="CI57977" s="850"/>
    </row>
    <row r="57978" spans="85:87" x14ac:dyDescent="0.25">
      <c r="CG57978" s="768"/>
      <c r="CH57978" s="768"/>
      <c r="CI57978" s="850"/>
    </row>
    <row r="57979" spans="85:87" x14ac:dyDescent="0.25">
      <c r="CG57979" s="768"/>
      <c r="CH57979" s="768"/>
      <c r="CI57979" s="850"/>
    </row>
    <row r="57980" spans="85:87" x14ac:dyDescent="0.25">
      <c r="CG57980" s="768"/>
      <c r="CH57980" s="768"/>
      <c r="CI57980" s="850"/>
    </row>
    <row r="57981" spans="85:87" x14ac:dyDescent="0.25">
      <c r="CG57981" s="768"/>
      <c r="CH57981" s="768"/>
      <c r="CI57981" s="850"/>
    </row>
    <row r="57982" spans="85:87" x14ac:dyDescent="0.25">
      <c r="CG57982" s="768"/>
      <c r="CH57982" s="768"/>
      <c r="CI57982" s="850"/>
    </row>
    <row r="57983" spans="85:87" x14ac:dyDescent="0.25">
      <c r="CG57983" s="768"/>
      <c r="CH57983" s="768"/>
      <c r="CI57983" s="850"/>
    </row>
    <row r="57984" spans="85:87" x14ac:dyDescent="0.25">
      <c r="CG57984" s="768"/>
      <c r="CH57984" s="768"/>
      <c r="CI57984" s="850"/>
    </row>
    <row r="57985" spans="85:87" x14ac:dyDescent="0.25">
      <c r="CG57985" s="768"/>
      <c r="CH57985" s="768"/>
      <c r="CI57985" s="850"/>
    </row>
    <row r="57986" spans="85:87" x14ac:dyDescent="0.25">
      <c r="CG57986" s="768"/>
      <c r="CH57986" s="768"/>
      <c r="CI57986" s="850"/>
    </row>
    <row r="57987" spans="85:87" x14ac:dyDescent="0.25">
      <c r="CG57987" s="768"/>
      <c r="CH57987" s="768"/>
      <c r="CI57987" s="850"/>
    </row>
    <row r="57988" spans="85:87" x14ac:dyDescent="0.25">
      <c r="CG57988" s="768"/>
      <c r="CH57988" s="768"/>
      <c r="CI57988" s="850"/>
    </row>
    <row r="57989" spans="85:87" x14ac:dyDescent="0.25">
      <c r="CG57989" s="768"/>
      <c r="CH57989" s="768"/>
      <c r="CI57989" s="850"/>
    </row>
    <row r="57990" spans="85:87" x14ac:dyDescent="0.25">
      <c r="CG57990" s="768"/>
      <c r="CH57990" s="768"/>
      <c r="CI57990" s="850"/>
    </row>
    <row r="57991" spans="85:87" x14ac:dyDescent="0.25">
      <c r="CG57991" s="768"/>
      <c r="CH57991" s="768"/>
      <c r="CI57991" s="850"/>
    </row>
    <row r="57992" spans="85:87" x14ac:dyDescent="0.25">
      <c r="CG57992" s="768"/>
      <c r="CH57992" s="768"/>
      <c r="CI57992" s="850"/>
    </row>
    <row r="57993" spans="85:87" x14ac:dyDescent="0.25">
      <c r="CG57993" s="768"/>
      <c r="CH57993" s="768"/>
      <c r="CI57993" s="850"/>
    </row>
    <row r="57994" spans="85:87" x14ac:dyDescent="0.25">
      <c r="CG57994" s="768"/>
      <c r="CH57994" s="768"/>
      <c r="CI57994" s="850"/>
    </row>
    <row r="57995" spans="85:87" x14ac:dyDescent="0.25">
      <c r="CG57995" s="768"/>
      <c r="CH57995" s="768"/>
      <c r="CI57995" s="850"/>
    </row>
    <row r="57996" spans="85:87" x14ac:dyDescent="0.25">
      <c r="CG57996" s="768"/>
      <c r="CH57996" s="768"/>
      <c r="CI57996" s="850"/>
    </row>
    <row r="57997" spans="85:87" x14ac:dyDescent="0.25">
      <c r="CG57997" s="768"/>
      <c r="CH57997" s="768"/>
      <c r="CI57997" s="850"/>
    </row>
    <row r="57998" spans="85:87" x14ac:dyDescent="0.25">
      <c r="CG57998" s="768"/>
      <c r="CH57998" s="768"/>
      <c r="CI57998" s="850"/>
    </row>
    <row r="57999" spans="85:87" x14ac:dyDescent="0.25">
      <c r="CG57999" s="768"/>
      <c r="CH57999" s="768"/>
      <c r="CI57999" s="850"/>
    </row>
    <row r="58000" spans="85:87" x14ac:dyDescent="0.25">
      <c r="CG58000" s="768"/>
      <c r="CH58000" s="768"/>
      <c r="CI58000" s="850"/>
    </row>
    <row r="58001" spans="85:87" x14ac:dyDescent="0.25">
      <c r="CG58001" s="768"/>
      <c r="CH58001" s="768"/>
      <c r="CI58001" s="850"/>
    </row>
    <row r="58002" spans="85:87" x14ac:dyDescent="0.25">
      <c r="CG58002" s="768"/>
      <c r="CH58002" s="768"/>
      <c r="CI58002" s="850"/>
    </row>
    <row r="58003" spans="85:87" x14ac:dyDescent="0.25">
      <c r="CG58003" s="768"/>
      <c r="CH58003" s="768"/>
      <c r="CI58003" s="850"/>
    </row>
    <row r="58004" spans="85:87" x14ac:dyDescent="0.25">
      <c r="CG58004" s="768"/>
      <c r="CH58004" s="768"/>
      <c r="CI58004" s="850"/>
    </row>
    <row r="58005" spans="85:87" x14ac:dyDescent="0.25">
      <c r="CG58005" s="768"/>
      <c r="CH58005" s="768"/>
      <c r="CI58005" s="850"/>
    </row>
    <row r="58006" spans="85:87" x14ac:dyDescent="0.25">
      <c r="CG58006" s="768"/>
      <c r="CH58006" s="768"/>
      <c r="CI58006" s="850"/>
    </row>
    <row r="58007" spans="85:87" x14ac:dyDescent="0.25">
      <c r="CG58007" s="768"/>
      <c r="CH58007" s="768"/>
      <c r="CI58007" s="850"/>
    </row>
    <row r="58008" spans="85:87" x14ac:dyDescent="0.25">
      <c r="CG58008" s="768"/>
      <c r="CH58008" s="768"/>
      <c r="CI58008" s="850"/>
    </row>
    <row r="58009" spans="85:87" x14ac:dyDescent="0.25">
      <c r="CG58009" s="768"/>
      <c r="CH58009" s="768"/>
      <c r="CI58009" s="850"/>
    </row>
    <row r="58010" spans="85:87" x14ac:dyDescent="0.25">
      <c r="CG58010" s="768"/>
      <c r="CH58010" s="768"/>
      <c r="CI58010" s="850"/>
    </row>
    <row r="58011" spans="85:87" x14ac:dyDescent="0.25">
      <c r="CG58011" s="768"/>
      <c r="CH58011" s="768"/>
      <c r="CI58011" s="850"/>
    </row>
    <row r="58012" spans="85:87" x14ac:dyDescent="0.25">
      <c r="CG58012" s="768"/>
      <c r="CH58012" s="768"/>
      <c r="CI58012" s="850"/>
    </row>
    <row r="58013" spans="85:87" x14ac:dyDescent="0.25">
      <c r="CG58013" s="768"/>
      <c r="CH58013" s="768"/>
      <c r="CI58013" s="850"/>
    </row>
    <row r="58014" spans="85:87" x14ac:dyDescent="0.25">
      <c r="CG58014" s="768"/>
      <c r="CH58014" s="768"/>
      <c r="CI58014" s="850"/>
    </row>
    <row r="58015" spans="85:87" x14ac:dyDescent="0.25">
      <c r="CG58015" s="768"/>
      <c r="CH58015" s="768"/>
      <c r="CI58015" s="850"/>
    </row>
    <row r="58016" spans="85:87" x14ac:dyDescent="0.25">
      <c r="CG58016" s="768"/>
      <c r="CH58016" s="768"/>
      <c r="CI58016" s="850"/>
    </row>
    <row r="58017" spans="85:87" x14ac:dyDescent="0.25">
      <c r="CG58017" s="768"/>
      <c r="CH58017" s="768"/>
      <c r="CI58017" s="850"/>
    </row>
    <row r="58018" spans="85:87" x14ac:dyDescent="0.25">
      <c r="CG58018" s="768"/>
      <c r="CH58018" s="768"/>
      <c r="CI58018" s="850"/>
    </row>
    <row r="58019" spans="85:87" x14ac:dyDescent="0.25">
      <c r="CG58019" s="768"/>
      <c r="CH58019" s="768"/>
      <c r="CI58019" s="850"/>
    </row>
    <row r="58020" spans="85:87" x14ac:dyDescent="0.25">
      <c r="CG58020" s="768"/>
      <c r="CH58020" s="768"/>
      <c r="CI58020" s="850"/>
    </row>
    <row r="58021" spans="85:87" x14ac:dyDescent="0.25">
      <c r="CG58021" s="768"/>
      <c r="CH58021" s="768"/>
      <c r="CI58021" s="850"/>
    </row>
    <row r="58022" spans="85:87" x14ac:dyDescent="0.25">
      <c r="CG58022" s="768"/>
      <c r="CH58022" s="768"/>
      <c r="CI58022" s="850"/>
    </row>
    <row r="58023" spans="85:87" x14ac:dyDescent="0.25">
      <c r="CG58023" s="768"/>
      <c r="CH58023" s="768"/>
      <c r="CI58023" s="850"/>
    </row>
    <row r="58024" spans="85:87" x14ac:dyDescent="0.25">
      <c r="CG58024" s="768"/>
      <c r="CH58024" s="768"/>
      <c r="CI58024" s="850"/>
    </row>
    <row r="58025" spans="85:87" x14ac:dyDescent="0.25">
      <c r="CG58025" s="768"/>
      <c r="CH58025" s="768"/>
      <c r="CI58025" s="850"/>
    </row>
    <row r="58026" spans="85:87" x14ac:dyDescent="0.25">
      <c r="CG58026" s="768"/>
      <c r="CH58026" s="768"/>
      <c r="CI58026" s="850"/>
    </row>
    <row r="58027" spans="85:87" x14ac:dyDescent="0.25">
      <c r="CG58027" s="768"/>
      <c r="CH58027" s="768"/>
      <c r="CI58027" s="850"/>
    </row>
    <row r="58028" spans="85:87" x14ac:dyDescent="0.25">
      <c r="CG58028" s="768"/>
      <c r="CH58028" s="768"/>
      <c r="CI58028" s="850"/>
    </row>
    <row r="58029" spans="85:87" x14ac:dyDescent="0.25">
      <c r="CG58029" s="768"/>
      <c r="CH58029" s="768"/>
      <c r="CI58029" s="850"/>
    </row>
    <row r="58030" spans="85:87" x14ac:dyDescent="0.25">
      <c r="CG58030" s="768"/>
      <c r="CH58030" s="768"/>
      <c r="CI58030" s="850"/>
    </row>
    <row r="58031" spans="85:87" x14ac:dyDescent="0.25">
      <c r="CG58031" s="768"/>
      <c r="CH58031" s="768"/>
      <c r="CI58031" s="850"/>
    </row>
    <row r="58032" spans="85:87" x14ac:dyDescent="0.25">
      <c r="CG58032" s="768"/>
      <c r="CH58032" s="768"/>
      <c r="CI58032" s="850"/>
    </row>
    <row r="58033" spans="85:87" x14ac:dyDescent="0.25">
      <c r="CG58033" s="768"/>
      <c r="CH58033" s="768"/>
      <c r="CI58033" s="850"/>
    </row>
    <row r="58034" spans="85:87" x14ac:dyDescent="0.25">
      <c r="CG58034" s="768"/>
      <c r="CH58034" s="768"/>
      <c r="CI58034" s="850"/>
    </row>
    <row r="58035" spans="85:87" x14ac:dyDescent="0.25">
      <c r="CG58035" s="768"/>
      <c r="CH58035" s="768"/>
      <c r="CI58035" s="850"/>
    </row>
    <row r="58036" spans="85:87" x14ac:dyDescent="0.25">
      <c r="CG58036" s="768"/>
      <c r="CH58036" s="768"/>
      <c r="CI58036" s="850"/>
    </row>
    <row r="58037" spans="85:87" x14ac:dyDescent="0.25">
      <c r="CG58037" s="768"/>
      <c r="CH58037" s="768"/>
      <c r="CI58037" s="850"/>
    </row>
    <row r="58038" spans="85:87" x14ac:dyDescent="0.25">
      <c r="CG58038" s="768"/>
      <c r="CH58038" s="768"/>
      <c r="CI58038" s="850"/>
    </row>
    <row r="58039" spans="85:87" x14ac:dyDescent="0.25">
      <c r="CG58039" s="768"/>
      <c r="CH58039" s="768"/>
      <c r="CI58039" s="850"/>
    </row>
    <row r="58040" spans="85:87" x14ac:dyDescent="0.25">
      <c r="CG58040" s="768"/>
      <c r="CH58040" s="768"/>
      <c r="CI58040" s="850"/>
    </row>
    <row r="58041" spans="85:87" x14ac:dyDescent="0.25">
      <c r="CG58041" s="768"/>
      <c r="CH58041" s="768"/>
      <c r="CI58041" s="850"/>
    </row>
    <row r="58042" spans="85:87" x14ac:dyDescent="0.25">
      <c r="CG58042" s="768"/>
      <c r="CH58042" s="768"/>
      <c r="CI58042" s="850"/>
    </row>
    <row r="58043" spans="85:87" x14ac:dyDescent="0.25">
      <c r="CG58043" s="768"/>
      <c r="CH58043" s="768"/>
      <c r="CI58043" s="850"/>
    </row>
    <row r="58044" spans="85:87" x14ac:dyDescent="0.25">
      <c r="CG58044" s="768"/>
      <c r="CH58044" s="768"/>
      <c r="CI58044" s="850"/>
    </row>
    <row r="58045" spans="85:87" x14ac:dyDescent="0.25">
      <c r="CG58045" s="768"/>
      <c r="CH58045" s="768"/>
      <c r="CI58045" s="850"/>
    </row>
    <row r="58046" spans="85:87" x14ac:dyDescent="0.25">
      <c r="CG58046" s="768"/>
      <c r="CH58046" s="768"/>
      <c r="CI58046" s="850"/>
    </row>
    <row r="58047" spans="85:87" x14ac:dyDescent="0.25">
      <c r="CG58047" s="768"/>
      <c r="CH58047" s="768"/>
      <c r="CI58047" s="850"/>
    </row>
    <row r="58048" spans="85:87" x14ac:dyDescent="0.25">
      <c r="CG58048" s="768"/>
      <c r="CH58048" s="768"/>
      <c r="CI58048" s="850"/>
    </row>
    <row r="58049" spans="85:87" x14ac:dyDescent="0.25">
      <c r="CG58049" s="768"/>
      <c r="CH58049" s="768"/>
      <c r="CI58049" s="850"/>
    </row>
    <row r="58050" spans="85:87" x14ac:dyDescent="0.25">
      <c r="CG58050" s="768"/>
      <c r="CH58050" s="768"/>
      <c r="CI58050" s="850"/>
    </row>
    <row r="58051" spans="85:87" x14ac:dyDescent="0.25">
      <c r="CG58051" s="768"/>
      <c r="CH58051" s="768"/>
      <c r="CI58051" s="850"/>
    </row>
    <row r="58052" spans="85:87" x14ac:dyDescent="0.25">
      <c r="CG58052" s="768"/>
      <c r="CH58052" s="768"/>
      <c r="CI58052" s="850"/>
    </row>
    <row r="58053" spans="85:87" x14ac:dyDescent="0.25">
      <c r="CG58053" s="768"/>
      <c r="CH58053" s="768"/>
      <c r="CI58053" s="850"/>
    </row>
    <row r="58054" spans="85:87" x14ac:dyDescent="0.25">
      <c r="CG58054" s="768"/>
      <c r="CH58054" s="768"/>
      <c r="CI58054" s="850"/>
    </row>
    <row r="58055" spans="85:87" x14ac:dyDescent="0.25">
      <c r="CG58055" s="768"/>
      <c r="CH58055" s="768"/>
      <c r="CI58055" s="850"/>
    </row>
    <row r="58056" spans="85:87" x14ac:dyDescent="0.25">
      <c r="CG58056" s="768"/>
      <c r="CH58056" s="768"/>
      <c r="CI58056" s="850"/>
    </row>
    <row r="58057" spans="85:87" x14ac:dyDescent="0.25">
      <c r="CG58057" s="768"/>
      <c r="CH58057" s="768"/>
      <c r="CI58057" s="850"/>
    </row>
    <row r="58058" spans="85:87" x14ac:dyDescent="0.25">
      <c r="CG58058" s="768"/>
      <c r="CH58058" s="768"/>
      <c r="CI58058" s="850"/>
    </row>
    <row r="58059" spans="85:87" x14ac:dyDescent="0.25">
      <c r="CG58059" s="768"/>
      <c r="CH58059" s="768"/>
      <c r="CI58059" s="850"/>
    </row>
    <row r="58060" spans="85:87" x14ac:dyDescent="0.25">
      <c r="CG58060" s="768"/>
      <c r="CH58060" s="768"/>
      <c r="CI58060" s="850"/>
    </row>
    <row r="58061" spans="85:87" x14ac:dyDescent="0.25">
      <c r="CG58061" s="768"/>
      <c r="CH58061" s="768"/>
      <c r="CI58061" s="850"/>
    </row>
    <row r="58062" spans="85:87" x14ac:dyDescent="0.25">
      <c r="CG58062" s="768"/>
      <c r="CH58062" s="768"/>
      <c r="CI58062" s="850"/>
    </row>
    <row r="58063" spans="85:87" x14ac:dyDescent="0.25">
      <c r="CG58063" s="768"/>
      <c r="CH58063" s="768"/>
      <c r="CI58063" s="850"/>
    </row>
    <row r="58064" spans="85:87" x14ac:dyDescent="0.25">
      <c r="CG58064" s="768"/>
      <c r="CH58064" s="768"/>
      <c r="CI58064" s="850"/>
    </row>
    <row r="58065" spans="85:87" x14ac:dyDescent="0.25">
      <c r="CG58065" s="768"/>
      <c r="CH58065" s="768"/>
      <c r="CI58065" s="850"/>
    </row>
    <row r="58066" spans="85:87" x14ac:dyDescent="0.25">
      <c r="CG58066" s="768"/>
      <c r="CH58066" s="768"/>
      <c r="CI58066" s="850"/>
    </row>
    <row r="58067" spans="85:87" x14ac:dyDescent="0.25">
      <c r="CG58067" s="768"/>
      <c r="CH58067" s="768"/>
      <c r="CI58067" s="850"/>
    </row>
    <row r="58068" spans="85:87" x14ac:dyDescent="0.25">
      <c r="CG58068" s="768"/>
      <c r="CH58068" s="768"/>
      <c r="CI58068" s="850"/>
    </row>
    <row r="58069" spans="85:87" x14ac:dyDescent="0.25">
      <c r="CG58069" s="768"/>
      <c r="CH58069" s="768"/>
      <c r="CI58069" s="850"/>
    </row>
    <row r="58070" spans="85:87" x14ac:dyDescent="0.25">
      <c r="CG58070" s="768"/>
      <c r="CH58070" s="768"/>
      <c r="CI58070" s="850"/>
    </row>
    <row r="58071" spans="85:87" x14ac:dyDescent="0.25">
      <c r="CG58071" s="768"/>
      <c r="CH58071" s="768"/>
      <c r="CI58071" s="850"/>
    </row>
    <row r="58072" spans="85:87" x14ac:dyDescent="0.25">
      <c r="CG58072" s="768"/>
      <c r="CH58072" s="768"/>
      <c r="CI58072" s="850"/>
    </row>
    <row r="58073" spans="85:87" x14ac:dyDescent="0.25">
      <c r="CG58073" s="768"/>
      <c r="CH58073" s="768"/>
      <c r="CI58073" s="850"/>
    </row>
    <row r="58074" spans="85:87" x14ac:dyDescent="0.25">
      <c r="CG58074" s="768"/>
      <c r="CH58074" s="768"/>
      <c r="CI58074" s="850"/>
    </row>
    <row r="58075" spans="85:87" x14ac:dyDescent="0.25">
      <c r="CG58075" s="768"/>
      <c r="CH58075" s="768"/>
      <c r="CI58075" s="850"/>
    </row>
    <row r="58076" spans="85:87" x14ac:dyDescent="0.25">
      <c r="CG58076" s="768"/>
      <c r="CH58076" s="768"/>
      <c r="CI58076" s="850"/>
    </row>
    <row r="58077" spans="85:87" x14ac:dyDescent="0.25">
      <c r="CG58077" s="768"/>
      <c r="CH58077" s="768"/>
      <c r="CI58077" s="850"/>
    </row>
    <row r="58078" spans="85:87" x14ac:dyDescent="0.25">
      <c r="CG58078" s="768"/>
      <c r="CH58078" s="768"/>
      <c r="CI58078" s="850"/>
    </row>
    <row r="58079" spans="85:87" x14ac:dyDescent="0.25">
      <c r="CG58079" s="768"/>
      <c r="CH58079" s="768"/>
      <c r="CI58079" s="850"/>
    </row>
    <row r="58080" spans="85:87" x14ac:dyDescent="0.25">
      <c r="CG58080" s="768"/>
      <c r="CH58080" s="768"/>
      <c r="CI58080" s="850"/>
    </row>
    <row r="58081" spans="85:87" x14ac:dyDescent="0.25">
      <c r="CG58081" s="768"/>
      <c r="CH58081" s="768"/>
      <c r="CI58081" s="850"/>
    </row>
    <row r="58082" spans="85:87" x14ac:dyDescent="0.25">
      <c r="CG58082" s="768"/>
      <c r="CH58082" s="768"/>
      <c r="CI58082" s="850"/>
    </row>
    <row r="58083" spans="85:87" x14ac:dyDescent="0.25">
      <c r="CG58083" s="768"/>
      <c r="CH58083" s="768"/>
      <c r="CI58083" s="850"/>
    </row>
    <row r="58084" spans="85:87" x14ac:dyDescent="0.25">
      <c r="CG58084" s="768"/>
      <c r="CH58084" s="768"/>
      <c r="CI58084" s="850"/>
    </row>
    <row r="58085" spans="85:87" x14ac:dyDescent="0.25">
      <c r="CG58085" s="768"/>
      <c r="CH58085" s="768"/>
      <c r="CI58085" s="850"/>
    </row>
    <row r="58086" spans="85:87" x14ac:dyDescent="0.25">
      <c r="CG58086" s="768"/>
      <c r="CH58086" s="768"/>
      <c r="CI58086" s="850"/>
    </row>
    <row r="58087" spans="85:87" x14ac:dyDescent="0.25">
      <c r="CG58087" s="768"/>
      <c r="CH58087" s="768"/>
      <c r="CI58087" s="850"/>
    </row>
    <row r="58088" spans="85:87" x14ac:dyDescent="0.25">
      <c r="CG58088" s="768"/>
      <c r="CH58088" s="768"/>
      <c r="CI58088" s="850"/>
    </row>
    <row r="58089" spans="85:87" x14ac:dyDescent="0.25">
      <c r="CG58089" s="768"/>
      <c r="CH58089" s="768"/>
      <c r="CI58089" s="850"/>
    </row>
    <row r="58090" spans="85:87" x14ac:dyDescent="0.25">
      <c r="CG58090" s="768"/>
      <c r="CH58090" s="768"/>
      <c r="CI58090" s="850"/>
    </row>
    <row r="58091" spans="85:87" x14ac:dyDescent="0.25">
      <c r="CG58091" s="768"/>
      <c r="CH58091" s="768"/>
      <c r="CI58091" s="850"/>
    </row>
    <row r="58092" spans="85:87" x14ac:dyDescent="0.25">
      <c r="CG58092" s="768"/>
      <c r="CH58092" s="768"/>
      <c r="CI58092" s="850"/>
    </row>
    <row r="58093" spans="85:87" x14ac:dyDescent="0.25">
      <c r="CG58093" s="768"/>
      <c r="CH58093" s="768"/>
      <c r="CI58093" s="850"/>
    </row>
    <row r="58094" spans="85:87" x14ac:dyDescent="0.25">
      <c r="CG58094" s="768"/>
      <c r="CH58094" s="768"/>
      <c r="CI58094" s="850"/>
    </row>
    <row r="58095" spans="85:87" x14ac:dyDescent="0.25">
      <c r="CG58095" s="768"/>
      <c r="CH58095" s="768"/>
      <c r="CI58095" s="850"/>
    </row>
    <row r="58096" spans="85:87" x14ac:dyDescent="0.25">
      <c r="CG58096" s="768"/>
      <c r="CH58096" s="768"/>
      <c r="CI58096" s="850"/>
    </row>
    <row r="58097" spans="85:87" x14ac:dyDescent="0.25">
      <c r="CG58097" s="768"/>
      <c r="CH58097" s="768"/>
      <c r="CI58097" s="850"/>
    </row>
    <row r="58098" spans="85:87" x14ac:dyDescent="0.25">
      <c r="CG58098" s="768"/>
      <c r="CH58098" s="768"/>
      <c r="CI58098" s="850"/>
    </row>
    <row r="58099" spans="85:87" x14ac:dyDescent="0.25">
      <c r="CG58099" s="768"/>
      <c r="CH58099" s="768"/>
      <c r="CI58099" s="850"/>
    </row>
    <row r="58100" spans="85:87" x14ac:dyDescent="0.25">
      <c r="CG58100" s="768"/>
      <c r="CH58100" s="768"/>
      <c r="CI58100" s="850"/>
    </row>
    <row r="58101" spans="85:87" x14ac:dyDescent="0.25">
      <c r="CG58101" s="768"/>
      <c r="CH58101" s="768"/>
      <c r="CI58101" s="850"/>
    </row>
    <row r="58102" spans="85:87" x14ac:dyDescent="0.25">
      <c r="CG58102" s="768"/>
      <c r="CH58102" s="768"/>
      <c r="CI58102" s="850"/>
    </row>
    <row r="58103" spans="85:87" x14ac:dyDescent="0.25">
      <c r="CG58103" s="768"/>
      <c r="CH58103" s="768"/>
      <c r="CI58103" s="850"/>
    </row>
    <row r="58104" spans="85:87" x14ac:dyDescent="0.25">
      <c r="CG58104" s="768"/>
      <c r="CH58104" s="768"/>
      <c r="CI58104" s="850"/>
    </row>
    <row r="58105" spans="85:87" x14ac:dyDescent="0.25">
      <c r="CG58105" s="768"/>
      <c r="CH58105" s="768"/>
      <c r="CI58105" s="850"/>
    </row>
    <row r="58106" spans="85:87" x14ac:dyDescent="0.25">
      <c r="CG58106" s="768"/>
      <c r="CH58106" s="768"/>
      <c r="CI58106" s="850"/>
    </row>
    <row r="58107" spans="85:87" x14ac:dyDescent="0.25">
      <c r="CG58107" s="768"/>
      <c r="CH58107" s="768"/>
      <c r="CI58107" s="850"/>
    </row>
    <row r="58108" spans="85:87" x14ac:dyDescent="0.25">
      <c r="CG58108" s="768"/>
      <c r="CH58108" s="768"/>
      <c r="CI58108" s="850"/>
    </row>
    <row r="58109" spans="85:87" x14ac:dyDescent="0.25">
      <c r="CG58109" s="768"/>
      <c r="CH58109" s="768"/>
      <c r="CI58109" s="850"/>
    </row>
    <row r="58110" spans="85:87" x14ac:dyDescent="0.25">
      <c r="CG58110" s="768"/>
      <c r="CH58110" s="768"/>
      <c r="CI58110" s="850"/>
    </row>
    <row r="58111" spans="85:87" x14ac:dyDescent="0.25">
      <c r="CG58111" s="768"/>
      <c r="CH58111" s="768"/>
      <c r="CI58111" s="850"/>
    </row>
    <row r="58112" spans="85:87" x14ac:dyDescent="0.25">
      <c r="CG58112" s="768"/>
      <c r="CH58112" s="768"/>
      <c r="CI58112" s="850"/>
    </row>
    <row r="58113" spans="85:87" x14ac:dyDescent="0.25">
      <c r="CG58113" s="768"/>
      <c r="CH58113" s="768"/>
      <c r="CI58113" s="850"/>
    </row>
    <row r="58114" spans="85:87" x14ac:dyDescent="0.25">
      <c r="CG58114" s="768"/>
      <c r="CH58114" s="768"/>
      <c r="CI58114" s="850"/>
    </row>
    <row r="58115" spans="85:87" x14ac:dyDescent="0.25">
      <c r="CG58115" s="768"/>
      <c r="CH58115" s="768"/>
      <c r="CI58115" s="850"/>
    </row>
    <row r="58116" spans="85:87" x14ac:dyDescent="0.25">
      <c r="CG58116" s="768"/>
      <c r="CH58116" s="768"/>
      <c r="CI58116" s="850"/>
    </row>
    <row r="58117" spans="85:87" x14ac:dyDescent="0.25">
      <c r="CG58117" s="768"/>
      <c r="CH58117" s="768"/>
      <c r="CI58117" s="850"/>
    </row>
    <row r="58118" spans="85:87" x14ac:dyDescent="0.25">
      <c r="CG58118" s="768"/>
      <c r="CH58118" s="768"/>
      <c r="CI58118" s="850"/>
    </row>
    <row r="58119" spans="85:87" x14ac:dyDescent="0.25">
      <c r="CG58119" s="768"/>
      <c r="CH58119" s="768"/>
      <c r="CI58119" s="850"/>
    </row>
    <row r="58120" spans="85:87" x14ac:dyDescent="0.25">
      <c r="CG58120" s="768"/>
      <c r="CH58120" s="768"/>
      <c r="CI58120" s="850"/>
    </row>
    <row r="58121" spans="85:87" x14ac:dyDescent="0.25">
      <c r="CG58121" s="768"/>
      <c r="CH58121" s="768"/>
      <c r="CI58121" s="850"/>
    </row>
    <row r="58122" spans="85:87" x14ac:dyDescent="0.25">
      <c r="CG58122" s="768"/>
      <c r="CH58122" s="768"/>
      <c r="CI58122" s="850"/>
    </row>
    <row r="58123" spans="85:87" x14ac:dyDescent="0.25">
      <c r="CG58123" s="768"/>
      <c r="CH58123" s="768"/>
      <c r="CI58123" s="850"/>
    </row>
    <row r="58124" spans="85:87" x14ac:dyDescent="0.25">
      <c r="CG58124" s="768"/>
      <c r="CH58124" s="768"/>
      <c r="CI58124" s="850"/>
    </row>
    <row r="58125" spans="85:87" x14ac:dyDescent="0.25">
      <c r="CG58125" s="768"/>
      <c r="CH58125" s="768"/>
      <c r="CI58125" s="850"/>
    </row>
    <row r="58126" spans="85:87" x14ac:dyDescent="0.25">
      <c r="CG58126" s="768"/>
      <c r="CH58126" s="768"/>
      <c r="CI58126" s="850"/>
    </row>
    <row r="58127" spans="85:87" x14ac:dyDescent="0.25">
      <c r="CG58127" s="768"/>
      <c r="CH58127" s="768"/>
      <c r="CI58127" s="850"/>
    </row>
    <row r="58128" spans="85:87" x14ac:dyDescent="0.25">
      <c r="CG58128" s="768"/>
      <c r="CH58128" s="768"/>
      <c r="CI58128" s="850"/>
    </row>
    <row r="58129" spans="85:87" x14ac:dyDescent="0.25">
      <c r="CG58129" s="768"/>
      <c r="CH58129" s="768"/>
      <c r="CI58129" s="850"/>
    </row>
    <row r="58130" spans="85:87" x14ac:dyDescent="0.25">
      <c r="CG58130" s="768"/>
      <c r="CH58130" s="768"/>
      <c r="CI58130" s="850"/>
    </row>
    <row r="58131" spans="85:87" x14ac:dyDescent="0.25">
      <c r="CG58131" s="768"/>
      <c r="CH58131" s="768"/>
      <c r="CI58131" s="850"/>
    </row>
    <row r="58132" spans="85:87" x14ac:dyDescent="0.25">
      <c r="CG58132" s="768"/>
      <c r="CH58132" s="768"/>
      <c r="CI58132" s="850"/>
    </row>
    <row r="58133" spans="85:87" x14ac:dyDescent="0.25">
      <c r="CG58133" s="768"/>
      <c r="CH58133" s="768"/>
      <c r="CI58133" s="850"/>
    </row>
    <row r="58134" spans="85:87" x14ac:dyDescent="0.25">
      <c r="CG58134" s="768"/>
      <c r="CH58134" s="768"/>
      <c r="CI58134" s="850"/>
    </row>
    <row r="58135" spans="85:87" x14ac:dyDescent="0.25">
      <c r="CG58135" s="768"/>
      <c r="CH58135" s="768"/>
      <c r="CI58135" s="850"/>
    </row>
    <row r="58136" spans="85:87" x14ac:dyDescent="0.25">
      <c r="CG58136" s="768"/>
      <c r="CH58136" s="768"/>
      <c r="CI58136" s="850"/>
    </row>
    <row r="58137" spans="85:87" x14ac:dyDescent="0.25">
      <c r="CG58137" s="768"/>
      <c r="CH58137" s="768"/>
      <c r="CI58137" s="850"/>
    </row>
    <row r="58138" spans="85:87" x14ac:dyDescent="0.25">
      <c r="CG58138" s="768"/>
      <c r="CH58138" s="768"/>
      <c r="CI58138" s="850"/>
    </row>
    <row r="58139" spans="85:87" x14ac:dyDescent="0.25">
      <c r="CG58139" s="768"/>
      <c r="CH58139" s="768"/>
      <c r="CI58139" s="850"/>
    </row>
    <row r="58140" spans="85:87" x14ac:dyDescent="0.25">
      <c r="CG58140" s="768"/>
      <c r="CH58140" s="768"/>
      <c r="CI58140" s="850"/>
    </row>
    <row r="58141" spans="85:87" x14ac:dyDescent="0.25">
      <c r="CG58141" s="768"/>
      <c r="CH58141" s="768"/>
      <c r="CI58141" s="850"/>
    </row>
    <row r="58142" spans="85:87" x14ac:dyDescent="0.25">
      <c r="CG58142" s="768"/>
      <c r="CH58142" s="768"/>
      <c r="CI58142" s="850"/>
    </row>
    <row r="58143" spans="85:87" x14ac:dyDescent="0.25">
      <c r="CG58143" s="768"/>
      <c r="CH58143" s="768"/>
      <c r="CI58143" s="850"/>
    </row>
    <row r="58144" spans="85:87" x14ac:dyDescent="0.25">
      <c r="CG58144" s="768"/>
      <c r="CH58144" s="768"/>
      <c r="CI58144" s="850"/>
    </row>
    <row r="58145" spans="85:87" x14ac:dyDescent="0.25">
      <c r="CG58145" s="768"/>
      <c r="CH58145" s="768"/>
      <c r="CI58145" s="850"/>
    </row>
    <row r="58146" spans="85:87" x14ac:dyDescent="0.25">
      <c r="CG58146" s="768"/>
      <c r="CH58146" s="768"/>
      <c r="CI58146" s="850"/>
    </row>
    <row r="58147" spans="85:87" x14ac:dyDescent="0.25">
      <c r="CG58147" s="768"/>
      <c r="CH58147" s="768"/>
      <c r="CI58147" s="850"/>
    </row>
    <row r="58148" spans="85:87" x14ac:dyDescent="0.25">
      <c r="CG58148" s="768"/>
      <c r="CH58148" s="768"/>
      <c r="CI58148" s="850"/>
    </row>
    <row r="58149" spans="85:87" x14ac:dyDescent="0.25">
      <c r="CG58149" s="768"/>
      <c r="CH58149" s="768"/>
      <c r="CI58149" s="850"/>
    </row>
    <row r="58150" spans="85:87" x14ac:dyDescent="0.25">
      <c r="CG58150" s="768"/>
      <c r="CH58150" s="768"/>
      <c r="CI58150" s="850"/>
    </row>
    <row r="58151" spans="85:87" x14ac:dyDescent="0.25">
      <c r="CG58151" s="768"/>
      <c r="CH58151" s="768"/>
      <c r="CI58151" s="850"/>
    </row>
    <row r="58152" spans="85:87" x14ac:dyDescent="0.25">
      <c r="CG58152" s="768"/>
      <c r="CH58152" s="768"/>
      <c r="CI58152" s="850"/>
    </row>
    <row r="58153" spans="85:87" x14ac:dyDescent="0.25">
      <c r="CG58153" s="768"/>
      <c r="CH58153" s="768"/>
      <c r="CI58153" s="850"/>
    </row>
    <row r="58154" spans="85:87" x14ac:dyDescent="0.25">
      <c r="CG58154" s="768"/>
      <c r="CH58154" s="768"/>
      <c r="CI58154" s="850"/>
    </row>
    <row r="58155" spans="85:87" x14ac:dyDescent="0.25">
      <c r="CG58155" s="768"/>
      <c r="CH58155" s="768"/>
      <c r="CI58155" s="850"/>
    </row>
    <row r="58156" spans="85:87" x14ac:dyDescent="0.25">
      <c r="CG58156" s="768"/>
      <c r="CH58156" s="768"/>
      <c r="CI58156" s="850"/>
    </row>
    <row r="58157" spans="85:87" x14ac:dyDescent="0.25">
      <c r="CG58157" s="768"/>
      <c r="CH58157" s="768"/>
      <c r="CI58157" s="850"/>
    </row>
    <row r="58158" spans="85:87" x14ac:dyDescent="0.25">
      <c r="CG58158" s="768"/>
      <c r="CH58158" s="768"/>
      <c r="CI58158" s="850"/>
    </row>
    <row r="58159" spans="85:87" x14ac:dyDescent="0.25">
      <c r="CG58159" s="768"/>
      <c r="CH58159" s="768"/>
      <c r="CI58159" s="850"/>
    </row>
    <row r="58160" spans="85:87" x14ac:dyDescent="0.25">
      <c r="CG58160" s="768"/>
      <c r="CH58160" s="768"/>
      <c r="CI58160" s="850"/>
    </row>
    <row r="58161" spans="85:87" x14ac:dyDescent="0.25">
      <c r="CG58161" s="768"/>
      <c r="CH58161" s="768"/>
      <c r="CI58161" s="850"/>
    </row>
    <row r="58162" spans="85:87" x14ac:dyDescent="0.25">
      <c r="CG58162" s="768"/>
      <c r="CH58162" s="768"/>
      <c r="CI58162" s="850"/>
    </row>
    <row r="58163" spans="85:87" x14ac:dyDescent="0.25">
      <c r="CG58163" s="768"/>
      <c r="CH58163" s="768"/>
      <c r="CI58163" s="850"/>
    </row>
    <row r="58164" spans="85:87" x14ac:dyDescent="0.25">
      <c r="CG58164" s="768"/>
      <c r="CH58164" s="768"/>
      <c r="CI58164" s="850"/>
    </row>
    <row r="58165" spans="85:87" x14ac:dyDescent="0.25">
      <c r="CG58165" s="768"/>
      <c r="CH58165" s="768"/>
      <c r="CI58165" s="850"/>
    </row>
    <row r="58166" spans="85:87" x14ac:dyDescent="0.25">
      <c r="CG58166" s="768"/>
      <c r="CH58166" s="768"/>
      <c r="CI58166" s="850"/>
    </row>
    <row r="58167" spans="85:87" x14ac:dyDescent="0.25">
      <c r="CG58167" s="768"/>
      <c r="CH58167" s="768"/>
      <c r="CI58167" s="850"/>
    </row>
    <row r="58168" spans="85:87" x14ac:dyDescent="0.25">
      <c r="CG58168" s="768"/>
      <c r="CH58168" s="768"/>
      <c r="CI58168" s="850"/>
    </row>
    <row r="58169" spans="85:87" x14ac:dyDescent="0.25">
      <c r="CG58169" s="768"/>
      <c r="CH58169" s="768"/>
      <c r="CI58169" s="850"/>
    </row>
    <row r="58170" spans="85:87" x14ac:dyDescent="0.25">
      <c r="CG58170" s="768"/>
      <c r="CH58170" s="768"/>
      <c r="CI58170" s="850"/>
    </row>
    <row r="58171" spans="85:87" x14ac:dyDescent="0.25">
      <c r="CG58171" s="768"/>
      <c r="CH58171" s="768"/>
      <c r="CI58171" s="850"/>
    </row>
    <row r="58172" spans="85:87" x14ac:dyDescent="0.25">
      <c r="CG58172" s="768"/>
      <c r="CH58172" s="768"/>
      <c r="CI58172" s="850"/>
    </row>
    <row r="58173" spans="85:87" x14ac:dyDescent="0.25">
      <c r="CG58173" s="768"/>
      <c r="CH58173" s="768"/>
      <c r="CI58173" s="850"/>
    </row>
    <row r="58174" spans="85:87" x14ac:dyDescent="0.25">
      <c r="CG58174" s="768"/>
      <c r="CH58174" s="768"/>
      <c r="CI58174" s="850"/>
    </row>
    <row r="58175" spans="85:87" x14ac:dyDescent="0.25">
      <c r="CG58175" s="768"/>
      <c r="CH58175" s="768"/>
      <c r="CI58175" s="850"/>
    </row>
    <row r="58176" spans="85:87" x14ac:dyDescent="0.25">
      <c r="CG58176" s="768"/>
      <c r="CH58176" s="768"/>
      <c r="CI58176" s="850"/>
    </row>
    <row r="58177" spans="85:87" x14ac:dyDescent="0.25">
      <c r="CG58177" s="768"/>
      <c r="CH58177" s="768"/>
      <c r="CI58177" s="850"/>
    </row>
    <row r="58178" spans="85:87" x14ac:dyDescent="0.25">
      <c r="CG58178" s="768"/>
      <c r="CH58178" s="768"/>
      <c r="CI58178" s="850"/>
    </row>
    <row r="58179" spans="85:87" x14ac:dyDescent="0.25">
      <c r="CG58179" s="768"/>
      <c r="CH58179" s="768"/>
      <c r="CI58179" s="850"/>
    </row>
    <row r="58180" spans="85:87" x14ac:dyDescent="0.25">
      <c r="CG58180" s="768"/>
      <c r="CH58180" s="768"/>
      <c r="CI58180" s="850"/>
    </row>
    <row r="58181" spans="85:87" x14ac:dyDescent="0.25">
      <c r="CG58181" s="768"/>
      <c r="CH58181" s="768"/>
      <c r="CI58181" s="850"/>
    </row>
    <row r="58182" spans="85:87" x14ac:dyDescent="0.25">
      <c r="CG58182" s="768"/>
      <c r="CH58182" s="768"/>
      <c r="CI58182" s="850"/>
    </row>
    <row r="58183" spans="85:87" x14ac:dyDescent="0.25">
      <c r="CG58183" s="768"/>
      <c r="CH58183" s="768"/>
      <c r="CI58183" s="850"/>
    </row>
    <row r="58184" spans="85:87" x14ac:dyDescent="0.25">
      <c r="CG58184" s="768"/>
      <c r="CH58184" s="768"/>
      <c r="CI58184" s="850"/>
    </row>
    <row r="58185" spans="85:87" x14ac:dyDescent="0.25">
      <c r="CG58185" s="768"/>
      <c r="CH58185" s="768"/>
      <c r="CI58185" s="850"/>
    </row>
    <row r="58186" spans="85:87" x14ac:dyDescent="0.25">
      <c r="CG58186" s="768"/>
      <c r="CH58186" s="768"/>
      <c r="CI58186" s="850"/>
    </row>
    <row r="58187" spans="85:87" x14ac:dyDescent="0.25">
      <c r="CG58187" s="768"/>
      <c r="CH58187" s="768"/>
      <c r="CI58187" s="850"/>
    </row>
    <row r="58188" spans="85:87" x14ac:dyDescent="0.25">
      <c r="CG58188" s="768"/>
      <c r="CH58188" s="768"/>
      <c r="CI58188" s="850"/>
    </row>
    <row r="58189" spans="85:87" x14ac:dyDescent="0.25">
      <c r="CG58189" s="768"/>
      <c r="CH58189" s="768"/>
      <c r="CI58189" s="850"/>
    </row>
    <row r="58190" spans="85:87" x14ac:dyDescent="0.25">
      <c r="CG58190" s="768"/>
      <c r="CH58190" s="768"/>
      <c r="CI58190" s="850"/>
    </row>
    <row r="58191" spans="85:87" x14ac:dyDescent="0.25">
      <c r="CG58191" s="768"/>
      <c r="CH58191" s="768"/>
      <c r="CI58191" s="850"/>
    </row>
    <row r="58192" spans="85:87" x14ac:dyDescent="0.25">
      <c r="CG58192" s="768"/>
      <c r="CH58192" s="768"/>
      <c r="CI58192" s="850"/>
    </row>
    <row r="58193" spans="85:87" x14ac:dyDescent="0.25">
      <c r="CG58193" s="768"/>
      <c r="CH58193" s="768"/>
      <c r="CI58193" s="850"/>
    </row>
    <row r="58194" spans="85:87" x14ac:dyDescent="0.25">
      <c r="CG58194" s="768"/>
      <c r="CH58194" s="768"/>
      <c r="CI58194" s="850"/>
    </row>
    <row r="58195" spans="85:87" x14ac:dyDescent="0.25">
      <c r="CG58195" s="768"/>
      <c r="CH58195" s="768"/>
      <c r="CI58195" s="850"/>
    </row>
    <row r="58196" spans="85:87" x14ac:dyDescent="0.25">
      <c r="CG58196" s="768"/>
      <c r="CH58196" s="768"/>
      <c r="CI58196" s="850"/>
    </row>
    <row r="58197" spans="85:87" x14ac:dyDescent="0.25">
      <c r="CG58197" s="768"/>
      <c r="CH58197" s="768"/>
      <c r="CI58197" s="850"/>
    </row>
    <row r="58198" spans="85:87" x14ac:dyDescent="0.25">
      <c r="CG58198" s="768"/>
      <c r="CH58198" s="768"/>
      <c r="CI58198" s="850"/>
    </row>
    <row r="58199" spans="85:87" x14ac:dyDescent="0.25">
      <c r="CG58199" s="768"/>
      <c r="CH58199" s="768"/>
      <c r="CI58199" s="850"/>
    </row>
    <row r="58200" spans="85:87" x14ac:dyDescent="0.25">
      <c r="CG58200" s="768"/>
      <c r="CH58200" s="768"/>
      <c r="CI58200" s="850"/>
    </row>
    <row r="58201" spans="85:87" x14ac:dyDescent="0.25">
      <c r="CG58201" s="768"/>
      <c r="CH58201" s="768"/>
      <c r="CI58201" s="850"/>
    </row>
    <row r="58202" spans="85:87" x14ac:dyDescent="0.25">
      <c r="CG58202" s="768"/>
      <c r="CH58202" s="768"/>
      <c r="CI58202" s="850"/>
    </row>
    <row r="58203" spans="85:87" x14ac:dyDescent="0.25">
      <c r="CG58203" s="768"/>
      <c r="CH58203" s="768"/>
      <c r="CI58203" s="850"/>
    </row>
    <row r="58204" spans="85:87" x14ac:dyDescent="0.25">
      <c r="CG58204" s="768"/>
      <c r="CH58204" s="768"/>
      <c r="CI58204" s="850"/>
    </row>
    <row r="58205" spans="85:87" x14ac:dyDescent="0.25">
      <c r="CG58205" s="768"/>
      <c r="CH58205" s="768"/>
      <c r="CI58205" s="850"/>
    </row>
    <row r="58206" spans="85:87" x14ac:dyDescent="0.25">
      <c r="CG58206" s="768"/>
      <c r="CH58206" s="768"/>
      <c r="CI58206" s="850"/>
    </row>
    <row r="58207" spans="85:87" x14ac:dyDescent="0.25">
      <c r="CG58207" s="768"/>
      <c r="CH58207" s="768"/>
      <c r="CI58207" s="850"/>
    </row>
    <row r="58208" spans="85:87" x14ac:dyDescent="0.25">
      <c r="CG58208" s="768"/>
      <c r="CH58208" s="768"/>
      <c r="CI58208" s="850"/>
    </row>
    <row r="58209" spans="85:87" x14ac:dyDescent="0.25">
      <c r="CG58209" s="768"/>
      <c r="CH58209" s="768"/>
      <c r="CI58209" s="850"/>
    </row>
    <row r="58210" spans="85:87" x14ac:dyDescent="0.25">
      <c r="CG58210" s="768"/>
      <c r="CH58210" s="768"/>
      <c r="CI58210" s="850"/>
    </row>
    <row r="58211" spans="85:87" x14ac:dyDescent="0.25">
      <c r="CG58211" s="768"/>
      <c r="CH58211" s="768"/>
      <c r="CI58211" s="850"/>
    </row>
    <row r="58212" spans="85:87" x14ac:dyDescent="0.25">
      <c r="CG58212" s="768"/>
      <c r="CH58212" s="768"/>
      <c r="CI58212" s="850"/>
    </row>
    <row r="58213" spans="85:87" x14ac:dyDescent="0.25">
      <c r="CG58213" s="768"/>
      <c r="CH58213" s="768"/>
      <c r="CI58213" s="850"/>
    </row>
    <row r="58214" spans="85:87" x14ac:dyDescent="0.25">
      <c r="CG58214" s="768"/>
      <c r="CH58214" s="768"/>
      <c r="CI58214" s="850"/>
    </row>
    <row r="58215" spans="85:87" x14ac:dyDescent="0.25">
      <c r="CG58215" s="768"/>
      <c r="CH58215" s="768"/>
      <c r="CI58215" s="850"/>
    </row>
    <row r="58216" spans="85:87" x14ac:dyDescent="0.25">
      <c r="CG58216" s="768"/>
      <c r="CH58216" s="768"/>
      <c r="CI58216" s="850"/>
    </row>
    <row r="58217" spans="85:87" x14ac:dyDescent="0.25">
      <c r="CG58217" s="768"/>
      <c r="CH58217" s="768"/>
      <c r="CI58217" s="850"/>
    </row>
    <row r="58218" spans="85:87" x14ac:dyDescent="0.25">
      <c r="CG58218" s="768"/>
      <c r="CH58218" s="768"/>
      <c r="CI58218" s="850"/>
    </row>
    <row r="58219" spans="85:87" x14ac:dyDescent="0.25">
      <c r="CG58219" s="768"/>
      <c r="CH58219" s="768"/>
      <c r="CI58219" s="850"/>
    </row>
    <row r="58220" spans="85:87" x14ac:dyDescent="0.25">
      <c r="CG58220" s="768"/>
      <c r="CH58220" s="768"/>
      <c r="CI58220" s="850"/>
    </row>
    <row r="58221" spans="85:87" x14ac:dyDescent="0.25">
      <c r="CG58221" s="768"/>
      <c r="CH58221" s="768"/>
      <c r="CI58221" s="850"/>
    </row>
    <row r="58222" spans="85:87" x14ac:dyDescent="0.25">
      <c r="CG58222" s="768"/>
      <c r="CH58222" s="768"/>
      <c r="CI58222" s="850"/>
    </row>
    <row r="58223" spans="85:87" x14ac:dyDescent="0.25">
      <c r="CG58223" s="768"/>
      <c r="CH58223" s="768"/>
      <c r="CI58223" s="850"/>
    </row>
    <row r="58224" spans="85:87" x14ac:dyDescent="0.25">
      <c r="CG58224" s="768"/>
      <c r="CH58224" s="768"/>
      <c r="CI58224" s="850"/>
    </row>
    <row r="58225" spans="85:87" x14ac:dyDescent="0.25">
      <c r="CG58225" s="768"/>
      <c r="CH58225" s="768"/>
      <c r="CI58225" s="850"/>
    </row>
    <row r="58226" spans="85:87" x14ac:dyDescent="0.25">
      <c r="CG58226" s="768"/>
      <c r="CH58226" s="768"/>
      <c r="CI58226" s="850"/>
    </row>
    <row r="58227" spans="85:87" x14ac:dyDescent="0.25">
      <c r="CG58227" s="768"/>
      <c r="CH58227" s="768"/>
      <c r="CI58227" s="850"/>
    </row>
    <row r="58228" spans="85:87" x14ac:dyDescent="0.25">
      <c r="CG58228" s="768"/>
      <c r="CH58228" s="768"/>
      <c r="CI58228" s="850"/>
    </row>
    <row r="58229" spans="85:87" x14ac:dyDescent="0.25">
      <c r="CG58229" s="768"/>
      <c r="CH58229" s="768"/>
      <c r="CI58229" s="850"/>
    </row>
    <row r="58230" spans="85:87" x14ac:dyDescent="0.25">
      <c r="CG58230" s="768"/>
      <c r="CH58230" s="768"/>
      <c r="CI58230" s="850"/>
    </row>
    <row r="58231" spans="85:87" x14ac:dyDescent="0.25">
      <c r="CG58231" s="768"/>
      <c r="CH58231" s="768"/>
      <c r="CI58231" s="850"/>
    </row>
    <row r="58232" spans="85:87" x14ac:dyDescent="0.25">
      <c r="CG58232" s="768"/>
      <c r="CH58232" s="768"/>
      <c r="CI58232" s="850"/>
    </row>
    <row r="58233" spans="85:87" x14ac:dyDescent="0.25">
      <c r="CG58233" s="768"/>
      <c r="CH58233" s="768"/>
      <c r="CI58233" s="850"/>
    </row>
    <row r="58234" spans="85:87" x14ac:dyDescent="0.25">
      <c r="CG58234" s="768"/>
      <c r="CH58234" s="768"/>
      <c r="CI58234" s="850"/>
    </row>
    <row r="58235" spans="85:87" x14ac:dyDescent="0.25">
      <c r="CG58235" s="768"/>
      <c r="CH58235" s="768"/>
      <c r="CI58235" s="850"/>
    </row>
    <row r="58236" spans="85:87" x14ac:dyDescent="0.25">
      <c r="CG58236" s="768"/>
      <c r="CH58236" s="768"/>
      <c r="CI58236" s="850"/>
    </row>
    <row r="58237" spans="85:87" x14ac:dyDescent="0.25">
      <c r="CG58237" s="768"/>
      <c r="CH58237" s="768"/>
      <c r="CI58237" s="850"/>
    </row>
    <row r="58238" spans="85:87" x14ac:dyDescent="0.25">
      <c r="CG58238" s="768"/>
      <c r="CH58238" s="768"/>
      <c r="CI58238" s="850"/>
    </row>
    <row r="58239" spans="85:87" x14ac:dyDescent="0.25">
      <c r="CG58239" s="768"/>
      <c r="CH58239" s="768"/>
      <c r="CI58239" s="850"/>
    </row>
    <row r="58240" spans="85:87" x14ac:dyDescent="0.25">
      <c r="CG58240" s="768"/>
      <c r="CH58240" s="768"/>
      <c r="CI58240" s="850"/>
    </row>
    <row r="58241" spans="85:87" x14ac:dyDescent="0.25">
      <c r="CG58241" s="768"/>
      <c r="CH58241" s="768"/>
      <c r="CI58241" s="850"/>
    </row>
    <row r="58242" spans="85:87" x14ac:dyDescent="0.25">
      <c r="CG58242" s="768"/>
      <c r="CH58242" s="768"/>
      <c r="CI58242" s="850"/>
    </row>
    <row r="58243" spans="85:87" x14ac:dyDescent="0.25">
      <c r="CG58243" s="768"/>
      <c r="CH58243" s="768"/>
      <c r="CI58243" s="850"/>
    </row>
    <row r="58244" spans="85:87" x14ac:dyDescent="0.25">
      <c r="CG58244" s="768"/>
      <c r="CH58244" s="768"/>
      <c r="CI58244" s="850"/>
    </row>
    <row r="58245" spans="85:87" x14ac:dyDescent="0.25">
      <c r="CG58245" s="768"/>
      <c r="CH58245" s="768"/>
      <c r="CI58245" s="850"/>
    </row>
    <row r="58246" spans="85:87" x14ac:dyDescent="0.25">
      <c r="CG58246" s="768"/>
      <c r="CH58246" s="768"/>
      <c r="CI58246" s="850"/>
    </row>
    <row r="58247" spans="85:87" x14ac:dyDescent="0.25">
      <c r="CG58247" s="768"/>
      <c r="CH58247" s="768"/>
      <c r="CI58247" s="850"/>
    </row>
    <row r="58248" spans="85:87" x14ac:dyDescent="0.25">
      <c r="CG58248" s="768"/>
      <c r="CH58248" s="768"/>
      <c r="CI58248" s="850"/>
    </row>
    <row r="58249" spans="85:87" x14ac:dyDescent="0.25">
      <c r="CG58249" s="768"/>
      <c r="CH58249" s="768"/>
      <c r="CI58249" s="850"/>
    </row>
    <row r="58250" spans="85:87" x14ac:dyDescent="0.25">
      <c r="CG58250" s="768"/>
      <c r="CH58250" s="768"/>
      <c r="CI58250" s="850"/>
    </row>
    <row r="58251" spans="85:87" x14ac:dyDescent="0.25">
      <c r="CG58251" s="768"/>
      <c r="CH58251" s="768"/>
      <c r="CI58251" s="850"/>
    </row>
    <row r="58252" spans="85:87" x14ac:dyDescent="0.25">
      <c r="CG58252" s="768"/>
      <c r="CH58252" s="768"/>
      <c r="CI58252" s="850"/>
    </row>
    <row r="58253" spans="85:87" x14ac:dyDescent="0.25">
      <c r="CG58253" s="768"/>
      <c r="CH58253" s="768"/>
      <c r="CI58253" s="850"/>
    </row>
    <row r="58254" spans="85:87" x14ac:dyDescent="0.25">
      <c r="CG58254" s="768"/>
      <c r="CH58254" s="768"/>
      <c r="CI58254" s="850"/>
    </row>
    <row r="58255" spans="85:87" x14ac:dyDescent="0.25">
      <c r="CG58255" s="768"/>
      <c r="CH58255" s="768"/>
      <c r="CI58255" s="850"/>
    </row>
    <row r="58256" spans="85:87" x14ac:dyDescent="0.25">
      <c r="CG58256" s="768"/>
      <c r="CH58256" s="768"/>
      <c r="CI58256" s="850"/>
    </row>
    <row r="58257" spans="85:87" x14ac:dyDescent="0.25">
      <c r="CG58257" s="768"/>
      <c r="CH58257" s="768"/>
      <c r="CI58257" s="850"/>
    </row>
    <row r="58258" spans="85:87" x14ac:dyDescent="0.25">
      <c r="CG58258" s="768"/>
      <c r="CH58258" s="768"/>
      <c r="CI58258" s="850"/>
    </row>
    <row r="58259" spans="85:87" x14ac:dyDescent="0.25">
      <c r="CG58259" s="768"/>
      <c r="CH58259" s="768"/>
      <c r="CI58259" s="850"/>
    </row>
    <row r="58260" spans="85:87" x14ac:dyDescent="0.25">
      <c r="CG58260" s="768"/>
      <c r="CH58260" s="768"/>
      <c r="CI58260" s="850"/>
    </row>
    <row r="58261" spans="85:87" x14ac:dyDescent="0.25">
      <c r="CG58261" s="768"/>
      <c r="CH58261" s="768"/>
      <c r="CI58261" s="850"/>
    </row>
    <row r="58262" spans="85:87" x14ac:dyDescent="0.25">
      <c r="CG58262" s="768"/>
      <c r="CH58262" s="768"/>
      <c r="CI58262" s="850"/>
    </row>
    <row r="58263" spans="85:87" x14ac:dyDescent="0.25">
      <c r="CG58263" s="768"/>
      <c r="CH58263" s="768"/>
      <c r="CI58263" s="850"/>
    </row>
    <row r="58264" spans="85:87" x14ac:dyDescent="0.25">
      <c r="CG58264" s="768"/>
      <c r="CH58264" s="768"/>
      <c r="CI58264" s="850"/>
    </row>
    <row r="58265" spans="85:87" x14ac:dyDescent="0.25">
      <c r="CG58265" s="768"/>
      <c r="CH58265" s="768"/>
      <c r="CI58265" s="850"/>
    </row>
    <row r="58266" spans="85:87" x14ac:dyDescent="0.25">
      <c r="CG58266" s="768"/>
      <c r="CH58266" s="768"/>
      <c r="CI58266" s="850"/>
    </row>
    <row r="58267" spans="85:87" x14ac:dyDescent="0.25">
      <c r="CG58267" s="768"/>
      <c r="CH58267" s="768"/>
      <c r="CI58267" s="850"/>
    </row>
    <row r="58268" spans="85:87" x14ac:dyDescent="0.25">
      <c r="CG58268" s="768"/>
      <c r="CH58268" s="768"/>
      <c r="CI58268" s="850"/>
    </row>
    <row r="58269" spans="85:87" x14ac:dyDescent="0.25">
      <c r="CG58269" s="768"/>
      <c r="CH58269" s="768"/>
      <c r="CI58269" s="850"/>
    </row>
    <row r="58270" spans="85:87" x14ac:dyDescent="0.25">
      <c r="CG58270" s="768"/>
      <c r="CH58270" s="768"/>
      <c r="CI58270" s="850"/>
    </row>
    <row r="58271" spans="85:87" x14ac:dyDescent="0.25">
      <c r="CG58271" s="768"/>
      <c r="CH58271" s="768"/>
      <c r="CI58271" s="850"/>
    </row>
    <row r="58272" spans="85:87" x14ac:dyDescent="0.25">
      <c r="CG58272" s="768"/>
      <c r="CH58272" s="768"/>
      <c r="CI58272" s="850"/>
    </row>
    <row r="58273" spans="85:87" x14ac:dyDescent="0.25">
      <c r="CG58273" s="768"/>
      <c r="CH58273" s="768"/>
      <c r="CI58273" s="850"/>
    </row>
    <row r="58274" spans="85:87" x14ac:dyDescent="0.25">
      <c r="CG58274" s="768"/>
      <c r="CH58274" s="768"/>
      <c r="CI58274" s="850"/>
    </row>
    <row r="58275" spans="85:87" x14ac:dyDescent="0.25">
      <c r="CG58275" s="768"/>
      <c r="CH58275" s="768"/>
      <c r="CI58275" s="850"/>
    </row>
    <row r="58276" spans="85:87" x14ac:dyDescent="0.25">
      <c r="CG58276" s="768"/>
      <c r="CH58276" s="768"/>
      <c r="CI58276" s="850"/>
    </row>
    <row r="58277" spans="85:87" x14ac:dyDescent="0.25">
      <c r="CG58277" s="768"/>
      <c r="CH58277" s="768"/>
      <c r="CI58277" s="850"/>
    </row>
    <row r="58278" spans="85:87" x14ac:dyDescent="0.25">
      <c r="CG58278" s="768"/>
      <c r="CH58278" s="768"/>
      <c r="CI58278" s="850"/>
    </row>
    <row r="58279" spans="85:87" x14ac:dyDescent="0.25">
      <c r="CG58279" s="768"/>
      <c r="CH58279" s="768"/>
      <c r="CI58279" s="850"/>
    </row>
    <row r="58280" spans="85:87" x14ac:dyDescent="0.25">
      <c r="CG58280" s="768"/>
      <c r="CH58280" s="768"/>
      <c r="CI58280" s="850"/>
    </row>
    <row r="58281" spans="85:87" x14ac:dyDescent="0.25">
      <c r="CG58281" s="768"/>
      <c r="CH58281" s="768"/>
      <c r="CI58281" s="850"/>
    </row>
    <row r="58282" spans="85:87" x14ac:dyDescent="0.25">
      <c r="CG58282" s="768"/>
      <c r="CH58282" s="768"/>
      <c r="CI58282" s="850"/>
    </row>
    <row r="58283" spans="85:87" x14ac:dyDescent="0.25">
      <c r="CG58283" s="768"/>
      <c r="CH58283" s="768"/>
      <c r="CI58283" s="850"/>
    </row>
    <row r="58284" spans="85:87" x14ac:dyDescent="0.25">
      <c r="CG58284" s="768"/>
      <c r="CH58284" s="768"/>
      <c r="CI58284" s="850"/>
    </row>
    <row r="58285" spans="85:87" x14ac:dyDescent="0.25">
      <c r="CG58285" s="768"/>
      <c r="CH58285" s="768"/>
      <c r="CI58285" s="850"/>
    </row>
    <row r="58286" spans="85:87" x14ac:dyDescent="0.25">
      <c r="CG58286" s="768"/>
      <c r="CH58286" s="768"/>
      <c r="CI58286" s="850"/>
    </row>
    <row r="58287" spans="85:87" x14ac:dyDescent="0.25">
      <c r="CG58287" s="768"/>
      <c r="CH58287" s="768"/>
      <c r="CI58287" s="850"/>
    </row>
    <row r="58288" spans="85:87" x14ac:dyDescent="0.25">
      <c r="CG58288" s="768"/>
      <c r="CH58288" s="768"/>
      <c r="CI58288" s="850"/>
    </row>
    <row r="58289" spans="85:87" x14ac:dyDescent="0.25">
      <c r="CG58289" s="768"/>
      <c r="CH58289" s="768"/>
      <c r="CI58289" s="850"/>
    </row>
    <row r="58290" spans="85:87" x14ac:dyDescent="0.25">
      <c r="CG58290" s="768"/>
      <c r="CH58290" s="768"/>
      <c r="CI58290" s="850"/>
    </row>
    <row r="58291" spans="85:87" x14ac:dyDescent="0.25">
      <c r="CG58291" s="768"/>
      <c r="CH58291" s="768"/>
      <c r="CI58291" s="850"/>
    </row>
    <row r="58292" spans="85:87" x14ac:dyDescent="0.25">
      <c r="CG58292" s="768"/>
      <c r="CH58292" s="768"/>
      <c r="CI58292" s="850"/>
    </row>
    <row r="58293" spans="85:87" x14ac:dyDescent="0.25">
      <c r="CG58293" s="768"/>
      <c r="CH58293" s="768"/>
      <c r="CI58293" s="850"/>
    </row>
    <row r="58294" spans="85:87" x14ac:dyDescent="0.25">
      <c r="CG58294" s="768"/>
      <c r="CH58294" s="768"/>
      <c r="CI58294" s="850"/>
    </row>
    <row r="58295" spans="85:87" x14ac:dyDescent="0.25">
      <c r="CG58295" s="768"/>
      <c r="CH58295" s="768"/>
      <c r="CI58295" s="850"/>
    </row>
    <row r="58296" spans="85:87" x14ac:dyDescent="0.25">
      <c r="CG58296" s="768"/>
      <c r="CH58296" s="768"/>
      <c r="CI58296" s="850"/>
    </row>
    <row r="58297" spans="85:87" x14ac:dyDescent="0.25">
      <c r="CG58297" s="768"/>
      <c r="CH58297" s="768"/>
      <c r="CI58297" s="850"/>
    </row>
    <row r="58298" spans="85:87" x14ac:dyDescent="0.25">
      <c r="CG58298" s="768"/>
      <c r="CH58298" s="768"/>
      <c r="CI58298" s="850"/>
    </row>
    <row r="58299" spans="85:87" x14ac:dyDescent="0.25">
      <c r="CG58299" s="768"/>
      <c r="CH58299" s="768"/>
      <c r="CI58299" s="850"/>
    </row>
    <row r="58300" spans="85:87" x14ac:dyDescent="0.25">
      <c r="CG58300" s="768"/>
      <c r="CH58300" s="768"/>
      <c r="CI58300" s="850"/>
    </row>
    <row r="58301" spans="85:87" x14ac:dyDescent="0.25">
      <c r="CG58301" s="768"/>
      <c r="CH58301" s="768"/>
      <c r="CI58301" s="850"/>
    </row>
    <row r="58302" spans="85:87" x14ac:dyDescent="0.25">
      <c r="CG58302" s="768"/>
      <c r="CH58302" s="768"/>
      <c r="CI58302" s="850"/>
    </row>
    <row r="58303" spans="85:87" x14ac:dyDescent="0.25">
      <c r="CG58303" s="768"/>
      <c r="CH58303" s="768"/>
      <c r="CI58303" s="850"/>
    </row>
    <row r="58304" spans="85:87" x14ac:dyDescent="0.25">
      <c r="CG58304" s="768"/>
      <c r="CH58304" s="768"/>
      <c r="CI58304" s="850"/>
    </row>
    <row r="58305" spans="85:87" x14ac:dyDescent="0.25">
      <c r="CG58305" s="768"/>
      <c r="CH58305" s="768"/>
      <c r="CI58305" s="850"/>
    </row>
    <row r="58306" spans="85:87" x14ac:dyDescent="0.25">
      <c r="CG58306" s="768"/>
      <c r="CH58306" s="768"/>
      <c r="CI58306" s="850"/>
    </row>
    <row r="58307" spans="85:87" x14ac:dyDescent="0.25">
      <c r="CG58307" s="768"/>
      <c r="CH58307" s="768"/>
      <c r="CI58307" s="850"/>
    </row>
    <row r="58308" spans="85:87" x14ac:dyDescent="0.25">
      <c r="CG58308" s="768"/>
      <c r="CH58308" s="768"/>
      <c r="CI58308" s="850"/>
    </row>
    <row r="58309" spans="85:87" x14ac:dyDescent="0.25">
      <c r="CG58309" s="768"/>
      <c r="CH58309" s="768"/>
      <c r="CI58309" s="850"/>
    </row>
    <row r="58310" spans="85:87" x14ac:dyDescent="0.25">
      <c r="CG58310" s="768"/>
      <c r="CH58310" s="768"/>
      <c r="CI58310" s="850"/>
    </row>
    <row r="58311" spans="85:87" x14ac:dyDescent="0.25">
      <c r="CG58311" s="768"/>
      <c r="CH58311" s="768"/>
      <c r="CI58311" s="850"/>
    </row>
    <row r="58312" spans="85:87" x14ac:dyDescent="0.25">
      <c r="CG58312" s="768"/>
      <c r="CH58312" s="768"/>
      <c r="CI58312" s="850"/>
    </row>
    <row r="58313" spans="85:87" x14ac:dyDescent="0.25">
      <c r="CG58313" s="768"/>
      <c r="CH58313" s="768"/>
      <c r="CI58313" s="850"/>
    </row>
    <row r="58314" spans="85:87" x14ac:dyDescent="0.25">
      <c r="CG58314" s="768"/>
      <c r="CH58314" s="768"/>
      <c r="CI58314" s="850"/>
    </row>
    <row r="58315" spans="85:87" x14ac:dyDescent="0.25">
      <c r="CG58315" s="768"/>
      <c r="CH58315" s="768"/>
      <c r="CI58315" s="850"/>
    </row>
    <row r="58316" spans="85:87" x14ac:dyDescent="0.25">
      <c r="CG58316" s="768"/>
      <c r="CH58316" s="768"/>
      <c r="CI58316" s="850"/>
    </row>
    <row r="58317" spans="85:87" x14ac:dyDescent="0.25">
      <c r="CG58317" s="768"/>
      <c r="CH58317" s="768"/>
      <c r="CI58317" s="850"/>
    </row>
    <row r="58318" spans="85:87" x14ac:dyDescent="0.25">
      <c r="CG58318" s="768"/>
      <c r="CH58318" s="768"/>
      <c r="CI58318" s="850"/>
    </row>
    <row r="58319" spans="85:87" x14ac:dyDescent="0.25">
      <c r="CG58319" s="768"/>
      <c r="CH58319" s="768"/>
      <c r="CI58319" s="850"/>
    </row>
    <row r="58320" spans="85:87" x14ac:dyDescent="0.25">
      <c r="CG58320" s="768"/>
      <c r="CH58320" s="768"/>
      <c r="CI58320" s="850"/>
    </row>
    <row r="58321" spans="85:87" x14ac:dyDescent="0.25">
      <c r="CG58321" s="768"/>
      <c r="CH58321" s="768"/>
      <c r="CI58321" s="850"/>
    </row>
    <row r="58322" spans="85:87" x14ac:dyDescent="0.25">
      <c r="CG58322" s="768"/>
      <c r="CH58322" s="768"/>
      <c r="CI58322" s="850"/>
    </row>
    <row r="58323" spans="85:87" x14ac:dyDescent="0.25">
      <c r="CG58323" s="768"/>
      <c r="CH58323" s="768"/>
      <c r="CI58323" s="850"/>
    </row>
    <row r="58324" spans="85:87" x14ac:dyDescent="0.25">
      <c r="CG58324" s="768"/>
      <c r="CH58324" s="768"/>
      <c r="CI58324" s="850"/>
    </row>
    <row r="58325" spans="85:87" x14ac:dyDescent="0.25">
      <c r="CG58325" s="768"/>
      <c r="CH58325" s="768"/>
      <c r="CI58325" s="850"/>
    </row>
    <row r="58326" spans="85:87" x14ac:dyDescent="0.25">
      <c r="CG58326" s="768"/>
      <c r="CH58326" s="768"/>
      <c r="CI58326" s="850"/>
    </row>
    <row r="58327" spans="85:87" x14ac:dyDescent="0.25">
      <c r="CG58327" s="768"/>
      <c r="CH58327" s="768"/>
      <c r="CI58327" s="850"/>
    </row>
    <row r="58328" spans="85:87" x14ac:dyDescent="0.25">
      <c r="CG58328" s="768"/>
      <c r="CH58328" s="768"/>
      <c r="CI58328" s="850"/>
    </row>
    <row r="58329" spans="85:87" x14ac:dyDescent="0.25">
      <c r="CG58329" s="768"/>
      <c r="CH58329" s="768"/>
      <c r="CI58329" s="850"/>
    </row>
    <row r="58330" spans="85:87" x14ac:dyDescent="0.25">
      <c r="CG58330" s="768"/>
      <c r="CH58330" s="768"/>
      <c r="CI58330" s="850"/>
    </row>
    <row r="58331" spans="85:87" x14ac:dyDescent="0.25">
      <c r="CG58331" s="768"/>
      <c r="CH58331" s="768"/>
      <c r="CI58331" s="850"/>
    </row>
    <row r="58332" spans="85:87" x14ac:dyDescent="0.25">
      <c r="CG58332" s="768"/>
      <c r="CH58332" s="768"/>
      <c r="CI58332" s="850"/>
    </row>
    <row r="58333" spans="85:87" x14ac:dyDescent="0.25">
      <c r="CG58333" s="768"/>
      <c r="CH58333" s="768"/>
      <c r="CI58333" s="850"/>
    </row>
    <row r="58334" spans="85:87" x14ac:dyDescent="0.25">
      <c r="CG58334" s="768"/>
      <c r="CH58334" s="768"/>
      <c r="CI58334" s="850"/>
    </row>
    <row r="58335" spans="85:87" x14ac:dyDescent="0.25">
      <c r="CG58335" s="768"/>
      <c r="CH58335" s="768"/>
      <c r="CI58335" s="850"/>
    </row>
    <row r="58336" spans="85:87" x14ac:dyDescent="0.25">
      <c r="CG58336" s="768"/>
      <c r="CH58336" s="768"/>
      <c r="CI58336" s="850"/>
    </row>
    <row r="58337" spans="85:87" x14ac:dyDescent="0.25">
      <c r="CG58337" s="768"/>
      <c r="CH58337" s="768"/>
      <c r="CI58337" s="850"/>
    </row>
    <row r="58338" spans="85:87" x14ac:dyDescent="0.25">
      <c r="CG58338" s="768"/>
      <c r="CH58338" s="768"/>
      <c r="CI58338" s="850"/>
    </row>
    <row r="58339" spans="85:87" x14ac:dyDescent="0.25">
      <c r="CG58339" s="768"/>
      <c r="CH58339" s="768"/>
      <c r="CI58339" s="850"/>
    </row>
    <row r="58340" spans="85:87" x14ac:dyDescent="0.25">
      <c r="CG58340" s="768"/>
      <c r="CH58340" s="768"/>
      <c r="CI58340" s="850"/>
    </row>
    <row r="58341" spans="85:87" x14ac:dyDescent="0.25">
      <c r="CG58341" s="768"/>
      <c r="CH58341" s="768"/>
      <c r="CI58341" s="850"/>
    </row>
    <row r="58342" spans="85:87" x14ac:dyDescent="0.25">
      <c r="CG58342" s="768"/>
      <c r="CH58342" s="768"/>
      <c r="CI58342" s="850"/>
    </row>
    <row r="58343" spans="85:87" x14ac:dyDescent="0.25">
      <c r="CG58343" s="768"/>
      <c r="CH58343" s="768"/>
      <c r="CI58343" s="850"/>
    </row>
    <row r="58344" spans="85:87" x14ac:dyDescent="0.25">
      <c r="CG58344" s="768"/>
      <c r="CH58344" s="768"/>
      <c r="CI58344" s="850"/>
    </row>
    <row r="58345" spans="85:87" x14ac:dyDescent="0.25">
      <c r="CG58345" s="768"/>
      <c r="CH58345" s="768"/>
      <c r="CI58345" s="850"/>
    </row>
    <row r="58346" spans="85:87" x14ac:dyDescent="0.25">
      <c r="CG58346" s="768"/>
      <c r="CH58346" s="768"/>
      <c r="CI58346" s="850"/>
    </row>
    <row r="58347" spans="85:87" x14ac:dyDescent="0.25">
      <c r="CG58347" s="768"/>
      <c r="CH58347" s="768"/>
      <c r="CI58347" s="850"/>
    </row>
    <row r="58348" spans="85:87" x14ac:dyDescent="0.25">
      <c r="CG58348" s="768"/>
      <c r="CH58348" s="768"/>
      <c r="CI58348" s="850"/>
    </row>
    <row r="58349" spans="85:87" x14ac:dyDescent="0.25">
      <c r="CG58349" s="768"/>
      <c r="CH58349" s="768"/>
      <c r="CI58349" s="850"/>
    </row>
    <row r="58350" spans="85:87" x14ac:dyDescent="0.25">
      <c r="CG58350" s="768"/>
      <c r="CH58350" s="768"/>
      <c r="CI58350" s="850"/>
    </row>
    <row r="58351" spans="85:87" x14ac:dyDescent="0.25">
      <c r="CG58351" s="768"/>
      <c r="CH58351" s="768"/>
      <c r="CI58351" s="850"/>
    </row>
    <row r="58352" spans="85:87" x14ac:dyDescent="0.25">
      <c r="CG58352" s="768"/>
      <c r="CH58352" s="768"/>
      <c r="CI58352" s="850"/>
    </row>
    <row r="58353" spans="85:87" x14ac:dyDescent="0.25">
      <c r="CG58353" s="768"/>
      <c r="CH58353" s="768"/>
      <c r="CI58353" s="850"/>
    </row>
    <row r="58354" spans="85:87" x14ac:dyDescent="0.25">
      <c r="CG58354" s="768"/>
      <c r="CH58354" s="768"/>
      <c r="CI58354" s="850"/>
    </row>
    <row r="58355" spans="85:87" x14ac:dyDescent="0.25">
      <c r="CG58355" s="768"/>
      <c r="CH58355" s="768"/>
      <c r="CI58355" s="850"/>
    </row>
    <row r="58356" spans="85:87" x14ac:dyDescent="0.25">
      <c r="CG58356" s="768"/>
      <c r="CH58356" s="768"/>
      <c r="CI58356" s="850"/>
    </row>
    <row r="58357" spans="85:87" x14ac:dyDescent="0.25">
      <c r="CG58357" s="768"/>
      <c r="CH58357" s="768"/>
      <c r="CI58357" s="850"/>
    </row>
    <row r="58358" spans="85:87" x14ac:dyDescent="0.25">
      <c r="CG58358" s="768"/>
      <c r="CH58358" s="768"/>
      <c r="CI58358" s="850"/>
    </row>
    <row r="58359" spans="85:87" x14ac:dyDescent="0.25">
      <c r="CG58359" s="768"/>
      <c r="CH58359" s="768"/>
      <c r="CI58359" s="850"/>
    </row>
    <row r="58360" spans="85:87" x14ac:dyDescent="0.25">
      <c r="CG58360" s="768"/>
      <c r="CH58360" s="768"/>
      <c r="CI58360" s="850"/>
    </row>
    <row r="58361" spans="85:87" x14ac:dyDescent="0.25">
      <c r="CG58361" s="768"/>
      <c r="CH58361" s="768"/>
      <c r="CI58361" s="850"/>
    </row>
    <row r="58362" spans="85:87" x14ac:dyDescent="0.25">
      <c r="CG58362" s="768"/>
      <c r="CH58362" s="768"/>
      <c r="CI58362" s="850"/>
    </row>
    <row r="58363" spans="85:87" x14ac:dyDescent="0.25">
      <c r="CG58363" s="768"/>
      <c r="CH58363" s="768"/>
      <c r="CI58363" s="850"/>
    </row>
    <row r="58364" spans="85:87" x14ac:dyDescent="0.25">
      <c r="CG58364" s="768"/>
      <c r="CH58364" s="768"/>
      <c r="CI58364" s="850"/>
    </row>
    <row r="58365" spans="85:87" x14ac:dyDescent="0.25">
      <c r="CG58365" s="768"/>
      <c r="CH58365" s="768"/>
      <c r="CI58365" s="850"/>
    </row>
    <row r="58366" spans="85:87" x14ac:dyDescent="0.25">
      <c r="CG58366" s="768"/>
      <c r="CH58366" s="768"/>
      <c r="CI58366" s="850"/>
    </row>
    <row r="58367" spans="85:87" x14ac:dyDescent="0.25">
      <c r="CG58367" s="768"/>
      <c r="CH58367" s="768"/>
      <c r="CI58367" s="850"/>
    </row>
    <row r="58368" spans="85:87" x14ac:dyDescent="0.25">
      <c r="CG58368" s="768"/>
      <c r="CH58368" s="768"/>
      <c r="CI58368" s="850"/>
    </row>
    <row r="58369" spans="85:87" x14ac:dyDescent="0.25">
      <c r="CG58369" s="768"/>
      <c r="CH58369" s="768"/>
      <c r="CI58369" s="850"/>
    </row>
    <row r="58370" spans="85:87" x14ac:dyDescent="0.25">
      <c r="CG58370" s="768"/>
      <c r="CH58370" s="768"/>
      <c r="CI58370" s="850"/>
    </row>
    <row r="58371" spans="85:87" x14ac:dyDescent="0.25">
      <c r="CG58371" s="768"/>
      <c r="CH58371" s="768"/>
      <c r="CI58371" s="850"/>
    </row>
    <row r="58372" spans="85:87" x14ac:dyDescent="0.25">
      <c r="CG58372" s="768"/>
      <c r="CH58372" s="768"/>
      <c r="CI58372" s="850"/>
    </row>
    <row r="58373" spans="85:87" x14ac:dyDescent="0.25">
      <c r="CG58373" s="768"/>
      <c r="CH58373" s="768"/>
      <c r="CI58373" s="850"/>
    </row>
    <row r="58374" spans="85:87" x14ac:dyDescent="0.25">
      <c r="CG58374" s="768"/>
      <c r="CH58374" s="768"/>
      <c r="CI58374" s="850"/>
    </row>
    <row r="58375" spans="85:87" x14ac:dyDescent="0.25">
      <c r="CG58375" s="768"/>
      <c r="CH58375" s="768"/>
      <c r="CI58375" s="850"/>
    </row>
    <row r="58376" spans="85:87" x14ac:dyDescent="0.25">
      <c r="CG58376" s="768"/>
      <c r="CH58376" s="768"/>
      <c r="CI58376" s="850"/>
    </row>
    <row r="58377" spans="85:87" x14ac:dyDescent="0.25">
      <c r="CG58377" s="768"/>
      <c r="CH58377" s="768"/>
      <c r="CI58377" s="850"/>
    </row>
    <row r="58378" spans="85:87" x14ac:dyDescent="0.25">
      <c r="CG58378" s="768"/>
      <c r="CH58378" s="768"/>
      <c r="CI58378" s="850"/>
    </row>
    <row r="58379" spans="85:87" x14ac:dyDescent="0.25">
      <c r="CG58379" s="768"/>
      <c r="CH58379" s="768"/>
      <c r="CI58379" s="850"/>
    </row>
    <row r="58380" spans="85:87" x14ac:dyDescent="0.25">
      <c r="CG58380" s="768"/>
      <c r="CH58380" s="768"/>
      <c r="CI58380" s="850"/>
    </row>
    <row r="58381" spans="85:87" x14ac:dyDescent="0.25">
      <c r="CG58381" s="768"/>
      <c r="CH58381" s="768"/>
      <c r="CI58381" s="850"/>
    </row>
    <row r="58382" spans="85:87" x14ac:dyDescent="0.25">
      <c r="CG58382" s="768"/>
      <c r="CH58382" s="768"/>
      <c r="CI58382" s="850"/>
    </row>
    <row r="58383" spans="85:87" x14ac:dyDescent="0.25">
      <c r="CG58383" s="768"/>
      <c r="CH58383" s="768"/>
      <c r="CI58383" s="850"/>
    </row>
    <row r="58384" spans="85:87" x14ac:dyDescent="0.25">
      <c r="CG58384" s="768"/>
      <c r="CH58384" s="768"/>
      <c r="CI58384" s="850"/>
    </row>
    <row r="58385" spans="85:87" x14ac:dyDescent="0.25">
      <c r="CG58385" s="768"/>
      <c r="CH58385" s="768"/>
      <c r="CI58385" s="850"/>
    </row>
    <row r="58386" spans="85:87" x14ac:dyDescent="0.25">
      <c r="CG58386" s="768"/>
      <c r="CH58386" s="768"/>
      <c r="CI58386" s="850"/>
    </row>
    <row r="58387" spans="85:87" x14ac:dyDescent="0.25">
      <c r="CG58387" s="768"/>
      <c r="CH58387" s="768"/>
      <c r="CI58387" s="850"/>
    </row>
    <row r="58388" spans="85:87" x14ac:dyDescent="0.25">
      <c r="CG58388" s="768"/>
      <c r="CH58388" s="768"/>
      <c r="CI58388" s="850"/>
    </row>
    <row r="58389" spans="85:87" x14ac:dyDescent="0.25">
      <c r="CG58389" s="768"/>
      <c r="CH58389" s="768"/>
      <c r="CI58389" s="850"/>
    </row>
    <row r="58390" spans="85:87" x14ac:dyDescent="0.25">
      <c r="CG58390" s="768"/>
      <c r="CH58390" s="768"/>
      <c r="CI58390" s="850"/>
    </row>
    <row r="58391" spans="85:87" x14ac:dyDescent="0.25">
      <c r="CG58391" s="768"/>
      <c r="CH58391" s="768"/>
      <c r="CI58391" s="850"/>
    </row>
    <row r="58392" spans="85:87" x14ac:dyDescent="0.25">
      <c r="CG58392" s="768"/>
      <c r="CH58392" s="768"/>
      <c r="CI58392" s="850"/>
    </row>
    <row r="58393" spans="85:87" x14ac:dyDescent="0.25">
      <c r="CG58393" s="768"/>
      <c r="CH58393" s="768"/>
      <c r="CI58393" s="850"/>
    </row>
    <row r="58394" spans="85:87" x14ac:dyDescent="0.25">
      <c r="CG58394" s="768"/>
      <c r="CH58394" s="768"/>
      <c r="CI58394" s="850"/>
    </row>
    <row r="58395" spans="85:87" x14ac:dyDescent="0.25">
      <c r="CG58395" s="768"/>
      <c r="CH58395" s="768"/>
      <c r="CI58395" s="850"/>
    </row>
    <row r="58396" spans="85:87" x14ac:dyDescent="0.25">
      <c r="CG58396" s="768"/>
      <c r="CH58396" s="768"/>
      <c r="CI58396" s="850"/>
    </row>
    <row r="58397" spans="85:87" x14ac:dyDescent="0.25">
      <c r="CG58397" s="768"/>
      <c r="CH58397" s="768"/>
      <c r="CI58397" s="850"/>
    </row>
    <row r="58398" spans="85:87" x14ac:dyDescent="0.25">
      <c r="CG58398" s="768"/>
      <c r="CH58398" s="768"/>
      <c r="CI58398" s="850"/>
    </row>
    <row r="58399" spans="85:87" x14ac:dyDescent="0.25">
      <c r="CG58399" s="768"/>
      <c r="CH58399" s="768"/>
      <c r="CI58399" s="850"/>
    </row>
    <row r="58400" spans="85:87" x14ac:dyDescent="0.25">
      <c r="CG58400" s="768"/>
      <c r="CH58400" s="768"/>
      <c r="CI58400" s="850"/>
    </row>
    <row r="58401" spans="85:87" x14ac:dyDescent="0.25">
      <c r="CG58401" s="768"/>
      <c r="CH58401" s="768"/>
      <c r="CI58401" s="850"/>
    </row>
    <row r="58402" spans="85:87" x14ac:dyDescent="0.25">
      <c r="CG58402" s="768"/>
      <c r="CH58402" s="768"/>
      <c r="CI58402" s="850"/>
    </row>
    <row r="58403" spans="85:87" x14ac:dyDescent="0.25">
      <c r="CG58403" s="768"/>
      <c r="CH58403" s="768"/>
      <c r="CI58403" s="850"/>
    </row>
    <row r="58404" spans="85:87" x14ac:dyDescent="0.25">
      <c r="CG58404" s="768"/>
      <c r="CH58404" s="768"/>
      <c r="CI58404" s="850"/>
    </row>
    <row r="58405" spans="85:87" x14ac:dyDescent="0.25">
      <c r="CG58405" s="768"/>
      <c r="CH58405" s="768"/>
      <c r="CI58405" s="850"/>
    </row>
    <row r="58406" spans="85:87" x14ac:dyDescent="0.25">
      <c r="CG58406" s="768"/>
      <c r="CH58406" s="768"/>
      <c r="CI58406" s="850"/>
    </row>
    <row r="58407" spans="85:87" x14ac:dyDescent="0.25">
      <c r="CG58407" s="768"/>
      <c r="CH58407" s="768"/>
      <c r="CI58407" s="850"/>
    </row>
    <row r="58408" spans="85:87" x14ac:dyDescent="0.25">
      <c r="CG58408" s="768"/>
      <c r="CH58408" s="768"/>
      <c r="CI58408" s="850"/>
    </row>
    <row r="58409" spans="85:87" x14ac:dyDescent="0.25">
      <c r="CG58409" s="768"/>
      <c r="CH58409" s="768"/>
      <c r="CI58409" s="850"/>
    </row>
    <row r="58410" spans="85:87" x14ac:dyDescent="0.25">
      <c r="CG58410" s="768"/>
      <c r="CH58410" s="768"/>
      <c r="CI58410" s="850"/>
    </row>
    <row r="58411" spans="85:87" x14ac:dyDescent="0.25">
      <c r="CG58411" s="768"/>
      <c r="CH58411" s="768"/>
      <c r="CI58411" s="850"/>
    </row>
    <row r="58412" spans="85:87" x14ac:dyDescent="0.25">
      <c r="CG58412" s="768"/>
      <c r="CH58412" s="768"/>
      <c r="CI58412" s="850"/>
    </row>
    <row r="58413" spans="85:87" x14ac:dyDescent="0.25">
      <c r="CG58413" s="768"/>
      <c r="CH58413" s="768"/>
      <c r="CI58413" s="850"/>
    </row>
    <row r="58414" spans="85:87" x14ac:dyDescent="0.25">
      <c r="CG58414" s="768"/>
      <c r="CH58414" s="768"/>
      <c r="CI58414" s="850"/>
    </row>
    <row r="58415" spans="85:87" x14ac:dyDescent="0.25">
      <c r="CG58415" s="768"/>
      <c r="CH58415" s="768"/>
      <c r="CI58415" s="850"/>
    </row>
    <row r="58416" spans="85:87" x14ac:dyDescent="0.25">
      <c r="CG58416" s="768"/>
      <c r="CH58416" s="768"/>
      <c r="CI58416" s="850"/>
    </row>
    <row r="58417" spans="85:87" x14ac:dyDescent="0.25">
      <c r="CG58417" s="768"/>
      <c r="CH58417" s="768"/>
      <c r="CI58417" s="850"/>
    </row>
    <row r="58418" spans="85:87" x14ac:dyDescent="0.25">
      <c r="CG58418" s="768"/>
      <c r="CH58418" s="768"/>
      <c r="CI58418" s="850"/>
    </row>
    <row r="58419" spans="85:87" x14ac:dyDescent="0.25">
      <c r="CG58419" s="768"/>
      <c r="CH58419" s="768"/>
      <c r="CI58419" s="850"/>
    </row>
    <row r="58420" spans="85:87" x14ac:dyDescent="0.25">
      <c r="CG58420" s="768"/>
      <c r="CH58420" s="768"/>
      <c r="CI58420" s="850"/>
    </row>
    <row r="58421" spans="85:87" x14ac:dyDescent="0.25">
      <c r="CG58421" s="768"/>
      <c r="CH58421" s="768"/>
      <c r="CI58421" s="850"/>
    </row>
    <row r="58422" spans="85:87" x14ac:dyDescent="0.25">
      <c r="CG58422" s="768"/>
      <c r="CH58422" s="768"/>
      <c r="CI58422" s="850"/>
    </row>
    <row r="58423" spans="85:87" x14ac:dyDescent="0.25">
      <c r="CG58423" s="768"/>
      <c r="CH58423" s="768"/>
      <c r="CI58423" s="850"/>
    </row>
    <row r="58424" spans="85:87" x14ac:dyDescent="0.25">
      <c r="CG58424" s="768"/>
      <c r="CH58424" s="768"/>
      <c r="CI58424" s="850"/>
    </row>
    <row r="58425" spans="85:87" x14ac:dyDescent="0.25">
      <c r="CG58425" s="768"/>
      <c r="CH58425" s="768"/>
      <c r="CI58425" s="850"/>
    </row>
    <row r="58426" spans="85:87" x14ac:dyDescent="0.25">
      <c r="CG58426" s="768"/>
      <c r="CH58426" s="768"/>
      <c r="CI58426" s="850"/>
    </row>
    <row r="58427" spans="85:87" x14ac:dyDescent="0.25">
      <c r="CG58427" s="768"/>
      <c r="CH58427" s="768"/>
      <c r="CI58427" s="850"/>
    </row>
    <row r="58428" spans="85:87" x14ac:dyDescent="0.25">
      <c r="CG58428" s="768"/>
      <c r="CH58428" s="768"/>
      <c r="CI58428" s="850"/>
    </row>
    <row r="58429" spans="85:87" x14ac:dyDescent="0.25">
      <c r="CG58429" s="768"/>
      <c r="CH58429" s="768"/>
      <c r="CI58429" s="850"/>
    </row>
    <row r="58430" spans="85:87" x14ac:dyDescent="0.25">
      <c r="CG58430" s="768"/>
      <c r="CH58430" s="768"/>
      <c r="CI58430" s="850"/>
    </row>
    <row r="58431" spans="85:87" x14ac:dyDescent="0.25">
      <c r="CG58431" s="768"/>
      <c r="CH58431" s="768"/>
      <c r="CI58431" s="850"/>
    </row>
    <row r="58432" spans="85:87" x14ac:dyDescent="0.25">
      <c r="CG58432" s="768"/>
      <c r="CH58432" s="768"/>
      <c r="CI58432" s="850"/>
    </row>
    <row r="58433" spans="85:87" x14ac:dyDescent="0.25">
      <c r="CG58433" s="768"/>
      <c r="CH58433" s="768"/>
      <c r="CI58433" s="850"/>
    </row>
    <row r="58434" spans="85:87" x14ac:dyDescent="0.25">
      <c r="CG58434" s="768"/>
      <c r="CH58434" s="768"/>
      <c r="CI58434" s="850"/>
    </row>
    <row r="58435" spans="85:87" x14ac:dyDescent="0.25">
      <c r="CG58435" s="768"/>
      <c r="CH58435" s="768"/>
      <c r="CI58435" s="850"/>
    </row>
    <row r="58436" spans="85:87" x14ac:dyDescent="0.25">
      <c r="CG58436" s="768"/>
      <c r="CH58436" s="768"/>
      <c r="CI58436" s="850"/>
    </row>
    <row r="58437" spans="85:87" x14ac:dyDescent="0.25">
      <c r="CG58437" s="768"/>
      <c r="CH58437" s="768"/>
      <c r="CI58437" s="850"/>
    </row>
    <row r="58438" spans="85:87" x14ac:dyDescent="0.25">
      <c r="CG58438" s="768"/>
      <c r="CH58438" s="768"/>
      <c r="CI58438" s="850"/>
    </row>
    <row r="58439" spans="85:87" x14ac:dyDescent="0.25">
      <c r="CG58439" s="768"/>
      <c r="CH58439" s="768"/>
      <c r="CI58439" s="850"/>
    </row>
    <row r="58440" spans="85:87" x14ac:dyDescent="0.25">
      <c r="CG58440" s="768"/>
      <c r="CH58440" s="768"/>
      <c r="CI58440" s="850"/>
    </row>
    <row r="58441" spans="85:87" x14ac:dyDescent="0.25">
      <c r="CG58441" s="768"/>
      <c r="CH58441" s="768"/>
      <c r="CI58441" s="850"/>
    </row>
    <row r="58442" spans="85:87" x14ac:dyDescent="0.25">
      <c r="CG58442" s="768"/>
      <c r="CH58442" s="768"/>
      <c r="CI58442" s="850"/>
    </row>
    <row r="58443" spans="85:87" x14ac:dyDescent="0.25">
      <c r="CG58443" s="768"/>
      <c r="CH58443" s="768"/>
      <c r="CI58443" s="850"/>
    </row>
    <row r="58444" spans="85:87" x14ac:dyDescent="0.25">
      <c r="CG58444" s="768"/>
      <c r="CH58444" s="768"/>
      <c r="CI58444" s="850"/>
    </row>
    <row r="58445" spans="85:87" x14ac:dyDescent="0.25">
      <c r="CG58445" s="768"/>
      <c r="CH58445" s="768"/>
      <c r="CI58445" s="850"/>
    </row>
    <row r="58446" spans="85:87" x14ac:dyDescent="0.25">
      <c r="CG58446" s="768"/>
      <c r="CH58446" s="768"/>
      <c r="CI58446" s="850"/>
    </row>
    <row r="58447" spans="85:87" x14ac:dyDescent="0.25">
      <c r="CG58447" s="768"/>
      <c r="CH58447" s="768"/>
      <c r="CI58447" s="850"/>
    </row>
    <row r="58448" spans="85:87" x14ac:dyDescent="0.25">
      <c r="CG58448" s="768"/>
      <c r="CH58448" s="768"/>
      <c r="CI58448" s="850"/>
    </row>
    <row r="58449" spans="85:87" x14ac:dyDescent="0.25">
      <c r="CG58449" s="768"/>
      <c r="CH58449" s="768"/>
      <c r="CI58449" s="850"/>
    </row>
    <row r="58450" spans="85:87" x14ac:dyDescent="0.25">
      <c r="CG58450" s="768"/>
      <c r="CH58450" s="768"/>
      <c r="CI58450" s="850"/>
    </row>
    <row r="58451" spans="85:87" x14ac:dyDescent="0.25">
      <c r="CG58451" s="768"/>
      <c r="CH58451" s="768"/>
      <c r="CI58451" s="850"/>
    </row>
    <row r="58452" spans="85:87" x14ac:dyDescent="0.25">
      <c r="CG58452" s="768"/>
      <c r="CH58452" s="768"/>
      <c r="CI58452" s="850"/>
    </row>
    <row r="58453" spans="85:87" x14ac:dyDescent="0.25">
      <c r="CG58453" s="768"/>
      <c r="CH58453" s="768"/>
      <c r="CI58453" s="850"/>
    </row>
    <row r="58454" spans="85:87" x14ac:dyDescent="0.25">
      <c r="CG58454" s="768"/>
      <c r="CH58454" s="768"/>
      <c r="CI58454" s="850"/>
    </row>
    <row r="58455" spans="85:87" x14ac:dyDescent="0.25">
      <c r="CG58455" s="768"/>
      <c r="CH58455" s="768"/>
      <c r="CI58455" s="850"/>
    </row>
    <row r="58456" spans="85:87" x14ac:dyDescent="0.25">
      <c r="CG58456" s="768"/>
      <c r="CH58456" s="768"/>
      <c r="CI58456" s="850"/>
    </row>
    <row r="58457" spans="85:87" x14ac:dyDescent="0.25">
      <c r="CG58457" s="768"/>
      <c r="CH58457" s="768"/>
      <c r="CI58457" s="850"/>
    </row>
    <row r="58458" spans="85:87" x14ac:dyDescent="0.25">
      <c r="CG58458" s="768"/>
      <c r="CH58458" s="768"/>
      <c r="CI58458" s="850"/>
    </row>
    <row r="58459" spans="85:87" x14ac:dyDescent="0.25">
      <c r="CG58459" s="768"/>
      <c r="CH58459" s="768"/>
      <c r="CI58459" s="850"/>
    </row>
    <row r="58460" spans="85:87" x14ac:dyDescent="0.25">
      <c r="CG58460" s="768"/>
      <c r="CH58460" s="768"/>
      <c r="CI58460" s="850"/>
    </row>
    <row r="58461" spans="85:87" x14ac:dyDescent="0.25">
      <c r="CG58461" s="768"/>
      <c r="CH58461" s="768"/>
      <c r="CI58461" s="850"/>
    </row>
    <row r="58462" spans="85:87" x14ac:dyDescent="0.25">
      <c r="CG58462" s="768"/>
      <c r="CH58462" s="768"/>
      <c r="CI58462" s="850"/>
    </row>
    <row r="58463" spans="85:87" x14ac:dyDescent="0.25">
      <c r="CG58463" s="768"/>
      <c r="CH58463" s="768"/>
      <c r="CI58463" s="850"/>
    </row>
    <row r="58464" spans="85:87" x14ac:dyDescent="0.25">
      <c r="CG58464" s="768"/>
      <c r="CH58464" s="768"/>
      <c r="CI58464" s="850"/>
    </row>
    <row r="58465" spans="85:87" x14ac:dyDescent="0.25">
      <c r="CG58465" s="768"/>
      <c r="CH58465" s="768"/>
      <c r="CI58465" s="850"/>
    </row>
    <row r="58466" spans="85:87" x14ac:dyDescent="0.25">
      <c r="CG58466" s="768"/>
      <c r="CH58466" s="768"/>
      <c r="CI58466" s="850"/>
    </row>
    <row r="58467" spans="85:87" x14ac:dyDescent="0.25">
      <c r="CG58467" s="768"/>
      <c r="CH58467" s="768"/>
      <c r="CI58467" s="850"/>
    </row>
    <row r="58468" spans="85:87" x14ac:dyDescent="0.25">
      <c r="CG58468" s="768"/>
      <c r="CH58468" s="768"/>
      <c r="CI58468" s="850"/>
    </row>
    <row r="58469" spans="85:87" x14ac:dyDescent="0.25">
      <c r="CG58469" s="768"/>
      <c r="CH58469" s="768"/>
      <c r="CI58469" s="850"/>
    </row>
    <row r="58470" spans="85:87" x14ac:dyDescent="0.25">
      <c r="CG58470" s="768"/>
      <c r="CH58470" s="768"/>
      <c r="CI58470" s="850"/>
    </row>
    <row r="58471" spans="85:87" x14ac:dyDescent="0.25">
      <c r="CG58471" s="768"/>
      <c r="CH58471" s="768"/>
      <c r="CI58471" s="850"/>
    </row>
    <row r="58472" spans="85:87" x14ac:dyDescent="0.25">
      <c r="CG58472" s="768"/>
      <c r="CH58472" s="768"/>
      <c r="CI58472" s="850"/>
    </row>
    <row r="58473" spans="85:87" x14ac:dyDescent="0.25">
      <c r="CG58473" s="768"/>
      <c r="CH58473" s="768"/>
      <c r="CI58473" s="850"/>
    </row>
    <row r="58474" spans="85:87" x14ac:dyDescent="0.25">
      <c r="CG58474" s="768"/>
      <c r="CH58474" s="768"/>
      <c r="CI58474" s="850"/>
    </row>
    <row r="58475" spans="85:87" x14ac:dyDescent="0.25">
      <c r="CG58475" s="768"/>
      <c r="CH58475" s="768"/>
      <c r="CI58475" s="850"/>
    </row>
    <row r="58476" spans="85:87" x14ac:dyDescent="0.25">
      <c r="CG58476" s="768"/>
      <c r="CH58476" s="768"/>
      <c r="CI58476" s="850"/>
    </row>
    <row r="58477" spans="85:87" x14ac:dyDescent="0.25">
      <c r="CG58477" s="768"/>
      <c r="CH58477" s="768"/>
      <c r="CI58477" s="850"/>
    </row>
    <row r="58478" spans="85:87" x14ac:dyDescent="0.25">
      <c r="CG58478" s="768"/>
      <c r="CH58478" s="768"/>
      <c r="CI58478" s="850"/>
    </row>
    <row r="58479" spans="85:87" x14ac:dyDescent="0.25">
      <c r="CG58479" s="768"/>
      <c r="CH58479" s="768"/>
      <c r="CI58479" s="850"/>
    </row>
    <row r="58480" spans="85:87" x14ac:dyDescent="0.25">
      <c r="CG58480" s="768"/>
      <c r="CH58480" s="768"/>
      <c r="CI58480" s="850"/>
    </row>
    <row r="58481" spans="85:87" x14ac:dyDescent="0.25">
      <c r="CG58481" s="768"/>
      <c r="CH58481" s="768"/>
      <c r="CI58481" s="850"/>
    </row>
    <row r="58482" spans="85:87" x14ac:dyDescent="0.25">
      <c r="CG58482" s="768"/>
      <c r="CH58482" s="768"/>
      <c r="CI58482" s="850"/>
    </row>
    <row r="58483" spans="85:87" x14ac:dyDescent="0.25">
      <c r="CG58483" s="768"/>
      <c r="CH58483" s="768"/>
      <c r="CI58483" s="850"/>
    </row>
    <row r="58484" spans="85:87" x14ac:dyDescent="0.25">
      <c r="CG58484" s="768"/>
      <c r="CH58484" s="768"/>
      <c r="CI58484" s="850"/>
    </row>
    <row r="58485" spans="85:87" x14ac:dyDescent="0.25">
      <c r="CG58485" s="768"/>
      <c r="CH58485" s="768"/>
      <c r="CI58485" s="850"/>
    </row>
    <row r="58486" spans="85:87" x14ac:dyDescent="0.25">
      <c r="CG58486" s="768"/>
      <c r="CH58486" s="768"/>
      <c r="CI58486" s="850"/>
    </row>
    <row r="58487" spans="85:87" x14ac:dyDescent="0.25">
      <c r="CG58487" s="768"/>
      <c r="CH58487" s="768"/>
      <c r="CI58487" s="850"/>
    </row>
    <row r="58488" spans="85:87" x14ac:dyDescent="0.25">
      <c r="CG58488" s="768"/>
      <c r="CH58488" s="768"/>
      <c r="CI58488" s="850"/>
    </row>
    <row r="58489" spans="85:87" x14ac:dyDescent="0.25">
      <c r="CG58489" s="768"/>
      <c r="CH58489" s="768"/>
      <c r="CI58489" s="850"/>
    </row>
    <row r="58490" spans="85:87" x14ac:dyDescent="0.25">
      <c r="CG58490" s="768"/>
      <c r="CH58490" s="768"/>
      <c r="CI58490" s="850"/>
    </row>
    <row r="58491" spans="85:87" x14ac:dyDescent="0.25">
      <c r="CG58491" s="768"/>
      <c r="CH58491" s="768"/>
      <c r="CI58491" s="850"/>
    </row>
    <row r="58492" spans="85:87" x14ac:dyDescent="0.25">
      <c r="CG58492" s="768"/>
      <c r="CH58492" s="768"/>
      <c r="CI58492" s="850"/>
    </row>
    <row r="58493" spans="85:87" x14ac:dyDescent="0.25">
      <c r="CG58493" s="768"/>
      <c r="CH58493" s="768"/>
      <c r="CI58493" s="850"/>
    </row>
    <row r="58494" spans="85:87" x14ac:dyDescent="0.25">
      <c r="CG58494" s="768"/>
      <c r="CH58494" s="768"/>
      <c r="CI58494" s="850"/>
    </row>
    <row r="58495" spans="85:87" x14ac:dyDescent="0.25">
      <c r="CG58495" s="768"/>
      <c r="CH58495" s="768"/>
      <c r="CI58495" s="850"/>
    </row>
    <row r="58496" spans="85:87" x14ac:dyDescent="0.25">
      <c r="CG58496" s="768"/>
      <c r="CH58496" s="768"/>
      <c r="CI58496" s="850"/>
    </row>
    <row r="58497" spans="85:87" x14ac:dyDescent="0.25">
      <c r="CG58497" s="768"/>
      <c r="CH58497" s="768"/>
      <c r="CI58497" s="850"/>
    </row>
    <row r="58498" spans="85:87" x14ac:dyDescent="0.25">
      <c r="CG58498" s="768"/>
      <c r="CH58498" s="768"/>
      <c r="CI58498" s="850"/>
    </row>
    <row r="58499" spans="85:87" x14ac:dyDescent="0.25">
      <c r="CG58499" s="768"/>
      <c r="CH58499" s="768"/>
      <c r="CI58499" s="850"/>
    </row>
    <row r="58500" spans="85:87" x14ac:dyDescent="0.25">
      <c r="CG58500" s="768"/>
      <c r="CH58500" s="768"/>
      <c r="CI58500" s="850"/>
    </row>
    <row r="58501" spans="85:87" x14ac:dyDescent="0.25">
      <c r="CG58501" s="768"/>
      <c r="CH58501" s="768"/>
      <c r="CI58501" s="850"/>
    </row>
    <row r="58502" spans="85:87" x14ac:dyDescent="0.25">
      <c r="CG58502" s="768"/>
      <c r="CH58502" s="768"/>
      <c r="CI58502" s="850"/>
    </row>
    <row r="58503" spans="85:87" x14ac:dyDescent="0.25">
      <c r="CG58503" s="768"/>
      <c r="CH58503" s="768"/>
      <c r="CI58503" s="850"/>
    </row>
    <row r="58504" spans="85:87" x14ac:dyDescent="0.25">
      <c r="CG58504" s="768"/>
      <c r="CH58504" s="768"/>
      <c r="CI58504" s="850"/>
    </row>
    <row r="58505" spans="85:87" x14ac:dyDescent="0.25">
      <c r="CG58505" s="768"/>
      <c r="CH58505" s="768"/>
      <c r="CI58505" s="850"/>
    </row>
    <row r="58506" spans="85:87" x14ac:dyDescent="0.25">
      <c r="CG58506" s="768"/>
      <c r="CH58506" s="768"/>
      <c r="CI58506" s="850"/>
    </row>
    <row r="58507" spans="85:87" x14ac:dyDescent="0.25">
      <c r="CG58507" s="768"/>
      <c r="CH58507" s="768"/>
      <c r="CI58507" s="850"/>
    </row>
    <row r="58508" spans="85:87" x14ac:dyDescent="0.25">
      <c r="CG58508" s="768"/>
      <c r="CH58508" s="768"/>
      <c r="CI58508" s="850"/>
    </row>
    <row r="58509" spans="85:87" x14ac:dyDescent="0.25">
      <c r="CG58509" s="768"/>
      <c r="CH58509" s="768"/>
      <c r="CI58509" s="850"/>
    </row>
    <row r="58510" spans="85:87" x14ac:dyDescent="0.25">
      <c r="CG58510" s="768"/>
      <c r="CH58510" s="768"/>
      <c r="CI58510" s="850"/>
    </row>
    <row r="58511" spans="85:87" x14ac:dyDescent="0.25">
      <c r="CG58511" s="768"/>
      <c r="CH58511" s="768"/>
      <c r="CI58511" s="850"/>
    </row>
    <row r="58512" spans="85:87" x14ac:dyDescent="0.25">
      <c r="CG58512" s="768"/>
      <c r="CH58512" s="768"/>
      <c r="CI58512" s="850"/>
    </row>
    <row r="58513" spans="85:87" x14ac:dyDescent="0.25">
      <c r="CG58513" s="768"/>
      <c r="CH58513" s="768"/>
      <c r="CI58513" s="850"/>
    </row>
    <row r="58514" spans="85:87" x14ac:dyDescent="0.25">
      <c r="CG58514" s="768"/>
      <c r="CH58514" s="768"/>
      <c r="CI58514" s="850"/>
    </row>
    <row r="58515" spans="85:87" x14ac:dyDescent="0.25">
      <c r="CG58515" s="768"/>
      <c r="CH58515" s="768"/>
      <c r="CI58515" s="850"/>
    </row>
    <row r="58516" spans="85:87" x14ac:dyDescent="0.25">
      <c r="CG58516" s="768"/>
      <c r="CH58516" s="768"/>
      <c r="CI58516" s="850"/>
    </row>
    <row r="58517" spans="85:87" x14ac:dyDescent="0.25">
      <c r="CG58517" s="768"/>
      <c r="CH58517" s="768"/>
      <c r="CI58517" s="850"/>
    </row>
    <row r="58518" spans="85:87" x14ac:dyDescent="0.25">
      <c r="CG58518" s="768"/>
      <c r="CH58518" s="768"/>
      <c r="CI58518" s="850"/>
    </row>
    <row r="58519" spans="85:87" x14ac:dyDescent="0.25">
      <c r="CG58519" s="768"/>
      <c r="CH58519" s="768"/>
      <c r="CI58519" s="850"/>
    </row>
    <row r="58520" spans="85:87" x14ac:dyDescent="0.25">
      <c r="CG58520" s="768"/>
      <c r="CH58520" s="768"/>
      <c r="CI58520" s="850"/>
    </row>
    <row r="58521" spans="85:87" x14ac:dyDescent="0.25">
      <c r="CG58521" s="768"/>
      <c r="CH58521" s="768"/>
      <c r="CI58521" s="850"/>
    </row>
    <row r="58522" spans="85:87" x14ac:dyDescent="0.25">
      <c r="CG58522" s="768"/>
      <c r="CH58522" s="768"/>
      <c r="CI58522" s="850"/>
    </row>
    <row r="58523" spans="85:87" x14ac:dyDescent="0.25">
      <c r="CG58523" s="768"/>
      <c r="CH58523" s="768"/>
      <c r="CI58523" s="850"/>
    </row>
    <row r="58524" spans="85:87" x14ac:dyDescent="0.25">
      <c r="CG58524" s="768"/>
      <c r="CH58524" s="768"/>
      <c r="CI58524" s="850"/>
    </row>
    <row r="58525" spans="85:87" x14ac:dyDescent="0.25">
      <c r="CG58525" s="768"/>
      <c r="CH58525" s="768"/>
      <c r="CI58525" s="850"/>
    </row>
    <row r="58526" spans="85:87" x14ac:dyDescent="0.25">
      <c r="CG58526" s="768"/>
      <c r="CH58526" s="768"/>
      <c r="CI58526" s="850"/>
    </row>
    <row r="58527" spans="85:87" x14ac:dyDescent="0.25">
      <c r="CG58527" s="768"/>
      <c r="CH58527" s="768"/>
      <c r="CI58527" s="850"/>
    </row>
    <row r="58528" spans="85:87" x14ac:dyDescent="0.25">
      <c r="CG58528" s="768"/>
      <c r="CH58528" s="768"/>
      <c r="CI58528" s="850"/>
    </row>
    <row r="58529" spans="85:87" x14ac:dyDescent="0.25">
      <c r="CG58529" s="768"/>
      <c r="CH58529" s="768"/>
      <c r="CI58529" s="850"/>
    </row>
    <row r="58530" spans="85:87" x14ac:dyDescent="0.25">
      <c r="CG58530" s="768"/>
      <c r="CH58530" s="768"/>
      <c r="CI58530" s="850"/>
    </row>
    <row r="58531" spans="85:87" x14ac:dyDescent="0.25">
      <c r="CG58531" s="768"/>
      <c r="CH58531" s="768"/>
      <c r="CI58531" s="850"/>
    </row>
    <row r="58532" spans="85:87" x14ac:dyDescent="0.25">
      <c r="CG58532" s="768"/>
      <c r="CH58532" s="768"/>
      <c r="CI58532" s="850"/>
    </row>
    <row r="58533" spans="85:87" x14ac:dyDescent="0.25">
      <c r="CG58533" s="768"/>
      <c r="CH58533" s="768"/>
      <c r="CI58533" s="850"/>
    </row>
    <row r="58534" spans="85:87" x14ac:dyDescent="0.25">
      <c r="CG58534" s="768"/>
      <c r="CH58534" s="768"/>
      <c r="CI58534" s="850"/>
    </row>
    <row r="58535" spans="85:87" x14ac:dyDescent="0.25">
      <c r="CG58535" s="768"/>
      <c r="CH58535" s="768"/>
      <c r="CI58535" s="850"/>
    </row>
    <row r="58536" spans="85:87" x14ac:dyDescent="0.25">
      <c r="CG58536" s="768"/>
      <c r="CH58536" s="768"/>
      <c r="CI58536" s="850"/>
    </row>
    <row r="58537" spans="85:87" x14ac:dyDescent="0.25">
      <c r="CG58537" s="768"/>
      <c r="CH58537" s="768"/>
      <c r="CI58537" s="850"/>
    </row>
    <row r="58538" spans="85:87" x14ac:dyDescent="0.25">
      <c r="CG58538" s="768"/>
      <c r="CH58538" s="768"/>
      <c r="CI58538" s="850"/>
    </row>
    <row r="58539" spans="85:87" x14ac:dyDescent="0.25">
      <c r="CG58539" s="768"/>
      <c r="CH58539" s="768"/>
      <c r="CI58539" s="850"/>
    </row>
    <row r="58540" spans="85:87" x14ac:dyDescent="0.25">
      <c r="CG58540" s="768"/>
      <c r="CH58540" s="768"/>
      <c r="CI58540" s="850"/>
    </row>
    <row r="58541" spans="85:87" x14ac:dyDescent="0.25">
      <c r="CG58541" s="768"/>
      <c r="CH58541" s="768"/>
      <c r="CI58541" s="850"/>
    </row>
    <row r="58542" spans="85:87" x14ac:dyDescent="0.25">
      <c r="CG58542" s="768"/>
      <c r="CH58542" s="768"/>
      <c r="CI58542" s="850"/>
    </row>
    <row r="58543" spans="85:87" x14ac:dyDescent="0.25">
      <c r="CG58543" s="768"/>
      <c r="CH58543" s="768"/>
      <c r="CI58543" s="850"/>
    </row>
    <row r="58544" spans="85:87" x14ac:dyDescent="0.25">
      <c r="CG58544" s="768"/>
      <c r="CH58544" s="768"/>
      <c r="CI58544" s="850"/>
    </row>
    <row r="58545" spans="85:87" x14ac:dyDescent="0.25">
      <c r="CG58545" s="768"/>
      <c r="CH58545" s="768"/>
      <c r="CI58545" s="850"/>
    </row>
    <row r="58546" spans="85:87" x14ac:dyDescent="0.25">
      <c r="CG58546" s="768"/>
      <c r="CH58546" s="768"/>
      <c r="CI58546" s="850"/>
    </row>
    <row r="58547" spans="85:87" x14ac:dyDescent="0.25">
      <c r="CG58547" s="768"/>
      <c r="CH58547" s="768"/>
      <c r="CI58547" s="850"/>
    </row>
    <row r="58548" spans="85:87" x14ac:dyDescent="0.25">
      <c r="CG58548" s="768"/>
      <c r="CH58548" s="768"/>
      <c r="CI58548" s="850"/>
    </row>
    <row r="58549" spans="85:87" x14ac:dyDescent="0.25">
      <c r="CG58549" s="768"/>
      <c r="CH58549" s="768"/>
      <c r="CI58549" s="850"/>
    </row>
    <row r="58550" spans="85:87" x14ac:dyDescent="0.25">
      <c r="CG58550" s="768"/>
      <c r="CH58550" s="768"/>
      <c r="CI58550" s="850"/>
    </row>
    <row r="58551" spans="85:87" x14ac:dyDescent="0.25">
      <c r="CG58551" s="768"/>
      <c r="CH58551" s="768"/>
      <c r="CI58551" s="850"/>
    </row>
    <row r="58552" spans="85:87" x14ac:dyDescent="0.25">
      <c r="CG58552" s="768"/>
      <c r="CH58552" s="768"/>
      <c r="CI58552" s="850"/>
    </row>
    <row r="58553" spans="85:87" x14ac:dyDescent="0.25">
      <c r="CG58553" s="768"/>
      <c r="CH58553" s="768"/>
      <c r="CI58553" s="850"/>
    </row>
    <row r="58554" spans="85:87" x14ac:dyDescent="0.25">
      <c r="CG58554" s="768"/>
      <c r="CH58554" s="768"/>
      <c r="CI58554" s="850"/>
    </row>
    <row r="58555" spans="85:87" x14ac:dyDescent="0.25">
      <c r="CG58555" s="768"/>
      <c r="CH58555" s="768"/>
      <c r="CI58555" s="850"/>
    </row>
    <row r="58556" spans="85:87" x14ac:dyDescent="0.25">
      <c r="CG58556" s="768"/>
      <c r="CH58556" s="768"/>
      <c r="CI58556" s="850"/>
    </row>
    <row r="58557" spans="85:87" x14ac:dyDescent="0.25">
      <c r="CG58557" s="768"/>
      <c r="CH58557" s="768"/>
      <c r="CI58557" s="850"/>
    </row>
    <row r="58558" spans="85:87" x14ac:dyDescent="0.25">
      <c r="CG58558" s="768"/>
      <c r="CH58558" s="768"/>
      <c r="CI58558" s="850"/>
    </row>
    <row r="58559" spans="85:87" x14ac:dyDescent="0.25">
      <c r="CG58559" s="768"/>
      <c r="CH58559" s="768"/>
      <c r="CI58559" s="850"/>
    </row>
    <row r="58560" spans="85:87" x14ac:dyDescent="0.25">
      <c r="CG58560" s="768"/>
      <c r="CH58560" s="768"/>
      <c r="CI58560" s="850"/>
    </row>
    <row r="58561" spans="85:87" x14ac:dyDescent="0.25">
      <c r="CG58561" s="768"/>
      <c r="CH58561" s="768"/>
      <c r="CI58561" s="850"/>
    </row>
    <row r="58562" spans="85:87" x14ac:dyDescent="0.25">
      <c r="CG58562" s="768"/>
      <c r="CH58562" s="768"/>
      <c r="CI58562" s="850"/>
    </row>
    <row r="58563" spans="85:87" x14ac:dyDescent="0.25">
      <c r="CG58563" s="768"/>
      <c r="CH58563" s="768"/>
      <c r="CI58563" s="850"/>
    </row>
    <row r="58564" spans="85:87" x14ac:dyDescent="0.25">
      <c r="CG58564" s="768"/>
      <c r="CH58564" s="768"/>
      <c r="CI58564" s="850"/>
    </row>
    <row r="58565" spans="85:87" x14ac:dyDescent="0.25">
      <c r="CG58565" s="768"/>
      <c r="CH58565" s="768"/>
      <c r="CI58565" s="850"/>
    </row>
    <row r="58566" spans="85:87" x14ac:dyDescent="0.25">
      <c r="CG58566" s="768"/>
      <c r="CH58566" s="768"/>
      <c r="CI58566" s="850"/>
    </row>
    <row r="58567" spans="85:87" x14ac:dyDescent="0.25">
      <c r="CG58567" s="768"/>
      <c r="CH58567" s="768"/>
      <c r="CI58567" s="850"/>
    </row>
    <row r="58568" spans="85:87" x14ac:dyDescent="0.25">
      <c r="CG58568" s="768"/>
      <c r="CH58568" s="768"/>
      <c r="CI58568" s="850"/>
    </row>
    <row r="58569" spans="85:87" x14ac:dyDescent="0.25">
      <c r="CG58569" s="768"/>
      <c r="CH58569" s="768"/>
      <c r="CI58569" s="850"/>
    </row>
    <row r="58570" spans="85:87" x14ac:dyDescent="0.25">
      <c r="CG58570" s="768"/>
      <c r="CH58570" s="768"/>
      <c r="CI58570" s="850"/>
    </row>
    <row r="58571" spans="85:87" x14ac:dyDescent="0.25">
      <c r="CG58571" s="768"/>
      <c r="CH58571" s="768"/>
      <c r="CI58571" s="850"/>
    </row>
    <row r="58572" spans="85:87" x14ac:dyDescent="0.25">
      <c r="CG58572" s="768"/>
      <c r="CH58572" s="768"/>
      <c r="CI58572" s="850"/>
    </row>
    <row r="58573" spans="85:87" x14ac:dyDescent="0.25">
      <c r="CG58573" s="768"/>
      <c r="CH58573" s="768"/>
      <c r="CI58573" s="850"/>
    </row>
    <row r="58574" spans="85:87" x14ac:dyDescent="0.25">
      <c r="CG58574" s="768"/>
      <c r="CH58574" s="768"/>
      <c r="CI58574" s="850"/>
    </row>
    <row r="58575" spans="85:87" x14ac:dyDescent="0.25">
      <c r="CG58575" s="768"/>
      <c r="CH58575" s="768"/>
      <c r="CI58575" s="850"/>
    </row>
    <row r="58576" spans="85:87" x14ac:dyDescent="0.25">
      <c r="CG58576" s="768"/>
      <c r="CH58576" s="768"/>
      <c r="CI58576" s="850"/>
    </row>
    <row r="58577" spans="85:87" x14ac:dyDescent="0.25">
      <c r="CG58577" s="768"/>
      <c r="CH58577" s="768"/>
      <c r="CI58577" s="850"/>
    </row>
    <row r="58578" spans="85:87" x14ac:dyDescent="0.25">
      <c r="CG58578" s="768"/>
      <c r="CH58578" s="768"/>
      <c r="CI58578" s="850"/>
    </row>
    <row r="58579" spans="85:87" x14ac:dyDescent="0.25">
      <c r="CG58579" s="768"/>
      <c r="CH58579" s="768"/>
      <c r="CI58579" s="850"/>
    </row>
    <row r="58580" spans="85:87" x14ac:dyDescent="0.25">
      <c r="CG58580" s="768"/>
      <c r="CH58580" s="768"/>
      <c r="CI58580" s="850"/>
    </row>
    <row r="58581" spans="85:87" x14ac:dyDescent="0.25">
      <c r="CG58581" s="768"/>
      <c r="CH58581" s="768"/>
      <c r="CI58581" s="850"/>
    </row>
    <row r="58582" spans="85:87" x14ac:dyDescent="0.25">
      <c r="CG58582" s="768"/>
      <c r="CH58582" s="768"/>
      <c r="CI58582" s="850"/>
    </row>
    <row r="58583" spans="85:87" x14ac:dyDescent="0.25">
      <c r="CG58583" s="768"/>
      <c r="CH58583" s="768"/>
      <c r="CI58583" s="850"/>
    </row>
    <row r="58584" spans="85:87" x14ac:dyDescent="0.25">
      <c r="CG58584" s="768"/>
      <c r="CH58584" s="768"/>
      <c r="CI58584" s="850"/>
    </row>
    <row r="58585" spans="85:87" x14ac:dyDescent="0.25">
      <c r="CG58585" s="768"/>
      <c r="CH58585" s="768"/>
      <c r="CI58585" s="850"/>
    </row>
    <row r="58586" spans="85:87" x14ac:dyDescent="0.25">
      <c r="CG58586" s="768"/>
      <c r="CH58586" s="768"/>
      <c r="CI58586" s="850"/>
    </row>
    <row r="58587" spans="85:87" x14ac:dyDescent="0.25">
      <c r="CG58587" s="768"/>
      <c r="CH58587" s="768"/>
      <c r="CI58587" s="850"/>
    </row>
    <row r="58588" spans="85:87" x14ac:dyDescent="0.25">
      <c r="CG58588" s="768"/>
      <c r="CH58588" s="768"/>
      <c r="CI58588" s="850"/>
    </row>
    <row r="58589" spans="85:87" x14ac:dyDescent="0.25">
      <c r="CG58589" s="768"/>
      <c r="CH58589" s="768"/>
      <c r="CI58589" s="850"/>
    </row>
    <row r="58590" spans="85:87" x14ac:dyDescent="0.25">
      <c r="CG58590" s="768"/>
      <c r="CH58590" s="768"/>
      <c r="CI58590" s="850"/>
    </row>
    <row r="58591" spans="85:87" x14ac:dyDescent="0.25">
      <c r="CG58591" s="768"/>
      <c r="CH58591" s="768"/>
      <c r="CI58591" s="850"/>
    </row>
    <row r="58592" spans="85:87" x14ac:dyDescent="0.25">
      <c r="CG58592" s="768"/>
      <c r="CH58592" s="768"/>
      <c r="CI58592" s="850"/>
    </row>
    <row r="58593" spans="85:87" x14ac:dyDescent="0.25">
      <c r="CG58593" s="768"/>
      <c r="CH58593" s="768"/>
      <c r="CI58593" s="850"/>
    </row>
    <row r="58594" spans="85:87" x14ac:dyDescent="0.25">
      <c r="CG58594" s="768"/>
      <c r="CH58594" s="768"/>
      <c r="CI58594" s="850"/>
    </row>
    <row r="58595" spans="85:87" x14ac:dyDescent="0.25">
      <c r="CG58595" s="768"/>
      <c r="CH58595" s="768"/>
      <c r="CI58595" s="850"/>
    </row>
    <row r="58596" spans="85:87" x14ac:dyDescent="0.25">
      <c r="CG58596" s="768"/>
      <c r="CH58596" s="768"/>
      <c r="CI58596" s="850"/>
    </row>
    <row r="58597" spans="85:87" x14ac:dyDescent="0.25">
      <c r="CG58597" s="768"/>
      <c r="CH58597" s="768"/>
      <c r="CI58597" s="850"/>
    </row>
    <row r="58598" spans="85:87" x14ac:dyDescent="0.25">
      <c r="CG58598" s="768"/>
      <c r="CH58598" s="768"/>
      <c r="CI58598" s="850"/>
    </row>
    <row r="58599" spans="85:87" x14ac:dyDescent="0.25">
      <c r="CG58599" s="768"/>
      <c r="CH58599" s="768"/>
      <c r="CI58599" s="850"/>
    </row>
    <row r="58600" spans="85:87" x14ac:dyDescent="0.25">
      <c r="CG58600" s="768"/>
      <c r="CH58600" s="768"/>
      <c r="CI58600" s="850"/>
    </row>
    <row r="58601" spans="85:87" x14ac:dyDescent="0.25">
      <c r="CG58601" s="768"/>
      <c r="CH58601" s="768"/>
      <c r="CI58601" s="850"/>
    </row>
    <row r="58602" spans="85:87" x14ac:dyDescent="0.25">
      <c r="CG58602" s="768"/>
      <c r="CH58602" s="768"/>
      <c r="CI58602" s="850"/>
    </row>
    <row r="58603" spans="85:87" x14ac:dyDescent="0.25">
      <c r="CG58603" s="768"/>
      <c r="CH58603" s="768"/>
      <c r="CI58603" s="850"/>
    </row>
    <row r="58604" spans="85:87" x14ac:dyDescent="0.25">
      <c r="CG58604" s="768"/>
      <c r="CH58604" s="768"/>
      <c r="CI58604" s="850"/>
    </row>
    <row r="58605" spans="85:87" x14ac:dyDescent="0.25">
      <c r="CG58605" s="768"/>
      <c r="CH58605" s="768"/>
      <c r="CI58605" s="850"/>
    </row>
    <row r="58606" spans="85:87" x14ac:dyDescent="0.25">
      <c r="CG58606" s="768"/>
      <c r="CH58606" s="768"/>
      <c r="CI58606" s="850"/>
    </row>
    <row r="58607" spans="85:87" x14ac:dyDescent="0.25">
      <c r="CG58607" s="768"/>
      <c r="CH58607" s="768"/>
      <c r="CI58607" s="850"/>
    </row>
    <row r="58608" spans="85:87" x14ac:dyDescent="0.25">
      <c r="CG58608" s="768"/>
      <c r="CH58608" s="768"/>
      <c r="CI58608" s="850"/>
    </row>
    <row r="58609" spans="85:87" x14ac:dyDescent="0.25">
      <c r="CG58609" s="768"/>
      <c r="CH58609" s="768"/>
      <c r="CI58609" s="850"/>
    </row>
    <row r="58610" spans="85:87" x14ac:dyDescent="0.25">
      <c r="CG58610" s="768"/>
      <c r="CH58610" s="768"/>
      <c r="CI58610" s="850"/>
    </row>
    <row r="58611" spans="85:87" x14ac:dyDescent="0.25">
      <c r="CG58611" s="768"/>
      <c r="CH58611" s="768"/>
      <c r="CI58611" s="850"/>
    </row>
    <row r="58612" spans="85:87" x14ac:dyDescent="0.25">
      <c r="CG58612" s="768"/>
      <c r="CH58612" s="768"/>
      <c r="CI58612" s="850"/>
    </row>
    <row r="58613" spans="85:87" x14ac:dyDescent="0.25">
      <c r="CG58613" s="768"/>
      <c r="CH58613" s="768"/>
      <c r="CI58613" s="850"/>
    </row>
    <row r="58614" spans="85:87" x14ac:dyDescent="0.25">
      <c r="CG58614" s="768"/>
      <c r="CH58614" s="768"/>
      <c r="CI58614" s="850"/>
    </row>
    <row r="58615" spans="85:87" x14ac:dyDescent="0.25">
      <c r="CG58615" s="768"/>
      <c r="CH58615" s="768"/>
      <c r="CI58615" s="850"/>
    </row>
    <row r="58616" spans="85:87" x14ac:dyDescent="0.25">
      <c r="CG58616" s="768"/>
      <c r="CH58616" s="768"/>
      <c r="CI58616" s="850"/>
    </row>
    <row r="58617" spans="85:87" x14ac:dyDescent="0.25">
      <c r="CG58617" s="768"/>
      <c r="CH58617" s="768"/>
      <c r="CI58617" s="850"/>
    </row>
    <row r="58618" spans="85:87" x14ac:dyDescent="0.25">
      <c r="CG58618" s="768"/>
      <c r="CH58618" s="768"/>
      <c r="CI58618" s="850"/>
    </row>
    <row r="58619" spans="85:87" x14ac:dyDescent="0.25">
      <c r="CG58619" s="768"/>
      <c r="CH58619" s="768"/>
      <c r="CI58619" s="850"/>
    </row>
    <row r="58620" spans="85:87" x14ac:dyDescent="0.25">
      <c r="CG58620" s="768"/>
      <c r="CH58620" s="768"/>
      <c r="CI58620" s="850"/>
    </row>
    <row r="58621" spans="85:87" x14ac:dyDescent="0.25">
      <c r="CG58621" s="768"/>
      <c r="CH58621" s="768"/>
      <c r="CI58621" s="850"/>
    </row>
    <row r="58622" spans="85:87" x14ac:dyDescent="0.25">
      <c r="CG58622" s="768"/>
      <c r="CH58622" s="768"/>
      <c r="CI58622" s="850"/>
    </row>
    <row r="58623" spans="85:87" x14ac:dyDescent="0.25">
      <c r="CG58623" s="768"/>
      <c r="CH58623" s="768"/>
      <c r="CI58623" s="850"/>
    </row>
    <row r="58624" spans="85:87" x14ac:dyDescent="0.25">
      <c r="CG58624" s="768"/>
      <c r="CH58624" s="768"/>
      <c r="CI58624" s="850"/>
    </row>
    <row r="58625" spans="85:87" x14ac:dyDescent="0.25">
      <c r="CG58625" s="768"/>
      <c r="CH58625" s="768"/>
      <c r="CI58625" s="850"/>
    </row>
    <row r="58626" spans="85:87" x14ac:dyDescent="0.25">
      <c r="CG58626" s="768"/>
      <c r="CH58626" s="768"/>
      <c r="CI58626" s="850"/>
    </row>
    <row r="58627" spans="85:87" x14ac:dyDescent="0.25">
      <c r="CG58627" s="768"/>
      <c r="CH58627" s="768"/>
      <c r="CI58627" s="850"/>
    </row>
    <row r="58628" spans="85:87" x14ac:dyDescent="0.25">
      <c r="CG58628" s="768"/>
      <c r="CH58628" s="768"/>
      <c r="CI58628" s="850"/>
    </row>
    <row r="58629" spans="85:87" x14ac:dyDescent="0.25">
      <c r="CG58629" s="768"/>
      <c r="CH58629" s="768"/>
      <c r="CI58629" s="850"/>
    </row>
    <row r="58630" spans="85:87" x14ac:dyDescent="0.25">
      <c r="CG58630" s="768"/>
      <c r="CH58630" s="768"/>
      <c r="CI58630" s="850"/>
    </row>
    <row r="58631" spans="85:87" x14ac:dyDescent="0.25">
      <c r="CG58631" s="768"/>
      <c r="CH58631" s="768"/>
      <c r="CI58631" s="850"/>
    </row>
    <row r="58632" spans="85:87" x14ac:dyDescent="0.25">
      <c r="CG58632" s="768"/>
      <c r="CH58632" s="768"/>
      <c r="CI58632" s="850"/>
    </row>
    <row r="58633" spans="85:87" x14ac:dyDescent="0.25">
      <c r="CG58633" s="768"/>
      <c r="CH58633" s="768"/>
      <c r="CI58633" s="850"/>
    </row>
    <row r="58634" spans="85:87" x14ac:dyDescent="0.25">
      <c r="CG58634" s="768"/>
      <c r="CH58634" s="768"/>
      <c r="CI58634" s="850"/>
    </row>
    <row r="58635" spans="85:87" x14ac:dyDescent="0.25">
      <c r="CG58635" s="768"/>
      <c r="CH58635" s="768"/>
      <c r="CI58635" s="850"/>
    </row>
    <row r="58636" spans="85:87" x14ac:dyDescent="0.25">
      <c r="CG58636" s="768"/>
      <c r="CH58636" s="768"/>
      <c r="CI58636" s="850"/>
    </row>
    <row r="58637" spans="85:87" x14ac:dyDescent="0.25">
      <c r="CG58637" s="768"/>
      <c r="CH58637" s="768"/>
      <c r="CI58637" s="850"/>
    </row>
    <row r="58638" spans="85:87" x14ac:dyDescent="0.25">
      <c r="CG58638" s="768"/>
      <c r="CH58638" s="768"/>
      <c r="CI58638" s="850"/>
    </row>
    <row r="58639" spans="85:87" x14ac:dyDescent="0.25">
      <c r="CG58639" s="768"/>
      <c r="CH58639" s="768"/>
      <c r="CI58639" s="850"/>
    </row>
    <row r="58640" spans="85:87" x14ac:dyDescent="0.25">
      <c r="CG58640" s="768"/>
      <c r="CH58640" s="768"/>
      <c r="CI58640" s="850"/>
    </row>
    <row r="58641" spans="85:87" x14ac:dyDescent="0.25">
      <c r="CG58641" s="768"/>
      <c r="CH58641" s="768"/>
      <c r="CI58641" s="850"/>
    </row>
    <row r="58642" spans="85:87" x14ac:dyDescent="0.25">
      <c r="CG58642" s="768"/>
      <c r="CH58642" s="768"/>
      <c r="CI58642" s="850"/>
    </row>
    <row r="58643" spans="85:87" x14ac:dyDescent="0.25">
      <c r="CG58643" s="768"/>
      <c r="CH58643" s="768"/>
      <c r="CI58643" s="850"/>
    </row>
    <row r="58644" spans="85:87" x14ac:dyDescent="0.25">
      <c r="CG58644" s="768"/>
      <c r="CH58644" s="768"/>
      <c r="CI58644" s="850"/>
    </row>
    <row r="58645" spans="85:87" x14ac:dyDescent="0.25">
      <c r="CG58645" s="768"/>
      <c r="CH58645" s="768"/>
      <c r="CI58645" s="850"/>
    </row>
    <row r="58646" spans="85:87" x14ac:dyDescent="0.25">
      <c r="CG58646" s="768"/>
      <c r="CH58646" s="768"/>
      <c r="CI58646" s="850"/>
    </row>
    <row r="58647" spans="85:87" x14ac:dyDescent="0.25">
      <c r="CG58647" s="768"/>
      <c r="CH58647" s="768"/>
      <c r="CI58647" s="850"/>
    </row>
    <row r="58648" spans="85:87" x14ac:dyDescent="0.25">
      <c r="CG58648" s="768"/>
      <c r="CH58648" s="768"/>
      <c r="CI58648" s="850"/>
    </row>
    <row r="58649" spans="85:87" x14ac:dyDescent="0.25">
      <c r="CG58649" s="768"/>
      <c r="CH58649" s="768"/>
      <c r="CI58649" s="850"/>
    </row>
    <row r="58650" spans="85:87" x14ac:dyDescent="0.25">
      <c r="CG58650" s="768"/>
      <c r="CH58650" s="768"/>
      <c r="CI58650" s="850"/>
    </row>
    <row r="58651" spans="85:87" x14ac:dyDescent="0.25">
      <c r="CG58651" s="768"/>
      <c r="CH58651" s="768"/>
      <c r="CI58651" s="850"/>
    </row>
    <row r="58652" spans="85:87" x14ac:dyDescent="0.25">
      <c r="CG58652" s="768"/>
      <c r="CH58652" s="768"/>
      <c r="CI58652" s="850"/>
    </row>
    <row r="58653" spans="85:87" x14ac:dyDescent="0.25">
      <c r="CG58653" s="768"/>
      <c r="CH58653" s="768"/>
      <c r="CI58653" s="850"/>
    </row>
    <row r="58654" spans="85:87" x14ac:dyDescent="0.25">
      <c r="CG58654" s="768"/>
      <c r="CH58654" s="768"/>
      <c r="CI58654" s="850"/>
    </row>
    <row r="58655" spans="85:87" x14ac:dyDescent="0.25">
      <c r="CG58655" s="768"/>
      <c r="CH58655" s="768"/>
      <c r="CI58655" s="850"/>
    </row>
    <row r="58656" spans="85:87" x14ac:dyDescent="0.25">
      <c r="CG58656" s="768"/>
      <c r="CH58656" s="768"/>
      <c r="CI58656" s="850"/>
    </row>
    <row r="58657" spans="85:87" x14ac:dyDescent="0.25">
      <c r="CG58657" s="768"/>
      <c r="CH58657" s="768"/>
      <c r="CI58657" s="850"/>
    </row>
    <row r="58658" spans="85:87" x14ac:dyDescent="0.25">
      <c r="CG58658" s="768"/>
      <c r="CH58658" s="768"/>
      <c r="CI58658" s="850"/>
    </row>
    <row r="58659" spans="85:87" x14ac:dyDescent="0.25">
      <c r="CG58659" s="768"/>
      <c r="CH58659" s="768"/>
      <c r="CI58659" s="850"/>
    </row>
    <row r="58660" spans="85:87" x14ac:dyDescent="0.25">
      <c r="CG58660" s="768"/>
      <c r="CH58660" s="768"/>
      <c r="CI58660" s="850"/>
    </row>
    <row r="58661" spans="85:87" x14ac:dyDescent="0.25">
      <c r="CG58661" s="768"/>
      <c r="CH58661" s="768"/>
      <c r="CI58661" s="850"/>
    </row>
    <row r="58662" spans="85:87" x14ac:dyDescent="0.25">
      <c r="CG58662" s="768"/>
      <c r="CH58662" s="768"/>
      <c r="CI58662" s="850"/>
    </row>
    <row r="58663" spans="85:87" x14ac:dyDescent="0.25">
      <c r="CG58663" s="768"/>
      <c r="CH58663" s="768"/>
      <c r="CI58663" s="850"/>
    </row>
    <row r="58664" spans="85:87" x14ac:dyDescent="0.25">
      <c r="CG58664" s="768"/>
      <c r="CH58664" s="768"/>
      <c r="CI58664" s="850"/>
    </row>
    <row r="58665" spans="85:87" x14ac:dyDescent="0.25">
      <c r="CG58665" s="768"/>
      <c r="CH58665" s="768"/>
      <c r="CI58665" s="850"/>
    </row>
    <row r="58666" spans="85:87" x14ac:dyDescent="0.25">
      <c r="CG58666" s="768"/>
      <c r="CH58666" s="768"/>
      <c r="CI58666" s="850"/>
    </row>
    <row r="58667" spans="85:87" x14ac:dyDescent="0.25">
      <c r="CG58667" s="768"/>
      <c r="CH58667" s="768"/>
      <c r="CI58667" s="850"/>
    </row>
    <row r="58668" spans="85:87" x14ac:dyDescent="0.25">
      <c r="CG58668" s="768"/>
      <c r="CH58668" s="768"/>
      <c r="CI58668" s="850"/>
    </row>
    <row r="58669" spans="85:87" x14ac:dyDescent="0.25">
      <c r="CG58669" s="768"/>
      <c r="CH58669" s="768"/>
      <c r="CI58669" s="850"/>
    </row>
    <row r="58670" spans="85:87" x14ac:dyDescent="0.25">
      <c r="CG58670" s="768"/>
      <c r="CH58670" s="768"/>
      <c r="CI58670" s="850"/>
    </row>
    <row r="58671" spans="85:87" x14ac:dyDescent="0.25">
      <c r="CG58671" s="768"/>
      <c r="CH58671" s="768"/>
      <c r="CI58671" s="850"/>
    </row>
    <row r="58672" spans="85:87" x14ac:dyDescent="0.25">
      <c r="CG58672" s="768"/>
      <c r="CH58672" s="768"/>
      <c r="CI58672" s="850"/>
    </row>
    <row r="58673" spans="85:87" x14ac:dyDescent="0.25">
      <c r="CG58673" s="768"/>
      <c r="CH58673" s="768"/>
      <c r="CI58673" s="850"/>
    </row>
    <row r="58674" spans="85:87" x14ac:dyDescent="0.25">
      <c r="CG58674" s="768"/>
      <c r="CH58674" s="768"/>
      <c r="CI58674" s="850"/>
    </row>
    <row r="58675" spans="85:87" x14ac:dyDescent="0.25">
      <c r="CG58675" s="768"/>
      <c r="CH58675" s="768"/>
      <c r="CI58675" s="850"/>
    </row>
    <row r="58676" spans="85:87" x14ac:dyDescent="0.25">
      <c r="CG58676" s="768"/>
      <c r="CH58676" s="768"/>
      <c r="CI58676" s="850"/>
    </row>
    <row r="58677" spans="85:87" x14ac:dyDescent="0.25">
      <c r="CG58677" s="768"/>
      <c r="CH58677" s="768"/>
      <c r="CI58677" s="850"/>
    </row>
    <row r="58678" spans="85:87" x14ac:dyDescent="0.25">
      <c r="CG58678" s="768"/>
      <c r="CH58678" s="768"/>
      <c r="CI58678" s="850"/>
    </row>
    <row r="58679" spans="85:87" x14ac:dyDescent="0.25">
      <c r="CG58679" s="768"/>
      <c r="CH58679" s="768"/>
      <c r="CI58679" s="850"/>
    </row>
    <row r="58680" spans="85:87" x14ac:dyDescent="0.25">
      <c r="CG58680" s="768"/>
      <c r="CH58680" s="768"/>
      <c r="CI58680" s="850"/>
    </row>
    <row r="58681" spans="85:87" x14ac:dyDescent="0.25">
      <c r="CG58681" s="768"/>
      <c r="CH58681" s="768"/>
      <c r="CI58681" s="850"/>
    </row>
    <row r="58682" spans="85:87" x14ac:dyDescent="0.25">
      <c r="CG58682" s="768"/>
      <c r="CH58682" s="768"/>
      <c r="CI58682" s="850"/>
    </row>
    <row r="58683" spans="85:87" x14ac:dyDescent="0.25">
      <c r="CG58683" s="768"/>
      <c r="CH58683" s="768"/>
      <c r="CI58683" s="850"/>
    </row>
    <row r="58684" spans="85:87" x14ac:dyDescent="0.25">
      <c r="CG58684" s="768"/>
      <c r="CH58684" s="768"/>
      <c r="CI58684" s="850"/>
    </row>
    <row r="58685" spans="85:87" x14ac:dyDescent="0.25">
      <c r="CG58685" s="768"/>
      <c r="CH58685" s="768"/>
      <c r="CI58685" s="850"/>
    </row>
    <row r="58686" spans="85:87" x14ac:dyDescent="0.25">
      <c r="CG58686" s="768"/>
      <c r="CH58686" s="768"/>
      <c r="CI58686" s="850"/>
    </row>
    <row r="58687" spans="85:87" x14ac:dyDescent="0.25">
      <c r="CG58687" s="768"/>
      <c r="CH58687" s="768"/>
      <c r="CI58687" s="850"/>
    </row>
    <row r="58688" spans="85:87" x14ac:dyDescent="0.25">
      <c r="CG58688" s="768"/>
      <c r="CH58688" s="768"/>
      <c r="CI58688" s="850"/>
    </row>
    <row r="58689" spans="85:87" x14ac:dyDescent="0.25">
      <c r="CG58689" s="768"/>
      <c r="CH58689" s="768"/>
      <c r="CI58689" s="850"/>
    </row>
    <row r="58690" spans="85:87" x14ac:dyDescent="0.25">
      <c r="CG58690" s="768"/>
      <c r="CH58690" s="768"/>
      <c r="CI58690" s="850"/>
    </row>
    <row r="58691" spans="85:87" x14ac:dyDescent="0.25">
      <c r="CG58691" s="768"/>
      <c r="CH58691" s="768"/>
      <c r="CI58691" s="850"/>
    </row>
    <row r="58692" spans="85:87" x14ac:dyDescent="0.25">
      <c r="CG58692" s="768"/>
      <c r="CH58692" s="768"/>
      <c r="CI58692" s="850"/>
    </row>
    <row r="58693" spans="85:87" x14ac:dyDescent="0.25">
      <c r="CG58693" s="768"/>
      <c r="CH58693" s="768"/>
      <c r="CI58693" s="850"/>
    </row>
    <row r="58694" spans="85:87" x14ac:dyDescent="0.25">
      <c r="CG58694" s="768"/>
      <c r="CH58694" s="768"/>
      <c r="CI58694" s="850"/>
    </row>
    <row r="58695" spans="85:87" x14ac:dyDescent="0.25">
      <c r="CG58695" s="768"/>
      <c r="CH58695" s="768"/>
      <c r="CI58695" s="850"/>
    </row>
    <row r="58696" spans="85:87" x14ac:dyDescent="0.25">
      <c r="CG58696" s="768"/>
      <c r="CH58696" s="768"/>
      <c r="CI58696" s="850"/>
    </row>
    <row r="58697" spans="85:87" x14ac:dyDescent="0.25">
      <c r="CG58697" s="768"/>
      <c r="CH58697" s="768"/>
      <c r="CI58697" s="850"/>
    </row>
    <row r="58698" spans="85:87" x14ac:dyDescent="0.25">
      <c r="CG58698" s="768"/>
      <c r="CH58698" s="768"/>
      <c r="CI58698" s="850"/>
    </row>
    <row r="58699" spans="85:87" x14ac:dyDescent="0.25">
      <c r="CG58699" s="768"/>
      <c r="CH58699" s="768"/>
      <c r="CI58699" s="850"/>
    </row>
    <row r="58700" spans="85:87" x14ac:dyDescent="0.25">
      <c r="CG58700" s="768"/>
      <c r="CH58700" s="768"/>
      <c r="CI58700" s="850"/>
    </row>
    <row r="58701" spans="85:87" x14ac:dyDescent="0.25">
      <c r="CG58701" s="768"/>
      <c r="CH58701" s="768"/>
      <c r="CI58701" s="850"/>
    </row>
    <row r="58702" spans="85:87" x14ac:dyDescent="0.25">
      <c r="CG58702" s="768"/>
      <c r="CH58702" s="768"/>
      <c r="CI58702" s="850"/>
    </row>
    <row r="58703" spans="85:87" x14ac:dyDescent="0.25">
      <c r="CG58703" s="768"/>
      <c r="CH58703" s="768"/>
      <c r="CI58703" s="850"/>
    </row>
    <row r="58704" spans="85:87" x14ac:dyDescent="0.25">
      <c r="CG58704" s="768"/>
      <c r="CH58704" s="768"/>
      <c r="CI58704" s="850"/>
    </row>
    <row r="58705" spans="85:87" x14ac:dyDescent="0.25">
      <c r="CG58705" s="768"/>
      <c r="CH58705" s="768"/>
      <c r="CI58705" s="850"/>
    </row>
    <row r="58706" spans="85:87" x14ac:dyDescent="0.25">
      <c r="CG58706" s="768"/>
      <c r="CH58706" s="768"/>
      <c r="CI58706" s="850"/>
    </row>
    <row r="58707" spans="85:87" x14ac:dyDescent="0.25">
      <c r="CG58707" s="768"/>
      <c r="CH58707" s="768"/>
      <c r="CI58707" s="850"/>
    </row>
    <row r="58708" spans="85:87" x14ac:dyDescent="0.25">
      <c r="CG58708" s="768"/>
      <c r="CH58708" s="768"/>
      <c r="CI58708" s="850"/>
    </row>
    <row r="58709" spans="85:87" x14ac:dyDescent="0.25">
      <c r="CG58709" s="768"/>
      <c r="CH58709" s="768"/>
      <c r="CI58709" s="850"/>
    </row>
    <row r="58710" spans="85:87" x14ac:dyDescent="0.25">
      <c r="CG58710" s="768"/>
      <c r="CH58710" s="768"/>
      <c r="CI58710" s="850"/>
    </row>
    <row r="58711" spans="85:87" x14ac:dyDescent="0.25">
      <c r="CG58711" s="768"/>
      <c r="CH58711" s="768"/>
      <c r="CI58711" s="850"/>
    </row>
    <row r="58712" spans="85:87" x14ac:dyDescent="0.25">
      <c r="CG58712" s="768"/>
      <c r="CH58712" s="768"/>
      <c r="CI58712" s="850"/>
    </row>
    <row r="58713" spans="85:87" x14ac:dyDescent="0.25">
      <c r="CG58713" s="768"/>
      <c r="CH58713" s="768"/>
      <c r="CI58713" s="850"/>
    </row>
    <row r="58714" spans="85:87" x14ac:dyDescent="0.25">
      <c r="CG58714" s="768"/>
      <c r="CH58714" s="768"/>
      <c r="CI58714" s="850"/>
    </row>
    <row r="58715" spans="85:87" x14ac:dyDescent="0.25">
      <c r="CG58715" s="768"/>
      <c r="CH58715" s="768"/>
      <c r="CI58715" s="850"/>
    </row>
    <row r="58716" spans="85:87" x14ac:dyDescent="0.25">
      <c r="CG58716" s="768"/>
      <c r="CH58716" s="768"/>
      <c r="CI58716" s="850"/>
    </row>
    <row r="58717" spans="85:87" x14ac:dyDescent="0.25">
      <c r="CG58717" s="768"/>
      <c r="CH58717" s="768"/>
      <c r="CI58717" s="850"/>
    </row>
    <row r="58718" spans="85:87" x14ac:dyDescent="0.25">
      <c r="CG58718" s="768"/>
      <c r="CH58718" s="768"/>
      <c r="CI58718" s="850"/>
    </row>
    <row r="58719" spans="85:87" x14ac:dyDescent="0.25">
      <c r="CG58719" s="768"/>
      <c r="CH58719" s="768"/>
      <c r="CI58719" s="850"/>
    </row>
    <row r="58720" spans="85:87" x14ac:dyDescent="0.25">
      <c r="CG58720" s="768"/>
      <c r="CH58720" s="768"/>
      <c r="CI58720" s="850"/>
    </row>
    <row r="58721" spans="85:87" x14ac:dyDescent="0.25">
      <c r="CG58721" s="768"/>
      <c r="CH58721" s="768"/>
      <c r="CI58721" s="850"/>
    </row>
    <row r="58722" spans="85:87" x14ac:dyDescent="0.25">
      <c r="CG58722" s="768"/>
      <c r="CH58722" s="768"/>
      <c r="CI58722" s="850"/>
    </row>
    <row r="58723" spans="85:87" x14ac:dyDescent="0.25">
      <c r="CG58723" s="768"/>
      <c r="CH58723" s="768"/>
      <c r="CI58723" s="850"/>
    </row>
    <row r="58724" spans="85:87" x14ac:dyDescent="0.25">
      <c r="CG58724" s="768"/>
      <c r="CH58724" s="768"/>
      <c r="CI58724" s="850"/>
    </row>
    <row r="58725" spans="85:87" x14ac:dyDescent="0.25">
      <c r="CG58725" s="768"/>
      <c r="CH58725" s="768"/>
      <c r="CI58725" s="850"/>
    </row>
    <row r="58726" spans="85:87" x14ac:dyDescent="0.25">
      <c r="CG58726" s="768"/>
      <c r="CH58726" s="768"/>
      <c r="CI58726" s="850"/>
    </row>
    <row r="58727" spans="85:87" x14ac:dyDescent="0.25">
      <c r="CG58727" s="768"/>
      <c r="CH58727" s="768"/>
      <c r="CI58727" s="850"/>
    </row>
    <row r="58728" spans="85:87" x14ac:dyDescent="0.25">
      <c r="CG58728" s="768"/>
      <c r="CH58728" s="768"/>
      <c r="CI58728" s="850"/>
    </row>
    <row r="58729" spans="85:87" x14ac:dyDescent="0.25">
      <c r="CG58729" s="768"/>
      <c r="CH58729" s="768"/>
      <c r="CI58729" s="850"/>
    </row>
    <row r="58730" spans="85:87" x14ac:dyDescent="0.25">
      <c r="CG58730" s="768"/>
      <c r="CH58730" s="768"/>
      <c r="CI58730" s="850"/>
    </row>
    <row r="58731" spans="85:87" x14ac:dyDescent="0.25">
      <c r="CG58731" s="768"/>
      <c r="CH58731" s="768"/>
      <c r="CI58731" s="850"/>
    </row>
    <row r="58732" spans="85:87" x14ac:dyDescent="0.25">
      <c r="CG58732" s="768"/>
      <c r="CH58732" s="768"/>
      <c r="CI58732" s="850"/>
    </row>
    <row r="58733" spans="85:87" x14ac:dyDescent="0.25">
      <c r="CG58733" s="768"/>
      <c r="CH58733" s="768"/>
      <c r="CI58733" s="850"/>
    </row>
    <row r="58734" spans="85:87" x14ac:dyDescent="0.25">
      <c r="CG58734" s="768"/>
      <c r="CH58734" s="768"/>
      <c r="CI58734" s="850"/>
    </row>
    <row r="58735" spans="85:87" x14ac:dyDescent="0.25">
      <c r="CG58735" s="768"/>
      <c r="CH58735" s="768"/>
      <c r="CI58735" s="850"/>
    </row>
    <row r="58736" spans="85:87" x14ac:dyDescent="0.25">
      <c r="CG58736" s="768"/>
      <c r="CH58736" s="768"/>
      <c r="CI58736" s="850"/>
    </row>
    <row r="58737" spans="85:87" x14ac:dyDescent="0.25">
      <c r="CG58737" s="768"/>
      <c r="CH58737" s="768"/>
      <c r="CI58737" s="850"/>
    </row>
    <row r="58738" spans="85:87" x14ac:dyDescent="0.25">
      <c r="CG58738" s="768"/>
      <c r="CH58738" s="768"/>
      <c r="CI58738" s="850"/>
    </row>
    <row r="58739" spans="85:87" x14ac:dyDescent="0.25">
      <c r="CG58739" s="768"/>
      <c r="CH58739" s="768"/>
      <c r="CI58739" s="850"/>
    </row>
    <row r="58740" spans="85:87" x14ac:dyDescent="0.25">
      <c r="CG58740" s="768"/>
      <c r="CH58740" s="768"/>
      <c r="CI58740" s="850"/>
    </row>
    <row r="58741" spans="85:87" x14ac:dyDescent="0.25">
      <c r="CG58741" s="768"/>
      <c r="CH58741" s="768"/>
      <c r="CI58741" s="850"/>
    </row>
    <row r="58742" spans="85:87" x14ac:dyDescent="0.25">
      <c r="CG58742" s="768"/>
      <c r="CH58742" s="768"/>
      <c r="CI58742" s="850"/>
    </row>
    <row r="58743" spans="85:87" x14ac:dyDescent="0.25">
      <c r="CG58743" s="768"/>
      <c r="CH58743" s="768"/>
      <c r="CI58743" s="850"/>
    </row>
    <row r="58744" spans="85:87" x14ac:dyDescent="0.25">
      <c r="CG58744" s="768"/>
      <c r="CH58744" s="768"/>
      <c r="CI58744" s="850"/>
    </row>
    <row r="58745" spans="85:87" x14ac:dyDescent="0.25">
      <c r="CG58745" s="768"/>
      <c r="CH58745" s="768"/>
      <c r="CI58745" s="850"/>
    </row>
    <row r="58746" spans="85:87" x14ac:dyDescent="0.25">
      <c r="CG58746" s="768"/>
      <c r="CH58746" s="768"/>
      <c r="CI58746" s="850"/>
    </row>
    <row r="58747" spans="85:87" x14ac:dyDescent="0.25">
      <c r="CG58747" s="768"/>
      <c r="CH58747" s="768"/>
      <c r="CI58747" s="850"/>
    </row>
    <row r="58748" spans="85:87" x14ac:dyDescent="0.25">
      <c r="CG58748" s="768"/>
      <c r="CH58748" s="768"/>
      <c r="CI58748" s="850"/>
    </row>
    <row r="58749" spans="85:87" x14ac:dyDescent="0.25">
      <c r="CG58749" s="768"/>
      <c r="CH58749" s="768"/>
      <c r="CI58749" s="850"/>
    </row>
    <row r="58750" spans="85:87" x14ac:dyDescent="0.25">
      <c r="CG58750" s="768"/>
      <c r="CH58750" s="768"/>
      <c r="CI58750" s="850"/>
    </row>
    <row r="58751" spans="85:87" x14ac:dyDescent="0.25">
      <c r="CG58751" s="768"/>
      <c r="CH58751" s="768"/>
      <c r="CI58751" s="850"/>
    </row>
    <row r="58752" spans="85:87" x14ac:dyDescent="0.25">
      <c r="CG58752" s="768"/>
      <c r="CH58752" s="768"/>
      <c r="CI58752" s="850"/>
    </row>
    <row r="58753" spans="85:87" x14ac:dyDescent="0.25">
      <c r="CG58753" s="768"/>
      <c r="CH58753" s="768"/>
      <c r="CI58753" s="850"/>
    </row>
    <row r="58754" spans="85:87" x14ac:dyDescent="0.25">
      <c r="CG58754" s="768"/>
      <c r="CH58754" s="768"/>
      <c r="CI58754" s="850"/>
    </row>
    <row r="58755" spans="85:87" x14ac:dyDescent="0.25">
      <c r="CG58755" s="768"/>
      <c r="CH58755" s="768"/>
      <c r="CI58755" s="850"/>
    </row>
    <row r="58756" spans="85:87" x14ac:dyDescent="0.25">
      <c r="CG58756" s="768"/>
      <c r="CH58756" s="768"/>
      <c r="CI58756" s="850"/>
    </row>
    <row r="58757" spans="85:87" x14ac:dyDescent="0.25">
      <c r="CG58757" s="768"/>
      <c r="CH58757" s="768"/>
      <c r="CI58757" s="850"/>
    </row>
    <row r="58758" spans="85:87" x14ac:dyDescent="0.25">
      <c r="CG58758" s="768"/>
      <c r="CH58758" s="768"/>
      <c r="CI58758" s="850"/>
    </row>
    <row r="58759" spans="85:87" x14ac:dyDescent="0.25">
      <c r="CG58759" s="768"/>
      <c r="CH58759" s="768"/>
      <c r="CI58759" s="850"/>
    </row>
    <row r="58760" spans="85:87" x14ac:dyDescent="0.25">
      <c r="CG58760" s="768"/>
      <c r="CH58760" s="768"/>
      <c r="CI58760" s="850"/>
    </row>
    <row r="58761" spans="85:87" x14ac:dyDescent="0.25">
      <c r="CG58761" s="768"/>
      <c r="CH58761" s="768"/>
      <c r="CI58761" s="850"/>
    </row>
    <row r="58762" spans="85:87" x14ac:dyDescent="0.25">
      <c r="CG58762" s="768"/>
      <c r="CH58762" s="768"/>
      <c r="CI58762" s="850"/>
    </row>
    <row r="58763" spans="85:87" x14ac:dyDescent="0.25">
      <c r="CG58763" s="768"/>
      <c r="CH58763" s="768"/>
      <c r="CI58763" s="850"/>
    </row>
    <row r="58764" spans="85:87" x14ac:dyDescent="0.25">
      <c r="CG58764" s="768"/>
      <c r="CH58764" s="768"/>
      <c r="CI58764" s="850"/>
    </row>
    <row r="58765" spans="85:87" x14ac:dyDescent="0.25">
      <c r="CG58765" s="768"/>
      <c r="CH58765" s="768"/>
      <c r="CI58765" s="850"/>
    </row>
    <row r="58766" spans="85:87" x14ac:dyDescent="0.25">
      <c r="CG58766" s="768"/>
      <c r="CH58766" s="768"/>
      <c r="CI58766" s="850"/>
    </row>
    <row r="58767" spans="85:87" x14ac:dyDescent="0.25">
      <c r="CG58767" s="768"/>
      <c r="CH58767" s="768"/>
      <c r="CI58767" s="850"/>
    </row>
    <row r="58768" spans="85:87" x14ac:dyDescent="0.25">
      <c r="CG58768" s="768"/>
      <c r="CH58768" s="768"/>
      <c r="CI58768" s="850"/>
    </row>
    <row r="58769" spans="85:87" x14ac:dyDescent="0.25">
      <c r="CG58769" s="768"/>
      <c r="CH58769" s="768"/>
      <c r="CI58769" s="850"/>
    </row>
    <row r="58770" spans="85:87" x14ac:dyDescent="0.25">
      <c r="CG58770" s="768"/>
      <c r="CH58770" s="768"/>
      <c r="CI58770" s="850"/>
    </row>
    <row r="58771" spans="85:87" x14ac:dyDescent="0.25">
      <c r="CG58771" s="768"/>
      <c r="CH58771" s="768"/>
      <c r="CI58771" s="850"/>
    </row>
    <row r="58772" spans="85:87" x14ac:dyDescent="0.25">
      <c r="CG58772" s="768"/>
      <c r="CH58772" s="768"/>
      <c r="CI58772" s="850"/>
    </row>
    <row r="58773" spans="85:87" x14ac:dyDescent="0.25">
      <c r="CG58773" s="768"/>
      <c r="CH58773" s="768"/>
      <c r="CI58773" s="850"/>
    </row>
    <row r="58774" spans="85:87" x14ac:dyDescent="0.25">
      <c r="CG58774" s="768"/>
      <c r="CH58774" s="768"/>
      <c r="CI58774" s="850"/>
    </row>
    <row r="58775" spans="85:87" x14ac:dyDescent="0.25">
      <c r="CG58775" s="768"/>
      <c r="CH58775" s="768"/>
      <c r="CI58775" s="850"/>
    </row>
    <row r="58776" spans="85:87" x14ac:dyDescent="0.25">
      <c r="CG58776" s="768"/>
      <c r="CH58776" s="768"/>
      <c r="CI58776" s="850"/>
    </row>
    <row r="58777" spans="85:87" x14ac:dyDescent="0.25">
      <c r="CG58777" s="768"/>
      <c r="CH58777" s="768"/>
      <c r="CI58777" s="850"/>
    </row>
    <row r="58778" spans="85:87" x14ac:dyDescent="0.25">
      <c r="CG58778" s="768"/>
      <c r="CH58778" s="768"/>
      <c r="CI58778" s="850"/>
    </row>
    <row r="58779" spans="85:87" x14ac:dyDescent="0.25">
      <c r="CG58779" s="768"/>
      <c r="CH58779" s="768"/>
      <c r="CI58779" s="850"/>
    </row>
    <row r="58780" spans="85:87" x14ac:dyDescent="0.25">
      <c r="CG58780" s="768"/>
      <c r="CH58780" s="768"/>
      <c r="CI58780" s="850"/>
    </row>
    <row r="58781" spans="85:87" x14ac:dyDescent="0.25">
      <c r="CG58781" s="768"/>
      <c r="CH58781" s="768"/>
      <c r="CI58781" s="850"/>
    </row>
    <row r="58782" spans="85:87" x14ac:dyDescent="0.25">
      <c r="CG58782" s="768"/>
      <c r="CH58782" s="768"/>
      <c r="CI58782" s="850"/>
    </row>
    <row r="58783" spans="85:87" x14ac:dyDescent="0.25">
      <c r="CG58783" s="768"/>
      <c r="CH58783" s="768"/>
      <c r="CI58783" s="850"/>
    </row>
    <row r="58784" spans="85:87" x14ac:dyDescent="0.25">
      <c r="CG58784" s="768"/>
      <c r="CH58784" s="768"/>
      <c r="CI58784" s="850"/>
    </row>
    <row r="58785" spans="85:87" x14ac:dyDescent="0.25">
      <c r="CG58785" s="768"/>
      <c r="CH58785" s="768"/>
      <c r="CI58785" s="850"/>
    </row>
    <row r="58786" spans="85:87" x14ac:dyDescent="0.25">
      <c r="CG58786" s="768"/>
      <c r="CH58786" s="768"/>
      <c r="CI58786" s="850"/>
    </row>
    <row r="58787" spans="85:87" x14ac:dyDescent="0.25">
      <c r="CG58787" s="768"/>
      <c r="CH58787" s="768"/>
      <c r="CI58787" s="850"/>
    </row>
    <row r="58788" spans="85:87" x14ac:dyDescent="0.25">
      <c r="CG58788" s="768"/>
      <c r="CH58788" s="768"/>
      <c r="CI58788" s="850"/>
    </row>
    <row r="58789" spans="85:87" x14ac:dyDescent="0.25">
      <c r="CG58789" s="768"/>
      <c r="CH58789" s="768"/>
      <c r="CI58789" s="850"/>
    </row>
    <row r="58790" spans="85:87" x14ac:dyDescent="0.25">
      <c r="CG58790" s="768"/>
      <c r="CH58790" s="768"/>
      <c r="CI58790" s="850"/>
    </row>
    <row r="58791" spans="85:87" x14ac:dyDescent="0.25">
      <c r="CG58791" s="768"/>
      <c r="CH58791" s="768"/>
      <c r="CI58791" s="850"/>
    </row>
    <row r="58792" spans="85:87" x14ac:dyDescent="0.25">
      <c r="CG58792" s="768"/>
      <c r="CH58792" s="768"/>
      <c r="CI58792" s="850"/>
    </row>
    <row r="58793" spans="85:87" x14ac:dyDescent="0.25">
      <c r="CG58793" s="768"/>
      <c r="CH58793" s="768"/>
      <c r="CI58793" s="850"/>
    </row>
    <row r="58794" spans="85:87" x14ac:dyDescent="0.25">
      <c r="CG58794" s="768"/>
      <c r="CH58794" s="768"/>
      <c r="CI58794" s="850"/>
    </row>
    <row r="58795" spans="85:87" x14ac:dyDescent="0.25">
      <c r="CG58795" s="768"/>
      <c r="CH58795" s="768"/>
      <c r="CI58795" s="850"/>
    </row>
    <row r="58796" spans="85:87" x14ac:dyDescent="0.25">
      <c r="CG58796" s="768"/>
      <c r="CH58796" s="768"/>
      <c r="CI58796" s="850"/>
    </row>
    <row r="58797" spans="85:87" x14ac:dyDescent="0.25">
      <c r="CG58797" s="768"/>
      <c r="CH58797" s="768"/>
      <c r="CI58797" s="850"/>
    </row>
    <row r="58798" spans="85:87" x14ac:dyDescent="0.25">
      <c r="CG58798" s="768"/>
      <c r="CH58798" s="768"/>
      <c r="CI58798" s="850"/>
    </row>
    <row r="58799" spans="85:87" x14ac:dyDescent="0.25">
      <c r="CG58799" s="768"/>
      <c r="CH58799" s="768"/>
      <c r="CI58799" s="850"/>
    </row>
    <row r="58800" spans="85:87" x14ac:dyDescent="0.25">
      <c r="CG58800" s="768"/>
      <c r="CH58800" s="768"/>
      <c r="CI58800" s="850"/>
    </row>
    <row r="58801" spans="85:87" x14ac:dyDescent="0.25">
      <c r="CG58801" s="768"/>
      <c r="CH58801" s="768"/>
      <c r="CI58801" s="850"/>
    </row>
    <row r="58802" spans="85:87" x14ac:dyDescent="0.25">
      <c r="CG58802" s="768"/>
      <c r="CH58802" s="768"/>
      <c r="CI58802" s="850"/>
    </row>
    <row r="58803" spans="85:87" x14ac:dyDescent="0.25">
      <c r="CG58803" s="768"/>
      <c r="CH58803" s="768"/>
      <c r="CI58803" s="850"/>
    </row>
    <row r="58804" spans="85:87" x14ac:dyDescent="0.25">
      <c r="CG58804" s="768"/>
      <c r="CH58804" s="768"/>
      <c r="CI58804" s="850"/>
    </row>
    <row r="58805" spans="85:87" x14ac:dyDescent="0.25">
      <c r="CG58805" s="768"/>
      <c r="CH58805" s="768"/>
      <c r="CI58805" s="850"/>
    </row>
    <row r="58806" spans="85:87" x14ac:dyDescent="0.25">
      <c r="CG58806" s="768"/>
      <c r="CH58806" s="768"/>
      <c r="CI58806" s="850"/>
    </row>
    <row r="58807" spans="85:87" x14ac:dyDescent="0.25">
      <c r="CG58807" s="768"/>
      <c r="CH58807" s="768"/>
      <c r="CI58807" s="850"/>
    </row>
    <row r="58808" spans="85:87" x14ac:dyDescent="0.25">
      <c r="CG58808" s="768"/>
      <c r="CH58808" s="768"/>
      <c r="CI58808" s="850"/>
    </row>
    <row r="58809" spans="85:87" x14ac:dyDescent="0.25">
      <c r="CG58809" s="768"/>
      <c r="CH58809" s="768"/>
      <c r="CI58809" s="850"/>
    </row>
    <row r="58810" spans="85:87" x14ac:dyDescent="0.25">
      <c r="CG58810" s="768"/>
      <c r="CH58810" s="768"/>
      <c r="CI58810" s="850"/>
    </row>
    <row r="58811" spans="85:87" x14ac:dyDescent="0.25">
      <c r="CG58811" s="768"/>
      <c r="CH58811" s="768"/>
      <c r="CI58811" s="850"/>
    </row>
    <row r="58812" spans="85:87" x14ac:dyDescent="0.25">
      <c r="CG58812" s="768"/>
      <c r="CH58812" s="768"/>
      <c r="CI58812" s="850"/>
    </row>
    <row r="58813" spans="85:87" x14ac:dyDescent="0.25">
      <c r="CG58813" s="768"/>
      <c r="CH58813" s="768"/>
      <c r="CI58813" s="850"/>
    </row>
    <row r="58814" spans="85:87" x14ac:dyDescent="0.25">
      <c r="CG58814" s="768"/>
      <c r="CH58814" s="768"/>
      <c r="CI58814" s="850"/>
    </row>
    <row r="58815" spans="85:87" x14ac:dyDescent="0.25">
      <c r="CG58815" s="768"/>
      <c r="CH58815" s="768"/>
      <c r="CI58815" s="850"/>
    </row>
    <row r="58816" spans="85:87" x14ac:dyDescent="0.25">
      <c r="CG58816" s="768"/>
      <c r="CH58816" s="768"/>
      <c r="CI58816" s="850"/>
    </row>
    <row r="58817" spans="85:87" x14ac:dyDescent="0.25">
      <c r="CG58817" s="768"/>
      <c r="CH58817" s="768"/>
      <c r="CI58817" s="850"/>
    </row>
    <row r="58818" spans="85:87" x14ac:dyDescent="0.25">
      <c r="CG58818" s="768"/>
      <c r="CH58818" s="768"/>
      <c r="CI58818" s="850"/>
    </row>
    <row r="58819" spans="85:87" x14ac:dyDescent="0.25">
      <c r="CG58819" s="768"/>
      <c r="CH58819" s="768"/>
      <c r="CI58819" s="850"/>
    </row>
    <row r="58820" spans="85:87" x14ac:dyDescent="0.25">
      <c r="CG58820" s="768"/>
      <c r="CH58820" s="768"/>
      <c r="CI58820" s="850"/>
    </row>
    <row r="58821" spans="85:87" x14ac:dyDescent="0.25">
      <c r="CG58821" s="768"/>
      <c r="CH58821" s="768"/>
      <c r="CI58821" s="850"/>
    </row>
    <row r="58822" spans="85:87" x14ac:dyDescent="0.25">
      <c r="CG58822" s="768"/>
      <c r="CH58822" s="768"/>
      <c r="CI58822" s="850"/>
    </row>
    <row r="58823" spans="85:87" x14ac:dyDescent="0.25">
      <c r="CG58823" s="768"/>
      <c r="CH58823" s="768"/>
      <c r="CI58823" s="850"/>
    </row>
    <row r="58824" spans="85:87" x14ac:dyDescent="0.25">
      <c r="CG58824" s="768"/>
      <c r="CH58824" s="768"/>
      <c r="CI58824" s="850"/>
    </row>
    <row r="58825" spans="85:87" x14ac:dyDescent="0.25">
      <c r="CG58825" s="768"/>
      <c r="CH58825" s="768"/>
      <c r="CI58825" s="850"/>
    </row>
    <row r="58826" spans="85:87" x14ac:dyDescent="0.25">
      <c r="CG58826" s="768"/>
      <c r="CH58826" s="768"/>
      <c r="CI58826" s="850"/>
    </row>
    <row r="58827" spans="85:87" x14ac:dyDescent="0.25">
      <c r="CG58827" s="768"/>
      <c r="CH58827" s="768"/>
      <c r="CI58827" s="850"/>
    </row>
    <row r="58828" spans="85:87" x14ac:dyDescent="0.25">
      <c r="CG58828" s="768"/>
      <c r="CH58828" s="768"/>
      <c r="CI58828" s="850"/>
    </row>
    <row r="58829" spans="85:87" x14ac:dyDescent="0.25">
      <c r="CG58829" s="768"/>
      <c r="CH58829" s="768"/>
      <c r="CI58829" s="850"/>
    </row>
    <row r="58830" spans="85:87" x14ac:dyDescent="0.25">
      <c r="CG58830" s="768"/>
      <c r="CH58830" s="768"/>
      <c r="CI58830" s="850"/>
    </row>
    <row r="58831" spans="85:87" x14ac:dyDescent="0.25">
      <c r="CG58831" s="768"/>
      <c r="CH58831" s="768"/>
      <c r="CI58831" s="850"/>
    </row>
    <row r="58832" spans="85:87" x14ac:dyDescent="0.25">
      <c r="CG58832" s="768"/>
      <c r="CH58832" s="768"/>
      <c r="CI58832" s="850"/>
    </row>
    <row r="58833" spans="85:87" x14ac:dyDescent="0.25">
      <c r="CG58833" s="768"/>
      <c r="CH58833" s="768"/>
      <c r="CI58833" s="850"/>
    </row>
    <row r="58834" spans="85:87" x14ac:dyDescent="0.25">
      <c r="CG58834" s="768"/>
      <c r="CH58834" s="768"/>
      <c r="CI58834" s="850"/>
    </row>
    <row r="58835" spans="85:87" x14ac:dyDescent="0.25">
      <c r="CG58835" s="768"/>
      <c r="CH58835" s="768"/>
      <c r="CI58835" s="850"/>
    </row>
    <row r="58836" spans="85:87" x14ac:dyDescent="0.25">
      <c r="CG58836" s="768"/>
      <c r="CH58836" s="768"/>
      <c r="CI58836" s="850"/>
    </row>
    <row r="58837" spans="85:87" x14ac:dyDescent="0.25">
      <c r="CG58837" s="768"/>
      <c r="CH58837" s="768"/>
      <c r="CI58837" s="850"/>
    </row>
    <row r="58838" spans="85:87" x14ac:dyDescent="0.25">
      <c r="CG58838" s="768"/>
      <c r="CH58838" s="768"/>
      <c r="CI58838" s="850"/>
    </row>
    <row r="58839" spans="85:87" x14ac:dyDescent="0.25">
      <c r="CG58839" s="768"/>
      <c r="CH58839" s="768"/>
      <c r="CI58839" s="850"/>
    </row>
    <row r="58840" spans="85:87" x14ac:dyDescent="0.25">
      <c r="CG58840" s="768"/>
      <c r="CH58840" s="768"/>
      <c r="CI58840" s="850"/>
    </row>
    <row r="58841" spans="85:87" x14ac:dyDescent="0.25">
      <c r="CG58841" s="768"/>
      <c r="CH58841" s="768"/>
      <c r="CI58841" s="850"/>
    </row>
    <row r="58842" spans="85:87" x14ac:dyDescent="0.25">
      <c r="CG58842" s="768"/>
      <c r="CH58842" s="768"/>
      <c r="CI58842" s="850"/>
    </row>
    <row r="58843" spans="85:87" x14ac:dyDescent="0.25">
      <c r="CG58843" s="768"/>
      <c r="CH58843" s="768"/>
      <c r="CI58843" s="850"/>
    </row>
    <row r="58844" spans="85:87" x14ac:dyDescent="0.25">
      <c r="CG58844" s="768"/>
      <c r="CH58844" s="768"/>
      <c r="CI58844" s="850"/>
    </row>
    <row r="58845" spans="85:87" x14ac:dyDescent="0.25">
      <c r="CG58845" s="768"/>
      <c r="CH58845" s="768"/>
      <c r="CI58845" s="850"/>
    </row>
    <row r="58846" spans="85:87" x14ac:dyDescent="0.25">
      <c r="CG58846" s="768"/>
      <c r="CH58846" s="768"/>
      <c r="CI58846" s="850"/>
    </row>
    <row r="58847" spans="85:87" x14ac:dyDescent="0.25">
      <c r="CG58847" s="768"/>
      <c r="CH58847" s="768"/>
      <c r="CI58847" s="850"/>
    </row>
    <row r="58848" spans="85:87" x14ac:dyDescent="0.25">
      <c r="CG58848" s="768"/>
      <c r="CH58848" s="768"/>
      <c r="CI58848" s="850"/>
    </row>
    <row r="58849" spans="85:87" x14ac:dyDescent="0.25">
      <c r="CG58849" s="768"/>
      <c r="CH58849" s="768"/>
      <c r="CI58849" s="850"/>
    </row>
    <row r="58850" spans="85:87" x14ac:dyDescent="0.25">
      <c r="CG58850" s="768"/>
      <c r="CH58850" s="768"/>
      <c r="CI58850" s="850"/>
    </row>
    <row r="58851" spans="85:87" x14ac:dyDescent="0.25">
      <c r="CG58851" s="768"/>
      <c r="CH58851" s="768"/>
      <c r="CI58851" s="850"/>
    </row>
    <row r="58852" spans="85:87" x14ac:dyDescent="0.25">
      <c r="CG58852" s="768"/>
      <c r="CH58852" s="768"/>
      <c r="CI58852" s="850"/>
    </row>
    <row r="58853" spans="85:87" x14ac:dyDescent="0.25">
      <c r="CG58853" s="768"/>
      <c r="CH58853" s="768"/>
      <c r="CI58853" s="850"/>
    </row>
    <row r="58854" spans="85:87" x14ac:dyDescent="0.25">
      <c r="CG58854" s="768"/>
      <c r="CH58854" s="768"/>
      <c r="CI58854" s="850"/>
    </row>
    <row r="58855" spans="85:87" x14ac:dyDescent="0.25">
      <c r="CG58855" s="768"/>
      <c r="CH58855" s="768"/>
      <c r="CI58855" s="850"/>
    </row>
    <row r="58856" spans="85:87" x14ac:dyDescent="0.25">
      <c r="CG58856" s="768"/>
      <c r="CH58856" s="768"/>
      <c r="CI58856" s="850"/>
    </row>
    <row r="58857" spans="85:87" x14ac:dyDescent="0.25">
      <c r="CG58857" s="768"/>
      <c r="CH58857" s="768"/>
      <c r="CI58857" s="850"/>
    </row>
    <row r="58858" spans="85:87" x14ac:dyDescent="0.25">
      <c r="CG58858" s="768"/>
      <c r="CH58858" s="768"/>
      <c r="CI58858" s="850"/>
    </row>
    <row r="58859" spans="85:87" x14ac:dyDescent="0.25">
      <c r="CG58859" s="768"/>
      <c r="CH58859" s="768"/>
      <c r="CI58859" s="850"/>
    </row>
    <row r="58860" spans="85:87" x14ac:dyDescent="0.25">
      <c r="CG58860" s="768"/>
      <c r="CH58860" s="768"/>
      <c r="CI58860" s="850"/>
    </row>
    <row r="58861" spans="85:87" x14ac:dyDescent="0.25">
      <c r="CG58861" s="768"/>
      <c r="CH58861" s="768"/>
      <c r="CI58861" s="850"/>
    </row>
    <row r="58862" spans="85:87" x14ac:dyDescent="0.25">
      <c r="CG58862" s="768"/>
      <c r="CH58862" s="768"/>
      <c r="CI58862" s="850"/>
    </row>
    <row r="58863" spans="85:87" x14ac:dyDescent="0.25">
      <c r="CG58863" s="768"/>
      <c r="CH58863" s="768"/>
      <c r="CI58863" s="850"/>
    </row>
    <row r="58864" spans="85:87" x14ac:dyDescent="0.25">
      <c r="CG58864" s="768"/>
      <c r="CH58864" s="768"/>
      <c r="CI58864" s="850"/>
    </row>
    <row r="58865" spans="85:87" x14ac:dyDescent="0.25">
      <c r="CG58865" s="768"/>
      <c r="CH58865" s="768"/>
      <c r="CI58865" s="850"/>
    </row>
    <row r="58866" spans="85:87" x14ac:dyDescent="0.25">
      <c r="CG58866" s="768"/>
      <c r="CH58866" s="768"/>
      <c r="CI58866" s="850"/>
    </row>
    <row r="58867" spans="85:87" x14ac:dyDescent="0.25">
      <c r="CG58867" s="768"/>
      <c r="CH58867" s="768"/>
      <c r="CI58867" s="850"/>
    </row>
    <row r="58868" spans="85:87" x14ac:dyDescent="0.25">
      <c r="CG58868" s="768"/>
      <c r="CH58868" s="768"/>
      <c r="CI58868" s="850"/>
    </row>
    <row r="58869" spans="85:87" x14ac:dyDescent="0.25">
      <c r="CG58869" s="768"/>
      <c r="CH58869" s="768"/>
      <c r="CI58869" s="850"/>
    </row>
    <row r="58870" spans="85:87" x14ac:dyDescent="0.25">
      <c r="CG58870" s="768"/>
      <c r="CH58870" s="768"/>
      <c r="CI58870" s="850"/>
    </row>
    <row r="58871" spans="85:87" x14ac:dyDescent="0.25">
      <c r="CG58871" s="768"/>
      <c r="CH58871" s="768"/>
      <c r="CI58871" s="850"/>
    </row>
    <row r="58872" spans="85:87" x14ac:dyDescent="0.25">
      <c r="CG58872" s="768"/>
      <c r="CH58872" s="768"/>
      <c r="CI58872" s="850"/>
    </row>
    <row r="58873" spans="85:87" x14ac:dyDescent="0.25">
      <c r="CG58873" s="768"/>
      <c r="CH58873" s="768"/>
      <c r="CI58873" s="850"/>
    </row>
    <row r="58874" spans="85:87" x14ac:dyDescent="0.25">
      <c r="CG58874" s="768"/>
      <c r="CH58874" s="768"/>
      <c r="CI58874" s="850"/>
    </row>
    <row r="58875" spans="85:87" x14ac:dyDescent="0.25">
      <c r="CG58875" s="768"/>
      <c r="CH58875" s="768"/>
      <c r="CI58875" s="850"/>
    </row>
    <row r="58876" spans="85:87" x14ac:dyDescent="0.25">
      <c r="CG58876" s="768"/>
      <c r="CH58876" s="768"/>
      <c r="CI58876" s="850"/>
    </row>
    <row r="58877" spans="85:87" x14ac:dyDescent="0.25">
      <c r="CG58877" s="768"/>
      <c r="CH58877" s="768"/>
      <c r="CI58877" s="850"/>
    </row>
    <row r="58878" spans="85:87" x14ac:dyDescent="0.25">
      <c r="CG58878" s="768"/>
      <c r="CH58878" s="768"/>
      <c r="CI58878" s="850"/>
    </row>
    <row r="58879" spans="85:87" x14ac:dyDescent="0.25">
      <c r="CG58879" s="768"/>
      <c r="CH58879" s="768"/>
      <c r="CI58879" s="850"/>
    </row>
    <row r="58880" spans="85:87" x14ac:dyDescent="0.25">
      <c r="CG58880" s="768"/>
      <c r="CH58880" s="768"/>
      <c r="CI58880" s="850"/>
    </row>
    <row r="58881" spans="85:87" x14ac:dyDescent="0.25">
      <c r="CG58881" s="768"/>
      <c r="CH58881" s="768"/>
      <c r="CI58881" s="850"/>
    </row>
    <row r="58882" spans="85:87" x14ac:dyDescent="0.25">
      <c r="CG58882" s="768"/>
      <c r="CH58882" s="768"/>
      <c r="CI58882" s="850"/>
    </row>
    <row r="58883" spans="85:87" x14ac:dyDescent="0.25">
      <c r="CG58883" s="768"/>
      <c r="CH58883" s="768"/>
      <c r="CI58883" s="850"/>
    </row>
    <row r="58884" spans="85:87" x14ac:dyDescent="0.25">
      <c r="CG58884" s="768"/>
      <c r="CH58884" s="768"/>
      <c r="CI58884" s="850"/>
    </row>
    <row r="58885" spans="85:87" x14ac:dyDescent="0.25">
      <c r="CG58885" s="768"/>
      <c r="CH58885" s="768"/>
      <c r="CI58885" s="850"/>
    </row>
    <row r="58886" spans="85:87" x14ac:dyDescent="0.25">
      <c r="CG58886" s="768"/>
      <c r="CH58886" s="768"/>
      <c r="CI58886" s="850"/>
    </row>
    <row r="58887" spans="85:87" x14ac:dyDescent="0.25">
      <c r="CG58887" s="768"/>
      <c r="CH58887" s="768"/>
      <c r="CI58887" s="850"/>
    </row>
    <row r="58888" spans="85:87" x14ac:dyDescent="0.25">
      <c r="CG58888" s="768"/>
      <c r="CH58888" s="768"/>
      <c r="CI58888" s="850"/>
    </row>
    <row r="58889" spans="85:87" x14ac:dyDescent="0.25">
      <c r="CG58889" s="768"/>
      <c r="CH58889" s="768"/>
      <c r="CI58889" s="850"/>
    </row>
    <row r="58890" spans="85:87" x14ac:dyDescent="0.25">
      <c r="CG58890" s="768"/>
      <c r="CH58890" s="768"/>
      <c r="CI58890" s="850"/>
    </row>
    <row r="58891" spans="85:87" x14ac:dyDescent="0.25">
      <c r="CG58891" s="768"/>
      <c r="CH58891" s="768"/>
      <c r="CI58891" s="850"/>
    </row>
    <row r="58892" spans="85:87" x14ac:dyDescent="0.25">
      <c r="CG58892" s="768"/>
      <c r="CH58892" s="768"/>
      <c r="CI58892" s="850"/>
    </row>
    <row r="58893" spans="85:87" x14ac:dyDescent="0.25">
      <c r="CG58893" s="768"/>
      <c r="CH58893" s="768"/>
      <c r="CI58893" s="850"/>
    </row>
    <row r="58894" spans="85:87" x14ac:dyDescent="0.25">
      <c r="CG58894" s="768"/>
      <c r="CH58894" s="768"/>
      <c r="CI58894" s="850"/>
    </row>
    <row r="58895" spans="85:87" x14ac:dyDescent="0.25">
      <c r="CG58895" s="768"/>
      <c r="CH58895" s="768"/>
      <c r="CI58895" s="850"/>
    </row>
    <row r="58896" spans="85:87" x14ac:dyDescent="0.25">
      <c r="CG58896" s="768"/>
      <c r="CH58896" s="768"/>
      <c r="CI58896" s="850"/>
    </row>
    <row r="58897" spans="85:87" x14ac:dyDescent="0.25">
      <c r="CG58897" s="768"/>
      <c r="CH58897" s="768"/>
      <c r="CI58897" s="850"/>
    </row>
    <row r="58898" spans="85:87" x14ac:dyDescent="0.25">
      <c r="CG58898" s="768"/>
      <c r="CH58898" s="768"/>
      <c r="CI58898" s="850"/>
    </row>
    <row r="58899" spans="85:87" x14ac:dyDescent="0.25">
      <c r="CG58899" s="768"/>
      <c r="CH58899" s="768"/>
      <c r="CI58899" s="850"/>
    </row>
    <row r="58900" spans="85:87" x14ac:dyDescent="0.25">
      <c r="CG58900" s="768"/>
      <c r="CH58900" s="768"/>
      <c r="CI58900" s="850"/>
    </row>
    <row r="58901" spans="85:87" x14ac:dyDescent="0.25">
      <c r="CG58901" s="768"/>
      <c r="CH58901" s="768"/>
      <c r="CI58901" s="850"/>
    </row>
    <row r="58902" spans="85:87" x14ac:dyDescent="0.25">
      <c r="CG58902" s="768"/>
      <c r="CH58902" s="768"/>
      <c r="CI58902" s="850"/>
    </row>
    <row r="58903" spans="85:87" x14ac:dyDescent="0.25">
      <c r="CG58903" s="768"/>
      <c r="CH58903" s="768"/>
      <c r="CI58903" s="850"/>
    </row>
    <row r="58904" spans="85:87" x14ac:dyDescent="0.25">
      <c r="CG58904" s="768"/>
      <c r="CH58904" s="768"/>
      <c r="CI58904" s="850"/>
    </row>
    <row r="58905" spans="85:87" x14ac:dyDescent="0.25">
      <c r="CG58905" s="768"/>
      <c r="CH58905" s="768"/>
      <c r="CI58905" s="850"/>
    </row>
    <row r="58906" spans="85:87" x14ac:dyDescent="0.25">
      <c r="CG58906" s="768"/>
      <c r="CH58906" s="768"/>
      <c r="CI58906" s="850"/>
    </row>
    <row r="58907" spans="85:87" x14ac:dyDescent="0.25">
      <c r="CG58907" s="768"/>
      <c r="CH58907" s="768"/>
      <c r="CI58907" s="850"/>
    </row>
    <row r="58908" spans="85:87" x14ac:dyDescent="0.25">
      <c r="CG58908" s="768"/>
      <c r="CH58908" s="768"/>
      <c r="CI58908" s="850"/>
    </row>
    <row r="58909" spans="85:87" x14ac:dyDescent="0.25">
      <c r="CG58909" s="768"/>
      <c r="CH58909" s="768"/>
      <c r="CI58909" s="850"/>
    </row>
    <row r="58910" spans="85:87" x14ac:dyDescent="0.25">
      <c r="CG58910" s="768"/>
      <c r="CH58910" s="768"/>
      <c r="CI58910" s="850"/>
    </row>
    <row r="58911" spans="85:87" x14ac:dyDescent="0.25">
      <c r="CG58911" s="768"/>
      <c r="CH58911" s="768"/>
      <c r="CI58911" s="850"/>
    </row>
    <row r="58912" spans="85:87" x14ac:dyDescent="0.25">
      <c r="CG58912" s="768"/>
      <c r="CH58912" s="768"/>
      <c r="CI58912" s="850"/>
    </row>
    <row r="58913" spans="85:87" x14ac:dyDescent="0.25">
      <c r="CG58913" s="768"/>
      <c r="CH58913" s="768"/>
      <c r="CI58913" s="850"/>
    </row>
    <row r="58914" spans="85:87" x14ac:dyDescent="0.25">
      <c r="CG58914" s="768"/>
      <c r="CH58914" s="768"/>
      <c r="CI58914" s="850"/>
    </row>
    <row r="58915" spans="85:87" x14ac:dyDescent="0.25">
      <c r="CG58915" s="768"/>
      <c r="CH58915" s="768"/>
      <c r="CI58915" s="850"/>
    </row>
    <row r="58916" spans="85:87" x14ac:dyDescent="0.25">
      <c r="CG58916" s="768"/>
      <c r="CH58916" s="768"/>
      <c r="CI58916" s="850"/>
    </row>
    <row r="58917" spans="85:87" x14ac:dyDescent="0.25">
      <c r="CG58917" s="768"/>
      <c r="CH58917" s="768"/>
      <c r="CI58917" s="850"/>
    </row>
    <row r="58918" spans="85:87" x14ac:dyDescent="0.25">
      <c r="CG58918" s="768"/>
      <c r="CH58918" s="768"/>
      <c r="CI58918" s="850"/>
    </row>
    <row r="58919" spans="85:87" x14ac:dyDescent="0.25">
      <c r="CG58919" s="768"/>
      <c r="CH58919" s="768"/>
      <c r="CI58919" s="850"/>
    </row>
    <row r="58920" spans="85:87" x14ac:dyDescent="0.25">
      <c r="CG58920" s="768"/>
      <c r="CH58920" s="768"/>
      <c r="CI58920" s="850"/>
    </row>
    <row r="58921" spans="85:87" x14ac:dyDescent="0.25">
      <c r="CG58921" s="768"/>
      <c r="CH58921" s="768"/>
      <c r="CI58921" s="850"/>
    </row>
    <row r="58922" spans="85:87" x14ac:dyDescent="0.25">
      <c r="CG58922" s="768"/>
      <c r="CH58922" s="768"/>
      <c r="CI58922" s="850"/>
    </row>
    <row r="58923" spans="85:87" x14ac:dyDescent="0.25">
      <c r="CG58923" s="768"/>
      <c r="CH58923" s="768"/>
      <c r="CI58923" s="850"/>
    </row>
    <row r="58924" spans="85:87" x14ac:dyDescent="0.25">
      <c r="CG58924" s="768"/>
      <c r="CH58924" s="768"/>
      <c r="CI58924" s="850"/>
    </row>
    <row r="58925" spans="85:87" x14ac:dyDescent="0.25">
      <c r="CG58925" s="768"/>
      <c r="CH58925" s="768"/>
      <c r="CI58925" s="850"/>
    </row>
    <row r="58926" spans="85:87" x14ac:dyDescent="0.25">
      <c r="CG58926" s="768"/>
      <c r="CH58926" s="768"/>
      <c r="CI58926" s="850"/>
    </row>
    <row r="58927" spans="85:87" x14ac:dyDescent="0.25">
      <c r="CG58927" s="768"/>
      <c r="CH58927" s="768"/>
      <c r="CI58927" s="850"/>
    </row>
    <row r="58928" spans="85:87" x14ac:dyDescent="0.25">
      <c r="CG58928" s="768"/>
      <c r="CH58928" s="768"/>
      <c r="CI58928" s="850"/>
    </row>
    <row r="58929" spans="85:87" x14ac:dyDescent="0.25">
      <c r="CG58929" s="768"/>
      <c r="CH58929" s="768"/>
      <c r="CI58929" s="850"/>
    </row>
    <row r="58930" spans="85:87" x14ac:dyDescent="0.25">
      <c r="CG58930" s="768"/>
      <c r="CH58930" s="768"/>
      <c r="CI58930" s="850"/>
    </row>
    <row r="58931" spans="85:87" x14ac:dyDescent="0.25">
      <c r="CG58931" s="768"/>
      <c r="CH58931" s="768"/>
      <c r="CI58931" s="850"/>
    </row>
    <row r="58932" spans="85:87" x14ac:dyDescent="0.25">
      <c r="CG58932" s="768"/>
      <c r="CH58932" s="768"/>
      <c r="CI58932" s="850"/>
    </row>
    <row r="58933" spans="85:87" x14ac:dyDescent="0.25">
      <c r="CG58933" s="768"/>
      <c r="CH58933" s="768"/>
      <c r="CI58933" s="850"/>
    </row>
    <row r="58934" spans="85:87" x14ac:dyDescent="0.25">
      <c r="CG58934" s="768"/>
      <c r="CH58934" s="768"/>
      <c r="CI58934" s="850"/>
    </row>
    <row r="58935" spans="85:87" x14ac:dyDescent="0.25">
      <c r="CG58935" s="768"/>
      <c r="CH58935" s="768"/>
      <c r="CI58935" s="850"/>
    </row>
    <row r="58936" spans="85:87" x14ac:dyDescent="0.25">
      <c r="CG58936" s="768"/>
      <c r="CH58936" s="768"/>
      <c r="CI58936" s="850"/>
    </row>
    <row r="58937" spans="85:87" x14ac:dyDescent="0.25">
      <c r="CG58937" s="768"/>
      <c r="CH58937" s="768"/>
      <c r="CI58937" s="850"/>
    </row>
    <row r="58938" spans="85:87" x14ac:dyDescent="0.25">
      <c r="CG58938" s="768"/>
      <c r="CH58938" s="768"/>
      <c r="CI58938" s="850"/>
    </row>
    <row r="58939" spans="85:87" x14ac:dyDescent="0.25">
      <c r="CG58939" s="768"/>
      <c r="CH58939" s="768"/>
      <c r="CI58939" s="850"/>
    </row>
    <row r="58940" spans="85:87" x14ac:dyDescent="0.25">
      <c r="CG58940" s="768"/>
      <c r="CH58940" s="768"/>
      <c r="CI58940" s="850"/>
    </row>
    <row r="58941" spans="85:87" x14ac:dyDescent="0.25">
      <c r="CG58941" s="768"/>
      <c r="CH58941" s="768"/>
      <c r="CI58941" s="850"/>
    </row>
    <row r="58942" spans="85:87" x14ac:dyDescent="0.25">
      <c r="CG58942" s="768"/>
      <c r="CH58942" s="768"/>
      <c r="CI58942" s="850"/>
    </row>
    <row r="58943" spans="85:87" x14ac:dyDescent="0.25">
      <c r="CG58943" s="768"/>
      <c r="CH58943" s="768"/>
      <c r="CI58943" s="850"/>
    </row>
    <row r="58944" spans="85:87" x14ac:dyDescent="0.25">
      <c r="CG58944" s="768"/>
      <c r="CH58944" s="768"/>
      <c r="CI58944" s="850"/>
    </row>
    <row r="58945" spans="85:87" x14ac:dyDescent="0.25">
      <c r="CG58945" s="768"/>
      <c r="CH58945" s="768"/>
      <c r="CI58945" s="850"/>
    </row>
    <row r="58946" spans="85:87" x14ac:dyDescent="0.25">
      <c r="CG58946" s="768"/>
      <c r="CH58946" s="768"/>
      <c r="CI58946" s="850"/>
    </row>
    <row r="58947" spans="85:87" x14ac:dyDescent="0.25">
      <c r="CG58947" s="768"/>
      <c r="CH58947" s="768"/>
      <c r="CI58947" s="850"/>
    </row>
    <row r="58948" spans="85:87" x14ac:dyDescent="0.25">
      <c r="CG58948" s="768"/>
      <c r="CH58948" s="768"/>
      <c r="CI58948" s="850"/>
    </row>
    <row r="58949" spans="85:87" x14ac:dyDescent="0.25">
      <c r="CG58949" s="768"/>
      <c r="CH58949" s="768"/>
      <c r="CI58949" s="850"/>
    </row>
    <row r="58950" spans="85:87" x14ac:dyDescent="0.25">
      <c r="CG58950" s="768"/>
      <c r="CH58950" s="768"/>
      <c r="CI58950" s="850"/>
    </row>
    <row r="58951" spans="85:87" x14ac:dyDescent="0.25">
      <c r="CG58951" s="768"/>
      <c r="CH58951" s="768"/>
      <c r="CI58951" s="850"/>
    </row>
    <row r="58952" spans="85:87" x14ac:dyDescent="0.25">
      <c r="CG58952" s="768"/>
      <c r="CH58952" s="768"/>
      <c r="CI58952" s="850"/>
    </row>
    <row r="58953" spans="85:87" x14ac:dyDescent="0.25">
      <c r="CG58953" s="768"/>
      <c r="CH58953" s="768"/>
      <c r="CI58953" s="850"/>
    </row>
    <row r="58954" spans="85:87" x14ac:dyDescent="0.25">
      <c r="CG58954" s="768"/>
      <c r="CH58954" s="768"/>
      <c r="CI58954" s="850"/>
    </row>
    <row r="58955" spans="85:87" x14ac:dyDescent="0.25">
      <c r="CG58955" s="768"/>
      <c r="CH58955" s="768"/>
      <c r="CI58955" s="850"/>
    </row>
    <row r="58956" spans="85:87" x14ac:dyDescent="0.25">
      <c r="CG58956" s="768"/>
      <c r="CH58956" s="768"/>
      <c r="CI58956" s="850"/>
    </row>
    <row r="58957" spans="85:87" x14ac:dyDescent="0.25">
      <c r="CG58957" s="768"/>
      <c r="CH58957" s="768"/>
      <c r="CI58957" s="850"/>
    </row>
    <row r="58958" spans="85:87" x14ac:dyDescent="0.25">
      <c r="CG58958" s="768"/>
      <c r="CH58958" s="768"/>
      <c r="CI58958" s="850"/>
    </row>
    <row r="58959" spans="85:87" x14ac:dyDescent="0.25">
      <c r="CG58959" s="768"/>
      <c r="CH58959" s="768"/>
      <c r="CI58959" s="850"/>
    </row>
    <row r="58960" spans="85:87" x14ac:dyDescent="0.25">
      <c r="CG58960" s="768"/>
      <c r="CH58960" s="768"/>
      <c r="CI58960" s="850"/>
    </row>
    <row r="58961" spans="85:87" x14ac:dyDescent="0.25">
      <c r="CG58961" s="768"/>
      <c r="CH58961" s="768"/>
      <c r="CI58961" s="850"/>
    </row>
    <row r="58962" spans="85:87" x14ac:dyDescent="0.25">
      <c r="CG58962" s="768"/>
      <c r="CH58962" s="768"/>
      <c r="CI58962" s="850"/>
    </row>
    <row r="58963" spans="85:87" x14ac:dyDescent="0.25">
      <c r="CG58963" s="768"/>
      <c r="CH58963" s="768"/>
      <c r="CI58963" s="850"/>
    </row>
    <row r="58964" spans="85:87" x14ac:dyDescent="0.25">
      <c r="CG58964" s="768"/>
      <c r="CH58964" s="768"/>
      <c r="CI58964" s="850"/>
    </row>
    <row r="58965" spans="85:87" x14ac:dyDescent="0.25">
      <c r="CG58965" s="768"/>
      <c r="CH58965" s="768"/>
      <c r="CI58965" s="850"/>
    </row>
    <row r="58966" spans="85:87" x14ac:dyDescent="0.25">
      <c r="CG58966" s="768"/>
      <c r="CH58966" s="768"/>
      <c r="CI58966" s="850"/>
    </row>
    <row r="58967" spans="85:87" x14ac:dyDescent="0.25">
      <c r="CG58967" s="768"/>
      <c r="CH58967" s="768"/>
      <c r="CI58967" s="850"/>
    </row>
    <row r="58968" spans="85:87" x14ac:dyDescent="0.25">
      <c r="CG58968" s="768"/>
      <c r="CH58968" s="768"/>
      <c r="CI58968" s="850"/>
    </row>
    <row r="58969" spans="85:87" x14ac:dyDescent="0.25">
      <c r="CG58969" s="768"/>
      <c r="CH58969" s="768"/>
      <c r="CI58969" s="850"/>
    </row>
    <row r="58970" spans="85:87" x14ac:dyDescent="0.25">
      <c r="CG58970" s="768"/>
      <c r="CH58970" s="768"/>
      <c r="CI58970" s="850"/>
    </row>
    <row r="58971" spans="85:87" x14ac:dyDescent="0.25">
      <c r="CG58971" s="768"/>
      <c r="CH58971" s="768"/>
      <c r="CI58971" s="850"/>
    </row>
    <row r="58972" spans="85:87" x14ac:dyDescent="0.25">
      <c r="CG58972" s="768"/>
      <c r="CH58972" s="768"/>
      <c r="CI58972" s="850"/>
    </row>
    <row r="58973" spans="85:87" x14ac:dyDescent="0.25">
      <c r="CG58973" s="768"/>
      <c r="CH58973" s="768"/>
      <c r="CI58973" s="850"/>
    </row>
    <row r="58974" spans="85:87" x14ac:dyDescent="0.25">
      <c r="CG58974" s="768"/>
      <c r="CH58974" s="768"/>
      <c r="CI58974" s="850"/>
    </row>
    <row r="58975" spans="85:87" x14ac:dyDescent="0.25">
      <c r="CG58975" s="768"/>
      <c r="CH58975" s="768"/>
      <c r="CI58975" s="850"/>
    </row>
    <row r="58976" spans="85:87" x14ac:dyDescent="0.25">
      <c r="CG58976" s="768"/>
      <c r="CH58976" s="768"/>
      <c r="CI58976" s="850"/>
    </row>
    <row r="58977" spans="85:87" x14ac:dyDescent="0.25">
      <c r="CG58977" s="768"/>
      <c r="CH58977" s="768"/>
      <c r="CI58977" s="850"/>
    </row>
    <row r="58978" spans="85:87" x14ac:dyDescent="0.25">
      <c r="CG58978" s="768"/>
      <c r="CH58978" s="768"/>
      <c r="CI58978" s="850"/>
    </row>
    <row r="58979" spans="85:87" x14ac:dyDescent="0.25">
      <c r="CG58979" s="768"/>
      <c r="CH58979" s="768"/>
      <c r="CI58979" s="850"/>
    </row>
    <row r="58980" spans="85:87" x14ac:dyDescent="0.25">
      <c r="CG58980" s="768"/>
      <c r="CH58980" s="768"/>
      <c r="CI58980" s="850"/>
    </row>
    <row r="58981" spans="85:87" x14ac:dyDescent="0.25">
      <c r="CG58981" s="768"/>
      <c r="CH58981" s="768"/>
      <c r="CI58981" s="850"/>
    </row>
    <row r="58982" spans="85:87" x14ac:dyDescent="0.25">
      <c r="CG58982" s="768"/>
      <c r="CH58982" s="768"/>
      <c r="CI58982" s="850"/>
    </row>
    <row r="58983" spans="85:87" x14ac:dyDescent="0.25">
      <c r="CG58983" s="768"/>
      <c r="CH58983" s="768"/>
      <c r="CI58983" s="850"/>
    </row>
    <row r="58984" spans="85:87" x14ac:dyDescent="0.25">
      <c r="CG58984" s="768"/>
      <c r="CH58984" s="768"/>
      <c r="CI58984" s="850"/>
    </row>
    <row r="58985" spans="85:87" x14ac:dyDescent="0.25">
      <c r="CG58985" s="768"/>
      <c r="CH58985" s="768"/>
      <c r="CI58985" s="850"/>
    </row>
    <row r="58986" spans="85:87" x14ac:dyDescent="0.25">
      <c r="CG58986" s="768"/>
      <c r="CH58986" s="768"/>
      <c r="CI58986" s="850"/>
    </row>
    <row r="58987" spans="85:87" x14ac:dyDescent="0.25">
      <c r="CG58987" s="768"/>
      <c r="CH58987" s="768"/>
      <c r="CI58987" s="850"/>
    </row>
    <row r="58988" spans="85:87" x14ac:dyDescent="0.25">
      <c r="CG58988" s="768"/>
      <c r="CH58988" s="768"/>
      <c r="CI58988" s="850"/>
    </row>
    <row r="58989" spans="85:87" x14ac:dyDescent="0.25">
      <c r="CG58989" s="768"/>
      <c r="CH58989" s="768"/>
      <c r="CI58989" s="850"/>
    </row>
    <row r="58990" spans="85:87" x14ac:dyDescent="0.25">
      <c r="CG58990" s="768"/>
      <c r="CH58990" s="768"/>
      <c r="CI58990" s="850"/>
    </row>
    <row r="58991" spans="85:87" x14ac:dyDescent="0.25">
      <c r="CG58991" s="768"/>
      <c r="CH58991" s="768"/>
      <c r="CI58991" s="850"/>
    </row>
    <row r="58992" spans="85:87" x14ac:dyDescent="0.25">
      <c r="CG58992" s="768"/>
      <c r="CH58992" s="768"/>
      <c r="CI58992" s="850"/>
    </row>
    <row r="58993" spans="85:87" x14ac:dyDescent="0.25">
      <c r="CG58993" s="768"/>
      <c r="CH58993" s="768"/>
      <c r="CI58993" s="850"/>
    </row>
    <row r="58994" spans="85:87" x14ac:dyDescent="0.25">
      <c r="CG58994" s="768"/>
      <c r="CH58994" s="768"/>
      <c r="CI58994" s="850"/>
    </row>
    <row r="58995" spans="85:87" x14ac:dyDescent="0.25">
      <c r="CG58995" s="768"/>
      <c r="CH58995" s="768"/>
      <c r="CI58995" s="850"/>
    </row>
    <row r="58996" spans="85:87" x14ac:dyDescent="0.25">
      <c r="CG58996" s="768"/>
      <c r="CH58996" s="768"/>
      <c r="CI58996" s="850"/>
    </row>
    <row r="58997" spans="85:87" x14ac:dyDescent="0.25">
      <c r="CG58997" s="768"/>
      <c r="CH58997" s="768"/>
      <c r="CI58997" s="850"/>
    </row>
    <row r="58998" spans="85:87" x14ac:dyDescent="0.25">
      <c r="CG58998" s="768"/>
      <c r="CH58998" s="768"/>
      <c r="CI58998" s="850"/>
    </row>
    <row r="58999" spans="85:87" x14ac:dyDescent="0.25">
      <c r="CG58999" s="768"/>
      <c r="CH58999" s="768"/>
      <c r="CI58999" s="850"/>
    </row>
    <row r="59000" spans="85:87" x14ac:dyDescent="0.25">
      <c r="CG59000" s="768"/>
      <c r="CH59000" s="768"/>
      <c r="CI59000" s="850"/>
    </row>
    <row r="59001" spans="85:87" x14ac:dyDescent="0.25">
      <c r="CG59001" s="768"/>
      <c r="CH59001" s="768"/>
      <c r="CI59001" s="850"/>
    </row>
    <row r="59002" spans="85:87" x14ac:dyDescent="0.25">
      <c r="CG59002" s="768"/>
      <c r="CH59002" s="768"/>
      <c r="CI59002" s="850"/>
    </row>
    <row r="59003" spans="85:87" x14ac:dyDescent="0.25">
      <c r="CG59003" s="768"/>
      <c r="CH59003" s="768"/>
      <c r="CI59003" s="850"/>
    </row>
    <row r="59004" spans="85:87" x14ac:dyDescent="0.25">
      <c r="CG59004" s="768"/>
      <c r="CH59004" s="768"/>
      <c r="CI59004" s="850"/>
    </row>
    <row r="59005" spans="85:87" x14ac:dyDescent="0.25">
      <c r="CG59005" s="768"/>
      <c r="CH59005" s="768"/>
      <c r="CI59005" s="850"/>
    </row>
    <row r="59006" spans="85:87" x14ac:dyDescent="0.25">
      <c r="CG59006" s="768"/>
      <c r="CH59006" s="768"/>
      <c r="CI59006" s="850"/>
    </row>
    <row r="59007" spans="85:87" x14ac:dyDescent="0.25">
      <c r="CG59007" s="768"/>
      <c r="CH59007" s="768"/>
      <c r="CI59007" s="850"/>
    </row>
    <row r="59008" spans="85:87" x14ac:dyDescent="0.25">
      <c r="CG59008" s="768"/>
      <c r="CH59008" s="768"/>
      <c r="CI59008" s="850"/>
    </row>
    <row r="59009" spans="85:87" x14ac:dyDescent="0.25">
      <c r="CG59009" s="768"/>
      <c r="CH59009" s="768"/>
      <c r="CI59009" s="850"/>
    </row>
    <row r="59010" spans="85:87" x14ac:dyDescent="0.25">
      <c r="CG59010" s="768"/>
      <c r="CH59010" s="768"/>
      <c r="CI59010" s="850"/>
    </row>
    <row r="59011" spans="85:87" x14ac:dyDescent="0.25">
      <c r="CG59011" s="768"/>
      <c r="CH59011" s="768"/>
      <c r="CI59011" s="850"/>
    </row>
    <row r="59012" spans="85:87" x14ac:dyDescent="0.25">
      <c r="CG59012" s="768"/>
      <c r="CH59012" s="768"/>
      <c r="CI59012" s="850"/>
    </row>
    <row r="59013" spans="85:87" x14ac:dyDescent="0.25">
      <c r="CG59013" s="768"/>
      <c r="CH59013" s="768"/>
      <c r="CI59013" s="850"/>
    </row>
    <row r="59014" spans="85:87" x14ac:dyDescent="0.25">
      <c r="CG59014" s="768"/>
      <c r="CH59014" s="768"/>
      <c r="CI59014" s="850"/>
    </row>
    <row r="59015" spans="85:87" x14ac:dyDescent="0.25">
      <c r="CG59015" s="768"/>
      <c r="CH59015" s="768"/>
      <c r="CI59015" s="850"/>
    </row>
    <row r="59016" spans="85:87" x14ac:dyDescent="0.25">
      <c r="CG59016" s="768"/>
      <c r="CH59016" s="768"/>
      <c r="CI59016" s="850"/>
    </row>
    <row r="59017" spans="85:87" x14ac:dyDescent="0.25">
      <c r="CG59017" s="768"/>
      <c r="CH59017" s="768"/>
      <c r="CI59017" s="850"/>
    </row>
    <row r="59018" spans="85:87" x14ac:dyDescent="0.25">
      <c r="CG59018" s="768"/>
      <c r="CH59018" s="768"/>
      <c r="CI59018" s="850"/>
    </row>
    <row r="59019" spans="85:87" x14ac:dyDescent="0.25">
      <c r="CG59019" s="768"/>
      <c r="CH59019" s="768"/>
      <c r="CI59019" s="850"/>
    </row>
    <row r="59020" spans="85:87" x14ac:dyDescent="0.25">
      <c r="CG59020" s="768"/>
      <c r="CH59020" s="768"/>
      <c r="CI59020" s="850"/>
    </row>
    <row r="59021" spans="85:87" x14ac:dyDescent="0.25">
      <c r="CG59021" s="768"/>
      <c r="CH59021" s="768"/>
      <c r="CI59021" s="850"/>
    </row>
    <row r="59022" spans="85:87" x14ac:dyDescent="0.25">
      <c r="CG59022" s="768"/>
      <c r="CH59022" s="768"/>
      <c r="CI59022" s="850"/>
    </row>
    <row r="59023" spans="85:87" x14ac:dyDescent="0.25">
      <c r="CG59023" s="768"/>
      <c r="CH59023" s="768"/>
      <c r="CI59023" s="850"/>
    </row>
    <row r="59024" spans="85:87" x14ac:dyDescent="0.25">
      <c r="CG59024" s="768"/>
      <c r="CH59024" s="768"/>
      <c r="CI59024" s="850"/>
    </row>
    <row r="59025" spans="85:87" x14ac:dyDescent="0.25">
      <c r="CG59025" s="768"/>
      <c r="CH59025" s="768"/>
      <c r="CI59025" s="850"/>
    </row>
    <row r="59026" spans="85:87" x14ac:dyDescent="0.25">
      <c r="CG59026" s="768"/>
      <c r="CH59026" s="768"/>
      <c r="CI59026" s="850"/>
    </row>
    <row r="59027" spans="85:87" x14ac:dyDescent="0.25">
      <c r="CG59027" s="768"/>
      <c r="CH59027" s="768"/>
      <c r="CI59027" s="850"/>
    </row>
    <row r="59028" spans="85:87" x14ac:dyDescent="0.25">
      <c r="CG59028" s="768"/>
      <c r="CH59028" s="768"/>
      <c r="CI59028" s="850"/>
    </row>
    <row r="59029" spans="85:87" x14ac:dyDescent="0.25">
      <c r="CG59029" s="768"/>
      <c r="CH59029" s="768"/>
      <c r="CI59029" s="850"/>
    </row>
    <row r="59030" spans="85:87" x14ac:dyDescent="0.25">
      <c r="CG59030" s="768"/>
      <c r="CH59030" s="768"/>
      <c r="CI59030" s="850"/>
    </row>
    <row r="59031" spans="85:87" x14ac:dyDescent="0.25">
      <c r="CG59031" s="768"/>
      <c r="CH59031" s="768"/>
      <c r="CI59031" s="850"/>
    </row>
    <row r="59032" spans="85:87" x14ac:dyDescent="0.25">
      <c r="CG59032" s="768"/>
      <c r="CH59032" s="768"/>
      <c r="CI59032" s="850"/>
    </row>
    <row r="59033" spans="85:87" x14ac:dyDescent="0.25">
      <c r="CG59033" s="768"/>
      <c r="CH59033" s="768"/>
      <c r="CI59033" s="850"/>
    </row>
    <row r="59034" spans="85:87" x14ac:dyDescent="0.25">
      <c r="CG59034" s="768"/>
      <c r="CH59034" s="768"/>
      <c r="CI59034" s="850"/>
    </row>
    <row r="59035" spans="85:87" x14ac:dyDescent="0.25">
      <c r="CG59035" s="768"/>
      <c r="CH59035" s="768"/>
      <c r="CI59035" s="850"/>
    </row>
    <row r="59036" spans="85:87" x14ac:dyDescent="0.25">
      <c r="CG59036" s="768"/>
      <c r="CH59036" s="768"/>
      <c r="CI59036" s="850"/>
    </row>
    <row r="59037" spans="85:87" x14ac:dyDescent="0.25">
      <c r="CG59037" s="768"/>
      <c r="CH59037" s="768"/>
      <c r="CI59037" s="850"/>
    </row>
    <row r="59038" spans="85:87" x14ac:dyDescent="0.25">
      <c r="CG59038" s="768"/>
      <c r="CH59038" s="768"/>
      <c r="CI59038" s="850"/>
    </row>
    <row r="59039" spans="85:87" x14ac:dyDescent="0.25">
      <c r="CG59039" s="768"/>
      <c r="CH59039" s="768"/>
      <c r="CI59039" s="850"/>
    </row>
    <row r="59040" spans="85:87" x14ac:dyDescent="0.25">
      <c r="CG59040" s="768"/>
      <c r="CH59040" s="768"/>
      <c r="CI59040" s="850"/>
    </row>
    <row r="59041" spans="85:87" x14ac:dyDescent="0.25">
      <c r="CG59041" s="768"/>
      <c r="CH59041" s="768"/>
      <c r="CI59041" s="850"/>
    </row>
    <row r="59042" spans="85:87" x14ac:dyDescent="0.25">
      <c r="CG59042" s="768"/>
      <c r="CH59042" s="768"/>
      <c r="CI59042" s="850"/>
    </row>
    <row r="59043" spans="85:87" x14ac:dyDescent="0.25">
      <c r="CG59043" s="768"/>
      <c r="CH59043" s="768"/>
      <c r="CI59043" s="850"/>
    </row>
    <row r="59044" spans="85:87" x14ac:dyDescent="0.25">
      <c r="CG59044" s="768"/>
      <c r="CH59044" s="768"/>
      <c r="CI59044" s="850"/>
    </row>
    <row r="59045" spans="85:87" x14ac:dyDescent="0.25">
      <c r="CG59045" s="768"/>
      <c r="CH59045" s="768"/>
      <c r="CI59045" s="850"/>
    </row>
    <row r="59046" spans="85:87" x14ac:dyDescent="0.25">
      <c r="CG59046" s="768"/>
      <c r="CH59046" s="768"/>
      <c r="CI59046" s="850"/>
    </row>
    <row r="59047" spans="85:87" x14ac:dyDescent="0.25">
      <c r="CG59047" s="768"/>
      <c r="CH59047" s="768"/>
      <c r="CI59047" s="850"/>
    </row>
    <row r="59048" spans="85:87" x14ac:dyDescent="0.25">
      <c r="CG59048" s="768"/>
      <c r="CH59048" s="768"/>
      <c r="CI59048" s="850"/>
    </row>
    <row r="59049" spans="85:87" x14ac:dyDescent="0.25">
      <c r="CG59049" s="768"/>
      <c r="CH59049" s="768"/>
      <c r="CI59049" s="850"/>
    </row>
    <row r="59050" spans="85:87" x14ac:dyDescent="0.25">
      <c r="CG59050" s="768"/>
      <c r="CH59050" s="768"/>
      <c r="CI59050" s="850"/>
    </row>
    <row r="59051" spans="85:87" x14ac:dyDescent="0.25">
      <c r="CG59051" s="768"/>
      <c r="CH59051" s="768"/>
      <c r="CI59051" s="850"/>
    </row>
    <row r="59052" spans="85:87" x14ac:dyDescent="0.25">
      <c r="CG59052" s="768"/>
      <c r="CH59052" s="768"/>
      <c r="CI59052" s="850"/>
    </row>
    <row r="59053" spans="85:87" x14ac:dyDescent="0.25">
      <c r="CG59053" s="768"/>
      <c r="CH59053" s="768"/>
      <c r="CI59053" s="850"/>
    </row>
    <row r="59054" spans="85:87" x14ac:dyDescent="0.25">
      <c r="CG59054" s="768"/>
      <c r="CH59054" s="768"/>
      <c r="CI59054" s="850"/>
    </row>
    <row r="59055" spans="85:87" x14ac:dyDescent="0.25">
      <c r="CG59055" s="768"/>
      <c r="CH59055" s="768"/>
      <c r="CI59055" s="850"/>
    </row>
    <row r="59056" spans="85:87" x14ac:dyDescent="0.25">
      <c r="CG59056" s="768"/>
      <c r="CH59056" s="768"/>
      <c r="CI59056" s="850"/>
    </row>
    <row r="59057" spans="85:87" x14ac:dyDescent="0.25">
      <c r="CG59057" s="768"/>
      <c r="CH59057" s="768"/>
      <c r="CI59057" s="850"/>
    </row>
    <row r="59058" spans="85:87" x14ac:dyDescent="0.25">
      <c r="CG59058" s="768"/>
      <c r="CH59058" s="768"/>
      <c r="CI59058" s="850"/>
    </row>
    <row r="59059" spans="85:87" x14ac:dyDescent="0.25">
      <c r="CG59059" s="768"/>
      <c r="CH59059" s="768"/>
      <c r="CI59059" s="850"/>
    </row>
    <row r="59060" spans="85:87" x14ac:dyDescent="0.25">
      <c r="CG59060" s="768"/>
      <c r="CH59060" s="768"/>
      <c r="CI59060" s="850"/>
    </row>
    <row r="59061" spans="85:87" x14ac:dyDescent="0.25">
      <c r="CG59061" s="768"/>
      <c r="CH59061" s="768"/>
      <c r="CI59061" s="850"/>
    </row>
    <row r="59062" spans="85:87" x14ac:dyDescent="0.25">
      <c r="CG59062" s="768"/>
      <c r="CH59062" s="768"/>
      <c r="CI59062" s="850"/>
    </row>
    <row r="59063" spans="85:87" x14ac:dyDescent="0.25">
      <c r="CG59063" s="768"/>
      <c r="CH59063" s="768"/>
      <c r="CI59063" s="850"/>
    </row>
    <row r="59064" spans="85:87" x14ac:dyDescent="0.25">
      <c r="CG59064" s="768"/>
      <c r="CH59064" s="768"/>
      <c r="CI59064" s="850"/>
    </row>
    <row r="59065" spans="85:87" x14ac:dyDescent="0.25">
      <c r="CG59065" s="768"/>
      <c r="CH59065" s="768"/>
      <c r="CI59065" s="850"/>
    </row>
    <row r="59066" spans="85:87" x14ac:dyDescent="0.25">
      <c r="CG59066" s="768"/>
      <c r="CH59066" s="768"/>
      <c r="CI59066" s="850"/>
    </row>
    <row r="59067" spans="85:87" x14ac:dyDescent="0.25">
      <c r="CG59067" s="768"/>
      <c r="CH59067" s="768"/>
      <c r="CI59067" s="850"/>
    </row>
    <row r="59068" spans="85:87" x14ac:dyDescent="0.25">
      <c r="CG59068" s="768"/>
      <c r="CH59068" s="768"/>
      <c r="CI59068" s="850"/>
    </row>
    <row r="59069" spans="85:87" x14ac:dyDescent="0.25">
      <c r="CG59069" s="768"/>
      <c r="CH59069" s="768"/>
      <c r="CI59069" s="850"/>
    </row>
    <row r="59070" spans="85:87" x14ac:dyDescent="0.25">
      <c r="CG59070" s="768"/>
      <c r="CH59070" s="768"/>
      <c r="CI59070" s="850"/>
    </row>
    <row r="59071" spans="85:87" x14ac:dyDescent="0.25">
      <c r="CG59071" s="768"/>
      <c r="CH59071" s="768"/>
      <c r="CI59071" s="850"/>
    </row>
    <row r="59072" spans="85:87" x14ac:dyDescent="0.25">
      <c r="CG59072" s="768"/>
      <c r="CH59072" s="768"/>
      <c r="CI59072" s="850"/>
    </row>
    <row r="59073" spans="85:87" x14ac:dyDescent="0.25">
      <c r="CG59073" s="768"/>
      <c r="CH59073" s="768"/>
      <c r="CI59073" s="850"/>
    </row>
    <row r="59074" spans="85:87" x14ac:dyDescent="0.25">
      <c r="CG59074" s="768"/>
      <c r="CH59074" s="768"/>
      <c r="CI59074" s="850"/>
    </row>
    <row r="59075" spans="85:87" x14ac:dyDescent="0.25">
      <c r="CG59075" s="768"/>
      <c r="CH59075" s="768"/>
      <c r="CI59075" s="850"/>
    </row>
    <row r="59076" spans="85:87" x14ac:dyDescent="0.25">
      <c r="CG59076" s="768"/>
      <c r="CH59076" s="768"/>
      <c r="CI59076" s="850"/>
    </row>
    <row r="59077" spans="85:87" x14ac:dyDescent="0.25">
      <c r="CG59077" s="768"/>
      <c r="CH59077" s="768"/>
      <c r="CI59077" s="850"/>
    </row>
    <row r="59078" spans="85:87" x14ac:dyDescent="0.25">
      <c r="CG59078" s="768"/>
      <c r="CH59078" s="768"/>
      <c r="CI59078" s="850"/>
    </row>
    <row r="59079" spans="85:87" x14ac:dyDescent="0.25">
      <c r="CG59079" s="768"/>
      <c r="CH59079" s="768"/>
      <c r="CI59079" s="850"/>
    </row>
    <row r="59080" spans="85:87" x14ac:dyDescent="0.25">
      <c r="CG59080" s="768"/>
      <c r="CH59080" s="768"/>
      <c r="CI59080" s="850"/>
    </row>
    <row r="59081" spans="85:87" x14ac:dyDescent="0.25">
      <c r="CG59081" s="768"/>
      <c r="CH59081" s="768"/>
      <c r="CI59081" s="850"/>
    </row>
    <row r="59082" spans="85:87" x14ac:dyDescent="0.25">
      <c r="CG59082" s="768"/>
      <c r="CH59082" s="768"/>
      <c r="CI59082" s="850"/>
    </row>
    <row r="59083" spans="85:87" x14ac:dyDescent="0.25">
      <c r="CG59083" s="768"/>
      <c r="CH59083" s="768"/>
      <c r="CI59083" s="850"/>
    </row>
    <row r="59084" spans="85:87" x14ac:dyDescent="0.25">
      <c r="CG59084" s="768"/>
      <c r="CH59084" s="768"/>
      <c r="CI59084" s="850"/>
    </row>
    <row r="59085" spans="85:87" x14ac:dyDescent="0.25">
      <c r="CG59085" s="768"/>
      <c r="CH59085" s="768"/>
      <c r="CI59085" s="850"/>
    </row>
    <row r="59086" spans="85:87" x14ac:dyDescent="0.25">
      <c r="CG59086" s="768"/>
      <c r="CH59086" s="768"/>
      <c r="CI59086" s="850"/>
    </row>
    <row r="59087" spans="85:87" x14ac:dyDescent="0.25">
      <c r="CG59087" s="768"/>
      <c r="CH59087" s="768"/>
      <c r="CI59087" s="850"/>
    </row>
    <row r="59088" spans="85:87" x14ac:dyDescent="0.25">
      <c r="CG59088" s="768"/>
      <c r="CH59088" s="768"/>
      <c r="CI59088" s="850"/>
    </row>
    <row r="59089" spans="85:87" x14ac:dyDescent="0.25">
      <c r="CG59089" s="768"/>
      <c r="CH59089" s="768"/>
      <c r="CI59089" s="850"/>
    </row>
    <row r="59090" spans="85:87" x14ac:dyDescent="0.25">
      <c r="CG59090" s="768"/>
      <c r="CH59090" s="768"/>
      <c r="CI59090" s="850"/>
    </row>
    <row r="59091" spans="85:87" x14ac:dyDescent="0.25">
      <c r="CG59091" s="768"/>
      <c r="CH59091" s="768"/>
      <c r="CI59091" s="850"/>
    </row>
    <row r="59092" spans="85:87" x14ac:dyDescent="0.25">
      <c r="CG59092" s="768"/>
      <c r="CH59092" s="768"/>
      <c r="CI59092" s="850"/>
    </row>
    <row r="59093" spans="85:87" x14ac:dyDescent="0.25">
      <c r="CG59093" s="768"/>
      <c r="CH59093" s="768"/>
      <c r="CI59093" s="850"/>
    </row>
    <row r="59094" spans="85:87" x14ac:dyDescent="0.25">
      <c r="CG59094" s="768"/>
      <c r="CH59094" s="768"/>
      <c r="CI59094" s="850"/>
    </row>
    <row r="59095" spans="85:87" x14ac:dyDescent="0.25">
      <c r="CG59095" s="768"/>
      <c r="CH59095" s="768"/>
      <c r="CI59095" s="850"/>
    </row>
    <row r="59096" spans="85:87" x14ac:dyDescent="0.25">
      <c r="CG59096" s="768"/>
      <c r="CH59096" s="768"/>
      <c r="CI59096" s="850"/>
    </row>
    <row r="59097" spans="85:87" x14ac:dyDescent="0.25">
      <c r="CG59097" s="768"/>
      <c r="CH59097" s="768"/>
      <c r="CI59097" s="850"/>
    </row>
    <row r="59098" spans="85:87" x14ac:dyDescent="0.25">
      <c r="CG59098" s="768"/>
      <c r="CH59098" s="768"/>
      <c r="CI59098" s="850"/>
    </row>
    <row r="59099" spans="85:87" x14ac:dyDescent="0.25">
      <c r="CG59099" s="768"/>
      <c r="CH59099" s="768"/>
      <c r="CI59099" s="850"/>
    </row>
    <row r="59100" spans="85:87" x14ac:dyDescent="0.25">
      <c r="CG59100" s="768"/>
      <c r="CH59100" s="768"/>
      <c r="CI59100" s="850"/>
    </row>
    <row r="59101" spans="85:87" x14ac:dyDescent="0.25">
      <c r="CG59101" s="768"/>
      <c r="CH59101" s="768"/>
      <c r="CI59101" s="850"/>
    </row>
    <row r="59102" spans="85:87" x14ac:dyDescent="0.25">
      <c r="CG59102" s="768"/>
      <c r="CH59102" s="768"/>
      <c r="CI59102" s="850"/>
    </row>
    <row r="59103" spans="85:87" x14ac:dyDescent="0.25">
      <c r="CG59103" s="768"/>
      <c r="CH59103" s="768"/>
      <c r="CI59103" s="850"/>
    </row>
    <row r="59104" spans="85:87" x14ac:dyDescent="0.25">
      <c r="CG59104" s="768"/>
      <c r="CH59104" s="768"/>
      <c r="CI59104" s="850"/>
    </row>
    <row r="59105" spans="85:87" x14ac:dyDescent="0.25">
      <c r="CG59105" s="768"/>
      <c r="CH59105" s="768"/>
      <c r="CI59105" s="850"/>
    </row>
    <row r="59106" spans="85:87" x14ac:dyDescent="0.25">
      <c r="CG59106" s="768"/>
      <c r="CH59106" s="768"/>
      <c r="CI59106" s="850"/>
    </row>
    <row r="59107" spans="85:87" x14ac:dyDescent="0.25">
      <c r="CG59107" s="768"/>
      <c r="CH59107" s="768"/>
      <c r="CI59107" s="850"/>
    </row>
    <row r="59108" spans="85:87" x14ac:dyDescent="0.25">
      <c r="CG59108" s="768"/>
      <c r="CH59108" s="768"/>
      <c r="CI59108" s="850"/>
    </row>
    <row r="59109" spans="85:87" x14ac:dyDescent="0.25">
      <c r="CG59109" s="768"/>
      <c r="CH59109" s="768"/>
      <c r="CI59109" s="850"/>
    </row>
    <row r="59110" spans="85:87" x14ac:dyDescent="0.25">
      <c r="CG59110" s="768"/>
      <c r="CH59110" s="768"/>
      <c r="CI59110" s="850"/>
    </row>
    <row r="59111" spans="85:87" x14ac:dyDescent="0.25">
      <c r="CG59111" s="768"/>
      <c r="CH59111" s="768"/>
      <c r="CI59111" s="850"/>
    </row>
    <row r="59112" spans="85:87" x14ac:dyDescent="0.25">
      <c r="CG59112" s="768"/>
      <c r="CH59112" s="768"/>
      <c r="CI59112" s="850"/>
    </row>
    <row r="59113" spans="85:87" x14ac:dyDescent="0.25">
      <c r="CG59113" s="768"/>
      <c r="CH59113" s="768"/>
      <c r="CI59113" s="850"/>
    </row>
    <row r="59114" spans="85:87" x14ac:dyDescent="0.25">
      <c r="CG59114" s="768"/>
      <c r="CH59114" s="768"/>
      <c r="CI59114" s="850"/>
    </row>
    <row r="59115" spans="85:87" x14ac:dyDescent="0.25">
      <c r="CG59115" s="768"/>
      <c r="CH59115" s="768"/>
      <c r="CI59115" s="850"/>
    </row>
    <row r="59116" spans="85:87" x14ac:dyDescent="0.25">
      <c r="CG59116" s="768"/>
      <c r="CH59116" s="768"/>
      <c r="CI59116" s="850"/>
    </row>
    <row r="59117" spans="85:87" x14ac:dyDescent="0.25">
      <c r="CG59117" s="768"/>
      <c r="CH59117" s="768"/>
      <c r="CI59117" s="850"/>
    </row>
    <row r="59118" spans="85:87" x14ac:dyDescent="0.25">
      <c r="CG59118" s="768"/>
      <c r="CH59118" s="768"/>
      <c r="CI59118" s="850"/>
    </row>
    <row r="59119" spans="85:87" x14ac:dyDescent="0.25">
      <c r="CG59119" s="768"/>
      <c r="CH59119" s="768"/>
      <c r="CI59119" s="850"/>
    </row>
    <row r="59120" spans="85:87" x14ac:dyDescent="0.25">
      <c r="CG59120" s="768"/>
      <c r="CH59120" s="768"/>
      <c r="CI59120" s="850"/>
    </row>
    <row r="59121" spans="85:87" x14ac:dyDescent="0.25">
      <c r="CG59121" s="768"/>
      <c r="CH59121" s="768"/>
      <c r="CI59121" s="850"/>
    </row>
    <row r="59122" spans="85:87" x14ac:dyDescent="0.25">
      <c r="CG59122" s="768"/>
      <c r="CH59122" s="768"/>
      <c r="CI59122" s="850"/>
    </row>
    <row r="59123" spans="85:87" x14ac:dyDescent="0.25">
      <c r="CG59123" s="768"/>
      <c r="CH59123" s="768"/>
      <c r="CI59123" s="850"/>
    </row>
    <row r="59124" spans="85:87" x14ac:dyDescent="0.25">
      <c r="CG59124" s="768"/>
      <c r="CH59124" s="768"/>
      <c r="CI59124" s="850"/>
    </row>
    <row r="59125" spans="85:87" x14ac:dyDescent="0.25">
      <c r="CG59125" s="768"/>
      <c r="CH59125" s="768"/>
      <c r="CI59125" s="850"/>
    </row>
    <row r="59126" spans="85:87" x14ac:dyDescent="0.25">
      <c r="CG59126" s="768"/>
      <c r="CH59126" s="768"/>
      <c r="CI59126" s="850"/>
    </row>
    <row r="59127" spans="85:87" x14ac:dyDescent="0.25">
      <c r="CG59127" s="768"/>
      <c r="CH59127" s="768"/>
      <c r="CI59127" s="850"/>
    </row>
    <row r="59128" spans="85:87" x14ac:dyDescent="0.25">
      <c r="CG59128" s="768"/>
      <c r="CH59128" s="768"/>
      <c r="CI59128" s="850"/>
    </row>
    <row r="59129" spans="85:87" x14ac:dyDescent="0.25">
      <c r="CG59129" s="768"/>
      <c r="CH59129" s="768"/>
      <c r="CI59129" s="850"/>
    </row>
    <row r="59130" spans="85:87" x14ac:dyDescent="0.25">
      <c r="CG59130" s="768"/>
      <c r="CH59130" s="768"/>
      <c r="CI59130" s="850"/>
    </row>
    <row r="59131" spans="85:87" x14ac:dyDescent="0.25">
      <c r="CG59131" s="768"/>
      <c r="CH59131" s="768"/>
      <c r="CI59131" s="850"/>
    </row>
    <row r="59132" spans="85:87" x14ac:dyDescent="0.25">
      <c r="CG59132" s="768"/>
      <c r="CH59132" s="768"/>
      <c r="CI59132" s="850"/>
    </row>
    <row r="59133" spans="85:87" x14ac:dyDescent="0.25">
      <c r="CG59133" s="768"/>
      <c r="CH59133" s="768"/>
      <c r="CI59133" s="850"/>
    </row>
    <row r="59134" spans="85:87" x14ac:dyDescent="0.25">
      <c r="CG59134" s="768"/>
      <c r="CH59134" s="768"/>
      <c r="CI59134" s="850"/>
    </row>
    <row r="59135" spans="85:87" x14ac:dyDescent="0.25">
      <c r="CG59135" s="768"/>
      <c r="CH59135" s="768"/>
      <c r="CI59135" s="850"/>
    </row>
    <row r="59136" spans="85:87" x14ac:dyDescent="0.25">
      <c r="CG59136" s="768"/>
      <c r="CH59136" s="768"/>
      <c r="CI59136" s="850"/>
    </row>
    <row r="59137" spans="85:87" x14ac:dyDescent="0.25">
      <c r="CG59137" s="768"/>
      <c r="CH59137" s="768"/>
      <c r="CI59137" s="850"/>
    </row>
    <row r="59138" spans="85:87" x14ac:dyDescent="0.25">
      <c r="CG59138" s="768"/>
      <c r="CH59138" s="768"/>
      <c r="CI59138" s="850"/>
    </row>
    <row r="59139" spans="85:87" x14ac:dyDescent="0.25">
      <c r="CG59139" s="768"/>
      <c r="CH59139" s="768"/>
      <c r="CI59139" s="850"/>
    </row>
    <row r="59140" spans="85:87" x14ac:dyDescent="0.25">
      <c r="CG59140" s="768"/>
      <c r="CH59140" s="768"/>
      <c r="CI59140" s="850"/>
    </row>
    <row r="59141" spans="85:87" x14ac:dyDescent="0.25">
      <c r="CG59141" s="768"/>
      <c r="CH59141" s="768"/>
      <c r="CI59141" s="850"/>
    </row>
    <row r="59142" spans="85:87" x14ac:dyDescent="0.25">
      <c r="CG59142" s="768"/>
      <c r="CH59142" s="768"/>
      <c r="CI59142" s="850"/>
    </row>
    <row r="59143" spans="85:87" x14ac:dyDescent="0.25">
      <c r="CG59143" s="768"/>
      <c r="CH59143" s="768"/>
      <c r="CI59143" s="850"/>
    </row>
    <row r="59144" spans="85:87" x14ac:dyDescent="0.25">
      <c r="CG59144" s="768"/>
      <c r="CH59144" s="768"/>
      <c r="CI59144" s="850"/>
    </row>
    <row r="59145" spans="85:87" x14ac:dyDescent="0.25">
      <c r="CG59145" s="768"/>
      <c r="CH59145" s="768"/>
      <c r="CI59145" s="850"/>
    </row>
    <row r="59146" spans="85:87" x14ac:dyDescent="0.25">
      <c r="CG59146" s="768"/>
      <c r="CH59146" s="768"/>
      <c r="CI59146" s="850"/>
    </row>
    <row r="59147" spans="85:87" x14ac:dyDescent="0.25">
      <c r="CG59147" s="768"/>
      <c r="CH59147" s="768"/>
      <c r="CI59147" s="850"/>
    </row>
    <row r="59148" spans="85:87" x14ac:dyDescent="0.25">
      <c r="CG59148" s="768"/>
      <c r="CH59148" s="768"/>
      <c r="CI59148" s="850"/>
    </row>
    <row r="59149" spans="85:87" x14ac:dyDescent="0.25">
      <c r="CG59149" s="768"/>
      <c r="CH59149" s="768"/>
      <c r="CI59149" s="850"/>
    </row>
    <row r="59150" spans="85:87" x14ac:dyDescent="0.25">
      <c r="CG59150" s="768"/>
      <c r="CH59150" s="768"/>
      <c r="CI59150" s="850"/>
    </row>
    <row r="59151" spans="85:87" x14ac:dyDescent="0.25">
      <c r="CG59151" s="768"/>
      <c r="CH59151" s="768"/>
      <c r="CI59151" s="850"/>
    </row>
    <row r="59152" spans="85:87" x14ac:dyDescent="0.25">
      <c r="CG59152" s="768"/>
      <c r="CH59152" s="768"/>
      <c r="CI59152" s="850"/>
    </row>
    <row r="59153" spans="85:87" x14ac:dyDescent="0.25">
      <c r="CG59153" s="768"/>
      <c r="CH59153" s="768"/>
      <c r="CI59153" s="850"/>
    </row>
    <row r="59154" spans="85:87" x14ac:dyDescent="0.25">
      <c r="CG59154" s="768"/>
      <c r="CH59154" s="768"/>
      <c r="CI59154" s="850"/>
    </row>
    <row r="59155" spans="85:87" x14ac:dyDescent="0.25">
      <c r="CG59155" s="768"/>
      <c r="CH59155" s="768"/>
      <c r="CI59155" s="850"/>
    </row>
    <row r="59156" spans="85:87" x14ac:dyDescent="0.25">
      <c r="CG59156" s="768"/>
      <c r="CH59156" s="768"/>
      <c r="CI59156" s="850"/>
    </row>
    <row r="59157" spans="85:87" x14ac:dyDescent="0.25">
      <c r="CG59157" s="768"/>
      <c r="CH59157" s="768"/>
      <c r="CI59157" s="850"/>
    </row>
    <row r="59158" spans="85:87" x14ac:dyDescent="0.25">
      <c r="CG59158" s="768"/>
      <c r="CH59158" s="768"/>
      <c r="CI59158" s="850"/>
    </row>
    <row r="59159" spans="85:87" x14ac:dyDescent="0.25">
      <c r="CG59159" s="768"/>
      <c r="CH59159" s="768"/>
      <c r="CI59159" s="850"/>
    </row>
    <row r="59160" spans="85:87" x14ac:dyDescent="0.25">
      <c r="CG59160" s="768"/>
      <c r="CH59160" s="768"/>
      <c r="CI59160" s="850"/>
    </row>
    <row r="59161" spans="85:87" x14ac:dyDescent="0.25">
      <c r="CG59161" s="768"/>
      <c r="CH59161" s="768"/>
      <c r="CI59161" s="850"/>
    </row>
    <row r="59162" spans="85:87" x14ac:dyDescent="0.25">
      <c r="CG59162" s="768"/>
      <c r="CH59162" s="768"/>
      <c r="CI59162" s="850"/>
    </row>
    <row r="59163" spans="85:87" x14ac:dyDescent="0.25">
      <c r="CG59163" s="768"/>
      <c r="CH59163" s="768"/>
      <c r="CI59163" s="850"/>
    </row>
    <row r="59164" spans="85:87" x14ac:dyDescent="0.25">
      <c r="CG59164" s="768"/>
      <c r="CH59164" s="768"/>
      <c r="CI59164" s="850"/>
    </row>
    <row r="59165" spans="85:87" x14ac:dyDescent="0.25">
      <c r="CG59165" s="768"/>
      <c r="CH59165" s="768"/>
      <c r="CI59165" s="850"/>
    </row>
    <row r="59166" spans="85:87" x14ac:dyDescent="0.25">
      <c r="CG59166" s="768"/>
      <c r="CH59166" s="768"/>
      <c r="CI59166" s="850"/>
    </row>
    <row r="59167" spans="85:87" x14ac:dyDescent="0.25">
      <c r="CG59167" s="768"/>
      <c r="CH59167" s="768"/>
      <c r="CI59167" s="850"/>
    </row>
    <row r="59168" spans="85:87" x14ac:dyDescent="0.25">
      <c r="CG59168" s="768"/>
      <c r="CH59168" s="768"/>
      <c r="CI59168" s="850"/>
    </row>
    <row r="59169" spans="85:87" x14ac:dyDescent="0.25">
      <c r="CG59169" s="768"/>
      <c r="CH59169" s="768"/>
      <c r="CI59169" s="850"/>
    </row>
    <row r="59170" spans="85:87" x14ac:dyDescent="0.25">
      <c r="CG59170" s="768"/>
      <c r="CH59170" s="768"/>
      <c r="CI59170" s="850"/>
    </row>
    <row r="59171" spans="85:87" x14ac:dyDescent="0.25">
      <c r="CG59171" s="768"/>
      <c r="CH59171" s="768"/>
      <c r="CI59171" s="850"/>
    </row>
    <row r="59172" spans="85:87" x14ac:dyDescent="0.25">
      <c r="CG59172" s="768"/>
      <c r="CH59172" s="768"/>
      <c r="CI59172" s="850"/>
    </row>
    <row r="59173" spans="85:87" x14ac:dyDescent="0.25">
      <c r="CG59173" s="768"/>
      <c r="CH59173" s="768"/>
      <c r="CI59173" s="850"/>
    </row>
    <row r="59174" spans="85:87" x14ac:dyDescent="0.25">
      <c r="CG59174" s="768"/>
      <c r="CH59174" s="768"/>
      <c r="CI59174" s="850"/>
    </row>
    <row r="59175" spans="85:87" x14ac:dyDescent="0.25">
      <c r="CG59175" s="768"/>
      <c r="CH59175" s="768"/>
      <c r="CI59175" s="850"/>
    </row>
    <row r="59176" spans="85:87" x14ac:dyDescent="0.25">
      <c r="CG59176" s="768"/>
      <c r="CH59176" s="768"/>
      <c r="CI59176" s="850"/>
    </row>
    <row r="59177" spans="85:87" x14ac:dyDescent="0.25">
      <c r="CG59177" s="768"/>
      <c r="CH59177" s="768"/>
      <c r="CI59177" s="850"/>
    </row>
    <row r="59178" spans="85:87" x14ac:dyDescent="0.25">
      <c r="CG59178" s="768"/>
      <c r="CH59178" s="768"/>
      <c r="CI59178" s="850"/>
    </row>
    <row r="59179" spans="85:87" x14ac:dyDescent="0.25">
      <c r="CG59179" s="768"/>
      <c r="CH59179" s="768"/>
      <c r="CI59179" s="850"/>
    </row>
    <row r="59180" spans="85:87" x14ac:dyDescent="0.25">
      <c r="CG59180" s="768"/>
      <c r="CH59180" s="768"/>
      <c r="CI59180" s="850"/>
    </row>
    <row r="59181" spans="85:87" x14ac:dyDescent="0.25">
      <c r="CG59181" s="768"/>
      <c r="CH59181" s="768"/>
      <c r="CI59181" s="850"/>
    </row>
    <row r="59182" spans="85:87" x14ac:dyDescent="0.25">
      <c r="CG59182" s="768"/>
      <c r="CH59182" s="768"/>
      <c r="CI59182" s="850"/>
    </row>
    <row r="59183" spans="85:87" x14ac:dyDescent="0.25">
      <c r="CG59183" s="768"/>
      <c r="CH59183" s="768"/>
      <c r="CI59183" s="850"/>
    </row>
    <row r="59184" spans="85:87" x14ac:dyDescent="0.25">
      <c r="CG59184" s="768"/>
      <c r="CH59184" s="768"/>
      <c r="CI59184" s="850"/>
    </row>
    <row r="59185" spans="85:87" x14ac:dyDescent="0.25">
      <c r="CG59185" s="768"/>
      <c r="CH59185" s="768"/>
      <c r="CI59185" s="850"/>
    </row>
    <row r="59186" spans="85:87" x14ac:dyDescent="0.25">
      <c r="CG59186" s="768"/>
      <c r="CH59186" s="768"/>
      <c r="CI59186" s="850"/>
    </row>
    <row r="59187" spans="85:87" x14ac:dyDescent="0.25">
      <c r="CG59187" s="768"/>
      <c r="CH59187" s="768"/>
      <c r="CI59187" s="850"/>
    </row>
    <row r="59188" spans="85:87" x14ac:dyDescent="0.25">
      <c r="CG59188" s="768"/>
      <c r="CH59188" s="768"/>
      <c r="CI59188" s="850"/>
    </row>
    <row r="59189" spans="85:87" x14ac:dyDescent="0.25">
      <c r="CG59189" s="768"/>
      <c r="CH59189" s="768"/>
      <c r="CI59189" s="850"/>
    </row>
    <row r="59190" spans="85:87" x14ac:dyDescent="0.25">
      <c r="CG59190" s="768"/>
      <c r="CH59190" s="768"/>
      <c r="CI59190" s="850"/>
    </row>
    <row r="59191" spans="85:87" x14ac:dyDescent="0.25">
      <c r="CG59191" s="768"/>
      <c r="CH59191" s="768"/>
      <c r="CI59191" s="850"/>
    </row>
    <row r="59192" spans="85:87" x14ac:dyDescent="0.25">
      <c r="CG59192" s="768"/>
      <c r="CH59192" s="768"/>
      <c r="CI59192" s="850"/>
    </row>
    <row r="59193" spans="85:87" x14ac:dyDescent="0.25">
      <c r="CG59193" s="768"/>
      <c r="CH59193" s="768"/>
      <c r="CI59193" s="850"/>
    </row>
    <row r="59194" spans="85:87" x14ac:dyDescent="0.25">
      <c r="CG59194" s="768"/>
      <c r="CH59194" s="768"/>
      <c r="CI59194" s="850"/>
    </row>
    <row r="59195" spans="85:87" x14ac:dyDescent="0.25">
      <c r="CG59195" s="768"/>
      <c r="CH59195" s="768"/>
      <c r="CI59195" s="850"/>
    </row>
    <row r="59196" spans="85:87" x14ac:dyDescent="0.25">
      <c r="CG59196" s="768"/>
      <c r="CH59196" s="768"/>
      <c r="CI59196" s="850"/>
    </row>
    <row r="59197" spans="85:87" x14ac:dyDescent="0.25">
      <c r="CG59197" s="768"/>
      <c r="CH59197" s="768"/>
      <c r="CI59197" s="850"/>
    </row>
    <row r="59198" spans="85:87" x14ac:dyDescent="0.25">
      <c r="CG59198" s="768"/>
      <c r="CH59198" s="768"/>
      <c r="CI59198" s="850"/>
    </row>
    <row r="59199" spans="85:87" x14ac:dyDescent="0.25">
      <c r="CG59199" s="768"/>
      <c r="CH59199" s="768"/>
      <c r="CI59199" s="850"/>
    </row>
    <row r="59200" spans="85:87" x14ac:dyDescent="0.25">
      <c r="CG59200" s="768"/>
      <c r="CH59200" s="768"/>
      <c r="CI59200" s="850"/>
    </row>
    <row r="59201" spans="85:87" x14ac:dyDescent="0.25">
      <c r="CG59201" s="768"/>
      <c r="CH59201" s="768"/>
      <c r="CI59201" s="850"/>
    </row>
    <row r="59202" spans="85:87" x14ac:dyDescent="0.25">
      <c r="CG59202" s="768"/>
      <c r="CH59202" s="768"/>
      <c r="CI59202" s="850"/>
    </row>
    <row r="59203" spans="85:87" x14ac:dyDescent="0.25">
      <c r="CG59203" s="768"/>
      <c r="CH59203" s="768"/>
      <c r="CI59203" s="850"/>
    </row>
    <row r="59204" spans="85:87" x14ac:dyDescent="0.25">
      <c r="CG59204" s="768"/>
      <c r="CH59204" s="768"/>
      <c r="CI59204" s="850"/>
    </row>
    <row r="59205" spans="85:87" x14ac:dyDescent="0.25">
      <c r="CG59205" s="768"/>
      <c r="CH59205" s="768"/>
      <c r="CI59205" s="850"/>
    </row>
    <row r="59206" spans="85:87" x14ac:dyDescent="0.25">
      <c r="CG59206" s="768"/>
      <c r="CH59206" s="768"/>
      <c r="CI59206" s="850"/>
    </row>
    <row r="59207" spans="85:87" x14ac:dyDescent="0.25">
      <c r="CG59207" s="768"/>
      <c r="CH59207" s="768"/>
      <c r="CI59207" s="850"/>
    </row>
    <row r="59208" spans="85:87" x14ac:dyDescent="0.25">
      <c r="CG59208" s="768"/>
      <c r="CH59208" s="768"/>
      <c r="CI59208" s="850"/>
    </row>
    <row r="59209" spans="85:87" x14ac:dyDescent="0.25">
      <c r="CG59209" s="768"/>
      <c r="CH59209" s="768"/>
      <c r="CI59209" s="850"/>
    </row>
    <row r="59210" spans="85:87" x14ac:dyDescent="0.25">
      <c r="CG59210" s="768"/>
      <c r="CH59210" s="768"/>
      <c r="CI59210" s="850"/>
    </row>
    <row r="59211" spans="85:87" x14ac:dyDescent="0.25">
      <c r="CG59211" s="768"/>
      <c r="CH59211" s="768"/>
      <c r="CI59211" s="850"/>
    </row>
    <row r="59212" spans="85:87" x14ac:dyDescent="0.25">
      <c r="CG59212" s="768"/>
      <c r="CH59212" s="768"/>
      <c r="CI59212" s="850"/>
    </row>
    <row r="59213" spans="85:87" x14ac:dyDescent="0.25">
      <c r="CG59213" s="768"/>
      <c r="CH59213" s="768"/>
      <c r="CI59213" s="850"/>
    </row>
    <row r="59214" spans="85:87" x14ac:dyDescent="0.25">
      <c r="CG59214" s="768"/>
      <c r="CH59214" s="768"/>
      <c r="CI59214" s="850"/>
    </row>
    <row r="59215" spans="85:87" x14ac:dyDescent="0.25">
      <c r="CG59215" s="768"/>
      <c r="CH59215" s="768"/>
      <c r="CI59215" s="850"/>
    </row>
    <row r="59216" spans="85:87" x14ac:dyDescent="0.25">
      <c r="CG59216" s="768"/>
      <c r="CH59216" s="768"/>
      <c r="CI59216" s="850"/>
    </row>
    <row r="59217" spans="85:87" x14ac:dyDescent="0.25">
      <c r="CG59217" s="768"/>
      <c r="CH59217" s="768"/>
      <c r="CI59217" s="850"/>
    </row>
    <row r="59218" spans="85:87" x14ac:dyDescent="0.25">
      <c r="CG59218" s="768"/>
      <c r="CH59218" s="768"/>
      <c r="CI59218" s="850"/>
    </row>
    <row r="59219" spans="85:87" x14ac:dyDescent="0.25">
      <c r="CG59219" s="768"/>
      <c r="CH59219" s="768"/>
      <c r="CI59219" s="850"/>
    </row>
    <row r="59220" spans="85:87" x14ac:dyDescent="0.25">
      <c r="CG59220" s="768"/>
      <c r="CH59220" s="768"/>
      <c r="CI59220" s="850"/>
    </row>
    <row r="59221" spans="85:87" x14ac:dyDescent="0.25">
      <c r="CG59221" s="768"/>
      <c r="CH59221" s="768"/>
      <c r="CI59221" s="850"/>
    </row>
    <row r="59222" spans="85:87" x14ac:dyDescent="0.25">
      <c r="CG59222" s="768"/>
      <c r="CH59222" s="768"/>
      <c r="CI59222" s="850"/>
    </row>
    <row r="59223" spans="85:87" x14ac:dyDescent="0.25">
      <c r="CG59223" s="768"/>
      <c r="CH59223" s="768"/>
      <c r="CI59223" s="850"/>
    </row>
    <row r="59224" spans="85:87" x14ac:dyDescent="0.25">
      <c r="CG59224" s="768"/>
      <c r="CH59224" s="768"/>
      <c r="CI59224" s="850"/>
    </row>
    <row r="59225" spans="85:87" x14ac:dyDescent="0.25">
      <c r="CG59225" s="768"/>
      <c r="CH59225" s="768"/>
      <c r="CI59225" s="850"/>
    </row>
    <row r="59226" spans="85:87" x14ac:dyDescent="0.25">
      <c r="CG59226" s="768"/>
      <c r="CH59226" s="768"/>
      <c r="CI59226" s="850"/>
    </row>
    <row r="59227" spans="85:87" x14ac:dyDescent="0.25">
      <c r="CG59227" s="768"/>
      <c r="CH59227" s="768"/>
      <c r="CI59227" s="850"/>
    </row>
    <row r="59228" spans="85:87" x14ac:dyDescent="0.25">
      <c r="CG59228" s="768"/>
      <c r="CH59228" s="768"/>
      <c r="CI59228" s="850"/>
    </row>
    <row r="59229" spans="85:87" x14ac:dyDescent="0.25">
      <c r="CG59229" s="768"/>
      <c r="CH59229" s="768"/>
      <c r="CI59229" s="850"/>
    </row>
    <row r="59230" spans="85:87" x14ac:dyDescent="0.25">
      <c r="CG59230" s="768"/>
      <c r="CH59230" s="768"/>
      <c r="CI59230" s="850"/>
    </row>
    <row r="59231" spans="85:87" x14ac:dyDescent="0.25">
      <c r="CG59231" s="768"/>
      <c r="CH59231" s="768"/>
      <c r="CI59231" s="850"/>
    </row>
    <row r="59232" spans="85:87" x14ac:dyDescent="0.25">
      <c r="CG59232" s="768"/>
      <c r="CH59232" s="768"/>
      <c r="CI59232" s="850"/>
    </row>
    <row r="59233" spans="85:87" x14ac:dyDescent="0.25">
      <c r="CG59233" s="768"/>
      <c r="CH59233" s="768"/>
      <c r="CI59233" s="850"/>
    </row>
    <row r="59234" spans="85:87" x14ac:dyDescent="0.25">
      <c r="CG59234" s="768"/>
      <c r="CH59234" s="768"/>
      <c r="CI59234" s="850"/>
    </row>
    <row r="59235" spans="85:87" x14ac:dyDescent="0.25">
      <c r="CG59235" s="768"/>
      <c r="CH59235" s="768"/>
      <c r="CI59235" s="850"/>
    </row>
    <row r="59236" spans="85:87" x14ac:dyDescent="0.25">
      <c r="CG59236" s="768"/>
      <c r="CH59236" s="768"/>
      <c r="CI59236" s="850"/>
    </row>
    <row r="59237" spans="85:87" x14ac:dyDescent="0.25">
      <c r="CG59237" s="768"/>
      <c r="CH59237" s="768"/>
      <c r="CI59237" s="850"/>
    </row>
    <row r="59238" spans="85:87" x14ac:dyDescent="0.25">
      <c r="CG59238" s="768"/>
      <c r="CH59238" s="768"/>
      <c r="CI59238" s="850"/>
    </row>
    <row r="59239" spans="85:87" x14ac:dyDescent="0.25">
      <c r="CG59239" s="768"/>
      <c r="CH59239" s="768"/>
      <c r="CI59239" s="850"/>
    </row>
    <row r="59240" spans="85:87" x14ac:dyDescent="0.25">
      <c r="CG59240" s="768"/>
      <c r="CH59240" s="768"/>
      <c r="CI59240" s="850"/>
    </row>
    <row r="59241" spans="85:87" x14ac:dyDescent="0.25">
      <c r="CG59241" s="768"/>
      <c r="CH59241" s="768"/>
      <c r="CI59241" s="850"/>
    </row>
    <row r="59242" spans="85:87" x14ac:dyDescent="0.25">
      <c r="CG59242" s="768"/>
      <c r="CH59242" s="768"/>
      <c r="CI59242" s="850"/>
    </row>
    <row r="59243" spans="85:87" x14ac:dyDescent="0.25">
      <c r="CG59243" s="768"/>
      <c r="CH59243" s="768"/>
      <c r="CI59243" s="850"/>
    </row>
    <row r="59244" spans="85:87" x14ac:dyDescent="0.25">
      <c r="CG59244" s="768"/>
      <c r="CH59244" s="768"/>
      <c r="CI59244" s="850"/>
    </row>
    <row r="59245" spans="85:87" x14ac:dyDescent="0.25">
      <c r="CG59245" s="768"/>
      <c r="CH59245" s="768"/>
      <c r="CI59245" s="850"/>
    </row>
    <row r="59246" spans="85:87" x14ac:dyDescent="0.25">
      <c r="CG59246" s="768"/>
      <c r="CH59246" s="768"/>
      <c r="CI59246" s="850"/>
    </row>
    <row r="59247" spans="85:87" x14ac:dyDescent="0.25">
      <c r="CG59247" s="768"/>
      <c r="CH59247" s="768"/>
      <c r="CI59247" s="850"/>
    </row>
    <row r="59248" spans="85:87" x14ac:dyDescent="0.25">
      <c r="CG59248" s="768"/>
      <c r="CH59248" s="768"/>
      <c r="CI59248" s="850"/>
    </row>
    <row r="59249" spans="85:87" x14ac:dyDescent="0.25">
      <c r="CG59249" s="768"/>
      <c r="CH59249" s="768"/>
      <c r="CI59249" s="850"/>
    </row>
    <row r="59250" spans="85:87" x14ac:dyDescent="0.25">
      <c r="CG59250" s="768"/>
      <c r="CH59250" s="768"/>
      <c r="CI59250" s="850"/>
    </row>
    <row r="59251" spans="85:87" x14ac:dyDescent="0.25">
      <c r="CG59251" s="768"/>
      <c r="CH59251" s="768"/>
      <c r="CI59251" s="850"/>
    </row>
    <row r="59252" spans="85:87" x14ac:dyDescent="0.25">
      <c r="CG59252" s="768"/>
      <c r="CH59252" s="768"/>
      <c r="CI59252" s="850"/>
    </row>
    <row r="59253" spans="85:87" x14ac:dyDescent="0.25">
      <c r="CG59253" s="768"/>
      <c r="CH59253" s="768"/>
      <c r="CI59253" s="850"/>
    </row>
    <row r="59254" spans="85:87" x14ac:dyDescent="0.25">
      <c r="CG59254" s="768"/>
      <c r="CH59254" s="768"/>
      <c r="CI59254" s="850"/>
    </row>
    <row r="59255" spans="85:87" x14ac:dyDescent="0.25">
      <c r="CG59255" s="768"/>
      <c r="CH59255" s="768"/>
      <c r="CI59255" s="850"/>
    </row>
    <row r="59256" spans="85:87" x14ac:dyDescent="0.25">
      <c r="CG59256" s="768"/>
      <c r="CH59256" s="768"/>
      <c r="CI59256" s="850"/>
    </row>
    <row r="59257" spans="85:87" x14ac:dyDescent="0.25">
      <c r="CG59257" s="768"/>
      <c r="CH59257" s="768"/>
      <c r="CI59257" s="850"/>
    </row>
    <row r="59258" spans="85:87" x14ac:dyDescent="0.25">
      <c r="CG59258" s="768"/>
      <c r="CH59258" s="768"/>
      <c r="CI59258" s="850"/>
    </row>
    <row r="59259" spans="85:87" x14ac:dyDescent="0.25">
      <c r="CG59259" s="768"/>
      <c r="CH59259" s="768"/>
      <c r="CI59259" s="850"/>
    </row>
    <row r="59260" spans="85:87" x14ac:dyDescent="0.25">
      <c r="CG59260" s="768"/>
      <c r="CH59260" s="768"/>
      <c r="CI59260" s="850"/>
    </row>
    <row r="59261" spans="85:87" x14ac:dyDescent="0.25">
      <c r="CG59261" s="768"/>
      <c r="CH59261" s="768"/>
      <c r="CI59261" s="850"/>
    </row>
    <row r="59262" spans="85:87" x14ac:dyDescent="0.25">
      <c r="CG59262" s="768"/>
      <c r="CH59262" s="768"/>
      <c r="CI59262" s="850"/>
    </row>
    <row r="59263" spans="85:87" x14ac:dyDescent="0.25">
      <c r="CG59263" s="768"/>
      <c r="CH59263" s="768"/>
      <c r="CI59263" s="850"/>
    </row>
    <row r="59264" spans="85:87" x14ac:dyDescent="0.25">
      <c r="CG59264" s="768"/>
      <c r="CH59264" s="768"/>
      <c r="CI59264" s="850"/>
    </row>
    <row r="59265" spans="85:87" x14ac:dyDescent="0.25">
      <c r="CG59265" s="768"/>
      <c r="CH59265" s="768"/>
      <c r="CI59265" s="850"/>
    </row>
    <row r="59266" spans="85:87" x14ac:dyDescent="0.25">
      <c r="CG59266" s="768"/>
      <c r="CH59266" s="768"/>
      <c r="CI59266" s="850"/>
    </row>
    <row r="59267" spans="85:87" x14ac:dyDescent="0.25">
      <c r="CG59267" s="768"/>
      <c r="CH59267" s="768"/>
      <c r="CI59267" s="850"/>
    </row>
    <row r="59268" spans="85:87" x14ac:dyDescent="0.25">
      <c r="CG59268" s="768"/>
      <c r="CH59268" s="768"/>
      <c r="CI59268" s="850"/>
    </row>
    <row r="59269" spans="85:87" x14ac:dyDescent="0.25">
      <c r="CG59269" s="768"/>
      <c r="CH59269" s="768"/>
      <c r="CI59269" s="850"/>
    </row>
    <row r="59270" spans="85:87" x14ac:dyDescent="0.25">
      <c r="CG59270" s="768"/>
      <c r="CH59270" s="768"/>
      <c r="CI59270" s="850"/>
    </row>
    <row r="59271" spans="85:87" x14ac:dyDescent="0.25">
      <c r="CG59271" s="768"/>
      <c r="CH59271" s="768"/>
      <c r="CI59271" s="850"/>
    </row>
    <row r="59272" spans="85:87" x14ac:dyDescent="0.25">
      <c r="CG59272" s="768"/>
      <c r="CH59272" s="768"/>
      <c r="CI59272" s="850"/>
    </row>
    <row r="59273" spans="85:87" x14ac:dyDescent="0.25">
      <c r="CG59273" s="768"/>
      <c r="CH59273" s="768"/>
      <c r="CI59273" s="850"/>
    </row>
    <row r="59274" spans="85:87" x14ac:dyDescent="0.25">
      <c r="CG59274" s="768"/>
      <c r="CH59274" s="768"/>
      <c r="CI59274" s="850"/>
    </row>
    <row r="59275" spans="85:87" x14ac:dyDescent="0.25">
      <c r="CG59275" s="768"/>
      <c r="CH59275" s="768"/>
      <c r="CI59275" s="850"/>
    </row>
    <row r="59276" spans="85:87" x14ac:dyDescent="0.25">
      <c r="CG59276" s="768"/>
      <c r="CH59276" s="768"/>
      <c r="CI59276" s="850"/>
    </row>
    <row r="59277" spans="85:87" x14ac:dyDescent="0.25">
      <c r="CG59277" s="768"/>
      <c r="CH59277" s="768"/>
      <c r="CI59277" s="850"/>
    </row>
    <row r="59278" spans="85:87" x14ac:dyDescent="0.25">
      <c r="CG59278" s="768"/>
      <c r="CH59278" s="768"/>
      <c r="CI59278" s="850"/>
    </row>
    <row r="59279" spans="85:87" x14ac:dyDescent="0.25">
      <c r="CG59279" s="768"/>
      <c r="CH59279" s="768"/>
      <c r="CI59279" s="850"/>
    </row>
    <row r="59280" spans="85:87" x14ac:dyDescent="0.25">
      <c r="CG59280" s="768"/>
      <c r="CH59280" s="768"/>
      <c r="CI59280" s="850"/>
    </row>
    <row r="59281" spans="85:87" x14ac:dyDescent="0.25">
      <c r="CG59281" s="768"/>
      <c r="CH59281" s="768"/>
      <c r="CI59281" s="850"/>
    </row>
    <row r="59282" spans="85:87" x14ac:dyDescent="0.25">
      <c r="CG59282" s="768"/>
      <c r="CH59282" s="768"/>
      <c r="CI59282" s="850"/>
    </row>
    <row r="59283" spans="85:87" x14ac:dyDescent="0.25">
      <c r="CG59283" s="768"/>
      <c r="CH59283" s="768"/>
      <c r="CI59283" s="850"/>
    </row>
    <row r="59284" spans="85:87" x14ac:dyDescent="0.25">
      <c r="CG59284" s="768"/>
      <c r="CH59284" s="768"/>
      <c r="CI59284" s="850"/>
    </row>
    <row r="59285" spans="85:87" x14ac:dyDescent="0.25">
      <c r="CG59285" s="768"/>
      <c r="CH59285" s="768"/>
      <c r="CI59285" s="850"/>
    </row>
    <row r="59286" spans="85:87" x14ac:dyDescent="0.25">
      <c r="CG59286" s="768"/>
      <c r="CH59286" s="768"/>
      <c r="CI59286" s="850"/>
    </row>
    <row r="59287" spans="85:87" x14ac:dyDescent="0.25">
      <c r="CG59287" s="768"/>
      <c r="CH59287" s="768"/>
      <c r="CI59287" s="850"/>
    </row>
    <row r="59288" spans="85:87" x14ac:dyDescent="0.25">
      <c r="CG59288" s="768"/>
      <c r="CH59288" s="768"/>
      <c r="CI59288" s="850"/>
    </row>
    <row r="59289" spans="85:87" x14ac:dyDescent="0.25">
      <c r="CG59289" s="768"/>
      <c r="CH59289" s="768"/>
      <c r="CI59289" s="850"/>
    </row>
    <row r="59290" spans="85:87" x14ac:dyDescent="0.25">
      <c r="CG59290" s="768"/>
      <c r="CH59290" s="768"/>
      <c r="CI59290" s="850"/>
    </row>
    <row r="59291" spans="85:87" x14ac:dyDescent="0.25">
      <c r="CG59291" s="768"/>
      <c r="CH59291" s="768"/>
      <c r="CI59291" s="850"/>
    </row>
    <row r="59292" spans="85:87" x14ac:dyDescent="0.25">
      <c r="CG59292" s="768"/>
      <c r="CH59292" s="768"/>
      <c r="CI59292" s="850"/>
    </row>
    <row r="59293" spans="85:87" x14ac:dyDescent="0.25">
      <c r="CG59293" s="768"/>
      <c r="CH59293" s="768"/>
      <c r="CI59293" s="850"/>
    </row>
    <row r="59294" spans="85:87" x14ac:dyDescent="0.25">
      <c r="CG59294" s="768"/>
      <c r="CH59294" s="768"/>
      <c r="CI59294" s="850"/>
    </row>
    <row r="59295" spans="85:87" x14ac:dyDescent="0.25">
      <c r="CG59295" s="768"/>
      <c r="CH59295" s="768"/>
      <c r="CI59295" s="850"/>
    </row>
    <row r="59296" spans="85:87" x14ac:dyDescent="0.25">
      <c r="CG59296" s="768"/>
      <c r="CH59296" s="768"/>
      <c r="CI59296" s="850"/>
    </row>
    <row r="59297" spans="85:87" x14ac:dyDescent="0.25">
      <c r="CG59297" s="768"/>
      <c r="CH59297" s="768"/>
      <c r="CI59297" s="850"/>
    </row>
    <row r="59298" spans="85:87" x14ac:dyDescent="0.25">
      <c r="CG59298" s="768"/>
      <c r="CH59298" s="768"/>
      <c r="CI59298" s="850"/>
    </row>
    <row r="59299" spans="85:87" x14ac:dyDescent="0.25">
      <c r="CG59299" s="768"/>
      <c r="CH59299" s="768"/>
      <c r="CI59299" s="850"/>
    </row>
    <row r="59300" spans="85:87" x14ac:dyDescent="0.25">
      <c r="CG59300" s="768"/>
      <c r="CH59300" s="768"/>
      <c r="CI59300" s="850"/>
    </row>
    <row r="59301" spans="85:87" x14ac:dyDescent="0.25">
      <c r="CG59301" s="768"/>
      <c r="CH59301" s="768"/>
      <c r="CI59301" s="850"/>
    </row>
    <row r="59302" spans="85:87" x14ac:dyDescent="0.25">
      <c r="CG59302" s="768"/>
      <c r="CH59302" s="768"/>
      <c r="CI59302" s="850"/>
    </row>
    <row r="59303" spans="85:87" x14ac:dyDescent="0.25">
      <c r="CG59303" s="768"/>
      <c r="CH59303" s="768"/>
      <c r="CI59303" s="850"/>
    </row>
    <row r="59304" spans="85:87" x14ac:dyDescent="0.25">
      <c r="CG59304" s="768"/>
      <c r="CH59304" s="768"/>
      <c r="CI59304" s="850"/>
    </row>
    <row r="59305" spans="85:87" x14ac:dyDescent="0.25">
      <c r="CG59305" s="768"/>
      <c r="CH59305" s="768"/>
      <c r="CI59305" s="850"/>
    </row>
    <row r="59306" spans="85:87" x14ac:dyDescent="0.25">
      <c r="CG59306" s="768"/>
      <c r="CH59306" s="768"/>
      <c r="CI59306" s="850"/>
    </row>
    <row r="59307" spans="85:87" x14ac:dyDescent="0.25">
      <c r="CG59307" s="768"/>
      <c r="CH59307" s="768"/>
      <c r="CI59307" s="850"/>
    </row>
    <row r="59308" spans="85:87" x14ac:dyDescent="0.25">
      <c r="CG59308" s="768"/>
      <c r="CH59308" s="768"/>
      <c r="CI59308" s="850"/>
    </row>
    <row r="59309" spans="85:87" x14ac:dyDescent="0.25">
      <c r="CG59309" s="768"/>
      <c r="CH59309" s="768"/>
      <c r="CI59309" s="850"/>
    </row>
    <row r="59310" spans="85:87" x14ac:dyDescent="0.25">
      <c r="CG59310" s="768"/>
      <c r="CH59310" s="768"/>
      <c r="CI59310" s="850"/>
    </row>
    <row r="59311" spans="85:87" x14ac:dyDescent="0.25">
      <c r="CG59311" s="768"/>
      <c r="CH59311" s="768"/>
      <c r="CI59311" s="850"/>
    </row>
    <row r="59312" spans="85:87" x14ac:dyDescent="0.25">
      <c r="CG59312" s="768"/>
      <c r="CH59312" s="768"/>
      <c r="CI59312" s="850"/>
    </row>
    <row r="59313" spans="85:87" x14ac:dyDescent="0.25">
      <c r="CG59313" s="768"/>
      <c r="CH59313" s="768"/>
      <c r="CI59313" s="850"/>
    </row>
    <row r="59314" spans="85:87" x14ac:dyDescent="0.25">
      <c r="CG59314" s="768"/>
      <c r="CH59314" s="768"/>
      <c r="CI59314" s="850"/>
    </row>
    <row r="59315" spans="85:87" x14ac:dyDescent="0.25">
      <c r="CG59315" s="768"/>
      <c r="CH59315" s="768"/>
      <c r="CI59315" s="850"/>
    </row>
    <row r="59316" spans="85:87" x14ac:dyDescent="0.25">
      <c r="CG59316" s="768"/>
      <c r="CH59316" s="768"/>
      <c r="CI59316" s="850"/>
    </row>
    <row r="59317" spans="85:87" x14ac:dyDescent="0.25">
      <c r="CG59317" s="768"/>
      <c r="CH59317" s="768"/>
      <c r="CI59317" s="850"/>
    </row>
    <row r="59318" spans="85:87" x14ac:dyDescent="0.25">
      <c r="CG59318" s="768"/>
      <c r="CH59318" s="768"/>
      <c r="CI59318" s="850"/>
    </row>
    <row r="59319" spans="85:87" x14ac:dyDescent="0.25">
      <c r="CG59319" s="768"/>
      <c r="CH59319" s="768"/>
      <c r="CI59319" s="850"/>
    </row>
    <row r="59320" spans="85:87" x14ac:dyDescent="0.25">
      <c r="CG59320" s="768"/>
      <c r="CH59320" s="768"/>
      <c r="CI59320" s="850"/>
    </row>
    <row r="59321" spans="85:87" x14ac:dyDescent="0.25">
      <c r="CG59321" s="768"/>
      <c r="CH59321" s="768"/>
      <c r="CI59321" s="850"/>
    </row>
    <row r="59322" spans="85:87" x14ac:dyDescent="0.25">
      <c r="CG59322" s="768"/>
      <c r="CH59322" s="768"/>
      <c r="CI59322" s="850"/>
    </row>
    <row r="59323" spans="85:87" x14ac:dyDescent="0.25">
      <c r="CG59323" s="768"/>
      <c r="CH59323" s="768"/>
      <c r="CI59323" s="850"/>
    </row>
    <row r="59324" spans="85:87" x14ac:dyDescent="0.25">
      <c r="CG59324" s="768"/>
      <c r="CH59324" s="768"/>
      <c r="CI59324" s="850"/>
    </row>
    <row r="59325" spans="85:87" x14ac:dyDescent="0.25">
      <c r="CG59325" s="768"/>
      <c r="CH59325" s="768"/>
      <c r="CI59325" s="850"/>
    </row>
    <row r="59326" spans="85:87" x14ac:dyDescent="0.25">
      <c r="CG59326" s="768"/>
      <c r="CH59326" s="768"/>
      <c r="CI59326" s="850"/>
    </row>
    <row r="59327" spans="85:87" x14ac:dyDescent="0.25">
      <c r="CG59327" s="768"/>
      <c r="CH59327" s="768"/>
      <c r="CI59327" s="850"/>
    </row>
    <row r="59328" spans="85:87" x14ac:dyDescent="0.25">
      <c r="CG59328" s="768"/>
      <c r="CH59328" s="768"/>
      <c r="CI59328" s="850"/>
    </row>
    <row r="59329" spans="85:87" x14ac:dyDescent="0.25">
      <c r="CG59329" s="768"/>
      <c r="CH59329" s="768"/>
      <c r="CI59329" s="850"/>
    </row>
    <row r="59330" spans="85:87" x14ac:dyDescent="0.25">
      <c r="CG59330" s="768"/>
      <c r="CH59330" s="768"/>
      <c r="CI59330" s="850"/>
    </row>
    <row r="59331" spans="85:87" x14ac:dyDescent="0.25">
      <c r="CG59331" s="768"/>
      <c r="CH59331" s="768"/>
      <c r="CI59331" s="850"/>
    </row>
    <row r="59332" spans="85:87" x14ac:dyDescent="0.25">
      <c r="CG59332" s="768"/>
      <c r="CH59332" s="768"/>
      <c r="CI59332" s="850"/>
    </row>
    <row r="59333" spans="85:87" x14ac:dyDescent="0.25">
      <c r="CG59333" s="768"/>
      <c r="CH59333" s="768"/>
      <c r="CI59333" s="850"/>
    </row>
    <row r="59334" spans="85:87" x14ac:dyDescent="0.25">
      <c r="CG59334" s="768"/>
      <c r="CH59334" s="768"/>
      <c r="CI59334" s="850"/>
    </row>
    <row r="59335" spans="85:87" x14ac:dyDescent="0.25">
      <c r="CG59335" s="768"/>
      <c r="CH59335" s="768"/>
      <c r="CI59335" s="850"/>
    </row>
    <row r="59336" spans="85:87" x14ac:dyDescent="0.25">
      <c r="CG59336" s="768"/>
      <c r="CH59336" s="768"/>
      <c r="CI59336" s="850"/>
    </row>
    <row r="59337" spans="85:87" x14ac:dyDescent="0.25">
      <c r="CG59337" s="768"/>
      <c r="CH59337" s="768"/>
      <c r="CI59337" s="850"/>
    </row>
    <row r="59338" spans="85:87" x14ac:dyDescent="0.25">
      <c r="CG59338" s="768"/>
      <c r="CH59338" s="768"/>
      <c r="CI59338" s="850"/>
    </row>
    <row r="59339" spans="85:87" x14ac:dyDescent="0.25">
      <c r="CG59339" s="768"/>
      <c r="CH59339" s="768"/>
      <c r="CI59339" s="850"/>
    </row>
    <row r="59340" spans="85:87" x14ac:dyDescent="0.25">
      <c r="CG59340" s="768"/>
      <c r="CH59340" s="768"/>
      <c r="CI59340" s="850"/>
    </row>
    <row r="59341" spans="85:87" x14ac:dyDescent="0.25">
      <c r="CG59341" s="768"/>
      <c r="CH59341" s="768"/>
      <c r="CI59341" s="850"/>
    </row>
    <row r="59342" spans="85:87" x14ac:dyDescent="0.25">
      <c r="CG59342" s="768"/>
      <c r="CH59342" s="768"/>
      <c r="CI59342" s="850"/>
    </row>
    <row r="59343" spans="85:87" x14ac:dyDescent="0.25">
      <c r="CG59343" s="768"/>
      <c r="CH59343" s="768"/>
      <c r="CI59343" s="850"/>
    </row>
    <row r="59344" spans="85:87" x14ac:dyDescent="0.25">
      <c r="CG59344" s="768"/>
      <c r="CH59344" s="768"/>
      <c r="CI59344" s="850"/>
    </row>
    <row r="59345" spans="85:87" x14ac:dyDescent="0.25">
      <c r="CG59345" s="768"/>
      <c r="CH59345" s="768"/>
      <c r="CI59345" s="850"/>
    </row>
    <row r="59346" spans="85:87" x14ac:dyDescent="0.25">
      <c r="CG59346" s="768"/>
      <c r="CH59346" s="768"/>
      <c r="CI59346" s="850"/>
    </row>
    <row r="59347" spans="85:87" x14ac:dyDescent="0.25">
      <c r="CG59347" s="768"/>
      <c r="CH59347" s="768"/>
      <c r="CI59347" s="850"/>
    </row>
    <row r="59348" spans="85:87" x14ac:dyDescent="0.25">
      <c r="CG59348" s="768"/>
      <c r="CH59348" s="768"/>
      <c r="CI59348" s="850"/>
    </row>
    <row r="59349" spans="85:87" x14ac:dyDescent="0.25">
      <c r="CG59349" s="768"/>
      <c r="CH59349" s="768"/>
      <c r="CI59349" s="850"/>
    </row>
    <row r="59350" spans="85:87" x14ac:dyDescent="0.25">
      <c r="CG59350" s="768"/>
      <c r="CH59350" s="768"/>
      <c r="CI59350" s="850"/>
    </row>
    <row r="59351" spans="85:87" x14ac:dyDescent="0.25">
      <c r="CG59351" s="768"/>
      <c r="CH59351" s="768"/>
      <c r="CI59351" s="850"/>
    </row>
    <row r="59352" spans="85:87" x14ac:dyDescent="0.25">
      <c r="CG59352" s="768"/>
      <c r="CH59352" s="768"/>
      <c r="CI59352" s="850"/>
    </row>
    <row r="59353" spans="85:87" x14ac:dyDescent="0.25">
      <c r="CG59353" s="768"/>
      <c r="CH59353" s="768"/>
      <c r="CI59353" s="850"/>
    </row>
    <row r="59354" spans="85:87" x14ac:dyDescent="0.25">
      <c r="CG59354" s="768"/>
      <c r="CH59354" s="768"/>
      <c r="CI59354" s="850"/>
    </row>
    <row r="59355" spans="85:87" x14ac:dyDescent="0.25">
      <c r="CG59355" s="768"/>
      <c r="CH59355" s="768"/>
      <c r="CI59355" s="850"/>
    </row>
    <row r="59356" spans="85:87" x14ac:dyDescent="0.25">
      <c r="CG59356" s="768"/>
      <c r="CH59356" s="768"/>
      <c r="CI59356" s="850"/>
    </row>
    <row r="59357" spans="85:87" x14ac:dyDescent="0.25">
      <c r="CG59357" s="768"/>
      <c r="CH59357" s="768"/>
      <c r="CI59357" s="850"/>
    </row>
    <row r="59358" spans="85:87" x14ac:dyDescent="0.25">
      <c r="CG59358" s="768"/>
      <c r="CH59358" s="768"/>
      <c r="CI59358" s="850"/>
    </row>
    <row r="59359" spans="85:87" x14ac:dyDescent="0.25">
      <c r="CG59359" s="768"/>
      <c r="CH59359" s="768"/>
      <c r="CI59359" s="850"/>
    </row>
    <row r="59360" spans="85:87" x14ac:dyDescent="0.25">
      <c r="CG59360" s="768"/>
      <c r="CH59360" s="768"/>
      <c r="CI59360" s="850"/>
    </row>
    <row r="59361" spans="85:87" x14ac:dyDescent="0.25">
      <c r="CG59361" s="768"/>
      <c r="CH59361" s="768"/>
      <c r="CI59361" s="850"/>
    </row>
    <row r="59362" spans="85:87" x14ac:dyDescent="0.25">
      <c r="CG59362" s="768"/>
      <c r="CH59362" s="768"/>
      <c r="CI59362" s="850"/>
    </row>
    <row r="59363" spans="85:87" x14ac:dyDescent="0.25">
      <c r="CG59363" s="768"/>
      <c r="CH59363" s="768"/>
      <c r="CI59363" s="850"/>
    </row>
    <row r="59364" spans="85:87" x14ac:dyDescent="0.25">
      <c r="CG59364" s="768"/>
      <c r="CH59364" s="768"/>
      <c r="CI59364" s="850"/>
    </row>
    <row r="59365" spans="85:87" x14ac:dyDescent="0.25">
      <c r="CG59365" s="768"/>
      <c r="CH59365" s="768"/>
      <c r="CI59365" s="850"/>
    </row>
    <row r="59366" spans="85:87" x14ac:dyDescent="0.25">
      <c r="CG59366" s="768"/>
      <c r="CH59366" s="768"/>
      <c r="CI59366" s="850"/>
    </row>
    <row r="59367" spans="85:87" x14ac:dyDescent="0.25">
      <c r="CG59367" s="768"/>
      <c r="CH59367" s="768"/>
      <c r="CI59367" s="850"/>
    </row>
    <row r="59368" spans="85:87" x14ac:dyDescent="0.25">
      <c r="CG59368" s="768"/>
      <c r="CH59368" s="768"/>
      <c r="CI59368" s="850"/>
    </row>
    <row r="59369" spans="85:87" x14ac:dyDescent="0.25">
      <c r="CG59369" s="768"/>
      <c r="CH59369" s="768"/>
      <c r="CI59369" s="850"/>
    </row>
    <row r="59370" spans="85:87" x14ac:dyDescent="0.25">
      <c r="CG59370" s="768"/>
      <c r="CH59370" s="768"/>
      <c r="CI59370" s="850"/>
    </row>
    <row r="59371" spans="85:87" x14ac:dyDescent="0.25">
      <c r="CG59371" s="768"/>
      <c r="CH59371" s="768"/>
      <c r="CI59371" s="850"/>
    </row>
    <row r="59372" spans="85:87" x14ac:dyDescent="0.25">
      <c r="CG59372" s="768"/>
      <c r="CH59372" s="768"/>
      <c r="CI59372" s="850"/>
    </row>
    <row r="59373" spans="85:87" x14ac:dyDescent="0.25">
      <c r="CG59373" s="768"/>
      <c r="CH59373" s="768"/>
      <c r="CI59373" s="850"/>
    </row>
    <row r="59374" spans="85:87" x14ac:dyDescent="0.25">
      <c r="CG59374" s="768"/>
      <c r="CH59374" s="768"/>
      <c r="CI59374" s="850"/>
    </row>
    <row r="59375" spans="85:87" x14ac:dyDescent="0.25">
      <c r="CG59375" s="768"/>
      <c r="CH59375" s="768"/>
      <c r="CI59375" s="850"/>
    </row>
    <row r="59376" spans="85:87" x14ac:dyDescent="0.25">
      <c r="CG59376" s="768"/>
      <c r="CH59376" s="768"/>
      <c r="CI59376" s="850"/>
    </row>
    <row r="59377" spans="85:87" x14ac:dyDescent="0.25">
      <c r="CG59377" s="768"/>
      <c r="CH59377" s="768"/>
      <c r="CI59377" s="850"/>
    </row>
    <row r="59378" spans="85:87" x14ac:dyDescent="0.25">
      <c r="CG59378" s="768"/>
      <c r="CH59378" s="768"/>
      <c r="CI59378" s="850"/>
    </row>
    <row r="59379" spans="85:87" x14ac:dyDescent="0.25">
      <c r="CG59379" s="768"/>
      <c r="CH59379" s="768"/>
      <c r="CI59379" s="850"/>
    </row>
    <row r="59380" spans="85:87" x14ac:dyDescent="0.25">
      <c r="CG59380" s="768"/>
      <c r="CH59380" s="768"/>
      <c r="CI59380" s="850"/>
    </row>
    <row r="59381" spans="85:87" x14ac:dyDescent="0.25">
      <c r="CG59381" s="768"/>
      <c r="CH59381" s="768"/>
      <c r="CI59381" s="850"/>
    </row>
    <row r="59382" spans="85:87" x14ac:dyDescent="0.25">
      <c r="CG59382" s="768"/>
      <c r="CH59382" s="768"/>
      <c r="CI59382" s="850"/>
    </row>
    <row r="59383" spans="85:87" x14ac:dyDescent="0.25">
      <c r="CG59383" s="768"/>
      <c r="CH59383" s="768"/>
      <c r="CI59383" s="850"/>
    </row>
    <row r="59384" spans="85:87" x14ac:dyDescent="0.25">
      <c r="CG59384" s="768"/>
      <c r="CH59384" s="768"/>
      <c r="CI59384" s="850"/>
    </row>
    <row r="59385" spans="85:87" x14ac:dyDescent="0.25">
      <c r="CG59385" s="768"/>
      <c r="CH59385" s="768"/>
      <c r="CI59385" s="850"/>
    </row>
    <row r="59386" spans="85:87" x14ac:dyDescent="0.25">
      <c r="CG59386" s="768"/>
      <c r="CH59386" s="768"/>
      <c r="CI59386" s="850"/>
    </row>
    <row r="59387" spans="85:87" x14ac:dyDescent="0.25">
      <c r="CG59387" s="768"/>
      <c r="CH59387" s="768"/>
      <c r="CI59387" s="850"/>
    </row>
    <row r="59388" spans="85:87" x14ac:dyDescent="0.25">
      <c r="CG59388" s="768"/>
      <c r="CH59388" s="768"/>
      <c r="CI59388" s="850"/>
    </row>
    <row r="59389" spans="85:87" x14ac:dyDescent="0.25">
      <c r="CG59389" s="768"/>
      <c r="CH59389" s="768"/>
      <c r="CI59389" s="850"/>
    </row>
    <row r="59390" spans="85:87" x14ac:dyDescent="0.25">
      <c r="CG59390" s="768"/>
      <c r="CH59390" s="768"/>
      <c r="CI59390" s="850"/>
    </row>
    <row r="59391" spans="85:87" x14ac:dyDescent="0.25">
      <c r="CG59391" s="768"/>
      <c r="CH59391" s="768"/>
      <c r="CI59391" s="850"/>
    </row>
    <row r="59392" spans="85:87" x14ac:dyDescent="0.25">
      <c r="CG59392" s="768"/>
      <c r="CH59392" s="768"/>
      <c r="CI59392" s="850"/>
    </row>
    <row r="59393" spans="85:87" x14ac:dyDescent="0.25">
      <c r="CG59393" s="768"/>
      <c r="CH59393" s="768"/>
      <c r="CI59393" s="850"/>
    </row>
    <row r="59394" spans="85:87" x14ac:dyDescent="0.25">
      <c r="CG59394" s="768"/>
      <c r="CH59394" s="768"/>
      <c r="CI59394" s="850"/>
    </row>
    <row r="59395" spans="85:87" x14ac:dyDescent="0.25">
      <c r="CG59395" s="768"/>
      <c r="CH59395" s="768"/>
      <c r="CI59395" s="850"/>
    </row>
    <row r="59396" spans="85:87" x14ac:dyDescent="0.25">
      <c r="CG59396" s="768"/>
      <c r="CH59396" s="768"/>
      <c r="CI59396" s="850"/>
    </row>
    <row r="59397" spans="85:87" x14ac:dyDescent="0.25">
      <c r="CG59397" s="768"/>
      <c r="CH59397" s="768"/>
      <c r="CI59397" s="850"/>
    </row>
    <row r="59398" spans="85:87" x14ac:dyDescent="0.25">
      <c r="CG59398" s="768"/>
      <c r="CH59398" s="768"/>
      <c r="CI59398" s="850"/>
    </row>
    <row r="59399" spans="85:87" x14ac:dyDescent="0.25">
      <c r="CG59399" s="768"/>
      <c r="CH59399" s="768"/>
      <c r="CI59399" s="850"/>
    </row>
    <row r="59400" spans="85:87" x14ac:dyDescent="0.25">
      <c r="CG59400" s="768"/>
      <c r="CH59400" s="768"/>
      <c r="CI59400" s="850"/>
    </row>
    <row r="59401" spans="85:87" x14ac:dyDescent="0.25">
      <c r="CG59401" s="768"/>
      <c r="CH59401" s="768"/>
      <c r="CI59401" s="850"/>
    </row>
    <row r="59402" spans="85:87" x14ac:dyDescent="0.25">
      <c r="CG59402" s="768"/>
      <c r="CH59402" s="768"/>
      <c r="CI59402" s="850"/>
    </row>
    <row r="59403" spans="85:87" x14ac:dyDescent="0.25">
      <c r="CG59403" s="768"/>
      <c r="CH59403" s="768"/>
      <c r="CI59403" s="850"/>
    </row>
    <row r="59404" spans="85:87" x14ac:dyDescent="0.25">
      <c r="CG59404" s="768"/>
      <c r="CH59404" s="768"/>
      <c r="CI59404" s="850"/>
    </row>
    <row r="59405" spans="85:87" x14ac:dyDescent="0.25">
      <c r="CG59405" s="768"/>
      <c r="CH59405" s="768"/>
      <c r="CI59405" s="850"/>
    </row>
    <row r="59406" spans="85:87" x14ac:dyDescent="0.25">
      <c r="CG59406" s="768"/>
      <c r="CH59406" s="768"/>
      <c r="CI59406" s="850"/>
    </row>
    <row r="59407" spans="85:87" x14ac:dyDescent="0.25">
      <c r="CG59407" s="768"/>
      <c r="CH59407" s="768"/>
      <c r="CI59407" s="850"/>
    </row>
    <row r="59408" spans="85:87" x14ac:dyDescent="0.25">
      <c r="CG59408" s="768"/>
      <c r="CH59408" s="768"/>
      <c r="CI59408" s="850"/>
    </row>
    <row r="59409" spans="85:87" x14ac:dyDescent="0.25">
      <c r="CG59409" s="768"/>
      <c r="CH59409" s="768"/>
      <c r="CI59409" s="850"/>
    </row>
    <row r="59410" spans="85:87" x14ac:dyDescent="0.25">
      <c r="CG59410" s="768"/>
      <c r="CH59410" s="768"/>
      <c r="CI59410" s="850"/>
    </row>
    <row r="59411" spans="85:87" x14ac:dyDescent="0.25">
      <c r="CG59411" s="768"/>
      <c r="CH59411" s="768"/>
      <c r="CI59411" s="850"/>
    </row>
    <row r="59412" spans="85:87" x14ac:dyDescent="0.25">
      <c r="CG59412" s="768"/>
      <c r="CH59412" s="768"/>
      <c r="CI59412" s="850"/>
    </row>
    <row r="59413" spans="85:87" x14ac:dyDescent="0.25">
      <c r="CG59413" s="768"/>
      <c r="CH59413" s="768"/>
      <c r="CI59413" s="850"/>
    </row>
    <row r="59414" spans="85:87" x14ac:dyDescent="0.25">
      <c r="CG59414" s="768"/>
      <c r="CH59414" s="768"/>
      <c r="CI59414" s="850"/>
    </row>
    <row r="59415" spans="85:87" x14ac:dyDescent="0.25">
      <c r="CG59415" s="768"/>
      <c r="CH59415" s="768"/>
      <c r="CI59415" s="850"/>
    </row>
    <row r="59416" spans="85:87" x14ac:dyDescent="0.25">
      <c r="CG59416" s="768"/>
      <c r="CH59416" s="768"/>
      <c r="CI59416" s="850"/>
    </row>
    <row r="59417" spans="85:87" x14ac:dyDescent="0.25">
      <c r="CG59417" s="768"/>
      <c r="CH59417" s="768"/>
      <c r="CI59417" s="850"/>
    </row>
    <row r="59418" spans="85:87" x14ac:dyDescent="0.25">
      <c r="CG59418" s="768"/>
      <c r="CH59418" s="768"/>
      <c r="CI59418" s="850"/>
    </row>
    <row r="59419" spans="85:87" x14ac:dyDescent="0.25">
      <c r="CG59419" s="768"/>
      <c r="CH59419" s="768"/>
      <c r="CI59419" s="850"/>
    </row>
    <row r="59420" spans="85:87" x14ac:dyDescent="0.25">
      <c r="CG59420" s="768"/>
      <c r="CH59420" s="768"/>
      <c r="CI59420" s="850"/>
    </row>
    <row r="59421" spans="85:87" x14ac:dyDescent="0.25">
      <c r="CG59421" s="768"/>
      <c r="CH59421" s="768"/>
      <c r="CI59421" s="850"/>
    </row>
    <row r="59422" spans="85:87" x14ac:dyDescent="0.25">
      <c r="CG59422" s="768"/>
      <c r="CH59422" s="768"/>
      <c r="CI59422" s="850"/>
    </row>
    <row r="59423" spans="85:87" x14ac:dyDescent="0.25">
      <c r="CG59423" s="768"/>
      <c r="CH59423" s="768"/>
      <c r="CI59423" s="850"/>
    </row>
    <row r="59424" spans="85:87" x14ac:dyDescent="0.25">
      <c r="CG59424" s="768"/>
      <c r="CH59424" s="768"/>
      <c r="CI59424" s="850"/>
    </row>
    <row r="59425" spans="85:87" x14ac:dyDescent="0.25">
      <c r="CG59425" s="768"/>
      <c r="CH59425" s="768"/>
      <c r="CI59425" s="850"/>
    </row>
    <row r="59426" spans="85:87" x14ac:dyDescent="0.25">
      <c r="CG59426" s="768"/>
      <c r="CH59426" s="768"/>
      <c r="CI59426" s="850"/>
    </row>
    <row r="59427" spans="85:87" x14ac:dyDescent="0.25">
      <c r="CG59427" s="768"/>
      <c r="CH59427" s="768"/>
      <c r="CI59427" s="850"/>
    </row>
    <row r="59428" spans="85:87" x14ac:dyDescent="0.25">
      <c r="CG59428" s="768"/>
      <c r="CH59428" s="768"/>
      <c r="CI59428" s="850"/>
    </row>
    <row r="59429" spans="85:87" x14ac:dyDescent="0.25">
      <c r="CG59429" s="768"/>
      <c r="CH59429" s="768"/>
      <c r="CI59429" s="850"/>
    </row>
    <row r="59430" spans="85:87" x14ac:dyDescent="0.25">
      <c r="CG59430" s="768"/>
      <c r="CH59430" s="768"/>
      <c r="CI59430" s="850"/>
    </row>
    <row r="59431" spans="85:87" x14ac:dyDescent="0.25">
      <c r="CG59431" s="768"/>
      <c r="CH59431" s="768"/>
      <c r="CI59431" s="850"/>
    </row>
    <row r="59432" spans="85:87" x14ac:dyDescent="0.25">
      <c r="CG59432" s="768"/>
      <c r="CH59432" s="768"/>
      <c r="CI59432" s="850"/>
    </row>
    <row r="59433" spans="85:87" x14ac:dyDescent="0.25">
      <c r="CG59433" s="768"/>
      <c r="CH59433" s="768"/>
      <c r="CI59433" s="850"/>
    </row>
    <row r="59434" spans="85:87" x14ac:dyDescent="0.25">
      <c r="CG59434" s="768"/>
      <c r="CH59434" s="768"/>
      <c r="CI59434" s="850"/>
    </row>
    <row r="59435" spans="85:87" x14ac:dyDescent="0.25">
      <c r="CG59435" s="768"/>
      <c r="CH59435" s="768"/>
      <c r="CI59435" s="850"/>
    </row>
    <row r="59436" spans="85:87" x14ac:dyDescent="0.25">
      <c r="CG59436" s="768"/>
      <c r="CH59436" s="768"/>
      <c r="CI59436" s="850"/>
    </row>
    <row r="59437" spans="85:87" x14ac:dyDescent="0.25">
      <c r="CG59437" s="768"/>
      <c r="CH59437" s="768"/>
      <c r="CI59437" s="850"/>
    </row>
    <row r="59438" spans="85:87" x14ac:dyDescent="0.25">
      <c r="CG59438" s="768"/>
      <c r="CH59438" s="768"/>
      <c r="CI59438" s="850"/>
    </row>
    <row r="59439" spans="85:87" x14ac:dyDescent="0.25">
      <c r="CG59439" s="768"/>
      <c r="CH59439" s="768"/>
      <c r="CI59439" s="850"/>
    </row>
    <row r="59440" spans="85:87" x14ac:dyDescent="0.25">
      <c r="CG59440" s="768"/>
      <c r="CH59440" s="768"/>
      <c r="CI59440" s="850"/>
    </row>
    <row r="59441" spans="85:87" x14ac:dyDescent="0.25">
      <c r="CG59441" s="768"/>
      <c r="CH59441" s="768"/>
      <c r="CI59441" s="850"/>
    </row>
    <row r="59442" spans="85:87" x14ac:dyDescent="0.25">
      <c r="CG59442" s="768"/>
      <c r="CH59442" s="768"/>
      <c r="CI59442" s="850"/>
    </row>
    <row r="59443" spans="85:87" x14ac:dyDescent="0.25">
      <c r="CG59443" s="768"/>
      <c r="CH59443" s="768"/>
      <c r="CI59443" s="850"/>
    </row>
    <row r="59444" spans="85:87" x14ac:dyDescent="0.25">
      <c r="CG59444" s="768"/>
      <c r="CH59444" s="768"/>
      <c r="CI59444" s="850"/>
    </row>
    <row r="59445" spans="85:87" x14ac:dyDescent="0.25">
      <c r="CG59445" s="768"/>
      <c r="CH59445" s="768"/>
      <c r="CI59445" s="850"/>
    </row>
    <row r="59446" spans="85:87" x14ac:dyDescent="0.25">
      <c r="CG59446" s="768"/>
      <c r="CH59446" s="768"/>
      <c r="CI59446" s="850"/>
    </row>
    <row r="59447" spans="85:87" x14ac:dyDescent="0.25">
      <c r="CG59447" s="768"/>
      <c r="CH59447" s="768"/>
      <c r="CI59447" s="850"/>
    </row>
    <row r="59448" spans="85:87" x14ac:dyDescent="0.25">
      <c r="CG59448" s="768"/>
      <c r="CH59448" s="768"/>
      <c r="CI59448" s="850"/>
    </row>
    <row r="59449" spans="85:87" x14ac:dyDescent="0.25">
      <c r="CG59449" s="768"/>
      <c r="CH59449" s="768"/>
      <c r="CI59449" s="850"/>
    </row>
    <row r="59450" spans="85:87" x14ac:dyDescent="0.25">
      <c r="CG59450" s="768"/>
      <c r="CH59450" s="768"/>
      <c r="CI59450" s="850"/>
    </row>
    <row r="59451" spans="85:87" x14ac:dyDescent="0.25">
      <c r="CG59451" s="768"/>
      <c r="CH59451" s="768"/>
      <c r="CI59451" s="850"/>
    </row>
    <row r="59452" spans="85:87" x14ac:dyDescent="0.25">
      <c r="CG59452" s="768"/>
      <c r="CH59452" s="768"/>
      <c r="CI59452" s="850"/>
    </row>
    <row r="59453" spans="85:87" x14ac:dyDescent="0.25">
      <c r="CG59453" s="768"/>
      <c r="CH59453" s="768"/>
      <c r="CI59453" s="850"/>
    </row>
    <row r="59454" spans="85:87" x14ac:dyDescent="0.25">
      <c r="CG59454" s="768"/>
      <c r="CH59454" s="768"/>
      <c r="CI59454" s="850"/>
    </row>
    <row r="59455" spans="85:87" x14ac:dyDescent="0.25">
      <c r="CG59455" s="768"/>
      <c r="CH59455" s="768"/>
      <c r="CI59455" s="850"/>
    </row>
    <row r="59456" spans="85:87" x14ac:dyDescent="0.25">
      <c r="CG59456" s="768"/>
      <c r="CH59456" s="768"/>
      <c r="CI59456" s="850"/>
    </row>
    <row r="59457" spans="85:87" x14ac:dyDescent="0.25">
      <c r="CG59457" s="768"/>
      <c r="CH59457" s="768"/>
      <c r="CI59457" s="850"/>
    </row>
    <row r="59458" spans="85:87" x14ac:dyDescent="0.25">
      <c r="CG59458" s="768"/>
      <c r="CH59458" s="768"/>
      <c r="CI59458" s="850"/>
    </row>
    <row r="59459" spans="85:87" x14ac:dyDescent="0.25">
      <c r="CG59459" s="768"/>
      <c r="CH59459" s="768"/>
      <c r="CI59459" s="850"/>
    </row>
    <row r="59460" spans="85:87" x14ac:dyDescent="0.25">
      <c r="CG59460" s="768"/>
      <c r="CH59460" s="768"/>
      <c r="CI59460" s="850"/>
    </row>
    <row r="59461" spans="85:87" x14ac:dyDescent="0.25">
      <c r="CG59461" s="768"/>
      <c r="CH59461" s="768"/>
      <c r="CI59461" s="850"/>
    </row>
    <row r="59462" spans="85:87" x14ac:dyDescent="0.25">
      <c r="CG59462" s="768"/>
      <c r="CH59462" s="768"/>
      <c r="CI59462" s="850"/>
    </row>
    <row r="59463" spans="85:87" x14ac:dyDescent="0.25">
      <c r="CG59463" s="768"/>
      <c r="CH59463" s="768"/>
      <c r="CI59463" s="850"/>
    </row>
    <row r="59464" spans="85:87" x14ac:dyDescent="0.25">
      <c r="CG59464" s="768"/>
      <c r="CH59464" s="768"/>
      <c r="CI59464" s="850"/>
    </row>
    <row r="59465" spans="85:87" x14ac:dyDescent="0.25">
      <c r="CG59465" s="768"/>
      <c r="CH59465" s="768"/>
      <c r="CI59465" s="850"/>
    </row>
    <row r="59466" spans="85:87" x14ac:dyDescent="0.25">
      <c r="CG59466" s="768"/>
      <c r="CH59466" s="768"/>
      <c r="CI59466" s="850"/>
    </row>
    <row r="59467" spans="85:87" x14ac:dyDescent="0.25">
      <c r="CG59467" s="768"/>
      <c r="CH59467" s="768"/>
      <c r="CI59467" s="850"/>
    </row>
    <row r="59468" spans="85:87" x14ac:dyDescent="0.25">
      <c r="CG59468" s="768"/>
      <c r="CH59468" s="768"/>
      <c r="CI59468" s="850"/>
    </row>
    <row r="59469" spans="85:87" x14ac:dyDescent="0.25">
      <c r="CG59469" s="768"/>
      <c r="CH59469" s="768"/>
      <c r="CI59469" s="850"/>
    </row>
    <row r="59470" spans="85:87" x14ac:dyDescent="0.25">
      <c r="CG59470" s="768"/>
      <c r="CH59470" s="768"/>
      <c r="CI59470" s="850"/>
    </row>
    <row r="59471" spans="85:87" x14ac:dyDescent="0.25">
      <c r="CG59471" s="768"/>
      <c r="CH59471" s="768"/>
      <c r="CI59471" s="850"/>
    </row>
    <row r="59472" spans="85:87" x14ac:dyDescent="0.25">
      <c r="CG59472" s="768"/>
      <c r="CH59472" s="768"/>
      <c r="CI59472" s="850"/>
    </row>
    <row r="59473" spans="85:87" x14ac:dyDescent="0.25">
      <c r="CG59473" s="768"/>
      <c r="CH59473" s="768"/>
      <c r="CI59473" s="850"/>
    </row>
    <row r="59474" spans="85:87" x14ac:dyDescent="0.25">
      <c r="CG59474" s="768"/>
      <c r="CH59474" s="768"/>
      <c r="CI59474" s="850"/>
    </row>
    <row r="59475" spans="85:87" x14ac:dyDescent="0.25">
      <c r="CG59475" s="768"/>
      <c r="CH59475" s="768"/>
      <c r="CI59475" s="850"/>
    </row>
    <row r="59476" spans="85:87" x14ac:dyDescent="0.25">
      <c r="CG59476" s="768"/>
      <c r="CH59476" s="768"/>
      <c r="CI59476" s="850"/>
    </row>
    <row r="59477" spans="85:87" x14ac:dyDescent="0.25">
      <c r="CG59477" s="768"/>
      <c r="CH59477" s="768"/>
      <c r="CI59477" s="850"/>
    </row>
    <row r="59478" spans="85:87" x14ac:dyDescent="0.25">
      <c r="CG59478" s="768"/>
      <c r="CH59478" s="768"/>
      <c r="CI59478" s="850"/>
    </row>
    <row r="59479" spans="85:87" x14ac:dyDescent="0.25">
      <c r="CG59479" s="768"/>
      <c r="CH59479" s="768"/>
      <c r="CI59479" s="850"/>
    </row>
    <row r="59480" spans="85:87" x14ac:dyDescent="0.25">
      <c r="CG59480" s="768"/>
      <c r="CH59480" s="768"/>
      <c r="CI59480" s="850"/>
    </row>
    <row r="59481" spans="85:87" x14ac:dyDescent="0.25">
      <c r="CG59481" s="768"/>
      <c r="CH59481" s="768"/>
      <c r="CI59481" s="850"/>
    </row>
    <row r="59482" spans="85:87" x14ac:dyDescent="0.25">
      <c r="CG59482" s="768"/>
      <c r="CH59482" s="768"/>
      <c r="CI59482" s="850"/>
    </row>
    <row r="59483" spans="85:87" x14ac:dyDescent="0.25">
      <c r="CG59483" s="768"/>
      <c r="CH59483" s="768"/>
      <c r="CI59483" s="850"/>
    </row>
    <row r="59484" spans="85:87" x14ac:dyDescent="0.25">
      <c r="CG59484" s="768"/>
      <c r="CH59484" s="768"/>
      <c r="CI59484" s="850"/>
    </row>
    <row r="59485" spans="85:87" x14ac:dyDescent="0.25">
      <c r="CG59485" s="768"/>
      <c r="CH59485" s="768"/>
      <c r="CI59485" s="850"/>
    </row>
    <row r="59486" spans="85:87" x14ac:dyDescent="0.25">
      <c r="CG59486" s="768"/>
      <c r="CH59486" s="768"/>
      <c r="CI59486" s="850"/>
    </row>
    <row r="59487" spans="85:87" x14ac:dyDescent="0.25">
      <c r="CG59487" s="768"/>
      <c r="CH59487" s="768"/>
      <c r="CI59487" s="850"/>
    </row>
    <row r="59488" spans="85:87" x14ac:dyDescent="0.25">
      <c r="CG59488" s="768"/>
      <c r="CH59488" s="768"/>
      <c r="CI59488" s="850"/>
    </row>
    <row r="59489" spans="85:87" x14ac:dyDescent="0.25">
      <c r="CG59489" s="768"/>
      <c r="CH59489" s="768"/>
      <c r="CI59489" s="850"/>
    </row>
    <row r="59490" spans="85:87" x14ac:dyDescent="0.25">
      <c r="CG59490" s="768"/>
      <c r="CH59490" s="768"/>
      <c r="CI59490" s="850"/>
    </row>
    <row r="59491" spans="85:87" x14ac:dyDescent="0.25">
      <c r="CG59491" s="768"/>
      <c r="CH59491" s="768"/>
      <c r="CI59491" s="850"/>
    </row>
    <row r="59492" spans="85:87" x14ac:dyDescent="0.25">
      <c r="CG59492" s="768"/>
      <c r="CH59492" s="768"/>
      <c r="CI59492" s="850"/>
    </row>
    <row r="59493" spans="85:87" x14ac:dyDescent="0.25">
      <c r="CG59493" s="768"/>
      <c r="CH59493" s="768"/>
      <c r="CI59493" s="850"/>
    </row>
    <row r="59494" spans="85:87" x14ac:dyDescent="0.25">
      <c r="CG59494" s="768"/>
      <c r="CH59494" s="768"/>
      <c r="CI59494" s="850"/>
    </row>
    <row r="59495" spans="85:87" x14ac:dyDescent="0.25">
      <c r="CG59495" s="768"/>
      <c r="CH59495" s="768"/>
      <c r="CI59495" s="850"/>
    </row>
    <row r="59496" spans="85:87" x14ac:dyDescent="0.25">
      <c r="CG59496" s="768"/>
      <c r="CH59496" s="768"/>
      <c r="CI59496" s="850"/>
    </row>
    <row r="59497" spans="85:87" x14ac:dyDescent="0.25">
      <c r="CG59497" s="768"/>
      <c r="CH59497" s="768"/>
      <c r="CI59497" s="850"/>
    </row>
    <row r="59498" spans="85:87" x14ac:dyDescent="0.25">
      <c r="CG59498" s="768"/>
      <c r="CH59498" s="768"/>
      <c r="CI59498" s="850"/>
    </row>
    <row r="59499" spans="85:87" x14ac:dyDescent="0.25">
      <c r="CG59499" s="768"/>
      <c r="CH59499" s="768"/>
      <c r="CI59499" s="850"/>
    </row>
    <row r="59500" spans="85:87" x14ac:dyDescent="0.25">
      <c r="CG59500" s="768"/>
      <c r="CH59500" s="768"/>
      <c r="CI59500" s="850"/>
    </row>
    <row r="59501" spans="85:87" x14ac:dyDescent="0.25">
      <c r="CG59501" s="768"/>
      <c r="CH59501" s="768"/>
      <c r="CI59501" s="850"/>
    </row>
    <row r="59502" spans="85:87" x14ac:dyDescent="0.25">
      <c r="CG59502" s="768"/>
      <c r="CH59502" s="768"/>
      <c r="CI59502" s="850"/>
    </row>
    <row r="59503" spans="85:87" x14ac:dyDescent="0.25">
      <c r="CG59503" s="768"/>
      <c r="CH59503" s="768"/>
      <c r="CI59503" s="850"/>
    </row>
    <row r="59504" spans="85:87" x14ac:dyDescent="0.25">
      <c r="CG59504" s="768"/>
      <c r="CH59504" s="768"/>
      <c r="CI59504" s="850"/>
    </row>
    <row r="59505" spans="85:87" x14ac:dyDescent="0.25">
      <c r="CG59505" s="768"/>
      <c r="CH59505" s="768"/>
      <c r="CI59505" s="850"/>
    </row>
    <row r="59506" spans="85:87" x14ac:dyDescent="0.25">
      <c r="CG59506" s="768"/>
      <c r="CH59506" s="768"/>
      <c r="CI59506" s="850"/>
    </row>
    <row r="59507" spans="85:87" x14ac:dyDescent="0.25">
      <c r="CG59507" s="768"/>
      <c r="CH59507" s="768"/>
      <c r="CI59507" s="850"/>
    </row>
    <row r="59508" spans="85:87" x14ac:dyDescent="0.25">
      <c r="CG59508" s="768"/>
      <c r="CH59508" s="768"/>
      <c r="CI59508" s="850"/>
    </row>
    <row r="59509" spans="85:87" x14ac:dyDescent="0.25">
      <c r="CG59509" s="768"/>
      <c r="CH59509" s="768"/>
      <c r="CI59509" s="850"/>
    </row>
    <row r="59510" spans="85:87" x14ac:dyDescent="0.25">
      <c r="CG59510" s="768"/>
      <c r="CH59510" s="768"/>
      <c r="CI59510" s="850"/>
    </row>
    <row r="59511" spans="85:87" x14ac:dyDescent="0.25">
      <c r="CG59511" s="768"/>
      <c r="CH59511" s="768"/>
      <c r="CI59511" s="850"/>
    </row>
    <row r="59512" spans="85:87" x14ac:dyDescent="0.25">
      <c r="CG59512" s="768"/>
      <c r="CH59512" s="768"/>
      <c r="CI59512" s="850"/>
    </row>
    <row r="59513" spans="85:87" x14ac:dyDescent="0.25">
      <c r="CG59513" s="768"/>
      <c r="CH59513" s="768"/>
      <c r="CI59513" s="850"/>
    </row>
    <row r="59514" spans="85:87" x14ac:dyDescent="0.25">
      <c r="CG59514" s="768"/>
      <c r="CH59514" s="768"/>
      <c r="CI59514" s="850"/>
    </row>
    <row r="59515" spans="85:87" x14ac:dyDescent="0.25">
      <c r="CG59515" s="768"/>
      <c r="CH59515" s="768"/>
      <c r="CI59515" s="850"/>
    </row>
    <row r="59516" spans="85:87" x14ac:dyDescent="0.25">
      <c r="CG59516" s="768"/>
      <c r="CH59516" s="768"/>
      <c r="CI59516" s="850"/>
    </row>
    <row r="59517" spans="85:87" x14ac:dyDescent="0.25">
      <c r="CG59517" s="768"/>
      <c r="CH59517" s="768"/>
      <c r="CI59517" s="850"/>
    </row>
    <row r="59518" spans="85:87" x14ac:dyDescent="0.25">
      <c r="CG59518" s="768"/>
      <c r="CH59518" s="768"/>
      <c r="CI59518" s="850"/>
    </row>
    <row r="59519" spans="85:87" x14ac:dyDescent="0.25">
      <c r="CG59519" s="768"/>
      <c r="CH59519" s="768"/>
      <c r="CI59519" s="850"/>
    </row>
    <row r="59520" spans="85:87" x14ac:dyDescent="0.25">
      <c r="CG59520" s="768"/>
      <c r="CH59520" s="768"/>
      <c r="CI59520" s="850"/>
    </row>
    <row r="59521" spans="85:87" x14ac:dyDescent="0.25">
      <c r="CG59521" s="768"/>
      <c r="CH59521" s="768"/>
      <c r="CI59521" s="850"/>
    </row>
    <row r="59522" spans="85:87" x14ac:dyDescent="0.25">
      <c r="CG59522" s="768"/>
      <c r="CH59522" s="768"/>
      <c r="CI59522" s="850"/>
    </row>
    <row r="59523" spans="85:87" x14ac:dyDescent="0.25">
      <c r="CG59523" s="768"/>
      <c r="CH59523" s="768"/>
      <c r="CI59523" s="850"/>
    </row>
    <row r="59524" spans="85:87" x14ac:dyDescent="0.25">
      <c r="CG59524" s="768"/>
      <c r="CH59524" s="768"/>
      <c r="CI59524" s="850"/>
    </row>
    <row r="59525" spans="85:87" x14ac:dyDescent="0.25">
      <c r="CG59525" s="768"/>
      <c r="CH59525" s="768"/>
      <c r="CI59525" s="850"/>
    </row>
    <row r="59526" spans="85:87" x14ac:dyDescent="0.25">
      <c r="CG59526" s="768"/>
      <c r="CH59526" s="768"/>
      <c r="CI59526" s="850"/>
    </row>
    <row r="59527" spans="85:87" x14ac:dyDescent="0.25">
      <c r="CG59527" s="768"/>
      <c r="CH59527" s="768"/>
      <c r="CI59527" s="850"/>
    </row>
    <row r="59528" spans="85:87" x14ac:dyDescent="0.25">
      <c r="CG59528" s="768"/>
      <c r="CH59528" s="768"/>
      <c r="CI59528" s="850"/>
    </row>
    <row r="59529" spans="85:87" x14ac:dyDescent="0.25">
      <c r="CG59529" s="768"/>
      <c r="CH59529" s="768"/>
      <c r="CI59529" s="850"/>
    </row>
    <row r="59530" spans="85:87" x14ac:dyDescent="0.25">
      <c r="CG59530" s="768"/>
      <c r="CH59530" s="768"/>
      <c r="CI59530" s="850"/>
    </row>
    <row r="59531" spans="85:87" x14ac:dyDescent="0.25">
      <c r="CG59531" s="768"/>
      <c r="CH59531" s="768"/>
      <c r="CI59531" s="850"/>
    </row>
    <row r="59532" spans="85:87" x14ac:dyDescent="0.25">
      <c r="CG59532" s="768"/>
      <c r="CH59532" s="768"/>
      <c r="CI59532" s="850"/>
    </row>
    <row r="59533" spans="85:87" x14ac:dyDescent="0.25">
      <c r="CG59533" s="768"/>
      <c r="CH59533" s="768"/>
      <c r="CI59533" s="850"/>
    </row>
    <row r="59534" spans="85:87" x14ac:dyDescent="0.25">
      <c r="CG59534" s="768"/>
      <c r="CH59534" s="768"/>
      <c r="CI59534" s="850"/>
    </row>
    <row r="59535" spans="85:87" x14ac:dyDescent="0.25">
      <c r="CG59535" s="768"/>
      <c r="CH59535" s="768"/>
      <c r="CI59535" s="850"/>
    </row>
    <row r="59536" spans="85:87" x14ac:dyDescent="0.25">
      <c r="CG59536" s="768"/>
      <c r="CH59536" s="768"/>
      <c r="CI59536" s="850"/>
    </row>
    <row r="59537" spans="85:87" x14ac:dyDescent="0.25">
      <c r="CG59537" s="768"/>
      <c r="CH59537" s="768"/>
      <c r="CI59537" s="850"/>
    </row>
    <row r="59538" spans="85:87" x14ac:dyDescent="0.25">
      <c r="CG59538" s="768"/>
      <c r="CH59538" s="768"/>
      <c r="CI59538" s="850"/>
    </row>
    <row r="59539" spans="85:87" x14ac:dyDescent="0.25">
      <c r="CG59539" s="768"/>
      <c r="CH59539" s="768"/>
      <c r="CI59539" s="850"/>
    </row>
    <row r="59540" spans="85:87" x14ac:dyDescent="0.25">
      <c r="CG59540" s="768"/>
      <c r="CH59540" s="768"/>
      <c r="CI59540" s="850"/>
    </row>
    <row r="59541" spans="85:87" x14ac:dyDescent="0.25">
      <c r="CG59541" s="768"/>
      <c r="CH59541" s="768"/>
      <c r="CI59541" s="850"/>
    </row>
    <row r="59542" spans="85:87" x14ac:dyDescent="0.25">
      <c r="CG59542" s="768"/>
      <c r="CH59542" s="768"/>
      <c r="CI59542" s="850"/>
    </row>
    <row r="59543" spans="85:87" x14ac:dyDescent="0.25">
      <c r="CG59543" s="768"/>
      <c r="CH59543" s="768"/>
      <c r="CI59543" s="850"/>
    </row>
    <row r="59544" spans="85:87" x14ac:dyDescent="0.25">
      <c r="CG59544" s="768"/>
      <c r="CH59544" s="768"/>
      <c r="CI59544" s="850"/>
    </row>
    <row r="59545" spans="85:87" x14ac:dyDescent="0.25">
      <c r="CG59545" s="768"/>
      <c r="CH59545" s="768"/>
      <c r="CI59545" s="850"/>
    </row>
    <row r="59546" spans="85:87" x14ac:dyDescent="0.25">
      <c r="CG59546" s="768"/>
      <c r="CH59546" s="768"/>
      <c r="CI59546" s="850"/>
    </row>
    <row r="59547" spans="85:87" x14ac:dyDescent="0.25">
      <c r="CG59547" s="768"/>
      <c r="CH59547" s="768"/>
      <c r="CI59547" s="850"/>
    </row>
    <row r="59548" spans="85:87" x14ac:dyDescent="0.25">
      <c r="CG59548" s="768"/>
      <c r="CH59548" s="768"/>
      <c r="CI59548" s="850"/>
    </row>
    <row r="59549" spans="85:87" x14ac:dyDescent="0.25">
      <c r="CG59549" s="768"/>
      <c r="CH59549" s="768"/>
      <c r="CI59549" s="850"/>
    </row>
    <row r="59550" spans="85:87" x14ac:dyDescent="0.25">
      <c r="CG59550" s="768"/>
      <c r="CH59550" s="768"/>
      <c r="CI59550" s="850"/>
    </row>
    <row r="59551" spans="85:87" x14ac:dyDescent="0.25">
      <c r="CG59551" s="768"/>
      <c r="CH59551" s="768"/>
      <c r="CI59551" s="850"/>
    </row>
    <row r="59552" spans="85:87" x14ac:dyDescent="0.25">
      <c r="CG59552" s="768"/>
      <c r="CH59552" s="768"/>
      <c r="CI59552" s="850"/>
    </row>
    <row r="59553" spans="85:87" x14ac:dyDescent="0.25">
      <c r="CG59553" s="768"/>
      <c r="CH59553" s="768"/>
      <c r="CI59553" s="850"/>
    </row>
    <row r="59554" spans="85:87" x14ac:dyDescent="0.25">
      <c r="CG59554" s="768"/>
      <c r="CH59554" s="768"/>
      <c r="CI59554" s="850"/>
    </row>
    <row r="59555" spans="85:87" x14ac:dyDescent="0.25">
      <c r="CG59555" s="768"/>
      <c r="CH59555" s="768"/>
      <c r="CI59555" s="850"/>
    </row>
    <row r="59556" spans="85:87" x14ac:dyDescent="0.25">
      <c r="CG59556" s="768"/>
      <c r="CH59556" s="768"/>
      <c r="CI59556" s="850"/>
    </row>
    <row r="59557" spans="85:87" x14ac:dyDescent="0.25">
      <c r="CG59557" s="768"/>
      <c r="CH59557" s="768"/>
      <c r="CI59557" s="850"/>
    </row>
    <row r="59558" spans="85:87" x14ac:dyDescent="0.25">
      <c r="CG59558" s="768"/>
      <c r="CH59558" s="768"/>
      <c r="CI59558" s="850"/>
    </row>
    <row r="59559" spans="85:87" x14ac:dyDescent="0.25">
      <c r="CG59559" s="768"/>
      <c r="CH59559" s="768"/>
      <c r="CI59559" s="850"/>
    </row>
    <row r="59560" spans="85:87" x14ac:dyDescent="0.25">
      <c r="CG59560" s="768"/>
      <c r="CH59560" s="768"/>
      <c r="CI59560" s="850"/>
    </row>
    <row r="59561" spans="85:87" x14ac:dyDescent="0.25">
      <c r="CG59561" s="768"/>
      <c r="CH59561" s="768"/>
      <c r="CI59561" s="850"/>
    </row>
    <row r="59562" spans="85:87" x14ac:dyDescent="0.25">
      <c r="CG59562" s="768"/>
      <c r="CH59562" s="768"/>
      <c r="CI59562" s="850"/>
    </row>
    <row r="59563" spans="85:87" x14ac:dyDescent="0.25">
      <c r="CG59563" s="768"/>
      <c r="CH59563" s="768"/>
      <c r="CI59563" s="850"/>
    </row>
    <row r="59564" spans="85:87" x14ac:dyDescent="0.25">
      <c r="CG59564" s="768"/>
      <c r="CH59564" s="768"/>
      <c r="CI59564" s="850"/>
    </row>
    <row r="59565" spans="85:87" x14ac:dyDescent="0.25">
      <c r="CG59565" s="768"/>
      <c r="CH59565" s="768"/>
      <c r="CI59565" s="850"/>
    </row>
    <row r="59566" spans="85:87" x14ac:dyDescent="0.25">
      <c r="CG59566" s="768"/>
      <c r="CH59566" s="768"/>
      <c r="CI59566" s="850"/>
    </row>
    <row r="59567" spans="85:87" x14ac:dyDescent="0.25">
      <c r="CG59567" s="768"/>
      <c r="CH59567" s="768"/>
      <c r="CI59567" s="850"/>
    </row>
    <row r="59568" spans="85:87" x14ac:dyDescent="0.25">
      <c r="CG59568" s="768"/>
      <c r="CH59568" s="768"/>
      <c r="CI59568" s="850"/>
    </row>
    <row r="59569" spans="85:87" x14ac:dyDescent="0.25">
      <c r="CG59569" s="768"/>
      <c r="CH59569" s="768"/>
      <c r="CI59569" s="850"/>
    </row>
    <row r="59570" spans="85:87" x14ac:dyDescent="0.25">
      <c r="CG59570" s="768"/>
      <c r="CH59570" s="768"/>
      <c r="CI59570" s="850"/>
    </row>
    <row r="59571" spans="85:87" x14ac:dyDescent="0.25">
      <c r="CG59571" s="768"/>
      <c r="CH59571" s="768"/>
      <c r="CI59571" s="850"/>
    </row>
    <row r="59572" spans="85:87" x14ac:dyDescent="0.25">
      <c r="CG59572" s="768"/>
      <c r="CH59572" s="768"/>
      <c r="CI59572" s="850"/>
    </row>
    <row r="59573" spans="85:87" x14ac:dyDescent="0.25">
      <c r="CG59573" s="768"/>
      <c r="CH59573" s="768"/>
      <c r="CI59573" s="850"/>
    </row>
    <row r="59574" spans="85:87" x14ac:dyDescent="0.25">
      <c r="CG59574" s="768"/>
      <c r="CH59574" s="768"/>
      <c r="CI59574" s="850"/>
    </row>
    <row r="59575" spans="85:87" x14ac:dyDescent="0.25">
      <c r="CG59575" s="768"/>
      <c r="CH59575" s="768"/>
      <c r="CI59575" s="850"/>
    </row>
    <row r="59576" spans="85:87" x14ac:dyDescent="0.25">
      <c r="CG59576" s="768"/>
      <c r="CH59576" s="768"/>
      <c r="CI59576" s="850"/>
    </row>
    <row r="59577" spans="85:87" x14ac:dyDescent="0.25">
      <c r="CG59577" s="768"/>
      <c r="CH59577" s="768"/>
      <c r="CI59577" s="850"/>
    </row>
    <row r="59578" spans="85:87" x14ac:dyDescent="0.25">
      <c r="CG59578" s="768"/>
      <c r="CH59578" s="768"/>
      <c r="CI59578" s="850"/>
    </row>
    <row r="59579" spans="85:87" x14ac:dyDescent="0.25">
      <c r="CG59579" s="768"/>
      <c r="CH59579" s="768"/>
      <c r="CI59579" s="850"/>
    </row>
    <row r="59580" spans="85:87" x14ac:dyDescent="0.25">
      <c r="CG59580" s="768"/>
      <c r="CH59580" s="768"/>
      <c r="CI59580" s="850"/>
    </row>
    <row r="59581" spans="85:87" x14ac:dyDescent="0.25">
      <c r="CG59581" s="768"/>
      <c r="CH59581" s="768"/>
      <c r="CI59581" s="850"/>
    </row>
    <row r="59582" spans="85:87" x14ac:dyDescent="0.25">
      <c r="CG59582" s="768"/>
      <c r="CH59582" s="768"/>
      <c r="CI59582" s="850"/>
    </row>
    <row r="59583" spans="85:87" x14ac:dyDescent="0.25">
      <c r="CG59583" s="768"/>
      <c r="CH59583" s="768"/>
      <c r="CI59583" s="850"/>
    </row>
    <row r="59584" spans="85:87" x14ac:dyDescent="0.25">
      <c r="CG59584" s="768"/>
      <c r="CH59584" s="768"/>
      <c r="CI59584" s="850"/>
    </row>
    <row r="59585" spans="85:87" x14ac:dyDescent="0.25">
      <c r="CG59585" s="768"/>
      <c r="CH59585" s="768"/>
      <c r="CI59585" s="850"/>
    </row>
    <row r="59586" spans="85:87" x14ac:dyDescent="0.25">
      <c r="CG59586" s="768"/>
      <c r="CH59586" s="768"/>
      <c r="CI59586" s="850"/>
    </row>
    <row r="59587" spans="85:87" x14ac:dyDescent="0.25">
      <c r="CG59587" s="768"/>
      <c r="CH59587" s="768"/>
      <c r="CI59587" s="850"/>
    </row>
    <row r="59588" spans="85:87" x14ac:dyDescent="0.25">
      <c r="CG59588" s="768"/>
      <c r="CH59588" s="768"/>
      <c r="CI59588" s="850"/>
    </row>
    <row r="59589" spans="85:87" x14ac:dyDescent="0.25">
      <c r="CG59589" s="768"/>
      <c r="CH59589" s="768"/>
      <c r="CI59589" s="850"/>
    </row>
    <row r="59590" spans="85:87" x14ac:dyDescent="0.25">
      <c r="CG59590" s="768"/>
      <c r="CH59590" s="768"/>
      <c r="CI59590" s="850"/>
    </row>
    <row r="59591" spans="85:87" x14ac:dyDescent="0.25">
      <c r="CG59591" s="768"/>
      <c r="CH59591" s="768"/>
      <c r="CI59591" s="850"/>
    </row>
    <row r="59592" spans="85:87" x14ac:dyDescent="0.25">
      <c r="CG59592" s="768"/>
      <c r="CH59592" s="768"/>
      <c r="CI59592" s="850"/>
    </row>
    <row r="59593" spans="85:87" x14ac:dyDescent="0.25">
      <c r="CG59593" s="768"/>
      <c r="CH59593" s="768"/>
      <c r="CI59593" s="850"/>
    </row>
    <row r="59594" spans="85:87" x14ac:dyDescent="0.25">
      <c r="CG59594" s="768"/>
      <c r="CH59594" s="768"/>
      <c r="CI59594" s="850"/>
    </row>
    <row r="59595" spans="85:87" x14ac:dyDescent="0.25">
      <c r="CG59595" s="768"/>
      <c r="CH59595" s="768"/>
      <c r="CI59595" s="850"/>
    </row>
    <row r="59596" spans="85:87" x14ac:dyDescent="0.25">
      <c r="CG59596" s="768"/>
      <c r="CH59596" s="768"/>
      <c r="CI59596" s="850"/>
    </row>
    <row r="59597" spans="85:87" x14ac:dyDescent="0.25">
      <c r="CG59597" s="768"/>
      <c r="CH59597" s="768"/>
      <c r="CI59597" s="850"/>
    </row>
    <row r="59598" spans="85:87" x14ac:dyDescent="0.25">
      <c r="CG59598" s="768"/>
      <c r="CH59598" s="768"/>
      <c r="CI59598" s="850"/>
    </row>
    <row r="59599" spans="85:87" x14ac:dyDescent="0.25">
      <c r="CG59599" s="768"/>
      <c r="CH59599" s="768"/>
      <c r="CI59599" s="850"/>
    </row>
    <row r="59600" spans="85:87" x14ac:dyDescent="0.25">
      <c r="CG59600" s="768"/>
      <c r="CH59600" s="768"/>
      <c r="CI59600" s="850"/>
    </row>
    <row r="59601" spans="85:87" x14ac:dyDescent="0.25">
      <c r="CG59601" s="768"/>
      <c r="CH59601" s="768"/>
      <c r="CI59601" s="850"/>
    </row>
    <row r="59602" spans="85:87" x14ac:dyDescent="0.25">
      <c r="CG59602" s="768"/>
      <c r="CH59602" s="768"/>
      <c r="CI59602" s="850"/>
    </row>
    <row r="59603" spans="85:87" x14ac:dyDescent="0.25">
      <c r="CG59603" s="768"/>
      <c r="CH59603" s="768"/>
      <c r="CI59603" s="850"/>
    </row>
    <row r="59604" spans="85:87" x14ac:dyDescent="0.25">
      <c r="CG59604" s="768"/>
      <c r="CH59604" s="768"/>
      <c r="CI59604" s="850"/>
    </row>
    <row r="59605" spans="85:87" x14ac:dyDescent="0.25">
      <c r="CG59605" s="768"/>
      <c r="CH59605" s="768"/>
      <c r="CI59605" s="850"/>
    </row>
    <row r="59606" spans="85:87" x14ac:dyDescent="0.25">
      <c r="CG59606" s="768"/>
      <c r="CH59606" s="768"/>
      <c r="CI59606" s="850"/>
    </row>
    <row r="59607" spans="85:87" x14ac:dyDescent="0.25">
      <c r="CG59607" s="768"/>
      <c r="CH59607" s="768"/>
      <c r="CI59607" s="850"/>
    </row>
    <row r="59608" spans="85:87" x14ac:dyDescent="0.25">
      <c r="CG59608" s="768"/>
      <c r="CH59608" s="768"/>
      <c r="CI59608" s="850"/>
    </row>
    <row r="59609" spans="85:87" x14ac:dyDescent="0.25">
      <c r="CG59609" s="768"/>
      <c r="CH59609" s="768"/>
      <c r="CI59609" s="850"/>
    </row>
    <row r="59610" spans="85:87" x14ac:dyDescent="0.25">
      <c r="CG59610" s="768"/>
      <c r="CH59610" s="768"/>
      <c r="CI59610" s="850"/>
    </row>
    <row r="59611" spans="85:87" x14ac:dyDescent="0.25">
      <c r="CG59611" s="768"/>
      <c r="CH59611" s="768"/>
      <c r="CI59611" s="850"/>
    </row>
    <row r="59612" spans="85:87" x14ac:dyDescent="0.25">
      <c r="CG59612" s="768"/>
      <c r="CH59612" s="768"/>
      <c r="CI59612" s="850"/>
    </row>
    <row r="59613" spans="85:87" x14ac:dyDescent="0.25">
      <c r="CG59613" s="768"/>
      <c r="CH59613" s="768"/>
      <c r="CI59613" s="850"/>
    </row>
    <row r="59614" spans="85:87" x14ac:dyDescent="0.25">
      <c r="CG59614" s="768"/>
      <c r="CH59614" s="768"/>
      <c r="CI59614" s="850"/>
    </row>
    <row r="59615" spans="85:87" x14ac:dyDescent="0.25">
      <c r="CG59615" s="768"/>
      <c r="CH59615" s="768"/>
      <c r="CI59615" s="850"/>
    </row>
    <row r="59616" spans="85:87" x14ac:dyDescent="0.25">
      <c r="CG59616" s="768"/>
      <c r="CH59616" s="768"/>
      <c r="CI59616" s="850"/>
    </row>
    <row r="59617" spans="85:87" x14ac:dyDescent="0.25">
      <c r="CG59617" s="768"/>
      <c r="CH59617" s="768"/>
      <c r="CI59617" s="850"/>
    </row>
    <row r="59618" spans="85:87" x14ac:dyDescent="0.25">
      <c r="CG59618" s="768"/>
      <c r="CH59618" s="768"/>
      <c r="CI59618" s="850"/>
    </row>
    <row r="59619" spans="85:87" x14ac:dyDescent="0.25">
      <c r="CG59619" s="768"/>
      <c r="CH59619" s="768"/>
      <c r="CI59619" s="850"/>
    </row>
    <row r="59620" spans="85:87" x14ac:dyDescent="0.25">
      <c r="CG59620" s="768"/>
      <c r="CH59620" s="768"/>
      <c r="CI59620" s="850"/>
    </row>
    <row r="59621" spans="85:87" x14ac:dyDescent="0.25">
      <c r="CG59621" s="768"/>
      <c r="CH59621" s="768"/>
      <c r="CI59621" s="850"/>
    </row>
    <row r="59622" spans="85:87" x14ac:dyDescent="0.25">
      <c r="CG59622" s="768"/>
      <c r="CH59622" s="768"/>
      <c r="CI59622" s="850"/>
    </row>
    <row r="59623" spans="85:87" x14ac:dyDescent="0.25">
      <c r="CG59623" s="768"/>
      <c r="CH59623" s="768"/>
      <c r="CI59623" s="850"/>
    </row>
    <row r="59624" spans="85:87" x14ac:dyDescent="0.25">
      <c r="CG59624" s="768"/>
      <c r="CH59624" s="768"/>
      <c r="CI59624" s="850"/>
    </row>
    <row r="59625" spans="85:87" x14ac:dyDescent="0.25">
      <c r="CG59625" s="768"/>
      <c r="CH59625" s="768"/>
      <c r="CI59625" s="850"/>
    </row>
    <row r="59626" spans="85:87" x14ac:dyDescent="0.25">
      <c r="CG59626" s="768"/>
      <c r="CH59626" s="768"/>
      <c r="CI59626" s="850"/>
    </row>
    <row r="59627" spans="85:87" x14ac:dyDescent="0.25">
      <c r="CG59627" s="768"/>
      <c r="CH59627" s="768"/>
      <c r="CI59627" s="850"/>
    </row>
    <row r="59628" spans="85:87" x14ac:dyDescent="0.25">
      <c r="CG59628" s="768"/>
      <c r="CH59628" s="768"/>
      <c r="CI59628" s="850"/>
    </row>
    <row r="59629" spans="85:87" x14ac:dyDescent="0.25">
      <c r="CG59629" s="768"/>
      <c r="CH59629" s="768"/>
      <c r="CI59629" s="850"/>
    </row>
    <row r="59630" spans="85:87" x14ac:dyDescent="0.25">
      <c r="CG59630" s="768"/>
      <c r="CH59630" s="768"/>
      <c r="CI59630" s="850"/>
    </row>
    <row r="59631" spans="85:87" x14ac:dyDescent="0.25">
      <c r="CG59631" s="768"/>
      <c r="CH59631" s="768"/>
      <c r="CI59631" s="850"/>
    </row>
    <row r="59632" spans="85:87" x14ac:dyDescent="0.25">
      <c r="CG59632" s="768"/>
      <c r="CH59632" s="768"/>
      <c r="CI59632" s="850"/>
    </row>
    <row r="59633" spans="85:87" x14ac:dyDescent="0.25">
      <c r="CG59633" s="768"/>
      <c r="CH59633" s="768"/>
      <c r="CI59633" s="850"/>
    </row>
    <row r="59634" spans="85:87" x14ac:dyDescent="0.25">
      <c r="CG59634" s="768"/>
      <c r="CH59634" s="768"/>
      <c r="CI59634" s="850"/>
    </row>
    <row r="59635" spans="85:87" x14ac:dyDescent="0.25">
      <c r="CG59635" s="768"/>
      <c r="CH59635" s="768"/>
      <c r="CI59635" s="850"/>
    </row>
    <row r="59636" spans="85:87" x14ac:dyDescent="0.25">
      <c r="CG59636" s="768"/>
      <c r="CH59636" s="768"/>
      <c r="CI59636" s="850"/>
    </row>
    <row r="59637" spans="85:87" x14ac:dyDescent="0.25">
      <c r="CG59637" s="768"/>
      <c r="CH59637" s="768"/>
      <c r="CI59637" s="850"/>
    </row>
    <row r="59638" spans="85:87" x14ac:dyDescent="0.25">
      <c r="CG59638" s="768"/>
      <c r="CH59638" s="768"/>
      <c r="CI59638" s="850"/>
    </row>
    <row r="59639" spans="85:87" x14ac:dyDescent="0.25">
      <c r="CG59639" s="768"/>
      <c r="CH59639" s="768"/>
      <c r="CI59639" s="850"/>
    </row>
    <row r="59640" spans="85:87" x14ac:dyDescent="0.25">
      <c r="CG59640" s="768"/>
      <c r="CH59640" s="768"/>
      <c r="CI59640" s="850"/>
    </row>
    <row r="59641" spans="85:87" x14ac:dyDescent="0.25">
      <c r="CG59641" s="768"/>
      <c r="CH59641" s="768"/>
      <c r="CI59641" s="850"/>
    </row>
    <row r="59642" spans="85:87" x14ac:dyDescent="0.25">
      <c r="CG59642" s="768"/>
      <c r="CH59642" s="768"/>
      <c r="CI59642" s="850"/>
    </row>
    <row r="59643" spans="85:87" x14ac:dyDescent="0.25">
      <c r="CG59643" s="768"/>
      <c r="CH59643" s="768"/>
      <c r="CI59643" s="850"/>
    </row>
    <row r="59644" spans="85:87" x14ac:dyDescent="0.25">
      <c r="CG59644" s="768"/>
      <c r="CH59644" s="768"/>
      <c r="CI59644" s="850"/>
    </row>
    <row r="59645" spans="85:87" x14ac:dyDescent="0.25">
      <c r="CG59645" s="768"/>
      <c r="CH59645" s="768"/>
      <c r="CI59645" s="850"/>
    </row>
    <row r="59646" spans="85:87" x14ac:dyDescent="0.25">
      <c r="CG59646" s="768"/>
      <c r="CH59646" s="768"/>
      <c r="CI59646" s="850"/>
    </row>
    <row r="59647" spans="85:87" x14ac:dyDescent="0.25">
      <c r="CG59647" s="768"/>
      <c r="CH59647" s="768"/>
      <c r="CI59647" s="850"/>
    </row>
    <row r="59648" spans="85:87" x14ac:dyDescent="0.25">
      <c r="CG59648" s="768"/>
      <c r="CH59648" s="768"/>
      <c r="CI59648" s="850"/>
    </row>
    <row r="59649" spans="85:87" x14ac:dyDescent="0.25">
      <c r="CG59649" s="768"/>
      <c r="CH59649" s="768"/>
      <c r="CI59649" s="850"/>
    </row>
    <row r="59650" spans="85:87" x14ac:dyDescent="0.25">
      <c r="CG59650" s="768"/>
      <c r="CH59650" s="768"/>
      <c r="CI59650" s="850"/>
    </row>
    <row r="59651" spans="85:87" x14ac:dyDescent="0.25">
      <c r="CG59651" s="768"/>
      <c r="CH59651" s="768"/>
      <c r="CI59651" s="850"/>
    </row>
    <row r="59652" spans="85:87" x14ac:dyDescent="0.25">
      <c r="CG59652" s="768"/>
      <c r="CH59652" s="768"/>
      <c r="CI59652" s="850"/>
    </row>
    <row r="59653" spans="85:87" x14ac:dyDescent="0.25">
      <c r="CG59653" s="768"/>
      <c r="CH59653" s="768"/>
      <c r="CI59653" s="850"/>
    </row>
    <row r="59654" spans="85:87" x14ac:dyDescent="0.25">
      <c r="CG59654" s="768"/>
      <c r="CH59654" s="768"/>
      <c r="CI59654" s="850"/>
    </row>
    <row r="59655" spans="85:87" x14ac:dyDescent="0.25">
      <c r="CG59655" s="768"/>
      <c r="CH59655" s="768"/>
      <c r="CI59655" s="850"/>
    </row>
    <row r="59656" spans="85:87" x14ac:dyDescent="0.25">
      <c r="CG59656" s="768"/>
      <c r="CH59656" s="768"/>
      <c r="CI59656" s="850"/>
    </row>
    <row r="59657" spans="85:87" x14ac:dyDescent="0.25">
      <c r="CG59657" s="768"/>
      <c r="CH59657" s="768"/>
      <c r="CI59657" s="850"/>
    </row>
    <row r="59658" spans="85:87" x14ac:dyDescent="0.25">
      <c r="CG59658" s="768"/>
      <c r="CH59658" s="768"/>
      <c r="CI59658" s="850"/>
    </row>
    <row r="59659" spans="85:87" x14ac:dyDescent="0.25">
      <c r="CG59659" s="768"/>
      <c r="CH59659" s="768"/>
      <c r="CI59659" s="850"/>
    </row>
    <row r="59660" spans="85:87" x14ac:dyDescent="0.25">
      <c r="CG59660" s="768"/>
      <c r="CH59660" s="768"/>
      <c r="CI59660" s="850"/>
    </row>
    <row r="59661" spans="85:87" x14ac:dyDescent="0.25">
      <c r="CG59661" s="768"/>
      <c r="CH59661" s="768"/>
      <c r="CI59661" s="850"/>
    </row>
    <row r="59662" spans="85:87" x14ac:dyDescent="0.25">
      <c r="CG59662" s="768"/>
      <c r="CH59662" s="768"/>
      <c r="CI59662" s="850"/>
    </row>
    <row r="59663" spans="85:87" x14ac:dyDescent="0.25">
      <c r="CG59663" s="768"/>
      <c r="CH59663" s="768"/>
      <c r="CI59663" s="850"/>
    </row>
    <row r="59664" spans="85:87" x14ac:dyDescent="0.25">
      <c r="CG59664" s="768"/>
      <c r="CH59664" s="768"/>
      <c r="CI59664" s="850"/>
    </row>
    <row r="59665" spans="85:87" x14ac:dyDescent="0.25">
      <c r="CG59665" s="768"/>
      <c r="CH59665" s="768"/>
      <c r="CI59665" s="850"/>
    </row>
    <row r="59666" spans="85:87" x14ac:dyDescent="0.25">
      <c r="CG59666" s="768"/>
      <c r="CH59666" s="768"/>
      <c r="CI59666" s="850"/>
    </row>
    <row r="59667" spans="85:87" x14ac:dyDescent="0.25">
      <c r="CG59667" s="768"/>
      <c r="CH59667" s="768"/>
      <c r="CI59667" s="850"/>
    </row>
    <row r="59668" spans="85:87" x14ac:dyDescent="0.25">
      <c r="CG59668" s="768"/>
      <c r="CH59668" s="768"/>
      <c r="CI59668" s="850"/>
    </row>
    <row r="59669" spans="85:87" x14ac:dyDescent="0.25">
      <c r="CG59669" s="768"/>
      <c r="CH59669" s="768"/>
      <c r="CI59669" s="850"/>
    </row>
    <row r="59670" spans="85:87" x14ac:dyDescent="0.25">
      <c r="CG59670" s="768"/>
      <c r="CH59670" s="768"/>
      <c r="CI59670" s="850"/>
    </row>
    <row r="59671" spans="85:87" x14ac:dyDescent="0.25">
      <c r="CG59671" s="768"/>
      <c r="CH59671" s="768"/>
      <c r="CI59671" s="850"/>
    </row>
    <row r="59672" spans="85:87" x14ac:dyDescent="0.25">
      <c r="CG59672" s="768"/>
      <c r="CH59672" s="768"/>
      <c r="CI59672" s="850"/>
    </row>
    <row r="59673" spans="85:87" x14ac:dyDescent="0.25">
      <c r="CG59673" s="768"/>
      <c r="CH59673" s="768"/>
      <c r="CI59673" s="850"/>
    </row>
    <row r="59674" spans="85:87" x14ac:dyDescent="0.25">
      <c r="CG59674" s="768"/>
      <c r="CH59674" s="768"/>
      <c r="CI59674" s="850"/>
    </row>
    <row r="59675" spans="85:87" x14ac:dyDescent="0.25">
      <c r="CG59675" s="768"/>
      <c r="CH59675" s="768"/>
      <c r="CI59675" s="850"/>
    </row>
    <row r="59676" spans="85:87" x14ac:dyDescent="0.25">
      <c r="CG59676" s="768"/>
      <c r="CH59676" s="768"/>
      <c r="CI59676" s="850"/>
    </row>
    <row r="59677" spans="85:87" x14ac:dyDescent="0.25">
      <c r="CG59677" s="768"/>
      <c r="CH59677" s="768"/>
      <c r="CI59677" s="850"/>
    </row>
    <row r="59678" spans="85:87" x14ac:dyDescent="0.25">
      <c r="CG59678" s="768"/>
      <c r="CH59678" s="768"/>
      <c r="CI59678" s="850"/>
    </row>
    <row r="59679" spans="85:87" x14ac:dyDescent="0.25">
      <c r="CG59679" s="768"/>
      <c r="CH59679" s="768"/>
      <c r="CI59679" s="850"/>
    </row>
    <row r="59680" spans="85:87" x14ac:dyDescent="0.25">
      <c r="CG59680" s="768"/>
      <c r="CH59680" s="768"/>
      <c r="CI59680" s="850"/>
    </row>
    <row r="59681" spans="85:87" x14ac:dyDescent="0.25">
      <c r="CG59681" s="768"/>
      <c r="CH59681" s="768"/>
      <c r="CI59681" s="850"/>
    </row>
    <row r="59682" spans="85:87" x14ac:dyDescent="0.25">
      <c r="CG59682" s="768"/>
      <c r="CH59682" s="768"/>
      <c r="CI59682" s="850"/>
    </row>
    <row r="59683" spans="85:87" x14ac:dyDescent="0.25">
      <c r="CG59683" s="768"/>
      <c r="CH59683" s="768"/>
      <c r="CI59683" s="850"/>
    </row>
    <row r="59684" spans="85:87" x14ac:dyDescent="0.25">
      <c r="CG59684" s="768"/>
      <c r="CH59684" s="768"/>
      <c r="CI59684" s="850"/>
    </row>
    <row r="59685" spans="85:87" x14ac:dyDescent="0.25">
      <c r="CG59685" s="768"/>
      <c r="CH59685" s="768"/>
      <c r="CI59685" s="850"/>
    </row>
    <row r="59686" spans="85:87" x14ac:dyDescent="0.25">
      <c r="CG59686" s="768"/>
      <c r="CH59686" s="768"/>
      <c r="CI59686" s="850"/>
    </row>
    <row r="59687" spans="85:87" x14ac:dyDescent="0.25">
      <c r="CG59687" s="768"/>
      <c r="CH59687" s="768"/>
      <c r="CI59687" s="850"/>
    </row>
    <row r="59688" spans="85:87" x14ac:dyDescent="0.25">
      <c r="CG59688" s="768"/>
      <c r="CH59688" s="768"/>
      <c r="CI59688" s="850"/>
    </row>
    <row r="59689" spans="85:87" x14ac:dyDescent="0.25">
      <c r="CG59689" s="768"/>
      <c r="CH59689" s="768"/>
      <c r="CI59689" s="850"/>
    </row>
    <row r="59690" spans="85:87" x14ac:dyDescent="0.25">
      <c r="CG59690" s="768"/>
      <c r="CH59690" s="768"/>
      <c r="CI59690" s="850"/>
    </row>
    <row r="59691" spans="85:87" x14ac:dyDescent="0.25">
      <c r="CG59691" s="768"/>
      <c r="CH59691" s="768"/>
      <c r="CI59691" s="850"/>
    </row>
    <row r="59692" spans="85:87" x14ac:dyDescent="0.25">
      <c r="CG59692" s="768"/>
      <c r="CH59692" s="768"/>
      <c r="CI59692" s="850"/>
    </row>
    <row r="59693" spans="85:87" x14ac:dyDescent="0.25">
      <c r="CG59693" s="768"/>
      <c r="CH59693" s="768"/>
      <c r="CI59693" s="850"/>
    </row>
    <row r="59694" spans="85:87" x14ac:dyDescent="0.25">
      <c r="CG59694" s="768"/>
      <c r="CH59694" s="768"/>
      <c r="CI59694" s="850"/>
    </row>
    <row r="59695" spans="85:87" x14ac:dyDescent="0.25">
      <c r="CG59695" s="768"/>
      <c r="CH59695" s="768"/>
      <c r="CI59695" s="850"/>
    </row>
    <row r="59696" spans="85:87" x14ac:dyDescent="0.25">
      <c r="CG59696" s="768"/>
      <c r="CH59696" s="768"/>
      <c r="CI59696" s="850"/>
    </row>
    <row r="59697" spans="85:87" x14ac:dyDescent="0.25">
      <c r="CG59697" s="768"/>
      <c r="CH59697" s="768"/>
      <c r="CI59697" s="850"/>
    </row>
    <row r="59698" spans="85:87" x14ac:dyDescent="0.25">
      <c r="CG59698" s="768"/>
      <c r="CH59698" s="768"/>
      <c r="CI59698" s="850"/>
    </row>
    <row r="59699" spans="85:87" x14ac:dyDescent="0.25">
      <c r="CG59699" s="768"/>
      <c r="CH59699" s="768"/>
      <c r="CI59699" s="850"/>
    </row>
    <row r="59700" spans="85:87" x14ac:dyDescent="0.25">
      <c r="CG59700" s="768"/>
      <c r="CH59700" s="768"/>
      <c r="CI59700" s="850"/>
    </row>
    <row r="59701" spans="85:87" x14ac:dyDescent="0.25">
      <c r="CG59701" s="768"/>
      <c r="CH59701" s="768"/>
      <c r="CI59701" s="850"/>
    </row>
    <row r="59702" spans="85:87" x14ac:dyDescent="0.25">
      <c r="CG59702" s="768"/>
      <c r="CH59702" s="768"/>
      <c r="CI59702" s="850"/>
    </row>
    <row r="59703" spans="85:87" x14ac:dyDescent="0.25">
      <c r="CG59703" s="768"/>
      <c r="CH59703" s="768"/>
      <c r="CI59703" s="850"/>
    </row>
    <row r="59704" spans="85:87" x14ac:dyDescent="0.25">
      <c r="CG59704" s="768"/>
      <c r="CH59704" s="768"/>
      <c r="CI59704" s="850"/>
    </row>
    <row r="59705" spans="85:87" x14ac:dyDescent="0.25">
      <c r="CG59705" s="768"/>
      <c r="CH59705" s="768"/>
      <c r="CI59705" s="850"/>
    </row>
    <row r="59706" spans="85:87" x14ac:dyDescent="0.25">
      <c r="CG59706" s="768"/>
      <c r="CH59706" s="768"/>
      <c r="CI59706" s="850"/>
    </row>
    <row r="59707" spans="85:87" x14ac:dyDescent="0.25">
      <c r="CG59707" s="768"/>
      <c r="CH59707" s="768"/>
      <c r="CI59707" s="850"/>
    </row>
    <row r="59708" spans="85:87" x14ac:dyDescent="0.25">
      <c r="CG59708" s="768"/>
      <c r="CH59708" s="768"/>
      <c r="CI59708" s="850"/>
    </row>
    <row r="59709" spans="85:87" x14ac:dyDescent="0.25">
      <c r="CG59709" s="768"/>
      <c r="CH59709" s="768"/>
      <c r="CI59709" s="850"/>
    </row>
    <row r="59710" spans="85:87" x14ac:dyDescent="0.25">
      <c r="CG59710" s="768"/>
      <c r="CH59710" s="768"/>
      <c r="CI59710" s="850"/>
    </row>
    <row r="59711" spans="85:87" x14ac:dyDescent="0.25">
      <c r="CG59711" s="768"/>
      <c r="CH59711" s="768"/>
      <c r="CI59711" s="850"/>
    </row>
    <row r="59712" spans="85:87" x14ac:dyDescent="0.25">
      <c r="CG59712" s="768"/>
      <c r="CH59712" s="768"/>
      <c r="CI59712" s="850"/>
    </row>
    <row r="59713" spans="85:87" x14ac:dyDescent="0.25">
      <c r="CG59713" s="768"/>
      <c r="CH59713" s="768"/>
      <c r="CI59713" s="850"/>
    </row>
    <row r="59714" spans="85:87" x14ac:dyDescent="0.25">
      <c r="CG59714" s="768"/>
      <c r="CH59714" s="768"/>
      <c r="CI59714" s="850"/>
    </row>
    <row r="59715" spans="85:87" x14ac:dyDescent="0.25">
      <c r="CG59715" s="768"/>
      <c r="CH59715" s="768"/>
      <c r="CI59715" s="850"/>
    </row>
    <row r="59716" spans="85:87" x14ac:dyDescent="0.25">
      <c r="CG59716" s="768"/>
      <c r="CH59716" s="768"/>
      <c r="CI59716" s="850"/>
    </row>
    <row r="59717" spans="85:87" x14ac:dyDescent="0.25">
      <c r="CG59717" s="768"/>
      <c r="CH59717" s="768"/>
      <c r="CI59717" s="850"/>
    </row>
    <row r="59718" spans="85:87" x14ac:dyDescent="0.25">
      <c r="CG59718" s="768"/>
      <c r="CH59718" s="768"/>
      <c r="CI59718" s="850"/>
    </row>
    <row r="59719" spans="85:87" x14ac:dyDescent="0.25">
      <c r="CG59719" s="768"/>
      <c r="CH59719" s="768"/>
      <c r="CI59719" s="850"/>
    </row>
    <row r="59720" spans="85:87" x14ac:dyDescent="0.25">
      <c r="CG59720" s="768"/>
      <c r="CH59720" s="768"/>
      <c r="CI59720" s="850"/>
    </row>
    <row r="59721" spans="85:87" x14ac:dyDescent="0.25">
      <c r="CG59721" s="768"/>
      <c r="CH59721" s="768"/>
      <c r="CI59721" s="850"/>
    </row>
    <row r="59722" spans="85:87" x14ac:dyDescent="0.25">
      <c r="CG59722" s="768"/>
      <c r="CH59722" s="768"/>
      <c r="CI59722" s="850"/>
    </row>
    <row r="59723" spans="85:87" x14ac:dyDescent="0.25">
      <c r="CG59723" s="768"/>
      <c r="CH59723" s="768"/>
      <c r="CI59723" s="850"/>
    </row>
    <row r="59724" spans="85:87" x14ac:dyDescent="0.25">
      <c r="CG59724" s="768"/>
      <c r="CH59724" s="768"/>
      <c r="CI59724" s="850"/>
    </row>
    <row r="59725" spans="85:87" x14ac:dyDescent="0.25">
      <c r="CG59725" s="768"/>
      <c r="CH59725" s="768"/>
      <c r="CI59725" s="850"/>
    </row>
    <row r="59726" spans="85:87" x14ac:dyDescent="0.25">
      <c r="CG59726" s="768"/>
      <c r="CH59726" s="768"/>
      <c r="CI59726" s="850"/>
    </row>
    <row r="59727" spans="85:87" x14ac:dyDescent="0.25">
      <c r="CG59727" s="768"/>
      <c r="CH59727" s="768"/>
      <c r="CI59727" s="850"/>
    </row>
    <row r="59728" spans="85:87" x14ac:dyDescent="0.25">
      <c r="CG59728" s="768"/>
      <c r="CH59728" s="768"/>
      <c r="CI59728" s="850"/>
    </row>
    <row r="59729" spans="85:87" x14ac:dyDescent="0.25">
      <c r="CG59729" s="768"/>
      <c r="CH59729" s="768"/>
      <c r="CI59729" s="850"/>
    </row>
    <row r="59730" spans="85:87" x14ac:dyDescent="0.25">
      <c r="CG59730" s="768"/>
      <c r="CH59730" s="768"/>
      <c r="CI59730" s="850"/>
    </row>
    <row r="59731" spans="85:87" x14ac:dyDescent="0.25">
      <c r="CG59731" s="768"/>
      <c r="CH59731" s="768"/>
      <c r="CI59731" s="850"/>
    </row>
    <row r="59732" spans="85:87" x14ac:dyDescent="0.25">
      <c r="CG59732" s="768"/>
      <c r="CH59732" s="768"/>
      <c r="CI59732" s="850"/>
    </row>
    <row r="59733" spans="85:87" x14ac:dyDescent="0.25">
      <c r="CG59733" s="768"/>
      <c r="CH59733" s="768"/>
      <c r="CI59733" s="850"/>
    </row>
    <row r="59734" spans="85:87" x14ac:dyDescent="0.25">
      <c r="CG59734" s="768"/>
      <c r="CH59734" s="768"/>
      <c r="CI59734" s="850"/>
    </row>
    <row r="59735" spans="85:87" x14ac:dyDescent="0.25">
      <c r="CG59735" s="768"/>
      <c r="CH59735" s="768"/>
      <c r="CI59735" s="850"/>
    </row>
    <row r="59736" spans="85:87" x14ac:dyDescent="0.25">
      <c r="CG59736" s="768"/>
      <c r="CH59736" s="768"/>
      <c r="CI59736" s="850"/>
    </row>
    <row r="59737" spans="85:87" x14ac:dyDescent="0.25">
      <c r="CG59737" s="768"/>
      <c r="CH59737" s="768"/>
      <c r="CI59737" s="850"/>
    </row>
    <row r="59738" spans="85:87" x14ac:dyDescent="0.25">
      <c r="CG59738" s="768"/>
      <c r="CH59738" s="768"/>
      <c r="CI59738" s="850"/>
    </row>
    <row r="59739" spans="85:87" x14ac:dyDescent="0.25">
      <c r="CG59739" s="768"/>
      <c r="CH59739" s="768"/>
      <c r="CI59739" s="850"/>
    </row>
    <row r="59740" spans="85:87" x14ac:dyDescent="0.25">
      <c r="CG59740" s="768"/>
      <c r="CH59740" s="768"/>
      <c r="CI59740" s="850"/>
    </row>
    <row r="59741" spans="85:87" x14ac:dyDescent="0.25">
      <c r="CG59741" s="768"/>
      <c r="CH59741" s="768"/>
      <c r="CI59741" s="850"/>
    </row>
    <row r="59742" spans="85:87" x14ac:dyDescent="0.25">
      <c r="CG59742" s="768"/>
      <c r="CH59742" s="768"/>
      <c r="CI59742" s="850"/>
    </row>
    <row r="59743" spans="85:87" x14ac:dyDescent="0.25">
      <c r="CG59743" s="768"/>
      <c r="CH59743" s="768"/>
      <c r="CI59743" s="850"/>
    </row>
    <row r="59744" spans="85:87" x14ac:dyDescent="0.25">
      <c r="CG59744" s="768"/>
      <c r="CH59744" s="768"/>
      <c r="CI59744" s="850"/>
    </row>
    <row r="59745" spans="85:87" x14ac:dyDescent="0.25">
      <c r="CG59745" s="768"/>
      <c r="CH59745" s="768"/>
      <c r="CI59745" s="850"/>
    </row>
    <row r="59746" spans="85:87" x14ac:dyDescent="0.25">
      <c r="CG59746" s="768"/>
      <c r="CH59746" s="768"/>
      <c r="CI59746" s="850"/>
    </row>
    <row r="59747" spans="85:87" x14ac:dyDescent="0.25">
      <c r="CG59747" s="768"/>
      <c r="CH59747" s="768"/>
      <c r="CI59747" s="850"/>
    </row>
    <row r="59748" spans="85:87" x14ac:dyDescent="0.25">
      <c r="CG59748" s="768"/>
      <c r="CH59748" s="768"/>
      <c r="CI59748" s="850"/>
    </row>
    <row r="59749" spans="85:87" x14ac:dyDescent="0.25">
      <c r="CG59749" s="768"/>
      <c r="CH59749" s="768"/>
      <c r="CI59749" s="850"/>
    </row>
    <row r="59750" spans="85:87" x14ac:dyDescent="0.25">
      <c r="CG59750" s="768"/>
      <c r="CH59750" s="768"/>
      <c r="CI59750" s="850"/>
    </row>
    <row r="59751" spans="85:87" x14ac:dyDescent="0.25">
      <c r="CG59751" s="768"/>
      <c r="CH59751" s="768"/>
      <c r="CI59751" s="850"/>
    </row>
    <row r="59752" spans="85:87" x14ac:dyDescent="0.25">
      <c r="CG59752" s="768"/>
      <c r="CH59752" s="768"/>
      <c r="CI59752" s="850"/>
    </row>
    <row r="59753" spans="85:87" x14ac:dyDescent="0.25">
      <c r="CG59753" s="768"/>
      <c r="CH59753" s="768"/>
      <c r="CI59753" s="850"/>
    </row>
    <row r="59754" spans="85:87" x14ac:dyDescent="0.25">
      <c r="CG59754" s="768"/>
      <c r="CH59754" s="768"/>
      <c r="CI59754" s="850"/>
    </row>
    <row r="59755" spans="85:87" x14ac:dyDescent="0.25">
      <c r="CG59755" s="768"/>
      <c r="CH59755" s="768"/>
      <c r="CI59755" s="850"/>
    </row>
    <row r="59756" spans="85:87" x14ac:dyDescent="0.25">
      <c r="CG59756" s="768"/>
      <c r="CH59756" s="768"/>
      <c r="CI59756" s="850"/>
    </row>
    <row r="59757" spans="85:87" x14ac:dyDescent="0.25">
      <c r="CG59757" s="768"/>
      <c r="CH59757" s="768"/>
      <c r="CI59757" s="850"/>
    </row>
    <row r="59758" spans="85:87" x14ac:dyDescent="0.25">
      <c r="CG59758" s="768"/>
      <c r="CH59758" s="768"/>
      <c r="CI59758" s="850"/>
    </row>
    <row r="59759" spans="85:87" x14ac:dyDescent="0.25">
      <c r="CG59759" s="768"/>
      <c r="CH59759" s="768"/>
      <c r="CI59759" s="850"/>
    </row>
    <row r="59760" spans="85:87" x14ac:dyDescent="0.25">
      <c r="CG59760" s="768"/>
      <c r="CH59760" s="768"/>
      <c r="CI59760" s="850"/>
    </row>
    <row r="59761" spans="85:87" x14ac:dyDescent="0.25">
      <c r="CG59761" s="768"/>
      <c r="CH59761" s="768"/>
      <c r="CI59761" s="850"/>
    </row>
    <row r="59762" spans="85:87" x14ac:dyDescent="0.25">
      <c r="CG59762" s="768"/>
      <c r="CH59762" s="768"/>
      <c r="CI59762" s="850"/>
    </row>
    <row r="59763" spans="85:87" x14ac:dyDescent="0.25">
      <c r="CG59763" s="768"/>
      <c r="CH59763" s="768"/>
      <c r="CI59763" s="850"/>
    </row>
    <row r="59764" spans="85:87" x14ac:dyDescent="0.25">
      <c r="CG59764" s="768"/>
      <c r="CH59764" s="768"/>
      <c r="CI59764" s="850"/>
    </row>
    <row r="59765" spans="85:87" x14ac:dyDescent="0.25">
      <c r="CG59765" s="768"/>
      <c r="CH59765" s="768"/>
      <c r="CI59765" s="850"/>
    </row>
    <row r="59766" spans="85:87" x14ac:dyDescent="0.25">
      <c r="CG59766" s="768"/>
      <c r="CH59766" s="768"/>
      <c r="CI59766" s="850"/>
    </row>
    <row r="59767" spans="85:87" x14ac:dyDescent="0.25">
      <c r="CG59767" s="768"/>
      <c r="CH59767" s="768"/>
      <c r="CI59767" s="850"/>
    </row>
    <row r="59768" spans="85:87" x14ac:dyDescent="0.25">
      <c r="CG59768" s="768"/>
      <c r="CH59768" s="768"/>
      <c r="CI59768" s="850"/>
    </row>
    <row r="59769" spans="85:87" x14ac:dyDescent="0.25">
      <c r="CG59769" s="768"/>
      <c r="CH59769" s="768"/>
      <c r="CI59769" s="850"/>
    </row>
    <row r="59770" spans="85:87" x14ac:dyDescent="0.25">
      <c r="CG59770" s="768"/>
      <c r="CH59770" s="768"/>
      <c r="CI59770" s="850"/>
    </row>
    <row r="59771" spans="85:87" x14ac:dyDescent="0.25">
      <c r="CG59771" s="768"/>
      <c r="CH59771" s="768"/>
      <c r="CI59771" s="850"/>
    </row>
    <row r="59772" spans="85:87" x14ac:dyDescent="0.25">
      <c r="CG59772" s="768"/>
      <c r="CH59772" s="768"/>
      <c r="CI59772" s="850"/>
    </row>
    <row r="59773" spans="85:87" x14ac:dyDescent="0.25">
      <c r="CG59773" s="768"/>
      <c r="CH59773" s="768"/>
      <c r="CI59773" s="850"/>
    </row>
    <row r="59774" spans="85:87" x14ac:dyDescent="0.25">
      <c r="CG59774" s="768"/>
      <c r="CH59774" s="768"/>
      <c r="CI59774" s="850"/>
    </row>
    <row r="59775" spans="85:87" x14ac:dyDescent="0.25">
      <c r="CG59775" s="768"/>
      <c r="CH59775" s="768"/>
      <c r="CI59775" s="850"/>
    </row>
    <row r="59776" spans="85:87" x14ac:dyDescent="0.25">
      <c r="CG59776" s="768"/>
      <c r="CH59776" s="768"/>
      <c r="CI59776" s="850"/>
    </row>
    <row r="59777" spans="85:87" x14ac:dyDescent="0.25">
      <c r="CG59777" s="768"/>
      <c r="CH59777" s="768"/>
      <c r="CI59777" s="850"/>
    </row>
    <row r="59778" spans="85:87" x14ac:dyDescent="0.25">
      <c r="CG59778" s="768"/>
      <c r="CH59778" s="768"/>
      <c r="CI59778" s="850"/>
    </row>
    <row r="59779" spans="85:87" x14ac:dyDescent="0.25">
      <c r="CG59779" s="768"/>
      <c r="CH59779" s="768"/>
      <c r="CI59779" s="850"/>
    </row>
    <row r="59780" spans="85:87" x14ac:dyDescent="0.25">
      <c r="CG59780" s="768"/>
      <c r="CH59780" s="768"/>
      <c r="CI59780" s="850"/>
    </row>
    <row r="59781" spans="85:87" x14ac:dyDescent="0.25">
      <c r="CG59781" s="768"/>
      <c r="CH59781" s="768"/>
      <c r="CI59781" s="850"/>
    </row>
    <row r="59782" spans="85:87" x14ac:dyDescent="0.25">
      <c r="CG59782" s="768"/>
      <c r="CH59782" s="768"/>
      <c r="CI59782" s="850"/>
    </row>
    <row r="59783" spans="85:87" x14ac:dyDescent="0.25">
      <c r="CG59783" s="768"/>
      <c r="CH59783" s="768"/>
      <c r="CI59783" s="850"/>
    </row>
    <row r="59784" spans="85:87" x14ac:dyDescent="0.25">
      <c r="CG59784" s="768"/>
      <c r="CH59784" s="768"/>
      <c r="CI59784" s="850"/>
    </row>
    <row r="59785" spans="85:87" x14ac:dyDescent="0.25">
      <c r="CG59785" s="768"/>
      <c r="CH59785" s="768"/>
      <c r="CI59785" s="850"/>
    </row>
    <row r="59786" spans="85:87" x14ac:dyDescent="0.25">
      <c r="CG59786" s="768"/>
      <c r="CH59786" s="768"/>
      <c r="CI59786" s="850"/>
    </row>
    <row r="59787" spans="85:87" x14ac:dyDescent="0.25">
      <c r="CG59787" s="768"/>
      <c r="CH59787" s="768"/>
      <c r="CI59787" s="850"/>
    </row>
    <row r="59788" spans="85:87" x14ac:dyDescent="0.25">
      <c r="CG59788" s="768"/>
      <c r="CH59788" s="768"/>
      <c r="CI59788" s="850"/>
    </row>
    <row r="59789" spans="85:87" x14ac:dyDescent="0.25">
      <c r="CG59789" s="768"/>
      <c r="CH59789" s="768"/>
      <c r="CI59789" s="850"/>
    </row>
    <row r="59790" spans="85:87" x14ac:dyDescent="0.25">
      <c r="CG59790" s="768"/>
      <c r="CH59790" s="768"/>
      <c r="CI59790" s="850"/>
    </row>
    <row r="59791" spans="85:87" x14ac:dyDescent="0.25">
      <c r="CG59791" s="768"/>
      <c r="CH59791" s="768"/>
      <c r="CI59791" s="850"/>
    </row>
    <row r="59792" spans="85:87" x14ac:dyDescent="0.25">
      <c r="CG59792" s="768"/>
      <c r="CH59792" s="768"/>
      <c r="CI59792" s="850"/>
    </row>
    <row r="59793" spans="85:87" x14ac:dyDescent="0.25">
      <c r="CG59793" s="768"/>
      <c r="CH59793" s="768"/>
      <c r="CI59793" s="850"/>
    </row>
    <row r="59794" spans="85:87" x14ac:dyDescent="0.25">
      <c r="CG59794" s="768"/>
      <c r="CH59794" s="768"/>
      <c r="CI59794" s="850"/>
    </row>
    <row r="59795" spans="85:87" x14ac:dyDescent="0.25">
      <c r="CG59795" s="768"/>
      <c r="CH59795" s="768"/>
      <c r="CI59795" s="850"/>
    </row>
    <row r="59796" spans="85:87" x14ac:dyDescent="0.25">
      <c r="CG59796" s="768"/>
      <c r="CH59796" s="768"/>
      <c r="CI59796" s="850"/>
    </row>
    <row r="59797" spans="85:87" x14ac:dyDescent="0.25">
      <c r="CG59797" s="768"/>
      <c r="CH59797" s="768"/>
      <c r="CI59797" s="850"/>
    </row>
    <row r="59798" spans="85:87" x14ac:dyDescent="0.25">
      <c r="CG59798" s="768"/>
      <c r="CH59798" s="768"/>
      <c r="CI59798" s="850"/>
    </row>
    <row r="59799" spans="85:87" x14ac:dyDescent="0.25">
      <c r="CG59799" s="768"/>
      <c r="CH59799" s="768"/>
      <c r="CI59799" s="850"/>
    </row>
    <row r="59800" spans="85:87" x14ac:dyDescent="0.25">
      <c r="CG59800" s="768"/>
      <c r="CH59800" s="768"/>
      <c r="CI59800" s="850"/>
    </row>
    <row r="59801" spans="85:87" x14ac:dyDescent="0.25">
      <c r="CG59801" s="768"/>
      <c r="CH59801" s="768"/>
      <c r="CI59801" s="850"/>
    </row>
    <row r="59802" spans="85:87" x14ac:dyDescent="0.25">
      <c r="CG59802" s="768"/>
      <c r="CH59802" s="768"/>
      <c r="CI59802" s="850"/>
    </row>
    <row r="59803" spans="85:87" x14ac:dyDescent="0.25">
      <c r="CG59803" s="768"/>
      <c r="CH59803" s="768"/>
      <c r="CI59803" s="850"/>
    </row>
    <row r="59804" spans="85:87" x14ac:dyDescent="0.25">
      <c r="CG59804" s="768"/>
      <c r="CH59804" s="768"/>
      <c r="CI59804" s="850"/>
    </row>
    <row r="59805" spans="85:87" x14ac:dyDescent="0.25">
      <c r="CG59805" s="768"/>
      <c r="CH59805" s="768"/>
      <c r="CI59805" s="850"/>
    </row>
    <row r="59806" spans="85:87" x14ac:dyDescent="0.25">
      <c r="CG59806" s="768"/>
      <c r="CH59806" s="768"/>
      <c r="CI59806" s="850"/>
    </row>
    <row r="59807" spans="85:87" x14ac:dyDescent="0.25">
      <c r="CG59807" s="768"/>
      <c r="CH59807" s="768"/>
      <c r="CI59807" s="850"/>
    </row>
    <row r="59808" spans="85:87" x14ac:dyDescent="0.25">
      <c r="CG59808" s="768"/>
      <c r="CH59808" s="768"/>
      <c r="CI59808" s="850"/>
    </row>
    <row r="59809" spans="85:87" x14ac:dyDescent="0.25">
      <c r="CG59809" s="768"/>
      <c r="CH59809" s="768"/>
      <c r="CI59809" s="850"/>
    </row>
    <row r="59810" spans="85:87" x14ac:dyDescent="0.25">
      <c r="CG59810" s="768"/>
      <c r="CH59810" s="768"/>
      <c r="CI59810" s="850"/>
    </row>
    <row r="59811" spans="85:87" x14ac:dyDescent="0.25">
      <c r="CG59811" s="768"/>
      <c r="CH59811" s="768"/>
      <c r="CI59811" s="850"/>
    </row>
    <row r="59812" spans="85:87" x14ac:dyDescent="0.25">
      <c r="CG59812" s="768"/>
      <c r="CH59812" s="768"/>
      <c r="CI59812" s="850"/>
    </row>
    <row r="59813" spans="85:87" x14ac:dyDescent="0.25">
      <c r="CG59813" s="768"/>
      <c r="CH59813" s="768"/>
      <c r="CI59813" s="850"/>
    </row>
    <row r="59814" spans="85:87" x14ac:dyDescent="0.25">
      <c r="CG59814" s="768"/>
      <c r="CH59814" s="768"/>
      <c r="CI59814" s="850"/>
    </row>
    <row r="59815" spans="85:87" x14ac:dyDescent="0.25">
      <c r="CG59815" s="768"/>
      <c r="CH59815" s="768"/>
      <c r="CI59815" s="850"/>
    </row>
    <row r="59816" spans="85:87" x14ac:dyDescent="0.25">
      <c r="CG59816" s="768"/>
      <c r="CH59816" s="768"/>
      <c r="CI59816" s="850"/>
    </row>
    <row r="59817" spans="85:87" x14ac:dyDescent="0.25">
      <c r="CG59817" s="768"/>
      <c r="CH59817" s="768"/>
      <c r="CI59817" s="850"/>
    </row>
    <row r="59818" spans="85:87" x14ac:dyDescent="0.25">
      <c r="CG59818" s="768"/>
      <c r="CH59818" s="768"/>
      <c r="CI59818" s="850"/>
    </row>
    <row r="59819" spans="85:87" x14ac:dyDescent="0.25">
      <c r="CG59819" s="768"/>
      <c r="CH59819" s="768"/>
      <c r="CI59819" s="850"/>
    </row>
    <row r="59820" spans="85:87" x14ac:dyDescent="0.25">
      <c r="CG59820" s="768"/>
      <c r="CH59820" s="768"/>
      <c r="CI59820" s="850"/>
    </row>
    <row r="59821" spans="85:87" x14ac:dyDescent="0.25">
      <c r="CG59821" s="768"/>
      <c r="CH59821" s="768"/>
      <c r="CI59821" s="850"/>
    </row>
    <row r="59822" spans="85:87" x14ac:dyDescent="0.25">
      <c r="CG59822" s="768"/>
      <c r="CH59822" s="768"/>
      <c r="CI59822" s="850"/>
    </row>
    <row r="59823" spans="85:87" x14ac:dyDescent="0.25">
      <c r="CG59823" s="768"/>
      <c r="CH59823" s="768"/>
      <c r="CI59823" s="850"/>
    </row>
    <row r="59824" spans="85:87" x14ac:dyDescent="0.25">
      <c r="CG59824" s="768"/>
      <c r="CH59824" s="768"/>
      <c r="CI59824" s="850"/>
    </row>
    <row r="59825" spans="85:87" x14ac:dyDescent="0.25">
      <c r="CG59825" s="768"/>
      <c r="CH59825" s="768"/>
      <c r="CI59825" s="850"/>
    </row>
    <row r="59826" spans="85:87" x14ac:dyDescent="0.25">
      <c r="CG59826" s="768"/>
      <c r="CH59826" s="768"/>
      <c r="CI59826" s="850"/>
    </row>
    <row r="59827" spans="85:87" x14ac:dyDescent="0.25">
      <c r="CG59827" s="768"/>
      <c r="CH59827" s="768"/>
      <c r="CI59827" s="850"/>
    </row>
    <row r="59828" spans="85:87" x14ac:dyDescent="0.25">
      <c r="CG59828" s="768"/>
      <c r="CH59828" s="768"/>
      <c r="CI59828" s="850"/>
    </row>
    <row r="59829" spans="85:87" x14ac:dyDescent="0.25">
      <c r="CG59829" s="768"/>
      <c r="CH59829" s="768"/>
      <c r="CI59829" s="850"/>
    </row>
    <row r="59830" spans="85:87" x14ac:dyDescent="0.25">
      <c r="CG59830" s="768"/>
      <c r="CH59830" s="768"/>
      <c r="CI59830" s="850"/>
    </row>
    <row r="59831" spans="85:87" x14ac:dyDescent="0.25">
      <c r="CG59831" s="768"/>
      <c r="CH59831" s="768"/>
      <c r="CI59831" s="850"/>
    </row>
    <row r="59832" spans="85:87" x14ac:dyDescent="0.25">
      <c r="CG59832" s="768"/>
      <c r="CH59832" s="768"/>
      <c r="CI59832" s="850"/>
    </row>
    <row r="59833" spans="85:87" x14ac:dyDescent="0.25">
      <c r="CG59833" s="768"/>
      <c r="CH59833" s="768"/>
      <c r="CI59833" s="850"/>
    </row>
    <row r="59834" spans="85:87" x14ac:dyDescent="0.25">
      <c r="CG59834" s="768"/>
      <c r="CH59834" s="768"/>
      <c r="CI59834" s="850"/>
    </row>
    <row r="59835" spans="85:87" x14ac:dyDescent="0.25">
      <c r="CG59835" s="768"/>
      <c r="CH59835" s="768"/>
      <c r="CI59835" s="850"/>
    </row>
    <row r="59836" spans="85:87" x14ac:dyDescent="0.25">
      <c r="CG59836" s="768"/>
      <c r="CH59836" s="768"/>
      <c r="CI59836" s="850"/>
    </row>
    <row r="59837" spans="85:87" x14ac:dyDescent="0.25">
      <c r="CG59837" s="768"/>
      <c r="CH59837" s="768"/>
      <c r="CI59837" s="850"/>
    </row>
    <row r="59838" spans="85:87" x14ac:dyDescent="0.25">
      <c r="CG59838" s="768"/>
      <c r="CH59838" s="768"/>
      <c r="CI59838" s="850"/>
    </row>
    <row r="59839" spans="85:87" x14ac:dyDescent="0.25">
      <c r="CG59839" s="768"/>
      <c r="CH59839" s="768"/>
      <c r="CI59839" s="850"/>
    </row>
    <row r="59840" spans="85:87" x14ac:dyDescent="0.25">
      <c r="CG59840" s="768"/>
      <c r="CH59840" s="768"/>
      <c r="CI59840" s="850"/>
    </row>
    <row r="59841" spans="85:87" x14ac:dyDescent="0.25">
      <c r="CG59841" s="768"/>
      <c r="CH59841" s="768"/>
      <c r="CI59841" s="850"/>
    </row>
    <row r="59842" spans="85:87" x14ac:dyDescent="0.25">
      <c r="CG59842" s="768"/>
      <c r="CH59842" s="768"/>
      <c r="CI59842" s="850"/>
    </row>
    <row r="59843" spans="85:87" x14ac:dyDescent="0.25">
      <c r="CG59843" s="768"/>
      <c r="CH59843" s="768"/>
      <c r="CI59843" s="850"/>
    </row>
    <row r="59844" spans="85:87" x14ac:dyDescent="0.25">
      <c r="CG59844" s="768"/>
      <c r="CH59844" s="768"/>
      <c r="CI59844" s="850"/>
    </row>
    <row r="59845" spans="85:87" x14ac:dyDescent="0.25">
      <c r="CG59845" s="768"/>
      <c r="CH59845" s="768"/>
      <c r="CI59845" s="850"/>
    </row>
    <row r="59846" spans="85:87" x14ac:dyDescent="0.25">
      <c r="CG59846" s="768"/>
      <c r="CH59846" s="768"/>
      <c r="CI59846" s="850"/>
    </row>
    <row r="59847" spans="85:87" x14ac:dyDescent="0.25">
      <c r="CG59847" s="768"/>
      <c r="CH59847" s="768"/>
      <c r="CI59847" s="850"/>
    </row>
    <row r="59848" spans="85:87" x14ac:dyDescent="0.25">
      <c r="CG59848" s="768"/>
      <c r="CH59848" s="768"/>
      <c r="CI59848" s="850"/>
    </row>
    <row r="59849" spans="85:87" x14ac:dyDescent="0.25">
      <c r="CG59849" s="768"/>
      <c r="CH59849" s="768"/>
      <c r="CI59849" s="850"/>
    </row>
    <row r="59850" spans="85:87" x14ac:dyDescent="0.25">
      <c r="CG59850" s="768"/>
      <c r="CH59850" s="768"/>
      <c r="CI59850" s="850"/>
    </row>
    <row r="59851" spans="85:87" x14ac:dyDescent="0.25">
      <c r="CG59851" s="768"/>
      <c r="CH59851" s="768"/>
      <c r="CI59851" s="850"/>
    </row>
    <row r="59852" spans="85:87" x14ac:dyDescent="0.25">
      <c r="CG59852" s="768"/>
      <c r="CH59852" s="768"/>
      <c r="CI59852" s="850"/>
    </row>
    <row r="59853" spans="85:87" x14ac:dyDescent="0.25">
      <c r="CG59853" s="768"/>
      <c r="CH59853" s="768"/>
      <c r="CI59853" s="850"/>
    </row>
    <row r="59854" spans="85:87" x14ac:dyDescent="0.25">
      <c r="CG59854" s="768"/>
      <c r="CH59854" s="768"/>
      <c r="CI59854" s="850"/>
    </row>
    <row r="59855" spans="85:87" x14ac:dyDescent="0.25">
      <c r="CG59855" s="768"/>
      <c r="CH59855" s="768"/>
      <c r="CI59855" s="850"/>
    </row>
    <row r="59856" spans="85:87" x14ac:dyDescent="0.25">
      <c r="CG59856" s="768"/>
      <c r="CH59856" s="768"/>
      <c r="CI59856" s="850"/>
    </row>
    <row r="59857" spans="85:87" x14ac:dyDescent="0.25">
      <c r="CG59857" s="768"/>
      <c r="CH59857" s="768"/>
      <c r="CI59857" s="850"/>
    </row>
    <row r="59858" spans="85:87" x14ac:dyDescent="0.25">
      <c r="CG59858" s="768"/>
      <c r="CH59858" s="768"/>
      <c r="CI59858" s="850"/>
    </row>
    <row r="59859" spans="85:87" x14ac:dyDescent="0.25">
      <c r="CG59859" s="768"/>
      <c r="CH59859" s="768"/>
      <c r="CI59859" s="850"/>
    </row>
    <row r="59860" spans="85:87" x14ac:dyDescent="0.25">
      <c r="CG59860" s="768"/>
      <c r="CH59860" s="768"/>
      <c r="CI59860" s="850"/>
    </row>
    <row r="59861" spans="85:87" x14ac:dyDescent="0.25">
      <c r="CG59861" s="768"/>
      <c r="CH59861" s="768"/>
      <c r="CI59861" s="850"/>
    </row>
    <row r="59862" spans="85:87" x14ac:dyDescent="0.25">
      <c r="CG59862" s="768"/>
      <c r="CH59862" s="768"/>
      <c r="CI59862" s="850"/>
    </row>
    <row r="59863" spans="85:87" x14ac:dyDescent="0.25">
      <c r="CG59863" s="768"/>
      <c r="CH59863" s="768"/>
      <c r="CI59863" s="850"/>
    </row>
    <row r="59864" spans="85:87" x14ac:dyDescent="0.25">
      <c r="CG59864" s="768"/>
      <c r="CH59864" s="768"/>
      <c r="CI59864" s="850"/>
    </row>
    <row r="59865" spans="85:87" x14ac:dyDescent="0.25">
      <c r="CG59865" s="768"/>
      <c r="CH59865" s="768"/>
      <c r="CI59865" s="850"/>
    </row>
    <row r="59866" spans="85:87" x14ac:dyDescent="0.25">
      <c r="CG59866" s="768"/>
      <c r="CH59866" s="768"/>
      <c r="CI59866" s="850"/>
    </row>
    <row r="59867" spans="85:87" x14ac:dyDescent="0.25">
      <c r="CG59867" s="768"/>
      <c r="CH59867" s="768"/>
      <c r="CI59867" s="850"/>
    </row>
    <row r="59868" spans="85:87" x14ac:dyDescent="0.25">
      <c r="CG59868" s="768"/>
      <c r="CH59868" s="768"/>
      <c r="CI59868" s="850"/>
    </row>
    <row r="59869" spans="85:87" x14ac:dyDescent="0.25">
      <c r="CG59869" s="768"/>
      <c r="CH59869" s="768"/>
      <c r="CI59869" s="850"/>
    </row>
    <row r="59870" spans="85:87" x14ac:dyDescent="0.25">
      <c r="CG59870" s="768"/>
      <c r="CH59870" s="768"/>
      <c r="CI59870" s="850"/>
    </row>
    <row r="59871" spans="85:87" x14ac:dyDescent="0.25">
      <c r="CG59871" s="768"/>
      <c r="CH59871" s="768"/>
      <c r="CI59871" s="850"/>
    </row>
    <row r="59872" spans="85:87" x14ac:dyDescent="0.25">
      <c r="CG59872" s="768"/>
      <c r="CH59872" s="768"/>
      <c r="CI59872" s="850"/>
    </row>
    <row r="59873" spans="85:87" x14ac:dyDescent="0.25">
      <c r="CG59873" s="768"/>
      <c r="CH59873" s="768"/>
      <c r="CI59873" s="850"/>
    </row>
    <row r="59874" spans="85:87" x14ac:dyDescent="0.25">
      <c r="CG59874" s="768"/>
      <c r="CH59874" s="768"/>
      <c r="CI59874" s="850"/>
    </row>
    <row r="59875" spans="85:87" x14ac:dyDescent="0.25">
      <c r="CG59875" s="768"/>
      <c r="CH59875" s="768"/>
      <c r="CI59875" s="850"/>
    </row>
    <row r="59876" spans="85:87" x14ac:dyDescent="0.25">
      <c r="CG59876" s="768"/>
      <c r="CH59876" s="768"/>
      <c r="CI59876" s="850"/>
    </row>
    <row r="59877" spans="85:87" x14ac:dyDescent="0.25">
      <c r="CG59877" s="768"/>
      <c r="CH59877" s="768"/>
      <c r="CI59877" s="850"/>
    </row>
    <row r="59878" spans="85:87" x14ac:dyDescent="0.25">
      <c r="CG59878" s="768"/>
      <c r="CH59878" s="768"/>
      <c r="CI59878" s="850"/>
    </row>
    <row r="59879" spans="85:87" x14ac:dyDescent="0.25">
      <c r="CG59879" s="768"/>
      <c r="CH59879" s="768"/>
      <c r="CI59879" s="850"/>
    </row>
    <row r="59880" spans="85:87" x14ac:dyDescent="0.25">
      <c r="CG59880" s="768"/>
      <c r="CH59880" s="768"/>
      <c r="CI59880" s="850"/>
    </row>
    <row r="59881" spans="85:87" x14ac:dyDescent="0.25">
      <c r="CG59881" s="768"/>
      <c r="CH59881" s="768"/>
      <c r="CI59881" s="850"/>
    </row>
    <row r="59882" spans="85:87" x14ac:dyDescent="0.25">
      <c r="CG59882" s="768"/>
      <c r="CH59882" s="768"/>
      <c r="CI59882" s="850"/>
    </row>
    <row r="59883" spans="85:87" x14ac:dyDescent="0.25">
      <c r="CG59883" s="768"/>
      <c r="CH59883" s="768"/>
      <c r="CI59883" s="850"/>
    </row>
    <row r="59884" spans="85:87" x14ac:dyDescent="0.25">
      <c r="CG59884" s="768"/>
      <c r="CH59884" s="768"/>
      <c r="CI59884" s="850"/>
    </row>
    <row r="59885" spans="85:87" x14ac:dyDescent="0.25">
      <c r="CG59885" s="768"/>
      <c r="CH59885" s="768"/>
      <c r="CI59885" s="850"/>
    </row>
    <row r="59886" spans="85:87" x14ac:dyDescent="0.25">
      <c r="CG59886" s="768"/>
      <c r="CH59886" s="768"/>
      <c r="CI59886" s="850"/>
    </row>
    <row r="59887" spans="85:87" x14ac:dyDescent="0.25">
      <c r="CG59887" s="768"/>
      <c r="CH59887" s="768"/>
      <c r="CI59887" s="850"/>
    </row>
    <row r="59888" spans="85:87" x14ac:dyDescent="0.25">
      <c r="CG59888" s="768"/>
      <c r="CH59888" s="768"/>
      <c r="CI59888" s="850"/>
    </row>
    <row r="59889" spans="85:87" x14ac:dyDescent="0.25">
      <c r="CG59889" s="768"/>
      <c r="CH59889" s="768"/>
      <c r="CI59889" s="850"/>
    </row>
    <row r="59890" spans="85:87" x14ac:dyDescent="0.25">
      <c r="CG59890" s="768"/>
      <c r="CH59890" s="768"/>
      <c r="CI59890" s="850"/>
    </row>
    <row r="59891" spans="85:87" x14ac:dyDescent="0.25">
      <c r="CG59891" s="768"/>
      <c r="CH59891" s="768"/>
      <c r="CI59891" s="850"/>
    </row>
    <row r="59892" spans="85:87" x14ac:dyDescent="0.25">
      <c r="CG59892" s="768"/>
      <c r="CH59892" s="768"/>
      <c r="CI59892" s="850"/>
    </row>
    <row r="59893" spans="85:87" x14ac:dyDescent="0.25">
      <c r="CG59893" s="768"/>
      <c r="CH59893" s="768"/>
      <c r="CI59893" s="850"/>
    </row>
    <row r="59894" spans="85:87" x14ac:dyDescent="0.25">
      <c r="CG59894" s="768"/>
      <c r="CH59894" s="768"/>
      <c r="CI59894" s="850"/>
    </row>
    <row r="59895" spans="85:87" x14ac:dyDescent="0.25">
      <c r="CG59895" s="768"/>
      <c r="CH59895" s="768"/>
      <c r="CI59895" s="850"/>
    </row>
    <row r="59896" spans="85:87" x14ac:dyDescent="0.25">
      <c r="CG59896" s="768"/>
      <c r="CH59896" s="768"/>
      <c r="CI59896" s="850"/>
    </row>
    <row r="59897" spans="85:87" x14ac:dyDescent="0.25">
      <c r="CG59897" s="768"/>
      <c r="CH59897" s="768"/>
      <c r="CI59897" s="850"/>
    </row>
    <row r="59898" spans="85:87" x14ac:dyDescent="0.25">
      <c r="CG59898" s="768"/>
      <c r="CH59898" s="768"/>
      <c r="CI59898" s="850"/>
    </row>
    <row r="59899" spans="85:87" x14ac:dyDescent="0.25">
      <c r="CG59899" s="768"/>
      <c r="CH59899" s="768"/>
      <c r="CI59899" s="850"/>
    </row>
    <row r="59900" spans="85:87" x14ac:dyDescent="0.25">
      <c r="CG59900" s="768"/>
      <c r="CH59900" s="768"/>
      <c r="CI59900" s="850"/>
    </row>
    <row r="59901" spans="85:87" x14ac:dyDescent="0.25">
      <c r="CG59901" s="768"/>
      <c r="CH59901" s="768"/>
      <c r="CI59901" s="850"/>
    </row>
    <row r="59902" spans="85:87" x14ac:dyDescent="0.25">
      <c r="CG59902" s="768"/>
      <c r="CH59902" s="768"/>
      <c r="CI59902" s="850"/>
    </row>
    <row r="59903" spans="85:87" x14ac:dyDescent="0.25">
      <c r="CG59903" s="768"/>
      <c r="CH59903" s="768"/>
      <c r="CI59903" s="850"/>
    </row>
    <row r="59904" spans="85:87" x14ac:dyDescent="0.25">
      <c r="CG59904" s="768"/>
      <c r="CH59904" s="768"/>
      <c r="CI59904" s="850"/>
    </row>
    <row r="59905" spans="85:87" x14ac:dyDescent="0.25">
      <c r="CG59905" s="768"/>
      <c r="CH59905" s="768"/>
      <c r="CI59905" s="850"/>
    </row>
    <row r="59906" spans="85:87" x14ac:dyDescent="0.25">
      <c r="CG59906" s="768"/>
      <c r="CH59906" s="768"/>
      <c r="CI59906" s="850"/>
    </row>
    <row r="59907" spans="85:87" x14ac:dyDescent="0.25">
      <c r="CG59907" s="768"/>
      <c r="CH59907" s="768"/>
      <c r="CI59907" s="850"/>
    </row>
    <row r="59908" spans="85:87" x14ac:dyDescent="0.25">
      <c r="CG59908" s="768"/>
      <c r="CH59908" s="768"/>
      <c r="CI59908" s="850"/>
    </row>
    <row r="59909" spans="85:87" x14ac:dyDescent="0.25">
      <c r="CG59909" s="768"/>
      <c r="CH59909" s="768"/>
      <c r="CI59909" s="850"/>
    </row>
    <row r="59910" spans="85:87" x14ac:dyDescent="0.25">
      <c r="CG59910" s="768"/>
      <c r="CH59910" s="768"/>
      <c r="CI59910" s="850"/>
    </row>
    <row r="59911" spans="85:87" x14ac:dyDescent="0.25">
      <c r="CG59911" s="768"/>
      <c r="CH59911" s="768"/>
      <c r="CI59911" s="850"/>
    </row>
    <row r="59912" spans="85:87" x14ac:dyDescent="0.25">
      <c r="CG59912" s="768"/>
      <c r="CH59912" s="768"/>
      <c r="CI59912" s="850"/>
    </row>
    <row r="59913" spans="85:87" x14ac:dyDescent="0.25">
      <c r="CG59913" s="768"/>
      <c r="CH59913" s="768"/>
      <c r="CI59913" s="850"/>
    </row>
    <row r="59914" spans="85:87" x14ac:dyDescent="0.25">
      <c r="CG59914" s="768"/>
      <c r="CH59914" s="768"/>
      <c r="CI59914" s="850"/>
    </row>
    <row r="59915" spans="85:87" x14ac:dyDescent="0.25">
      <c r="CG59915" s="768"/>
      <c r="CH59915" s="768"/>
      <c r="CI59915" s="850"/>
    </row>
    <row r="59916" spans="85:87" x14ac:dyDescent="0.25">
      <c r="CG59916" s="768"/>
      <c r="CH59916" s="768"/>
      <c r="CI59916" s="850"/>
    </row>
    <row r="59917" spans="85:87" x14ac:dyDescent="0.25">
      <c r="CG59917" s="768"/>
      <c r="CH59917" s="768"/>
      <c r="CI59917" s="850"/>
    </row>
    <row r="59918" spans="85:87" x14ac:dyDescent="0.25">
      <c r="CG59918" s="768"/>
      <c r="CH59918" s="768"/>
      <c r="CI59918" s="850"/>
    </row>
    <row r="59919" spans="85:87" x14ac:dyDescent="0.25">
      <c r="CG59919" s="768"/>
      <c r="CH59919" s="768"/>
      <c r="CI59919" s="850"/>
    </row>
    <row r="59920" spans="85:87" x14ac:dyDescent="0.25">
      <c r="CG59920" s="768"/>
      <c r="CH59920" s="768"/>
      <c r="CI59920" s="850"/>
    </row>
    <row r="59921" spans="85:87" x14ac:dyDescent="0.25">
      <c r="CG59921" s="768"/>
      <c r="CH59921" s="768"/>
      <c r="CI59921" s="850"/>
    </row>
    <row r="59922" spans="85:87" x14ac:dyDescent="0.25">
      <c r="CG59922" s="768"/>
      <c r="CH59922" s="768"/>
      <c r="CI59922" s="850"/>
    </row>
    <row r="59923" spans="85:87" x14ac:dyDescent="0.25">
      <c r="CG59923" s="768"/>
      <c r="CH59923" s="768"/>
      <c r="CI59923" s="850"/>
    </row>
    <row r="59924" spans="85:87" x14ac:dyDescent="0.25">
      <c r="CG59924" s="768"/>
      <c r="CH59924" s="768"/>
      <c r="CI59924" s="850"/>
    </row>
    <row r="59925" spans="85:87" x14ac:dyDescent="0.25">
      <c r="CG59925" s="768"/>
      <c r="CH59925" s="768"/>
      <c r="CI59925" s="850"/>
    </row>
    <row r="59926" spans="85:87" x14ac:dyDescent="0.25">
      <c r="CG59926" s="768"/>
      <c r="CH59926" s="768"/>
      <c r="CI59926" s="850"/>
    </row>
    <row r="59927" spans="85:87" x14ac:dyDescent="0.25">
      <c r="CG59927" s="768"/>
      <c r="CH59927" s="768"/>
      <c r="CI59927" s="850"/>
    </row>
    <row r="59928" spans="85:87" x14ac:dyDescent="0.25">
      <c r="CG59928" s="768"/>
      <c r="CH59928" s="768"/>
      <c r="CI59928" s="850"/>
    </row>
    <row r="59929" spans="85:87" x14ac:dyDescent="0.25">
      <c r="CG59929" s="768"/>
      <c r="CH59929" s="768"/>
      <c r="CI59929" s="850"/>
    </row>
    <row r="59930" spans="85:87" x14ac:dyDescent="0.25">
      <c r="CG59930" s="768"/>
      <c r="CH59930" s="768"/>
      <c r="CI59930" s="850"/>
    </row>
    <row r="59931" spans="85:87" x14ac:dyDescent="0.25">
      <c r="CG59931" s="768"/>
      <c r="CH59931" s="768"/>
      <c r="CI59931" s="850"/>
    </row>
    <row r="59932" spans="85:87" x14ac:dyDescent="0.25">
      <c r="CG59932" s="768"/>
      <c r="CH59932" s="768"/>
      <c r="CI59932" s="850"/>
    </row>
    <row r="59933" spans="85:87" x14ac:dyDescent="0.25">
      <c r="CG59933" s="768"/>
      <c r="CH59933" s="768"/>
      <c r="CI59933" s="850"/>
    </row>
    <row r="59934" spans="85:87" x14ac:dyDescent="0.25">
      <c r="CG59934" s="768"/>
      <c r="CH59934" s="768"/>
      <c r="CI59934" s="850"/>
    </row>
    <row r="59935" spans="85:87" x14ac:dyDescent="0.25">
      <c r="CG59935" s="768"/>
      <c r="CH59935" s="768"/>
      <c r="CI59935" s="850"/>
    </row>
    <row r="59936" spans="85:87" x14ac:dyDescent="0.25">
      <c r="CG59936" s="768"/>
      <c r="CH59936" s="768"/>
      <c r="CI59936" s="850"/>
    </row>
    <row r="59937" spans="85:87" x14ac:dyDescent="0.25">
      <c r="CG59937" s="768"/>
      <c r="CH59937" s="768"/>
      <c r="CI59937" s="850"/>
    </row>
    <row r="59938" spans="85:87" x14ac:dyDescent="0.25">
      <c r="CG59938" s="768"/>
      <c r="CH59938" s="768"/>
      <c r="CI59938" s="850"/>
    </row>
    <row r="59939" spans="85:87" x14ac:dyDescent="0.25">
      <c r="CG59939" s="768"/>
      <c r="CH59939" s="768"/>
      <c r="CI59939" s="850"/>
    </row>
    <row r="59940" spans="85:87" x14ac:dyDescent="0.25">
      <c r="CG59940" s="768"/>
      <c r="CH59940" s="768"/>
      <c r="CI59940" s="850"/>
    </row>
    <row r="59941" spans="85:87" x14ac:dyDescent="0.25">
      <c r="CG59941" s="768"/>
      <c r="CH59941" s="768"/>
      <c r="CI59941" s="850"/>
    </row>
    <row r="59942" spans="85:87" x14ac:dyDescent="0.25">
      <c r="CG59942" s="768"/>
      <c r="CH59942" s="768"/>
      <c r="CI59942" s="850"/>
    </row>
    <row r="59943" spans="85:87" x14ac:dyDescent="0.25">
      <c r="CG59943" s="768"/>
      <c r="CH59943" s="768"/>
      <c r="CI59943" s="850"/>
    </row>
    <row r="59944" spans="85:87" x14ac:dyDescent="0.25">
      <c r="CG59944" s="768"/>
      <c r="CH59944" s="768"/>
      <c r="CI59944" s="850"/>
    </row>
    <row r="59945" spans="85:87" x14ac:dyDescent="0.25">
      <c r="CG59945" s="768"/>
      <c r="CH59945" s="768"/>
      <c r="CI59945" s="850"/>
    </row>
    <row r="59946" spans="85:87" x14ac:dyDescent="0.25">
      <c r="CG59946" s="768"/>
      <c r="CH59946" s="768"/>
      <c r="CI59946" s="850"/>
    </row>
    <row r="59947" spans="85:87" x14ac:dyDescent="0.25">
      <c r="CG59947" s="768"/>
      <c r="CH59947" s="768"/>
      <c r="CI59947" s="850"/>
    </row>
    <row r="59948" spans="85:87" x14ac:dyDescent="0.25">
      <c r="CG59948" s="768"/>
      <c r="CH59948" s="768"/>
      <c r="CI59948" s="850"/>
    </row>
    <row r="59949" spans="85:87" x14ac:dyDescent="0.25">
      <c r="CG59949" s="768"/>
      <c r="CH59949" s="768"/>
      <c r="CI59949" s="850"/>
    </row>
    <row r="59950" spans="85:87" x14ac:dyDescent="0.25">
      <c r="CG59950" s="768"/>
      <c r="CH59950" s="768"/>
      <c r="CI59950" s="850"/>
    </row>
    <row r="59951" spans="85:87" x14ac:dyDescent="0.25">
      <c r="CG59951" s="768"/>
      <c r="CH59951" s="768"/>
      <c r="CI59951" s="850"/>
    </row>
    <row r="59952" spans="85:87" x14ac:dyDescent="0.25">
      <c r="CG59952" s="768"/>
      <c r="CH59952" s="768"/>
      <c r="CI59952" s="850"/>
    </row>
    <row r="59953" spans="85:87" x14ac:dyDescent="0.25">
      <c r="CG59953" s="768"/>
      <c r="CH59953" s="768"/>
      <c r="CI59953" s="850"/>
    </row>
    <row r="59954" spans="85:87" x14ac:dyDescent="0.25">
      <c r="CG59954" s="768"/>
      <c r="CH59954" s="768"/>
      <c r="CI59954" s="850"/>
    </row>
    <row r="59955" spans="85:87" x14ac:dyDescent="0.25">
      <c r="CG59955" s="768"/>
      <c r="CH59955" s="768"/>
      <c r="CI59955" s="850"/>
    </row>
    <row r="59956" spans="85:87" x14ac:dyDescent="0.25">
      <c r="CG59956" s="768"/>
      <c r="CH59956" s="768"/>
      <c r="CI59956" s="850"/>
    </row>
    <row r="59957" spans="85:87" x14ac:dyDescent="0.25">
      <c r="CG59957" s="768"/>
      <c r="CH59957" s="768"/>
      <c r="CI59957" s="850"/>
    </row>
    <row r="59958" spans="85:87" x14ac:dyDescent="0.25">
      <c r="CG59958" s="768"/>
      <c r="CH59958" s="768"/>
      <c r="CI59958" s="850"/>
    </row>
    <row r="59959" spans="85:87" x14ac:dyDescent="0.25">
      <c r="CG59959" s="768"/>
      <c r="CH59959" s="768"/>
      <c r="CI59959" s="850"/>
    </row>
    <row r="59960" spans="85:87" x14ac:dyDescent="0.25">
      <c r="CG59960" s="768"/>
      <c r="CH59960" s="768"/>
      <c r="CI59960" s="850"/>
    </row>
    <row r="59961" spans="85:87" x14ac:dyDescent="0.25">
      <c r="CG59961" s="768"/>
      <c r="CH59961" s="768"/>
      <c r="CI59961" s="850"/>
    </row>
    <row r="59962" spans="85:87" x14ac:dyDescent="0.25">
      <c r="CG59962" s="768"/>
      <c r="CH59962" s="768"/>
      <c r="CI59962" s="850"/>
    </row>
    <row r="59963" spans="85:87" x14ac:dyDescent="0.25">
      <c r="CG59963" s="768"/>
      <c r="CH59963" s="768"/>
      <c r="CI59963" s="850"/>
    </row>
    <row r="59964" spans="85:87" x14ac:dyDescent="0.25">
      <c r="CG59964" s="768"/>
      <c r="CH59964" s="768"/>
      <c r="CI59964" s="850"/>
    </row>
    <row r="59965" spans="85:87" x14ac:dyDescent="0.25">
      <c r="CG59965" s="768"/>
      <c r="CH59965" s="768"/>
      <c r="CI59965" s="850"/>
    </row>
    <row r="59966" spans="85:87" x14ac:dyDescent="0.25">
      <c r="CG59966" s="768"/>
      <c r="CH59966" s="768"/>
      <c r="CI59966" s="850"/>
    </row>
    <row r="59967" spans="85:87" x14ac:dyDescent="0.25">
      <c r="CG59967" s="768"/>
      <c r="CH59967" s="768"/>
      <c r="CI59967" s="850"/>
    </row>
    <row r="59968" spans="85:87" x14ac:dyDescent="0.25">
      <c r="CG59968" s="768"/>
      <c r="CH59968" s="768"/>
      <c r="CI59968" s="850"/>
    </row>
    <row r="59969" spans="85:87" x14ac:dyDescent="0.25">
      <c r="CG59969" s="768"/>
      <c r="CH59969" s="768"/>
      <c r="CI59969" s="850"/>
    </row>
    <row r="59970" spans="85:87" x14ac:dyDescent="0.25">
      <c r="CG59970" s="768"/>
      <c r="CH59970" s="768"/>
      <c r="CI59970" s="850"/>
    </row>
    <row r="59971" spans="85:87" x14ac:dyDescent="0.25">
      <c r="CG59971" s="768"/>
      <c r="CH59971" s="768"/>
      <c r="CI59971" s="850"/>
    </row>
    <row r="59972" spans="85:87" x14ac:dyDescent="0.25">
      <c r="CG59972" s="768"/>
      <c r="CH59972" s="768"/>
      <c r="CI59972" s="850"/>
    </row>
    <row r="59973" spans="85:87" x14ac:dyDescent="0.25">
      <c r="CG59973" s="768"/>
      <c r="CH59973" s="768"/>
      <c r="CI59973" s="850"/>
    </row>
    <row r="59974" spans="85:87" x14ac:dyDescent="0.25">
      <c r="CG59974" s="768"/>
      <c r="CH59974" s="768"/>
      <c r="CI59974" s="850"/>
    </row>
    <row r="59975" spans="85:87" x14ac:dyDescent="0.25">
      <c r="CG59975" s="768"/>
      <c r="CH59975" s="768"/>
      <c r="CI59975" s="850"/>
    </row>
    <row r="59976" spans="85:87" x14ac:dyDescent="0.25">
      <c r="CG59976" s="768"/>
      <c r="CH59976" s="768"/>
      <c r="CI59976" s="850"/>
    </row>
    <row r="59977" spans="85:87" x14ac:dyDescent="0.25">
      <c r="CG59977" s="768"/>
      <c r="CH59977" s="768"/>
      <c r="CI59977" s="850"/>
    </row>
    <row r="59978" spans="85:87" x14ac:dyDescent="0.25">
      <c r="CG59978" s="768"/>
      <c r="CH59978" s="768"/>
      <c r="CI59978" s="850"/>
    </row>
    <row r="59979" spans="85:87" x14ac:dyDescent="0.25">
      <c r="CG59979" s="768"/>
      <c r="CH59979" s="768"/>
      <c r="CI59979" s="850"/>
    </row>
    <row r="59980" spans="85:87" x14ac:dyDescent="0.25">
      <c r="CG59980" s="768"/>
      <c r="CH59980" s="768"/>
      <c r="CI59980" s="850"/>
    </row>
    <row r="59981" spans="85:87" x14ac:dyDescent="0.25">
      <c r="CG59981" s="768"/>
      <c r="CH59981" s="768"/>
      <c r="CI59981" s="850"/>
    </row>
    <row r="59982" spans="85:87" x14ac:dyDescent="0.25">
      <c r="CG59982" s="768"/>
      <c r="CH59982" s="768"/>
      <c r="CI59982" s="850"/>
    </row>
    <row r="59983" spans="85:87" x14ac:dyDescent="0.25">
      <c r="CG59983" s="768"/>
      <c r="CH59983" s="768"/>
      <c r="CI59983" s="850"/>
    </row>
    <row r="59984" spans="85:87" x14ac:dyDescent="0.25">
      <c r="CG59984" s="768"/>
      <c r="CH59984" s="768"/>
      <c r="CI59984" s="850"/>
    </row>
    <row r="59985" spans="85:87" x14ac:dyDescent="0.25">
      <c r="CG59985" s="768"/>
      <c r="CH59985" s="768"/>
      <c r="CI59985" s="850"/>
    </row>
    <row r="59986" spans="85:87" x14ac:dyDescent="0.25">
      <c r="CG59986" s="768"/>
      <c r="CH59986" s="768"/>
      <c r="CI59986" s="850"/>
    </row>
    <row r="59987" spans="85:87" x14ac:dyDescent="0.25">
      <c r="CG59987" s="768"/>
      <c r="CH59987" s="768"/>
      <c r="CI59987" s="850"/>
    </row>
    <row r="59988" spans="85:87" x14ac:dyDescent="0.25">
      <c r="CG59988" s="768"/>
      <c r="CH59988" s="768"/>
      <c r="CI59988" s="850"/>
    </row>
    <row r="59989" spans="85:87" x14ac:dyDescent="0.25">
      <c r="CG59989" s="768"/>
      <c r="CH59989" s="768"/>
      <c r="CI59989" s="850"/>
    </row>
    <row r="59990" spans="85:87" x14ac:dyDescent="0.25">
      <c r="CG59990" s="768"/>
      <c r="CH59990" s="768"/>
      <c r="CI59990" s="850"/>
    </row>
    <row r="59991" spans="85:87" x14ac:dyDescent="0.25">
      <c r="CG59991" s="768"/>
      <c r="CH59991" s="768"/>
      <c r="CI59991" s="850"/>
    </row>
    <row r="59992" spans="85:87" x14ac:dyDescent="0.25">
      <c r="CG59992" s="768"/>
      <c r="CH59992" s="768"/>
      <c r="CI59992" s="850"/>
    </row>
    <row r="59993" spans="85:87" x14ac:dyDescent="0.25">
      <c r="CG59993" s="768"/>
      <c r="CH59993" s="768"/>
      <c r="CI59993" s="850"/>
    </row>
    <row r="59994" spans="85:87" x14ac:dyDescent="0.25">
      <c r="CG59994" s="768"/>
      <c r="CH59994" s="768"/>
      <c r="CI59994" s="850"/>
    </row>
    <row r="59995" spans="85:87" x14ac:dyDescent="0.25">
      <c r="CG59995" s="768"/>
      <c r="CH59995" s="768"/>
      <c r="CI59995" s="850"/>
    </row>
    <row r="59996" spans="85:87" x14ac:dyDescent="0.25">
      <c r="CG59996" s="768"/>
      <c r="CH59996" s="768"/>
      <c r="CI59996" s="850"/>
    </row>
    <row r="59997" spans="85:87" x14ac:dyDescent="0.25">
      <c r="CG59997" s="768"/>
      <c r="CH59997" s="768"/>
      <c r="CI59997" s="850"/>
    </row>
    <row r="59998" spans="85:87" x14ac:dyDescent="0.25">
      <c r="CG59998" s="768"/>
      <c r="CH59998" s="768"/>
      <c r="CI59998" s="850"/>
    </row>
    <row r="59999" spans="85:87" x14ac:dyDescent="0.25">
      <c r="CG59999" s="768"/>
      <c r="CH59999" s="768"/>
      <c r="CI59999" s="850"/>
    </row>
    <row r="60000" spans="85:87" x14ac:dyDescent="0.25">
      <c r="CG60000" s="768"/>
      <c r="CH60000" s="768"/>
      <c r="CI60000" s="850"/>
    </row>
    <row r="60001" spans="85:87" x14ac:dyDescent="0.25">
      <c r="CG60001" s="768"/>
      <c r="CH60001" s="768"/>
      <c r="CI60001" s="850"/>
    </row>
    <row r="60002" spans="85:87" x14ac:dyDescent="0.25">
      <c r="CG60002" s="768"/>
      <c r="CH60002" s="768"/>
      <c r="CI60002" s="850"/>
    </row>
    <row r="60003" spans="85:87" x14ac:dyDescent="0.25">
      <c r="CG60003" s="768"/>
      <c r="CH60003" s="768"/>
      <c r="CI60003" s="850"/>
    </row>
    <row r="60004" spans="85:87" x14ac:dyDescent="0.25">
      <c r="CG60004" s="768"/>
      <c r="CH60004" s="768"/>
      <c r="CI60004" s="850"/>
    </row>
    <row r="60005" spans="85:87" x14ac:dyDescent="0.25">
      <c r="CG60005" s="768"/>
      <c r="CH60005" s="768"/>
      <c r="CI60005" s="850"/>
    </row>
    <row r="60006" spans="85:87" x14ac:dyDescent="0.25">
      <c r="CG60006" s="768"/>
      <c r="CH60006" s="768"/>
      <c r="CI60006" s="850"/>
    </row>
    <row r="60007" spans="85:87" x14ac:dyDescent="0.25">
      <c r="CG60007" s="768"/>
      <c r="CH60007" s="768"/>
      <c r="CI60007" s="850"/>
    </row>
    <row r="60008" spans="85:87" x14ac:dyDescent="0.25">
      <c r="CG60008" s="768"/>
      <c r="CH60008" s="768"/>
      <c r="CI60008" s="850"/>
    </row>
    <row r="60009" spans="85:87" x14ac:dyDescent="0.25">
      <c r="CG60009" s="768"/>
      <c r="CH60009" s="768"/>
      <c r="CI60009" s="850"/>
    </row>
    <row r="60010" spans="85:87" x14ac:dyDescent="0.25">
      <c r="CG60010" s="768"/>
      <c r="CH60010" s="768"/>
      <c r="CI60010" s="850"/>
    </row>
    <row r="60011" spans="85:87" x14ac:dyDescent="0.25">
      <c r="CG60011" s="768"/>
      <c r="CH60011" s="768"/>
      <c r="CI60011" s="850"/>
    </row>
    <row r="60012" spans="85:87" x14ac:dyDescent="0.25">
      <c r="CG60012" s="768"/>
      <c r="CH60012" s="768"/>
      <c r="CI60012" s="850"/>
    </row>
    <row r="60013" spans="85:87" x14ac:dyDescent="0.25">
      <c r="CG60013" s="768"/>
      <c r="CH60013" s="768"/>
      <c r="CI60013" s="850"/>
    </row>
    <row r="60014" spans="85:87" x14ac:dyDescent="0.25">
      <c r="CG60014" s="768"/>
      <c r="CH60014" s="768"/>
      <c r="CI60014" s="850"/>
    </row>
    <row r="60015" spans="85:87" x14ac:dyDescent="0.25">
      <c r="CG60015" s="768"/>
      <c r="CH60015" s="768"/>
      <c r="CI60015" s="850"/>
    </row>
    <row r="60016" spans="85:87" x14ac:dyDescent="0.25">
      <c r="CG60016" s="768"/>
      <c r="CH60016" s="768"/>
      <c r="CI60016" s="850"/>
    </row>
    <row r="60017" spans="85:87" x14ac:dyDescent="0.25">
      <c r="CG60017" s="768"/>
      <c r="CH60017" s="768"/>
      <c r="CI60017" s="850"/>
    </row>
    <row r="60018" spans="85:87" x14ac:dyDescent="0.25">
      <c r="CG60018" s="768"/>
      <c r="CH60018" s="768"/>
      <c r="CI60018" s="850"/>
    </row>
    <row r="60019" spans="85:87" x14ac:dyDescent="0.25">
      <c r="CG60019" s="768"/>
      <c r="CH60019" s="768"/>
      <c r="CI60019" s="850"/>
    </row>
    <row r="60020" spans="85:87" x14ac:dyDescent="0.25">
      <c r="CG60020" s="768"/>
      <c r="CH60020" s="768"/>
      <c r="CI60020" s="850"/>
    </row>
    <row r="60021" spans="85:87" x14ac:dyDescent="0.25">
      <c r="CG60021" s="768"/>
      <c r="CH60021" s="768"/>
      <c r="CI60021" s="850"/>
    </row>
    <row r="60022" spans="85:87" x14ac:dyDescent="0.25">
      <c r="CG60022" s="768"/>
      <c r="CH60022" s="768"/>
      <c r="CI60022" s="850"/>
    </row>
    <row r="60023" spans="85:87" x14ac:dyDescent="0.25">
      <c r="CG60023" s="768"/>
      <c r="CH60023" s="768"/>
      <c r="CI60023" s="850"/>
    </row>
    <row r="60024" spans="85:87" x14ac:dyDescent="0.25">
      <c r="CG60024" s="768"/>
      <c r="CH60024" s="768"/>
      <c r="CI60024" s="850"/>
    </row>
    <row r="60025" spans="85:87" x14ac:dyDescent="0.25">
      <c r="CG60025" s="768"/>
      <c r="CH60025" s="768"/>
      <c r="CI60025" s="850"/>
    </row>
    <row r="60026" spans="85:87" x14ac:dyDescent="0.25">
      <c r="CG60026" s="768"/>
      <c r="CH60026" s="768"/>
      <c r="CI60026" s="850"/>
    </row>
    <row r="60027" spans="85:87" x14ac:dyDescent="0.25">
      <c r="CG60027" s="768"/>
      <c r="CH60027" s="768"/>
      <c r="CI60027" s="850"/>
    </row>
    <row r="60028" spans="85:87" x14ac:dyDescent="0.25">
      <c r="CG60028" s="768"/>
      <c r="CH60028" s="768"/>
      <c r="CI60028" s="850"/>
    </row>
    <row r="60029" spans="85:87" x14ac:dyDescent="0.25">
      <c r="CG60029" s="768"/>
      <c r="CH60029" s="768"/>
      <c r="CI60029" s="850"/>
    </row>
    <row r="60030" spans="85:87" x14ac:dyDescent="0.25">
      <c r="CG60030" s="768"/>
      <c r="CH60030" s="768"/>
      <c r="CI60030" s="850"/>
    </row>
    <row r="60031" spans="85:87" x14ac:dyDescent="0.25">
      <c r="CG60031" s="768"/>
      <c r="CH60031" s="768"/>
      <c r="CI60031" s="850"/>
    </row>
    <row r="60032" spans="85:87" x14ac:dyDescent="0.25">
      <c r="CG60032" s="768"/>
      <c r="CH60032" s="768"/>
      <c r="CI60032" s="850"/>
    </row>
    <row r="60033" spans="85:87" x14ac:dyDescent="0.25">
      <c r="CG60033" s="768"/>
      <c r="CH60033" s="768"/>
      <c r="CI60033" s="850"/>
    </row>
    <row r="60034" spans="85:87" x14ac:dyDescent="0.25">
      <c r="CG60034" s="768"/>
      <c r="CH60034" s="768"/>
      <c r="CI60034" s="850"/>
    </row>
    <row r="60035" spans="85:87" x14ac:dyDescent="0.25">
      <c r="CG60035" s="768"/>
      <c r="CH60035" s="768"/>
      <c r="CI60035" s="850"/>
    </row>
    <row r="60036" spans="85:87" x14ac:dyDescent="0.25">
      <c r="CG60036" s="768"/>
      <c r="CH60036" s="768"/>
      <c r="CI60036" s="850"/>
    </row>
    <row r="60037" spans="85:87" x14ac:dyDescent="0.25">
      <c r="CG60037" s="768"/>
      <c r="CH60037" s="768"/>
      <c r="CI60037" s="850"/>
    </row>
    <row r="60038" spans="85:87" x14ac:dyDescent="0.25">
      <c r="CG60038" s="768"/>
      <c r="CH60038" s="768"/>
      <c r="CI60038" s="850"/>
    </row>
    <row r="60039" spans="85:87" x14ac:dyDescent="0.25">
      <c r="CG60039" s="768"/>
      <c r="CH60039" s="768"/>
      <c r="CI60039" s="850"/>
    </row>
    <row r="60040" spans="85:87" x14ac:dyDescent="0.25">
      <c r="CG60040" s="768"/>
      <c r="CH60040" s="768"/>
      <c r="CI60040" s="850"/>
    </row>
    <row r="60041" spans="85:87" x14ac:dyDescent="0.25">
      <c r="CG60041" s="768"/>
      <c r="CH60041" s="768"/>
      <c r="CI60041" s="850"/>
    </row>
    <row r="60042" spans="85:87" x14ac:dyDescent="0.25">
      <c r="CG60042" s="768"/>
      <c r="CH60042" s="768"/>
      <c r="CI60042" s="850"/>
    </row>
    <row r="60043" spans="85:87" x14ac:dyDescent="0.25">
      <c r="CG60043" s="768"/>
      <c r="CH60043" s="768"/>
      <c r="CI60043" s="850"/>
    </row>
    <row r="60044" spans="85:87" x14ac:dyDescent="0.25">
      <c r="CG60044" s="768"/>
      <c r="CH60044" s="768"/>
      <c r="CI60044" s="850"/>
    </row>
    <row r="60045" spans="85:87" x14ac:dyDescent="0.25">
      <c r="CG60045" s="768"/>
      <c r="CH60045" s="768"/>
      <c r="CI60045" s="850"/>
    </row>
    <row r="60046" spans="85:87" x14ac:dyDescent="0.25">
      <c r="CG60046" s="768"/>
      <c r="CH60046" s="768"/>
      <c r="CI60046" s="850"/>
    </row>
    <row r="60047" spans="85:87" x14ac:dyDescent="0.25">
      <c r="CG60047" s="768"/>
      <c r="CH60047" s="768"/>
      <c r="CI60047" s="850"/>
    </row>
    <row r="60048" spans="85:87" x14ac:dyDescent="0.25">
      <c r="CG60048" s="768"/>
      <c r="CH60048" s="768"/>
      <c r="CI60048" s="850"/>
    </row>
    <row r="60049" spans="85:87" x14ac:dyDescent="0.25">
      <c r="CG60049" s="768"/>
      <c r="CH60049" s="768"/>
      <c r="CI60049" s="850"/>
    </row>
    <row r="60050" spans="85:87" x14ac:dyDescent="0.25">
      <c r="CG60050" s="768"/>
      <c r="CH60050" s="768"/>
      <c r="CI60050" s="850"/>
    </row>
    <row r="60051" spans="85:87" x14ac:dyDescent="0.25">
      <c r="CG60051" s="768"/>
      <c r="CH60051" s="768"/>
      <c r="CI60051" s="850"/>
    </row>
    <row r="60052" spans="85:87" x14ac:dyDescent="0.25">
      <c r="CG60052" s="768"/>
      <c r="CH60052" s="768"/>
      <c r="CI60052" s="850"/>
    </row>
    <row r="60053" spans="85:87" x14ac:dyDescent="0.25">
      <c r="CG60053" s="768"/>
      <c r="CH60053" s="768"/>
      <c r="CI60053" s="850"/>
    </row>
    <row r="60054" spans="85:87" x14ac:dyDescent="0.25">
      <c r="CG60054" s="768"/>
      <c r="CH60054" s="768"/>
      <c r="CI60054" s="850"/>
    </row>
    <row r="60055" spans="85:87" x14ac:dyDescent="0.25">
      <c r="CG60055" s="768"/>
      <c r="CH60055" s="768"/>
      <c r="CI60055" s="850"/>
    </row>
    <row r="60056" spans="85:87" x14ac:dyDescent="0.25">
      <c r="CG60056" s="768"/>
      <c r="CH60056" s="768"/>
      <c r="CI60056" s="850"/>
    </row>
    <row r="60057" spans="85:87" x14ac:dyDescent="0.25">
      <c r="CG60057" s="768"/>
      <c r="CH60057" s="768"/>
      <c r="CI60057" s="850"/>
    </row>
    <row r="60058" spans="85:87" x14ac:dyDescent="0.25">
      <c r="CG60058" s="768"/>
      <c r="CH60058" s="768"/>
      <c r="CI60058" s="850"/>
    </row>
    <row r="60059" spans="85:87" x14ac:dyDescent="0.25">
      <c r="CG60059" s="768"/>
      <c r="CH60059" s="768"/>
      <c r="CI60059" s="850"/>
    </row>
    <row r="60060" spans="85:87" x14ac:dyDescent="0.25">
      <c r="CG60060" s="768"/>
      <c r="CH60060" s="768"/>
      <c r="CI60060" s="850"/>
    </row>
    <row r="60061" spans="85:87" x14ac:dyDescent="0.25">
      <c r="CG60061" s="768"/>
      <c r="CH60061" s="768"/>
      <c r="CI60061" s="850"/>
    </row>
    <row r="60062" spans="85:87" x14ac:dyDescent="0.25">
      <c r="CG60062" s="768"/>
      <c r="CH60062" s="768"/>
      <c r="CI60062" s="850"/>
    </row>
    <row r="60063" spans="85:87" x14ac:dyDescent="0.25">
      <c r="CG60063" s="768"/>
      <c r="CH60063" s="768"/>
      <c r="CI60063" s="850"/>
    </row>
    <row r="60064" spans="85:87" x14ac:dyDescent="0.25">
      <c r="CG60064" s="768"/>
      <c r="CH60064" s="768"/>
      <c r="CI60064" s="850"/>
    </row>
    <row r="60065" spans="85:87" x14ac:dyDescent="0.25">
      <c r="CG60065" s="768"/>
      <c r="CH60065" s="768"/>
      <c r="CI60065" s="850"/>
    </row>
    <row r="60066" spans="85:87" x14ac:dyDescent="0.25">
      <c r="CG60066" s="768"/>
      <c r="CH60066" s="768"/>
      <c r="CI60066" s="850"/>
    </row>
    <row r="60067" spans="85:87" x14ac:dyDescent="0.25">
      <c r="CG60067" s="768"/>
      <c r="CH60067" s="768"/>
      <c r="CI60067" s="850"/>
    </row>
    <row r="60068" spans="85:87" x14ac:dyDescent="0.25">
      <c r="CG60068" s="768"/>
      <c r="CH60068" s="768"/>
      <c r="CI60068" s="850"/>
    </row>
    <row r="60069" spans="85:87" x14ac:dyDescent="0.25">
      <c r="CG60069" s="768"/>
      <c r="CH60069" s="768"/>
      <c r="CI60069" s="850"/>
    </row>
    <row r="60070" spans="85:87" x14ac:dyDescent="0.25">
      <c r="CG60070" s="768"/>
      <c r="CH60070" s="768"/>
      <c r="CI60070" s="850"/>
    </row>
    <row r="60071" spans="85:87" x14ac:dyDescent="0.25">
      <c r="CG60071" s="768"/>
      <c r="CH60071" s="768"/>
      <c r="CI60071" s="850"/>
    </row>
    <row r="60072" spans="85:87" x14ac:dyDescent="0.25">
      <c r="CG60072" s="768"/>
      <c r="CH60072" s="768"/>
      <c r="CI60072" s="850"/>
    </row>
    <row r="60073" spans="85:87" x14ac:dyDescent="0.25">
      <c r="CG60073" s="768"/>
      <c r="CH60073" s="768"/>
      <c r="CI60073" s="850"/>
    </row>
    <row r="60074" spans="85:87" x14ac:dyDescent="0.25">
      <c r="CG60074" s="768"/>
      <c r="CH60074" s="768"/>
      <c r="CI60074" s="850"/>
    </row>
    <row r="60075" spans="85:87" x14ac:dyDescent="0.25">
      <c r="CG60075" s="768"/>
      <c r="CH60075" s="768"/>
      <c r="CI60075" s="850"/>
    </row>
    <row r="60076" spans="85:87" x14ac:dyDescent="0.25">
      <c r="CG60076" s="768"/>
      <c r="CH60076" s="768"/>
      <c r="CI60076" s="850"/>
    </row>
    <row r="60077" spans="85:87" x14ac:dyDescent="0.25">
      <c r="CG60077" s="768"/>
      <c r="CH60077" s="768"/>
      <c r="CI60077" s="850"/>
    </row>
    <row r="60078" spans="85:87" x14ac:dyDescent="0.25">
      <c r="CG60078" s="768"/>
      <c r="CH60078" s="768"/>
      <c r="CI60078" s="850"/>
    </row>
    <row r="60079" spans="85:87" x14ac:dyDescent="0.25">
      <c r="CG60079" s="768"/>
      <c r="CH60079" s="768"/>
      <c r="CI60079" s="850"/>
    </row>
    <row r="60080" spans="85:87" x14ac:dyDescent="0.25">
      <c r="CG60080" s="768"/>
      <c r="CH60080" s="768"/>
      <c r="CI60080" s="850"/>
    </row>
    <row r="60081" spans="85:87" x14ac:dyDescent="0.25">
      <c r="CG60081" s="768"/>
      <c r="CH60081" s="768"/>
      <c r="CI60081" s="850"/>
    </row>
    <row r="60082" spans="85:87" x14ac:dyDescent="0.25">
      <c r="CG60082" s="768"/>
      <c r="CH60082" s="768"/>
      <c r="CI60082" s="850"/>
    </row>
    <row r="60083" spans="85:87" x14ac:dyDescent="0.25">
      <c r="CG60083" s="768"/>
      <c r="CH60083" s="768"/>
      <c r="CI60083" s="850"/>
    </row>
    <row r="60084" spans="85:87" x14ac:dyDescent="0.25">
      <c r="CG60084" s="768"/>
      <c r="CH60084" s="768"/>
      <c r="CI60084" s="850"/>
    </row>
    <row r="60085" spans="85:87" x14ac:dyDescent="0.25">
      <c r="CG60085" s="768"/>
      <c r="CH60085" s="768"/>
      <c r="CI60085" s="850"/>
    </row>
    <row r="60086" spans="85:87" x14ac:dyDescent="0.25">
      <c r="CG60086" s="768"/>
      <c r="CH60086" s="768"/>
      <c r="CI60086" s="850"/>
    </row>
    <row r="60087" spans="85:87" x14ac:dyDescent="0.25">
      <c r="CG60087" s="768"/>
      <c r="CH60087" s="768"/>
      <c r="CI60087" s="850"/>
    </row>
    <row r="60088" spans="85:87" x14ac:dyDescent="0.25">
      <c r="CG60088" s="768"/>
      <c r="CH60088" s="768"/>
      <c r="CI60088" s="850"/>
    </row>
    <row r="60089" spans="85:87" x14ac:dyDescent="0.25">
      <c r="CG60089" s="768"/>
      <c r="CH60089" s="768"/>
      <c r="CI60089" s="850"/>
    </row>
    <row r="60090" spans="85:87" x14ac:dyDescent="0.25">
      <c r="CG60090" s="768"/>
      <c r="CH60090" s="768"/>
      <c r="CI60090" s="850"/>
    </row>
    <row r="60091" spans="85:87" x14ac:dyDescent="0.25">
      <c r="CG60091" s="768"/>
      <c r="CH60091" s="768"/>
      <c r="CI60091" s="850"/>
    </row>
    <row r="60092" spans="85:87" x14ac:dyDescent="0.25">
      <c r="CG60092" s="768"/>
      <c r="CH60092" s="768"/>
      <c r="CI60092" s="850"/>
    </row>
    <row r="60093" spans="85:87" x14ac:dyDescent="0.25">
      <c r="CG60093" s="768"/>
      <c r="CH60093" s="768"/>
      <c r="CI60093" s="850"/>
    </row>
    <row r="60094" spans="85:87" x14ac:dyDescent="0.25">
      <c r="CG60094" s="768"/>
      <c r="CH60094" s="768"/>
      <c r="CI60094" s="850"/>
    </row>
    <row r="60095" spans="85:87" x14ac:dyDescent="0.25">
      <c r="CG60095" s="768"/>
      <c r="CH60095" s="768"/>
      <c r="CI60095" s="850"/>
    </row>
    <row r="60096" spans="85:87" x14ac:dyDescent="0.25">
      <c r="CG60096" s="768"/>
      <c r="CH60096" s="768"/>
      <c r="CI60096" s="850"/>
    </row>
    <row r="60097" spans="85:87" x14ac:dyDescent="0.25">
      <c r="CG60097" s="768"/>
      <c r="CH60097" s="768"/>
      <c r="CI60097" s="850"/>
    </row>
    <row r="60098" spans="85:87" x14ac:dyDescent="0.25">
      <c r="CG60098" s="768"/>
      <c r="CH60098" s="768"/>
      <c r="CI60098" s="850"/>
    </row>
    <row r="60099" spans="85:87" x14ac:dyDescent="0.25">
      <c r="CG60099" s="768"/>
      <c r="CH60099" s="768"/>
      <c r="CI60099" s="850"/>
    </row>
    <row r="60100" spans="85:87" x14ac:dyDescent="0.25">
      <c r="CG60100" s="768"/>
      <c r="CH60100" s="768"/>
      <c r="CI60100" s="850"/>
    </row>
    <row r="60101" spans="85:87" x14ac:dyDescent="0.25">
      <c r="CG60101" s="768"/>
      <c r="CH60101" s="768"/>
      <c r="CI60101" s="850"/>
    </row>
    <row r="60102" spans="85:87" x14ac:dyDescent="0.25">
      <c r="CG60102" s="768"/>
      <c r="CH60102" s="768"/>
      <c r="CI60102" s="850"/>
    </row>
    <row r="60103" spans="85:87" x14ac:dyDescent="0.25">
      <c r="CG60103" s="768"/>
      <c r="CH60103" s="768"/>
      <c r="CI60103" s="850"/>
    </row>
    <row r="60104" spans="85:87" x14ac:dyDescent="0.25">
      <c r="CG60104" s="768"/>
      <c r="CH60104" s="768"/>
      <c r="CI60104" s="850"/>
    </row>
    <row r="60105" spans="85:87" x14ac:dyDescent="0.25">
      <c r="CG60105" s="768"/>
      <c r="CH60105" s="768"/>
      <c r="CI60105" s="850"/>
    </row>
    <row r="60106" spans="85:87" x14ac:dyDescent="0.25">
      <c r="CG60106" s="768"/>
      <c r="CH60106" s="768"/>
      <c r="CI60106" s="850"/>
    </row>
    <row r="60107" spans="85:87" x14ac:dyDescent="0.25">
      <c r="CG60107" s="768"/>
      <c r="CH60107" s="768"/>
      <c r="CI60107" s="850"/>
    </row>
    <row r="60108" spans="85:87" x14ac:dyDescent="0.25">
      <c r="CG60108" s="768"/>
      <c r="CH60108" s="768"/>
      <c r="CI60108" s="850"/>
    </row>
    <row r="60109" spans="85:87" x14ac:dyDescent="0.25">
      <c r="CG60109" s="768"/>
      <c r="CH60109" s="768"/>
      <c r="CI60109" s="850"/>
    </row>
    <row r="60110" spans="85:87" x14ac:dyDescent="0.25">
      <c r="CG60110" s="768"/>
      <c r="CH60110" s="768"/>
      <c r="CI60110" s="850"/>
    </row>
    <row r="60111" spans="85:87" x14ac:dyDescent="0.25">
      <c r="CG60111" s="768"/>
      <c r="CH60111" s="768"/>
      <c r="CI60111" s="850"/>
    </row>
    <row r="60112" spans="85:87" x14ac:dyDescent="0.25">
      <c r="CG60112" s="768"/>
      <c r="CH60112" s="768"/>
      <c r="CI60112" s="850"/>
    </row>
    <row r="60113" spans="85:87" x14ac:dyDescent="0.25">
      <c r="CG60113" s="768"/>
      <c r="CH60113" s="768"/>
      <c r="CI60113" s="850"/>
    </row>
    <row r="60114" spans="85:87" x14ac:dyDescent="0.25">
      <c r="CG60114" s="768"/>
      <c r="CH60114" s="768"/>
      <c r="CI60114" s="850"/>
    </row>
    <row r="60115" spans="85:87" x14ac:dyDescent="0.25">
      <c r="CG60115" s="768"/>
      <c r="CH60115" s="768"/>
      <c r="CI60115" s="850"/>
    </row>
    <row r="60116" spans="85:87" x14ac:dyDescent="0.25">
      <c r="CG60116" s="768"/>
      <c r="CH60116" s="768"/>
      <c r="CI60116" s="850"/>
    </row>
    <row r="60117" spans="85:87" x14ac:dyDescent="0.25">
      <c r="CG60117" s="768"/>
      <c r="CH60117" s="768"/>
      <c r="CI60117" s="850"/>
    </row>
    <row r="60118" spans="85:87" x14ac:dyDescent="0.25">
      <c r="CG60118" s="768"/>
      <c r="CH60118" s="768"/>
      <c r="CI60118" s="850"/>
    </row>
    <row r="60119" spans="85:87" x14ac:dyDescent="0.25">
      <c r="CG60119" s="768"/>
      <c r="CH60119" s="768"/>
      <c r="CI60119" s="850"/>
    </row>
    <row r="60120" spans="85:87" x14ac:dyDescent="0.25">
      <c r="CG60120" s="768"/>
      <c r="CH60120" s="768"/>
      <c r="CI60120" s="850"/>
    </row>
    <row r="60121" spans="85:87" x14ac:dyDescent="0.25">
      <c r="CG60121" s="768"/>
      <c r="CH60121" s="768"/>
      <c r="CI60121" s="850"/>
    </row>
    <row r="60122" spans="85:87" x14ac:dyDescent="0.25">
      <c r="CG60122" s="768"/>
      <c r="CH60122" s="768"/>
      <c r="CI60122" s="850"/>
    </row>
    <row r="60123" spans="85:87" x14ac:dyDescent="0.25">
      <c r="CG60123" s="768"/>
      <c r="CH60123" s="768"/>
      <c r="CI60123" s="850"/>
    </row>
    <row r="60124" spans="85:87" x14ac:dyDescent="0.25">
      <c r="CG60124" s="768"/>
      <c r="CH60124" s="768"/>
      <c r="CI60124" s="850"/>
    </row>
    <row r="60125" spans="85:87" x14ac:dyDescent="0.25">
      <c r="CG60125" s="768"/>
      <c r="CH60125" s="768"/>
      <c r="CI60125" s="850"/>
    </row>
    <row r="60126" spans="85:87" x14ac:dyDescent="0.25">
      <c r="CG60126" s="768"/>
      <c r="CH60126" s="768"/>
      <c r="CI60126" s="850"/>
    </row>
    <row r="60127" spans="85:87" x14ac:dyDescent="0.25">
      <c r="CG60127" s="768"/>
      <c r="CH60127" s="768"/>
      <c r="CI60127" s="850"/>
    </row>
    <row r="60128" spans="85:87" x14ac:dyDescent="0.25">
      <c r="CG60128" s="768"/>
      <c r="CH60128" s="768"/>
      <c r="CI60128" s="850"/>
    </row>
    <row r="60129" spans="85:87" x14ac:dyDescent="0.25">
      <c r="CG60129" s="768"/>
      <c r="CH60129" s="768"/>
      <c r="CI60129" s="850"/>
    </row>
    <row r="60130" spans="85:87" x14ac:dyDescent="0.25">
      <c r="CG60130" s="768"/>
      <c r="CH60130" s="768"/>
      <c r="CI60130" s="850"/>
    </row>
    <row r="60131" spans="85:87" x14ac:dyDescent="0.25">
      <c r="CG60131" s="768"/>
      <c r="CH60131" s="768"/>
      <c r="CI60131" s="850"/>
    </row>
    <row r="60132" spans="85:87" x14ac:dyDescent="0.25">
      <c r="CG60132" s="768"/>
      <c r="CH60132" s="768"/>
      <c r="CI60132" s="850"/>
    </row>
    <row r="60133" spans="85:87" x14ac:dyDescent="0.25">
      <c r="CG60133" s="768"/>
      <c r="CH60133" s="768"/>
      <c r="CI60133" s="850"/>
    </row>
    <row r="60134" spans="85:87" x14ac:dyDescent="0.25">
      <c r="CG60134" s="768"/>
      <c r="CH60134" s="768"/>
      <c r="CI60134" s="850"/>
    </row>
    <row r="60135" spans="85:87" x14ac:dyDescent="0.25">
      <c r="CG60135" s="768"/>
      <c r="CH60135" s="768"/>
      <c r="CI60135" s="850"/>
    </row>
    <row r="60136" spans="85:87" x14ac:dyDescent="0.25">
      <c r="CG60136" s="768"/>
      <c r="CH60136" s="768"/>
      <c r="CI60136" s="850"/>
    </row>
    <row r="60137" spans="85:87" x14ac:dyDescent="0.25">
      <c r="CG60137" s="768"/>
      <c r="CH60137" s="768"/>
      <c r="CI60137" s="850"/>
    </row>
    <row r="60138" spans="85:87" x14ac:dyDescent="0.25">
      <c r="CG60138" s="768"/>
      <c r="CH60138" s="768"/>
      <c r="CI60138" s="850"/>
    </row>
    <row r="60139" spans="85:87" x14ac:dyDescent="0.25">
      <c r="CG60139" s="768"/>
      <c r="CH60139" s="768"/>
      <c r="CI60139" s="850"/>
    </row>
    <row r="60140" spans="85:87" x14ac:dyDescent="0.25">
      <c r="CG60140" s="768"/>
      <c r="CH60140" s="768"/>
      <c r="CI60140" s="850"/>
    </row>
    <row r="60141" spans="85:87" x14ac:dyDescent="0.25">
      <c r="CG60141" s="768"/>
      <c r="CH60141" s="768"/>
      <c r="CI60141" s="850"/>
    </row>
    <row r="60142" spans="85:87" x14ac:dyDescent="0.25">
      <c r="CG60142" s="768"/>
      <c r="CH60142" s="768"/>
      <c r="CI60142" s="850"/>
    </row>
    <row r="60143" spans="85:87" x14ac:dyDescent="0.25">
      <c r="CG60143" s="768"/>
      <c r="CH60143" s="768"/>
      <c r="CI60143" s="850"/>
    </row>
    <row r="60144" spans="85:87" x14ac:dyDescent="0.25">
      <c r="CG60144" s="768"/>
      <c r="CH60144" s="768"/>
      <c r="CI60144" s="850"/>
    </row>
    <row r="60145" spans="85:87" x14ac:dyDescent="0.25">
      <c r="CG60145" s="768"/>
      <c r="CH60145" s="768"/>
      <c r="CI60145" s="850"/>
    </row>
    <row r="60146" spans="85:87" x14ac:dyDescent="0.25">
      <c r="CG60146" s="768"/>
      <c r="CH60146" s="768"/>
      <c r="CI60146" s="850"/>
    </row>
    <row r="60147" spans="85:87" x14ac:dyDescent="0.25">
      <c r="CG60147" s="768"/>
      <c r="CH60147" s="768"/>
      <c r="CI60147" s="850"/>
    </row>
    <row r="60148" spans="85:87" x14ac:dyDescent="0.25">
      <c r="CG60148" s="768"/>
      <c r="CH60148" s="768"/>
      <c r="CI60148" s="850"/>
    </row>
    <row r="60149" spans="85:87" x14ac:dyDescent="0.25">
      <c r="CG60149" s="768"/>
      <c r="CH60149" s="768"/>
      <c r="CI60149" s="850"/>
    </row>
    <row r="60150" spans="85:87" x14ac:dyDescent="0.25">
      <c r="CG60150" s="768"/>
      <c r="CH60150" s="768"/>
      <c r="CI60150" s="850"/>
    </row>
    <row r="60151" spans="85:87" x14ac:dyDescent="0.25">
      <c r="CG60151" s="768"/>
      <c r="CH60151" s="768"/>
      <c r="CI60151" s="850"/>
    </row>
    <row r="60152" spans="85:87" x14ac:dyDescent="0.25">
      <c r="CG60152" s="768"/>
      <c r="CH60152" s="768"/>
      <c r="CI60152" s="850"/>
    </row>
    <row r="60153" spans="85:87" x14ac:dyDescent="0.25">
      <c r="CG60153" s="768"/>
      <c r="CH60153" s="768"/>
      <c r="CI60153" s="850"/>
    </row>
    <row r="60154" spans="85:87" x14ac:dyDescent="0.25">
      <c r="CG60154" s="768"/>
      <c r="CH60154" s="768"/>
      <c r="CI60154" s="850"/>
    </row>
    <row r="60155" spans="85:87" x14ac:dyDescent="0.25">
      <c r="CG60155" s="768"/>
      <c r="CH60155" s="768"/>
      <c r="CI60155" s="850"/>
    </row>
    <row r="60156" spans="85:87" x14ac:dyDescent="0.25">
      <c r="CG60156" s="768"/>
      <c r="CH60156" s="768"/>
      <c r="CI60156" s="850"/>
    </row>
    <row r="60157" spans="85:87" x14ac:dyDescent="0.25">
      <c r="CG60157" s="768"/>
      <c r="CH60157" s="768"/>
      <c r="CI60157" s="850"/>
    </row>
    <row r="60158" spans="85:87" x14ac:dyDescent="0.25">
      <c r="CG60158" s="768"/>
      <c r="CH60158" s="768"/>
      <c r="CI60158" s="850"/>
    </row>
    <row r="60159" spans="85:87" x14ac:dyDescent="0.25">
      <c r="CG60159" s="768"/>
      <c r="CH60159" s="768"/>
      <c r="CI60159" s="850"/>
    </row>
    <row r="60160" spans="85:87" x14ac:dyDescent="0.25">
      <c r="CG60160" s="768"/>
      <c r="CH60160" s="768"/>
      <c r="CI60160" s="850"/>
    </row>
    <row r="60161" spans="85:87" x14ac:dyDescent="0.25">
      <c r="CG60161" s="768"/>
      <c r="CH60161" s="768"/>
      <c r="CI60161" s="850"/>
    </row>
    <row r="60162" spans="85:87" x14ac:dyDescent="0.25">
      <c r="CG60162" s="768"/>
      <c r="CH60162" s="768"/>
      <c r="CI60162" s="850"/>
    </row>
    <row r="60163" spans="85:87" x14ac:dyDescent="0.25">
      <c r="CG60163" s="768"/>
      <c r="CH60163" s="768"/>
      <c r="CI60163" s="850"/>
    </row>
    <row r="60164" spans="85:87" x14ac:dyDescent="0.25">
      <c r="CG60164" s="768"/>
      <c r="CH60164" s="768"/>
      <c r="CI60164" s="850"/>
    </row>
    <row r="60165" spans="85:87" x14ac:dyDescent="0.25">
      <c r="CG60165" s="768"/>
      <c r="CH60165" s="768"/>
      <c r="CI60165" s="850"/>
    </row>
    <row r="60166" spans="85:87" x14ac:dyDescent="0.25">
      <c r="CG60166" s="768"/>
      <c r="CH60166" s="768"/>
      <c r="CI60166" s="850"/>
    </row>
    <row r="60167" spans="85:87" x14ac:dyDescent="0.25">
      <c r="CG60167" s="768"/>
      <c r="CH60167" s="768"/>
      <c r="CI60167" s="850"/>
    </row>
    <row r="60168" spans="85:87" x14ac:dyDescent="0.25">
      <c r="CG60168" s="768"/>
      <c r="CH60168" s="768"/>
      <c r="CI60168" s="850"/>
    </row>
    <row r="60169" spans="85:87" x14ac:dyDescent="0.25">
      <c r="CG60169" s="768"/>
      <c r="CH60169" s="768"/>
      <c r="CI60169" s="850"/>
    </row>
    <row r="60170" spans="85:87" x14ac:dyDescent="0.25">
      <c r="CG60170" s="768"/>
      <c r="CH60170" s="768"/>
      <c r="CI60170" s="850"/>
    </row>
    <row r="60171" spans="85:87" x14ac:dyDescent="0.25">
      <c r="CG60171" s="768"/>
      <c r="CH60171" s="768"/>
      <c r="CI60171" s="850"/>
    </row>
    <row r="60172" spans="85:87" x14ac:dyDescent="0.25">
      <c r="CG60172" s="768"/>
      <c r="CH60172" s="768"/>
      <c r="CI60172" s="850"/>
    </row>
    <row r="60173" spans="85:87" x14ac:dyDescent="0.25">
      <c r="CG60173" s="768"/>
      <c r="CH60173" s="768"/>
      <c r="CI60173" s="850"/>
    </row>
    <row r="60174" spans="85:87" x14ac:dyDescent="0.25">
      <c r="CG60174" s="768"/>
      <c r="CH60174" s="768"/>
      <c r="CI60174" s="850"/>
    </row>
    <row r="60175" spans="85:87" x14ac:dyDescent="0.25">
      <c r="CG60175" s="768"/>
      <c r="CH60175" s="768"/>
      <c r="CI60175" s="850"/>
    </row>
    <row r="60176" spans="85:87" x14ac:dyDescent="0.25">
      <c r="CG60176" s="768"/>
      <c r="CH60176" s="768"/>
      <c r="CI60176" s="850"/>
    </row>
    <row r="60177" spans="85:87" x14ac:dyDescent="0.25">
      <c r="CG60177" s="768"/>
      <c r="CH60177" s="768"/>
      <c r="CI60177" s="850"/>
    </row>
    <row r="60178" spans="85:87" x14ac:dyDescent="0.25">
      <c r="CG60178" s="768"/>
      <c r="CH60178" s="768"/>
      <c r="CI60178" s="850"/>
    </row>
    <row r="60179" spans="85:87" x14ac:dyDescent="0.25">
      <c r="CG60179" s="768"/>
      <c r="CH60179" s="768"/>
      <c r="CI60179" s="850"/>
    </row>
    <row r="60180" spans="85:87" x14ac:dyDescent="0.25">
      <c r="CG60180" s="768"/>
      <c r="CH60180" s="768"/>
      <c r="CI60180" s="850"/>
    </row>
    <row r="60181" spans="85:87" x14ac:dyDescent="0.25">
      <c r="CG60181" s="768"/>
      <c r="CH60181" s="768"/>
      <c r="CI60181" s="850"/>
    </row>
    <row r="60182" spans="85:87" x14ac:dyDescent="0.25">
      <c r="CG60182" s="768"/>
      <c r="CH60182" s="768"/>
      <c r="CI60182" s="850"/>
    </row>
    <row r="60183" spans="85:87" x14ac:dyDescent="0.25">
      <c r="CG60183" s="768"/>
      <c r="CH60183" s="768"/>
      <c r="CI60183" s="850"/>
    </row>
    <row r="60184" spans="85:87" x14ac:dyDescent="0.25">
      <c r="CG60184" s="768"/>
      <c r="CH60184" s="768"/>
      <c r="CI60184" s="850"/>
    </row>
    <row r="60185" spans="85:87" x14ac:dyDescent="0.25">
      <c r="CG60185" s="768"/>
      <c r="CH60185" s="768"/>
      <c r="CI60185" s="850"/>
    </row>
    <row r="60186" spans="85:87" x14ac:dyDescent="0.25">
      <c r="CG60186" s="768"/>
      <c r="CH60186" s="768"/>
      <c r="CI60186" s="850"/>
    </row>
    <row r="60187" spans="85:87" x14ac:dyDescent="0.25">
      <c r="CG60187" s="768"/>
      <c r="CH60187" s="768"/>
      <c r="CI60187" s="850"/>
    </row>
    <row r="60188" spans="85:87" x14ac:dyDescent="0.25">
      <c r="CG60188" s="768"/>
      <c r="CH60188" s="768"/>
      <c r="CI60188" s="850"/>
    </row>
    <row r="60189" spans="85:87" x14ac:dyDescent="0.25">
      <c r="CG60189" s="768"/>
      <c r="CH60189" s="768"/>
      <c r="CI60189" s="850"/>
    </row>
    <row r="60190" spans="85:87" x14ac:dyDescent="0.25">
      <c r="CG60190" s="768"/>
      <c r="CH60190" s="768"/>
      <c r="CI60190" s="850"/>
    </row>
    <row r="60191" spans="85:87" x14ac:dyDescent="0.25">
      <c r="CG60191" s="768"/>
      <c r="CH60191" s="768"/>
      <c r="CI60191" s="850"/>
    </row>
    <row r="60192" spans="85:87" x14ac:dyDescent="0.25">
      <c r="CG60192" s="768"/>
      <c r="CH60192" s="768"/>
      <c r="CI60192" s="850"/>
    </row>
    <row r="60193" spans="85:87" x14ac:dyDescent="0.25">
      <c r="CG60193" s="768"/>
      <c r="CH60193" s="768"/>
      <c r="CI60193" s="850"/>
    </row>
    <row r="60194" spans="85:87" x14ac:dyDescent="0.25">
      <c r="CG60194" s="768"/>
      <c r="CH60194" s="768"/>
      <c r="CI60194" s="850"/>
    </row>
    <row r="60195" spans="85:87" x14ac:dyDescent="0.25">
      <c r="CG60195" s="768"/>
      <c r="CH60195" s="768"/>
      <c r="CI60195" s="850"/>
    </row>
    <row r="60196" spans="85:87" x14ac:dyDescent="0.25">
      <c r="CG60196" s="768"/>
      <c r="CH60196" s="768"/>
      <c r="CI60196" s="850"/>
    </row>
    <row r="60197" spans="85:87" x14ac:dyDescent="0.25">
      <c r="CG60197" s="768"/>
      <c r="CH60197" s="768"/>
      <c r="CI60197" s="850"/>
    </row>
    <row r="60198" spans="85:87" x14ac:dyDescent="0.25">
      <c r="CG60198" s="768"/>
      <c r="CH60198" s="768"/>
      <c r="CI60198" s="850"/>
    </row>
    <row r="60199" spans="85:87" x14ac:dyDescent="0.25">
      <c r="CG60199" s="768"/>
      <c r="CH60199" s="768"/>
      <c r="CI60199" s="850"/>
    </row>
    <row r="60200" spans="85:87" x14ac:dyDescent="0.25">
      <c r="CG60200" s="768"/>
      <c r="CH60200" s="768"/>
      <c r="CI60200" s="850"/>
    </row>
    <row r="60201" spans="85:87" x14ac:dyDescent="0.25">
      <c r="CG60201" s="768"/>
      <c r="CH60201" s="768"/>
      <c r="CI60201" s="850"/>
    </row>
    <row r="60202" spans="85:87" x14ac:dyDescent="0.25">
      <c r="CG60202" s="768"/>
      <c r="CH60202" s="768"/>
      <c r="CI60202" s="850"/>
    </row>
    <row r="60203" spans="85:87" x14ac:dyDescent="0.25">
      <c r="CG60203" s="768"/>
      <c r="CH60203" s="768"/>
      <c r="CI60203" s="850"/>
    </row>
    <row r="60204" spans="85:87" x14ac:dyDescent="0.25">
      <c r="CG60204" s="768"/>
      <c r="CH60204" s="768"/>
      <c r="CI60204" s="850"/>
    </row>
    <row r="60205" spans="85:87" x14ac:dyDescent="0.25">
      <c r="CG60205" s="768"/>
      <c r="CH60205" s="768"/>
      <c r="CI60205" s="850"/>
    </row>
    <row r="60206" spans="85:87" x14ac:dyDescent="0.25">
      <c r="CG60206" s="768"/>
      <c r="CH60206" s="768"/>
      <c r="CI60206" s="850"/>
    </row>
    <row r="60207" spans="85:87" x14ac:dyDescent="0.25">
      <c r="CG60207" s="768"/>
      <c r="CH60207" s="768"/>
      <c r="CI60207" s="850"/>
    </row>
    <row r="60208" spans="85:87" x14ac:dyDescent="0.25">
      <c r="CG60208" s="768"/>
      <c r="CH60208" s="768"/>
      <c r="CI60208" s="850"/>
    </row>
    <row r="60209" spans="85:87" x14ac:dyDescent="0.25">
      <c r="CG60209" s="768"/>
      <c r="CH60209" s="768"/>
      <c r="CI60209" s="850"/>
    </row>
    <row r="60210" spans="85:87" x14ac:dyDescent="0.25">
      <c r="CG60210" s="768"/>
      <c r="CH60210" s="768"/>
      <c r="CI60210" s="850"/>
    </row>
    <row r="60211" spans="85:87" x14ac:dyDescent="0.25">
      <c r="CG60211" s="768"/>
      <c r="CH60211" s="768"/>
      <c r="CI60211" s="850"/>
    </row>
    <row r="60212" spans="85:87" x14ac:dyDescent="0.25">
      <c r="CG60212" s="768"/>
      <c r="CH60212" s="768"/>
      <c r="CI60212" s="850"/>
    </row>
    <row r="60213" spans="85:87" x14ac:dyDescent="0.25">
      <c r="CG60213" s="768"/>
      <c r="CH60213" s="768"/>
      <c r="CI60213" s="850"/>
    </row>
    <row r="60214" spans="85:87" x14ac:dyDescent="0.25">
      <c r="CG60214" s="768"/>
      <c r="CH60214" s="768"/>
      <c r="CI60214" s="850"/>
    </row>
    <row r="60215" spans="85:87" x14ac:dyDescent="0.25">
      <c r="CG60215" s="768"/>
      <c r="CH60215" s="768"/>
      <c r="CI60215" s="850"/>
    </row>
    <row r="60216" spans="85:87" x14ac:dyDescent="0.25">
      <c r="CG60216" s="768"/>
      <c r="CH60216" s="768"/>
      <c r="CI60216" s="850"/>
    </row>
    <row r="60217" spans="85:87" x14ac:dyDescent="0.25">
      <c r="CG60217" s="768"/>
      <c r="CH60217" s="768"/>
      <c r="CI60217" s="850"/>
    </row>
    <row r="60218" spans="85:87" x14ac:dyDescent="0.25">
      <c r="CG60218" s="768"/>
      <c r="CH60218" s="768"/>
      <c r="CI60218" s="850"/>
    </row>
    <row r="60219" spans="85:87" x14ac:dyDescent="0.25">
      <c r="CG60219" s="768"/>
      <c r="CH60219" s="768"/>
      <c r="CI60219" s="850"/>
    </row>
    <row r="60220" spans="85:87" x14ac:dyDescent="0.25">
      <c r="CG60220" s="768"/>
      <c r="CH60220" s="768"/>
      <c r="CI60220" s="850"/>
    </row>
    <row r="60221" spans="85:87" x14ac:dyDescent="0.25">
      <c r="CG60221" s="768"/>
      <c r="CH60221" s="768"/>
      <c r="CI60221" s="850"/>
    </row>
    <row r="60222" spans="85:87" x14ac:dyDescent="0.25">
      <c r="CG60222" s="768"/>
      <c r="CH60222" s="768"/>
      <c r="CI60222" s="850"/>
    </row>
    <row r="60223" spans="85:87" x14ac:dyDescent="0.25">
      <c r="CG60223" s="768"/>
      <c r="CH60223" s="768"/>
      <c r="CI60223" s="850"/>
    </row>
    <row r="60224" spans="85:87" x14ac:dyDescent="0.25">
      <c r="CG60224" s="768"/>
      <c r="CH60224" s="768"/>
      <c r="CI60224" s="850"/>
    </row>
    <row r="60225" spans="85:87" x14ac:dyDescent="0.25">
      <c r="CG60225" s="768"/>
      <c r="CH60225" s="768"/>
      <c r="CI60225" s="850"/>
    </row>
    <row r="60226" spans="85:87" x14ac:dyDescent="0.25">
      <c r="CG60226" s="768"/>
      <c r="CH60226" s="768"/>
      <c r="CI60226" s="850"/>
    </row>
    <row r="60227" spans="85:87" x14ac:dyDescent="0.25">
      <c r="CG60227" s="768"/>
      <c r="CH60227" s="768"/>
      <c r="CI60227" s="850"/>
    </row>
    <row r="60228" spans="85:87" x14ac:dyDescent="0.25">
      <c r="CG60228" s="768"/>
      <c r="CH60228" s="768"/>
      <c r="CI60228" s="850"/>
    </row>
    <row r="60229" spans="85:87" x14ac:dyDescent="0.25">
      <c r="CG60229" s="768"/>
      <c r="CH60229" s="768"/>
      <c r="CI60229" s="850"/>
    </row>
    <row r="60230" spans="85:87" x14ac:dyDescent="0.25">
      <c r="CG60230" s="768"/>
      <c r="CH60230" s="768"/>
      <c r="CI60230" s="850"/>
    </row>
    <row r="60231" spans="85:87" x14ac:dyDescent="0.25">
      <c r="CG60231" s="768"/>
      <c r="CH60231" s="768"/>
      <c r="CI60231" s="850"/>
    </row>
    <row r="60232" spans="85:87" x14ac:dyDescent="0.25">
      <c r="CG60232" s="768"/>
      <c r="CH60232" s="768"/>
      <c r="CI60232" s="850"/>
    </row>
    <row r="60233" spans="85:87" x14ac:dyDescent="0.25">
      <c r="CG60233" s="768"/>
      <c r="CH60233" s="768"/>
      <c r="CI60233" s="850"/>
    </row>
    <row r="60234" spans="85:87" x14ac:dyDescent="0.25">
      <c r="CG60234" s="768"/>
      <c r="CH60234" s="768"/>
      <c r="CI60234" s="850"/>
    </row>
    <row r="60235" spans="85:87" x14ac:dyDescent="0.25">
      <c r="CG60235" s="768"/>
      <c r="CH60235" s="768"/>
      <c r="CI60235" s="850"/>
    </row>
    <row r="60236" spans="85:87" x14ac:dyDescent="0.25">
      <c r="CG60236" s="768"/>
      <c r="CH60236" s="768"/>
      <c r="CI60236" s="850"/>
    </row>
    <row r="60237" spans="85:87" x14ac:dyDescent="0.25">
      <c r="CG60237" s="768"/>
      <c r="CH60237" s="768"/>
      <c r="CI60237" s="850"/>
    </row>
    <row r="60238" spans="85:87" x14ac:dyDescent="0.25">
      <c r="CG60238" s="768"/>
      <c r="CH60238" s="768"/>
      <c r="CI60238" s="850"/>
    </row>
    <row r="60239" spans="85:87" x14ac:dyDescent="0.25">
      <c r="CG60239" s="768"/>
      <c r="CH60239" s="768"/>
      <c r="CI60239" s="850"/>
    </row>
    <row r="60240" spans="85:87" x14ac:dyDescent="0.25">
      <c r="CG60240" s="768"/>
      <c r="CH60240" s="768"/>
      <c r="CI60240" s="850"/>
    </row>
    <row r="60241" spans="85:87" x14ac:dyDescent="0.25">
      <c r="CG60241" s="768"/>
      <c r="CH60241" s="768"/>
      <c r="CI60241" s="850"/>
    </row>
    <row r="60242" spans="85:87" x14ac:dyDescent="0.25">
      <c r="CG60242" s="768"/>
      <c r="CH60242" s="768"/>
      <c r="CI60242" s="850"/>
    </row>
    <row r="60243" spans="85:87" x14ac:dyDescent="0.25">
      <c r="CG60243" s="768"/>
      <c r="CH60243" s="768"/>
      <c r="CI60243" s="850"/>
    </row>
    <row r="60244" spans="85:87" x14ac:dyDescent="0.25">
      <c r="CG60244" s="768"/>
      <c r="CH60244" s="768"/>
      <c r="CI60244" s="850"/>
    </row>
    <row r="60245" spans="85:87" x14ac:dyDescent="0.25">
      <c r="CG60245" s="768"/>
      <c r="CH60245" s="768"/>
      <c r="CI60245" s="850"/>
    </row>
    <row r="60246" spans="85:87" x14ac:dyDescent="0.25">
      <c r="CG60246" s="768"/>
      <c r="CH60246" s="768"/>
      <c r="CI60246" s="850"/>
    </row>
    <row r="60247" spans="85:87" x14ac:dyDescent="0.25">
      <c r="CG60247" s="768"/>
      <c r="CH60247" s="768"/>
      <c r="CI60247" s="850"/>
    </row>
    <row r="60248" spans="85:87" x14ac:dyDescent="0.25">
      <c r="CG60248" s="768"/>
      <c r="CH60248" s="768"/>
      <c r="CI60248" s="850"/>
    </row>
    <row r="60249" spans="85:87" x14ac:dyDescent="0.25">
      <c r="CG60249" s="768"/>
      <c r="CH60249" s="768"/>
      <c r="CI60249" s="850"/>
    </row>
    <row r="60250" spans="85:87" x14ac:dyDescent="0.25">
      <c r="CG60250" s="768"/>
      <c r="CH60250" s="768"/>
      <c r="CI60250" s="850"/>
    </row>
    <row r="60251" spans="85:87" x14ac:dyDescent="0.25">
      <c r="CG60251" s="768"/>
      <c r="CH60251" s="768"/>
      <c r="CI60251" s="850"/>
    </row>
    <row r="60252" spans="85:87" x14ac:dyDescent="0.25">
      <c r="CG60252" s="768"/>
      <c r="CH60252" s="768"/>
      <c r="CI60252" s="850"/>
    </row>
    <row r="60253" spans="85:87" x14ac:dyDescent="0.25">
      <c r="CG60253" s="768"/>
      <c r="CH60253" s="768"/>
      <c r="CI60253" s="850"/>
    </row>
    <row r="60254" spans="85:87" x14ac:dyDescent="0.25">
      <c r="CG60254" s="768"/>
      <c r="CH60254" s="768"/>
      <c r="CI60254" s="850"/>
    </row>
    <row r="60255" spans="85:87" x14ac:dyDescent="0.25">
      <c r="CG60255" s="768"/>
      <c r="CH60255" s="768"/>
      <c r="CI60255" s="850"/>
    </row>
    <row r="60256" spans="85:87" x14ac:dyDescent="0.25">
      <c r="CG60256" s="768"/>
      <c r="CH60256" s="768"/>
      <c r="CI60256" s="850"/>
    </row>
    <row r="60257" spans="85:87" x14ac:dyDescent="0.25">
      <c r="CG60257" s="768"/>
      <c r="CH60257" s="768"/>
      <c r="CI60257" s="850"/>
    </row>
    <row r="60258" spans="85:87" x14ac:dyDescent="0.25">
      <c r="CG60258" s="768"/>
      <c r="CH60258" s="768"/>
      <c r="CI60258" s="850"/>
    </row>
    <row r="60259" spans="85:87" x14ac:dyDescent="0.25">
      <c r="CG60259" s="768"/>
      <c r="CH60259" s="768"/>
      <c r="CI60259" s="850"/>
    </row>
    <row r="60260" spans="85:87" x14ac:dyDescent="0.25">
      <c r="CG60260" s="768"/>
      <c r="CH60260" s="768"/>
      <c r="CI60260" s="850"/>
    </row>
    <row r="60261" spans="85:87" x14ac:dyDescent="0.25">
      <c r="CG60261" s="768"/>
      <c r="CH60261" s="768"/>
      <c r="CI60261" s="850"/>
    </row>
    <row r="60262" spans="85:87" x14ac:dyDescent="0.25">
      <c r="CG60262" s="768"/>
      <c r="CH60262" s="768"/>
      <c r="CI60262" s="850"/>
    </row>
    <row r="60263" spans="85:87" x14ac:dyDescent="0.25">
      <c r="CG60263" s="768"/>
      <c r="CH60263" s="768"/>
      <c r="CI60263" s="850"/>
    </row>
    <row r="60264" spans="85:87" x14ac:dyDescent="0.25">
      <c r="CG60264" s="768"/>
      <c r="CH60264" s="768"/>
      <c r="CI60264" s="850"/>
    </row>
    <row r="60265" spans="85:87" x14ac:dyDescent="0.25">
      <c r="CG60265" s="768"/>
      <c r="CH60265" s="768"/>
      <c r="CI60265" s="850"/>
    </row>
    <row r="60266" spans="85:87" x14ac:dyDescent="0.25">
      <c r="CG60266" s="768"/>
      <c r="CH60266" s="768"/>
      <c r="CI60266" s="850"/>
    </row>
    <row r="60267" spans="85:87" x14ac:dyDescent="0.25">
      <c r="CG60267" s="768"/>
      <c r="CH60267" s="768"/>
      <c r="CI60267" s="850"/>
    </row>
    <row r="60268" spans="85:87" x14ac:dyDescent="0.25">
      <c r="CG60268" s="768"/>
      <c r="CH60268" s="768"/>
      <c r="CI60268" s="850"/>
    </row>
    <row r="60269" spans="85:87" x14ac:dyDescent="0.25">
      <c r="CG60269" s="768"/>
      <c r="CH60269" s="768"/>
      <c r="CI60269" s="850"/>
    </row>
    <row r="60270" spans="85:87" x14ac:dyDescent="0.25">
      <c r="CG60270" s="768"/>
      <c r="CH60270" s="768"/>
      <c r="CI60270" s="850"/>
    </row>
    <row r="60271" spans="85:87" x14ac:dyDescent="0.25">
      <c r="CG60271" s="768"/>
      <c r="CH60271" s="768"/>
      <c r="CI60271" s="850"/>
    </row>
    <row r="60272" spans="85:87" x14ac:dyDescent="0.25">
      <c r="CG60272" s="768"/>
      <c r="CH60272" s="768"/>
      <c r="CI60272" s="850"/>
    </row>
    <row r="60273" spans="85:87" x14ac:dyDescent="0.25">
      <c r="CG60273" s="768"/>
      <c r="CH60273" s="768"/>
      <c r="CI60273" s="850"/>
    </row>
    <row r="60274" spans="85:87" x14ac:dyDescent="0.25">
      <c r="CG60274" s="768"/>
      <c r="CH60274" s="768"/>
      <c r="CI60274" s="850"/>
    </row>
    <row r="60275" spans="85:87" x14ac:dyDescent="0.25">
      <c r="CG60275" s="768"/>
      <c r="CH60275" s="768"/>
      <c r="CI60275" s="850"/>
    </row>
    <row r="60276" spans="85:87" x14ac:dyDescent="0.25">
      <c r="CG60276" s="768"/>
      <c r="CH60276" s="768"/>
      <c r="CI60276" s="850"/>
    </row>
    <row r="60277" spans="85:87" x14ac:dyDescent="0.25">
      <c r="CG60277" s="768"/>
      <c r="CH60277" s="768"/>
      <c r="CI60277" s="850"/>
    </row>
    <row r="60278" spans="85:87" x14ac:dyDescent="0.25">
      <c r="CG60278" s="768"/>
      <c r="CH60278" s="768"/>
      <c r="CI60278" s="850"/>
    </row>
    <row r="60279" spans="85:87" x14ac:dyDescent="0.25">
      <c r="CG60279" s="768"/>
      <c r="CH60279" s="768"/>
      <c r="CI60279" s="850"/>
    </row>
    <row r="60280" spans="85:87" x14ac:dyDescent="0.25">
      <c r="CG60280" s="768"/>
      <c r="CH60280" s="768"/>
      <c r="CI60280" s="850"/>
    </row>
    <row r="60281" spans="85:87" x14ac:dyDescent="0.25">
      <c r="CG60281" s="768"/>
      <c r="CH60281" s="768"/>
      <c r="CI60281" s="850"/>
    </row>
    <row r="60282" spans="85:87" x14ac:dyDescent="0.25">
      <c r="CG60282" s="768"/>
      <c r="CH60282" s="768"/>
      <c r="CI60282" s="850"/>
    </row>
    <row r="60283" spans="85:87" x14ac:dyDescent="0.25">
      <c r="CG60283" s="768"/>
      <c r="CH60283" s="768"/>
      <c r="CI60283" s="850"/>
    </row>
    <row r="60284" spans="85:87" x14ac:dyDescent="0.25">
      <c r="CG60284" s="768"/>
      <c r="CH60284" s="768"/>
      <c r="CI60284" s="850"/>
    </row>
    <row r="60285" spans="85:87" x14ac:dyDescent="0.25">
      <c r="CG60285" s="768"/>
      <c r="CH60285" s="768"/>
      <c r="CI60285" s="850"/>
    </row>
    <row r="60286" spans="85:87" x14ac:dyDescent="0.25">
      <c r="CG60286" s="768"/>
      <c r="CH60286" s="768"/>
      <c r="CI60286" s="850"/>
    </row>
    <row r="60287" spans="85:87" x14ac:dyDescent="0.25">
      <c r="CG60287" s="768"/>
      <c r="CH60287" s="768"/>
      <c r="CI60287" s="850"/>
    </row>
    <row r="60288" spans="85:87" x14ac:dyDescent="0.25">
      <c r="CG60288" s="768"/>
      <c r="CH60288" s="768"/>
      <c r="CI60288" s="850"/>
    </row>
    <row r="60289" spans="85:87" x14ac:dyDescent="0.25">
      <c r="CG60289" s="768"/>
      <c r="CH60289" s="768"/>
      <c r="CI60289" s="850"/>
    </row>
    <row r="60290" spans="85:87" x14ac:dyDescent="0.25">
      <c r="CG60290" s="768"/>
      <c r="CH60290" s="768"/>
      <c r="CI60290" s="850"/>
    </row>
    <row r="60291" spans="85:87" x14ac:dyDescent="0.25">
      <c r="CG60291" s="768"/>
      <c r="CH60291" s="768"/>
      <c r="CI60291" s="850"/>
    </row>
    <row r="60292" spans="85:87" x14ac:dyDescent="0.25">
      <c r="CG60292" s="768"/>
      <c r="CH60292" s="768"/>
      <c r="CI60292" s="850"/>
    </row>
    <row r="60293" spans="85:87" x14ac:dyDescent="0.25">
      <c r="CG60293" s="768"/>
      <c r="CH60293" s="768"/>
      <c r="CI60293" s="850"/>
    </row>
    <row r="60294" spans="85:87" x14ac:dyDescent="0.25">
      <c r="CG60294" s="768"/>
      <c r="CH60294" s="768"/>
      <c r="CI60294" s="850"/>
    </row>
    <row r="60295" spans="85:87" x14ac:dyDescent="0.25">
      <c r="CG60295" s="768"/>
      <c r="CH60295" s="768"/>
      <c r="CI60295" s="850"/>
    </row>
    <row r="60296" spans="85:87" x14ac:dyDescent="0.25">
      <c r="CG60296" s="768"/>
      <c r="CH60296" s="768"/>
      <c r="CI60296" s="850"/>
    </row>
    <row r="60297" spans="85:87" x14ac:dyDescent="0.25">
      <c r="CG60297" s="768"/>
      <c r="CH60297" s="768"/>
      <c r="CI60297" s="850"/>
    </row>
    <row r="60298" spans="85:87" x14ac:dyDescent="0.25">
      <c r="CG60298" s="768"/>
      <c r="CH60298" s="768"/>
      <c r="CI60298" s="850"/>
    </row>
    <row r="60299" spans="85:87" x14ac:dyDescent="0.25">
      <c r="CG60299" s="768"/>
      <c r="CH60299" s="768"/>
      <c r="CI60299" s="850"/>
    </row>
    <row r="60300" spans="85:87" x14ac:dyDescent="0.25">
      <c r="CG60300" s="768"/>
      <c r="CH60300" s="768"/>
      <c r="CI60300" s="850"/>
    </row>
    <row r="60301" spans="85:87" x14ac:dyDescent="0.25">
      <c r="CG60301" s="768"/>
      <c r="CH60301" s="768"/>
      <c r="CI60301" s="850"/>
    </row>
    <row r="60302" spans="85:87" x14ac:dyDescent="0.25">
      <c r="CG60302" s="768"/>
      <c r="CH60302" s="768"/>
      <c r="CI60302" s="850"/>
    </row>
    <row r="60303" spans="85:87" x14ac:dyDescent="0.25">
      <c r="CG60303" s="768"/>
      <c r="CH60303" s="768"/>
      <c r="CI60303" s="850"/>
    </row>
    <row r="60304" spans="85:87" x14ac:dyDescent="0.25">
      <c r="CG60304" s="768"/>
      <c r="CH60304" s="768"/>
      <c r="CI60304" s="850"/>
    </row>
    <row r="60305" spans="85:87" x14ac:dyDescent="0.25">
      <c r="CG60305" s="768"/>
      <c r="CH60305" s="768"/>
      <c r="CI60305" s="850"/>
    </row>
    <row r="60306" spans="85:87" x14ac:dyDescent="0.25">
      <c r="CG60306" s="768"/>
      <c r="CH60306" s="768"/>
      <c r="CI60306" s="850"/>
    </row>
    <row r="60307" spans="85:87" x14ac:dyDescent="0.25">
      <c r="CG60307" s="768"/>
      <c r="CH60307" s="768"/>
      <c r="CI60307" s="850"/>
    </row>
    <row r="60308" spans="85:87" x14ac:dyDescent="0.25">
      <c r="CG60308" s="768"/>
      <c r="CH60308" s="768"/>
      <c r="CI60308" s="850"/>
    </row>
    <row r="60309" spans="85:87" x14ac:dyDescent="0.25">
      <c r="CG60309" s="768"/>
      <c r="CH60309" s="768"/>
      <c r="CI60309" s="850"/>
    </row>
    <row r="60310" spans="85:87" x14ac:dyDescent="0.25">
      <c r="CG60310" s="768"/>
      <c r="CH60310" s="768"/>
      <c r="CI60310" s="850"/>
    </row>
    <row r="60311" spans="85:87" x14ac:dyDescent="0.25">
      <c r="CG60311" s="768"/>
      <c r="CH60311" s="768"/>
      <c r="CI60311" s="850"/>
    </row>
    <row r="60312" spans="85:87" x14ac:dyDescent="0.25">
      <c r="CG60312" s="768"/>
      <c r="CH60312" s="768"/>
      <c r="CI60312" s="850"/>
    </row>
    <row r="60313" spans="85:87" x14ac:dyDescent="0.25">
      <c r="CG60313" s="768"/>
      <c r="CH60313" s="768"/>
      <c r="CI60313" s="850"/>
    </row>
    <row r="60314" spans="85:87" x14ac:dyDescent="0.25">
      <c r="CG60314" s="768"/>
      <c r="CH60314" s="768"/>
      <c r="CI60314" s="850"/>
    </row>
    <row r="60315" spans="85:87" x14ac:dyDescent="0.25">
      <c r="CG60315" s="768"/>
      <c r="CH60315" s="768"/>
      <c r="CI60315" s="850"/>
    </row>
    <row r="60316" spans="85:87" x14ac:dyDescent="0.25">
      <c r="CG60316" s="768"/>
      <c r="CH60316" s="768"/>
      <c r="CI60316" s="850"/>
    </row>
    <row r="60317" spans="85:87" x14ac:dyDescent="0.25">
      <c r="CG60317" s="768"/>
      <c r="CH60317" s="768"/>
      <c r="CI60317" s="850"/>
    </row>
    <row r="60318" spans="85:87" x14ac:dyDescent="0.25">
      <c r="CG60318" s="768"/>
      <c r="CH60318" s="768"/>
      <c r="CI60318" s="850"/>
    </row>
    <row r="60319" spans="85:87" x14ac:dyDescent="0.25">
      <c r="CG60319" s="768"/>
      <c r="CH60319" s="768"/>
      <c r="CI60319" s="850"/>
    </row>
    <row r="60320" spans="85:87" x14ac:dyDescent="0.25">
      <c r="CG60320" s="768"/>
      <c r="CH60320" s="768"/>
      <c r="CI60320" s="850"/>
    </row>
    <row r="60321" spans="85:87" x14ac:dyDescent="0.25">
      <c r="CG60321" s="768"/>
      <c r="CH60321" s="768"/>
      <c r="CI60321" s="850"/>
    </row>
    <row r="60322" spans="85:87" x14ac:dyDescent="0.25">
      <c r="CG60322" s="768"/>
      <c r="CH60322" s="768"/>
      <c r="CI60322" s="850"/>
    </row>
    <row r="60323" spans="85:87" x14ac:dyDescent="0.25">
      <c r="CG60323" s="768"/>
      <c r="CH60323" s="768"/>
      <c r="CI60323" s="850"/>
    </row>
    <row r="60324" spans="85:87" x14ac:dyDescent="0.25">
      <c r="CG60324" s="768"/>
      <c r="CH60324" s="768"/>
      <c r="CI60324" s="850"/>
    </row>
    <row r="60325" spans="85:87" x14ac:dyDescent="0.25">
      <c r="CG60325" s="768"/>
      <c r="CH60325" s="768"/>
      <c r="CI60325" s="850"/>
    </row>
    <row r="60326" spans="85:87" x14ac:dyDescent="0.25">
      <c r="CG60326" s="768"/>
      <c r="CH60326" s="768"/>
      <c r="CI60326" s="850"/>
    </row>
    <row r="60327" spans="85:87" x14ac:dyDescent="0.25">
      <c r="CG60327" s="768"/>
      <c r="CH60327" s="768"/>
      <c r="CI60327" s="850"/>
    </row>
    <row r="60328" spans="85:87" x14ac:dyDescent="0.25">
      <c r="CG60328" s="768"/>
      <c r="CH60328" s="768"/>
      <c r="CI60328" s="850"/>
    </row>
    <row r="60329" spans="85:87" x14ac:dyDescent="0.25">
      <c r="CG60329" s="768"/>
      <c r="CH60329" s="768"/>
      <c r="CI60329" s="850"/>
    </row>
    <row r="60330" spans="85:87" x14ac:dyDescent="0.25">
      <c r="CG60330" s="768"/>
      <c r="CH60330" s="768"/>
      <c r="CI60330" s="850"/>
    </row>
    <row r="60331" spans="85:87" x14ac:dyDescent="0.25">
      <c r="CG60331" s="768"/>
      <c r="CH60331" s="768"/>
      <c r="CI60331" s="850"/>
    </row>
    <row r="60332" spans="85:87" x14ac:dyDescent="0.25">
      <c r="CG60332" s="768"/>
      <c r="CH60332" s="768"/>
      <c r="CI60332" s="850"/>
    </row>
    <row r="60333" spans="85:87" x14ac:dyDescent="0.25">
      <c r="CG60333" s="768"/>
      <c r="CH60333" s="768"/>
      <c r="CI60333" s="850"/>
    </row>
    <row r="60334" spans="85:87" x14ac:dyDescent="0.25">
      <c r="CG60334" s="768"/>
      <c r="CH60334" s="768"/>
      <c r="CI60334" s="850"/>
    </row>
    <row r="60335" spans="85:87" x14ac:dyDescent="0.25">
      <c r="CG60335" s="768"/>
      <c r="CH60335" s="768"/>
      <c r="CI60335" s="850"/>
    </row>
    <row r="60336" spans="85:87" x14ac:dyDescent="0.25">
      <c r="CG60336" s="768"/>
      <c r="CH60336" s="768"/>
      <c r="CI60336" s="850"/>
    </row>
    <row r="60337" spans="85:87" x14ac:dyDescent="0.25">
      <c r="CG60337" s="768"/>
      <c r="CH60337" s="768"/>
      <c r="CI60337" s="850"/>
    </row>
    <row r="60338" spans="85:87" x14ac:dyDescent="0.25">
      <c r="CG60338" s="768"/>
      <c r="CH60338" s="768"/>
      <c r="CI60338" s="850"/>
    </row>
    <row r="60339" spans="85:87" x14ac:dyDescent="0.25">
      <c r="CG60339" s="768"/>
      <c r="CH60339" s="768"/>
      <c r="CI60339" s="850"/>
    </row>
    <row r="60340" spans="85:87" x14ac:dyDescent="0.25">
      <c r="CG60340" s="768"/>
      <c r="CH60340" s="768"/>
      <c r="CI60340" s="850"/>
    </row>
    <row r="60341" spans="85:87" x14ac:dyDescent="0.25">
      <c r="CG60341" s="768"/>
      <c r="CH60341" s="768"/>
      <c r="CI60341" s="850"/>
    </row>
    <row r="60342" spans="85:87" x14ac:dyDescent="0.25">
      <c r="CG60342" s="768"/>
      <c r="CH60342" s="768"/>
      <c r="CI60342" s="850"/>
    </row>
    <row r="60343" spans="85:87" x14ac:dyDescent="0.25">
      <c r="CG60343" s="768"/>
      <c r="CH60343" s="768"/>
      <c r="CI60343" s="850"/>
    </row>
    <row r="60344" spans="85:87" x14ac:dyDescent="0.25">
      <c r="CG60344" s="768"/>
      <c r="CH60344" s="768"/>
      <c r="CI60344" s="850"/>
    </row>
    <row r="60345" spans="85:87" x14ac:dyDescent="0.25">
      <c r="CG60345" s="768"/>
      <c r="CH60345" s="768"/>
      <c r="CI60345" s="850"/>
    </row>
    <row r="60346" spans="85:87" x14ac:dyDescent="0.25">
      <c r="CG60346" s="768"/>
      <c r="CH60346" s="768"/>
      <c r="CI60346" s="850"/>
    </row>
    <row r="60347" spans="85:87" x14ac:dyDescent="0.25">
      <c r="CG60347" s="768"/>
      <c r="CH60347" s="768"/>
      <c r="CI60347" s="850"/>
    </row>
    <row r="60348" spans="85:87" x14ac:dyDescent="0.25">
      <c r="CG60348" s="768"/>
      <c r="CH60348" s="768"/>
      <c r="CI60348" s="850"/>
    </row>
    <row r="60349" spans="85:87" x14ac:dyDescent="0.25">
      <c r="CG60349" s="768"/>
      <c r="CH60349" s="768"/>
      <c r="CI60349" s="850"/>
    </row>
    <row r="60350" spans="85:87" x14ac:dyDescent="0.25">
      <c r="CG60350" s="768"/>
      <c r="CH60350" s="768"/>
      <c r="CI60350" s="850"/>
    </row>
    <row r="60351" spans="85:87" x14ac:dyDescent="0.25">
      <c r="CG60351" s="768"/>
      <c r="CH60351" s="768"/>
      <c r="CI60351" s="850"/>
    </row>
    <row r="60352" spans="85:87" x14ac:dyDescent="0.25">
      <c r="CG60352" s="768"/>
      <c r="CH60352" s="768"/>
      <c r="CI60352" s="850"/>
    </row>
    <row r="60353" spans="85:87" x14ac:dyDescent="0.25">
      <c r="CG60353" s="768"/>
      <c r="CH60353" s="768"/>
      <c r="CI60353" s="850"/>
    </row>
    <row r="60354" spans="85:87" x14ac:dyDescent="0.25">
      <c r="CG60354" s="768"/>
      <c r="CH60354" s="768"/>
      <c r="CI60354" s="850"/>
    </row>
    <row r="60355" spans="85:87" x14ac:dyDescent="0.25">
      <c r="CG60355" s="768"/>
      <c r="CH60355" s="768"/>
      <c r="CI60355" s="850"/>
    </row>
    <row r="60356" spans="85:87" x14ac:dyDescent="0.25">
      <c r="CG60356" s="768"/>
      <c r="CH60356" s="768"/>
      <c r="CI60356" s="850"/>
    </row>
    <row r="60357" spans="85:87" x14ac:dyDescent="0.25">
      <c r="CG60357" s="768"/>
      <c r="CH60357" s="768"/>
      <c r="CI60357" s="850"/>
    </row>
    <row r="60358" spans="85:87" x14ac:dyDescent="0.25">
      <c r="CG60358" s="768"/>
      <c r="CH60358" s="768"/>
      <c r="CI60358" s="850"/>
    </row>
    <row r="60359" spans="85:87" x14ac:dyDescent="0.25">
      <c r="CG60359" s="768"/>
      <c r="CH60359" s="768"/>
      <c r="CI60359" s="850"/>
    </row>
    <row r="60360" spans="85:87" x14ac:dyDescent="0.25">
      <c r="CG60360" s="768"/>
      <c r="CH60360" s="768"/>
      <c r="CI60360" s="850"/>
    </row>
    <row r="60361" spans="85:87" x14ac:dyDescent="0.25">
      <c r="CG60361" s="768"/>
      <c r="CH60361" s="768"/>
      <c r="CI60361" s="850"/>
    </row>
    <row r="60362" spans="85:87" x14ac:dyDescent="0.25">
      <c r="CG60362" s="768"/>
      <c r="CH60362" s="768"/>
      <c r="CI60362" s="850"/>
    </row>
    <row r="60363" spans="85:87" x14ac:dyDescent="0.25">
      <c r="CG60363" s="768"/>
      <c r="CH60363" s="768"/>
      <c r="CI60363" s="850"/>
    </row>
    <row r="60364" spans="85:87" x14ac:dyDescent="0.25">
      <c r="CG60364" s="768"/>
      <c r="CH60364" s="768"/>
      <c r="CI60364" s="850"/>
    </row>
    <row r="60365" spans="85:87" x14ac:dyDescent="0.25">
      <c r="CG60365" s="768"/>
      <c r="CH60365" s="768"/>
      <c r="CI60365" s="850"/>
    </row>
    <row r="60366" spans="85:87" x14ac:dyDescent="0.25">
      <c r="CG60366" s="768"/>
      <c r="CH60366" s="768"/>
      <c r="CI60366" s="850"/>
    </row>
    <row r="60367" spans="85:87" x14ac:dyDescent="0.25">
      <c r="CG60367" s="768"/>
      <c r="CH60367" s="768"/>
      <c r="CI60367" s="850"/>
    </row>
    <row r="60368" spans="85:87" x14ac:dyDescent="0.25">
      <c r="CG60368" s="768"/>
      <c r="CH60368" s="768"/>
      <c r="CI60368" s="850"/>
    </row>
    <row r="60369" spans="85:87" x14ac:dyDescent="0.25">
      <c r="CG60369" s="768"/>
      <c r="CH60369" s="768"/>
      <c r="CI60369" s="850"/>
    </row>
    <row r="60370" spans="85:87" x14ac:dyDescent="0.25">
      <c r="CG60370" s="768"/>
      <c r="CH60370" s="768"/>
      <c r="CI60370" s="850"/>
    </row>
    <row r="60371" spans="85:87" x14ac:dyDescent="0.25">
      <c r="CG60371" s="768"/>
      <c r="CH60371" s="768"/>
      <c r="CI60371" s="850"/>
    </row>
    <row r="60372" spans="85:87" x14ac:dyDescent="0.25">
      <c r="CG60372" s="768"/>
      <c r="CH60372" s="768"/>
      <c r="CI60372" s="850"/>
    </row>
    <row r="60373" spans="85:87" x14ac:dyDescent="0.25">
      <c r="CG60373" s="768"/>
      <c r="CH60373" s="768"/>
      <c r="CI60373" s="850"/>
    </row>
    <row r="60374" spans="85:87" x14ac:dyDescent="0.25">
      <c r="CG60374" s="768"/>
      <c r="CH60374" s="768"/>
      <c r="CI60374" s="850"/>
    </row>
    <row r="60375" spans="85:87" x14ac:dyDescent="0.25">
      <c r="CG60375" s="768"/>
      <c r="CH60375" s="768"/>
      <c r="CI60375" s="850"/>
    </row>
    <row r="60376" spans="85:87" x14ac:dyDescent="0.25">
      <c r="CG60376" s="768"/>
      <c r="CH60376" s="768"/>
      <c r="CI60376" s="850"/>
    </row>
    <row r="60377" spans="85:87" x14ac:dyDescent="0.25">
      <c r="CG60377" s="768"/>
      <c r="CH60377" s="768"/>
      <c r="CI60377" s="850"/>
    </row>
    <row r="60378" spans="85:87" x14ac:dyDescent="0.25">
      <c r="CG60378" s="768"/>
      <c r="CH60378" s="768"/>
      <c r="CI60378" s="850"/>
    </row>
    <row r="60379" spans="85:87" x14ac:dyDescent="0.25">
      <c r="CG60379" s="768"/>
      <c r="CH60379" s="768"/>
      <c r="CI60379" s="850"/>
    </row>
    <row r="60380" spans="85:87" x14ac:dyDescent="0.25">
      <c r="CG60380" s="768"/>
      <c r="CH60380" s="768"/>
      <c r="CI60380" s="850"/>
    </row>
    <row r="60381" spans="85:87" x14ac:dyDescent="0.25">
      <c r="CG60381" s="768"/>
      <c r="CH60381" s="768"/>
      <c r="CI60381" s="850"/>
    </row>
    <row r="60382" spans="85:87" x14ac:dyDescent="0.25">
      <c r="CG60382" s="768"/>
      <c r="CH60382" s="768"/>
      <c r="CI60382" s="850"/>
    </row>
    <row r="60383" spans="85:87" x14ac:dyDescent="0.25">
      <c r="CG60383" s="768"/>
      <c r="CH60383" s="768"/>
      <c r="CI60383" s="850"/>
    </row>
    <row r="60384" spans="85:87" x14ac:dyDescent="0.25">
      <c r="CG60384" s="768"/>
      <c r="CH60384" s="768"/>
      <c r="CI60384" s="850"/>
    </row>
    <row r="60385" spans="85:87" x14ac:dyDescent="0.25">
      <c r="CG60385" s="768"/>
      <c r="CH60385" s="768"/>
      <c r="CI60385" s="850"/>
    </row>
    <row r="60386" spans="85:87" x14ac:dyDescent="0.25">
      <c r="CG60386" s="768"/>
      <c r="CH60386" s="768"/>
      <c r="CI60386" s="850"/>
    </row>
    <row r="60387" spans="85:87" x14ac:dyDescent="0.25">
      <c r="CG60387" s="768"/>
      <c r="CH60387" s="768"/>
      <c r="CI60387" s="850"/>
    </row>
    <row r="60388" spans="85:87" x14ac:dyDescent="0.25">
      <c r="CG60388" s="768"/>
      <c r="CH60388" s="768"/>
      <c r="CI60388" s="850"/>
    </row>
    <row r="60389" spans="85:87" x14ac:dyDescent="0.25">
      <c r="CG60389" s="768"/>
      <c r="CH60389" s="768"/>
      <c r="CI60389" s="850"/>
    </row>
    <row r="60390" spans="85:87" x14ac:dyDescent="0.25">
      <c r="CG60390" s="768"/>
      <c r="CH60390" s="768"/>
      <c r="CI60390" s="850"/>
    </row>
    <row r="60391" spans="85:87" x14ac:dyDescent="0.25">
      <c r="CG60391" s="768"/>
      <c r="CH60391" s="768"/>
      <c r="CI60391" s="850"/>
    </row>
    <row r="60392" spans="85:87" x14ac:dyDescent="0.25">
      <c r="CG60392" s="768"/>
      <c r="CH60392" s="768"/>
      <c r="CI60392" s="850"/>
    </row>
    <row r="60393" spans="85:87" x14ac:dyDescent="0.25">
      <c r="CG60393" s="768"/>
      <c r="CH60393" s="768"/>
      <c r="CI60393" s="850"/>
    </row>
    <row r="60394" spans="85:87" x14ac:dyDescent="0.25">
      <c r="CG60394" s="768"/>
      <c r="CH60394" s="768"/>
      <c r="CI60394" s="850"/>
    </row>
    <row r="60395" spans="85:87" x14ac:dyDescent="0.25">
      <c r="CG60395" s="768"/>
      <c r="CH60395" s="768"/>
      <c r="CI60395" s="850"/>
    </row>
    <row r="60396" spans="85:87" x14ac:dyDescent="0.25">
      <c r="CG60396" s="768"/>
      <c r="CH60396" s="768"/>
      <c r="CI60396" s="850"/>
    </row>
    <row r="60397" spans="85:87" x14ac:dyDescent="0.25">
      <c r="CG60397" s="768"/>
      <c r="CH60397" s="768"/>
      <c r="CI60397" s="850"/>
    </row>
    <row r="60398" spans="85:87" x14ac:dyDescent="0.25">
      <c r="CG60398" s="768"/>
      <c r="CH60398" s="768"/>
      <c r="CI60398" s="850"/>
    </row>
    <row r="60399" spans="85:87" x14ac:dyDescent="0.25">
      <c r="CG60399" s="768"/>
      <c r="CH60399" s="768"/>
      <c r="CI60399" s="850"/>
    </row>
    <row r="60400" spans="85:87" x14ac:dyDescent="0.25">
      <c r="CG60400" s="768"/>
      <c r="CH60400" s="768"/>
      <c r="CI60400" s="850"/>
    </row>
    <row r="60401" spans="85:87" x14ac:dyDescent="0.25">
      <c r="CG60401" s="768"/>
      <c r="CH60401" s="768"/>
      <c r="CI60401" s="850"/>
    </row>
    <row r="60402" spans="85:87" x14ac:dyDescent="0.25">
      <c r="CG60402" s="768"/>
      <c r="CH60402" s="768"/>
      <c r="CI60402" s="850"/>
    </row>
    <row r="60403" spans="85:87" x14ac:dyDescent="0.25">
      <c r="CG60403" s="768"/>
      <c r="CH60403" s="768"/>
      <c r="CI60403" s="850"/>
    </row>
    <row r="60404" spans="85:87" x14ac:dyDescent="0.25">
      <c r="CG60404" s="768"/>
      <c r="CH60404" s="768"/>
      <c r="CI60404" s="850"/>
    </row>
    <row r="60405" spans="85:87" x14ac:dyDescent="0.25">
      <c r="CG60405" s="768"/>
      <c r="CH60405" s="768"/>
      <c r="CI60405" s="850"/>
    </row>
    <row r="60406" spans="85:87" x14ac:dyDescent="0.25">
      <c r="CG60406" s="768"/>
      <c r="CH60406" s="768"/>
      <c r="CI60406" s="850"/>
    </row>
    <row r="60407" spans="85:87" x14ac:dyDescent="0.25">
      <c r="CG60407" s="768"/>
      <c r="CH60407" s="768"/>
      <c r="CI60407" s="850"/>
    </row>
    <row r="60408" spans="85:87" x14ac:dyDescent="0.25">
      <c r="CG60408" s="768"/>
      <c r="CH60408" s="768"/>
      <c r="CI60408" s="850"/>
    </row>
    <row r="60409" spans="85:87" x14ac:dyDescent="0.25">
      <c r="CG60409" s="768"/>
      <c r="CH60409" s="768"/>
      <c r="CI60409" s="850"/>
    </row>
    <row r="60410" spans="85:87" x14ac:dyDescent="0.25">
      <c r="CG60410" s="768"/>
      <c r="CH60410" s="768"/>
      <c r="CI60410" s="850"/>
    </row>
    <row r="60411" spans="85:87" x14ac:dyDescent="0.25">
      <c r="CG60411" s="768"/>
      <c r="CH60411" s="768"/>
      <c r="CI60411" s="850"/>
    </row>
    <row r="60412" spans="85:87" x14ac:dyDescent="0.25">
      <c r="CG60412" s="768"/>
      <c r="CH60412" s="768"/>
      <c r="CI60412" s="850"/>
    </row>
    <row r="60413" spans="85:87" x14ac:dyDescent="0.25">
      <c r="CG60413" s="768"/>
      <c r="CH60413" s="768"/>
      <c r="CI60413" s="850"/>
    </row>
    <row r="60414" spans="85:87" x14ac:dyDescent="0.25">
      <c r="CG60414" s="768"/>
      <c r="CH60414" s="768"/>
      <c r="CI60414" s="850"/>
    </row>
    <row r="60415" spans="85:87" x14ac:dyDescent="0.25">
      <c r="CG60415" s="768"/>
      <c r="CH60415" s="768"/>
      <c r="CI60415" s="850"/>
    </row>
    <row r="60416" spans="85:87" x14ac:dyDescent="0.25">
      <c r="CG60416" s="768"/>
      <c r="CH60416" s="768"/>
      <c r="CI60416" s="850"/>
    </row>
    <row r="60417" spans="85:87" x14ac:dyDescent="0.25">
      <c r="CG60417" s="768"/>
      <c r="CH60417" s="768"/>
      <c r="CI60417" s="850"/>
    </row>
    <row r="60418" spans="85:87" x14ac:dyDescent="0.25">
      <c r="CG60418" s="768"/>
      <c r="CH60418" s="768"/>
      <c r="CI60418" s="850"/>
    </row>
    <row r="60419" spans="85:87" x14ac:dyDescent="0.25">
      <c r="CG60419" s="768"/>
      <c r="CH60419" s="768"/>
      <c r="CI60419" s="850"/>
    </row>
    <row r="60420" spans="85:87" x14ac:dyDescent="0.25">
      <c r="CG60420" s="768"/>
      <c r="CH60420" s="768"/>
      <c r="CI60420" s="850"/>
    </row>
    <row r="60421" spans="85:87" x14ac:dyDescent="0.25">
      <c r="CG60421" s="768"/>
      <c r="CH60421" s="768"/>
      <c r="CI60421" s="850"/>
    </row>
    <row r="60422" spans="85:87" x14ac:dyDescent="0.25">
      <c r="CG60422" s="768"/>
      <c r="CH60422" s="768"/>
      <c r="CI60422" s="850"/>
    </row>
    <row r="60423" spans="85:87" x14ac:dyDescent="0.25">
      <c r="CG60423" s="768"/>
      <c r="CH60423" s="768"/>
      <c r="CI60423" s="850"/>
    </row>
    <row r="60424" spans="85:87" x14ac:dyDescent="0.25">
      <c r="CG60424" s="768"/>
      <c r="CH60424" s="768"/>
      <c r="CI60424" s="850"/>
    </row>
    <row r="60425" spans="85:87" x14ac:dyDescent="0.25">
      <c r="CG60425" s="768"/>
      <c r="CH60425" s="768"/>
      <c r="CI60425" s="850"/>
    </row>
    <row r="60426" spans="85:87" x14ac:dyDescent="0.25">
      <c r="CG60426" s="768"/>
      <c r="CH60426" s="768"/>
      <c r="CI60426" s="850"/>
    </row>
    <row r="60427" spans="85:87" x14ac:dyDescent="0.25">
      <c r="CG60427" s="768"/>
      <c r="CH60427" s="768"/>
      <c r="CI60427" s="850"/>
    </row>
    <row r="60428" spans="85:87" x14ac:dyDescent="0.25">
      <c r="CG60428" s="768"/>
      <c r="CH60428" s="768"/>
      <c r="CI60428" s="850"/>
    </row>
    <row r="60429" spans="85:87" x14ac:dyDescent="0.25">
      <c r="CG60429" s="768"/>
      <c r="CH60429" s="768"/>
      <c r="CI60429" s="850"/>
    </row>
    <row r="60430" spans="85:87" x14ac:dyDescent="0.25">
      <c r="CG60430" s="768"/>
      <c r="CH60430" s="768"/>
      <c r="CI60430" s="850"/>
    </row>
    <row r="60431" spans="85:87" x14ac:dyDescent="0.25">
      <c r="CG60431" s="768"/>
      <c r="CH60431" s="768"/>
      <c r="CI60431" s="850"/>
    </row>
    <row r="60432" spans="85:87" x14ac:dyDescent="0.25">
      <c r="CG60432" s="768"/>
      <c r="CH60432" s="768"/>
      <c r="CI60432" s="850"/>
    </row>
    <row r="60433" spans="85:87" x14ac:dyDescent="0.25">
      <c r="CG60433" s="768"/>
      <c r="CH60433" s="768"/>
      <c r="CI60433" s="850"/>
    </row>
    <row r="60434" spans="85:87" x14ac:dyDescent="0.25">
      <c r="CG60434" s="768"/>
      <c r="CH60434" s="768"/>
      <c r="CI60434" s="850"/>
    </row>
    <row r="60435" spans="85:87" x14ac:dyDescent="0.25">
      <c r="CG60435" s="768"/>
      <c r="CH60435" s="768"/>
      <c r="CI60435" s="850"/>
    </row>
    <row r="60436" spans="85:87" x14ac:dyDescent="0.25">
      <c r="CG60436" s="768"/>
      <c r="CH60436" s="768"/>
      <c r="CI60436" s="850"/>
    </row>
    <row r="60437" spans="85:87" x14ac:dyDescent="0.25">
      <c r="CG60437" s="768"/>
      <c r="CH60437" s="768"/>
      <c r="CI60437" s="850"/>
    </row>
    <row r="60438" spans="85:87" x14ac:dyDescent="0.25">
      <c r="CG60438" s="768"/>
      <c r="CH60438" s="768"/>
      <c r="CI60438" s="850"/>
    </row>
    <row r="60439" spans="85:87" x14ac:dyDescent="0.25">
      <c r="CG60439" s="768"/>
      <c r="CH60439" s="768"/>
      <c r="CI60439" s="850"/>
    </row>
    <row r="60440" spans="85:87" x14ac:dyDescent="0.25">
      <c r="CG60440" s="768"/>
      <c r="CH60440" s="768"/>
      <c r="CI60440" s="850"/>
    </row>
    <row r="60441" spans="85:87" x14ac:dyDescent="0.25">
      <c r="CG60441" s="768"/>
      <c r="CH60441" s="768"/>
      <c r="CI60441" s="850"/>
    </row>
    <row r="60442" spans="85:87" x14ac:dyDescent="0.25">
      <c r="CG60442" s="768"/>
      <c r="CH60442" s="768"/>
      <c r="CI60442" s="850"/>
    </row>
    <row r="60443" spans="85:87" x14ac:dyDescent="0.25">
      <c r="CG60443" s="768"/>
      <c r="CH60443" s="768"/>
      <c r="CI60443" s="850"/>
    </row>
    <row r="60444" spans="85:87" x14ac:dyDescent="0.25">
      <c r="CG60444" s="768"/>
      <c r="CH60444" s="768"/>
      <c r="CI60444" s="850"/>
    </row>
    <row r="60445" spans="85:87" x14ac:dyDescent="0.25">
      <c r="CG60445" s="768"/>
      <c r="CH60445" s="768"/>
      <c r="CI60445" s="850"/>
    </row>
    <row r="60446" spans="85:87" x14ac:dyDescent="0.25">
      <c r="CG60446" s="768"/>
      <c r="CH60446" s="768"/>
      <c r="CI60446" s="850"/>
    </row>
    <row r="60447" spans="85:87" x14ac:dyDescent="0.25">
      <c r="CG60447" s="768"/>
      <c r="CH60447" s="768"/>
      <c r="CI60447" s="850"/>
    </row>
    <row r="60448" spans="85:87" x14ac:dyDescent="0.25">
      <c r="CG60448" s="768"/>
      <c r="CH60448" s="768"/>
      <c r="CI60448" s="850"/>
    </row>
    <row r="60449" spans="85:87" x14ac:dyDescent="0.25">
      <c r="CG60449" s="768"/>
      <c r="CH60449" s="768"/>
      <c r="CI60449" s="850"/>
    </row>
    <row r="60450" spans="85:87" x14ac:dyDescent="0.25">
      <c r="CG60450" s="768"/>
      <c r="CH60450" s="768"/>
      <c r="CI60450" s="850"/>
    </row>
    <row r="60451" spans="85:87" x14ac:dyDescent="0.25">
      <c r="CG60451" s="768"/>
      <c r="CH60451" s="768"/>
      <c r="CI60451" s="850"/>
    </row>
    <row r="60452" spans="85:87" x14ac:dyDescent="0.25">
      <c r="CG60452" s="768"/>
      <c r="CH60452" s="768"/>
      <c r="CI60452" s="850"/>
    </row>
    <row r="60453" spans="85:87" x14ac:dyDescent="0.25">
      <c r="CG60453" s="768"/>
      <c r="CH60453" s="768"/>
      <c r="CI60453" s="850"/>
    </row>
    <row r="60454" spans="85:87" x14ac:dyDescent="0.25">
      <c r="CG60454" s="768"/>
      <c r="CH60454" s="768"/>
      <c r="CI60454" s="850"/>
    </row>
    <row r="60455" spans="85:87" x14ac:dyDescent="0.25">
      <c r="CG60455" s="768"/>
      <c r="CH60455" s="768"/>
      <c r="CI60455" s="850"/>
    </row>
    <row r="60456" spans="85:87" x14ac:dyDescent="0.25">
      <c r="CG60456" s="768"/>
      <c r="CH60456" s="768"/>
      <c r="CI60456" s="850"/>
    </row>
    <row r="60457" spans="85:87" x14ac:dyDescent="0.25">
      <c r="CG60457" s="768"/>
      <c r="CH60457" s="768"/>
      <c r="CI60457" s="850"/>
    </row>
    <row r="60458" spans="85:87" x14ac:dyDescent="0.25">
      <c r="CG60458" s="768"/>
      <c r="CH60458" s="768"/>
      <c r="CI60458" s="850"/>
    </row>
    <row r="60459" spans="85:87" x14ac:dyDescent="0.25">
      <c r="CG60459" s="768"/>
      <c r="CH60459" s="768"/>
      <c r="CI60459" s="850"/>
    </row>
    <row r="60460" spans="85:87" x14ac:dyDescent="0.25">
      <c r="CG60460" s="768"/>
      <c r="CH60460" s="768"/>
      <c r="CI60460" s="850"/>
    </row>
    <row r="60461" spans="85:87" x14ac:dyDescent="0.25">
      <c r="CG60461" s="768"/>
      <c r="CH60461" s="768"/>
      <c r="CI60461" s="850"/>
    </row>
    <row r="60462" spans="85:87" x14ac:dyDescent="0.25">
      <c r="CG60462" s="768"/>
      <c r="CH60462" s="768"/>
      <c r="CI60462" s="850"/>
    </row>
    <row r="60463" spans="85:87" x14ac:dyDescent="0.25">
      <c r="CG60463" s="768"/>
      <c r="CH60463" s="768"/>
      <c r="CI60463" s="850"/>
    </row>
    <row r="60464" spans="85:87" x14ac:dyDescent="0.25">
      <c r="CG60464" s="768"/>
      <c r="CH60464" s="768"/>
      <c r="CI60464" s="850"/>
    </row>
    <row r="60465" spans="85:87" x14ac:dyDescent="0.25">
      <c r="CG60465" s="768"/>
      <c r="CH60465" s="768"/>
      <c r="CI60465" s="850"/>
    </row>
    <row r="60466" spans="85:87" x14ac:dyDescent="0.25">
      <c r="CG60466" s="768"/>
      <c r="CH60466" s="768"/>
      <c r="CI60466" s="850"/>
    </row>
    <row r="60467" spans="85:87" x14ac:dyDescent="0.25">
      <c r="CG60467" s="768"/>
      <c r="CH60467" s="768"/>
      <c r="CI60467" s="850"/>
    </row>
    <row r="60468" spans="85:87" x14ac:dyDescent="0.25">
      <c r="CG60468" s="768"/>
      <c r="CH60468" s="768"/>
      <c r="CI60468" s="850"/>
    </row>
    <row r="60469" spans="85:87" x14ac:dyDescent="0.25">
      <c r="CG60469" s="768"/>
      <c r="CH60469" s="768"/>
      <c r="CI60469" s="850"/>
    </row>
    <row r="60470" spans="85:87" x14ac:dyDescent="0.25">
      <c r="CG60470" s="768"/>
      <c r="CH60470" s="768"/>
      <c r="CI60470" s="850"/>
    </row>
    <row r="60471" spans="85:87" x14ac:dyDescent="0.25">
      <c r="CG60471" s="768"/>
      <c r="CH60471" s="768"/>
      <c r="CI60471" s="850"/>
    </row>
    <row r="60472" spans="85:87" x14ac:dyDescent="0.25">
      <c r="CG60472" s="768"/>
      <c r="CH60472" s="768"/>
      <c r="CI60472" s="850"/>
    </row>
    <row r="60473" spans="85:87" x14ac:dyDescent="0.25">
      <c r="CG60473" s="768"/>
      <c r="CH60473" s="768"/>
      <c r="CI60473" s="850"/>
    </row>
    <row r="60474" spans="85:87" x14ac:dyDescent="0.25">
      <c r="CG60474" s="768"/>
      <c r="CH60474" s="768"/>
      <c r="CI60474" s="850"/>
    </row>
    <row r="60475" spans="85:87" x14ac:dyDescent="0.25">
      <c r="CG60475" s="768"/>
      <c r="CH60475" s="768"/>
      <c r="CI60475" s="850"/>
    </row>
    <row r="60476" spans="85:87" x14ac:dyDescent="0.25">
      <c r="CG60476" s="768"/>
      <c r="CH60476" s="768"/>
      <c r="CI60476" s="850"/>
    </row>
    <row r="60477" spans="85:87" x14ac:dyDescent="0.25">
      <c r="CG60477" s="768"/>
      <c r="CH60477" s="768"/>
      <c r="CI60477" s="850"/>
    </row>
    <row r="60478" spans="85:87" x14ac:dyDescent="0.25">
      <c r="CG60478" s="768"/>
      <c r="CH60478" s="768"/>
      <c r="CI60478" s="850"/>
    </row>
    <row r="60479" spans="85:87" x14ac:dyDescent="0.25">
      <c r="CG60479" s="768"/>
      <c r="CH60479" s="768"/>
      <c r="CI60479" s="850"/>
    </row>
    <row r="60480" spans="85:87" x14ac:dyDescent="0.25">
      <c r="CG60480" s="768"/>
      <c r="CH60480" s="768"/>
      <c r="CI60480" s="850"/>
    </row>
    <row r="60481" spans="85:87" x14ac:dyDescent="0.25">
      <c r="CG60481" s="768"/>
      <c r="CH60481" s="768"/>
      <c r="CI60481" s="850"/>
    </row>
    <row r="60482" spans="85:87" x14ac:dyDescent="0.25">
      <c r="CG60482" s="768"/>
      <c r="CH60482" s="768"/>
      <c r="CI60482" s="850"/>
    </row>
    <row r="60483" spans="85:87" x14ac:dyDescent="0.25">
      <c r="CG60483" s="768"/>
      <c r="CH60483" s="768"/>
      <c r="CI60483" s="850"/>
    </row>
    <row r="60484" spans="85:87" x14ac:dyDescent="0.25">
      <c r="CG60484" s="768"/>
      <c r="CH60484" s="768"/>
      <c r="CI60484" s="850"/>
    </row>
    <row r="60485" spans="85:87" x14ac:dyDescent="0.25">
      <c r="CG60485" s="768"/>
      <c r="CH60485" s="768"/>
      <c r="CI60485" s="850"/>
    </row>
    <row r="60486" spans="85:87" x14ac:dyDescent="0.25">
      <c r="CG60486" s="768"/>
      <c r="CH60486" s="768"/>
      <c r="CI60486" s="850"/>
    </row>
    <row r="60487" spans="85:87" x14ac:dyDescent="0.25">
      <c r="CG60487" s="768"/>
      <c r="CH60487" s="768"/>
      <c r="CI60487" s="850"/>
    </row>
    <row r="60488" spans="85:87" x14ac:dyDescent="0.25">
      <c r="CG60488" s="768"/>
      <c r="CH60488" s="768"/>
      <c r="CI60488" s="850"/>
    </row>
    <row r="60489" spans="85:87" x14ac:dyDescent="0.25">
      <c r="CG60489" s="768"/>
      <c r="CH60489" s="768"/>
      <c r="CI60489" s="850"/>
    </row>
    <row r="60490" spans="85:87" x14ac:dyDescent="0.25">
      <c r="CG60490" s="768"/>
      <c r="CH60490" s="768"/>
      <c r="CI60490" s="850"/>
    </row>
    <row r="60491" spans="85:87" x14ac:dyDescent="0.25">
      <c r="CG60491" s="768"/>
      <c r="CH60491" s="768"/>
      <c r="CI60491" s="850"/>
    </row>
    <row r="60492" spans="85:87" x14ac:dyDescent="0.25">
      <c r="CG60492" s="768"/>
      <c r="CH60492" s="768"/>
      <c r="CI60492" s="850"/>
    </row>
    <row r="60493" spans="85:87" x14ac:dyDescent="0.25">
      <c r="CG60493" s="768"/>
      <c r="CH60493" s="768"/>
      <c r="CI60493" s="850"/>
    </row>
    <row r="60494" spans="85:87" x14ac:dyDescent="0.25">
      <c r="CG60494" s="768"/>
      <c r="CH60494" s="768"/>
      <c r="CI60494" s="850"/>
    </row>
    <row r="60495" spans="85:87" x14ac:dyDescent="0.25">
      <c r="CG60495" s="768"/>
      <c r="CH60495" s="768"/>
      <c r="CI60495" s="850"/>
    </row>
    <row r="60496" spans="85:87" x14ac:dyDescent="0.25">
      <c r="CG60496" s="768"/>
      <c r="CH60496" s="768"/>
      <c r="CI60496" s="850"/>
    </row>
    <row r="60497" spans="85:87" x14ac:dyDescent="0.25">
      <c r="CG60497" s="768"/>
      <c r="CH60497" s="768"/>
      <c r="CI60497" s="850"/>
    </row>
    <row r="60498" spans="85:87" x14ac:dyDescent="0.25">
      <c r="CG60498" s="768"/>
      <c r="CH60498" s="768"/>
      <c r="CI60498" s="850"/>
    </row>
    <row r="60499" spans="85:87" x14ac:dyDescent="0.25">
      <c r="CG60499" s="768"/>
      <c r="CH60499" s="768"/>
      <c r="CI60499" s="850"/>
    </row>
    <row r="60500" spans="85:87" x14ac:dyDescent="0.25">
      <c r="CG60500" s="768"/>
      <c r="CH60500" s="768"/>
      <c r="CI60500" s="850"/>
    </row>
    <row r="60501" spans="85:87" x14ac:dyDescent="0.25">
      <c r="CG60501" s="768"/>
      <c r="CH60501" s="768"/>
      <c r="CI60501" s="850"/>
    </row>
    <row r="60502" spans="85:87" x14ac:dyDescent="0.25">
      <c r="CG60502" s="768"/>
      <c r="CH60502" s="768"/>
      <c r="CI60502" s="850"/>
    </row>
    <row r="60503" spans="85:87" x14ac:dyDescent="0.25">
      <c r="CG60503" s="768"/>
      <c r="CH60503" s="768"/>
      <c r="CI60503" s="850"/>
    </row>
    <row r="60504" spans="85:87" x14ac:dyDescent="0.25">
      <c r="CG60504" s="768"/>
      <c r="CH60504" s="768"/>
      <c r="CI60504" s="850"/>
    </row>
    <row r="60505" spans="85:87" x14ac:dyDescent="0.25">
      <c r="CG60505" s="768"/>
      <c r="CH60505" s="768"/>
      <c r="CI60505" s="850"/>
    </row>
    <row r="60506" spans="85:87" x14ac:dyDescent="0.25">
      <c r="CG60506" s="768"/>
      <c r="CH60506" s="768"/>
      <c r="CI60506" s="850"/>
    </row>
    <row r="60507" spans="85:87" x14ac:dyDescent="0.25">
      <c r="CG60507" s="768"/>
      <c r="CH60507" s="768"/>
      <c r="CI60507" s="850"/>
    </row>
    <row r="60508" spans="85:87" x14ac:dyDescent="0.25">
      <c r="CG60508" s="768"/>
      <c r="CH60508" s="768"/>
      <c r="CI60508" s="850"/>
    </row>
    <row r="60509" spans="85:87" x14ac:dyDescent="0.25">
      <c r="CG60509" s="768"/>
      <c r="CH60509" s="768"/>
      <c r="CI60509" s="850"/>
    </row>
    <row r="60510" spans="85:87" x14ac:dyDescent="0.25">
      <c r="CG60510" s="768"/>
      <c r="CH60510" s="768"/>
      <c r="CI60510" s="850"/>
    </row>
    <row r="60511" spans="85:87" x14ac:dyDescent="0.25">
      <c r="CG60511" s="768"/>
      <c r="CH60511" s="768"/>
      <c r="CI60511" s="850"/>
    </row>
    <row r="60512" spans="85:87" x14ac:dyDescent="0.25">
      <c r="CG60512" s="768"/>
      <c r="CH60512" s="768"/>
      <c r="CI60512" s="850"/>
    </row>
    <row r="60513" spans="85:87" x14ac:dyDescent="0.25">
      <c r="CG60513" s="768"/>
      <c r="CH60513" s="768"/>
      <c r="CI60513" s="850"/>
    </row>
    <row r="60514" spans="85:87" x14ac:dyDescent="0.25">
      <c r="CG60514" s="768"/>
      <c r="CH60514" s="768"/>
      <c r="CI60514" s="850"/>
    </row>
    <row r="60515" spans="85:87" x14ac:dyDescent="0.25">
      <c r="CG60515" s="768"/>
      <c r="CH60515" s="768"/>
      <c r="CI60515" s="850"/>
    </row>
    <row r="60516" spans="85:87" x14ac:dyDescent="0.25">
      <c r="CG60516" s="768"/>
      <c r="CH60516" s="768"/>
      <c r="CI60516" s="850"/>
    </row>
    <row r="60517" spans="85:87" x14ac:dyDescent="0.25">
      <c r="CG60517" s="768"/>
      <c r="CH60517" s="768"/>
      <c r="CI60517" s="850"/>
    </row>
    <row r="60518" spans="85:87" x14ac:dyDescent="0.25">
      <c r="CG60518" s="768"/>
      <c r="CH60518" s="768"/>
      <c r="CI60518" s="850"/>
    </row>
    <row r="60519" spans="85:87" x14ac:dyDescent="0.25">
      <c r="CG60519" s="768"/>
      <c r="CH60519" s="768"/>
      <c r="CI60519" s="850"/>
    </row>
    <row r="60520" spans="85:87" x14ac:dyDescent="0.25">
      <c r="CG60520" s="768"/>
      <c r="CH60520" s="768"/>
      <c r="CI60520" s="850"/>
    </row>
    <row r="60521" spans="85:87" x14ac:dyDescent="0.25">
      <c r="CG60521" s="768"/>
      <c r="CH60521" s="768"/>
      <c r="CI60521" s="850"/>
    </row>
    <row r="60522" spans="85:87" x14ac:dyDescent="0.25">
      <c r="CG60522" s="768"/>
      <c r="CH60522" s="768"/>
      <c r="CI60522" s="850"/>
    </row>
    <row r="60523" spans="85:87" x14ac:dyDescent="0.25">
      <c r="CG60523" s="768"/>
      <c r="CH60523" s="768"/>
      <c r="CI60523" s="850"/>
    </row>
    <row r="60524" spans="85:87" x14ac:dyDescent="0.25">
      <c r="CG60524" s="768"/>
      <c r="CH60524" s="768"/>
      <c r="CI60524" s="850"/>
    </row>
    <row r="60525" spans="85:87" x14ac:dyDescent="0.25">
      <c r="CG60525" s="768"/>
      <c r="CH60525" s="768"/>
      <c r="CI60525" s="850"/>
    </row>
    <row r="60526" spans="85:87" x14ac:dyDescent="0.25">
      <c r="CG60526" s="768"/>
      <c r="CH60526" s="768"/>
      <c r="CI60526" s="850"/>
    </row>
    <row r="60527" spans="85:87" x14ac:dyDescent="0.25">
      <c r="CG60527" s="768"/>
      <c r="CH60527" s="768"/>
      <c r="CI60527" s="850"/>
    </row>
    <row r="60528" spans="85:87" x14ac:dyDescent="0.25">
      <c r="CG60528" s="768"/>
      <c r="CH60528" s="768"/>
      <c r="CI60528" s="850"/>
    </row>
    <row r="60529" spans="85:87" x14ac:dyDescent="0.25">
      <c r="CG60529" s="768"/>
      <c r="CH60529" s="768"/>
      <c r="CI60529" s="850"/>
    </row>
    <row r="60530" spans="85:87" x14ac:dyDescent="0.25">
      <c r="CG60530" s="768"/>
      <c r="CH60530" s="768"/>
      <c r="CI60530" s="850"/>
    </row>
    <row r="60531" spans="85:87" x14ac:dyDescent="0.25">
      <c r="CG60531" s="768"/>
      <c r="CH60531" s="768"/>
      <c r="CI60531" s="850"/>
    </row>
    <row r="60532" spans="85:87" x14ac:dyDescent="0.25">
      <c r="CG60532" s="768"/>
      <c r="CH60532" s="768"/>
      <c r="CI60532" s="850"/>
    </row>
    <row r="60533" spans="85:87" x14ac:dyDescent="0.25">
      <c r="CG60533" s="768"/>
      <c r="CH60533" s="768"/>
      <c r="CI60533" s="850"/>
    </row>
    <row r="60534" spans="85:87" x14ac:dyDescent="0.25">
      <c r="CG60534" s="768"/>
      <c r="CH60534" s="768"/>
      <c r="CI60534" s="850"/>
    </row>
    <row r="60535" spans="85:87" x14ac:dyDescent="0.25">
      <c r="CG60535" s="768"/>
      <c r="CH60535" s="768"/>
      <c r="CI60535" s="850"/>
    </row>
    <row r="60536" spans="85:87" x14ac:dyDescent="0.25">
      <c r="CG60536" s="768"/>
      <c r="CH60536" s="768"/>
      <c r="CI60536" s="850"/>
    </row>
    <row r="60537" spans="85:87" x14ac:dyDescent="0.25">
      <c r="CG60537" s="768"/>
      <c r="CH60537" s="768"/>
      <c r="CI60537" s="850"/>
    </row>
    <row r="60538" spans="85:87" x14ac:dyDescent="0.25">
      <c r="CG60538" s="768"/>
      <c r="CH60538" s="768"/>
      <c r="CI60538" s="850"/>
    </row>
    <row r="60539" spans="85:87" x14ac:dyDescent="0.25">
      <c r="CG60539" s="768"/>
      <c r="CH60539" s="768"/>
      <c r="CI60539" s="850"/>
    </row>
    <row r="60540" spans="85:87" x14ac:dyDescent="0.25">
      <c r="CG60540" s="768"/>
      <c r="CH60540" s="768"/>
      <c r="CI60540" s="850"/>
    </row>
    <row r="60541" spans="85:87" x14ac:dyDescent="0.25">
      <c r="CG60541" s="768"/>
      <c r="CH60541" s="768"/>
      <c r="CI60541" s="850"/>
    </row>
    <row r="60542" spans="85:87" x14ac:dyDescent="0.25">
      <c r="CG60542" s="768"/>
      <c r="CH60542" s="768"/>
      <c r="CI60542" s="850"/>
    </row>
    <row r="60543" spans="85:87" x14ac:dyDescent="0.25">
      <c r="CG60543" s="768"/>
      <c r="CH60543" s="768"/>
      <c r="CI60543" s="850"/>
    </row>
    <row r="60544" spans="85:87" x14ac:dyDescent="0.25">
      <c r="CG60544" s="768"/>
      <c r="CH60544" s="768"/>
      <c r="CI60544" s="850"/>
    </row>
    <row r="60545" spans="85:87" x14ac:dyDescent="0.25">
      <c r="CG60545" s="768"/>
      <c r="CH60545" s="768"/>
      <c r="CI60545" s="850"/>
    </row>
    <row r="60546" spans="85:87" x14ac:dyDescent="0.25">
      <c r="CG60546" s="768"/>
      <c r="CH60546" s="768"/>
      <c r="CI60546" s="850"/>
    </row>
    <row r="60547" spans="85:87" x14ac:dyDescent="0.25">
      <c r="CG60547" s="768"/>
      <c r="CH60547" s="768"/>
      <c r="CI60547" s="850"/>
    </row>
    <row r="60548" spans="85:87" x14ac:dyDescent="0.25">
      <c r="CG60548" s="768"/>
      <c r="CH60548" s="768"/>
      <c r="CI60548" s="850"/>
    </row>
    <row r="60549" spans="85:87" x14ac:dyDescent="0.25">
      <c r="CG60549" s="768"/>
      <c r="CH60549" s="768"/>
      <c r="CI60549" s="850"/>
    </row>
    <row r="60550" spans="85:87" x14ac:dyDescent="0.25">
      <c r="CG60550" s="768"/>
      <c r="CH60550" s="768"/>
      <c r="CI60550" s="850"/>
    </row>
    <row r="60551" spans="85:87" x14ac:dyDescent="0.25">
      <c r="CG60551" s="768"/>
      <c r="CH60551" s="768"/>
      <c r="CI60551" s="850"/>
    </row>
    <row r="60552" spans="85:87" x14ac:dyDescent="0.25">
      <c r="CG60552" s="768"/>
      <c r="CH60552" s="768"/>
      <c r="CI60552" s="850"/>
    </row>
    <row r="60553" spans="85:87" x14ac:dyDescent="0.25">
      <c r="CG60553" s="768"/>
      <c r="CH60553" s="768"/>
      <c r="CI60553" s="850"/>
    </row>
    <row r="60554" spans="85:87" x14ac:dyDescent="0.25">
      <c r="CG60554" s="768"/>
      <c r="CH60554" s="768"/>
      <c r="CI60554" s="850"/>
    </row>
    <row r="60555" spans="85:87" x14ac:dyDescent="0.25">
      <c r="CG60555" s="768"/>
      <c r="CH60555" s="768"/>
      <c r="CI60555" s="850"/>
    </row>
    <row r="60556" spans="85:87" x14ac:dyDescent="0.25">
      <c r="CG60556" s="768"/>
      <c r="CH60556" s="768"/>
      <c r="CI60556" s="850"/>
    </row>
    <row r="60557" spans="85:87" x14ac:dyDescent="0.25">
      <c r="CG60557" s="768"/>
      <c r="CH60557" s="768"/>
      <c r="CI60557" s="850"/>
    </row>
    <row r="60558" spans="85:87" x14ac:dyDescent="0.25">
      <c r="CG60558" s="768"/>
      <c r="CH60558" s="768"/>
      <c r="CI60558" s="850"/>
    </row>
    <row r="60559" spans="85:87" x14ac:dyDescent="0.25">
      <c r="CG60559" s="768"/>
      <c r="CH60559" s="768"/>
      <c r="CI60559" s="850"/>
    </row>
    <row r="60560" spans="85:87" x14ac:dyDescent="0.25">
      <c r="CG60560" s="768"/>
      <c r="CH60560" s="768"/>
      <c r="CI60560" s="850"/>
    </row>
    <row r="60561" spans="85:87" x14ac:dyDescent="0.25">
      <c r="CG60561" s="768"/>
      <c r="CH60561" s="768"/>
      <c r="CI60561" s="850"/>
    </row>
    <row r="60562" spans="85:87" x14ac:dyDescent="0.25">
      <c r="CG60562" s="768"/>
      <c r="CH60562" s="768"/>
      <c r="CI60562" s="850"/>
    </row>
    <row r="60563" spans="85:87" x14ac:dyDescent="0.25">
      <c r="CG60563" s="768"/>
      <c r="CH60563" s="768"/>
      <c r="CI60563" s="850"/>
    </row>
    <row r="60564" spans="85:87" x14ac:dyDescent="0.25">
      <c r="CG60564" s="768"/>
      <c r="CH60564" s="768"/>
      <c r="CI60564" s="850"/>
    </row>
    <row r="60565" spans="85:87" x14ac:dyDescent="0.25">
      <c r="CG60565" s="768"/>
      <c r="CH60565" s="768"/>
      <c r="CI60565" s="850"/>
    </row>
    <row r="60566" spans="85:87" x14ac:dyDescent="0.25">
      <c r="CG60566" s="768"/>
      <c r="CH60566" s="768"/>
      <c r="CI60566" s="850"/>
    </row>
    <row r="60567" spans="85:87" x14ac:dyDescent="0.25">
      <c r="CG60567" s="768"/>
      <c r="CH60567" s="768"/>
      <c r="CI60567" s="850"/>
    </row>
    <row r="60568" spans="85:87" x14ac:dyDescent="0.25">
      <c r="CG60568" s="768"/>
      <c r="CH60568" s="768"/>
      <c r="CI60568" s="850"/>
    </row>
    <row r="60569" spans="85:87" x14ac:dyDescent="0.25">
      <c r="CG60569" s="768"/>
      <c r="CH60569" s="768"/>
      <c r="CI60569" s="850"/>
    </row>
    <row r="60570" spans="85:87" x14ac:dyDescent="0.25">
      <c r="CG60570" s="768"/>
      <c r="CH60570" s="768"/>
      <c r="CI60570" s="850"/>
    </row>
    <row r="60571" spans="85:87" x14ac:dyDescent="0.25">
      <c r="CG60571" s="768"/>
      <c r="CH60571" s="768"/>
      <c r="CI60571" s="850"/>
    </row>
    <row r="60572" spans="85:87" x14ac:dyDescent="0.25">
      <c r="CG60572" s="768"/>
      <c r="CH60572" s="768"/>
      <c r="CI60572" s="850"/>
    </row>
    <row r="60573" spans="85:87" x14ac:dyDescent="0.25">
      <c r="CG60573" s="768"/>
      <c r="CH60573" s="768"/>
      <c r="CI60573" s="850"/>
    </row>
    <row r="60574" spans="85:87" x14ac:dyDescent="0.25">
      <c r="CG60574" s="768"/>
      <c r="CH60574" s="768"/>
      <c r="CI60574" s="850"/>
    </row>
    <row r="60575" spans="85:87" x14ac:dyDescent="0.25">
      <c r="CG60575" s="768"/>
      <c r="CH60575" s="768"/>
      <c r="CI60575" s="850"/>
    </row>
    <row r="60576" spans="85:87" x14ac:dyDescent="0.25">
      <c r="CG60576" s="768"/>
      <c r="CH60576" s="768"/>
      <c r="CI60576" s="850"/>
    </row>
    <row r="60577" spans="85:87" x14ac:dyDescent="0.25">
      <c r="CG60577" s="768"/>
      <c r="CH60577" s="768"/>
      <c r="CI60577" s="850"/>
    </row>
    <row r="60578" spans="85:87" x14ac:dyDescent="0.25">
      <c r="CG60578" s="768"/>
      <c r="CH60578" s="768"/>
      <c r="CI60578" s="850"/>
    </row>
    <row r="60579" spans="85:87" x14ac:dyDescent="0.25">
      <c r="CG60579" s="768"/>
      <c r="CH60579" s="768"/>
      <c r="CI60579" s="850"/>
    </row>
    <row r="60580" spans="85:87" x14ac:dyDescent="0.25">
      <c r="CG60580" s="768"/>
      <c r="CH60580" s="768"/>
      <c r="CI60580" s="850"/>
    </row>
    <row r="60581" spans="85:87" x14ac:dyDescent="0.25">
      <c r="CG60581" s="768"/>
      <c r="CH60581" s="768"/>
      <c r="CI60581" s="850"/>
    </row>
    <row r="60582" spans="85:87" x14ac:dyDescent="0.25">
      <c r="CG60582" s="768"/>
      <c r="CH60582" s="768"/>
      <c r="CI60582" s="850"/>
    </row>
    <row r="60583" spans="85:87" x14ac:dyDescent="0.25">
      <c r="CG60583" s="768"/>
      <c r="CH60583" s="768"/>
      <c r="CI60583" s="850"/>
    </row>
    <row r="60584" spans="85:87" x14ac:dyDescent="0.25">
      <c r="CG60584" s="768"/>
      <c r="CH60584" s="768"/>
      <c r="CI60584" s="850"/>
    </row>
    <row r="60585" spans="85:87" x14ac:dyDescent="0.25">
      <c r="CG60585" s="768"/>
      <c r="CH60585" s="768"/>
      <c r="CI60585" s="850"/>
    </row>
    <row r="60586" spans="85:87" x14ac:dyDescent="0.25">
      <c r="CG60586" s="768"/>
      <c r="CH60586" s="768"/>
      <c r="CI60586" s="850"/>
    </row>
    <row r="60587" spans="85:87" x14ac:dyDescent="0.25">
      <c r="CG60587" s="768"/>
      <c r="CH60587" s="768"/>
      <c r="CI60587" s="850"/>
    </row>
    <row r="60588" spans="85:87" x14ac:dyDescent="0.25">
      <c r="CG60588" s="768"/>
      <c r="CH60588" s="768"/>
      <c r="CI60588" s="850"/>
    </row>
    <row r="60589" spans="85:87" x14ac:dyDescent="0.25">
      <c r="CG60589" s="768"/>
      <c r="CH60589" s="768"/>
      <c r="CI60589" s="850"/>
    </row>
    <row r="60590" spans="85:87" x14ac:dyDescent="0.25">
      <c r="CG60590" s="768"/>
      <c r="CH60590" s="768"/>
      <c r="CI60590" s="850"/>
    </row>
    <row r="60591" spans="85:87" x14ac:dyDescent="0.25">
      <c r="CG60591" s="768"/>
      <c r="CH60591" s="768"/>
      <c r="CI60591" s="850"/>
    </row>
    <row r="60592" spans="85:87" x14ac:dyDescent="0.25">
      <c r="CG60592" s="768"/>
      <c r="CH60592" s="768"/>
      <c r="CI60592" s="850"/>
    </row>
    <row r="60593" spans="85:87" x14ac:dyDescent="0.25">
      <c r="CG60593" s="768"/>
      <c r="CH60593" s="768"/>
      <c r="CI60593" s="850"/>
    </row>
    <row r="60594" spans="85:87" x14ac:dyDescent="0.25">
      <c r="CG60594" s="768"/>
      <c r="CH60594" s="768"/>
      <c r="CI60594" s="850"/>
    </row>
    <row r="60595" spans="85:87" x14ac:dyDescent="0.25">
      <c r="CG60595" s="768"/>
      <c r="CH60595" s="768"/>
      <c r="CI60595" s="850"/>
    </row>
    <row r="60596" spans="85:87" x14ac:dyDescent="0.25">
      <c r="CG60596" s="768"/>
      <c r="CH60596" s="768"/>
      <c r="CI60596" s="850"/>
    </row>
    <row r="60597" spans="85:87" x14ac:dyDescent="0.25">
      <c r="CG60597" s="768"/>
      <c r="CH60597" s="768"/>
      <c r="CI60597" s="850"/>
    </row>
    <row r="60598" spans="85:87" x14ac:dyDescent="0.25">
      <c r="CG60598" s="768"/>
      <c r="CH60598" s="768"/>
      <c r="CI60598" s="850"/>
    </row>
    <row r="60599" spans="85:87" x14ac:dyDescent="0.25">
      <c r="CG60599" s="768"/>
      <c r="CH60599" s="768"/>
      <c r="CI60599" s="850"/>
    </row>
    <row r="60600" spans="85:87" x14ac:dyDescent="0.25">
      <c r="CG60600" s="768"/>
      <c r="CH60600" s="768"/>
      <c r="CI60600" s="850"/>
    </row>
    <row r="60601" spans="85:87" x14ac:dyDescent="0.25">
      <c r="CG60601" s="768"/>
      <c r="CH60601" s="768"/>
      <c r="CI60601" s="850"/>
    </row>
    <row r="60602" spans="85:87" x14ac:dyDescent="0.25">
      <c r="CG60602" s="768"/>
      <c r="CH60602" s="768"/>
      <c r="CI60602" s="850"/>
    </row>
    <row r="60603" spans="85:87" x14ac:dyDescent="0.25">
      <c r="CG60603" s="768"/>
      <c r="CH60603" s="768"/>
      <c r="CI60603" s="850"/>
    </row>
    <row r="60604" spans="85:87" x14ac:dyDescent="0.25">
      <c r="CG60604" s="768"/>
      <c r="CH60604" s="768"/>
      <c r="CI60604" s="850"/>
    </row>
    <row r="60605" spans="85:87" x14ac:dyDescent="0.25">
      <c r="CG60605" s="768"/>
      <c r="CH60605" s="768"/>
      <c r="CI60605" s="850"/>
    </row>
    <row r="60606" spans="85:87" x14ac:dyDescent="0.25">
      <c r="CG60606" s="768"/>
      <c r="CH60606" s="768"/>
      <c r="CI60606" s="850"/>
    </row>
    <row r="60607" spans="85:87" x14ac:dyDescent="0.25">
      <c r="CG60607" s="768"/>
      <c r="CH60607" s="768"/>
      <c r="CI60607" s="850"/>
    </row>
    <row r="60608" spans="85:87" x14ac:dyDescent="0.25">
      <c r="CG60608" s="768"/>
      <c r="CH60608" s="768"/>
      <c r="CI60608" s="850"/>
    </row>
    <row r="60609" spans="85:87" x14ac:dyDescent="0.25">
      <c r="CG60609" s="768"/>
      <c r="CH60609" s="768"/>
      <c r="CI60609" s="850"/>
    </row>
    <row r="60610" spans="85:87" x14ac:dyDescent="0.25">
      <c r="CG60610" s="768"/>
      <c r="CH60610" s="768"/>
      <c r="CI60610" s="850"/>
    </row>
    <row r="60611" spans="85:87" x14ac:dyDescent="0.25">
      <c r="CG60611" s="768"/>
      <c r="CH60611" s="768"/>
      <c r="CI60611" s="850"/>
    </row>
    <row r="60612" spans="85:87" x14ac:dyDescent="0.25">
      <c r="CG60612" s="768"/>
      <c r="CH60612" s="768"/>
      <c r="CI60612" s="850"/>
    </row>
    <row r="60613" spans="85:87" x14ac:dyDescent="0.25">
      <c r="CG60613" s="768"/>
      <c r="CH60613" s="768"/>
      <c r="CI60613" s="850"/>
    </row>
    <row r="60614" spans="85:87" x14ac:dyDescent="0.25">
      <c r="CG60614" s="768"/>
      <c r="CH60614" s="768"/>
      <c r="CI60614" s="850"/>
    </row>
    <row r="60615" spans="85:87" x14ac:dyDescent="0.25">
      <c r="CG60615" s="768"/>
      <c r="CH60615" s="768"/>
      <c r="CI60615" s="850"/>
    </row>
    <row r="60616" spans="85:87" x14ac:dyDescent="0.25">
      <c r="CG60616" s="768"/>
      <c r="CH60616" s="768"/>
      <c r="CI60616" s="850"/>
    </row>
    <row r="60617" spans="85:87" x14ac:dyDescent="0.25">
      <c r="CG60617" s="768"/>
      <c r="CH60617" s="768"/>
      <c r="CI60617" s="850"/>
    </row>
    <row r="60618" spans="85:87" x14ac:dyDescent="0.25">
      <c r="CG60618" s="768"/>
      <c r="CH60618" s="768"/>
      <c r="CI60618" s="850"/>
    </row>
    <row r="60619" spans="85:87" x14ac:dyDescent="0.25">
      <c r="CG60619" s="768"/>
      <c r="CH60619" s="768"/>
      <c r="CI60619" s="850"/>
    </row>
    <row r="60620" spans="85:87" x14ac:dyDescent="0.25">
      <c r="CG60620" s="768"/>
      <c r="CH60620" s="768"/>
      <c r="CI60620" s="850"/>
    </row>
    <row r="60621" spans="85:87" x14ac:dyDescent="0.25">
      <c r="CG60621" s="768"/>
      <c r="CH60621" s="768"/>
      <c r="CI60621" s="850"/>
    </row>
    <row r="60622" spans="85:87" x14ac:dyDescent="0.25">
      <c r="CG60622" s="768"/>
      <c r="CH60622" s="768"/>
      <c r="CI60622" s="850"/>
    </row>
    <row r="60623" spans="85:87" x14ac:dyDescent="0.25">
      <c r="CG60623" s="768"/>
      <c r="CH60623" s="768"/>
      <c r="CI60623" s="850"/>
    </row>
    <row r="60624" spans="85:87" x14ac:dyDescent="0.25">
      <c r="CG60624" s="768"/>
      <c r="CH60624" s="768"/>
      <c r="CI60624" s="850"/>
    </row>
    <row r="60625" spans="85:87" x14ac:dyDescent="0.25">
      <c r="CG60625" s="768"/>
      <c r="CH60625" s="768"/>
      <c r="CI60625" s="850"/>
    </row>
    <row r="60626" spans="85:87" x14ac:dyDescent="0.25">
      <c r="CG60626" s="768"/>
      <c r="CH60626" s="768"/>
      <c r="CI60626" s="850"/>
    </row>
    <row r="60627" spans="85:87" x14ac:dyDescent="0.25">
      <c r="CG60627" s="768"/>
      <c r="CH60627" s="768"/>
      <c r="CI60627" s="850"/>
    </row>
    <row r="60628" spans="85:87" x14ac:dyDescent="0.25">
      <c r="CG60628" s="768"/>
      <c r="CH60628" s="768"/>
      <c r="CI60628" s="850"/>
    </row>
    <row r="60629" spans="85:87" x14ac:dyDescent="0.25">
      <c r="CG60629" s="768"/>
      <c r="CH60629" s="768"/>
      <c r="CI60629" s="850"/>
    </row>
    <row r="60630" spans="85:87" x14ac:dyDescent="0.25">
      <c r="CG60630" s="768"/>
      <c r="CH60630" s="768"/>
      <c r="CI60630" s="850"/>
    </row>
    <row r="60631" spans="85:87" x14ac:dyDescent="0.25">
      <c r="CG60631" s="768"/>
      <c r="CH60631" s="768"/>
      <c r="CI60631" s="850"/>
    </row>
    <row r="60632" spans="85:87" x14ac:dyDescent="0.25">
      <c r="CG60632" s="768"/>
      <c r="CH60632" s="768"/>
      <c r="CI60632" s="850"/>
    </row>
    <row r="60633" spans="85:87" x14ac:dyDescent="0.25">
      <c r="CG60633" s="768"/>
      <c r="CH60633" s="768"/>
      <c r="CI60633" s="850"/>
    </row>
    <row r="60634" spans="85:87" x14ac:dyDescent="0.25">
      <c r="CG60634" s="768"/>
      <c r="CH60634" s="768"/>
      <c r="CI60634" s="850"/>
    </row>
    <row r="60635" spans="85:87" x14ac:dyDescent="0.25">
      <c r="CG60635" s="768"/>
      <c r="CH60635" s="768"/>
      <c r="CI60635" s="850"/>
    </row>
    <row r="60636" spans="85:87" x14ac:dyDescent="0.25">
      <c r="CG60636" s="768"/>
      <c r="CH60636" s="768"/>
      <c r="CI60636" s="850"/>
    </row>
    <row r="60637" spans="85:87" x14ac:dyDescent="0.25">
      <c r="CG60637" s="768"/>
      <c r="CH60637" s="768"/>
      <c r="CI60637" s="850"/>
    </row>
    <row r="60638" spans="85:87" x14ac:dyDescent="0.25">
      <c r="CG60638" s="768"/>
      <c r="CH60638" s="768"/>
      <c r="CI60638" s="850"/>
    </row>
    <row r="60639" spans="85:87" x14ac:dyDescent="0.25">
      <c r="CG60639" s="768"/>
      <c r="CH60639" s="768"/>
      <c r="CI60639" s="850"/>
    </row>
    <row r="60640" spans="85:87" x14ac:dyDescent="0.25">
      <c r="CG60640" s="768"/>
      <c r="CH60640" s="768"/>
      <c r="CI60640" s="850"/>
    </row>
    <row r="60641" spans="85:87" x14ac:dyDescent="0.25">
      <c r="CG60641" s="768"/>
      <c r="CH60641" s="768"/>
      <c r="CI60641" s="850"/>
    </row>
    <row r="60642" spans="85:87" x14ac:dyDescent="0.25">
      <c r="CG60642" s="768"/>
      <c r="CH60642" s="768"/>
      <c r="CI60642" s="850"/>
    </row>
    <row r="60643" spans="85:87" x14ac:dyDescent="0.25">
      <c r="CG60643" s="768"/>
      <c r="CH60643" s="768"/>
      <c r="CI60643" s="850"/>
    </row>
    <row r="60644" spans="85:87" x14ac:dyDescent="0.25">
      <c r="CG60644" s="768"/>
      <c r="CH60644" s="768"/>
      <c r="CI60644" s="850"/>
    </row>
    <row r="60645" spans="85:87" x14ac:dyDescent="0.25">
      <c r="CG60645" s="768"/>
      <c r="CH60645" s="768"/>
      <c r="CI60645" s="850"/>
    </row>
    <row r="60646" spans="85:87" x14ac:dyDescent="0.25">
      <c r="CG60646" s="768"/>
      <c r="CH60646" s="768"/>
      <c r="CI60646" s="850"/>
    </row>
    <row r="60647" spans="85:87" x14ac:dyDescent="0.25">
      <c r="CG60647" s="768"/>
      <c r="CH60647" s="768"/>
      <c r="CI60647" s="850"/>
    </row>
    <row r="60648" spans="85:87" x14ac:dyDescent="0.25">
      <c r="CG60648" s="768"/>
      <c r="CH60648" s="768"/>
      <c r="CI60648" s="850"/>
    </row>
    <row r="60649" spans="85:87" x14ac:dyDescent="0.25">
      <c r="CG60649" s="768"/>
      <c r="CH60649" s="768"/>
      <c r="CI60649" s="850"/>
    </row>
    <row r="60650" spans="85:87" x14ac:dyDescent="0.25">
      <c r="CG60650" s="768"/>
      <c r="CH60650" s="768"/>
      <c r="CI60650" s="850"/>
    </row>
    <row r="60651" spans="85:87" x14ac:dyDescent="0.25">
      <c r="CG60651" s="768"/>
      <c r="CH60651" s="768"/>
      <c r="CI60651" s="850"/>
    </row>
    <row r="60652" spans="85:87" x14ac:dyDescent="0.25">
      <c r="CG60652" s="768"/>
      <c r="CH60652" s="768"/>
      <c r="CI60652" s="850"/>
    </row>
    <row r="60653" spans="85:87" x14ac:dyDescent="0.25">
      <c r="CG60653" s="768"/>
      <c r="CH60653" s="768"/>
      <c r="CI60653" s="850"/>
    </row>
    <row r="60654" spans="85:87" x14ac:dyDescent="0.25">
      <c r="CG60654" s="768"/>
      <c r="CH60654" s="768"/>
      <c r="CI60654" s="850"/>
    </row>
    <row r="60655" spans="85:87" x14ac:dyDescent="0.25">
      <c r="CG60655" s="768"/>
      <c r="CH60655" s="768"/>
      <c r="CI60655" s="850"/>
    </row>
    <row r="60656" spans="85:87" x14ac:dyDescent="0.25">
      <c r="CG60656" s="768"/>
      <c r="CH60656" s="768"/>
      <c r="CI60656" s="850"/>
    </row>
    <row r="60657" spans="85:87" x14ac:dyDescent="0.25">
      <c r="CG60657" s="768"/>
      <c r="CH60657" s="768"/>
      <c r="CI60657" s="850"/>
    </row>
    <row r="60658" spans="85:87" x14ac:dyDescent="0.25">
      <c r="CG60658" s="768"/>
      <c r="CH60658" s="768"/>
      <c r="CI60658" s="850"/>
    </row>
    <row r="60659" spans="85:87" x14ac:dyDescent="0.25">
      <c r="CG60659" s="768"/>
      <c r="CH60659" s="768"/>
      <c r="CI60659" s="850"/>
    </row>
    <row r="60660" spans="85:87" x14ac:dyDescent="0.25">
      <c r="CG60660" s="768"/>
      <c r="CH60660" s="768"/>
      <c r="CI60660" s="850"/>
    </row>
    <row r="60661" spans="85:87" x14ac:dyDescent="0.25">
      <c r="CG60661" s="768"/>
      <c r="CH60661" s="768"/>
      <c r="CI60661" s="850"/>
    </row>
    <row r="60662" spans="85:87" x14ac:dyDescent="0.25">
      <c r="CG60662" s="768"/>
      <c r="CH60662" s="768"/>
      <c r="CI60662" s="850"/>
    </row>
    <row r="60663" spans="85:87" x14ac:dyDescent="0.25">
      <c r="CG60663" s="768"/>
      <c r="CH60663" s="768"/>
      <c r="CI60663" s="850"/>
    </row>
    <row r="60664" spans="85:87" x14ac:dyDescent="0.25">
      <c r="CG60664" s="768"/>
      <c r="CH60664" s="768"/>
      <c r="CI60664" s="850"/>
    </row>
    <row r="60665" spans="85:87" x14ac:dyDescent="0.25">
      <c r="CG60665" s="768"/>
      <c r="CH60665" s="768"/>
      <c r="CI60665" s="850"/>
    </row>
    <row r="60666" spans="85:87" x14ac:dyDescent="0.25">
      <c r="CG60666" s="768"/>
      <c r="CH60666" s="768"/>
      <c r="CI60666" s="850"/>
    </row>
    <row r="60667" spans="85:87" x14ac:dyDescent="0.25">
      <c r="CG60667" s="768"/>
      <c r="CH60667" s="768"/>
      <c r="CI60667" s="850"/>
    </row>
    <row r="60668" spans="85:87" x14ac:dyDescent="0.25">
      <c r="CG60668" s="768"/>
      <c r="CH60668" s="768"/>
      <c r="CI60668" s="850"/>
    </row>
    <row r="60669" spans="85:87" x14ac:dyDescent="0.25">
      <c r="CG60669" s="768"/>
      <c r="CH60669" s="768"/>
      <c r="CI60669" s="850"/>
    </row>
    <row r="60670" spans="85:87" x14ac:dyDescent="0.25">
      <c r="CG60670" s="768"/>
      <c r="CH60670" s="768"/>
      <c r="CI60670" s="850"/>
    </row>
    <row r="60671" spans="85:87" x14ac:dyDescent="0.25">
      <c r="CG60671" s="768"/>
      <c r="CH60671" s="768"/>
      <c r="CI60671" s="850"/>
    </row>
    <row r="60672" spans="85:87" x14ac:dyDescent="0.25">
      <c r="CG60672" s="768"/>
      <c r="CH60672" s="768"/>
      <c r="CI60672" s="850"/>
    </row>
    <row r="60673" spans="85:87" x14ac:dyDescent="0.25">
      <c r="CG60673" s="768"/>
      <c r="CH60673" s="768"/>
      <c r="CI60673" s="850"/>
    </row>
    <row r="60674" spans="85:87" x14ac:dyDescent="0.25">
      <c r="CG60674" s="768"/>
      <c r="CH60674" s="768"/>
      <c r="CI60674" s="850"/>
    </row>
    <row r="60675" spans="85:87" x14ac:dyDescent="0.25">
      <c r="CG60675" s="768"/>
      <c r="CH60675" s="768"/>
      <c r="CI60675" s="850"/>
    </row>
    <row r="60676" spans="85:87" x14ac:dyDescent="0.25">
      <c r="CG60676" s="768"/>
      <c r="CH60676" s="768"/>
      <c r="CI60676" s="850"/>
    </row>
    <row r="60677" spans="85:87" x14ac:dyDescent="0.25">
      <c r="CG60677" s="768"/>
      <c r="CH60677" s="768"/>
      <c r="CI60677" s="850"/>
    </row>
    <row r="60678" spans="85:87" x14ac:dyDescent="0.25">
      <c r="CG60678" s="768"/>
      <c r="CH60678" s="768"/>
      <c r="CI60678" s="850"/>
    </row>
    <row r="60679" spans="85:87" x14ac:dyDescent="0.25">
      <c r="CG60679" s="768"/>
      <c r="CH60679" s="768"/>
      <c r="CI60679" s="850"/>
    </row>
    <row r="60680" spans="85:87" x14ac:dyDescent="0.25">
      <c r="CG60680" s="768"/>
      <c r="CH60680" s="768"/>
      <c r="CI60680" s="850"/>
    </row>
    <row r="60681" spans="85:87" x14ac:dyDescent="0.25">
      <c r="CG60681" s="768"/>
      <c r="CH60681" s="768"/>
      <c r="CI60681" s="850"/>
    </row>
    <row r="60682" spans="85:87" x14ac:dyDescent="0.25">
      <c r="CG60682" s="768"/>
      <c r="CH60682" s="768"/>
      <c r="CI60682" s="850"/>
    </row>
    <row r="60683" spans="85:87" x14ac:dyDescent="0.25">
      <c r="CG60683" s="768"/>
      <c r="CH60683" s="768"/>
      <c r="CI60683" s="850"/>
    </row>
    <row r="60684" spans="85:87" x14ac:dyDescent="0.25">
      <c r="CG60684" s="768"/>
      <c r="CH60684" s="768"/>
      <c r="CI60684" s="850"/>
    </row>
    <row r="60685" spans="85:87" x14ac:dyDescent="0.25">
      <c r="CG60685" s="768"/>
      <c r="CH60685" s="768"/>
      <c r="CI60685" s="850"/>
    </row>
    <row r="60686" spans="85:87" x14ac:dyDescent="0.25">
      <c r="CG60686" s="768"/>
      <c r="CH60686" s="768"/>
      <c r="CI60686" s="850"/>
    </row>
    <row r="60687" spans="85:87" x14ac:dyDescent="0.25">
      <c r="CG60687" s="768"/>
      <c r="CH60687" s="768"/>
      <c r="CI60687" s="850"/>
    </row>
    <row r="60688" spans="85:87" x14ac:dyDescent="0.25">
      <c r="CG60688" s="768"/>
      <c r="CH60688" s="768"/>
      <c r="CI60688" s="850"/>
    </row>
    <row r="60689" spans="85:87" x14ac:dyDescent="0.25">
      <c r="CG60689" s="768"/>
      <c r="CH60689" s="768"/>
      <c r="CI60689" s="850"/>
    </row>
    <row r="60690" spans="85:87" x14ac:dyDescent="0.25">
      <c r="CG60690" s="768"/>
      <c r="CH60690" s="768"/>
      <c r="CI60690" s="850"/>
    </row>
    <row r="60691" spans="85:87" x14ac:dyDescent="0.25">
      <c r="CG60691" s="768"/>
      <c r="CH60691" s="768"/>
      <c r="CI60691" s="850"/>
    </row>
    <row r="60692" spans="85:87" x14ac:dyDescent="0.25">
      <c r="CG60692" s="768"/>
      <c r="CH60692" s="768"/>
      <c r="CI60692" s="850"/>
    </row>
    <row r="60693" spans="85:87" x14ac:dyDescent="0.25">
      <c r="CG60693" s="768"/>
      <c r="CH60693" s="768"/>
      <c r="CI60693" s="850"/>
    </row>
    <row r="60694" spans="85:87" x14ac:dyDescent="0.25">
      <c r="CG60694" s="768"/>
      <c r="CH60694" s="768"/>
      <c r="CI60694" s="850"/>
    </row>
    <row r="60695" spans="85:87" x14ac:dyDescent="0.25">
      <c r="CG60695" s="768"/>
      <c r="CH60695" s="768"/>
      <c r="CI60695" s="850"/>
    </row>
    <row r="60696" spans="85:87" x14ac:dyDescent="0.25">
      <c r="CG60696" s="768"/>
      <c r="CH60696" s="768"/>
      <c r="CI60696" s="850"/>
    </row>
    <row r="60697" spans="85:87" x14ac:dyDescent="0.25">
      <c r="CG60697" s="768"/>
      <c r="CH60697" s="768"/>
      <c r="CI60697" s="850"/>
    </row>
    <row r="60698" spans="85:87" x14ac:dyDescent="0.25">
      <c r="CG60698" s="768"/>
      <c r="CH60698" s="768"/>
      <c r="CI60698" s="850"/>
    </row>
    <row r="60699" spans="85:87" x14ac:dyDescent="0.25">
      <c r="CG60699" s="768"/>
      <c r="CH60699" s="768"/>
      <c r="CI60699" s="850"/>
    </row>
    <row r="60700" spans="85:87" x14ac:dyDescent="0.25">
      <c r="CG60700" s="768"/>
      <c r="CH60700" s="768"/>
      <c r="CI60700" s="850"/>
    </row>
    <row r="60701" spans="85:87" x14ac:dyDescent="0.25">
      <c r="CG60701" s="768"/>
      <c r="CH60701" s="768"/>
      <c r="CI60701" s="850"/>
    </row>
    <row r="60702" spans="85:87" x14ac:dyDescent="0.25">
      <c r="CG60702" s="768"/>
      <c r="CH60702" s="768"/>
      <c r="CI60702" s="850"/>
    </row>
    <row r="60703" spans="85:87" x14ac:dyDescent="0.25">
      <c r="CG60703" s="768"/>
      <c r="CH60703" s="768"/>
      <c r="CI60703" s="850"/>
    </row>
    <row r="60704" spans="85:87" x14ac:dyDescent="0.25">
      <c r="CG60704" s="768"/>
      <c r="CH60704" s="768"/>
      <c r="CI60704" s="850"/>
    </row>
    <row r="60705" spans="85:87" x14ac:dyDescent="0.25">
      <c r="CG60705" s="768"/>
      <c r="CH60705" s="768"/>
      <c r="CI60705" s="850"/>
    </row>
    <row r="60706" spans="85:87" x14ac:dyDescent="0.25">
      <c r="CG60706" s="768"/>
      <c r="CH60706" s="768"/>
      <c r="CI60706" s="850"/>
    </row>
    <row r="60707" spans="85:87" x14ac:dyDescent="0.25">
      <c r="CG60707" s="768"/>
      <c r="CH60707" s="768"/>
      <c r="CI60707" s="850"/>
    </row>
    <row r="60708" spans="85:87" x14ac:dyDescent="0.25">
      <c r="CG60708" s="768"/>
      <c r="CH60708" s="768"/>
      <c r="CI60708" s="850"/>
    </row>
    <row r="60709" spans="85:87" x14ac:dyDescent="0.25">
      <c r="CG60709" s="768"/>
      <c r="CH60709" s="768"/>
      <c r="CI60709" s="850"/>
    </row>
    <row r="60710" spans="85:87" x14ac:dyDescent="0.25">
      <c r="CG60710" s="768"/>
      <c r="CH60710" s="768"/>
      <c r="CI60710" s="850"/>
    </row>
    <row r="60711" spans="85:87" x14ac:dyDescent="0.25">
      <c r="CG60711" s="768"/>
      <c r="CH60711" s="768"/>
      <c r="CI60711" s="850"/>
    </row>
    <row r="60712" spans="85:87" x14ac:dyDescent="0.25">
      <c r="CG60712" s="768"/>
      <c r="CH60712" s="768"/>
      <c r="CI60712" s="850"/>
    </row>
    <row r="60713" spans="85:87" x14ac:dyDescent="0.25">
      <c r="CG60713" s="768"/>
      <c r="CH60713" s="768"/>
      <c r="CI60713" s="850"/>
    </row>
    <row r="60714" spans="85:87" x14ac:dyDescent="0.25">
      <c r="CG60714" s="768"/>
      <c r="CH60714" s="768"/>
      <c r="CI60714" s="850"/>
    </row>
    <row r="60715" spans="85:87" x14ac:dyDescent="0.25">
      <c r="CG60715" s="768"/>
      <c r="CH60715" s="768"/>
      <c r="CI60715" s="850"/>
    </row>
    <row r="60716" spans="85:87" x14ac:dyDescent="0.25">
      <c r="CG60716" s="768"/>
      <c r="CH60716" s="768"/>
      <c r="CI60716" s="850"/>
    </row>
    <row r="60717" spans="85:87" x14ac:dyDescent="0.25">
      <c r="CG60717" s="768"/>
      <c r="CH60717" s="768"/>
      <c r="CI60717" s="850"/>
    </row>
    <row r="60718" spans="85:87" x14ac:dyDescent="0.25">
      <c r="CG60718" s="768"/>
      <c r="CH60718" s="768"/>
      <c r="CI60718" s="850"/>
    </row>
    <row r="60719" spans="85:87" x14ac:dyDescent="0.25">
      <c r="CG60719" s="768"/>
      <c r="CH60719" s="768"/>
      <c r="CI60719" s="850"/>
    </row>
    <row r="60720" spans="85:87" x14ac:dyDescent="0.25">
      <c r="CG60720" s="768"/>
      <c r="CH60720" s="768"/>
      <c r="CI60720" s="850"/>
    </row>
    <row r="60721" spans="85:87" x14ac:dyDescent="0.25">
      <c r="CG60721" s="768"/>
      <c r="CH60721" s="768"/>
      <c r="CI60721" s="850"/>
    </row>
    <row r="60722" spans="85:87" x14ac:dyDescent="0.25">
      <c r="CG60722" s="768"/>
      <c r="CH60722" s="768"/>
      <c r="CI60722" s="850"/>
    </row>
    <row r="60723" spans="85:87" x14ac:dyDescent="0.25">
      <c r="CG60723" s="768"/>
      <c r="CH60723" s="768"/>
      <c r="CI60723" s="850"/>
    </row>
    <row r="60724" spans="85:87" x14ac:dyDescent="0.25">
      <c r="CG60724" s="768"/>
      <c r="CH60724" s="768"/>
      <c r="CI60724" s="850"/>
    </row>
    <row r="60725" spans="85:87" x14ac:dyDescent="0.25">
      <c r="CG60725" s="768"/>
      <c r="CH60725" s="768"/>
      <c r="CI60725" s="850"/>
    </row>
    <row r="60726" spans="85:87" x14ac:dyDescent="0.25">
      <c r="CG60726" s="768"/>
      <c r="CH60726" s="768"/>
      <c r="CI60726" s="850"/>
    </row>
    <row r="60727" spans="85:87" x14ac:dyDescent="0.25">
      <c r="CG60727" s="768"/>
      <c r="CH60727" s="768"/>
      <c r="CI60727" s="850"/>
    </row>
    <row r="60728" spans="85:87" x14ac:dyDescent="0.25">
      <c r="CG60728" s="768"/>
      <c r="CH60728" s="768"/>
      <c r="CI60728" s="850"/>
    </row>
    <row r="60729" spans="85:87" x14ac:dyDescent="0.25">
      <c r="CG60729" s="768"/>
      <c r="CH60729" s="768"/>
      <c r="CI60729" s="850"/>
    </row>
    <row r="60730" spans="85:87" x14ac:dyDescent="0.25">
      <c r="CG60730" s="768"/>
      <c r="CH60730" s="768"/>
      <c r="CI60730" s="850"/>
    </row>
    <row r="60731" spans="85:87" x14ac:dyDescent="0.25">
      <c r="CG60731" s="768"/>
      <c r="CH60731" s="768"/>
      <c r="CI60731" s="850"/>
    </row>
    <row r="60732" spans="85:87" x14ac:dyDescent="0.25">
      <c r="CG60732" s="768"/>
      <c r="CH60732" s="768"/>
      <c r="CI60732" s="850"/>
    </row>
    <row r="60733" spans="85:87" x14ac:dyDescent="0.25">
      <c r="CG60733" s="768"/>
      <c r="CH60733" s="768"/>
      <c r="CI60733" s="850"/>
    </row>
    <row r="60734" spans="85:87" x14ac:dyDescent="0.25">
      <c r="CG60734" s="768"/>
      <c r="CH60734" s="768"/>
      <c r="CI60734" s="850"/>
    </row>
    <row r="60735" spans="85:87" x14ac:dyDescent="0.25">
      <c r="CG60735" s="768"/>
      <c r="CH60735" s="768"/>
      <c r="CI60735" s="850"/>
    </row>
    <row r="60736" spans="85:87" x14ac:dyDescent="0.25">
      <c r="CG60736" s="768"/>
      <c r="CH60736" s="768"/>
      <c r="CI60736" s="850"/>
    </row>
    <row r="60737" spans="85:87" x14ac:dyDescent="0.25">
      <c r="CG60737" s="768"/>
      <c r="CH60737" s="768"/>
      <c r="CI60737" s="850"/>
    </row>
    <row r="60738" spans="85:87" x14ac:dyDescent="0.25">
      <c r="CG60738" s="768"/>
      <c r="CH60738" s="768"/>
      <c r="CI60738" s="850"/>
    </row>
    <row r="60739" spans="85:87" x14ac:dyDescent="0.25">
      <c r="CG60739" s="768"/>
      <c r="CH60739" s="768"/>
      <c r="CI60739" s="850"/>
    </row>
    <row r="60740" spans="85:87" x14ac:dyDescent="0.25">
      <c r="CG60740" s="768"/>
      <c r="CH60740" s="768"/>
      <c r="CI60740" s="850"/>
    </row>
    <row r="60741" spans="85:87" x14ac:dyDescent="0.25">
      <c r="CG60741" s="768"/>
      <c r="CH60741" s="768"/>
      <c r="CI60741" s="850"/>
    </row>
    <row r="60742" spans="85:87" x14ac:dyDescent="0.25">
      <c r="CG60742" s="768"/>
      <c r="CH60742" s="768"/>
      <c r="CI60742" s="850"/>
    </row>
    <row r="60743" spans="85:87" x14ac:dyDescent="0.25">
      <c r="CG60743" s="768"/>
      <c r="CH60743" s="768"/>
      <c r="CI60743" s="850"/>
    </row>
    <row r="60744" spans="85:87" x14ac:dyDescent="0.25">
      <c r="CG60744" s="768"/>
      <c r="CH60744" s="768"/>
      <c r="CI60744" s="850"/>
    </row>
    <row r="60745" spans="85:87" x14ac:dyDescent="0.25">
      <c r="CG60745" s="768"/>
      <c r="CH60745" s="768"/>
      <c r="CI60745" s="850"/>
    </row>
    <row r="60746" spans="85:87" x14ac:dyDescent="0.25">
      <c r="CG60746" s="768"/>
      <c r="CH60746" s="768"/>
      <c r="CI60746" s="850"/>
    </row>
    <row r="60747" spans="85:87" x14ac:dyDescent="0.25">
      <c r="CG60747" s="768"/>
      <c r="CH60747" s="768"/>
      <c r="CI60747" s="850"/>
    </row>
    <row r="60748" spans="85:87" x14ac:dyDescent="0.25">
      <c r="CG60748" s="768"/>
      <c r="CH60748" s="768"/>
      <c r="CI60748" s="850"/>
    </row>
    <row r="60749" spans="85:87" x14ac:dyDescent="0.25">
      <c r="CG60749" s="768"/>
      <c r="CH60749" s="768"/>
      <c r="CI60749" s="850"/>
    </row>
    <row r="60750" spans="85:87" x14ac:dyDescent="0.25">
      <c r="CG60750" s="768"/>
      <c r="CH60750" s="768"/>
      <c r="CI60750" s="850"/>
    </row>
    <row r="60751" spans="85:87" x14ac:dyDescent="0.25">
      <c r="CG60751" s="768"/>
      <c r="CH60751" s="768"/>
      <c r="CI60751" s="850"/>
    </row>
    <row r="60752" spans="85:87" x14ac:dyDescent="0.25">
      <c r="CG60752" s="768"/>
      <c r="CH60752" s="768"/>
      <c r="CI60752" s="850"/>
    </row>
    <row r="60753" spans="85:87" x14ac:dyDescent="0.25">
      <c r="CG60753" s="768"/>
      <c r="CH60753" s="768"/>
      <c r="CI60753" s="850"/>
    </row>
    <row r="60754" spans="85:87" x14ac:dyDescent="0.25">
      <c r="CG60754" s="768"/>
      <c r="CH60754" s="768"/>
      <c r="CI60754" s="850"/>
    </row>
    <row r="60755" spans="85:87" x14ac:dyDescent="0.25">
      <c r="CG60755" s="768"/>
      <c r="CH60755" s="768"/>
      <c r="CI60755" s="850"/>
    </row>
    <row r="60756" spans="85:87" x14ac:dyDescent="0.25">
      <c r="CG60756" s="768"/>
      <c r="CH60756" s="768"/>
      <c r="CI60756" s="850"/>
    </row>
    <row r="60757" spans="85:87" x14ac:dyDescent="0.25">
      <c r="CG60757" s="768"/>
      <c r="CH60757" s="768"/>
      <c r="CI60757" s="850"/>
    </row>
    <row r="60758" spans="85:87" x14ac:dyDescent="0.25">
      <c r="CG60758" s="768"/>
      <c r="CH60758" s="768"/>
      <c r="CI60758" s="850"/>
    </row>
    <row r="60759" spans="85:87" x14ac:dyDescent="0.25">
      <c r="CG60759" s="768"/>
      <c r="CH60759" s="768"/>
      <c r="CI60759" s="850"/>
    </row>
    <row r="60760" spans="85:87" x14ac:dyDescent="0.25">
      <c r="CG60760" s="768"/>
      <c r="CH60760" s="768"/>
      <c r="CI60760" s="850"/>
    </row>
    <row r="60761" spans="85:87" x14ac:dyDescent="0.25">
      <c r="CG60761" s="768"/>
      <c r="CH60761" s="768"/>
      <c r="CI60761" s="850"/>
    </row>
    <row r="60762" spans="85:87" x14ac:dyDescent="0.25">
      <c r="CG60762" s="768"/>
      <c r="CH60762" s="768"/>
      <c r="CI60762" s="850"/>
    </row>
    <row r="60763" spans="85:87" x14ac:dyDescent="0.25">
      <c r="CG60763" s="768"/>
      <c r="CH60763" s="768"/>
      <c r="CI60763" s="850"/>
    </row>
    <row r="60764" spans="85:87" x14ac:dyDescent="0.25">
      <c r="CG60764" s="768"/>
      <c r="CH60764" s="768"/>
      <c r="CI60764" s="850"/>
    </row>
    <row r="60765" spans="85:87" x14ac:dyDescent="0.25">
      <c r="CG60765" s="768"/>
      <c r="CH60765" s="768"/>
      <c r="CI60765" s="850"/>
    </row>
    <row r="60766" spans="85:87" x14ac:dyDescent="0.25">
      <c r="CG60766" s="768"/>
      <c r="CH60766" s="768"/>
      <c r="CI60766" s="850"/>
    </row>
    <row r="60767" spans="85:87" x14ac:dyDescent="0.25">
      <c r="CG60767" s="768"/>
      <c r="CH60767" s="768"/>
      <c r="CI60767" s="850"/>
    </row>
    <row r="60768" spans="85:87" x14ac:dyDescent="0.25">
      <c r="CG60768" s="768"/>
      <c r="CH60768" s="768"/>
      <c r="CI60768" s="850"/>
    </row>
    <row r="60769" spans="85:87" x14ac:dyDescent="0.25">
      <c r="CG60769" s="768"/>
      <c r="CH60769" s="768"/>
      <c r="CI60769" s="850"/>
    </row>
    <row r="60770" spans="85:87" x14ac:dyDescent="0.25">
      <c r="CG60770" s="768"/>
      <c r="CH60770" s="768"/>
      <c r="CI60770" s="850"/>
    </row>
    <row r="60771" spans="85:87" x14ac:dyDescent="0.25">
      <c r="CG60771" s="768"/>
      <c r="CH60771" s="768"/>
      <c r="CI60771" s="850"/>
    </row>
    <row r="60772" spans="85:87" x14ac:dyDescent="0.25">
      <c r="CG60772" s="768"/>
      <c r="CH60772" s="768"/>
      <c r="CI60772" s="850"/>
    </row>
    <row r="60773" spans="85:87" x14ac:dyDescent="0.25">
      <c r="CG60773" s="768"/>
      <c r="CH60773" s="768"/>
      <c r="CI60773" s="850"/>
    </row>
    <row r="60774" spans="85:87" x14ac:dyDescent="0.25">
      <c r="CG60774" s="768"/>
      <c r="CH60774" s="768"/>
      <c r="CI60774" s="850"/>
    </row>
    <row r="60775" spans="85:87" x14ac:dyDescent="0.25">
      <c r="CG60775" s="768"/>
      <c r="CH60775" s="768"/>
      <c r="CI60775" s="850"/>
    </row>
    <row r="60776" spans="85:87" x14ac:dyDescent="0.25">
      <c r="CG60776" s="768"/>
      <c r="CH60776" s="768"/>
      <c r="CI60776" s="850"/>
    </row>
    <row r="60777" spans="85:87" x14ac:dyDescent="0.25">
      <c r="CG60777" s="768"/>
      <c r="CH60777" s="768"/>
      <c r="CI60777" s="850"/>
    </row>
    <row r="60778" spans="85:87" x14ac:dyDescent="0.25">
      <c r="CG60778" s="768"/>
      <c r="CH60778" s="768"/>
      <c r="CI60778" s="850"/>
    </row>
    <row r="60779" spans="85:87" x14ac:dyDescent="0.25">
      <c r="CG60779" s="768"/>
      <c r="CH60779" s="768"/>
      <c r="CI60779" s="850"/>
    </row>
    <row r="60780" spans="85:87" x14ac:dyDescent="0.25">
      <c r="CG60780" s="768"/>
      <c r="CH60780" s="768"/>
      <c r="CI60780" s="850"/>
    </row>
    <row r="60781" spans="85:87" x14ac:dyDescent="0.25">
      <c r="CG60781" s="768"/>
      <c r="CH60781" s="768"/>
      <c r="CI60781" s="850"/>
    </row>
    <row r="60782" spans="85:87" x14ac:dyDescent="0.25">
      <c r="CG60782" s="768"/>
      <c r="CH60782" s="768"/>
      <c r="CI60782" s="850"/>
    </row>
    <row r="60783" spans="85:87" x14ac:dyDescent="0.25">
      <c r="CG60783" s="768"/>
      <c r="CH60783" s="768"/>
      <c r="CI60783" s="850"/>
    </row>
    <row r="60784" spans="85:87" x14ac:dyDescent="0.25">
      <c r="CG60784" s="768"/>
      <c r="CH60784" s="768"/>
      <c r="CI60784" s="850"/>
    </row>
    <row r="60785" spans="85:87" x14ac:dyDescent="0.25">
      <c r="CG60785" s="768"/>
      <c r="CH60785" s="768"/>
      <c r="CI60785" s="850"/>
    </row>
    <row r="60786" spans="85:87" x14ac:dyDescent="0.25">
      <c r="CG60786" s="768"/>
      <c r="CH60786" s="768"/>
      <c r="CI60786" s="850"/>
    </row>
    <row r="60787" spans="85:87" x14ac:dyDescent="0.25">
      <c r="CG60787" s="768"/>
      <c r="CH60787" s="768"/>
      <c r="CI60787" s="850"/>
    </row>
    <row r="60788" spans="85:87" x14ac:dyDescent="0.25">
      <c r="CG60788" s="768"/>
      <c r="CH60788" s="768"/>
      <c r="CI60788" s="850"/>
    </row>
    <row r="60789" spans="85:87" x14ac:dyDescent="0.25">
      <c r="CG60789" s="768"/>
      <c r="CH60789" s="768"/>
      <c r="CI60789" s="850"/>
    </row>
    <row r="60790" spans="85:87" x14ac:dyDescent="0.25">
      <c r="CG60790" s="768"/>
      <c r="CH60790" s="768"/>
      <c r="CI60790" s="850"/>
    </row>
    <row r="60791" spans="85:87" x14ac:dyDescent="0.25">
      <c r="CG60791" s="768"/>
      <c r="CH60791" s="768"/>
      <c r="CI60791" s="850"/>
    </row>
    <row r="60792" spans="85:87" x14ac:dyDescent="0.25">
      <c r="CG60792" s="768"/>
      <c r="CH60792" s="768"/>
      <c r="CI60792" s="850"/>
    </row>
    <row r="60793" spans="85:87" x14ac:dyDescent="0.25">
      <c r="CG60793" s="768"/>
      <c r="CH60793" s="768"/>
      <c r="CI60793" s="850"/>
    </row>
    <row r="60794" spans="85:87" x14ac:dyDescent="0.25">
      <c r="CG60794" s="768"/>
      <c r="CH60794" s="768"/>
      <c r="CI60794" s="850"/>
    </row>
    <row r="60795" spans="85:87" x14ac:dyDescent="0.25">
      <c r="CG60795" s="768"/>
      <c r="CH60795" s="768"/>
      <c r="CI60795" s="850"/>
    </row>
    <row r="60796" spans="85:87" x14ac:dyDescent="0.25">
      <c r="CG60796" s="768"/>
      <c r="CH60796" s="768"/>
      <c r="CI60796" s="850"/>
    </row>
    <row r="60797" spans="85:87" x14ac:dyDescent="0.25">
      <c r="CG60797" s="768"/>
      <c r="CH60797" s="768"/>
      <c r="CI60797" s="850"/>
    </row>
    <row r="60798" spans="85:87" x14ac:dyDescent="0.25">
      <c r="CG60798" s="768"/>
      <c r="CH60798" s="768"/>
      <c r="CI60798" s="850"/>
    </row>
    <row r="60799" spans="85:87" x14ac:dyDescent="0.25">
      <c r="CG60799" s="768"/>
      <c r="CH60799" s="768"/>
      <c r="CI60799" s="850"/>
    </row>
    <row r="60800" spans="85:87" x14ac:dyDescent="0.25">
      <c r="CG60800" s="768"/>
      <c r="CH60800" s="768"/>
      <c r="CI60800" s="850"/>
    </row>
    <row r="60801" spans="85:87" x14ac:dyDescent="0.25">
      <c r="CG60801" s="768"/>
      <c r="CH60801" s="768"/>
      <c r="CI60801" s="850"/>
    </row>
    <row r="60802" spans="85:87" x14ac:dyDescent="0.25">
      <c r="CG60802" s="768"/>
      <c r="CH60802" s="768"/>
      <c r="CI60802" s="850"/>
    </row>
    <row r="60803" spans="85:87" x14ac:dyDescent="0.25">
      <c r="CG60803" s="768"/>
      <c r="CH60803" s="768"/>
      <c r="CI60803" s="850"/>
    </row>
    <row r="60804" spans="85:87" x14ac:dyDescent="0.25">
      <c r="CG60804" s="768"/>
      <c r="CH60804" s="768"/>
      <c r="CI60804" s="850"/>
    </row>
    <row r="60805" spans="85:87" x14ac:dyDescent="0.25">
      <c r="CG60805" s="768"/>
      <c r="CH60805" s="768"/>
      <c r="CI60805" s="850"/>
    </row>
    <row r="60806" spans="85:87" x14ac:dyDescent="0.25">
      <c r="CG60806" s="768"/>
      <c r="CH60806" s="768"/>
      <c r="CI60806" s="850"/>
    </row>
    <row r="60807" spans="85:87" x14ac:dyDescent="0.25">
      <c r="CG60807" s="768"/>
      <c r="CH60807" s="768"/>
      <c r="CI60807" s="850"/>
    </row>
    <row r="60808" spans="85:87" x14ac:dyDescent="0.25">
      <c r="CG60808" s="768"/>
      <c r="CH60808" s="768"/>
      <c r="CI60808" s="850"/>
    </row>
    <row r="60809" spans="85:87" x14ac:dyDescent="0.25">
      <c r="CG60809" s="768"/>
      <c r="CH60809" s="768"/>
      <c r="CI60809" s="850"/>
    </row>
    <row r="60810" spans="85:87" x14ac:dyDescent="0.25">
      <c r="CG60810" s="768"/>
      <c r="CH60810" s="768"/>
      <c r="CI60810" s="850"/>
    </row>
    <row r="60811" spans="85:87" x14ac:dyDescent="0.25">
      <c r="CG60811" s="768"/>
      <c r="CH60811" s="768"/>
      <c r="CI60811" s="850"/>
    </row>
    <row r="60812" spans="85:87" x14ac:dyDescent="0.25">
      <c r="CG60812" s="768"/>
      <c r="CH60812" s="768"/>
      <c r="CI60812" s="850"/>
    </row>
    <row r="60813" spans="85:87" x14ac:dyDescent="0.25">
      <c r="CG60813" s="768"/>
      <c r="CH60813" s="768"/>
      <c r="CI60813" s="850"/>
    </row>
    <row r="60814" spans="85:87" x14ac:dyDescent="0.25">
      <c r="CG60814" s="768"/>
      <c r="CH60814" s="768"/>
      <c r="CI60814" s="850"/>
    </row>
    <row r="60815" spans="85:87" x14ac:dyDescent="0.25">
      <c r="CG60815" s="768"/>
      <c r="CH60815" s="768"/>
      <c r="CI60815" s="850"/>
    </row>
    <row r="60816" spans="85:87" x14ac:dyDescent="0.25">
      <c r="CG60816" s="768"/>
      <c r="CH60816" s="768"/>
      <c r="CI60816" s="850"/>
    </row>
    <row r="60817" spans="85:87" x14ac:dyDescent="0.25">
      <c r="CG60817" s="768"/>
      <c r="CH60817" s="768"/>
      <c r="CI60817" s="850"/>
    </row>
    <row r="60818" spans="85:87" x14ac:dyDescent="0.25">
      <c r="CG60818" s="768"/>
      <c r="CH60818" s="768"/>
      <c r="CI60818" s="850"/>
    </row>
    <row r="60819" spans="85:87" x14ac:dyDescent="0.25">
      <c r="CG60819" s="768"/>
      <c r="CH60819" s="768"/>
      <c r="CI60819" s="850"/>
    </row>
    <row r="60820" spans="85:87" x14ac:dyDescent="0.25">
      <c r="CG60820" s="768"/>
      <c r="CH60820" s="768"/>
      <c r="CI60820" s="850"/>
    </row>
    <row r="60821" spans="85:87" x14ac:dyDescent="0.25">
      <c r="CG60821" s="768"/>
      <c r="CH60821" s="768"/>
      <c r="CI60821" s="850"/>
    </row>
    <row r="60822" spans="85:87" x14ac:dyDescent="0.25">
      <c r="CG60822" s="768"/>
      <c r="CH60822" s="768"/>
      <c r="CI60822" s="850"/>
    </row>
    <row r="60823" spans="85:87" x14ac:dyDescent="0.25">
      <c r="CG60823" s="768"/>
      <c r="CH60823" s="768"/>
      <c r="CI60823" s="850"/>
    </row>
    <row r="60824" spans="85:87" x14ac:dyDescent="0.25">
      <c r="CG60824" s="768"/>
      <c r="CH60824" s="768"/>
      <c r="CI60824" s="850"/>
    </row>
    <row r="60825" spans="85:87" x14ac:dyDescent="0.25">
      <c r="CG60825" s="768"/>
      <c r="CH60825" s="768"/>
      <c r="CI60825" s="850"/>
    </row>
    <row r="60826" spans="85:87" x14ac:dyDescent="0.25">
      <c r="CG60826" s="768"/>
      <c r="CH60826" s="768"/>
      <c r="CI60826" s="850"/>
    </row>
    <row r="60827" spans="85:87" x14ac:dyDescent="0.25">
      <c r="CG60827" s="768"/>
      <c r="CH60827" s="768"/>
      <c r="CI60827" s="850"/>
    </row>
    <row r="60828" spans="85:87" x14ac:dyDescent="0.25">
      <c r="CG60828" s="768"/>
      <c r="CH60828" s="768"/>
      <c r="CI60828" s="850"/>
    </row>
    <row r="60829" spans="85:87" x14ac:dyDescent="0.25">
      <c r="CG60829" s="768"/>
      <c r="CH60829" s="768"/>
      <c r="CI60829" s="850"/>
    </row>
    <row r="60830" spans="85:87" x14ac:dyDescent="0.25">
      <c r="CG60830" s="768"/>
      <c r="CH60830" s="768"/>
      <c r="CI60830" s="850"/>
    </row>
    <row r="60831" spans="85:87" x14ac:dyDescent="0.25">
      <c r="CG60831" s="768"/>
      <c r="CH60831" s="768"/>
      <c r="CI60831" s="850"/>
    </row>
    <row r="60832" spans="85:87" x14ac:dyDescent="0.25">
      <c r="CG60832" s="768"/>
      <c r="CH60832" s="768"/>
      <c r="CI60832" s="850"/>
    </row>
    <row r="60833" spans="85:87" x14ac:dyDescent="0.25">
      <c r="CG60833" s="768"/>
      <c r="CH60833" s="768"/>
      <c r="CI60833" s="850"/>
    </row>
    <row r="60834" spans="85:87" x14ac:dyDescent="0.25">
      <c r="CG60834" s="768"/>
      <c r="CH60834" s="768"/>
      <c r="CI60834" s="850"/>
    </row>
    <row r="60835" spans="85:87" x14ac:dyDescent="0.25">
      <c r="CG60835" s="768"/>
      <c r="CH60835" s="768"/>
      <c r="CI60835" s="850"/>
    </row>
    <row r="60836" spans="85:87" x14ac:dyDescent="0.25">
      <c r="CG60836" s="768"/>
      <c r="CH60836" s="768"/>
      <c r="CI60836" s="850"/>
    </row>
    <row r="60837" spans="85:87" x14ac:dyDescent="0.25">
      <c r="CG60837" s="768"/>
      <c r="CH60837" s="768"/>
      <c r="CI60837" s="850"/>
    </row>
    <row r="60838" spans="85:87" x14ac:dyDescent="0.25">
      <c r="CG60838" s="768"/>
      <c r="CH60838" s="768"/>
      <c r="CI60838" s="850"/>
    </row>
    <row r="60839" spans="85:87" x14ac:dyDescent="0.25">
      <c r="CG60839" s="768"/>
      <c r="CH60839" s="768"/>
      <c r="CI60839" s="850"/>
    </row>
    <row r="60840" spans="85:87" x14ac:dyDescent="0.25">
      <c r="CG60840" s="768"/>
      <c r="CH60840" s="768"/>
      <c r="CI60840" s="850"/>
    </row>
    <row r="60841" spans="85:87" x14ac:dyDescent="0.25">
      <c r="CG60841" s="768"/>
      <c r="CH60841" s="768"/>
      <c r="CI60841" s="850"/>
    </row>
    <row r="60842" spans="85:87" x14ac:dyDescent="0.25">
      <c r="CG60842" s="768"/>
      <c r="CH60842" s="768"/>
      <c r="CI60842" s="850"/>
    </row>
    <row r="60843" spans="85:87" x14ac:dyDescent="0.25">
      <c r="CG60843" s="768"/>
      <c r="CH60843" s="768"/>
      <c r="CI60843" s="850"/>
    </row>
    <row r="60844" spans="85:87" x14ac:dyDescent="0.25">
      <c r="CG60844" s="768"/>
      <c r="CH60844" s="768"/>
      <c r="CI60844" s="850"/>
    </row>
    <row r="60845" spans="85:87" x14ac:dyDescent="0.25">
      <c r="CG60845" s="768"/>
      <c r="CH60845" s="768"/>
      <c r="CI60845" s="850"/>
    </row>
    <row r="60846" spans="85:87" x14ac:dyDescent="0.25">
      <c r="CG60846" s="768"/>
      <c r="CH60846" s="768"/>
      <c r="CI60846" s="850"/>
    </row>
    <row r="60847" spans="85:87" x14ac:dyDescent="0.25">
      <c r="CG60847" s="768"/>
      <c r="CH60847" s="768"/>
      <c r="CI60847" s="850"/>
    </row>
    <row r="60848" spans="85:87" x14ac:dyDescent="0.25">
      <c r="CG60848" s="768"/>
      <c r="CH60848" s="768"/>
      <c r="CI60848" s="850"/>
    </row>
    <row r="60849" spans="85:87" x14ac:dyDescent="0.25">
      <c r="CG60849" s="768"/>
      <c r="CH60849" s="768"/>
      <c r="CI60849" s="850"/>
    </row>
    <row r="60850" spans="85:87" x14ac:dyDescent="0.25">
      <c r="CG60850" s="768"/>
      <c r="CH60850" s="768"/>
      <c r="CI60850" s="850"/>
    </row>
    <row r="60851" spans="85:87" x14ac:dyDescent="0.25">
      <c r="CG60851" s="768"/>
      <c r="CH60851" s="768"/>
      <c r="CI60851" s="850"/>
    </row>
    <row r="60852" spans="85:87" x14ac:dyDescent="0.25">
      <c r="CG60852" s="768"/>
      <c r="CH60852" s="768"/>
      <c r="CI60852" s="850"/>
    </row>
    <row r="60853" spans="85:87" x14ac:dyDescent="0.25">
      <c r="CG60853" s="768"/>
      <c r="CH60853" s="768"/>
      <c r="CI60853" s="850"/>
    </row>
    <row r="60854" spans="85:87" x14ac:dyDescent="0.25">
      <c r="CG60854" s="768"/>
      <c r="CH60854" s="768"/>
      <c r="CI60854" s="850"/>
    </row>
    <row r="60855" spans="85:87" x14ac:dyDescent="0.25">
      <c r="CG60855" s="768"/>
      <c r="CH60855" s="768"/>
      <c r="CI60855" s="850"/>
    </row>
    <row r="60856" spans="85:87" x14ac:dyDescent="0.25">
      <c r="CG60856" s="768"/>
      <c r="CH60856" s="768"/>
      <c r="CI60856" s="850"/>
    </row>
    <row r="60857" spans="85:87" x14ac:dyDescent="0.25">
      <c r="CG60857" s="768"/>
      <c r="CH60857" s="768"/>
      <c r="CI60857" s="850"/>
    </row>
    <row r="60858" spans="85:87" x14ac:dyDescent="0.25">
      <c r="CG60858" s="768"/>
      <c r="CH60858" s="768"/>
      <c r="CI60858" s="850"/>
    </row>
    <row r="60859" spans="85:87" x14ac:dyDescent="0.25">
      <c r="CG60859" s="768"/>
      <c r="CH60859" s="768"/>
      <c r="CI60859" s="850"/>
    </row>
    <row r="60860" spans="85:87" x14ac:dyDescent="0.25">
      <c r="CG60860" s="768"/>
      <c r="CH60860" s="768"/>
      <c r="CI60860" s="850"/>
    </row>
    <row r="60861" spans="85:87" x14ac:dyDescent="0.25">
      <c r="CG60861" s="768"/>
      <c r="CH60861" s="768"/>
      <c r="CI60861" s="850"/>
    </row>
    <row r="60862" spans="85:87" x14ac:dyDescent="0.25">
      <c r="CG60862" s="768"/>
      <c r="CH60862" s="768"/>
      <c r="CI60862" s="850"/>
    </row>
    <row r="60863" spans="85:87" x14ac:dyDescent="0.25">
      <c r="CG60863" s="768"/>
      <c r="CH60863" s="768"/>
      <c r="CI60863" s="850"/>
    </row>
    <row r="60864" spans="85:87" x14ac:dyDescent="0.25">
      <c r="CG60864" s="768"/>
      <c r="CH60864" s="768"/>
      <c r="CI60864" s="850"/>
    </row>
    <row r="60865" spans="85:87" x14ac:dyDescent="0.25">
      <c r="CG60865" s="768"/>
      <c r="CH60865" s="768"/>
      <c r="CI60865" s="850"/>
    </row>
    <row r="60866" spans="85:87" x14ac:dyDescent="0.25">
      <c r="CG60866" s="768"/>
      <c r="CH60866" s="768"/>
      <c r="CI60866" s="850"/>
    </row>
    <row r="60867" spans="85:87" x14ac:dyDescent="0.25">
      <c r="CG60867" s="768"/>
      <c r="CH60867" s="768"/>
      <c r="CI60867" s="850"/>
    </row>
    <row r="60868" spans="85:87" x14ac:dyDescent="0.25">
      <c r="CG60868" s="768"/>
      <c r="CH60868" s="768"/>
      <c r="CI60868" s="850"/>
    </row>
    <row r="60869" spans="85:87" x14ac:dyDescent="0.25">
      <c r="CG60869" s="768"/>
      <c r="CH60869" s="768"/>
      <c r="CI60869" s="850"/>
    </row>
    <row r="60870" spans="85:87" x14ac:dyDescent="0.25">
      <c r="CG60870" s="768"/>
      <c r="CH60870" s="768"/>
      <c r="CI60870" s="850"/>
    </row>
    <row r="60871" spans="85:87" x14ac:dyDescent="0.25">
      <c r="CG60871" s="768"/>
      <c r="CH60871" s="768"/>
      <c r="CI60871" s="850"/>
    </row>
    <row r="60872" spans="85:87" x14ac:dyDescent="0.25">
      <c r="CG60872" s="768"/>
      <c r="CH60872" s="768"/>
      <c r="CI60872" s="850"/>
    </row>
    <row r="60873" spans="85:87" x14ac:dyDescent="0.25">
      <c r="CG60873" s="768"/>
      <c r="CH60873" s="768"/>
      <c r="CI60873" s="850"/>
    </row>
    <row r="60874" spans="85:87" x14ac:dyDescent="0.25">
      <c r="CG60874" s="768"/>
      <c r="CH60874" s="768"/>
      <c r="CI60874" s="850"/>
    </row>
    <row r="60875" spans="85:87" x14ac:dyDescent="0.25">
      <c r="CG60875" s="768"/>
      <c r="CH60875" s="768"/>
      <c r="CI60875" s="850"/>
    </row>
    <row r="60876" spans="85:87" x14ac:dyDescent="0.25">
      <c r="CG60876" s="768"/>
      <c r="CH60876" s="768"/>
      <c r="CI60876" s="850"/>
    </row>
    <row r="60877" spans="85:87" x14ac:dyDescent="0.25">
      <c r="CG60877" s="768"/>
      <c r="CH60877" s="768"/>
      <c r="CI60877" s="850"/>
    </row>
    <row r="60878" spans="85:87" x14ac:dyDescent="0.25">
      <c r="CG60878" s="768"/>
      <c r="CH60878" s="768"/>
      <c r="CI60878" s="850"/>
    </row>
    <row r="60879" spans="85:87" x14ac:dyDescent="0.25">
      <c r="CG60879" s="768"/>
      <c r="CH60879" s="768"/>
      <c r="CI60879" s="850"/>
    </row>
    <row r="60880" spans="85:87" x14ac:dyDescent="0.25">
      <c r="CG60880" s="768"/>
      <c r="CH60880" s="768"/>
      <c r="CI60880" s="850"/>
    </row>
    <row r="60881" spans="85:87" x14ac:dyDescent="0.25">
      <c r="CG60881" s="768"/>
      <c r="CH60881" s="768"/>
      <c r="CI60881" s="850"/>
    </row>
    <row r="60882" spans="85:87" x14ac:dyDescent="0.25">
      <c r="CG60882" s="768"/>
      <c r="CH60882" s="768"/>
      <c r="CI60882" s="850"/>
    </row>
    <row r="60883" spans="85:87" x14ac:dyDescent="0.25">
      <c r="CG60883" s="768"/>
      <c r="CH60883" s="768"/>
      <c r="CI60883" s="850"/>
    </row>
    <row r="60884" spans="85:87" x14ac:dyDescent="0.25">
      <c r="CG60884" s="768"/>
      <c r="CH60884" s="768"/>
      <c r="CI60884" s="850"/>
    </row>
    <row r="60885" spans="85:87" x14ac:dyDescent="0.25">
      <c r="CG60885" s="768"/>
      <c r="CH60885" s="768"/>
      <c r="CI60885" s="850"/>
    </row>
    <row r="60886" spans="85:87" x14ac:dyDescent="0.25">
      <c r="CG60886" s="768"/>
      <c r="CH60886" s="768"/>
      <c r="CI60886" s="850"/>
    </row>
    <row r="60887" spans="85:87" x14ac:dyDescent="0.25">
      <c r="CG60887" s="768"/>
      <c r="CH60887" s="768"/>
      <c r="CI60887" s="850"/>
    </row>
    <row r="60888" spans="85:87" x14ac:dyDescent="0.25">
      <c r="CG60888" s="768"/>
      <c r="CH60888" s="768"/>
      <c r="CI60888" s="850"/>
    </row>
    <row r="60889" spans="85:87" x14ac:dyDescent="0.25">
      <c r="CG60889" s="768"/>
      <c r="CH60889" s="768"/>
      <c r="CI60889" s="850"/>
    </row>
    <row r="60890" spans="85:87" x14ac:dyDescent="0.25">
      <c r="CG60890" s="768"/>
      <c r="CH60890" s="768"/>
      <c r="CI60890" s="850"/>
    </row>
    <row r="60891" spans="85:87" x14ac:dyDescent="0.25">
      <c r="CG60891" s="768"/>
      <c r="CH60891" s="768"/>
      <c r="CI60891" s="850"/>
    </row>
    <row r="60892" spans="85:87" x14ac:dyDescent="0.25">
      <c r="CG60892" s="768"/>
      <c r="CH60892" s="768"/>
      <c r="CI60892" s="850"/>
    </row>
    <row r="60893" spans="85:87" x14ac:dyDescent="0.25">
      <c r="CG60893" s="768"/>
      <c r="CH60893" s="768"/>
      <c r="CI60893" s="850"/>
    </row>
    <row r="60894" spans="85:87" x14ac:dyDescent="0.25">
      <c r="CG60894" s="768"/>
      <c r="CH60894" s="768"/>
      <c r="CI60894" s="850"/>
    </row>
    <row r="60895" spans="85:87" x14ac:dyDescent="0.25">
      <c r="CG60895" s="768"/>
      <c r="CH60895" s="768"/>
      <c r="CI60895" s="850"/>
    </row>
    <row r="60896" spans="85:87" x14ac:dyDescent="0.25">
      <c r="CG60896" s="768"/>
      <c r="CH60896" s="768"/>
      <c r="CI60896" s="850"/>
    </row>
    <row r="60897" spans="85:87" x14ac:dyDescent="0.25">
      <c r="CG60897" s="768"/>
      <c r="CH60897" s="768"/>
      <c r="CI60897" s="850"/>
    </row>
    <row r="60898" spans="85:87" x14ac:dyDescent="0.25">
      <c r="CG60898" s="768"/>
      <c r="CH60898" s="768"/>
      <c r="CI60898" s="850"/>
    </row>
    <row r="60899" spans="85:87" x14ac:dyDescent="0.25">
      <c r="CG60899" s="768"/>
      <c r="CH60899" s="768"/>
      <c r="CI60899" s="850"/>
    </row>
    <row r="60900" spans="85:87" x14ac:dyDescent="0.25">
      <c r="CG60900" s="768"/>
      <c r="CH60900" s="768"/>
      <c r="CI60900" s="850"/>
    </row>
    <row r="60901" spans="85:87" x14ac:dyDescent="0.25">
      <c r="CG60901" s="768"/>
      <c r="CH60901" s="768"/>
      <c r="CI60901" s="850"/>
    </row>
    <row r="60902" spans="85:87" x14ac:dyDescent="0.25">
      <c r="CG60902" s="768"/>
      <c r="CH60902" s="768"/>
      <c r="CI60902" s="850"/>
    </row>
    <row r="60903" spans="85:87" x14ac:dyDescent="0.25">
      <c r="CG60903" s="768"/>
      <c r="CH60903" s="768"/>
      <c r="CI60903" s="850"/>
    </row>
    <row r="60904" spans="85:87" x14ac:dyDescent="0.25">
      <c r="CG60904" s="768"/>
      <c r="CH60904" s="768"/>
      <c r="CI60904" s="850"/>
    </row>
    <row r="60905" spans="85:87" x14ac:dyDescent="0.25">
      <c r="CG60905" s="768"/>
      <c r="CH60905" s="768"/>
      <c r="CI60905" s="850"/>
    </row>
    <row r="60906" spans="85:87" x14ac:dyDescent="0.25">
      <c r="CG60906" s="768"/>
      <c r="CH60906" s="768"/>
      <c r="CI60906" s="850"/>
    </row>
    <row r="60907" spans="85:87" x14ac:dyDescent="0.25">
      <c r="CG60907" s="768"/>
      <c r="CH60907" s="768"/>
      <c r="CI60907" s="850"/>
    </row>
    <row r="60908" spans="85:87" x14ac:dyDescent="0.25">
      <c r="CG60908" s="768"/>
      <c r="CH60908" s="768"/>
      <c r="CI60908" s="850"/>
    </row>
    <row r="60909" spans="85:87" x14ac:dyDescent="0.25">
      <c r="CG60909" s="768"/>
      <c r="CH60909" s="768"/>
      <c r="CI60909" s="850"/>
    </row>
    <row r="60910" spans="85:87" x14ac:dyDescent="0.25">
      <c r="CG60910" s="768"/>
      <c r="CH60910" s="768"/>
      <c r="CI60910" s="850"/>
    </row>
    <row r="60911" spans="85:87" x14ac:dyDescent="0.25">
      <c r="CG60911" s="768"/>
      <c r="CH60911" s="768"/>
      <c r="CI60911" s="850"/>
    </row>
    <row r="60912" spans="85:87" x14ac:dyDescent="0.25">
      <c r="CG60912" s="768"/>
      <c r="CH60912" s="768"/>
      <c r="CI60912" s="850"/>
    </row>
    <row r="60913" spans="85:87" x14ac:dyDescent="0.25">
      <c r="CG60913" s="768"/>
      <c r="CH60913" s="768"/>
      <c r="CI60913" s="850"/>
    </row>
    <row r="60914" spans="85:87" x14ac:dyDescent="0.25">
      <c r="CG60914" s="768"/>
      <c r="CH60914" s="768"/>
      <c r="CI60914" s="850"/>
    </row>
    <row r="60915" spans="85:87" x14ac:dyDescent="0.25">
      <c r="CG60915" s="768"/>
      <c r="CH60915" s="768"/>
      <c r="CI60915" s="850"/>
    </row>
    <row r="60916" spans="85:87" x14ac:dyDescent="0.25">
      <c r="CG60916" s="768"/>
      <c r="CH60916" s="768"/>
      <c r="CI60916" s="850"/>
    </row>
    <row r="60917" spans="85:87" x14ac:dyDescent="0.25">
      <c r="CG60917" s="768"/>
      <c r="CH60917" s="768"/>
      <c r="CI60917" s="850"/>
    </row>
    <row r="60918" spans="85:87" x14ac:dyDescent="0.25">
      <c r="CG60918" s="768"/>
      <c r="CH60918" s="768"/>
      <c r="CI60918" s="850"/>
    </row>
    <row r="60919" spans="85:87" x14ac:dyDescent="0.25">
      <c r="CG60919" s="768"/>
      <c r="CH60919" s="768"/>
      <c r="CI60919" s="850"/>
    </row>
    <row r="60920" spans="85:87" x14ac:dyDescent="0.25">
      <c r="CG60920" s="768"/>
      <c r="CH60920" s="768"/>
      <c r="CI60920" s="850"/>
    </row>
    <row r="60921" spans="85:87" x14ac:dyDescent="0.25">
      <c r="CG60921" s="768"/>
      <c r="CH60921" s="768"/>
      <c r="CI60921" s="850"/>
    </row>
    <row r="60922" spans="85:87" x14ac:dyDescent="0.25">
      <c r="CG60922" s="768"/>
      <c r="CH60922" s="768"/>
      <c r="CI60922" s="850"/>
    </row>
    <row r="60923" spans="85:87" x14ac:dyDescent="0.25">
      <c r="CG60923" s="768"/>
      <c r="CH60923" s="768"/>
      <c r="CI60923" s="850"/>
    </row>
    <row r="60924" spans="85:87" x14ac:dyDescent="0.25">
      <c r="CG60924" s="768"/>
      <c r="CH60924" s="768"/>
      <c r="CI60924" s="850"/>
    </row>
    <row r="60925" spans="85:87" x14ac:dyDescent="0.25">
      <c r="CG60925" s="768"/>
      <c r="CH60925" s="768"/>
      <c r="CI60925" s="850"/>
    </row>
    <row r="60926" spans="85:87" x14ac:dyDescent="0.25">
      <c r="CG60926" s="768"/>
      <c r="CH60926" s="768"/>
      <c r="CI60926" s="850"/>
    </row>
    <row r="60927" spans="85:87" x14ac:dyDescent="0.25">
      <c r="CG60927" s="768"/>
      <c r="CH60927" s="768"/>
      <c r="CI60927" s="850"/>
    </row>
    <row r="60928" spans="85:87" x14ac:dyDescent="0.25">
      <c r="CG60928" s="768"/>
      <c r="CH60928" s="768"/>
      <c r="CI60928" s="850"/>
    </row>
    <row r="60929" spans="85:87" x14ac:dyDescent="0.25">
      <c r="CG60929" s="768"/>
      <c r="CH60929" s="768"/>
      <c r="CI60929" s="850"/>
    </row>
    <row r="60930" spans="85:87" x14ac:dyDescent="0.25">
      <c r="CG60930" s="768"/>
      <c r="CH60930" s="768"/>
      <c r="CI60930" s="850"/>
    </row>
    <row r="60931" spans="85:87" x14ac:dyDescent="0.25">
      <c r="CG60931" s="768"/>
      <c r="CH60931" s="768"/>
      <c r="CI60931" s="850"/>
    </row>
    <row r="60932" spans="85:87" x14ac:dyDescent="0.25">
      <c r="CG60932" s="768"/>
      <c r="CH60932" s="768"/>
      <c r="CI60932" s="850"/>
    </row>
    <row r="60933" spans="85:87" x14ac:dyDescent="0.25">
      <c r="CG60933" s="768"/>
      <c r="CH60933" s="768"/>
      <c r="CI60933" s="850"/>
    </row>
    <row r="60934" spans="85:87" x14ac:dyDescent="0.25">
      <c r="CG60934" s="768"/>
      <c r="CH60934" s="768"/>
      <c r="CI60934" s="850"/>
    </row>
    <row r="60935" spans="85:87" x14ac:dyDescent="0.25">
      <c r="CG60935" s="768"/>
      <c r="CH60935" s="768"/>
      <c r="CI60935" s="850"/>
    </row>
    <row r="60936" spans="85:87" x14ac:dyDescent="0.25">
      <c r="CG60936" s="768"/>
      <c r="CH60936" s="768"/>
      <c r="CI60936" s="850"/>
    </row>
    <row r="60937" spans="85:87" x14ac:dyDescent="0.25">
      <c r="CG60937" s="768"/>
      <c r="CH60937" s="768"/>
      <c r="CI60937" s="850"/>
    </row>
    <row r="60938" spans="85:87" x14ac:dyDescent="0.25">
      <c r="CG60938" s="768"/>
      <c r="CH60938" s="768"/>
      <c r="CI60938" s="850"/>
    </row>
    <row r="60939" spans="85:87" x14ac:dyDescent="0.25">
      <c r="CG60939" s="768"/>
      <c r="CH60939" s="768"/>
      <c r="CI60939" s="850"/>
    </row>
    <row r="60940" spans="85:87" x14ac:dyDescent="0.25">
      <c r="CG60940" s="768"/>
      <c r="CH60940" s="768"/>
      <c r="CI60940" s="850"/>
    </row>
    <row r="60941" spans="85:87" x14ac:dyDescent="0.25">
      <c r="CG60941" s="768"/>
      <c r="CH60941" s="768"/>
      <c r="CI60941" s="850"/>
    </row>
    <row r="60942" spans="85:87" x14ac:dyDescent="0.25">
      <c r="CG60942" s="768"/>
      <c r="CH60942" s="768"/>
      <c r="CI60942" s="850"/>
    </row>
    <row r="60943" spans="85:87" x14ac:dyDescent="0.25">
      <c r="CG60943" s="768"/>
      <c r="CH60943" s="768"/>
      <c r="CI60943" s="850"/>
    </row>
    <row r="60944" spans="85:87" x14ac:dyDescent="0.25">
      <c r="CG60944" s="768"/>
      <c r="CH60944" s="768"/>
      <c r="CI60944" s="850"/>
    </row>
    <row r="60945" spans="85:87" x14ac:dyDescent="0.25">
      <c r="CG60945" s="768"/>
      <c r="CH60945" s="768"/>
      <c r="CI60945" s="850"/>
    </row>
    <row r="60946" spans="85:87" x14ac:dyDescent="0.25">
      <c r="CG60946" s="768"/>
      <c r="CH60946" s="768"/>
      <c r="CI60946" s="850"/>
    </row>
    <row r="60947" spans="85:87" x14ac:dyDescent="0.25">
      <c r="CG60947" s="768"/>
      <c r="CH60947" s="768"/>
      <c r="CI60947" s="850"/>
    </row>
    <row r="60948" spans="85:87" x14ac:dyDescent="0.25">
      <c r="CG60948" s="768"/>
      <c r="CH60948" s="768"/>
      <c r="CI60948" s="850"/>
    </row>
    <row r="60949" spans="85:87" x14ac:dyDescent="0.25">
      <c r="CG60949" s="768"/>
      <c r="CH60949" s="768"/>
      <c r="CI60949" s="850"/>
    </row>
    <row r="60950" spans="85:87" x14ac:dyDescent="0.25">
      <c r="CG60950" s="768"/>
      <c r="CH60950" s="768"/>
      <c r="CI60950" s="850"/>
    </row>
    <row r="60951" spans="85:87" x14ac:dyDescent="0.25">
      <c r="CG60951" s="768"/>
      <c r="CH60951" s="768"/>
      <c r="CI60951" s="850"/>
    </row>
    <row r="60952" spans="85:87" x14ac:dyDescent="0.25">
      <c r="CG60952" s="768"/>
      <c r="CH60952" s="768"/>
      <c r="CI60952" s="850"/>
    </row>
    <row r="60953" spans="85:87" x14ac:dyDescent="0.25">
      <c r="CG60953" s="768"/>
      <c r="CH60953" s="768"/>
      <c r="CI60953" s="850"/>
    </row>
    <row r="60954" spans="85:87" x14ac:dyDescent="0.25">
      <c r="CG60954" s="768"/>
      <c r="CH60954" s="768"/>
      <c r="CI60954" s="850"/>
    </row>
    <row r="60955" spans="85:87" x14ac:dyDescent="0.25">
      <c r="CG60955" s="768"/>
      <c r="CH60955" s="768"/>
      <c r="CI60955" s="850"/>
    </row>
    <row r="60956" spans="85:87" x14ac:dyDescent="0.25">
      <c r="CG60956" s="768"/>
      <c r="CH60956" s="768"/>
      <c r="CI60956" s="850"/>
    </row>
    <row r="60957" spans="85:87" x14ac:dyDescent="0.25">
      <c r="CG60957" s="768"/>
      <c r="CH60957" s="768"/>
      <c r="CI60957" s="850"/>
    </row>
    <row r="60958" spans="85:87" x14ac:dyDescent="0.25">
      <c r="CG60958" s="768"/>
      <c r="CH60958" s="768"/>
      <c r="CI60958" s="850"/>
    </row>
    <row r="60959" spans="85:87" x14ac:dyDescent="0.25">
      <c r="CG60959" s="768"/>
      <c r="CH60959" s="768"/>
      <c r="CI60959" s="850"/>
    </row>
    <row r="60960" spans="85:87" x14ac:dyDescent="0.25">
      <c r="CG60960" s="768"/>
      <c r="CH60960" s="768"/>
      <c r="CI60960" s="850"/>
    </row>
    <row r="60961" spans="85:87" x14ac:dyDescent="0.25">
      <c r="CG60961" s="768"/>
      <c r="CH60961" s="768"/>
      <c r="CI60961" s="850"/>
    </row>
    <row r="60962" spans="85:87" x14ac:dyDescent="0.25">
      <c r="CG60962" s="768"/>
      <c r="CH60962" s="768"/>
      <c r="CI60962" s="850"/>
    </row>
    <row r="60963" spans="85:87" x14ac:dyDescent="0.25">
      <c r="CG60963" s="768"/>
      <c r="CH60963" s="768"/>
      <c r="CI60963" s="850"/>
    </row>
    <row r="60964" spans="85:87" x14ac:dyDescent="0.25">
      <c r="CG60964" s="768"/>
      <c r="CH60964" s="768"/>
      <c r="CI60964" s="850"/>
    </row>
    <row r="60965" spans="85:87" x14ac:dyDescent="0.25">
      <c r="CG60965" s="768"/>
      <c r="CH60965" s="768"/>
      <c r="CI60965" s="850"/>
    </row>
    <row r="60966" spans="85:87" x14ac:dyDescent="0.25">
      <c r="CG60966" s="768"/>
      <c r="CH60966" s="768"/>
      <c r="CI60966" s="850"/>
    </row>
    <row r="60967" spans="85:87" x14ac:dyDescent="0.25">
      <c r="CG60967" s="768"/>
      <c r="CH60967" s="768"/>
      <c r="CI60967" s="850"/>
    </row>
    <row r="60968" spans="85:87" x14ac:dyDescent="0.25">
      <c r="CG60968" s="768"/>
      <c r="CH60968" s="768"/>
      <c r="CI60968" s="850"/>
    </row>
    <row r="60969" spans="85:87" x14ac:dyDescent="0.25">
      <c r="CG60969" s="768"/>
      <c r="CH60969" s="768"/>
      <c r="CI60969" s="850"/>
    </row>
    <row r="60970" spans="85:87" x14ac:dyDescent="0.25">
      <c r="CG60970" s="768"/>
      <c r="CH60970" s="768"/>
      <c r="CI60970" s="850"/>
    </row>
    <row r="60971" spans="85:87" x14ac:dyDescent="0.25">
      <c r="CG60971" s="768"/>
      <c r="CH60971" s="768"/>
      <c r="CI60971" s="850"/>
    </row>
    <row r="60972" spans="85:87" x14ac:dyDescent="0.25">
      <c r="CG60972" s="768"/>
      <c r="CH60972" s="768"/>
      <c r="CI60972" s="850"/>
    </row>
    <row r="60973" spans="85:87" x14ac:dyDescent="0.25">
      <c r="CG60973" s="768"/>
      <c r="CH60973" s="768"/>
      <c r="CI60973" s="850"/>
    </row>
    <row r="60974" spans="85:87" x14ac:dyDescent="0.25">
      <c r="CG60974" s="768"/>
      <c r="CH60974" s="768"/>
      <c r="CI60974" s="850"/>
    </row>
    <row r="60975" spans="85:87" x14ac:dyDescent="0.25">
      <c r="CG60975" s="768"/>
      <c r="CH60975" s="768"/>
      <c r="CI60975" s="850"/>
    </row>
    <row r="60976" spans="85:87" x14ac:dyDescent="0.25">
      <c r="CG60976" s="768"/>
      <c r="CH60976" s="768"/>
      <c r="CI60976" s="850"/>
    </row>
    <row r="60977" spans="85:87" x14ac:dyDescent="0.25">
      <c r="CG60977" s="768"/>
      <c r="CH60977" s="768"/>
      <c r="CI60977" s="850"/>
    </row>
    <row r="60978" spans="85:87" x14ac:dyDescent="0.25">
      <c r="CG60978" s="768"/>
      <c r="CH60978" s="768"/>
      <c r="CI60978" s="850"/>
    </row>
    <row r="60979" spans="85:87" x14ac:dyDescent="0.25">
      <c r="CG60979" s="768"/>
      <c r="CH60979" s="768"/>
      <c r="CI60979" s="850"/>
    </row>
    <row r="60980" spans="85:87" x14ac:dyDescent="0.25">
      <c r="CG60980" s="768"/>
      <c r="CH60980" s="768"/>
      <c r="CI60980" s="850"/>
    </row>
    <row r="60981" spans="85:87" x14ac:dyDescent="0.25">
      <c r="CG60981" s="768"/>
      <c r="CH60981" s="768"/>
      <c r="CI60981" s="850"/>
    </row>
    <row r="60982" spans="85:87" x14ac:dyDescent="0.25">
      <c r="CG60982" s="768"/>
      <c r="CH60982" s="768"/>
      <c r="CI60982" s="850"/>
    </row>
    <row r="60983" spans="85:87" x14ac:dyDescent="0.25">
      <c r="CG60983" s="768"/>
      <c r="CH60983" s="768"/>
      <c r="CI60983" s="850"/>
    </row>
    <row r="60984" spans="85:87" x14ac:dyDescent="0.25">
      <c r="CG60984" s="768"/>
      <c r="CH60984" s="768"/>
      <c r="CI60984" s="850"/>
    </row>
    <row r="60985" spans="85:87" x14ac:dyDescent="0.25">
      <c r="CG60985" s="768"/>
      <c r="CH60985" s="768"/>
      <c r="CI60985" s="850"/>
    </row>
    <row r="60986" spans="85:87" x14ac:dyDescent="0.25">
      <c r="CG60986" s="768"/>
      <c r="CH60986" s="768"/>
      <c r="CI60986" s="850"/>
    </row>
    <row r="60987" spans="85:87" x14ac:dyDescent="0.25">
      <c r="CG60987" s="768"/>
      <c r="CH60987" s="768"/>
      <c r="CI60987" s="850"/>
    </row>
    <row r="60988" spans="85:87" x14ac:dyDescent="0.25">
      <c r="CG60988" s="768"/>
      <c r="CH60988" s="768"/>
      <c r="CI60988" s="850"/>
    </row>
    <row r="60989" spans="85:87" x14ac:dyDescent="0.25">
      <c r="CG60989" s="768"/>
      <c r="CH60989" s="768"/>
      <c r="CI60989" s="850"/>
    </row>
    <row r="60990" spans="85:87" x14ac:dyDescent="0.25">
      <c r="CG60990" s="768"/>
      <c r="CH60990" s="768"/>
      <c r="CI60990" s="850"/>
    </row>
    <row r="60991" spans="85:87" x14ac:dyDescent="0.25">
      <c r="CG60991" s="768"/>
      <c r="CH60991" s="768"/>
      <c r="CI60991" s="850"/>
    </row>
    <row r="60992" spans="85:87" x14ac:dyDescent="0.25">
      <c r="CG60992" s="768"/>
      <c r="CH60992" s="768"/>
      <c r="CI60992" s="850"/>
    </row>
    <row r="60993" spans="85:87" x14ac:dyDescent="0.25">
      <c r="CG60993" s="768"/>
      <c r="CH60993" s="768"/>
      <c r="CI60993" s="850"/>
    </row>
    <row r="60994" spans="85:87" x14ac:dyDescent="0.25">
      <c r="CG60994" s="768"/>
      <c r="CH60994" s="768"/>
      <c r="CI60994" s="850"/>
    </row>
    <row r="60995" spans="85:87" x14ac:dyDescent="0.25">
      <c r="CG60995" s="768"/>
      <c r="CH60995" s="768"/>
      <c r="CI60995" s="850"/>
    </row>
    <row r="60996" spans="85:87" x14ac:dyDescent="0.25">
      <c r="CG60996" s="768"/>
      <c r="CH60996" s="768"/>
      <c r="CI60996" s="850"/>
    </row>
    <row r="60997" spans="85:87" x14ac:dyDescent="0.25">
      <c r="CG60997" s="768"/>
      <c r="CH60997" s="768"/>
      <c r="CI60997" s="850"/>
    </row>
    <row r="60998" spans="85:87" x14ac:dyDescent="0.25">
      <c r="CG60998" s="768"/>
      <c r="CH60998" s="768"/>
      <c r="CI60998" s="850"/>
    </row>
    <row r="60999" spans="85:87" x14ac:dyDescent="0.25">
      <c r="CG60999" s="768"/>
      <c r="CH60999" s="768"/>
      <c r="CI60999" s="850"/>
    </row>
    <row r="61000" spans="85:87" x14ac:dyDescent="0.25">
      <c r="CG61000" s="768"/>
      <c r="CH61000" s="768"/>
      <c r="CI61000" s="850"/>
    </row>
    <row r="61001" spans="85:87" x14ac:dyDescent="0.25">
      <c r="CG61001" s="768"/>
      <c r="CH61001" s="768"/>
      <c r="CI61001" s="850"/>
    </row>
    <row r="61002" spans="85:87" x14ac:dyDescent="0.25">
      <c r="CG61002" s="768"/>
      <c r="CH61002" s="768"/>
      <c r="CI61002" s="850"/>
    </row>
    <row r="61003" spans="85:87" x14ac:dyDescent="0.25">
      <c r="CG61003" s="768"/>
      <c r="CH61003" s="768"/>
      <c r="CI61003" s="850"/>
    </row>
    <row r="61004" spans="85:87" x14ac:dyDescent="0.25">
      <c r="CG61004" s="768"/>
      <c r="CH61004" s="768"/>
      <c r="CI61004" s="850"/>
    </row>
    <row r="61005" spans="85:87" x14ac:dyDescent="0.25">
      <c r="CG61005" s="768"/>
      <c r="CH61005" s="768"/>
      <c r="CI61005" s="850"/>
    </row>
    <row r="61006" spans="85:87" x14ac:dyDescent="0.25">
      <c r="CG61006" s="768"/>
      <c r="CH61006" s="768"/>
      <c r="CI61006" s="850"/>
    </row>
    <row r="61007" spans="85:87" x14ac:dyDescent="0.25">
      <c r="CG61007" s="768"/>
      <c r="CH61007" s="768"/>
      <c r="CI61007" s="850"/>
    </row>
    <row r="61008" spans="85:87" x14ac:dyDescent="0.25">
      <c r="CG61008" s="768"/>
      <c r="CH61008" s="768"/>
      <c r="CI61008" s="850"/>
    </row>
    <row r="61009" spans="85:87" x14ac:dyDescent="0.25">
      <c r="CG61009" s="768"/>
      <c r="CH61009" s="768"/>
      <c r="CI61009" s="850"/>
    </row>
    <row r="61010" spans="85:87" x14ac:dyDescent="0.25">
      <c r="CG61010" s="768"/>
      <c r="CH61010" s="768"/>
      <c r="CI61010" s="850"/>
    </row>
    <row r="61011" spans="85:87" x14ac:dyDescent="0.25">
      <c r="CG61011" s="768"/>
      <c r="CH61011" s="768"/>
      <c r="CI61011" s="850"/>
    </row>
    <row r="61012" spans="85:87" x14ac:dyDescent="0.25">
      <c r="CG61012" s="768"/>
      <c r="CH61012" s="768"/>
      <c r="CI61012" s="850"/>
    </row>
    <row r="61013" spans="85:87" x14ac:dyDescent="0.25">
      <c r="CG61013" s="768"/>
      <c r="CH61013" s="768"/>
      <c r="CI61013" s="850"/>
    </row>
    <row r="61014" spans="85:87" x14ac:dyDescent="0.25">
      <c r="CG61014" s="768"/>
      <c r="CH61014" s="768"/>
      <c r="CI61014" s="850"/>
    </row>
    <row r="61015" spans="85:87" x14ac:dyDescent="0.25">
      <c r="CG61015" s="768"/>
      <c r="CH61015" s="768"/>
      <c r="CI61015" s="850"/>
    </row>
    <row r="61016" spans="85:87" x14ac:dyDescent="0.25">
      <c r="CG61016" s="768"/>
      <c r="CH61016" s="768"/>
      <c r="CI61016" s="850"/>
    </row>
    <row r="61017" spans="85:87" x14ac:dyDescent="0.25">
      <c r="CG61017" s="768"/>
      <c r="CH61017" s="768"/>
      <c r="CI61017" s="850"/>
    </row>
    <row r="61018" spans="85:87" x14ac:dyDescent="0.25">
      <c r="CG61018" s="768"/>
      <c r="CH61018" s="768"/>
      <c r="CI61018" s="850"/>
    </row>
    <row r="61019" spans="85:87" x14ac:dyDescent="0.25">
      <c r="CG61019" s="768"/>
      <c r="CH61019" s="768"/>
      <c r="CI61019" s="850"/>
    </row>
    <row r="61020" spans="85:87" x14ac:dyDescent="0.25">
      <c r="CG61020" s="768"/>
      <c r="CH61020" s="768"/>
      <c r="CI61020" s="850"/>
    </row>
    <row r="61021" spans="85:87" x14ac:dyDescent="0.25">
      <c r="CG61021" s="768"/>
      <c r="CH61021" s="768"/>
      <c r="CI61021" s="850"/>
    </row>
    <row r="61022" spans="85:87" x14ac:dyDescent="0.25">
      <c r="CG61022" s="768"/>
      <c r="CH61022" s="768"/>
      <c r="CI61022" s="850"/>
    </row>
    <row r="61023" spans="85:87" x14ac:dyDescent="0.25">
      <c r="CG61023" s="768"/>
      <c r="CH61023" s="768"/>
      <c r="CI61023" s="850"/>
    </row>
    <row r="61024" spans="85:87" x14ac:dyDescent="0.25">
      <c r="CG61024" s="768"/>
      <c r="CH61024" s="768"/>
      <c r="CI61024" s="850"/>
    </row>
    <row r="61025" spans="85:87" x14ac:dyDescent="0.25">
      <c r="CG61025" s="768"/>
      <c r="CH61025" s="768"/>
      <c r="CI61025" s="850"/>
    </row>
    <row r="61026" spans="85:87" x14ac:dyDescent="0.25">
      <c r="CG61026" s="768"/>
      <c r="CH61026" s="768"/>
      <c r="CI61026" s="850"/>
    </row>
    <row r="61027" spans="85:87" x14ac:dyDescent="0.25">
      <c r="CG61027" s="768"/>
      <c r="CH61027" s="768"/>
      <c r="CI61027" s="850"/>
    </row>
    <row r="61028" spans="85:87" x14ac:dyDescent="0.25">
      <c r="CG61028" s="768"/>
      <c r="CH61028" s="768"/>
      <c r="CI61028" s="850"/>
    </row>
    <row r="61029" spans="85:87" x14ac:dyDescent="0.25">
      <c r="CG61029" s="768"/>
      <c r="CH61029" s="768"/>
      <c r="CI61029" s="850"/>
    </row>
    <row r="61030" spans="85:87" x14ac:dyDescent="0.25">
      <c r="CG61030" s="768"/>
      <c r="CH61030" s="768"/>
      <c r="CI61030" s="850"/>
    </row>
    <row r="61031" spans="85:87" x14ac:dyDescent="0.25">
      <c r="CG61031" s="768"/>
      <c r="CH61031" s="768"/>
      <c r="CI61031" s="850"/>
    </row>
    <row r="61032" spans="85:87" x14ac:dyDescent="0.25">
      <c r="CG61032" s="768"/>
      <c r="CH61032" s="768"/>
      <c r="CI61032" s="850"/>
    </row>
    <row r="61033" spans="85:87" x14ac:dyDescent="0.25">
      <c r="CG61033" s="768"/>
      <c r="CH61033" s="768"/>
      <c r="CI61033" s="850"/>
    </row>
    <row r="61034" spans="85:87" x14ac:dyDescent="0.25">
      <c r="CG61034" s="768"/>
      <c r="CH61034" s="768"/>
      <c r="CI61034" s="850"/>
    </row>
    <row r="61035" spans="85:87" x14ac:dyDescent="0.25">
      <c r="CG61035" s="768"/>
      <c r="CH61035" s="768"/>
      <c r="CI61035" s="850"/>
    </row>
    <row r="61036" spans="85:87" x14ac:dyDescent="0.25">
      <c r="CG61036" s="768"/>
      <c r="CH61036" s="768"/>
      <c r="CI61036" s="850"/>
    </row>
    <row r="61037" spans="85:87" x14ac:dyDescent="0.25">
      <c r="CG61037" s="768"/>
      <c r="CH61037" s="768"/>
      <c r="CI61037" s="850"/>
    </row>
    <row r="61038" spans="85:87" x14ac:dyDescent="0.25">
      <c r="CG61038" s="768"/>
      <c r="CH61038" s="768"/>
      <c r="CI61038" s="850"/>
    </row>
    <row r="61039" spans="85:87" x14ac:dyDescent="0.25">
      <c r="CG61039" s="768"/>
      <c r="CH61039" s="768"/>
      <c r="CI61039" s="850"/>
    </row>
    <row r="61040" spans="85:87" x14ac:dyDescent="0.25">
      <c r="CG61040" s="768"/>
      <c r="CH61040" s="768"/>
      <c r="CI61040" s="850"/>
    </row>
    <row r="61041" spans="85:87" x14ac:dyDescent="0.25">
      <c r="CG61041" s="768"/>
      <c r="CH61041" s="768"/>
      <c r="CI61041" s="850"/>
    </row>
    <row r="61042" spans="85:87" x14ac:dyDescent="0.25">
      <c r="CG61042" s="768"/>
      <c r="CH61042" s="768"/>
      <c r="CI61042" s="850"/>
    </row>
    <row r="61043" spans="85:87" x14ac:dyDescent="0.25">
      <c r="CG61043" s="768"/>
      <c r="CH61043" s="768"/>
      <c r="CI61043" s="850"/>
    </row>
    <row r="61044" spans="85:87" x14ac:dyDescent="0.25">
      <c r="CG61044" s="768"/>
      <c r="CH61044" s="768"/>
      <c r="CI61044" s="850"/>
    </row>
    <row r="61045" spans="85:87" x14ac:dyDescent="0.25">
      <c r="CG61045" s="768"/>
      <c r="CH61045" s="768"/>
      <c r="CI61045" s="850"/>
    </row>
    <row r="61046" spans="85:87" x14ac:dyDescent="0.25">
      <c r="CG61046" s="768"/>
      <c r="CH61046" s="768"/>
      <c r="CI61046" s="850"/>
    </row>
    <row r="61047" spans="85:87" x14ac:dyDescent="0.25">
      <c r="CG61047" s="768"/>
      <c r="CH61047" s="768"/>
      <c r="CI61047" s="850"/>
    </row>
    <row r="61048" spans="85:87" x14ac:dyDescent="0.25">
      <c r="CG61048" s="768"/>
      <c r="CH61048" s="768"/>
      <c r="CI61048" s="850"/>
    </row>
    <row r="61049" spans="85:87" x14ac:dyDescent="0.25">
      <c r="CG61049" s="768"/>
      <c r="CH61049" s="768"/>
      <c r="CI61049" s="850"/>
    </row>
    <row r="61050" spans="85:87" x14ac:dyDescent="0.25">
      <c r="CG61050" s="768"/>
      <c r="CH61050" s="768"/>
      <c r="CI61050" s="850"/>
    </row>
    <row r="61051" spans="85:87" x14ac:dyDescent="0.25">
      <c r="CG61051" s="768"/>
      <c r="CH61051" s="768"/>
      <c r="CI61051" s="850"/>
    </row>
    <row r="61052" spans="85:87" x14ac:dyDescent="0.25">
      <c r="CG61052" s="768"/>
      <c r="CH61052" s="768"/>
      <c r="CI61052" s="850"/>
    </row>
    <row r="61053" spans="85:87" x14ac:dyDescent="0.25">
      <c r="CG61053" s="768"/>
      <c r="CH61053" s="768"/>
      <c r="CI61053" s="850"/>
    </row>
    <row r="61054" spans="85:87" x14ac:dyDescent="0.25">
      <c r="CG61054" s="768"/>
      <c r="CH61054" s="768"/>
      <c r="CI61054" s="850"/>
    </row>
    <row r="61055" spans="85:87" x14ac:dyDescent="0.25">
      <c r="CG61055" s="768"/>
      <c r="CH61055" s="768"/>
      <c r="CI61055" s="850"/>
    </row>
    <row r="61056" spans="85:87" x14ac:dyDescent="0.25">
      <c r="CG61056" s="768"/>
      <c r="CH61056" s="768"/>
      <c r="CI61056" s="850"/>
    </row>
    <row r="61057" spans="85:87" x14ac:dyDescent="0.25">
      <c r="CG61057" s="768"/>
      <c r="CH61057" s="768"/>
      <c r="CI61057" s="850"/>
    </row>
    <row r="61058" spans="85:87" x14ac:dyDescent="0.25">
      <c r="CG61058" s="768"/>
      <c r="CH61058" s="768"/>
      <c r="CI61058" s="850"/>
    </row>
    <row r="61059" spans="85:87" x14ac:dyDescent="0.25">
      <c r="CG61059" s="768"/>
      <c r="CH61059" s="768"/>
      <c r="CI61059" s="850"/>
    </row>
    <row r="61060" spans="85:87" x14ac:dyDescent="0.25">
      <c r="CG61060" s="768"/>
      <c r="CH61060" s="768"/>
      <c r="CI61060" s="850"/>
    </row>
    <row r="61061" spans="85:87" x14ac:dyDescent="0.25">
      <c r="CG61061" s="768"/>
      <c r="CH61061" s="768"/>
      <c r="CI61061" s="850"/>
    </row>
    <row r="61062" spans="85:87" x14ac:dyDescent="0.25">
      <c r="CG61062" s="768"/>
      <c r="CH61062" s="768"/>
      <c r="CI61062" s="850"/>
    </row>
    <row r="61063" spans="85:87" x14ac:dyDescent="0.25">
      <c r="CG61063" s="768"/>
      <c r="CH61063" s="768"/>
      <c r="CI61063" s="850"/>
    </row>
    <row r="61064" spans="85:87" x14ac:dyDescent="0.25">
      <c r="CG61064" s="768"/>
      <c r="CH61064" s="768"/>
      <c r="CI61064" s="850"/>
    </row>
    <row r="61065" spans="85:87" x14ac:dyDescent="0.25">
      <c r="CG61065" s="768"/>
      <c r="CH61065" s="768"/>
      <c r="CI61065" s="850"/>
    </row>
    <row r="61066" spans="85:87" x14ac:dyDescent="0.25">
      <c r="CG61066" s="768"/>
      <c r="CH61066" s="768"/>
      <c r="CI61066" s="850"/>
    </row>
    <row r="61067" spans="85:87" x14ac:dyDescent="0.25">
      <c r="CG61067" s="768"/>
      <c r="CH61067" s="768"/>
      <c r="CI61067" s="850"/>
    </row>
    <row r="61068" spans="85:87" x14ac:dyDescent="0.25">
      <c r="CG61068" s="768"/>
      <c r="CH61068" s="768"/>
      <c r="CI61068" s="850"/>
    </row>
    <row r="61069" spans="85:87" x14ac:dyDescent="0.25">
      <c r="CG61069" s="768"/>
      <c r="CH61069" s="768"/>
      <c r="CI61069" s="850"/>
    </row>
    <row r="61070" spans="85:87" x14ac:dyDescent="0.25">
      <c r="CG61070" s="768"/>
      <c r="CH61070" s="768"/>
      <c r="CI61070" s="850"/>
    </row>
    <row r="61071" spans="85:87" x14ac:dyDescent="0.25">
      <c r="CG61071" s="768"/>
      <c r="CH61071" s="768"/>
      <c r="CI61071" s="850"/>
    </row>
    <row r="61072" spans="85:87" x14ac:dyDescent="0.25">
      <c r="CG61072" s="768"/>
      <c r="CH61072" s="768"/>
      <c r="CI61072" s="850"/>
    </row>
    <row r="61073" spans="85:87" x14ac:dyDescent="0.25">
      <c r="CG61073" s="768"/>
      <c r="CH61073" s="768"/>
      <c r="CI61073" s="850"/>
    </row>
    <row r="61074" spans="85:87" x14ac:dyDescent="0.25">
      <c r="CG61074" s="768"/>
      <c r="CH61074" s="768"/>
      <c r="CI61074" s="850"/>
    </row>
    <row r="61075" spans="85:87" x14ac:dyDescent="0.25">
      <c r="CG61075" s="768"/>
      <c r="CH61075" s="768"/>
      <c r="CI61075" s="850"/>
    </row>
    <row r="61076" spans="85:87" x14ac:dyDescent="0.25">
      <c r="CG61076" s="768"/>
      <c r="CH61076" s="768"/>
      <c r="CI61076" s="850"/>
    </row>
    <row r="61077" spans="85:87" x14ac:dyDescent="0.25">
      <c r="CG61077" s="768"/>
      <c r="CH61077" s="768"/>
      <c r="CI61077" s="850"/>
    </row>
    <row r="61078" spans="85:87" x14ac:dyDescent="0.25">
      <c r="CG61078" s="768"/>
      <c r="CH61078" s="768"/>
      <c r="CI61078" s="850"/>
    </row>
    <row r="61079" spans="85:87" x14ac:dyDescent="0.25">
      <c r="CG61079" s="768"/>
      <c r="CH61079" s="768"/>
      <c r="CI61079" s="850"/>
    </row>
    <row r="61080" spans="85:87" x14ac:dyDescent="0.25">
      <c r="CG61080" s="768"/>
      <c r="CH61080" s="768"/>
      <c r="CI61080" s="850"/>
    </row>
    <row r="61081" spans="85:87" x14ac:dyDescent="0.25">
      <c r="CG61081" s="768"/>
      <c r="CH61081" s="768"/>
      <c r="CI61081" s="850"/>
    </row>
    <row r="61082" spans="85:87" x14ac:dyDescent="0.25">
      <c r="CG61082" s="768"/>
      <c r="CH61082" s="768"/>
      <c r="CI61082" s="850"/>
    </row>
    <row r="61083" spans="85:87" x14ac:dyDescent="0.25">
      <c r="CG61083" s="768"/>
      <c r="CH61083" s="768"/>
      <c r="CI61083" s="850"/>
    </row>
    <row r="61084" spans="85:87" x14ac:dyDescent="0.25">
      <c r="CG61084" s="768"/>
      <c r="CH61084" s="768"/>
      <c r="CI61084" s="850"/>
    </row>
    <row r="61085" spans="85:87" x14ac:dyDescent="0.25">
      <c r="CG61085" s="768"/>
      <c r="CH61085" s="768"/>
      <c r="CI61085" s="850"/>
    </row>
    <row r="61086" spans="85:87" x14ac:dyDescent="0.25">
      <c r="CG61086" s="768"/>
      <c r="CH61086" s="768"/>
      <c r="CI61086" s="850"/>
    </row>
    <row r="61087" spans="85:87" x14ac:dyDescent="0.25">
      <c r="CG61087" s="768"/>
      <c r="CH61087" s="768"/>
      <c r="CI61087" s="850"/>
    </row>
    <row r="61088" spans="85:87" x14ac:dyDescent="0.25">
      <c r="CG61088" s="768"/>
      <c r="CH61088" s="768"/>
      <c r="CI61088" s="850"/>
    </row>
    <row r="61089" spans="85:87" x14ac:dyDescent="0.25">
      <c r="CG61089" s="768"/>
      <c r="CH61089" s="768"/>
      <c r="CI61089" s="850"/>
    </row>
    <row r="61090" spans="85:87" x14ac:dyDescent="0.25">
      <c r="CG61090" s="768"/>
      <c r="CH61090" s="768"/>
      <c r="CI61090" s="850"/>
    </row>
    <row r="61091" spans="85:87" x14ac:dyDescent="0.25">
      <c r="CG61091" s="768"/>
      <c r="CH61091" s="768"/>
      <c r="CI61091" s="850"/>
    </row>
    <row r="61092" spans="85:87" x14ac:dyDescent="0.25">
      <c r="CG61092" s="768"/>
      <c r="CH61092" s="768"/>
      <c r="CI61092" s="850"/>
    </row>
    <row r="61093" spans="85:87" x14ac:dyDescent="0.25">
      <c r="CG61093" s="768"/>
      <c r="CH61093" s="768"/>
      <c r="CI61093" s="850"/>
    </row>
    <row r="61094" spans="85:87" x14ac:dyDescent="0.25">
      <c r="CG61094" s="768"/>
      <c r="CH61094" s="768"/>
      <c r="CI61094" s="850"/>
    </row>
    <row r="61095" spans="85:87" x14ac:dyDescent="0.25">
      <c r="CG61095" s="768"/>
      <c r="CH61095" s="768"/>
      <c r="CI61095" s="850"/>
    </row>
    <row r="61096" spans="85:87" x14ac:dyDescent="0.25">
      <c r="CG61096" s="768"/>
      <c r="CH61096" s="768"/>
      <c r="CI61096" s="850"/>
    </row>
    <row r="61097" spans="85:87" x14ac:dyDescent="0.25">
      <c r="CG61097" s="768"/>
      <c r="CH61097" s="768"/>
      <c r="CI61097" s="850"/>
    </row>
    <row r="61098" spans="85:87" x14ac:dyDescent="0.25">
      <c r="CG61098" s="768"/>
      <c r="CH61098" s="768"/>
      <c r="CI61098" s="850"/>
    </row>
    <row r="61099" spans="85:87" x14ac:dyDescent="0.25">
      <c r="CG61099" s="768"/>
      <c r="CH61099" s="768"/>
      <c r="CI61099" s="850"/>
    </row>
    <row r="61100" spans="85:87" x14ac:dyDescent="0.25">
      <c r="CG61100" s="768"/>
      <c r="CH61100" s="768"/>
      <c r="CI61100" s="850"/>
    </row>
    <row r="61101" spans="85:87" x14ac:dyDescent="0.25">
      <c r="CG61101" s="768"/>
      <c r="CH61101" s="768"/>
      <c r="CI61101" s="850"/>
    </row>
    <row r="61102" spans="85:87" x14ac:dyDescent="0.25">
      <c r="CG61102" s="768"/>
      <c r="CH61102" s="768"/>
      <c r="CI61102" s="850"/>
    </row>
    <row r="61103" spans="85:87" x14ac:dyDescent="0.25">
      <c r="CG61103" s="768"/>
      <c r="CH61103" s="768"/>
      <c r="CI61103" s="850"/>
    </row>
    <row r="61104" spans="85:87" x14ac:dyDescent="0.25">
      <c r="CG61104" s="768"/>
      <c r="CH61104" s="768"/>
      <c r="CI61104" s="850"/>
    </row>
    <row r="61105" spans="85:87" x14ac:dyDescent="0.25">
      <c r="CG61105" s="768"/>
      <c r="CH61105" s="768"/>
      <c r="CI61105" s="850"/>
    </row>
    <row r="61106" spans="85:87" x14ac:dyDescent="0.25">
      <c r="CG61106" s="768"/>
      <c r="CH61106" s="768"/>
      <c r="CI61106" s="850"/>
    </row>
    <row r="61107" spans="85:87" x14ac:dyDescent="0.25">
      <c r="CG61107" s="768"/>
      <c r="CH61107" s="768"/>
      <c r="CI61107" s="850"/>
    </row>
    <row r="61108" spans="85:87" x14ac:dyDescent="0.25">
      <c r="CG61108" s="768"/>
      <c r="CH61108" s="768"/>
      <c r="CI61108" s="850"/>
    </row>
    <row r="61109" spans="85:87" x14ac:dyDescent="0.25">
      <c r="CG61109" s="768"/>
      <c r="CH61109" s="768"/>
      <c r="CI61109" s="850"/>
    </row>
    <row r="61110" spans="85:87" x14ac:dyDescent="0.25">
      <c r="CG61110" s="768"/>
      <c r="CH61110" s="768"/>
      <c r="CI61110" s="850"/>
    </row>
    <row r="61111" spans="85:87" x14ac:dyDescent="0.25">
      <c r="CG61111" s="768"/>
      <c r="CH61111" s="768"/>
      <c r="CI61111" s="850"/>
    </row>
    <row r="61112" spans="85:87" x14ac:dyDescent="0.25">
      <c r="CG61112" s="768"/>
      <c r="CH61112" s="768"/>
      <c r="CI61112" s="850"/>
    </row>
    <row r="61113" spans="85:87" x14ac:dyDescent="0.25">
      <c r="CG61113" s="768"/>
      <c r="CH61113" s="768"/>
      <c r="CI61113" s="850"/>
    </row>
    <row r="61114" spans="85:87" x14ac:dyDescent="0.25">
      <c r="CG61114" s="768"/>
      <c r="CH61114" s="768"/>
      <c r="CI61114" s="850"/>
    </row>
    <row r="61115" spans="85:87" x14ac:dyDescent="0.25">
      <c r="CG61115" s="768"/>
      <c r="CH61115" s="768"/>
      <c r="CI61115" s="850"/>
    </row>
    <row r="61116" spans="85:87" x14ac:dyDescent="0.25">
      <c r="CG61116" s="768"/>
      <c r="CH61116" s="768"/>
      <c r="CI61116" s="850"/>
    </row>
    <row r="61117" spans="85:87" x14ac:dyDescent="0.25">
      <c r="CG61117" s="768"/>
      <c r="CH61117" s="768"/>
      <c r="CI61117" s="850"/>
    </row>
    <row r="61118" spans="85:87" x14ac:dyDescent="0.25">
      <c r="CG61118" s="768"/>
      <c r="CH61118" s="768"/>
      <c r="CI61118" s="850"/>
    </row>
    <row r="61119" spans="85:87" x14ac:dyDescent="0.25">
      <c r="CG61119" s="768"/>
      <c r="CH61119" s="768"/>
      <c r="CI61119" s="850"/>
    </row>
    <row r="61120" spans="85:87" x14ac:dyDescent="0.25">
      <c r="CG61120" s="768"/>
      <c r="CH61120" s="768"/>
      <c r="CI61120" s="850"/>
    </row>
    <row r="61121" spans="85:87" x14ac:dyDescent="0.25">
      <c r="CG61121" s="768"/>
      <c r="CH61121" s="768"/>
      <c r="CI61121" s="850"/>
    </row>
    <row r="61122" spans="85:87" x14ac:dyDescent="0.25">
      <c r="CG61122" s="768"/>
      <c r="CH61122" s="768"/>
      <c r="CI61122" s="850"/>
    </row>
    <row r="61123" spans="85:87" x14ac:dyDescent="0.25">
      <c r="CG61123" s="768"/>
      <c r="CH61123" s="768"/>
      <c r="CI61123" s="850"/>
    </row>
    <row r="61124" spans="85:87" x14ac:dyDescent="0.25">
      <c r="CG61124" s="768"/>
      <c r="CH61124" s="768"/>
      <c r="CI61124" s="850"/>
    </row>
    <row r="61125" spans="85:87" x14ac:dyDescent="0.25">
      <c r="CG61125" s="768"/>
      <c r="CH61125" s="768"/>
      <c r="CI61125" s="850"/>
    </row>
    <row r="61126" spans="85:87" x14ac:dyDescent="0.25">
      <c r="CG61126" s="768"/>
      <c r="CH61126" s="768"/>
      <c r="CI61126" s="850"/>
    </row>
    <row r="61127" spans="85:87" x14ac:dyDescent="0.25">
      <c r="CG61127" s="768"/>
      <c r="CH61127" s="768"/>
      <c r="CI61127" s="850"/>
    </row>
    <row r="61128" spans="85:87" x14ac:dyDescent="0.25">
      <c r="CG61128" s="768"/>
      <c r="CH61128" s="768"/>
      <c r="CI61128" s="850"/>
    </row>
    <row r="61129" spans="85:87" x14ac:dyDescent="0.25">
      <c r="CG61129" s="768"/>
      <c r="CH61129" s="768"/>
      <c r="CI61129" s="850"/>
    </row>
    <row r="61130" spans="85:87" x14ac:dyDescent="0.25">
      <c r="CG61130" s="768"/>
      <c r="CH61130" s="768"/>
      <c r="CI61130" s="850"/>
    </row>
    <row r="61131" spans="85:87" x14ac:dyDescent="0.25">
      <c r="CG61131" s="768"/>
      <c r="CH61131" s="768"/>
      <c r="CI61131" s="850"/>
    </row>
    <row r="61132" spans="85:87" x14ac:dyDescent="0.25">
      <c r="CG61132" s="768"/>
      <c r="CH61132" s="768"/>
      <c r="CI61132" s="850"/>
    </row>
    <row r="61133" spans="85:87" x14ac:dyDescent="0.25">
      <c r="CG61133" s="768"/>
      <c r="CH61133" s="768"/>
      <c r="CI61133" s="850"/>
    </row>
    <row r="61134" spans="85:87" x14ac:dyDescent="0.25">
      <c r="CG61134" s="768"/>
      <c r="CH61134" s="768"/>
      <c r="CI61134" s="850"/>
    </row>
    <row r="61135" spans="85:87" x14ac:dyDescent="0.25">
      <c r="CG61135" s="768"/>
      <c r="CH61135" s="768"/>
      <c r="CI61135" s="850"/>
    </row>
    <row r="61136" spans="85:87" x14ac:dyDescent="0.25">
      <c r="CG61136" s="768"/>
      <c r="CH61136" s="768"/>
      <c r="CI61136" s="850"/>
    </row>
    <row r="61137" spans="85:87" x14ac:dyDescent="0.25">
      <c r="CG61137" s="768"/>
      <c r="CH61137" s="768"/>
      <c r="CI61137" s="850"/>
    </row>
    <row r="61138" spans="85:87" x14ac:dyDescent="0.25">
      <c r="CG61138" s="768"/>
      <c r="CH61138" s="768"/>
      <c r="CI61138" s="850"/>
    </row>
    <row r="61139" spans="85:87" x14ac:dyDescent="0.25">
      <c r="CG61139" s="768"/>
      <c r="CH61139" s="768"/>
      <c r="CI61139" s="850"/>
    </row>
    <row r="61140" spans="85:87" x14ac:dyDescent="0.25">
      <c r="CG61140" s="768"/>
      <c r="CH61140" s="768"/>
      <c r="CI61140" s="850"/>
    </row>
    <row r="61141" spans="85:87" x14ac:dyDescent="0.25">
      <c r="CG61141" s="768"/>
      <c r="CH61141" s="768"/>
      <c r="CI61141" s="850"/>
    </row>
    <row r="61142" spans="85:87" x14ac:dyDescent="0.25">
      <c r="CG61142" s="768"/>
      <c r="CH61142" s="768"/>
      <c r="CI61142" s="850"/>
    </row>
    <row r="61143" spans="85:87" x14ac:dyDescent="0.25">
      <c r="CG61143" s="768"/>
      <c r="CH61143" s="768"/>
      <c r="CI61143" s="850"/>
    </row>
    <row r="61144" spans="85:87" x14ac:dyDescent="0.25">
      <c r="CG61144" s="768"/>
      <c r="CH61144" s="768"/>
      <c r="CI61144" s="850"/>
    </row>
    <row r="61145" spans="85:87" x14ac:dyDescent="0.25">
      <c r="CG61145" s="768"/>
      <c r="CH61145" s="768"/>
      <c r="CI61145" s="850"/>
    </row>
    <row r="61146" spans="85:87" x14ac:dyDescent="0.25">
      <c r="CG61146" s="768"/>
      <c r="CH61146" s="768"/>
      <c r="CI61146" s="850"/>
    </row>
    <row r="61147" spans="85:87" x14ac:dyDescent="0.25">
      <c r="CG61147" s="768"/>
      <c r="CH61147" s="768"/>
      <c r="CI61147" s="850"/>
    </row>
    <row r="61148" spans="85:87" x14ac:dyDescent="0.25">
      <c r="CG61148" s="768"/>
      <c r="CH61148" s="768"/>
      <c r="CI61148" s="850"/>
    </row>
    <row r="61149" spans="85:87" x14ac:dyDescent="0.25">
      <c r="CG61149" s="768"/>
      <c r="CH61149" s="768"/>
      <c r="CI61149" s="850"/>
    </row>
    <row r="61150" spans="85:87" x14ac:dyDescent="0.25">
      <c r="CG61150" s="768"/>
      <c r="CH61150" s="768"/>
      <c r="CI61150" s="850"/>
    </row>
    <row r="61151" spans="85:87" x14ac:dyDescent="0.25">
      <c r="CG61151" s="768"/>
      <c r="CH61151" s="768"/>
      <c r="CI61151" s="850"/>
    </row>
    <row r="61152" spans="85:87" x14ac:dyDescent="0.25">
      <c r="CG61152" s="768"/>
      <c r="CH61152" s="768"/>
      <c r="CI61152" s="850"/>
    </row>
    <row r="61153" spans="85:87" x14ac:dyDescent="0.25">
      <c r="CG61153" s="768"/>
      <c r="CH61153" s="768"/>
      <c r="CI61153" s="850"/>
    </row>
    <row r="61154" spans="85:87" x14ac:dyDescent="0.25">
      <c r="CG61154" s="768"/>
      <c r="CH61154" s="768"/>
      <c r="CI61154" s="850"/>
    </row>
    <row r="61155" spans="85:87" x14ac:dyDescent="0.25">
      <c r="CG61155" s="768"/>
      <c r="CH61155" s="768"/>
      <c r="CI61155" s="850"/>
    </row>
    <row r="61156" spans="85:87" x14ac:dyDescent="0.25">
      <c r="CG61156" s="768"/>
      <c r="CH61156" s="768"/>
      <c r="CI61156" s="850"/>
    </row>
    <row r="61157" spans="85:87" x14ac:dyDescent="0.25">
      <c r="CG61157" s="768"/>
      <c r="CH61157" s="768"/>
      <c r="CI61157" s="850"/>
    </row>
    <row r="61158" spans="85:87" x14ac:dyDescent="0.25">
      <c r="CG61158" s="768"/>
      <c r="CH61158" s="768"/>
      <c r="CI61158" s="850"/>
    </row>
    <row r="61159" spans="85:87" x14ac:dyDescent="0.25">
      <c r="CG61159" s="768"/>
      <c r="CH61159" s="768"/>
      <c r="CI61159" s="850"/>
    </row>
    <row r="61160" spans="85:87" x14ac:dyDescent="0.25">
      <c r="CG61160" s="768"/>
      <c r="CH61160" s="768"/>
      <c r="CI61160" s="850"/>
    </row>
    <row r="61161" spans="85:87" x14ac:dyDescent="0.25">
      <c r="CG61161" s="768"/>
      <c r="CH61161" s="768"/>
      <c r="CI61161" s="850"/>
    </row>
    <row r="61162" spans="85:87" x14ac:dyDescent="0.25">
      <c r="CG61162" s="768"/>
      <c r="CH61162" s="768"/>
      <c r="CI61162" s="850"/>
    </row>
    <row r="61163" spans="85:87" x14ac:dyDescent="0.25">
      <c r="CG61163" s="768"/>
      <c r="CH61163" s="768"/>
      <c r="CI61163" s="850"/>
    </row>
    <row r="61164" spans="85:87" x14ac:dyDescent="0.25">
      <c r="CG61164" s="768"/>
      <c r="CH61164" s="768"/>
      <c r="CI61164" s="850"/>
    </row>
    <row r="61165" spans="85:87" x14ac:dyDescent="0.25">
      <c r="CG61165" s="768"/>
      <c r="CH61165" s="768"/>
      <c r="CI61165" s="850"/>
    </row>
    <row r="61166" spans="85:87" x14ac:dyDescent="0.25">
      <c r="CG61166" s="768"/>
      <c r="CH61166" s="768"/>
      <c r="CI61166" s="850"/>
    </row>
    <row r="61167" spans="85:87" x14ac:dyDescent="0.25">
      <c r="CG61167" s="768"/>
      <c r="CH61167" s="768"/>
      <c r="CI61167" s="850"/>
    </row>
    <row r="61168" spans="85:87" x14ac:dyDescent="0.25">
      <c r="CG61168" s="768"/>
      <c r="CH61168" s="768"/>
      <c r="CI61168" s="850"/>
    </row>
    <row r="61169" spans="85:87" x14ac:dyDescent="0.25">
      <c r="CG61169" s="768"/>
      <c r="CH61169" s="768"/>
      <c r="CI61169" s="850"/>
    </row>
    <row r="61170" spans="85:87" x14ac:dyDescent="0.25">
      <c r="CG61170" s="768"/>
      <c r="CH61170" s="768"/>
      <c r="CI61170" s="850"/>
    </row>
    <row r="61171" spans="85:87" x14ac:dyDescent="0.25">
      <c r="CG61171" s="768"/>
      <c r="CH61171" s="768"/>
      <c r="CI61171" s="850"/>
    </row>
    <row r="61172" spans="85:87" x14ac:dyDescent="0.25">
      <c r="CG61172" s="768"/>
      <c r="CH61172" s="768"/>
      <c r="CI61172" s="850"/>
    </row>
    <row r="61173" spans="85:87" x14ac:dyDescent="0.25">
      <c r="CG61173" s="768"/>
      <c r="CH61173" s="768"/>
      <c r="CI61173" s="850"/>
    </row>
    <row r="61174" spans="85:87" x14ac:dyDescent="0.25">
      <c r="CG61174" s="768"/>
      <c r="CH61174" s="768"/>
      <c r="CI61174" s="850"/>
    </row>
    <row r="61175" spans="85:87" x14ac:dyDescent="0.25">
      <c r="CG61175" s="768"/>
      <c r="CH61175" s="768"/>
      <c r="CI61175" s="850"/>
    </row>
    <row r="61176" spans="85:87" x14ac:dyDescent="0.25">
      <c r="CG61176" s="768"/>
      <c r="CH61176" s="768"/>
      <c r="CI61176" s="850"/>
    </row>
    <row r="61177" spans="85:87" x14ac:dyDescent="0.25">
      <c r="CG61177" s="768"/>
      <c r="CH61177" s="768"/>
      <c r="CI61177" s="850"/>
    </row>
    <row r="61178" spans="85:87" x14ac:dyDescent="0.25">
      <c r="CG61178" s="768"/>
      <c r="CH61178" s="768"/>
      <c r="CI61178" s="850"/>
    </row>
    <row r="61179" spans="85:87" x14ac:dyDescent="0.25">
      <c r="CG61179" s="768"/>
      <c r="CH61179" s="768"/>
      <c r="CI61179" s="850"/>
    </row>
    <row r="61180" spans="85:87" x14ac:dyDescent="0.25">
      <c r="CG61180" s="768"/>
      <c r="CH61180" s="768"/>
      <c r="CI61180" s="850"/>
    </row>
    <row r="61181" spans="85:87" x14ac:dyDescent="0.25">
      <c r="CG61181" s="768"/>
      <c r="CH61181" s="768"/>
      <c r="CI61181" s="850"/>
    </row>
    <row r="61182" spans="85:87" x14ac:dyDescent="0.25">
      <c r="CG61182" s="768"/>
      <c r="CH61182" s="768"/>
      <c r="CI61182" s="850"/>
    </row>
    <row r="61183" spans="85:87" x14ac:dyDescent="0.25">
      <c r="CG61183" s="768"/>
      <c r="CH61183" s="768"/>
      <c r="CI61183" s="850"/>
    </row>
    <row r="61184" spans="85:87" x14ac:dyDescent="0.25">
      <c r="CG61184" s="768"/>
      <c r="CH61184" s="768"/>
      <c r="CI61184" s="850"/>
    </row>
    <row r="61185" spans="85:87" x14ac:dyDescent="0.25">
      <c r="CG61185" s="768"/>
      <c r="CH61185" s="768"/>
      <c r="CI61185" s="850"/>
    </row>
    <row r="61186" spans="85:87" x14ac:dyDescent="0.25">
      <c r="CG61186" s="768"/>
      <c r="CH61186" s="768"/>
      <c r="CI61186" s="850"/>
    </row>
    <row r="61187" spans="85:87" x14ac:dyDescent="0.25">
      <c r="CG61187" s="768"/>
      <c r="CH61187" s="768"/>
      <c r="CI61187" s="850"/>
    </row>
    <row r="61188" spans="85:87" x14ac:dyDescent="0.25">
      <c r="CG61188" s="768"/>
      <c r="CH61188" s="768"/>
      <c r="CI61188" s="850"/>
    </row>
    <row r="61189" spans="85:87" x14ac:dyDescent="0.25">
      <c r="CG61189" s="768"/>
      <c r="CH61189" s="768"/>
      <c r="CI61189" s="850"/>
    </row>
    <row r="61190" spans="85:87" x14ac:dyDescent="0.25">
      <c r="CG61190" s="768"/>
      <c r="CH61190" s="768"/>
      <c r="CI61190" s="850"/>
    </row>
    <row r="61191" spans="85:87" x14ac:dyDescent="0.25">
      <c r="CG61191" s="768"/>
      <c r="CH61191" s="768"/>
      <c r="CI61191" s="850"/>
    </row>
    <row r="61192" spans="85:87" x14ac:dyDescent="0.25">
      <c r="CG61192" s="768"/>
      <c r="CH61192" s="768"/>
      <c r="CI61192" s="850"/>
    </row>
    <row r="61193" spans="85:87" x14ac:dyDescent="0.25">
      <c r="CG61193" s="768"/>
      <c r="CH61193" s="768"/>
      <c r="CI61193" s="850"/>
    </row>
    <row r="61194" spans="85:87" x14ac:dyDescent="0.25">
      <c r="CG61194" s="768"/>
      <c r="CH61194" s="768"/>
      <c r="CI61194" s="850"/>
    </row>
    <row r="61195" spans="85:87" x14ac:dyDescent="0.25">
      <c r="CG61195" s="768"/>
      <c r="CH61195" s="768"/>
      <c r="CI61195" s="850"/>
    </row>
    <row r="61196" spans="85:87" x14ac:dyDescent="0.25">
      <c r="CG61196" s="768"/>
      <c r="CH61196" s="768"/>
      <c r="CI61196" s="850"/>
    </row>
    <row r="61197" spans="85:87" x14ac:dyDescent="0.25">
      <c r="CG61197" s="768"/>
      <c r="CH61197" s="768"/>
      <c r="CI61197" s="850"/>
    </row>
    <row r="61198" spans="85:87" x14ac:dyDescent="0.25">
      <c r="CG61198" s="768"/>
      <c r="CH61198" s="768"/>
      <c r="CI61198" s="850"/>
    </row>
    <row r="61199" spans="85:87" x14ac:dyDescent="0.25">
      <c r="CG61199" s="768"/>
      <c r="CH61199" s="768"/>
      <c r="CI61199" s="850"/>
    </row>
    <row r="61200" spans="85:87" x14ac:dyDescent="0.25">
      <c r="CG61200" s="768"/>
      <c r="CH61200" s="768"/>
      <c r="CI61200" s="850"/>
    </row>
    <row r="61201" spans="85:87" x14ac:dyDescent="0.25">
      <c r="CG61201" s="768"/>
      <c r="CH61201" s="768"/>
      <c r="CI61201" s="850"/>
    </row>
    <row r="61202" spans="85:87" x14ac:dyDescent="0.25">
      <c r="CG61202" s="768"/>
      <c r="CH61202" s="768"/>
      <c r="CI61202" s="850"/>
    </row>
    <row r="61203" spans="85:87" x14ac:dyDescent="0.25">
      <c r="CG61203" s="768"/>
      <c r="CH61203" s="768"/>
      <c r="CI61203" s="850"/>
    </row>
    <row r="61204" spans="85:87" x14ac:dyDescent="0.25">
      <c r="CG61204" s="768"/>
      <c r="CH61204" s="768"/>
      <c r="CI61204" s="850"/>
    </row>
    <row r="61205" spans="85:87" x14ac:dyDescent="0.25">
      <c r="CG61205" s="768"/>
      <c r="CH61205" s="768"/>
      <c r="CI61205" s="850"/>
    </row>
    <row r="61206" spans="85:87" x14ac:dyDescent="0.25">
      <c r="CG61206" s="768"/>
      <c r="CH61206" s="768"/>
      <c r="CI61206" s="850"/>
    </row>
    <row r="61207" spans="85:87" x14ac:dyDescent="0.25">
      <c r="CG61207" s="768"/>
      <c r="CH61207" s="768"/>
      <c r="CI61207" s="850"/>
    </row>
    <row r="61208" spans="85:87" x14ac:dyDescent="0.25">
      <c r="CG61208" s="768"/>
      <c r="CH61208" s="768"/>
      <c r="CI61208" s="850"/>
    </row>
    <row r="61209" spans="85:87" x14ac:dyDescent="0.25">
      <c r="CG61209" s="768"/>
      <c r="CH61209" s="768"/>
      <c r="CI61209" s="850"/>
    </row>
    <row r="61210" spans="85:87" x14ac:dyDescent="0.25">
      <c r="CG61210" s="768"/>
      <c r="CH61210" s="768"/>
      <c r="CI61210" s="850"/>
    </row>
    <row r="61211" spans="85:87" x14ac:dyDescent="0.25">
      <c r="CG61211" s="768"/>
      <c r="CH61211" s="768"/>
      <c r="CI61211" s="850"/>
    </row>
    <row r="61212" spans="85:87" x14ac:dyDescent="0.25">
      <c r="CG61212" s="768"/>
      <c r="CH61212" s="768"/>
      <c r="CI61212" s="850"/>
    </row>
    <row r="61213" spans="85:87" x14ac:dyDescent="0.25">
      <c r="CG61213" s="768"/>
      <c r="CH61213" s="768"/>
      <c r="CI61213" s="850"/>
    </row>
    <row r="61214" spans="85:87" x14ac:dyDescent="0.25">
      <c r="CG61214" s="768"/>
      <c r="CH61214" s="768"/>
      <c r="CI61214" s="850"/>
    </row>
    <row r="61215" spans="85:87" x14ac:dyDescent="0.25">
      <c r="CG61215" s="768"/>
      <c r="CH61215" s="768"/>
      <c r="CI61215" s="850"/>
    </row>
    <row r="61216" spans="85:87" x14ac:dyDescent="0.25">
      <c r="CG61216" s="768"/>
      <c r="CH61216" s="768"/>
      <c r="CI61216" s="850"/>
    </row>
    <row r="61217" spans="85:87" x14ac:dyDescent="0.25">
      <c r="CG61217" s="768"/>
      <c r="CH61217" s="768"/>
      <c r="CI61217" s="850"/>
    </row>
    <row r="61218" spans="85:87" x14ac:dyDescent="0.25">
      <c r="CG61218" s="768"/>
      <c r="CH61218" s="768"/>
      <c r="CI61218" s="850"/>
    </row>
    <row r="61219" spans="85:87" x14ac:dyDescent="0.25">
      <c r="CG61219" s="768"/>
      <c r="CH61219" s="768"/>
      <c r="CI61219" s="850"/>
    </row>
    <row r="61220" spans="85:87" x14ac:dyDescent="0.25">
      <c r="CG61220" s="768"/>
      <c r="CH61220" s="768"/>
      <c r="CI61220" s="850"/>
    </row>
    <row r="61221" spans="85:87" x14ac:dyDescent="0.25">
      <c r="CG61221" s="768"/>
      <c r="CH61221" s="768"/>
      <c r="CI61221" s="850"/>
    </row>
    <row r="61222" spans="85:87" x14ac:dyDescent="0.25">
      <c r="CG61222" s="768"/>
      <c r="CH61222" s="768"/>
      <c r="CI61222" s="850"/>
    </row>
    <row r="61223" spans="85:87" x14ac:dyDescent="0.25">
      <c r="CG61223" s="768"/>
      <c r="CH61223" s="768"/>
      <c r="CI61223" s="850"/>
    </row>
    <row r="61224" spans="85:87" x14ac:dyDescent="0.25">
      <c r="CG61224" s="768"/>
      <c r="CH61224" s="768"/>
      <c r="CI61224" s="850"/>
    </row>
    <row r="61225" spans="85:87" x14ac:dyDescent="0.25">
      <c r="CG61225" s="768"/>
      <c r="CH61225" s="768"/>
      <c r="CI61225" s="850"/>
    </row>
    <row r="61226" spans="85:87" x14ac:dyDescent="0.25">
      <c r="CG61226" s="768"/>
      <c r="CH61226" s="768"/>
      <c r="CI61226" s="850"/>
    </row>
    <row r="61227" spans="85:87" x14ac:dyDescent="0.25">
      <c r="CG61227" s="768"/>
      <c r="CH61227" s="768"/>
      <c r="CI61227" s="850"/>
    </row>
    <row r="61228" spans="85:87" x14ac:dyDescent="0.25">
      <c r="CG61228" s="768"/>
      <c r="CH61228" s="768"/>
      <c r="CI61228" s="850"/>
    </row>
    <row r="61229" spans="85:87" x14ac:dyDescent="0.25">
      <c r="CG61229" s="768"/>
      <c r="CH61229" s="768"/>
      <c r="CI61229" s="850"/>
    </row>
    <row r="61230" spans="85:87" x14ac:dyDescent="0.25">
      <c r="CG61230" s="768"/>
      <c r="CH61230" s="768"/>
      <c r="CI61230" s="850"/>
    </row>
    <row r="61231" spans="85:87" x14ac:dyDescent="0.25">
      <c r="CG61231" s="768"/>
      <c r="CH61231" s="768"/>
      <c r="CI61231" s="850"/>
    </row>
    <row r="61232" spans="85:87" x14ac:dyDescent="0.25">
      <c r="CG61232" s="768"/>
      <c r="CH61232" s="768"/>
      <c r="CI61232" s="850"/>
    </row>
    <row r="61233" spans="85:87" x14ac:dyDescent="0.25">
      <c r="CG61233" s="768"/>
      <c r="CH61233" s="768"/>
      <c r="CI61233" s="850"/>
    </row>
    <row r="61234" spans="85:87" x14ac:dyDescent="0.25">
      <c r="CG61234" s="768"/>
      <c r="CH61234" s="768"/>
      <c r="CI61234" s="850"/>
    </row>
    <row r="61235" spans="85:87" x14ac:dyDescent="0.25">
      <c r="CG61235" s="768"/>
      <c r="CH61235" s="768"/>
      <c r="CI61235" s="850"/>
    </row>
    <row r="61236" spans="85:87" x14ac:dyDescent="0.25">
      <c r="CG61236" s="768"/>
      <c r="CH61236" s="768"/>
      <c r="CI61236" s="850"/>
    </row>
    <row r="61237" spans="85:87" x14ac:dyDescent="0.25">
      <c r="CG61237" s="768"/>
      <c r="CH61237" s="768"/>
      <c r="CI61237" s="850"/>
    </row>
    <row r="61238" spans="85:87" x14ac:dyDescent="0.25">
      <c r="CG61238" s="768"/>
      <c r="CH61238" s="768"/>
      <c r="CI61238" s="850"/>
    </row>
    <row r="61239" spans="85:87" x14ac:dyDescent="0.25">
      <c r="CG61239" s="768"/>
      <c r="CH61239" s="768"/>
      <c r="CI61239" s="850"/>
    </row>
    <row r="61240" spans="85:87" x14ac:dyDescent="0.25">
      <c r="CG61240" s="768"/>
      <c r="CH61240" s="768"/>
      <c r="CI61240" s="850"/>
    </row>
    <row r="61241" spans="85:87" x14ac:dyDescent="0.25">
      <c r="CG61241" s="768"/>
      <c r="CH61241" s="768"/>
      <c r="CI61241" s="850"/>
    </row>
    <row r="61242" spans="85:87" x14ac:dyDescent="0.25">
      <c r="CG61242" s="768"/>
      <c r="CH61242" s="768"/>
      <c r="CI61242" s="850"/>
    </row>
    <row r="61243" spans="85:87" x14ac:dyDescent="0.25">
      <c r="CG61243" s="768"/>
      <c r="CH61243" s="768"/>
      <c r="CI61243" s="850"/>
    </row>
    <row r="61244" spans="85:87" x14ac:dyDescent="0.25">
      <c r="CG61244" s="768"/>
      <c r="CH61244" s="768"/>
      <c r="CI61244" s="850"/>
    </row>
    <row r="61245" spans="85:87" x14ac:dyDescent="0.25">
      <c r="CG61245" s="768"/>
      <c r="CH61245" s="768"/>
      <c r="CI61245" s="850"/>
    </row>
    <row r="61246" spans="85:87" x14ac:dyDescent="0.25">
      <c r="CG61246" s="768"/>
      <c r="CH61246" s="768"/>
      <c r="CI61246" s="850"/>
    </row>
    <row r="61247" spans="85:87" x14ac:dyDescent="0.25">
      <c r="CG61247" s="768"/>
      <c r="CH61247" s="768"/>
      <c r="CI61247" s="850"/>
    </row>
    <row r="61248" spans="85:87" x14ac:dyDescent="0.25">
      <c r="CG61248" s="768"/>
      <c r="CH61248" s="768"/>
      <c r="CI61248" s="850"/>
    </row>
    <row r="61249" spans="85:87" x14ac:dyDescent="0.25">
      <c r="CG61249" s="768"/>
      <c r="CH61249" s="768"/>
      <c r="CI61249" s="850"/>
    </row>
    <row r="61250" spans="85:87" x14ac:dyDescent="0.25">
      <c r="CG61250" s="768"/>
      <c r="CH61250" s="768"/>
      <c r="CI61250" s="850"/>
    </row>
    <row r="61251" spans="85:87" x14ac:dyDescent="0.25">
      <c r="CG61251" s="768"/>
      <c r="CH61251" s="768"/>
      <c r="CI61251" s="850"/>
    </row>
    <row r="61252" spans="85:87" x14ac:dyDescent="0.25">
      <c r="CG61252" s="768"/>
      <c r="CH61252" s="768"/>
      <c r="CI61252" s="850"/>
    </row>
    <row r="61253" spans="85:87" x14ac:dyDescent="0.25">
      <c r="CG61253" s="768"/>
      <c r="CH61253" s="768"/>
      <c r="CI61253" s="850"/>
    </row>
    <row r="61254" spans="85:87" x14ac:dyDescent="0.25">
      <c r="CG61254" s="768"/>
      <c r="CH61254" s="768"/>
      <c r="CI61254" s="850"/>
    </row>
    <row r="61255" spans="85:87" x14ac:dyDescent="0.25">
      <c r="CG61255" s="768"/>
      <c r="CH61255" s="768"/>
      <c r="CI61255" s="850"/>
    </row>
    <row r="61256" spans="85:87" x14ac:dyDescent="0.25">
      <c r="CG61256" s="768"/>
      <c r="CH61256" s="768"/>
      <c r="CI61256" s="850"/>
    </row>
    <row r="61257" spans="85:87" x14ac:dyDescent="0.25">
      <c r="CG61257" s="768"/>
      <c r="CH61257" s="768"/>
      <c r="CI61257" s="850"/>
    </row>
    <row r="61258" spans="85:87" x14ac:dyDescent="0.25">
      <c r="CG61258" s="768"/>
      <c r="CH61258" s="768"/>
      <c r="CI61258" s="850"/>
    </row>
    <row r="61259" spans="85:87" x14ac:dyDescent="0.25">
      <c r="CG61259" s="768"/>
      <c r="CH61259" s="768"/>
      <c r="CI61259" s="850"/>
    </row>
    <row r="61260" spans="85:87" x14ac:dyDescent="0.25">
      <c r="CG61260" s="768"/>
      <c r="CH61260" s="768"/>
      <c r="CI61260" s="850"/>
    </row>
    <row r="61261" spans="85:87" x14ac:dyDescent="0.25">
      <c r="CG61261" s="768"/>
      <c r="CH61261" s="768"/>
      <c r="CI61261" s="850"/>
    </row>
    <row r="61262" spans="85:87" x14ac:dyDescent="0.25">
      <c r="CG61262" s="768"/>
      <c r="CH61262" s="768"/>
      <c r="CI61262" s="850"/>
    </row>
    <row r="61263" spans="85:87" x14ac:dyDescent="0.25">
      <c r="CG61263" s="768"/>
      <c r="CH61263" s="768"/>
      <c r="CI61263" s="850"/>
    </row>
    <row r="61264" spans="85:87" x14ac:dyDescent="0.25">
      <c r="CG61264" s="768"/>
      <c r="CH61264" s="768"/>
      <c r="CI61264" s="850"/>
    </row>
    <row r="61265" spans="85:87" x14ac:dyDescent="0.25">
      <c r="CG61265" s="768"/>
      <c r="CH61265" s="768"/>
      <c r="CI61265" s="850"/>
    </row>
    <row r="61266" spans="85:87" x14ac:dyDescent="0.25">
      <c r="CG61266" s="768"/>
      <c r="CH61266" s="768"/>
      <c r="CI61266" s="850"/>
    </row>
    <row r="61267" spans="85:87" x14ac:dyDescent="0.25">
      <c r="CG61267" s="768"/>
      <c r="CH61267" s="768"/>
      <c r="CI61267" s="850"/>
    </row>
    <row r="61268" spans="85:87" x14ac:dyDescent="0.25">
      <c r="CG61268" s="768"/>
      <c r="CH61268" s="768"/>
      <c r="CI61268" s="850"/>
    </row>
    <row r="61269" spans="85:87" x14ac:dyDescent="0.25">
      <c r="CG61269" s="768"/>
      <c r="CH61269" s="768"/>
      <c r="CI61269" s="850"/>
    </row>
    <row r="61270" spans="85:87" x14ac:dyDescent="0.25">
      <c r="CG61270" s="768"/>
      <c r="CH61270" s="768"/>
      <c r="CI61270" s="850"/>
    </row>
    <row r="61271" spans="85:87" x14ac:dyDescent="0.25">
      <c r="CG61271" s="768"/>
      <c r="CH61271" s="768"/>
      <c r="CI61271" s="850"/>
    </row>
    <row r="61272" spans="85:87" x14ac:dyDescent="0.25">
      <c r="CG61272" s="768"/>
      <c r="CH61272" s="768"/>
      <c r="CI61272" s="850"/>
    </row>
    <row r="61273" spans="85:87" x14ac:dyDescent="0.25">
      <c r="CG61273" s="768"/>
      <c r="CH61273" s="768"/>
      <c r="CI61273" s="850"/>
    </row>
    <row r="61274" spans="85:87" x14ac:dyDescent="0.25">
      <c r="CG61274" s="768"/>
      <c r="CH61274" s="768"/>
      <c r="CI61274" s="850"/>
    </row>
    <row r="61275" spans="85:87" x14ac:dyDescent="0.25">
      <c r="CG61275" s="768"/>
      <c r="CH61275" s="768"/>
      <c r="CI61275" s="850"/>
    </row>
    <row r="61276" spans="85:87" x14ac:dyDescent="0.25">
      <c r="CG61276" s="768"/>
      <c r="CH61276" s="768"/>
      <c r="CI61276" s="850"/>
    </row>
    <row r="61277" spans="85:87" x14ac:dyDescent="0.25">
      <c r="CG61277" s="768"/>
      <c r="CH61277" s="768"/>
      <c r="CI61277" s="850"/>
    </row>
    <row r="61278" spans="85:87" x14ac:dyDescent="0.25">
      <c r="CG61278" s="768"/>
      <c r="CH61278" s="768"/>
      <c r="CI61278" s="850"/>
    </row>
    <row r="61279" spans="85:87" x14ac:dyDescent="0.25">
      <c r="CG61279" s="768"/>
      <c r="CH61279" s="768"/>
      <c r="CI61279" s="850"/>
    </row>
    <row r="61280" spans="85:87" x14ac:dyDescent="0.25">
      <c r="CG61280" s="768"/>
      <c r="CH61280" s="768"/>
      <c r="CI61280" s="850"/>
    </row>
    <row r="61281" spans="85:87" x14ac:dyDescent="0.25">
      <c r="CG61281" s="768"/>
      <c r="CH61281" s="768"/>
      <c r="CI61281" s="850"/>
    </row>
    <row r="61282" spans="85:87" x14ac:dyDescent="0.25">
      <c r="CG61282" s="768"/>
      <c r="CH61282" s="768"/>
      <c r="CI61282" s="850"/>
    </row>
    <row r="61283" spans="85:87" x14ac:dyDescent="0.25">
      <c r="CG61283" s="768"/>
      <c r="CH61283" s="768"/>
      <c r="CI61283" s="850"/>
    </row>
    <row r="61284" spans="85:87" x14ac:dyDescent="0.25">
      <c r="CG61284" s="768"/>
      <c r="CH61284" s="768"/>
      <c r="CI61284" s="850"/>
    </row>
    <row r="61285" spans="85:87" x14ac:dyDescent="0.25">
      <c r="CG61285" s="768"/>
      <c r="CH61285" s="768"/>
      <c r="CI61285" s="850"/>
    </row>
    <row r="61286" spans="85:87" x14ac:dyDescent="0.25">
      <c r="CG61286" s="768"/>
      <c r="CH61286" s="768"/>
      <c r="CI61286" s="850"/>
    </row>
    <row r="61287" spans="85:87" x14ac:dyDescent="0.25">
      <c r="CG61287" s="768"/>
      <c r="CH61287" s="768"/>
      <c r="CI61287" s="850"/>
    </row>
    <row r="61288" spans="85:87" x14ac:dyDescent="0.25">
      <c r="CG61288" s="768"/>
      <c r="CH61288" s="768"/>
      <c r="CI61288" s="850"/>
    </row>
    <row r="61289" spans="85:87" x14ac:dyDescent="0.25">
      <c r="CG61289" s="768"/>
      <c r="CH61289" s="768"/>
      <c r="CI61289" s="850"/>
    </row>
    <row r="61290" spans="85:87" x14ac:dyDescent="0.25">
      <c r="CG61290" s="768"/>
      <c r="CH61290" s="768"/>
      <c r="CI61290" s="850"/>
    </row>
    <row r="61291" spans="85:87" x14ac:dyDescent="0.25">
      <c r="CG61291" s="768"/>
      <c r="CH61291" s="768"/>
      <c r="CI61291" s="850"/>
    </row>
    <row r="61292" spans="85:87" x14ac:dyDescent="0.25">
      <c r="CG61292" s="768"/>
      <c r="CH61292" s="768"/>
      <c r="CI61292" s="850"/>
    </row>
    <row r="61293" spans="85:87" x14ac:dyDescent="0.25">
      <c r="CG61293" s="768"/>
      <c r="CH61293" s="768"/>
      <c r="CI61293" s="850"/>
    </row>
    <row r="61294" spans="85:87" x14ac:dyDescent="0.25">
      <c r="CG61294" s="768"/>
      <c r="CH61294" s="768"/>
      <c r="CI61294" s="850"/>
    </row>
    <row r="61295" spans="85:87" x14ac:dyDescent="0.25">
      <c r="CG61295" s="768"/>
      <c r="CH61295" s="768"/>
      <c r="CI61295" s="850"/>
    </row>
    <row r="61296" spans="85:87" x14ac:dyDescent="0.25">
      <c r="CG61296" s="768"/>
      <c r="CH61296" s="768"/>
      <c r="CI61296" s="850"/>
    </row>
    <row r="61297" spans="85:87" x14ac:dyDescent="0.25">
      <c r="CG61297" s="768"/>
      <c r="CH61297" s="768"/>
      <c r="CI61297" s="850"/>
    </row>
    <row r="61298" spans="85:87" x14ac:dyDescent="0.25">
      <c r="CG61298" s="768"/>
      <c r="CH61298" s="768"/>
      <c r="CI61298" s="850"/>
    </row>
    <row r="61299" spans="85:87" x14ac:dyDescent="0.25">
      <c r="CG61299" s="768"/>
      <c r="CH61299" s="768"/>
      <c r="CI61299" s="850"/>
    </row>
    <row r="61300" spans="85:87" x14ac:dyDescent="0.25">
      <c r="CG61300" s="768"/>
      <c r="CH61300" s="768"/>
      <c r="CI61300" s="850"/>
    </row>
    <row r="61301" spans="85:87" x14ac:dyDescent="0.25">
      <c r="CG61301" s="768"/>
      <c r="CH61301" s="768"/>
      <c r="CI61301" s="850"/>
    </row>
    <row r="61302" spans="85:87" x14ac:dyDescent="0.25">
      <c r="CG61302" s="768"/>
      <c r="CH61302" s="768"/>
      <c r="CI61302" s="850"/>
    </row>
    <row r="61303" spans="85:87" x14ac:dyDescent="0.25">
      <c r="CG61303" s="768"/>
      <c r="CH61303" s="768"/>
      <c r="CI61303" s="850"/>
    </row>
    <row r="61304" spans="85:87" x14ac:dyDescent="0.25">
      <c r="CG61304" s="768"/>
      <c r="CH61304" s="768"/>
      <c r="CI61304" s="850"/>
    </row>
    <row r="61305" spans="85:87" x14ac:dyDescent="0.25">
      <c r="CG61305" s="768"/>
      <c r="CH61305" s="768"/>
      <c r="CI61305" s="850"/>
    </row>
    <row r="61306" spans="85:87" x14ac:dyDescent="0.25">
      <c r="CG61306" s="768"/>
      <c r="CH61306" s="768"/>
      <c r="CI61306" s="850"/>
    </row>
    <row r="61307" spans="85:87" x14ac:dyDescent="0.25">
      <c r="CG61307" s="768"/>
      <c r="CH61307" s="768"/>
      <c r="CI61307" s="850"/>
    </row>
    <row r="61308" spans="85:87" x14ac:dyDescent="0.25">
      <c r="CG61308" s="768"/>
      <c r="CH61308" s="768"/>
      <c r="CI61308" s="850"/>
    </row>
    <row r="61309" spans="85:87" x14ac:dyDescent="0.25">
      <c r="CG61309" s="768"/>
      <c r="CH61309" s="768"/>
      <c r="CI61309" s="850"/>
    </row>
    <row r="61310" spans="85:87" x14ac:dyDescent="0.25">
      <c r="CG61310" s="768"/>
      <c r="CH61310" s="768"/>
      <c r="CI61310" s="850"/>
    </row>
    <row r="61311" spans="85:87" x14ac:dyDescent="0.25">
      <c r="CG61311" s="768"/>
      <c r="CH61311" s="768"/>
      <c r="CI61311" s="850"/>
    </row>
    <row r="61312" spans="85:87" x14ac:dyDescent="0.25">
      <c r="CG61312" s="768"/>
      <c r="CH61312" s="768"/>
      <c r="CI61312" s="850"/>
    </row>
    <row r="61313" spans="85:87" x14ac:dyDescent="0.25">
      <c r="CG61313" s="768"/>
      <c r="CH61313" s="768"/>
      <c r="CI61313" s="850"/>
    </row>
    <row r="61314" spans="85:87" x14ac:dyDescent="0.25">
      <c r="CG61314" s="768"/>
      <c r="CH61314" s="768"/>
      <c r="CI61314" s="850"/>
    </row>
    <row r="61315" spans="85:87" x14ac:dyDescent="0.25">
      <c r="CG61315" s="768"/>
      <c r="CH61315" s="768"/>
      <c r="CI61315" s="850"/>
    </row>
    <row r="61316" spans="85:87" x14ac:dyDescent="0.25">
      <c r="CG61316" s="768"/>
      <c r="CH61316" s="768"/>
      <c r="CI61316" s="850"/>
    </row>
    <row r="61317" spans="85:87" x14ac:dyDescent="0.25">
      <c r="CG61317" s="768"/>
      <c r="CH61317" s="768"/>
      <c r="CI61317" s="850"/>
    </row>
    <row r="61318" spans="85:87" x14ac:dyDescent="0.25">
      <c r="CG61318" s="768"/>
      <c r="CH61318" s="768"/>
      <c r="CI61318" s="850"/>
    </row>
    <row r="61319" spans="85:87" x14ac:dyDescent="0.25">
      <c r="CG61319" s="768"/>
      <c r="CH61319" s="768"/>
      <c r="CI61319" s="850"/>
    </row>
    <row r="61320" spans="85:87" x14ac:dyDescent="0.25">
      <c r="CG61320" s="768"/>
      <c r="CH61320" s="768"/>
      <c r="CI61320" s="850"/>
    </row>
    <row r="61321" spans="85:87" x14ac:dyDescent="0.25">
      <c r="CG61321" s="768"/>
      <c r="CH61321" s="768"/>
      <c r="CI61321" s="850"/>
    </row>
    <row r="61322" spans="85:87" x14ac:dyDescent="0.25">
      <c r="CG61322" s="768"/>
      <c r="CH61322" s="768"/>
      <c r="CI61322" s="850"/>
    </row>
    <row r="61323" spans="85:87" x14ac:dyDescent="0.25">
      <c r="CG61323" s="768"/>
      <c r="CH61323" s="768"/>
      <c r="CI61323" s="850"/>
    </row>
    <row r="61324" spans="85:87" x14ac:dyDescent="0.25">
      <c r="CG61324" s="768"/>
      <c r="CH61324" s="768"/>
      <c r="CI61324" s="850"/>
    </row>
    <row r="61325" spans="85:87" x14ac:dyDescent="0.25">
      <c r="CG61325" s="768"/>
      <c r="CH61325" s="768"/>
      <c r="CI61325" s="850"/>
    </row>
    <row r="61326" spans="85:87" x14ac:dyDescent="0.25">
      <c r="CG61326" s="768"/>
      <c r="CH61326" s="768"/>
      <c r="CI61326" s="850"/>
    </row>
    <row r="61327" spans="85:87" x14ac:dyDescent="0.25">
      <c r="CG61327" s="768"/>
      <c r="CH61327" s="768"/>
      <c r="CI61327" s="850"/>
    </row>
    <row r="61328" spans="85:87" x14ac:dyDescent="0.25">
      <c r="CG61328" s="768"/>
      <c r="CH61328" s="768"/>
      <c r="CI61328" s="850"/>
    </row>
    <row r="61329" spans="85:87" x14ac:dyDescent="0.25">
      <c r="CG61329" s="768"/>
      <c r="CH61329" s="768"/>
      <c r="CI61329" s="850"/>
    </row>
    <row r="61330" spans="85:87" x14ac:dyDescent="0.25">
      <c r="CG61330" s="768"/>
      <c r="CH61330" s="768"/>
      <c r="CI61330" s="850"/>
    </row>
    <row r="61331" spans="85:87" x14ac:dyDescent="0.25">
      <c r="CG61331" s="768"/>
      <c r="CH61331" s="768"/>
      <c r="CI61331" s="850"/>
    </row>
    <row r="61332" spans="85:87" x14ac:dyDescent="0.25">
      <c r="CG61332" s="768"/>
      <c r="CH61332" s="768"/>
      <c r="CI61332" s="850"/>
    </row>
    <row r="61333" spans="85:87" x14ac:dyDescent="0.25">
      <c r="CG61333" s="768"/>
      <c r="CH61333" s="768"/>
      <c r="CI61333" s="850"/>
    </row>
    <row r="61334" spans="85:87" x14ac:dyDescent="0.25">
      <c r="CG61334" s="768"/>
      <c r="CH61334" s="768"/>
      <c r="CI61334" s="850"/>
    </row>
    <row r="61335" spans="85:87" x14ac:dyDescent="0.25">
      <c r="CG61335" s="768"/>
      <c r="CH61335" s="768"/>
      <c r="CI61335" s="850"/>
    </row>
    <row r="61336" spans="85:87" x14ac:dyDescent="0.25">
      <c r="CG61336" s="768"/>
      <c r="CH61336" s="768"/>
      <c r="CI61336" s="850"/>
    </row>
    <row r="61337" spans="85:87" x14ac:dyDescent="0.25">
      <c r="CG61337" s="768"/>
      <c r="CH61337" s="768"/>
      <c r="CI61337" s="850"/>
    </row>
    <row r="61338" spans="85:87" x14ac:dyDescent="0.25">
      <c r="CG61338" s="768"/>
      <c r="CH61338" s="768"/>
      <c r="CI61338" s="850"/>
    </row>
    <row r="61339" spans="85:87" x14ac:dyDescent="0.25">
      <c r="CG61339" s="768"/>
      <c r="CH61339" s="768"/>
      <c r="CI61339" s="850"/>
    </row>
    <row r="61340" spans="85:87" x14ac:dyDescent="0.25">
      <c r="CG61340" s="768"/>
      <c r="CH61340" s="768"/>
      <c r="CI61340" s="850"/>
    </row>
    <row r="61341" spans="85:87" x14ac:dyDescent="0.25">
      <c r="CG61341" s="768"/>
      <c r="CH61341" s="768"/>
      <c r="CI61341" s="850"/>
    </row>
    <row r="61342" spans="85:87" x14ac:dyDescent="0.25">
      <c r="CG61342" s="768"/>
      <c r="CH61342" s="768"/>
      <c r="CI61342" s="850"/>
    </row>
    <row r="61343" spans="85:87" x14ac:dyDescent="0.25">
      <c r="CG61343" s="768"/>
      <c r="CH61343" s="768"/>
      <c r="CI61343" s="850"/>
    </row>
    <row r="61344" spans="85:87" x14ac:dyDescent="0.25">
      <c r="CG61344" s="768"/>
      <c r="CH61344" s="768"/>
      <c r="CI61344" s="850"/>
    </row>
    <row r="61345" spans="85:87" x14ac:dyDescent="0.25">
      <c r="CG61345" s="768"/>
      <c r="CH61345" s="768"/>
      <c r="CI61345" s="850"/>
    </row>
    <row r="61346" spans="85:87" x14ac:dyDescent="0.25">
      <c r="CG61346" s="768"/>
      <c r="CH61346" s="768"/>
      <c r="CI61346" s="850"/>
    </row>
    <row r="61347" spans="85:87" x14ac:dyDescent="0.25">
      <c r="CG61347" s="768"/>
      <c r="CH61347" s="768"/>
      <c r="CI61347" s="850"/>
    </row>
    <row r="61348" spans="85:87" x14ac:dyDescent="0.25">
      <c r="CG61348" s="768"/>
      <c r="CH61348" s="768"/>
      <c r="CI61348" s="850"/>
    </row>
    <row r="61349" spans="85:87" x14ac:dyDescent="0.25">
      <c r="CG61349" s="768"/>
      <c r="CH61349" s="768"/>
      <c r="CI61349" s="850"/>
    </row>
    <row r="61350" spans="85:87" x14ac:dyDescent="0.25">
      <c r="CG61350" s="768"/>
      <c r="CH61350" s="768"/>
      <c r="CI61350" s="850"/>
    </row>
    <row r="61351" spans="85:87" x14ac:dyDescent="0.25">
      <c r="CG61351" s="768"/>
      <c r="CH61351" s="768"/>
      <c r="CI61351" s="850"/>
    </row>
    <row r="61352" spans="85:87" x14ac:dyDescent="0.25">
      <c r="CG61352" s="768"/>
      <c r="CH61352" s="768"/>
      <c r="CI61352" s="850"/>
    </row>
    <row r="61353" spans="85:87" x14ac:dyDescent="0.25">
      <c r="CG61353" s="768"/>
      <c r="CH61353" s="768"/>
      <c r="CI61353" s="850"/>
    </row>
    <row r="61354" spans="85:87" x14ac:dyDescent="0.25">
      <c r="CG61354" s="768"/>
      <c r="CH61354" s="768"/>
      <c r="CI61354" s="850"/>
    </row>
    <row r="61355" spans="85:87" x14ac:dyDescent="0.25">
      <c r="CG61355" s="768"/>
      <c r="CH61355" s="768"/>
      <c r="CI61355" s="850"/>
    </row>
    <row r="61356" spans="85:87" x14ac:dyDescent="0.25">
      <c r="CG61356" s="768"/>
      <c r="CH61356" s="768"/>
      <c r="CI61356" s="850"/>
    </row>
    <row r="61357" spans="85:87" x14ac:dyDescent="0.25">
      <c r="CG61357" s="768"/>
      <c r="CH61357" s="768"/>
      <c r="CI61357" s="850"/>
    </row>
    <row r="61358" spans="85:87" x14ac:dyDescent="0.25">
      <c r="CG61358" s="768"/>
      <c r="CH61358" s="768"/>
      <c r="CI61358" s="850"/>
    </row>
    <row r="61359" spans="85:87" x14ac:dyDescent="0.25">
      <c r="CG61359" s="768"/>
      <c r="CH61359" s="768"/>
      <c r="CI61359" s="850"/>
    </row>
    <row r="61360" spans="85:87" x14ac:dyDescent="0.25">
      <c r="CG61360" s="768"/>
      <c r="CH61360" s="768"/>
      <c r="CI61360" s="850"/>
    </row>
    <row r="61361" spans="85:87" x14ac:dyDescent="0.25">
      <c r="CG61361" s="768"/>
      <c r="CH61361" s="768"/>
      <c r="CI61361" s="850"/>
    </row>
    <row r="61362" spans="85:87" x14ac:dyDescent="0.25">
      <c r="CG61362" s="768"/>
      <c r="CH61362" s="768"/>
      <c r="CI61362" s="850"/>
    </row>
    <row r="61363" spans="85:87" x14ac:dyDescent="0.25">
      <c r="CG61363" s="768"/>
      <c r="CH61363" s="768"/>
      <c r="CI61363" s="850"/>
    </row>
    <row r="61364" spans="85:87" x14ac:dyDescent="0.25">
      <c r="CG61364" s="768"/>
      <c r="CH61364" s="768"/>
      <c r="CI61364" s="850"/>
    </row>
    <row r="61365" spans="85:87" x14ac:dyDescent="0.25">
      <c r="CG61365" s="768"/>
      <c r="CH61365" s="768"/>
      <c r="CI61365" s="850"/>
    </row>
    <row r="61366" spans="85:87" x14ac:dyDescent="0.25">
      <c r="CG61366" s="768"/>
      <c r="CH61366" s="768"/>
      <c r="CI61366" s="850"/>
    </row>
    <row r="61367" spans="85:87" x14ac:dyDescent="0.25">
      <c r="CG61367" s="768"/>
      <c r="CH61367" s="768"/>
      <c r="CI61367" s="850"/>
    </row>
    <row r="61368" spans="85:87" x14ac:dyDescent="0.25">
      <c r="CG61368" s="768"/>
      <c r="CH61368" s="768"/>
      <c r="CI61368" s="850"/>
    </row>
    <row r="61369" spans="85:87" x14ac:dyDescent="0.25">
      <c r="CG61369" s="768"/>
      <c r="CH61369" s="768"/>
      <c r="CI61369" s="850"/>
    </row>
    <row r="61370" spans="85:87" x14ac:dyDescent="0.25">
      <c r="CG61370" s="768"/>
      <c r="CH61370" s="768"/>
      <c r="CI61370" s="850"/>
    </row>
    <row r="61371" spans="85:87" x14ac:dyDescent="0.25">
      <c r="CG61371" s="768"/>
      <c r="CH61371" s="768"/>
      <c r="CI61371" s="850"/>
    </row>
    <row r="61372" spans="85:87" x14ac:dyDescent="0.25">
      <c r="CG61372" s="768"/>
      <c r="CH61372" s="768"/>
      <c r="CI61372" s="850"/>
    </row>
    <row r="61373" spans="85:87" x14ac:dyDescent="0.25">
      <c r="CG61373" s="768"/>
      <c r="CH61373" s="768"/>
      <c r="CI61373" s="850"/>
    </row>
    <row r="61374" spans="85:87" x14ac:dyDescent="0.25">
      <c r="CG61374" s="768"/>
      <c r="CH61374" s="768"/>
      <c r="CI61374" s="850"/>
    </row>
    <row r="61375" spans="85:87" x14ac:dyDescent="0.25">
      <c r="CG61375" s="768"/>
      <c r="CH61375" s="768"/>
      <c r="CI61375" s="850"/>
    </row>
    <row r="61376" spans="85:87" x14ac:dyDescent="0.25">
      <c r="CG61376" s="768"/>
      <c r="CH61376" s="768"/>
      <c r="CI61376" s="850"/>
    </row>
    <row r="61377" spans="85:87" x14ac:dyDescent="0.25">
      <c r="CG61377" s="768"/>
      <c r="CH61377" s="768"/>
      <c r="CI61377" s="850"/>
    </row>
    <row r="61378" spans="85:87" x14ac:dyDescent="0.25">
      <c r="CG61378" s="768"/>
      <c r="CH61378" s="768"/>
      <c r="CI61378" s="850"/>
    </row>
    <row r="61379" spans="85:87" x14ac:dyDescent="0.25">
      <c r="CG61379" s="768"/>
      <c r="CH61379" s="768"/>
      <c r="CI61379" s="850"/>
    </row>
    <row r="61380" spans="85:87" x14ac:dyDescent="0.25">
      <c r="CG61380" s="768"/>
      <c r="CH61380" s="768"/>
      <c r="CI61380" s="850"/>
    </row>
    <row r="61381" spans="85:87" x14ac:dyDescent="0.25">
      <c r="CG61381" s="768"/>
      <c r="CH61381" s="768"/>
      <c r="CI61381" s="850"/>
    </row>
    <row r="61382" spans="85:87" x14ac:dyDescent="0.25">
      <c r="CG61382" s="768"/>
      <c r="CH61382" s="768"/>
      <c r="CI61382" s="850"/>
    </row>
    <row r="61383" spans="85:87" x14ac:dyDescent="0.25">
      <c r="CG61383" s="768"/>
      <c r="CH61383" s="768"/>
      <c r="CI61383" s="850"/>
    </row>
    <row r="61384" spans="85:87" x14ac:dyDescent="0.25">
      <c r="CG61384" s="768"/>
      <c r="CH61384" s="768"/>
      <c r="CI61384" s="850"/>
    </row>
    <row r="61385" spans="85:87" x14ac:dyDescent="0.25">
      <c r="CG61385" s="768"/>
      <c r="CH61385" s="768"/>
      <c r="CI61385" s="850"/>
    </row>
    <row r="61386" spans="85:87" x14ac:dyDescent="0.25">
      <c r="CG61386" s="768"/>
      <c r="CH61386" s="768"/>
      <c r="CI61386" s="850"/>
    </row>
    <row r="61387" spans="85:87" x14ac:dyDescent="0.25">
      <c r="CG61387" s="768"/>
      <c r="CH61387" s="768"/>
      <c r="CI61387" s="850"/>
    </row>
    <row r="61388" spans="85:87" x14ac:dyDescent="0.25">
      <c r="CG61388" s="768"/>
      <c r="CH61388" s="768"/>
      <c r="CI61388" s="850"/>
    </row>
    <row r="61389" spans="85:87" x14ac:dyDescent="0.25">
      <c r="CG61389" s="768"/>
      <c r="CH61389" s="768"/>
      <c r="CI61389" s="850"/>
    </row>
    <row r="61390" spans="85:87" x14ac:dyDescent="0.25">
      <c r="CG61390" s="768"/>
      <c r="CH61390" s="768"/>
      <c r="CI61390" s="850"/>
    </row>
    <row r="61391" spans="85:87" x14ac:dyDescent="0.25">
      <c r="CG61391" s="768"/>
      <c r="CH61391" s="768"/>
      <c r="CI61391" s="850"/>
    </row>
    <row r="61392" spans="85:87" x14ac:dyDescent="0.25">
      <c r="CG61392" s="768"/>
      <c r="CH61392" s="768"/>
      <c r="CI61392" s="850"/>
    </row>
    <row r="61393" spans="85:87" x14ac:dyDescent="0.25">
      <c r="CG61393" s="768"/>
      <c r="CH61393" s="768"/>
      <c r="CI61393" s="850"/>
    </row>
    <row r="61394" spans="85:87" x14ac:dyDescent="0.25">
      <c r="CG61394" s="768"/>
      <c r="CH61394" s="768"/>
      <c r="CI61394" s="850"/>
    </row>
    <row r="61395" spans="85:87" x14ac:dyDescent="0.25">
      <c r="CG61395" s="768"/>
      <c r="CH61395" s="768"/>
      <c r="CI61395" s="850"/>
    </row>
    <row r="61396" spans="85:87" x14ac:dyDescent="0.25">
      <c r="CG61396" s="768"/>
      <c r="CH61396" s="768"/>
      <c r="CI61396" s="850"/>
    </row>
    <row r="61397" spans="85:87" x14ac:dyDescent="0.25">
      <c r="CG61397" s="768"/>
      <c r="CH61397" s="768"/>
      <c r="CI61397" s="850"/>
    </row>
    <row r="61398" spans="85:87" x14ac:dyDescent="0.25">
      <c r="CG61398" s="768"/>
      <c r="CH61398" s="768"/>
      <c r="CI61398" s="850"/>
    </row>
    <row r="61399" spans="85:87" x14ac:dyDescent="0.25">
      <c r="CG61399" s="768"/>
      <c r="CH61399" s="768"/>
      <c r="CI61399" s="850"/>
    </row>
    <row r="61400" spans="85:87" x14ac:dyDescent="0.25">
      <c r="CG61400" s="768"/>
      <c r="CH61400" s="768"/>
      <c r="CI61400" s="850"/>
    </row>
    <row r="61401" spans="85:87" x14ac:dyDescent="0.25">
      <c r="CG61401" s="768"/>
      <c r="CH61401" s="768"/>
      <c r="CI61401" s="850"/>
    </row>
    <row r="61402" spans="85:87" x14ac:dyDescent="0.25">
      <c r="CG61402" s="768"/>
      <c r="CH61402" s="768"/>
      <c r="CI61402" s="850"/>
    </row>
    <row r="61403" spans="85:87" x14ac:dyDescent="0.25">
      <c r="CG61403" s="768"/>
      <c r="CH61403" s="768"/>
      <c r="CI61403" s="850"/>
    </row>
    <row r="61404" spans="85:87" x14ac:dyDescent="0.25">
      <c r="CG61404" s="768"/>
      <c r="CH61404" s="768"/>
      <c r="CI61404" s="850"/>
    </row>
    <row r="61405" spans="85:87" x14ac:dyDescent="0.25">
      <c r="CG61405" s="768"/>
      <c r="CH61405" s="768"/>
      <c r="CI61405" s="850"/>
    </row>
    <row r="61406" spans="85:87" x14ac:dyDescent="0.25">
      <c r="CG61406" s="768"/>
      <c r="CH61406" s="768"/>
      <c r="CI61406" s="850"/>
    </row>
    <row r="61407" spans="85:87" x14ac:dyDescent="0.25">
      <c r="CG61407" s="768"/>
      <c r="CH61407" s="768"/>
      <c r="CI61407" s="850"/>
    </row>
    <row r="61408" spans="85:87" x14ac:dyDescent="0.25">
      <c r="CG61408" s="768"/>
      <c r="CH61408" s="768"/>
      <c r="CI61408" s="850"/>
    </row>
    <row r="61409" spans="85:87" x14ac:dyDescent="0.25">
      <c r="CG61409" s="768"/>
      <c r="CH61409" s="768"/>
      <c r="CI61409" s="850"/>
    </row>
    <row r="61410" spans="85:87" x14ac:dyDescent="0.25">
      <c r="CG61410" s="768"/>
      <c r="CH61410" s="768"/>
      <c r="CI61410" s="850"/>
    </row>
    <row r="61411" spans="85:87" x14ac:dyDescent="0.25">
      <c r="CG61411" s="768"/>
      <c r="CH61411" s="768"/>
      <c r="CI61411" s="850"/>
    </row>
    <row r="61412" spans="85:87" x14ac:dyDescent="0.25">
      <c r="CG61412" s="768"/>
      <c r="CH61412" s="768"/>
      <c r="CI61412" s="850"/>
    </row>
    <row r="61413" spans="85:87" x14ac:dyDescent="0.25">
      <c r="CG61413" s="768"/>
      <c r="CH61413" s="768"/>
      <c r="CI61413" s="850"/>
    </row>
    <row r="61414" spans="85:87" x14ac:dyDescent="0.25">
      <c r="CG61414" s="768"/>
      <c r="CH61414" s="768"/>
      <c r="CI61414" s="850"/>
    </row>
    <row r="61415" spans="85:87" x14ac:dyDescent="0.25">
      <c r="CG61415" s="768"/>
      <c r="CH61415" s="768"/>
      <c r="CI61415" s="850"/>
    </row>
    <row r="61416" spans="85:87" x14ac:dyDescent="0.25">
      <c r="CG61416" s="768"/>
      <c r="CH61416" s="768"/>
      <c r="CI61416" s="850"/>
    </row>
    <row r="61417" spans="85:87" x14ac:dyDescent="0.25">
      <c r="CG61417" s="768"/>
      <c r="CH61417" s="768"/>
      <c r="CI61417" s="850"/>
    </row>
    <row r="61418" spans="85:87" x14ac:dyDescent="0.25">
      <c r="CG61418" s="768"/>
      <c r="CH61418" s="768"/>
      <c r="CI61418" s="850"/>
    </row>
    <row r="61419" spans="85:87" x14ac:dyDescent="0.25">
      <c r="CG61419" s="768"/>
      <c r="CH61419" s="768"/>
      <c r="CI61419" s="850"/>
    </row>
    <row r="61420" spans="85:87" x14ac:dyDescent="0.25">
      <c r="CG61420" s="768"/>
      <c r="CH61420" s="768"/>
      <c r="CI61420" s="850"/>
    </row>
    <row r="61421" spans="85:87" x14ac:dyDescent="0.25">
      <c r="CG61421" s="768"/>
      <c r="CH61421" s="768"/>
      <c r="CI61421" s="850"/>
    </row>
    <row r="61422" spans="85:87" x14ac:dyDescent="0.25">
      <c r="CG61422" s="768"/>
      <c r="CH61422" s="768"/>
      <c r="CI61422" s="850"/>
    </row>
    <row r="61423" spans="85:87" x14ac:dyDescent="0.25">
      <c r="CG61423" s="768"/>
      <c r="CH61423" s="768"/>
      <c r="CI61423" s="850"/>
    </row>
    <row r="61424" spans="85:87" x14ac:dyDescent="0.25">
      <c r="CG61424" s="768"/>
      <c r="CH61424" s="768"/>
      <c r="CI61424" s="850"/>
    </row>
    <row r="61425" spans="85:87" x14ac:dyDescent="0.25">
      <c r="CG61425" s="768"/>
      <c r="CH61425" s="768"/>
      <c r="CI61425" s="850"/>
    </row>
    <row r="61426" spans="85:87" x14ac:dyDescent="0.25">
      <c r="CG61426" s="768"/>
      <c r="CH61426" s="768"/>
      <c r="CI61426" s="850"/>
    </row>
    <row r="61427" spans="85:87" x14ac:dyDescent="0.25">
      <c r="CG61427" s="768"/>
      <c r="CH61427" s="768"/>
      <c r="CI61427" s="850"/>
    </row>
    <row r="61428" spans="85:87" x14ac:dyDescent="0.25">
      <c r="CG61428" s="768"/>
      <c r="CH61428" s="768"/>
      <c r="CI61428" s="850"/>
    </row>
    <row r="61429" spans="85:87" x14ac:dyDescent="0.25">
      <c r="CG61429" s="768"/>
      <c r="CH61429" s="768"/>
      <c r="CI61429" s="850"/>
    </row>
    <row r="61430" spans="85:87" x14ac:dyDescent="0.25">
      <c r="CG61430" s="768"/>
      <c r="CH61430" s="768"/>
      <c r="CI61430" s="850"/>
    </row>
    <row r="61431" spans="85:87" x14ac:dyDescent="0.25">
      <c r="CG61431" s="768"/>
      <c r="CH61431" s="768"/>
      <c r="CI61431" s="850"/>
    </row>
    <row r="61432" spans="85:87" x14ac:dyDescent="0.25">
      <c r="CG61432" s="768"/>
      <c r="CH61432" s="768"/>
      <c r="CI61432" s="850"/>
    </row>
    <row r="61433" spans="85:87" x14ac:dyDescent="0.25">
      <c r="CG61433" s="768"/>
      <c r="CH61433" s="768"/>
      <c r="CI61433" s="850"/>
    </row>
    <row r="61434" spans="85:87" x14ac:dyDescent="0.25">
      <c r="CG61434" s="768"/>
      <c r="CH61434" s="768"/>
      <c r="CI61434" s="850"/>
    </row>
    <row r="61435" spans="85:87" x14ac:dyDescent="0.25">
      <c r="CG61435" s="768"/>
      <c r="CH61435" s="768"/>
      <c r="CI61435" s="850"/>
    </row>
    <row r="61436" spans="85:87" x14ac:dyDescent="0.25">
      <c r="CG61436" s="768"/>
      <c r="CH61436" s="768"/>
      <c r="CI61436" s="850"/>
    </row>
    <row r="61437" spans="85:87" x14ac:dyDescent="0.25">
      <c r="CG61437" s="768"/>
      <c r="CH61437" s="768"/>
      <c r="CI61437" s="850"/>
    </row>
    <row r="61438" spans="85:87" x14ac:dyDescent="0.25">
      <c r="CG61438" s="768"/>
      <c r="CH61438" s="768"/>
      <c r="CI61438" s="850"/>
    </row>
    <row r="61439" spans="85:87" x14ac:dyDescent="0.25">
      <c r="CG61439" s="768"/>
      <c r="CH61439" s="768"/>
      <c r="CI61439" s="850"/>
    </row>
    <row r="61440" spans="85:87" x14ac:dyDescent="0.25">
      <c r="CG61440" s="768"/>
      <c r="CH61440" s="768"/>
      <c r="CI61440" s="850"/>
    </row>
    <row r="61441" spans="85:87" x14ac:dyDescent="0.25">
      <c r="CG61441" s="768"/>
      <c r="CH61441" s="768"/>
      <c r="CI61441" s="850"/>
    </row>
    <row r="61442" spans="85:87" x14ac:dyDescent="0.25">
      <c r="CG61442" s="768"/>
      <c r="CH61442" s="768"/>
      <c r="CI61442" s="850"/>
    </row>
    <row r="61443" spans="85:87" x14ac:dyDescent="0.25">
      <c r="CG61443" s="768"/>
      <c r="CH61443" s="768"/>
      <c r="CI61443" s="850"/>
    </row>
    <row r="61444" spans="85:87" x14ac:dyDescent="0.25">
      <c r="CG61444" s="768"/>
      <c r="CH61444" s="768"/>
      <c r="CI61444" s="850"/>
    </row>
    <row r="61445" spans="85:87" x14ac:dyDescent="0.25">
      <c r="CG61445" s="768"/>
      <c r="CH61445" s="768"/>
      <c r="CI61445" s="850"/>
    </row>
    <row r="61446" spans="85:87" x14ac:dyDescent="0.25">
      <c r="CG61446" s="768"/>
      <c r="CH61446" s="768"/>
      <c r="CI61446" s="850"/>
    </row>
    <row r="61447" spans="85:87" x14ac:dyDescent="0.25">
      <c r="CG61447" s="768"/>
      <c r="CH61447" s="768"/>
      <c r="CI61447" s="850"/>
    </row>
    <row r="61448" spans="85:87" x14ac:dyDescent="0.25">
      <c r="CG61448" s="768"/>
      <c r="CH61448" s="768"/>
      <c r="CI61448" s="850"/>
    </row>
    <row r="61449" spans="85:87" x14ac:dyDescent="0.25">
      <c r="CG61449" s="768"/>
      <c r="CH61449" s="768"/>
      <c r="CI61449" s="850"/>
    </row>
    <row r="61450" spans="85:87" x14ac:dyDescent="0.25">
      <c r="CG61450" s="768"/>
      <c r="CH61450" s="768"/>
      <c r="CI61450" s="850"/>
    </row>
    <row r="61451" spans="85:87" x14ac:dyDescent="0.25">
      <c r="CG61451" s="768"/>
      <c r="CH61451" s="768"/>
      <c r="CI61451" s="850"/>
    </row>
    <row r="61452" spans="85:87" x14ac:dyDescent="0.25">
      <c r="CG61452" s="768"/>
      <c r="CH61452" s="768"/>
      <c r="CI61452" s="850"/>
    </row>
    <row r="61453" spans="85:87" x14ac:dyDescent="0.25">
      <c r="CG61453" s="768"/>
      <c r="CH61453" s="768"/>
      <c r="CI61453" s="850"/>
    </row>
    <row r="61454" spans="85:87" x14ac:dyDescent="0.25">
      <c r="CG61454" s="768"/>
      <c r="CH61454" s="768"/>
      <c r="CI61454" s="850"/>
    </row>
    <row r="61455" spans="85:87" x14ac:dyDescent="0.25">
      <c r="CG61455" s="768"/>
      <c r="CH61455" s="768"/>
      <c r="CI61455" s="850"/>
    </row>
    <row r="61456" spans="85:87" x14ac:dyDescent="0.25">
      <c r="CG61456" s="768"/>
      <c r="CH61456" s="768"/>
      <c r="CI61456" s="850"/>
    </row>
    <row r="61457" spans="85:87" x14ac:dyDescent="0.25">
      <c r="CG61457" s="768"/>
      <c r="CH61457" s="768"/>
      <c r="CI61457" s="850"/>
    </row>
    <row r="61458" spans="85:87" x14ac:dyDescent="0.25">
      <c r="CG61458" s="768"/>
      <c r="CH61458" s="768"/>
      <c r="CI61458" s="850"/>
    </row>
    <row r="61459" spans="85:87" x14ac:dyDescent="0.25">
      <c r="CG61459" s="768"/>
      <c r="CH61459" s="768"/>
      <c r="CI61459" s="850"/>
    </row>
    <row r="61460" spans="85:87" x14ac:dyDescent="0.25">
      <c r="CG61460" s="768"/>
      <c r="CH61460" s="768"/>
      <c r="CI61460" s="850"/>
    </row>
    <row r="61461" spans="85:87" x14ac:dyDescent="0.25">
      <c r="CG61461" s="768"/>
      <c r="CH61461" s="768"/>
      <c r="CI61461" s="850"/>
    </row>
    <row r="61462" spans="85:87" x14ac:dyDescent="0.25">
      <c r="CG61462" s="768"/>
      <c r="CH61462" s="768"/>
      <c r="CI61462" s="850"/>
    </row>
    <row r="61463" spans="85:87" x14ac:dyDescent="0.25">
      <c r="CG61463" s="768"/>
      <c r="CH61463" s="768"/>
      <c r="CI61463" s="850"/>
    </row>
    <row r="61464" spans="85:87" x14ac:dyDescent="0.25">
      <c r="CG61464" s="768"/>
      <c r="CH61464" s="768"/>
      <c r="CI61464" s="850"/>
    </row>
    <row r="61465" spans="85:87" x14ac:dyDescent="0.25">
      <c r="CG61465" s="768"/>
      <c r="CH61465" s="768"/>
      <c r="CI61465" s="850"/>
    </row>
    <row r="61466" spans="85:87" x14ac:dyDescent="0.25">
      <c r="CG61466" s="768"/>
      <c r="CH61466" s="768"/>
      <c r="CI61466" s="850"/>
    </row>
    <row r="61467" spans="85:87" x14ac:dyDescent="0.25">
      <c r="CG61467" s="768"/>
      <c r="CH61467" s="768"/>
      <c r="CI61467" s="850"/>
    </row>
    <row r="61468" spans="85:87" x14ac:dyDescent="0.25">
      <c r="CG61468" s="768"/>
      <c r="CH61468" s="768"/>
      <c r="CI61468" s="850"/>
    </row>
    <row r="61469" spans="85:87" x14ac:dyDescent="0.25">
      <c r="CG61469" s="768"/>
      <c r="CH61469" s="768"/>
      <c r="CI61469" s="850"/>
    </row>
    <row r="61470" spans="85:87" x14ac:dyDescent="0.25">
      <c r="CG61470" s="768"/>
      <c r="CH61470" s="768"/>
      <c r="CI61470" s="850"/>
    </row>
    <row r="61471" spans="85:87" x14ac:dyDescent="0.25">
      <c r="CG61471" s="768"/>
      <c r="CH61471" s="768"/>
      <c r="CI61471" s="850"/>
    </row>
    <row r="61472" spans="85:87" x14ac:dyDescent="0.25">
      <c r="CG61472" s="768"/>
      <c r="CH61472" s="768"/>
      <c r="CI61472" s="850"/>
    </row>
    <row r="61473" spans="85:87" x14ac:dyDescent="0.25">
      <c r="CG61473" s="768"/>
      <c r="CH61473" s="768"/>
      <c r="CI61473" s="850"/>
    </row>
    <row r="61474" spans="85:87" x14ac:dyDescent="0.25">
      <c r="CG61474" s="768"/>
      <c r="CH61474" s="768"/>
      <c r="CI61474" s="850"/>
    </row>
    <row r="61475" spans="85:87" x14ac:dyDescent="0.25">
      <c r="CG61475" s="768"/>
      <c r="CH61475" s="768"/>
      <c r="CI61475" s="850"/>
    </row>
    <row r="61476" spans="85:87" x14ac:dyDescent="0.25">
      <c r="CG61476" s="768"/>
      <c r="CH61476" s="768"/>
      <c r="CI61476" s="850"/>
    </row>
    <row r="61477" spans="85:87" x14ac:dyDescent="0.25">
      <c r="CG61477" s="768"/>
      <c r="CH61477" s="768"/>
      <c r="CI61477" s="850"/>
    </row>
    <row r="61478" spans="85:87" x14ac:dyDescent="0.25">
      <c r="CG61478" s="768"/>
      <c r="CH61478" s="768"/>
      <c r="CI61478" s="850"/>
    </row>
    <row r="61479" spans="85:87" x14ac:dyDescent="0.25">
      <c r="CG61479" s="768"/>
      <c r="CH61479" s="768"/>
      <c r="CI61479" s="850"/>
    </row>
    <row r="61480" spans="85:87" x14ac:dyDescent="0.25">
      <c r="CG61480" s="768"/>
      <c r="CH61480" s="768"/>
      <c r="CI61480" s="850"/>
    </row>
    <row r="61481" spans="85:87" x14ac:dyDescent="0.25">
      <c r="CG61481" s="768"/>
      <c r="CH61481" s="768"/>
      <c r="CI61481" s="850"/>
    </row>
    <row r="61482" spans="85:87" x14ac:dyDescent="0.25">
      <c r="CG61482" s="768"/>
      <c r="CH61482" s="768"/>
      <c r="CI61482" s="850"/>
    </row>
    <row r="61483" spans="85:87" x14ac:dyDescent="0.25">
      <c r="CG61483" s="768"/>
      <c r="CH61483" s="768"/>
      <c r="CI61483" s="850"/>
    </row>
    <row r="61484" spans="85:87" x14ac:dyDescent="0.25">
      <c r="CG61484" s="768"/>
      <c r="CH61484" s="768"/>
      <c r="CI61484" s="850"/>
    </row>
    <row r="61485" spans="85:87" x14ac:dyDescent="0.25">
      <c r="CG61485" s="768"/>
      <c r="CH61485" s="768"/>
      <c r="CI61485" s="850"/>
    </row>
    <row r="61486" spans="85:87" x14ac:dyDescent="0.25">
      <c r="CG61486" s="768"/>
      <c r="CH61486" s="768"/>
      <c r="CI61486" s="850"/>
    </row>
    <row r="61487" spans="85:87" x14ac:dyDescent="0.25">
      <c r="CG61487" s="768"/>
      <c r="CH61487" s="768"/>
      <c r="CI61487" s="850"/>
    </row>
    <row r="61488" spans="85:87" x14ac:dyDescent="0.25">
      <c r="CG61488" s="768"/>
      <c r="CH61488" s="768"/>
      <c r="CI61488" s="850"/>
    </row>
    <row r="61489" spans="85:87" x14ac:dyDescent="0.25">
      <c r="CG61489" s="768"/>
      <c r="CH61489" s="768"/>
      <c r="CI61489" s="850"/>
    </row>
    <row r="61490" spans="85:87" x14ac:dyDescent="0.25">
      <c r="CG61490" s="768"/>
      <c r="CH61490" s="768"/>
      <c r="CI61490" s="850"/>
    </row>
    <row r="61491" spans="85:87" x14ac:dyDescent="0.25">
      <c r="CG61491" s="768"/>
      <c r="CH61491" s="768"/>
      <c r="CI61491" s="850"/>
    </row>
    <row r="61492" spans="85:87" x14ac:dyDescent="0.25">
      <c r="CG61492" s="768"/>
      <c r="CH61492" s="768"/>
      <c r="CI61492" s="850"/>
    </row>
    <row r="61493" spans="85:87" x14ac:dyDescent="0.25">
      <c r="CG61493" s="768"/>
      <c r="CH61493" s="768"/>
      <c r="CI61493" s="850"/>
    </row>
    <row r="61494" spans="85:87" x14ac:dyDescent="0.25">
      <c r="CG61494" s="768"/>
      <c r="CH61494" s="768"/>
      <c r="CI61494" s="850"/>
    </row>
    <row r="61495" spans="85:87" x14ac:dyDescent="0.25">
      <c r="CG61495" s="768"/>
      <c r="CH61495" s="768"/>
      <c r="CI61495" s="850"/>
    </row>
    <row r="61496" spans="85:87" x14ac:dyDescent="0.25">
      <c r="CG61496" s="768"/>
      <c r="CH61496" s="768"/>
      <c r="CI61496" s="850"/>
    </row>
    <row r="61497" spans="85:87" x14ac:dyDescent="0.25">
      <c r="CG61497" s="768"/>
      <c r="CH61497" s="768"/>
      <c r="CI61497" s="850"/>
    </row>
    <row r="61498" spans="85:87" x14ac:dyDescent="0.25">
      <c r="CG61498" s="768"/>
      <c r="CH61498" s="768"/>
      <c r="CI61498" s="850"/>
    </row>
    <row r="61499" spans="85:87" x14ac:dyDescent="0.25">
      <c r="CG61499" s="768"/>
      <c r="CH61499" s="768"/>
      <c r="CI61499" s="850"/>
    </row>
    <row r="61500" spans="85:87" x14ac:dyDescent="0.25">
      <c r="CG61500" s="768"/>
      <c r="CH61500" s="768"/>
      <c r="CI61500" s="850"/>
    </row>
    <row r="61501" spans="85:87" x14ac:dyDescent="0.25">
      <c r="CG61501" s="768"/>
      <c r="CH61501" s="768"/>
      <c r="CI61501" s="850"/>
    </row>
    <row r="61502" spans="85:87" x14ac:dyDescent="0.25">
      <c r="CG61502" s="768"/>
      <c r="CH61502" s="768"/>
      <c r="CI61502" s="850"/>
    </row>
    <row r="61503" spans="85:87" x14ac:dyDescent="0.25">
      <c r="CG61503" s="768"/>
      <c r="CH61503" s="768"/>
      <c r="CI61503" s="850"/>
    </row>
    <row r="61504" spans="85:87" x14ac:dyDescent="0.25">
      <c r="CG61504" s="768"/>
      <c r="CH61504" s="768"/>
      <c r="CI61504" s="850"/>
    </row>
    <row r="61505" spans="85:87" x14ac:dyDescent="0.25">
      <c r="CG61505" s="768"/>
      <c r="CH61505" s="768"/>
      <c r="CI61505" s="850"/>
    </row>
    <row r="61506" spans="85:87" x14ac:dyDescent="0.25">
      <c r="CG61506" s="768"/>
      <c r="CH61506" s="768"/>
      <c r="CI61506" s="850"/>
    </row>
    <row r="61507" spans="85:87" x14ac:dyDescent="0.25">
      <c r="CG61507" s="768"/>
      <c r="CH61507" s="768"/>
      <c r="CI61507" s="850"/>
    </row>
    <row r="61508" spans="85:87" x14ac:dyDescent="0.25">
      <c r="CG61508" s="768"/>
      <c r="CH61508" s="768"/>
      <c r="CI61508" s="850"/>
    </row>
    <row r="61509" spans="85:87" x14ac:dyDescent="0.25">
      <c r="CG61509" s="768"/>
      <c r="CH61509" s="768"/>
      <c r="CI61509" s="850"/>
    </row>
    <row r="61510" spans="85:87" x14ac:dyDescent="0.25">
      <c r="CG61510" s="768"/>
      <c r="CH61510" s="768"/>
      <c r="CI61510" s="850"/>
    </row>
    <row r="61511" spans="85:87" x14ac:dyDescent="0.25">
      <c r="CG61511" s="768"/>
      <c r="CH61511" s="768"/>
      <c r="CI61511" s="850"/>
    </row>
    <row r="61512" spans="85:87" x14ac:dyDescent="0.25">
      <c r="CG61512" s="768"/>
      <c r="CH61512" s="768"/>
      <c r="CI61512" s="850"/>
    </row>
    <row r="61513" spans="85:87" x14ac:dyDescent="0.25">
      <c r="CG61513" s="768"/>
      <c r="CH61513" s="768"/>
      <c r="CI61513" s="850"/>
    </row>
    <row r="61514" spans="85:87" x14ac:dyDescent="0.25">
      <c r="CG61514" s="768"/>
      <c r="CH61514" s="768"/>
      <c r="CI61514" s="850"/>
    </row>
    <row r="61515" spans="85:87" x14ac:dyDescent="0.25">
      <c r="CG61515" s="768"/>
      <c r="CH61515" s="768"/>
      <c r="CI61515" s="850"/>
    </row>
    <row r="61516" spans="85:87" x14ac:dyDescent="0.25">
      <c r="CG61516" s="768"/>
      <c r="CH61516" s="768"/>
      <c r="CI61516" s="850"/>
    </row>
    <row r="61517" spans="85:87" x14ac:dyDescent="0.25">
      <c r="CG61517" s="768"/>
      <c r="CH61517" s="768"/>
      <c r="CI61517" s="850"/>
    </row>
    <row r="61518" spans="85:87" x14ac:dyDescent="0.25">
      <c r="CG61518" s="768"/>
      <c r="CH61518" s="768"/>
      <c r="CI61518" s="850"/>
    </row>
    <row r="61519" spans="85:87" x14ac:dyDescent="0.25">
      <c r="CG61519" s="768"/>
      <c r="CH61519" s="768"/>
      <c r="CI61519" s="850"/>
    </row>
    <row r="61520" spans="85:87" x14ac:dyDescent="0.25">
      <c r="CG61520" s="768"/>
      <c r="CH61520" s="768"/>
      <c r="CI61520" s="850"/>
    </row>
    <row r="61521" spans="85:87" x14ac:dyDescent="0.25">
      <c r="CG61521" s="768"/>
      <c r="CH61521" s="768"/>
      <c r="CI61521" s="850"/>
    </row>
    <row r="61522" spans="85:87" x14ac:dyDescent="0.25">
      <c r="CG61522" s="768"/>
      <c r="CH61522" s="768"/>
      <c r="CI61522" s="850"/>
    </row>
    <row r="61523" spans="85:87" x14ac:dyDescent="0.25">
      <c r="CG61523" s="768"/>
      <c r="CH61523" s="768"/>
      <c r="CI61523" s="850"/>
    </row>
    <row r="61524" spans="85:87" x14ac:dyDescent="0.25">
      <c r="CG61524" s="768"/>
      <c r="CH61524" s="768"/>
      <c r="CI61524" s="850"/>
    </row>
    <row r="61525" spans="85:87" x14ac:dyDescent="0.25">
      <c r="CG61525" s="768"/>
      <c r="CH61525" s="768"/>
      <c r="CI61525" s="850"/>
    </row>
    <row r="61526" spans="85:87" x14ac:dyDescent="0.25">
      <c r="CG61526" s="768"/>
      <c r="CH61526" s="768"/>
      <c r="CI61526" s="850"/>
    </row>
    <row r="61527" spans="85:87" x14ac:dyDescent="0.25">
      <c r="CG61527" s="768"/>
      <c r="CH61527" s="768"/>
      <c r="CI61527" s="850"/>
    </row>
    <row r="61528" spans="85:87" x14ac:dyDescent="0.25">
      <c r="CG61528" s="768"/>
      <c r="CH61528" s="768"/>
      <c r="CI61528" s="850"/>
    </row>
    <row r="61529" spans="85:87" x14ac:dyDescent="0.25">
      <c r="CG61529" s="768"/>
      <c r="CH61529" s="768"/>
      <c r="CI61529" s="850"/>
    </row>
    <row r="61530" spans="85:87" x14ac:dyDescent="0.25">
      <c r="CG61530" s="768"/>
      <c r="CH61530" s="768"/>
      <c r="CI61530" s="850"/>
    </row>
    <row r="61531" spans="85:87" x14ac:dyDescent="0.25">
      <c r="CG61531" s="768"/>
      <c r="CH61531" s="768"/>
      <c r="CI61531" s="850"/>
    </row>
    <row r="61532" spans="85:87" x14ac:dyDescent="0.25">
      <c r="CG61532" s="768"/>
      <c r="CH61532" s="768"/>
      <c r="CI61532" s="850"/>
    </row>
    <row r="61533" spans="85:87" x14ac:dyDescent="0.25">
      <c r="CG61533" s="768"/>
      <c r="CH61533" s="768"/>
      <c r="CI61533" s="850"/>
    </row>
    <row r="61534" spans="85:87" x14ac:dyDescent="0.25">
      <c r="CG61534" s="768"/>
      <c r="CH61534" s="768"/>
      <c r="CI61534" s="850"/>
    </row>
    <row r="61535" spans="85:87" x14ac:dyDescent="0.25">
      <c r="CG61535" s="768"/>
      <c r="CH61535" s="768"/>
      <c r="CI61535" s="850"/>
    </row>
    <row r="61536" spans="85:87" x14ac:dyDescent="0.25">
      <c r="CG61536" s="768"/>
      <c r="CH61536" s="768"/>
      <c r="CI61536" s="850"/>
    </row>
    <row r="61537" spans="85:87" x14ac:dyDescent="0.25">
      <c r="CG61537" s="768"/>
      <c r="CH61537" s="768"/>
      <c r="CI61537" s="850"/>
    </row>
    <row r="61538" spans="85:87" x14ac:dyDescent="0.25">
      <c r="CG61538" s="768"/>
      <c r="CH61538" s="768"/>
      <c r="CI61538" s="850"/>
    </row>
    <row r="61539" spans="85:87" x14ac:dyDescent="0.25">
      <c r="CG61539" s="768"/>
      <c r="CH61539" s="768"/>
      <c r="CI61539" s="850"/>
    </row>
    <row r="61540" spans="85:87" x14ac:dyDescent="0.25">
      <c r="CG61540" s="768"/>
      <c r="CH61540" s="768"/>
      <c r="CI61540" s="850"/>
    </row>
    <row r="61541" spans="85:87" x14ac:dyDescent="0.25">
      <c r="CG61541" s="768"/>
      <c r="CH61541" s="768"/>
      <c r="CI61541" s="850"/>
    </row>
    <row r="61542" spans="85:87" x14ac:dyDescent="0.25">
      <c r="CG61542" s="768"/>
      <c r="CH61542" s="768"/>
      <c r="CI61542" s="850"/>
    </row>
    <row r="61543" spans="85:87" x14ac:dyDescent="0.25">
      <c r="CG61543" s="768"/>
      <c r="CH61543" s="768"/>
      <c r="CI61543" s="850"/>
    </row>
    <row r="61544" spans="85:87" x14ac:dyDescent="0.25">
      <c r="CG61544" s="768"/>
      <c r="CH61544" s="768"/>
      <c r="CI61544" s="850"/>
    </row>
    <row r="61545" spans="85:87" x14ac:dyDescent="0.25">
      <c r="CG61545" s="768"/>
      <c r="CH61545" s="768"/>
      <c r="CI61545" s="850"/>
    </row>
    <row r="61546" spans="85:87" x14ac:dyDescent="0.25">
      <c r="CG61546" s="768"/>
      <c r="CH61546" s="768"/>
      <c r="CI61546" s="850"/>
    </row>
    <row r="61547" spans="85:87" x14ac:dyDescent="0.25">
      <c r="CG61547" s="768"/>
      <c r="CH61547" s="768"/>
      <c r="CI61547" s="850"/>
    </row>
    <row r="61548" spans="85:87" x14ac:dyDescent="0.25">
      <c r="CG61548" s="768"/>
      <c r="CH61548" s="768"/>
      <c r="CI61548" s="850"/>
    </row>
    <row r="61549" spans="85:87" x14ac:dyDescent="0.25">
      <c r="CG61549" s="768"/>
      <c r="CH61549" s="768"/>
      <c r="CI61549" s="850"/>
    </row>
    <row r="61550" spans="85:87" x14ac:dyDescent="0.25">
      <c r="CG61550" s="768"/>
      <c r="CH61550" s="768"/>
      <c r="CI61550" s="850"/>
    </row>
    <row r="61551" spans="85:87" x14ac:dyDescent="0.25">
      <c r="CG61551" s="768"/>
      <c r="CH61551" s="768"/>
      <c r="CI61551" s="850"/>
    </row>
    <row r="61552" spans="85:87" x14ac:dyDescent="0.25">
      <c r="CG61552" s="768"/>
      <c r="CH61552" s="768"/>
      <c r="CI61552" s="850"/>
    </row>
    <row r="61553" spans="85:87" x14ac:dyDescent="0.25">
      <c r="CG61553" s="768"/>
      <c r="CH61553" s="768"/>
      <c r="CI61553" s="850"/>
    </row>
    <row r="61554" spans="85:87" x14ac:dyDescent="0.25">
      <c r="CG61554" s="768"/>
      <c r="CH61554" s="768"/>
      <c r="CI61554" s="850"/>
    </row>
    <row r="61555" spans="85:87" x14ac:dyDescent="0.25">
      <c r="CG61555" s="768"/>
      <c r="CH61555" s="768"/>
      <c r="CI61555" s="850"/>
    </row>
    <row r="61556" spans="85:87" x14ac:dyDescent="0.25">
      <c r="CG61556" s="768"/>
      <c r="CH61556" s="768"/>
      <c r="CI61556" s="850"/>
    </row>
    <row r="61557" spans="85:87" x14ac:dyDescent="0.25">
      <c r="CG61557" s="768"/>
      <c r="CH61557" s="768"/>
      <c r="CI61557" s="850"/>
    </row>
    <row r="61558" spans="85:87" x14ac:dyDescent="0.25">
      <c r="CG61558" s="768"/>
      <c r="CH61558" s="768"/>
      <c r="CI61558" s="850"/>
    </row>
    <row r="61559" spans="85:87" x14ac:dyDescent="0.25">
      <c r="CG61559" s="768"/>
      <c r="CH61559" s="768"/>
      <c r="CI61559" s="850"/>
    </row>
    <row r="61560" spans="85:87" x14ac:dyDescent="0.25">
      <c r="CG61560" s="768"/>
      <c r="CH61560" s="768"/>
      <c r="CI61560" s="850"/>
    </row>
    <row r="61561" spans="85:87" x14ac:dyDescent="0.25">
      <c r="CG61561" s="768"/>
      <c r="CH61561" s="768"/>
      <c r="CI61561" s="850"/>
    </row>
    <row r="61562" spans="85:87" x14ac:dyDescent="0.25">
      <c r="CG61562" s="768"/>
      <c r="CH61562" s="768"/>
      <c r="CI61562" s="850"/>
    </row>
    <row r="61563" spans="85:87" x14ac:dyDescent="0.25">
      <c r="CG61563" s="768"/>
      <c r="CH61563" s="768"/>
      <c r="CI61563" s="850"/>
    </row>
    <row r="61564" spans="85:87" x14ac:dyDescent="0.25">
      <c r="CG61564" s="768"/>
      <c r="CH61564" s="768"/>
      <c r="CI61564" s="850"/>
    </row>
    <row r="61565" spans="85:87" x14ac:dyDescent="0.25">
      <c r="CG61565" s="768"/>
      <c r="CH61565" s="768"/>
      <c r="CI61565" s="850"/>
    </row>
    <row r="61566" spans="85:87" x14ac:dyDescent="0.25">
      <c r="CG61566" s="768"/>
      <c r="CH61566" s="768"/>
      <c r="CI61566" s="850"/>
    </row>
    <row r="61567" spans="85:87" x14ac:dyDescent="0.25">
      <c r="CG61567" s="768"/>
      <c r="CH61567" s="768"/>
      <c r="CI61567" s="850"/>
    </row>
    <row r="61568" spans="85:87" x14ac:dyDescent="0.25">
      <c r="CG61568" s="768"/>
      <c r="CH61568" s="768"/>
      <c r="CI61568" s="850"/>
    </row>
    <row r="61569" spans="85:87" x14ac:dyDescent="0.25">
      <c r="CG61569" s="768"/>
      <c r="CH61569" s="768"/>
      <c r="CI61569" s="850"/>
    </row>
    <row r="61570" spans="85:87" x14ac:dyDescent="0.25">
      <c r="CG61570" s="768"/>
      <c r="CH61570" s="768"/>
      <c r="CI61570" s="850"/>
    </row>
    <row r="61571" spans="85:87" x14ac:dyDescent="0.25">
      <c r="CG61571" s="768"/>
      <c r="CH61571" s="768"/>
      <c r="CI61571" s="850"/>
    </row>
    <row r="61572" spans="85:87" x14ac:dyDescent="0.25">
      <c r="CG61572" s="768"/>
      <c r="CH61572" s="768"/>
      <c r="CI61572" s="850"/>
    </row>
    <row r="61573" spans="85:87" x14ac:dyDescent="0.25">
      <c r="CG61573" s="768"/>
      <c r="CH61573" s="768"/>
      <c r="CI61573" s="850"/>
    </row>
    <row r="61574" spans="85:87" x14ac:dyDescent="0.25">
      <c r="CG61574" s="768"/>
      <c r="CH61574" s="768"/>
      <c r="CI61574" s="850"/>
    </row>
    <row r="61575" spans="85:87" x14ac:dyDescent="0.25">
      <c r="CG61575" s="768"/>
      <c r="CH61575" s="768"/>
      <c r="CI61575" s="850"/>
    </row>
    <row r="61576" spans="85:87" x14ac:dyDescent="0.25">
      <c r="CG61576" s="768"/>
      <c r="CH61576" s="768"/>
      <c r="CI61576" s="850"/>
    </row>
    <row r="61577" spans="85:87" x14ac:dyDescent="0.25">
      <c r="CG61577" s="768"/>
      <c r="CH61577" s="768"/>
      <c r="CI61577" s="850"/>
    </row>
    <row r="61578" spans="85:87" x14ac:dyDescent="0.25">
      <c r="CG61578" s="768"/>
      <c r="CH61578" s="768"/>
      <c r="CI61578" s="850"/>
    </row>
    <row r="61579" spans="85:87" x14ac:dyDescent="0.25">
      <c r="CG61579" s="768"/>
      <c r="CH61579" s="768"/>
      <c r="CI61579" s="850"/>
    </row>
    <row r="61580" spans="85:87" x14ac:dyDescent="0.25">
      <c r="CG61580" s="768"/>
      <c r="CH61580" s="768"/>
      <c r="CI61580" s="850"/>
    </row>
    <row r="61581" spans="85:87" x14ac:dyDescent="0.25">
      <c r="CG61581" s="768"/>
      <c r="CH61581" s="768"/>
      <c r="CI61581" s="850"/>
    </row>
    <row r="61582" spans="85:87" x14ac:dyDescent="0.25">
      <c r="CG61582" s="768"/>
      <c r="CH61582" s="768"/>
      <c r="CI61582" s="850"/>
    </row>
    <row r="61583" spans="85:87" x14ac:dyDescent="0.25">
      <c r="CG61583" s="768"/>
      <c r="CH61583" s="768"/>
      <c r="CI61583" s="850"/>
    </row>
    <row r="61584" spans="85:87" x14ac:dyDescent="0.25">
      <c r="CG61584" s="768"/>
      <c r="CH61584" s="768"/>
      <c r="CI61584" s="850"/>
    </row>
    <row r="61585" spans="85:87" x14ac:dyDescent="0.25">
      <c r="CG61585" s="768"/>
      <c r="CH61585" s="768"/>
      <c r="CI61585" s="850"/>
    </row>
    <row r="61586" spans="85:87" x14ac:dyDescent="0.25">
      <c r="CG61586" s="768"/>
      <c r="CH61586" s="768"/>
      <c r="CI61586" s="850"/>
    </row>
    <row r="61587" spans="85:87" x14ac:dyDescent="0.25">
      <c r="CG61587" s="768"/>
      <c r="CH61587" s="768"/>
      <c r="CI61587" s="850"/>
    </row>
    <row r="61588" spans="85:87" x14ac:dyDescent="0.25">
      <c r="CG61588" s="768"/>
      <c r="CH61588" s="768"/>
      <c r="CI61588" s="850"/>
    </row>
    <row r="61589" spans="85:87" x14ac:dyDescent="0.25">
      <c r="CG61589" s="768"/>
      <c r="CH61589" s="768"/>
      <c r="CI61589" s="850"/>
    </row>
    <row r="61590" spans="85:87" x14ac:dyDescent="0.25">
      <c r="CG61590" s="768"/>
      <c r="CH61590" s="768"/>
      <c r="CI61590" s="850"/>
    </row>
    <row r="61591" spans="85:87" x14ac:dyDescent="0.25">
      <c r="CG61591" s="768"/>
      <c r="CH61591" s="768"/>
      <c r="CI61591" s="850"/>
    </row>
    <row r="61592" spans="85:87" x14ac:dyDescent="0.25">
      <c r="CG61592" s="768"/>
      <c r="CH61592" s="768"/>
      <c r="CI61592" s="850"/>
    </row>
    <row r="61593" spans="85:87" x14ac:dyDescent="0.25">
      <c r="CG61593" s="768"/>
      <c r="CH61593" s="768"/>
      <c r="CI61593" s="850"/>
    </row>
    <row r="61594" spans="85:87" x14ac:dyDescent="0.25">
      <c r="CG61594" s="768"/>
      <c r="CH61594" s="768"/>
      <c r="CI61594" s="850"/>
    </row>
    <row r="61595" spans="85:87" x14ac:dyDescent="0.25">
      <c r="CG61595" s="768"/>
      <c r="CH61595" s="768"/>
      <c r="CI61595" s="850"/>
    </row>
    <row r="61596" spans="85:87" x14ac:dyDescent="0.25">
      <c r="CG61596" s="768"/>
      <c r="CH61596" s="768"/>
      <c r="CI61596" s="850"/>
    </row>
    <row r="61597" spans="85:87" x14ac:dyDescent="0.25">
      <c r="CG61597" s="768"/>
      <c r="CH61597" s="768"/>
      <c r="CI61597" s="850"/>
    </row>
    <row r="61598" spans="85:87" x14ac:dyDescent="0.25">
      <c r="CG61598" s="768"/>
      <c r="CH61598" s="768"/>
      <c r="CI61598" s="850"/>
    </row>
    <row r="61599" spans="85:87" x14ac:dyDescent="0.25">
      <c r="CG61599" s="768"/>
      <c r="CH61599" s="768"/>
      <c r="CI61599" s="850"/>
    </row>
    <row r="61600" spans="85:87" x14ac:dyDescent="0.25">
      <c r="CG61600" s="768"/>
      <c r="CH61600" s="768"/>
      <c r="CI61600" s="850"/>
    </row>
    <row r="61601" spans="85:87" x14ac:dyDescent="0.25">
      <c r="CG61601" s="768"/>
      <c r="CH61601" s="768"/>
      <c r="CI61601" s="850"/>
    </row>
    <row r="61602" spans="85:87" x14ac:dyDescent="0.25">
      <c r="CG61602" s="768"/>
      <c r="CH61602" s="768"/>
      <c r="CI61602" s="850"/>
    </row>
    <row r="61603" spans="85:87" x14ac:dyDescent="0.25">
      <c r="CG61603" s="768"/>
      <c r="CH61603" s="768"/>
      <c r="CI61603" s="850"/>
    </row>
    <row r="61604" spans="85:87" x14ac:dyDescent="0.25">
      <c r="CG61604" s="768"/>
      <c r="CH61604" s="768"/>
      <c r="CI61604" s="850"/>
    </row>
    <row r="61605" spans="85:87" x14ac:dyDescent="0.25">
      <c r="CG61605" s="768"/>
      <c r="CH61605" s="768"/>
      <c r="CI61605" s="850"/>
    </row>
    <row r="61606" spans="85:87" x14ac:dyDescent="0.25">
      <c r="CG61606" s="768"/>
      <c r="CH61606" s="768"/>
      <c r="CI61606" s="850"/>
    </row>
    <row r="61607" spans="85:87" x14ac:dyDescent="0.25">
      <c r="CG61607" s="768"/>
      <c r="CH61607" s="768"/>
      <c r="CI61607" s="850"/>
    </row>
    <row r="61608" spans="85:87" x14ac:dyDescent="0.25">
      <c r="CG61608" s="768"/>
      <c r="CH61608" s="768"/>
      <c r="CI61608" s="850"/>
    </row>
    <row r="61609" spans="85:87" x14ac:dyDescent="0.25">
      <c r="CG61609" s="768"/>
      <c r="CH61609" s="768"/>
      <c r="CI61609" s="850"/>
    </row>
    <row r="61610" spans="85:87" x14ac:dyDescent="0.25">
      <c r="CG61610" s="768"/>
      <c r="CH61610" s="768"/>
      <c r="CI61610" s="850"/>
    </row>
    <row r="61611" spans="85:87" x14ac:dyDescent="0.25">
      <c r="CG61611" s="768"/>
      <c r="CH61611" s="768"/>
      <c r="CI61611" s="850"/>
    </row>
    <row r="61612" spans="85:87" x14ac:dyDescent="0.25">
      <c r="CG61612" s="768"/>
      <c r="CH61612" s="768"/>
      <c r="CI61612" s="850"/>
    </row>
    <row r="61613" spans="85:87" x14ac:dyDescent="0.25">
      <c r="CG61613" s="768"/>
      <c r="CH61613" s="768"/>
      <c r="CI61613" s="850"/>
    </row>
    <row r="61614" spans="85:87" x14ac:dyDescent="0.25">
      <c r="CG61614" s="768"/>
      <c r="CH61614" s="768"/>
      <c r="CI61614" s="850"/>
    </row>
    <row r="61615" spans="85:87" x14ac:dyDescent="0.25">
      <c r="CG61615" s="768"/>
      <c r="CH61615" s="768"/>
      <c r="CI61615" s="850"/>
    </row>
    <row r="61616" spans="85:87" x14ac:dyDescent="0.25">
      <c r="CG61616" s="768"/>
      <c r="CH61616" s="768"/>
      <c r="CI61616" s="850"/>
    </row>
    <row r="61617" spans="85:87" x14ac:dyDescent="0.25">
      <c r="CG61617" s="768"/>
      <c r="CH61617" s="768"/>
      <c r="CI61617" s="850"/>
    </row>
    <row r="61618" spans="85:87" x14ac:dyDescent="0.25">
      <c r="CG61618" s="768"/>
      <c r="CH61618" s="768"/>
      <c r="CI61618" s="850"/>
    </row>
    <row r="61619" spans="85:87" x14ac:dyDescent="0.25">
      <c r="CG61619" s="768"/>
      <c r="CH61619" s="768"/>
      <c r="CI61619" s="850"/>
    </row>
    <row r="61620" spans="85:87" x14ac:dyDescent="0.25">
      <c r="CG61620" s="768"/>
      <c r="CH61620" s="768"/>
      <c r="CI61620" s="850"/>
    </row>
    <row r="61621" spans="85:87" x14ac:dyDescent="0.25">
      <c r="CG61621" s="768"/>
      <c r="CH61621" s="768"/>
      <c r="CI61621" s="850"/>
    </row>
    <row r="61622" spans="85:87" x14ac:dyDescent="0.25">
      <c r="CG61622" s="768"/>
      <c r="CH61622" s="768"/>
      <c r="CI61622" s="850"/>
    </row>
    <row r="61623" spans="85:87" x14ac:dyDescent="0.25">
      <c r="CG61623" s="768"/>
      <c r="CH61623" s="768"/>
      <c r="CI61623" s="850"/>
    </row>
    <row r="61624" spans="85:87" x14ac:dyDescent="0.25">
      <c r="CG61624" s="768"/>
      <c r="CH61624" s="768"/>
      <c r="CI61624" s="850"/>
    </row>
    <row r="61625" spans="85:87" x14ac:dyDescent="0.25">
      <c r="CG61625" s="768"/>
      <c r="CH61625" s="768"/>
      <c r="CI61625" s="850"/>
    </row>
    <row r="61626" spans="85:87" x14ac:dyDescent="0.25">
      <c r="CG61626" s="768"/>
      <c r="CH61626" s="768"/>
      <c r="CI61626" s="850"/>
    </row>
    <row r="61627" spans="85:87" x14ac:dyDescent="0.25">
      <c r="CG61627" s="768"/>
      <c r="CH61627" s="768"/>
      <c r="CI61627" s="850"/>
    </row>
    <row r="61628" spans="85:87" x14ac:dyDescent="0.25">
      <c r="CG61628" s="768"/>
      <c r="CH61628" s="768"/>
      <c r="CI61628" s="850"/>
    </row>
    <row r="61629" spans="85:87" x14ac:dyDescent="0.25">
      <c r="CG61629" s="768"/>
      <c r="CH61629" s="768"/>
      <c r="CI61629" s="850"/>
    </row>
    <row r="61630" spans="85:87" x14ac:dyDescent="0.25">
      <c r="CG61630" s="768"/>
      <c r="CH61630" s="768"/>
      <c r="CI61630" s="850"/>
    </row>
    <row r="61631" spans="85:87" x14ac:dyDescent="0.25">
      <c r="CG61631" s="768"/>
      <c r="CH61631" s="768"/>
      <c r="CI61631" s="850"/>
    </row>
    <row r="61632" spans="85:87" x14ac:dyDescent="0.25">
      <c r="CG61632" s="768"/>
      <c r="CH61632" s="768"/>
      <c r="CI61632" s="850"/>
    </row>
    <row r="61633" spans="85:87" x14ac:dyDescent="0.25">
      <c r="CG61633" s="768"/>
      <c r="CH61633" s="768"/>
      <c r="CI61633" s="850"/>
    </row>
    <row r="61634" spans="85:87" x14ac:dyDescent="0.25">
      <c r="CG61634" s="768"/>
      <c r="CH61634" s="768"/>
      <c r="CI61634" s="850"/>
    </row>
    <row r="61635" spans="85:87" x14ac:dyDescent="0.25">
      <c r="CG61635" s="768"/>
      <c r="CH61635" s="768"/>
      <c r="CI61635" s="850"/>
    </row>
    <row r="61636" spans="85:87" x14ac:dyDescent="0.25">
      <c r="CG61636" s="768"/>
      <c r="CH61636" s="768"/>
      <c r="CI61636" s="850"/>
    </row>
    <row r="61637" spans="85:87" x14ac:dyDescent="0.25">
      <c r="CG61637" s="768"/>
      <c r="CH61637" s="768"/>
      <c r="CI61637" s="850"/>
    </row>
    <row r="61638" spans="85:87" x14ac:dyDescent="0.25">
      <c r="CG61638" s="768"/>
      <c r="CH61638" s="768"/>
      <c r="CI61638" s="850"/>
    </row>
    <row r="61639" spans="85:87" x14ac:dyDescent="0.25">
      <c r="CG61639" s="768"/>
      <c r="CH61639" s="768"/>
      <c r="CI61639" s="850"/>
    </row>
    <row r="61640" spans="85:87" x14ac:dyDescent="0.25">
      <c r="CG61640" s="768"/>
      <c r="CH61640" s="768"/>
      <c r="CI61640" s="850"/>
    </row>
    <row r="61641" spans="85:87" x14ac:dyDescent="0.25">
      <c r="CG61641" s="768"/>
      <c r="CH61641" s="768"/>
      <c r="CI61641" s="850"/>
    </row>
    <row r="61642" spans="85:87" x14ac:dyDescent="0.25">
      <c r="CG61642" s="768"/>
      <c r="CH61642" s="768"/>
      <c r="CI61642" s="850"/>
    </row>
    <row r="61643" spans="85:87" x14ac:dyDescent="0.25">
      <c r="CG61643" s="768"/>
      <c r="CH61643" s="768"/>
      <c r="CI61643" s="850"/>
    </row>
    <row r="61644" spans="85:87" x14ac:dyDescent="0.25">
      <c r="CG61644" s="768"/>
      <c r="CH61644" s="768"/>
      <c r="CI61644" s="850"/>
    </row>
    <row r="61645" spans="85:87" x14ac:dyDescent="0.25">
      <c r="CG61645" s="768"/>
      <c r="CH61645" s="768"/>
      <c r="CI61645" s="850"/>
    </row>
    <row r="61646" spans="85:87" x14ac:dyDescent="0.25">
      <c r="CG61646" s="768"/>
      <c r="CH61646" s="768"/>
      <c r="CI61646" s="850"/>
    </row>
    <row r="61647" spans="85:87" x14ac:dyDescent="0.25">
      <c r="CG61647" s="768"/>
      <c r="CH61647" s="768"/>
      <c r="CI61647" s="850"/>
    </row>
    <row r="61648" spans="85:87" x14ac:dyDescent="0.25">
      <c r="CG61648" s="768"/>
      <c r="CH61648" s="768"/>
      <c r="CI61648" s="850"/>
    </row>
    <row r="61649" spans="85:87" x14ac:dyDescent="0.25">
      <c r="CG61649" s="768"/>
      <c r="CH61649" s="768"/>
      <c r="CI61649" s="850"/>
    </row>
    <row r="61650" spans="85:87" x14ac:dyDescent="0.25">
      <c r="CG61650" s="768"/>
      <c r="CH61650" s="768"/>
      <c r="CI61650" s="850"/>
    </row>
    <row r="61651" spans="85:87" x14ac:dyDescent="0.25">
      <c r="CG61651" s="768"/>
      <c r="CH61651" s="768"/>
      <c r="CI61651" s="850"/>
    </row>
    <row r="61652" spans="85:87" x14ac:dyDescent="0.25">
      <c r="CG61652" s="768"/>
      <c r="CH61652" s="768"/>
      <c r="CI61652" s="850"/>
    </row>
    <row r="61653" spans="85:87" x14ac:dyDescent="0.25">
      <c r="CG61653" s="768"/>
      <c r="CH61653" s="768"/>
      <c r="CI61653" s="850"/>
    </row>
    <row r="61654" spans="85:87" x14ac:dyDescent="0.25">
      <c r="CG61654" s="768"/>
      <c r="CH61654" s="768"/>
      <c r="CI61654" s="850"/>
    </row>
    <row r="61655" spans="85:87" x14ac:dyDescent="0.25">
      <c r="CG61655" s="768"/>
      <c r="CH61655" s="768"/>
      <c r="CI61655" s="850"/>
    </row>
    <row r="61656" spans="85:87" x14ac:dyDescent="0.25">
      <c r="CG61656" s="768"/>
      <c r="CH61656" s="768"/>
      <c r="CI61656" s="850"/>
    </row>
    <row r="61657" spans="85:87" x14ac:dyDescent="0.25">
      <c r="CG61657" s="768"/>
      <c r="CH61657" s="768"/>
      <c r="CI61657" s="850"/>
    </row>
    <row r="61658" spans="85:87" x14ac:dyDescent="0.25">
      <c r="CG61658" s="768"/>
      <c r="CH61658" s="768"/>
      <c r="CI61658" s="850"/>
    </row>
    <row r="61659" spans="85:87" x14ac:dyDescent="0.25">
      <c r="CG61659" s="768"/>
      <c r="CH61659" s="768"/>
      <c r="CI61659" s="850"/>
    </row>
    <row r="61660" spans="85:87" x14ac:dyDescent="0.25">
      <c r="CG61660" s="768"/>
      <c r="CH61660" s="768"/>
      <c r="CI61660" s="850"/>
    </row>
    <row r="61661" spans="85:87" x14ac:dyDescent="0.25">
      <c r="CG61661" s="768"/>
      <c r="CH61661" s="768"/>
      <c r="CI61661" s="850"/>
    </row>
    <row r="61662" spans="85:87" x14ac:dyDescent="0.25">
      <c r="CG61662" s="768"/>
      <c r="CH61662" s="768"/>
      <c r="CI61662" s="850"/>
    </row>
    <row r="61663" spans="85:87" x14ac:dyDescent="0.25">
      <c r="CG61663" s="768"/>
      <c r="CH61663" s="768"/>
      <c r="CI61663" s="850"/>
    </row>
    <row r="61664" spans="85:87" x14ac:dyDescent="0.25">
      <c r="CG61664" s="768"/>
      <c r="CH61664" s="768"/>
      <c r="CI61664" s="850"/>
    </row>
    <row r="61665" spans="85:87" x14ac:dyDescent="0.25">
      <c r="CG61665" s="768"/>
      <c r="CH61665" s="768"/>
      <c r="CI61665" s="850"/>
    </row>
    <row r="61666" spans="85:87" x14ac:dyDescent="0.25">
      <c r="CG61666" s="768"/>
      <c r="CH61666" s="768"/>
      <c r="CI61666" s="850"/>
    </row>
    <row r="61667" spans="85:87" x14ac:dyDescent="0.25">
      <c r="CG61667" s="768"/>
      <c r="CH61667" s="768"/>
      <c r="CI61667" s="850"/>
    </row>
    <row r="61668" spans="85:87" x14ac:dyDescent="0.25">
      <c r="CG61668" s="768"/>
      <c r="CH61668" s="768"/>
      <c r="CI61668" s="850"/>
    </row>
    <row r="61669" spans="85:87" x14ac:dyDescent="0.25">
      <c r="CG61669" s="768"/>
      <c r="CH61669" s="768"/>
      <c r="CI61669" s="850"/>
    </row>
    <row r="61670" spans="85:87" x14ac:dyDescent="0.25">
      <c r="CG61670" s="768"/>
      <c r="CH61670" s="768"/>
      <c r="CI61670" s="850"/>
    </row>
    <row r="61671" spans="85:87" x14ac:dyDescent="0.25">
      <c r="CG61671" s="768"/>
      <c r="CH61671" s="768"/>
      <c r="CI61671" s="850"/>
    </row>
    <row r="61672" spans="85:87" x14ac:dyDescent="0.25">
      <c r="CG61672" s="768"/>
      <c r="CH61672" s="768"/>
      <c r="CI61672" s="850"/>
    </row>
    <row r="61673" spans="85:87" x14ac:dyDescent="0.25">
      <c r="CG61673" s="768"/>
      <c r="CH61673" s="768"/>
      <c r="CI61673" s="850"/>
    </row>
    <row r="61674" spans="85:87" x14ac:dyDescent="0.25">
      <c r="CG61674" s="768"/>
      <c r="CH61674" s="768"/>
      <c r="CI61674" s="850"/>
    </row>
    <row r="61675" spans="85:87" x14ac:dyDescent="0.25">
      <c r="CG61675" s="768"/>
      <c r="CH61675" s="768"/>
      <c r="CI61675" s="850"/>
    </row>
    <row r="61676" spans="85:87" x14ac:dyDescent="0.25">
      <c r="CG61676" s="768"/>
      <c r="CH61676" s="768"/>
      <c r="CI61676" s="850"/>
    </row>
    <row r="61677" spans="85:87" x14ac:dyDescent="0.25">
      <c r="CG61677" s="768"/>
      <c r="CH61677" s="768"/>
      <c r="CI61677" s="850"/>
    </row>
    <row r="61678" spans="85:87" x14ac:dyDescent="0.25">
      <c r="CG61678" s="768"/>
      <c r="CH61678" s="768"/>
      <c r="CI61678" s="850"/>
    </row>
    <row r="61679" spans="85:87" x14ac:dyDescent="0.25">
      <c r="CG61679" s="768"/>
      <c r="CH61679" s="768"/>
      <c r="CI61679" s="850"/>
    </row>
    <row r="61680" spans="85:87" x14ac:dyDescent="0.25">
      <c r="CG61680" s="768"/>
      <c r="CH61680" s="768"/>
      <c r="CI61680" s="850"/>
    </row>
    <row r="61681" spans="85:87" x14ac:dyDescent="0.25">
      <c r="CG61681" s="768"/>
      <c r="CH61681" s="768"/>
      <c r="CI61681" s="850"/>
    </row>
    <row r="61682" spans="85:87" x14ac:dyDescent="0.25">
      <c r="CG61682" s="768"/>
      <c r="CH61682" s="768"/>
      <c r="CI61682" s="850"/>
    </row>
    <row r="61683" spans="85:87" x14ac:dyDescent="0.25">
      <c r="CG61683" s="768"/>
      <c r="CH61683" s="768"/>
      <c r="CI61683" s="850"/>
    </row>
    <row r="61684" spans="85:87" x14ac:dyDescent="0.25">
      <c r="CG61684" s="768"/>
      <c r="CH61684" s="768"/>
      <c r="CI61684" s="850"/>
    </row>
    <row r="61685" spans="85:87" x14ac:dyDescent="0.25">
      <c r="CG61685" s="768"/>
      <c r="CH61685" s="768"/>
      <c r="CI61685" s="850"/>
    </row>
    <row r="61686" spans="85:87" x14ac:dyDescent="0.25">
      <c r="CG61686" s="768"/>
      <c r="CH61686" s="768"/>
      <c r="CI61686" s="850"/>
    </row>
    <row r="61687" spans="85:87" x14ac:dyDescent="0.25">
      <c r="CG61687" s="768"/>
      <c r="CH61687" s="768"/>
      <c r="CI61687" s="850"/>
    </row>
    <row r="61688" spans="85:87" x14ac:dyDescent="0.25">
      <c r="CG61688" s="768"/>
      <c r="CH61688" s="768"/>
      <c r="CI61688" s="850"/>
    </row>
    <row r="61689" spans="85:87" x14ac:dyDescent="0.25">
      <c r="CG61689" s="768"/>
      <c r="CH61689" s="768"/>
      <c r="CI61689" s="850"/>
    </row>
    <row r="61690" spans="85:87" x14ac:dyDescent="0.25">
      <c r="CG61690" s="768"/>
      <c r="CH61690" s="768"/>
      <c r="CI61690" s="850"/>
    </row>
    <row r="61691" spans="85:87" x14ac:dyDescent="0.25">
      <c r="CG61691" s="768"/>
      <c r="CH61691" s="768"/>
      <c r="CI61691" s="850"/>
    </row>
    <row r="61692" spans="85:87" x14ac:dyDescent="0.25">
      <c r="CG61692" s="768"/>
      <c r="CH61692" s="768"/>
      <c r="CI61692" s="850"/>
    </row>
    <row r="61693" spans="85:87" x14ac:dyDescent="0.25">
      <c r="CG61693" s="768"/>
      <c r="CH61693" s="768"/>
      <c r="CI61693" s="850"/>
    </row>
    <row r="61694" spans="85:87" x14ac:dyDescent="0.25">
      <c r="CG61694" s="768"/>
      <c r="CH61694" s="768"/>
      <c r="CI61694" s="850"/>
    </row>
    <row r="61695" spans="85:87" x14ac:dyDescent="0.25">
      <c r="CG61695" s="768"/>
      <c r="CH61695" s="768"/>
      <c r="CI61695" s="850"/>
    </row>
    <row r="61696" spans="85:87" x14ac:dyDescent="0.25">
      <c r="CG61696" s="768"/>
      <c r="CH61696" s="768"/>
      <c r="CI61696" s="850"/>
    </row>
    <row r="61697" spans="85:87" x14ac:dyDescent="0.25">
      <c r="CG61697" s="768"/>
      <c r="CH61697" s="768"/>
      <c r="CI61697" s="850"/>
    </row>
    <row r="61698" spans="85:87" x14ac:dyDescent="0.25">
      <c r="CG61698" s="768"/>
      <c r="CH61698" s="768"/>
      <c r="CI61698" s="850"/>
    </row>
    <row r="61699" spans="85:87" x14ac:dyDescent="0.25">
      <c r="CG61699" s="768"/>
      <c r="CH61699" s="768"/>
      <c r="CI61699" s="850"/>
    </row>
    <row r="61700" spans="85:87" x14ac:dyDescent="0.25">
      <c r="CG61700" s="768"/>
      <c r="CH61700" s="768"/>
      <c r="CI61700" s="850"/>
    </row>
    <row r="61701" spans="85:87" x14ac:dyDescent="0.25">
      <c r="CG61701" s="768"/>
      <c r="CH61701" s="768"/>
      <c r="CI61701" s="850"/>
    </row>
    <row r="61702" spans="85:87" x14ac:dyDescent="0.25">
      <c r="CG61702" s="768"/>
      <c r="CH61702" s="768"/>
      <c r="CI61702" s="850"/>
    </row>
    <row r="61703" spans="85:87" x14ac:dyDescent="0.25">
      <c r="CG61703" s="768"/>
      <c r="CH61703" s="768"/>
      <c r="CI61703" s="850"/>
    </row>
    <row r="61704" spans="85:87" x14ac:dyDescent="0.25">
      <c r="CG61704" s="768"/>
      <c r="CH61704" s="768"/>
      <c r="CI61704" s="850"/>
    </row>
    <row r="61705" spans="85:87" x14ac:dyDescent="0.25">
      <c r="CG61705" s="768"/>
      <c r="CH61705" s="768"/>
      <c r="CI61705" s="850"/>
    </row>
    <row r="61706" spans="85:87" x14ac:dyDescent="0.25">
      <c r="CG61706" s="768"/>
      <c r="CH61706" s="768"/>
      <c r="CI61706" s="850"/>
    </row>
    <row r="61707" spans="85:87" x14ac:dyDescent="0.25">
      <c r="CG61707" s="768"/>
      <c r="CH61707" s="768"/>
      <c r="CI61707" s="850"/>
    </row>
    <row r="61708" spans="85:87" x14ac:dyDescent="0.25">
      <c r="CG61708" s="768"/>
      <c r="CH61708" s="768"/>
      <c r="CI61708" s="850"/>
    </row>
    <row r="61709" spans="85:87" x14ac:dyDescent="0.25">
      <c r="CG61709" s="768"/>
      <c r="CH61709" s="768"/>
      <c r="CI61709" s="850"/>
    </row>
    <row r="61710" spans="85:87" x14ac:dyDescent="0.25">
      <c r="CG61710" s="768"/>
      <c r="CH61710" s="768"/>
      <c r="CI61710" s="850"/>
    </row>
    <row r="61711" spans="85:87" x14ac:dyDescent="0.25">
      <c r="CG61711" s="768"/>
      <c r="CH61711" s="768"/>
      <c r="CI61711" s="850"/>
    </row>
    <row r="61712" spans="85:87" x14ac:dyDescent="0.25">
      <c r="CG61712" s="768"/>
      <c r="CH61712" s="768"/>
      <c r="CI61712" s="850"/>
    </row>
    <row r="61713" spans="85:87" x14ac:dyDescent="0.25">
      <c r="CG61713" s="768"/>
      <c r="CH61713" s="768"/>
      <c r="CI61713" s="850"/>
    </row>
    <row r="61714" spans="85:87" x14ac:dyDescent="0.25">
      <c r="CG61714" s="768"/>
      <c r="CH61714" s="768"/>
      <c r="CI61714" s="850"/>
    </row>
    <row r="61715" spans="85:87" x14ac:dyDescent="0.25">
      <c r="CG61715" s="768"/>
      <c r="CH61715" s="768"/>
      <c r="CI61715" s="850"/>
    </row>
    <row r="61716" spans="85:87" x14ac:dyDescent="0.25">
      <c r="CG61716" s="768"/>
      <c r="CH61716" s="768"/>
      <c r="CI61716" s="850"/>
    </row>
    <row r="61717" spans="85:87" x14ac:dyDescent="0.25">
      <c r="CG61717" s="768"/>
      <c r="CH61717" s="768"/>
      <c r="CI61717" s="850"/>
    </row>
    <row r="61718" spans="85:87" x14ac:dyDescent="0.25">
      <c r="CG61718" s="768"/>
      <c r="CH61718" s="768"/>
      <c r="CI61718" s="850"/>
    </row>
    <row r="61719" spans="85:87" x14ac:dyDescent="0.25">
      <c r="CG61719" s="768"/>
      <c r="CH61719" s="768"/>
      <c r="CI61719" s="850"/>
    </row>
    <row r="61720" spans="85:87" x14ac:dyDescent="0.25">
      <c r="CG61720" s="768"/>
      <c r="CH61720" s="768"/>
      <c r="CI61720" s="850"/>
    </row>
    <row r="61721" spans="85:87" x14ac:dyDescent="0.25">
      <c r="CG61721" s="768"/>
      <c r="CH61721" s="768"/>
      <c r="CI61721" s="850"/>
    </row>
    <row r="61722" spans="85:87" x14ac:dyDescent="0.25">
      <c r="CG61722" s="768"/>
      <c r="CH61722" s="768"/>
      <c r="CI61722" s="850"/>
    </row>
    <row r="61723" spans="85:87" x14ac:dyDescent="0.25">
      <c r="CG61723" s="768"/>
      <c r="CH61723" s="768"/>
      <c r="CI61723" s="850"/>
    </row>
    <row r="61724" spans="85:87" x14ac:dyDescent="0.25">
      <c r="CG61724" s="768"/>
      <c r="CH61724" s="768"/>
      <c r="CI61724" s="850"/>
    </row>
    <row r="61725" spans="85:87" x14ac:dyDescent="0.25">
      <c r="CG61725" s="768"/>
      <c r="CH61725" s="768"/>
      <c r="CI61725" s="850"/>
    </row>
    <row r="61726" spans="85:87" x14ac:dyDescent="0.25">
      <c r="CG61726" s="768"/>
      <c r="CH61726" s="768"/>
      <c r="CI61726" s="850"/>
    </row>
    <row r="61727" spans="85:87" x14ac:dyDescent="0.25">
      <c r="CG61727" s="768"/>
      <c r="CH61727" s="768"/>
      <c r="CI61727" s="850"/>
    </row>
    <row r="61728" spans="85:87" x14ac:dyDescent="0.25">
      <c r="CG61728" s="768"/>
      <c r="CH61728" s="768"/>
      <c r="CI61728" s="850"/>
    </row>
    <row r="61729" spans="85:87" x14ac:dyDescent="0.25">
      <c r="CG61729" s="768"/>
      <c r="CH61729" s="768"/>
      <c r="CI61729" s="850"/>
    </row>
    <row r="61730" spans="85:87" x14ac:dyDescent="0.25">
      <c r="CG61730" s="768"/>
      <c r="CH61730" s="768"/>
      <c r="CI61730" s="850"/>
    </row>
    <row r="61731" spans="85:87" x14ac:dyDescent="0.25">
      <c r="CG61731" s="768"/>
      <c r="CH61731" s="768"/>
      <c r="CI61731" s="850"/>
    </row>
    <row r="61732" spans="85:87" x14ac:dyDescent="0.25">
      <c r="CG61732" s="768"/>
      <c r="CH61732" s="768"/>
      <c r="CI61732" s="850"/>
    </row>
    <row r="61733" spans="85:87" x14ac:dyDescent="0.25">
      <c r="CG61733" s="768"/>
      <c r="CH61733" s="768"/>
      <c r="CI61733" s="850"/>
    </row>
    <row r="61734" spans="85:87" x14ac:dyDescent="0.25">
      <c r="CG61734" s="768"/>
      <c r="CH61734" s="768"/>
      <c r="CI61734" s="850"/>
    </row>
    <row r="61735" spans="85:87" x14ac:dyDescent="0.25">
      <c r="CG61735" s="768"/>
      <c r="CH61735" s="768"/>
      <c r="CI61735" s="850"/>
    </row>
    <row r="61736" spans="85:87" x14ac:dyDescent="0.25">
      <c r="CG61736" s="768"/>
      <c r="CH61736" s="768"/>
      <c r="CI61736" s="850"/>
    </row>
    <row r="61737" spans="85:87" x14ac:dyDescent="0.25">
      <c r="CG61737" s="768"/>
      <c r="CH61737" s="768"/>
      <c r="CI61737" s="850"/>
    </row>
    <row r="61738" spans="85:87" x14ac:dyDescent="0.25">
      <c r="CG61738" s="768"/>
      <c r="CH61738" s="768"/>
      <c r="CI61738" s="850"/>
    </row>
    <row r="61739" spans="85:87" x14ac:dyDescent="0.25">
      <c r="CG61739" s="768"/>
      <c r="CH61739" s="768"/>
      <c r="CI61739" s="850"/>
    </row>
    <row r="61740" spans="85:87" x14ac:dyDescent="0.25">
      <c r="CG61740" s="768"/>
      <c r="CH61740" s="768"/>
      <c r="CI61740" s="850"/>
    </row>
    <row r="61741" spans="85:87" x14ac:dyDescent="0.25">
      <c r="CG61741" s="768"/>
      <c r="CH61741" s="768"/>
      <c r="CI61741" s="850"/>
    </row>
    <row r="61742" spans="85:87" x14ac:dyDescent="0.25">
      <c r="CG61742" s="768"/>
      <c r="CH61742" s="768"/>
      <c r="CI61742" s="850"/>
    </row>
    <row r="61743" spans="85:87" x14ac:dyDescent="0.25">
      <c r="CG61743" s="768"/>
      <c r="CH61743" s="768"/>
      <c r="CI61743" s="850"/>
    </row>
    <row r="61744" spans="85:87" x14ac:dyDescent="0.25">
      <c r="CG61744" s="768"/>
      <c r="CH61744" s="768"/>
      <c r="CI61744" s="850"/>
    </row>
    <row r="61745" spans="85:87" x14ac:dyDescent="0.25">
      <c r="CG61745" s="768"/>
      <c r="CH61745" s="768"/>
      <c r="CI61745" s="850"/>
    </row>
    <row r="61746" spans="85:87" x14ac:dyDescent="0.25">
      <c r="CG61746" s="768"/>
      <c r="CH61746" s="768"/>
      <c r="CI61746" s="850"/>
    </row>
    <row r="61747" spans="85:87" x14ac:dyDescent="0.25">
      <c r="CG61747" s="768"/>
      <c r="CH61747" s="768"/>
      <c r="CI61747" s="850"/>
    </row>
    <row r="61748" spans="85:87" x14ac:dyDescent="0.25">
      <c r="CG61748" s="768"/>
      <c r="CH61748" s="768"/>
      <c r="CI61748" s="850"/>
    </row>
    <row r="61749" spans="85:87" x14ac:dyDescent="0.25">
      <c r="CG61749" s="768"/>
      <c r="CH61749" s="768"/>
      <c r="CI61749" s="850"/>
    </row>
    <row r="61750" spans="85:87" x14ac:dyDescent="0.25">
      <c r="CG61750" s="768"/>
      <c r="CH61750" s="768"/>
      <c r="CI61750" s="850"/>
    </row>
    <row r="61751" spans="85:87" x14ac:dyDescent="0.25">
      <c r="CG61751" s="768"/>
      <c r="CH61751" s="768"/>
      <c r="CI61751" s="850"/>
    </row>
    <row r="61752" spans="85:87" x14ac:dyDescent="0.25">
      <c r="CG61752" s="768"/>
      <c r="CH61752" s="768"/>
      <c r="CI61752" s="850"/>
    </row>
    <row r="61753" spans="85:87" x14ac:dyDescent="0.25">
      <c r="CG61753" s="768"/>
      <c r="CH61753" s="768"/>
      <c r="CI61753" s="850"/>
    </row>
    <row r="61754" spans="85:87" x14ac:dyDescent="0.25">
      <c r="CG61754" s="768"/>
      <c r="CH61754" s="768"/>
      <c r="CI61754" s="850"/>
    </row>
    <row r="61755" spans="85:87" x14ac:dyDescent="0.25">
      <c r="CG61755" s="768"/>
      <c r="CH61755" s="768"/>
      <c r="CI61755" s="850"/>
    </row>
    <row r="61756" spans="85:87" x14ac:dyDescent="0.25">
      <c r="CG61756" s="768"/>
      <c r="CH61756" s="768"/>
      <c r="CI61756" s="850"/>
    </row>
    <row r="61757" spans="85:87" x14ac:dyDescent="0.25">
      <c r="CG61757" s="768"/>
      <c r="CH61757" s="768"/>
      <c r="CI61757" s="850"/>
    </row>
    <row r="61758" spans="85:87" x14ac:dyDescent="0.25">
      <c r="CG61758" s="768"/>
      <c r="CH61758" s="768"/>
      <c r="CI61758" s="850"/>
    </row>
    <row r="61759" spans="85:87" x14ac:dyDescent="0.25">
      <c r="CG61759" s="768"/>
      <c r="CH61759" s="768"/>
      <c r="CI61759" s="850"/>
    </row>
    <row r="61760" spans="85:87" x14ac:dyDescent="0.25">
      <c r="CG61760" s="768"/>
      <c r="CH61760" s="768"/>
      <c r="CI61760" s="850"/>
    </row>
    <row r="61761" spans="85:87" x14ac:dyDescent="0.25">
      <c r="CG61761" s="768"/>
      <c r="CH61761" s="768"/>
      <c r="CI61761" s="850"/>
    </row>
    <row r="61762" spans="85:87" x14ac:dyDescent="0.25">
      <c r="CG61762" s="768"/>
      <c r="CH61762" s="768"/>
      <c r="CI61762" s="850"/>
    </row>
    <row r="61763" spans="85:87" x14ac:dyDescent="0.25">
      <c r="CG61763" s="768"/>
      <c r="CH61763" s="768"/>
      <c r="CI61763" s="850"/>
    </row>
    <row r="61764" spans="85:87" x14ac:dyDescent="0.25">
      <c r="CG61764" s="768"/>
      <c r="CH61764" s="768"/>
      <c r="CI61764" s="850"/>
    </row>
    <row r="61765" spans="85:87" x14ac:dyDescent="0.25">
      <c r="CG61765" s="768"/>
      <c r="CH61765" s="768"/>
      <c r="CI61765" s="850"/>
    </row>
    <row r="61766" spans="85:87" x14ac:dyDescent="0.25">
      <c r="CG61766" s="768"/>
      <c r="CH61766" s="768"/>
      <c r="CI61766" s="850"/>
    </row>
    <row r="61767" spans="85:87" x14ac:dyDescent="0.25">
      <c r="CG61767" s="768"/>
      <c r="CH61767" s="768"/>
      <c r="CI61767" s="850"/>
    </row>
    <row r="61768" spans="85:87" x14ac:dyDescent="0.25">
      <c r="CG61768" s="768"/>
      <c r="CH61768" s="768"/>
      <c r="CI61768" s="850"/>
    </row>
    <row r="61769" spans="85:87" x14ac:dyDescent="0.25">
      <c r="CG61769" s="768"/>
      <c r="CH61769" s="768"/>
      <c r="CI61769" s="850"/>
    </row>
    <row r="61770" spans="85:87" x14ac:dyDescent="0.25">
      <c r="CG61770" s="768"/>
      <c r="CH61770" s="768"/>
      <c r="CI61770" s="850"/>
    </row>
    <row r="61771" spans="85:87" x14ac:dyDescent="0.25">
      <c r="CG61771" s="768"/>
      <c r="CH61771" s="768"/>
      <c r="CI61771" s="850"/>
    </row>
    <row r="61772" spans="85:87" x14ac:dyDescent="0.25">
      <c r="CG61772" s="768"/>
      <c r="CH61772" s="768"/>
      <c r="CI61772" s="850"/>
    </row>
    <row r="61773" spans="85:87" x14ac:dyDescent="0.25">
      <c r="CG61773" s="768"/>
      <c r="CH61773" s="768"/>
      <c r="CI61773" s="850"/>
    </row>
    <row r="61774" spans="85:87" x14ac:dyDescent="0.25">
      <c r="CG61774" s="768"/>
      <c r="CH61774" s="768"/>
      <c r="CI61774" s="850"/>
    </row>
    <row r="61775" spans="85:87" x14ac:dyDescent="0.25">
      <c r="CG61775" s="768"/>
      <c r="CH61775" s="768"/>
      <c r="CI61775" s="850"/>
    </row>
    <row r="61776" spans="85:87" x14ac:dyDescent="0.25">
      <c r="CG61776" s="768"/>
      <c r="CH61776" s="768"/>
      <c r="CI61776" s="850"/>
    </row>
    <row r="61777" spans="85:87" x14ac:dyDescent="0.25">
      <c r="CG61777" s="768"/>
      <c r="CH61777" s="768"/>
      <c r="CI61777" s="850"/>
    </row>
    <row r="61778" spans="85:87" x14ac:dyDescent="0.25">
      <c r="CG61778" s="768"/>
      <c r="CH61778" s="768"/>
      <c r="CI61778" s="850"/>
    </row>
    <row r="61779" spans="85:87" x14ac:dyDescent="0.25">
      <c r="CG61779" s="768"/>
      <c r="CH61779" s="768"/>
      <c r="CI61779" s="850"/>
    </row>
    <row r="61780" spans="85:87" x14ac:dyDescent="0.25">
      <c r="CG61780" s="768"/>
      <c r="CH61780" s="768"/>
      <c r="CI61780" s="850"/>
    </row>
    <row r="61781" spans="85:87" x14ac:dyDescent="0.25">
      <c r="CG61781" s="768"/>
      <c r="CH61781" s="768"/>
      <c r="CI61781" s="850"/>
    </row>
    <row r="61782" spans="85:87" x14ac:dyDescent="0.25">
      <c r="CG61782" s="768"/>
      <c r="CH61782" s="768"/>
      <c r="CI61782" s="850"/>
    </row>
    <row r="61783" spans="85:87" x14ac:dyDescent="0.25">
      <c r="CG61783" s="768"/>
      <c r="CH61783" s="768"/>
      <c r="CI61783" s="850"/>
    </row>
    <row r="61784" spans="85:87" x14ac:dyDescent="0.25">
      <c r="CG61784" s="768"/>
      <c r="CH61784" s="768"/>
      <c r="CI61784" s="850"/>
    </row>
    <row r="61785" spans="85:87" x14ac:dyDescent="0.25">
      <c r="CG61785" s="768"/>
      <c r="CH61785" s="768"/>
      <c r="CI61785" s="850"/>
    </row>
    <row r="61786" spans="85:87" x14ac:dyDescent="0.25">
      <c r="CG61786" s="768"/>
      <c r="CH61786" s="768"/>
      <c r="CI61786" s="850"/>
    </row>
    <row r="61787" spans="85:87" x14ac:dyDescent="0.25">
      <c r="CG61787" s="768"/>
      <c r="CH61787" s="768"/>
      <c r="CI61787" s="850"/>
    </row>
    <row r="61788" spans="85:87" x14ac:dyDescent="0.25">
      <c r="CG61788" s="768"/>
      <c r="CH61788" s="768"/>
      <c r="CI61788" s="850"/>
    </row>
    <row r="61789" spans="85:87" x14ac:dyDescent="0.25">
      <c r="CG61789" s="768"/>
      <c r="CH61789" s="768"/>
      <c r="CI61789" s="850"/>
    </row>
    <row r="61790" spans="85:87" x14ac:dyDescent="0.25">
      <c r="CG61790" s="768"/>
      <c r="CH61790" s="768"/>
      <c r="CI61790" s="850"/>
    </row>
    <row r="61791" spans="85:87" x14ac:dyDescent="0.25">
      <c r="CG61791" s="768"/>
      <c r="CH61791" s="768"/>
      <c r="CI61791" s="850"/>
    </row>
    <row r="61792" spans="85:87" x14ac:dyDescent="0.25">
      <c r="CG61792" s="768"/>
      <c r="CH61792" s="768"/>
      <c r="CI61792" s="850"/>
    </row>
    <row r="61793" spans="85:87" x14ac:dyDescent="0.25">
      <c r="CG61793" s="768"/>
      <c r="CH61793" s="768"/>
      <c r="CI61793" s="850"/>
    </row>
    <row r="61794" spans="85:87" x14ac:dyDescent="0.25">
      <c r="CG61794" s="768"/>
      <c r="CH61794" s="768"/>
      <c r="CI61794" s="850"/>
    </row>
    <row r="61795" spans="85:87" x14ac:dyDescent="0.25">
      <c r="CG61795" s="768"/>
      <c r="CH61795" s="768"/>
      <c r="CI61795" s="850"/>
    </row>
    <row r="61796" spans="85:87" x14ac:dyDescent="0.25">
      <c r="CG61796" s="768"/>
      <c r="CH61796" s="768"/>
      <c r="CI61796" s="850"/>
    </row>
    <row r="61797" spans="85:87" x14ac:dyDescent="0.25">
      <c r="CG61797" s="768"/>
      <c r="CH61797" s="768"/>
      <c r="CI61797" s="850"/>
    </row>
    <row r="61798" spans="85:87" x14ac:dyDescent="0.25">
      <c r="CG61798" s="768"/>
      <c r="CH61798" s="768"/>
      <c r="CI61798" s="850"/>
    </row>
    <row r="61799" spans="85:87" x14ac:dyDescent="0.25">
      <c r="CG61799" s="768"/>
      <c r="CH61799" s="768"/>
      <c r="CI61799" s="850"/>
    </row>
    <row r="61800" spans="85:87" x14ac:dyDescent="0.25">
      <c r="CG61800" s="768"/>
      <c r="CH61800" s="768"/>
      <c r="CI61800" s="850"/>
    </row>
    <row r="61801" spans="85:87" x14ac:dyDescent="0.25">
      <c r="CG61801" s="768"/>
      <c r="CH61801" s="768"/>
      <c r="CI61801" s="850"/>
    </row>
    <row r="61802" spans="85:87" x14ac:dyDescent="0.25">
      <c r="CG61802" s="768"/>
      <c r="CH61802" s="768"/>
      <c r="CI61802" s="850"/>
    </row>
    <row r="61803" spans="85:87" x14ac:dyDescent="0.25">
      <c r="CG61803" s="768"/>
      <c r="CH61803" s="768"/>
      <c r="CI61803" s="850"/>
    </row>
    <row r="61804" spans="85:87" x14ac:dyDescent="0.25">
      <c r="CG61804" s="768"/>
      <c r="CH61804" s="768"/>
      <c r="CI61804" s="850"/>
    </row>
    <row r="61805" spans="85:87" x14ac:dyDescent="0.25">
      <c r="CG61805" s="768"/>
      <c r="CH61805" s="768"/>
      <c r="CI61805" s="850"/>
    </row>
    <row r="61806" spans="85:87" x14ac:dyDescent="0.25">
      <c r="CG61806" s="768"/>
      <c r="CH61806" s="768"/>
      <c r="CI61806" s="850"/>
    </row>
    <row r="61807" spans="85:87" x14ac:dyDescent="0.25">
      <c r="CG61807" s="768"/>
      <c r="CH61807" s="768"/>
      <c r="CI61807" s="850"/>
    </row>
    <row r="61808" spans="85:87" x14ac:dyDescent="0.25">
      <c r="CG61808" s="768"/>
      <c r="CH61808" s="768"/>
      <c r="CI61808" s="850"/>
    </row>
    <row r="61809" spans="85:87" x14ac:dyDescent="0.25">
      <c r="CG61809" s="768"/>
      <c r="CH61809" s="768"/>
      <c r="CI61809" s="850"/>
    </row>
    <row r="61810" spans="85:87" x14ac:dyDescent="0.25">
      <c r="CG61810" s="768"/>
      <c r="CH61810" s="768"/>
      <c r="CI61810" s="850"/>
    </row>
    <row r="61811" spans="85:87" x14ac:dyDescent="0.25">
      <c r="CG61811" s="768"/>
      <c r="CH61811" s="768"/>
      <c r="CI61811" s="850"/>
    </row>
    <row r="61812" spans="85:87" x14ac:dyDescent="0.25">
      <c r="CG61812" s="768"/>
      <c r="CH61812" s="768"/>
      <c r="CI61812" s="850"/>
    </row>
    <row r="61813" spans="85:87" x14ac:dyDescent="0.25">
      <c r="CG61813" s="768"/>
      <c r="CH61813" s="768"/>
      <c r="CI61813" s="850"/>
    </row>
    <row r="61814" spans="85:87" x14ac:dyDescent="0.25">
      <c r="CG61814" s="768"/>
      <c r="CH61814" s="768"/>
      <c r="CI61814" s="850"/>
    </row>
    <row r="61815" spans="85:87" x14ac:dyDescent="0.25">
      <c r="CG61815" s="768"/>
      <c r="CH61815" s="768"/>
      <c r="CI61815" s="850"/>
    </row>
    <row r="61816" spans="85:87" x14ac:dyDescent="0.25">
      <c r="CG61816" s="768"/>
      <c r="CH61816" s="768"/>
      <c r="CI61816" s="850"/>
    </row>
    <row r="61817" spans="85:87" x14ac:dyDescent="0.25">
      <c r="CG61817" s="768"/>
      <c r="CH61817" s="768"/>
      <c r="CI61817" s="850"/>
    </row>
    <row r="61818" spans="85:87" x14ac:dyDescent="0.25">
      <c r="CG61818" s="768"/>
      <c r="CH61818" s="768"/>
      <c r="CI61818" s="850"/>
    </row>
    <row r="61819" spans="85:87" x14ac:dyDescent="0.25">
      <c r="CG61819" s="768"/>
      <c r="CH61819" s="768"/>
      <c r="CI61819" s="850"/>
    </row>
    <row r="61820" spans="85:87" x14ac:dyDescent="0.25">
      <c r="CG61820" s="768"/>
      <c r="CH61820" s="768"/>
      <c r="CI61820" s="850"/>
    </row>
    <row r="61821" spans="85:87" x14ac:dyDescent="0.25">
      <c r="CG61821" s="768"/>
      <c r="CH61821" s="768"/>
      <c r="CI61821" s="850"/>
    </row>
    <row r="61822" spans="85:87" x14ac:dyDescent="0.25">
      <c r="CG61822" s="768"/>
      <c r="CH61822" s="768"/>
      <c r="CI61822" s="850"/>
    </row>
    <row r="61823" spans="85:87" x14ac:dyDescent="0.25">
      <c r="CG61823" s="768"/>
      <c r="CH61823" s="768"/>
      <c r="CI61823" s="850"/>
    </row>
    <row r="61824" spans="85:87" x14ac:dyDescent="0.25">
      <c r="CG61824" s="768"/>
      <c r="CH61824" s="768"/>
      <c r="CI61824" s="850"/>
    </row>
    <row r="61825" spans="85:87" x14ac:dyDescent="0.25">
      <c r="CG61825" s="768"/>
      <c r="CH61825" s="768"/>
      <c r="CI61825" s="850"/>
    </row>
    <row r="61826" spans="85:87" x14ac:dyDescent="0.25">
      <c r="CG61826" s="768"/>
      <c r="CH61826" s="768"/>
      <c r="CI61826" s="850"/>
    </row>
    <row r="61827" spans="85:87" x14ac:dyDescent="0.25">
      <c r="CG61827" s="768"/>
      <c r="CH61827" s="768"/>
      <c r="CI61827" s="850"/>
    </row>
    <row r="61828" spans="85:87" x14ac:dyDescent="0.25">
      <c r="CG61828" s="768"/>
      <c r="CH61828" s="768"/>
      <c r="CI61828" s="850"/>
    </row>
    <row r="61829" spans="85:87" x14ac:dyDescent="0.25">
      <c r="CG61829" s="768"/>
      <c r="CH61829" s="768"/>
      <c r="CI61829" s="850"/>
    </row>
    <row r="61830" spans="85:87" x14ac:dyDescent="0.25">
      <c r="CG61830" s="768"/>
      <c r="CH61830" s="768"/>
      <c r="CI61830" s="850"/>
    </row>
    <row r="61831" spans="85:87" x14ac:dyDescent="0.25">
      <c r="CG61831" s="768"/>
      <c r="CH61831" s="768"/>
      <c r="CI61831" s="850"/>
    </row>
    <row r="61832" spans="85:87" x14ac:dyDescent="0.25">
      <c r="CG61832" s="768"/>
      <c r="CH61832" s="768"/>
      <c r="CI61832" s="850"/>
    </row>
    <row r="61833" spans="85:87" x14ac:dyDescent="0.25">
      <c r="CG61833" s="768"/>
      <c r="CH61833" s="768"/>
      <c r="CI61833" s="850"/>
    </row>
    <row r="61834" spans="85:87" x14ac:dyDescent="0.25">
      <c r="CG61834" s="768"/>
      <c r="CH61834" s="768"/>
      <c r="CI61834" s="850"/>
    </row>
    <row r="61835" spans="85:87" x14ac:dyDescent="0.25">
      <c r="CG61835" s="768"/>
      <c r="CH61835" s="768"/>
      <c r="CI61835" s="850"/>
    </row>
    <row r="61836" spans="85:87" x14ac:dyDescent="0.25">
      <c r="CG61836" s="768"/>
      <c r="CH61836" s="768"/>
      <c r="CI61836" s="850"/>
    </row>
    <row r="61837" spans="85:87" x14ac:dyDescent="0.25">
      <c r="CG61837" s="768"/>
      <c r="CH61837" s="768"/>
      <c r="CI61837" s="850"/>
    </row>
    <row r="61838" spans="85:87" x14ac:dyDescent="0.25">
      <c r="CG61838" s="768"/>
      <c r="CH61838" s="768"/>
      <c r="CI61838" s="850"/>
    </row>
    <row r="61839" spans="85:87" x14ac:dyDescent="0.25">
      <c r="CG61839" s="768"/>
      <c r="CH61839" s="768"/>
      <c r="CI61839" s="850"/>
    </row>
    <row r="61840" spans="85:87" x14ac:dyDescent="0.25">
      <c r="CG61840" s="768"/>
      <c r="CH61840" s="768"/>
      <c r="CI61840" s="850"/>
    </row>
    <row r="61841" spans="85:87" x14ac:dyDescent="0.25">
      <c r="CG61841" s="768"/>
      <c r="CH61841" s="768"/>
      <c r="CI61841" s="850"/>
    </row>
    <row r="61842" spans="85:87" x14ac:dyDescent="0.25">
      <c r="CG61842" s="768"/>
      <c r="CH61842" s="768"/>
      <c r="CI61842" s="850"/>
    </row>
    <row r="61843" spans="85:87" x14ac:dyDescent="0.25">
      <c r="CG61843" s="768"/>
      <c r="CH61843" s="768"/>
      <c r="CI61843" s="850"/>
    </row>
    <row r="61844" spans="85:87" x14ac:dyDescent="0.25">
      <c r="CG61844" s="768"/>
      <c r="CH61844" s="768"/>
      <c r="CI61844" s="850"/>
    </row>
    <row r="61845" spans="85:87" x14ac:dyDescent="0.25">
      <c r="CG61845" s="768"/>
      <c r="CH61845" s="768"/>
      <c r="CI61845" s="850"/>
    </row>
    <row r="61846" spans="85:87" x14ac:dyDescent="0.25">
      <c r="CG61846" s="768"/>
      <c r="CH61846" s="768"/>
      <c r="CI61846" s="850"/>
    </row>
    <row r="61847" spans="85:87" x14ac:dyDescent="0.25">
      <c r="CG61847" s="768"/>
      <c r="CH61847" s="768"/>
      <c r="CI61847" s="850"/>
    </row>
    <row r="61848" spans="85:87" x14ac:dyDescent="0.25">
      <c r="CG61848" s="768"/>
      <c r="CH61848" s="768"/>
      <c r="CI61848" s="850"/>
    </row>
    <row r="61849" spans="85:87" x14ac:dyDescent="0.25">
      <c r="CG61849" s="768"/>
      <c r="CH61849" s="768"/>
      <c r="CI61849" s="850"/>
    </row>
    <row r="61850" spans="85:87" x14ac:dyDescent="0.25">
      <c r="CG61850" s="768"/>
      <c r="CH61850" s="768"/>
      <c r="CI61850" s="850"/>
    </row>
    <row r="61851" spans="85:87" x14ac:dyDescent="0.25">
      <c r="CG61851" s="768"/>
      <c r="CH61851" s="768"/>
      <c r="CI61851" s="850"/>
    </row>
    <row r="61852" spans="85:87" x14ac:dyDescent="0.25">
      <c r="CG61852" s="768"/>
      <c r="CH61852" s="768"/>
      <c r="CI61852" s="850"/>
    </row>
    <row r="61853" spans="85:87" x14ac:dyDescent="0.25">
      <c r="CG61853" s="768"/>
      <c r="CH61853" s="768"/>
      <c r="CI61853" s="850"/>
    </row>
    <row r="61854" spans="85:87" x14ac:dyDescent="0.25">
      <c r="CG61854" s="768"/>
      <c r="CH61854" s="768"/>
      <c r="CI61854" s="850"/>
    </row>
    <row r="61855" spans="85:87" x14ac:dyDescent="0.25">
      <c r="CG61855" s="768"/>
      <c r="CH61855" s="768"/>
      <c r="CI61855" s="850"/>
    </row>
    <row r="61856" spans="85:87" x14ac:dyDescent="0.25">
      <c r="CG61856" s="768"/>
      <c r="CH61856" s="768"/>
      <c r="CI61856" s="850"/>
    </row>
    <row r="61857" spans="85:87" x14ac:dyDescent="0.25">
      <c r="CG61857" s="768"/>
      <c r="CH61857" s="768"/>
      <c r="CI61857" s="850"/>
    </row>
    <row r="61858" spans="85:87" x14ac:dyDescent="0.25">
      <c r="CG61858" s="768"/>
      <c r="CH61858" s="768"/>
      <c r="CI61858" s="850"/>
    </row>
    <row r="61859" spans="85:87" x14ac:dyDescent="0.25">
      <c r="CG61859" s="768"/>
      <c r="CH61859" s="768"/>
      <c r="CI61859" s="850"/>
    </row>
    <row r="61860" spans="85:87" x14ac:dyDescent="0.25">
      <c r="CG61860" s="768"/>
      <c r="CH61860" s="768"/>
      <c r="CI61860" s="850"/>
    </row>
    <row r="61861" spans="85:87" x14ac:dyDescent="0.25">
      <c r="CG61861" s="768"/>
      <c r="CH61861" s="768"/>
      <c r="CI61861" s="850"/>
    </row>
    <row r="61862" spans="85:87" x14ac:dyDescent="0.25">
      <c r="CG61862" s="768"/>
      <c r="CH61862" s="768"/>
      <c r="CI61862" s="850"/>
    </row>
    <row r="61863" spans="85:87" x14ac:dyDescent="0.25">
      <c r="CG61863" s="768"/>
      <c r="CH61863" s="768"/>
      <c r="CI61863" s="850"/>
    </row>
    <row r="61864" spans="85:87" x14ac:dyDescent="0.25">
      <c r="CG61864" s="768"/>
      <c r="CH61864" s="768"/>
      <c r="CI61864" s="850"/>
    </row>
    <row r="61865" spans="85:87" x14ac:dyDescent="0.25">
      <c r="CG61865" s="768"/>
      <c r="CH61865" s="768"/>
      <c r="CI61865" s="850"/>
    </row>
    <row r="61866" spans="85:87" x14ac:dyDescent="0.25">
      <c r="CG61866" s="768"/>
      <c r="CH61866" s="768"/>
      <c r="CI61866" s="850"/>
    </row>
    <row r="61867" spans="85:87" x14ac:dyDescent="0.25">
      <c r="CG61867" s="768"/>
      <c r="CH61867" s="768"/>
      <c r="CI61867" s="850"/>
    </row>
    <row r="61868" spans="85:87" x14ac:dyDescent="0.25">
      <c r="CG61868" s="768"/>
      <c r="CH61868" s="768"/>
      <c r="CI61868" s="850"/>
    </row>
    <row r="61869" spans="85:87" x14ac:dyDescent="0.25">
      <c r="CG61869" s="768"/>
      <c r="CH61869" s="768"/>
      <c r="CI61869" s="850"/>
    </row>
    <row r="61870" spans="85:87" x14ac:dyDescent="0.25">
      <c r="CG61870" s="768"/>
      <c r="CH61870" s="768"/>
      <c r="CI61870" s="850"/>
    </row>
    <row r="61871" spans="85:87" x14ac:dyDescent="0.25">
      <c r="CG61871" s="768"/>
      <c r="CH61871" s="768"/>
      <c r="CI61871" s="850"/>
    </row>
    <row r="61872" spans="85:87" x14ac:dyDescent="0.25">
      <c r="CG61872" s="768"/>
      <c r="CH61872" s="768"/>
      <c r="CI61872" s="850"/>
    </row>
    <row r="61873" spans="85:87" x14ac:dyDescent="0.25">
      <c r="CG61873" s="768"/>
      <c r="CH61873" s="768"/>
      <c r="CI61873" s="850"/>
    </row>
    <row r="61874" spans="85:87" x14ac:dyDescent="0.25">
      <c r="CG61874" s="768"/>
      <c r="CH61874" s="768"/>
      <c r="CI61874" s="850"/>
    </row>
    <row r="61875" spans="85:87" x14ac:dyDescent="0.25">
      <c r="CG61875" s="768"/>
      <c r="CH61875" s="768"/>
      <c r="CI61875" s="850"/>
    </row>
    <row r="61876" spans="85:87" x14ac:dyDescent="0.25">
      <c r="CG61876" s="768"/>
      <c r="CH61876" s="768"/>
      <c r="CI61876" s="850"/>
    </row>
    <row r="61877" spans="85:87" x14ac:dyDescent="0.25">
      <c r="CG61877" s="768"/>
      <c r="CH61877" s="768"/>
      <c r="CI61877" s="850"/>
    </row>
    <row r="61878" spans="85:87" x14ac:dyDescent="0.25">
      <c r="CG61878" s="768"/>
      <c r="CH61878" s="768"/>
      <c r="CI61878" s="850"/>
    </row>
    <row r="61879" spans="85:87" x14ac:dyDescent="0.25">
      <c r="CG61879" s="768"/>
      <c r="CH61879" s="768"/>
      <c r="CI61879" s="850"/>
    </row>
    <row r="61880" spans="85:87" x14ac:dyDescent="0.25">
      <c r="CG61880" s="768"/>
      <c r="CH61880" s="768"/>
      <c r="CI61880" s="850"/>
    </row>
    <row r="61881" spans="85:87" x14ac:dyDescent="0.25">
      <c r="CG61881" s="768"/>
      <c r="CH61881" s="768"/>
      <c r="CI61881" s="850"/>
    </row>
    <row r="61882" spans="85:87" x14ac:dyDescent="0.25">
      <c r="CG61882" s="768"/>
      <c r="CH61882" s="768"/>
      <c r="CI61882" s="850"/>
    </row>
    <row r="61883" spans="85:87" x14ac:dyDescent="0.25">
      <c r="CG61883" s="768"/>
      <c r="CH61883" s="768"/>
      <c r="CI61883" s="850"/>
    </row>
    <row r="61884" spans="85:87" x14ac:dyDescent="0.25">
      <c r="CG61884" s="768"/>
      <c r="CH61884" s="768"/>
      <c r="CI61884" s="850"/>
    </row>
    <row r="61885" spans="85:87" x14ac:dyDescent="0.25">
      <c r="CG61885" s="768"/>
      <c r="CH61885" s="768"/>
      <c r="CI61885" s="850"/>
    </row>
    <row r="61886" spans="85:87" x14ac:dyDescent="0.25">
      <c r="CG61886" s="768"/>
      <c r="CH61886" s="768"/>
      <c r="CI61886" s="850"/>
    </row>
    <row r="61887" spans="85:87" x14ac:dyDescent="0.25">
      <c r="CG61887" s="768"/>
      <c r="CH61887" s="768"/>
      <c r="CI61887" s="850"/>
    </row>
    <row r="61888" spans="85:87" x14ac:dyDescent="0.25">
      <c r="CG61888" s="768"/>
      <c r="CH61888" s="768"/>
      <c r="CI61888" s="850"/>
    </row>
    <row r="61889" spans="85:87" x14ac:dyDescent="0.25">
      <c r="CG61889" s="768"/>
      <c r="CH61889" s="768"/>
      <c r="CI61889" s="850"/>
    </row>
    <row r="61890" spans="85:87" x14ac:dyDescent="0.25">
      <c r="CG61890" s="768"/>
      <c r="CH61890" s="768"/>
      <c r="CI61890" s="850"/>
    </row>
    <row r="61891" spans="85:87" x14ac:dyDescent="0.25">
      <c r="CG61891" s="768"/>
      <c r="CH61891" s="768"/>
      <c r="CI61891" s="850"/>
    </row>
    <row r="61892" spans="85:87" x14ac:dyDescent="0.25">
      <c r="CG61892" s="768"/>
      <c r="CH61892" s="768"/>
      <c r="CI61892" s="850"/>
    </row>
    <row r="61893" spans="85:87" x14ac:dyDescent="0.25">
      <c r="CG61893" s="768"/>
      <c r="CH61893" s="768"/>
      <c r="CI61893" s="850"/>
    </row>
    <row r="61894" spans="85:87" x14ac:dyDescent="0.25">
      <c r="CG61894" s="768"/>
      <c r="CH61894" s="768"/>
      <c r="CI61894" s="850"/>
    </row>
    <row r="61895" spans="85:87" x14ac:dyDescent="0.25">
      <c r="CG61895" s="768"/>
      <c r="CH61895" s="768"/>
      <c r="CI61895" s="850"/>
    </row>
    <row r="61896" spans="85:87" x14ac:dyDescent="0.25">
      <c r="CG61896" s="768"/>
      <c r="CH61896" s="768"/>
      <c r="CI61896" s="850"/>
    </row>
    <row r="61897" spans="85:87" x14ac:dyDescent="0.25">
      <c r="CG61897" s="768"/>
      <c r="CH61897" s="768"/>
      <c r="CI61897" s="850"/>
    </row>
    <row r="61898" spans="85:87" x14ac:dyDescent="0.25">
      <c r="CG61898" s="768"/>
      <c r="CH61898" s="768"/>
      <c r="CI61898" s="850"/>
    </row>
    <row r="61899" spans="85:87" x14ac:dyDescent="0.25">
      <c r="CG61899" s="768"/>
      <c r="CH61899" s="768"/>
      <c r="CI61899" s="850"/>
    </row>
    <row r="61900" spans="85:87" x14ac:dyDescent="0.25">
      <c r="CG61900" s="768"/>
      <c r="CH61900" s="768"/>
      <c r="CI61900" s="850"/>
    </row>
    <row r="61901" spans="85:87" x14ac:dyDescent="0.25">
      <c r="CG61901" s="768"/>
      <c r="CH61901" s="768"/>
      <c r="CI61901" s="850"/>
    </row>
    <row r="61902" spans="85:87" x14ac:dyDescent="0.25">
      <c r="CG61902" s="768"/>
      <c r="CH61902" s="768"/>
      <c r="CI61902" s="850"/>
    </row>
    <row r="61903" spans="85:87" x14ac:dyDescent="0.25">
      <c r="CG61903" s="768"/>
      <c r="CH61903" s="768"/>
      <c r="CI61903" s="850"/>
    </row>
    <row r="61904" spans="85:87" x14ac:dyDescent="0.25">
      <c r="CG61904" s="768"/>
      <c r="CH61904" s="768"/>
      <c r="CI61904" s="850"/>
    </row>
    <row r="61905" spans="85:87" x14ac:dyDescent="0.25">
      <c r="CG61905" s="768"/>
      <c r="CH61905" s="768"/>
      <c r="CI61905" s="850"/>
    </row>
    <row r="61906" spans="85:87" x14ac:dyDescent="0.25">
      <c r="CG61906" s="768"/>
      <c r="CH61906" s="768"/>
      <c r="CI61906" s="850"/>
    </row>
    <row r="61907" spans="85:87" x14ac:dyDescent="0.25">
      <c r="CG61907" s="768"/>
      <c r="CH61907" s="768"/>
      <c r="CI61907" s="850"/>
    </row>
    <row r="61908" spans="85:87" x14ac:dyDescent="0.25">
      <c r="CG61908" s="768"/>
      <c r="CH61908" s="768"/>
      <c r="CI61908" s="850"/>
    </row>
    <row r="61909" spans="85:87" x14ac:dyDescent="0.25">
      <c r="CG61909" s="768"/>
      <c r="CH61909" s="768"/>
      <c r="CI61909" s="850"/>
    </row>
    <row r="61910" spans="85:87" x14ac:dyDescent="0.25">
      <c r="CG61910" s="768"/>
      <c r="CH61910" s="768"/>
      <c r="CI61910" s="850"/>
    </row>
    <row r="61911" spans="85:87" x14ac:dyDescent="0.25">
      <c r="CG61911" s="768"/>
      <c r="CH61911" s="768"/>
      <c r="CI61911" s="850"/>
    </row>
    <row r="61912" spans="85:87" x14ac:dyDescent="0.25">
      <c r="CG61912" s="768"/>
      <c r="CH61912" s="768"/>
      <c r="CI61912" s="850"/>
    </row>
    <row r="61913" spans="85:87" x14ac:dyDescent="0.25">
      <c r="CG61913" s="768"/>
      <c r="CH61913" s="768"/>
      <c r="CI61913" s="850"/>
    </row>
    <row r="61914" spans="85:87" x14ac:dyDescent="0.25">
      <c r="CG61914" s="768"/>
      <c r="CH61914" s="768"/>
      <c r="CI61914" s="850"/>
    </row>
    <row r="61915" spans="85:87" x14ac:dyDescent="0.25">
      <c r="CG61915" s="768"/>
      <c r="CH61915" s="768"/>
      <c r="CI61915" s="850"/>
    </row>
    <row r="61916" spans="85:87" x14ac:dyDescent="0.25">
      <c r="CG61916" s="768"/>
      <c r="CH61916" s="768"/>
      <c r="CI61916" s="850"/>
    </row>
    <row r="61917" spans="85:87" x14ac:dyDescent="0.25">
      <c r="CG61917" s="768"/>
      <c r="CH61917" s="768"/>
      <c r="CI61917" s="850"/>
    </row>
    <row r="61918" spans="85:87" x14ac:dyDescent="0.25">
      <c r="CG61918" s="768"/>
      <c r="CH61918" s="768"/>
      <c r="CI61918" s="850"/>
    </row>
    <row r="61919" spans="85:87" x14ac:dyDescent="0.25">
      <c r="CG61919" s="768"/>
      <c r="CH61919" s="768"/>
      <c r="CI61919" s="850"/>
    </row>
    <row r="61920" spans="85:87" x14ac:dyDescent="0.25">
      <c r="CG61920" s="768"/>
      <c r="CH61920" s="768"/>
      <c r="CI61920" s="850"/>
    </row>
    <row r="61921" spans="85:87" x14ac:dyDescent="0.25">
      <c r="CG61921" s="768"/>
      <c r="CH61921" s="768"/>
      <c r="CI61921" s="850"/>
    </row>
    <row r="61922" spans="85:87" x14ac:dyDescent="0.25">
      <c r="CG61922" s="768"/>
      <c r="CH61922" s="768"/>
      <c r="CI61922" s="850"/>
    </row>
    <row r="61923" spans="85:87" x14ac:dyDescent="0.25">
      <c r="CG61923" s="768"/>
      <c r="CH61923" s="768"/>
      <c r="CI61923" s="850"/>
    </row>
    <row r="61924" spans="85:87" x14ac:dyDescent="0.25">
      <c r="CG61924" s="768"/>
      <c r="CH61924" s="768"/>
      <c r="CI61924" s="850"/>
    </row>
    <row r="61925" spans="85:87" x14ac:dyDescent="0.25">
      <c r="CG61925" s="768"/>
      <c r="CH61925" s="768"/>
      <c r="CI61925" s="850"/>
    </row>
    <row r="61926" spans="85:87" x14ac:dyDescent="0.25">
      <c r="CG61926" s="768"/>
      <c r="CH61926" s="768"/>
      <c r="CI61926" s="850"/>
    </row>
    <row r="61927" spans="85:87" x14ac:dyDescent="0.25">
      <c r="CG61927" s="768"/>
      <c r="CH61927" s="768"/>
      <c r="CI61927" s="850"/>
    </row>
    <row r="61928" spans="85:87" x14ac:dyDescent="0.25">
      <c r="CG61928" s="768"/>
      <c r="CH61928" s="768"/>
      <c r="CI61928" s="850"/>
    </row>
    <row r="61929" spans="85:87" x14ac:dyDescent="0.25">
      <c r="CG61929" s="768"/>
      <c r="CH61929" s="768"/>
      <c r="CI61929" s="850"/>
    </row>
    <row r="61930" spans="85:87" x14ac:dyDescent="0.25">
      <c r="CG61930" s="768"/>
      <c r="CH61930" s="768"/>
      <c r="CI61930" s="850"/>
    </row>
    <row r="61931" spans="85:87" x14ac:dyDescent="0.25">
      <c r="CG61931" s="768"/>
      <c r="CH61931" s="768"/>
      <c r="CI61931" s="850"/>
    </row>
    <row r="61932" spans="85:87" x14ac:dyDescent="0.25">
      <c r="CG61932" s="768"/>
      <c r="CH61932" s="768"/>
      <c r="CI61932" s="850"/>
    </row>
    <row r="61933" spans="85:87" x14ac:dyDescent="0.25">
      <c r="CG61933" s="768"/>
      <c r="CH61933" s="768"/>
      <c r="CI61933" s="850"/>
    </row>
    <row r="61934" spans="85:87" x14ac:dyDescent="0.25">
      <c r="CG61934" s="768"/>
      <c r="CH61934" s="768"/>
      <c r="CI61934" s="850"/>
    </row>
    <row r="61935" spans="85:87" x14ac:dyDescent="0.25">
      <c r="CG61935" s="768"/>
      <c r="CH61935" s="768"/>
      <c r="CI61935" s="850"/>
    </row>
    <row r="61936" spans="85:87" x14ac:dyDescent="0.25">
      <c r="CG61936" s="768"/>
      <c r="CH61936" s="768"/>
      <c r="CI61936" s="850"/>
    </row>
    <row r="61937" spans="85:87" x14ac:dyDescent="0.25">
      <c r="CG61937" s="768"/>
      <c r="CH61937" s="768"/>
      <c r="CI61937" s="850"/>
    </row>
    <row r="61938" spans="85:87" x14ac:dyDescent="0.25">
      <c r="CG61938" s="768"/>
      <c r="CH61938" s="768"/>
      <c r="CI61938" s="850"/>
    </row>
    <row r="61939" spans="85:87" x14ac:dyDescent="0.25">
      <c r="CG61939" s="768"/>
      <c r="CH61939" s="768"/>
      <c r="CI61939" s="850"/>
    </row>
    <row r="61940" spans="85:87" x14ac:dyDescent="0.25">
      <c r="CG61940" s="768"/>
      <c r="CH61940" s="768"/>
      <c r="CI61940" s="850"/>
    </row>
    <row r="61941" spans="85:87" x14ac:dyDescent="0.25">
      <c r="CG61941" s="768"/>
      <c r="CH61941" s="768"/>
      <c r="CI61941" s="850"/>
    </row>
    <row r="61942" spans="85:87" x14ac:dyDescent="0.25">
      <c r="CG61942" s="768"/>
      <c r="CH61942" s="768"/>
      <c r="CI61942" s="850"/>
    </row>
    <row r="61943" spans="85:87" x14ac:dyDescent="0.25">
      <c r="CG61943" s="768"/>
      <c r="CH61943" s="768"/>
      <c r="CI61943" s="850"/>
    </row>
    <row r="61944" spans="85:87" x14ac:dyDescent="0.25">
      <c r="CG61944" s="768"/>
      <c r="CH61944" s="768"/>
      <c r="CI61944" s="850"/>
    </row>
    <row r="61945" spans="85:87" x14ac:dyDescent="0.25">
      <c r="CG61945" s="768"/>
      <c r="CH61945" s="768"/>
      <c r="CI61945" s="850"/>
    </row>
    <row r="61946" spans="85:87" x14ac:dyDescent="0.25">
      <c r="CG61946" s="768"/>
      <c r="CH61946" s="768"/>
      <c r="CI61946" s="850"/>
    </row>
    <row r="61947" spans="85:87" x14ac:dyDescent="0.25">
      <c r="CG61947" s="768"/>
      <c r="CH61947" s="768"/>
      <c r="CI61947" s="850"/>
    </row>
    <row r="61948" spans="85:87" x14ac:dyDescent="0.25">
      <c r="CG61948" s="768"/>
      <c r="CH61948" s="768"/>
      <c r="CI61948" s="850"/>
    </row>
    <row r="61949" spans="85:87" x14ac:dyDescent="0.25">
      <c r="CG61949" s="768"/>
      <c r="CH61949" s="768"/>
      <c r="CI61949" s="850"/>
    </row>
    <row r="61950" spans="85:87" x14ac:dyDescent="0.25">
      <c r="CG61950" s="768"/>
      <c r="CH61950" s="768"/>
      <c r="CI61950" s="850"/>
    </row>
    <row r="61951" spans="85:87" x14ac:dyDescent="0.25">
      <c r="CG61951" s="768"/>
      <c r="CH61951" s="768"/>
      <c r="CI61951" s="850"/>
    </row>
    <row r="61952" spans="85:87" x14ac:dyDescent="0.25">
      <c r="CG61952" s="768"/>
      <c r="CH61952" s="768"/>
      <c r="CI61952" s="850"/>
    </row>
    <row r="61953" spans="85:87" x14ac:dyDescent="0.25">
      <c r="CG61953" s="768"/>
      <c r="CH61953" s="768"/>
      <c r="CI61953" s="850"/>
    </row>
    <row r="61954" spans="85:87" x14ac:dyDescent="0.25">
      <c r="CG61954" s="768"/>
      <c r="CH61954" s="768"/>
      <c r="CI61954" s="850"/>
    </row>
    <row r="61955" spans="85:87" x14ac:dyDescent="0.25">
      <c r="CG61955" s="768"/>
      <c r="CH61955" s="768"/>
      <c r="CI61955" s="850"/>
    </row>
    <row r="61956" spans="85:87" x14ac:dyDescent="0.25">
      <c r="CG61956" s="768"/>
      <c r="CH61956" s="768"/>
      <c r="CI61956" s="850"/>
    </row>
    <row r="61957" spans="85:87" x14ac:dyDescent="0.25">
      <c r="CG61957" s="768"/>
      <c r="CH61957" s="768"/>
      <c r="CI61957" s="850"/>
    </row>
    <row r="61958" spans="85:87" x14ac:dyDescent="0.25">
      <c r="CG61958" s="768"/>
      <c r="CH61958" s="768"/>
      <c r="CI61958" s="850"/>
    </row>
    <row r="61959" spans="85:87" x14ac:dyDescent="0.25">
      <c r="CG61959" s="768"/>
      <c r="CH61959" s="768"/>
      <c r="CI61959" s="850"/>
    </row>
    <row r="61960" spans="85:87" x14ac:dyDescent="0.25">
      <c r="CG61960" s="768"/>
      <c r="CH61960" s="768"/>
      <c r="CI61960" s="850"/>
    </row>
    <row r="61961" spans="85:87" x14ac:dyDescent="0.25">
      <c r="CG61961" s="768"/>
      <c r="CH61961" s="768"/>
      <c r="CI61961" s="850"/>
    </row>
    <row r="61962" spans="85:87" x14ac:dyDescent="0.25">
      <c r="CG61962" s="768"/>
      <c r="CH61962" s="768"/>
      <c r="CI61962" s="850"/>
    </row>
    <row r="61963" spans="85:87" x14ac:dyDescent="0.25">
      <c r="CG61963" s="768"/>
      <c r="CH61963" s="768"/>
      <c r="CI61963" s="850"/>
    </row>
    <row r="61964" spans="85:87" x14ac:dyDescent="0.25">
      <c r="CG61964" s="768"/>
      <c r="CH61964" s="768"/>
      <c r="CI61964" s="850"/>
    </row>
    <row r="61965" spans="85:87" x14ac:dyDescent="0.25">
      <c r="CG61965" s="768"/>
      <c r="CH61965" s="768"/>
      <c r="CI61965" s="850"/>
    </row>
    <row r="61966" spans="85:87" x14ac:dyDescent="0.25">
      <c r="CG61966" s="768"/>
      <c r="CH61966" s="768"/>
      <c r="CI61966" s="850"/>
    </row>
    <row r="61967" spans="85:87" x14ac:dyDescent="0.25">
      <c r="CG61967" s="768"/>
      <c r="CH61967" s="768"/>
      <c r="CI61967" s="850"/>
    </row>
    <row r="61968" spans="85:87" x14ac:dyDescent="0.25">
      <c r="CG61968" s="768"/>
      <c r="CH61968" s="768"/>
      <c r="CI61968" s="850"/>
    </row>
    <row r="61969" spans="85:87" x14ac:dyDescent="0.25">
      <c r="CG61969" s="768"/>
      <c r="CH61969" s="768"/>
      <c r="CI61969" s="850"/>
    </row>
    <row r="61970" spans="85:87" x14ac:dyDescent="0.25">
      <c r="CG61970" s="768"/>
      <c r="CH61970" s="768"/>
      <c r="CI61970" s="850"/>
    </row>
    <row r="61971" spans="85:87" x14ac:dyDescent="0.25">
      <c r="CG61971" s="768"/>
      <c r="CH61971" s="768"/>
      <c r="CI61971" s="850"/>
    </row>
    <row r="61972" spans="85:87" x14ac:dyDescent="0.25">
      <c r="CG61972" s="768"/>
      <c r="CH61972" s="768"/>
      <c r="CI61972" s="850"/>
    </row>
    <row r="61973" spans="85:87" x14ac:dyDescent="0.25">
      <c r="CG61973" s="768"/>
      <c r="CH61973" s="768"/>
      <c r="CI61973" s="850"/>
    </row>
    <row r="61974" spans="85:87" x14ac:dyDescent="0.25">
      <c r="CG61974" s="768"/>
      <c r="CH61974" s="768"/>
      <c r="CI61974" s="850"/>
    </row>
    <row r="61975" spans="85:87" x14ac:dyDescent="0.25">
      <c r="CG61975" s="768"/>
      <c r="CH61975" s="768"/>
      <c r="CI61975" s="850"/>
    </row>
    <row r="61976" spans="85:87" x14ac:dyDescent="0.25">
      <c r="CG61976" s="768"/>
      <c r="CH61976" s="768"/>
      <c r="CI61976" s="850"/>
    </row>
    <row r="61977" spans="85:87" x14ac:dyDescent="0.25">
      <c r="CG61977" s="768"/>
      <c r="CH61977" s="768"/>
      <c r="CI61977" s="850"/>
    </row>
    <row r="61978" spans="85:87" x14ac:dyDescent="0.25">
      <c r="CG61978" s="768"/>
      <c r="CH61978" s="768"/>
      <c r="CI61978" s="850"/>
    </row>
    <row r="61979" spans="85:87" x14ac:dyDescent="0.25">
      <c r="CG61979" s="768"/>
      <c r="CH61979" s="768"/>
      <c r="CI61979" s="850"/>
    </row>
    <row r="61980" spans="85:87" x14ac:dyDescent="0.25">
      <c r="CG61980" s="768"/>
      <c r="CH61980" s="768"/>
      <c r="CI61980" s="850"/>
    </row>
    <row r="61981" spans="85:87" x14ac:dyDescent="0.25">
      <c r="CG61981" s="768"/>
      <c r="CH61981" s="768"/>
      <c r="CI61981" s="850"/>
    </row>
    <row r="61982" spans="85:87" x14ac:dyDescent="0.25">
      <c r="CG61982" s="768"/>
      <c r="CH61982" s="768"/>
      <c r="CI61982" s="850"/>
    </row>
    <row r="61983" spans="85:87" x14ac:dyDescent="0.25">
      <c r="CG61983" s="768"/>
      <c r="CH61983" s="768"/>
      <c r="CI61983" s="850"/>
    </row>
    <row r="61984" spans="85:87" x14ac:dyDescent="0.25">
      <c r="CG61984" s="768"/>
      <c r="CH61984" s="768"/>
      <c r="CI61984" s="850"/>
    </row>
    <row r="61985" spans="85:87" x14ac:dyDescent="0.25">
      <c r="CG61985" s="768"/>
      <c r="CH61985" s="768"/>
      <c r="CI61985" s="850"/>
    </row>
    <row r="61986" spans="85:87" x14ac:dyDescent="0.25">
      <c r="CG61986" s="768"/>
      <c r="CH61986" s="768"/>
      <c r="CI61986" s="850"/>
    </row>
    <row r="61987" spans="85:87" x14ac:dyDescent="0.25">
      <c r="CG61987" s="768"/>
      <c r="CH61987" s="768"/>
      <c r="CI61987" s="850"/>
    </row>
    <row r="61988" spans="85:87" x14ac:dyDescent="0.25">
      <c r="CG61988" s="768"/>
      <c r="CH61988" s="768"/>
      <c r="CI61988" s="850"/>
    </row>
    <row r="61989" spans="85:87" x14ac:dyDescent="0.25">
      <c r="CG61989" s="768"/>
      <c r="CH61989" s="768"/>
      <c r="CI61989" s="850"/>
    </row>
    <row r="61990" spans="85:87" x14ac:dyDescent="0.25">
      <c r="CG61990" s="768"/>
      <c r="CH61990" s="768"/>
      <c r="CI61990" s="850"/>
    </row>
    <row r="61991" spans="85:87" x14ac:dyDescent="0.25">
      <c r="CG61991" s="768"/>
      <c r="CH61991" s="768"/>
      <c r="CI61991" s="850"/>
    </row>
    <row r="61992" spans="85:87" x14ac:dyDescent="0.25">
      <c r="CG61992" s="768"/>
      <c r="CH61992" s="768"/>
      <c r="CI61992" s="850"/>
    </row>
    <row r="61993" spans="85:87" x14ac:dyDescent="0.25">
      <c r="CG61993" s="768"/>
      <c r="CH61993" s="768"/>
      <c r="CI61993" s="850"/>
    </row>
    <row r="61994" spans="85:87" x14ac:dyDescent="0.25">
      <c r="CG61994" s="768"/>
      <c r="CH61994" s="768"/>
      <c r="CI61994" s="850"/>
    </row>
    <row r="61995" spans="85:87" x14ac:dyDescent="0.25">
      <c r="CG61995" s="768"/>
      <c r="CH61995" s="768"/>
      <c r="CI61995" s="850"/>
    </row>
    <row r="61996" spans="85:87" x14ac:dyDescent="0.25">
      <c r="CG61996" s="768"/>
      <c r="CH61996" s="768"/>
      <c r="CI61996" s="850"/>
    </row>
    <row r="61997" spans="85:87" x14ac:dyDescent="0.25">
      <c r="CG61997" s="768"/>
      <c r="CH61997" s="768"/>
      <c r="CI61997" s="850"/>
    </row>
    <row r="61998" spans="85:87" x14ac:dyDescent="0.25">
      <c r="CG61998" s="768"/>
      <c r="CH61998" s="768"/>
      <c r="CI61998" s="850"/>
    </row>
    <row r="61999" spans="85:87" x14ac:dyDescent="0.25">
      <c r="CG61999" s="768"/>
      <c r="CH61999" s="768"/>
      <c r="CI61999" s="850"/>
    </row>
    <row r="62000" spans="85:87" x14ac:dyDescent="0.25">
      <c r="CG62000" s="768"/>
      <c r="CH62000" s="768"/>
      <c r="CI62000" s="850"/>
    </row>
    <row r="62001" spans="85:87" x14ac:dyDescent="0.25">
      <c r="CG62001" s="768"/>
      <c r="CH62001" s="768"/>
      <c r="CI62001" s="850"/>
    </row>
    <row r="62002" spans="85:87" x14ac:dyDescent="0.25">
      <c r="CG62002" s="768"/>
      <c r="CH62002" s="768"/>
      <c r="CI62002" s="850"/>
    </row>
    <row r="62003" spans="85:87" x14ac:dyDescent="0.25">
      <c r="CG62003" s="768"/>
      <c r="CH62003" s="768"/>
      <c r="CI62003" s="850"/>
    </row>
    <row r="62004" spans="85:87" x14ac:dyDescent="0.25">
      <c r="CG62004" s="768"/>
      <c r="CH62004" s="768"/>
      <c r="CI62004" s="850"/>
    </row>
    <row r="62005" spans="85:87" x14ac:dyDescent="0.25">
      <c r="CG62005" s="768"/>
      <c r="CH62005" s="768"/>
      <c r="CI62005" s="850"/>
    </row>
    <row r="62006" spans="85:87" x14ac:dyDescent="0.25">
      <c r="CG62006" s="768"/>
      <c r="CH62006" s="768"/>
      <c r="CI62006" s="850"/>
    </row>
    <row r="62007" spans="85:87" x14ac:dyDescent="0.25">
      <c r="CG62007" s="768"/>
      <c r="CH62007" s="768"/>
      <c r="CI62007" s="850"/>
    </row>
    <row r="62008" spans="85:87" x14ac:dyDescent="0.25">
      <c r="CG62008" s="768"/>
      <c r="CH62008" s="768"/>
      <c r="CI62008" s="850"/>
    </row>
    <row r="62009" spans="85:87" x14ac:dyDescent="0.25">
      <c r="CG62009" s="768"/>
      <c r="CH62009" s="768"/>
      <c r="CI62009" s="850"/>
    </row>
    <row r="62010" spans="85:87" x14ac:dyDescent="0.25">
      <c r="CG62010" s="768"/>
      <c r="CH62010" s="768"/>
      <c r="CI62010" s="850"/>
    </row>
    <row r="62011" spans="85:87" x14ac:dyDescent="0.25">
      <c r="CG62011" s="768"/>
      <c r="CH62011" s="768"/>
      <c r="CI62011" s="850"/>
    </row>
    <row r="62012" spans="85:87" x14ac:dyDescent="0.25">
      <c r="CG62012" s="768"/>
      <c r="CH62012" s="768"/>
      <c r="CI62012" s="850"/>
    </row>
    <row r="62013" spans="85:87" x14ac:dyDescent="0.25">
      <c r="CG62013" s="768"/>
      <c r="CH62013" s="768"/>
      <c r="CI62013" s="850"/>
    </row>
    <row r="62014" spans="85:87" x14ac:dyDescent="0.25">
      <c r="CG62014" s="768"/>
      <c r="CH62014" s="768"/>
      <c r="CI62014" s="850"/>
    </row>
    <row r="62015" spans="85:87" x14ac:dyDescent="0.25">
      <c r="CG62015" s="768"/>
      <c r="CH62015" s="768"/>
      <c r="CI62015" s="850"/>
    </row>
    <row r="62016" spans="85:87" x14ac:dyDescent="0.25">
      <c r="CG62016" s="768"/>
      <c r="CH62016" s="768"/>
      <c r="CI62016" s="850"/>
    </row>
    <row r="62017" spans="85:87" x14ac:dyDescent="0.25">
      <c r="CG62017" s="768"/>
      <c r="CH62017" s="768"/>
      <c r="CI62017" s="850"/>
    </row>
    <row r="62018" spans="85:87" x14ac:dyDescent="0.25">
      <c r="CG62018" s="768"/>
      <c r="CH62018" s="768"/>
      <c r="CI62018" s="850"/>
    </row>
    <row r="62019" spans="85:87" x14ac:dyDescent="0.25">
      <c r="CG62019" s="768"/>
      <c r="CH62019" s="768"/>
      <c r="CI62019" s="850"/>
    </row>
    <row r="62020" spans="85:87" x14ac:dyDescent="0.25">
      <c r="CG62020" s="768"/>
      <c r="CH62020" s="768"/>
      <c r="CI62020" s="850"/>
    </row>
    <row r="62021" spans="85:87" x14ac:dyDescent="0.25">
      <c r="CG62021" s="768"/>
      <c r="CH62021" s="768"/>
      <c r="CI62021" s="850"/>
    </row>
    <row r="62022" spans="85:87" x14ac:dyDescent="0.25">
      <c r="CG62022" s="768"/>
      <c r="CH62022" s="768"/>
      <c r="CI62022" s="850"/>
    </row>
    <row r="62023" spans="85:87" x14ac:dyDescent="0.25">
      <c r="CG62023" s="768"/>
      <c r="CH62023" s="768"/>
      <c r="CI62023" s="850"/>
    </row>
    <row r="62024" spans="85:87" x14ac:dyDescent="0.25">
      <c r="CG62024" s="768"/>
      <c r="CH62024" s="768"/>
      <c r="CI62024" s="850"/>
    </row>
    <row r="62025" spans="85:87" x14ac:dyDescent="0.25">
      <c r="CG62025" s="768"/>
      <c r="CH62025" s="768"/>
      <c r="CI62025" s="850"/>
    </row>
    <row r="62026" spans="85:87" x14ac:dyDescent="0.25">
      <c r="CG62026" s="768"/>
      <c r="CH62026" s="768"/>
      <c r="CI62026" s="850"/>
    </row>
    <row r="62027" spans="85:87" x14ac:dyDescent="0.25">
      <c r="CG62027" s="768"/>
      <c r="CH62027" s="768"/>
      <c r="CI62027" s="850"/>
    </row>
    <row r="62028" spans="85:87" x14ac:dyDescent="0.25">
      <c r="CG62028" s="768"/>
      <c r="CH62028" s="768"/>
      <c r="CI62028" s="850"/>
    </row>
    <row r="62029" spans="85:87" x14ac:dyDescent="0.25">
      <c r="CG62029" s="768"/>
      <c r="CH62029" s="768"/>
      <c r="CI62029" s="850"/>
    </row>
    <row r="62030" spans="85:87" x14ac:dyDescent="0.25">
      <c r="CG62030" s="768"/>
      <c r="CH62030" s="768"/>
      <c r="CI62030" s="850"/>
    </row>
    <row r="62031" spans="85:87" x14ac:dyDescent="0.25">
      <c r="CG62031" s="768"/>
      <c r="CH62031" s="768"/>
      <c r="CI62031" s="850"/>
    </row>
    <row r="62032" spans="85:87" x14ac:dyDescent="0.25">
      <c r="CG62032" s="768"/>
      <c r="CH62032" s="768"/>
      <c r="CI62032" s="850"/>
    </row>
    <row r="62033" spans="85:87" x14ac:dyDescent="0.25">
      <c r="CG62033" s="768"/>
      <c r="CH62033" s="768"/>
      <c r="CI62033" s="850"/>
    </row>
    <row r="62034" spans="85:87" x14ac:dyDescent="0.25">
      <c r="CG62034" s="768"/>
      <c r="CH62034" s="768"/>
      <c r="CI62034" s="850"/>
    </row>
    <row r="62035" spans="85:87" x14ac:dyDescent="0.25">
      <c r="CG62035" s="768"/>
      <c r="CH62035" s="768"/>
      <c r="CI62035" s="850"/>
    </row>
    <row r="62036" spans="85:87" x14ac:dyDescent="0.25">
      <c r="CG62036" s="768"/>
      <c r="CH62036" s="768"/>
      <c r="CI62036" s="850"/>
    </row>
    <row r="62037" spans="85:87" x14ac:dyDescent="0.25">
      <c r="CG62037" s="768"/>
      <c r="CH62037" s="768"/>
      <c r="CI62037" s="850"/>
    </row>
    <row r="62038" spans="85:87" x14ac:dyDescent="0.25">
      <c r="CG62038" s="768"/>
      <c r="CH62038" s="768"/>
      <c r="CI62038" s="850"/>
    </row>
    <row r="62039" spans="85:87" x14ac:dyDescent="0.25">
      <c r="CG62039" s="768"/>
      <c r="CH62039" s="768"/>
      <c r="CI62039" s="850"/>
    </row>
    <row r="62040" spans="85:87" x14ac:dyDescent="0.25">
      <c r="CG62040" s="768"/>
      <c r="CH62040" s="768"/>
      <c r="CI62040" s="850"/>
    </row>
    <row r="62041" spans="85:87" x14ac:dyDescent="0.25">
      <c r="CG62041" s="768"/>
      <c r="CH62041" s="768"/>
      <c r="CI62041" s="850"/>
    </row>
    <row r="62042" spans="85:87" x14ac:dyDescent="0.25">
      <c r="CG62042" s="768"/>
      <c r="CH62042" s="768"/>
      <c r="CI62042" s="850"/>
    </row>
    <row r="62043" spans="85:87" x14ac:dyDescent="0.25">
      <c r="CG62043" s="768"/>
      <c r="CH62043" s="768"/>
      <c r="CI62043" s="850"/>
    </row>
    <row r="62044" spans="85:87" x14ac:dyDescent="0.25">
      <c r="CG62044" s="768"/>
      <c r="CH62044" s="768"/>
      <c r="CI62044" s="850"/>
    </row>
    <row r="62045" spans="85:87" x14ac:dyDescent="0.25">
      <c r="CG62045" s="768"/>
      <c r="CH62045" s="768"/>
      <c r="CI62045" s="850"/>
    </row>
    <row r="62046" spans="85:87" x14ac:dyDescent="0.25">
      <c r="CG62046" s="768"/>
      <c r="CH62046" s="768"/>
      <c r="CI62046" s="850"/>
    </row>
    <row r="62047" spans="85:87" x14ac:dyDescent="0.25">
      <c r="CG62047" s="768"/>
      <c r="CH62047" s="768"/>
      <c r="CI62047" s="850"/>
    </row>
    <row r="62048" spans="85:87" x14ac:dyDescent="0.25">
      <c r="CG62048" s="768"/>
      <c r="CH62048" s="768"/>
      <c r="CI62048" s="850"/>
    </row>
    <row r="62049" spans="85:87" x14ac:dyDescent="0.25">
      <c r="CG62049" s="768"/>
      <c r="CH62049" s="768"/>
      <c r="CI62049" s="850"/>
    </row>
    <row r="62050" spans="85:87" x14ac:dyDescent="0.25">
      <c r="CG62050" s="768"/>
      <c r="CH62050" s="768"/>
      <c r="CI62050" s="850"/>
    </row>
    <row r="62051" spans="85:87" x14ac:dyDescent="0.25">
      <c r="CG62051" s="768"/>
      <c r="CH62051" s="768"/>
      <c r="CI62051" s="850"/>
    </row>
    <row r="62052" spans="85:87" x14ac:dyDescent="0.25">
      <c r="CG62052" s="768"/>
      <c r="CH62052" s="768"/>
      <c r="CI62052" s="850"/>
    </row>
    <row r="62053" spans="85:87" x14ac:dyDescent="0.25">
      <c r="CG62053" s="768"/>
      <c r="CH62053" s="768"/>
      <c r="CI62053" s="850"/>
    </row>
    <row r="62054" spans="85:87" x14ac:dyDescent="0.25">
      <c r="CG62054" s="768"/>
      <c r="CH62054" s="768"/>
      <c r="CI62054" s="850"/>
    </row>
    <row r="62055" spans="85:87" x14ac:dyDescent="0.25">
      <c r="CG62055" s="768"/>
      <c r="CH62055" s="768"/>
      <c r="CI62055" s="850"/>
    </row>
    <row r="62056" spans="85:87" x14ac:dyDescent="0.25">
      <c r="CG62056" s="768"/>
      <c r="CH62056" s="768"/>
      <c r="CI62056" s="850"/>
    </row>
    <row r="62057" spans="85:87" x14ac:dyDescent="0.25">
      <c r="CG62057" s="768"/>
      <c r="CH62057" s="768"/>
      <c r="CI62057" s="850"/>
    </row>
    <row r="62058" spans="85:87" x14ac:dyDescent="0.25">
      <c r="CG62058" s="768"/>
      <c r="CH62058" s="768"/>
      <c r="CI62058" s="850"/>
    </row>
    <row r="62059" spans="85:87" x14ac:dyDescent="0.25">
      <c r="CG62059" s="768"/>
      <c r="CH62059" s="768"/>
      <c r="CI62059" s="850"/>
    </row>
    <row r="62060" spans="85:87" x14ac:dyDescent="0.25">
      <c r="CG62060" s="768"/>
      <c r="CH62060" s="768"/>
      <c r="CI62060" s="850"/>
    </row>
    <row r="62061" spans="85:87" x14ac:dyDescent="0.25">
      <c r="CG62061" s="768"/>
      <c r="CH62061" s="768"/>
      <c r="CI62061" s="850"/>
    </row>
    <row r="62062" spans="85:87" x14ac:dyDescent="0.25">
      <c r="CG62062" s="768"/>
      <c r="CH62062" s="768"/>
      <c r="CI62062" s="850"/>
    </row>
    <row r="62063" spans="85:87" x14ac:dyDescent="0.25">
      <c r="CG62063" s="768"/>
      <c r="CH62063" s="768"/>
      <c r="CI62063" s="850"/>
    </row>
    <row r="62064" spans="85:87" x14ac:dyDescent="0.25">
      <c r="CG62064" s="768"/>
      <c r="CH62064" s="768"/>
      <c r="CI62064" s="850"/>
    </row>
    <row r="62065" spans="85:87" x14ac:dyDescent="0.25">
      <c r="CG62065" s="768"/>
      <c r="CH62065" s="768"/>
      <c r="CI62065" s="850"/>
    </row>
    <row r="62066" spans="85:87" x14ac:dyDescent="0.25">
      <c r="CG62066" s="768"/>
      <c r="CH62066" s="768"/>
      <c r="CI62066" s="850"/>
    </row>
    <row r="62067" spans="85:87" x14ac:dyDescent="0.25">
      <c r="CG62067" s="768"/>
      <c r="CH62067" s="768"/>
      <c r="CI62067" s="850"/>
    </row>
    <row r="62068" spans="85:87" x14ac:dyDescent="0.25">
      <c r="CG62068" s="768"/>
      <c r="CH62068" s="768"/>
      <c r="CI62068" s="850"/>
    </row>
    <row r="62069" spans="85:87" x14ac:dyDescent="0.25">
      <c r="CG62069" s="768"/>
      <c r="CH62069" s="768"/>
      <c r="CI62069" s="850"/>
    </row>
    <row r="62070" spans="85:87" x14ac:dyDescent="0.25">
      <c r="CG62070" s="768"/>
      <c r="CH62070" s="768"/>
      <c r="CI62070" s="850"/>
    </row>
    <row r="62071" spans="85:87" x14ac:dyDescent="0.25">
      <c r="CG62071" s="768"/>
      <c r="CH62071" s="768"/>
      <c r="CI62071" s="850"/>
    </row>
    <row r="62072" spans="85:87" x14ac:dyDescent="0.25">
      <c r="CG62072" s="768"/>
      <c r="CH62072" s="768"/>
      <c r="CI62072" s="850"/>
    </row>
    <row r="62073" spans="85:87" x14ac:dyDescent="0.25">
      <c r="CG62073" s="768"/>
      <c r="CH62073" s="768"/>
      <c r="CI62073" s="850"/>
    </row>
    <row r="62074" spans="85:87" x14ac:dyDescent="0.25">
      <c r="CG62074" s="768"/>
      <c r="CH62074" s="768"/>
      <c r="CI62074" s="850"/>
    </row>
    <row r="62075" spans="85:87" x14ac:dyDescent="0.25">
      <c r="CG62075" s="768"/>
      <c r="CH62075" s="768"/>
      <c r="CI62075" s="850"/>
    </row>
    <row r="62076" spans="85:87" x14ac:dyDescent="0.25">
      <c r="CG62076" s="768"/>
      <c r="CH62076" s="768"/>
      <c r="CI62076" s="850"/>
    </row>
    <row r="62077" spans="85:87" x14ac:dyDescent="0.25">
      <c r="CG62077" s="768"/>
      <c r="CH62077" s="768"/>
      <c r="CI62077" s="850"/>
    </row>
    <row r="62078" spans="85:87" x14ac:dyDescent="0.25">
      <c r="CG62078" s="768"/>
      <c r="CH62078" s="768"/>
      <c r="CI62078" s="850"/>
    </row>
    <row r="62079" spans="85:87" x14ac:dyDescent="0.25">
      <c r="CG62079" s="768"/>
      <c r="CH62079" s="768"/>
      <c r="CI62079" s="850"/>
    </row>
    <row r="62080" spans="85:87" x14ac:dyDescent="0.25">
      <c r="CG62080" s="768"/>
      <c r="CH62080" s="768"/>
      <c r="CI62080" s="850"/>
    </row>
    <row r="62081" spans="85:87" x14ac:dyDescent="0.25">
      <c r="CG62081" s="768"/>
      <c r="CH62081" s="768"/>
      <c r="CI62081" s="850"/>
    </row>
    <row r="62082" spans="85:87" x14ac:dyDescent="0.25">
      <c r="CG62082" s="768"/>
      <c r="CH62082" s="768"/>
      <c r="CI62082" s="850"/>
    </row>
    <row r="62083" spans="85:87" x14ac:dyDescent="0.25">
      <c r="CG62083" s="768"/>
      <c r="CH62083" s="768"/>
      <c r="CI62083" s="850"/>
    </row>
    <row r="62084" spans="85:87" x14ac:dyDescent="0.25">
      <c r="CG62084" s="768"/>
      <c r="CH62084" s="768"/>
      <c r="CI62084" s="850"/>
    </row>
    <row r="62085" spans="85:87" x14ac:dyDescent="0.25">
      <c r="CG62085" s="768"/>
      <c r="CH62085" s="768"/>
      <c r="CI62085" s="850"/>
    </row>
    <row r="62086" spans="85:87" x14ac:dyDescent="0.25">
      <c r="CG62086" s="768"/>
      <c r="CH62086" s="768"/>
      <c r="CI62086" s="850"/>
    </row>
    <row r="62087" spans="85:87" x14ac:dyDescent="0.25">
      <c r="CG62087" s="768"/>
      <c r="CH62087" s="768"/>
      <c r="CI62087" s="850"/>
    </row>
    <row r="62088" spans="85:87" x14ac:dyDescent="0.25">
      <c r="CG62088" s="768"/>
      <c r="CH62088" s="768"/>
      <c r="CI62088" s="850"/>
    </row>
    <row r="62089" spans="85:87" x14ac:dyDescent="0.25">
      <c r="CG62089" s="768"/>
      <c r="CH62089" s="768"/>
      <c r="CI62089" s="850"/>
    </row>
    <row r="62090" spans="85:87" x14ac:dyDescent="0.25">
      <c r="CG62090" s="768"/>
      <c r="CH62090" s="768"/>
      <c r="CI62090" s="850"/>
    </row>
    <row r="62091" spans="85:87" x14ac:dyDescent="0.25">
      <c r="CG62091" s="768"/>
      <c r="CH62091" s="768"/>
      <c r="CI62091" s="850"/>
    </row>
    <row r="62092" spans="85:87" x14ac:dyDescent="0.25">
      <c r="CG62092" s="768"/>
      <c r="CH62092" s="768"/>
      <c r="CI62092" s="850"/>
    </row>
    <row r="62093" spans="85:87" x14ac:dyDescent="0.25">
      <c r="CG62093" s="768"/>
      <c r="CH62093" s="768"/>
      <c r="CI62093" s="850"/>
    </row>
    <row r="62094" spans="85:87" x14ac:dyDescent="0.25">
      <c r="CG62094" s="768"/>
      <c r="CH62094" s="768"/>
      <c r="CI62094" s="850"/>
    </row>
    <row r="62095" spans="85:87" x14ac:dyDescent="0.25">
      <c r="CG62095" s="768"/>
      <c r="CH62095" s="768"/>
      <c r="CI62095" s="850"/>
    </row>
    <row r="62096" spans="85:87" x14ac:dyDescent="0.25">
      <c r="CG62096" s="768"/>
      <c r="CH62096" s="768"/>
      <c r="CI62096" s="850"/>
    </row>
    <row r="62097" spans="85:87" x14ac:dyDescent="0.25">
      <c r="CG62097" s="768"/>
      <c r="CH62097" s="768"/>
      <c r="CI62097" s="850"/>
    </row>
    <row r="62098" spans="85:87" x14ac:dyDescent="0.25">
      <c r="CG62098" s="768"/>
      <c r="CH62098" s="768"/>
      <c r="CI62098" s="850"/>
    </row>
    <row r="62099" spans="85:87" x14ac:dyDescent="0.25">
      <c r="CG62099" s="768"/>
      <c r="CH62099" s="768"/>
      <c r="CI62099" s="850"/>
    </row>
    <row r="62100" spans="85:87" x14ac:dyDescent="0.25">
      <c r="CG62100" s="768"/>
      <c r="CH62100" s="768"/>
      <c r="CI62100" s="850"/>
    </row>
    <row r="62101" spans="85:87" x14ac:dyDescent="0.25">
      <c r="CG62101" s="768"/>
      <c r="CH62101" s="768"/>
      <c r="CI62101" s="850"/>
    </row>
    <row r="62102" spans="85:87" x14ac:dyDescent="0.25">
      <c r="CG62102" s="768"/>
      <c r="CH62102" s="768"/>
      <c r="CI62102" s="850"/>
    </row>
    <row r="62103" spans="85:87" x14ac:dyDescent="0.25">
      <c r="CG62103" s="768"/>
      <c r="CH62103" s="768"/>
      <c r="CI62103" s="850"/>
    </row>
    <row r="62104" spans="85:87" x14ac:dyDescent="0.25">
      <c r="CG62104" s="768"/>
      <c r="CH62104" s="768"/>
      <c r="CI62104" s="850"/>
    </row>
    <row r="62105" spans="85:87" x14ac:dyDescent="0.25">
      <c r="CG62105" s="768"/>
      <c r="CH62105" s="768"/>
      <c r="CI62105" s="850"/>
    </row>
    <row r="62106" spans="85:87" x14ac:dyDescent="0.25">
      <c r="CG62106" s="768"/>
      <c r="CH62106" s="768"/>
      <c r="CI62106" s="850"/>
    </row>
    <row r="62107" spans="85:87" x14ac:dyDescent="0.25">
      <c r="CG62107" s="768"/>
      <c r="CH62107" s="768"/>
      <c r="CI62107" s="850"/>
    </row>
    <row r="62108" spans="85:87" x14ac:dyDescent="0.25">
      <c r="CG62108" s="768"/>
      <c r="CH62108" s="768"/>
      <c r="CI62108" s="850"/>
    </row>
    <row r="62109" spans="85:87" x14ac:dyDescent="0.25">
      <c r="CG62109" s="768"/>
      <c r="CH62109" s="768"/>
      <c r="CI62109" s="850"/>
    </row>
    <row r="62110" spans="85:87" x14ac:dyDescent="0.25">
      <c r="CG62110" s="768"/>
      <c r="CH62110" s="768"/>
      <c r="CI62110" s="850"/>
    </row>
    <row r="62111" spans="85:87" x14ac:dyDescent="0.25">
      <c r="CG62111" s="768"/>
      <c r="CH62111" s="768"/>
      <c r="CI62111" s="850"/>
    </row>
    <row r="62112" spans="85:87" x14ac:dyDescent="0.25">
      <c r="CG62112" s="768"/>
      <c r="CH62112" s="768"/>
      <c r="CI62112" s="850"/>
    </row>
    <row r="62113" spans="85:87" x14ac:dyDescent="0.25">
      <c r="CG62113" s="768"/>
      <c r="CH62113" s="768"/>
      <c r="CI62113" s="850"/>
    </row>
    <row r="62114" spans="85:87" x14ac:dyDescent="0.25">
      <c r="CG62114" s="768"/>
      <c r="CH62114" s="768"/>
      <c r="CI62114" s="850"/>
    </row>
    <row r="62115" spans="85:87" x14ac:dyDescent="0.25">
      <c r="CG62115" s="768"/>
      <c r="CH62115" s="768"/>
      <c r="CI62115" s="850"/>
    </row>
    <row r="62116" spans="85:87" x14ac:dyDescent="0.25">
      <c r="CG62116" s="768"/>
      <c r="CH62116" s="768"/>
      <c r="CI62116" s="850"/>
    </row>
    <row r="62117" spans="85:87" x14ac:dyDescent="0.25">
      <c r="CG62117" s="768"/>
      <c r="CH62117" s="768"/>
      <c r="CI62117" s="850"/>
    </row>
    <row r="62118" spans="85:87" x14ac:dyDescent="0.25">
      <c r="CG62118" s="768"/>
      <c r="CH62118" s="768"/>
      <c r="CI62118" s="850"/>
    </row>
    <row r="62119" spans="85:87" x14ac:dyDescent="0.25">
      <c r="CG62119" s="768"/>
      <c r="CH62119" s="768"/>
      <c r="CI62119" s="850"/>
    </row>
    <row r="62120" spans="85:87" x14ac:dyDescent="0.25">
      <c r="CG62120" s="768"/>
      <c r="CH62120" s="768"/>
      <c r="CI62120" s="850"/>
    </row>
    <row r="62121" spans="85:87" x14ac:dyDescent="0.25">
      <c r="CG62121" s="768"/>
      <c r="CH62121" s="768"/>
      <c r="CI62121" s="850"/>
    </row>
    <row r="62122" spans="85:87" x14ac:dyDescent="0.25">
      <c r="CG62122" s="768"/>
      <c r="CH62122" s="768"/>
      <c r="CI62122" s="850"/>
    </row>
    <row r="62123" spans="85:87" x14ac:dyDescent="0.25">
      <c r="CG62123" s="768"/>
      <c r="CH62123" s="768"/>
      <c r="CI62123" s="850"/>
    </row>
    <row r="62124" spans="85:87" x14ac:dyDescent="0.25">
      <c r="CG62124" s="768"/>
      <c r="CH62124" s="768"/>
      <c r="CI62124" s="850"/>
    </row>
    <row r="62125" spans="85:87" x14ac:dyDescent="0.25">
      <c r="CG62125" s="768"/>
      <c r="CH62125" s="768"/>
      <c r="CI62125" s="850"/>
    </row>
    <row r="62126" spans="85:87" x14ac:dyDescent="0.25">
      <c r="CG62126" s="768"/>
      <c r="CH62126" s="768"/>
      <c r="CI62126" s="850"/>
    </row>
    <row r="62127" spans="85:87" x14ac:dyDescent="0.25">
      <c r="CG62127" s="768"/>
      <c r="CH62127" s="768"/>
      <c r="CI62127" s="850"/>
    </row>
    <row r="62128" spans="85:87" x14ac:dyDescent="0.25">
      <c r="CG62128" s="768"/>
      <c r="CH62128" s="768"/>
      <c r="CI62128" s="850"/>
    </row>
    <row r="62129" spans="85:87" x14ac:dyDescent="0.25">
      <c r="CG62129" s="768"/>
      <c r="CH62129" s="768"/>
      <c r="CI62129" s="850"/>
    </row>
    <row r="62130" spans="85:87" x14ac:dyDescent="0.25">
      <c r="CG62130" s="768"/>
      <c r="CH62130" s="768"/>
      <c r="CI62130" s="850"/>
    </row>
    <row r="62131" spans="85:87" x14ac:dyDescent="0.25">
      <c r="CG62131" s="768"/>
      <c r="CH62131" s="768"/>
      <c r="CI62131" s="850"/>
    </row>
    <row r="62132" spans="85:87" x14ac:dyDescent="0.25">
      <c r="CG62132" s="768"/>
      <c r="CH62132" s="768"/>
      <c r="CI62132" s="850"/>
    </row>
    <row r="62133" spans="85:87" x14ac:dyDescent="0.25">
      <c r="CG62133" s="768"/>
      <c r="CH62133" s="768"/>
      <c r="CI62133" s="850"/>
    </row>
    <row r="62134" spans="85:87" x14ac:dyDescent="0.25">
      <c r="CG62134" s="768"/>
      <c r="CH62134" s="768"/>
      <c r="CI62134" s="850"/>
    </row>
    <row r="62135" spans="85:87" x14ac:dyDescent="0.25">
      <c r="CG62135" s="768"/>
      <c r="CH62135" s="768"/>
      <c r="CI62135" s="850"/>
    </row>
    <row r="62136" spans="85:87" x14ac:dyDescent="0.25">
      <c r="CG62136" s="768"/>
      <c r="CH62136" s="768"/>
      <c r="CI62136" s="850"/>
    </row>
    <row r="62137" spans="85:87" x14ac:dyDescent="0.25">
      <c r="CG62137" s="768"/>
      <c r="CH62137" s="768"/>
      <c r="CI62137" s="850"/>
    </row>
    <row r="62138" spans="85:87" x14ac:dyDescent="0.25">
      <c r="CG62138" s="768"/>
      <c r="CH62138" s="768"/>
      <c r="CI62138" s="850"/>
    </row>
    <row r="62139" spans="85:87" x14ac:dyDescent="0.25">
      <c r="CG62139" s="768"/>
      <c r="CH62139" s="768"/>
      <c r="CI62139" s="850"/>
    </row>
    <row r="62140" spans="85:87" x14ac:dyDescent="0.25">
      <c r="CG62140" s="768"/>
      <c r="CH62140" s="768"/>
      <c r="CI62140" s="850"/>
    </row>
    <row r="62141" spans="85:87" x14ac:dyDescent="0.25">
      <c r="CG62141" s="768"/>
      <c r="CH62141" s="768"/>
      <c r="CI62141" s="850"/>
    </row>
    <row r="62142" spans="85:87" x14ac:dyDescent="0.25">
      <c r="CG62142" s="768"/>
      <c r="CH62142" s="768"/>
      <c r="CI62142" s="850"/>
    </row>
    <row r="62143" spans="85:87" x14ac:dyDescent="0.25">
      <c r="CG62143" s="768"/>
      <c r="CH62143" s="768"/>
      <c r="CI62143" s="850"/>
    </row>
    <row r="62144" spans="85:87" x14ac:dyDescent="0.25">
      <c r="CG62144" s="768"/>
      <c r="CH62144" s="768"/>
      <c r="CI62144" s="850"/>
    </row>
    <row r="62145" spans="85:87" x14ac:dyDescent="0.25">
      <c r="CG62145" s="768"/>
      <c r="CH62145" s="768"/>
      <c r="CI62145" s="850"/>
    </row>
    <row r="62146" spans="85:87" x14ac:dyDescent="0.25">
      <c r="CG62146" s="768"/>
      <c r="CH62146" s="768"/>
      <c r="CI62146" s="850"/>
    </row>
    <row r="62147" spans="85:87" x14ac:dyDescent="0.25">
      <c r="CG62147" s="768"/>
      <c r="CH62147" s="768"/>
      <c r="CI62147" s="850"/>
    </row>
    <row r="62148" spans="85:87" x14ac:dyDescent="0.25">
      <c r="CG62148" s="768"/>
      <c r="CH62148" s="768"/>
      <c r="CI62148" s="850"/>
    </row>
    <row r="62149" spans="85:87" x14ac:dyDescent="0.25">
      <c r="CG62149" s="768"/>
      <c r="CH62149" s="768"/>
      <c r="CI62149" s="850"/>
    </row>
    <row r="62150" spans="85:87" x14ac:dyDescent="0.25">
      <c r="CG62150" s="768"/>
      <c r="CH62150" s="768"/>
      <c r="CI62150" s="850"/>
    </row>
    <row r="62151" spans="85:87" x14ac:dyDescent="0.25">
      <c r="CG62151" s="768"/>
      <c r="CH62151" s="768"/>
      <c r="CI62151" s="850"/>
    </row>
    <row r="62152" spans="85:87" x14ac:dyDescent="0.25">
      <c r="CG62152" s="768"/>
      <c r="CH62152" s="768"/>
      <c r="CI62152" s="850"/>
    </row>
    <row r="62153" spans="85:87" x14ac:dyDescent="0.25">
      <c r="CG62153" s="768"/>
      <c r="CH62153" s="768"/>
      <c r="CI62153" s="850"/>
    </row>
    <row r="62154" spans="85:87" x14ac:dyDescent="0.25">
      <c r="CG62154" s="768"/>
      <c r="CH62154" s="768"/>
      <c r="CI62154" s="850"/>
    </row>
    <row r="62155" spans="85:87" x14ac:dyDescent="0.25">
      <c r="CG62155" s="768"/>
      <c r="CH62155" s="768"/>
      <c r="CI62155" s="850"/>
    </row>
    <row r="62156" spans="85:87" x14ac:dyDescent="0.25">
      <c r="CG62156" s="768"/>
      <c r="CH62156" s="768"/>
      <c r="CI62156" s="850"/>
    </row>
    <row r="62157" spans="85:87" x14ac:dyDescent="0.25">
      <c r="CG62157" s="768"/>
      <c r="CH62157" s="768"/>
      <c r="CI62157" s="850"/>
    </row>
    <row r="62158" spans="85:87" x14ac:dyDescent="0.25">
      <c r="CG62158" s="768"/>
      <c r="CH62158" s="768"/>
      <c r="CI62158" s="850"/>
    </row>
    <row r="62159" spans="85:87" x14ac:dyDescent="0.25">
      <c r="CG62159" s="768"/>
      <c r="CH62159" s="768"/>
      <c r="CI62159" s="850"/>
    </row>
    <row r="62160" spans="85:87" x14ac:dyDescent="0.25">
      <c r="CG62160" s="768"/>
      <c r="CH62160" s="768"/>
      <c r="CI62160" s="850"/>
    </row>
    <row r="62161" spans="85:87" x14ac:dyDescent="0.25">
      <c r="CG62161" s="768"/>
      <c r="CH62161" s="768"/>
      <c r="CI62161" s="850"/>
    </row>
    <row r="62162" spans="85:87" x14ac:dyDescent="0.25">
      <c r="CG62162" s="768"/>
      <c r="CH62162" s="768"/>
      <c r="CI62162" s="850"/>
    </row>
    <row r="62163" spans="85:87" x14ac:dyDescent="0.25">
      <c r="CG62163" s="768"/>
      <c r="CH62163" s="768"/>
      <c r="CI62163" s="850"/>
    </row>
    <row r="62164" spans="85:87" x14ac:dyDescent="0.25">
      <c r="CG62164" s="768"/>
      <c r="CH62164" s="768"/>
      <c r="CI62164" s="850"/>
    </row>
    <row r="62165" spans="85:87" x14ac:dyDescent="0.25">
      <c r="CG62165" s="768"/>
      <c r="CH62165" s="768"/>
      <c r="CI62165" s="850"/>
    </row>
    <row r="62166" spans="85:87" x14ac:dyDescent="0.25">
      <c r="CG62166" s="768"/>
      <c r="CH62166" s="768"/>
      <c r="CI62166" s="850"/>
    </row>
    <row r="62167" spans="85:87" x14ac:dyDescent="0.25">
      <c r="CG62167" s="768"/>
      <c r="CH62167" s="768"/>
      <c r="CI62167" s="850"/>
    </row>
    <row r="62168" spans="85:87" x14ac:dyDescent="0.25">
      <c r="CG62168" s="768"/>
      <c r="CH62168" s="768"/>
      <c r="CI62168" s="850"/>
    </row>
    <row r="62169" spans="85:87" x14ac:dyDescent="0.25">
      <c r="CG62169" s="768"/>
      <c r="CH62169" s="768"/>
      <c r="CI62169" s="850"/>
    </row>
    <row r="62170" spans="85:87" x14ac:dyDescent="0.25">
      <c r="CG62170" s="768"/>
      <c r="CH62170" s="768"/>
      <c r="CI62170" s="850"/>
    </row>
    <row r="62171" spans="85:87" x14ac:dyDescent="0.25">
      <c r="CG62171" s="768"/>
      <c r="CH62171" s="768"/>
      <c r="CI62171" s="850"/>
    </row>
    <row r="62172" spans="85:87" x14ac:dyDescent="0.25">
      <c r="CG62172" s="768"/>
      <c r="CH62172" s="768"/>
      <c r="CI62172" s="850"/>
    </row>
    <row r="62173" spans="85:87" x14ac:dyDescent="0.25">
      <c r="CG62173" s="768"/>
      <c r="CH62173" s="768"/>
      <c r="CI62173" s="850"/>
    </row>
    <row r="62174" spans="85:87" x14ac:dyDescent="0.25">
      <c r="CG62174" s="768"/>
      <c r="CH62174" s="768"/>
      <c r="CI62174" s="850"/>
    </row>
    <row r="62175" spans="85:87" x14ac:dyDescent="0.25">
      <c r="CG62175" s="768"/>
      <c r="CH62175" s="768"/>
      <c r="CI62175" s="850"/>
    </row>
    <row r="62176" spans="85:87" x14ac:dyDescent="0.25">
      <c r="CG62176" s="768"/>
      <c r="CH62176" s="768"/>
      <c r="CI62176" s="850"/>
    </row>
    <row r="62177" spans="85:87" x14ac:dyDescent="0.25">
      <c r="CG62177" s="768"/>
      <c r="CH62177" s="768"/>
      <c r="CI62177" s="850"/>
    </row>
    <row r="62178" spans="85:87" x14ac:dyDescent="0.25">
      <c r="CG62178" s="768"/>
      <c r="CH62178" s="768"/>
      <c r="CI62178" s="850"/>
    </row>
    <row r="62179" spans="85:87" x14ac:dyDescent="0.25">
      <c r="CG62179" s="768"/>
      <c r="CH62179" s="768"/>
      <c r="CI62179" s="850"/>
    </row>
    <row r="62180" spans="85:87" x14ac:dyDescent="0.25">
      <c r="CG62180" s="768"/>
      <c r="CH62180" s="768"/>
      <c r="CI62180" s="850"/>
    </row>
    <row r="62181" spans="85:87" x14ac:dyDescent="0.25">
      <c r="CG62181" s="768"/>
      <c r="CH62181" s="768"/>
      <c r="CI62181" s="850"/>
    </row>
    <row r="62182" spans="85:87" x14ac:dyDescent="0.25">
      <c r="CG62182" s="768"/>
      <c r="CH62182" s="768"/>
      <c r="CI62182" s="850"/>
    </row>
    <row r="62183" spans="85:87" x14ac:dyDescent="0.25">
      <c r="CG62183" s="768"/>
      <c r="CH62183" s="768"/>
      <c r="CI62183" s="850"/>
    </row>
    <row r="62184" spans="85:87" x14ac:dyDescent="0.25">
      <c r="CG62184" s="768"/>
      <c r="CH62184" s="768"/>
      <c r="CI62184" s="850"/>
    </row>
    <row r="62185" spans="85:87" x14ac:dyDescent="0.25">
      <c r="CG62185" s="768"/>
      <c r="CH62185" s="768"/>
      <c r="CI62185" s="850"/>
    </row>
    <row r="62186" spans="85:87" x14ac:dyDescent="0.25">
      <c r="CG62186" s="768"/>
      <c r="CH62186" s="768"/>
      <c r="CI62186" s="850"/>
    </row>
    <row r="62187" spans="85:87" x14ac:dyDescent="0.25">
      <c r="CG62187" s="768"/>
      <c r="CH62187" s="768"/>
      <c r="CI62187" s="850"/>
    </row>
    <row r="62188" spans="85:87" x14ac:dyDescent="0.25">
      <c r="CG62188" s="768"/>
      <c r="CH62188" s="768"/>
      <c r="CI62188" s="850"/>
    </row>
    <row r="62189" spans="85:87" x14ac:dyDescent="0.25">
      <c r="CG62189" s="768"/>
      <c r="CH62189" s="768"/>
      <c r="CI62189" s="850"/>
    </row>
    <row r="62190" spans="85:87" x14ac:dyDescent="0.25">
      <c r="CG62190" s="768"/>
      <c r="CH62190" s="768"/>
      <c r="CI62190" s="850"/>
    </row>
    <row r="62191" spans="85:87" x14ac:dyDescent="0.25">
      <c r="CG62191" s="768"/>
      <c r="CH62191" s="768"/>
      <c r="CI62191" s="850"/>
    </row>
    <row r="62192" spans="85:87" x14ac:dyDescent="0.25">
      <c r="CG62192" s="768"/>
      <c r="CH62192" s="768"/>
      <c r="CI62192" s="850"/>
    </row>
    <row r="62193" spans="85:87" x14ac:dyDescent="0.25">
      <c r="CG62193" s="768"/>
      <c r="CH62193" s="768"/>
      <c r="CI62193" s="850"/>
    </row>
    <row r="62194" spans="85:87" x14ac:dyDescent="0.25">
      <c r="CG62194" s="768"/>
      <c r="CH62194" s="768"/>
      <c r="CI62194" s="850"/>
    </row>
    <row r="62195" spans="85:87" x14ac:dyDescent="0.25">
      <c r="CG62195" s="768"/>
      <c r="CH62195" s="768"/>
      <c r="CI62195" s="850"/>
    </row>
    <row r="62196" spans="85:87" x14ac:dyDescent="0.25">
      <c r="CG62196" s="768"/>
      <c r="CH62196" s="768"/>
      <c r="CI62196" s="850"/>
    </row>
    <row r="62197" spans="85:87" x14ac:dyDescent="0.25">
      <c r="CG62197" s="768"/>
      <c r="CH62197" s="768"/>
      <c r="CI62197" s="850"/>
    </row>
    <row r="62198" spans="85:87" x14ac:dyDescent="0.25">
      <c r="CG62198" s="768"/>
      <c r="CH62198" s="768"/>
      <c r="CI62198" s="850"/>
    </row>
    <row r="62199" spans="85:87" x14ac:dyDescent="0.25">
      <c r="CG62199" s="768"/>
      <c r="CH62199" s="768"/>
      <c r="CI62199" s="850"/>
    </row>
    <row r="62200" spans="85:87" x14ac:dyDescent="0.25">
      <c r="CG62200" s="768"/>
      <c r="CH62200" s="768"/>
      <c r="CI62200" s="850"/>
    </row>
    <row r="62201" spans="85:87" x14ac:dyDescent="0.25">
      <c r="CG62201" s="768"/>
      <c r="CH62201" s="768"/>
      <c r="CI62201" s="850"/>
    </row>
    <row r="62202" spans="85:87" x14ac:dyDescent="0.25">
      <c r="CG62202" s="768"/>
      <c r="CH62202" s="768"/>
      <c r="CI62202" s="850"/>
    </row>
    <row r="62203" spans="85:87" x14ac:dyDescent="0.25">
      <c r="CG62203" s="768"/>
      <c r="CH62203" s="768"/>
      <c r="CI62203" s="850"/>
    </row>
    <row r="62204" spans="85:87" x14ac:dyDescent="0.25">
      <c r="CG62204" s="768"/>
      <c r="CH62204" s="768"/>
      <c r="CI62204" s="850"/>
    </row>
    <row r="62205" spans="85:87" x14ac:dyDescent="0.25">
      <c r="CG62205" s="768"/>
      <c r="CH62205" s="768"/>
      <c r="CI62205" s="850"/>
    </row>
    <row r="62206" spans="85:87" x14ac:dyDescent="0.25">
      <c r="CG62206" s="768"/>
      <c r="CH62206" s="768"/>
      <c r="CI62206" s="850"/>
    </row>
    <row r="62207" spans="85:87" x14ac:dyDescent="0.25">
      <c r="CG62207" s="768"/>
      <c r="CH62207" s="768"/>
      <c r="CI62207" s="850"/>
    </row>
    <row r="62208" spans="85:87" x14ac:dyDescent="0.25">
      <c r="CG62208" s="768"/>
      <c r="CH62208" s="768"/>
      <c r="CI62208" s="850"/>
    </row>
    <row r="62209" spans="85:87" x14ac:dyDescent="0.25">
      <c r="CG62209" s="768"/>
      <c r="CH62209" s="768"/>
      <c r="CI62209" s="850"/>
    </row>
    <row r="62210" spans="85:87" x14ac:dyDescent="0.25">
      <c r="CG62210" s="768"/>
      <c r="CH62210" s="768"/>
      <c r="CI62210" s="850"/>
    </row>
    <row r="62211" spans="85:87" x14ac:dyDescent="0.25">
      <c r="CG62211" s="768"/>
      <c r="CH62211" s="768"/>
      <c r="CI62211" s="850"/>
    </row>
    <row r="62212" spans="85:87" x14ac:dyDescent="0.25">
      <c r="CG62212" s="768"/>
      <c r="CH62212" s="768"/>
      <c r="CI62212" s="850"/>
    </row>
    <row r="62213" spans="85:87" x14ac:dyDescent="0.25">
      <c r="CG62213" s="768"/>
      <c r="CH62213" s="768"/>
      <c r="CI62213" s="850"/>
    </row>
    <row r="62214" spans="85:87" x14ac:dyDescent="0.25">
      <c r="CG62214" s="768"/>
      <c r="CH62214" s="768"/>
      <c r="CI62214" s="850"/>
    </row>
    <row r="62215" spans="85:87" x14ac:dyDescent="0.25">
      <c r="CG62215" s="768"/>
      <c r="CH62215" s="768"/>
      <c r="CI62215" s="850"/>
    </row>
    <row r="62216" spans="85:87" x14ac:dyDescent="0.25">
      <c r="CG62216" s="768"/>
      <c r="CH62216" s="768"/>
      <c r="CI62216" s="850"/>
    </row>
    <row r="62217" spans="85:87" x14ac:dyDescent="0.25">
      <c r="CG62217" s="768"/>
      <c r="CH62217" s="768"/>
      <c r="CI62217" s="850"/>
    </row>
    <row r="62218" spans="85:87" x14ac:dyDescent="0.25">
      <c r="CG62218" s="768"/>
      <c r="CH62218" s="768"/>
      <c r="CI62218" s="850"/>
    </row>
    <row r="62219" spans="85:87" x14ac:dyDescent="0.25">
      <c r="CG62219" s="768"/>
      <c r="CH62219" s="768"/>
      <c r="CI62219" s="850"/>
    </row>
    <row r="62220" spans="85:87" x14ac:dyDescent="0.25">
      <c r="CG62220" s="768"/>
      <c r="CH62220" s="768"/>
      <c r="CI62220" s="850"/>
    </row>
    <row r="62221" spans="85:87" x14ac:dyDescent="0.25">
      <c r="CG62221" s="768"/>
      <c r="CH62221" s="768"/>
      <c r="CI62221" s="850"/>
    </row>
    <row r="62222" spans="85:87" x14ac:dyDescent="0.25">
      <c r="CG62222" s="768"/>
      <c r="CH62222" s="768"/>
      <c r="CI62222" s="850"/>
    </row>
    <row r="62223" spans="85:87" x14ac:dyDescent="0.25">
      <c r="CG62223" s="768"/>
      <c r="CH62223" s="768"/>
      <c r="CI62223" s="850"/>
    </row>
    <row r="62224" spans="85:87" x14ac:dyDescent="0.25">
      <c r="CG62224" s="768"/>
      <c r="CH62224" s="768"/>
      <c r="CI62224" s="850"/>
    </row>
    <row r="62225" spans="85:87" x14ac:dyDescent="0.25">
      <c r="CG62225" s="768"/>
      <c r="CH62225" s="768"/>
      <c r="CI62225" s="850"/>
    </row>
    <row r="62226" spans="85:87" x14ac:dyDescent="0.25">
      <c r="CG62226" s="768"/>
      <c r="CH62226" s="768"/>
      <c r="CI62226" s="850"/>
    </row>
    <row r="62227" spans="85:87" x14ac:dyDescent="0.25">
      <c r="CG62227" s="768"/>
      <c r="CH62227" s="768"/>
      <c r="CI62227" s="850"/>
    </row>
    <row r="62228" spans="85:87" x14ac:dyDescent="0.25">
      <c r="CG62228" s="768"/>
      <c r="CH62228" s="768"/>
      <c r="CI62228" s="850"/>
    </row>
    <row r="62229" spans="85:87" x14ac:dyDescent="0.25">
      <c r="CG62229" s="768"/>
      <c r="CH62229" s="768"/>
      <c r="CI62229" s="850"/>
    </row>
    <row r="62230" spans="85:87" x14ac:dyDescent="0.25">
      <c r="CG62230" s="768"/>
      <c r="CH62230" s="768"/>
      <c r="CI62230" s="850"/>
    </row>
    <row r="62231" spans="85:87" x14ac:dyDescent="0.25">
      <c r="CG62231" s="768"/>
      <c r="CH62231" s="768"/>
      <c r="CI62231" s="850"/>
    </row>
    <row r="62232" spans="85:87" x14ac:dyDescent="0.25">
      <c r="CG62232" s="768"/>
      <c r="CH62232" s="768"/>
      <c r="CI62232" s="850"/>
    </row>
    <row r="62233" spans="85:87" x14ac:dyDescent="0.25">
      <c r="CG62233" s="768"/>
      <c r="CH62233" s="768"/>
      <c r="CI62233" s="850"/>
    </row>
    <row r="62234" spans="85:87" x14ac:dyDescent="0.25">
      <c r="CG62234" s="768"/>
      <c r="CH62234" s="768"/>
      <c r="CI62234" s="850"/>
    </row>
    <row r="62235" spans="85:87" x14ac:dyDescent="0.25">
      <c r="CG62235" s="768"/>
      <c r="CH62235" s="768"/>
      <c r="CI62235" s="850"/>
    </row>
    <row r="62236" spans="85:87" x14ac:dyDescent="0.25">
      <c r="CG62236" s="768"/>
      <c r="CH62236" s="768"/>
      <c r="CI62236" s="850"/>
    </row>
    <row r="62237" spans="85:87" x14ac:dyDescent="0.25">
      <c r="CG62237" s="768"/>
      <c r="CH62237" s="768"/>
      <c r="CI62237" s="850"/>
    </row>
    <row r="62238" spans="85:87" x14ac:dyDescent="0.25">
      <c r="CG62238" s="768"/>
      <c r="CH62238" s="768"/>
      <c r="CI62238" s="850"/>
    </row>
    <row r="62239" spans="85:87" x14ac:dyDescent="0.25">
      <c r="CG62239" s="768"/>
      <c r="CH62239" s="768"/>
      <c r="CI62239" s="850"/>
    </row>
    <row r="62240" spans="85:87" x14ac:dyDescent="0.25">
      <c r="CG62240" s="768"/>
      <c r="CH62240" s="768"/>
      <c r="CI62240" s="850"/>
    </row>
    <row r="62241" spans="85:87" x14ac:dyDescent="0.25">
      <c r="CG62241" s="768"/>
      <c r="CH62241" s="768"/>
      <c r="CI62241" s="850"/>
    </row>
    <row r="62242" spans="85:87" x14ac:dyDescent="0.25">
      <c r="CG62242" s="768"/>
      <c r="CH62242" s="768"/>
      <c r="CI62242" s="850"/>
    </row>
    <row r="62243" spans="85:87" x14ac:dyDescent="0.25">
      <c r="CG62243" s="768"/>
      <c r="CH62243" s="768"/>
      <c r="CI62243" s="850"/>
    </row>
    <row r="62244" spans="85:87" x14ac:dyDescent="0.25">
      <c r="CG62244" s="768"/>
      <c r="CH62244" s="768"/>
      <c r="CI62244" s="850"/>
    </row>
    <row r="62245" spans="85:87" x14ac:dyDescent="0.25">
      <c r="CG62245" s="768"/>
      <c r="CH62245" s="768"/>
      <c r="CI62245" s="850"/>
    </row>
    <row r="62246" spans="85:87" x14ac:dyDescent="0.25">
      <c r="CG62246" s="768"/>
      <c r="CH62246" s="768"/>
      <c r="CI62246" s="850"/>
    </row>
    <row r="62247" spans="85:87" x14ac:dyDescent="0.25">
      <c r="CG62247" s="768"/>
      <c r="CH62247" s="768"/>
      <c r="CI62247" s="850"/>
    </row>
    <row r="62248" spans="85:87" x14ac:dyDescent="0.25">
      <c r="CG62248" s="768"/>
      <c r="CH62248" s="768"/>
      <c r="CI62248" s="850"/>
    </row>
    <row r="62249" spans="85:87" x14ac:dyDescent="0.25">
      <c r="CG62249" s="768"/>
      <c r="CH62249" s="768"/>
      <c r="CI62249" s="850"/>
    </row>
    <row r="62250" spans="85:87" x14ac:dyDescent="0.25">
      <c r="CG62250" s="768"/>
      <c r="CH62250" s="768"/>
      <c r="CI62250" s="850"/>
    </row>
    <row r="62251" spans="85:87" x14ac:dyDescent="0.25">
      <c r="CG62251" s="768"/>
      <c r="CH62251" s="768"/>
      <c r="CI62251" s="850"/>
    </row>
    <row r="62252" spans="85:87" x14ac:dyDescent="0.25">
      <c r="CG62252" s="768"/>
      <c r="CH62252" s="768"/>
      <c r="CI62252" s="850"/>
    </row>
    <row r="62253" spans="85:87" x14ac:dyDescent="0.25">
      <c r="CG62253" s="768"/>
      <c r="CH62253" s="768"/>
      <c r="CI62253" s="850"/>
    </row>
    <row r="62254" spans="85:87" x14ac:dyDescent="0.25">
      <c r="CG62254" s="768"/>
      <c r="CH62254" s="768"/>
      <c r="CI62254" s="850"/>
    </row>
    <row r="62255" spans="85:87" x14ac:dyDescent="0.25">
      <c r="CG62255" s="768"/>
      <c r="CH62255" s="768"/>
      <c r="CI62255" s="850"/>
    </row>
    <row r="62256" spans="85:87" x14ac:dyDescent="0.25">
      <c r="CG62256" s="768"/>
      <c r="CH62256" s="768"/>
      <c r="CI62256" s="850"/>
    </row>
    <row r="62257" spans="85:87" x14ac:dyDescent="0.25">
      <c r="CG62257" s="768"/>
      <c r="CH62257" s="768"/>
      <c r="CI62257" s="850"/>
    </row>
    <row r="62258" spans="85:87" x14ac:dyDescent="0.25">
      <c r="CG62258" s="768"/>
      <c r="CH62258" s="768"/>
      <c r="CI62258" s="850"/>
    </row>
    <row r="62259" spans="85:87" x14ac:dyDescent="0.25">
      <c r="CG62259" s="768"/>
      <c r="CH62259" s="768"/>
      <c r="CI62259" s="850"/>
    </row>
    <row r="62260" spans="85:87" x14ac:dyDescent="0.25">
      <c r="CG62260" s="768"/>
      <c r="CH62260" s="768"/>
      <c r="CI62260" s="850"/>
    </row>
    <row r="62261" spans="85:87" x14ac:dyDescent="0.25">
      <c r="CG62261" s="768"/>
      <c r="CH62261" s="768"/>
      <c r="CI62261" s="850"/>
    </row>
    <row r="62262" spans="85:87" x14ac:dyDescent="0.25">
      <c r="CG62262" s="768"/>
      <c r="CH62262" s="768"/>
      <c r="CI62262" s="850"/>
    </row>
    <row r="62263" spans="85:87" x14ac:dyDescent="0.25">
      <c r="CG62263" s="768"/>
      <c r="CH62263" s="768"/>
      <c r="CI62263" s="850"/>
    </row>
    <row r="62264" spans="85:87" x14ac:dyDescent="0.25">
      <c r="CG62264" s="768"/>
      <c r="CH62264" s="768"/>
      <c r="CI62264" s="850"/>
    </row>
    <row r="62265" spans="85:87" x14ac:dyDescent="0.25">
      <c r="CG62265" s="768"/>
      <c r="CH62265" s="768"/>
      <c r="CI62265" s="850"/>
    </row>
    <row r="62266" spans="85:87" x14ac:dyDescent="0.25">
      <c r="CG62266" s="768"/>
      <c r="CH62266" s="768"/>
      <c r="CI62266" s="850"/>
    </row>
    <row r="62267" spans="85:87" x14ac:dyDescent="0.25">
      <c r="CG62267" s="768"/>
      <c r="CH62267" s="768"/>
      <c r="CI62267" s="850"/>
    </row>
    <row r="62268" spans="85:87" x14ac:dyDescent="0.25">
      <c r="CG62268" s="768"/>
      <c r="CH62268" s="768"/>
      <c r="CI62268" s="850"/>
    </row>
    <row r="62269" spans="85:87" x14ac:dyDescent="0.25">
      <c r="CG62269" s="768"/>
      <c r="CH62269" s="768"/>
      <c r="CI62269" s="850"/>
    </row>
    <row r="62270" spans="85:87" x14ac:dyDescent="0.25">
      <c r="CG62270" s="768"/>
      <c r="CH62270" s="768"/>
      <c r="CI62270" s="850"/>
    </row>
    <row r="62271" spans="85:87" x14ac:dyDescent="0.25">
      <c r="CG62271" s="768"/>
      <c r="CH62271" s="768"/>
      <c r="CI62271" s="850"/>
    </row>
    <row r="62272" spans="85:87" x14ac:dyDescent="0.25">
      <c r="CG62272" s="768"/>
      <c r="CH62272" s="768"/>
      <c r="CI62272" s="850"/>
    </row>
    <row r="62273" spans="85:87" x14ac:dyDescent="0.25">
      <c r="CG62273" s="768"/>
      <c r="CH62273" s="768"/>
      <c r="CI62273" s="850"/>
    </row>
    <row r="62274" spans="85:87" x14ac:dyDescent="0.25">
      <c r="CG62274" s="768"/>
      <c r="CH62274" s="768"/>
      <c r="CI62274" s="850"/>
    </row>
    <row r="62275" spans="85:87" x14ac:dyDescent="0.25">
      <c r="CG62275" s="768"/>
      <c r="CH62275" s="768"/>
      <c r="CI62275" s="850"/>
    </row>
    <row r="62276" spans="85:87" x14ac:dyDescent="0.25">
      <c r="CG62276" s="768"/>
      <c r="CH62276" s="768"/>
      <c r="CI62276" s="850"/>
    </row>
    <row r="62277" spans="85:87" x14ac:dyDescent="0.25">
      <c r="CG62277" s="768"/>
      <c r="CH62277" s="768"/>
      <c r="CI62277" s="850"/>
    </row>
    <row r="62278" spans="85:87" x14ac:dyDescent="0.25">
      <c r="CG62278" s="768"/>
      <c r="CH62278" s="768"/>
      <c r="CI62278" s="850"/>
    </row>
    <row r="62279" spans="85:87" x14ac:dyDescent="0.25">
      <c r="CG62279" s="768"/>
      <c r="CH62279" s="768"/>
      <c r="CI62279" s="850"/>
    </row>
    <row r="62280" spans="85:87" x14ac:dyDescent="0.25">
      <c r="CG62280" s="768"/>
      <c r="CH62280" s="768"/>
      <c r="CI62280" s="850"/>
    </row>
    <row r="62281" spans="85:87" x14ac:dyDescent="0.25">
      <c r="CG62281" s="768"/>
      <c r="CH62281" s="768"/>
      <c r="CI62281" s="850"/>
    </row>
    <row r="62282" spans="85:87" x14ac:dyDescent="0.25">
      <c r="CG62282" s="768"/>
      <c r="CH62282" s="768"/>
      <c r="CI62282" s="850"/>
    </row>
    <row r="62283" spans="85:87" x14ac:dyDescent="0.25">
      <c r="CG62283" s="768"/>
      <c r="CH62283" s="768"/>
      <c r="CI62283" s="850"/>
    </row>
    <row r="62284" spans="85:87" x14ac:dyDescent="0.25">
      <c r="CG62284" s="768"/>
      <c r="CH62284" s="768"/>
      <c r="CI62284" s="850"/>
    </row>
    <row r="62285" spans="85:87" x14ac:dyDescent="0.25">
      <c r="CG62285" s="768"/>
      <c r="CH62285" s="768"/>
      <c r="CI62285" s="850"/>
    </row>
    <row r="62286" spans="85:87" x14ac:dyDescent="0.25">
      <c r="CG62286" s="768"/>
      <c r="CH62286" s="768"/>
      <c r="CI62286" s="850"/>
    </row>
    <row r="62287" spans="85:87" x14ac:dyDescent="0.25">
      <c r="CG62287" s="768"/>
      <c r="CH62287" s="768"/>
      <c r="CI62287" s="850"/>
    </row>
    <row r="62288" spans="85:87" x14ac:dyDescent="0.25">
      <c r="CG62288" s="768"/>
      <c r="CH62288" s="768"/>
      <c r="CI62288" s="850"/>
    </row>
    <row r="62289" spans="85:87" x14ac:dyDescent="0.25">
      <c r="CG62289" s="768"/>
      <c r="CH62289" s="768"/>
      <c r="CI62289" s="850"/>
    </row>
    <row r="62290" spans="85:87" x14ac:dyDescent="0.25">
      <c r="CG62290" s="768"/>
      <c r="CH62290" s="768"/>
      <c r="CI62290" s="850"/>
    </row>
    <row r="62291" spans="85:87" x14ac:dyDescent="0.25">
      <c r="CG62291" s="768"/>
      <c r="CH62291" s="768"/>
      <c r="CI62291" s="850"/>
    </row>
    <row r="62292" spans="85:87" x14ac:dyDescent="0.25">
      <c r="CG62292" s="768"/>
      <c r="CH62292" s="768"/>
      <c r="CI62292" s="850"/>
    </row>
    <row r="62293" spans="85:87" x14ac:dyDescent="0.25">
      <c r="CG62293" s="768"/>
      <c r="CH62293" s="768"/>
      <c r="CI62293" s="850"/>
    </row>
    <row r="62294" spans="85:87" x14ac:dyDescent="0.25">
      <c r="CG62294" s="768"/>
      <c r="CH62294" s="768"/>
      <c r="CI62294" s="850"/>
    </row>
    <row r="62295" spans="85:87" x14ac:dyDescent="0.25">
      <c r="CG62295" s="768"/>
      <c r="CH62295" s="768"/>
      <c r="CI62295" s="850"/>
    </row>
    <row r="62296" spans="85:87" x14ac:dyDescent="0.25">
      <c r="CG62296" s="768"/>
      <c r="CH62296" s="768"/>
      <c r="CI62296" s="850"/>
    </row>
    <row r="62297" spans="85:87" x14ac:dyDescent="0.25">
      <c r="CG62297" s="768"/>
      <c r="CH62297" s="768"/>
      <c r="CI62297" s="850"/>
    </row>
    <row r="62298" spans="85:87" x14ac:dyDescent="0.25">
      <c r="CG62298" s="768"/>
      <c r="CH62298" s="768"/>
      <c r="CI62298" s="850"/>
    </row>
    <row r="62299" spans="85:87" x14ac:dyDescent="0.25">
      <c r="CG62299" s="768"/>
      <c r="CH62299" s="768"/>
      <c r="CI62299" s="850"/>
    </row>
    <row r="62300" spans="85:87" x14ac:dyDescent="0.25">
      <c r="CG62300" s="768"/>
      <c r="CH62300" s="768"/>
      <c r="CI62300" s="850"/>
    </row>
    <row r="62301" spans="85:87" x14ac:dyDescent="0.25">
      <c r="CG62301" s="768"/>
      <c r="CH62301" s="768"/>
      <c r="CI62301" s="850"/>
    </row>
    <row r="62302" spans="85:87" x14ac:dyDescent="0.25">
      <c r="CG62302" s="768"/>
      <c r="CH62302" s="768"/>
      <c r="CI62302" s="850"/>
    </row>
    <row r="62303" spans="85:87" x14ac:dyDescent="0.25">
      <c r="CG62303" s="768"/>
      <c r="CH62303" s="768"/>
      <c r="CI62303" s="850"/>
    </row>
    <row r="62304" spans="85:87" x14ac:dyDescent="0.25">
      <c r="CG62304" s="768"/>
      <c r="CH62304" s="768"/>
      <c r="CI62304" s="850"/>
    </row>
    <row r="62305" spans="85:87" x14ac:dyDescent="0.25">
      <c r="CG62305" s="768"/>
      <c r="CH62305" s="768"/>
      <c r="CI62305" s="850"/>
    </row>
    <row r="62306" spans="85:87" x14ac:dyDescent="0.25">
      <c r="CG62306" s="768"/>
      <c r="CH62306" s="768"/>
      <c r="CI62306" s="850"/>
    </row>
    <row r="62307" spans="85:87" x14ac:dyDescent="0.25">
      <c r="CG62307" s="768"/>
      <c r="CH62307" s="768"/>
      <c r="CI62307" s="850"/>
    </row>
    <row r="62308" spans="85:87" x14ac:dyDescent="0.25">
      <c r="CG62308" s="768"/>
      <c r="CH62308" s="768"/>
      <c r="CI62308" s="850"/>
    </row>
    <row r="62309" spans="85:87" x14ac:dyDescent="0.25">
      <c r="CG62309" s="768"/>
      <c r="CH62309" s="768"/>
      <c r="CI62309" s="850"/>
    </row>
    <row r="62310" spans="85:87" x14ac:dyDescent="0.25">
      <c r="CG62310" s="768"/>
      <c r="CH62310" s="768"/>
      <c r="CI62310" s="850"/>
    </row>
    <row r="62311" spans="85:87" x14ac:dyDescent="0.25">
      <c r="CG62311" s="768"/>
      <c r="CH62311" s="768"/>
      <c r="CI62311" s="850"/>
    </row>
    <row r="62312" spans="85:87" x14ac:dyDescent="0.25">
      <c r="CG62312" s="768"/>
      <c r="CH62312" s="768"/>
      <c r="CI62312" s="850"/>
    </row>
    <row r="62313" spans="85:87" x14ac:dyDescent="0.25">
      <c r="CG62313" s="768"/>
      <c r="CH62313" s="768"/>
      <c r="CI62313" s="850"/>
    </row>
    <row r="62314" spans="85:87" x14ac:dyDescent="0.25">
      <c r="CG62314" s="768"/>
      <c r="CH62314" s="768"/>
      <c r="CI62314" s="850"/>
    </row>
    <row r="62315" spans="85:87" x14ac:dyDescent="0.25">
      <c r="CG62315" s="768"/>
      <c r="CH62315" s="768"/>
      <c r="CI62315" s="850"/>
    </row>
    <row r="62316" spans="85:87" x14ac:dyDescent="0.25">
      <c r="CG62316" s="768"/>
      <c r="CH62316" s="768"/>
      <c r="CI62316" s="850"/>
    </row>
    <row r="62317" spans="85:87" x14ac:dyDescent="0.25">
      <c r="CG62317" s="768"/>
      <c r="CH62317" s="768"/>
      <c r="CI62317" s="850"/>
    </row>
    <row r="62318" spans="85:87" x14ac:dyDescent="0.25">
      <c r="CG62318" s="768"/>
      <c r="CH62318" s="768"/>
      <c r="CI62318" s="850"/>
    </row>
    <row r="62319" spans="85:87" x14ac:dyDescent="0.25">
      <c r="CG62319" s="768"/>
      <c r="CH62319" s="768"/>
      <c r="CI62319" s="850"/>
    </row>
    <row r="62320" spans="85:87" x14ac:dyDescent="0.25">
      <c r="CG62320" s="768"/>
      <c r="CH62320" s="768"/>
      <c r="CI62320" s="850"/>
    </row>
    <row r="62321" spans="85:87" x14ac:dyDescent="0.25">
      <c r="CG62321" s="768"/>
      <c r="CH62321" s="768"/>
      <c r="CI62321" s="850"/>
    </row>
    <row r="62322" spans="85:87" x14ac:dyDescent="0.25">
      <c r="CG62322" s="768"/>
      <c r="CH62322" s="768"/>
      <c r="CI62322" s="850"/>
    </row>
    <row r="62323" spans="85:87" x14ac:dyDescent="0.25">
      <c r="CG62323" s="768"/>
      <c r="CH62323" s="768"/>
      <c r="CI62323" s="850"/>
    </row>
    <row r="62324" spans="85:87" x14ac:dyDescent="0.25">
      <c r="CG62324" s="768"/>
      <c r="CH62324" s="768"/>
      <c r="CI62324" s="850"/>
    </row>
    <row r="62325" spans="85:87" x14ac:dyDescent="0.25">
      <c r="CG62325" s="768"/>
      <c r="CH62325" s="768"/>
      <c r="CI62325" s="850"/>
    </row>
    <row r="62326" spans="85:87" x14ac:dyDescent="0.25">
      <c r="CG62326" s="768"/>
      <c r="CH62326" s="768"/>
      <c r="CI62326" s="850"/>
    </row>
    <row r="62327" spans="85:87" x14ac:dyDescent="0.25">
      <c r="CG62327" s="768"/>
      <c r="CH62327" s="768"/>
      <c r="CI62327" s="850"/>
    </row>
    <row r="62328" spans="85:87" x14ac:dyDescent="0.25">
      <c r="CG62328" s="768"/>
      <c r="CH62328" s="768"/>
      <c r="CI62328" s="850"/>
    </row>
    <row r="62329" spans="85:87" x14ac:dyDescent="0.25">
      <c r="CG62329" s="768"/>
      <c r="CH62329" s="768"/>
      <c r="CI62329" s="850"/>
    </row>
    <row r="62330" spans="85:87" x14ac:dyDescent="0.25">
      <c r="CG62330" s="768"/>
      <c r="CH62330" s="768"/>
      <c r="CI62330" s="850"/>
    </row>
    <row r="62331" spans="85:87" x14ac:dyDescent="0.25">
      <c r="CG62331" s="768"/>
      <c r="CH62331" s="768"/>
      <c r="CI62331" s="850"/>
    </row>
    <row r="62332" spans="85:87" x14ac:dyDescent="0.25">
      <c r="CG62332" s="768"/>
      <c r="CH62332" s="768"/>
      <c r="CI62332" s="850"/>
    </row>
    <row r="62333" spans="85:87" x14ac:dyDescent="0.25">
      <c r="CG62333" s="768"/>
      <c r="CH62333" s="768"/>
      <c r="CI62333" s="850"/>
    </row>
    <row r="62334" spans="85:87" x14ac:dyDescent="0.25">
      <c r="CG62334" s="768"/>
      <c r="CH62334" s="768"/>
      <c r="CI62334" s="850"/>
    </row>
    <row r="62335" spans="85:87" x14ac:dyDescent="0.25">
      <c r="CG62335" s="768"/>
      <c r="CH62335" s="768"/>
      <c r="CI62335" s="850"/>
    </row>
    <row r="62336" spans="85:87" x14ac:dyDescent="0.25">
      <c r="CG62336" s="768"/>
      <c r="CH62336" s="768"/>
      <c r="CI62336" s="850"/>
    </row>
    <row r="62337" spans="85:87" x14ac:dyDescent="0.25">
      <c r="CG62337" s="768"/>
      <c r="CH62337" s="768"/>
      <c r="CI62337" s="850"/>
    </row>
    <row r="62338" spans="85:87" x14ac:dyDescent="0.25">
      <c r="CG62338" s="768"/>
      <c r="CH62338" s="768"/>
      <c r="CI62338" s="850"/>
    </row>
    <row r="62339" spans="85:87" x14ac:dyDescent="0.25">
      <c r="CG62339" s="768"/>
      <c r="CH62339" s="768"/>
      <c r="CI62339" s="850"/>
    </row>
    <row r="62340" spans="85:87" x14ac:dyDescent="0.25">
      <c r="CG62340" s="768"/>
      <c r="CH62340" s="768"/>
      <c r="CI62340" s="850"/>
    </row>
    <row r="62341" spans="85:87" x14ac:dyDescent="0.25">
      <c r="CG62341" s="768"/>
      <c r="CH62341" s="768"/>
      <c r="CI62341" s="850"/>
    </row>
    <row r="62342" spans="85:87" x14ac:dyDescent="0.25">
      <c r="CG62342" s="768"/>
      <c r="CH62342" s="768"/>
      <c r="CI62342" s="850"/>
    </row>
    <row r="62343" spans="85:87" x14ac:dyDescent="0.25">
      <c r="CG62343" s="768"/>
      <c r="CH62343" s="768"/>
      <c r="CI62343" s="850"/>
    </row>
    <row r="62344" spans="85:87" x14ac:dyDescent="0.25">
      <c r="CG62344" s="768"/>
      <c r="CH62344" s="768"/>
      <c r="CI62344" s="850"/>
    </row>
    <row r="62345" spans="85:87" x14ac:dyDescent="0.25">
      <c r="CG62345" s="768"/>
      <c r="CH62345" s="768"/>
      <c r="CI62345" s="850"/>
    </row>
    <row r="62346" spans="85:87" x14ac:dyDescent="0.25">
      <c r="CG62346" s="768"/>
      <c r="CH62346" s="768"/>
      <c r="CI62346" s="850"/>
    </row>
    <row r="62347" spans="85:87" x14ac:dyDescent="0.25">
      <c r="CG62347" s="768"/>
      <c r="CH62347" s="768"/>
      <c r="CI62347" s="850"/>
    </row>
    <row r="62348" spans="85:87" x14ac:dyDescent="0.25">
      <c r="CG62348" s="768"/>
      <c r="CH62348" s="768"/>
      <c r="CI62348" s="850"/>
    </row>
    <row r="62349" spans="85:87" x14ac:dyDescent="0.25">
      <c r="CG62349" s="768"/>
      <c r="CH62349" s="768"/>
      <c r="CI62349" s="850"/>
    </row>
    <row r="62350" spans="85:87" x14ac:dyDescent="0.25">
      <c r="CG62350" s="768"/>
      <c r="CH62350" s="768"/>
      <c r="CI62350" s="850"/>
    </row>
    <row r="62351" spans="85:87" x14ac:dyDescent="0.25">
      <c r="CG62351" s="768"/>
      <c r="CH62351" s="768"/>
      <c r="CI62351" s="850"/>
    </row>
    <row r="62352" spans="85:87" x14ac:dyDescent="0.25">
      <c r="CG62352" s="768"/>
      <c r="CH62352" s="768"/>
      <c r="CI62352" s="850"/>
    </row>
    <row r="62353" spans="85:87" x14ac:dyDescent="0.25">
      <c r="CG62353" s="768"/>
      <c r="CH62353" s="768"/>
      <c r="CI62353" s="850"/>
    </row>
    <row r="62354" spans="85:87" x14ac:dyDescent="0.25">
      <c r="CG62354" s="768"/>
      <c r="CH62354" s="768"/>
      <c r="CI62354" s="850"/>
    </row>
    <row r="62355" spans="85:87" x14ac:dyDescent="0.25">
      <c r="CG62355" s="768"/>
      <c r="CH62355" s="768"/>
      <c r="CI62355" s="850"/>
    </row>
    <row r="62356" spans="85:87" x14ac:dyDescent="0.25">
      <c r="CG62356" s="768"/>
      <c r="CH62356" s="768"/>
      <c r="CI62356" s="850"/>
    </row>
    <row r="62357" spans="85:87" x14ac:dyDescent="0.25">
      <c r="CG62357" s="768"/>
      <c r="CH62357" s="768"/>
      <c r="CI62357" s="850"/>
    </row>
    <row r="62358" spans="85:87" x14ac:dyDescent="0.25">
      <c r="CG62358" s="768"/>
      <c r="CH62358" s="768"/>
      <c r="CI62358" s="850"/>
    </row>
    <row r="62359" spans="85:87" x14ac:dyDescent="0.25">
      <c r="CG62359" s="768"/>
      <c r="CH62359" s="768"/>
      <c r="CI62359" s="850"/>
    </row>
    <row r="62360" spans="85:87" x14ac:dyDescent="0.25">
      <c r="CG62360" s="768"/>
      <c r="CH62360" s="768"/>
      <c r="CI62360" s="850"/>
    </row>
    <row r="62361" spans="85:87" x14ac:dyDescent="0.25">
      <c r="CG62361" s="768"/>
      <c r="CH62361" s="768"/>
      <c r="CI62361" s="850"/>
    </row>
    <row r="62362" spans="85:87" x14ac:dyDescent="0.25">
      <c r="CG62362" s="768"/>
      <c r="CH62362" s="768"/>
      <c r="CI62362" s="850"/>
    </row>
    <row r="62363" spans="85:87" x14ac:dyDescent="0.25">
      <c r="CG62363" s="768"/>
      <c r="CH62363" s="768"/>
      <c r="CI62363" s="850"/>
    </row>
    <row r="62364" spans="85:87" x14ac:dyDescent="0.25">
      <c r="CG62364" s="768"/>
      <c r="CH62364" s="768"/>
      <c r="CI62364" s="850"/>
    </row>
    <row r="62365" spans="85:87" x14ac:dyDescent="0.25">
      <c r="CG62365" s="768"/>
      <c r="CH62365" s="768"/>
      <c r="CI62365" s="850"/>
    </row>
    <row r="62366" spans="85:87" x14ac:dyDescent="0.25">
      <c r="CG62366" s="768"/>
      <c r="CH62366" s="768"/>
      <c r="CI62366" s="850"/>
    </row>
    <row r="62367" spans="85:87" x14ac:dyDescent="0.25">
      <c r="CG62367" s="768"/>
      <c r="CH62367" s="768"/>
      <c r="CI62367" s="850"/>
    </row>
    <row r="62368" spans="85:87" x14ac:dyDescent="0.25">
      <c r="CG62368" s="768"/>
      <c r="CH62368" s="768"/>
      <c r="CI62368" s="850"/>
    </row>
    <row r="62369" spans="85:87" x14ac:dyDescent="0.25">
      <c r="CG62369" s="768"/>
      <c r="CH62369" s="768"/>
      <c r="CI62369" s="850"/>
    </row>
    <row r="62370" spans="85:87" x14ac:dyDescent="0.25">
      <c r="CG62370" s="768"/>
      <c r="CH62370" s="768"/>
      <c r="CI62370" s="850"/>
    </row>
    <row r="62371" spans="85:87" x14ac:dyDescent="0.25">
      <c r="CG62371" s="768"/>
      <c r="CH62371" s="768"/>
      <c r="CI62371" s="850"/>
    </row>
    <row r="62372" spans="85:87" x14ac:dyDescent="0.25">
      <c r="CG62372" s="768"/>
      <c r="CH62372" s="768"/>
      <c r="CI62372" s="850"/>
    </row>
    <row r="62373" spans="85:87" x14ac:dyDescent="0.25">
      <c r="CG62373" s="768"/>
      <c r="CH62373" s="768"/>
      <c r="CI62373" s="850"/>
    </row>
    <row r="62374" spans="85:87" x14ac:dyDescent="0.25">
      <c r="CG62374" s="768"/>
      <c r="CH62374" s="768"/>
      <c r="CI62374" s="850"/>
    </row>
    <row r="62375" spans="85:87" x14ac:dyDescent="0.25">
      <c r="CG62375" s="768"/>
      <c r="CH62375" s="768"/>
      <c r="CI62375" s="850"/>
    </row>
    <row r="62376" spans="85:87" x14ac:dyDescent="0.25">
      <c r="CG62376" s="768"/>
      <c r="CH62376" s="768"/>
      <c r="CI62376" s="850"/>
    </row>
    <row r="62377" spans="85:87" x14ac:dyDescent="0.25">
      <c r="CG62377" s="768"/>
      <c r="CH62377" s="768"/>
      <c r="CI62377" s="850"/>
    </row>
    <row r="62378" spans="85:87" x14ac:dyDescent="0.25">
      <c r="CG62378" s="768"/>
      <c r="CH62378" s="768"/>
      <c r="CI62378" s="850"/>
    </row>
    <row r="62379" spans="85:87" x14ac:dyDescent="0.25">
      <c r="CG62379" s="768"/>
      <c r="CH62379" s="768"/>
      <c r="CI62379" s="850"/>
    </row>
    <row r="62380" spans="85:87" x14ac:dyDescent="0.25">
      <c r="CG62380" s="768"/>
      <c r="CH62380" s="768"/>
      <c r="CI62380" s="850"/>
    </row>
    <row r="62381" spans="85:87" x14ac:dyDescent="0.25">
      <c r="CG62381" s="768"/>
      <c r="CH62381" s="768"/>
      <c r="CI62381" s="850"/>
    </row>
    <row r="62382" spans="85:87" x14ac:dyDescent="0.25">
      <c r="CG62382" s="768"/>
      <c r="CH62382" s="768"/>
      <c r="CI62382" s="850"/>
    </row>
    <row r="62383" spans="85:87" x14ac:dyDescent="0.25">
      <c r="CG62383" s="768"/>
      <c r="CH62383" s="768"/>
      <c r="CI62383" s="850"/>
    </row>
    <row r="62384" spans="85:87" x14ac:dyDescent="0.25">
      <c r="CG62384" s="768"/>
      <c r="CH62384" s="768"/>
      <c r="CI62384" s="850"/>
    </row>
    <row r="62385" spans="85:87" x14ac:dyDescent="0.25">
      <c r="CG62385" s="768"/>
      <c r="CH62385" s="768"/>
      <c r="CI62385" s="850"/>
    </row>
    <row r="62386" spans="85:87" x14ac:dyDescent="0.25">
      <c r="CG62386" s="768"/>
      <c r="CH62386" s="768"/>
      <c r="CI62386" s="850"/>
    </row>
    <row r="62387" spans="85:87" x14ac:dyDescent="0.25">
      <c r="CG62387" s="768"/>
      <c r="CH62387" s="768"/>
      <c r="CI62387" s="850"/>
    </row>
    <row r="62388" spans="85:87" x14ac:dyDescent="0.25">
      <c r="CG62388" s="768"/>
      <c r="CH62388" s="768"/>
      <c r="CI62388" s="850"/>
    </row>
    <row r="62389" spans="85:87" x14ac:dyDescent="0.25">
      <c r="CG62389" s="768"/>
      <c r="CH62389" s="768"/>
      <c r="CI62389" s="850"/>
    </row>
    <row r="62390" spans="85:87" x14ac:dyDescent="0.25">
      <c r="CG62390" s="768"/>
      <c r="CH62390" s="768"/>
      <c r="CI62390" s="850"/>
    </row>
    <row r="62391" spans="85:87" x14ac:dyDescent="0.25">
      <c r="CG62391" s="768"/>
      <c r="CH62391" s="768"/>
      <c r="CI62391" s="850"/>
    </row>
    <row r="62392" spans="85:87" x14ac:dyDescent="0.25">
      <c r="CG62392" s="768"/>
      <c r="CH62392" s="768"/>
      <c r="CI62392" s="850"/>
    </row>
    <row r="62393" spans="85:87" x14ac:dyDescent="0.25">
      <c r="CG62393" s="768"/>
      <c r="CH62393" s="768"/>
      <c r="CI62393" s="850"/>
    </row>
    <row r="62394" spans="85:87" x14ac:dyDescent="0.25">
      <c r="CG62394" s="768"/>
      <c r="CH62394" s="768"/>
      <c r="CI62394" s="850"/>
    </row>
    <row r="62395" spans="85:87" x14ac:dyDescent="0.25">
      <c r="CG62395" s="768"/>
      <c r="CH62395" s="768"/>
      <c r="CI62395" s="850"/>
    </row>
    <row r="62396" spans="85:87" x14ac:dyDescent="0.25">
      <c r="CG62396" s="768"/>
      <c r="CH62396" s="768"/>
      <c r="CI62396" s="850"/>
    </row>
    <row r="62397" spans="85:87" x14ac:dyDescent="0.25">
      <c r="CG62397" s="768"/>
      <c r="CH62397" s="768"/>
      <c r="CI62397" s="850"/>
    </row>
    <row r="62398" spans="85:87" x14ac:dyDescent="0.25">
      <c r="CG62398" s="768"/>
      <c r="CH62398" s="768"/>
      <c r="CI62398" s="850"/>
    </row>
    <row r="62399" spans="85:87" x14ac:dyDescent="0.25">
      <c r="CG62399" s="768"/>
      <c r="CH62399" s="768"/>
      <c r="CI62399" s="850"/>
    </row>
    <row r="62400" spans="85:87" x14ac:dyDescent="0.25">
      <c r="CG62400" s="768"/>
      <c r="CH62400" s="768"/>
      <c r="CI62400" s="850"/>
    </row>
    <row r="62401" spans="85:87" x14ac:dyDescent="0.25">
      <c r="CG62401" s="768"/>
      <c r="CH62401" s="768"/>
      <c r="CI62401" s="850"/>
    </row>
    <row r="62402" spans="85:87" x14ac:dyDescent="0.25">
      <c r="CG62402" s="768"/>
      <c r="CH62402" s="768"/>
      <c r="CI62402" s="850"/>
    </row>
    <row r="62403" spans="85:87" x14ac:dyDescent="0.25">
      <c r="CG62403" s="768"/>
      <c r="CH62403" s="768"/>
      <c r="CI62403" s="850"/>
    </row>
    <row r="62404" spans="85:87" x14ac:dyDescent="0.25">
      <c r="CG62404" s="768"/>
      <c r="CH62404" s="768"/>
      <c r="CI62404" s="850"/>
    </row>
    <row r="62405" spans="85:87" x14ac:dyDescent="0.25">
      <c r="CG62405" s="768"/>
      <c r="CH62405" s="768"/>
      <c r="CI62405" s="850"/>
    </row>
    <row r="62406" spans="85:87" x14ac:dyDescent="0.25">
      <c r="CG62406" s="768"/>
      <c r="CH62406" s="768"/>
      <c r="CI62406" s="850"/>
    </row>
    <row r="62407" spans="85:87" x14ac:dyDescent="0.25">
      <c r="CG62407" s="768"/>
      <c r="CH62407" s="768"/>
      <c r="CI62407" s="850"/>
    </row>
    <row r="62408" spans="85:87" x14ac:dyDescent="0.25">
      <c r="CG62408" s="768"/>
      <c r="CH62408" s="768"/>
      <c r="CI62408" s="850"/>
    </row>
    <row r="62409" spans="85:87" x14ac:dyDescent="0.25">
      <c r="CG62409" s="768"/>
      <c r="CH62409" s="768"/>
      <c r="CI62409" s="850"/>
    </row>
    <row r="62410" spans="85:87" x14ac:dyDescent="0.25">
      <c r="CG62410" s="768"/>
      <c r="CH62410" s="768"/>
      <c r="CI62410" s="850"/>
    </row>
    <row r="62411" spans="85:87" x14ac:dyDescent="0.25">
      <c r="CG62411" s="768"/>
      <c r="CH62411" s="768"/>
      <c r="CI62411" s="850"/>
    </row>
    <row r="62412" spans="85:87" x14ac:dyDescent="0.25">
      <c r="CG62412" s="768"/>
      <c r="CH62412" s="768"/>
      <c r="CI62412" s="850"/>
    </row>
    <row r="62413" spans="85:87" x14ac:dyDescent="0.25">
      <c r="CG62413" s="768"/>
      <c r="CH62413" s="768"/>
      <c r="CI62413" s="850"/>
    </row>
    <row r="62414" spans="85:87" x14ac:dyDescent="0.25">
      <c r="CG62414" s="768"/>
      <c r="CH62414" s="768"/>
      <c r="CI62414" s="850"/>
    </row>
    <row r="62415" spans="85:87" x14ac:dyDescent="0.25">
      <c r="CG62415" s="768"/>
      <c r="CH62415" s="768"/>
      <c r="CI62415" s="850"/>
    </row>
    <row r="62416" spans="85:87" x14ac:dyDescent="0.25">
      <c r="CG62416" s="768"/>
      <c r="CH62416" s="768"/>
      <c r="CI62416" s="850"/>
    </row>
    <row r="62417" spans="85:87" x14ac:dyDescent="0.25">
      <c r="CG62417" s="768"/>
      <c r="CH62417" s="768"/>
      <c r="CI62417" s="850"/>
    </row>
    <row r="62418" spans="85:87" x14ac:dyDescent="0.25">
      <c r="CG62418" s="768"/>
      <c r="CH62418" s="768"/>
      <c r="CI62418" s="850"/>
    </row>
    <row r="62419" spans="85:87" x14ac:dyDescent="0.25">
      <c r="CG62419" s="768"/>
      <c r="CH62419" s="768"/>
      <c r="CI62419" s="850"/>
    </row>
    <row r="62420" spans="85:87" x14ac:dyDescent="0.25">
      <c r="CG62420" s="768"/>
      <c r="CH62420" s="768"/>
      <c r="CI62420" s="850"/>
    </row>
    <row r="62421" spans="85:87" x14ac:dyDescent="0.25">
      <c r="CG62421" s="768"/>
      <c r="CH62421" s="768"/>
      <c r="CI62421" s="850"/>
    </row>
    <row r="62422" spans="85:87" x14ac:dyDescent="0.25">
      <c r="CG62422" s="768"/>
      <c r="CH62422" s="768"/>
      <c r="CI62422" s="850"/>
    </row>
    <row r="62423" spans="85:87" x14ac:dyDescent="0.25">
      <c r="CG62423" s="768"/>
      <c r="CH62423" s="768"/>
      <c r="CI62423" s="850"/>
    </row>
    <row r="62424" spans="85:87" x14ac:dyDescent="0.25">
      <c r="CG62424" s="768"/>
      <c r="CH62424" s="768"/>
      <c r="CI62424" s="850"/>
    </row>
    <row r="62425" spans="85:87" x14ac:dyDescent="0.25">
      <c r="CG62425" s="768"/>
      <c r="CH62425" s="768"/>
      <c r="CI62425" s="850"/>
    </row>
    <row r="62426" spans="85:87" x14ac:dyDescent="0.25">
      <c r="CG62426" s="768"/>
      <c r="CH62426" s="768"/>
      <c r="CI62426" s="850"/>
    </row>
    <row r="62427" spans="85:87" x14ac:dyDescent="0.25">
      <c r="CG62427" s="768"/>
      <c r="CH62427" s="768"/>
      <c r="CI62427" s="850"/>
    </row>
    <row r="62428" spans="85:87" x14ac:dyDescent="0.25">
      <c r="CG62428" s="768"/>
      <c r="CH62428" s="768"/>
      <c r="CI62428" s="850"/>
    </row>
    <row r="62429" spans="85:87" x14ac:dyDescent="0.25">
      <c r="CG62429" s="768"/>
      <c r="CH62429" s="768"/>
      <c r="CI62429" s="850"/>
    </row>
    <row r="62430" spans="85:87" x14ac:dyDescent="0.25">
      <c r="CG62430" s="768"/>
      <c r="CH62430" s="768"/>
      <c r="CI62430" s="850"/>
    </row>
    <row r="62431" spans="85:87" x14ac:dyDescent="0.25">
      <c r="CG62431" s="768"/>
      <c r="CH62431" s="768"/>
      <c r="CI62431" s="850"/>
    </row>
    <row r="62432" spans="85:87" x14ac:dyDescent="0.25">
      <c r="CG62432" s="768"/>
      <c r="CH62432" s="768"/>
      <c r="CI62432" s="850"/>
    </row>
    <row r="62433" spans="85:87" x14ac:dyDescent="0.25">
      <c r="CG62433" s="768"/>
      <c r="CH62433" s="768"/>
      <c r="CI62433" s="850"/>
    </row>
    <row r="62434" spans="85:87" x14ac:dyDescent="0.25">
      <c r="CG62434" s="768"/>
      <c r="CH62434" s="768"/>
      <c r="CI62434" s="850"/>
    </row>
    <row r="62435" spans="85:87" x14ac:dyDescent="0.25">
      <c r="CG62435" s="768"/>
      <c r="CH62435" s="768"/>
      <c r="CI62435" s="850"/>
    </row>
    <row r="62436" spans="85:87" x14ac:dyDescent="0.25">
      <c r="CG62436" s="768"/>
      <c r="CH62436" s="768"/>
      <c r="CI62436" s="850"/>
    </row>
    <row r="62437" spans="85:87" x14ac:dyDescent="0.25">
      <c r="CG62437" s="768"/>
      <c r="CH62437" s="768"/>
      <c r="CI62437" s="850"/>
    </row>
    <row r="62438" spans="85:87" x14ac:dyDescent="0.25">
      <c r="CG62438" s="768"/>
      <c r="CH62438" s="768"/>
      <c r="CI62438" s="850"/>
    </row>
    <row r="62439" spans="85:87" x14ac:dyDescent="0.25">
      <c r="CG62439" s="768"/>
      <c r="CH62439" s="768"/>
      <c r="CI62439" s="850"/>
    </row>
    <row r="62440" spans="85:87" x14ac:dyDescent="0.25">
      <c r="CG62440" s="768"/>
      <c r="CH62440" s="768"/>
      <c r="CI62440" s="850"/>
    </row>
    <row r="62441" spans="85:87" x14ac:dyDescent="0.25">
      <c r="CG62441" s="768"/>
      <c r="CH62441" s="768"/>
      <c r="CI62441" s="850"/>
    </row>
    <row r="62442" spans="85:87" x14ac:dyDescent="0.25">
      <c r="CG62442" s="768"/>
      <c r="CH62442" s="768"/>
      <c r="CI62442" s="850"/>
    </row>
    <row r="62443" spans="85:87" x14ac:dyDescent="0.25">
      <c r="CG62443" s="768"/>
      <c r="CH62443" s="768"/>
      <c r="CI62443" s="850"/>
    </row>
    <row r="62444" spans="85:87" x14ac:dyDescent="0.25">
      <c r="CG62444" s="768"/>
      <c r="CH62444" s="768"/>
      <c r="CI62444" s="850"/>
    </row>
    <row r="62445" spans="85:87" x14ac:dyDescent="0.25">
      <c r="CG62445" s="768"/>
      <c r="CH62445" s="768"/>
      <c r="CI62445" s="850"/>
    </row>
    <row r="62446" spans="85:87" x14ac:dyDescent="0.25">
      <c r="CG62446" s="768"/>
      <c r="CH62446" s="768"/>
      <c r="CI62446" s="850"/>
    </row>
    <row r="62447" spans="85:87" x14ac:dyDescent="0.25">
      <c r="CG62447" s="768"/>
      <c r="CH62447" s="768"/>
      <c r="CI62447" s="850"/>
    </row>
    <row r="62448" spans="85:87" x14ac:dyDescent="0.25">
      <c r="CG62448" s="768"/>
      <c r="CH62448" s="768"/>
      <c r="CI62448" s="850"/>
    </row>
    <row r="62449" spans="85:87" x14ac:dyDescent="0.25">
      <c r="CG62449" s="768"/>
      <c r="CH62449" s="768"/>
      <c r="CI62449" s="850"/>
    </row>
    <row r="62450" spans="85:87" x14ac:dyDescent="0.25">
      <c r="CG62450" s="768"/>
      <c r="CH62450" s="768"/>
      <c r="CI62450" s="850"/>
    </row>
    <row r="62451" spans="85:87" x14ac:dyDescent="0.25">
      <c r="CG62451" s="768"/>
      <c r="CH62451" s="768"/>
      <c r="CI62451" s="850"/>
    </row>
    <row r="62452" spans="85:87" x14ac:dyDescent="0.25">
      <c r="CG62452" s="768"/>
      <c r="CH62452" s="768"/>
      <c r="CI62452" s="850"/>
    </row>
    <row r="62453" spans="85:87" x14ac:dyDescent="0.25">
      <c r="CG62453" s="768"/>
      <c r="CH62453" s="768"/>
      <c r="CI62453" s="850"/>
    </row>
    <row r="62454" spans="85:87" x14ac:dyDescent="0.25">
      <c r="CG62454" s="768"/>
      <c r="CH62454" s="768"/>
      <c r="CI62454" s="850"/>
    </row>
    <row r="62455" spans="85:87" x14ac:dyDescent="0.25">
      <c r="CG62455" s="768"/>
      <c r="CH62455" s="768"/>
      <c r="CI62455" s="850"/>
    </row>
    <row r="62456" spans="85:87" x14ac:dyDescent="0.25">
      <c r="CG62456" s="768"/>
      <c r="CH62456" s="768"/>
      <c r="CI62456" s="850"/>
    </row>
    <row r="62457" spans="85:87" x14ac:dyDescent="0.25">
      <c r="CG62457" s="768"/>
      <c r="CH62457" s="768"/>
      <c r="CI62457" s="850"/>
    </row>
    <row r="62458" spans="85:87" x14ac:dyDescent="0.25">
      <c r="CG62458" s="768"/>
      <c r="CH62458" s="768"/>
      <c r="CI62458" s="850"/>
    </row>
    <row r="62459" spans="85:87" x14ac:dyDescent="0.25">
      <c r="CG62459" s="768"/>
      <c r="CH62459" s="768"/>
      <c r="CI62459" s="850"/>
    </row>
    <row r="62460" spans="85:87" x14ac:dyDescent="0.25">
      <c r="CG62460" s="768"/>
      <c r="CH62460" s="768"/>
      <c r="CI62460" s="850"/>
    </row>
    <row r="62461" spans="85:87" x14ac:dyDescent="0.25">
      <c r="CG62461" s="768"/>
      <c r="CH62461" s="768"/>
      <c r="CI62461" s="850"/>
    </row>
    <row r="62462" spans="85:87" x14ac:dyDescent="0.25">
      <c r="CG62462" s="768"/>
      <c r="CH62462" s="768"/>
      <c r="CI62462" s="850"/>
    </row>
    <row r="62463" spans="85:87" x14ac:dyDescent="0.25">
      <c r="CG62463" s="768"/>
      <c r="CH62463" s="768"/>
      <c r="CI62463" s="850"/>
    </row>
    <row r="62464" spans="85:87" x14ac:dyDescent="0.25">
      <c r="CG62464" s="768"/>
      <c r="CH62464" s="768"/>
      <c r="CI62464" s="850"/>
    </row>
    <row r="62465" spans="85:87" x14ac:dyDescent="0.25">
      <c r="CG62465" s="768"/>
      <c r="CH62465" s="768"/>
      <c r="CI62465" s="850"/>
    </row>
    <row r="62466" spans="85:87" x14ac:dyDescent="0.25">
      <c r="CG62466" s="768"/>
      <c r="CH62466" s="768"/>
      <c r="CI62466" s="850"/>
    </row>
    <row r="62467" spans="85:87" x14ac:dyDescent="0.25">
      <c r="CG62467" s="768"/>
      <c r="CH62467" s="768"/>
      <c r="CI62467" s="850"/>
    </row>
    <row r="62468" spans="85:87" x14ac:dyDescent="0.25">
      <c r="CG62468" s="768"/>
      <c r="CH62468" s="768"/>
      <c r="CI62468" s="850"/>
    </row>
    <row r="62469" spans="85:87" x14ac:dyDescent="0.25">
      <c r="CG62469" s="768"/>
      <c r="CH62469" s="768"/>
      <c r="CI62469" s="850"/>
    </row>
    <row r="62470" spans="85:87" x14ac:dyDescent="0.25">
      <c r="CG62470" s="768"/>
      <c r="CH62470" s="768"/>
      <c r="CI62470" s="850"/>
    </row>
    <row r="62471" spans="85:87" x14ac:dyDescent="0.25">
      <c r="CG62471" s="768"/>
      <c r="CH62471" s="768"/>
      <c r="CI62471" s="850"/>
    </row>
    <row r="62472" spans="85:87" x14ac:dyDescent="0.25">
      <c r="CG62472" s="768"/>
      <c r="CH62472" s="768"/>
      <c r="CI62472" s="850"/>
    </row>
    <row r="62473" spans="85:87" x14ac:dyDescent="0.25">
      <c r="CG62473" s="768"/>
      <c r="CH62473" s="768"/>
      <c r="CI62473" s="850"/>
    </row>
    <row r="62474" spans="85:87" x14ac:dyDescent="0.25">
      <c r="CG62474" s="768"/>
      <c r="CH62474" s="768"/>
      <c r="CI62474" s="850"/>
    </row>
    <row r="62475" spans="85:87" x14ac:dyDescent="0.25">
      <c r="CG62475" s="768"/>
      <c r="CH62475" s="768"/>
      <c r="CI62475" s="850"/>
    </row>
    <row r="62476" spans="85:87" x14ac:dyDescent="0.25">
      <c r="CG62476" s="768"/>
      <c r="CH62476" s="768"/>
      <c r="CI62476" s="850"/>
    </row>
    <row r="62477" spans="85:87" x14ac:dyDescent="0.25">
      <c r="CG62477" s="768"/>
      <c r="CH62477" s="768"/>
      <c r="CI62477" s="850"/>
    </row>
    <row r="62478" spans="85:87" x14ac:dyDescent="0.25">
      <c r="CG62478" s="768"/>
      <c r="CH62478" s="768"/>
      <c r="CI62478" s="850"/>
    </row>
    <row r="62479" spans="85:87" x14ac:dyDescent="0.25">
      <c r="CG62479" s="768"/>
      <c r="CH62479" s="768"/>
      <c r="CI62479" s="850"/>
    </row>
    <row r="62480" spans="85:87" x14ac:dyDescent="0.25">
      <c r="CG62480" s="768"/>
      <c r="CH62480" s="768"/>
      <c r="CI62480" s="850"/>
    </row>
    <row r="62481" spans="85:87" x14ac:dyDescent="0.25">
      <c r="CG62481" s="768"/>
      <c r="CH62481" s="768"/>
      <c r="CI62481" s="850"/>
    </row>
    <row r="62482" spans="85:87" x14ac:dyDescent="0.25">
      <c r="CG62482" s="768"/>
      <c r="CH62482" s="768"/>
      <c r="CI62482" s="850"/>
    </row>
    <row r="62483" spans="85:87" x14ac:dyDescent="0.25">
      <c r="CG62483" s="768"/>
      <c r="CH62483" s="768"/>
      <c r="CI62483" s="850"/>
    </row>
    <row r="62484" spans="85:87" x14ac:dyDescent="0.25">
      <c r="CG62484" s="768"/>
      <c r="CH62484" s="768"/>
      <c r="CI62484" s="850"/>
    </row>
    <row r="62485" spans="85:87" x14ac:dyDescent="0.25">
      <c r="CG62485" s="768"/>
      <c r="CH62485" s="768"/>
      <c r="CI62485" s="850"/>
    </row>
    <row r="62486" spans="85:87" x14ac:dyDescent="0.25">
      <c r="CG62486" s="768"/>
      <c r="CH62486" s="768"/>
      <c r="CI62486" s="850"/>
    </row>
    <row r="62487" spans="85:87" x14ac:dyDescent="0.25">
      <c r="CG62487" s="768"/>
      <c r="CH62487" s="768"/>
      <c r="CI62487" s="850"/>
    </row>
    <row r="62488" spans="85:87" x14ac:dyDescent="0.25">
      <c r="CG62488" s="768"/>
      <c r="CH62488" s="768"/>
      <c r="CI62488" s="850"/>
    </row>
    <row r="62489" spans="85:87" x14ac:dyDescent="0.25">
      <c r="CG62489" s="768"/>
      <c r="CH62489" s="768"/>
      <c r="CI62489" s="850"/>
    </row>
    <row r="62490" spans="85:87" x14ac:dyDescent="0.25">
      <c r="CG62490" s="768"/>
      <c r="CH62490" s="768"/>
      <c r="CI62490" s="850"/>
    </row>
    <row r="62491" spans="85:87" x14ac:dyDescent="0.25">
      <c r="CG62491" s="768"/>
      <c r="CH62491" s="768"/>
      <c r="CI62491" s="850"/>
    </row>
    <row r="62492" spans="85:87" x14ac:dyDescent="0.25">
      <c r="CG62492" s="768"/>
      <c r="CH62492" s="768"/>
      <c r="CI62492" s="850"/>
    </row>
    <row r="62493" spans="85:87" x14ac:dyDescent="0.25">
      <c r="CG62493" s="768"/>
      <c r="CH62493" s="768"/>
      <c r="CI62493" s="850"/>
    </row>
    <row r="62494" spans="85:87" x14ac:dyDescent="0.25">
      <c r="CG62494" s="768"/>
      <c r="CH62494" s="768"/>
      <c r="CI62494" s="850"/>
    </row>
    <row r="62495" spans="85:87" x14ac:dyDescent="0.25">
      <c r="CG62495" s="768"/>
      <c r="CH62495" s="768"/>
      <c r="CI62495" s="850"/>
    </row>
    <row r="62496" spans="85:87" x14ac:dyDescent="0.25">
      <c r="CG62496" s="768"/>
      <c r="CH62496" s="768"/>
      <c r="CI62496" s="850"/>
    </row>
    <row r="62497" spans="85:87" x14ac:dyDescent="0.25">
      <c r="CG62497" s="768"/>
      <c r="CH62497" s="768"/>
      <c r="CI62497" s="850"/>
    </row>
    <row r="62498" spans="85:87" x14ac:dyDescent="0.25">
      <c r="CG62498" s="768"/>
      <c r="CH62498" s="768"/>
      <c r="CI62498" s="850"/>
    </row>
    <row r="62499" spans="85:87" x14ac:dyDescent="0.25">
      <c r="CG62499" s="768"/>
      <c r="CH62499" s="768"/>
      <c r="CI62499" s="850"/>
    </row>
    <row r="62500" spans="85:87" x14ac:dyDescent="0.25">
      <c r="CG62500" s="768"/>
      <c r="CH62500" s="768"/>
      <c r="CI62500" s="850"/>
    </row>
    <row r="62501" spans="85:87" x14ac:dyDescent="0.25">
      <c r="CG62501" s="768"/>
      <c r="CH62501" s="768"/>
      <c r="CI62501" s="850"/>
    </row>
    <row r="62502" spans="85:87" x14ac:dyDescent="0.25">
      <c r="CG62502" s="768"/>
      <c r="CH62502" s="768"/>
      <c r="CI62502" s="850"/>
    </row>
    <row r="62503" spans="85:87" x14ac:dyDescent="0.25">
      <c r="CG62503" s="768"/>
      <c r="CH62503" s="768"/>
      <c r="CI62503" s="850"/>
    </row>
    <row r="62504" spans="85:87" x14ac:dyDescent="0.25">
      <c r="CG62504" s="768"/>
      <c r="CH62504" s="768"/>
      <c r="CI62504" s="850"/>
    </row>
    <row r="62505" spans="85:87" x14ac:dyDescent="0.25">
      <c r="CG62505" s="768"/>
      <c r="CH62505" s="768"/>
      <c r="CI62505" s="850"/>
    </row>
    <row r="62506" spans="85:87" x14ac:dyDescent="0.25">
      <c r="CG62506" s="768"/>
      <c r="CH62506" s="768"/>
      <c r="CI62506" s="850"/>
    </row>
    <row r="62507" spans="85:87" x14ac:dyDescent="0.25">
      <c r="CG62507" s="768"/>
      <c r="CH62507" s="768"/>
      <c r="CI62507" s="850"/>
    </row>
    <row r="62508" spans="85:87" x14ac:dyDescent="0.25">
      <c r="CG62508" s="768"/>
      <c r="CH62508" s="768"/>
      <c r="CI62508" s="850"/>
    </row>
    <row r="62509" spans="85:87" x14ac:dyDescent="0.25">
      <c r="CG62509" s="768"/>
      <c r="CH62509" s="768"/>
      <c r="CI62509" s="850"/>
    </row>
    <row r="62510" spans="85:87" x14ac:dyDescent="0.25">
      <c r="CG62510" s="768"/>
      <c r="CH62510" s="768"/>
      <c r="CI62510" s="850"/>
    </row>
    <row r="62511" spans="85:87" x14ac:dyDescent="0.25">
      <c r="CG62511" s="768"/>
      <c r="CH62511" s="768"/>
      <c r="CI62511" s="850"/>
    </row>
    <row r="62512" spans="85:87" x14ac:dyDescent="0.25">
      <c r="CG62512" s="768"/>
      <c r="CH62512" s="768"/>
      <c r="CI62512" s="850"/>
    </row>
    <row r="62513" spans="85:87" x14ac:dyDescent="0.25">
      <c r="CG62513" s="768"/>
      <c r="CH62513" s="768"/>
      <c r="CI62513" s="850"/>
    </row>
    <row r="62514" spans="85:87" x14ac:dyDescent="0.25">
      <c r="CG62514" s="768"/>
      <c r="CH62514" s="768"/>
      <c r="CI62514" s="850"/>
    </row>
    <row r="62515" spans="85:87" x14ac:dyDescent="0.25">
      <c r="CG62515" s="768"/>
      <c r="CH62515" s="768"/>
      <c r="CI62515" s="850"/>
    </row>
    <row r="62516" spans="85:87" x14ac:dyDescent="0.25">
      <c r="CG62516" s="768"/>
      <c r="CH62516" s="768"/>
      <c r="CI62516" s="850"/>
    </row>
    <row r="62517" spans="85:87" x14ac:dyDescent="0.25">
      <c r="CG62517" s="768"/>
      <c r="CH62517" s="768"/>
      <c r="CI62517" s="850"/>
    </row>
    <row r="62518" spans="85:87" x14ac:dyDescent="0.25">
      <c r="CG62518" s="768"/>
      <c r="CH62518" s="768"/>
      <c r="CI62518" s="850"/>
    </row>
    <row r="62519" spans="85:87" x14ac:dyDescent="0.25">
      <c r="CG62519" s="768"/>
      <c r="CH62519" s="768"/>
      <c r="CI62519" s="850"/>
    </row>
    <row r="62520" spans="85:87" x14ac:dyDescent="0.25">
      <c r="CG62520" s="768"/>
      <c r="CH62520" s="768"/>
      <c r="CI62520" s="850"/>
    </row>
    <row r="62521" spans="85:87" x14ac:dyDescent="0.25">
      <c r="CG62521" s="768"/>
      <c r="CH62521" s="768"/>
      <c r="CI62521" s="850"/>
    </row>
    <row r="62522" spans="85:87" x14ac:dyDescent="0.25">
      <c r="CG62522" s="768"/>
      <c r="CH62522" s="768"/>
      <c r="CI62522" s="850"/>
    </row>
    <row r="62523" spans="85:87" x14ac:dyDescent="0.25">
      <c r="CG62523" s="768"/>
      <c r="CH62523" s="768"/>
      <c r="CI62523" s="850"/>
    </row>
    <row r="62524" spans="85:87" x14ac:dyDescent="0.25">
      <c r="CG62524" s="768"/>
      <c r="CH62524" s="768"/>
      <c r="CI62524" s="850"/>
    </row>
    <row r="62525" spans="85:87" x14ac:dyDescent="0.25">
      <c r="CG62525" s="768"/>
      <c r="CH62525" s="768"/>
      <c r="CI62525" s="850"/>
    </row>
    <row r="62526" spans="85:87" x14ac:dyDescent="0.25">
      <c r="CG62526" s="768"/>
      <c r="CH62526" s="768"/>
      <c r="CI62526" s="850"/>
    </row>
    <row r="62527" spans="85:87" x14ac:dyDescent="0.25">
      <c r="CG62527" s="768"/>
      <c r="CH62527" s="768"/>
      <c r="CI62527" s="850"/>
    </row>
    <row r="62528" spans="85:87" x14ac:dyDescent="0.25">
      <c r="CG62528" s="768"/>
      <c r="CH62528" s="768"/>
      <c r="CI62528" s="850"/>
    </row>
    <row r="62529" spans="85:87" x14ac:dyDescent="0.25">
      <c r="CG62529" s="768"/>
      <c r="CH62529" s="768"/>
      <c r="CI62529" s="850"/>
    </row>
    <row r="62530" spans="85:87" x14ac:dyDescent="0.25">
      <c r="CG62530" s="768"/>
      <c r="CH62530" s="768"/>
      <c r="CI62530" s="850"/>
    </row>
    <row r="62531" spans="85:87" x14ac:dyDescent="0.25">
      <c r="CG62531" s="768"/>
      <c r="CH62531" s="768"/>
      <c r="CI62531" s="850"/>
    </row>
    <row r="62532" spans="85:87" x14ac:dyDescent="0.25">
      <c r="CG62532" s="768"/>
      <c r="CH62532" s="768"/>
      <c r="CI62532" s="850"/>
    </row>
    <row r="62533" spans="85:87" x14ac:dyDescent="0.25">
      <c r="CG62533" s="768"/>
      <c r="CH62533" s="768"/>
      <c r="CI62533" s="850"/>
    </row>
    <row r="62534" spans="85:87" x14ac:dyDescent="0.25">
      <c r="CG62534" s="768"/>
      <c r="CH62534" s="768"/>
      <c r="CI62534" s="850"/>
    </row>
    <row r="62535" spans="85:87" x14ac:dyDescent="0.25">
      <c r="CG62535" s="768"/>
      <c r="CH62535" s="768"/>
      <c r="CI62535" s="850"/>
    </row>
    <row r="62536" spans="85:87" x14ac:dyDescent="0.25">
      <c r="CG62536" s="768"/>
      <c r="CH62536" s="768"/>
      <c r="CI62536" s="850"/>
    </row>
    <row r="62537" spans="85:87" x14ac:dyDescent="0.25">
      <c r="CG62537" s="768"/>
      <c r="CH62537" s="768"/>
      <c r="CI62537" s="850"/>
    </row>
    <row r="62538" spans="85:87" x14ac:dyDescent="0.25">
      <c r="CG62538" s="768"/>
      <c r="CH62538" s="768"/>
      <c r="CI62538" s="850"/>
    </row>
    <row r="62539" spans="85:87" x14ac:dyDescent="0.25">
      <c r="CG62539" s="768"/>
      <c r="CH62539" s="768"/>
      <c r="CI62539" s="850"/>
    </row>
    <row r="62540" spans="85:87" x14ac:dyDescent="0.25">
      <c r="CG62540" s="768"/>
      <c r="CH62540" s="768"/>
      <c r="CI62540" s="850"/>
    </row>
    <row r="62541" spans="85:87" x14ac:dyDescent="0.25">
      <c r="CG62541" s="768"/>
      <c r="CH62541" s="768"/>
      <c r="CI62541" s="850"/>
    </row>
    <row r="62542" spans="85:87" x14ac:dyDescent="0.25">
      <c r="CG62542" s="768"/>
      <c r="CH62542" s="768"/>
      <c r="CI62542" s="850"/>
    </row>
    <row r="62543" spans="85:87" x14ac:dyDescent="0.25">
      <c r="CG62543" s="768"/>
      <c r="CH62543" s="768"/>
      <c r="CI62543" s="850"/>
    </row>
    <row r="62544" spans="85:87" x14ac:dyDescent="0.25">
      <c r="CG62544" s="768"/>
      <c r="CH62544" s="768"/>
      <c r="CI62544" s="850"/>
    </row>
    <row r="62545" spans="85:87" x14ac:dyDescent="0.25">
      <c r="CG62545" s="768"/>
      <c r="CH62545" s="768"/>
      <c r="CI62545" s="850"/>
    </row>
    <row r="62546" spans="85:87" x14ac:dyDescent="0.25">
      <c r="CG62546" s="768"/>
      <c r="CH62546" s="768"/>
      <c r="CI62546" s="850"/>
    </row>
    <row r="62547" spans="85:87" x14ac:dyDescent="0.25">
      <c r="CG62547" s="768"/>
      <c r="CH62547" s="768"/>
      <c r="CI62547" s="850"/>
    </row>
    <row r="62548" spans="85:87" x14ac:dyDescent="0.25">
      <c r="CG62548" s="768"/>
      <c r="CH62548" s="768"/>
      <c r="CI62548" s="850"/>
    </row>
    <row r="62549" spans="85:87" x14ac:dyDescent="0.25">
      <c r="CG62549" s="768"/>
      <c r="CH62549" s="768"/>
      <c r="CI62549" s="850"/>
    </row>
    <row r="62550" spans="85:87" x14ac:dyDescent="0.25">
      <c r="CG62550" s="768"/>
      <c r="CH62550" s="768"/>
      <c r="CI62550" s="850"/>
    </row>
    <row r="62551" spans="85:87" x14ac:dyDescent="0.25">
      <c r="CG62551" s="768"/>
      <c r="CH62551" s="768"/>
      <c r="CI62551" s="850"/>
    </row>
    <row r="62552" spans="85:87" x14ac:dyDescent="0.25">
      <c r="CG62552" s="768"/>
      <c r="CH62552" s="768"/>
      <c r="CI62552" s="850"/>
    </row>
    <row r="62553" spans="85:87" x14ac:dyDescent="0.25">
      <c r="CG62553" s="768"/>
      <c r="CH62553" s="768"/>
      <c r="CI62553" s="850"/>
    </row>
    <row r="62554" spans="85:87" x14ac:dyDescent="0.25">
      <c r="CG62554" s="768"/>
      <c r="CH62554" s="768"/>
      <c r="CI62554" s="850"/>
    </row>
    <row r="62555" spans="85:87" x14ac:dyDescent="0.25">
      <c r="CG62555" s="768"/>
      <c r="CH62555" s="768"/>
      <c r="CI62555" s="850"/>
    </row>
    <row r="62556" spans="85:87" x14ac:dyDescent="0.25">
      <c r="CG62556" s="768"/>
      <c r="CH62556" s="768"/>
      <c r="CI62556" s="850"/>
    </row>
    <row r="62557" spans="85:87" x14ac:dyDescent="0.25">
      <c r="CG62557" s="768"/>
      <c r="CH62557" s="768"/>
      <c r="CI62557" s="850"/>
    </row>
    <row r="62558" spans="85:87" x14ac:dyDescent="0.25">
      <c r="CG62558" s="768"/>
      <c r="CH62558" s="768"/>
      <c r="CI62558" s="850"/>
    </row>
    <row r="62559" spans="85:87" x14ac:dyDescent="0.25">
      <c r="CG62559" s="768"/>
      <c r="CH62559" s="768"/>
      <c r="CI62559" s="850"/>
    </row>
    <row r="62560" spans="85:87" x14ac:dyDescent="0.25">
      <c r="CG62560" s="768"/>
      <c r="CH62560" s="768"/>
      <c r="CI62560" s="850"/>
    </row>
    <row r="62561" spans="85:87" x14ac:dyDescent="0.25">
      <c r="CG62561" s="768"/>
      <c r="CH62561" s="768"/>
      <c r="CI62561" s="850"/>
    </row>
    <row r="62562" spans="85:87" x14ac:dyDescent="0.25">
      <c r="CG62562" s="768"/>
      <c r="CH62562" s="768"/>
      <c r="CI62562" s="850"/>
    </row>
    <row r="62563" spans="85:87" x14ac:dyDescent="0.25">
      <c r="CG62563" s="768"/>
      <c r="CH62563" s="768"/>
      <c r="CI62563" s="850"/>
    </row>
    <row r="62564" spans="85:87" x14ac:dyDescent="0.25">
      <c r="CG62564" s="768"/>
      <c r="CH62564" s="768"/>
      <c r="CI62564" s="850"/>
    </row>
    <row r="62565" spans="85:87" x14ac:dyDescent="0.25">
      <c r="CG62565" s="768"/>
      <c r="CH62565" s="768"/>
      <c r="CI62565" s="850"/>
    </row>
    <row r="62566" spans="85:87" x14ac:dyDescent="0.25">
      <c r="CG62566" s="768"/>
      <c r="CH62566" s="768"/>
      <c r="CI62566" s="850"/>
    </row>
    <row r="62567" spans="85:87" x14ac:dyDescent="0.25">
      <c r="CG62567" s="768"/>
      <c r="CH62567" s="768"/>
      <c r="CI62567" s="850"/>
    </row>
    <row r="62568" spans="85:87" x14ac:dyDescent="0.25">
      <c r="CG62568" s="768"/>
      <c r="CH62568" s="768"/>
      <c r="CI62568" s="850"/>
    </row>
    <row r="62569" spans="85:87" x14ac:dyDescent="0.25">
      <c r="CG62569" s="768"/>
      <c r="CH62569" s="768"/>
      <c r="CI62569" s="850"/>
    </row>
    <row r="62570" spans="85:87" x14ac:dyDescent="0.25">
      <c r="CG62570" s="768"/>
      <c r="CH62570" s="768"/>
      <c r="CI62570" s="850"/>
    </row>
    <row r="62571" spans="85:87" x14ac:dyDescent="0.25">
      <c r="CG62571" s="768"/>
      <c r="CH62571" s="768"/>
      <c r="CI62571" s="850"/>
    </row>
    <row r="62572" spans="85:87" x14ac:dyDescent="0.25">
      <c r="CG62572" s="768"/>
      <c r="CH62572" s="768"/>
      <c r="CI62572" s="850"/>
    </row>
    <row r="62573" spans="85:87" x14ac:dyDescent="0.25">
      <c r="CG62573" s="768"/>
      <c r="CH62573" s="768"/>
      <c r="CI62573" s="850"/>
    </row>
    <row r="62574" spans="85:87" x14ac:dyDescent="0.25">
      <c r="CG62574" s="768"/>
      <c r="CH62574" s="768"/>
      <c r="CI62574" s="850"/>
    </row>
    <row r="62575" spans="85:87" x14ac:dyDescent="0.25">
      <c r="CG62575" s="768"/>
      <c r="CH62575" s="768"/>
      <c r="CI62575" s="850"/>
    </row>
    <row r="62576" spans="85:87" x14ac:dyDescent="0.25">
      <c r="CG62576" s="768"/>
      <c r="CH62576" s="768"/>
      <c r="CI62576" s="850"/>
    </row>
    <row r="62577" spans="85:87" x14ac:dyDescent="0.25">
      <c r="CG62577" s="768"/>
      <c r="CH62577" s="768"/>
      <c r="CI62577" s="850"/>
    </row>
    <row r="62578" spans="85:87" x14ac:dyDescent="0.25">
      <c r="CG62578" s="768"/>
      <c r="CH62578" s="768"/>
      <c r="CI62578" s="850"/>
    </row>
    <row r="62579" spans="85:87" x14ac:dyDescent="0.25">
      <c r="CG62579" s="768"/>
      <c r="CH62579" s="768"/>
      <c r="CI62579" s="850"/>
    </row>
    <row r="62580" spans="85:87" x14ac:dyDescent="0.25">
      <c r="CG62580" s="768"/>
      <c r="CH62580" s="768"/>
      <c r="CI62580" s="850"/>
    </row>
    <row r="62581" spans="85:87" x14ac:dyDescent="0.25">
      <c r="CG62581" s="768"/>
      <c r="CH62581" s="768"/>
      <c r="CI62581" s="850"/>
    </row>
    <row r="62582" spans="85:87" x14ac:dyDescent="0.25">
      <c r="CG62582" s="768"/>
      <c r="CH62582" s="768"/>
      <c r="CI62582" s="850"/>
    </row>
    <row r="62583" spans="85:87" x14ac:dyDescent="0.25">
      <c r="CG62583" s="768"/>
      <c r="CH62583" s="768"/>
      <c r="CI62583" s="850"/>
    </row>
    <row r="62584" spans="85:87" x14ac:dyDescent="0.25">
      <c r="CG62584" s="768"/>
      <c r="CH62584" s="768"/>
      <c r="CI62584" s="850"/>
    </row>
    <row r="62585" spans="85:87" x14ac:dyDescent="0.25">
      <c r="CG62585" s="768"/>
      <c r="CH62585" s="768"/>
      <c r="CI62585" s="850"/>
    </row>
    <row r="62586" spans="85:87" x14ac:dyDescent="0.25">
      <c r="CG62586" s="768"/>
      <c r="CH62586" s="768"/>
      <c r="CI62586" s="850"/>
    </row>
    <row r="62587" spans="85:87" x14ac:dyDescent="0.25">
      <c r="CG62587" s="768"/>
      <c r="CH62587" s="768"/>
      <c r="CI62587" s="850"/>
    </row>
    <row r="62588" spans="85:87" x14ac:dyDescent="0.25">
      <c r="CG62588" s="768"/>
      <c r="CH62588" s="768"/>
      <c r="CI62588" s="850"/>
    </row>
    <row r="62589" spans="85:87" x14ac:dyDescent="0.25">
      <c r="CG62589" s="768"/>
      <c r="CH62589" s="768"/>
      <c r="CI62589" s="850"/>
    </row>
    <row r="62590" spans="85:87" x14ac:dyDescent="0.25">
      <c r="CG62590" s="768"/>
      <c r="CH62590" s="768"/>
      <c r="CI62590" s="850"/>
    </row>
    <row r="62591" spans="85:87" x14ac:dyDescent="0.25">
      <c r="CG62591" s="768"/>
      <c r="CH62591" s="768"/>
      <c r="CI62591" s="850"/>
    </row>
    <row r="62592" spans="85:87" x14ac:dyDescent="0.25">
      <c r="CG62592" s="768"/>
      <c r="CH62592" s="768"/>
      <c r="CI62592" s="850"/>
    </row>
    <row r="62593" spans="85:87" x14ac:dyDescent="0.25">
      <c r="CG62593" s="768"/>
      <c r="CH62593" s="768"/>
      <c r="CI62593" s="850"/>
    </row>
    <row r="62594" spans="85:87" x14ac:dyDescent="0.25">
      <c r="CG62594" s="768"/>
      <c r="CH62594" s="768"/>
      <c r="CI62594" s="850"/>
    </row>
    <row r="62595" spans="85:87" x14ac:dyDescent="0.25">
      <c r="CG62595" s="768"/>
      <c r="CH62595" s="768"/>
      <c r="CI62595" s="850"/>
    </row>
    <row r="62596" spans="85:87" x14ac:dyDescent="0.25">
      <c r="CG62596" s="768"/>
      <c r="CH62596" s="768"/>
      <c r="CI62596" s="850"/>
    </row>
    <row r="62597" spans="85:87" x14ac:dyDescent="0.25">
      <c r="CG62597" s="768"/>
      <c r="CH62597" s="768"/>
      <c r="CI62597" s="850"/>
    </row>
    <row r="62598" spans="85:87" x14ac:dyDescent="0.25">
      <c r="CG62598" s="768"/>
      <c r="CH62598" s="768"/>
      <c r="CI62598" s="850"/>
    </row>
    <row r="62599" spans="85:87" x14ac:dyDescent="0.25">
      <c r="CG62599" s="768"/>
      <c r="CH62599" s="768"/>
      <c r="CI62599" s="850"/>
    </row>
    <row r="62600" spans="85:87" x14ac:dyDescent="0.25">
      <c r="CG62600" s="768"/>
      <c r="CH62600" s="768"/>
      <c r="CI62600" s="850"/>
    </row>
    <row r="62601" spans="85:87" x14ac:dyDescent="0.25">
      <c r="CG62601" s="768"/>
      <c r="CH62601" s="768"/>
      <c r="CI62601" s="850"/>
    </row>
    <row r="62602" spans="85:87" x14ac:dyDescent="0.25">
      <c r="CG62602" s="768"/>
      <c r="CH62602" s="768"/>
      <c r="CI62602" s="850"/>
    </row>
    <row r="62603" spans="85:87" x14ac:dyDescent="0.25">
      <c r="CG62603" s="768"/>
      <c r="CH62603" s="768"/>
      <c r="CI62603" s="850"/>
    </row>
    <row r="62604" spans="85:87" x14ac:dyDescent="0.25">
      <c r="CG62604" s="768"/>
      <c r="CH62604" s="768"/>
      <c r="CI62604" s="850"/>
    </row>
    <row r="62605" spans="85:87" x14ac:dyDescent="0.25">
      <c r="CG62605" s="768"/>
      <c r="CH62605" s="768"/>
      <c r="CI62605" s="850"/>
    </row>
    <row r="62606" spans="85:87" x14ac:dyDescent="0.25">
      <c r="CG62606" s="768"/>
      <c r="CH62606" s="768"/>
      <c r="CI62606" s="850"/>
    </row>
    <row r="62607" spans="85:87" x14ac:dyDescent="0.25">
      <c r="CG62607" s="768"/>
      <c r="CH62607" s="768"/>
      <c r="CI62607" s="850"/>
    </row>
    <row r="62608" spans="85:87" x14ac:dyDescent="0.25">
      <c r="CG62608" s="768"/>
      <c r="CH62608" s="768"/>
      <c r="CI62608" s="850"/>
    </row>
    <row r="62609" spans="85:87" x14ac:dyDescent="0.25">
      <c r="CG62609" s="768"/>
      <c r="CH62609" s="768"/>
      <c r="CI62609" s="850"/>
    </row>
    <row r="62610" spans="85:87" x14ac:dyDescent="0.25">
      <c r="CG62610" s="768"/>
      <c r="CH62610" s="768"/>
      <c r="CI62610" s="850"/>
    </row>
    <row r="62611" spans="85:87" x14ac:dyDescent="0.25">
      <c r="CG62611" s="768"/>
      <c r="CH62611" s="768"/>
      <c r="CI62611" s="850"/>
    </row>
    <row r="62612" spans="85:87" x14ac:dyDescent="0.25">
      <c r="CG62612" s="768"/>
      <c r="CH62612" s="768"/>
      <c r="CI62612" s="850"/>
    </row>
    <row r="62613" spans="85:87" x14ac:dyDescent="0.25">
      <c r="CG62613" s="768"/>
      <c r="CH62613" s="768"/>
      <c r="CI62613" s="850"/>
    </row>
    <row r="62614" spans="85:87" x14ac:dyDescent="0.25">
      <c r="CG62614" s="768"/>
      <c r="CH62614" s="768"/>
      <c r="CI62614" s="850"/>
    </row>
    <row r="62615" spans="85:87" x14ac:dyDescent="0.25">
      <c r="CG62615" s="768"/>
      <c r="CH62615" s="768"/>
      <c r="CI62615" s="850"/>
    </row>
    <row r="62616" spans="85:87" x14ac:dyDescent="0.25">
      <c r="CG62616" s="768"/>
      <c r="CH62616" s="768"/>
      <c r="CI62616" s="850"/>
    </row>
    <row r="62617" spans="85:87" x14ac:dyDescent="0.25">
      <c r="CG62617" s="768"/>
      <c r="CH62617" s="768"/>
      <c r="CI62617" s="850"/>
    </row>
    <row r="62618" spans="85:87" x14ac:dyDescent="0.25">
      <c r="CG62618" s="768"/>
      <c r="CH62618" s="768"/>
      <c r="CI62618" s="850"/>
    </row>
    <row r="62619" spans="85:87" x14ac:dyDescent="0.25">
      <c r="CG62619" s="768"/>
      <c r="CH62619" s="768"/>
      <c r="CI62619" s="850"/>
    </row>
    <row r="62620" spans="85:87" x14ac:dyDescent="0.25">
      <c r="CG62620" s="768"/>
      <c r="CH62620" s="768"/>
      <c r="CI62620" s="850"/>
    </row>
    <row r="62621" spans="85:87" x14ac:dyDescent="0.25">
      <c r="CG62621" s="768"/>
      <c r="CH62621" s="768"/>
      <c r="CI62621" s="850"/>
    </row>
    <row r="62622" spans="85:87" x14ac:dyDescent="0.25">
      <c r="CG62622" s="768"/>
      <c r="CH62622" s="768"/>
      <c r="CI62622" s="850"/>
    </row>
    <row r="62623" spans="85:87" x14ac:dyDescent="0.25">
      <c r="CG62623" s="768"/>
      <c r="CH62623" s="768"/>
      <c r="CI62623" s="850"/>
    </row>
    <row r="62624" spans="85:87" x14ac:dyDescent="0.25">
      <c r="CG62624" s="768"/>
      <c r="CH62624" s="768"/>
      <c r="CI62624" s="850"/>
    </row>
    <row r="62625" spans="85:87" x14ac:dyDescent="0.25">
      <c r="CG62625" s="768"/>
      <c r="CH62625" s="768"/>
      <c r="CI62625" s="850"/>
    </row>
    <row r="62626" spans="85:87" x14ac:dyDescent="0.25">
      <c r="CG62626" s="768"/>
      <c r="CH62626" s="768"/>
      <c r="CI62626" s="850"/>
    </row>
    <row r="62627" spans="85:87" x14ac:dyDescent="0.25">
      <c r="CG62627" s="768"/>
      <c r="CH62627" s="768"/>
      <c r="CI62627" s="850"/>
    </row>
    <row r="62628" spans="85:87" x14ac:dyDescent="0.25">
      <c r="CG62628" s="768"/>
      <c r="CH62628" s="768"/>
      <c r="CI62628" s="850"/>
    </row>
    <row r="62629" spans="85:87" x14ac:dyDescent="0.25">
      <c r="CG62629" s="768"/>
      <c r="CH62629" s="768"/>
      <c r="CI62629" s="850"/>
    </row>
    <row r="62630" spans="85:87" x14ac:dyDescent="0.25">
      <c r="CG62630" s="768"/>
      <c r="CH62630" s="768"/>
      <c r="CI62630" s="850"/>
    </row>
    <row r="62631" spans="85:87" x14ac:dyDescent="0.25">
      <c r="CG62631" s="768"/>
      <c r="CH62631" s="768"/>
      <c r="CI62631" s="850"/>
    </row>
    <row r="62632" spans="85:87" x14ac:dyDescent="0.25">
      <c r="CG62632" s="768"/>
      <c r="CH62632" s="768"/>
      <c r="CI62632" s="850"/>
    </row>
    <row r="62633" spans="85:87" x14ac:dyDescent="0.25">
      <c r="CG62633" s="768"/>
      <c r="CH62633" s="768"/>
      <c r="CI62633" s="850"/>
    </row>
    <row r="62634" spans="85:87" x14ac:dyDescent="0.25">
      <c r="CG62634" s="768"/>
      <c r="CH62634" s="768"/>
      <c r="CI62634" s="850"/>
    </row>
    <row r="62635" spans="85:87" x14ac:dyDescent="0.25">
      <c r="CG62635" s="768"/>
      <c r="CH62635" s="768"/>
      <c r="CI62635" s="850"/>
    </row>
    <row r="62636" spans="85:87" x14ac:dyDescent="0.25">
      <c r="CG62636" s="768"/>
      <c r="CH62636" s="768"/>
      <c r="CI62636" s="850"/>
    </row>
    <row r="62637" spans="85:87" x14ac:dyDescent="0.25">
      <c r="CG62637" s="768"/>
      <c r="CH62637" s="768"/>
      <c r="CI62637" s="850"/>
    </row>
    <row r="62638" spans="85:87" x14ac:dyDescent="0.25">
      <c r="CG62638" s="768"/>
      <c r="CH62638" s="768"/>
      <c r="CI62638" s="850"/>
    </row>
    <row r="62639" spans="85:87" x14ac:dyDescent="0.25">
      <c r="CG62639" s="768"/>
      <c r="CH62639" s="768"/>
      <c r="CI62639" s="850"/>
    </row>
    <row r="62640" spans="85:87" x14ac:dyDescent="0.25">
      <c r="CG62640" s="768"/>
      <c r="CH62640" s="768"/>
      <c r="CI62640" s="850"/>
    </row>
    <row r="62641" spans="85:87" x14ac:dyDescent="0.25">
      <c r="CG62641" s="768"/>
      <c r="CH62641" s="768"/>
      <c r="CI62641" s="850"/>
    </row>
    <row r="62642" spans="85:87" x14ac:dyDescent="0.25">
      <c r="CG62642" s="768"/>
      <c r="CH62642" s="768"/>
      <c r="CI62642" s="850"/>
    </row>
    <row r="62643" spans="85:87" x14ac:dyDescent="0.25">
      <c r="CG62643" s="768"/>
      <c r="CH62643" s="768"/>
      <c r="CI62643" s="850"/>
    </row>
    <row r="62644" spans="85:87" x14ac:dyDescent="0.25">
      <c r="CG62644" s="768"/>
      <c r="CH62644" s="768"/>
      <c r="CI62644" s="850"/>
    </row>
    <row r="62645" spans="85:87" x14ac:dyDescent="0.25">
      <c r="CG62645" s="768"/>
      <c r="CH62645" s="768"/>
      <c r="CI62645" s="850"/>
    </row>
    <row r="62646" spans="85:87" x14ac:dyDescent="0.25">
      <c r="CG62646" s="768"/>
      <c r="CH62646" s="768"/>
      <c r="CI62646" s="850"/>
    </row>
    <row r="62647" spans="85:87" x14ac:dyDescent="0.25">
      <c r="CG62647" s="768"/>
      <c r="CH62647" s="768"/>
      <c r="CI62647" s="850"/>
    </row>
    <row r="62648" spans="85:87" x14ac:dyDescent="0.25">
      <c r="CG62648" s="768"/>
      <c r="CH62648" s="768"/>
      <c r="CI62648" s="850"/>
    </row>
    <row r="62649" spans="85:87" x14ac:dyDescent="0.25">
      <c r="CG62649" s="768"/>
      <c r="CH62649" s="768"/>
      <c r="CI62649" s="850"/>
    </row>
    <row r="62650" spans="85:87" x14ac:dyDescent="0.25">
      <c r="CG62650" s="768"/>
      <c r="CH62650" s="768"/>
      <c r="CI62650" s="850"/>
    </row>
    <row r="62651" spans="85:87" x14ac:dyDescent="0.25">
      <c r="CG62651" s="768"/>
      <c r="CH62651" s="768"/>
      <c r="CI62651" s="850"/>
    </row>
    <row r="62652" spans="85:87" x14ac:dyDescent="0.25">
      <c r="CG62652" s="768"/>
      <c r="CH62652" s="768"/>
      <c r="CI62652" s="850"/>
    </row>
    <row r="62653" spans="85:87" x14ac:dyDescent="0.25">
      <c r="CG62653" s="768"/>
      <c r="CH62653" s="768"/>
      <c r="CI62653" s="850"/>
    </row>
    <row r="62654" spans="85:87" x14ac:dyDescent="0.25">
      <c r="CG62654" s="768"/>
      <c r="CH62654" s="768"/>
      <c r="CI62654" s="850"/>
    </row>
    <row r="62655" spans="85:87" x14ac:dyDescent="0.25">
      <c r="CG62655" s="768"/>
      <c r="CH62655" s="768"/>
      <c r="CI62655" s="850"/>
    </row>
    <row r="62656" spans="85:87" x14ac:dyDescent="0.25">
      <c r="CG62656" s="768"/>
      <c r="CH62656" s="768"/>
      <c r="CI62656" s="850"/>
    </row>
    <row r="62657" spans="85:87" x14ac:dyDescent="0.25">
      <c r="CG62657" s="768"/>
      <c r="CH62657" s="768"/>
      <c r="CI62657" s="850"/>
    </row>
    <row r="62658" spans="85:87" x14ac:dyDescent="0.25">
      <c r="CG62658" s="768"/>
      <c r="CH62658" s="768"/>
      <c r="CI62658" s="850"/>
    </row>
    <row r="62659" spans="85:87" x14ac:dyDescent="0.25">
      <c r="CG62659" s="768"/>
      <c r="CH62659" s="768"/>
      <c r="CI62659" s="850"/>
    </row>
    <row r="62660" spans="85:87" x14ac:dyDescent="0.25">
      <c r="CG62660" s="768"/>
      <c r="CH62660" s="768"/>
      <c r="CI62660" s="850"/>
    </row>
    <row r="62661" spans="85:87" x14ac:dyDescent="0.25">
      <c r="CG62661" s="768"/>
      <c r="CH62661" s="768"/>
      <c r="CI62661" s="850"/>
    </row>
    <row r="62662" spans="85:87" x14ac:dyDescent="0.25">
      <c r="CG62662" s="768"/>
      <c r="CH62662" s="768"/>
      <c r="CI62662" s="850"/>
    </row>
    <row r="62663" spans="85:87" x14ac:dyDescent="0.25">
      <c r="CG62663" s="768"/>
      <c r="CH62663" s="768"/>
      <c r="CI62663" s="850"/>
    </row>
    <row r="62664" spans="85:87" x14ac:dyDescent="0.25">
      <c r="CG62664" s="768"/>
      <c r="CH62664" s="768"/>
      <c r="CI62664" s="850"/>
    </row>
    <row r="62665" spans="85:87" x14ac:dyDescent="0.25">
      <c r="CG62665" s="768"/>
      <c r="CH62665" s="768"/>
      <c r="CI62665" s="850"/>
    </row>
    <row r="62666" spans="85:87" x14ac:dyDescent="0.25">
      <c r="CG62666" s="768"/>
      <c r="CH62666" s="768"/>
      <c r="CI62666" s="850"/>
    </row>
    <row r="62667" spans="85:87" x14ac:dyDescent="0.25">
      <c r="CG62667" s="768"/>
      <c r="CH62667" s="768"/>
      <c r="CI62667" s="850"/>
    </row>
    <row r="62668" spans="85:87" x14ac:dyDescent="0.25">
      <c r="CG62668" s="768"/>
      <c r="CH62668" s="768"/>
      <c r="CI62668" s="850"/>
    </row>
    <row r="62669" spans="85:87" x14ac:dyDescent="0.25">
      <c r="CG62669" s="768"/>
      <c r="CH62669" s="768"/>
      <c r="CI62669" s="850"/>
    </row>
    <row r="62670" spans="85:87" x14ac:dyDescent="0.25">
      <c r="CG62670" s="768"/>
      <c r="CH62670" s="768"/>
      <c r="CI62670" s="850"/>
    </row>
    <row r="62671" spans="85:87" x14ac:dyDescent="0.25">
      <c r="CG62671" s="768"/>
      <c r="CH62671" s="768"/>
      <c r="CI62671" s="850"/>
    </row>
    <row r="62672" spans="85:87" x14ac:dyDescent="0.25">
      <c r="CG62672" s="768"/>
      <c r="CH62672" s="768"/>
      <c r="CI62672" s="850"/>
    </row>
    <row r="62673" spans="85:87" x14ac:dyDescent="0.25">
      <c r="CG62673" s="768"/>
      <c r="CH62673" s="768"/>
      <c r="CI62673" s="850"/>
    </row>
    <row r="62674" spans="85:87" x14ac:dyDescent="0.25">
      <c r="CG62674" s="768"/>
      <c r="CH62674" s="768"/>
      <c r="CI62674" s="850"/>
    </row>
    <row r="62675" spans="85:87" x14ac:dyDescent="0.25">
      <c r="CG62675" s="768"/>
      <c r="CH62675" s="768"/>
      <c r="CI62675" s="850"/>
    </row>
    <row r="62676" spans="85:87" x14ac:dyDescent="0.25">
      <c r="CG62676" s="768"/>
      <c r="CH62676" s="768"/>
      <c r="CI62676" s="850"/>
    </row>
    <row r="62677" spans="85:87" x14ac:dyDescent="0.25">
      <c r="CG62677" s="768"/>
      <c r="CH62677" s="768"/>
      <c r="CI62677" s="850"/>
    </row>
    <row r="62678" spans="85:87" x14ac:dyDescent="0.25">
      <c r="CG62678" s="768"/>
      <c r="CH62678" s="768"/>
      <c r="CI62678" s="850"/>
    </row>
    <row r="62679" spans="85:87" x14ac:dyDescent="0.25">
      <c r="CG62679" s="768"/>
      <c r="CH62679" s="768"/>
      <c r="CI62679" s="850"/>
    </row>
    <row r="62680" spans="85:87" x14ac:dyDescent="0.25">
      <c r="CG62680" s="768"/>
      <c r="CH62680" s="768"/>
      <c r="CI62680" s="850"/>
    </row>
    <row r="62681" spans="85:87" x14ac:dyDescent="0.25">
      <c r="CG62681" s="768"/>
      <c r="CH62681" s="768"/>
      <c r="CI62681" s="850"/>
    </row>
    <row r="62682" spans="85:87" x14ac:dyDescent="0.25">
      <c r="CG62682" s="768"/>
      <c r="CH62682" s="768"/>
      <c r="CI62682" s="850"/>
    </row>
    <row r="62683" spans="85:87" x14ac:dyDescent="0.25">
      <c r="CG62683" s="768"/>
      <c r="CH62683" s="768"/>
      <c r="CI62683" s="850"/>
    </row>
    <row r="62684" spans="85:87" x14ac:dyDescent="0.25">
      <c r="CG62684" s="768"/>
      <c r="CH62684" s="768"/>
      <c r="CI62684" s="850"/>
    </row>
    <row r="62685" spans="85:87" x14ac:dyDescent="0.25">
      <c r="CG62685" s="768"/>
      <c r="CH62685" s="768"/>
      <c r="CI62685" s="850"/>
    </row>
    <row r="62686" spans="85:87" x14ac:dyDescent="0.25">
      <c r="CG62686" s="768"/>
      <c r="CH62686" s="768"/>
      <c r="CI62686" s="850"/>
    </row>
    <row r="62687" spans="85:87" x14ac:dyDescent="0.25">
      <c r="CG62687" s="768"/>
      <c r="CH62687" s="768"/>
      <c r="CI62687" s="850"/>
    </row>
    <row r="62688" spans="85:87" x14ac:dyDescent="0.25">
      <c r="CG62688" s="768"/>
      <c r="CH62688" s="768"/>
      <c r="CI62688" s="850"/>
    </row>
    <row r="62689" spans="85:87" x14ac:dyDescent="0.25">
      <c r="CG62689" s="768"/>
      <c r="CH62689" s="768"/>
      <c r="CI62689" s="850"/>
    </row>
    <row r="62690" spans="85:87" x14ac:dyDescent="0.25">
      <c r="CG62690" s="768"/>
      <c r="CH62690" s="768"/>
      <c r="CI62690" s="850"/>
    </row>
    <row r="62691" spans="85:87" x14ac:dyDescent="0.25">
      <c r="CG62691" s="768"/>
      <c r="CH62691" s="768"/>
      <c r="CI62691" s="850"/>
    </row>
    <row r="62692" spans="85:87" x14ac:dyDescent="0.25">
      <c r="CG62692" s="768"/>
      <c r="CH62692" s="768"/>
      <c r="CI62692" s="850"/>
    </row>
    <row r="62693" spans="85:87" x14ac:dyDescent="0.25">
      <c r="CG62693" s="768"/>
      <c r="CH62693" s="768"/>
      <c r="CI62693" s="850"/>
    </row>
    <row r="62694" spans="85:87" x14ac:dyDescent="0.25">
      <c r="CG62694" s="768"/>
      <c r="CH62694" s="768"/>
      <c r="CI62694" s="850"/>
    </row>
    <row r="62695" spans="85:87" x14ac:dyDescent="0.25">
      <c r="CG62695" s="768"/>
      <c r="CH62695" s="768"/>
      <c r="CI62695" s="850"/>
    </row>
    <row r="62696" spans="85:87" x14ac:dyDescent="0.25">
      <c r="CG62696" s="768"/>
      <c r="CH62696" s="768"/>
      <c r="CI62696" s="850"/>
    </row>
    <row r="62697" spans="85:87" x14ac:dyDescent="0.25">
      <c r="CG62697" s="768"/>
      <c r="CH62697" s="768"/>
      <c r="CI62697" s="850"/>
    </row>
    <row r="62698" spans="85:87" x14ac:dyDescent="0.25">
      <c r="CG62698" s="768"/>
      <c r="CH62698" s="768"/>
      <c r="CI62698" s="850"/>
    </row>
    <row r="62699" spans="85:87" x14ac:dyDescent="0.25">
      <c r="CG62699" s="768"/>
      <c r="CH62699" s="768"/>
      <c r="CI62699" s="850"/>
    </row>
    <row r="62700" spans="85:87" x14ac:dyDescent="0.25">
      <c r="CG62700" s="768"/>
      <c r="CH62700" s="768"/>
      <c r="CI62700" s="850"/>
    </row>
    <row r="62701" spans="85:87" x14ac:dyDescent="0.25">
      <c r="CG62701" s="768"/>
      <c r="CH62701" s="768"/>
      <c r="CI62701" s="850"/>
    </row>
    <row r="62702" spans="85:87" x14ac:dyDescent="0.25">
      <c r="CG62702" s="768"/>
      <c r="CH62702" s="768"/>
      <c r="CI62702" s="850"/>
    </row>
    <row r="62703" spans="85:87" x14ac:dyDescent="0.25">
      <c r="CG62703" s="768"/>
      <c r="CH62703" s="768"/>
      <c r="CI62703" s="850"/>
    </row>
    <row r="62704" spans="85:87" x14ac:dyDescent="0.25">
      <c r="CG62704" s="768"/>
      <c r="CH62704" s="768"/>
      <c r="CI62704" s="850"/>
    </row>
    <row r="62705" spans="85:87" x14ac:dyDescent="0.25">
      <c r="CG62705" s="768"/>
      <c r="CH62705" s="768"/>
      <c r="CI62705" s="850"/>
    </row>
    <row r="62706" spans="85:87" x14ac:dyDescent="0.25">
      <c r="CG62706" s="768"/>
      <c r="CH62706" s="768"/>
      <c r="CI62706" s="850"/>
    </row>
    <row r="62707" spans="85:87" x14ac:dyDescent="0.25">
      <c r="CG62707" s="768"/>
      <c r="CH62707" s="768"/>
      <c r="CI62707" s="850"/>
    </row>
    <row r="62708" spans="85:87" x14ac:dyDescent="0.25">
      <c r="CG62708" s="768"/>
      <c r="CH62708" s="768"/>
      <c r="CI62708" s="850"/>
    </row>
    <row r="62709" spans="85:87" x14ac:dyDescent="0.25">
      <c r="CG62709" s="768"/>
      <c r="CH62709" s="768"/>
      <c r="CI62709" s="850"/>
    </row>
    <row r="62710" spans="85:87" x14ac:dyDescent="0.25">
      <c r="CG62710" s="768"/>
      <c r="CH62710" s="768"/>
      <c r="CI62710" s="850"/>
    </row>
    <row r="62711" spans="85:87" x14ac:dyDescent="0.25">
      <c r="CG62711" s="768"/>
      <c r="CH62711" s="768"/>
      <c r="CI62711" s="850"/>
    </row>
    <row r="62712" spans="85:87" x14ac:dyDescent="0.25">
      <c r="CG62712" s="768"/>
      <c r="CH62712" s="768"/>
      <c r="CI62712" s="850"/>
    </row>
    <row r="62713" spans="85:87" x14ac:dyDescent="0.25">
      <c r="CG62713" s="768"/>
      <c r="CH62713" s="768"/>
      <c r="CI62713" s="850"/>
    </row>
    <row r="62714" spans="85:87" x14ac:dyDescent="0.25">
      <c r="CG62714" s="768"/>
      <c r="CH62714" s="768"/>
      <c r="CI62714" s="850"/>
    </row>
    <row r="62715" spans="85:87" x14ac:dyDescent="0.25">
      <c r="CG62715" s="768"/>
      <c r="CH62715" s="768"/>
      <c r="CI62715" s="850"/>
    </row>
    <row r="62716" spans="85:87" x14ac:dyDescent="0.25">
      <c r="CG62716" s="768"/>
      <c r="CH62716" s="768"/>
      <c r="CI62716" s="850"/>
    </row>
    <row r="62717" spans="85:87" x14ac:dyDescent="0.25">
      <c r="CG62717" s="768"/>
      <c r="CH62717" s="768"/>
      <c r="CI62717" s="850"/>
    </row>
    <row r="62718" spans="85:87" x14ac:dyDescent="0.25">
      <c r="CG62718" s="768"/>
      <c r="CH62718" s="768"/>
      <c r="CI62718" s="850"/>
    </row>
    <row r="62719" spans="85:87" x14ac:dyDescent="0.25">
      <c r="CG62719" s="768"/>
      <c r="CH62719" s="768"/>
      <c r="CI62719" s="850"/>
    </row>
    <row r="62720" spans="85:87" x14ac:dyDescent="0.25">
      <c r="CG62720" s="768"/>
      <c r="CH62720" s="768"/>
      <c r="CI62720" s="850"/>
    </row>
    <row r="62721" spans="85:87" x14ac:dyDescent="0.25">
      <c r="CG62721" s="768"/>
      <c r="CH62721" s="768"/>
      <c r="CI62721" s="850"/>
    </row>
    <row r="62722" spans="85:87" x14ac:dyDescent="0.25">
      <c r="CG62722" s="768"/>
      <c r="CH62722" s="768"/>
      <c r="CI62722" s="850"/>
    </row>
    <row r="62723" spans="85:87" x14ac:dyDescent="0.25">
      <c r="CG62723" s="768"/>
      <c r="CH62723" s="768"/>
      <c r="CI62723" s="850"/>
    </row>
    <row r="62724" spans="85:87" x14ac:dyDescent="0.25">
      <c r="CG62724" s="768"/>
      <c r="CH62724" s="768"/>
      <c r="CI62724" s="850"/>
    </row>
    <row r="62725" spans="85:87" x14ac:dyDescent="0.25">
      <c r="CG62725" s="768"/>
      <c r="CH62725" s="768"/>
      <c r="CI62725" s="850"/>
    </row>
    <row r="62726" spans="85:87" x14ac:dyDescent="0.25">
      <c r="CG62726" s="768"/>
      <c r="CH62726" s="768"/>
      <c r="CI62726" s="850"/>
    </row>
    <row r="62727" spans="85:87" x14ac:dyDescent="0.25">
      <c r="CG62727" s="768"/>
      <c r="CH62727" s="768"/>
      <c r="CI62727" s="850"/>
    </row>
    <row r="62728" spans="85:87" x14ac:dyDescent="0.25">
      <c r="CG62728" s="768"/>
      <c r="CH62728" s="768"/>
      <c r="CI62728" s="850"/>
    </row>
    <row r="62729" spans="85:87" x14ac:dyDescent="0.25">
      <c r="CG62729" s="768"/>
      <c r="CH62729" s="768"/>
      <c r="CI62729" s="850"/>
    </row>
    <row r="62730" spans="85:87" x14ac:dyDescent="0.25">
      <c r="CG62730" s="768"/>
      <c r="CH62730" s="768"/>
      <c r="CI62730" s="850"/>
    </row>
    <row r="62731" spans="85:87" x14ac:dyDescent="0.25">
      <c r="CG62731" s="768"/>
      <c r="CH62731" s="768"/>
      <c r="CI62731" s="850"/>
    </row>
    <row r="62732" spans="85:87" x14ac:dyDescent="0.25">
      <c r="CG62732" s="768"/>
      <c r="CH62732" s="768"/>
      <c r="CI62732" s="850"/>
    </row>
    <row r="62733" spans="85:87" x14ac:dyDescent="0.25">
      <c r="CG62733" s="768"/>
      <c r="CH62733" s="768"/>
      <c r="CI62733" s="850"/>
    </row>
    <row r="62734" spans="85:87" x14ac:dyDescent="0.25">
      <c r="CG62734" s="768"/>
      <c r="CH62734" s="768"/>
      <c r="CI62734" s="850"/>
    </row>
    <row r="62735" spans="85:87" x14ac:dyDescent="0.25">
      <c r="CG62735" s="768"/>
      <c r="CH62735" s="768"/>
      <c r="CI62735" s="850"/>
    </row>
    <row r="62736" spans="85:87" x14ac:dyDescent="0.25">
      <c r="CG62736" s="768"/>
      <c r="CH62736" s="768"/>
      <c r="CI62736" s="850"/>
    </row>
    <row r="62737" spans="85:87" x14ac:dyDescent="0.25">
      <c r="CG62737" s="768"/>
      <c r="CH62737" s="768"/>
      <c r="CI62737" s="850"/>
    </row>
    <row r="62738" spans="85:87" x14ac:dyDescent="0.25">
      <c r="CG62738" s="768"/>
      <c r="CH62738" s="768"/>
      <c r="CI62738" s="850"/>
    </row>
    <row r="62739" spans="85:87" x14ac:dyDescent="0.25">
      <c r="CG62739" s="768"/>
      <c r="CH62739" s="768"/>
      <c r="CI62739" s="850"/>
    </row>
    <row r="62740" spans="85:87" x14ac:dyDescent="0.25">
      <c r="CG62740" s="768"/>
      <c r="CH62740" s="768"/>
      <c r="CI62740" s="850"/>
    </row>
    <row r="62741" spans="85:87" x14ac:dyDescent="0.25">
      <c r="CG62741" s="768"/>
      <c r="CH62741" s="768"/>
      <c r="CI62741" s="850"/>
    </row>
    <row r="62742" spans="85:87" x14ac:dyDescent="0.25">
      <c r="CG62742" s="768"/>
      <c r="CH62742" s="768"/>
      <c r="CI62742" s="850"/>
    </row>
    <row r="62743" spans="85:87" x14ac:dyDescent="0.25">
      <c r="CG62743" s="768"/>
      <c r="CH62743" s="768"/>
      <c r="CI62743" s="850"/>
    </row>
    <row r="62744" spans="85:87" x14ac:dyDescent="0.25">
      <c r="CG62744" s="768"/>
      <c r="CH62744" s="768"/>
      <c r="CI62744" s="850"/>
    </row>
    <row r="62745" spans="85:87" x14ac:dyDescent="0.25">
      <c r="CG62745" s="768"/>
      <c r="CH62745" s="768"/>
      <c r="CI62745" s="850"/>
    </row>
    <row r="62746" spans="85:87" x14ac:dyDescent="0.25">
      <c r="CG62746" s="768"/>
      <c r="CH62746" s="768"/>
      <c r="CI62746" s="850"/>
    </row>
    <row r="62747" spans="85:87" x14ac:dyDescent="0.25">
      <c r="CG62747" s="768"/>
      <c r="CH62747" s="768"/>
      <c r="CI62747" s="850"/>
    </row>
    <row r="62748" spans="85:87" x14ac:dyDescent="0.25">
      <c r="CG62748" s="768"/>
      <c r="CH62748" s="768"/>
      <c r="CI62748" s="850"/>
    </row>
    <row r="62749" spans="85:87" x14ac:dyDescent="0.25">
      <c r="CG62749" s="768"/>
      <c r="CH62749" s="768"/>
      <c r="CI62749" s="850"/>
    </row>
    <row r="62750" spans="85:87" x14ac:dyDescent="0.25">
      <c r="CG62750" s="768"/>
      <c r="CH62750" s="768"/>
      <c r="CI62750" s="850"/>
    </row>
    <row r="62751" spans="85:87" x14ac:dyDescent="0.25">
      <c r="CG62751" s="768"/>
      <c r="CH62751" s="768"/>
      <c r="CI62751" s="850"/>
    </row>
    <row r="62752" spans="85:87" x14ac:dyDescent="0.25">
      <c r="CG62752" s="768"/>
      <c r="CH62752" s="768"/>
      <c r="CI62752" s="850"/>
    </row>
    <row r="62753" spans="85:87" x14ac:dyDescent="0.25">
      <c r="CG62753" s="768"/>
      <c r="CH62753" s="768"/>
      <c r="CI62753" s="850"/>
    </row>
    <row r="62754" spans="85:87" x14ac:dyDescent="0.25">
      <c r="CG62754" s="768"/>
      <c r="CH62754" s="768"/>
      <c r="CI62754" s="850"/>
    </row>
    <row r="62755" spans="85:87" x14ac:dyDescent="0.25">
      <c r="CG62755" s="768"/>
      <c r="CH62755" s="768"/>
      <c r="CI62755" s="850"/>
    </row>
    <row r="62756" spans="85:87" x14ac:dyDescent="0.25">
      <c r="CG62756" s="768"/>
      <c r="CH62756" s="768"/>
      <c r="CI62756" s="850"/>
    </row>
    <row r="62757" spans="85:87" x14ac:dyDescent="0.25">
      <c r="CG62757" s="768"/>
      <c r="CH62757" s="768"/>
      <c r="CI62757" s="850"/>
    </row>
    <row r="62758" spans="85:87" x14ac:dyDescent="0.25">
      <c r="CG62758" s="768"/>
      <c r="CH62758" s="768"/>
      <c r="CI62758" s="850"/>
    </row>
    <row r="62759" spans="85:87" x14ac:dyDescent="0.25">
      <c r="CG62759" s="768"/>
      <c r="CH62759" s="768"/>
      <c r="CI62759" s="850"/>
    </row>
    <row r="62760" spans="85:87" x14ac:dyDescent="0.25">
      <c r="CG62760" s="768"/>
      <c r="CH62760" s="768"/>
      <c r="CI62760" s="850"/>
    </row>
    <row r="62761" spans="85:87" x14ac:dyDescent="0.25">
      <c r="CG62761" s="768"/>
      <c r="CH62761" s="768"/>
      <c r="CI62761" s="850"/>
    </row>
    <row r="62762" spans="85:87" x14ac:dyDescent="0.25">
      <c r="CG62762" s="768"/>
      <c r="CH62762" s="768"/>
      <c r="CI62762" s="850"/>
    </row>
    <row r="62763" spans="85:87" x14ac:dyDescent="0.25">
      <c r="CG62763" s="768"/>
      <c r="CH62763" s="768"/>
      <c r="CI62763" s="850"/>
    </row>
    <row r="62764" spans="85:87" x14ac:dyDescent="0.25">
      <c r="CG62764" s="768"/>
      <c r="CH62764" s="768"/>
      <c r="CI62764" s="850"/>
    </row>
    <row r="62765" spans="85:87" x14ac:dyDescent="0.25">
      <c r="CG62765" s="768"/>
      <c r="CH62765" s="768"/>
      <c r="CI62765" s="850"/>
    </row>
    <row r="62766" spans="85:87" x14ac:dyDescent="0.25">
      <c r="CG62766" s="768"/>
      <c r="CH62766" s="768"/>
      <c r="CI62766" s="850"/>
    </row>
    <row r="62767" spans="85:87" x14ac:dyDescent="0.25">
      <c r="CG62767" s="768"/>
      <c r="CH62767" s="768"/>
      <c r="CI62767" s="850"/>
    </row>
    <row r="62768" spans="85:87" x14ac:dyDescent="0.25">
      <c r="CG62768" s="768"/>
      <c r="CH62768" s="768"/>
      <c r="CI62768" s="850"/>
    </row>
    <row r="62769" spans="85:87" x14ac:dyDescent="0.25">
      <c r="CG62769" s="768"/>
      <c r="CH62769" s="768"/>
      <c r="CI62769" s="850"/>
    </row>
    <row r="62770" spans="85:87" x14ac:dyDescent="0.25">
      <c r="CG62770" s="768"/>
      <c r="CH62770" s="768"/>
      <c r="CI62770" s="850"/>
    </row>
    <row r="62771" spans="85:87" x14ac:dyDescent="0.25">
      <c r="CG62771" s="768"/>
      <c r="CH62771" s="768"/>
      <c r="CI62771" s="850"/>
    </row>
    <row r="62772" spans="85:87" x14ac:dyDescent="0.25">
      <c r="CG62772" s="768"/>
      <c r="CH62772" s="768"/>
      <c r="CI62772" s="850"/>
    </row>
    <row r="62773" spans="85:87" x14ac:dyDescent="0.25">
      <c r="CG62773" s="768"/>
      <c r="CH62773" s="768"/>
      <c r="CI62773" s="850"/>
    </row>
    <row r="62774" spans="85:87" x14ac:dyDescent="0.25">
      <c r="CG62774" s="768"/>
      <c r="CH62774" s="768"/>
      <c r="CI62774" s="850"/>
    </row>
    <row r="62775" spans="85:87" x14ac:dyDescent="0.25">
      <c r="CG62775" s="768"/>
      <c r="CH62775" s="768"/>
      <c r="CI62775" s="850"/>
    </row>
    <row r="62776" spans="85:87" x14ac:dyDescent="0.25">
      <c r="CG62776" s="768"/>
      <c r="CH62776" s="768"/>
      <c r="CI62776" s="850"/>
    </row>
    <row r="62777" spans="85:87" x14ac:dyDescent="0.25">
      <c r="CG62777" s="768"/>
      <c r="CH62777" s="768"/>
      <c r="CI62777" s="850"/>
    </row>
    <row r="62778" spans="85:87" x14ac:dyDescent="0.25">
      <c r="CG62778" s="768"/>
      <c r="CH62778" s="768"/>
      <c r="CI62778" s="850"/>
    </row>
    <row r="62779" spans="85:87" x14ac:dyDescent="0.25">
      <c r="CG62779" s="768"/>
      <c r="CH62779" s="768"/>
      <c r="CI62779" s="850"/>
    </row>
    <row r="62780" spans="85:87" x14ac:dyDescent="0.25">
      <c r="CG62780" s="768"/>
      <c r="CH62780" s="768"/>
      <c r="CI62780" s="850"/>
    </row>
    <row r="62781" spans="85:87" x14ac:dyDescent="0.25">
      <c r="CG62781" s="768"/>
      <c r="CH62781" s="768"/>
      <c r="CI62781" s="850"/>
    </row>
    <row r="62782" spans="85:87" x14ac:dyDescent="0.25">
      <c r="CG62782" s="768"/>
      <c r="CH62782" s="768"/>
      <c r="CI62782" s="850"/>
    </row>
    <row r="62783" spans="85:87" x14ac:dyDescent="0.25">
      <c r="CG62783" s="768"/>
      <c r="CH62783" s="768"/>
      <c r="CI62783" s="850"/>
    </row>
    <row r="62784" spans="85:87" x14ac:dyDescent="0.25">
      <c r="CG62784" s="768"/>
      <c r="CH62784" s="768"/>
      <c r="CI62784" s="850"/>
    </row>
    <row r="62785" spans="85:87" x14ac:dyDescent="0.25">
      <c r="CG62785" s="768"/>
      <c r="CH62785" s="768"/>
      <c r="CI62785" s="850"/>
    </row>
    <row r="62786" spans="85:87" x14ac:dyDescent="0.25">
      <c r="CG62786" s="768"/>
      <c r="CH62786" s="768"/>
      <c r="CI62786" s="850"/>
    </row>
    <row r="62787" spans="85:87" x14ac:dyDescent="0.25">
      <c r="CG62787" s="768"/>
      <c r="CH62787" s="768"/>
      <c r="CI62787" s="850"/>
    </row>
    <row r="62788" spans="85:87" x14ac:dyDescent="0.25">
      <c r="CG62788" s="768"/>
      <c r="CH62788" s="768"/>
      <c r="CI62788" s="850"/>
    </row>
    <row r="62789" spans="85:87" x14ac:dyDescent="0.25">
      <c r="CG62789" s="768"/>
      <c r="CH62789" s="768"/>
      <c r="CI62789" s="850"/>
    </row>
    <row r="62790" spans="85:87" x14ac:dyDescent="0.25">
      <c r="CG62790" s="768"/>
      <c r="CH62790" s="768"/>
      <c r="CI62790" s="850"/>
    </row>
    <row r="62791" spans="85:87" x14ac:dyDescent="0.25">
      <c r="CG62791" s="768"/>
      <c r="CH62791" s="768"/>
      <c r="CI62791" s="850"/>
    </row>
    <row r="62792" spans="85:87" x14ac:dyDescent="0.25">
      <c r="CG62792" s="768"/>
      <c r="CH62792" s="768"/>
      <c r="CI62792" s="850"/>
    </row>
    <row r="62793" spans="85:87" x14ac:dyDescent="0.25">
      <c r="CG62793" s="768"/>
      <c r="CH62793" s="768"/>
      <c r="CI62793" s="850"/>
    </row>
    <row r="62794" spans="85:87" x14ac:dyDescent="0.25">
      <c r="CG62794" s="768"/>
      <c r="CH62794" s="768"/>
      <c r="CI62794" s="850"/>
    </row>
    <row r="62795" spans="85:87" x14ac:dyDescent="0.25">
      <c r="CG62795" s="768"/>
      <c r="CH62795" s="768"/>
      <c r="CI62795" s="850"/>
    </row>
    <row r="62796" spans="85:87" x14ac:dyDescent="0.25">
      <c r="CG62796" s="768"/>
      <c r="CH62796" s="768"/>
      <c r="CI62796" s="850"/>
    </row>
    <row r="62797" spans="85:87" x14ac:dyDescent="0.25">
      <c r="CG62797" s="768"/>
      <c r="CH62797" s="768"/>
      <c r="CI62797" s="850"/>
    </row>
    <row r="62798" spans="85:87" x14ac:dyDescent="0.25">
      <c r="CG62798" s="768"/>
      <c r="CH62798" s="768"/>
      <c r="CI62798" s="850"/>
    </row>
    <row r="62799" spans="85:87" x14ac:dyDescent="0.25">
      <c r="CG62799" s="768"/>
      <c r="CH62799" s="768"/>
      <c r="CI62799" s="850"/>
    </row>
    <row r="62800" spans="85:87" x14ac:dyDescent="0.25">
      <c r="CG62800" s="768"/>
      <c r="CH62800" s="768"/>
      <c r="CI62800" s="850"/>
    </row>
    <row r="62801" spans="85:87" x14ac:dyDescent="0.25">
      <c r="CG62801" s="768"/>
      <c r="CH62801" s="768"/>
      <c r="CI62801" s="850"/>
    </row>
    <row r="62802" spans="85:87" x14ac:dyDescent="0.25">
      <c r="CG62802" s="768"/>
      <c r="CH62802" s="768"/>
      <c r="CI62802" s="850"/>
    </row>
    <row r="62803" spans="85:87" x14ac:dyDescent="0.25">
      <c r="CG62803" s="768"/>
      <c r="CH62803" s="768"/>
      <c r="CI62803" s="850"/>
    </row>
    <row r="62804" spans="85:87" x14ac:dyDescent="0.25">
      <c r="CG62804" s="768"/>
      <c r="CH62804" s="768"/>
      <c r="CI62804" s="850"/>
    </row>
    <row r="62805" spans="85:87" x14ac:dyDescent="0.25">
      <c r="CG62805" s="768"/>
      <c r="CH62805" s="768"/>
      <c r="CI62805" s="850"/>
    </row>
    <row r="62806" spans="85:87" x14ac:dyDescent="0.25">
      <c r="CG62806" s="768"/>
      <c r="CH62806" s="768"/>
      <c r="CI62806" s="850"/>
    </row>
    <row r="62807" spans="85:87" x14ac:dyDescent="0.25">
      <c r="CG62807" s="768"/>
      <c r="CH62807" s="768"/>
      <c r="CI62807" s="850"/>
    </row>
    <row r="62808" spans="85:87" x14ac:dyDescent="0.25">
      <c r="CG62808" s="768"/>
      <c r="CH62808" s="768"/>
      <c r="CI62808" s="850"/>
    </row>
    <row r="62809" spans="85:87" x14ac:dyDescent="0.25">
      <c r="CG62809" s="768"/>
      <c r="CH62809" s="768"/>
      <c r="CI62809" s="850"/>
    </row>
    <row r="62810" spans="85:87" x14ac:dyDescent="0.25">
      <c r="CG62810" s="768"/>
      <c r="CH62810" s="768"/>
      <c r="CI62810" s="850"/>
    </row>
    <row r="62811" spans="85:87" x14ac:dyDescent="0.25">
      <c r="CG62811" s="768"/>
      <c r="CH62811" s="768"/>
      <c r="CI62811" s="850"/>
    </row>
    <row r="62812" spans="85:87" x14ac:dyDescent="0.25">
      <c r="CG62812" s="768"/>
      <c r="CH62812" s="768"/>
      <c r="CI62812" s="850"/>
    </row>
    <row r="62813" spans="85:87" x14ac:dyDescent="0.25">
      <c r="CG62813" s="768"/>
      <c r="CH62813" s="768"/>
      <c r="CI62813" s="850"/>
    </row>
    <row r="62814" spans="85:87" x14ac:dyDescent="0.25">
      <c r="CG62814" s="768"/>
      <c r="CH62814" s="768"/>
      <c r="CI62814" s="850"/>
    </row>
    <row r="62815" spans="85:87" x14ac:dyDescent="0.25">
      <c r="CG62815" s="768"/>
      <c r="CH62815" s="768"/>
      <c r="CI62815" s="850"/>
    </row>
    <row r="62816" spans="85:87" x14ac:dyDescent="0.25">
      <c r="CG62816" s="768"/>
      <c r="CH62816" s="768"/>
      <c r="CI62816" s="850"/>
    </row>
    <row r="62817" spans="85:87" x14ac:dyDescent="0.25">
      <c r="CG62817" s="768"/>
      <c r="CH62817" s="768"/>
      <c r="CI62817" s="850"/>
    </row>
    <row r="62818" spans="85:87" x14ac:dyDescent="0.25">
      <c r="CG62818" s="768"/>
      <c r="CH62818" s="768"/>
      <c r="CI62818" s="850"/>
    </row>
    <row r="62819" spans="85:87" x14ac:dyDescent="0.25">
      <c r="CG62819" s="768"/>
      <c r="CH62819" s="768"/>
      <c r="CI62819" s="850"/>
    </row>
    <row r="62820" spans="85:87" x14ac:dyDescent="0.25">
      <c r="CG62820" s="768"/>
      <c r="CH62820" s="768"/>
      <c r="CI62820" s="850"/>
    </row>
    <row r="62821" spans="85:87" x14ac:dyDescent="0.25">
      <c r="CG62821" s="768"/>
      <c r="CH62821" s="768"/>
      <c r="CI62821" s="850"/>
    </row>
    <row r="62822" spans="85:87" x14ac:dyDescent="0.25">
      <c r="CG62822" s="768"/>
      <c r="CH62822" s="768"/>
      <c r="CI62822" s="850"/>
    </row>
    <row r="62823" spans="85:87" x14ac:dyDescent="0.25">
      <c r="CG62823" s="768"/>
      <c r="CH62823" s="768"/>
      <c r="CI62823" s="850"/>
    </row>
    <row r="62824" spans="85:87" x14ac:dyDescent="0.25">
      <c r="CG62824" s="768"/>
      <c r="CH62824" s="768"/>
      <c r="CI62824" s="850"/>
    </row>
    <row r="62825" spans="85:87" x14ac:dyDescent="0.25">
      <c r="CG62825" s="768"/>
      <c r="CH62825" s="768"/>
      <c r="CI62825" s="850"/>
    </row>
    <row r="62826" spans="85:87" x14ac:dyDescent="0.25">
      <c r="CG62826" s="768"/>
      <c r="CH62826" s="768"/>
      <c r="CI62826" s="850"/>
    </row>
    <row r="62827" spans="85:87" x14ac:dyDescent="0.25">
      <c r="CG62827" s="768"/>
      <c r="CH62827" s="768"/>
      <c r="CI62827" s="850"/>
    </row>
    <row r="62828" spans="85:87" x14ac:dyDescent="0.25">
      <c r="CG62828" s="768"/>
      <c r="CH62828" s="768"/>
      <c r="CI62828" s="850"/>
    </row>
    <row r="62829" spans="85:87" x14ac:dyDescent="0.25">
      <c r="CG62829" s="768"/>
      <c r="CH62829" s="768"/>
      <c r="CI62829" s="850"/>
    </row>
    <row r="62830" spans="85:87" x14ac:dyDescent="0.25">
      <c r="CG62830" s="768"/>
      <c r="CH62830" s="768"/>
      <c r="CI62830" s="850"/>
    </row>
    <row r="62831" spans="85:87" x14ac:dyDescent="0.25">
      <c r="CG62831" s="768"/>
      <c r="CH62831" s="768"/>
      <c r="CI62831" s="850"/>
    </row>
    <row r="62832" spans="85:87" x14ac:dyDescent="0.25">
      <c r="CG62832" s="768"/>
      <c r="CH62832" s="768"/>
      <c r="CI62832" s="850"/>
    </row>
    <row r="62833" spans="85:87" x14ac:dyDescent="0.25">
      <c r="CG62833" s="768"/>
      <c r="CH62833" s="768"/>
      <c r="CI62833" s="850"/>
    </row>
    <row r="62834" spans="85:87" x14ac:dyDescent="0.25">
      <c r="CG62834" s="768"/>
      <c r="CH62834" s="768"/>
      <c r="CI62834" s="850"/>
    </row>
    <row r="62835" spans="85:87" x14ac:dyDescent="0.25">
      <c r="CG62835" s="768"/>
      <c r="CH62835" s="768"/>
      <c r="CI62835" s="850"/>
    </row>
    <row r="62836" spans="85:87" x14ac:dyDescent="0.25">
      <c r="CG62836" s="768"/>
      <c r="CH62836" s="768"/>
      <c r="CI62836" s="850"/>
    </row>
    <row r="62837" spans="85:87" x14ac:dyDescent="0.25">
      <c r="CG62837" s="768"/>
      <c r="CH62837" s="768"/>
      <c r="CI62837" s="850"/>
    </row>
    <row r="62838" spans="85:87" x14ac:dyDescent="0.25">
      <c r="CG62838" s="768"/>
      <c r="CH62838" s="768"/>
      <c r="CI62838" s="850"/>
    </row>
    <row r="62839" spans="85:87" x14ac:dyDescent="0.25">
      <c r="CG62839" s="768"/>
      <c r="CH62839" s="768"/>
      <c r="CI62839" s="850"/>
    </row>
    <row r="62840" spans="85:87" x14ac:dyDescent="0.25">
      <c r="CG62840" s="768"/>
      <c r="CH62840" s="768"/>
      <c r="CI62840" s="850"/>
    </row>
    <row r="62841" spans="85:87" x14ac:dyDescent="0.25">
      <c r="CG62841" s="768"/>
      <c r="CH62841" s="768"/>
      <c r="CI62841" s="850"/>
    </row>
    <row r="62842" spans="85:87" x14ac:dyDescent="0.25">
      <c r="CG62842" s="768"/>
      <c r="CH62842" s="768"/>
      <c r="CI62842" s="850"/>
    </row>
    <row r="62843" spans="85:87" x14ac:dyDescent="0.25">
      <c r="CG62843" s="768"/>
      <c r="CH62843" s="768"/>
      <c r="CI62843" s="850"/>
    </row>
    <row r="62844" spans="85:87" x14ac:dyDescent="0.25">
      <c r="CG62844" s="768"/>
      <c r="CH62844" s="768"/>
      <c r="CI62844" s="850"/>
    </row>
    <row r="62845" spans="85:87" x14ac:dyDescent="0.25">
      <c r="CG62845" s="768"/>
      <c r="CH62845" s="768"/>
      <c r="CI62845" s="850"/>
    </row>
    <row r="62846" spans="85:87" x14ac:dyDescent="0.25">
      <c r="CG62846" s="768"/>
      <c r="CH62846" s="768"/>
      <c r="CI62846" s="850"/>
    </row>
    <row r="62847" spans="85:87" x14ac:dyDescent="0.25">
      <c r="CG62847" s="768"/>
      <c r="CH62847" s="768"/>
      <c r="CI62847" s="850"/>
    </row>
    <row r="62848" spans="85:87" x14ac:dyDescent="0.25">
      <c r="CG62848" s="768"/>
      <c r="CH62848" s="768"/>
      <c r="CI62848" s="850"/>
    </row>
    <row r="62849" spans="85:87" x14ac:dyDescent="0.25">
      <c r="CG62849" s="768"/>
      <c r="CH62849" s="768"/>
      <c r="CI62849" s="850"/>
    </row>
    <row r="62850" spans="85:87" x14ac:dyDescent="0.25">
      <c r="CG62850" s="768"/>
      <c r="CH62850" s="768"/>
      <c r="CI62850" s="850"/>
    </row>
    <row r="62851" spans="85:87" x14ac:dyDescent="0.25">
      <c r="CG62851" s="768"/>
      <c r="CH62851" s="768"/>
      <c r="CI62851" s="850"/>
    </row>
    <row r="62852" spans="85:87" x14ac:dyDescent="0.25">
      <c r="CG62852" s="768"/>
      <c r="CH62852" s="768"/>
      <c r="CI62852" s="850"/>
    </row>
    <row r="62853" spans="85:87" x14ac:dyDescent="0.25">
      <c r="CG62853" s="768"/>
      <c r="CH62853" s="768"/>
      <c r="CI62853" s="850"/>
    </row>
    <row r="62854" spans="85:87" x14ac:dyDescent="0.25">
      <c r="CG62854" s="768"/>
      <c r="CH62854" s="768"/>
      <c r="CI62854" s="850"/>
    </row>
    <row r="62855" spans="85:87" x14ac:dyDescent="0.25">
      <c r="CG62855" s="768"/>
      <c r="CH62855" s="768"/>
      <c r="CI62855" s="850"/>
    </row>
    <row r="62856" spans="85:87" x14ac:dyDescent="0.25">
      <c r="CG62856" s="768"/>
      <c r="CH62856" s="768"/>
      <c r="CI62856" s="850"/>
    </row>
    <row r="62857" spans="85:87" x14ac:dyDescent="0.25">
      <c r="CG62857" s="768"/>
      <c r="CH62857" s="768"/>
      <c r="CI62857" s="850"/>
    </row>
    <row r="62858" spans="85:87" x14ac:dyDescent="0.25">
      <c r="CG62858" s="768"/>
      <c r="CH62858" s="768"/>
      <c r="CI62858" s="850"/>
    </row>
    <row r="62859" spans="85:87" x14ac:dyDescent="0.25">
      <c r="CG62859" s="768"/>
      <c r="CH62859" s="768"/>
      <c r="CI62859" s="850"/>
    </row>
    <row r="62860" spans="85:87" x14ac:dyDescent="0.25">
      <c r="CG62860" s="768"/>
      <c r="CH62860" s="768"/>
      <c r="CI62860" s="850"/>
    </row>
    <row r="62861" spans="85:87" x14ac:dyDescent="0.25">
      <c r="CG62861" s="768"/>
      <c r="CH62861" s="768"/>
      <c r="CI62861" s="850"/>
    </row>
    <row r="62862" spans="85:87" x14ac:dyDescent="0.25">
      <c r="CG62862" s="768"/>
      <c r="CH62862" s="768"/>
      <c r="CI62862" s="850"/>
    </row>
    <row r="62863" spans="85:87" x14ac:dyDescent="0.25">
      <c r="CG62863" s="768"/>
      <c r="CH62863" s="768"/>
      <c r="CI62863" s="850"/>
    </row>
    <row r="62864" spans="85:87" x14ac:dyDescent="0.25">
      <c r="CG62864" s="768"/>
      <c r="CH62864" s="768"/>
      <c r="CI62864" s="850"/>
    </row>
    <row r="62865" spans="85:87" x14ac:dyDescent="0.25">
      <c r="CG62865" s="768"/>
      <c r="CH62865" s="768"/>
      <c r="CI62865" s="850"/>
    </row>
    <row r="62866" spans="85:87" x14ac:dyDescent="0.25">
      <c r="CG62866" s="768"/>
      <c r="CH62866" s="768"/>
      <c r="CI62866" s="850"/>
    </row>
    <row r="62867" spans="85:87" x14ac:dyDescent="0.25">
      <c r="CG62867" s="768"/>
      <c r="CH62867" s="768"/>
      <c r="CI62867" s="850"/>
    </row>
    <row r="62868" spans="85:87" x14ac:dyDescent="0.25">
      <c r="CG62868" s="768"/>
      <c r="CH62868" s="768"/>
      <c r="CI62868" s="850"/>
    </row>
    <row r="62869" spans="85:87" x14ac:dyDescent="0.25">
      <c r="CG62869" s="768"/>
      <c r="CH62869" s="768"/>
      <c r="CI62869" s="850"/>
    </row>
    <row r="62870" spans="85:87" x14ac:dyDescent="0.25">
      <c r="CG62870" s="768"/>
      <c r="CH62870" s="768"/>
      <c r="CI62870" s="850"/>
    </row>
    <row r="62871" spans="85:87" x14ac:dyDescent="0.25">
      <c r="CG62871" s="768"/>
      <c r="CH62871" s="768"/>
      <c r="CI62871" s="850"/>
    </row>
    <row r="62872" spans="85:87" x14ac:dyDescent="0.25">
      <c r="CG62872" s="768"/>
      <c r="CH62872" s="768"/>
      <c r="CI62872" s="850"/>
    </row>
    <row r="62873" spans="85:87" x14ac:dyDescent="0.25">
      <c r="CG62873" s="768"/>
      <c r="CH62873" s="768"/>
      <c r="CI62873" s="850"/>
    </row>
    <row r="62874" spans="85:87" x14ac:dyDescent="0.25">
      <c r="CG62874" s="768"/>
      <c r="CH62874" s="768"/>
      <c r="CI62874" s="850"/>
    </row>
    <row r="62875" spans="85:87" x14ac:dyDescent="0.25">
      <c r="CG62875" s="768"/>
      <c r="CH62875" s="768"/>
      <c r="CI62875" s="850"/>
    </row>
    <row r="62876" spans="85:87" x14ac:dyDescent="0.25">
      <c r="CG62876" s="768"/>
      <c r="CH62876" s="768"/>
      <c r="CI62876" s="850"/>
    </row>
    <row r="62877" spans="85:87" x14ac:dyDescent="0.25">
      <c r="CG62877" s="768"/>
      <c r="CH62877" s="768"/>
      <c r="CI62877" s="850"/>
    </row>
    <row r="62878" spans="85:87" x14ac:dyDescent="0.25">
      <c r="CG62878" s="768"/>
      <c r="CH62878" s="768"/>
      <c r="CI62878" s="850"/>
    </row>
    <row r="62879" spans="85:87" x14ac:dyDescent="0.25">
      <c r="CG62879" s="768"/>
      <c r="CH62879" s="768"/>
      <c r="CI62879" s="850"/>
    </row>
    <row r="62880" spans="85:87" x14ac:dyDescent="0.25">
      <c r="CG62880" s="768"/>
      <c r="CH62880" s="768"/>
      <c r="CI62880" s="850"/>
    </row>
    <row r="62881" spans="85:87" x14ac:dyDescent="0.25">
      <c r="CG62881" s="768"/>
      <c r="CH62881" s="768"/>
      <c r="CI62881" s="850"/>
    </row>
    <row r="62882" spans="85:87" x14ac:dyDescent="0.25">
      <c r="CG62882" s="768"/>
      <c r="CH62882" s="768"/>
      <c r="CI62882" s="850"/>
    </row>
    <row r="62883" spans="85:87" x14ac:dyDescent="0.25">
      <c r="CG62883" s="768"/>
      <c r="CH62883" s="768"/>
      <c r="CI62883" s="850"/>
    </row>
    <row r="62884" spans="85:87" x14ac:dyDescent="0.25">
      <c r="CG62884" s="768"/>
      <c r="CH62884" s="768"/>
      <c r="CI62884" s="850"/>
    </row>
    <row r="62885" spans="85:87" x14ac:dyDescent="0.25">
      <c r="CG62885" s="768"/>
      <c r="CH62885" s="768"/>
      <c r="CI62885" s="850"/>
    </row>
    <row r="62886" spans="85:87" x14ac:dyDescent="0.25">
      <c r="CG62886" s="768"/>
      <c r="CH62886" s="768"/>
      <c r="CI62886" s="850"/>
    </row>
    <row r="62887" spans="85:87" x14ac:dyDescent="0.25">
      <c r="CG62887" s="768"/>
      <c r="CH62887" s="768"/>
      <c r="CI62887" s="850"/>
    </row>
    <row r="62888" spans="85:87" x14ac:dyDescent="0.25">
      <c r="CG62888" s="768"/>
      <c r="CH62888" s="768"/>
      <c r="CI62888" s="850"/>
    </row>
    <row r="62889" spans="85:87" x14ac:dyDescent="0.25">
      <c r="CG62889" s="768"/>
      <c r="CH62889" s="768"/>
      <c r="CI62889" s="850"/>
    </row>
    <row r="62890" spans="85:87" x14ac:dyDescent="0.25">
      <c r="CG62890" s="768"/>
      <c r="CH62890" s="768"/>
      <c r="CI62890" s="850"/>
    </row>
    <row r="62891" spans="85:87" x14ac:dyDescent="0.25">
      <c r="CG62891" s="768"/>
      <c r="CH62891" s="768"/>
      <c r="CI62891" s="850"/>
    </row>
    <row r="62892" spans="85:87" x14ac:dyDescent="0.25">
      <c r="CG62892" s="768"/>
      <c r="CH62892" s="768"/>
      <c r="CI62892" s="850"/>
    </row>
    <row r="62893" spans="85:87" x14ac:dyDescent="0.25">
      <c r="CG62893" s="768"/>
      <c r="CH62893" s="768"/>
      <c r="CI62893" s="850"/>
    </row>
    <row r="62894" spans="85:87" x14ac:dyDescent="0.25">
      <c r="CG62894" s="768"/>
      <c r="CH62894" s="768"/>
      <c r="CI62894" s="850"/>
    </row>
    <row r="62895" spans="85:87" x14ac:dyDescent="0.25">
      <c r="CG62895" s="768"/>
      <c r="CH62895" s="768"/>
      <c r="CI62895" s="850"/>
    </row>
    <row r="62896" spans="85:87" x14ac:dyDescent="0.25">
      <c r="CG62896" s="768"/>
      <c r="CH62896" s="768"/>
      <c r="CI62896" s="850"/>
    </row>
    <row r="62897" spans="85:87" x14ac:dyDescent="0.25">
      <c r="CG62897" s="768"/>
      <c r="CH62897" s="768"/>
      <c r="CI62897" s="850"/>
    </row>
    <row r="62898" spans="85:87" x14ac:dyDescent="0.25">
      <c r="CG62898" s="768"/>
      <c r="CH62898" s="768"/>
      <c r="CI62898" s="850"/>
    </row>
    <row r="62899" spans="85:87" x14ac:dyDescent="0.25">
      <c r="CG62899" s="768"/>
      <c r="CH62899" s="768"/>
      <c r="CI62899" s="850"/>
    </row>
    <row r="62900" spans="85:87" x14ac:dyDescent="0.25">
      <c r="CG62900" s="768"/>
      <c r="CH62900" s="768"/>
      <c r="CI62900" s="850"/>
    </row>
    <row r="62901" spans="85:87" x14ac:dyDescent="0.25">
      <c r="CG62901" s="768"/>
      <c r="CH62901" s="768"/>
      <c r="CI62901" s="850"/>
    </row>
    <row r="62902" spans="85:87" x14ac:dyDescent="0.25">
      <c r="CG62902" s="768"/>
      <c r="CH62902" s="768"/>
      <c r="CI62902" s="850"/>
    </row>
    <row r="62903" spans="85:87" x14ac:dyDescent="0.25">
      <c r="CG62903" s="768"/>
      <c r="CH62903" s="768"/>
      <c r="CI62903" s="850"/>
    </row>
    <row r="62904" spans="85:87" x14ac:dyDescent="0.25">
      <c r="CG62904" s="768"/>
      <c r="CH62904" s="768"/>
      <c r="CI62904" s="850"/>
    </row>
    <row r="62905" spans="85:87" x14ac:dyDescent="0.25">
      <c r="CG62905" s="768"/>
      <c r="CH62905" s="768"/>
      <c r="CI62905" s="850"/>
    </row>
    <row r="62906" spans="85:87" x14ac:dyDescent="0.25">
      <c r="CG62906" s="768"/>
      <c r="CH62906" s="768"/>
      <c r="CI62906" s="850"/>
    </row>
    <row r="62907" spans="85:87" x14ac:dyDescent="0.25">
      <c r="CG62907" s="768"/>
      <c r="CH62907" s="768"/>
      <c r="CI62907" s="850"/>
    </row>
    <row r="62908" spans="85:87" x14ac:dyDescent="0.25">
      <c r="CG62908" s="768"/>
      <c r="CH62908" s="768"/>
      <c r="CI62908" s="850"/>
    </row>
    <row r="62909" spans="85:87" x14ac:dyDescent="0.25">
      <c r="CG62909" s="768"/>
      <c r="CH62909" s="768"/>
      <c r="CI62909" s="850"/>
    </row>
    <row r="62910" spans="85:87" x14ac:dyDescent="0.25">
      <c r="CG62910" s="768"/>
      <c r="CH62910" s="768"/>
      <c r="CI62910" s="850"/>
    </row>
    <row r="62911" spans="85:87" x14ac:dyDescent="0.25">
      <c r="CG62911" s="768"/>
      <c r="CH62911" s="768"/>
      <c r="CI62911" s="850"/>
    </row>
    <row r="62912" spans="85:87" x14ac:dyDescent="0.25">
      <c r="CG62912" s="768"/>
      <c r="CH62912" s="768"/>
      <c r="CI62912" s="850"/>
    </row>
    <row r="62913" spans="85:87" x14ac:dyDescent="0.25">
      <c r="CG62913" s="768"/>
      <c r="CH62913" s="768"/>
      <c r="CI62913" s="850"/>
    </row>
    <row r="62914" spans="85:87" x14ac:dyDescent="0.25">
      <c r="CG62914" s="768"/>
      <c r="CH62914" s="768"/>
      <c r="CI62914" s="850"/>
    </row>
    <row r="62915" spans="85:87" x14ac:dyDescent="0.25">
      <c r="CG62915" s="768"/>
      <c r="CH62915" s="768"/>
      <c r="CI62915" s="850"/>
    </row>
    <row r="62916" spans="85:87" x14ac:dyDescent="0.25">
      <c r="CG62916" s="768"/>
      <c r="CH62916" s="768"/>
      <c r="CI62916" s="850"/>
    </row>
    <row r="62917" spans="85:87" x14ac:dyDescent="0.25">
      <c r="CG62917" s="768"/>
      <c r="CH62917" s="768"/>
      <c r="CI62917" s="850"/>
    </row>
    <row r="62918" spans="85:87" x14ac:dyDescent="0.25">
      <c r="CG62918" s="768"/>
      <c r="CH62918" s="768"/>
      <c r="CI62918" s="850"/>
    </row>
    <row r="62919" spans="85:87" x14ac:dyDescent="0.25">
      <c r="CG62919" s="768"/>
      <c r="CH62919" s="768"/>
      <c r="CI62919" s="850"/>
    </row>
    <row r="62920" spans="85:87" x14ac:dyDescent="0.25">
      <c r="CG62920" s="768"/>
      <c r="CH62920" s="768"/>
      <c r="CI62920" s="850"/>
    </row>
    <row r="62921" spans="85:87" x14ac:dyDescent="0.25">
      <c r="CG62921" s="768"/>
      <c r="CH62921" s="768"/>
      <c r="CI62921" s="850"/>
    </row>
    <row r="62922" spans="85:87" x14ac:dyDescent="0.25">
      <c r="CG62922" s="768"/>
      <c r="CH62922" s="768"/>
      <c r="CI62922" s="850"/>
    </row>
    <row r="62923" spans="85:87" x14ac:dyDescent="0.25">
      <c r="CG62923" s="768"/>
      <c r="CH62923" s="768"/>
      <c r="CI62923" s="850"/>
    </row>
    <row r="62924" spans="85:87" x14ac:dyDescent="0.25">
      <c r="CG62924" s="768"/>
      <c r="CH62924" s="768"/>
      <c r="CI62924" s="850"/>
    </row>
    <row r="62925" spans="85:87" x14ac:dyDescent="0.25">
      <c r="CG62925" s="768"/>
      <c r="CH62925" s="768"/>
      <c r="CI62925" s="850"/>
    </row>
    <row r="62926" spans="85:87" x14ac:dyDescent="0.25">
      <c r="CG62926" s="768"/>
      <c r="CH62926" s="768"/>
      <c r="CI62926" s="850"/>
    </row>
    <row r="62927" spans="85:87" x14ac:dyDescent="0.25">
      <c r="CG62927" s="768"/>
      <c r="CH62927" s="768"/>
      <c r="CI62927" s="850"/>
    </row>
    <row r="62928" spans="85:87" x14ac:dyDescent="0.25">
      <c r="CG62928" s="768"/>
      <c r="CH62928" s="768"/>
      <c r="CI62928" s="850"/>
    </row>
    <row r="62929" spans="85:87" x14ac:dyDescent="0.25">
      <c r="CG62929" s="768"/>
      <c r="CH62929" s="768"/>
      <c r="CI62929" s="850"/>
    </row>
    <row r="62930" spans="85:87" x14ac:dyDescent="0.25">
      <c r="CG62930" s="768"/>
      <c r="CH62930" s="768"/>
      <c r="CI62930" s="850"/>
    </row>
    <row r="62931" spans="85:87" x14ac:dyDescent="0.25">
      <c r="CG62931" s="768"/>
      <c r="CH62931" s="768"/>
      <c r="CI62931" s="850"/>
    </row>
    <row r="62932" spans="85:87" x14ac:dyDescent="0.25">
      <c r="CG62932" s="768"/>
      <c r="CH62932" s="768"/>
      <c r="CI62932" s="850"/>
    </row>
    <row r="62933" spans="85:87" x14ac:dyDescent="0.25">
      <c r="CG62933" s="768"/>
      <c r="CH62933" s="768"/>
      <c r="CI62933" s="850"/>
    </row>
    <row r="62934" spans="85:87" x14ac:dyDescent="0.25">
      <c r="CG62934" s="768"/>
      <c r="CH62934" s="768"/>
      <c r="CI62934" s="850"/>
    </row>
    <row r="62935" spans="85:87" x14ac:dyDescent="0.25">
      <c r="CG62935" s="768"/>
      <c r="CH62935" s="768"/>
      <c r="CI62935" s="850"/>
    </row>
    <row r="62936" spans="85:87" x14ac:dyDescent="0.25">
      <c r="CG62936" s="768"/>
      <c r="CH62936" s="768"/>
      <c r="CI62936" s="850"/>
    </row>
    <row r="62937" spans="85:87" x14ac:dyDescent="0.25">
      <c r="CG62937" s="768"/>
      <c r="CH62937" s="768"/>
      <c r="CI62937" s="850"/>
    </row>
    <row r="62938" spans="85:87" x14ac:dyDescent="0.25">
      <c r="CG62938" s="768"/>
      <c r="CH62938" s="768"/>
      <c r="CI62938" s="850"/>
    </row>
    <row r="62939" spans="85:87" x14ac:dyDescent="0.25">
      <c r="CG62939" s="768"/>
      <c r="CH62939" s="768"/>
      <c r="CI62939" s="850"/>
    </row>
    <row r="62940" spans="85:87" x14ac:dyDescent="0.25">
      <c r="CG62940" s="768"/>
      <c r="CH62940" s="768"/>
      <c r="CI62940" s="850"/>
    </row>
    <row r="62941" spans="85:87" x14ac:dyDescent="0.25">
      <c r="CG62941" s="768"/>
      <c r="CH62941" s="768"/>
      <c r="CI62941" s="850"/>
    </row>
    <row r="62942" spans="85:87" x14ac:dyDescent="0.25">
      <c r="CG62942" s="768"/>
      <c r="CH62942" s="768"/>
      <c r="CI62942" s="850"/>
    </row>
    <row r="62943" spans="85:87" x14ac:dyDescent="0.25">
      <c r="CG62943" s="768"/>
      <c r="CH62943" s="768"/>
      <c r="CI62943" s="850"/>
    </row>
    <row r="62944" spans="85:87" x14ac:dyDescent="0.25">
      <c r="CG62944" s="768"/>
      <c r="CH62944" s="768"/>
      <c r="CI62944" s="850"/>
    </row>
    <row r="62945" spans="85:87" x14ac:dyDescent="0.25">
      <c r="CG62945" s="768"/>
      <c r="CH62945" s="768"/>
      <c r="CI62945" s="850"/>
    </row>
    <row r="62946" spans="85:87" x14ac:dyDescent="0.25">
      <c r="CG62946" s="768"/>
      <c r="CH62946" s="768"/>
      <c r="CI62946" s="850"/>
    </row>
    <row r="62947" spans="85:87" x14ac:dyDescent="0.25">
      <c r="CG62947" s="768"/>
      <c r="CH62947" s="768"/>
      <c r="CI62947" s="850"/>
    </row>
    <row r="62948" spans="85:87" x14ac:dyDescent="0.25">
      <c r="CG62948" s="768"/>
      <c r="CH62948" s="768"/>
      <c r="CI62948" s="850"/>
    </row>
    <row r="62949" spans="85:87" x14ac:dyDescent="0.25">
      <c r="CG62949" s="768"/>
      <c r="CH62949" s="768"/>
      <c r="CI62949" s="850"/>
    </row>
    <row r="62950" spans="85:87" x14ac:dyDescent="0.25">
      <c r="CG62950" s="768"/>
      <c r="CH62950" s="768"/>
      <c r="CI62950" s="850"/>
    </row>
    <row r="62951" spans="85:87" x14ac:dyDescent="0.25">
      <c r="CG62951" s="768"/>
      <c r="CH62951" s="768"/>
      <c r="CI62951" s="850"/>
    </row>
    <row r="62952" spans="85:87" x14ac:dyDescent="0.25">
      <c r="CG62952" s="768"/>
      <c r="CH62952" s="768"/>
      <c r="CI62952" s="850"/>
    </row>
    <row r="62953" spans="85:87" x14ac:dyDescent="0.25">
      <c r="CG62953" s="768"/>
      <c r="CH62953" s="768"/>
      <c r="CI62953" s="850"/>
    </row>
    <row r="62954" spans="85:87" x14ac:dyDescent="0.25">
      <c r="CG62954" s="768"/>
      <c r="CH62954" s="768"/>
      <c r="CI62954" s="850"/>
    </row>
    <row r="62955" spans="85:87" x14ac:dyDescent="0.25">
      <c r="CG62955" s="768"/>
      <c r="CH62955" s="768"/>
      <c r="CI62955" s="850"/>
    </row>
    <row r="62956" spans="85:87" x14ac:dyDescent="0.25">
      <c r="CG62956" s="768"/>
      <c r="CH62956" s="768"/>
      <c r="CI62956" s="850"/>
    </row>
    <row r="62957" spans="85:87" x14ac:dyDescent="0.25">
      <c r="CG62957" s="768"/>
      <c r="CH62957" s="768"/>
      <c r="CI62957" s="850"/>
    </row>
    <row r="62958" spans="85:87" x14ac:dyDescent="0.25">
      <c r="CG62958" s="768"/>
      <c r="CH62958" s="768"/>
      <c r="CI62958" s="850"/>
    </row>
    <row r="62959" spans="85:87" x14ac:dyDescent="0.25">
      <c r="CG62959" s="768"/>
      <c r="CH62959" s="768"/>
      <c r="CI62959" s="850"/>
    </row>
    <row r="62960" spans="85:87" x14ac:dyDescent="0.25">
      <c r="CG62960" s="768"/>
      <c r="CH62960" s="768"/>
      <c r="CI62960" s="850"/>
    </row>
    <row r="62961" spans="85:87" x14ac:dyDescent="0.25">
      <c r="CG62961" s="768"/>
      <c r="CH62961" s="768"/>
      <c r="CI62961" s="850"/>
    </row>
    <row r="62962" spans="85:87" x14ac:dyDescent="0.25">
      <c r="CG62962" s="768"/>
      <c r="CH62962" s="768"/>
      <c r="CI62962" s="850"/>
    </row>
    <row r="62963" spans="85:87" x14ac:dyDescent="0.25">
      <c r="CG62963" s="768"/>
      <c r="CH62963" s="768"/>
      <c r="CI62963" s="850"/>
    </row>
    <row r="62964" spans="85:87" x14ac:dyDescent="0.25">
      <c r="CG62964" s="768"/>
      <c r="CH62964" s="768"/>
      <c r="CI62964" s="850"/>
    </row>
    <row r="62965" spans="85:87" x14ac:dyDescent="0.25">
      <c r="CG62965" s="768"/>
      <c r="CH62965" s="768"/>
      <c r="CI62965" s="850"/>
    </row>
    <row r="62966" spans="85:87" x14ac:dyDescent="0.25">
      <c r="CG62966" s="768"/>
      <c r="CH62966" s="768"/>
      <c r="CI62966" s="850"/>
    </row>
    <row r="62967" spans="85:87" x14ac:dyDescent="0.25">
      <c r="CG62967" s="768"/>
      <c r="CH62967" s="768"/>
      <c r="CI62967" s="850"/>
    </row>
    <row r="62968" spans="85:87" x14ac:dyDescent="0.25">
      <c r="CG62968" s="768"/>
      <c r="CH62968" s="768"/>
      <c r="CI62968" s="850"/>
    </row>
    <row r="62969" spans="85:87" x14ac:dyDescent="0.25">
      <c r="CG62969" s="768"/>
      <c r="CH62969" s="768"/>
      <c r="CI62969" s="850"/>
    </row>
    <row r="62970" spans="85:87" x14ac:dyDescent="0.25">
      <c r="CG62970" s="768"/>
      <c r="CH62970" s="768"/>
      <c r="CI62970" s="850"/>
    </row>
    <row r="62971" spans="85:87" x14ac:dyDescent="0.25">
      <c r="CG62971" s="768"/>
      <c r="CH62971" s="768"/>
      <c r="CI62971" s="850"/>
    </row>
    <row r="62972" spans="85:87" x14ac:dyDescent="0.25">
      <c r="CG62972" s="768"/>
      <c r="CH62972" s="768"/>
      <c r="CI62972" s="850"/>
    </row>
    <row r="62973" spans="85:87" x14ac:dyDescent="0.25">
      <c r="CG62973" s="768"/>
      <c r="CH62973" s="768"/>
      <c r="CI62973" s="850"/>
    </row>
    <row r="62974" spans="85:87" x14ac:dyDescent="0.25">
      <c r="CG62974" s="768"/>
      <c r="CH62974" s="768"/>
      <c r="CI62974" s="850"/>
    </row>
    <row r="62975" spans="85:87" x14ac:dyDescent="0.25">
      <c r="CG62975" s="768"/>
      <c r="CH62975" s="768"/>
      <c r="CI62975" s="850"/>
    </row>
    <row r="62976" spans="85:87" x14ac:dyDescent="0.25">
      <c r="CG62976" s="768"/>
      <c r="CH62976" s="768"/>
      <c r="CI62976" s="850"/>
    </row>
    <row r="62977" spans="85:87" x14ac:dyDescent="0.25">
      <c r="CG62977" s="768"/>
      <c r="CH62977" s="768"/>
      <c r="CI62977" s="850"/>
    </row>
    <row r="62978" spans="85:87" x14ac:dyDescent="0.25">
      <c r="CG62978" s="768"/>
      <c r="CH62978" s="768"/>
      <c r="CI62978" s="850"/>
    </row>
    <row r="62979" spans="85:87" x14ac:dyDescent="0.25">
      <c r="CG62979" s="768"/>
      <c r="CH62979" s="768"/>
      <c r="CI62979" s="850"/>
    </row>
    <row r="62980" spans="85:87" x14ac:dyDescent="0.25">
      <c r="CG62980" s="768"/>
      <c r="CH62980" s="768"/>
      <c r="CI62980" s="850"/>
    </row>
    <row r="62981" spans="85:87" x14ac:dyDescent="0.25">
      <c r="CG62981" s="768"/>
      <c r="CH62981" s="768"/>
      <c r="CI62981" s="850"/>
    </row>
    <row r="62982" spans="85:87" x14ac:dyDescent="0.25">
      <c r="CG62982" s="768"/>
      <c r="CH62982" s="768"/>
      <c r="CI62982" s="850"/>
    </row>
    <row r="62983" spans="85:87" x14ac:dyDescent="0.25">
      <c r="CG62983" s="768"/>
      <c r="CH62983" s="768"/>
      <c r="CI62983" s="850"/>
    </row>
    <row r="62984" spans="85:87" x14ac:dyDescent="0.25">
      <c r="CG62984" s="768"/>
      <c r="CH62984" s="768"/>
      <c r="CI62984" s="850"/>
    </row>
    <row r="62985" spans="85:87" x14ac:dyDescent="0.25">
      <c r="CG62985" s="768"/>
      <c r="CH62985" s="768"/>
      <c r="CI62985" s="850"/>
    </row>
    <row r="62986" spans="85:87" x14ac:dyDescent="0.25">
      <c r="CG62986" s="768"/>
      <c r="CH62986" s="768"/>
      <c r="CI62986" s="850"/>
    </row>
    <row r="62987" spans="85:87" x14ac:dyDescent="0.25">
      <c r="CG62987" s="768"/>
      <c r="CH62987" s="768"/>
      <c r="CI62987" s="850"/>
    </row>
    <row r="62988" spans="85:87" x14ac:dyDescent="0.25">
      <c r="CG62988" s="768"/>
      <c r="CH62988" s="768"/>
      <c r="CI62988" s="850"/>
    </row>
    <row r="62989" spans="85:87" x14ac:dyDescent="0.25">
      <c r="CG62989" s="768"/>
      <c r="CH62989" s="768"/>
      <c r="CI62989" s="850"/>
    </row>
    <row r="62990" spans="85:87" x14ac:dyDescent="0.25">
      <c r="CG62990" s="768"/>
      <c r="CH62990" s="768"/>
      <c r="CI62990" s="850"/>
    </row>
    <row r="62991" spans="85:87" x14ac:dyDescent="0.25">
      <c r="CG62991" s="768"/>
      <c r="CH62991" s="768"/>
      <c r="CI62991" s="850"/>
    </row>
    <row r="62992" spans="85:87" x14ac:dyDescent="0.25">
      <c r="CG62992" s="768"/>
      <c r="CH62992" s="768"/>
      <c r="CI62992" s="850"/>
    </row>
    <row r="62993" spans="85:87" x14ac:dyDescent="0.25">
      <c r="CG62993" s="768"/>
      <c r="CH62993" s="768"/>
      <c r="CI62993" s="850"/>
    </row>
    <row r="62994" spans="85:87" x14ac:dyDescent="0.25">
      <c r="CG62994" s="768"/>
      <c r="CH62994" s="768"/>
      <c r="CI62994" s="850"/>
    </row>
    <row r="62995" spans="85:87" x14ac:dyDescent="0.25">
      <c r="CG62995" s="768"/>
      <c r="CH62995" s="768"/>
      <c r="CI62995" s="850"/>
    </row>
    <row r="62996" spans="85:87" x14ac:dyDescent="0.25">
      <c r="CG62996" s="768"/>
      <c r="CH62996" s="768"/>
      <c r="CI62996" s="850"/>
    </row>
    <row r="62997" spans="85:87" x14ac:dyDescent="0.25">
      <c r="CG62997" s="768"/>
      <c r="CH62997" s="768"/>
      <c r="CI62997" s="850"/>
    </row>
    <row r="62998" spans="85:87" x14ac:dyDescent="0.25">
      <c r="CG62998" s="768"/>
      <c r="CH62998" s="768"/>
      <c r="CI62998" s="850"/>
    </row>
    <row r="62999" spans="85:87" x14ac:dyDescent="0.25">
      <c r="CG62999" s="768"/>
      <c r="CH62999" s="768"/>
      <c r="CI62999" s="850"/>
    </row>
    <row r="63000" spans="85:87" x14ac:dyDescent="0.25">
      <c r="CG63000" s="768"/>
      <c r="CH63000" s="768"/>
      <c r="CI63000" s="850"/>
    </row>
    <row r="63001" spans="85:87" x14ac:dyDescent="0.25">
      <c r="CG63001" s="768"/>
      <c r="CH63001" s="768"/>
      <c r="CI63001" s="850"/>
    </row>
    <row r="63002" spans="85:87" x14ac:dyDescent="0.25">
      <c r="CG63002" s="768"/>
      <c r="CH63002" s="768"/>
      <c r="CI63002" s="850"/>
    </row>
    <row r="63003" spans="85:87" x14ac:dyDescent="0.25">
      <c r="CG63003" s="768"/>
      <c r="CH63003" s="768"/>
      <c r="CI63003" s="850"/>
    </row>
    <row r="63004" spans="85:87" x14ac:dyDescent="0.25">
      <c r="CG63004" s="768"/>
      <c r="CH63004" s="768"/>
      <c r="CI63004" s="850"/>
    </row>
    <row r="63005" spans="85:87" x14ac:dyDescent="0.25">
      <c r="CG63005" s="768"/>
      <c r="CH63005" s="768"/>
      <c r="CI63005" s="850"/>
    </row>
    <row r="63006" spans="85:87" x14ac:dyDescent="0.25">
      <c r="CG63006" s="768"/>
      <c r="CH63006" s="768"/>
      <c r="CI63006" s="850"/>
    </row>
    <row r="63007" spans="85:87" x14ac:dyDescent="0.25">
      <c r="CG63007" s="768"/>
      <c r="CH63007" s="768"/>
      <c r="CI63007" s="850"/>
    </row>
    <row r="63008" spans="85:87" x14ac:dyDescent="0.25">
      <c r="CG63008" s="768"/>
      <c r="CH63008" s="768"/>
      <c r="CI63008" s="850"/>
    </row>
    <row r="63009" spans="85:87" x14ac:dyDescent="0.25">
      <c r="CG63009" s="768"/>
      <c r="CH63009" s="768"/>
      <c r="CI63009" s="850"/>
    </row>
    <row r="63010" spans="85:87" x14ac:dyDescent="0.25">
      <c r="CG63010" s="768"/>
      <c r="CH63010" s="768"/>
      <c r="CI63010" s="850"/>
    </row>
    <row r="63011" spans="85:87" x14ac:dyDescent="0.25">
      <c r="CG63011" s="768"/>
      <c r="CH63011" s="768"/>
      <c r="CI63011" s="850"/>
    </row>
    <row r="63012" spans="85:87" x14ac:dyDescent="0.25">
      <c r="CG63012" s="768"/>
      <c r="CH63012" s="768"/>
      <c r="CI63012" s="850"/>
    </row>
    <row r="63013" spans="85:87" x14ac:dyDescent="0.25">
      <c r="CG63013" s="768"/>
      <c r="CH63013" s="768"/>
      <c r="CI63013" s="850"/>
    </row>
    <row r="63014" spans="85:87" x14ac:dyDescent="0.25">
      <c r="CG63014" s="768"/>
      <c r="CH63014" s="768"/>
      <c r="CI63014" s="850"/>
    </row>
    <row r="63015" spans="85:87" x14ac:dyDescent="0.25">
      <c r="CG63015" s="768"/>
      <c r="CH63015" s="768"/>
      <c r="CI63015" s="850"/>
    </row>
    <row r="63016" spans="85:87" x14ac:dyDescent="0.25">
      <c r="CG63016" s="768"/>
      <c r="CH63016" s="768"/>
      <c r="CI63016" s="850"/>
    </row>
    <row r="63017" spans="85:87" x14ac:dyDescent="0.25">
      <c r="CG63017" s="768"/>
      <c r="CH63017" s="768"/>
      <c r="CI63017" s="850"/>
    </row>
    <row r="63018" spans="85:87" x14ac:dyDescent="0.25">
      <c r="CG63018" s="768"/>
      <c r="CH63018" s="768"/>
      <c r="CI63018" s="850"/>
    </row>
    <row r="63019" spans="85:87" x14ac:dyDescent="0.25">
      <c r="CG63019" s="768"/>
      <c r="CH63019" s="768"/>
      <c r="CI63019" s="850"/>
    </row>
    <row r="63020" spans="85:87" x14ac:dyDescent="0.25">
      <c r="CG63020" s="768"/>
      <c r="CH63020" s="768"/>
      <c r="CI63020" s="850"/>
    </row>
    <row r="63021" spans="85:87" x14ac:dyDescent="0.25">
      <c r="CG63021" s="768"/>
      <c r="CH63021" s="768"/>
      <c r="CI63021" s="850"/>
    </row>
    <row r="63022" spans="85:87" x14ac:dyDescent="0.25">
      <c r="CG63022" s="768"/>
      <c r="CH63022" s="768"/>
      <c r="CI63022" s="850"/>
    </row>
    <row r="63023" spans="85:87" x14ac:dyDescent="0.25">
      <c r="CG63023" s="768"/>
      <c r="CH63023" s="768"/>
      <c r="CI63023" s="850"/>
    </row>
    <row r="63024" spans="85:87" x14ac:dyDescent="0.25">
      <c r="CG63024" s="768"/>
      <c r="CH63024" s="768"/>
      <c r="CI63024" s="850"/>
    </row>
    <row r="63025" spans="85:87" x14ac:dyDescent="0.25">
      <c r="CG63025" s="768"/>
      <c r="CH63025" s="768"/>
      <c r="CI63025" s="850"/>
    </row>
    <row r="63026" spans="85:87" x14ac:dyDescent="0.25">
      <c r="CG63026" s="768"/>
      <c r="CH63026" s="768"/>
      <c r="CI63026" s="850"/>
    </row>
    <row r="63027" spans="85:87" x14ac:dyDescent="0.25">
      <c r="CG63027" s="768"/>
      <c r="CH63027" s="768"/>
      <c r="CI63027" s="850"/>
    </row>
    <row r="63028" spans="85:87" x14ac:dyDescent="0.25">
      <c r="CG63028" s="768"/>
      <c r="CH63028" s="768"/>
      <c r="CI63028" s="850"/>
    </row>
    <row r="63029" spans="85:87" x14ac:dyDescent="0.25">
      <c r="CG63029" s="768"/>
      <c r="CH63029" s="768"/>
      <c r="CI63029" s="850"/>
    </row>
    <row r="63030" spans="85:87" x14ac:dyDescent="0.25">
      <c r="CG63030" s="768"/>
      <c r="CH63030" s="768"/>
      <c r="CI63030" s="850"/>
    </row>
    <row r="63031" spans="85:87" x14ac:dyDescent="0.25">
      <c r="CG63031" s="768"/>
      <c r="CH63031" s="768"/>
      <c r="CI63031" s="850"/>
    </row>
    <row r="63032" spans="85:87" x14ac:dyDescent="0.25">
      <c r="CG63032" s="768"/>
      <c r="CH63032" s="768"/>
      <c r="CI63032" s="850"/>
    </row>
    <row r="63033" spans="85:87" x14ac:dyDescent="0.25">
      <c r="CG63033" s="768"/>
      <c r="CH63033" s="768"/>
      <c r="CI63033" s="850"/>
    </row>
    <row r="63034" spans="85:87" x14ac:dyDescent="0.25">
      <c r="CG63034" s="768"/>
      <c r="CH63034" s="768"/>
      <c r="CI63034" s="850"/>
    </row>
    <row r="63035" spans="85:87" x14ac:dyDescent="0.25">
      <c r="CG63035" s="768"/>
      <c r="CH63035" s="768"/>
      <c r="CI63035" s="850"/>
    </row>
    <row r="63036" spans="85:87" x14ac:dyDescent="0.25">
      <c r="CG63036" s="768"/>
      <c r="CH63036" s="768"/>
      <c r="CI63036" s="850"/>
    </row>
    <row r="63037" spans="85:87" x14ac:dyDescent="0.25">
      <c r="CG63037" s="768"/>
      <c r="CH63037" s="768"/>
      <c r="CI63037" s="850"/>
    </row>
    <row r="63038" spans="85:87" x14ac:dyDescent="0.25">
      <c r="CG63038" s="768"/>
      <c r="CH63038" s="768"/>
      <c r="CI63038" s="850"/>
    </row>
    <row r="63039" spans="85:87" x14ac:dyDescent="0.25">
      <c r="CG63039" s="768"/>
      <c r="CH63039" s="768"/>
      <c r="CI63039" s="850"/>
    </row>
    <row r="63040" spans="85:87" x14ac:dyDescent="0.25">
      <c r="CG63040" s="768"/>
      <c r="CH63040" s="768"/>
      <c r="CI63040" s="850"/>
    </row>
    <row r="63041" spans="85:87" x14ac:dyDescent="0.25">
      <c r="CG63041" s="768"/>
      <c r="CH63041" s="768"/>
      <c r="CI63041" s="850"/>
    </row>
    <row r="63042" spans="85:87" x14ac:dyDescent="0.25">
      <c r="CG63042" s="768"/>
      <c r="CH63042" s="768"/>
      <c r="CI63042" s="850"/>
    </row>
    <row r="63043" spans="85:87" x14ac:dyDescent="0.25">
      <c r="CG63043" s="768"/>
      <c r="CH63043" s="768"/>
      <c r="CI63043" s="850"/>
    </row>
    <row r="63044" spans="85:87" x14ac:dyDescent="0.25">
      <c r="CG63044" s="768"/>
      <c r="CH63044" s="768"/>
      <c r="CI63044" s="850"/>
    </row>
    <row r="63045" spans="85:87" x14ac:dyDescent="0.25">
      <c r="CG63045" s="768"/>
      <c r="CH63045" s="768"/>
      <c r="CI63045" s="850"/>
    </row>
    <row r="63046" spans="85:87" x14ac:dyDescent="0.25">
      <c r="CG63046" s="768"/>
      <c r="CH63046" s="768"/>
      <c r="CI63046" s="850"/>
    </row>
    <row r="63047" spans="85:87" x14ac:dyDescent="0.25">
      <c r="CG63047" s="768"/>
      <c r="CH63047" s="768"/>
      <c r="CI63047" s="850"/>
    </row>
    <row r="63048" spans="85:87" x14ac:dyDescent="0.25">
      <c r="CG63048" s="768"/>
      <c r="CH63048" s="768"/>
      <c r="CI63048" s="850"/>
    </row>
    <row r="63049" spans="85:87" x14ac:dyDescent="0.25">
      <c r="CG63049" s="768"/>
      <c r="CH63049" s="768"/>
      <c r="CI63049" s="850"/>
    </row>
    <row r="63050" spans="85:87" x14ac:dyDescent="0.25">
      <c r="CG63050" s="768"/>
      <c r="CH63050" s="768"/>
      <c r="CI63050" s="850"/>
    </row>
    <row r="63051" spans="85:87" x14ac:dyDescent="0.25">
      <c r="CG63051" s="768"/>
      <c r="CH63051" s="768"/>
      <c r="CI63051" s="850"/>
    </row>
    <row r="63052" spans="85:87" x14ac:dyDescent="0.25">
      <c r="CG63052" s="768"/>
      <c r="CH63052" s="768"/>
      <c r="CI63052" s="850"/>
    </row>
    <row r="63053" spans="85:87" x14ac:dyDescent="0.25">
      <c r="CG63053" s="768"/>
      <c r="CH63053" s="768"/>
      <c r="CI63053" s="850"/>
    </row>
    <row r="63054" spans="85:87" x14ac:dyDescent="0.25">
      <c r="CG63054" s="768"/>
      <c r="CH63054" s="768"/>
      <c r="CI63054" s="850"/>
    </row>
    <row r="63055" spans="85:87" x14ac:dyDescent="0.25">
      <c r="CG63055" s="768"/>
      <c r="CH63055" s="768"/>
      <c r="CI63055" s="850"/>
    </row>
    <row r="63056" spans="85:87" x14ac:dyDescent="0.25">
      <c r="CG63056" s="768"/>
      <c r="CH63056" s="768"/>
      <c r="CI63056" s="850"/>
    </row>
    <row r="63057" spans="85:87" x14ac:dyDescent="0.25">
      <c r="CG63057" s="768"/>
      <c r="CH63057" s="768"/>
      <c r="CI63057" s="850"/>
    </row>
    <row r="63058" spans="85:87" x14ac:dyDescent="0.25">
      <c r="CG63058" s="768"/>
      <c r="CH63058" s="768"/>
      <c r="CI63058" s="850"/>
    </row>
    <row r="63059" spans="85:87" x14ac:dyDescent="0.25">
      <c r="CG63059" s="768"/>
      <c r="CH63059" s="768"/>
      <c r="CI63059" s="850"/>
    </row>
    <row r="63060" spans="85:87" x14ac:dyDescent="0.25">
      <c r="CG63060" s="768"/>
      <c r="CH63060" s="768"/>
      <c r="CI63060" s="850"/>
    </row>
    <row r="63061" spans="85:87" x14ac:dyDescent="0.25">
      <c r="CG63061" s="768"/>
      <c r="CH63061" s="768"/>
      <c r="CI63061" s="850"/>
    </row>
    <row r="63062" spans="85:87" x14ac:dyDescent="0.25">
      <c r="CG63062" s="768"/>
      <c r="CH63062" s="768"/>
      <c r="CI63062" s="850"/>
    </row>
    <row r="63063" spans="85:87" x14ac:dyDescent="0.25">
      <c r="CG63063" s="768"/>
      <c r="CH63063" s="768"/>
      <c r="CI63063" s="850"/>
    </row>
    <row r="63064" spans="85:87" x14ac:dyDescent="0.25">
      <c r="CG63064" s="768"/>
      <c r="CH63064" s="768"/>
      <c r="CI63064" s="850"/>
    </row>
    <row r="63065" spans="85:87" x14ac:dyDescent="0.25">
      <c r="CG63065" s="768"/>
      <c r="CH63065" s="768"/>
      <c r="CI63065" s="850"/>
    </row>
    <row r="63066" spans="85:87" x14ac:dyDescent="0.25">
      <c r="CG63066" s="768"/>
      <c r="CH63066" s="768"/>
      <c r="CI63066" s="850"/>
    </row>
    <row r="63067" spans="85:87" x14ac:dyDescent="0.25">
      <c r="CG63067" s="768"/>
      <c r="CH63067" s="768"/>
      <c r="CI63067" s="850"/>
    </row>
    <row r="63068" spans="85:87" x14ac:dyDescent="0.25">
      <c r="CG63068" s="768"/>
      <c r="CH63068" s="768"/>
      <c r="CI63068" s="850"/>
    </row>
    <row r="63069" spans="85:87" x14ac:dyDescent="0.25">
      <c r="CG63069" s="768"/>
      <c r="CH63069" s="768"/>
      <c r="CI63069" s="850"/>
    </row>
    <row r="63070" spans="85:87" x14ac:dyDescent="0.25">
      <c r="CG63070" s="768"/>
      <c r="CH63070" s="768"/>
      <c r="CI63070" s="850"/>
    </row>
    <row r="63071" spans="85:87" x14ac:dyDescent="0.25">
      <c r="CG63071" s="768"/>
      <c r="CH63071" s="768"/>
      <c r="CI63071" s="850"/>
    </row>
    <row r="63072" spans="85:87" x14ac:dyDescent="0.25">
      <c r="CG63072" s="768"/>
      <c r="CH63072" s="768"/>
      <c r="CI63072" s="850"/>
    </row>
    <row r="63073" spans="85:87" x14ac:dyDescent="0.25">
      <c r="CG63073" s="768"/>
      <c r="CH63073" s="768"/>
      <c r="CI63073" s="850"/>
    </row>
    <row r="63074" spans="85:87" x14ac:dyDescent="0.25">
      <c r="CG63074" s="768"/>
      <c r="CH63074" s="768"/>
      <c r="CI63074" s="850"/>
    </row>
    <row r="63075" spans="85:87" x14ac:dyDescent="0.25">
      <c r="CG63075" s="768"/>
      <c r="CH63075" s="768"/>
      <c r="CI63075" s="850"/>
    </row>
    <row r="63076" spans="85:87" x14ac:dyDescent="0.25">
      <c r="CG63076" s="768"/>
      <c r="CH63076" s="768"/>
      <c r="CI63076" s="850"/>
    </row>
    <row r="63077" spans="85:87" x14ac:dyDescent="0.25">
      <c r="CG63077" s="768"/>
      <c r="CH63077" s="768"/>
      <c r="CI63077" s="850"/>
    </row>
    <row r="63078" spans="85:87" x14ac:dyDescent="0.25">
      <c r="CG63078" s="768"/>
      <c r="CH63078" s="768"/>
      <c r="CI63078" s="850"/>
    </row>
    <row r="63079" spans="85:87" x14ac:dyDescent="0.25">
      <c r="CG63079" s="768"/>
      <c r="CH63079" s="768"/>
      <c r="CI63079" s="850"/>
    </row>
    <row r="63080" spans="85:87" x14ac:dyDescent="0.25">
      <c r="CG63080" s="768"/>
      <c r="CH63080" s="768"/>
      <c r="CI63080" s="850"/>
    </row>
    <row r="63081" spans="85:87" x14ac:dyDescent="0.25">
      <c r="CG63081" s="768"/>
      <c r="CH63081" s="768"/>
      <c r="CI63081" s="850"/>
    </row>
    <row r="63082" spans="85:87" x14ac:dyDescent="0.25">
      <c r="CG63082" s="768"/>
      <c r="CH63082" s="768"/>
      <c r="CI63082" s="850"/>
    </row>
    <row r="63083" spans="85:87" x14ac:dyDescent="0.25">
      <c r="CG63083" s="768"/>
      <c r="CH63083" s="768"/>
      <c r="CI63083" s="850"/>
    </row>
    <row r="63084" spans="85:87" x14ac:dyDescent="0.25">
      <c r="CG63084" s="768"/>
      <c r="CH63084" s="768"/>
      <c r="CI63084" s="850"/>
    </row>
    <row r="63085" spans="85:87" x14ac:dyDescent="0.25">
      <c r="CG63085" s="768"/>
      <c r="CH63085" s="768"/>
      <c r="CI63085" s="850"/>
    </row>
    <row r="63086" spans="85:87" x14ac:dyDescent="0.25">
      <c r="CG63086" s="768"/>
      <c r="CH63086" s="768"/>
      <c r="CI63086" s="850"/>
    </row>
    <row r="63087" spans="85:87" x14ac:dyDescent="0.25">
      <c r="CG63087" s="768"/>
      <c r="CH63087" s="768"/>
      <c r="CI63087" s="850"/>
    </row>
    <row r="63088" spans="85:87" x14ac:dyDescent="0.25">
      <c r="CG63088" s="768"/>
      <c r="CH63088" s="768"/>
      <c r="CI63088" s="850"/>
    </row>
    <row r="63089" spans="85:87" x14ac:dyDescent="0.25">
      <c r="CG63089" s="768"/>
      <c r="CH63089" s="768"/>
      <c r="CI63089" s="850"/>
    </row>
    <row r="63090" spans="85:87" x14ac:dyDescent="0.25">
      <c r="CG63090" s="768"/>
      <c r="CH63090" s="768"/>
      <c r="CI63090" s="850"/>
    </row>
    <row r="63091" spans="85:87" x14ac:dyDescent="0.25">
      <c r="CG63091" s="768"/>
      <c r="CH63091" s="768"/>
      <c r="CI63091" s="850"/>
    </row>
    <row r="63092" spans="85:87" x14ac:dyDescent="0.25">
      <c r="CG63092" s="768"/>
      <c r="CH63092" s="768"/>
      <c r="CI63092" s="850"/>
    </row>
    <row r="63093" spans="85:87" x14ac:dyDescent="0.25">
      <c r="CG63093" s="768"/>
      <c r="CH63093" s="768"/>
      <c r="CI63093" s="850"/>
    </row>
    <row r="63094" spans="85:87" x14ac:dyDescent="0.25">
      <c r="CG63094" s="768"/>
      <c r="CH63094" s="768"/>
      <c r="CI63094" s="850"/>
    </row>
    <row r="63095" spans="85:87" x14ac:dyDescent="0.25">
      <c r="CG63095" s="768"/>
      <c r="CH63095" s="768"/>
      <c r="CI63095" s="850"/>
    </row>
    <row r="63096" spans="85:87" x14ac:dyDescent="0.25">
      <c r="CG63096" s="768"/>
      <c r="CH63096" s="768"/>
      <c r="CI63096" s="850"/>
    </row>
    <row r="63097" spans="85:87" x14ac:dyDescent="0.25">
      <c r="CG63097" s="768"/>
      <c r="CH63097" s="768"/>
      <c r="CI63097" s="850"/>
    </row>
    <row r="63098" spans="85:87" x14ac:dyDescent="0.25">
      <c r="CG63098" s="768"/>
      <c r="CH63098" s="768"/>
      <c r="CI63098" s="850"/>
    </row>
    <row r="63099" spans="85:87" x14ac:dyDescent="0.25">
      <c r="CG63099" s="768"/>
      <c r="CH63099" s="768"/>
      <c r="CI63099" s="850"/>
    </row>
    <row r="63100" spans="85:87" x14ac:dyDescent="0.25">
      <c r="CG63100" s="768"/>
      <c r="CH63100" s="768"/>
      <c r="CI63100" s="850"/>
    </row>
    <row r="63101" spans="85:87" x14ac:dyDescent="0.25">
      <c r="CG63101" s="768"/>
      <c r="CH63101" s="768"/>
      <c r="CI63101" s="850"/>
    </row>
    <row r="63102" spans="85:87" x14ac:dyDescent="0.25">
      <c r="CG63102" s="768"/>
      <c r="CH63102" s="768"/>
      <c r="CI63102" s="850"/>
    </row>
    <row r="63103" spans="85:87" x14ac:dyDescent="0.25">
      <c r="CG63103" s="768"/>
      <c r="CH63103" s="768"/>
      <c r="CI63103" s="850"/>
    </row>
    <row r="63104" spans="85:87" x14ac:dyDescent="0.25">
      <c r="CG63104" s="768"/>
      <c r="CH63104" s="768"/>
      <c r="CI63104" s="850"/>
    </row>
    <row r="63105" spans="85:87" x14ac:dyDescent="0.25">
      <c r="CG63105" s="768"/>
      <c r="CH63105" s="768"/>
      <c r="CI63105" s="850"/>
    </row>
    <row r="63106" spans="85:87" x14ac:dyDescent="0.25">
      <c r="CG63106" s="768"/>
      <c r="CH63106" s="768"/>
      <c r="CI63106" s="850"/>
    </row>
    <row r="63107" spans="85:87" x14ac:dyDescent="0.25">
      <c r="CG63107" s="768"/>
      <c r="CH63107" s="768"/>
      <c r="CI63107" s="850"/>
    </row>
    <row r="63108" spans="85:87" x14ac:dyDescent="0.25">
      <c r="CG63108" s="768"/>
      <c r="CH63108" s="768"/>
      <c r="CI63108" s="850"/>
    </row>
    <row r="63109" spans="85:87" x14ac:dyDescent="0.25">
      <c r="CG63109" s="768"/>
      <c r="CH63109" s="768"/>
      <c r="CI63109" s="850"/>
    </row>
    <row r="63110" spans="85:87" x14ac:dyDescent="0.25">
      <c r="CG63110" s="768"/>
      <c r="CH63110" s="768"/>
      <c r="CI63110" s="850"/>
    </row>
    <row r="63111" spans="85:87" x14ac:dyDescent="0.25">
      <c r="CG63111" s="768"/>
      <c r="CH63111" s="768"/>
      <c r="CI63111" s="850"/>
    </row>
    <row r="63112" spans="85:87" x14ac:dyDescent="0.25">
      <c r="CG63112" s="768"/>
      <c r="CH63112" s="768"/>
      <c r="CI63112" s="850"/>
    </row>
    <row r="63113" spans="85:87" x14ac:dyDescent="0.25">
      <c r="CG63113" s="768"/>
      <c r="CH63113" s="768"/>
      <c r="CI63113" s="850"/>
    </row>
    <row r="63114" spans="85:87" x14ac:dyDescent="0.25">
      <c r="CG63114" s="768"/>
      <c r="CH63114" s="768"/>
      <c r="CI63114" s="850"/>
    </row>
    <row r="63115" spans="85:87" x14ac:dyDescent="0.25">
      <c r="CG63115" s="768"/>
      <c r="CH63115" s="768"/>
      <c r="CI63115" s="850"/>
    </row>
    <row r="63116" spans="85:87" x14ac:dyDescent="0.25">
      <c r="CG63116" s="768"/>
      <c r="CH63116" s="768"/>
      <c r="CI63116" s="850"/>
    </row>
    <row r="63117" spans="85:87" x14ac:dyDescent="0.25">
      <c r="CG63117" s="768"/>
      <c r="CH63117" s="768"/>
      <c r="CI63117" s="850"/>
    </row>
    <row r="63118" spans="85:87" x14ac:dyDescent="0.25">
      <c r="CG63118" s="768"/>
      <c r="CH63118" s="768"/>
      <c r="CI63118" s="850"/>
    </row>
    <row r="63119" spans="85:87" x14ac:dyDescent="0.25">
      <c r="CG63119" s="768"/>
      <c r="CH63119" s="768"/>
      <c r="CI63119" s="850"/>
    </row>
    <row r="63120" spans="85:87" x14ac:dyDescent="0.25">
      <c r="CG63120" s="768"/>
      <c r="CH63120" s="768"/>
      <c r="CI63120" s="850"/>
    </row>
    <row r="63121" spans="85:87" x14ac:dyDescent="0.25">
      <c r="CG63121" s="768"/>
      <c r="CH63121" s="768"/>
      <c r="CI63121" s="850"/>
    </row>
    <row r="63122" spans="85:87" x14ac:dyDescent="0.25">
      <c r="CG63122" s="768"/>
      <c r="CH63122" s="768"/>
      <c r="CI63122" s="850"/>
    </row>
    <row r="63123" spans="85:87" x14ac:dyDescent="0.25">
      <c r="CG63123" s="768"/>
      <c r="CH63123" s="768"/>
      <c r="CI63123" s="850"/>
    </row>
    <row r="63124" spans="85:87" x14ac:dyDescent="0.25">
      <c r="CG63124" s="768"/>
      <c r="CH63124" s="768"/>
      <c r="CI63124" s="850"/>
    </row>
    <row r="63125" spans="85:87" x14ac:dyDescent="0.25">
      <c r="CG63125" s="768"/>
      <c r="CH63125" s="768"/>
      <c r="CI63125" s="850"/>
    </row>
    <row r="63126" spans="85:87" x14ac:dyDescent="0.25">
      <c r="CG63126" s="768"/>
      <c r="CH63126" s="768"/>
      <c r="CI63126" s="850"/>
    </row>
    <row r="63127" spans="85:87" x14ac:dyDescent="0.25">
      <c r="CG63127" s="768"/>
      <c r="CH63127" s="768"/>
      <c r="CI63127" s="850"/>
    </row>
    <row r="63128" spans="85:87" x14ac:dyDescent="0.25">
      <c r="CG63128" s="768"/>
      <c r="CH63128" s="768"/>
      <c r="CI63128" s="850"/>
    </row>
    <row r="63129" spans="85:87" x14ac:dyDescent="0.25">
      <c r="CG63129" s="768"/>
      <c r="CH63129" s="768"/>
      <c r="CI63129" s="850"/>
    </row>
    <row r="63130" spans="85:87" x14ac:dyDescent="0.25">
      <c r="CG63130" s="768"/>
      <c r="CH63130" s="768"/>
      <c r="CI63130" s="850"/>
    </row>
    <row r="63131" spans="85:87" x14ac:dyDescent="0.25">
      <c r="CG63131" s="768"/>
      <c r="CH63131" s="768"/>
      <c r="CI63131" s="850"/>
    </row>
    <row r="63132" spans="85:87" x14ac:dyDescent="0.25">
      <c r="CG63132" s="768"/>
      <c r="CH63132" s="768"/>
      <c r="CI63132" s="850"/>
    </row>
    <row r="63133" spans="85:87" x14ac:dyDescent="0.25">
      <c r="CG63133" s="768"/>
      <c r="CH63133" s="768"/>
      <c r="CI63133" s="850"/>
    </row>
    <row r="63134" spans="85:87" x14ac:dyDescent="0.25">
      <c r="CG63134" s="768"/>
      <c r="CH63134" s="768"/>
      <c r="CI63134" s="850"/>
    </row>
    <row r="63135" spans="85:87" x14ac:dyDescent="0.25">
      <c r="CG63135" s="768"/>
      <c r="CH63135" s="768"/>
      <c r="CI63135" s="850"/>
    </row>
    <row r="63136" spans="85:87" x14ac:dyDescent="0.25">
      <c r="CG63136" s="768"/>
      <c r="CH63136" s="768"/>
      <c r="CI63136" s="850"/>
    </row>
    <row r="63137" spans="85:87" x14ac:dyDescent="0.25">
      <c r="CG63137" s="768"/>
      <c r="CH63137" s="768"/>
      <c r="CI63137" s="850"/>
    </row>
    <row r="63138" spans="85:87" x14ac:dyDescent="0.25">
      <c r="CG63138" s="768"/>
      <c r="CH63138" s="768"/>
      <c r="CI63138" s="850"/>
    </row>
    <row r="63139" spans="85:87" x14ac:dyDescent="0.25">
      <c r="CG63139" s="768"/>
      <c r="CH63139" s="768"/>
      <c r="CI63139" s="850"/>
    </row>
    <row r="63140" spans="85:87" x14ac:dyDescent="0.25">
      <c r="CG63140" s="768"/>
      <c r="CH63140" s="768"/>
      <c r="CI63140" s="850"/>
    </row>
    <row r="63141" spans="85:87" x14ac:dyDescent="0.25">
      <c r="CG63141" s="768"/>
      <c r="CH63141" s="768"/>
      <c r="CI63141" s="850"/>
    </row>
    <row r="63142" spans="85:87" x14ac:dyDescent="0.25">
      <c r="CG63142" s="768"/>
      <c r="CH63142" s="768"/>
      <c r="CI63142" s="850"/>
    </row>
    <row r="63143" spans="85:87" x14ac:dyDescent="0.25">
      <c r="CG63143" s="768"/>
      <c r="CH63143" s="768"/>
      <c r="CI63143" s="850"/>
    </row>
    <row r="63144" spans="85:87" x14ac:dyDescent="0.25">
      <c r="CG63144" s="768"/>
      <c r="CH63144" s="768"/>
      <c r="CI63144" s="850"/>
    </row>
    <row r="63145" spans="85:87" x14ac:dyDescent="0.25">
      <c r="CG63145" s="768"/>
      <c r="CH63145" s="768"/>
      <c r="CI63145" s="850"/>
    </row>
    <row r="63146" spans="85:87" x14ac:dyDescent="0.25">
      <c r="CG63146" s="768"/>
      <c r="CH63146" s="768"/>
      <c r="CI63146" s="850"/>
    </row>
    <row r="63147" spans="85:87" x14ac:dyDescent="0.25">
      <c r="CG63147" s="768"/>
      <c r="CH63147" s="768"/>
      <c r="CI63147" s="850"/>
    </row>
    <row r="63148" spans="85:87" x14ac:dyDescent="0.25">
      <c r="CG63148" s="768"/>
      <c r="CH63148" s="768"/>
      <c r="CI63148" s="850"/>
    </row>
    <row r="63149" spans="85:87" x14ac:dyDescent="0.25">
      <c r="CG63149" s="768"/>
      <c r="CH63149" s="768"/>
      <c r="CI63149" s="850"/>
    </row>
    <row r="63150" spans="85:87" x14ac:dyDescent="0.25">
      <c r="CG63150" s="768"/>
      <c r="CH63150" s="768"/>
      <c r="CI63150" s="850"/>
    </row>
    <row r="63151" spans="85:87" x14ac:dyDescent="0.25">
      <c r="CG63151" s="768"/>
      <c r="CH63151" s="768"/>
      <c r="CI63151" s="850"/>
    </row>
    <row r="63152" spans="85:87" x14ac:dyDescent="0.25">
      <c r="CG63152" s="768"/>
      <c r="CH63152" s="768"/>
      <c r="CI63152" s="850"/>
    </row>
    <row r="63153" spans="85:87" x14ac:dyDescent="0.25">
      <c r="CG63153" s="768"/>
      <c r="CH63153" s="768"/>
      <c r="CI63153" s="850"/>
    </row>
    <row r="63154" spans="85:87" x14ac:dyDescent="0.25">
      <c r="CG63154" s="768"/>
      <c r="CH63154" s="768"/>
      <c r="CI63154" s="850"/>
    </row>
    <row r="63155" spans="85:87" x14ac:dyDescent="0.25">
      <c r="CG63155" s="768"/>
      <c r="CH63155" s="768"/>
      <c r="CI63155" s="850"/>
    </row>
    <row r="63156" spans="85:87" x14ac:dyDescent="0.25">
      <c r="CG63156" s="768"/>
      <c r="CH63156" s="768"/>
      <c r="CI63156" s="850"/>
    </row>
    <row r="63157" spans="85:87" x14ac:dyDescent="0.25">
      <c r="CG63157" s="768"/>
      <c r="CH63157" s="768"/>
      <c r="CI63157" s="850"/>
    </row>
    <row r="63158" spans="85:87" x14ac:dyDescent="0.25">
      <c r="CG63158" s="768"/>
      <c r="CH63158" s="768"/>
      <c r="CI63158" s="850"/>
    </row>
    <row r="63159" spans="85:87" x14ac:dyDescent="0.25">
      <c r="CG63159" s="768"/>
      <c r="CH63159" s="768"/>
      <c r="CI63159" s="850"/>
    </row>
    <row r="63160" spans="85:87" x14ac:dyDescent="0.25">
      <c r="CG63160" s="768"/>
      <c r="CH63160" s="768"/>
      <c r="CI63160" s="850"/>
    </row>
    <row r="63161" spans="85:87" x14ac:dyDescent="0.25">
      <c r="CG63161" s="768"/>
      <c r="CH63161" s="768"/>
      <c r="CI63161" s="850"/>
    </row>
    <row r="63162" spans="85:87" x14ac:dyDescent="0.25">
      <c r="CG63162" s="768"/>
      <c r="CH63162" s="768"/>
      <c r="CI63162" s="850"/>
    </row>
    <row r="63163" spans="85:87" x14ac:dyDescent="0.25">
      <c r="CG63163" s="768"/>
      <c r="CH63163" s="768"/>
      <c r="CI63163" s="850"/>
    </row>
    <row r="63164" spans="85:87" x14ac:dyDescent="0.25">
      <c r="CG63164" s="768"/>
      <c r="CH63164" s="768"/>
      <c r="CI63164" s="850"/>
    </row>
    <row r="63165" spans="85:87" x14ac:dyDescent="0.25">
      <c r="CG63165" s="768"/>
      <c r="CH63165" s="768"/>
      <c r="CI63165" s="850"/>
    </row>
    <row r="63166" spans="85:87" x14ac:dyDescent="0.25">
      <c r="CG63166" s="768"/>
      <c r="CH63166" s="768"/>
      <c r="CI63166" s="850"/>
    </row>
    <row r="63167" spans="85:87" x14ac:dyDescent="0.25">
      <c r="CG63167" s="768"/>
      <c r="CH63167" s="768"/>
      <c r="CI63167" s="850"/>
    </row>
    <row r="63168" spans="85:87" x14ac:dyDescent="0.25">
      <c r="CG63168" s="768"/>
      <c r="CH63168" s="768"/>
      <c r="CI63168" s="850"/>
    </row>
    <row r="63169" spans="85:87" x14ac:dyDescent="0.25">
      <c r="CG63169" s="768"/>
      <c r="CH63169" s="768"/>
      <c r="CI63169" s="850"/>
    </row>
    <row r="63170" spans="85:87" x14ac:dyDescent="0.25">
      <c r="CG63170" s="768"/>
      <c r="CH63170" s="768"/>
      <c r="CI63170" s="850"/>
    </row>
    <row r="63171" spans="85:87" x14ac:dyDescent="0.25">
      <c r="CG63171" s="768"/>
      <c r="CH63171" s="768"/>
      <c r="CI63171" s="850"/>
    </row>
    <row r="63172" spans="85:87" x14ac:dyDescent="0.25">
      <c r="CG63172" s="768"/>
      <c r="CH63172" s="768"/>
      <c r="CI63172" s="850"/>
    </row>
    <row r="63173" spans="85:87" x14ac:dyDescent="0.25">
      <c r="CG63173" s="768"/>
      <c r="CH63173" s="768"/>
      <c r="CI63173" s="850"/>
    </row>
    <row r="63174" spans="85:87" x14ac:dyDescent="0.25">
      <c r="CG63174" s="768"/>
      <c r="CH63174" s="768"/>
      <c r="CI63174" s="850"/>
    </row>
    <row r="63175" spans="85:87" x14ac:dyDescent="0.25">
      <c r="CG63175" s="768"/>
      <c r="CH63175" s="768"/>
      <c r="CI63175" s="850"/>
    </row>
    <row r="63176" spans="85:87" x14ac:dyDescent="0.25">
      <c r="CG63176" s="768"/>
      <c r="CH63176" s="768"/>
      <c r="CI63176" s="850"/>
    </row>
    <row r="63177" spans="85:87" x14ac:dyDescent="0.25">
      <c r="CG63177" s="768"/>
      <c r="CH63177" s="768"/>
      <c r="CI63177" s="850"/>
    </row>
    <row r="63178" spans="85:87" x14ac:dyDescent="0.25">
      <c r="CG63178" s="768"/>
      <c r="CH63178" s="768"/>
      <c r="CI63178" s="850"/>
    </row>
    <row r="63179" spans="85:87" x14ac:dyDescent="0.25">
      <c r="CG63179" s="768"/>
      <c r="CH63179" s="768"/>
      <c r="CI63179" s="850"/>
    </row>
    <row r="63180" spans="85:87" x14ac:dyDescent="0.25">
      <c r="CG63180" s="768"/>
      <c r="CH63180" s="768"/>
      <c r="CI63180" s="850"/>
    </row>
    <row r="63181" spans="85:87" x14ac:dyDescent="0.25">
      <c r="CG63181" s="768"/>
      <c r="CH63181" s="768"/>
      <c r="CI63181" s="850"/>
    </row>
    <row r="63182" spans="85:87" x14ac:dyDescent="0.25">
      <c r="CG63182" s="768"/>
      <c r="CH63182" s="768"/>
      <c r="CI63182" s="850"/>
    </row>
    <row r="63183" spans="85:87" x14ac:dyDescent="0.25">
      <c r="CG63183" s="768"/>
      <c r="CH63183" s="768"/>
      <c r="CI63183" s="850"/>
    </row>
    <row r="63184" spans="85:87" x14ac:dyDescent="0.25">
      <c r="CG63184" s="768"/>
      <c r="CH63184" s="768"/>
      <c r="CI63184" s="850"/>
    </row>
    <row r="63185" spans="85:87" x14ac:dyDescent="0.25">
      <c r="CG63185" s="768"/>
      <c r="CH63185" s="768"/>
      <c r="CI63185" s="850"/>
    </row>
    <row r="63186" spans="85:87" x14ac:dyDescent="0.25">
      <c r="CG63186" s="768"/>
      <c r="CH63186" s="768"/>
      <c r="CI63186" s="850"/>
    </row>
    <row r="63187" spans="85:87" x14ac:dyDescent="0.25">
      <c r="CG63187" s="768"/>
      <c r="CH63187" s="768"/>
      <c r="CI63187" s="850"/>
    </row>
    <row r="63188" spans="85:87" x14ac:dyDescent="0.25">
      <c r="CG63188" s="768"/>
      <c r="CH63188" s="768"/>
      <c r="CI63188" s="850"/>
    </row>
    <row r="63189" spans="85:87" x14ac:dyDescent="0.25">
      <c r="CG63189" s="768"/>
      <c r="CH63189" s="768"/>
      <c r="CI63189" s="850"/>
    </row>
    <row r="63190" spans="85:87" x14ac:dyDescent="0.25">
      <c r="CG63190" s="768"/>
      <c r="CH63190" s="768"/>
      <c r="CI63190" s="850"/>
    </row>
    <row r="63191" spans="85:87" x14ac:dyDescent="0.25">
      <c r="CG63191" s="768"/>
      <c r="CH63191" s="768"/>
      <c r="CI63191" s="850"/>
    </row>
    <row r="63192" spans="85:87" x14ac:dyDescent="0.25">
      <c r="CG63192" s="768"/>
      <c r="CH63192" s="768"/>
      <c r="CI63192" s="850"/>
    </row>
    <row r="63193" spans="85:87" x14ac:dyDescent="0.25">
      <c r="CG63193" s="768"/>
      <c r="CH63193" s="768"/>
      <c r="CI63193" s="850"/>
    </row>
    <row r="63194" spans="85:87" x14ac:dyDescent="0.25">
      <c r="CG63194" s="768"/>
      <c r="CH63194" s="768"/>
      <c r="CI63194" s="850"/>
    </row>
    <row r="63195" spans="85:87" x14ac:dyDescent="0.25">
      <c r="CG63195" s="768"/>
      <c r="CH63195" s="768"/>
      <c r="CI63195" s="850"/>
    </row>
    <row r="63196" spans="85:87" x14ac:dyDescent="0.25">
      <c r="CG63196" s="768"/>
      <c r="CH63196" s="768"/>
      <c r="CI63196" s="850"/>
    </row>
    <row r="63197" spans="85:87" x14ac:dyDescent="0.25">
      <c r="CG63197" s="768"/>
      <c r="CH63197" s="768"/>
      <c r="CI63197" s="850"/>
    </row>
    <row r="63198" spans="85:87" x14ac:dyDescent="0.25">
      <c r="CG63198" s="768"/>
      <c r="CH63198" s="768"/>
      <c r="CI63198" s="850"/>
    </row>
    <row r="63199" spans="85:87" x14ac:dyDescent="0.25">
      <c r="CG63199" s="768"/>
      <c r="CH63199" s="768"/>
      <c r="CI63199" s="850"/>
    </row>
    <row r="63200" spans="85:87" x14ac:dyDescent="0.25">
      <c r="CG63200" s="768"/>
      <c r="CH63200" s="768"/>
      <c r="CI63200" s="850"/>
    </row>
    <row r="63201" spans="85:87" x14ac:dyDescent="0.25">
      <c r="CG63201" s="768"/>
      <c r="CH63201" s="768"/>
      <c r="CI63201" s="850"/>
    </row>
    <row r="63202" spans="85:87" x14ac:dyDescent="0.25">
      <c r="CG63202" s="768"/>
      <c r="CH63202" s="768"/>
      <c r="CI63202" s="850"/>
    </row>
    <row r="63203" spans="85:87" x14ac:dyDescent="0.25">
      <c r="CG63203" s="768"/>
      <c r="CH63203" s="768"/>
      <c r="CI63203" s="850"/>
    </row>
    <row r="63204" spans="85:87" x14ac:dyDescent="0.25">
      <c r="CG63204" s="768"/>
      <c r="CH63204" s="768"/>
      <c r="CI63204" s="850"/>
    </row>
    <row r="63205" spans="85:87" x14ac:dyDescent="0.25">
      <c r="CG63205" s="768"/>
      <c r="CH63205" s="768"/>
      <c r="CI63205" s="850"/>
    </row>
    <row r="63206" spans="85:87" x14ac:dyDescent="0.25">
      <c r="CG63206" s="768"/>
      <c r="CH63206" s="768"/>
      <c r="CI63206" s="850"/>
    </row>
    <row r="63207" spans="85:87" x14ac:dyDescent="0.25">
      <c r="CG63207" s="768"/>
      <c r="CH63207" s="768"/>
      <c r="CI63207" s="850"/>
    </row>
    <row r="63208" spans="85:87" x14ac:dyDescent="0.25">
      <c r="CG63208" s="768"/>
      <c r="CH63208" s="768"/>
      <c r="CI63208" s="850"/>
    </row>
    <row r="63209" spans="85:87" x14ac:dyDescent="0.25">
      <c r="CG63209" s="768"/>
      <c r="CH63209" s="768"/>
      <c r="CI63209" s="850"/>
    </row>
    <row r="63210" spans="85:87" x14ac:dyDescent="0.25">
      <c r="CG63210" s="768"/>
      <c r="CH63210" s="768"/>
      <c r="CI63210" s="850"/>
    </row>
    <row r="63211" spans="85:87" x14ac:dyDescent="0.25">
      <c r="CG63211" s="768"/>
      <c r="CH63211" s="768"/>
      <c r="CI63211" s="850"/>
    </row>
    <row r="63212" spans="85:87" x14ac:dyDescent="0.25">
      <c r="CG63212" s="768"/>
      <c r="CH63212" s="768"/>
      <c r="CI63212" s="850"/>
    </row>
    <row r="63213" spans="85:87" x14ac:dyDescent="0.25">
      <c r="CG63213" s="768"/>
      <c r="CH63213" s="768"/>
      <c r="CI63213" s="850"/>
    </row>
    <row r="63214" spans="85:87" x14ac:dyDescent="0.25">
      <c r="CG63214" s="768"/>
      <c r="CH63214" s="768"/>
      <c r="CI63214" s="850"/>
    </row>
    <row r="63215" spans="85:87" x14ac:dyDescent="0.25">
      <c r="CG63215" s="768"/>
      <c r="CH63215" s="768"/>
      <c r="CI63215" s="850"/>
    </row>
    <row r="63216" spans="85:87" x14ac:dyDescent="0.25">
      <c r="CG63216" s="768"/>
      <c r="CH63216" s="768"/>
      <c r="CI63216" s="850"/>
    </row>
    <row r="63217" spans="85:87" x14ac:dyDescent="0.25">
      <c r="CG63217" s="768"/>
      <c r="CH63217" s="768"/>
      <c r="CI63217" s="850"/>
    </row>
    <row r="63218" spans="85:87" x14ac:dyDescent="0.25">
      <c r="CG63218" s="768"/>
      <c r="CH63218" s="768"/>
      <c r="CI63218" s="850"/>
    </row>
    <row r="63219" spans="85:87" x14ac:dyDescent="0.25">
      <c r="CG63219" s="768"/>
      <c r="CH63219" s="768"/>
      <c r="CI63219" s="850"/>
    </row>
    <row r="63220" spans="85:87" x14ac:dyDescent="0.25">
      <c r="CG63220" s="768"/>
      <c r="CH63220" s="768"/>
      <c r="CI63220" s="850"/>
    </row>
    <row r="63221" spans="85:87" x14ac:dyDescent="0.25">
      <c r="CG63221" s="768"/>
      <c r="CH63221" s="768"/>
      <c r="CI63221" s="850"/>
    </row>
    <row r="63222" spans="85:87" x14ac:dyDescent="0.25">
      <c r="CG63222" s="768"/>
      <c r="CH63222" s="768"/>
      <c r="CI63222" s="850"/>
    </row>
    <row r="63223" spans="85:87" x14ac:dyDescent="0.25">
      <c r="CG63223" s="768"/>
      <c r="CH63223" s="768"/>
      <c r="CI63223" s="850"/>
    </row>
    <row r="63224" spans="85:87" x14ac:dyDescent="0.25">
      <c r="CG63224" s="768"/>
      <c r="CH63224" s="768"/>
      <c r="CI63224" s="850"/>
    </row>
    <row r="63225" spans="85:87" x14ac:dyDescent="0.25">
      <c r="CG63225" s="768"/>
      <c r="CH63225" s="768"/>
      <c r="CI63225" s="850"/>
    </row>
    <row r="63226" spans="85:87" x14ac:dyDescent="0.25">
      <c r="CG63226" s="768"/>
      <c r="CH63226" s="768"/>
      <c r="CI63226" s="850"/>
    </row>
    <row r="63227" spans="85:87" x14ac:dyDescent="0.25">
      <c r="CG63227" s="768"/>
      <c r="CH63227" s="768"/>
      <c r="CI63227" s="850"/>
    </row>
    <row r="63228" spans="85:87" x14ac:dyDescent="0.25">
      <c r="CG63228" s="768"/>
      <c r="CH63228" s="768"/>
      <c r="CI63228" s="850"/>
    </row>
    <row r="63229" spans="85:87" x14ac:dyDescent="0.25">
      <c r="CG63229" s="768"/>
      <c r="CH63229" s="768"/>
      <c r="CI63229" s="850"/>
    </row>
    <row r="63230" spans="85:87" x14ac:dyDescent="0.25">
      <c r="CG63230" s="768"/>
      <c r="CH63230" s="768"/>
      <c r="CI63230" s="850"/>
    </row>
    <row r="63231" spans="85:87" x14ac:dyDescent="0.25">
      <c r="CG63231" s="768"/>
      <c r="CH63231" s="768"/>
      <c r="CI63231" s="850"/>
    </row>
    <row r="63232" spans="85:87" x14ac:dyDescent="0.25">
      <c r="CG63232" s="768"/>
      <c r="CH63232" s="768"/>
      <c r="CI63232" s="850"/>
    </row>
    <row r="63233" spans="85:87" x14ac:dyDescent="0.25">
      <c r="CG63233" s="768"/>
      <c r="CH63233" s="768"/>
      <c r="CI63233" s="850"/>
    </row>
    <row r="63234" spans="85:87" x14ac:dyDescent="0.25">
      <c r="CG63234" s="768"/>
      <c r="CH63234" s="768"/>
      <c r="CI63234" s="850"/>
    </row>
    <row r="63235" spans="85:87" x14ac:dyDescent="0.25">
      <c r="CG63235" s="768"/>
      <c r="CH63235" s="768"/>
      <c r="CI63235" s="850"/>
    </row>
    <row r="63236" spans="85:87" x14ac:dyDescent="0.25">
      <c r="CG63236" s="768"/>
      <c r="CH63236" s="768"/>
      <c r="CI63236" s="850"/>
    </row>
    <row r="63237" spans="85:87" x14ac:dyDescent="0.25">
      <c r="CG63237" s="768"/>
      <c r="CH63237" s="768"/>
      <c r="CI63237" s="850"/>
    </row>
    <row r="63238" spans="85:87" x14ac:dyDescent="0.25">
      <c r="CG63238" s="768"/>
      <c r="CH63238" s="768"/>
      <c r="CI63238" s="850"/>
    </row>
    <row r="63239" spans="85:87" x14ac:dyDescent="0.25">
      <c r="CG63239" s="768"/>
      <c r="CH63239" s="768"/>
      <c r="CI63239" s="850"/>
    </row>
    <row r="63240" spans="85:87" x14ac:dyDescent="0.25">
      <c r="CG63240" s="768"/>
      <c r="CH63240" s="768"/>
      <c r="CI63240" s="850"/>
    </row>
    <row r="63241" spans="85:87" x14ac:dyDescent="0.25">
      <c r="CG63241" s="768"/>
      <c r="CH63241" s="768"/>
      <c r="CI63241" s="850"/>
    </row>
    <row r="63242" spans="85:87" x14ac:dyDescent="0.25">
      <c r="CG63242" s="768"/>
      <c r="CH63242" s="768"/>
      <c r="CI63242" s="850"/>
    </row>
    <row r="63243" spans="85:87" x14ac:dyDescent="0.25">
      <c r="CG63243" s="768"/>
      <c r="CH63243" s="768"/>
      <c r="CI63243" s="850"/>
    </row>
    <row r="63244" spans="85:87" x14ac:dyDescent="0.25">
      <c r="CG63244" s="768"/>
      <c r="CH63244" s="768"/>
      <c r="CI63244" s="850"/>
    </row>
    <row r="63245" spans="85:87" x14ac:dyDescent="0.25">
      <c r="CG63245" s="768"/>
      <c r="CH63245" s="768"/>
      <c r="CI63245" s="850"/>
    </row>
    <row r="63246" spans="85:87" x14ac:dyDescent="0.25">
      <c r="CG63246" s="768"/>
      <c r="CH63246" s="768"/>
      <c r="CI63246" s="850"/>
    </row>
    <row r="63247" spans="85:87" x14ac:dyDescent="0.25">
      <c r="CG63247" s="768"/>
      <c r="CH63247" s="768"/>
      <c r="CI63247" s="850"/>
    </row>
    <row r="63248" spans="85:87" x14ac:dyDescent="0.25">
      <c r="CG63248" s="768"/>
      <c r="CH63248" s="768"/>
      <c r="CI63248" s="850"/>
    </row>
    <row r="63249" spans="85:87" x14ac:dyDescent="0.25">
      <c r="CG63249" s="768"/>
      <c r="CH63249" s="768"/>
      <c r="CI63249" s="850"/>
    </row>
    <row r="63250" spans="85:87" x14ac:dyDescent="0.25">
      <c r="CG63250" s="768"/>
      <c r="CH63250" s="768"/>
      <c r="CI63250" s="850"/>
    </row>
    <row r="63251" spans="85:87" x14ac:dyDescent="0.25">
      <c r="CG63251" s="768"/>
      <c r="CH63251" s="768"/>
      <c r="CI63251" s="850"/>
    </row>
    <row r="63252" spans="85:87" x14ac:dyDescent="0.25">
      <c r="CG63252" s="768"/>
      <c r="CH63252" s="768"/>
      <c r="CI63252" s="850"/>
    </row>
    <row r="63253" spans="85:87" x14ac:dyDescent="0.25">
      <c r="CG63253" s="768"/>
      <c r="CH63253" s="768"/>
      <c r="CI63253" s="850"/>
    </row>
    <row r="63254" spans="85:87" x14ac:dyDescent="0.25">
      <c r="CG63254" s="768"/>
      <c r="CH63254" s="768"/>
      <c r="CI63254" s="850"/>
    </row>
    <row r="63255" spans="85:87" x14ac:dyDescent="0.25">
      <c r="CG63255" s="768"/>
      <c r="CH63255" s="768"/>
      <c r="CI63255" s="850"/>
    </row>
    <row r="63256" spans="85:87" x14ac:dyDescent="0.25">
      <c r="CG63256" s="768"/>
      <c r="CH63256" s="768"/>
      <c r="CI63256" s="850"/>
    </row>
    <row r="63257" spans="85:87" x14ac:dyDescent="0.25">
      <c r="CG63257" s="768"/>
      <c r="CH63257" s="768"/>
      <c r="CI63257" s="850"/>
    </row>
    <row r="63258" spans="85:87" x14ac:dyDescent="0.25">
      <c r="CG63258" s="768"/>
      <c r="CH63258" s="768"/>
      <c r="CI63258" s="850"/>
    </row>
    <row r="63259" spans="85:87" x14ac:dyDescent="0.25">
      <c r="CG63259" s="768"/>
      <c r="CH63259" s="768"/>
      <c r="CI63259" s="850"/>
    </row>
    <row r="63260" spans="85:87" x14ac:dyDescent="0.25">
      <c r="CG63260" s="768"/>
      <c r="CH63260" s="768"/>
      <c r="CI63260" s="850"/>
    </row>
    <row r="63261" spans="85:87" x14ac:dyDescent="0.25">
      <c r="CG63261" s="768"/>
      <c r="CH63261" s="768"/>
      <c r="CI63261" s="850"/>
    </row>
    <row r="63262" spans="85:87" x14ac:dyDescent="0.25">
      <c r="CG63262" s="768"/>
      <c r="CH63262" s="768"/>
      <c r="CI63262" s="850"/>
    </row>
    <row r="63263" spans="85:87" x14ac:dyDescent="0.25">
      <c r="CG63263" s="768"/>
      <c r="CH63263" s="768"/>
      <c r="CI63263" s="850"/>
    </row>
    <row r="63264" spans="85:87" x14ac:dyDescent="0.25">
      <c r="CG63264" s="768"/>
      <c r="CH63264" s="768"/>
      <c r="CI63264" s="850"/>
    </row>
    <row r="63265" spans="85:87" x14ac:dyDescent="0.25">
      <c r="CG63265" s="768"/>
      <c r="CH63265" s="768"/>
      <c r="CI63265" s="850"/>
    </row>
    <row r="63266" spans="85:87" x14ac:dyDescent="0.25">
      <c r="CG63266" s="768"/>
      <c r="CH63266" s="768"/>
      <c r="CI63266" s="850"/>
    </row>
    <row r="63267" spans="85:87" x14ac:dyDescent="0.25">
      <c r="CG63267" s="768"/>
      <c r="CH63267" s="768"/>
      <c r="CI63267" s="850"/>
    </row>
    <row r="63268" spans="85:87" x14ac:dyDescent="0.25">
      <c r="CG63268" s="768"/>
      <c r="CH63268" s="768"/>
      <c r="CI63268" s="850"/>
    </row>
    <row r="63269" spans="85:87" x14ac:dyDescent="0.25">
      <c r="CG63269" s="768"/>
      <c r="CH63269" s="768"/>
      <c r="CI63269" s="850"/>
    </row>
    <row r="63270" spans="85:87" x14ac:dyDescent="0.25">
      <c r="CG63270" s="768"/>
      <c r="CH63270" s="768"/>
      <c r="CI63270" s="850"/>
    </row>
    <row r="63271" spans="85:87" x14ac:dyDescent="0.25">
      <c r="CG63271" s="768"/>
      <c r="CH63271" s="768"/>
      <c r="CI63271" s="850"/>
    </row>
    <row r="63272" spans="85:87" x14ac:dyDescent="0.25">
      <c r="CG63272" s="768"/>
      <c r="CH63272" s="768"/>
      <c r="CI63272" s="850"/>
    </row>
    <row r="63273" spans="85:87" x14ac:dyDescent="0.25">
      <c r="CG63273" s="768"/>
      <c r="CH63273" s="768"/>
      <c r="CI63273" s="850"/>
    </row>
    <row r="63274" spans="85:87" x14ac:dyDescent="0.25">
      <c r="CG63274" s="768"/>
      <c r="CH63274" s="768"/>
      <c r="CI63274" s="850"/>
    </row>
    <row r="63275" spans="85:87" x14ac:dyDescent="0.25">
      <c r="CG63275" s="768"/>
      <c r="CH63275" s="768"/>
      <c r="CI63275" s="850"/>
    </row>
    <row r="63276" spans="85:87" x14ac:dyDescent="0.25">
      <c r="CG63276" s="768"/>
      <c r="CH63276" s="768"/>
      <c r="CI63276" s="850"/>
    </row>
    <row r="63277" spans="85:87" x14ac:dyDescent="0.25">
      <c r="CG63277" s="768"/>
      <c r="CH63277" s="768"/>
      <c r="CI63277" s="850"/>
    </row>
    <row r="63278" spans="85:87" x14ac:dyDescent="0.25">
      <c r="CG63278" s="768"/>
      <c r="CH63278" s="768"/>
      <c r="CI63278" s="850"/>
    </row>
    <row r="63279" spans="85:87" x14ac:dyDescent="0.25">
      <c r="CG63279" s="768"/>
      <c r="CH63279" s="768"/>
      <c r="CI63279" s="850"/>
    </row>
    <row r="63280" spans="85:87" x14ac:dyDescent="0.25">
      <c r="CG63280" s="768"/>
      <c r="CH63280" s="768"/>
      <c r="CI63280" s="850"/>
    </row>
    <row r="63281" spans="85:87" x14ac:dyDescent="0.25">
      <c r="CG63281" s="768"/>
      <c r="CH63281" s="768"/>
      <c r="CI63281" s="850"/>
    </row>
    <row r="63282" spans="85:87" x14ac:dyDescent="0.25">
      <c r="CG63282" s="768"/>
      <c r="CH63282" s="768"/>
      <c r="CI63282" s="850"/>
    </row>
    <row r="63283" spans="85:87" x14ac:dyDescent="0.25">
      <c r="CG63283" s="768"/>
      <c r="CH63283" s="768"/>
      <c r="CI63283" s="850"/>
    </row>
    <row r="63284" spans="85:87" x14ac:dyDescent="0.25">
      <c r="CG63284" s="768"/>
      <c r="CH63284" s="768"/>
      <c r="CI63284" s="850"/>
    </row>
    <row r="63285" spans="85:87" x14ac:dyDescent="0.25">
      <c r="CG63285" s="768"/>
      <c r="CH63285" s="768"/>
      <c r="CI63285" s="850"/>
    </row>
    <row r="63286" spans="85:87" x14ac:dyDescent="0.25">
      <c r="CG63286" s="768"/>
      <c r="CH63286" s="768"/>
      <c r="CI63286" s="850"/>
    </row>
    <row r="63287" spans="85:87" x14ac:dyDescent="0.25">
      <c r="CG63287" s="768"/>
      <c r="CH63287" s="768"/>
      <c r="CI63287" s="850"/>
    </row>
    <row r="63288" spans="85:87" x14ac:dyDescent="0.25">
      <c r="CG63288" s="768"/>
      <c r="CH63288" s="768"/>
      <c r="CI63288" s="850"/>
    </row>
    <row r="63289" spans="85:87" x14ac:dyDescent="0.25">
      <c r="CG63289" s="768"/>
      <c r="CH63289" s="768"/>
      <c r="CI63289" s="850"/>
    </row>
    <row r="63290" spans="85:87" x14ac:dyDescent="0.25">
      <c r="CG63290" s="768"/>
      <c r="CH63290" s="768"/>
      <c r="CI63290" s="850"/>
    </row>
    <row r="63291" spans="85:87" x14ac:dyDescent="0.25">
      <c r="CG63291" s="768"/>
      <c r="CH63291" s="768"/>
      <c r="CI63291" s="850"/>
    </row>
    <row r="63292" spans="85:87" x14ac:dyDescent="0.25">
      <c r="CG63292" s="768"/>
      <c r="CH63292" s="768"/>
      <c r="CI63292" s="850"/>
    </row>
    <row r="63293" spans="85:87" x14ac:dyDescent="0.25">
      <c r="CG63293" s="768"/>
      <c r="CH63293" s="768"/>
      <c r="CI63293" s="850"/>
    </row>
    <row r="63294" spans="85:87" x14ac:dyDescent="0.25">
      <c r="CG63294" s="768"/>
      <c r="CH63294" s="768"/>
      <c r="CI63294" s="850"/>
    </row>
    <row r="63295" spans="85:87" x14ac:dyDescent="0.25">
      <c r="CG63295" s="768"/>
      <c r="CH63295" s="768"/>
      <c r="CI63295" s="850"/>
    </row>
    <row r="63296" spans="85:87" x14ac:dyDescent="0.25">
      <c r="CG63296" s="768"/>
      <c r="CH63296" s="768"/>
      <c r="CI63296" s="850"/>
    </row>
    <row r="63297" spans="85:87" x14ac:dyDescent="0.25">
      <c r="CG63297" s="768"/>
      <c r="CH63297" s="768"/>
      <c r="CI63297" s="850"/>
    </row>
    <row r="63298" spans="85:87" x14ac:dyDescent="0.25">
      <c r="CG63298" s="768"/>
      <c r="CH63298" s="768"/>
      <c r="CI63298" s="850"/>
    </row>
    <row r="63299" spans="85:87" x14ac:dyDescent="0.25">
      <c r="CG63299" s="768"/>
      <c r="CH63299" s="768"/>
      <c r="CI63299" s="850"/>
    </row>
    <row r="63300" spans="85:87" x14ac:dyDescent="0.25">
      <c r="CG63300" s="768"/>
      <c r="CH63300" s="768"/>
      <c r="CI63300" s="850"/>
    </row>
    <row r="63301" spans="85:87" x14ac:dyDescent="0.25">
      <c r="CG63301" s="768"/>
      <c r="CH63301" s="768"/>
      <c r="CI63301" s="850"/>
    </row>
    <row r="63302" spans="85:87" x14ac:dyDescent="0.25">
      <c r="CG63302" s="768"/>
      <c r="CH63302" s="768"/>
      <c r="CI63302" s="850"/>
    </row>
    <row r="63303" spans="85:87" x14ac:dyDescent="0.25">
      <c r="CG63303" s="768"/>
      <c r="CH63303" s="768"/>
      <c r="CI63303" s="850"/>
    </row>
    <row r="63304" spans="85:87" x14ac:dyDescent="0.25">
      <c r="CG63304" s="768"/>
      <c r="CH63304" s="768"/>
      <c r="CI63304" s="850"/>
    </row>
    <row r="63305" spans="85:87" x14ac:dyDescent="0.25">
      <c r="CG63305" s="768"/>
      <c r="CH63305" s="768"/>
      <c r="CI63305" s="850"/>
    </row>
    <row r="63306" spans="85:87" x14ac:dyDescent="0.25">
      <c r="CG63306" s="768"/>
      <c r="CH63306" s="768"/>
      <c r="CI63306" s="850"/>
    </row>
    <row r="63307" spans="85:87" x14ac:dyDescent="0.25">
      <c r="CG63307" s="768"/>
      <c r="CH63307" s="768"/>
      <c r="CI63307" s="850"/>
    </row>
    <row r="63308" spans="85:87" x14ac:dyDescent="0.25">
      <c r="CG63308" s="768"/>
      <c r="CH63308" s="768"/>
      <c r="CI63308" s="850"/>
    </row>
    <row r="63309" spans="85:87" x14ac:dyDescent="0.25">
      <c r="CG63309" s="768"/>
      <c r="CH63309" s="768"/>
      <c r="CI63309" s="850"/>
    </row>
    <row r="63310" spans="85:87" x14ac:dyDescent="0.25">
      <c r="CG63310" s="768"/>
      <c r="CH63310" s="768"/>
      <c r="CI63310" s="850"/>
    </row>
    <row r="63311" spans="85:87" x14ac:dyDescent="0.25">
      <c r="CG63311" s="768"/>
      <c r="CH63311" s="768"/>
      <c r="CI63311" s="850"/>
    </row>
    <row r="63312" spans="85:87" x14ac:dyDescent="0.25">
      <c r="CG63312" s="768"/>
      <c r="CH63312" s="768"/>
      <c r="CI63312" s="850"/>
    </row>
    <row r="63313" spans="85:87" x14ac:dyDescent="0.25">
      <c r="CG63313" s="768"/>
      <c r="CH63313" s="768"/>
      <c r="CI63313" s="850"/>
    </row>
    <row r="63314" spans="85:87" x14ac:dyDescent="0.25">
      <c r="CG63314" s="768"/>
      <c r="CH63314" s="768"/>
      <c r="CI63314" s="850"/>
    </row>
    <row r="63315" spans="85:87" x14ac:dyDescent="0.25">
      <c r="CG63315" s="768"/>
      <c r="CH63315" s="768"/>
      <c r="CI63315" s="850"/>
    </row>
    <row r="63316" spans="85:87" x14ac:dyDescent="0.25">
      <c r="CG63316" s="768"/>
      <c r="CH63316" s="768"/>
      <c r="CI63316" s="850"/>
    </row>
    <row r="63317" spans="85:87" x14ac:dyDescent="0.25">
      <c r="CG63317" s="768"/>
      <c r="CH63317" s="768"/>
      <c r="CI63317" s="850"/>
    </row>
    <row r="63318" spans="85:87" x14ac:dyDescent="0.25">
      <c r="CG63318" s="768"/>
      <c r="CH63318" s="768"/>
      <c r="CI63318" s="850"/>
    </row>
    <row r="63319" spans="85:87" x14ac:dyDescent="0.25">
      <c r="CG63319" s="768"/>
      <c r="CH63319" s="768"/>
      <c r="CI63319" s="850"/>
    </row>
    <row r="63320" spans="85:87" x14ac:dyDescent="0.25">
      <c r="CG63320" s="768"/>
      <c r="CH63320" s="768"/>
      <c r="CI63320" s="850"/>
    </row>
    <row r="63321" spans="85:87" x14ac:dyDescent="0.25">
      <c r="CG63321" s="768"/>
      <c r="CH63321" s="768"/>
      <c r="CI63321" s="850"/>
    </row>
    <row r="63322" spans="85:87" x14ac:dyDescent="0.25">
      <c r="CG63322" s="768"/>
      <c r="CH63322" s="768"/>
      <c r="CI63322" s="850"/>
    </row>
    <row r="63323" spans="85:87" x14ac:dyDescent="0.25">
      <c r="CG63323" s="768"/>
      <c r="CH63323" s="768"/>
      <c r="CI63323" s="850"/>
    </row>
    <row r="63324" spans="85:87" x14ac:dyDescent="0.25">
      <c r="CG63324" s="768"/>
      <c r="CH63324" s="768"/>
      <c r="CI63324" s="850"/>
    </row>
    <row r="63325" spans="85:87" x14ac:dyDescent="0.25">
      <c r="CG63325" s="768"/>
      <c r="CH63325" s="768"/>
      <c r="CI63325" s="850"/>
    </row>
    <row r="63326" spans="85:87" x14ac:dyDescent="0.25">
      <c r="CG63326" s="768"/>
      <c r="CH63326" s="768"/>
      <c r="CI63326" s="850"/>
    </row>
    <row r="63327" spans="85:87" x14ac:dyDescent="0.25">
      <c r="CG63327" s="768"/>
      <c r="CH63327" s="768"/>
      <c r="CI63327" s="850"/>
    </row>
    <row r="63328" spans="85:87" x14ac:dyDescent="0.25">
      <c r="CG63328" s="768"/>
      <c r="CH63328" s="768"/>
      <c r="CI63328" s="850"/>
    </row>
    <row r="63329" spans="85:87" x14ac:dyDescent="0.25">
      <c r="CG63329" s="768"/>
      <c r="CH63329" s="768"/>
      <c r="CI63329" s="850"/>
    </row>
    <row r="63330" spans="85:87" x14ac:dyDescent="0.25">
      <c r="CG63330" s="768"/>
      <c r="CH63330" s="768"/>
      <c r="CI63330" s="850"/>
    </row>
    <row r="63331" spans="85:87" x14ac:dyDescent="0.25">
      <c r="CG63331" s="768"/>
      <c r="CH63331" s="768"/>
      <c r="CI63331" s="850"/>
    </row>
    <row r="63332" spans="85:87" x14ac:dyDescent="0.25">
      <c r="CG63332" s="768"/>
      <c r="CH63332" s="768"/>
      <c r="CI63332" s="850"/>
    </row>
    <row r="63333" spans="85:87" x14ac:dyDescent="0.25">
      <c r="CG63333" s="768"/>
      <c r="CH63333" s="768"/>
      <c r="CI63333" s="850"/>
    </row>
    <row r="63334" spans="85:87" x14ac:dyDescent="0.25">
      <c r="CG63334" s="768"/>
      <c r="CH63334" s="768"/>
      <c r="CI63334" s="850"/>
    </row>
    <row r="63335" spans="85:87" x14ac:dyDescent="0.25">
      <c r="CG63335" s="768"/>
      <c r="CH63335" s="768"/>
      <c r="CI63335" s="850"/>
    </row>
    <row r="63336" spans="85:87" x14ac:dyDescent="0.25">
      <c r="CG63336" s="768"/>
      <c r="CH63336" s="768"/>
      <c r="CI63336" s="850"/>
    </row>
    <row r="63337" spans="85:87" x14ac:dyDescent="0.25">
      <c r="CG63337" s="768"/>
      <c r="CH63337" s="768"/>
      <c r="CI63337" s="850"/>
    </row>
    <row r="63338" spans="85:87" x14ac:dyDescent="0.25">
      <c r="CG63338" s="768"/>
      <c r="CH63338" s="768"/>
      <c r="CI63338" s="850"/>
    </row>
    <row r="63339" spans="85:87" x14ac:dyDescent="0.25">
      <c r="CG63339" s="768"/>
      <c r="CH63339" s="768"/>
      <c r="CI63339" s="850"/>
    </row>
    <row r="63340" spans="85:87" x14ac:dyDescent="0.25">
      <c r="CG63340" s="768"/>
      <c r="CH63340" s="768"/>
      <c r="CI63340" s="850"/>
    </row>
    <row r="63341" spans="85:87" x14ac:dyDescent="0.25">
      <c r="CG63341" s="768"/>
      <c r="CH63341" s="768"/>
      <c r="CI63341" s="850"/>
    </row>
    <row r="63342" spans="85:87" x14ac:dyDescent="0.25">
      <c r="CG63342" s="768"/>
      <c r="CH63342" s="768"/>
      <c r="CI63342" s="850"/>
    </row>
    <row r="63343" spans="85:87" x14ac:dyDescent="0.25">
      <c r="CG63343" s="768"/>
      <c r="CH63343" s="768"/>
      <c r="CI63343" s="850"/>
    </row>
    <row r="63344" spans="85:87" x14ac:dyDescent="0.25">
      <c r="CG63344" s="768"/>
      <c r="CH63344" s="768"/>
      <c r="CI63344" s="850"/>
    </row>
    <row r="63345" spans="85:87" x14ac:dyDescent="0.25">
      <c r="CG63345" s="768"/>
      <c r="CH63345" s="768"/>
      <c r="CI63345" s="850"/>
    </row>
    <row r="63346" spans="85:87" x14ac:dyDescent="0.25">
      <c r="CG63346" s="768"/>
      <c r="CH63346" s="768"/>
      <c r="CI63346" s="850"/>
    </row>
    <row r="63347" spans="85:87" x14ac:dyDescent="0.25">
      <c r="CG63347" s="768"/>
      <c r="CH63347" s="768"/>
      <c r="CI63347" s="850"/>
    </row>
    <row r="63348" spans="85:87" x14ac:dyDescent="0.25">
      <c r="CG63348" s="768"/>
      <c r="CH63348" s="768"/>
      <c r="CI63348" s="850"/>
    </row>
    <row r="63349" spans="85:87" x14ac:dyDescent="0.25">
      <c r="CG63349" s="768"/>
      <c r="CH63349" s="768"/>
      <c r="CI63349" s="850"/>
    </row>
    <row r="63350" spans="85:87" x14ac:dyDescent="0.25">
      <c r="CG63350" s="768"/>
      <c r="CH63350" s="768"/>
      <c r="CI63350" s="850"/>
    </row>
    <row r="63351" spans="85:87" x14ac:dyDescent="0.25">
      <c r="CG63351" s="768"/>
      <c r="CH63351" s="768"/>
      <c r="CI63351" s="850"/>
    </row>
    <row r="63352" spans="85:87" x14ac:dyDescent="0.25">
      <c r="CG63352" s="768"/>
      <c r="CH63352" s="768"/>
      <c r="CI63352" s="850"/>
    </row>
    <row r="63353" spans="85:87" x14ac:dyDescent="0.25">
      <c r="CG63353" s="768"/>
      <c r="CH63353" s="768"/>
      <c r="CI63353" s="850"/>
    </row>
    <row r="63354" spans="85:87" x14ac:dyDescent="0.25">
      <c r="CG63354" s="768"/>
      <c r="CH63354" s="768"/>
      <c r="CI63354" s="850"/>
    </row>
    <row r="63355" spans="85:87" x14ac:dyDescent="0.25">
      <c r="CG63355" s="768"/>
      <c r="CH63355" s="768"/>
      <c r="CI63355" s="850"/>
    </row>
    <row r="63356" spans="85:87" x14ac:dyDescent="0.25">
      <c r="CG63356" s="768"/>
      <c r="CH63356" s="768"/>
      <c r="CI63356" s="850"/>
    </row>
    <row r="63357" spans="85:87" x14ac:dyDescent="0.25">
      <c r="CG63357" s="768"/>
      <c r="CH63357" s="768"/>
      <c r="CI63357" s="850"/>
    </row>
    <row r="63358" spans="85:87" x14ac:dyDescent="0.25">
      <c r="CG63358" s="768"/>
      <c r="CH63358" s="768"/>
      <c r="CI63358" s="850"/>
    </row>
    <row r="63359" spans="85:87" x14ac:dyDescent="0.25">
      <c r="CG63359" s="768"/>
      <c r="CH63359" s="768"/>
      <c r="CI63359" s="850"/>
    </row>
    <row r="63360" spans="85:87" x14ac:dyDescent="0.25">
      <c r="CG63360" s="768"/>
      <c r="CH63360" s="768"/>
      <c r="CI63360" s="850"/>
    </row>
    <row r="63361" spans="85:87" x14ac:dyDescent="0.25">
      <c r="CG63361" s="768"/>
      <c r="CH63361" s="768"/>
      <c r="CI63361" s="850"/>
    </row>
    <row r="63362" spans="85:87" x14ac:dyDescent="0.25">
      <c r="CG63362" s="768"/>
      <c r="CH63362" s="768"/>
      <c r="CI63362" s="850"/>
    </row>
    <row r="63363" spans="85:87" x14ac:dyDescent="0.25">
      <c r="CG63363" s="768"/>
      <c r="CH63363" s="768"/>
      <c r="CI63363" s="850"/>
    </row>
    <row r="63364" spans="85:87" x14ac:dyDescent="0.25">
      <c r="CG63364" s="768"/>
      <c r="CH63364" s="768"/>
      <c r="CI63364" s="850"/>
    </row>
    <row r="63365" spans="85:87" x14ac:dyDescent="0.25">
      <c r="CG63365" s="768"/>
      <c r="CH63365" s="768"/>
      <c r="CI63365" s="850"/>
    </row>
    <row r="63366" spans="85:87" x14ac:dyDescent="0.25">
      <c r="CG63366" s="768"/>
      <c r="CH63366" s="768"/>
      <c r="CI63366" s="850"/>
    </row>
    <row r="63367" spans="85:87" x14ac:dyDescent="0.25">
      <c r="CG63367" s="768"/>
      <c r="CH63367" s="768"/>
      <c r="CI63367" s="850"/>
    </row>
    <row r="63368" spans="85:87" x14ac:dyDescent="0.25">
      <c r="CG63368" s="768"/>
      <c r="CH63368" s="768"/>
      <c r="CI63368" s="850"/>
    </row>
    <row r="63369" spans="85:87" x14ac:dyDescent="0.25">
      <c r="CG63369" s="768"/>
      <c r="CH63369" s="768"/>
      <c r="CI63369" s="850"/>
    </row>
    <row r="63370" spans="85:87" x14ac:dyDescent="0.25">
      <c r="CG63370" s="768"/>
      <c r="CH63370" s="768"/>
      <c r="CI63370" s="850"/>
    </row>
    <row r="63371" spans="85:87" x14ac:dyDescent="0.25">
      <c r="CG63371" s="768"/>
      <c r="CH63371" s="768"/>
      <c r="CI63371" s="850"/>
    </row>
    <row r="63372" spans="85:87" x14ac:dyDescent="0.25">
      <c r="CG63372" s="768"/>
      <c r="CH63372" s="768"/>
      <c r="CI63372" s="850"/>
    </row>
    <row r="63373" spans="85:87" x14ac:dyDescent="0.25">
      <c r="CG63373" s="768"/>
      <c r="CH63373" s="768"/>
      <c r="CI63373" s="850"/>
    </row>
    <row r="63374" spans="85:87" x14ac:dyDescent="0.25">
      <c r="CG63374" s="768"/>
      <c r="CH63374" s="768"/>
      <c r="CI63374" s="850"/>
    </row>
    <row r="63375" spans="85:87" x14ac:dyDescent="0.25">
      <c r="CG63375" s="768"/>
      <c r="CH63375" s="768"/>
      <c r="CI63375" s="850"/>
    </row>
    <row r="63376" spans="85:87" x14ac:dyDescent="0.25">
      <c r="CG63376" s="768"/>
      <c r="CH63376" s="768"/>
      <c r="CI63376" s="850"/>
    </row>
    <row r="63377" spans="85:87" x14ac:dyDescent="0.25">
      <c r="CG63377" s="768"/>
      <c r="CH63377" s="768"/>
      <c r="CI63377" s="850"/>
    </row>
    <row r="63378" spans="85:87" x14ac:dyDescent="0.25">
      <c r="CG63378" s="768"/>
      <c r="CH63378" s="768"/>
      <c r="CI63378" s="850"/>
    </row>
    <row r="63379" spans="85:87" x14ac:dyDescent="0.25">
      <c r="CG63379" s="768"/>
      <c r="CH63379" s="768"/>
      <c r="CI63379" s="850"/>
    </row>
    <row r="63380" spans="85:87" x14ac:dyDescent="0.25">
      <c r="CG63380" s="768"/>
      <c r="CH63380" s="768"/>
      <c r="CI63380" s="850"/>
    </row>
    <row r="63381" spans="85:87" x14ac:dyDescent="0.25">
      <c r="CG63381" s="768"/>
      <c r="CH63381" s="768"/>
      <c r="CI63381" s="850"/>
    </row>
    <row r="63382" spans="85:87" x14ac:dyDescent="0.25">
      <c r="CG63382" s="768"/>
      <c r="CH63382" s="768"/>
      <c r="CI63382" s="850"/>
    </row>
    <row r="63383" spans="85:87" x14ac:dyDescent="0.25">
      <c r="CG63383" s="768"/>
      <c r="CH63383" s="768"/>
      <c r="CI63383" s="850"/>
    </row>
    <row r="63384" spans="85:87" x14ac:dyDescent="0.25">
      <c r="CG63384" s="768"/>
      <c r="CH63384" s="768"/>
      <c r="CI63384" s="850"/>
    </row>
    <row r="63385" spans="85:87" x14ac:dyDescent="0.25">
      <c r="CG63385" s="768"/>
      <c r="CH63385" s="768"/>
      <c r="CI63385" s="850"/>
    </row>
    <row r="63386" spans="85:87" x14ac:dyDescent="0.25">
      <c r="CG63386" s="768"/>
      <c r="CH63386" s="768"/>
      <c r="CI63386" s="850"/>
    </row>
    <row r="63387" spans="85:87" x14ac:dyDescent="0.25">
      <c r="CG63387" s="768"/>
      <c r="CH63387" s="768"/>
      <c r="CI63387" s="850"/>
    </row>
    <row r="63388" spans="85:87" x14ac:dyDescent="0.25">
      <c r="CG63388" s="768"/>
      <c r="CH63388" s="768"/>
      <c r="CI63388" s="850"/>
    </row>
    <row r="63389" spans="85:87" x14ac:dyDescent="0.25">
      <c r="CG63389" s="768"/>
      <c r="CH63389" s="768"/>
      <c r="CI63389" s="850"/>
    </row>
    <row r="63390" spans="85:87" x14ac:dyDescent="0.25">
      <c r="CG63390" s="768"/>
      <c r="CH63390" s="768"/>
      <c r="CI63390" s="850"/>
    </row>
    <row r="63391" spans="85:87" x14ac:dyDescent="0.25">
      <c r="CG63391" s="768"/>
      <c r="CH63391" s="768"/>
      <c r="CI63391" s="850"/>
    </row>
    <row r="63392" spans="85:87" x14ac:dyDescent="0.25">
      <c r="CG63392" s="768"/>
      <c r="CH63392" s="768"/>
      <c r="CI63392" s="850"/>
    </row>
    <row r="63393" spans="85:87" x14ac:dyDescent="0.25">
      <c r="CG63393" s="768"/>
      <c r="CH63393" s="768"/>
      <c r="CI63393" s="850"/>
    </row>
    <row r="63394" spans="85:87" x14ac:dyDescent="0.25">
      <c r="CG63394" s="768"/>
      <c r="CH63394" s="768"/>
      <c r="CI63394" s="850"/>
    </row>
    <row r="63395" spans="85:87" x14ac:dyDescent="0.25">
      <c r="CG63395" s="768"/>
      <c r="CH63395" s="768"/>
      <c r="CI63395" s="850"/>
    </row>
    <row r="63396" spans="85:87" x14ac:dyDescent="0.25">
      <c r="CG63396" s="768"/>
      <c r="CH63396" s="768"/>
      <c r="CI63396" s="850"/>
    </row>
    <row r="63397" spans="85:87" x14ac:dyDescent="0.25">
      <c r="CG63397" s="768"/>
      <c r="CH63397" s="768"/>
      <c r="CI63397" s="850"/>
    </row>
    <row r="63398" spans="85:87" x14ac:dyDescent="0.25">
      <c r="CG63398" s="768"/>
      <c r="CH63398" s="768"/>
      <c r="CI63398" s="850"/>
    </row>
    <row r="63399" spans="85:87" x14ac:dyDescent="0.25">
      <c r="CG63399" s="768"/>
      <c r="CH63399" s="768"/>
      <c r="CI63399" s="850"/>
    </row>
    <row r="63400" spans="85:87" x14ac:dyDescent="0.25">
      <c r="CG63400" s="768"/>
      <c r="CH63400" s="768"/>
      <c r="CI63400" s="850"/>
    </row>
    <row r="63401" spans="85:87" x14ac:dyDescent="0.25">
      <c r="CG63401" s="768"/>
      <c r="CH63401" s="768"/>
      <c r="CI63401" s="850"/>
    </row>
    <row r="63402" spans="85:87" x14ac:dyDescent="0.25">
      <c r="CG63402" s="768"/>
      <c r="CH63402" s="768"/>
      <c r="CI63402" s="850"/>
    </row>
    <row r="63403" spans="85:87" x14ac:dyDescent="0.25">
      <c r="CG63403" s="768"/>
      <c r="CH63403" s="768"/>
      <c r="CI63403" s="850"/>
    </row>
    <row r="63404" spans="85:87" x14ac:dyDescent="0.25">
      <c r="CG63404" s="768"/>
      <c r="CH63404" s="768"/>
      <c r="CI63404" s="850"/>
    </row>
    <row r="63405" spans="85:87" x14ac:dyDescent="0.25">
      <c r="CG63405" s="768"/>
      <c r="CH63405" s="768"/>
      <c r="CI63405" s="850"/>
    </row>
    <row r="63406" spans="85:87" x14ac:dyDescent="0.25">
      <c r="CG63406" s="768"/>
      <c r="CH63406" s="768"/>
      <c r="CI63406" s="850"/>
    </row>
    <row r="63407" spans="85:87" x14ac:dyDescent="0.25">
      <c r="CG63407" s="768"/>
      <c r="CH63407" s="768"/>
      <c r="CI63407" s="850"/>
    </row>
    <row r="63408" spans="85:87" x14ac:dyDescent="0.25">
      <c r="CG63408" s="768"/>
      <c r="CH63408" s="768"/>
      <c r="CI63408" s="850"/>
    </row>
    <row r="63409" spans="85:87" x14ac:dyDescent="0.25">
      <c r="CG63409" s="768"/>
      <c r="CH63409" s="768"/>
      <c r="CI63409" s="850"/>
    </row>
    <row r="63410" spans="85:87" x14ac:dyDescent="0.25">
      <c r="CG63410" s="768"/>
      <c r="CH63410" s="768"/>
      <c r="CI63410" s="850"/>
    </row>
    <row r="63411" spans="85:87" x14ac:dyDescent="0.25">
      <c r="CG63411" s="768"/>
      <c r="CH63411" s="768"/>
      <c r="CI63411" s="850"/>
    </row>
    <row r="63412" spans="85:87" x14ac:dyDescent="0.25">
      <c r="CG63412" s="768"/>
      <c r="CH63412" s="768"/>
      <c r="CI63412" s="850"/>
    </row>
    <row r="63413" spans="85:87" x14ac:dyDescent="0.25">
      <c r="CG63413" s="768"/>
      <c r="CH63413" s="768"/>
      <c r="CI63413" s="850"/>
    </row>
    <row r="63414" spans="85:87" x14ac:dyDescent="0.25">
      <c r="CG63414" s="768"/>
      <c r="CH63414" s="768"/>
      <c r="CI63414" s="850"/>
    </row>
    <row r="63415" spans="85:87" x14ac:dyDescent="0.25">
      <c r="CG63415" s="768"/>
      <c r="CH63415" s="768"/>
      <c r="CI63415" s="850"/>
    </row>
    <row r="63416" spans="85:87" x14ac:dyDescent="0.25">
      <c r="CG63416" s="768"/>
      <c r="CH63416" s="768"/>
      <c r="CI63416" s="850"/>
    </row>
    <row r="63417" spans="85:87" x14ac:dyDescent="0.25">
      <c r="CG63417" s="768"/>
      <c r="CH63417" s="768"/>
      <c r="CI63417" s="850"/>
    </row>
    <row r="63418" spans="85:87" x14ac:dyDescent="0.25">
      <c r="CG63418" s="768"/>
      <c r="CH63418" s="768"/>
      <c r="CI63418" s="850"/>
    </row>
    <row r="63419" spans="85:87" x14ac:dyDescent="0.25">
      <c r="CG63419" s="768"/>
      <c r="CH63419" s="768"/>
      <c r="CI63419" s="850"/>
    </row>
    <row r="63420" spans="85:87" x14ac:dyDescent="0.25">
      <c r="CG63420" s="768"/>
      <c r="CH63420" s="768"/>
      <c r="CI63420" s="850"/>
    </row>
    <row r="63421" spans="85:87" x14ac:dyDescent="0.25">
      <c r="CG63421" s="768"/>
      <c r="CH63421" s="768"/>
      <c r="CI63421" s="850"/>
    </row>
    <row r="63422" spans="85:87" x14ac:dyDescent="0.25">
      <c r="CG63422" s="768"/>
      <c r="CH63422" s="768"/>
      <c r="CI63422" s="850"/>
    </row>
    <row r="63423" spans="85:87" x14ac:dyDescent="0.25">
      <c r="CG63423" s="768"/>
      <c r="CH63423" s="768"/>
      <c r="CI63423" s="850"/>
    </row>
    <row r="63424" spans="85:87" x14ac:dyDescent="0.25">
      <c r="CG63424" s="768"/>
      <c r="CH63424" s="768"/>
      <c r="CI63424" s="850"/>
    </row>
    <row r="63425" spans="85:87" x14ac:dyDescent="0.25">
      <c r="CG63425" s="768"/>
      <c r="CH63425" s="768"/>
      <c r="CI63425" s="850"/>
    </row>
    <row r="63426" spans="85:87" x14ac:dyDescent="0.25">
      <c r="CG63426" s="768"/>
      <c r="CH63426" s="768"/>
      <c r="CI63426" s="850"/>
    </row>
    <row r="63427" spans="85:87" x14ac:dyDescent="0.25">
      <c r="CG63427" s="768"/>
      <c r="CH63427" s="768"/>
      <c r="CI63427" s="850"/>
    </row>
    <row r="63428" spans="85:87" x14ac:dyDescent="0.25">
      <c r="CG63428" s="768"/>
      <c r="CH63428" s="768"/>
      <c r="CI63428" s="850"/>
    </row>
    <row r="63429" spans="85:87" x14ac:dyDescent="0.25">
      <c r="CG63429" s="768"/>
      <c r="CH63429" s="768"/>
      <c r="CI63429" s="850"/>
    </row>
    <row r="63430" spans="85:87" x14ac:dyDescent="0.25">
      <c r="CG63430" s="768"/>
      <c r="CH63430" s="768"/>
      <c r="CI63430" s="850"/>
    </row>
    <row r="63431" spans="85:87" x14ac:dyDescent="0.25">
      <c r="CG63431" s="768"/>
      <c r="CH63431" s="768"/>
      <c r="CI63431" s="850"/>
    </row>
    <row r="63432" spans="85:87" x14ac:dyDescent="0.25">
      <c r="CG63432" s="768"/>
      <c r="CH63432" s="768"/>
      <c r="CI63432" s="850"/>
    </row>
    <row r="63433" spans="85:87" x14ac:dyDescent="0.25">
      <c r="CG63433" s="768"/>
      <c r="CH63433" s="768"/>
      <c r="CI63433" s="850"/>
    </row>
    <row r="63434" spans="85:87" x14ac:dyDescent="0.25">
      <c r="CG63434" s="768"/>
      <c r="CH63434" s="768"/>
      <c r="CI63434" s="850"/>
    </row>
    <row r="63435" spans="85:87" x14ac:dyDescent="0.25">
      <c r="CG63435" s="768"/>
      <c r="CH63435" s="768"/>
      <c r="CI63435" s="850"/>
    </row>
    <row r="63436" spans="85:87" x14ac:dyDescent="0.25">
      <c r="CG63436" s="768"/>
      <c r="CH63436" s="768"/>
      <c r="CI63436" s="850"/>
    </row>
    <row r="63437" spans="85:87" x14ac:dyDescent="0.25">
      <c r="CG63437" s="768"/>
      <c r="CH63437" s="768"/>
      <c r="CI63437" s="850"/>
    </row>
    <row r="63438" spans="85:87" x14ac:dyDescent="0.25">
      <c r="CG63438" s="768"/>
      <c r="CH63438" s="768"/>
      <c r="CI63438" s="850"/>
    </row>
    <row r="63439" spans="85:87" x14ac:dyDescent="0.25">
      <c r="CG63439" s="768"/>
      <c r="CH63439" s="768"/>
      <c r="CI63439" s="850"/>
    </row>
    <row r="63440" spans="85:87" x14ac:dyDescent="0.25">
      <c r="CG63440" s="768"/>
      <c r="CH63440" s="768"/>
      <c r="CI63440" s="850"/>
    </row>
    <row r="63441" spans="85:87" x14ac:dyDescent="0.25">
      <c r="CG63441" s="768"/>
      <c r="CH63441" s="768"/>
      <c r="CI63441" s="850"/>
    </row>
    <row r="63442" spans="85:87" x14ac:dyDescent="0.25">
      <c r="CG63442" s="768"/>
      <c r="CH63442" s="768"/>
      <c r="CI63442" s="850"/>
    </row>
    <row r="63443" spans="85:87" x14ac:dyDescent="0.25">
      <c r="CG63443" s="768"/>
      <c r="CH63443" s="768"/>
      <c r="CI63443" s="850"/>
    </row>
    <row r="63444" spans="85:87" x14ac:dyDescent="0.25">
      <c r="CG63444" s="768"/>
      <c r="CH63444" s="768"/>
      <c r="CI63444" s="850"/>
    </row>
    <row r="63445" spans="85:87" x14ac:dyDescent="0.25">
      <c r="CG63445" s="768"/>
      <c r="CH63445" s="768"/>
      <c r="CI63445" s="850"/>
    </row>
    <row r="63446" spans="85:87" x14ac:dyDescent="0.25">
      <c r="CG63446" s="768"/>
      <c r="CH63446" s="768"/>
      <c r="CI63446" s="850"/>
    </row>
    <row r="63447" spans="85:87" x14ac:dyDescent="0.25">
      <c r="CG63447" s="768"/>
      <c r="CH63447" s="768"/>
      <c r="CI63447" s="850"/>
    </row>
    <row r="63448" spans="85:87" x14ac:dyDescent="0.25">
      <c r="CG63448" s="768"/>
      <c r="CH63448" s="768"/>
      <c r="CI63448" s="850"/>
    </row>
    <row r="63449" spans="85:87" x14ac:dyDescent="0.25">
      <c r="CG63449" s="768"/>
      <c r="CH63449" s="768"/>
      <c r="CI63449" s="850"/>
    </row>
    <row r="63450" spans="85:87" x14ac:dyDescent="0.25">
      <c r="CG63450" s="768"/>
      <c r="CH63450" s="768"/>
      <c r="CI63450" s="850"/>
    </row>
    <row r="63451" spans="85:87" x14ac:dyDescent="0.25">
      <c r="CG63451" s="768"/>
      <c r="CH63451" s="768"/>
      <c r="CI63451" s="850"/>
    </row>
    <row r="63452" spans="85:87" x14ac:dyDescent="0.25">
      <c r="CG63452" s="768"/>
      <c r="CH63452" s="768"/>
      <c r="CI63452" s="850"/>
    </row>
    <row r="63453" spans="85:87" x14ac:dyDescent="0.25">
      <c r="CG63453" s="768"/>
      <c r="CH63453" s="768"/>
      <c r="CI63453" s="850"/>
    </row>
    <row r="63454" spans="85:87" x14ac:dyDescent="0.25">
      <c r="CG63454" s="768"/>
      <c r="CH63454" s="768"/>
      <c r="CI63454" s="850"/>
    </row>
    <row r="63455" spans="85:87" x14ac:dyDescent="0.25">
      <c r="CG63455" s="768"/>
      <c r="CH63455" s="768"/>
      <c r="CI63455" s="850"/>
    </row>
    <row r="63456" spans="85:87" x14ac:dyDescent="0.25">
      <c r="CG63456" s="768"/>
      <c r="CH63456" s="768"/>
      <c r="CI63456" s="850"/>
    </row>
    <row r="63457" spans="85:87" x14ac:dyDescent="0.25">
      <c r="CG63457" s="768"/>
      <c r="CH63457" s="768"/>
      <c r="CI63457" s="850"/>
    </row>
    <row r="63458" spans="85:87" x14ac:dyDescent="0.25">
      <c r="CG63458" s="768"/>
      <c r="CH63458" s="768"/>
      <c r="CI63458" s="850"/>
    </row>
    <row r="63459" spans="85:87" x14ac:dyDescent="0.25">
      <c r="CG63459" s="768"/>
      <c r="CH63459" s="768"/>
      <c r="CI63459" s="850"/>
    </row>
    <row r="63460" spans="85:87" x14ac:dyDescent="0.25">
      <c r="CG63460" s="768"/>
      <c r="CH63460" s="768"/>
      <c r="CI63460" s="850"/>
    </row>
    <row r="63461" spans="85:87" x14ac:dyDescent="0.25">
      <c r="CG63461" s="768"/>
      <c r="CH63461" s="768"/>
      <c r="CI63461" s="850"/>
    </row>
    <row r="63462" spans="85:87" x14ac:dyDescent="0.25">
      <c r="CG63462" s="768"/>
      <c r="CH63462" s="768"/>
      <c r="CI63462" s="850"/>
    </row>
    <row r="63463" spans="85:87" x14ac:dyDescent="0.25">
      <c r="CG63463" s="768"/>
      <c r="CH63463" s="768"/>
      <c r="CI63463" s="850"/>
    </row>
    <row r="63464" spans="85:87" x14ac:dyDescent="0.25">
      <c r="CG63464" s="768"/>
      <c r="CH63464" s="768"/>
      <c r="CI63464" s="850"/>
    </row>
    <row r="63465" spans="85:87" x14ac:dyDescent="0.25">
      <c r="CG63465" s="768"/>
      <c r="CH63465" s="768"/>
      <c r="CI63465" s="850"/>
    </row>
    <row r="63466" spans="85:87" x14ac:dyDescent="0.25">
      <c r="CG63466" s="768"/>
      <c r="CH63466" s="768"/>
      <c r="CI63466" s="850"/>
    </row>
    <row r="63467" spans="85:87" x14ac:dyDescent="0.25">
      <c r="CG63467" s="768"/>
      <c r="CH63467" s="768"/>
      <c r="CI63467" s="850"/>
    </row>
    <row r="63468" spans="85:87" x14ac:dyDescent="0.25">
      <c r="CG63468" s="768"/>
      <c r="CH63468" s="768"/>
      <c r="CI63468" s="850"/>
    </row>
    <row r="63469" spans="85:87" x14ac:dyDescent="0.25">
      <c r="CG63469" s="768"/>
      <c r="CH63469" s="768"/>
      <c r="CI63469" s="850"/>
    </row>
    <row r="63470" spans="85:87" x14ac:dyDescent="0.25">
      <c r="CG63470" s="768"/>
      <c r="CH63470" s="768"/>
      <c r="CI63470" s="850"/>
    </row>
    <row r="63471" spans="85:87" x14ac:dyDescent="0.25">
      <c r="CG63471" s="768"/>
      <c r="CH63471" s="768"/>
      <c r="CI63471" s="850"/>
    </row>
    <row r="63472" spans="85:87" x14ac:dyDescent="0.25">
      <c r="CG63472" s="768"/>
      <c r="CH63472" s="768"/>
      <c r="CI63472" s="850"/>
    </row>
    <row r="63473" spans="85:87" x14ac:dyDescent="0.25">
      <c r="CG63473" s="768"/>
      <c r="CH63473" s="768"/>
      <c r="CI63473" s="850"/>
    </row>
    <row r="63474" spans="85:87" x14ac:dyDescent="0.25">
      <c r="CG63474" s="768"/>
      <c r="CH63474" s="768"/>
      <c r="CI63474" s="850"/>
    </row>
    <row r="63475" spans="85:87" x14ac:dyDescent="0.25">
      <c r="CG63475" s="768"/>
      <c r="CH63475" s="768"/>
      <c r="CI63475" s="850"/>
    </row>
    <row r="63476" spans="85:87" x14ac:dyDescent="0.25">
      <c r="CG63476" s="768"/>
      <c r="CH63476" s="768"/>
      <c r="CI63476" s="850"/>
    </row>
    <row r="63477" spans="85:87" x14ac:dyDescent="0.25">
      <c r="CG63477" s="768"/>
      <c r="CH63477" s="768"/>
      <c r="CI63477" s="850"/>
    </row>
    <row r="63478" spans="85:87" x14ac:dyDescent="0.25">
      <c r="CG63478" s="768"/>
      <c r="CH63478" s="768"/>
      <c r="CI63478" s="850"/>
    </row>
    <row r="63479" spans="85:87" x14ac:dyDescent="0.25">
      <c r="CG63479" s="768"/>
      <c r="CH63479" s="768"/>
      <c r="CI63479" s="850"/>
    </row>
    <row r="63480" spans="85:87" x14ac:dyDescent="0.25">
      <c r="CG63480" s="768"/>
      <c r="CH63480" s="768"/>
      <c r="CI63480" s="850"/>
    </row>
    <row r="63481" spans="85:87" x14ac:dyDescent="0.25">
      <c r="CG63481" s="768"/>
      <c r="CH63481" s="768"/>
      <c r="CI63481" s="850"/>
    </row>
    <row r="63482" spans="85:87" x14ac:dyDescent="0.25">
      <c r="CG63482" s="768"/>
      <c r="CH63482" s="768"/>
      <c r="CI63482" s="850"/>
    </row>
    <row r="63483" spans="85:87" x14ac:dyDescent="0.25">
      <c r="CG63483" s="768"/>
      <c r="CH63483" s="768"/>
      <c r="CI63483" s="850"/>
    </row>
    <row r="63484" spans="85:87" x14ac:dyDescent="0.25">
      <c r="CG63484" s="768"/>
      <c r="CH63484" s="768"/>
      <c r="CI63484" s="850"/>
    </row>
    <row r="63485" spans="85:87" x14ac:dyDescent="0.25">
      <c r="CG63485" s="768"/>
      <c r="CH63485" s="768"/>
      <c r="CI63485" s="850"/>
    </row>
    <row r="63486" spans="85:87" x14ac:dyDescent="0.25">
      <c r="CG63486" s="768"/>
      <c r="CH63486" s="768"/>
      <c r="CI63486" s="850"/>
    </row>
    <row r="63487" spans="85:87" x14ac:dyDescent="0.25">
      <c r="CG63487" s="768"/>
      <c r="CH63487" s="768"/>
      <c r="CI63487" s="850"/>
    </row>
    <row r="63488" spans="85:87" x14ac:dyDescent="0.25">
      <c r="CG63488" s="768"/>
      <c r="CH63488" s="768"/>
      <c r="CI63488" s="850"/>
    </row>
    <row r="63489" spans="85:87" x14ac:dyDescent="0.25">
      <c r="CG63489" s="768"/>
      <c r="CH63489" s="768"/>
      <c r="CI63489" s="850"/>
    </row>
    <row r="63490" spans="85:87" x14ac:dyDescent="0.25">
      <c r="CG63490" s="768"/>
      <c r="CH63490" s="768"/>
      <c r="CI63490" s="850"/>
    </row>
    <row r="63491" spans="85:87" x14ac:dyDescent="0.25">
      <c r="CG63491" s="768"/>
      <c r="CH63491" s="768"/>
      <c r="CI63491" s="850"/>
    </row>
    <row r="63492" spans="85:87" x14ac:dyDescent="0.25">
      <c r="CG63492" s="768"/>
      <c r="CH63492" s="768"/>
      <c r="CI63492" s="850"/>
    </row>
    <row r="63493" spans="85:87" x14ac:dyDescent="0.25">
      <c r="CG63493" s="768"/>
      <c r="CH63493" s="768"/>
      <c r="CI63493" s="850"/>
    </row>
    <row r="63494" spans="85:87" x14ac:dyDescent="0.25">
      <c r="CG63494" s="768"/>
      <c r="CH63494" s="768"/>
      <c r="CI63494" s="850"/>
    </row>
    <row r="63495" spans="85:87" x14ac:dyDescent="0.25">
      <c r="CG63495" s="768"/>
      <c r="CH63495" s="768"/>
      <c r="CI63495" s="850"/>
    </row>
    <row r="63496" spans="85:87" x14ac:dyDescent="0.25">
      <c r="CG63496" s="768"/>
      <c r="CH63496" s="768"/>
      <c r="CI63496" s="850"/>
    </row>
    <row r="63497" spans="85:87" x14ac:dyDescent="0.25">
      <c r="CG63497" s="768"/>
      <c r="CH63497" s="768"/>
      <c r="CI63497" s="850"/>
    </row>
    <row r="63498" spans="85:87" x14ac:dyDescent="0.25">
      <c r="CG63498" s="768"/>
      <c r="CH63498" s="768"/>
      <c r="CI63498" s="850"/>
    </row>
    <row r="63499" spans="85:87" x14ac:dyDescent="0.25">
      <c r="CG63499" s="768"/>
      <c r="CH63499" s="768"/>
      <c r="CI63499" s="850"/>
    </row>
    <row r="63500" spans="85:87" x14ac:dyDescent="0.25">
      <c r="CG63500" s="768"/>
      <c r="CH63500" s="768"/>
      <c r="CI63500" s="850"/>
    </row>
    <row r="63501" spans="85:87" x14ac:dyDescent="0.25">
      <c r="CG63501" s="768"/>
      <c r="CH63501" s="768"/>
      <c r="CI63501" s="850"/>
    </row>
    <row r="63502" spans="85:87" x14ac:dyDescent="0.25">
      <c r="CG63502" s="768"/>
      <c r="CH63502" s="768"/>
      <c r="CI63502" s="850"/>
    </row>
    <row r="63503" spans="85:87" x14ac:dyDescent="0.25">
      <c r="CG63503" s="768"/>
      <c r="CH63503" s="768"/>
      <c r="CI63503" s="850"/>
    </row>
    <row r="63504" spans="85:87" x14ac:dyDescent="0.25">
      <c r="CG63504" s="768"/>
      <c r="CH63504" s="768"/>
      <c r="CI63504" s="850"/>
    </row>
    <row r="63505" spans="85:87" x14ac:dyDescent="0.25">
      <c r="CG63505" s="768"/>
      <c r="CH63505" s="768"/>
      <c r="CI63505" s="850"/>
    </row>
    <row r="63506" spans="85:87" x14ac:dyDescent="0.25">
      <c r="CG63506" s="768"/>
      <c r="CH63506" s="768"/>
      <c r="CI63506" s="850"/>
    </row>
    <row r="63507" spans="85:87" x14ac:dyDescent="0.25">
      <c r="CG63507" s="768"/>
      <c r="CH63507" s="768"/>
      <c r="CI63507" s="850"/>
    </row>
    <row r="63508" spans="85:87" x14ac:dyDescent="0.25">
      <c r="CG63508" s="768"/>
      <c r="CH63508" s="768"/>
      <c r="CI63508" s="850"/>
    </row>
    <row r="63509" spans="85:87" x14ac:dyDescent="0.25">
      <c r="CG63509" s="768"/>
      <c r="CH63509" s="768"/>
      <c r="CI63509" s="850"/>
    </row>
    <row r="63510" spans="85:87" x14ac:dyDescent="0.25">
      <c r="CG63510" s="768"/>
      <c r="CH63510" s="768"/>
      <c r="CI63510" s="850"/>
    </row>
    <row r="63511" spans="85:87" x14ac:dyDescent="0.25">
      <c r="CG63511" s="768"/>
      <c r="CH63511" s="768"/>
      <c r="CI63511" s="850"/>
    </row>
    <row r="63512" spans="85:87" x14ac:dyDescent="0.25">
      <c r="CG63512" s="768"/>
      <c r="CH63512" s="768"/>
      <c r="CI63512" s="850"/>
    </row>
    <row r="63513" spans="85:87" x14ac:dyDescent="0.25">
      <c r="CG63513" s="768"/>
      <c r="CH63513" s="768"/>
      <c r="CI63513" s="850"/>
    </row>
    <row r="63514" spans="85:87" x14ac:dyDescent="0.25">
      <c r="CG63514" s="768"/>
      <c r="CH63514" s="768"/>
      <c r="CI63514" s="850"/>
    </row>
    <row r="63515" spans="85:87" x14ac:dyDescent="0.25">
      <c r="CG63515" s="768"/>
      <c r="CH63515" s="768"/>
      <c r="CI63515" s="850"/>
    </row>
    <row r="63516" spans="85:87" x14ac:dyDescent="0.25">
      <c r="CG63516" s="768"/>
      <c r="CH63516" s="768"/>
      <c r="CI63516" s="850"/>
    </row>
    <row r="63517" spans="85:87" x14ac:dyDescent="0.25">
      <c r="CG63517" s="768"/>
      <c r="CH63517" s="768"/>
      <c r="CI63517" s="850"/>
    </row>
    <row r="63518" spans="85:87" x14ac:dyDescent="0.25">
      <c r="CG63518" s="768"/>
      <c r="CH63518" s="768"/>
      <c r="CI63518" s="850"/>
    </row>
    <row r="63519" spans="85:87" x14ac:dyDescent="0.25">
      <c r="CG63519" s="768"/>
      <c r="CH63519" s="768"/>
      <c r="CI63519" s="850"/>
    </row>
    <row r="63520" spans="85:87" x14ac:dyDescent="0.25">
      <c r="CG63520" s="768"/>
      <c r="CH63520" s="768"/>
      <c r="CI63520" s="850"/>
    </row>
    <row r="63521" spans="85:87" x14ac:dyDescent="0.25">
      <c r="CG63521" s="768"/>
      <c r="CH63521" s="768"/>
      <c r="CI63521" s="850"/>
    </row>
    <row r="63522" spans="85:87" x14ac:dyDescent="0.25">
      <c r="CG63522" s="768"/>
      <c r="CH63522" s="768"/>
      <c r="CI63522" s="850"/>
    </row>
    <row r="63523" spans="85:87" x14ac:dyDescent="0.25">
      <c r="CG63523" s="768"/>
      <c r="CH63523" s="768"/>
      <c r="CI63523" s="850"/>
    </row>
    <row r="63524" spans="85:87" x14ac:dyDescent="0.25">
      <c r="CG63524" s="768"/>
      <c r="CH63524" s="768"/>
      <c r="CI63524" s="850"/>
    </row>
    <row r="63525" spans="85:87" x14ac:dyDescent="0.25">
      <c r="CG63525" s="768"/>
      <c r="CH63525" s="768"/>
      <c r="CI63525" s="850"/>
    </row>
    <row r="63526" spans="85:87" x14ac:dyDescent="0.25">
      <c r="CG63526" s="768"/>
      <c r="CH63526" s="768"/>
      <c r="CI63526" s="850"/>
    </row>
    <row r="63527" spans="85:87" x14ac:dyDescent="0.25">
      <c r="CG63527" s="768"/>
      <c r="CH63527" s="768"/>
      <c r="CI63527" s="850"/>
    </row>
    <row r="63528" spans="85:87" x14ac:dyDescent="0.25">
      <c r="CG63528" s="768"/>
      <c r="CH63528" s="768"/>
      <c r="CI63528" s="850"/>
    </row>
    <row r="63529" spans="85:87" x14ac:dyDescent="0.25">
      <c r="CG63529" s="768"/>
      <c r="CH63529" s="768"/>
      <c r="CI63529" s="850"/>
    </row>
    <row r="63530" spans="85:87" x14ac:dyDescent="0.25">
      <c r="CG63530" s="768"/>
      <c r="CH63530" s="768"/>
      <c r="CI63530" s="850"/>
    </row>
    <row r="63531" spans="85:87" x14ac:dyDescent="0.25">
      <c r="CG63531" s="768"/>
      <c r="CH63531" s="768"/>
      <c r="CI63531" s="850"/>
    </row>
    <row r="63532" spans="85:87" x14ac:dyDescent="0.25">
      <c r="CG63532" s="768"/>
      <c r="CH63532" s="768"/>
      <c r="CI63532" s="850"/>
    </row>
    <row r="63533" spans="85:87" x14ac:dyDescent="0.25">
      <c r="CG63533" s="768"/>
      <c r="CH63533" s="768"/>
      <c r="CI63533" s="850"/>
    </row>
    <row r="63534" spans="85:87" x14ac:dyDescent="0.25">
      <c r="CG63534" s="768"/>
      <c r="CH63534" s="768"/>
      <c r="CI63534" s="850"/>
    </row>
    <row r="63535" spans="85:87" x14ac:dyDescent="0.25">
      <c r="CG63535" s="768"/>
      <c r="CH63535" s="768"/>
      <c r="CI63535" s="850"/>
    </row>
    <row r="63536" spans="85:87" x14ac:dyDescent="0.25">
      <c r="CG63536" s="768"/>
      <c r="CH63536" s="768"/>
      <c r="CI63536" s="850"/>
    </row>
    <row r="63537" spans="85:87" x14ac:dyDescent="0.25">
      <c r="CG63537" s="768"/>
      <c r="CH63537" s="768"/>
      <c r="CI63537" s="850"/>
    </row>
    <row r="63538" spans="85:87" x14ac:dyDescent="0.25">
      <c r="CG63538" s="768"/>
      <c r="CH63538" s="768"/>
      <c r="CI63538" s="850"/>
    </row>
    <row r="63539" spans="85:87" x14ac:dyDescent="0.25">
      <c r="CG63539" s="768"/>
      <c r="CH63539" s="768"/>
      <c r="CI63539" s="850"/>
    </row>
    <row r="63540" spans="85:87" x14ac:dyDescent="0.25">
      <c r="CG63540" s="768"/>
      <c r="CH63540" s="768"/>
      <c r="CI63540" s="850"/>
    </row>
    <row r="63541" spans="85:87" x14ac:dyDescent="0.25">
      <c r="CG63541" s="768"/>
      <c r="CH63541" s="768"/>
      <c r="CI63541" s="850"/>
    </row>
    <row r="63542" spans="85:87" x14ac:dyDescent="0.25">
      <c r="CG63542" s="768"/>
      <c r="CH63542" s="768"/>
      <c r="CI63542" s="850"/>
    </row>
    <row r="63543" spans="85:87" x14ac:dyDescent="0.25">
      <c r="CG63543" s="768"/>
      <c r="CH63543" s="768"/>
      <c r="CI63543" s="850"/>
    </row>
    <row r="63544" spans="85:87" x14ac:dyDescent="0.25">
      <c r="CG63544" s="768"/>
      <c r="CH63544" s="768"/>
      <c r="CI63544" s="850"/>
    </row>
    <row r="63545" spans="85:87" x14ac:dyDescent="0.25">
      <c r="CG63545" s="768"/>
      <c r="CH63545" s="768"/>
      <c r="CI63545" s="850"/>
    </row>
    <row r="63546" spans="85:87" x14ac:dyDescent="0.25">
      <c r="CG63546" s="768"/>
      <c r="CH63546" s="768"/>
      <c r="CI63546" s="850"/>
    </row>
    <row r="63547" spans="85:87" x14ac:dyDescent="0.25">
      <c r="CG63547" s="768"/>
      <c r="CH63547" s="768"/>
      <c r="CI63547" s="850"/>
    </row>
    <row r="63548" spans="85:87" x14ac:dyDescent="0.25">
      <c r="CG63548" s="768"/>
      <c r="CH63548" s="768"/>
      <c r="CI63548" s="850"/>
    </row>
    <row r="63549" spans="85:87" x14ac:dyDescent="0.25">
      <c r="CG63549" s="768"/>
      <c r="CH63549" s="768"/>
      <c r="CI63549" s="850"/>
    </row>
    <row r="63550" spans="85:87" x14ac:dyDescent="0.25">
      <c r="CG63550" s="768"/>
      <c r="CH63550" s="768"/>
      <c r="CI63550" s="850"/>
    </row>
    <row r="63551" spans="85:87" x14ac:dyDescent="0.25">
      <c r="CG63551" s="768"/>
      <c r="CH63551" s="768"/>
      <c r="CI63551" s="850"/>
    </row>
    <row r="63552" spans="85:87" x14ac:dyDescent="0.25">
      <c r="CG63552" s="768"/>
      <c r="CH63552" s="768"/>
      <c r="CI63552" s="850"/>
    </row>
    <row r="63553" spans="85:87" x14ac:dyDescent="0.25">
      <c r="CG63553" s="768"/>
      <c r="CH63553" s="768"/>
      <c r="CI63553" s="850"/>
    </row>
    <row r="63554" spans="85:87" x14ac:dyDescent="0.25">
      <c r="CG63554" s="768"/>
      <c r="CH63554" s="768"/>
      <c r="CI63554" s="850"/>
    </row>
    <row r="63555" spans="85:87" x14ac:dyDescent="0.25">
      <c r="CG63555" s="768"/>
      <c r="CH63555" s="768"/>
      <c r="CI63555" s="850"/>
    </row>
    <row r="63556" spans="85:87" x14ac:dyDescent="0.25">
      <c r="CG63556" s="768"/>
      <c r="CH63556" s="768"/>
      <c r="CI63556" s="850"/>
    </row>
    <row r="63557" spans="85:87" x14ac:dyDescent="0.25">
      <c r="CG63557" s="768"/>
      <c r="CH63557" s="768"/>
      <c r="CI63557" s="850"/>
    </row>
    <row r="63558" spans="85:87" x14ac:dyDescent="0.25">
      <c r="CG63558" s="768"/>
      <c r="CH63558" s="768"/>
      <c r="CI63558" s="850"/>
    </row>
    <row r="63559" spans="85:87" x14ac:dyDescent="0.25">
      <c r="CG63559" s="768"/>
      <c r="CH63559" s="768"/>
      <c r="CI63559" s="850"/>
    </row>
    <row r="63560" spans="85:87" x14ac:dyDescent="0.25">
      <c r="CG63560" s="768"/>
      <c r="CH63560" s="768"/>
      <c r="CI63560" s="850"/>
    </row>
    <row r="63561" spans="85:87" x14ac:dyDescent="0.25">
      <c r="CG63561" s="768"/>
      <c r="CH63561" s="768"/>
      <c r="CI63561" s="850"/>
    </row>
    <row r="63562" spans="85:87" x14ac:dyDescent="0.25">
      <c r="CG63562" s="768"/>
      <c r="CH63562" s="768"/>
      <c r="CI63562" s="850"/>
    </row>
    <row r="63563" spans="85:87" x14ac:dyDescent="0.25">
      <c r="CG63563" s="768"/>
      <c r="CH63563" s="768"/>
      <c r="CI63563" s="850"/>
    </row>
    <row r="63564" spans="85:87" x14ac:dyDescent="0.25">
      <c r="CG63564" s="768"/>
      <c r="CH63564" s="768"/>
      <c r="CI63564" s="850"/>
    </row>
    <row r="63565" spans="85:87" x14ac:dyDescent="0.25">
      <c r="CG63565" s="768"/>
      <c r="CH63565" s="768"/>
      <c r="CI63565" s="850"/>
    </row>
    <row r="63566" spans="85:87" x14ac:dyDescent="0.25">
      <c r="CG63566" s="768"/>
      <c r="CH63566" s="768"/>
      <c r="CI63566" s="850"/>
    </row>
    <row r="63567" spans="85:87" x14ac:dyDescent="0.25">
      <c r="CG63567" s="768"/>
      <c r="CH63567" s="768"/>
      <c r="CI63567" s="850"/>
    </row>
    <row r="63568" spans="85:87" x14ac:dyDescent="0.25">
      <c r="CG63568" s="768"/>
      <c r="CH63568" s="768"/>
      <c r="CI63568" s="850"/>
    </row>
    <row r="63569" spans="85:87" x14ac:dyDescent="0.25">
      <c r="CG63569" s="768"/>
      <c r="CH63569" s="768"/>
      <c r="CI63569" s="850"/>
    </row>
    <row r="63570" spans="85:87" x14ac:dyDescent="0.25">
      <c r="CG63570" s="768"/>
      <c r="CH63570" s="768"/>
      <c r="CI63570" s="850"/>
    </row>
    <row r="63571" spans="85:87" x14ac:dyDescent="0.25">
      <c r="CG63571" s="768"/>
      <c r="CH63571" s="768"/>
      <c r="CI63571" s="850"/>
    </row>
    <row r="63572" spans="85:87" x14ac:dyDescent="0.25">
      <c r="CG63572" s="768"/>
      <c r="CH63572" s="768"/>
      <c r="CI63572" s="850"/>
    </row>
    <row r="63573" spans="85:87" x14ac:dyDescent="0.25">
      <c r="CG63573" s="768"/>
      <c r="CH63573" s="768"/>
      <c r="CI63573" s="850"/>
    </row>
    <row r="63574" spans="85:87" x14ac:dyDescent="0.25">
      <c r="CG63574" s="768"/>
      <c r="CH63574" s="768"/>
      <c r="CI63574" s="850"/>
    </row>
    <row r="63575" spans="85:87" x14ac:dyDescent="0.25">
      <c r="CG63575" s="768"/>
      <c r="CH63575" s="768"/>
      <c r="CI63575" s="850"/>
    </row>
    <row r="63576" spans="85:87" x14ac:dyDescent="0.25">
      <c r="CG63576" s="768"/>
      <c r="CH63576" s="768"/>
      <c r="CI63576" s="850"/>
    </row>
    <row r="63577" spans="85:87" x14ac:dyDescent="0.25">
      <c r="CG63577" s="768"/>
      <c r="CH63577" s="768"/>
      <c r="CI63577" s="850"/>
    </row>
    <row r="63578" spans="85:87" x14ac:dyDescent="0.25">
      <c r="CG63578" s="768"/>
      <c r="CH63578" s="768"/>
      <c r="CI63578" s="850"/>
    </row>
    <row r="63579" spans="85:87" x14ac:dyDescent="0.25">
      <c r="CG63579" s="768"/>
      <c r="CH63579" s="768"/>
      <c r="CI63579" s="850"/>
    </row>
    <row r="63580" spans="85:87" x14ac:dyDescent="0.25">
      <c r="CG63580" s="768"/>
      <c r="CH63580" s="768"/>
      <c r="CI63580" s="850"/>
    </row>
    <row r="63581" spans="85:87" x14ac:dyDescent="0.25">
      <c r="CG63581" s="768"/>
      <c r="CH63581" s="768"/>
      <c r="CI63581" s="850"/>
    </row>
    <row r="63582" spans="85:87" x14ac:dyDescent="0.25">
      <c r="CG63582" s="768"/>
      <c r="CH63582" s="768"/>
      <c r="CI63582" s="850"/>
    </row>
    <row r="63583" spans="85:87" x14ac:dyDescent="0.25">
      <c r="CG63583" s="768"/>
      <c r="CH63583" s="768"/>
      <c r="CI63583" s="850"/>
    </row>
    <row r="63584" spans="85:87" x14ac:dyDescent="0.25">
      <c r="CG63584" s="768"/>
      <c r="CH63584" s="768"/>
      <c r="CI63584" s="850"/>
    </row>
    <row r="63585" spans="85:87" x14ac:dyDescent="0.25">
      <c r="CG63585" s="768"/>
      <c r="CH63585" s="768"/>
      <c r="CI63585" s="850"/>
    </row>
    <row r="63586" spans="85:87" x14ac:dyDescent="0.25">
      <c r="CG63586" s="768"/>
      <c r="CH63586" s="768"/>
      <c r="CI63586" s="850"/>
    </row>
    <row r="63587" spans="85:87" x14ac:dyDescent="0.25">
      <c r="CG63587" s="768"/>
      <c r="CH63587" s="768"/>
      <c r="CI63587" s="850"/>
    </row>
    <row r="63588" spans="85:87" x14ac:dyDescent="0.25">
      <c r="CG63588" s="768"/>
      <c r="CH63588" s="768"/>
      <c r="CI63588" s="850"/>
    </row>
    <row r="63589" spans="85:87" x14ac:dyDescent="0.25">
      <c r="CG63589" s="768"/>
      <c r="CH63589" s="768"/>
      <c r="CI63589" s="850"/>
    </row>
    <row r="63590" spans="85:87" x14ac:dyDescent="0.25">
      <c r="CG63590" s="768"/>
      <c r="CH63590" s="768"/>
      <c r="CI63590" s="850"/>
    </row>
    <row r="63591" spans="85:87" x14ac:dyDescent="0.25">
      <c r="CG63591" s="768"/>
      <c r="CH63591" s="768"/>
      <c r="CI63591" s="850"/>
    </row>
    <row r="63592" spans="85:87" x14ac:dyDescent="0.25">
      <c r="CG63592" s="768"/>
      <c r="CH63592" s="768"/>
      <c r="CI63592" s="850"/>
    </row>
    <row r="63593" spans="85:87" x14ac:dyDescent="0.25">
      <c r="CG63593" s="768"/>
      <c r="CH63593" s="768"/>
      <c r="CI63593" s="850"/>
    </row>
    <row r="63594" spans="85:87" x14ac:dyDescent="0.25">
      <c r="CG63594" s="768"/>
      <c r="CH63594" s="768"/>
      <c r="CI63594" s="850"/>
    </row>
    <row r="63595" spans="85:87" x14ac:dyDescent="0.25">
      <c r="CG63595" s="768"/>
      <c r="CH63595" s="768"/>
      <c r="CI63595" s="850"/>
    </row>
    <row r="63596" spans="85:87" x14ac:dyDescent="0.25">
      <c r="CG63596" s="768"/>
      <c r="CH63596" s="768"/>
      <c r="CI63596" s="850"/>
    </row>
    <row r="63597" spans="85:87" x14ac:dyDescent="0.25">
      <c r="CG63597" s="768"/>
      <c r="CH63597" s="768"/>
      <c r="CI63597" s="850"/>
    </row>
    <row r="63598" spans="85:87" x14ac:dyDescent="0.25">
      <c r="CG63598" s="768"/>
      <c r="CH63598" s="768"/>
      <c r="CI63598" s="850"/>
    </row>
    <row r="63599" spans="85:87" x14ac:dyDescent="0.25">
      <c r="CG63599" s="768"/>
      <c r="CH63599" s="768"/>
      <c r="CI63599" s="850"/>
    </row>
    <row r="63600" spans="85:87" x14ac:dyDescent="0.25">
      <c r="CG63600" s="768"/>
      <c r="CH63600" s="768"/>
      <c r="CI63600" s="850"/>
    </row>
    <row r="63601" spans="85:87" x14ac:dyDescent="0.25">
      <c r="CG63601" s="768"/>
      <c r="CH63601" s="768"/>
      <c r="CI63601" s="850"/>
    </row>
    <row r="63602" spans="85:87" x14ac:dyDescent="0.25">
      <c r="CG63602" s="768"/>
      <c r="CH63602" s="768"/>
      <c r="CI63602" s="850"/>
    </row>
    <row r="63603" spans="85:87" x14ac:dyDescent="0.25">
      <c r="CG63603" s="768"/>
      <c r="CH63603" s="768"/>
      <c r="CI63603" s="850"/>
    </row>
    <row r="63604" spans="85:87" x14ac:dyDescent="0.25">
      <c r="CG63604" s="768"/>
      <c r="CH63604" s="768"/>
      <c r="CI63604" s="850"/>
    </row>
    <row r="63605" spans="85:87" x14ac:dyDescent="0.25">
      <c r="CG63605" s="768"/>
      <c r="CH63605" s="768"/>
      <c r="CI63605" s="850"/>
    </row>
    <row r="63606" spans="85:87" x14ac:dyDescent="0.25">
      <c r="CG63606" s="768"/>
      <c r="CH63606" s="768"/>
      <c r="CI63606" s="850"/>
    </row>
    <row r="63607" spans="85:87" x14ac:dyDescent="0.25">
      <c r="CG63607" s="768"/>
      <c r="CH63607" s="768"/>
      <c r="CI63607" s="850"/>
    </row>
    <row r="63608" spans="85:87" x14ac:dyDescent="0.25">
      <c r="CG63608" s="768"/>
      <c r="CH63608" s="768"/>
      <c r="CI63608" s="850"/>
    </row>
    <row r="63609" spans="85:87" x14ac:dyDescent="0.25">
      <c r="CG63609" s="768"/>
      <c r="CH63609" s="768"/>
      <c r="CI63609" s="850"/>
    </row>
    <row r="63610" spans="85:87" x14ac:dyDescent="0.25">
      <c r="CG63610" s="768"/>
      <c r="CH63610" s="768"/>
      <c r="CI63610" s="850"/>
    </row>
    <row r="63611" spans="85:87" x14ac:dyDescent="0.25">
      <c r="CG63611" s="768"/>
      <c r="CH63611" s="768"/>
      <c r="CI63611" s="850"/>
    </row>
    <row r="63612" spans="85:87" x14ac:dyDescent="0.25">
      <c r="CG63612" s="768"/>
      <c r="CH63612" s="768"/>
      <c r="CI63612" s="850"/>
    </row>
    <row r="63613" spans="85:87" x14ac:dyDescent="0.25">
      <c r="CG63613" s="768"/>
      <c r="CH63613" s="768"/>
      <c r="CI63613" s="850"/>
    </row>
    <row r="63614" spans="85:87" x14ac:dyDescent="0.25">
      <c r="CG63614" s="768"/>
      <c r="CH63614" s="768"/>
      <c r="CI63614" s="850"/>
    </row>
    <row r="63615" spans="85:87" x14ac:dyDescent="0.25">
      <c r="CG63615" s="768"/>
      <c r="CH63615" s="768"/>
      <c r="CI63615" s="850"/>
    </row>
    <row r="63616" spans="85:87" x14ac:dyDescent="0.25">
      <c r="CG63616" s="768"/>
      <c r="CH63616" s="768"/>
      <c r="CI63616" s="850"/>
    </row>
    <row r="63617" spans="85:87" x14ac:dyDescent="0.25">
      <c r="CG63617" s="768"/>
      <c r="CH63617" s="768"/>
      <c r="CI63617" s="850"/>
    </row>
    <row r="63618" spans="85:87" x14ac:dyDescent="0.25">
      <c r="CG63618" s="768"/>
      <c r="CH63618" s="768"/>
      <c r="CI63618" s="850"/>
    </row>
    <row r="63619" spans="85:87" x14ac:dyDescent="0.25">
      <c r="CG63619" s="768"/>
      <c r="CH63619" s="768"/>
      <c r="CI63619" s="850"/>
    </row>
    <row r="63620" spans="85:87" x14ac:dyDescent="0.25">
      <c r="CG63620" s="768"/>
      <c r="CH63620" s="768"/>
      <c r="CI63620" s="850"/>
    </row>
    <row r="63621" spans="85:87" x14ac:dyDescent="0.25">
      <c r="CG63621" s="768"/>
      <c r="CH63621" s="768"/>
      <c r="CI63621" s="850"/>
    </row>
    <row r="63622" spans="85:87" x14ac:dyDescent="0.25">
      <c r="CG63622" s="768"/>
      <c r="CH63622" s="768"/>
      <c r="CI63622" s="850"/>
    </row>
    <row r="63623" spans="85:87" x14ac:dyDescent="0.25">
      <c r="CG63623" s="768"/>
      <c r="CH63623" s="768"/>
      <c r="CI63623" s="850"/>
    </row>
    <row r="63624" spans="85:87" x14ac:dyDescent="0.25">
      <c r="CG63624" s="768"/>
      <c r="CH63624" s="768"/>
      <c r="CI63624" s="850"/>
    </row>
    <row r="63625" spans="85:87" x14ac:dyDescent="0.25">
      <c r="CG63625" s="768"/>
      <c r="CH63625" s="768"/>
      <c r="CI63625" s="850"/>
    </row>
    <row r="63626" spans="85:87" x14ac:dyDescent="0.25">
      <c r="CG63626" s="768"/>
      <c r="CH63626" s="768"/>
      <c r="CI63626" s="850"/>
    </row>
    <row r="63627" spans="85:87" x14ac:dyDescent="0.25">
      <c r="CG63627" s="768"/>
      <c r="CH63627" s="768"/>
      <c r="CI63627" s="850"/>
    </row>
    <row r="63628" spans="85:87" x14ac:dyDescent="0.25">
      <c r="CG63628" s="768"/>
      <c r="CH63628" s="768"/>
      <c r="CI63628" s="850"/>
    </row>
    <row r="63629" spans="85:87" x14ac:dyDescent="0.25">
      <c r="CG63629" s="768"/>
      <c r="CH63629" s="768"/>
      <c r="CI63629" s="850"/>
    </row>
    <row r="63630" spans="85:87" x14ac:dyDescent="0.25">
      <c r="CG63630" s="768"/>
      <c r="CH63630" s="768"/>
      <c r="CI63630" s="850"/>
    </row>
    <row r="63631" spans="85:87" x14ac:dyDescent="0.25">
      <c r="CG63631" s="768"/>
      <c r="CH63631" s="768"/>
      <c r="CI63631" s="850"/>
    </row>
    <row r="63632" spans="85:87" x14ac:dyDescent="0.25">
      <c r="CG63632" s="768"/>
      <c r="CH63632" s="768"/>
      <c r="CI63632" s="850"/>
    </row>
    <row r="63633" spans="85:87" x14ac:dyDescent="0.25">
      <c r="CG63633" s="768"/>
      <c r="CH63633" s="768"/>
      <c r="CI63633" s="850"/>
    </row>
    <row r="63634" spans="85:87" x14ac:dyDescent="0.25">
      <c r="CG63634" s="768"/>
      <c r="CH63634" s="768"/>
      <c r="CI63634" s="850"/>
    </row>
    <row r="63635" spans="85:87" x14ac:dyDescent="0.25">
      <c r="CG63635" s="768"/>
      <c r="CH63635" s="768"/>
      <c r="CI63635" s="850"/>
    </row>
    <row r="63636" spans="85:87" x14ac:dyDescent="0.25">
      <c r="CG63636" s="768"/>
      <c r="CH63636" s="768"/>
      <c r="CI63636" s="850"/>
    </row>
    <row r="63637" spans="85:87" x14ac:dyDescent="0.25">
      <c r="CG63637" s="768"/>
      <c r="CH63637" s="768"/>
      <c r="CI63637" s="850"/>
    </row>
    <row r="63638" spans="85:87" x14ac:dyDescent="0.25">
      <c r="CG63638" s="768"/>
      <c r="CH63638" s="768"/>
      <c r="CI63638" s="850"/>
    </row>
    <row r="63639" spans="85:87" x14ac:dyDescent="0.25">
      <c r="CG63639" s="768"/>
      <c r="CH63639" s="768"/>
      <c r="CI63639" s="850"/>
    </row>
    <row r="63640" spans="85:87" x14ac:dyDescent="0.25">
      <c r="CG63640" s="768"/>
      <c r="CH63640" s="768"/>
      <c r="CI63640" s="850"/>
    </row>
    <row r="63641" spans="85:87" x14ac:dyDescent="0.25">
      <c r="CG63641" s="768"/>
      <c r="CH63641" s="768"/>
      <c r="CI63641" s="850"/>
    </row>
    <row r="63642" spans="85:87" x14ac:dyDescent="0.25">
      <c r="CG63642" s="768"/>
      <c r="CH63642" s="768"/>
      <c r="CI63642" s="850"/>
    </row>
    <row r="63643" spans="85:87" x14ac:dyDescent="0.25">
      <c r="CG63643" s="768"/>
      <c r="CH63643" s="768"/>
      <c r="CI63643" s="850"/>
    </row>
    <row r="63644" spans="85:87" x14ac:dyDescent="0.25">
      <c r="CG63644" s="768"/>
      <c r="CH63644" s="768"/>
      <c r="CI63644" s="850"/>
    </row>
    <row r="63645" spans="85:87" x14ac:dyDescent="0.25">
      <c r="CG63645" s="768"/>
      <c r="CH63645" s="768"/>
      <c r="CI63645" s="850"/>
    </row>
    <row r="63646" spans="85:87" x14ac:dyDescent="0.25">
      <c r="CG63646" s="768"/>
      <c r="CH63646" s="768"/>
      <c r="CI63646" s="850"/>
    </row>
    <row r="63647" spans="85:87" x14ac:dyDescent="0.25">
      <c r="CG63647" s="768"/>
      <c r="CH63647" s="768"/>
      <c r="CI63647" s="850"/>
    </row>
    <row r="63648" spans="85:87" x14ac:dyDescent="0.25">
      <c r="CG63648" s="768"/>
      <c r="CH63648" s="768"/>
      <c r="CI63648" s="850"/>
    </row>
    <row r="63649" spans="85:87" x14ac:dyDescent="0.25">
      <c r="CG63649" s="768"/>
      <c r="CH63649" s="768"/>
      <c r="CI63649" s="850"/>
    </row>
    <row r="63650" spans="85:87" x14ac:dyDescent="0.25">
      <c r="CG63650" s="768"/>
      <c r="CH63650" s="768"/>
      <c r="CI63650" s="850"/>
    </row>
    <row r="63651" spans="85:87" x14ac:dyDescent="0.25">
      <c r="CG63651" s="768"/>
      <c r="CH63651" s="768"/>
      <c r="CI63651" s="850"/>
    </row>
    <row r="63652" spans="85:87" x14ac:dyDescent="0.25">
      <c r="CG63652" s="768"/>
      <c r="CH63652" s="768"/>
      <c r="CI63652" s="850"/>
    </row>
    <row r="63653" spans="85:87" x14ac:dyDescent="0.25">
      <c r="CG63653" s="768"/>
      <c r="CH63653" s="768"/>
      <c r="CI63653" s="850"/>
    </row>
    <row r="63654" spans="85:87" x14ac:dyDescent="0.25">
      <c r="CG63654" s="768"/>
      <c r="CH63654" s="768"/>
      <c r="CI63654" s="850"/>
    </row>
    <row r="63655" spans="85:87" x14ac:dyDescent="0.25">
      <c r="CG63655" s="768"/>
      <c r="CH63655" s="768"/>
      <c r="CI63655" s="850"/>
    </row>
    <row r="63656" spans="85:87" x14ac:dyDescent="0.25">
      <c r="CG63656" s="768"/>
      <c r="CH63656" s="768"/>
      <c r="CI63656" s="850"/>
    </row>
    <row r="63657" spans="85:87" x14ac:dyDescent="0.25">
      <c r="CG63657" s="768"/>
      <c r="CH63657" s="768"/>
      <c r="CI63657" s="850"/>
    </row>
    <row r="63658" spans="85:87" x14ac:dyDescent="0.25">
      <c r="CG63658" s="768"/>
      <c r="CH63658" s="768"/>
      <c r="CI63658" s="850"/>
    </row>
    <row r="63659" spans="85:87" x14ac:dyDescent="0.25">
      <c r="CG63659" s="768"/>
      <c r="CH63659" s="768"/>
      <c r="CI63659" s="850"/>
    </row>
    <row r="63660" spans="85:87" x14ac:dyDescent="0.25">
      <c r="CG63660" s="768"/>
      <c r="CH63660" s="768"/>
      <c r="CI63660" s="850"/>
    </row>
    <row r="63661" spans="85:87" x14ac:dyDescent="0.25">
      <c r="CG63661" s="768"/>
      <c r="CH63661" s="768"/>
      <c r="CI63661" s="850"/>
    </row>
    <row r="63662" spans="85:87" x14ac:dyDescent="0.25">
      <c r="CG63662" s="768"/>
      <c r="CH63662" s="768"/>
      <c r="CI63662" s="850"/>
    </row>
    <row r="63663" spans="85:87" x14ac:dyDescent="0.25">
      <c r="CG63663" s="768"/>
      <c r="CH63663" s="768"/>
      <c r="CI63663" s="850"/>
    </row>
    <row r="63664" spans="85:87" x14ac:dyDescent="0.25">
      <c r="CG63664" s="768"/>
      <c r="CH63664" s="768"/>
      <c r="CI63664" s="850"/>
    </row>
    <row r="63665" spans="85:87" x14ac:dyDescent="0.25">
      <c r="CG63665" s="768"/>
      <c r="CH63665" s="768"/>
      <c r="CI63665" s="850"/>
    </row>
    <row r="63666" spans="85:87" x14ac:dyDescent="0.25">
      <c r="CG63666" s="768"/>
      <c r="CH63666" s="768"/>
      <c r="CI63666" s="850"/>
    </row>
    <row r="63667" spans="85:87" x14ac:dyDescent="0.25">
      <c r="CG63667" s="768"/>
      <c r="CH63667" s="768"/>
      <c r="CI63667" s="850"/>
    </row>
    <row r="63668" spans="85:87" x14ac:dyDescent="0.25">
      <c r="CG63668" s="768"/>
      <c r="CH63668" s="768"/>
      <c r="CI63668" s="850"/>
    </row>
    <row r="63669" spans="85:87" x14ac:dyDescent="0.25">
      <c r="CG63669" s="768"/>
      <c r="CH63669" s="768"/>
      <c r="CI63669" s="850"/>
    </row>
    <row r="63670" spans="85:87" x14ac:dyDescent="0.25">
      <c r="CG63670" s="768"/>
      <c r="CH63670" s="768"/>
      <c r="CI63670" s="850"/>
    </row>
    <row r="63671" spans="85:87" x14ac:dyDescent="0.25">
      <c r="CG63671" s="768"/>
      <c r="CH63671" s="768"/>
      <c r="CI63671" s="850"/>
    </row>
    <row r="63672" spans="85:87" x14ac:dyDescent="0.25">
      <c r="CG63672" s="768"/>
      <c r="CH63672" s="768"/>
      <c r="CI63672" s="850"/>
    </row>
    <row r="63673" spans="85:87" x14ac:dyDescent="0.25">
      <c r="CG63673" s="768"/>
      <c r="CH63673" s="768"/>
      <c r="CI63673" s="850"/>
    </row>
    <row r="63674" spans="85:87" x14ac:dyDescent="0.25">
      <c r="CG63674" s="768"/>
      <c r="CH63674" s="768"/>
      <c r="CI63674" s="850"/>
    </row>
    <row r="63675" spans="85:87" x14ac:dyDescent="0.25">
      <c r="CG63675" s="768"/>
      <c r="CH63675" s="768"/>
      <c r="CI63675" s="850"/>
    </row>
    <row r="63676" spans="85:87" x14ac:dyDescent="0.25">
      <c r="CG63676" s="768"/>
      <c r="CH63676" s="768"/>
      <c r="CI63676" s="850"/>
    </row>
    <row r="63677" spans="85:87" x14ac:dyDescent="0.25">
      <c r="CG63677" s="768"/>
      <c r="CH63677" s="768"/>
      <c r="CI63677" s="850"/>
    </row>
    <row r="63678" spans="85:87" x14ac:dyDescent="0.25">
      <c r="CG63678" s="768"/>
      <c r="CH63678" s="768"/>
      <c r="CI63678" s="850"/>
    </row>
    <row r="63679" spans="85:87" x14ac:dyDescent="0.25">
      <c r="CG63679" s="768"/>
      <c r="CH63679" s="768"/>
      <c r="CI63679" s="850"/>
    </row>
    <row r="63680" spans="85:87" x14ac:dyDescent="0.25">
      <c r="CG63680" s="768"/>
      <c r="CH63680" s="768"/>
      <c r="CI63680" s="850"/>
    </row>
    <row r="63681" spans="85:87" x14ac:dyDescent="0.25">
      <c r="CG63681" s="768"/>
      <c r="CH63681" s="768"/>
      <c r="CI63681" s="850"/>
    </row>
    <row r="63682" spans="85:87" x14ac:dyDescent="0.25">
      <c r="CG63682" s="768"/>
      <c r="CH63682" s="768"/>
      <c r="CI63682" s="850"/>
    </row>
    <row r="63683" spans="85:87" x14ac:dyDescent="0.25">
      <c r="CG63683" s="768"/>
      <c r="CH63683" s="768"/>
      <c r="CI63683" s="850"/>
    </row>
    <row r="63684" spans="85:87" x14ac:dyDescent="0.25">
      <c r="CG63684" s="768"/>
      <c r="CH63684" s="768"/>
      <c r="CI63684" s="850"/>
    </row>
    <row r="63685" spans="85:87" x14ac:dyDescent="0.25">
      <c r="CG63685" s="768"/>
      <c r="CH63685" s="768"/>
      <c r="CI63685" s="850"/>
    </row>
    <row r="63686" spans="85:87" x14ac:dyDescent="0.25">
      <c r="CG63686" s="768"/>
      <c r="CH63686" s="768"/>
      <c r="CI63686" s="850"/>
    </row>
    <row r="63687" spans="85:87" x14ac:dyDescent="0.25">
      <c r="CG63687" s="768"/>
      <c r="CH63687" s="768"/>
      <c r="CI63687" s="850"/>
    </row>
    <row r="63688" spans="85:87" x14ac:dyDescent="0.25">
      <c r="CG63688" s="768"/>
      <c r="CH63688" s="768"/>
      <c r="CI63688" s="850"/>
    </row>
    <row r="63689" spans="85:87" x14ac:dyDescent="0.25">
      <c r="CG63689" s="768"/>
      <c r="CH63689" s="768"/>
      <c r="CI63689" s="850"/>
    </row>
    <row r="63690" spans="85:87" x14ac:dyDescent="0.25">
      <c r="CG63690" s="768"/>
      <c r="CH63690" s="768"/>
      <c r="CI63690" s="850"/>
    </row>
    <row r="63691" spans="85:87" x14ac:dyDescent="0.25">
      <c r="CG63691" s="768"/>
      <c r="CH63691" s="768"/>
      <c r="CI63691" s="850"/>
    </row>
    <row r="63692" spans="85:87" x14ac:dyDescent="0.25">
      <c r="CG63692" s="768"/>
      <c r="CH63692" s="768"/>
      <c r="CI63692" s="850"/>
    </row>
    <row r="63693" spans="85:87" x14ac:dyDescent="0.25">
      <c r="CG63693" s="768"/>
      <c r="CH63693" s="768"/>
      <c r="CI63693" s="850"/>
    </row>
    <row r="63694" spans="85:87" x14ac:dyDescent="0.25">
      <c r="CG63694" s="768"/>
      <c r="CH63694" s="768"/>
      <c r="CI63694" s="850"/>
    </row>
    <row r="63695" spans="85:87" x14ac:dyDescent="0.25">
      <c r="CG63695" s="768"/>
      <c r="CH63695" s="768"/>
      <c r="CI63695" s="850"/>
    </row>
    <row r="63696" spans="85:87" x14ac:dyDescent="0.25">
      <c r="CG63696" s="768"/>
      <c r="CH63696" s="768"/>
      <c r="CI63696" s="850"/>
    </row>
    <row r="63697" spans="85:87" x14ac:dyDescent="0.25">
      <c r="CG63697" s="768"/>
      <c r="CH63697" s="768"/>
      <c r="CI63697" s="850"/>
    </row>
    <row r="63698" spans="85:87" x14ac:dyDescent="0.25">
      <c r="CG63698" s="768"/>
      <c r="CH63698" s="768"/>
      <c r="CI63698" s="850"/>
    </row>
    <row r="63699" spans="85:87" x14ac:dyDescent="0.25">
      <c r="CG63699" s="768"/>
      <c r="CH63699" s="768"/>
      <c r="CI63699" s="850"/>
    </row>
    <row r="63700" spans="85:87" x14ac:dyDescent="0.25">
      <c r="CG63700" s="768"/>
      <c r="CH63700" s="768"/>
      <c r="CI63700" s="850"/>
    </row>
    <row r="63701" spans="85:87" x14ac:dyDescent="0.25">
      <c r="CG63701" s="768"/>
      <c r="CH63701" s="768"/>
      <c r="CI63701" s="850"/>
    </row>
    <row r="63702" spans="85:87" x14ac:dyDescent="0.25">
      <c r="CG63702" s="768"/>
      <c r="CH63702" s="768"/>
      <c r="CI63702" s="850"/>
    </row>
    <row r="63703" spans="85:87" x14ac:dyDescent="0.25">
      <c r="CG63703" s="768"/>
      <c r="CH63703" s="768"/>
      <c r="CI63703" s="850"/>
    </row>
    <row r="63704" spans="85:87" x14ac:dyDescent="0.25">
      <c r="CG63704" s="768"/>
      <c r="CH63704" s="768"/>
      <c r="CI63704" s="850"/>
    </row>
    <row r="63705" spans="85:87" x14ac:dyDescent="0.25">
      <c r="CG63705" s="768"/>
      <c r="CH63705" s="768"/>
      <c r="CI63705" s="850"/>
    </row>
    <row r="63706" spans="85:87" x14ac:dyDescent="0.25">
      <c r="CG63706" s="768"/>
      <c r="CH63706" s="768"/>
      <c r="CI63706" s="850"/>
    </row>
    <row r="63707" spans="85:87" x14ac:dyDescent="0.25">
      <c r="CG63707" s="768"/>
      <c r="CH63707" s="768"/>
      <c r="CI63707" s="850"/>
    </row>
    <row r="63708" spans="85:87" x14ac:dyDescent="0.25">
      <c r="CG63708" s="768"/>
      <c r="CH63708" s="768"/>
      <c r="CI63708" s="850"/>
    </row>
    <row r="63709" spans="85:87" x14ac:dyDescent="0.25">
      <c r="CG63709" s="768"/>
      <c r="CH63709" s="768"/>
      <c r="CI63709" s="850"/>
    </row>
    <row r="63710" spans="85:87" x14ac:dyDescent="0.25">
      <c r="CG63710" s="768"/>
      <c r="CH63710" s="768"/>
      <c r="CI63710" s="850"/>
    </row>
    <row r="63711" spans="85:87" x14ac:dyDescent="0.25">
      <c r="CG63711" s="768"/>
      <c r="CH63711" s="768"/>
      <c r="CI63711" s="850"/>
    </row>
    <row r="63712" spans="85:87" x14ac:dyDescent="0.25">
      <c r="CG63712" s="768"/>
      <c r="CH63712" s="768"/>
      <c r="CI63712" s="850"/>
    </row>
    <row r="63713" spans="85:87" x14ac:dyDescent="0.25">
      <c r="CG63713" s="768"/>
      <c r="CH63713" s="768"/>
      <c r="CI63713" s="850"/>
    </row>
    <row r="63714" spans="85:87" x14ac:dyDescent="0.25">
      <c r="CG63714" s="768"/>
      <c r="CH63714" s="768"/>
      <c r="CI63714" s="850"/>
    </row>
    <row r="63715" spans="85:87" x14ac:dyDescent="0.25">
      <c r="CG63715" s="768"/>
      <c r="CH63715" s="768"/>
      <c r="CI63715" s="850"/>
    </row>
    <row r="63716" spans="85:87" x14ac:dyDescent="0.25">
      <c r="CG63716" s="768"/>
      <c r="CH63716" s="768"/>
      <c r="CI63716" s="850"/>
    </row>
    <row r="63717" spans="85:87" x14ac:dyDescent="0.25">
      <c r="CG63717" s="768"/>
      <c r="CH63717" s="768"/>
      <c r="CI63717" s="850"/>
    </row>
    <row r="63718" spans="85:87" x14ac:dyDescent="0.25">
      <c r="CG63718" s="768"/>
      <c r="CH63718" s="768"/>
      <c r="CI63718" s="850"/>
    </row>
    <row r="63719" spans="85:87" x14ac:dyDescent="0.25">
      <c r="CG63719" s="768"/>
      <c r="CH63719" s="768"/>
      <c r="CI63719" s="850"/>
    </row>
    <row r="63720" spans="85:87" x14ac:dyDescent="0.25">
      <c r="CG63720" s="768"/>
      <c r="CH63720" s="768"/>
      <c r="CI63720" s="850"/>
    </row>
    <row r="63721" spans="85:87" x14ac:dyDescent="0.25">
      <c r="CG63721" s="768"/>
      <c r="CH63721" s="768"/>
      <c r="CI63721" s="850"/>
    </row>
    <row r="63722" spans="85:87" x14ac:dyDescent="0.25">
      <c r="CG63722" s="768"/>
      <c r="CH63722" s="768"/>
      <c r="CI63722" s="850"/>
    </row>
    <row r="63723" spans="85:87" x14ac:dyDescent="0.25">
      <c r="CG63723" s="768"/>
      <c r="CH63723" s="768"/>
      <c r="CI63723" s="850"/>
    </row>
    <row r="63724" spans="85:87" x14ac:dyDescent="0.25">
      <c r="CG63724" s="768"/>
      <c r="CH63724" s="768"/>
      <c r="CI63724" s="850"/>
    </row>
    <row r="63725" spans="85:87" x14ac:dyDescent="0.25">
      <c r="CG63725" s="768"/>
      <c r="CH63725" s="768"/>
      <c r="CI63725" s="850"/>
    </row>
    <row r="63726" spans="85:87" x14ac:dyDescent="0.25">
      <c r="CG63726" s="768"/>
      <c r="CH63726" s="768"/>
      <c r="CI63726" s="850"/>
    </row>
    <row r="63727" spans="85:87" x14ac:dyDescent="0.25">
      <c r="CG63727" s="768"/>
      <c r="CH63727" s="768"/>
      <c r="CI63727" s="850"/>
    </row>
    <row r="63728" spans="85:87" x14ac:dyDescent="0.25">
      <c r="CG63728" s="768"/>
      <c r="CH63728" s="768"/>
      <c r="CI63728" s="850"/>
    </row>
    <row r="63729" spans="85:87" x14ac:dyDescent="0.25">
      <c r="CG63729" s="768"/>
      <c r="CH63729" s="768"/>
      <c r="CI63729" s="850"/>
    </row>
    <row r="63730" spans="85:87" x14ac:dyDescent="0.25">
      <c r="CG63730" s="768"/>
      <c r="CH63730" s="768"/>
      <c r="CI63730" s="850"/>
    </row>
    <row r="63731" spans="85:87" x14ac:dyDescent="0.25">
      <c r="CG63731" s="768"/>
      <c r="CH63731" s="768"/>
      <c r="CI63731" s="850"/>
    </row>
    <row r="63732" spans="85:87" x14ac:dyDescent="0.25">
      <c r="CG63732" s="768"/>
      <c r="CH63732" s="768"/>
      <c r="CI63732" s="850"/>
    </row>
    <row r="63733" spans="85:87" x14ac:dyDescent="0.25">
      <c r="CG63733" s="768"/>
      <c r="CH63733" s="768"/>
      <c r="CI63733" s="850"/>
    </row>
    <row r="63734" spans="85:87" x14ac:dyDescent="0.25">
      <c r="CG63734" s="768"/>
      <c r="CH63734" s="768"/>
      <c r="CI63734" s="850"/>
    </row>
    <row r="63735" spans="85:87" x14ac:dyDescent="0.25">
      <c r="CG63735" s="768"/>
      <c r="CH63735" s="768"/>
      <c r="CI63735" s="850"/>
    </row>
    <row r="63736" spans="85:87" x14ac:dyDescent="0.25">
      <c r="CG63736" s="768"/>
      <c r="CH63736" s="768"/>
      <c r="CI63736" s="850"/>
    </row>
    <row r="63737" spans="85:87" x14ac:dyDescent="0.25">
      <c r="CG63737" s="768"/>
      <c r="CH63737" s="768"/>
      <c r="CI63737" s="850"/>
    </row>
    <row r="63738" spans="85:87" x14ac:dyDescent="0.25">
      <c r="CG63738" s="768"/>
      <c r="CH63738" s="768"/>
      <c r="CI63738" s="850"/>
    </row>
    <row r="63739" spans="85:87" x14ac:dyDescent="0.25">
      <c r="CG63739" s="768"/>
      <c r="CH63739" s="768"/>
      <c r="CI63739" s="850"/>
    </row>
    <row r="63740" spans="85:87" x14ac:dyDescent="0.25">
      <c r="CG63740" s="768"/>
      <c r="CH63740" s="768"/>
      <c r="CI63740" s="850"/>
    </row>
    <row r="63741" spans="85:87" x14ac:dyDescent="0.25">
      <c r="CG63741" s="768"/>
      <c r="CH63741" s="768"/>
      <c r="CI63741" s="850"/>
    </row>
    <row r="63742" spans="85:87" x14ac:dyDescent="0.25">
      <c r="CG63742" s="768"/>
      <c r="CH63742" s="768"/>
      <c r="CI63742" s="850"/>
    </row>
    <row r="63743" spans="85:87" x14ac:dyDescent="0.25">
      <c r="CG63743" s="768"/>
      <c r="CH63743" s="768"/>
      <c r="CI63743" s="850"/>
    </row>
    <row r="63744" spans="85:87" x14ac:dyDescent="0.25">
      <c r="CG63744" s="768"/>
      <c r="CH63744" s="768"/>
      <c r="CI63744" s="850"/>
    </row>
    <row r="63745" spans="85:87" x14ac:dyDescent="0.25">
      <c r="CG63745" s="768"/>
      <c r="CH63745" s="768"/>
      <c r="CI63745" s="850"/>
    </row>
    <row r="63746" spans="85:87" x14ac:dyDescent="0.25">
      <c r="CG63746" s="768"/>
      <c r="CH63746" s="768"/>
      <c r="CI63746" s="850"/>
    </row>
    <row r="63747" spans="85:87" x14ac:dyDescent="0.25">
      <c r="CG63747" s="768"/>
      <c r="CH63747" s="768"/>
      <c r="CI63747" s="850"/>
    </row>
    <row r="63748" spans="85:87" x14ac:dyDescent="0.25">
      <c r="CG63748" s="768"/>
      <c r="CH63748" s="768"/>
      <c r="CI63748" s="850"/>
    </row>
    <row r="63749" spans="85:87" x14ac:dyDescent="0.25">
      <c r="CG63749" s="768"/>
      <c r="CH63749" s="768"/>
      <c r="CI63749" s="850"/>
    </row>
    <row r="63750" spans="85:87" x14ac:dyDescent="0.25">
      <c r="CG63750" s="768"/>
      <c r="CH63750" s="768"/>
      <c r="CI63750" s="850"/>
    </row>
    <row r="63751" spans="85:87" x14ac:dyDescent="0.25">
      <c r="CG63751" s="768"/>
      <c r="CH63751" s="768"/>
      <c r="CI63751" s="850"/>
    </row>
    <row r="63752" spans="85:87" x14ac:dyDescent="0.25">
      <c r="CG63752" s="768"/>
      <c r="CH63752" s="768"/>
      <c r="CI63752" s="850"/>
    </row>
    <row r="63753" spans="85:87" x14ac:dyDescent="0.25">
      <c r="CG63753" s="768"/>
      <c r="CH63753" s="768"/>
      <c r="CI63753" s="850"/>
    </row>
    <row r="63754" spans="85:87" x14ac:dyDescent="0.25">
      <c r="CG63754" s="768"/>
      <c r="CH63754" s="768"/>
      <c r="CI63754" s="850"/>
    </row>
    <row r="63755" spans="85:87" x14ac:dyDescent="0.25">
      <c r="CG63755" s="768"/>
      <c r="CH63755" s="768"/>
      <c r="CI63755" s="850"/>
    </row>
    <row r="63756" spans="85:87" x14ac:dyDescent="0.25">
      <c r="CG63756" s="768"/>
      <c r="CH63756" s="768"/>
      <c r="CI63756" s="850"/>
    </row>
    <row r="63757" spans="85:87" x14ac:dyDescent="0.25">
      <c r="CG63757" s="768"/>
      <c r="CH63757" s="768"/>
      <c r="CI63757" s="850"/>
    </row>
    <row r="63758" spans="85:87" x14ac:dyDescent="0.25">
      <c r="CG63758" s="768"/>
      <c r="CH63758" s="768"/>
      <c r="CI63758" s="850"/>
    </row>
    <row r="63759" spans="85:87" x14ac:dyDescent="0.25">
      <c r="CG63759" s="768"/>
      <c r="CH63759" s="768"/>
      <c r="CI63759" s="850"/>
    </row>
    <row r="63760" spans="85:87" x14ac:dyDescent="0.25">
      <c r="CG63760" s="768"/>
      <c r="CH63760" s="768"/>
      <c r="CI63760" s="850"/>
    </row>
    <row r="63761" spans="85:87" x14ac:dyDescent="0.25">
      <c r="CG63761" s="768"/>
      <c r="CH63761" s="768"/>
      <c r="CI63761" s="850"/>
    </row>
    <row r="63762" spans="85:87" x14ac:dyDescent="0.25">
      <c r="CG63762" s="768"/>
      <c r="CH63762" s="768"/>
      <c r="CI63762" s="850"/>
    </row>
    <row r="63763" spans="85:87" x14ac:dyDescent="0.25">
      <c r="CG63763" s="768"/>
      <c r="CH63763" s="768"/>
      <c r="CI63763" s="850"/>
    </row>
    <row r="63764" spans="85:87" x14ac:dyDescent="0.25">
      <c r="CG63764" s="768"/>
      <c r="CH63764" s="768"/>
      <c r="CI63764" s="850"/>
    </row>
    <row r="63765" spans="85:87" x14ac:dyDescent="0.25">
      <c r="CG63765" s="768"/>
      <c r="CH63765" s="768"/>
      <c r="CI63765" s="850"/>
    </row>
    <row r="63766" spans="85:87" x14ac:dyDescent="0.25">
      <c r="CG63766" s="768"/>
      <c r="CH63766" s="768"/>
      <c r="CI63766" s="850"/>
    </row>
    <row r="63767" spans="85:87" x14ac:dyDescent="0.25">
      <c r="CG63767" s="768"/>
      <c r="CH63767" s="768"/>
      <c r="CI63767" s="850"/>
    </row>
    <row r="63768" spans="85:87" x14ac:dyDescent="0.25">
      <c r="CG63768" s="768"/>
      <c r="CH63768" s="768"/>
      <c r="CI63768" s="850"/>
    </row>
    <row r="63769" spans="85:87" x14ac:dyDescent="0.25">
      <c r="CG63769" s="768"/>
      <c r="CH63769" s="768"/>
      <c r="CI63769" s="850"/>
    </row>
    <row r="63770" spans="85:87" x14ac:dyDescent="0.25">
      <c r="CG63770" s="768"/>
      <c r="CH63770" s="768"/>
      <c r="CI63770" s="850"/>
    </row>
    <row r="63771" spans="85:87" x14ac:dyDescent="0.25">
      <c r="CG63771" s="768"/>
      <c r="CH63771" s="768"/>
      <c r="CI63771" s="850"/>
    </row>
    <row r="63772" spans="85:87" x14ac:dyDescent="0.25">
      <c r="CG63772" s="768"/>
      <c r="CH63772" s="768"/>
      <c r="CI63772" s="850"/>
    </row>
    <row r="63773" spans="85:87" x14ac:dyDescent="0.25">
      <c r="CG63773" s="768"/>
      <c r="CH63773" s="768"/>
      <c r="CI63773" s="850"/>
    </row>
    <row r="63774" spans="85:87" x14ac:dyDescent="0.25">
      <c r="CG63774" s="768"/>
      <c r="CH63774" s="768"/>
      <c r="CI63774" s="850"/>
    </row>
    <row r="63775" spans="85:87" x14ac:dyDescent="0.25">
      <c r="CG63775" s="768"/>
      <c r="CH63775" s="768"/>
      <c r="CI63775" s="850"/>
    </row>
    <row r="63776" spans="85:87" x14ac:dyDescent="0.25">
      <c r="CG63776" s="768"/>
      <c r="CH63776" s="768"/>
      <c r="CI63776" s="850"/>
    </row>
    <row r="63777" spans="85:87" x14ac:dyDescent="0.25">
      <c r="CG63777" s="768"/>
      <c r="CH63777" s="768"/>
      <c r="CI63777" s="850"/>
    </row>
    <row r="63778" spans="85:87" x14ac:dyDescent="0.25">
      <c r="CG63778" s="768"/>
      <c r="CH63778" s="768"/>
      <c r="CI63778" s="850"/>
    </row>
    <row r="63779" spans="85:87" x14ac:dyDescent="0.25">
      <c r="CG63779" s="768"/>
      <c r="CH63779" s="768"/>
      <c r="CI63779" s="850"/>
    </row>
    <row r="63780" spans="85:87" x14ac:dyDescent="0.25">
      <c r="CG63780" s="768"/>
      <c r="CH63780" s="768"/>
      <c r="CI63780" s="850"/>
    </row>
    <row r="63781" spans="85:87" x14ac:dyDescent="0.25">
      <c r="CG63781" s="768"/>
      <c r="CH63781" s="768"/>
      <c r="CI63781" s="850"/>
    </row>
    <row r="63782" spans="85:87" x14ac:dyDescent="0.25">
      <c r="CG63782" s="768"/>
      <c r="CH63782" s="768"/>
      <c r="CI63782" s="850"/>
    </row>
    <row r="63783" spans="85:87" x14ac:dyDescent="0.25">
      <c r="CG63783" s="768"/>
      <c r="CH63783" s="768"/>
      <c r="CI63783" s="850"/>
    </row>
    <row r="63784" spans="85:87" x14ac:dyDescent="0.25">
      <c r="CG63784" s="768"/>
      <c r="CH63784" s="768"/>
      <c r="CI63784" s="850"/>
    </row>
    <row r="63785" spans="85:87" x14ac:dyDescent="0.25">
      <c r="CG63785" s="768"/>
      <c r="CH63785" s="768"/>
      <c r="CI63785" s="850"/>
    </row>
    <row r="63786" spans="85:87" x14ac:dyDescent="0.25">
      <c r="CG63786" s="768"/>
      <c r="CH63786" s="768"/>
      <c r="CI63786" s="850"/>
    </row>
    <row r="63787" spans="85:87" x14ac:dyDescent="0.25">
      <c r="CG63787" s="768"/>
      <c r="CH63787" s="768"/>
      <c r="CI63787" s="850"/>
    </row>
    <row r="63788" spans="85:87" x14ac:dyDescent="0.25">
      <c r="CG63788" s="768"/>
      <c r="CH63788" s="768"/>
      <c r="CI63788" s="850"/>
    </row>
    <row r="63789" spans="85:87" x14ac:dyDescent="0.25">
      <c r="CG63789" s="768"/>
      <c r="CH63789" s="768"/>
      <c r="CI63789" s="850"/>
    </row>
    <row r="63790" spans="85:87" x14ac:dyDescent="0.25">
      <c r="CG63790" s="768"/>
      <c r="CH63790" s="768"/>
      <c r="CI63790" s="850"/>
    </row>
    <row r="63791" spans="85:87" x14ac:dyDescent="0.25">
      <c r="CG63791" s="768"/>
      <c r="CH63791" s="768"/>
      <c r="CI63791" s="850"/>
    </row>
    <row r="63792" spans="85:87" x14ac:dyDescent="0.25">
      <c r="CG63792" s="768"/>
      <c r="CH63792" s="768"/>
      <c r="CI63792" s="850"/>
    </row>
    <row r="63793" spans="85:87" x14ac:dyDescent="0.25">
      <c r="CG63793" s="768"/>
      <c r="CH63793" s="768"/>
      <c r="CI63793" s="850"/>
    </row>
    <row r="63794" spans="85:87" x14ac:dyDescent="0.25">
      <c r="CG63794" s="768"/>
      <c r="CH63794" s="768"/>
      <c r="CI63794" s="850"/>
    </row>
    <row r="63795" spans="85:87" x14ac:dyDescent="0.25">
      <c r="CG63795" s="768"/>
      <c r="CH63795" s="768"/>
      <c r="CI63795" s="850"/>
    </row>
    <row r="63796" spans="85:87" x14ac:dyDescent="0.25">
      <c r="CG63796" s="768"/>
      <c r="CH63796" s="768"/>
      <c r="CI63796" s="850"/>
    </row>
    <row r="63797" spans="85:87" x14ac:dyDescent="0.25">
      <c r="CG63797" s="768"/>
      <c r="CH63797" s="768"/>
      <c r="CI63797" s="850"/>
    </row>
    <row r="63798" spans="85:87" x14ac:dyDescent="0.25">
      <c r="CG63798" s="768"/>
      <c r="CH63798" s="768"/>
      <c r="CI63798" s="850"/>
    </row>
    <row r="63799" spans="85:87" x14ac:dyDescent="0.25">
      <c r="CG63799" s="768"/>
      <c r="CH63799" s="768"/>
      <c r="CI63799" s="850"/>
    </row>
    <row r="63800" spans="85:87" x14ac:dyDescent="0.25">
      <c r="CG63800" s="768"/>
      <c r="CH63800" s="768"/>
      <c r="CI63800" s="850"/>
    </row>
    <row r="63801" spans="85:87" x14ac:dyDescent="0.25">
      <c r="CG63801" s="768"/>
      <c r="CH63801" s="768"/>
      <c r="CI63801" s="850"/>
    </row>
    <row r="63802" spans="85:87" x14ac:dyDescent="0.25">
      <c r="CG63802" s="768"/>
      <c r="CH63802" s="768"/>
      <c r="CI63802" s="850"/>
    </row>
    <row r="63803" spans="85:87" x14ac:dyDescent="0.25">
      <c r="CG63803" s="768"/>
      <c r="CH63803" s="768"/>
      <c r="CI63803" s="850"/>
    </row>
    <row r="63804" spans="85:87" x14ac:dyDescent="0.25">
      <c r="CG63804" s="768"/>
      <c r="CH63804" s="768"/>
      <c r="CI63804" s="850"/>
    </row>
    <row r="63805" spans="85:87" x14ac:dyDescent="0.25">
      <c r="CG63805" s="768"/>
      <c r="CH63805" s="768"/>
      <c r="CI63805" s="850"/>
    </row>
    <row r="63806" spans="85:87" x14ac:dyDescent="0.25">
      <c r="CG63806" s="768"/>
      <c r="CH63806" s="768"/>
      <c r="CI63806" s="850"/>
    </row>
    <row r="63807" spans="85:87" x14ac:dyDescent="0.25">
      <c r="CG63807" s="768"/>
      <c r="CH63807" s="768"/>
      <c r="CI63807" s="850"/>
    </row>
    <row r="63808" spans="85:87" x14ac:dyDescent="0.25">
      <c r="CG63808" s="768"/>
      <c r="CH63808" s="768"/>
      <c r="CI63808" s="850"/>
    </row>
    <row r="63809" spans="85:87" x14ac:dyDescent="0.25">
      <c r="CG63809" s="768"/>
      <c r="CH63809" s="768"/>
      <c r="CI63809" s="850"/>
    </row>
    <row r="63810" spans="85:87" x14ac:dyDescent="0.25">
      <c r="CG63810" s="768"/>
      <c r="CH63810" s="768"/>
      <c r="CI63810" s="850"/>
    </row>
    <row r="63811" spans="85:87" x14ac:dyDescent="0.25">
      <c r="CG63811" s="768"/>
      <c r="CH63811" s="768"/>
      <c r="CI63811" s="850"/>
    </row>
    <row r="63812" spans="85:87" x14ac:dyDescent="0.25">
      <c r="CG63812" s="768"/>
      <c r="CH63812" s="768"/>
      <c r="CI63812" s="850"/>
    </row>
    <row r="63813" spans="85:87" x14ac:dyDescent="0.25">
      <c r="CG63813" s="768"/>
      <c r="CH63813" s="768"/>
      <c r="CI63813" s="850"/>
    </row>
    <row r="63814" spans="85:87" x14ac:dyDescent="0.25">
      <c r="CG63814" s="768"/>
      <c r="CH63814" s="768"/>
      <c r="CI63814" s="850"/>
    </row>
    <row r="63815" spans="85:87" x14ac:dyDescent="0.25">
      <c r="CG63815" s="768"/>
      <c r="CH63815" s="768"/>
      <c r="CI63815" s="850"/>
    </row>
    <row r="63816" spans="85:87" x14ac:dyDescent="0.25">
      <c r="CG63816" s="768"/>
      <c r="CH63816" s="768"/>
      <c r="CI63816" s="850"/>
    </row>
    <row r="63817" spans="85:87" x14ac:dyDescent="0.25">
      <c r="CG63817" s="768"/>
      <c r="CH63817" s="768"/>
      <c r="CI63817" s="850"/>
    </row>
    <row r="63818" spans="85:87" x14ac:dyDescent="0.25">
      <c r="CG63818" s="768"/>
      <c r="CH63818" s="768"/>
      <c r="CI63818" s="850"/>
    </row>
    <row r="63819" spans="85:87" x14ac:dyDescent="0.25">
      <c r="CG63819" s="768"/>
      <c r="CH63819" s="768"/>
      <c r="CI63819" s="850"/>
    </row>
    <row r="63820" spans="85:87" x14ac:dyDescent="0.25">
      <c r="CG63820" s="768"/>
      <c r="CH63820" s="768"/>
      <c r="CI63820" s="850"/>
    </row>
    <row r="63821" spans="85:87" x14ac:dyDescent="0.25">
      <c r="CG63821" s="768"/>
      <c r="CH63821" s="768"/>
      <c r="CI63821" s="850"/>
    </row>
    <row r="63822" spans="85:87" x14ac:dyDescent="0.25">
      <c r="CG63822" s="768"/>
      <c r="CH63822" s="768"/>
      <c r="CI63822" s="850"/>
    </row>
    <row r="63823" spans="85:87" x14ac:dyDescent="0.25">
      <c r="CG63823" s="768"/>
      <c r="CH63823" s="768"/>
      <c r="CI63823" s="850"/>
    </row>
    <row r="63824" spans="85:87" x14ac:dyDescent="0.25">
      <c r="CG63824" s="768"/>
      <c r="CH63824" s="768"/>
      <c r="CI63824" s="850"/>
    </row>
    <row r="63825" spans="85:87" x14ac:dyDescent="0.25">
      <c r="CG63825" s="768"/>
      <c r="CH63825" s="768"/>
      <c r="CI63825" s="850"/>
    </row>
    <row r="63826" spans="85:87" x14ac:dyDescent="0.25">
      <c r="CG63826" s="768"/>
      <c r="CH63826" s="768"/>
      <c r="CI63826" s="850"/>
    </row>
    <row r="63827" spans="85:87" x14ac:dyDescent="0.25">
      <c r="CG63827" s="768"/>
      <c r="CH63827" s="768"/>
      <c r="CI63827" s="850"/>
    </row>
    <row r="63828" spans="85:87" x14ac:dyDescent="0.25">
      <c r="CG63828" s="768"/>
      <c r="CH63828" s="768"/>
      <c r="CI63828" s="850"/>
    </row>
    <row r="63829" spans="85:87" x14ac:dyDescent="0.25">
      <c r="CG63829" s="768"/>
      <c r="CH63829" s="768"/>
      <c r="CI63829" s="850"/>
    </row>
    <row r="63830" spans="85:87" x14ac:dyDescent="0.25">
      <c r="CG63830" s="768"/>
      <c r="CH63830" s="768"/>
      <c r="CI63830" s="850"/>
    </row>
    <row r="63831" spans="85:87" x14ac:dyDescent="0.25">
      <c r="CG63831" s="768"/>
      <c r="CH63831" s="768"/>
      <c r="CI63831" s="850"/>
    </row>
    <row r="63832" spans="85:87" x14ac:dyDescent="0.25">
      <c r="CG63832" s="768"/>
      <c r="CH63832" s="768"/>
      <c r="CI63832" s="850"/>
    </row>
    <row r="63833" spans="85:87" x14ac:dyDescent="0.25">
      <c r="CG63833" s="768"/>
      <c r="CH63833" s="768"/>
      <c r="CI63833" s="850"/>
    </row>
    <row r="63834" spans="85:87" x14ac:dyDescent="0.25">
      <c r="CG63834" s="768"/>
      <c r="CH63834" s="768"/>
      <c r="CI63834" s="850"/>
    </row>
    <row r="63835" spans="85:87" x14ac:dyDescent="0.25">
      <c r="CG63835" s="768"/>
      <c r="CH63835" s="768"/>
      <c r="CI63835" s="850"/>
    </row>
    <row r="63836" spans="85:87" x14ac:dyDescent="0.25">
      <c r="CG63836" s="768"/>
      <c r="CH63836" s="768"/>
      <c r="CI63836" s="850"/>
    </row>
    <row r="63837" spans="85:87" x14ac:dyDescent="0.25">
      <c r="CG63837" s="768"/>
      <c r="CH63837" s="768"/>
      <c r="CI63837" s="850"/>
    </row>
    <row r="63838" spans="85:87" x14ac:dyDescent="0.25">
      <c r="CG63838" s="768"/>
      <c r="CH63838" s="768"/>
      <c r="CI63838" s="850"/>
    </row>
    <row r="63839" spans="85:87" x14ac:dyDescent="0.25">
      <c r="CG63839" s="768"/>
      <c r="CH63839" s="768"/>
      <c r="CI63839" s="850"/>
    </row>
    <row r="63840" spans="85:87" x14ac:dyDescent="0.25">
      <c r="CG63840" s="768"/>
      <c r="CH63840" s="768"/>
      <c r="CI63840" s="850"/>
    </row>
    <row r="63841" spans="85:87" x14ac:dyDescent="0.25">
      <c r="CG63841" s="768"/>
      <c r="CH63841" s="768"/>
      <c r="CI63841" s="850"/>
    </row>
    <row r="63842" spans="85:87" x14ac:dyDescent="0.25">
      <c r="CG63842" s="768"/>
      <c r="CH63842" s="768"/>
      <c r="CI63842" s="850"/>
    </row>
    <row r="63843" spans="85:87" x14ac:dyDescent="0.25">
      <c r="CG63843" s="768"/>
      <c r="CH63843" s="768"/>
      <c r="CI63843" s="850"/>
    </row>
    <row r="63844" spans="85:87" x14ac:dyDescent="0.25">
      <c r="CG63844" s="768"/>
      <c r="CH63844" s="768"/>
      <c r="CI63844" s="850"/>
    </row>
    <row r="63845" spans="85:87" x14ac:dyDescent="0.25">
      <c r="CG63845" s="768"/>
      <c r="CH63845" s="768"/>
      <c r="CI63845" s="850"/>
    </row>
    <row r="63846" spans="85:87" x14ac:dyDescent="0.25">
      <c r="CG63846" s="768"/>
      <c r="CH63846" s="768"/>
      <c r="CI63846" s="850"/>
    </row>
    <row r="63847" spans="85:87" x14ac:dyDescent="0.25">
      <c r="CG63847" s="768"/>
      <c r="CH63847" s="768"/>
      <c r="CI63847" s="850"/>
    </row>
    <row r="63848" spans="85:87" x14ac:dyDescent="0.25">
      <c r="CG63848" s="768"/>
      <c r="CH63848" s="768"/>
      <c r="CI63848" s="850"/>
    </row>
    <row r="63849" spans="85:87" x14ac:dyDescent="0.25">
      <c r="CG63849" s="768"/>
      <c r="CH63849" s="768"/>
      <c r="CI63849" s="850"/>
    </row>
    <row r="63850" spans="85:87" x14ac:dyDescent="0.25">
      <c r="CG63850" s="768"/>
      <c r="CH63850" s="768"/>
      <c r="CI63850" s="850"/>
    </row>
    <row r="63851" spans="85:87" x14ac:dyDescent="0.25">
      <c r="CG63851" s="768"/>
      <c r="CH63851" s="768"/>
      <c r="CI63851" s="850"/>
    </row>
    <row r="63852" spans="85:87" x14ac:dyDescent="0.25">
      <c r="CG63852" s="768"/>
      <c r="CH63852" s="768"/>
      <c r="CI63852" s="850"/>
    </row>
    <row r="63853" spans="85:87" x14ac:dyDescent="0.25">
      <c r="CG63853" s="768"/>
      <c r="CH63853" s="768"/>
      <c r="CI63853" s="850"/>
    </row>
    <row r="63854" spans="85:87" x14ac:dyDescent="0.25">
      <c r="CG63854" s="768"/>
      <c r="CH63854" s="768"/>
      <c r="CI63854" s="850"/>
    </row>
    <row r="63855" spans="85:87" x14ac:dyDescent="0.25">
      <c r="CG63855" s="768"/>
      <c r="CH63855" s="768"/>
      <c r="CI63855" s="850"/>
    </row>
    <row r="63856" spans="85:87" x14ac:dyDescent="0.25">
      <c r="CG63856" s="768"/>
      <c r="CH63856" s="768"/>
      <c r="CI63856" s="850"/>
    </row>
    <row r="63857" spans="85:87" x14ac:dyDescent="0.25">
      <c r="CG63857" s="768"/>
      <c r="CH63857" s="768"/>
      <c r="CI63857" s="850"/>
    </row>
    <row r="63858" spans="85:87" x14ac:dyDescent="0.25">
      <c r="CG63858" s="768"/>
      <c r="CH63858" s="768"/>
      <c r="CI63858" s="850"/>
    </row>
    <row r="63859" spans="85:87" x14ac:dyDescent="0.25">
      <c r="CG63859" s="768"/>
      <c r="CH63859" s="768"/>
      <c r="CI63859" s="850"/>
    </row>
    <row r="63860" spans="85:87" x14ac:dyDescent="0.25">
      <c r="CG63860" s="768"/>
      <c r="CH63860" s="768"/>
      <c r="CI63860" s="850"/>
    </row>
    <row r="63861" spans="85:87" x14ac:dyDescent="0.25">
      <c r="CG63861" s="768"/>
      <c r="CH63861" s="768"/>
      <c r="CI63861" s="850"/>
    </row>
    <row r="63862" spans="85:87" x14ac:dyDescent="0.25">
      <c r="CG63862" s="768"/>
      <c r="CH63862" s="768"/>
      <c r="CI63862" s="850"/>
    </row>
    <row r="63863" spans="85:87" x14ac:dyDescent="0.25">
      <c r="CG63863" s="768"/>
      <c r="CH63863" s="768"/>
      <c r="CI63863" s="850"/>
    </row>
    <row r="63864" spans="85:87" x14ac:dyDescent="0.25">
      <c r="CG63864" s="768"/>
      <c r="CH63864" s="768"/>
      <c r="CI63864" s="850"/>
    </row>
    <row r="63865" spans="85:87" x14ac:dyDescent="0.25">
      <c r="CG63865" s="768"/>
      <c r="CH63865" s="768"/>
      <c r="CI63865" s="850"/>
    </row>
    <row r="63866" spans="85:87" x14ac:dyDescent="0.25">
      <c r="CG63866" s="768"/>
      <c r="CH63866" s="768"/>
      <c r="CI63866" s="850"/>
    </row>
    <row r="63867" spans="85:87" x14ac:dyDescent="0.25">
      <c r="CG63867" s="768"/>
      <c r="CH63867" s="768"/>
      <c r="CI63867" s="850"/>
    </row>
    <row r="63868" spans="85:87" x14ac:dyDescent="0.25">
      <c r="CG63868" s="768"/>
      <c r="CH63868" s="768"/>
      <c r="CI63868" s="850"/>
    </row>
    <row r="63869" spans="85:87" x14ac:dyDescent="0.25">
      <c r="CG63869" s="768"/>
      <c r="CH63869" s="768"/>
      <c r="CI63869" s="850"/>
    </row>
    <row r="63870" spans="85:87" x14ac:dyDescent="0.25">
      <c r="CG63870" s="768"/>
      <c r="CH63870" s="768"/>
      <c r="CI63870" s="850"/>
    </row>
    <row r="63871" spans="85:87" x14ac:dyDescent="0.25">
      <c r="CG63871" s="768"/>
      <c r="CH63871" s="768"/>
      <c r="CI63871" s="850"/>
    </row>
    <row r="63872" spans="85:87" x14ac:dyDescent="0.25">
      <c r="CG63872" s="768"/>
      <c r="CH63872" s="768"/>
      <c r="CI63872" s="850"/>
    </row>
    <row r="63873" spans="85:87" x14ac:dyDescent="0.25">
      <c r="CG63873" s="768"/>
      <c r="CH63873" s="768"/>
      <c r="CI63873" s="850"/>
    </row>
    <row r="63874" spans="85:87" x14ac:dyDescent="0.25">
      <c r="CG63874" s="768"/>
      <c r="CH63874" s="768"/>
      <c r="CI63874" s="850"/>
    </row>
    <row r="63875" spans="85:87" x14ac:dyDescent="0.25">
      <c r="CG63875" s="768"/>
      <c r="CH63875" s="768"/>
      <c r="CI63875" s="850"/>
    </row>
    <row r="63876" spans="85:87" x14ac:dyDescent="0.25">
      <c r="CG63876" s="768"/>
      <c r="CH63876" s="768"/>
      <c r="CI63876" s="850"/>
    </row>
    <row r="63877" spans="85:87" x14ac:dyDescent="0.25">
      <c r="CG63877" s="768"/>
      <c r="CH63877" s="768"/>
      <c r="CI63877" s="850"/>
    </row>
    <row r="63878" spans="85:87" x14ac:dyDescent="0.25">
      <c r="CG63878" s="768"/>
      <c r="CH63878" s="768"/>
      <c r="CI63878" s="850"/>
    </row>
    <row r="63879" spans="85:87" x14ac:dyDescent="0.25">
      <c r="CG63879" s="768"/>
      <c r="CH63879" s="768"/>
      <c r="CI63879" s="850"/>
    </row>
    <row r="63880" spans="85:87" x14ac:dyDescent="0.25">
      <c r="CG63880" s="768"/>
      <c r="CH63880" s="768"/>
      <c r="CI63880" s="850"/>
    </row>
    <row r="63881" spans="85:87" x14ac:dyDescent="0.25">
      <c r="CG63881" s="768"/>
      <c r="CH63881" s="768"/>
      <c r="CI63881" s="850"/>
    </row>
    <row r="63882" spans="85:87" x14ac:dyDescent="0.25">
      <c r="CG63882" s="768"/>
      <c r="CH63882" s="768"/>
      <c r="CI63882" s="850"/>
    </row>
    <row r="63883" spans="85:87" x14ac:dyDescent="0.25">
      <c r="CG63883" s="768"/>
      <c r="CH63883" s="768"/>
      <c r="CI63883" s="850"/>
    </row>
    <row r="63884" spans="85:87" x14ac:dyDescent="0.25">
      <c r="CG63884" s="768"/>
      <c r="CH63884" s="768"/>
      <c r="CI63884" s="850"/>
    </row>
    <row r="63885" spans="85:87" x14ac:dyDescent="0.25">
      <c r="CG63885" s="768"/>
      <c r="CH63885" s="768"/>
      <c r="CI63885" s="850"/>
    </row>
    <row r="63886" spans="85:87" x14ac:dyDescent="0.25">
      <c r="CG63886" s="768"/>
      <c r="CH63886" s="768"/>
      <c r="CI63886" s="850"/>
    </row>
    <row r="63887" spans="85:87" x14ac:dyDescent="0.25">
      <c r="CG63887" s="768"/>
      <c r="CH63887" s="768"/>
      <c r="CI63887" s="850"/>
    </row>
    <row r="63888" spans="85:87" x14ac:dyDescent="0.25">
      <c r="CG63888" s="768"/>
      <c r="CH63888" s="768"/>
      <c r="CI63888" s="850"/>
    </row>
    <row r="63889" spans="85:87" x14ac:dyDescent="0.25">
      <c r="CG63889" s="768"/>
      <c r="CH63889" s="768"/>
      <c r="CI63889" s="850"/>
    </row>
    <row r="63890" spans="85:87" x14ac:dyDescent="0.25">
      <c r="CG63890" s="768"/>
      <c r="CH63890" s="768"/>
      <c r="CI63890" s="850"/>
    </row>
    <row r="63891" spans="85:87" x14ac:dyDescent="0.25">
      <c r="CG63891" s="768"/>
      <c r="CH63891" s="768"/>
      <c r="CI63891" s="850"/>
    </row>
    <row r="63892" spans="85:87" x14ac:dyDescent="0.25">
      <c r="CG63892" s="768"/>
      <c r="CH63892" s="768"/>
      <c r="CI63892" s="850"/>
    </row>
    <row r="63893" spans="85:87" x14ac:dyDescent="0.25">
      <c r="CG63893" s="768"/>
      <c r="CH63893" s="768"/>
      <c r="CI63893" s="850"/>
    </row>
    <row r="63894" spans="85:87" x14ac:dyDescent="0.25">
      <c r="CG63894" s="768"/>
      <c r="CH63894" s="768"/>
      <c r="CI63894" s="850"/>
    </row>
    <row r="63895" spans="85:87" x14ac:dyDescent="0.25">
      <c r="CG63895" s="768"/>
      <c r="CH63895" s="768"/>
      <c r="CI63895" s="850"/>
    </row>
    <row r="63896" spans="85:87" x14ac:dyDescent="0.25">
      <c r="CG63896" s="768"/>
      <c r="CH63896" s="768"/>
      <c r="CI63896" s="850"/>
    </row>
    <row r="63897" spans="85:87" x14ac:dyDescent="0.25">
      <c r="CG63897" s="768"/>
      <c r="CH63897" s="768"/>
      <c r="CI63897" s="850"/>
    </row>
    <row r="63898" spans="85:87" x14ac:dyDescent="0.25">
      <c r="CG63898" s="768"/>
      <c r="CH63898" s="768"/>
      <c r="CI63898" s="850"/>
    </row>
    <row r="63899" spans="85:87" x14ac:dyDescent="0.25">
      <c r="CG63899" s="768"/>
      <c r="CH63899" s="768"/>
      <c r="CI63899" s="850"/>
    </row>
    <row r="63900" spans="85:87" x14ac:dyDescent="0.25">
      <c r="CG63900" s="768"/>
      <c r="CH63900" s="768"/>
      <c r="CI63900" s="850"/>
    </row>
    <row r="63901" spans="85:87" x14ac:dyDescent="0.25">
      <c r="CG63901" s="768"/>
      <c r="CH63901" s="768"/>
      <c r="CI63901" s="850"/>
    </row>
    <row r="63902" spans="85:87" x14ac:dyDescent="0.25">
      <c r="CG63902" s="768"/>
      <c r="CH63902" s="768"/>
      <c r="CI63902" s="850"/>
    </row>
    <row r="63903" spans="85:87" x14ac:dyDescent="0.25">
      <c r="CG63903" s="768"/>
      <c r="CH63903" s="768"/>
      <c r="CI63903" s="850"/>
    </row>
    <row r="63904" spans="85:87" x14ac:dyDescent="0.25">
      <c r="CG63904" s="768"/>
      <c r="CH63904" s="768"/>
      <c r="CI63904" s="850"/>
    </row>
    <row r="63905" spans="85:87" x14ac:dyDescent="0.25">
      <c r="CG63905" s="768"/>
      <c r="CH63905" s="768"/>
      <c r="CI63905" s="850"/>
    </row>
    <row r="63906" spans="85:87" x14ac:dyDescent="0.25">
      <c r="CG63906" s="768"/>
      <c r="CH63906" s="768"/>
      <c r="CI63906" s="850"/>
    </row>
    <row r="63907" spans="85:87" x14ac:dyDescent="0.25">
      <c r="CG63907" s="768"/>
      <c r="CH63907" s="768"/>
      <c r="CI63907" s="850"/>
    </row>
    <row r="63908" spans="85:87" x14ac:dyDescent="0.25">
      <c r="CG63908" s="768"/>
      <c r="CH63908" s="768"/>
      <c r="CI63908" s="850"/>
    </row>
    <row r="63909" spans="85:87" x14ac:dyDescent="0.25">
      <c r="CG63909" s="768"/>
      <c r="CH63909" s="768"/>
      <c r="CI63909" s="850"/>
    </row>
    <row r="63910" spans="85:87" x14ac:dyDescent="0.25">
      <c r="CG63910" s="768"/>
      <c r="CH63910" s="768"/>
      <c r="CI63910" s="850"/>
    </row>
    <row r="63911" spans="85:87" x14ac:dyDescent="0.25">
      <c r="CG63911" s="768"/>
      <c r="CH63911" s="768"/>
      <c r="CI63911" s="850"/>
    </row>
    <row r="63912" spans="85:87" x14ac:dyDescent="0.25">
      <c r="CG63912" s="768"/>
      <c r="CH63912" s="768"/>
      <c r="CI63912" s="850"/>
    </row>
    <row r="63913" spans="85:87" x14ac:dyDescent="0.25">
      <c r="CG63913" s="768"/>
      <c r="CH63913" s="768"/>
      <c r="CI63913" s="850"/>
    </row>
    <row r="63914" spans="85:87" x14ac:dyDescent="0.25">
      <c r="CG63914" s="768"/>
      <c r="CH63914" s="768"/>
      <c r="CI63914" s="850"/>
    </row>
    <row r="63915" spans="85:87" x14ac:dyDescent="0.25">
      <c r="CG63915" s="768"/>
      <c r="CH63915" s="768"/>
      <c r="CI63915" s="850"/>
    </row>
    <row r="63916" spans="85:87" x14ac:dyDescent="0.25">
      <c r="CG63916" s="768"/>
      <c r="CH63916" s="768"/>
      <c r="CI63916" s="850"/>
    </row>
    <row r="63917" spans="85:87" x14ac:dyDescent="0.25">
      <c r="CG63917" s="768"/>
      <c r="CH63917" s="768"/>
      <c r="CI63917" s="850"/>
    </row>
    <row r="63918" spans="85:87" x14ac:dyDescent="0.25">
      <c r="CG63918" s="768"/>
      <c r="CH63918" s="768"/>
      <c r="CI63918" s="850"/>
    </row>
    <row r="63919" spans="85:87" x14ac:dyDescent="0.25">
      <c r="CG63919" s="768"/>
      <c r="CH63919" s="768"/>
      <c r="CI63919" s="850"/>
    </row>
    <row r="63920" spans="85:87" x14ac:dyDescent="0.25">
      <c r="CG63920" s="768"/>
      <c r="CH63920" s="768"/>
      <c r="CI63920" s="850"/>
    </row>
    <row r="63921" spans="85:87" x14ac:dyDescent="0.25">
      <c r="CG63921" s="768"/>
      <c r="CH63921" s="768"/>
      <c r="CI63921" s="850"/>
    </row>
    <row r="63922" spans="85:87" x14ac:dyDescent="0.25">
      <c r="CG63922" s="768"/>
      <c r="CH63922" s="768"/>
      <c r="CI63922" s="850"/>
    </row>
    <row r="63923" spans="85:87" x14ac:dyDescent="0.25">
      <c r="CG63923" s="768"/>
      <c r="CH63923" s="768"/>
      <c r="CI63923" s="850"/>
    </row>
    <row r="63924" spans="85:87" x14ac:dyDescent="0.25">
      <c r="CG63924" s="768"/>
      <c r="CH63924" s="768"/>
      <c r="CI63924" s="850"/>
    </row>
    <row r="63925" spans="85:87" x14ac:dyDescent="0.25">
      <c r="CG63925" s="768"/>
      <c r="CH63925" s="768"/>
      <c r="CI63925" s="850"/>
    </row>
    <row r="63926" spans="85:87" x14ac:dyDescent="0.25">
      <c r="CG63926" s="768"/>
      <c r="CH63926" s="768"/>
      <c r="CI63926" s="850"/>
    </row>
    <row r="63927" spans="85:87" x14ac:dyDescent="0.25">
      <c r="CG63927" s="768"/>
      <c r="CH63927" s="768"/>
      <c r="CI63927" s="850"/>
    </row>
    <row r="63928" spans="85:87" x14ac:dyDescent="0.25">
      <c r="CG63928" s="768"/>
      <c r="CH63928" s="768"/>
      <c r="CI63928" s="850"/>
    </row>
    <row r="63929" spans="85:87" x14ac:dyDescent="0.25">
      <c r="CG63929" s="768"/>
      <c r="CH63929" s="768"/>
      <c r="CI63929" s="850"/>
    </row>
    <row r="63930" spans="85:87" x14ac:dyDescent="0.25">
      <c r="CG63930" s="768"/>
      <c r="CH63930" s="768"/>
      <c r="CI63930" s="850"/>
    </row>
    <row r="63931" spans="85:87" x14ac:dyDescent="0.25">
      <c r="CG63931" s="768"/>
      <c r="CH63931" s="768"/>
      <c r="CI63931" s="850"/>
    </row>
    <row r="63932" spans="85:87" x14ac:dyDescent="0.25">
      <c r="CG63932" s="768"/>
      <c r="CH63932" s="768"/>
      <c r="CI63932" s="850"/>
    </row>
    <row r="63933" spans="85:87" x14ac:dyDescent="0.25">
      <c r="CG63933" s="768"/>
      <c r="CH63933" s="768"/>
      <c r="CI63933" s="850"/>
    </row>
    <row r="63934" spans="85:87" x14ac:dyDescent="0.25">
      <c r="CG63934" s="768"/>
      <c r="CH63934" s="768"/>
      <c r="CI63934" s="850"/>
    </row>
    <row r="63935" spans="85:87" x14ac:dyDescent="0.25">
      <c r="CG63935" s="768"/>
      <c r="CH63935" s="768"/>
      <c r="CI63935" s="850"/>
    </row>
    <row r="63936" spans="85:87" x14ac:dyDescent="0.25">
      <c r="CG63936" s="768"/>
      <c r="CH63936" s="768"/>
      <c r="CI63936" s="850"/>
    </row>
    <row r="63937" spans="85:87" x14ac:dyDescent="0.25">
      <c r="CG63937" s="768"/>
      <c r="CH63937" s="768"/>
      <c r="CI63937" s="850"/>
    </row>
    <row r="63938" spans="85:87" x14ac:dyDescent="0.25">
      <c r="CG63938" s="768"/>
      <c r="CH63938" s="768"/>
      <c r="CI63938" s="850"/>
    </row>
    <row r="63939" spans="85:87" x14ac:dyDescent="0.25">
      <c r="CG63939" s="768"/>
      <c r="CH63939" s="768"/>
      <c r="CI63939" s="850"/>
    </row>
    <row r="63940" spans="85:87" x14ac:dyDescent="0.25">
      <c r="CG63940" s="768"/>
      <c r="CH63940" s="768"/>
      <c r="CI63940" s="850"/>
    </row>
    <row r="63941" spans="85:87" x14ac:dyDescent="0.25">
      <c r="CG63941" s="768"/>
      <c r="CH63941" s="768"/>
      <c r="CI63941" s="850"/>
    </row>
    <row r="63942" spans="85:87" x14ac:dyDescent="0.25">
      <c r="CG63942" s="768"/>
      <c r="CH63942" s="768"/>
      <c r="CI63942" s="850"/>
    </row>
    <row r="63943" spans="85:87" x14ac:dyDescent="0.25">
      <c r="CG63943" s="768"/>
      <c r="CH63943" s="768"/>
      <c r="CI63943" s="850"/>
    </row>
    <row r="63944" spans="85:87" x14ac:dyDescent="0.25">
      <c r="CG63944" s="768"/>
      <c r="CH63944" s="768"/>
      <c r="CI63944" s="850"/>
    </row>
    <row r="63945" spans="85:87" x14ac:dyDescent="0.25">
      <c r="CG63945" s="768"/>
      <c r="CH63945" s="768"/>
      <c r="CI63945" s="850"/>
    </row>
    <row r="63946" spans="85:87" x14ac:dyDescent="0.25">
      <c r="CG63946" s="768"/>
      <c r="CH63946" s="768"/>
      <c r="CI63946" s="850"/>
    </row>
    <row r="63947" spans="85:87" x14ac:dyDescent="0.25">
      <c r="CG63947" s="768"/>
      <c r="CH63947" s="768"/>
      <c r="CI63947" s="850"/>
    </row>
    <row r="63948" spans="85:87" x14ac:dyDescent="0.25">
      <c r="CG63948" s="768"/>
      <c r="CH63948" s="768"/>
      <c r="CI63948" s="850"/>
    </row>
    <row r="63949" spans="85:87" x14ac:dyDescent="0.25">
      <c r="CG63949" s="768"/>
      <c r="CH63949" s="768"/>
      <c r="CI63949" s="850"/>
    </row>
    <row r="63950" spans="85:87" x14ac:dyDescent="0.25">
      <c r="CG63950" s="768"/>
      <c r="CH63950" s="768"/>
      <c r="CI63950" s="850"/>
    </row>
    <row r="63951" spans="85:87" x14ac:dyDescent="0.25">
      <c r="CG63951" s="768"/>
      <c r="CH63951" s="768"/>
      <c r="CI63951" s="850"/>
    </row>
    <row r="63952" spans="85:87" x14ac:dyDescent="0.25">
      <c r="CG63952" s="768"/>
      <c r="CH63952" s="768"/>
      <c r="CI63952" s="850"/>
    </row>
    <row r="63953" spans="85:87" x14ac:dyDescent="0.25">
      <c r="CG63953" s="768"/>
      <c r="CH63953" s="768"/>
      <c r="CI63953" s="850"/>
    </row>
    <row r="63954" spans="85:87" x14ac:dyDescent="0.25">
      <c r="CG63954" s="768"/>
      <c r="CH63954" s="768"/>
      <c r="CI63954" s="850"/>
    </row>
    <row r="63955" spans="85:87" x14ac:dyDescent="0.25">
      <c r="CG63955" s="768"/>
      <c r="CH63955" s="768"/>
      <c r="CI63955" s="850"/>
    </row>
    <row r="63956" spans="85:87" x14ac:dyDescent="0.25">
      <c r="CG63956" s="768"/>
      <c r="CH63956" s="768"/>
      <c r="CI63956" s="850"/>
    </row>
    <row r="63957" spans="85:87" x14ac:dyDescent="0.25">
      <c r="CG63957" s="768"/>
      <c r="CH63957" s="768"/>
      <c r="CI63957" s="850"/>
    </row>
    <row r="63958" spans="85:87" x14ac:dyDescent="0.25">
      <c r="CG63958" s="768"/>
      <c r="CH63958" s="768"/>
      <c r="CI63958" s="850"/>
    </row>
    <row r="63959" spans="85:87" x14ac:dyDescent="0.25">
      <c r="CG63959" s="768"/>
      <c r="CH63959" s="768"/>
      <c r="CI63959" s="850"/>
    </row>
    <row r="63960" spans="85:87" x14ac:dyDescent="0.25">
      <c r="CG63960" s="768"/>
      <c r="CH63960" s="768"/>
      <c r="CI63960" s="850"/>
    </row>
    <row r="63961" spans="85:87" x14ac:dyDescent="0.25">
      <c r="CG63961" s="768"/>
      <c r="CH63961" s="768"/>
      <c r="CI63961" s="850"/>
    </row>
    <row r="63962" spans="85:87" x14ac:dyDescent="0.25">
      <c r="CG63962" s="768"/>
      <c r="CH63962" s="768"/>
      <c r="CI63962" s="850"/>
    </row>
    <row r="63963" spans="85:87" x14ac:dyDescent="0.25">
      <c r="CG63963" s="768"/>
      <c r="CH63963" s="768"/>
      <c r="CI63963" s="850"/>
    </row>
    <row r="63964" spans="85:87" x14ac:dyDescent="0.25">
      <c r="CG63964" s="768"/>
      <c r="CH63964" s="768"/>
      <c r="CI63964" s="850"/>
    </row>
    <row r="63965" spans="85:87" x14ac:dyDescent="0.25">
      <c r="CG63965" s="768"/>
      <c r="CH63965" s="768"/>
      <c r="CI63965" s="850"/>
    </row>
    <row r="63966" spans="85:87" x14ac:dyDescent="0.25">
      <c r="CG63966" s="768"/>
      <c r="CH63966" s="768"/>
      <c r="CI63966" s="850"/>
    </row>
    <row r="63967" spans="85:87" x14ac:dyDescent="0.25">
      <c r="CG63967" s="768"/>
      <c r="CH63967" s="768"/>
      <c r="CI63967" s="850"/>
    </row>
    <row r="63968" spans="85:87" x14ac:dyDescent="0.25">
      <c r="CG63968" s="768"/>
      <c r="CH63968" s="768"/>
      <c r="CI63968" s="850"/>
    </row>
    <row r="63969" spans="85:87" x14ac:dyDescent="0.25">
      <c r="CG63969" s="768"/>
      <c r="CH63969" s="768"/>
      <c r="CI63969" s="850"/>
    </row>
    <row r="63970" spans="85:87" x14ac:dyDescent="0.25">
      <c r="CG63970" s="768"/>
      <c r="CH63970" s="768"/>
      <c r="CI63970" s="850"/>
    </row>
    <row r="63971" spans="85:87" x14ac:dyDescent="0.25">
      <c r="CG63971" s="768"/>
      <c r="CH63971" s="768"/>
      <c r="CI63971" s="850"/>
    </row>
    <row r="63972" spans="85:87" x14ac:dyDescent="0.25">
      <c r="CG63972" s="768"/>
      <c r="CH63972" s="768"/>
      <c r="CI63972" s="850"/>
    </row>
    <row r="63973" spans="85:87" x14ac:dyDescent="0.25">
      <c r="CG63973" s="768"/>
      <c r="CH63973" s="768"/>
      <c r="CI63973" s="850"/>
    </row>
    <row r="63974" spans="85:87" x14ac:dyDescent="0.25">
      <c r="CG63974" s="768"/>
      <c r="CH63974" s="768"/>
      <c r="CI63974" s="850"/>
    </row>
    <row r="63975" spans="85:87" x14ac:dyDescent="0.25">
      <c r="CG63975" s="768"/>
      <c r="CH63975" s="768"/>
      <c r="CI63975" s="850"/>
    </row>
    <row r="63976" spans="85:87" x14ac:dyDescent="0.25">
      <c r="CG63976" s="768"/>
      <c r="CH63976" s="768"/>
      <c r="CI63976" s="850"/>
    </row>
    <row r="63977" spans="85:87" x14ac:dyDescent="0.25">
      <c r="CG63977" s="768"/>
      <c r="CH63977" s="768"/>
      <c r="CI63977" s="850"/>
    </row>
    <row r="63978" spans="85:87" x14ac:dyDescent="0.25">
      <c r="CG63978" s="768"/>
      <c r="CH63978" s="768"/>
      <c r="CI63978" s="850"/>
    </row>
    <row r="63979" spans="85:87" x14ac:dyDescent="0.25">
      <c r="CG63979" s="768"/>
      <c r="CH63979" s="768"/>
      <c r="CI63979" s="850"/>
    </row>
    <row r="63980" spans="85:87" x14ac:dyDescent="0.25">
      <c r="CG63980" s="768"/>
      <c r="CH63980" s="768"/>
      <c r="CI63980" s="850"/>
    </row>
    <row r="63981" spans="85:87" x14ac:dyDescent="0.25">
      <c r="CG63981" s="768"/>
      <c r="CH63981" s="768"/>
      <c r="CI63981" s="850"/>
    </row>
    <row r="63982" spans="85:87" x14ac:dyDescent="0.25">
      <c r="CG63982" s="768"/>
      <c r="CH63982" s="768"/>
      <c r="CI63982" s="850"/>
    </row>
    <row r="63983" spans="85:87" x14ac:dyDescent="0.25">
      <c r="CG63983" s="768"/>
      <c r="CH63983" s="768"/>
      <c r="CI63983" s="850"/>
    </row>
    <row r="63984" spans="85:87" x14ac:dyDescent="0.25">
      <c r="CG63984" s="768"/>
      <c r="CH63984" s="768"/>
      <c r="CI63984" s="850"/>
    </row>
    <row r="63985" spans="85:87" x14ac:dyDescent="0.25">
      <c r="CG63985" s="768"/>
      <c r="CH63985" s="768"/>
      <c r="CI63985" s="850"/>
    </row>
    <row r="63986" spans="85:87" x14ac:dyDescent="0.25">
      <c r="CG63986" s="768"/>
      <c r="CH63986" s="768"/>
      <c r="CI63986" s="850"/>
    </row>
    <row r="63987" spans="85:87" x14ac:dyDescent="0.25">
      <c r="CG63987" s="768"/>
      <c r="CH63987" s="768"/>
      <c r="CI63987" s="850"/>
    </row>
    <row r="63988" spans="85:87" x14ac:dyDescent="0.25">
      <c r="CG63988" s="768"/>
      <c r="CH63988" s="768"/>
      <c r="CI63988" s="850"/>
    </row>
    <row r="63989" spans="85:87" x14ac:dyDescent="0.25">
      <c r="CG63989" s="768"/>
      <c r="CH63989" s="768"/>
      <c r="CI63989" s="850"/>
    </row>
    <row r="63990" spans="85:87" x14ac:dyDescent="0.25">
      <c r="CG63990" s="768"/>
      <c r="CH63990" s="768"/>
      <c r="CI63990" s="850"/>
    </row>
    <row r="63991" spans="85:87" x14ac:dyDescent="0.25">
      <c r="CG63991" s="768"/>
      <c r="CH63991" s="768"/>
      <c r="CI63991" s="850"/>
    </row>
    <row r="63992" spans="85:87" x14ac:dyDescent="0.25">
      <c r="CG63992" s="768"/>
      <c r="CH63992" s="768"/>
      <c r="CI63992" s="850"/>
    </row>
    <row r="63993" spans="85:87" x14ac:dyDescent="0.25">
      <c r="CG63993" s="768"/>
      <c r="CH63993" s="768"/>
      <c r="CI63993" s="850"/>
    </row>
    <row r="63994" spans="85:87" x14ac:dyDescent="0.25">
      <c r="CG63994" s="768"/>
      <c r="CH63994" s="768"/>
      <c r="CI63994" s="850"/>
    </row>
    <row r="63995" spans="85:87" x14ac:dyDescent="0.25">
      <c r="CG63995" s="768"/>
      <c r="CH63995" s="768"/>
      <c r="CI63995" s="850"/>
    </row>
    <row r="63996" spans="85:87" x14ac:dyDescent="0.25">
      <c r="CG63996" s="768"/>
      <c r="CH63996" s="768"/>
      <c r="CI63996" s="850"/>
    </row>
    <row r="63997" spans="85:87" x14ac:dyDescent="0.25">
      <c r="CG63997" s="768"/>
      <c r="CH63997" s="768"/>
      <c r="CI63997" s="850"/>
    </row>
    <row r="63998" spans="85:87" x14ac:dyDescent="0.25">
      <c r="CG63998" s="768"/>
      <c r="CH63998" s="768"/>
      <c r="CI63998" s="850"/>
    </row>
    <row r="63999" spans="85:87" x14ac:dyDescent="0.25">
      <c r="CG63999" s="768"/>
      <c r="CH63999" s="768"/>
      <c r="CI63999" s="850"/>
    </row>
    <row r="64000" spans="85:87" x14ac:dyDescent="0.25">
      <c r="CG64000" s="768"/>
      <c r="CH64000" s="768"/>
      <c r="CI64000" s="850"/>
    </row>
    <row r="64001" spans="85:87" x14ac:dyDescent="0.25">
      <c r="CG64001" s="768"/>
      <c r="CH64001" s="768"/>
      <c r="CI64001" s="850"/>
    </row>
    <row r="64002" spans="85:87" x14ac:dyDescent="0.25">
      <c r="CG64002" s="768"/>
      <c r="CH64002" s="768"/>
      <c r="CI64002" s="850"/>
    </row>
    <row r="64003" spans="85:87" x14ac:dyDescent="0.25">
      <c r="CG64003" s="768"/>
      <c r="CH64003" s="768"/>
      <c r="CI64003" s="850"/>
    </row>
    <row r="64004" spans="85:87" x14ac:dyDescent="0.25">
      <c r="CG64004" s="768"/>
      <c r="CH64004" s="768"/>
      <c r="CI64004" s="850"/>
    </row>
    <row r="64005" spans="85:87" x14ac:dyDescent="0.25">
      <c r="CG64005" s="768"/>
      <c r="CH64005" s="768"/>
      <c r="CI64005" s="850"/>
    </row>
    <row r="64006" spans="85:87" x14ac:dyDescent="0.25">
      <c r="CG64006" s="768"/>
      <c r="CH64006" s="768"/>
      <c r="CI64006" s="850"/>
    </row>
    <row r="64007" spans="85:87" x14ac:dyDescent="0.25">
      <c r="CG64007" s="768"/>
      <c r="CH64007" s="768"/>
      <c r="CI64007" s="850"/>
    </row>
    <row r="64008" spans="85:87" x14ac:dyDescent="0.25">
      <c r="CG64008" s="768"/>
      <c r="CH64008" s="768"/>
      <c r="CI64008" s="850"/>
    </row>
    <row r="64009" spans="85:87" x14ac:dyDescent="0.25">
      <c r="CG64009" s="768"/>
      <c r="CH64009" s="768"/>
      <c r="CI64009" s="850"/>
    </row>
    <row r="64010" spans="85:87" x14ac:dyDescent="0.25">
      <c r="CG64010" s="768"/>
      <c r="CH64010" s="768"/>
      <c r="CI64010" s="850"/>
    </row>
    <row r="64011" spans="85:87" x14ac:dyDescent="0.25">
      <c r="CG64011" s="768"/>
      <c r="CH64011" s="768"/>
      <c r="CI64011" s="850"/>
    </row>
    <row r="64012" spans="85:87" x14ac:dyDescent="0.25">
      <c r="CG64012" s="768"/>
      <c r="CH64012" s="768"/>
      <c r="CI64012" s="850"/>
    </row>
    <row r="64013" spans="85:87" x14ac:dyDescent="0.25">
      <c r="CG64013" s="768"/>
      <c r="CH64013" s="768"/>
      <c r="CI64013" s="850"/>
    </row>
    <row r="64014" spans="85:87" x14ac:dyDescent="0.25">
      <c r="CG64014" s="768"/>
      <c r="CH64014" s="768"/>
      <c r="CI64014" s="850"/>
    </row>
    <row r="64015" spans="85:87" x14ac:dyDescent="0.25">
      <c r="CG64015" s="768"/>
      <c r="CH64015" s="768"/>
      <c r="CI64015" s="850"/>
    </row>
    <row r="64016" spans="85:87" x14ac:dyDescent="0.25">
      <c r="CG64016" s="768"/>
      <c r="CH64016" s="768"/>
      <c r="CI64016" s="850"/>
    </row>
    <row r="64017" spans="85:87" x14ac:dyDescent="0.25">
      <c r="CG64017" s="768"/>
      <c r="CH64017" s="768"/>
      <c r="CI64017" s="850"/>
    </row>
    <row r="64018" spans="85:87" x14ac:dyDescent="0.25">
      <c r="CG64018" s="768"/>
      <c r="CH64018" s="768"/>
      <c r="CI64018" s="850"/>
    </row>
    <row r="64019" spans="85:87" x14ac:dyDescent="0.25">
      <c r="CG64019" s="768"/>
      <c r="CH64019" s="768"/>
      <c r="CI64019" s="850"/>
    </row>
    <row r="64020" spans="85:87" x14ac:dyDescent="0.25">
      <c r="CG64020" s="768"/>
      <c r="CH64020" s="768"/>
      <c r="CI64020" s="850"/>
    </row>
    <row r="64021" spans="85:87" x14ac:dyDescent="0.25">
      <c r="CG64021" s="768"/>
      <c r="CH64021" s="768"/>
      <c r="CI64021" s="850"/>
    </row>
    <row r="64022" spans="85:87" x14ac:dyDescent="0.25">
      <c r="CG64022" s="768"/>
      <c r="CH64022" s="768"/>
      <c r="CI64022" s="850"/>
    </row>
    <row r="64023" spans="85:87" x14ac:dyDescent="0.25">
      <c r="CG64023" s="768"/>
      <c r="CH64023" s="768"/>
      <c r="CI64023" s="850"/>
    </row>
    <row r="64024" spans="85:87" x14ac:dyDescent="0.25">
      <c r="CG64024" s="768"/>
      <c r="CH64024" s="768"/>
      <c r="CI64024" s="850"/>
    </row>
    <row r="64025" spans="85:87" x14ac:dyDescent="0.25">
      <c r="CG64025" s="768"/>
      <c r="CH64025" s="768"/>
      <c r="CI64025" s="850"/>
    </row>
    <row r="64026" spans="85:87" x14ac:dyDescent="0.25">
      <c r="CG64026" s="768"/>
      <c r="CH64026" s="768"/>
      <c r="CI64026" s="850"/>
    </row>
    <row r="64027" spans="85:87" x14ac:dyDescent="0.25">
      <c r="CG64027" s="768"/>
      <c r="CH64027" s="768"/>
      <c r="CI64027" s="850"/>
    </row>
    <row r="64028" spans="85:87" x14ac:dyDescent="0.25">
      <c r="CG64028" s="768"/>
      <c r="CH64028" s="768"/>
      <c r="CI64028" s="850"/>
    </row>
    <row r="64029" spans="85:87" x14ac:dyDescent="0.25">
      <c r="CG64029" s="768"/>
      <c r="CH64029" s="768"/>
      <c r="CI64029" s="850"/>
    </row>
    <row r="64030" spans="85:87" x14ac:dyDescent="0.25">
      <c r="CG64030" s="768"/>
      <c r="CH64030" s="768"/>
      <c r="CI64030" s="850"/>
    </row>
    <row r="64031" spans="85:87" x14ac:dyDescent="0.25">
      <c r="CG64031" s="768"/>
      <c r="CH64031" s="768"/>
      <c r="CI64031" s="850"/>
    </row>
    <row r="64032" spans="85:87" x14ac:dyDescent="0.25">
      <c r="CG64032" s="768"/>
      <c r="CH64032" s="768"/>
      <c r="CI64032" s="850"/>
    </row>
    <row r="64033" spans="85:87" x14ac:dyDescent="0.25">
      <c r="CG64033" s="768"/>
      <c r="CH64033" s="768"/>
      <c r="CI64033" s="850"/>
    </row>
    <row r="64034" spans="85:87" x14ac:dyDescent="0.25">
      <c r="CG64034" s="768"/>
      <c r="CH64034" s="768"/>
      <c r="CI64034" s="850"/>
    </row>
    <row r="64035" spans="85:87" x14ac:dyDescent="0.25">
      <c r="CG64035" s="768"/>
      <c r="CH64035" s="768"/>
      <c r="CI64035" s="850"/>
    </row>
    <row r="64036" spans="85:87" x14ac:dyDescent="0.25">
      <c r="CG64036" s="768"/>
      <c r="CH64036" s="768"/>
      <c r="CI64036" s="850"/>
    </row>
    <row r="64037" spans="85:87" x14ac:dyDescent="0.25">
      <c r="CG64037" s="768"/>
      <c r="CH64037" s="768"/>
      <c r="CI64037" s="850"/>
    </row>
    <row r="64038" spans="85:87" x14ac:dyDescent="0.25">
      <c r="CG64038" s="768"/>
      <c r="CH64038" s="768"/>
      <c r="CI64038" s="850"/>
    </row>
    <row r="64039" spans="85:87" x14ac:dyDescent="0.25">
      <c r="CG64039" s="768"/>
      <c r="CH64039" s="768"/>
      <c r="CI64039" s="850"/>
    </row>
    <row r="64040" spans="85:87" x14ac:dyDescent="0.25">
      <c r="CG64040" s="768"/>
      <c r="CH64040" s="768"/>
      <c r="CI64040" s="850"/>
    </row>
    <row r="64041" spans="85:87" x14ac:dyDescent="0.25">
      <c r="CG64041" s="768"/>
      <c r="CH64041" s="768"/>
      <c r="CI64041" s="850"/>
    </row>
    <row r="64042" spans="85:87" x14ac:dyDescent="0.25">
      <c r="CG64042" s="768"/>
      <c r="CH64042" s="768"/>
      <c r="CI64042" s="850"/>
    </row>
    <row r="64043" spans="85:87" x14ac:dyDescent="0.25">
      <c r="CG64043" s="768"/>
      <c r="CH64043" s="768"/>
      <c r="CI64043" s="850"/>
    </row>
    <row r="64044" spans="85:87" x14ac:dyDescent="0.25">
      <c r="CG64044" s="768"/>
      <c r="CH64044" s="768"/>
      <c r="CI64044" s="850"/>
    </row>
    <row r="64045" spans="85:87" x14ac:dyDescent="0.25">
      <c r="CG64045" s="768"/>
      <c r="CH64045" s="768"/>
      <c r="CI64045" s="850"/>
    </row>
    <row r="64046" spans="85:87" x14ac:dyDescent="0.25">
      <c r="CG64046" s="768"/>
      <c r="CH64046" s="768"/>
      <c r="CI64046" s="850"/>
    </row>
    <row r="64047" spans="85:87" x14ac:dyDescent="0.25">
      <c r="CG64047" s="768"/>
      <c r="CH64047" s="768"/>
      <c r="CI64047" s="850"/>
    </row>
    <row r="64048" spans="85:87" x14ac:dyDescent="0.25">
      <c r="CG64048" s="768"/>
      <c r="CH64048" s="768"/>
      <c r="CI64048" s="850"/>
    </row>
    <row r="64049" spans="85:87" x14ac:dyDescent="0.25">
      <c r="CG64049" s="768"/>
      <c r="CH64049" s="768"/>
      <c r="CI64049" s="850"/>
    </row>
    <row r="64050" spans="85:87" x14ac:dyDescent="0.25">
      <c r="CG64050" s="768"/>
      <c r="CH64050" s="768"/>
      <c r="CI64050" s="850"/>
    </row>
    <row r="64051" spans="85:87" x14ac:dyDescent="0.25">
      <c r="CG64051" s="768"/>
      <c r="CH64051" s="768"/>
      <c r="CI64051" s="850"/>
    </row>
    <row r="64052" spans="85:87" x14ac:dyDescent="0.25">
      <c r="CG64052" s="768"/>
      <c r="CH64052" s="768"/>
      <c r="CI64052" s="850"/>
    </row>
    <row r="64053" spans="85:87" x14ac:dyDescent="0.25">
      <c r="CG64053" s="768"/>
      <c r="CH64053" s="768"/>
      <c r="CI64053" s="850"/>
    </row>
    <row r="64054" spans="85:87" x14ac:dyDescent="0.25">
      <c r="CG64054" s="768"/>
      <c r="CH64054" s="768"/>
      <c r="CI64054" s="850"/>
    </row>
    <row r="64055" spans="85:87" x14ac:dyDescent="0.25">
      <c r="CG64055" s="768"/>
      <c r="CH64055" s="768"/>
      <c r="CI64055" s="850"/>
    </row>
    <row r="64056" spans="85:87" x14ac:dyDescent="0.25">
      <c r="CG64056" s="768"/>
      <c r="CH64056" s="768"/>
      <c r="CI64056" s="850"/>
    </row>
    <row r="64057" spans="85:87" x14ac:dyDescent="0.25">
      <c r="CG64057" s="768"/>
      <c r="CH64057" s="768"/>
      <c r="CI64057" s="850"/>
    </row>
    <row r="64058" spans="85:87" x14ac:dyDescent="0.25">
      <c r="CG64058" s="768"/>
      <c r="CH64058" s="768"/>
      <c r="CI64058" s="850"/>
    </row>
    <row r="64059" spans="85:87" x14ac:dyDescent="0.25">
      <c r="CG64059" s="768"/>
      <c r="CH64059" s="768"/>
      <c r="CI64059" s="850"/>
    </row>
    <row r="64060" spans="85:87" x14ac:dyDescent="0.25">
      <c r="CG64060" s="768"/>
      <c r="CH64060" s="768"/>
      <c r="CI64060" s="850"/>
    </row>
    <row r="64061" spans="85:87" x14ac:dyDescent="0.25">
      <c r="CG64061" s="768"/>
      <c r="CH64061" s="768"/>
      <c r="CI64061" s="850"/>
    </row>
    <row r="64062" spans="85:87" x14ac:dyDescent="0.25">
      <c r="CG64062" s="768"/>
      <c r="CH64062" s="768"/>
      <c r="CI64062" s="850"/>
    </row>
    <row r="64063" spans="85:87" x14ac:dyDescent="0.25">
      <c r="CG64063" s="768"/>
      <c r="CH64063" s="768"/>
      <c r="CI64063" s="850"/>
    </row>
    <row r="64064" spans="85:87" x14ac:dyDescent="0.25">
      <c r="CG64064" s="768"/>
      <c r="CH64064" s="768"/>
      <c r="CI64064" s="850"/>
    </row>
    <row r="64065" spans="85:87" x14ac:dyDescent="0.25">
      <c r="CG64065" s="768"/>
      <c r="CH64065" s="768"/>
      <c r="CI64065" s="850"/>
    </row>
    <row r="64066" spans="85:87" x14ac:dyDescent="0.25">
      <c r="CG64066" s="768"/>
      <c r="CH64066" s="768"/>
      <c r="CI64066" s="850"/>
    </row>
    <row r="64067" spans="85:87" x14ac:dyDescent="0.25">
      <c r="CG64067" s="768"/>
      <c r="CH64067" s="768"/>
      <c r="CI64067" s="850"/>
    </row>
    <row r="64068" spans="85:87" x14ac:dyDescent="0.25">
      <c r="CG64068" s="768"/>
      <c r="CH64068" s="768"/>
      <c r="CI64068" s="850"/>
    </row>
    <row r="64069" spans="85:87" x14ac:dyDescent="0.25">
      <c r="CG64069" s="768"/>
      <c r="CH64069" s="768"/>
      <c r="CI64069" s="850"/>
    </row>
    <row r="64070" spans="85:87" x14ac:dyDescent="0.25">
      <c r="CG64070" s="768"/>
      <c r="CH64070" s="768"/>
      <c r="CI64070" s="850"/>
    </row>
    <row r="64071" spans="85:87" x14ac:dyDescent="0.25">
      <c r="CG64071" s="768"/>
      <c r="CH64071" s="768"/>
      <c r="CI64071" s="850"/>
    </row>
    <row r="64072" spans="85:87" x14ac:dyDescent="0.25">
      <c r="CG64072" s="768"/>
      <c r="CH64072" s="768"/>
      <c r="CI64072" s="850"/>
    </row>
    <row r="64073" spans="85:87" x14ac:dyDescent="0.25">
      <c r="CG64073" s="768"/>
      <c r="CH64073" s="768"/>
      <c r="CI64073" s="850"/>
    </row>
    <row r="64074" spans="85:87" x14ac:dyDescent="0.25">
      <c r="CG64074" s="768"/>
      <c r="CH64074" s="768"/>
      <c r="CI64074" s="850"/>
    </row>
    <row r="64075" spans="85:87" x14ac:dyDescent="0.25">
      <c r="CG64075" s="768"/>
      <c r="CH64075" s="768"/>
      <c r="CI64075" s="850"/>
    </row>
    <row r="64076" spans="85:87" x14ac:dyDescent="0.25">
      <c r="CG64076" s="768"/>
      <c r="CH64076" s="768"/>
      <c r="CI64076" s="850"/>
    </row>
    <row r="64077" spans="85:87" x14ac:dyDescent="0.25">
      <c r="CG64077" s="768"/>
      <c r="CH64077" s="768"/>
      <c r="CI64077" s="850"/>
    </row>
    <row r="64078" spans="85:87" x14ac:dyDescent="0.25">
      <c r="CG64078" s="768"/>
      <c r="CH64078" s="768"/>
      <c r="CI64078" s="850"/>
    </row>
    <row r="64079" spans="85:87" x14ac:dyDescent="0.25">
      <c r="CG64079" s="768"/>
      <c r="CH64079" s="768"/>
      <c r="CI64079" s="850"/>
    </row>
    <row r="64080" spans="85:87" x14ac:dyDescent="0.25">
      <c r="CG64080" s="768"/>
      <c r="CH64080" s="768"/>
      <c r="CI64080" s="850"/>
    </row>
    <row r="64081" spans="85:87" x14ac:dyDescent="0.25">
      <c r="CG64081" s="768"/>
      <c r="CH64081" s="768"/>
      <c r="CI64081" s="850"/>
    </row>
    <row r="64082" spans="85:87" x14ac:dyDescent="0.25">
      <c r="CG64082" s="768"/>
      <c r="CH64082" s="768"/>
      <c r="CI64082" s="850"/>
    </row>
    <row r="64083" spans="85:87" x14ac:dyDescent="0.25">
      <c r="CG64083" s="768"/>
      <c r="CH64083" s="768"/>
      <c r="CI64083" s="850"/>
    </row>
    <row r="64084" spans="85:87" x14ac:dyDescent="0.25">
      <c r="CG64084" s="768"/>
      <c r="CH64084" s="768"/>
      <c r="CI64084" s="850"/>
    </row>
    <row r="64085" spans="85:87" x14ac:dyDescent="0.25">
      <c r="CG64085" s="768"/>
      <c r="CH64085" s="768"/>
      <c r="CI64085" s="850"/>
    </row>
    <row r="64086" spans="85:87" x14ac:dyDescent="0.25">
      <c r="CG64086" s="768"/>
      <c r="CH64086" s="768"/>
      <c r="CI64086" s="850"/>
    </row>
    <row r="64087" spans="85:87" x14ac:dyDescent="0.25">
      <c r="CG64087" s="768"/>
      <c r="CH64087" s="768"/>
      <c r="CI64087" s="850"/>
    </row>
    <row r="64088" spans="85:87" x14ac:dyDescent="0.25">
      <c r="CG64088" s="768"/>
      <c r="CH64088" s="768"/>
      <c r="CI64088" s="850"/>
    </row>
    <row r="64089" spans="85:87" x14ac:dyDescent="0.25">
      <c r="CG64089" s="768"/>
      <c r="CH64089" s="768"/>
      <c r="CI64089" s="850"/>
    </row>
    <row r="64090" spans="85:87" x14ac:dyDescent="0.25">
      <c r="CG64090" s="768"/>
      <c r="CH64090" s="768"/>
      <c r="CI64090" s="850"/>
    </row>
    <row r="64091" spans="85:87" x14ac:dyDescent="0.25">
      <c r="CG64091" s="768"/>
      <c r="CH64091" s="768"/>
      <c r="CI64091" s="850"/>
    </row>
    <row r="64092" spans="85:87" x14ac:dyDescent="0.25">
      <c r="CG64092" s="768"/>
      <c r="CH64092" s="768"/>
      <c r="CI64092" s="850"/>
    </row>
    <row r="64093" spans="85:87" x14ac:dyDescent="0.25">
      <c r="CG64093" s="768"/>
      <c r="CH64093" s="768"/>
      <c r="CI64093" s="850"/>
    </row>
    <row r="64094" spans="85:87" x14ac:dyDescent="0.25">
      <c r="CG64094" s="768"/>
      <c r="CH64094" s="768"/>
      <c r="CI64094" s="850"/>
    </row>
    <row r="64095" spans="85:87" x14ac:dyDescent="0.25">
      <c r="CG64095" s="768"/>
      <c r="CH64095" s="768"/>
      <c r="CI64095" s="850"/>
    </row>
    <row r="64096" spans="85:87" x14ac:dyDescent="0.25">
      <c r="CG64096" s="768"/>
      <c r="CH64096" s="768"/>
      <c r="CI64096" s="850"/>
    </row>
    <row r="64097" spans="85:87" x14ac:dyDescent="0.25">
      <c r="CG64097" s="768"/>
      <c r="CH64097" s="768"/>
      <c r="CI64097" s="850"/>
    </row>
    <row r="64098" spans="85:87" x14ac:dyDescent="0.25">
      <c r="CG64098" s="768"/>
      <c r="CH64098" s="768"/>
      <c r="CI64098" s="850"/>
    </row>
    <row r="64099" spans="85:87" x14ac:dyDescent="0.25">
      <c r="CG64099" s="768"/>
      <c r="CH64099" s="768"/>
      <c r="CI64099" s="850"/>
    </row>
    <row r="64100" spans="85:87" x14ac:dyDescent="0.25">
      <c r="CG64100" s="768"/>
      <c r="CH64100" s="768"/>
      <c r="CI64100" s="850"/>
    </row>
    <row r="64101" spans="85:87" x14ac:dyDescent="0.25">
      <c r="CG64101" s="768"/>
      <c r="CH64101" s="768"/>
      <c r="CI64101" s="850"/>
    </row>
    <row r="64102" spans="85:87" x14ac:dyDescent="0.25">
      <c r="CG64102" s="768"/>
      <c r="CH64102" s="768"/>
      <c r="CI64102" s="850"/>
    </row>
    <row r="64103" spans="85:87" x14ac:dyDescent="0.25">
      <c r="CG64103" s="768"/>
      <c r="CH64103" s="768"/>
      <c r="CI64103" s="850"/>
    </row>
    <row r="64104" spans="85:87" x14ac:dyDescent="0.25">
      <c r="CG64104" s="768"/>
      <c r="CH64104" s="768"/>
      <c r="CI64104" s="850"/>
    </row>
    <row r="64105" spans="85:87" x14ac:dyDescent="0.25">
      <c r="CG64105" s="768"/>
      <c r="CH64105" s="768"/>
      <c r="CI64105" s="850"/>
    </row>
    <row r="64106" spans="85:87" x14ac:dyDescent="0.25">
      <c r="CG64106" s="768"/>
      <c r="CH64106" s="768"/>
      <c r="CI64106" s="850"/>
    </row>
    <row r="64107" spans="85:87" x14ac:dyDescent="0.25">
      <c r="CG64107" s="768"/>
      <c r="CH64107" s="768"/>
      <c r="CI64107" s="850"/>
    </row>
    <row r="64108" spans="85:87" x14ac:dyDescent="0.25">
      <c r="CG64108" s="768"/>
      <c r="CH64108" s="768"/>
      <c r="CI64108" s="850"/>
    </row>
    <row r="64109" spans="85:87" x14ac:dyDescent="0.25">
      <c r="CG64109" s="768"/>
      <c r="CH64109" s="768"/>
      <c r="CI64109" s="850"/>
    </row>
    <row r="64110" spans="85:87" x14ac:dyDescent="0.25">
      <c r="CG64110" s="768"/>
      <c r="CH64110" s="768"/>
      <c r="CI64110" s="850"/>
    </row>
    <row r="64111" spans="85:87" x14ac:dyDescent="0.25">
      <c r="CG64111" s="768"/>
      <c r="CH64111" s="768"/>
      <c r="CI64111" s="850"/>
    </row>
    <row r="64112" spans="85:87" x14ac:dyDescent="0.25">
      <c r="CG64112" s="768"/>
      <c r="CH64112" s="768"/>
      <c r="CI64112" s="850"/>
    </row>
    <row r="64113" spans="85:87" x14ac:dyDescent="0.25">
      <c r="CG64113" s="768"/>
      <c r="CH64113" s="768"/>
      <c r="CI64113" s="850"/>
    </row>
    <row r="64114" spans="85:87" x14ac:dyDescent="0.25">
      <c r="CG64114" s="768"/>
      <c r="CH64114" s="768"/>
      <c r="CI64114" s="850"/>
    </row>
    <row r="64115" spans="85:87" x14ac:dyDescent="0.25">
      <c r="CG64115" s="768"/>
      <c r="CH64115" s="768"/>
      <c r="CI64115" s="850"/>
    </row>
    <row r="64116" spans="85:87" x14ac:dyDescent="0.25">
      <c r="CG64116" s="768"/>
      <c r="CH64116" s="768"/>
      <c r="CI64116" s="850"/>
    </row>
    <row r="64117" spans="85:87" x14ac:dyDescent="0.25">
      <c r="CG64117" s="768"/>
      <c r="CH64117" s="768"/>
      <c r="CI64117" s="850"/>
    </row>
    <row r="64118" spans="85:87" x14ac:dyDescent="0.25">
      <c r="CG64118" s="768"/>
      <c r="CH64118" s="768"/>
      <c r="CI64118" s="850"/>
    </row>
    <row r="64119" spans="85:87" x14ac:dyDescent="0.25">
      <c r="CG64119" s="768"/>
      <c r="CH64119" s="768"/>
      <c r="CI64119" s="850"/>
    </row>
    <row r="64120" spans="85:87" x14ac:dyDescent="0.25">
      <c r="CG64120" s="768"/>
      <c r="CH64120" s="768"/>
      <c r="CI64120" s="850"/>
    </row>
    <row r="64121" spans="85:87" x14ac:dyDescent="0.25">
      <c r="CG64121" s="768"/>
      <c r="CH64121" s="768"/>
      <c r="CI64121" s="850"/>
    </row>
    <row r="64122" spans="85:87" x14ac:dyDescent="0.25">
      <c r="CG64122" s="768"/>
      <c r="CH64122" s="768"/>
      <c r="CI64122" s="850"/>
    </row>
    <row r="64123" spans="85:87" x14ac:dyDescent="0.25">
      <c r="CG64123" s="768"/>
      <c r="CH64123" s="768"/>
      <c r="CI64123" s="850"/>
    </row>
    <row r="64124" spans="85:87" x14ac:dyDescent="0.25">
      <c r="CG64124" s="768"/>
      <c r="CH64124" s="768"/>
      <c r="CI64124" s="850"/>
    </row>
    <row r="64125" spans="85:87" x14ac:dyDescent="0.25">
      <c r="CG64125" s="768"/>
      <c r="CH64125" s="768"/>
      <c r="CI64125" s="850"/>
    </row>
    <row r="64126" spans="85:87" x14ac:dyDescent="0.25">
      <c r="CG64126" s="768"/>
      <c r="CH64126" s="768"/>
      <c r="CI64126" s="850"/>
    </row>
    <row r="64127" spans="85:87" x14ac:dyDescent="0.25">
      <c r="CG64127" s="768"/>
      <c r="CH64127" s="768"/>
      <c r="CI64127" s="850"/>
    </row>
    <row r="64128" spans="85:87" x14ac:dyDescent="0.25">
      <c r="CG64128" s="768"/>
      <c r="CH64128" s="768"/>
      <c r="CI64128" s="850"/>
    </row>
    <row r="64129" spans="85:87" x14ac:dyDescent="0.25">
      <c r="CG64129" s="768"/>
      <c r="CH64129" s="768"/>
      <c r="CI64129" s="850"/>
    </row>
    <row r="64130" spans="85:87" x14ac:dyDescent="0.25">
      <c r="CG64130" s="768"/>
      <c r="CH64130" s="768"/>
      <c r="CI64130" s="850"/>
    </row>
    <row r="64131" spans="85:87" x14ac:dyDescent="0.25">
      <c r="CG64131" s="768"/>
      <c r="CH64131" s="768"/>
      <c r="CI64131" s="850"/>
    </row>
    <row r="64132" spans="85:87" x14ac:dyDescent="0.25">
      <c r="CG64132" s="768"/>
      <c r="CH64132" s="768"/>
      <c r="CI64132" s="850"/>
    </row>
    <row r="64133" spans="85:87" x14ac:dyDescent="0.25">
      <c r="CG64133" s="768"/>
      <c r="CH64133" s="768"/>
      <c r="CI64133" s="850"/>
    </row>
    <row r="64134" spans="85:87" x14ac:dyDescent="0.25">
      <c r="CG64134" s="768"/>
      <c r="CH64134" s="768"/>
      <c r="CI64134" s="850"/>
    </row>
    <row r="64135" spans="85:87" x14ac:dyDescent="0.25">
      <c r="CG64135" s="768"/>
      <c r="CH64135" s="768"/>
      <c r="CI64135" s="850"/>
    </row>
    <row r="64136" spans="85:87" x14ac:dyDescent="0.25">
      <c r="CG64136" s="768"/>
      <c r="CH64136" s="768"/>
      <c r="CI64136" s="850"/>
    </row>
    <row r="64137" spans="85:87" x14ac:dyDescent="0.25">
      <c r="CG64137" s="768"/>
      <c r="CH64137" s="768"/>
      <c r="CI64137" s="850"/>
    </row>
    <row r="64138" spans="85:87" x14ac:dyDescent="0.25">
      <c r="CG64138" s="768"/>
      <c r="CH64138" s="768"/>
      <c r="CI64138" s="850"/>
    </row>
    <row r="64139" spans="85:87" x14ac:dyDescent="0.25">
      <c r="CG64139" s="768"/>
      <c r="CH64139" s="768"/>
      <c r="CI64139" s="850"/>
    </row>
    <row r="64140" spans="85:87" x14ac:dyDescent="0.25">
      <c r="CG64140" s="768"/>
      <c r="CH64140" s="768"/>
      <c r="CI64140" s="850"/>
    </row>
    <row r="64141" spans="85:87" x14ac:dyDescent="0.25">
      <c r="CG64141" s="768"/>
      <c r="CH64141" s="768"/>
      <c r="CI64141" s="850"/>
    </row>
    <row r="64142" spans="85:87" x14ac:dyDescent="0.25">
      <c r="CG64142" s="768"/>
      <c r="CH64142" s="768"/>
      <c r="CI64142" s="850"/>
    </row>
    <row r="64143" spans="85:87" x14ac:dyDescent="0.25">
      <c r="CG64143" s="768"/>
      <c r="CH64143" s="768"/>
      <c r="CI64143" s="850"/>
    </row>
    <row r="64144" spans="85:87" x14ac:dyDescent="0.25">
      <c r="CG64144" s="768"/>
      <c r="CH64144" s="768"/>
      <c r="CI64144" s="850"/>
    </row>
    <row r="64145" spans="85:87" x14ac:dyDescent="0.25">
      <c r="CG64145" s="768"/>
      <c r="CH64145" s="768"/>
      <c r="CI64145" s="850"/>
    </row>
    <row r="64146" spans="85:87" x14ac:dyDescent="0.25">
      <c r="CG64146" s="768"/>
      <c r="CH64146" s="768"/>
      <c r="CI64146" s="850"/>
    </row>
    <row r="64147" spans="85:87" x14ac:dyDescent="0.25">
      <c r="CG64147" s="768"/>
      <c r="CH64147" s="768"/>
      <c r="CI64147" s="850"/>
    </row>
    <row r="64148" spans="85:87" x14ac:dyDescent="0.25">
      <c r="CG64148" s="768"/>
      <c r="CH64148" s="768"/>
      <c r="CI64148" s="850"/>
    </row>
    <row r="64149" spans="85:87" x14ac:dyDescent="0.25">
      <c r="CG64149" s="768"/>
      <c r="CH64149" s="768"/>
      <c r="CI64149" s="850"/>
    </row>
    <row r="64150" spans="85:87" x14ac:dyDescent="0.25">
      <c r="CG64150" s="768"/>
      <c r="CH64150" s="768"/>
      <c r="CI64150" s="850"/>
    </row>
    <row r="64151" spans="85:87" x14ac:dyDescent="0.25">
      <c r="CG64151" s="768"/>
      <c r="CH64151" s="768"/>
      <c r="CI64151" s="850"/>
    </row>
    <row r="64152" spans="85:87" x14ac:dyDescent="0.25">
      <c r="CG64152" s="768"/>
      <c r="CH64152" s="768"/>
      <c r="CI64152" s="850"/>
    </row>
    <row r="64153" spans="85:87" x14ac:dyDescent="0.25">
      <c r="CG64153" s="768"/>
      <c r="CH64153" s="768"/>
      <c r="CI64153" s="850"/>
    </row>
    <row r="64154" spans="85:87" x14ac:dyDescent="0.25">
      <c r="CG64154" s="768"/>
      <c r="CH64154" s="768"/>
      <c r="CI64154" s="850"/>
    </row>
    <row r="64155" spans="85:87" x14ac:dyDescent="0.25">
      <c r="CG64155" s="768"/>
      <c r="CH64155" s="768"/>
      <c r="CI64155" s="850"/>
    </row>
    <row r="64156" spans="85:87" x14ac:dyDescent="0.25">
      <c r="CG64156" s="768"/>
      <c r="CH64156" s="768"/>
      <c r="CI64156" s="850"/>
    </row>
    <row r="64157" spans="85:87" x14ac:dyDescent="0.25">
      <c r="CG64157" s="768"/>
      <c r="CH64157" s="768"/>
      <c r="CI64157" s="850"/>
    </row>
    <row r="64158" spans="85:87" x14ac:dyDescent="0.25">
      <c r="CG64158" s="768"/>
      <c r="CH64158" s="768"/>
      <c r="CI64158" s="850"/>
    </row>
    <row r="64159" spans="85:87" x14ac:dyDescent="0.25">
      <c r="CG64159" s="768"/>
      <c r="CH64159" s="768"/>
      <c r="CI64159" s="850"/>
    </row>
    <row r="64160" spans="85:87" x14ac:dyDescent="0.25">
      <c r="CG64160" s="768"/>
      <c r="CH64160" s="768"/>
      <c r="CI64160" s="850"/>
    </row>
    <row r="64161" spans="85:87" x14ac:dyDescent="0.25">
      <c r="CG64161" s="768"/>
      <c r="CH64161" s="768"/>
      <c r="CI64161" s="850"/>
    </row>
    <row r="64162" spans="85:87" x14ac:dyDescent="0.25">
      <c r="CG64162" s="768"/>
      <c r="CH64162" s="768"/>
      <c r="CI64162" s="850"/>
    </row>
    <row r="64163" spans="85:87" x14ac:dyDescent="0.25">
      <c r="CG64163" s="768"/>
      <c r="CH64163" s="768"/>
      <c r="CI64163" s="850"/>
    </row>
    <row r="64164" spans="85:87" x14ac:dyDescent="0.25">
      <c r="CG64164" s="768"/>
      <c r="CH64164" s="768"/>
      <c r="CI64164" s="850"/>
    </row>
    <row r="64165" spans="85:87" x14ac:dyDescent="0.25">
      <c r="CG64165" s="768"/>
      <c r="CH64165" s="768"/>
      <c r="CI64165" s="850"/>
    </row>
    <row r="64166" spans="85:87" x14ac:dyDescent="0.25">
      <c r="CG64166" s="768"/>
      <c r="CH64166" s="768"/>
      <c r="CI64166" s="850"/>
    </row>
    <row r="64167" spans="85:87" x14ac:dyDescent="0.25">
      <c r="CG64167" s="768"/>
      <c r="CH64167" s="768"/>
      <c r="CI64167" s="850"/>
    </row>
    <row r="64168" spans="85:87" x14ac:dyDescent="0.25">
      <c r="CG64168" s="768"/>
      <c r="CH64168" s="768"/>
      <c r="CI64168" s="850"/>
    </row>
    <row r="64169" spans="85:87" x14ac:dyDescent="0.25">
      <c r="CG64169" s="768"/>
      <c r="CH64169" s="768"/>
      <c r="CI64169" s="850"/>
    </row>
    <row r="64170" spans="85:87" x14ac:dyDescent="0.25">
      <c r="CG64170" s="768"/>
      <c r="CH64170" s="768"/>
      <c r="CI64170" s="850"/>
    </row>
    <row r="64171" spans="85:87" x14ac:dyDescent="0.25">
      <c r="CG64171" s="768"/>
      <c r="CH64171" s="768"/>
      <c r="CI64171" s="850"/>
    </row>
    <row r="64172" spans="85:87" x14ac:dyDescent="0.25">
      <c r="CG64172" s="768"/>
      <c r="CH64172" s="768"/>
      <c r="CI64172" s="850"/>
    </row>
    <row r="64173" spans="85:87" x14ac:dyDescent="0.25">
      <c r="CG64173" s="768"/>
      <c r="CH64173" s="768"/>
      <c r="CI64173" s="850"/>
    </row>
    <row r="64174" spans="85:87" x14ac:dyDescent="0.25">
      <c r="CG64174" s="768"/>
      <c r="CH64174" s="768"/>
      <c r="CI64174" s="850"/>
    </row>
    <row r="64175" spans="85:87" x14ac:dyDescent="0.25">
      <c r="CG64175" s="768"/>
      <c r="CH64175" s="768"/>
      <c r="CI64175" s="850"/>
    </row>
    <row r="64176" spans="85:87" x14ac:dyDescent="0.25">
      <c r="CG64176" s="768"/>
      <c r="CH64176" s="768"/>
      <c r="CI64176" s="850"/>
    </row>
    <row r="64177" spans="85:87" x14ac:dyDescent="0.25">
      <c r="CG64177" s="768"/>
      <c r="CH64177" s="768"/>
      <c r="CI64177" s="850"/>
    </row>
    <row r="64178" spans="85:87" x14ac:dyDescent="0.25">
      <c r="CG64178" s="768"/>
      <c r="CH64178" s="768"/>
      <c r="CI64178" s="850"/>
    </row>
    <row r="64179" spans="85:87" x14ac:dyDescent="0.25">
      <c r="CG64179" s="768"/>
      <c r="CH64179" s="768"/>
      <c r="CI64179" s="850"/>
    </row>
    <row r="64180" spans="85:87" x14ac:dyDescent="0.25">
      <c r="CG64180" s="768"/>
      <c r="CH64180" s="768"/>
      <c r="CI64180" s="850"/>
    </row>
    <row r="64181" spans="85:87" x14ac:dyDescent="0.25">
      <c r="CG64181" s="768"/>
      <c r="CH64181" s="768"/>
      <c r="CI64181" s="850"/>
    </row>
    <row r="64182" spans="85:87" x14ac:dyDescent="0.25">
      <c r="CG64182" s="768"/>
      <c r="CH64182" s="768"/>
      <c r="CI64182" s="850"/>
    </row>
    <row r="64183" spans="85:87" x14ac:dyDescent="0.25">
      <c r="CG64183" s="768"/>
      <c r="CH64183" s="768"/>
      <c r="CI64183" s="850"/>
    </row>
    <row r="64184" spans="85:87" x14ac:dyDescent="0.25">
      <c r="CG64184" s="768"/>
      <c r="CH64184" s="768"/>
      <c r="CI64184" s="850"/>
    </row>
    <row r="64185" spans="85:87" x14ac:dyDescent="0.25">
      <c r="CG64185" s="768"/>
      <c r="CH64185" s="768"/>
      <c r="CI64185" s="850"/>
    </row>
    <row r="64186" spans="85:87" x14ac:dyDescent="0.25">
      <c r="CG64186" s="768"/>
      <c r="CH64186" s="768"/>
      <c r="CI64186" s="850"/>
    </row>
    <row r="64187" spans="85:87" x14ac:dyDescent="0.25">
      <c r="CG64187" s="768"/>
      <c r="CH64187" s="768"/>
      <c r="CI64187" s="850"/>
    </row>
    <row r="64188" spans="85:87" x14ac:dyDescent="0.25">
      <c r="CG64188" s="768"/>
      <c r="CH64188" s="768"/>
      <c r="CI64188" s="850"/>
    </row>
    <row r="64189" spans="85:87" x14ac:dyDescent="0.25">
      <c r="CG64189" s="768"/>
      <c r="CH64189" s="768"/>
      <c r="CI64189" s="850"/>
    </row>
    <row r="64190" spans="85:87" x14ac:dyDescent="0.25">
      <c r="CG64190" s="768"/>
      <c r="CH64190" s="768"/>
      <c r="CI64190" s="850"/>
    </row>
    <row r="64191" spans="85:87" x14ac:dyDescent="0.25">
      <c r="CG64191" s="768"/>
      <c r="CH64191" s="768"/>
      <c r="CI64191" s="850"/>
    </row>
    <row r="64192" spans="85:87" x14ac:dyDescent="0.25">
      <c r="CG64192" s="768"/>
      <c r="CH64192" s="768"/>
      <c r="CI64192" s="850"/>
    </row>
    <row r="64193" spans="85:87" x14ac:dyDescent="0.25">
      <c r="CG64193" s="768"/>
      <c r="CH64193" s="768"/>
      <c r="CI64193" s="850"/>
    </row>
    <row r="64194" spans="85:87" x14ac:dyDescent="0.25">
      <c r="CG64194" s="768"/>
      <c r="CH64194" s="768"/>
      <c r="CI64194" s="850"/>
    </row>
    <row r="64195" spans="85:87" x14ac:dyDescent="0.25">
      <c r="CG64195" s="768"/>
      <c r="CH64195" s="768"/>
      <c r="CI64195" s="850"/>
    </row>
    <row r="64196" spans="85:87" x14ac:dyDescent="0.25">
      <c r="CG64196" s="768"/>
      <c r="CH64196" s="768"/>
      <c r="CI64196" s="850"/>
    </row>
    <row r="64197" spans="85:87" x14ac:dyDescent="0.25">
      <c r="CG64197" s="768"/>
      <c r="CH64197" s="768"/>
      <c r="CI64197" s="850"/>
    </row>
    <row r="64198" spans="85:87" x14ac:dyDescent="0.25">
      <c r="CG64198" s="768"/>
      <c r="CH64198" s="768"/>
      <c r="CI64198" s="850"/>
    </row>
    <row r="64199" spans="85:87" x14ac:dyDescent="0.25">
      <c r="CG64199" s="768"/>
      <c r="CH64199" s="768"/>
      <c r="CI64199" s="850"/>
    </row>
    <row r="64200" spans="85:87" x14ac:dyDescent="0.25">
      <c r="CG64200" s="768"/>
      <c r="CH64200" s="768"/>
      <c r="CI64200" s="850"/>
    </row>
    <row r="64201" spans="85:87" x14ac:dyDescent="0.25">
      <c r="CG64201" s="768"/>
      <c r="CH64201" s="768"/>
      <c r="CI64201" s="850"/>
    </row>
    <row r="64202" spans="85:87" x14ac:dyDescent="0.25">
      <c r="CG64202" s="768"/>
      <c r="CH64202" s="768"/>
      <c r="CI64202" s="850"/>
    </row>
    <row r="64203" spans="85:87" x14ac:dyDescent="0.25">
      <c r="CG64203" s="768"/>
      <c r="CH64203" s="768"/>
      <c r="CI64203" s="850"/>
    </row>
    <row r="64204" spans="85:87" x14ac:dyDescent="0.25">
      <c r="CG64204" s="768"/>
      <c r="CH64204" s="768"/>
      <c r="CI64204" s="850"/>
    </row>
    <row r="64205" spans="85:87" x14ac:dyDescent="0.25">
      <c r="CG64205" s="768"/>
      <c r="CH64205" s="768"/>
      <c r="CI64205" s="850"/>
    </row>
    <row r="64206" spans="85:87" x14ac:dyDescent="0.25">
      <c r="CG64206" s="768"/>
      <c r="CH64206" s="768"/>
      <c r="CI64206" s="850"/>
    </row>
    <row r="64207" spans="85:87" x14ac:dyDescent="0.25">
      <c r="CG64207" s="768"/>
      <c r="CH64207" s="768"/>
      <c r="CI64207" s="850"/>
    </row>
    <row r="64208" spans="85:87" x14ac:dyDescent="0.25">
      <c r="CG64208" s="768"/>
      <c r="CH64208" s="768"/>
      <c r="CI64208" s="850"/>
    </row>
    <row r="64209" spans="85:87" x14ac:dyDescent="0.25">
      <c r="CG64209" s="768"/>
      <c r="CH64209" s="768"/>
      <c r="CI64209" s="850"/>
    </row>
    <row r="64210" spans="85:87" x14ac:dyDescent="0.25">
      <c r="CG64210" s="768"/>
      <c r="CH64210" s="768"/>
      <c r="CI64210" s="850"/>
    </row>
    <row r="64211" spans="85:87" x14ac:dyDescent="0.25">
      <c r="CG64211" s="768"/>
      <c r="CH64211" s="768"/>
      <c r="CI64211" s="850"/>
    </row>
    <row r="64212" spans="85:87" x14ac:dyDescent="0.25">
      <c r="CG64212" s="768"/>
      <c r="CH64212" s="768"/>
      <c r="CI64212" s="850"/>
    </row>
    <row r="64213" spans="85:87" x14ac:dyDescent="0.25">
      <c r="CG64213" s="768"/>
      <c r="CH64213" s="768"/>
      <c r="CI64213" s="850"/>
    </row>
    <row r="64214" spans="85:87" x14ac:dyDescent="0.25">
      <c r="CG64214" s="768"/>
      <c r="CH64214" s="768"/>
      <c r="CI64214" s="850"/>
    </row>
    <row r="64215" spans="85:87" x14ac:dyDescent="0.25">
      <c r="CG64215" s="768"/>
      <c r="CH64215" s="768"/>
      <c r="CI64215" s="850"/>
    </row>
    <row r="64216" spans="85:87" x14ac:dyDescent="0.25">
      <c r="CG64216" s="768"/>
      <c r="CH64216" s="768"/>
      <c r="CI64216" s="850"/>
    </row>
    <row r="64217" spans="85:87" x14ac:dyDescent="0.25">
      <c r="CG64217" s="768"/>
      <c r="CH64217" s="768"/>
      <c r="CI64217" s="850"/>
    </row>
    <row r="64218" spans="85:87" x14ac:dyDescent="0.25">
      <c r="CG64218" s="768"/>
      <c r="CH64218" s="768"/>
      <c r="CI64218" s="850"/>
    </row>
    <row r="64219" spans="85:87" x14ac:dyDescent="0.25">
      <c r="CG64219" s="768"/>
      <c r="CH64219" s="768"/>
      <c r="CI64219" s="850"/>
    </row>
    <row r="64220" spans="85:87" x14ac:dyDescent="0.25">
      <c r="CG64220" s="768"/>
      <c r="CH64220" s="768"/>
      <c r="CI64220" s="850"/>
    </row>
    <row r="64221" spans="85:87" x14ac:dyDescent="0.25">
      <c r="CG64221" s="768"/>
      <c r="CH64221" s="768"/>
      <c r="CI64221" s="850"/>
    </row>
    <row r="64222" spans="85:87" x14ac:dyDescent="0.25">
      <c r="CG64222" s="768"/>
      <c r="CH64222" s="768"/>
      <c r="CI64222" s="850"/>
    </row>
    <row r="64223" spans="85:87" x14ac:dyDescent="0.25">
      <c r="CG64223" s="768"/>
      <c r="CH64223" s="768"/>
      <c r="CI64223" s="850"/>
    </row>
    <row r="64224" spans="85:87" x14ac:dyDescent="0.25">
      <c r="CG64224" s="768"/>
      <c r="CH64224" s="768"/>
      <c r="CI64224" s="850"/>
    </row>
    <row r="64225" spans="85:87" x14ac:dyDescent="0.25">
      <c r="CG64225" s="768"/>
      <c r="CH64225" s="768"/>
      <c r="CI64225" s="850"/>
    </row>
    <row r="64226" spans="85:87" x14ac:dyDescent="0.25">
      <c r="CG64226" s="768"/>
      <c r="CH64226" s="768"/>
      <c r="CI64226" s="850"/>
    </row>
    <row r="64227" spans="85:87" x14ac:dyDescent="0.25">
      <c r="CG64227" s="768"/>
      <c r="CH64227" s="768"/>
      <c r="CI64227" s="850"/>
    </row>
    <row r="64228" spans="85:87" x14ac:dyDescent="0.25">
      <c r="CG64228" s="768"/>
      <c r="CH64228" s="768"/>
      <c r="CI64228" s="850"/>
    </row>
    <row r="64229" spans="85:87" x14ac:dyDescent="0.25">
      <c r="CG64229" s="768"/>
      <c r="CH64229" s="768"/>
      <c r="CI64229" s="850"/>
    </row>
    <row r="64230" spans="85:87" x14ac:dyDescent="0.25">
      <c r="CG64230" s="768"/>
      <c r="CH64230" s="768"/>
      <c r="CI64230" s="850"/>
    </row>
    <row r="64231" spans="85:87" x14ac:dyDescent="0.25">
      <c r="CG64231" s="768"/>
      <c r="CH64231" s="768"/>
      <c r="CI64231" s="850"/>
    </row>
    <row r="64232" spans="85:87" x14ac:dyDescent="0.25">
      <c r="CG64232" s="768"/>
      <c r="CH64232" s="768"/>
      <c r="CI64232" s="850"/>
    </row>
    <row r="64233" spans="85:87" x14ac:dyDescent="0.25">
      <c r="CG64233" s="768"/>
      <c r="CH64233" s="768"/>
      <c r="CI64233" s="850"/>
    </row>
    <row r="64234" spans="85:87" x14ac:dyDescent="0.25">
      <c r="CG64234" s="768"/>
      <c r="CH64234" s="768"/>
      <c r="CI64234" s="850"/>
    </row>
    <row r="64235" spans="85:87" x14ac:dyDescent="0.25">
      <c r="CG64235" s="768"/>
      <c r="CH64235" s="768"/>
      <c r="CI64235" s="850"/>
    </row>
    <row r="64236" spans="85:87" x14ac:dyDescent="0.25">
      <c r="CG64236" s="768"/>
      <c r="CH64236" s="768"/>
      <c r="CI64236" s="850"/>
    </row>
    <row r="64237" spans="85:87" x14ac:dyDescent="0.25">
      <c r="CG64237" s="768"/>
      <c r="CH64237" s="768"/>
      <c r="CI64237" s="850"/>
    </row>
    <row r="64238" spans="85:87" x14ac:dyDescent="0.25">
      <c r="CG64238" s="768"/>
      <c r="CH64238" s="768"/>
      <c r="CI64238" s="850"/>
    </row>
    <row r="64239" spans="85:87" x14ac:dyDescent="0.25">
      <c r="CG64239" s="768"/>
      <c r="CH64239" s="768"/>
      <c r="CI64239" s="850"/>
    </row>
    <row r="64240" spans="85:87" x14ac:dyDescent="0.25">
      <c r="CG64240" s="768"/>
      <c r="CH64240" s="768"/>
      <c r="CI64240" s="850"/>
    </row>
    <row r="64241" spans="85:87" x14ac:dyDescent="0.25">
      <c r="CG64241" s="768"/>
      <c r="CH64241" s="768"/>
      <c r="CI64241" s="850"/>
    </row>
    <row r="64242" spans="85:87" x14ac:dyDescent="0.25">
      <c r="CG64242" s="768"/>
      <c r="CH64242" s="768"/>
      <c r="CI64242" s="850"/>
    </row>
    <row r="64243" spans="85:87" x14ac:dyDescent="0.25">
      <c r="CG64243" s="768"/>
      <c r="CH64243" s="768"/>
      <c r="CI64243" s="850"/>
    </row>
    <row r="64244" spans="85:87" x14ac:dyDescent="0.25">
      <c r="CG64244" s="768"/>
      <c r="CH64244" s="768"/>
      <c r="CI64244" s="850"/>
    </row>
    <row r="64245" spans="85:87" x14ac:dyDescent="0.25">
      <c r="CG64245" s="768"/>
      <c r="CH64245" s="768"/>
      <c r="CI64245" s="850"/>
    </row>
    <row r="64246" spans="85:87" x14ac:dyDescent="0.25">
      <c r="CG64246" s="768"/>
      <c r="CH64246" s="768"/>
      <c r="CI64246" s="850"/>
    </row>
    <row r="64247" spans="85:87" x14ac:dyDescent="0.25">
      <c r="CG64247" s="768"/>
      <c r="CH64247" s="768"/>
      <c r="CI64247" s="850"/>
    </row>
    <row r="64248" spans="85:87" x14ac:dyDescent="0.25">
      <c r="CG64248" s="768"/>
      <c r="CH64248" s="768"/>
      <c r="CI64248" s="850"/>
    </row>
    <row r="64249" spans="85:87" x14ac:dyDescent="0.25">
      <c r="CG64249" s="768"/>
      <c r="CH64249" s="768"/>
      <c r="CI64249" s="850"/>
    </row>
    <row r="64250" spans="85:87" x14ac:dyDescent="0.25">
      <c r="CG64250" s="768"/>
      <c r="CH64250" s="768"/>
      <c r="CI64250" s="850"/>
    </row>
    <row r="64251" spans="85:87" x14ac:dyDescent="0.25">
      <c r="CG64251" s="768"/>
      <c r="CH64251" s="768"/>
      <c r="CI64251" s="850"/>
    </row>
    <row r="64252" spans="85:87" x14ac:dyDescent="0.25">
      <c r="CG64252" s="768"/>
      <c r="CH64252" s="768"/>
      <c r="CI64252" s="850"/>
    </row>
    <row r="64253" spans="85:87" x14ac:dyDescent="0.25">
      <c r="CG64253" s="768"/>
      <c r="CH64253" s="768"/>
      <c r="CI64253" s="850"/>
    </row>
    <row r="64254" spans="85:87" x14ac:dyDescent="0.25">
      <c r="CG64254" s="768"/>
      <c r="CH64254" s="768"/>
      <c r="CI64254" s="850"/>
    </row>
    <row r="64255" spans="85:87" x14ac:dyDescent="0.25">
      <c r="CG64255" s="768"/>
      <c r="CH64255" s="768"/>
      <c r="CI64255" s="850"/>
    </row>
    <row r="64256" spans="85:87" x14ac:dyDescent="0.25">
      <c r="CG64256" s="768"/>
      <c r="CH64256" s="768"/>
      <c r="CI64256" s="850"/>
    </row>
    <row r="64257" spans="85:87" x14ac:dyDescent="0.25">
      <c r="CG64257" s="768"/>
      <c r="CH64257" s="768"/>
      <c r="CI64257" s="850"/>
    </row>
    <row r="64258" spans="85:87" x14ac:dyDescent="0.25">
      <c r="CG64258" s="768"/>
      <c r="CH64258" s="768"/>
      <c r="CI64258" s="850"/>
    </row>
    <row r="64259" spans="85:87" x14ac:dyDescent="0.25">
      <c r="CG64259" s="768"/>
      <c r="CH64259" s="768"/>
      <c r="CI64259" s="850"/>
    </row>
    <row r="64260" spans="85:87" x14ac:dyDescent="0.25">
      <c r="CG64260" s="768"/>
      <c r="CH64260" s="768"/>
      <c r="CI64260" s="850"/>
    </row>
    <row r="64261" spans="85:87" x14ac:dyDescent="0.25">
      <c r="CG64261" s="768"/>
      <c r="CH64261" s="768"/>
      <c r="CI64261" s="850"/>
    </row>
    <row r="64262" spans="85:87" x14ac:dyDescent="0.25">
      <c r="CG64262" s="768"/>
      <c r="CH64262" s="768"/>
      <c r="CI64262" s="850"/>
    </row>
    <row r="64263" spans="85:87" x14ac:dyDescent="0.25">
      <c r="CG64263" s="768"/>
      <c r="CH64263" s="768"/>
      <c r="CI64263" s="850"/>
    </row>
    <row r="64264" spans="85:87" x14ac:dyDescent="0.25">
      <c r="CG64264" s="768"/>
      <c r="CH64264" s="768"/>
      <c r="CI64264" s="850"/>
    </row>
    <row r="64265" spans="85:87" x14ac:dyDescent="0.25">
      <c r="CG64265" s="768"/>
      <c r="CH64265" s="768"/>
      <c r="CI64265" s="850"/>
    </row>
    <row r="64266" spans="85:87" x14ac:dyDescent="0.25">
      <c r="CG64266" s="768"/>
      <c r="CH64266" s="768"/>
      <c r="CI64266" s="850"/>
    </row>
    <row r="64267" spans="85:87" x14ac:dyDescent="0.25">
      <c r="CG64267" s="768"/>
      <c r="CH64267" s="768"/>
      <c r="CI64267" s="850"/>
    </row>
    <row r="64268" spans="85:87" x14ac:dyDescent="0.25">
      <c r="CG64268" s="768"/>
      <c r="CH64268" s="768"/>
      <c r="CI64268" s="850"/>
    </row>
    <row r="64269" spans="85:87" x14ac:dyDescent="0.25">
      <c r="CG64269" s="768"/>
      <c r="CH64269" s="768"/>
      <c r="CI64269" s="850"/>
    </row>
    <row r="64270" spans="85:87" x14ac:dyDescent="0.25">
      <c r="CG64270" s="768"/>
      <c r="CH64270" s="768"/>
      <c r="CI64270" s="850"/>
    </row>
    <row r="64271" spans="85:87" x14ac:dyDescent="0.25">
      <c r="CG64271" s="768"/>
      <c r="CH64271" s="768"/>
      <c r="CI64271" s="850"/>
    </row>
    <row r="64272" spans="85:87" x14ac:dyDescent="0.25">
      <c r="CG64272" s="768"/>
      <c r="CH64272" s="768"/>
      <c r="CI64272" s="850"/>
    </row>
    <row r="64273" spans="85:87" x14ac:dyDescent="0.25">
      <c r="CG64273" s="768"/>
      <c r="CH64273" s="768"/>
      <c r="CI64273" s="850"/>
    </row>
    <row r="64274" spans="85:87" x14ac:dyDescent="0.25">
      <c r="CG64274" s="768"/>
      <c r="CH64274" s="768"/>
      <c r="CI64274" s="850"/>
    </row>
    <row r="64275" spans="85:87" x14ac:dyDescent="0.25">
      <c r="CG64275" s="768"/>
      <c r="CH64275" s="768"/>
      <c r="CI64275" s="850"/>
    </row>
    <row r="64276" spans="85:87" x14ac:dyDescent="0.25">
      <c r="CG64276" s="768"/>
      <c r="CH64276" s="768"/>
      <c r="CI64276" s="850"/>
    </row>
    <row r="64277" spans="85:87" x14ac:dyDescent="0.25">
      <c r="CG64277" s="768"/>
      <c r="CH64277" s="768"/>
      <c r="CI64277" s="850"/>
    </row>
    <row r="64278" spans="85:87" x14ac:dyDescent="0.25">
      <c r="CG64278" s="768"/>
      <c r="CH64278" s="768"/>
      <c r="CI64278" s="850"/>
    </row>
    <row r="64279" spans="85:87" x14ac:dyDescent="0.25">
      <c r="CG64279" s="768"/>
      <c r="CH64279" s="768"/>
      <c r="CI64279" s="850"/>
    </row>
    <row r="64280" spans="85:87" x14ac:dyDescent="0.25">
      <c r="CG64280" s="768"/>
      <c r="CH64280" s="768"/>
      <c r="CI64280" s="850"/>
    </row>
    <row r="64281" spans="85:87" x14ac:dyDescent="0.25">
      <c r="CG64281" s="768"/>
      <c r="CH64281" s="768"/>
      <c r="CI64281" s="850"/>
    </row>
    <row r="64282" spans="85:87" x14ac:dyDescent="0.25">
      <c r="CG64282" s="768"/>
      <c r="CH64282" s="768"/>
      <c r="CI64282" s="850"/>
    </row>
    <row r="64283" spans="85:87" x14ac:dyDescent="0.25">
      <c r="CG64283" s="768"/>
      <c r="CH64283" s="768"/>
      <c r="CI64283" s="850"/>
    </row>
    <row r="64284" spans="85:87" x14ac:dyDescent="0.25">
      <c r="CG64284" s="768"/>
      <c r="CH64284" s="768"/>
      <c r="CI64284" s="850"/>
    </row>
    <row r="64285" spans="85:87" x14ac:dyDescent="0.25">
      <c r="CG64285" s="768"/>
      <c r="CH64285" s="768"/>
      <c r="CI64285" s="850"/>
    </row>
    <row r="64286" spans="85:87" x14ac:dyDescent="0.25">
      <c r="CG64286" s="768"/>
      <c r="CH64286" s="768"/>
      <c r="CI64286" s="850"/>
    </row>
    <row r="64287" spans="85:87" x14ac:dyDescent="0.25">
      <c r="CG64287" s="768"/>
      <c r="CH64287" s="768"/>
      <c r="CI64287" s="850"/>
    </row>
    <row r="64288" spans="85:87" x14ac:dyDescent="0.25">
      <c r="CG64288" s="768"/>
      <c r="CH64288" s="768"/>
      <c r="CI64288" s="850"/>
    </row>
    <row r="64289" spans="85:87" x14ac:dyDescent="0.25">
      <c r="CG64289" s="768"/>
      <c r="CH64289" s="768"/>
      <c r="CI64289" s="850"/>
    </row>
    <row r="64290" spans="85:87" x14ac:dyDescent="0.25">
      <c r="CG64290" s="768"/>
      <c r="CH64290" s="768"/>
      <c r="CI64290" s="850"/>
    </row>
    <row r="64291" spans="85:87" x14ac:dyDescent="0.25">
      <c r="CG64291" s="768"/>
      <c r="CH64291" s="768"/>
      <c r="CI64291" s="850"/>
    </row>
    <row r="64292" spans="85:87" x14ac:dyDescent="0.25">
      <c r="CG64292" s="768"/>
      <c r="CH64292" s="768"/>
      <c r="CI64292" s="850"/>
    </row>
    <row r="64293" spans="85:87" x14ac:dyDescent="0.25">
      <c r="CG64293" s="768"/>
      <c r="CH64293" s="768"/>
      <c r="CI64293" s="850"/>
    </row>
    <row r="64294" spans="85:87" x14ac:dyDescent="0.25">
      <c r="CG64294" s="768"/>
      <c r="CH64294" s="768"/>
      <c r="CI64294" s="850"/>
    </row>
    <row r="64295" spans="85:87" x14ac:dyDescent="0.25">
      <c r="CG64295" s="768"/>
      <c r="CH64295" s="768"/>
      <c r="CI64295" s="850"/>
    </row>
    <row r="64296" spans="85:87" x14ac:dyDescent="0.25">
      <c r="CG64296" s="768"/>
      <c r="CH64296" s="768"/>
      <c r="CI64296" s="850"/>
    </row>
    <row r="64297" spans="85:87" x14ac:dyDescent="0.25">
      <c r="CG64297" s="768"/>
      <c r="CH64297" s="768"/>
      <c r="CI64297" s="850"/>
    </row>
    <row r="64298" spans="85:87" x14ac:dyDescent="0.25">
      <c r="CG64298" s="768"/>
      <c r="CH64298" s="768"/>
      <c r="CI64298" s="850"/>
    </row>
    <row r="64299" spans="85:87" x14ac:dyDescent="0.25">
      <c r="CG64299" s="768"/>
      <c r="CH64299" s="768"/>
      <c r="CI64299" s="850"/>
    </row>
    <row r="64300" spans="85:87" x14ac:dyDescent="0.25">
      <c r="CG64300" s="768"/>
      <c r="CH64300" s="768"/>
      <c r="CI64300" s="850"/>
    </row>
    <row r="64301" spans="85:87" x14ac:dyDescent="0.25">
      <c r="CG64301" s="768"/>
      <c r="CH64301" s="768"/>
      <c r="CI64301" s="850"/>
    </row>
    <row r="64302" spans="85:87" x14ac:dyDescent="0.25">
      <c r="CG64302" s="768"/>
      <c r="CH64302" s="768"/>
      <c r="CI64302" s="850"/>
    </row>
    <row r="64303" spans="85:87" x14ac:dyDescent="0.25">
      <c r="CG64303" s="768"/>
      <c r="CH64303" s="768"/>
      <c r="CI64303" s="850"/>
    </row>
    <row r="64304" spans="85:87" x14ac:dyDescent="0.25">
      <c r="CG64304" s="768"/>
      <c r="CH64304" s="768"/>
      <c r="CI64304" s="850"/>
    </row>
    <row r="64305" spans="85:87" x14ac:dyDescent="0.25">
      <c r="CG64305" s="768"/>
      <c r="CH64305" s="768"/>
      <c r="CI64305" s="850"/>
    </row>
    <row r="64306" spans="85:87" x14ac:dyDescent="0.25">
      <c r="CG64306" s="768"/>
      <c r="CH64306" s="768"/>
      <c r="CI64306" s="850"/>
    </row>
    <row r="64307" spans="85:87" x14ac:dyDescent="0.25">
      <c r="CG64307" s="768"/>
      <c r="CH64307" s="768"/>
      <c r="CI64307" s="850"/>
    </row>
    <row r="64308" spans="85:87" x14ac:dyDescent="0.25">
      <c r="CG64308" s="768"/>
      <c r="CH64308" s="768"/>
      <c r="CI64308" s="850"/>
    </row>
    <row r="64309" spans="85:87" x14ac:dyDescent="0.25">
      <c r="CG64309" s="768"/>
      <c r="CH64309" s="768"/>
      <c r="CI64309" s="850"/>
    </row>
    <row r="64310" spans="85:87" x14ac:dyDescent="0.25">
      <c r="CG64310" s="768"/>
      <c r="CH64310" s="768"/>
      <c r="CI64310" s="850"/>
    </row>
    <row r="64311" spans="85:87" x14ac:dyDescent="0.25">
      <c r="CG64311" s="768"/>
      <c r="CH64311" s="768"/>
      <c r="CI64311" s="850"/>
    </row>
    <row r="64312" spans="85:87" x14ac:dyDescent="0.25">
      <c r="CG64312" s="768"/>
      <c r="CH64312" s="768"/>
      <c r="CI64312" s="850"/>
    </row>
    <row r="64313" spans="85:87" x14ac:dyDescent="0.25">
      <c r="CG64313" s="768"/>
      <c r="CH64313" s="768"/>
      <c r="CI64313" s="850"/>
    </row>
    <row r="64314" spans="85:87" x14ac:dyDescent="0.25">
      <c r="CG64314" s="768"/>
      <c r="CH64314" s="768"/>
      <c r="CI64314" s="850"/>
    </row>
    <row r="64315" spans="85:87" x14ac:dyDescent="0.25">
      <c r="CG64315" s="768"/>
      <c r="CH64315" s="768"/>
      <c r="CI64315" s="850"/>
    </row>
    <row r="64316" spans="85:87" x14ac:dyDescent="0.25">
      <c r="CG64316" s="768"/>
      <c r="CH64316" s="768"/>
      <c r="CI64316" s="850"/>
    </row>
    <row r="64317" spans="85:87" x14ac:dyDescent="0.25">
      <c r="CG64317" s="768"/>
      <c r="CH64317" s="768"/>
      <c r="CI64317" s="850"/>
    </row>
    <row r="64318" spans="85:87" x14ac:dyDescent="0.25">
      <c r="CG64318" s="768"/>
      <c r="CH64318" s="768"/>
      <c r="CI64318" s="850"/>
    </row>
    <row r="64319" spans="85:87" x14ac:dyDescent="0.25">
      <c r="CG64319" s="768"/>
      <c r="CH64319" s="768"/>
      <c r="CI64319" s="850"/>
    </row>
    <row r="64320" spans="85:87" x14ac:dyDescent="0.25">
      <c r="CG64320" s="768"/>
      <c r="CH64320" s="768"/>
      <c r="CI64320" s="850"/>
    </row>
    <row r="64321" spans="85:87" x14ac:dyDescent="0.25">
      <c r="CG64321" s="768"/>
      <c r="CH64321" s="768"/>
      <c r="CI64321" s="850"/>
    </row>
    <row r="64322" spans="85:87" x14ac:dyDescent="0.25">
      <c r="CG64322" s="768"/>
      <c r="CH64322" s="768"/>
      <c r="CI64322" s="850"/>
    </row>
    <row r="64323" spans="85:87" x14ac:dyDescent="0.25">
      <c r="CG64323" s="768"/>
      <c r="CH64323" s="768"/>
      <c r="CI64323" s="850"/>
    </row>
    <row r="64324" spans="85:87" x14ac:dyDescent="0.25">
      <c r="CG64324" s="768"/>
      <c r="CH64324" s="768"/>
      <c r="CI64324" s="850"/>
    </row>
    <row r="64325" spans="85:87" x14ac:dyDescent="0.25">
      <c r="CG64325" s="768"/>
      <c r="CH64325" s="768"/>
      <c r="CI64325" s="850"/>
    </row>
    <row r="64326" spans="85:87" x14ac:dyDescent="0.25">
      <c r="CG64326" s="768"/>
      <c r="CH64326" s="768"/>
      <c r="CI64326" s="850"/>
    </row>
    <row r="64327" spans="85:87" x14ac:dyDescent="0.25">
      <c r="CG64327" s="768"/>
      <c r="CH64327" s="768"/>
      <c r="CI64327" s="850"/>
    </row>
    <row r="64328" spans="85:87" x14ac:dyDescent="0.25">
      <c r="CG64328" s="768"/>
      <c r="CH64328" s="768"/>
      <c r="CI64328" s="850"/>
    </row>
    <row r="64329" spans="85:87" x14ac:dyDescent="0.25">
      <c r="CG64329" s="768"/>
      <c r="CH64329" s="768"/>
      <c r="CI64329" s="850"/>
    </row>
    <row r="64330" spans="85:87" x14ac:dyDescent="0.25">
      <c r="CG64330" s="768"/>
      <c r="CH64330" s="768"/>
      <c r="CI64330" s="850"/>
    </row>
    <row r="64331" spans="85:87" x14ac:dyDescent="0.25">
      <c r="CG64331" s="768"/>
      <c r="CH64331" s="768"/>
      <c r="CI64331" s="850"/>
    </row>
    <row r="64332" spans="85:87" x14ac:dyDescent="0.25">
      <c r="CG64332" s="768"/>
      <c r="CH64332" s="768"/>
      <c r="CI64332" s="850"/>
    </row>
    <row r="64333" spans="85:87" x14ac:dyDescent="0.25">
      <c r="CG64333" s="768"/>
      <c r="CH64333" s="768"/>
      <c r="CI64333" s="850"/>
    </row>
    <row r="64334" spans="85:87" x14ac:dyDescent="0.25">
      <c r="CG64334" s="768"/>
      <c r="CH64334" s="768"/>
      <c r="CI64334" s="850"/>
    </row>
    <row r="64335" spans="85:87" x14ac:dyDescent="0.25">
      <c r="CG64335" s="768"/>
      <c r="CH64335" s="768"/>
      <c r="CI64335" s="850"/>
    </row>
    <row r="64336" spans="85:87" x14ac:dyDescent="0.25">
      <c r="CG64336" s="768"/>
      <c r="CH64336" s="768"/>
      <c r="CI64336" s="850"/>
    </row>
    <row r="64337" spans="85:87" x14ac:dyDescent="0.25">
      <c r="CG64337" s="768"/>
      <c r="CH64337" s="768"/>
      <c r="CI64337" s="850"/>
    </row>
    <row r="64338" spans="85:87" x14ac:dyDescent="0.25">
      <c r="CG64338" s="768"/>
      <c r="CH64338" s="768"/>
      <c r="CI64338" s="850"/>
    </row>
    <row r="64339" spans="85:87" x14ac:dyDescent="0.25">
      <c r="CG64339" s="768"/>
      <c r="CH64339" s="768"/>
      <c r="CI64339" s="850"/>
    </row>
    <row r="64340" spans="85:87" x14ac:dyDescent="0.25">
      <c r="CG64340" s="768"/>
      <c r="CH64340" s="768"/>
      <c r="CI64340" s="850"/>
    </row>
    <row r="64341" spans="85:87" x14ac:dyDescent="0.25">
      <c r="CG64341" s="768"/>
      <c r="CH64341" s="768"/>
      <c r="CI64341" s="850"/>
    </row>
    <row r="64342" spans="85:87" x14ac:dyDescent="0.25">
      <c r="CG64342" s="768"/>
      <c r="CH64342" s="768"/>
      <c r="CI64342" s="850"/>
    </row>
    <row r="64343" spans="85:87" x14ac:dyDescent="0.25">
      <c r="CG64343" s="768"/>
      <c r="CH64343" s="768"/>
      <c r="CI64343" s="850"/>
    </row>
    <row r="64344" spans="85:87" x14ac:dyDescent="0.25">
      <c r="CG64344" s="768"/>
      <c r="CH64344" s="768"/>
      <c r="CI64344" s="850"/>
    </row>
    <row r="64345" spans="85:87" x14ac:dyDescent="0.25">
      <c r="CG64345" s="768"/>
      <c r="CH64345" s="768"/>
      <c r="CI64345" s="850"/>
    </row>
    <row r="64346" spans="85:87" x14ac:dyDescent="0.25">
      <c r="CG64346" s="768"/>
      <c r="CH64346" s="768"/>
      <c r="CI64346" s="850"/>
    </row>
    <row r="64347" spans="85:87" x14ac:dyDescent="0.25">
      <c r="CG64347" s="768"/>
      <c r="CH64347" s="768"/>
      <c r="CI64347" s="850"/>
    </row>
    <row r="64348" spans="85:87" x14ac:dyDescent="0.25">
      <c r="CG64348" s="768"/>
      <c r="CH64348" s="768"/>
      <c r="CI64348" s="850"/>
    </row>
    <row r="64349" spans="85:87" x14ac:dyDescent="0.25">
      <c r="CG64349" s="768"/>
      <c r="CH64349" s="768"/>
      <c r="CI64349" s="850"/>
    </row>
    <row r="64350" spans="85:87" x14ac:dyDescent="0.25">
      <c r="CG64350" s="768"/>
      <c r="CH64350" s="768"/>
      <c r="CI64350" s="850"/>
    </row>
    <row r="64351" spans="85:87" x14ac:dyDescent="0.25">
      <c r="CG64351" s="768"/>
      <c r="CH64351" s="768"/>
      <c r="CI64351" s="850"/>
    </row>
    <row r="64352" spans="85:87" x14ac:dyDescent="0.25">
      <c r="CG64352" s="768"/>
      <c r="CH64352" s="768"/>
      <c r="CI64352" s="850"/>
    </row>
    <row r="64353" spans="85:87" x14ac:dyDescent="0.25">
      <c r="CG64353" s="768"/>
      <c r="CH64353" s="768"/>
      <c r="CI64353" s="850"/>
    </row>
    <row r="64354" spans="85:87" x14ac:dyDescent="0.25">
      <c r="CG64354" s="768"/>
      <c r="CH64354" s="768"/>
      <c r="CI64354" s="850"/>
    </row>
    <row r="64355" spans="85:87" x14ac:dyDescent="0.25">
      <c r="CG64355" s="768"/>
      <c r="CH64355" s="768"/>
      <c r="CI64355" s="850"/>
    </row>
    <row r="64356" spans="85:87" x14ac:dyDescent="0.25">
      <c r="CG64356" s="768"/>
      <c r="CH64356" s="768"/>
      <c r="CI64356" s="850"/>
    </row>
    <row r="64357" spans="85:87" x14ac:dyDescent="0.25">
      <c r="CG64357" s="768"/>
      <c r="CH64357" s="768"/>
      <c r="CI64357" s="850"/>
    </row>
    <row r="64358" spans="85:87" x14ac:dyDescent="0.25">
      <c r="CG64358" s="768"/>
      <c r="CH64358" s="768"/>
      <c r="CI64358" s="850"/>
    </row>
    <row r="64359" spans="85:87" x14ac:dyDescent="0.25">
      <c r="CG64359" s="768"/>
      <c r="CH64359" s="768"/>
      <c r="CI64359" s="850"/>
    </row>
    <row r="64360" spans="85:87" x14ac:dyDescent="0.25">
      <c r="CG64360" s="768"/>
      <c r="CH64360" s="768"/>
      <c r="CI64360" s="850"/>
    </row>
    <row r="64361" spans="85:87" x14ac:dyDescent="0.25">
      <c r="CG64361" s="768"/>
      <c r="CH64361" s="768"/>
      <c r="CI64361" s="850"/>
    </row>
    <row r="64362" spans="85:87" x14ac:dyDescent="0.25">
      <c r="CG64362" s="768"/>
      <c r="CH64362" s="768"/>
      <c r="CI64362" s="850"/>
    </row>
    <row r="64363" spans="85:87" x14ac:dyDescent="0.25">
      <c r="CG64363" s="768"/>
      <c r="CH64363" s="768"/>
      <c r="CI64363" s="850"/>
    </row>
    <row r="64364" spans="85:87" x14ac:dyDescent="0.25">
      <c r="CG64364" s="768"/>
      <c r="CH64364" s="768"/>
      <c r="CI64364" s="850"/>
    </row>
    <row r="64365" spans="85:87" x14ac:dyDescent="0.25">
      <c r="CG64365" s="768"/>
      <c r="CH64365" s="768"/>
      <c r="CI64365" s="850"/>
    </row>
    <row r="64366" spans="85:87" x14ac:dyDescent="0.25">
      <c r="CG64366" s="768"/>
      <c r="CH64366" s="768"/>
      <c r="CI64366" s="850"/>
    </row>
    <row r="64367" spans="85:87" x14ac:dyDescent="0.25">
      <c r="CG64367" s="768"/>
      <c r="CH64367" s="768"/>
      <c r="CI64367" s="850"/>
    </row>
    <row r="64368" spans="85:87" x14ac:dyDescent="0.25">
      <c r="CG64368" s="768"/>
      <c r="CH64368" s="768"/>
      <c r="CI64368" s="850"/>
    </row>
    <row r="64369" spans="85:87" x14ac:dyDescent="0.25">
      <c r="CG64369" s="768"/>
      <c r="CH64369" s="768"/>
      <c r="CI64369" s="850"/>
    </row>
    <row r="64370" spans="85:87" x14ac:dyDescent="0.25">
      <c r="CG64370" s="768"/>
      <c r="CH64370" s="768"/>
      <c r="CI64370" s="850"/>
    </row>
    <row r="64371" spans="85:87" x14ac:dyDescent="0.25">
      <c r="CG64371" s="768"/>
      <c r="CH64371" s="768"/>
      <c r="CI64371" s="850"/>
    </row>
    <row r="64372" spans="85:87" x14ac:dyDescent="0.25">
      <c r="CG64372" s="768"/>
      <c r="CH64372" s="768"/>
      <c r="CI64372" s="850"/>
    </row>
    <row r="64373" spans="85:87" x14ac:dyDescent="0.25">
      <c r="CG64373" s="768"/>
      <c r="CH64373" s="768"/>
      <c r="CI64373" s="850"/>
    </row>
    <row r="64374" spans="85:87" x14ac:dyDescent="0.25">
      <c r="CG64374" s="768"/>
      <c r="CH64374" s="768"/>
      <c r="CI64374" s="850"/>
    </row>
    <row r="64375" spans="85:87" x14ac:dyDescent="0.25">
      <c r="CG64375" s="768"/>
      <c r="CH64375" s="768"/>
      <c r="CI64375" s="850"/>
    </row>
    <row r="64376" spans="85:87" x14ac:dyDescent="0.25">
      <c r="CG64376" s="768"/>
      <c r="CH64376" s="768"/>
      <c r="CI64376" s="850"/>
    </row>
    <row r="64377" spans="85:87" x14ac:dyDescent="0.25">
      <c r="CG64377" s="768"/>
      <c r="CH64377" s="768"/>
      <c r="CI64377" s="850"/>
    </row>
    <row r="64378" spans="85:87" x14ac:dyDescent="0.25">
      <c r="CG64378" s="768"/>
      <c r="CH64378" s="768"/>
      <c r="CI64378" s="850"/>
    </row>
    <row r="64379" spans="85:87" x14ac:dyDescent="0.25">
      <c r="CG64379" s="768"/>
      <c r="CH64379" s="768"/>
      <c r="CI64379" s="850"/>
    </row>
    <row r="64380" spans="85:87" x14ac:dyDescent="0.25">
      <c r="CG64380" s="768"/>
      <c r="CH64380" s="768"/>
      <c r="CI64380" s="850"/>
    </row>
    <row r="64381" spans="85:87" x14ac:dyDescent="0.25">
      <c r="CG64381" s="768"/>
      <c r="CH64381" s="768"/>
      <c r="CI64381" s="850"/>
    </row>
    <row r="64382" spans="85:87" x14ac:dyDescent="0.25">
      <c r="CG64382" s="768"/>
      <c r="CH64382" s="768"/>
      <c r="CI64382" s="850"/>
    </row>
    <row r="64383" spans="85:87" x14ac:dyDescent="0.25">
      <c r="CG64383" s="768"/>
      <c r="CH64383" s="768"/>
      <c r="CI64383" s="850"/>
    </row>
    <row r="64384" spans="85:87" x14ac:dyDescent="0.25">
      <c r="CG64384" s="768"/>
      <c r="CH64384" s="768"/>
      <c r="CI64384" s="850"/>
    </row>
    <row r="64385" spans="85:87" x14ac:dyDescent="0.25">
      <c r="CG64385" s="768"/>
      <c r="CH64385" s="768"/>
      <c r="CI64385" s="850"/>
    </row>
    <row r="64386" spans="85:87" x14ac:dyDescent="0.25">
      <c r="CG64386" s="768"/>
      <c r="CH64386" s="768"/>
      <c r="CI64386" s="850"/>
    </row>
    <row r="64387" spans="85:87" x14ac:dyDescent="0.25">
      <c r="CG64387" s="768"/>
      <c r="CH64387" s="768"/>
      <c r="CI64387" s="850"/>
    </row>
    <row r="64388" spans="85:87" x14ac:dyDescent="0.25">
      <c r="CG64388" s="768"/>
      <c r="CH64388" s="768"/>
      <c r="CI64388" s="850"/>
    </row>
    <row r="64389" spans="85:87" x14ac:dyDescent="0.25">
      <c r="CG64389" s="768"/>
      <c r="CH64389" s="768"/>
      <c r="CI64389" s="850"/>
    </row>
    <row r="64390" spans="85:87" x14ac:dyDescent="0.25">
      <c r="CG64390" s="768"/>
      <c r="CH64390" s="768"/>
      <c r="CI64390" s="850"/>
    </row>
    <row r="64391" spans="85:87" x14ac:dyDescent="0.25">
      <c r="CG64391" s="768"/>
      <c r="CH64391" s="768"/>
      <c r="CI64391" s="850"/>
    </row>
    <row r="64392" spans="85:87" x14ac:dyDescent="0.25">
      <c r="CG64392" s="768"/>
      <c r="CH64392" s="768"/>
      <c r="CI64392" s="850"/>
    </row>
    <row r="64393" spans="85:87" x14ac:dyDescent="0.25">
      <c r="CG64393" s="768"/>
      <c r="CH64393" s="768"/>
      <c r="CI64393" s="850"/>
    </row>
    <row r="64394" spans="85:87" x14ac:dyDescent="0.25">
      <c r="CG64394" s="768"/>
      <c r="CH64394" s="768"/>
      <c r="CI64394" s="850"/>
    </row>
    <row r="64395" spans="85:87" x14ac:dyDescent="0.25">
      <c r="CG64395" s="768"/>
      <c r="CH64395" s="768"/>
      <c r="CI64395" s="850"/>
    </row>
    <row r="64396" spans="85:87" x14ac:dyDescent="0.25">
      <c r="CG64396" s="768"/>
      <c r="CH64396" s="768"/>
      <c r="CI64396" s="850"/>
    </row>
    <row r="64397" spans="85:87" x14ac:dyDescent="0.25">
      <c r="CG64397" s="768"/>
      <c r="CH64397" s="768"/>
      <c r="CI64397" s="850"/>
    </row>
    <row r="64398" spans="85:87" x14ac:dyDescent="0.25">
      <c r="CG64398" s="768"/>
      <c r="CH64398" s="768"/>
      <c r="CI64398" s="850"/>
    </row>
    <row r="64399" spans="85:87" x14ac:dyDescent="0.25">
      <c r="CG64399" s="768"/>
      <c r="CH64399" s="768"/>
      <c r="CI64399" s="850"/>
    </row>
    <row r="64400" spans="85:87" x14ac:dyDescent="0.25">
      <c r="CG64400" s="768"/>
      <c r="CH64400" s="768"/>
      <c r="CI64400" s="850"/>
    </row>
    <row r="64401" spans="85:87" x14ac:dyDescent="0.25">
      <c r="CG64401" s="768"/>
      <c r="CH64401" s="768"/>
      <c r="CI64401" s="850"/>
    </row>
    <row r="64402" spans="85:87" x14ac:dyDescent="0.25">
      <c r="CG64402" s="768"/>
      <c r="CH64402" s="768"/>
      <c r="CI64402" s="850"/>
    </row>
    <row r="64403" spans="85:87" x14ac:dyDescent="0.25">
      <c r="CG64403" s="768"/>
      <c r="CH64403" s="768"/>
      <c r="CI64403" s="850"/>
    </row>
    <row r="64404" spans="85:87" x14ac:dyDescent="0.25">
      <c r="CG64404" s="768"/>
      <c r="CH64404" s="768"/>
      <c r="CI64404" s="850"/>
    </row>
    <row r="64405" spans="85:87" x14ac:dyDescent="0.25">
      <c r="CG64405" s="768"/>
      <c r="CH64405" s="768"/>
      <c r="CI64405" s="850"/>
    </row>
    <row r="64406" spans="85:87" x14ac:dyDescent="0.25">
      <c r="CG64406" s="768"/>
      <c r="CH64406" s="768"/>
      <c r="CI64406" s="850"/>
    </row>
    <row r="64407" spans="85:87" x14ac:dyDescent="0.25">
      <c r="CG64407" s="768"/>
      <c r="CH64407" s="768"/>
      <c r="CI64407" s="850"/>
    </row>
    <row r="64408" spans="85:87" x14ac:dyDescent="0.25">
      <c r="CG64408" s="768"/>
      <c r="CH64408" s="768"/>
      <c r="CI64408" s="850"/>
    </row>
    <row r="64409" spans="85:87" x14ac:dyDescent="0.25">
      <c r="CG64409" s="768"/>
      <c r="CH64409" s="768"/>
      <c r="CI64409" s="850"/>
    </row>
    <row r="64410" spans="85:87" x14ac:dyDescent="0.25">
      <c r="CG64410" s="768"/>
      <c r="CH64410" s="768"/>
      <c r="CI64410" s="850"/>
    </row>
    <row r="64411" spans="85:87" x14ac:dyDescent="0.25">
      <c r="CG64411" s="768"/>
      <c r="CH64411" s="768"/>
      <c r="CI64411" s="850"/>
    </row>
    <row r="64412" spans="85:87" x14ac:dyDescent="0.25">
      <c r="CG64412" s="768"/>
      <c r="CH64412" s="768"/>
      <c r="CI64412" s="850"/>
    </row>
    <row r="64413" spans="85:87" x14ac:dyDescent="0.25">
      <c r="CG64413" s="768"/>
      <c r="CH64413" s="768"/>
      <c r="CI64413" s="850"/>
    </row>
    <row r="64414" spans="85:87" x14ac:dyDescent="0.25">
      <c r="CG64414" s="768"/>
      <c r="CH64414" s="768"/>
      <c r="CI64414" s="850"/>
    </row>
    <row r="64415" spans="85:87" x14ac:dyDescent="0.25">
      <c r="CG64415" s="768"/>
      <c r="CH64415" s="768"/>
      <c r="CI64415" s="850"/>
    </row>
    <row r="64416" spans="85:87" x14ac:dyDescent="0.25">
      <c r="CG64416" s="768"/>
      <c r="CH64416" s="768"/>
      <c r="CI64416" s="850"/>
    </row>
    <row r="64417" spans="85:87" x14ac:dyDescent="0.25">
      <c r="CG64417" s="768"/>
      <c r="CH64417" s="768"/>
      <c r="CI64417" s="850"/>
    </row>
    <row r="64418" spans="85:87" x14ac:dyDescent="0.25">
      <c r="CG64418" s="768"/>
      <c r="CH64418" s="768"/>
      <c r="CI64418" s="850"/>
    </row>
    <row r="64419" spans="85:87" x14ac:dyDescent="0.25">
      <c r="CG64419" s="768"/>
      <c r="CH64419" s="768"/>
      <c r="CI64419" s="850"/>
    </row>
    <row r="64420" spans="85:87" x14ac:dyDescent="0.25">
      <c r="CG64420" s="768"/>
      <c r="CH64420" s="768"/>
      <c r="CI64420" s="850"/>
    </row>
    <row r="64421" spans="85:87" x14ac:dyDescent="0.25">
      <c r="CG64421" s="768"/>
      <c r="CH64421" s="768"/>
      <c r="CI64421" s="850"/>
    </row>
    <row r="64422" spans="85:87" x14ac:dyDescent="0.25">
      <c r="CG64422" s="768"/>
      <c r="CH64422" s="768"/>
      <c r="CI64422" s="850"/>
    </row>
    <row r="64423" spans="85:87" x14ac:dyDescent="0.25">
      <c r="CG64423" s="768"/>
      <c r="CH64423" s="768"/>
      <c r="CI64423" s="850"/>
    </row>
    <row r="64424" spans="85:87" x14ac:dyDescent="0.25">
      <c r="CG64424" s="768"/>
      <c r="CH64424" s="768"/>
      <c r="CI64424" s="850"/>
    </row>
    <row r="64425" spans="85:87" x14ac:dyDescent="0.25">
      <c r="CG64425" s="768"/>
      <c r="CH64425" s="768"/>
      <c r="CI64425" s="850"/>
    </row>
    <row r="64426" spans="85:87" x14ac:dyDescent="0.25">
      <c r="CG64426" s="768"/>
      <c r="CH64426" s="768"/>
      <c r="CI64426" s="850"/>
    </row>
    <row r="64427" spans="85:87" x14ac:dyDescent="0.25">
      <c r="CG64427" s="768"/>
      <c r="CH64427" s="768"/>
      <c r="CI64427" s="850"/>
    </row>
    <row r="64428" spans="85:87" x14ac:dyDescent="0.25">
      <c r="CG64428" s="768"/>
      <c r="CH64428" s="768"/>
      <c r="CI64428" s="850"/>
    </row>
    <row r="64429" spans="85:87" x14ac:dyDescent="0.25">
      <c r="CG64429" s="768"/>
      <c r="CH64429" s="768"/>
      <c r="CI64429" s="850"/>
    </row>
    <row r="64430" spans="85:87" x14ac:dyDescent="0.25">
      <c r="CG64430" s="768"/>
      <c r="CH64430" s="768"/>
      <c r="CI64430" s="850"/>
    </row>
    <row r="64431" spans="85:87" x14ac:dyDescent="0.25">
      <c r="CG64431" s="768"/>
      <c r="CH64431" s="768"/>
      <c r="CI64431" s="850"/>
    </row>
    <row r="64432" spans="85:87" x14ac:dyDescent="0.25">
      <c r="CG64432" s="768"/>
      <c r="CH64432" s="768"/>
      <c r="CI64432" s="850"/>
    </row>
    <row r="64433" spans="85:87" x14ac:dyDescent="0.25">
      <c r="CG64433" s="768"/>
      <c r="CH64433" s="768"/>
      <c r="CI64433" s="850"/>
    </row>
    <row r="64434" spans="85:87" x14ac:dyDescent="0.25">
      <c r="CG64434" s="768"/>
      <c r="CH64434" s="768"/>
      <c r="CI64434" s="850"/>
    </row>
    <row r="64435" spans="85:87" x14ac:dyDescent="0.25">
      <c r="CG64435" s="768"/>
      <c r="CH64435" s="768"/>
      <c r="CI64435" s="850"/>
    </row>
    <row r="64436" spans="85:87" x14ac:dyDescent="0.25">
      <c r="CG64436" s="768"/>
      <c r="CH64436" s="768"/>
      <c r="CI64436" s="850"/>
    </row>
    <row r="64437" spans="85:87" x14ac:dyDescent="0.25">
      <c r="CG64437" s="768"/>
      <c r="CH64437" s="768"/>
      <c r="CI64437" s="850"/>
    </row>
    <row r="64438" spans="85:87" x14ac:dyDescent="0.25">
      <c r="CG64438" s="768"/>
      <c r="CH64438" s="768"/>
      <c r="CI64438" s="850"/>
    </row>
    <row r="64439" spans="85:87" x14ac:dyDescent="0.25">
      <c r="CG64439" s="768"/>
      <c r="CH64439" s="768"/>
      <c r="CI64439" s="850"/>
    </row>
    <row r="64440" spans="85:87" x14ac:dyDescent="0.25">
      <c r="CG64440" s="768"/>
      <c r="CH64440" s="768"/>
      <c r="CI64440" s="850"/>
    </row>
    <row r="64441" spans="85:87" x14ac:dyDescent="0.25">
      <c r="CG64441" s="768"/>
      <c r="CH64441" s="768"/>
      <c r="CI64441" s="850"/>
    </row>
    <row r="64442" spans="85:87" x14ac:dyDescent="0.25">
      <c r="CG64442" s="768"/>
      <c r="CH64442" s="768"/>
      <c r="CI64442" s="850"/>
    </row>
    <row r="64443" spans="85:87" x14ac:dyDescent="0.25">
      <c r="CG64443" s="768"/>
      <c r="CH64443" s="768"/>
      <c r="CI64443" s="850"/>
    </row>
    <row r="64444" spans="85:87" x14ac:dyDescent="0.25">
      <c r="CG64444" s="768"/>
      <c r="CH64444" s="768"/>
      <c r="CI64444" s="850"/>
    </row>
    <row r="64445" spans="85:87" x14ac:dyDescent="0.25">
      <c r="CG64445" s="768"/>
      <c r="CH64445" s="768"/>
      <c r="CI64445" s="850"/>
    </row>
    <row r="64446" spans="85:87" x14ac:dyDescent="0.25">
      <c r="CG64446" s="768"/>
      <c r="CH64446" s="768"/>
      <c r="CI64446" s="850"/>
    </row>
    <row r="64447" spans="85:87" x14ac:dyDescent="0.25">
      <c r="CG64447" s="768"/>
      <c r="CH64447" s="768"/>
      <c r="CI64447" s="850"/>
    </row>
    <row r="64448" spans="85:87" x14ac:dyDescent="0.25">
      <c r="CG64448" s="768"/>
      <c r="CH64448" s="768"/>
      <c r="CI64448" s="850"/>
    </row>
    <row r="64449" spans="85:87" x14ac:dyDescent="0.25">
      <c r="CG64449" s="768"/>
      <c r="CH64449" s="768"/>
      <c r="CI64449" s="850"/>
    </row>
    <row r="64450" spans="85:87" x14ac:dyDescent="0.25">
      <c r="CG64450" s="768"/>
      <c r="CH64450" s="768"/>
      <c r="CI64450" s="850"/>
    </row>
    <row r="64451" spans="85:87" x14ac:dyDescent="0.25">
      <c r="CG64451" s="768"/>
      <c r="CH64451" s="768"/>
      <c r="CI64451" s="850"/>
    </row>
    <row r="64452" spans="85:87" x14ac:dyDescent="0.25">
      <c r="CG64452" s="768"/>
      <c r="CH64452" s="768"/>
      <c r="CI64452" s="850"/>
    </row>
    <row r="64453" spans="85:87" x14ac:dyDescent="0.25">
      <c r="CG64453" s="768"/>
      <c r="CH64453" s="768"/>
      <c r="CI64453" s="850"/>
    </row>
    <row r="64454" spans="85:87" x14ac:dyDescent="0.25">
      <c r="CG64454" s="768"/>
      <c r="CH64454" s="768"/>
      <c r="CI64454" s="850"/>
    </row>
    <row r="64455" spans="85:87" x14ac:dyDescent="0.25">
      <c r="CG64455" s="768"/>
      <c r="CH64455" s="768"/>
      <c r="CI64455" s="850"/>
    </row>
    <row r="64456" spans="85:87" x14ac:dyDescent="0.25">
      <c r="CG64456" s="768"/>
      <c r="CH64456" s="768"/>
      <c r="CI64456" s="850"/>
    </row>
    <row r="64457" spans="85:87" x14ac:dyDescent="0.25">
      <c r="CG64457" s="768"/>
      <c r="CH64457" s="768"/>
      <c r="CI64457" s="850"/>
    </row>
    <row r="64458" spans="85:87" x14ac:dyDescent="0.25">
      <c r="CG64458" s="768"/>
      <c r="CH64458" s="768"/>
      <c r="CI64458" s="850"/>
    </row>
    <row r="64459" spans="85:87" x14ac:dyDescent="0.25">
      <c r="CG64459" s="768"/>
      <c r="CH64459" s="768"/>
      <c r="CI64459" s="850"/>
    </row>
    <row r="64460" spans="85:87" x14ac:dyDescent="0.25">
      <c r="CG64460" s="768"/>
      <c r="CH64460" s="768"/>
      <c r="CI64460" s="850"/>
    </row>
    <row r="64461" spans="85:87" x14ac:dyDescent="0.25">
      <c r="CG64461" s="768"/>
      <c r="CH64461" s="768"/>
      <c r="CI64461" s="850"/>
    </row>
    <row r="64462" spans="85:87" x14ac:dyDescent="0.25">
      <c r="CG64462" s="768"/>
      <c r="CH64462" s="768"/>
      <c r="CI64462" s="850"/>
    </row>
    <row r="64463" spans="85:87" x14ac:dyDescent="0.25">
      <c r="CG64463" s="768"/>
      <c r="CH64463" s="768"/>
      <c r="CI64463" s="850"/>
    </row>
    <row r="64464" spans="85:87" x14ac:dyDescent="0.25">
      <c r="CG64464" s="768"/>
      <c r="CH64464" s="768"/>
      <c r="CI64464" s="850"/>
    </row>
    <row r="64465" spans="85:87" x14ac:dyDescent="0.25">
      <c r="CG64465" s="768"/>
      <c r="CH64465" s="768"/>
      <c r="CI64465" s="850"/>
    </row>
    <row r="64466" spans="85:87" x14ac:dyDescent="0.25">
      <c r="CG64466" s="768"/>
      <c r="CH64466" s="768"/>
      <c r="CI64466" s="850"/>
    </row>
    <row r="64467" spans="85:87" x14ac:dyDescent="0.25">
      <c r="CG64467" s="768"/>
      <c r="CH64467" s="768"/>
      <c r="CI64467" s="850"/>
    </row>
    <row r="64468" spans="85:87" x14ac:dyDescent="0.25">
      <c r="CG64468" s="768"/>
      <c r="CH64468" s="768"/>
      <c r="CI64468" s="850"/>
    </row>
    <row r="64469" spans="85:87" x14ac:dyDescent="0.25">
      <c r="CG64469" s="768"/>
      <c r="CH64469" s="768"/>
      <c r="CI64469" s="850"/>
    </row>
    <row r="64470" spans="85:87" x14ac:dyDescent="0.25">
      <c r="CG64470" s="768"/>
      <c r="CH64470" s="768"/>
      <c r="CI64470" s="850"/>
    </row>
    <row r="64471" spans="85:87" x14ac:dyDescent="0.25">
      <c r="CG64471" s="768"/>
      <c r="CH64471" s="768"/>
      <c r="CI64471" s="850"/>
    </row>
    <row r="64472" spans="85:87" x14ac:dyDescent="0.25">
      <c r="CG64472" s="768"/>
      <c r="CH64472" s="768"/>
      <c r="CI64472" s="850"/>
    </row>
    <row r="64473" spans="85:87" x14ac:dyDescent="0.25">
      <c r="CG64473" s="768"/>
      <c r="CH64473" s="768"/>
      <c r="CI64473" s="850"/>
    </row>
    <row r="64474" spans="85:87" x14ac:dyDescent="0.25">
      <c r="CG64474" s="768"/>
      <c r="CH64474" s="768"/>
      <c r="CI64474" s="850"/>
    </row>
    <row r="64475" spans="85:87" x14ac:dyDescent="0.25">
      <c r="CG64475" s="768"/>
      <c r="CH64475" s="768"/>
      <c r="CI64475" s="850"/>
    </row>
    <row r="64476" spans="85:87" x14ac:dyDescent="0.25">
      <c r="CG64476" s="768"/>
      <c r="CH64476" s="768"/>
      <c r="CI64476" s="850"/>
    </row>
    <row r="64477" spans="85:87" x14ac:dyDescent="0.25">
      <c r="CG64477" s="768"/>
      <c r="CH64477" s="768"/>
      <c r="CI64477" s="850"/>
    </row>
    <row r="64478" spans="85:87" x14ac:dyDescent="0.25">
      <c r="CG64478" s="768"/>
      <c r="CH64478" s="768"/>
      <c r="CI64478" s="850"/>
    </row>
    <row r="64479" spans="85:87" x14ac:dyDescent="0.25">
      <c r="CG64479" s="768"/>
      <c r="CH64479" s="768"/>
      <c r="CI64479" s="850"/>
    </row>
    <row r="64480" spans="85:87" x14ac:dyDescent="0.25">
      <c r="CG64480" s="768"/>
      <c r="CH64480" s="768"/>
      <c r="CI64480" s="850"/>
    </row>
    <row r="64481" spans="85:87" x14ac:dyDescent="0.25">
      <c r="CG64481" s="768"/>
      <c r="CH64481" s="768"/>
      <c r="CI64481" s="850"/>
    </row>
    <row r="64482" spans="85:87" x14ac:dyDescent="0.25">
      <c r="CG64482" s="768"/>
      <c r="CH64482" s="768"/>
      <c r="CI64482" s="850"/>
    </row>
    <row r="64483" spans="85:87" x14ac:dyDescent="0.25">
      <c r="CG64483" s="768"/>
      <c r="CH64483" s="768"/>
      <c r="CI64483" s="850"/>
    </row>
    <row r="64484" spans="85:87" x14ac:dyDescent="0.25">
      <c r="CG64484" s="768"/>
      <c r="CH64484" s="768"/>
      <c r="CI64484" s="850"/>
    </row>
    <row r="64485" spans="85:87" x14ac:dyDescent="0.25">
      <c r="CG64485" s="768"/>
      <c r="CH64485" s="768"/>
      <c r="CI64485" s="850"/>
    </row>
    <row r="64486" spans="85:87" x14ac:dyDescent="0.25">
      <c r="CG64486" s="768"/>
      <c r="CH64486" s="768"/>
      <c r="CI64486" s="850"/>
    </row>
    <row r="64487" spans="85:87" x14ac:dyDescent="0.25">
      <c r="CG64487" s="768"/>
      <c r="CH64487" s="768"/>
      <c r="CI64487" s="850"/>
    </row>
    <row r="64488" spans="85:87" x14ac:dyDescent="0.25">
      <c r="CG64488" s="768"/>
      <c r="CH64488" s="768"/>
      <c r="CI64488" s="850"/>
    </row>
    <row r="64489" spans="85:87" x14ac:dyDescent="0.25">
      <c r="CG64489" s="768"/>
      <c r="CH64489" s="768"/>
      <c r="CI64489" s="850"/>
    </row>
    <row r="64490" spans="85:87" x14ac:dyDescent="0.25">
      <c r="CG64490" s="768"/>
      <c r="CH64490" s="768"/>
      <c r="CI64490" s="850"/>
    </row>
    <row r="64491" spans="85:87" x14ac:dyDescent="0.25">
      <c r="CG64491" s="768"/>
      <c r="CH64491" s="768"/>
      <c r="CI64491" s="850"/>
    </row>
    <row r="64492" spans="85:87" x14ac:dyDescent="0.25">
      <c r="CG64492" s="768"/>
      <c r="CH64492" s="768"/>
      <c r="CI64492" s="850"/>
    </row>
    <row r="64493" spans="85:87" x14ac:dyDescent="0.25">
      <c r="CG64493" s="768"/>
      <c r="CH64493" s="768"/>
      <c r="CI64493" s="850"/>
    </row>
    <row r="64494" spans="85:87" x14ac:dyDescent="0.25">
      <c r="CG64494" s="768"/>
      <c r="CH64494" s="768"/>
      <c r="CI64494" s="850"/>
    </row>
    <row r="64495" spans="85:87" x14ac:dyDescent="0.25">
      <c r="CG64495" s="768"/>
      <c r="CH64495" s="768"/>
      <c r="CI64495" s="850"/>
    </row>
    <row r="64496" spans="85:87" x14ac:dyDescent="0.25">
      <c r="CG64496" s="768"/>
      <c r="CH64496" s="768"/>
      <c r="CI64496" s="850"/>
    </row>
    <row r="64497" spans="85:87" x14ac:dyDescent="0.25">
      <c r="CG64497" s="768"/>
      <c r="CH64497" s="768"/>
      <c r="CI64497" s="850"/>
    </row>
    <row r="64498" spans="85:87" x14ac:dyDescent="0.25">
      <c r="CG64498" s="768"/>
      <c r="CH64498" s="768"/>
      <c r="CI64498" s="850"/>
    </row>
    <row r="64499" spans="85:87" x14ac:dyDescent="0.25">
      <c r="CG64499" s="768"/>
      <c r="CH64499" s="768"/>
      <c r="CI64499" s="850"/>
    </row>
    <row r="64500" spans="85:87" x14ac:dyDescent="0.25">
      <c r="CG64500" s="768"/>
      <c r="CH64500" s="768"/>
      <c r="CI64500" s="850"/>
    </row>
    <row r="64501" spans="85:87" x14ac:dyDescent="0.25">
      <c r="CG64501" s="768"/>
      <c r="CH64501" s="768"/>
      <c r="CI64501" s="850"/>
    </row>
    <row r="64502" spans="85:87" x14ac:dyDescent="0.25">
      <c r="CG64502" s="768"/>
      <c r="CH64502" s="768"/>
      <c r="CI64502" s="850"/>
    </row>
    <row r="64503" spans="85:87" x14ac:dyDescent="0.25">
      <c r="CG64503" s="768"/>
      <c r="CH64503" s="768"/>
      <c r="CI64503" s="850"/>
    </row>
    <row r="64504" spans="85:87" x14ac:dyDescent="0.25">
      <c r="CG64504" s="768"/>
      <c r="CH64504" s="768"/>
      <c r="CI64504" s="850"/>
    </row>
    <row r="64505" spans="85:87" x14ac:dyDescent="0.25">
      <c r="CG64505" s="768"/>
      <c r="CH64505" s="768"/>
      <c r="CI64505" s="850"/>
    </row>
    <row r="64506" spans="85:87" x14ac:dyDescent="0.25">
      <c r="CG64506" s="768"/>
      <c r="CH64506" s="768"/>
      <c r="CI64506" s="850"/>
    </row>
    <row r="64507" spans="85:87" x14ac:dyDescent="0.25">
      <c r="CG64507" s="768"/>
      <c r="CH64507" s="768"/>
      <c r="CI64507" s="850"/>
    </row>
    <row r="64508" spans="85:87" x14ac:dyDescent="0.25">
      <c r="CG64508" s="768"/>
      <c r="CH64508" s="768"/>
      <c r="CI64508" s="850"/>
    </row>
    <row r="64509" spans="85:87" x14ac:dyDescent="0.25">
      <c r="CG64509" s="768"/>
      <c r="CH64509" s="768"/>
      <c r="CI64509" s="850"/>
    </row>
    <row r="64510" spans="85:87" x14ac:dyDescent="0.25">
      <c r="CG64510" s="768"/>
      <c r="CH64510" s="768"/>
      <c r="CI64510" s="850"/>
    </row>
    <row r="64511" spans="85:87" x14ac:dyDescent="0.25">
      <c r="CG64511" s="768"/>
      <c r="CH64511" s="768"/>
      <c r="CI64511" s="850"/>
    </row>
    <row r="64512" spans="85:87" x14ac:dyDescent="0.25">
      <c r="CG64512" s="768"/>
      <c r="CH64512" s="768"/>
      <c r="CI64512" s="850"/>
    </row>
    <row r="64513" spans="85:87" x14ac:dyDescent="0.25">
      <c r="CG64513" s="768"/>
      <c r="CH64513" s="768"/>
      <c r="CI64513" s="850"/>
    </row>
    <row r="64514" spans="85:87" x14ac:dyDescent="0.25">
      <c r="CG64514" s="768"/>
      <c r="CH64514" s="768"/>
      <c r="CI64514" s="850"/>
    </row>
    <row r="64515" spans="85:87" x14ac:dyDescent="0.25">
      <c r="CG64515" s="768"/>
      <c r="CH64515" s="768"/>
      <c r="CI64515" s="850"/>
    </row>
    <row r="64516" spans="85:87" x14ac:dyDescent="0.25">
      <c r="CG64516" s="768"/>
      <c r="CH64516" s="768"/>
      <c r="CI64516" s="850"/>
    </row>
    <row r="64517" spans="85:87" x14ac:dyDescent="0.25">
      <c r="CG64517" s="768"/>
      <c r="CH64517" s="768"/>
      <c r="CI64517" s="850"/>
    </row>
    <row r="64518" spans="85:87" x14ac:dyDescent="0.25">
      <c r="CG64518" s="768"/>
      <c r="CH64518" s="768"/>
      <c r="CI64518" s="850"/>
    </row>
    <row r="64519" spans="85:87" x14ac:dyDescent="0.25">
      <c r="CG64519" s="768"/>
      <c r="CH64519" s="768"/>
      <c r="CI64519" s="850"/>
    </row>
    <row r="64520" spans="85:87" x14ac:dyDescent="0.25">
      <c r="CG64520" s="768"/>
      <c r="CH64520" s="768"/>
      <c r="CI64520" s="850"/>
    </row>
    <row r="64521" spans="85:87" x14ac:dyDescent="0.25">
      <c r="CG64521" s="768"/>
      <c r="CH64521" s="768"/>
      <c r="CI64521" s="850"/>
    </row>
    <row r="64522" spans="85:87" x14ac:dyDescent="0.25">
      <c r="CG64522" s="768"/>
      <c r="CH64522" s="768"/>
      <c r="CI64522" s="850"/>
    </row>
    <row r="64523" spans="85:87" x14ac:dyDescent="0.25">
      <c r="CG64523" s="768"/>
      <c r="CH64523" s="768"/>
      <c r="CI64523" s="850"/>
    </row>
    <row r="64524" spans="85:87" x14ac:dyDescent="0.25">
      <c r="CG64524" s="768"/>
      <c r="CH64524" s="768"/>
      <c r="CI64524" s="850"/>
    </row>
    <row r="64525" spans="85:87" x14ac:dyDescent="0.25">
      <c r="CG64525" s="768"/>
      <c r="CH64525" s="768"/>
      <c r="CI64525" s="850"/>
    </row>
    <row r="64526" spans="85:87" x14ac:dyDescent="0.25">
      <c r="CG64526" s="768"/>
      <c r="CH64526" s="768"/>
      <c r="CI64526" s="850"/>
    </row>
    <row r="64527" spans="85:87" x14ac:dyDescent="0.25">
      <c r="CG64527" s="768"/>
      <c r="CH64527" s="768"/>
      <c r="CI64527" s="850"/>
    </row>
    <row r="64528" spans="85:87" x14ac:dyDescent="0.25">
      <c r="CG64528" s="768"/>
      <c r="CH64528" s="768"/>
      <c r="CI64528" s="850"/>
    </row>
    <row r="64529" spans="85:87" x14ac:dyDescent="0.25">
      <c r="CG64529" s="768"/>
      <c r="CH64529" s="768"/>
      <c r="CI64529" s="850"/>
    </row>
    <row r="64530" spans="85:87" x14ac:dyDescent="0.25">
      <c r="CG64530" s="768"/>
      <c r="CH64530" s="768"/>
      <c r="CI64530" s="850"/>
    </row>
    <row r="64531" spans="85:87" x14ac:dyDescent="0.25">
      <c r="CG64531" s="768"/>
      <c r="CH64531" s="768"/>
      <c r="CI64531" s="850"/>
    </row>
    <row r="64532" spans="85:87" x14ac:dyDescent="0.25">
      <c r="CG64532" s="768"/>
      <c r="CH64532" s="768"/>
      <c r="CI64532" s="850"/>
    </row>
    <row r="64533" spans="85:87" x14ac:dyDescent="0.25">
      <c r="CG64533" s="768"/>
      <c r="CH64533" s="768"/>
      <c r="CI64533" s="850"/>
    </row>
    <row r="64534" spans="85:87" x14ac:dyDescent="0.25">
      <c r="CG64534" s="768"/>
      <c r="CH64534" s="768"/>
      <c r="CI64534" s="850"/>
    </row>
    <row r="64535" spans="85:87" x14ac:dyDescent="0.25">
      <c r="CG64535" s="768"/>
      <c r="CH64535" s="768"/>
      <c r="CI64535" s="850"/>
    </row>
    <row r="64536" spans="85:87" x14ac:dyDescent="0.25">
      <c r="CG64536" s="768"/>
      <c r="CH64536" s="768"/>
      <c r="CI64536" s="850"/>
    </row>
    <row r="64537" spans="85:87" x14ac:dyDescent="0.25">
      <c r="CG64537" s="768"/>
      <c r="CH64537" s="768"/>
      <c r="CI64537" s="850"/>
    </row>
    <row r="64538" spans="85:87" x14ac:dyDescent="0.25">
      <c r="CG64538" s="768"/>
      <c r="CH64538" s="768"/>
      <c r="CI64538" s="850"/>
    </row>
    <row r="64539" spans="85:87" x14ac:dyDescent="0.25">
      <c r="CG64539" s="768"/>
      <c r="CH64539" s="768"/>
      <c r="CI64539" s="850"/>
    </row>
    <row r="64540" spans="85:87" x14ac:dyDescent="0.25">
      <c r="CG64540" s="768"/>
      <c r="CH64540" s="768"/>
      <c r="CI64540" s="850"/>
    </row>
    <row r="64541" spans="85:87" x14ac:dyDescent="0.25">
      <c r="CG64541" s="768"/>
      <c r="CH64541" s="768"/>
      <c r="CI64541" s="850"/>
    </row>
    <row r="64542" spans="85:87" x14ac:dyDescent="0.25">
      <c r="CG64542" s="768"/>
      <c r="CH64542" s="768"/>
      <c r="CI64542" s="850"/>
    </row>
    <row r="64543" spans="85:87" x14ac:dyDescent="0.25">
      <c r="CG64543" s="768"/>
      <c r="CH64543" s="768"/>
      <c r="CI64543" s="850"/>
    </row>
    <row r="64544" spans="85:87" x14ac:dyDescent="0.25">
      <c r="CG64544" s="768"/>
      <c r="CH64544" s="768"/>
      <c r="CI64544" s="850"/>
    </row>
    <row r="64545" spans="85:87" x14ac:dyDescent="0.25">
      <c r="CG64545" s="768"/>
      <c r="CH64545" s="768"/>
      <c r="CI64545" s="850"/>
    </row>
    <row r="64546" spans="85:87" x14ac:dyDescent="0.25">
      <c r="CG64546" s="768"/>
      <c r="CH64546" s="768"/>
      <c r="CI64546" s="850"/>
    </row>
    <row r="64547" spans="85:87" x14ac:dyDescent="0.25">
      <c r="CG64547" s="768"/>
      <c r="CH64547" s="768"/>
      <c r="CI64547" s="850"/>
    </row>
    <row r="64548" spans="85:87" x14ac:dyDescent="0.25">
      <c r="CG64548" s="768"/>
      <c r="CH64548" s="768"/>
      <c r="CI64548" s="850"/>
    </row>
    <row r="64549" spans="85:87" x14ac:dyDescent="0.25">
      <c r="CG64549" s="768"/>
      <c r="CH64549" s="768"/>
      <c r="CI64549" s="850"/>
    </row>
    <row r="64550" spans="85:87" x14ac:dyDescent="0.25">
      <c r="CG64550" s="768"/>
      <c r="CH64550" s="768"/>
      <c r="CI64550" s="850"/>
    </row>
    <row r="64551" spans="85:87" x14ac:dyDescent="0.25">
      <c r="CG64551" s="768"/>
      <c r="CH64551" s="768"/>
      <c r="CI64551" s="850"/>
    </row>
    <row r="64552" spans="85:87" x14ac:dyDescent="0.25">
      <c r="CG64552" s="768"/>
      <c r="CH64552" s="768"/>
      <c r="CI64552" s="850"/>
    </row>
    <row r="64553" spans="85:87" x14ac:dyDescent="0.25">
      <c r="CG64553" s="768"/>
      <c r="CH64553" s="768"/>
      <c r="CI64553" s="850"/>
    </row>
    <row r="64554" spans="85:87" x14ac:dyDescent="0.25">
      <c r="CG64554" s="768"/>
      <c r="CH64554" s="768"/>
      <c r="CI64554" s="850"/>
    </row>
    <row r="64555" spans="85:87" x14ac:dyDescent="0.25">
      <c r="CG64555" s="768"/>
      <c r="CH64555" s="768"/>
      <c r="CI64555" s="850"/>
    </row>
    <row r="64556" spans="85:87" x14ac:dyDescent="0.25">
      <c r="CG64556" s="768"/>
      <c r="CH64556" s="768"/>
      <c r="CI64556" s="850"/>
    </row>
    <row r="64557" spans="85:87" x14ac:dyDescent="0.25">
      <c r="CG64557" s="768"/>
      <c r="CH64557" s="768"/>
      <c r="CI64557" s="850"/>
    </row>
    <row r="64558" spans="85:87" x14ac:dyDescent="0.25">
      <c r="CG64558" s="768"/>
      <c r="CH64558" s="768"/>
      <c r="CI64558" s="850"/>
    </row>
    <row r="64559" spans="85:87" x14ac:dyDescent="0.25">
      <c r="CG64559" s="768"/>
      <c r="CH64559" s="768"/>
      <c r="CI64559" s="850"/>
    </row>
    <row r="64560" spans="85:87" x14ac:dyDescent="0.25">
      <c r="CG64560" s="768"/>
      <c r="CH64560" s="768"/>
      <c r="CI64560" s="850"/>
    </row>
    <row r="64561" spans="85:87" x14ac:dyDescent="0.25">
      <c r="CG64561" s="768"/>
      <c r="CH64561" s="768"/>
      <c r="CI64561" s="850"/>
    </row>
    <row r="64562" spans="85:87" x14ac:dyDescent="0.25">
      <c r="CG64562" s="768"/>
      <c r="CH64562" s="768"/>
      <c r="CI64562" s="850"/>
    </row>
    <row r="64563" spans="85:87" x14ac:dyDescent="0.25">
      <c r="CG64563" s="768"/>
      <c r="CH64563" s="768"/>
      <c r="CI64563" s="850"/>
    </row>
    <row r="64564" spans="85:87" x14ac:dyDescent="0.25">
      <c r="CG64564" s="768"/>
      <c r="CH64564" s="768"/>
      <c r="CI64564" s="850"/>
    </row>
    <row r="64565" spans="85:87" x14ac:dyDescent="0.25">
      <c r="CG64565" s="768"/>
      <c r="CH64565" s="768"/>
      <c r="CI64565" s="850"/>
    </row>
    <row r="64566" spans="85:87" x14ac:dyDescent="0.25">
      <c r="CG64566" s="768"/>
      <c r="CH64566" s="768"/>
      <c r="CI64566" s="850"/>
    </row>
    <row r="64567" spans="85:87" x14ac:dyDescent="0.25">
      <c r="CG64567" s="768"/>
      <c r="CH64567" s="768"/>
      <c r="CI64567" s="850"/>
    </row>
    <row r="64568" spans="85:87" x14ac:dyDescent="0.25">
      <c r="CG64568" s="768"/>
      <c r="CH64568" s="768"/>
      <c r="CI64568" s="850"/>
    </row>
    <row r="64569" spans="85:87" x14ac:dyDescent="0.25">
      <c r="CG64569" s="768"/>
      <c r="CH64569" s="768"/>
      <c r="CI64569" s="850"/>
    </row>
    <row r="64570" spans="85:87" x14ac:dyDescent="0.25">
      <c r="CG64570" s="768"/>
      <c r="CH64570" s="768"/>
      <c r="CI64570" s="850"/>
    </row>
    <row r="64571" spans="85:87" x14ac:dyDescent="0.25">
      <c r="CG64571" s="768"/>
      <c r="CH64571" s="768"/>
      <c r="CI64571" s="850"/>
    </row>
    <row r="64572" spans="85:87" x14ac:dyDescent="0.25">
      <c r="CG64572" s="768"/>
      <c r="CH64572" s="768"/>
      <c r="CI64572" s="850"/>
    </row>
    <row r="64573" spans="85:87" x14ac:dyDescent="0.25">
      <c r="CG64573" s="768"/>
      <c r="CH64573" s="768"/>
      <c r="CI64573" s="850"/>
    </row>
    <row r="64574" spans="85:87" x14ac:dyDescent="0.25">
      <c r="CG64574" s="768"/>
      <c r="CH64574" s="768"/>
      <c r="CI64574" s="850"/>
    </row>
    <row r="64575" spans="85:87" x14ac:dyDescent="0.25">
      <c r="CG64575" s="768"/>
      <c r="CH64575" s="768"/>
      <c r="CI64575" s="850"/>
    </row>
    <row r="64576" spans="85:87" x14ac:dyDescent="0.25">
      <c r="CG64576" s="768"/>
      <c r="CH64576" s="768"/>
      <c r="CI64576" s="850"/>
    </row>
    <row r="64577" spans="85:87" x14ac:dyDescent="0.25">
      <c r="CG64577" s="768"/>
      <c r="CH64577" s="768"/>
      <c r="CI64577" s="850"/>
    </row>
    <row r="64578" spans="85:87" x14ac:dyDescent="0.25">
      <c r="CG64578" s="768"/>
      <c r="CH64578" s="768"/>
      <c r="CI64578" s="850"/>
    </row>
    <row r="64579" spans="85:87" x14ac:dyDescent="0.25">
      <c r="CG64579" s="768"/>
      <c r="CH64579" s="768"/>
      <c r="CI64579" s="850"/>
    </row>
    <row r="64580" spans="85:87" x14ac:dyDescent="0.25">
      <c r="CG64580" s="768"/>
      <c r="CH64580" s="768"/>
      <c r="CI64580" s="850"/>
    </row>
    <row r="64581" spans="85:87" x14ac:dyDescent="0.25">
      <c r="CG64581" s="768"/>
      <c r="CH64581" s="768"/>
      <c r="CI64581" s="850"/>
    </row>
    <row r="64582" spans="85:87" x14ac:dyDescent="0.25">
      <c r="CG64582" s="768"/>
      <c r="CH64582" s="768"/>
      <c r="CI64582" s="850"/>
    </row>
    <row r="64583" spans="85:87" x14ac:dyDescent="0.25">
      <c r="CG64583" s="768"/>
      <c r="CH64583" s="768"/>
      <c r="CI64583" s="850"/>
    </row>
    <row r="64584" spans="85:87" x14ac:dyDescent="0.25">
      <c r="CG64584" s="768"/>
      <c r="CH64584" s="768"/>
      <c r="CI64584" s="850"/>
    </row>
    <row r="64585" spans="85:87" x14ac:dyDescent="0.25">
      <c r="CG64585" s="768"/>
      <c r="CH64585" s="768"/>
      <c r="CI64585" s="850"/>
    </row>
    <row r="64586" spans="85:87" x14ac:dyDescent="0.25">
      <c r="CG64586" s="768"/>
      <c r="CH64586" s="768"/>
      <c r="CI64586" s="850"/>
    </row>
    <row r="64587" spans="85:87" x14ac:dyDescent="0.25">
      <c r="CG64587" s="768"/>
      <c r="CH64587" s="768"/>
      <c r="CI64587" s="850"/>
    </row>
    <row r="64588" spans="85:87" x14ac:dyDescent="0.25">
      <c r="CG64588" s="768"/>
      <c r="CH64588" s="768"/>
      <c r="CI64588" s="850"/>
    </row>
    <row r="64589" spans="85:87" x14ac:dyDescent="0.25">
      <c r="CG64589" s="768"/>
      <c r="CH64589" s="768"/>
      <c r="CI64589" s="850"/>
    </row>
    <row r="64590" spans="85:87" x14ac:dyDescent="0.25">
      <c r="CG64590" s="768"/>
      <c r="CH64590" s="768"/>
      <c r="CI64590" s="850"/>
    </row>
    <row r="64591" spans="85:87" x14ac:dyDescent="0.25">
      <c r="CG64591" s="768"/>
      <c r="CH64591" s="768"/>
      <c r="CI64591" s="850"/>
    </row>
    <row r="64592" spans="85:87" x14ac:dyDescent="0.25">
      <c r="CG64592" s="768"/>
      <c r="CH64592" s="768"/>
      <c r="CI64592" s="850"/>
    </row>
    <row r="64593" spans="85:87" x14ac:dyDescent="0.25">
      <c r="CG64593" s="768"/>
      <c r="CH64593" s="768"/>
      <c r="CI64593" s="850"/>
    </row>
    <row r="64594" spans="85:87" x14ac:dyDescent="0.25">
      <c r="CG64594" s="768"/>
      <c r="CH64594" s="768"/>
      <c r="CI64594" s="850"/>
    </row>
    <row r="64595" spans="85:87" x14ac:dyDescent="0.25">
      <c r="CG64595" s="768"/>
      <c r="CH64595" s="768"/>
      <c r="CI64595" s="850"/>
    </row>
    <row r="64596" spans="85:87" x14ac:dyDescent="0.25">
      <c r="CG64596" s="768"/>
      <c r="CH64596" s="768"/>
      <c r="CI64596" s="850"/>
    </row>
    <row r="64597" spans="85:87" x14ac:dyDescent="0.25">
      <c r="CG64597" s="768"/>
      <c r="CH64597" s="768"/>
      <c r="CI64597" s="850"/>
    </row>
    <row r="64598" spans="85:87" x14ac:dyDescent="0.25">
      <c r="CG64598" s="768"/>
      <c r="CH64598" s="768"/>
      <c r="CI64598" s="850"/>
    </row>
    <row r="64599" spans="85:87" x14ac:dyDescent="0.25">
      <c r="CG64599" s="768"/>
      <c r="CH64599" s="768"/>
      <c r="CI64599" s="850"/>
    </row>
    <row r="64600" spans="85:87" x14ac:dyDescent="0.25">
      <c r="CG64600" s="768"/>
      <c r="CH64600" s="768"/>
      <c r="CI64600" s="850"/>
    </row>
    <row r="64601" spans="85:87" x14ac:dyDescent="0.25">
      <c r="CG64601" s="768"/>
      <c r="CH64601" s="768"/>
      <c r="CI64601" s="850"/>
    </row>
    <row r="64602" spans="85:87" x14ac:dyDescent="0.25">
      <c r="CG64602" s="768"/>
      <c r="CH64602" s="768"/>
      <c r="CI64602" s="850"/>
    </row>
    <row r="64603" spans="85:87" x14ac:dyDescent="0.25">
      <c r="CG64603" s="768"/>
      <c r="CH64603" s="768"/>
      <c r="CI64603" s="850"/>
    </row>
    <row r="64604" spans="85:87" x14ac:dyDescent="0.25">
      <c r="CG64604" s="768"/>
      <c r="CH64604" s="768"/>
      <c r="CI64604" s="850"/>
    </row>
    <row r="64605" spans="85:87" x14ac:dyDescent="0.25">
      <c r="CG64605" s="768"/>
      <c r="CH64605" s="768"/>
      <c r="CI64605" s="850"/>
    </row>
    <row r="64606" spans="85:87" x14ac:dyDescent="0.25">
      <c r="CG64606" s="768"/>
      <c r="CH64606" s="768"/>
      <c r="CI64606" s="850"/>
    </row>
    <row r="64607" spans="85:87" x14ac:dyDescent="0.25">
      <c r="CG64607" s="768"/>
      <c r="CH64607" s="768"/>
      <c r="CI64607" s="850"/>
    </row>
    <row r="64608" spans="85:87" x14ac:dyDescent="0.25">
      <c r="CG64608" s="768"/>
      <c r="CH64608" s="768"/>
      <c r="CI64608" s="850"/>
    </row>
    <row r="64609" spans="85:87" x14ac:dyDescent="0.25">
      <c r="CG64609" s="768"/>
      <c r="CH64609" s="768"/>
      <c r="CI64609" s="850"/>
    </row>
    <row r="64610" spans="85:87" x14ac:dyDescent="0.25">
      <c r="CG64610" s="768"/>
      <c r="CH64610" s="768"/>
      <c r="CI64610" s="850"/>
    </row>
    <row r="64611" spans="85:87" x14ac:dyDescent="0.25">
      <c r="CG64611" s="768"/>
      <c r="CH64611" s="768"/>
      <c r="CI64611" s="850"/>
    </row>
    <row r="64612" spans="85:87" x14ac:dyDescent="0.25">
      <c r="CG64612" s="768"/>
      <c r="CH64612" s="768"/>
      <c r="CI64612" s="850"/>
    </row>
    <row r="64613" spans="85:87" x14ac:dyDescent="0.25">
      <c r="CG64613" s="768"/>
      <c r="CH64613" s="768"/>
      <c r="CI64613" s="850"/>
    </row>
    <row r="64614" spans="85:87" x14ac:dyDescent="0.25">
      <c r="CG64614" s="768"/>
      <c r="CH64614" s="768"/>
      <c r="CI64614" s="850"/>
    </row>
    <row r="64615" spans="85:87" x14ac:dyDescent="0.25">
      <c r="CG64615" s="768"/>
      <c r="CH64615" s="768"/>
      <c r="CI64615" s="850"/>
    </row>
    <row r="64616" spans="85:87" x14ac:dyDescent="0.25">
      <c r="CG64616" s="768"/>
      <c r="CH64616" s="768"/>
      <c r="CI64616" s="850"/>
    </row>
    <row r="64617" spans="85:87" x14ac:dyDescent="0.25">
      <c r="CG64617" s="768"/>
      <c r="CH64617" s="768"/>
      <c r="CI64617" s="850"/>
    </row>
    <row r="64618" spans="85:87" x14ac:dyDescent="0.25">
      <c r="CG64618" s="768"/>
      <c r="CH64618" s="768"/>
      <c r="CI64618" s="850"/>
    </row>
    <row r="64619" spans="85:87" x14ac:dyDescent="0.25">
      <c r="CG64619" s="768"/>
      <c r="CH64619" s="768"/>
      <c r="CI64619" s="850"/>
    </row>
    <row r="64620" spans="85:87" x14ac:dyDescent="0.25">
      <c r="CG64620" s="768"/>
      <c r="CH64620" s="768"/>
      <c r="CI64620" s="850"/>
    </row>
    <row r="64621" spans="85:87" x14ac:dyDescent="0.25">
      <c r="CG64621" s="768"/>
      <c r="CH64621" s="768"/>
      <c r="CI64621" s="850"/>
    </row>
    <row r="64622" spans="85:87" x14ac:dyDescent="0.25">
      <c r="CG64622" s="768"/>
      <c r="CH64622" s="768"/>
      <c r="CI64622" s="850"/>
    </row>
    <row r="64623" spans="85:87" x14ac:dyDescent="0.25">
      <c r="CG64623" s="768"/>
      <c r="CH64623" s="768"/>
      <c r="CI64623" s="850"/>
    </row>
    <row r="64624" spans="85:87" x14ac:dyDescent="0.25">
      <c r="CG64624" s="768"/>
      <c r="CH64624" s="768"/>
      <c r="CI64624" s="850"/>
    </row>
    <row r="64625" spans="85:87" x14ac:dyDescent="0.25">
      <c r="CG64625" s="768"/>
      <c r="CH64625" s="768"/>
      <c r="CI64625" s="850"/>
    </row>
    <row r="64626" spans="85:87" x14ac:dyDescent="0.25">
      <c r="CG64626" s="768"/>
      <c r="CH64626" s="768"/>
      <c r="CI64626" s="850"/>
    </row>
    <row r="64627" spans="85:87" x14ac:dyDescent="0.25">
      <c r="CG64627" s="768"/>
      <c r="CH64627" s="768"/>
      <c r="CI64627" s="850"/>
    </row>
    <row r="64628" spans="85:87" x14ac:dyDescent="0.25">
      <c r="CG64628" s="768"/>
      <c r="CH64628" s="768"/>
      <c r="CI64628" s="850"/>
    </row>
    <row r="64629" spans="85:87" x14ac:dyDescent="0.25">
      <c r="CG64629" s="768"/>
      <c r="CH64629" s="768"/>
      <c r="CI64629" s="850"/>
    </row>
    <row r="64630" spans="85:87" x14ac:dyDescent="0.25">
      <c r="CG64630" s="768"/>
      <c r="CH64630" s="768"/>
      <c r="CI64630" s="850"/>
    </row>
    <row r="64631" spans="85:87" x14ac:dyDescent="0.25">
      <c r="CG64631" s="768"/>
      <c r="CH64631" s="768"/>
      <c r="CI64631" s="850"/>
    </row>
    <row r="64632" spans="85:87" x14ac:dyDescent="0.25">
      <c r="CG64632" s="768"/>
      <c r="CH64632" s="768"/>
      <c r="CI64632" s="850"/>
    </row>
    <row r="64633" spans="85:87" x14ac:dyDescent="0.25">
      <c r="CG64633" s="768"/>
      <c r="CH64633" s="768"/>
      <c r="CI64633" s="850"/>
    </row>
    <row r="64634" spans="85:87" x14ac:dyDescent="0.25">
      <c r="CG64634" s="768"/>
      <c r="CH64634" s="768"/>
      <c r="CI64634" s="850"/>
    </row>
    <row r="64635" spans="85:87" x14ac:dyDescent="0.25">
      <c r="CG64635" s="768"/>
      <c r="CH64635" s="768"/>
      <c r="CI64635" s="850"/>
    </row>
    <row r="64636" spans="85:87" x14ac:dyDescent="0.25">
      <c r="CG64636" s="768"/>
      <c r="CH64636" s="768"/>
      <c r="CI64636" s="850"/>
    </row>
    <row r="64637" spans="85:87" x14ac:dyDescent="0.25">
      <c r="CG64637" s="768"/>
      <c r="CH64637" s="768"/>
      <c r="CI64637" s="850"/>
    </row>
    <row r="64638" spans="85:87" x14ac:dyDescent="0.25">
      <c r="CG64638" s="768"/>
      <c r="CH64638" s="768"/>
      <c r="CI64638" s="850"/>
    </row>
    <row r="64639" spans="85:87" x14ac:dyDescent="0.25">
      <c r="CG64639" s="768"/>
      <c r="CH64639" s="768"/>
      <c r="CI64639" s="850"/>
    </row>
    <row r="64640" spans="85:87" x14ac:dyDescent="0.25">
      <c r="CG64640" s="768"/>
      <c r="CH64640" s="768"/>
      <c r="CI64640" s="850"/>
    </row>
    <row r="64641" spans="85:87" x14ac:dyDescent="0.25">
      <c r="CG64641" s="768"/>
      <c r="CH64641" s="768"/>
      <c r="CI64641" s="850"/>
    </row>
    <row r="64642" spans="85:87" x14ac:dyDescent="0.25">
      <c r="CG64642" s="768"/>
      <c r="CH64642" s="768"/>
      <c r="CI64642" s="850"/>
    </row>
    <row r="64643" spans="85:87" x14ac:dyDescent="0.25">
      <c r="CG64643" s="768"/>
      <c r="CH64643" s="768"/>
      <c r="CI64643" s="850"/>
    </row>
    <row r="64644" spans="85:87" x14ac:dyDescent="0.25">
      <c r="CG64644" s="768"/>
      <c r="CH64644" s="768"/>
      <c r="CI64644" s="850"/>
    </row>
    <row r="64645" spans="85:87" x14ac:dyDescent="0.25">
      <c r="CG64645" s="768"/>
      <c r="CH64645" s="768"/>
      <c r="CI64645" s="850"/>
    </row>
    <row r="64646" spans="85:87" x14ac:dyDescent="0.25">
      <c r="CG64646" s="768"/>
      <c r="CH64646" s="768"/>
      <c r="CI64646" s="850"/>
    </row>
    <row r="64647" spans="85:87" x14ac:dyDescent="0.25">
      <c r="CG64647" s="768"/>
      <c r="CH64647" s="768"/>
      <c r="CI64647" s="850"/>
    </row>
    <row r="64648" spans="85:87" x14ac:dyDescent="0.25">
      <c r="CG64648" s="768"/>
      <c r="CH64648" s="768"/>
      <c r="CI64648" s="850"/>
    </row>
    <row r="64649" spans="85:87" x14ac:dyDescent="0.25">
      <c r="CG64649" s="768"/>
      <c r="CH64649" s="768"/>
      <c r="CI64649" s="850"/>
    </row>
    <row r="64650" spans="85:87" x14ac:dyDescent="0.25">
      <c r="CG64650" s="768"/>
      <c r="CH64650" s="768"/>
      <c r="CI64650" s="850"/>
    </row>
    <row r="64651" spans="85:87" x14ac:dyDescent="0.25">
      <c r="CG64651" s="768"/>
      <c r="CH64651" s="768"/>
      <c r="CI64651" s="850"/>
    </row>
    <row r="64652" spans="85:87" x14ac:dyDescent="0.25">
      <c r="CG64652" s="768"/>
      <c r="CH64652" s="768"/>
      <c r="CI64652" s="850"/>
    </row>
    <row r="64653" spans="85:87" x14ac:dyDescent="0.25">
      <c r="CG64653" s="768"/>
      <c r="CH64653" s="768"/>
      <c r="CI64653" s="850"/>
    </row>
    <row r="64654" spans="85:87" x14ac:dyDescent="0.25">
      <c r="CG64654" s="768"/>
      <c r="CH64654" s="768"/>
      <c r="CI64654" s="850"/>
    </row>
    <row r="64655" spans="85:87" x14ac:dyDescent="0.25">
      <c r="CG64655" s="768"/>
      <c r="CH64655" s="768"/>
      <c r="CI64655" s="850"/>
    </row>
    <row r="64656" spans="85:87" x14ac:dyDescent="0.25">
      <c r="CG64656" s="768"/>
      <c r="CH64656" s="768"/>
      <c r="CI64656" s="850"/>
    </row>
    <row r="64657" spans="85:87" x14ac:dyDescent="0.25">
      <c r="CG64657" s="768"/>
      <c r="CH64657" s="768"/>
      <c r="CI64657" s="850"/>
    </row>
    <row r="64658" spans="85:87" x14ac:dyDescent="0.25">
      <c r="CG64658" s="768"/>
      <c r="CH64658" s="768"/>
      <c r="CI64658" s="850"/>
    </row>
    <row r="64659" spans="85:87" x14ac:dyDescent="0.25">
      <c r="CG64659" s="768"/>
      <c r="CH64659" s="768"/>
      <c r="CI64659" s="850"/>
    </row>
    <row r="64660" spans="85:87" x14ac:dyDescent="0.25">
      <c r="CG64660" s="768"/>
      <c r="CH64660" s="768"/>
      <c r="CI64660" s="850"/>
    </row>
    <row r="64661" spans="85:87" x14ac:dyDescent="0.25">
      <c r="CG64661" s="768"/>
      <c r="CH64661" s="768"/>
      <c r="CI64661" s="850"/>
    </row>
    <row r="64662" spans="85:87" x14ac:dyDescent="0.25">
      <c r="CG64662" s="768"/>
      <c r="CH64662" s="768"/>
      <c r="CI64662" s="850"/>
    </row>
    <row r="64663" spans="85:87" x14ac:dyDescent="0.25">
      <c r="CG64663" s="768"/>
      <c r="CH64663" s="768"/>
      <c r="CI64663" s="850"/>
    </row>
    <row r="64664" spans="85:87" x14ac:dyDescent="0.25">
      <c r="CG64664" s="768"/>
      <c r="CH64664" s="768"/>
      <c r="CI64664" s="850"/>
    </row>
    <row r="64665" spans="85:87" x14ac:dyDescent="0.25">
      <c r="CG64665" s="768"/>
      <c r="CH64665" s="768"/>
      <c r="CI64665" s="850"/>
    </row>
    <row r="64666" spans="85:87" x14ac:dyDescent="0.25">
      <c r="CG64666" s="768"/>
      <c r="CH64666" s="768"/>
      <c r="CI64666" s="850"/>
    </row>
    <row r="64667" spans="85:87" x14ac:dyDescent="0.25">
      <c r="CG64667" s="768"/>
      <c r="CH64667" s="768"/>
      <c r="CI64667" s="850"/>
    </row>
    <row r="64668" spans="85:87" x14ac:dyDescent="0.25">
      <c r="CG64668" s="768"/>
      <c r="CH64668" s="768"/>
      <c r="CI64668" s="850"/>
    </row>
    <row r="64669" spans="85:87" x14ac:dyDescent="0.25">
      <c r="CG64669" s="768"/>
      <c r="CH64669" s="768"/>
      <c r="CI64669" s="850"/>
    </row>
    <row r="64670" spans="85:87" x14ac:dyDescent="0.25">
      <c r="CG64670" s="768"/>
      <c r="CH64670" s="768"/>
      <c r="CI64670" s="850"/>
    </row>
    <row r="64671" spans="85:87" x14ac:dyDescent="0.25">
      <c r="CG64671" s="768"/>
      <c r="CH64671" s="768"/>
      <c r="CI64671" s="850"/>
    </row>
    <row r="64672" spans="85:87" x14ac:dyDescent="0.25">
      <c r="CG64672" s="768"/>
      <c r="CH64672" s="768"/>
      <c r="CI64672" s="850"/>
    </row>
    <row r="64673" spans="85:87" x14ac:dyDescent="0.25">
      <c r="CG64673" s="768"/>
      <c r="CH64673" s="768"/>
      <c r="CI64673" s="850"/>
    </row>
    <row r="64674" spans="85:87" x14ac:dyDescent="0.25">
      <c r="CG64674" s="768"/>
      <c r="CH64674" s="768"/>
      <c r="CI64674" s="850"/>
    </row>
    <row r="64675" spans="85:87" x14ac:dyDescent="0.25">
      <c r="CG64675" s="768"/>
      <c r="CH64675" s="768"/>
      <c r="CI64675" s="850"/>
    </row>
    <row r="64676" spans="85:87" x14ac:dyDescent="0.25">
      <c r="CG64676" s="768"/>
      <c r="CH64676" s="768"/>
      <c r="CI64676" s="850"/>
    </row>
    <row r="64677" spans="85:87" x14ac:dyDescent="0.25">
      <c r="CG64677" s="768"/>
      <c r="CH64677" s="768"/>
      <c r="CI64677" s="850"/>
    </row>
    <row r="64678" spans="85:87" x14ac:dyDescent="0.25">
      <c r="CG64678" s="768"/>
      <c r="CH64678" s="768"/>
      <c r="CI64678" s="850"/>
    </row>
    <row r="64679" spans="85:87" x14ac:dyDescent="0.25">
      <c r="CG64679" s="768"/>
      <c r="CH64679" s="768"/>
      <c r="CI64679" s="850"/>
    </row>
    <row r="64680" spans="85:87" x14ac:dyDescent="0.25">
      <c r="CG64680" s="768"/>
      <c r="CH64680" s="768"/>
      <c r="CI64680" s="850"/>
    </row>
    <row r="64681" spans="85:87" x14ac:dyDescent="0.25">
      <c r="CG64681" s="768"/>
      <c r="CH64681" s="768"/>
      <c r="CI64681" s="850"/>
    </row>
    <row r="64682" spans="85:87" x14ac:dyDescent="0.25">
      <c r="CG64682" s="768"/>
      <c r="CH64682" s="768"/>
      <c r="CI64682" s="850"/>
    </row>
    <row r="64683" spans="85:87" x14ac:dyDescent="0.25">
      <c r="CG64683" s="768"/>
      <c r="CH64683" s="768"/>
      <c r="CI64683" s="850"/>
    </row>
    <row r="64684" spans="85:87" x14ac:dyDescent="0.25">
      <c r="CG64684" s="768"/>
      <c r="CH64684" s="768"/>
      <c r="CI64684" s="850"/>
    </row>
    <row r="64685" spans="85:87" x14ac:dyDescent="0.25">
      <c r="CG64685" s="768"/>
      <c r="CH64685" s="768"/>
      <c r="CI64685" s="850"/>
    </row>
    <row r="64686" spans="85:87" x14ac:dyDescent="0.25">
      <c r="CG64686" s="768"/>
      <c r="CH64686" s="768"/>
      <c r="CI64686" s="850"/>
    </row>
    <row r="64687" spans="85:87" x14ac:dyDescent="0.25">
      <c r="CG64687" s="768"/>
      <c r="CH64687" s="768"/>
      <c r="CI64687" s="850"/>
    </row>
    <row r="64688" spans="85:87" x14ac:dyDescent="0.25">
      <c r="CG64688" s="768"/>
      <c r="CH64688" s="768"/>
      <c r="CI64688" s="850"/>
    </row>
    <row r="64689" spans="85:87" x14ac:dyDescent="0.25">
      <c r="CG64689" s="768"/>
      <c r="CH64689" s="768"/>
      <c r="CI64689" s="850"/>
    </row>
    <row r="64690" spans="85:87" x14ac:dyDescent="0.25">
      <c r="CG64690" s="768"/>
      <c r="CH64690" s="768"/>
      <c r="CI64690" s="850"/>
    </row>
    <row r="64691" spans="85:87" x14ac:dyDescent="0.25">
      <c r="CG64691" s="768"/>
      <c r="CH64691" s="768"/>
      <c r="CI64691" s="850"/>
    </row>
    <row r="64692" spans="85:87" x14ac:dyDescent="0.25">
      <c r="CG64692" s="768"/>
      <c r="CH64692" s="768"/>
      <c r="CI64692" s="850"/>
    </row>
    <row r="64693" spans="85:87" x14ac:dyDescent="0.25">
      <c r="CG64693" s="768"/>
      <c r="CH64693" s="768"/>
      <c r="CI64693" s="850"/>
    </row>
    <row r="64694" spans="85:87" x14ac:dyDescent="0.25">
      <c r="CG64694" s="768"/>
      <c r="CH64694" s="768"/>
      <c r="CI64694" s="850"/>
    </row>
    <row r="64695" spans="85:87" x14ac:dyDescent="0.25">
      <c r="CG64695" s="768"/>
      <c r="CH64695" s="768"/>
      <c r="CI64695" s="850"/>
    </row>
    <row r="64696" spans="85:87" x14ac:dyDescent="0.25">
      <c r="CG64696" s="768"/>
      <c r="CH64696" s="768"/>
      <c r="CI64696" s="850"/>
    </row>
    <row r="64697" spans="85:87" x14ac:dyDescent="0.25">
      <c r="CG64697" s="768"/>
      <c r="CH64697" s="768"/>
      <c r="CI64697" s="850"/>
    </row>
    <row r="64698" spans="85:87" x14ac:dyDescent="0.25">
      <c r="CG64698" s="768"/>
      <c r="CH64698" s="768"/>
      <c r="CI64698" s="850"/>
    </row>
    <row r="64699" spans="85:87" x14ac:dyDescent="0.25">
      <c r="CG64699" s="768"/>
      <c r="CH64699" s="768"/>
      <c r="CI64699" s="850"/>
    </row>
    <row r="64700" spans="85:87" x14ac:dyDescent="0.25">
      <c r="CG64700" s="768"/>
      <c r="CH64700" s="768"/>
      <c r="CI64700" s="850"/>
    </row>
    <row r="64701" spans="85:87" x14ac:dyDescent="0.25">
      <c r="CG64701" s="768"/>
      <c r="CH64701" s="768"/>
      <c r="CI64701" s="850"/>
    </row>
    <row r="64702" spans="85:87" x14ac:dyDescent="0.25">
      <c r="CG64702" s="768"/>
      <c r="CH64702" s="768"/>
      <c r="CI64702" s="850"/>
    </row>
    <row r="64703" spans="85:87" x14ac:dyDescent="0.25">
      <c r="CG64703" s="768"/>
      <c r="CH64703" s="768"/>
      <c r="CI64703" s="850"/>
    </row>
    <row r="64704" spans="85:87" x14ac:dyDescent="0.25">
      <c r="CG64704" s="768"/>
      <c r="CH64704" s="768"/>
      <c r="CI64704" s="850"/>
    </row>
    <row r="64705" spans="85:87" x14ac:dyDescent="0.25">
      <c r="CG64705" s="768"/>
      <c r="CH64705" s="768"/>
      <c r="CI64705" s="850"/>
    </row>
    <row r="64706" spans="85:87" x14ac:dyDescent="0.25">
      <c r="CG64706" s="768"/>
      <c r="CH64706" s="768"/>
      <c r="CI64706" s="850"/>
    </row>
    <row r="64707" spans="85:87" x14ac:dyDescent="0.25">
      <c r="CG64707" s="768"/>
      <c r="CH64707" s="768"/>
      <c r="CI64707" s="850"/>
    </row>
    <row r="64708" spans="85:87" x14ac:dyDescent="0.25">
      <c r="CG64708" s="768"/>
      <c r="CH64708" s="768"/>
      <c r="CI64708" s="850"/>
    </row>
    <row r="64709" spans="85:87" x14ac:dyDescent="0.25">
      <c r="CG64709" s="768"/>
      <c r="CH64709" s="768"/>
      <c r="CI64709" s="850"/>
    </row>
    <row r="64710" spans="85:87" x14ac:dyDescent="0.25">
      <c r="CG64710" s="768"/>
      <c r="CH64710" s="768"/>
      <c r="CI64710" s="850"/>
    </row>
    <row r="64711" spans="85:87" x14ac:dyDescent="0.25">
      <c r="CG64711" s="768"/>
      <c r="CH64711" s="768"/>
      <c r="CI64711" s="850"/>
    </row>
    <row r="64712" spans="85:87" x14ac:dyDescent="0.25">
      <c r="CG64712" s="768"/>
      <c r="CH64712" s="768"/>
      <c r="CI64712" s="850"/>
    </row>
    <row r="64713" spans="85:87" x14ac:dyDescent="0.25">
      <c r="CG64713" s="768"/>
      <c r="CH64713" s="768"/>
      <c r="CI64713" s="850"/>
    </row>
    <row r="64714" spans="85:87" x14ac:dyDescent="0.25">
      <c r="CG64714" s="768"/>
      <c r="CH64714" s="768"/>
      <c r="CI64714" s="850"/>
    </row>
    <row r="64715" spans="85:87" x14ac:dyDescent="0.25">
      <c r="CG64715" s="768"/>
      <c r="CH64715" s="768"/>
      <c r="CI64715" s="850"/>
    </row>
    <row r="64716" spans="85:87" x14ac:dyDescent="0.25">
      <c r="CG64716" s="768"/>
      <c r="CH64716" s="768"/>
      <c r="CI64716" s="850"/>
    </row>
    <row r="64717" spans="85:87" x14ac:dyDescent="0.25">
      <c r="CG64717" s="768"/>
      <c r="CH64717" s="768"/>
      <c r="CI64717" s="850"/>
    </row>
    <row r="64718" spans="85:87" x14ac:dyDescent="0.25">
      <c r="CG64718" s="768"/>
      <c r="CH64718" s="768"/>
      <c r="CI64718" s="850"/>
    </row>
    <row r="64719" spans="85:87" x14ac:dyDescent="0.25">
      <c r="CG64719" s="768"/>
      <c r="CH64719" s="768"/>
      <c r="CI64719" s="850"/>
    </row>
    <row r="64720" spans="85:87" x14ac:dyDescent="0.25">
      <c r="CG64720" s="768"/>
      <c r="CH64720" s="768"/>
      <c r="CI64720" s="850"/>
    </row>
    <row r="64721" spans="85:87" x14ac:dyDescent="0.25">
      <c r="CG64721" s="768"/>
      <c r="CH64721" s="768"/>
      <c r="CI64721" s="850"/>
    </row>
    <row r="64722" spans="85:87" x14ac:dyDescent="0.25">
      <c r="CG64722" s="768"/>
      <c r="CH64722" s="768"/>
      <c r="CI64722" s="850"/>
    </row>
    <row r="64723" spans="85:87" x14ac:dyDescent="0.25">
      <c r="CG64723" s="768"/>
      <c r="CH64723" s="768"/>
      <c r="CI64723" s="850"/>
    </row>
    <row r="64724" spans="85:87" x14ac:dyDescent="0.25">
      <c r="CG64724" s="768"/>
      <c r="CH64724" s="768"/>
      <c r="CI64724" s="850"/>
    </row>
    <row r="64725" spans="85:87" x14ac:dyDescent="0.25">
      <c r="CG64725" s="768"/>
      <c r="CH64725" s="768"/>
      <c r="CI64725" s="850"/>
    </row>
    <row r="64726" spans="85:87" x14ac:dyDescent="0.25">
      <c r="CG64726" s="768"/>
      <c r="CH64726" s="768"/>
      <c r="CI64726" s="850"/>
    </row>
    <row r="64727" spans="85:87" x14ac:dyDescent="0.25">
      <c r="CG64727" s="768"/>
      <c r="CH64727" s="768"/>
      <c r="CI64727" s="850"/>
    </row>
    <row r="64728" spans="85:87" x14ac:dyDescent="0.25">
      <c r="CG64728" s="768"/>
      <c r="CH64728" s="768"/>
      <c r="CI64728" s="850"/>
    </row>
    <row r="64729" spans="85:87" x14ac:dyDescent="0.25">
      <c r="CG64729" s="768"/>
      <c r="CH64729" s="768"/>
      <c r="CI64729" s="850"/>
    </row>
    <row r="64730" spans="85:87" x14ac:dyDescent="0.25">
      <c r="CG64730" s="768"/>
      <c r="CH64730" s="768"/>
      <c r="CI64730" s="850"/>
    </row>
    <row r="64731" spans="85:87" x14ac:dyDescent="0.25">
      <c r="CG64731" s="768"/>
      <c r="CH64731" s="768"/>
      <c r="CI64731" s="850"/>
    </row>
    <row r="64732" spans="85:87" x14ac:dyDescent="0.25">
      <c r="CG64732" s="768"/>
      <c r="CH64732" s="768"/>
      <c r="CI64732" s="850"/>
    </row>
    <row r="64733" spans="85:87" x14ac:dyDescent="0.25">
      <c r="CG64733" s="768"/>
      <c r="CH64733" s="768"/>
      <c r="CI64733" s="850"/>
    </row>
    <row r="64734" spans="85:87" x14ac:dyDescent="0.25">
      <c r="CG64734" s="768"/>
      <c r="CH64734" s="768"/>
      <c r="CI64734" s="850"/>
    </row>
    <row r="64735" spans="85:87" x14ac:dyDescent="0.25">
      <c r="CG64735" s="768"/>
      <c r="CH64735" s="768"/>
      <c r="CI64735" s="850"/>
    </row>
    <row r="64736" spans="85:87" x14ac:dyDescent="0.25">
      <c r="CG64736" s="768"/>
      <c r="CH64736" s="768"/>
      <c r="CI64736" s="850"/>
    </row>
    <row r="64737" spans="85:87" x14ac:dyDescent="0.25">
      <c r="CG64737" s="768"/>
      <c r="CH64737" s="768"/>
      <c r="CI64737" s="850"/>
    </row>
    <row r="64738" spans="85:87" x14ac:dyDescent="0.25">
      <c r="CG64738" s="768"/>
      <c r="CH64738" s="768"/>
      <c r="CI64738" s="850"/>
    </row>
    <row r="64739" spans="85:87" x14ac:dyDescent="0.25">
      <c r="CG64739" s="768"/>
      <c r="CH64739" s="768"/>
      <c r="CI64739" s="850"/>
    </row>
    <row r="64740" spans="85:87" x14ac:dyDescent="0.25">
      <c r="CG64740" s="768"/>
      <c r="CH64740" s="768"/>
      <c r="CI64740" s="850"/>
    </row>
    <row r="64741" spans="85:87" x14ac:dyDescent="0.25">
      <c r="CG64741" s="768"/>
      <c r="CH64741" s="768"/>
      <c r="CI64741" s="850"/>
    </row>
    <row r="64742" spans="85:87" x14ac:dyDescent="0.25">
      <c r="CG64742" s="768"/>
      <c r="CH64742" s="768"/>
      <c r="CI64742" s="850"/>
    </row>
    <row r="64743" spans="85:87" x14ac:dyDescent="0.25">
      <c r="CG64743" s="768"/>
      <c r="CH64743" s="768"/>
      <c r="CI64743" s="850"/>
    </row>
    <row r="64744" spans="85:87" x14ac:dyDescent="0.25">
      <c r="CG64744" s="768"/>
      <c r="CH64744" s="768"/>
      <c r="CI64744" s="850"/>
    </row>
    <row r="64745" spans="85:87" x14ac:dyDescent="0.25">
      <c r="CG64745" s="768"/>
      <c r="CH64745" s="768"/>
      <c r="CI64745" s="850"/>
    </row>
    <row r="64746" spans="85:87" x14ac:dyDescent="0.25">
      <c r="CG64746" s="768"/>
      <c r="CH64746" s="768"/>
      <c r="CI64746" s="850"/>
    </row>
    <row r="64747" spans="85:87" x14ac:dyDescent="0.25">
      <c r="CG64747" s="768"/>
      <c r="CH64747" s="768"/>
      <c r="CI64747" s="850"/>
    </row>
    <row r="64748" spans="85:87" x14ac:dyDescent="0.25">
      <c r="CG64748" s="768"/>
      <c r="CH64748" s="768"/>
      <c r="CI64748" s="850"/>
    </row>
    <row r="64749" spans="85:87" x14ac:dyDescent="0.25">
      <c r="CG64749" s="768"/>
      <c r="CH64749" s="768"/>
      <c r="CI64749" s="850"/>
    </row>
    <row r="64750" spans="85:87" x14ac:dyDescent="0.25">
      <c r="CG64750" s="768"/>
      <c r="CH64750" s="768"/>
      <c r="CI64750" s="850"/>
    </row>
    <row r="64751" spans="85:87" x14ac:dyDescent="0.25">
      <c r="CG64751" s="768"/>
      <c r="CH64751" s="768"/>
      <c r="CI64751" s="850"/>
    </row>
    <row r="64752" spans="85:87" x14ac:dyDescent="0.25">
      <c r="CG64752" s="768"/>
      <c r="CH64752" s="768"/>
      <c r="CI64752" s="850"/>
    </row>
    <row r="64753" spans="85:87" x14ac:dyDescent="0.25">
      <c r="CG64753" s="768"/>
      <c r="CH64753" s="768"/>
      <c r="CI64753" s="850"/>
    </row>
    <row r="64754" spans="85:87" x14ac:dyDescent="0.25">
      <c r="CG64754" s="768"/>
      <c r="CH64754" s="768"/>
      <c r="CI64754" s="850"/>
    </row>
    <row r="64755" spans="85:87" x14ac:dyDescent="0.25">
      <c r="CG64755" s="768"/>
      <c r="CH64755" s="768"/>
      <c r="CI64755" s="850"/>
    </row>
    <row r="64756" spans="85:87" x14ac:dyDescent="0.25">
      <c r="CG64756" s="768"/>
      <c r="CH64756" s="768"/>
      <c r="CI64756" s="850"/>
    </row>
    <row r="64757" spans="85:87" x14ac:dyDescent="0.25">
      <c r="CG64757" s="768"/>
      <c r="CH64757" s="768"/>
      <c r="CI64757" s="850"/>
    </row>
    <row r="64758" spans="85:87" x14ac:dyDescent="0.25">
      <c r="CG64758" s="768"/>
      <c r="CH64758" s="768"/>
      <c r="CI64758" s="850"/>
    </row>
    <row r="64759" spans="85:87" x14ac:dyDescent="0.25">
      <c r="CG64759" s="768"/>
      <c r="CH64759" s="768"/>
      <c r="CI64759" s="850"/>
    </row>
    <row r="64760" spans="85:87" x14ac:dyDescent="0.25">
      <c r="CG64760" s="768"/>
      <c r="CH64760" s="768"/>
      <c r="CI64760" s="850"/>
    </row>
    <row r="64761" spans="85:87" x14ac:dyDescent="0.25">
      <c r="CG64761" s="768"/>
      <c r="CH64761" s="768"/>
      <c r="CI64761" s="850"/>
    </row>
    <row r="64762" spans="85:87" x14ac:dyDescent="0.25">
      <c r="CG64762" s="768"/>
      <c r="CH64762" s="768"/>
      <c r="CI64762" s="850"/>
    </row>
    <row r="64763" spans="85:87" x14ac:dyDescent="0.25">
      <c r="CG64763" s="768"/>
      <c r="CH64763" s="768"/>
      <c r="CI64763" s="850"/>
    </row>
    <row r="64764" spans="85:87" x14ac:dyDescent="0.25">
      <c r="CG64764" s="768"/>
      <c r="CH64764" s="768"/>
      <c r="CI64764" s="850"/>
    </row>
    <row r="64765" spans="85:87" x14ac:dyDescent="0.25">
      <c r="CG64765" s="768"/>
      <c r="CH64765" s="768"/>
      <c r="CI64765" s="850"/>
    </row>
    <row r="64766" spans="85:87" x14ac:dyDescent="0.25">
      <c r="CG64766" s="768"/>
      <c r="CH64766" s="768"/>
      <c r="CI64766" s="850"/>
    </row>
    <row r="64767" spans="85:87" x14ac:dyDescent="0.25">
      <c r="CG64767" s="768"/>
      <c r="CH64767" s="768"/>
      <c r="CI64767" s="850"/>
    </row>
    <row r="64768" spans="85:87" x14ac:dyDescent="0.25">
      <c r="CG64768" s="768"/>
      <c r="CH64768" s="768"/>
      <c r="CI64768" s="850"/>
    </row>
    <row r="64769" spans="85:87" x14ac:dyDescent="0.25">
      <c r="CG64769" s="768"/>
      <c r="CH64769" s="768"/>
      <c r="CI64769" s="850"/>
    </row>
    <row r="64770" spans="85:87" x14ac:dyDescent="0.25">
      <c r="CG64770" s="768"/>
      <c r="CH64770" s="768"/>
      <c r="CI64770" s="850"/>
    </row>
    <row r="64771" spans="85:87" x14ac:dyDescent="0.25">
      <c r="CG64771" s="768"/>
      <c r="CH64771" s="768"/>
      <c r="CI64771" s="850"/>
    </row>
    <row r="64772" spans="85:87" x14ac:dyDescent="0.25">
      <c r="CG64772" s="768"/>
      <c r="CH64772" s="768"/>
      <c r="CI64772" s="850"/>
    </row>
    <row r="64773" spans="85:87" x14ac:dyDescent="0.25">
      <c r="CG64773" s="768"/>
      <c r="CH64773" s="768"/>
      <c r="CI64773" s="850"/>
    </row>
    <row r="64774" spans="85:87" x14ac:dyDescent="0.25">
      <c r="CG64774" s="768"/>
      <c r="CH64774" s="768"/>
      <c r="CI64774" s="850"/>
    </row>
    <row r="64775" spans="85:87" x14ac:dyDescent="0.25">
      <c r="CG64775" s="768"/>
      <c r="CH64775" s="768"/>
      <c r="CI64775" s="850"/>
    </row>
    <row r="64776" spans="85:87" x14ac:dyDescent="0.25">
      <c r="CG64776" s="768"/>
      <c r="CH64776" s="768"/>
      <c r="CI64776" s="850"/>
    </row>
    <row r="64777" spans="85:87" x14ac:dyDescent="0.25">
      <c r="CG64777" s="768"/>
      <c r="CH64777" s="768"/>
      <c r="CI64777" s="850"/>
    </row>
    <row r="64778" spans="85:87" x14ac:dyDescent="0.25">
      <c r="CG64778" s="768"/>
      <c r="CH64778" s="768"/>
      <c r="CI64778" s="850"/>
    </row>
    <row r="64779" spans="85:87" x14ac:dyDescent="0.25">
      <c r="CG64779" s="768"/>
      <c r="CH64779" s="768"/>
      <c r="CI64779" s="850"/>
    </row>
    <row r="64780" spans="85:87" x14ac:dyDescent="0.25">
      <c r="CG64780" s="768"/>
      <c r="CH64780" s="768"/>
      <c r="CI64780" s="850"/>
    </row>
    <row r="64781" spans="85:87" x14ac:dyDescent="0.25">
      <c r="CG64781" s="768"/>
      <c r="CH64781" s="768"/>
      <c r="CI64781" s="850"/>
    </row>
    <row r="64782" spans="85:87" x14ac:dyDescent="0.25">
      <c r="CG64782" s="768"/>
      <c r="CH64782" s="768"/>
      <c r="CI64782" s="850"/>
    </row>
    <row r="64783" spans="85:87" x14ac:dyDescent="0.25">
      <c r="CG64783" s="768"/>
      <c r="CH64783" s="768"/>
      <c r="CI64783" s="850"/>
    </row>
    <row r="64784" spans="85:87" x14ac:dyDescent="0.25">
      <c r="CG64784" s="768"/>
      <c r="CH64784" s="768"/>
      <c r="CI64784" s="850"/>
    </row>
    <row r="64785" spans="85:87" x14ac:dyDescent="0.25">
      <c r="CG64785" s="768"/>
      <c r="CH64785" s="768"/>
      <c r="CI64785" s="850"/>
    </row>
    <row r="64786" spans="85:87" x14ac:dyDescent="0.25">
      <c r="CG64786" s="768"/>
      <c r="CH64786" s="768"/>
      <c r="CI64786" s="850"/>
    </row>
    <row r="64787" spans="85:87" x14ac:dyDescent="0.25">
      <c r="CG64787" s="768"/>
      <c r="CH64787" s="768"/>
      <c r="CI64787" s="850"/>
    </row>
    <row r="64788" spans="85:87" x14ac:dyDescent="0.25">
      <c r="CG64788" s="768"/>
      <c r="CH64788" s="768"/>
      <c r="CI64788" s="850"/>
    </row>
    <row r="64789" spans="85:87" x14ac:dyDescent="0.25">
      <c r="CG64789" s="768"/>
      <c r="CH64789" s="768"/>
      <c r="CI64789" s="850"/>
    </row>
    <row r="64790" spans="85:87" x14ac:dyDescent="0.25">
      <c r="CG64790" s="768"/>
      <c r="CH64790" s="768"/>
      <c r="CI64790" s="850"/>
    </row>
    <row r="64791" spans="85:87" x14ac:dyDescent="0.25">
      <c r="CG64791" s="768"/>
      <c r="CH64791" s="768"/>
      <c r="CI64791" s="850"/>
    </row>
    <row r="64792" spans="85:87" x14ac:dyDescent="0.25">
      <c r="CG64792" s="768"/>
      <c r="CH64792" s="768"/>
      <c r="CI64792" s="850"/>
    </row>
    <row r="64793" spans="85:87" x14ac:dyDescent="0.25">
      <c r="CG64793" s="768"/>
      <c r="CH64793" s="768"/>
      <c r="CI64793" s="850"/>
    </row>
    <row r="64794" spans="85:87" x14ac:dyDescent="0.25">
      <c r="CG64794" s="768"/>
      <c r="CH64794" s="768"/>
      <c r="CI64794" s="850"/>
    </row>
    <row r="64795" spans="85:87" x14ac:dyDescent="0.25">
      <c r="CG64795" s="768"/>
      <c r="CH64795" s="768"/>
      <c r="CI64795" s="850"/>
    </row>
    <row r="64796" spans="85:87" x14ac:dyDescent="0.25">
      <c r="CG64796" s="768"/>
      <c r="CH64796" s="768"/>
      <c r="CI64796" s="850"/>
    </row>
    <row r="64797" spans="85:87" x14ac:dyDescent="0.25">
      <c r="CG64797" s="768"/>
      <c r="CH64797" s="768"/>
      <c r="CI64797" s="850"/>
    </row>
    <row r="64798" spans="85:87" x14ac:dyDescent="0.25">
      <c r="CG64798" s="768"/>
      <c r="CH64798" s="768"/>
      <c r="CI64798" s="850"/>
    </row>
    <row r="64799" spans="85:87" x14ac:dyDescent="0.25">
      <c r="CG64799" s="768"/>
      <c r="CH64799" s="768"/>
      <c r="CI64799" s="850"/>
    </row>
    <row r="64800" spans="85:87" x14ac:dyDescent="0.25">
      <c r="CG64800" s="768"/>
      <c r="CH64800" s="768"/>
      <c r="CI64800" s="850"/>
    </row>
    <row r="64801" spans="85:87" x14ac:dyDescent="0.25">
      <c r="CG64801" s="768"/>
      <c r="CH64801" s="768"/>
      <c r="CI64801" s="850"/>
    </row>
    <row r="64802" spans="85:87" x14ac:dyDescent="0.25">
      <c r="CG64802" s="768"/>
      <c r="CH64802" s="768"/>
      <c r="CI64802" s="850"/>
    </row>
    <row r="64803" spans="85:87" x14ac:dyDescent="0.25">
      <c r="CG64803" s="768"/>
      <c r="CH64803" s="768"/>
      <c r="CI64803" s="850"/>
    </row>
    <row r="64804" spans="85:87" x14ac:dyDescent="0.25">
      <c r="CG64804" s="768"/>
      <c r="CH64804" s="768"/>
      <c r="CI64804" s="850"/>
    </row>
    <row r="64805" spans="85:87" x14ac:dyDescent="0.25">
      <c r="CG64805" s="768"/>
      <c r="CH64805" s="768"/>
      <c r="CI64805" s="850"/>
    </row>
    <row r="64806" spans="85:87" x14ac:dyDescent="0.25">
      <c r="CG64806" s="768"/>
      <c r="CH64806" s="768"/>
      <c r="CI64806" s="850"/>
    </row>
    <row r="64807" spans="85:87" x14ac:dyDescent="0.25">
      <c r="CG64807" s="768"/>
      <c r="CH64807" s="768"/>
      <c r="CI64807" s="850"/>
    </row>
    <row r="64808" spans="85:87" x14ac:dyDescent="0.25">
      <c r="CG64808" s="768"/>
      <c r="CH64808" s="768"/>
      <c r="CI64808" s="850"/>
    </row>
    <row r="64809" spans="85:87" x14ac:dyDescent="0.25">
      <c r="CG64809" s="768"/>
      <c r="CH64809" s="768"/>
      <c r="CI64809" s="850"/>
    </row>
    <row r="64810" spans="85:87" x14ac:dyDescent="0.25">
      <c r="CG64810" s="768"/>
      <c r="CH64810" s="768"/>
      <c r="CI64810" s="850"/>
    </row>
    <row r="64811" spans="85:87" x14ac:dyDescent="0.25">
      <c r="CG64811" s="768"/>
      <c r="CH64811" s="768"/>
      <c r="CI64811" s="850"/>
    </row>
    <row r="64812" spans="85:87" x14ac:dyDescent="0.25">
      <c r="CG64812" s="768"/>
      <c r="CH64812" s="768"/>
      <c r="CI64812" s="850"/>
    </row>
    <row r="64813" spans="85:87" x14ac:dyDescent="0.25">
      <c r="CG64813" s="768"/>
      <c r="CH64813" s="768"/>
      <c r="CI64813" s="850"/>
    </row>
    <row r="64814" spans="85:87" x14ac:dyDescent="0.25">
      <c r="CG64814" s="768"/>
      <c r="CH64814" s="768"/>
      <c r="CI64814" s="850"/>
    </row>
    <row r="64815" spans="85:87" x14ac:dyDescent="0.25">
      <c r="CG64815" s="768"/>
      <c r="CH64815" s="768"/>
      <c r="CI64815" s="850"/>
    </row>
    <row r="64816" spans="85:87" x14ac:dyDescent="0.25">
      <c r="CG64816" s="768"/>
      <c r="CH64816" s="768"/>
      <c r="CI64816" s="850"/>
    </row>
    <row r="64817" spans="85:87" x14ac:dyDescent="0.25">
      <c r="CG64817" s="768"/>
      <c r="CH64817" s="768"/>
      <c r="CI64817" s="850"/>
    </row>
    <row r="64818" spans="85:87" x14ac:dyDescent="0.25">
      <c r="CG64818" s="768"/>
      <c r="CH64818" s="768"/>
      <c r="CI64818" s="850"/>
    </row>
    <row r="64819" spans="85:87" x14ac:dyDescent="0.25">
      <c r="CG64819" s="768"/>
      <c r="CH64819" s="768"/>
      <c r="CI64819" s="850"/>
    </row>
    <row r="64820" spans="85:87" x14ac:dyDescent="0.25">
      <c r="CG64820" s="768"/>
      <c r="CH64820" s="768"/>
      <c r="CI64820" s="850"/>
    </row>
    <row r="64821" spans="85:87" x14ac:dyDescent="0.25">
      <c r="CG64821" s="768"/>
      <c r="CH64821" s="768"/>
      <c r="CI64821" s="850"/>
    </row>
    <row r="64822" spans="85:87" x14ac:dyDescent="0.25">
      <c r="CG64822" s="768"/>
      <c r="CH64822" s="768"/>
      <c r="CI64822" s="850"/>
    </row>
    <row r="64823" spans="85:87" x14ac:dyDescent="0.25">
      <c r="CG64823" s="768"/>
      <c r="CH64823" s="768"/>
      <c r="CI64823" s="850"/>
    </row>
    <row r="64824" spans="85:87" x14ac:dyDescent="0.25">
      <c r="CG64824" s="768"/>
      <c r="CH64824" s="768"/>
      <c r="CI64824" s="850"/>
    </row>
    <row r="64825" spans="85:87" x14ac:dyDescent="0.25">
      <c r="CG64825" s="768"/>
      <c r="CH64825" s="768"/>
      <c r="CI64825" s="850"/>
    </row>
    <row r="64826" spans="85:87" x14ac:dyDescent="0.25">
      <c r="CG64826" s="768"/>
      <c r="CH64826" s="768"/>
      <c r="CI64826" s="850"/>
    </row>
    <row r="64827" spans="85:87" x14ac:dyDescent="0.25">
      <c r="CG64827" s="768"/>
      <c r="CH64827" s="768"/>
      <c r="CI64827" s="850"/>
    </row>
    <row r="64828" spans="85:87" x14ac:dyDescent="0.25">
      <c r="CG64828" s="768"/>
      <c r="CH64828" s="768"/>
      <c r="CI64828" s="850"/>
    </row>
    <row r="64829" spans="85:87" x14ac:dyDescent="0.25">
      <c r="CG64829" s="768"/>
      <c r="CH64829" s="768"/>
      <c r="CI64829" s="850"/>
    </row>
    <row r="64830" spans="85:87" x14ac:dyDescent="0.25">
      <c r="CG64830" s="768"/>
      <c r="CH64830" s="768"/>
      <c r="CI64830" s="850"/>
    </row>
    <row r="64831" spans="85:87" x14ac:dyDescent="0.25">
      <c r="CG64831" s="768"/>
      <c r="CH64831" s="768"/>
      <c r="CI64831" s="850"/>
    </row>
    <row r="64832" spans="85:87" x14ac:dyDescent="0.25">
      <c r="CG64832" s="768"/>
      <c r="CH64832" s="768"/>
      <c r="CI64832" s="850"/>
    </row>
    <row r="64833" spans="85:87" x14ac:dyDescent="0.25">
      <c r="CG64833" s="768"/>
      <c r="CH64833" s="768"/>
      <c r="CI64833" s="850"/>
    </row>
    <row r="64834" spans="85:87" x14ac:dyDescent="0.25">
      <c r="CG64834" s="768"/>
      <c r="CH64834" s="768"/>
      <c r="CI64834" s="850"/>
    </row>
    <row r="64835" spans="85:87" x14ac:dyDescent="0.25">
      <c r="CG64835" s="768"/>
      <c r="CH64835" s="768"/>
      <c r="CI64835" s="850"/>
    </row>
    <row r="64836" spans="85:87" x14ac:dyDescent="0.25">
      <c r="CG64836" s="768"/>
      <c r="CH64836" s="768"/>
      <c r="CI64836" s="850"/>
    </row>
    <row r="64837" spans="85:87" x14ac:dyDescent="0.25">
      <c r="CG64837" s="768"/>
      <c r="CH64837" s="768"/>
      <c r="CI64837" s="850"/>
    </row>
    <row r="64838" spans="85:87" x14ac:dyDescent="0.25">
      <c r="CG64838" s="768"/>
      <c r="CH64838" s="768"/>
      <c r="CI64838" s="850"/>
    </row>
    <row r="64839" spans="85:87" x14ac:dyDescent="0.25">
      <c r="CG64839" s="768"/>
      <c r="CH64839" s="768"/>
      <c r="CI64839" s="850"/>
    </row>
    <row r="64840" spans="85:87" x14ac:dyDescent="0.25">
      <c r="CG64840" s="768"/>
      <c r="CH64840" s="768"/>
      <c r="CI64840" s="850"/>
    </row>
    <row r="64841" spans="85:87" x14ac:dyDescent="0.25">
      <c r="CG64841" s="768"/>
      <c r="CH64841" s="768"/>
      <c r="CI64841" s="850"/>
    </row>
    <row r="64842" spans="85:87" x14ac:dyDescent="0.25">
      <c r="CG64842" s="768"/>
      <c r="CH64842" s="768"/>
      <c r="CI64842" s="850"/>
    </row>
    <row r="64843" spans="85:87" x14ac:dyDescent="0.25">
      <c r="CG64843" s="768"/>
      <c r="CH64843" s="768"/>
      <c r="CI64843" s="850"/>
    </row>
    <row r="64844" spans="85:87" x14ac:dyDescent="0.25">
      <c r="CG64844" s="768"/>
      <c r="CH64844" s="768"/>
      <c r="CI64844" s="850"/>
    </row>
    <row r="64845" spans="85:87" x14ac:dyDescent="0.25">
      <c r="CG64845" s="768"/>
      <c r="CH64845" s="768"/>
      <c r="CI64845" s="850"/>
    </row>
    <row r="64846" spans="85:87" x14ac:dyDescent="0.25">
      <c r="CG64846" s="768"/>
      <c r="CH64846" s="768"/>
      <c r="CI64846" s="850"/>
    </row>
    <row r="64847" spans="85:87" x14ac:dyDescent="0.25">
      <c r="CG64847" s="768"/>
      <c r="CH64847" s="768"/>
      <c r="CI64847" s="850"/>
    </row>
    <row r="64848" spans="85:87" x14ac:dyDescent="0.25">
      <c r="CG64848" s="768"/>
      <c r="CH64848" s="768"/>
      <c r="CI64848" s="850"/>
    </row>
    <row r="64849" spans="85:87" x14ac:dyDescent="0.25">
      <c r="CG64849" s="768"/>
      <c r="CH64849" s="768"/>
      <c r="CI64849" s="850"/>
    </row>
    <row r="64850" spans="85:87" x14ac:dyDescent="0.25">
      <c r="CG64850" s="768"/>
      <c r="CH64850" s="768"/>
      <c r="CI64850" s="850"/>
    </row>
    <row r="64851" spans="85:87" x14ac:dyDescent="0.25">
      <c r="CG64851" s="768"/>
      <c r="CH64851" s="768"/>
      <c r="CI64851" s="850"/>
    </row>
    <row r="64852" spans="85:87" x14ac:dyDescent="0.25">
      <c r="CG64852" s="768"/>
      <c r="CH64852" s="768"/>
      <c r="CI64852" s="850"/>
    </row>
    <row r="64853" spans="85:87" x14ac:dyDescent="0.25">
      <c r="CG64853" s="768"/>
      <c r="CH64853" s="768"/>
      <c r="CI64853" s="850"/>
    </row>
    <row r="64854" spans="85:87" x14ac:dyDescent="0.25">
      <c r="CG64854" s="768"/>
      <c r="CH64854" s="768"/>
      <c r="CI64854" s="850"/>
    </row>
    <row r="64855" spans="85:87" x14ac:dyDescent="0.25">
      <c r="CG64855" s="768"/>
      <c r="CH64855" s="768"/>
      <c r="CI64855" s="850"/>
    </row>
    <row r="64856" spans="85:87" x14ac:dyDescent="0.25">
      <c r="CG64856" s="768"/>
      <c r="CH64856" s="768"/>
      <c r="CI64856" s="850"/>
    </row>
    <row r="64857" spans="85:87" x14ac:dyDescent="0.25">
      <c r="CG64857" s="768"/>
      <c r="CH64857" s="768"/>
      <c r="CI64857" s="850"/>
    </row>
    <row r="64858" spans="85:87" x14ac:dyDescent="0.25">
      <c r="CG64858" s="768"/>
      <c r="CH64858" s="768"/>
      <c r="CI64858" s="850"/>
    </row>
    <row r="64859" spans="85:87" x14ac:dyDescent="0.25">
      <c r="CG64859" s="768"/>
      <c r="CH64859" s="768"/>
      <c r="CI64859" s="850"/>
    </row>
    <row r="64860" spans="85:87" x14ac:dyDescent="0.25">
      <c r="CG64860" s="768"/>
      <c r="CH64860" s="768"/>
      <c r="CI64860" s="850"/>
    </row>
    <row r="64861" spans="85:87" x14ac:dyDescent="0.25">
      <c r="CG64861" s="768"/>
      <c r="CH64861" s="768"/>
      <c r="CI64861" s="850"/>
    </row>
    <row r="64862" spans="85:87" x14ac:dyDescent="0.25">
      <c r="CG64862" s="768"/>
      <c r="CH64862" s="768"/>
      <c r="CI64862" s="850"/>
    </row>
    <row r="64863" spans="85:87" x14ac:dyDescent="0.25">
      <c r="CG64863" s="768"/>
      <c r="CH64863" s="768"/>
      <c r="CI64863" s="850"/>
    </row>
    <row r="64864" spans="85:87" x14ac:dyDescent="0.25">
      <c r="CG64864" s="768"/>
      <c r="CH64864" s="768"/>
      <c r="CI64864" s="850"/>
    </row>
    <row r="64865" spans="85:87" x14ac:dyDescent="0.25">
      <c r="CG64865" s="768"/>
      <c r="CH64865" s="768"/>
      <c r="CI64865" s="850"/>
    </row>
    <row r="64866" spans="85:87" x14ac:dyDescent="0.25">
      <c r="CG64866" s="768"/>
      <c r="CH64866" s="768"/>
      <c r="CI64866" s="850"/>
    </row>
    <row r="64867" spans="85:87" x14ac:dyDescent="0.25">
      <c r="CG64867" s="768"/>
      <c r="CH64867" s="768"/>
      <c r="CI64867" s="850"/>
    </row>
    <row r="64868" spans="85:87" x14ac:dyDescent="0.25">
      <c r="CG64868" s="768"/>
      <c r="CH64868" s="768"/>
      <c r="CI64868" s="850"/>
    </row>
    <row r="64869" spans="85:87" x14ac:dyDescent="0.25">
      <c r="CG64869" s="768"/>
      <c r="CH64869" s="768"/>
      <c r="CI64869" s="850"/>
    </row>
    <row r="64870" spans="85:87" x14ac:dyDescent="0.25">
      <c r="CG64870" s="768"/>
      <c r="CH64870" s="768"/>
      <c r="CI64870" s="850"/>
    </row>
    <row r="64871" spans="85:87" x14ac:dyDescent="0.25">
      <c r="CG64871" s="768"/>
      <c r="CH64871" s="768"/>
      <c r="CI64871" s="850"/>
    </row>
    <row r="64872" spans="85:87" x14ac:dyDescent="0.25">
      <c r="CG64872" s="768"/>
      <c r="CH64872" s="768"/>
      <c r="CI64872" s="850"/>
    </row>
    <row r="64873" spans="85:87" x14ac:dyDescent="0.25">
      <c r="CG64873" s="768"/>
      <c r="CH64873" s="768"/>
      <c r="CI64873" s="850"/>
    </row>
    <row r="64874" spans="85:87" x14ac:dyDescent="0.25">
      <c r="CG64874" s="768"/>
      <c r="CH64874" s="768"/>
      <c r="CI64874" s="850"/>
    </row>
    <row r="64875" spans="85:87" x14ac:dyDescent="0.25">
      <c r="CG64875" s="768"/>
      <c r="CH64875" s="768"/>
      <c r="CI64875" s="850"/>
    </row>
    <row r="64876" spans="85:87" x14ac:dyDescent="0.25">
      <c r="CG64876" s="768"/>
      <c r="CH64876" s="768"/>
      <c r="CI64876" s="850"/>
    </row>
    <row r="64877" spans="85:87" x14ac:dyDescent="0.25">
      <c r="CG64877" s="768"/>
      <c r="CH64877" s="768"/>
      <c r="CI64877" s="850"/>
    </row>
    <row r="64878" spans="85:87" x14ac:dyDescent="0.25">
      <c r="CG64878" s="768"/>
      <c r="CH64878" s="768"/>
      <c r="CI64878" s="850"/>
    </row>
    <row r="64879" spans="85:87" x14ac:dyDescent="0.25">
      <c r="CG64879" s="768"/>
      <c r="CH64879" s="768"/>
      <c r="CI64879" s="850"/>
    </row>
    <row r="64880" spans="85:87" x14ac:dyDescent="0.25">
      <c r="CG64880" s="768"/>
      <c r="CH64880" s="768"/>
      <c r="CI64880" s="850"/>
    </row>
    <row r="64881" spans="85:87" x14ac:dyDescent="0.25">
      <c r="CG64881" s="768"/>
      <c r="CH64881" s="768"/>
      <c r="CI64881" s="850"/>
    </row>
    <row r="64882" spans="85:87" x14ac:dyDescent="0.25">
      <c r="CG64882" s="768"/>
      <c r="CH64882" s="768"/>
      <c r="CI64882" s="850"/>
    </row>
    <row r="64883" spans="85:87" x14ac:dyDescent="0.25">
      <c r="CG64883" s="768"/>
      <c r="CH64883" s="768"/>
      <c r="CI64883" s="850"/>
    </row>
    <row r="64884" spans="85:87" x14ac:dyDescent="0.25">
      <c r="CG64884" s="768"/>
      <c r="CH64884" s="768"/>
      <c r="CI64884" s="850"/>
    </row>
    <row r="64885" spans="85:87" x14ac:dyDescent="0.25">
      <c r="CG64885" s="768"/>
      <c r="CH64885" s="768"/>
      <c r="CI64885" s="850"/>
    </row>
    <row r="64886" spans="85:87" x14ac:dyDescent="0.25">
      <c r="CG64886" s="768"/>
      <c r="CH64886" s="768"/>
      <c r="CI64886" s="850"/>
    </row>
    <row r="64887" spans="85:87" x14ac:dyDescent="0.25">
      <c r="CG64887" s="768"/>
      <c r="CH64887" s="768"/>
      <c r="CI64887" s="850"/>
    </row>
    <row r="64888" spans="85:87" x14ac:dyDescent="0.25">
      <c r="CG64888" s="768"/>
      <c r="CH64888" s="768"/>
      <c r="CI64888" s="850"/>
    </row>
    <row r="64889" spans="85:87" x14ac:dyDescent="0.25">
      <c r="CG64889" s="768"/>
      <c r="CH64889" s="768"/>
      <c r="CI64889" s="850"/>
    </row>
    <row r="64890" spans="85:87" x14ac:dyDescent="0.25">
      <c r="CG64890" s="768"/>
      <c r="CH64890" s="768"/>
      <c r="CI64890" s="850"/>
    </row>
    <row r="64891" spans="85:87" x14ac:dyDescent="0.25">
      <c r="CG64891" s="768"/>
      <c r="CH64891" s="768"/>
      <c r="CI64891" s="850"/>
    </row>
    <row r="64892" spans="85:87" x14ac:dyDescent="0.25">
      <c r="CG64892" s="768"/>
      <c r="CH64892" s="768"/>
      <c r="CI64892" s="850"/>
    </row>
    <row r="64893" spans="85:87" x14ac:dyDescent="0.25">
      <c r="CG64893" s="768"/>
      <c r="CH64893" s="768"/>
      <c r="CI64893" s="850"/>
    </row>
    <row r="64894" spans="85:87" x14ac:dyDescent="0.25">
      <c r="CG64894" s="768"/>
      <c r="CH64894" s="768"/>
      <c r="CI64894" s="850"/>
    </row>
    <row r="64895" spans="85:87" x14ac:dyDescent="0.25">
      <c r="CG64895" s="768"/>
      <c r="CH64895" s="768"/>
      <c r="CI64895" s="850"/>
    </row>
    <row r="64896" spans="85:87" x14ac:dyDescent="0.25">
      <c r="CG64896" s="768"/>
      <c r="CH64896" s="768"/>
      <c r="CI64896" s="850"/>
    </row>
    <row r="64897" spans="85:87" x14ac:dyDescent="0.25">
      <c r="CG64897" s="768"/>
      <c r="CH64897" s="768"/>
      <c r="CI64897" s="850"/>
    </row>
    <row r="64898" spans="85:87" x14ac:dyDescent="0.25">
      <c r="CG64898" s="768"/>
      <c r="CH64898" s="768"/>
      <c r="CI64898" s="850"/>
    </row>
    <row r="64899" spans="85:87" x14ac:dyDescent="0.25">
      <c r="CG64899" s="768"/>
      <c r="CH64899" s="768"/>
      <c r="CI64899" s="850"/>
    </row>
    <row r="64900" spans="85:87" x14ac:dyDescent="0.25">
      <c r="CG64900" s="768"/>
      <c r="CH64900" s="768"/>
      <c r="CI64900" s="850"/>
    </row>
    <row r="64901" spans="85:87" x14ac:dyDescent="0.25">
      <c r="CG64901" s="768"/>
      <c r="CH64901" s="768"/>
      <c r="CI64901" s="850"/>
    </row>
    <row r="64902" spans="85:87" x14ac:dyDescent="0.25">
      <c r="CG64902" s="768"/>
      <c r="CH64902" s="768"/>
      <c r="CI64902" s="850"/>
    </row>
    <row r="64903" spans="85:87" x14ac:dyDescent="0.25">
      <c r="CG64903" s="768"/>
      <c r="CH64903" s="768"/>
      <c r="CI64903" s="850"/>
    </row>
    <row r="64904" spans="85:87" x14ac:dyDescent="0.25">
      <c r="CG64904" s="768"/>
      <c r="CH64904" s="768"/>
      <c r="CI64904" s="850"/>
    </row>
    <row r="64905" spans="85:87" x14ac:dyDescent="0.25">
      <c r="CG64905" s="768"/>
      <c r="CH64905" s="768"/>
      <c r="CI64905" s="850"/>
    </row>
    <row r="64906" spans="85:87" x14ac:dyDescent="0.25">
      <c r="CG64906" s="768"/>
      <c r="CH64906" s="768"/>
      <c r="CI64906" s="850"/>
    </row>
    <row r="64907" spans="85:87" x14ac:dyDescent="0.25">
      <c r="CG64907" s="768"/>
      <c r="CH64907" s="768"/>
      <c r="CI64907" s="850"/>
    </row>
    <row r="64908" spans="85:87" x14ac:dyDescent="0.25">
      <c r="CG64908" s="768"/>
      <c r="CH64908" s="768"/>
      <c r="CI64908" s="850"/>
    </row>
    <row r="64909" spans="85:87" x14ac:dyDescent="0.25">
      <c r="CG64909" s="768"/>
      <c r="CH64909" s="768"/>
      <c r="CI64909" s="850"/>
    </row>
    <row r="64910" spans="85:87" x14ac:dyDescent="0.25">
      <c r="CG64910" s="768"/>
      <c r="CH64910" s="768"/>
      <c r="CI64910" s="850"/>
    </row>
    <row r="64911" spans="85:87" x14ac:dyDescent="0.25">
      <c r="CG64911" s="768"/>
      <c r="CH64911" s="768"/>
      <c r="CI64911" s="850"/>
    </row>
    <row r="64912" spans="85:87" x14ac:dyDescent="0.25">
      <c r="CG64912" s="768"/>
      <c r="CH64912" s="768"/>
      <c r="CI64912" s="850"/>
    </row>
    <row r="64913" spans="85:87" x14ac:dyDescent="0.25">
      <c r="CG64913" s="768"/>
      <c r="CH64913" s="768"/>
      <c r="CI64913" s="850"/>
    </row>
    <row r="64914" spans="85:87" x14ac:dyDescent="0.25">
      <c r="CG64914" s="768"/>
      <c r="CH64914" s="768"/>
      <c r="CI64914" s="850"/>
    </row>
    <row r="64915" spans="85:87" x14ac:dyDescent="0.25">
      <c r="CG64915" s="768"/>
      <c r="CH64915" s="768"/>
      <c r="CI64915" s="850"/>
    </row>
    <row r="64916" spans="85:87" x14ac:dyDescent="0.25">
      <c r="CG64916" s="768"/>
      <c r="CH64916" s="768"/>
      <c r="CI64916" s="850"/>
    </row>
    <row r="64917" spans="85:87" x14ac:dyDescent="0.25">
      <c r="CG64917" s="768"/>
      <c r="CH64917" s="768"/>
      <c r="CI64917" s="850"/>
    </row>
    <row r="64918" spans="85:87" x14ac:dyDescent="0.25">
      <c r="CG64918" s="768"/>
      <c r="CH64918" s="768"/>
      <c r="CI64918" s="850"/>
    </row>
    <row r="64919" spans="85:87" x14ac:dyDescent="0.25">
      <c r="CG64919" s="768"/>
      <c r="CH64919" s="768"/>
      <c r="CI64919" s="850"/>
    </row>
    <row r="64920" spans="85:87" x14ac:dyDescent="0.25">
      <c r="CG64920" s="768"/>
      <c r="CH64920" s="768"/>
      <c r="CI64920" s="850"/>
    </row>
    <row r="64921" spans="85:87" x14ac:dyDescent="0.25">
      <c r="CG64921" s="768"/>
      <c r="CH64921" s="768"/>
      <c r="CI64921" s="850"/>
    </row>
    <row r="64922" spans="85:87" x14ac:dyDescent="0.25">
      <c r="CG64922" s="768"/>
      <c r="CH64922" s="768"/>
      <c r="CI64922" s="850"/>
    </row>
    <row r="64923" spans="85:87" x14ac:dyDescent="0.25">
      <c r="CG64923" s="768"/>
      <c r="CH64923" s="768"/>
      <c r="CI64923" s="850"/>
    </row>
    <row r="64924" spans="85:87" x14ac:dyDescent="0.25">
      <c r="CG64924" s="768"/>
      <c r="CH64924" s="768"/>
      <c r="CI64924" s="850"/>
    </row>
    <row r="64925" spans="85:87" x14ac:dyDescent="0.25">
      <c r="CG64925" s="768"/>
      <c r="CH64925" s="768"/>
      <c r="CI64925" s="850"/>
    </row>
    <row r="64926" spans="85:87" x14ac:dyDescent="0.25">
      <c r="CG64926" s="768"/>
      <c r="CH64926" s="768"/>
      <c r="CI64926" s="850"/>
    </row>
    <row r="64927" spans="85:87" x14ac:dyDescent="0.25">
      <c r="CG64927" s="768"/>
      <c r="CH64927" s="768"/>
      <c r="CI64927" s="850"/>
    </row>
    <row r="64928" spans="85:87" x14ac:dyDescent="0.25">
      <c r="CG64928" s="768"/>
      <c r="CH64928" s="768"/>
      <c r="CI64928" s="850"/>
    </row>
    <row r="64929" spans="85:87" x14ac:dyDescent="0.25">
      <c r="CG64929" s="768"/>
      <c r="CH64929" s="768"/>
      <c r="CI64929" s="850"/>
    </row>
    <row r="64930" spans="85:87" x14ac:dyDescent="0.25">
      <c r="CG64930" s="768"/>
      <c r="CH64930" s="768"/>
      <c r="CI64930" s="850"/>
    </row>
    <row r="64931" spans="85:87" x14ac:dyDescent="0.25">
      <c r="CG64931" s="768"/>
      <c r="CH64931" s="768"/>
      <c r="CI64931" s="850"/>
    </row>
    <row r="64932" spans="85:87" x14ac:dyDescent="0.25">
      <c r="CG64932" s="768"/>
      <c r="CH64932" s="768"/>
      <c r="CI64932" s="850"/>
    </row>
    <row r="64933" spans="85:87" x14ac:dyDescent="0.25">
      <c r="CG64933" s="768"/>
      <c r="CH64933" s="768"/>
      <c r="CI64933" s="850"/>
    </row>
    <row r="64934" spans="85:87" x14ac:dyDescent="0.25">
      <c r="CG64934" s="768"/>
      <c r="CH64934" s="768"/>
      <c r="CI64934" s="850"/>
    </row>
    <row r="64935" spans="85:87" x14ac:dyDescent="0.25">
      <c r="CG64935" s="768"/>
      <c r="CH64935" s="768"/>
      <c r="CI64935" s="850"/>
    </row>
    <row r="64936" spans="85:87" x14ac:dyDescent="0.25">
      <c r="CG64936" s="768"/>
      <c r="CH64936" s="768"/>
      <c r="CI64936" s="850"/>
    </row>
    <row r="64937" spans="85:87" x14ac:dyDescent="0.25">
      <c r="CG64937" s="768"/>
      <c r="CH64937" s="768"/>
      <c r="CI64937" s="850"/>
    </row>
    <row r="64938" spans="85:87" x14ac:dyDescent="0.25">
      <c r="CG64938" s="768"/>
      <c r="CH64938" s="768"/>
      <c r="CI64938" s="850"/>
    </row>
    <row r="64939" spans="85:87" x14ac:dyDescent="0.25">
      <c r="CG64939" s="768"/>
      <c r="CH64939" s="768"/>
      <c r="CI64939" s="850"/>
    </row>
    <row r="64940" spans="85:87" x14ac:dyDescent="0.25">
      <c r="CG64940" s="768"/>
      <c r="CH64940" s="768"/>
      <c r="CI64940" s="850"/>
    </row>
    <row r="64941" spans="85:87" x14ac:dyDescent="0.25">
      <c r="CG64941" s="768"/>
      <c r="CH64941" s="768"/>
      <c r="CI64941" s="850"/>
    </row>
    <row r="64942" spans="85:87" x14ac:dyDescent="0.25">
      <c r="CG64942" s="768"/>
      <c r="CH64942" s="768"/>
      <c r="CI64942" s="850"/>
    </row>
    <row r="64943" spans="85:87" x14ac:dyDescent="0.25">
      <c r="CG64943" s="768"/>
      <c r="CH64943" s="768"/>
      <c r="CI64943" s="850"/>
    </row>
    <row r="64944" spans="85:87" x14ac:dyDescent="0.25">
      <c r="CG64944" s="768"/>
      <c r="CH64944" s="768"/>
      <c r="CI64944" s="850"/>
    </row>
    <row r="64945" spans="85:87" x14ac:dyDescent="0.25">
      <c r="CG64945" s="768"/>
      <c r="CH64945" s="768"/>
      <c r="CI64945" s="850"/>
    </row>
    <row r="64946" spans="85:87" x14ac:dyDescent="0.25">
      <c r="CG64946" s="768"/>
      <c r="CH64946" s="768"/>
      <c r="CI64946" s="850"/>
    </row>
    <row r="64947" spans="85:87" x14ac:dyDescent="0.25">
      <c r="CG64947" s="768"/>
      <c r="CH64947" s="768"/>
      <c r="CI64947" s="850"/>
    </row>
    <row r="64948" spans="85:87" x14ac:dyDescent="0.25">
      <c r="CG64948" s="768"/>
      <c r="CH64948" s="768"/>
      <c r="CI64948" s="850"/>
    </row>
    <row r="64949" spans="85:87" x14ac:dyDescent="0.25">
      <c r="CG64949" s="768"/>
      <c r="CH64949" s="768"/>
      <c r="CI64949" s="850"/>
    </row>
    <row r="64950" spans="85:87" x14ac:dyDescent="0.25">
      <c r="CG64950" s="768"/>
      <c r="CH64950" s="768"/>
      <c r="CI64950" s="850"/>
    </row>
    <row r="64951" spans="85:87" x14ac:dyDescent="0.25">
      <c r="CG64951" s="768"/>
      <c r="CH64951" s="768"/>
      <c r="CI64951" s="850"/>
    </row>
    <row r="64952" spans="85:87" x14ac:dyDescent="0.25">
      <c r="CG64952" s="768"/>
      <c r="CH64952" s="768"/>
      <c r="CI64952" s="850"/>
    </row>
    <row r="64953" spans="85:87" x14ac:dyDescent="0.25">
      <c r="CG64953" s="768"/>
      <c r="CH64953" s="768"/>
      <c r="CI64953" s="850"/>
    </row>
    <row r="64954" spans="85:87" x14ac:dyDescent="0.25">
      <c r="CG64954" s="768"/>
      <c r="CH64954" s="768"/>
      <c r="CI64954" s="850"/>
    </row>
    <row r="64955" spans="85:87" x14ac:dyDescent="0.25">
      <c r="CG64955" s="768"/>
      <c r="CH64955" s="768"/>
      <c r="CI64955" s="850"/>
    </row>
    <row r="64956" spans="85:87" x14ac:dyDescent="0.25">
      <c r="CG64956" s="768"/>
      <c r="CH64956" s="768"/>
      <c r="CI64956" s="850"/>
    </row>
    <row r="64957" spans="85:87" x14ac:dyDescent="0.25">
      <c r="CG64957" s="768"/>
      <c r="CH64957" s="768"/>
      <c r="CI64957" s="850"/>
    </row>
    <row r="64958" spans="85:87" x14ac:dyDescent="0.25">
      <c r="CG64958" s="768"/>
      <c r="CH64958" s="768"/>
      <c r="CI64958" s="850"/>
    </row>
    <row r="64959" spans="85:87" x14ac:dyDescent="0.25">
      <c r="CG64959" s="768"/>
      <c r="CH64959" s="768"/>
      <c r="CI64959" s="850"/>
    </row>
    <row r="64960" spans="85:87" x14ac:dyDescent="0.25">
      <c r="CG64960" s="768"/>
      <c r="CH64960" s="768"/>
      <c r="CI64960" s="850"/>
    </row>
    <row r="64961" spans="85:87" x14ac:dyDescent="0.25">
      <c r="CG64961" s="768"/>
      <c r="CH64961" s="768"/>
      <c r="CI64961" s="850"/>
    </row>
    <row r="64962" spans="85:87" x14ac:dyDescent="0.25">
      <c r="CG64962" s="768"/>
      <c r="CH64962" s="768"/>
      <c r="CI64962" s="850"/>
    </row>
    <row r="64963" spans="85:87" x14ac:dyDescent="0.25">
      <c r="CG64963" s="768"/>
      <c r="CH64963" s="768"/>
      <c r="CI64963" s="850"/>
    </row>
    <row r="64964" spans="85:87" x14ac:dyDescent="0.25">
      <c r="CG64964" s="768"/>
      <c r="CH64964" s="768"/>
      <c r="CI64964" s="850"/>
    </row>
    <row r="64965" spans="85:87" x14ac:dyDescent="0.25">
      <c r="CG64965" s="768"/>
      <c r="CH64965" s="768"/>
      <c r="CI64965" s="850"/>
    </row>
    <row r="64966" spans="85:87" x14ac:dyDescent="0.25">
      <c r="CG64966" s="768"/>
      <c r="CH64966" s="768"/>
      <c r="CI64966" s="850"/>
    </row>
    <row r="64967" spans="85:87" x14ac:dyDescent="0.25">
      <c r="CG64967" s="768"/>
      <c r="CH64967" s="768"/>
      <c r="CI64967" s="850"/>
    </row>
    <row r="64968" spans="85:87" x14ac:dyDescent="0.25">
      <c r="CG64968" s="768"/>
      <c r="CH64968" s="768"/>
      <c r="CI64968" s="850"/>
    </row>
    <row r="64969" spans="85:87" x14ac:dyDescent="0.25">
      <c r="CG64969" s="768"/>
      <c r="CH64969" s="768"/>
      <c r="CI64969" s="850"/>
    </row>
    <row r="64970" spans="85:87" x14ac:dyDescent="0.25">
      <c r="CG64970" s="768"/>
      <c r="CH64970" s="768"/>
      <c r="CI64970" s="850"/>
    </row>
    <row r="64971" spans="85:87" x14ac:dyDescent="0.25">
      <c r="CG64971" s="768"/>
      <c r="CH64971" s="768"/>
      <c r="CI64971" s="850"/>
    </row>
    <row r="64972" spans="85:87" x14ac:dyDescent="0.25">
      <c r="CG64972" s="768"/>
      <c r="CH64972" s="768"/>
      <c r="CI64972" s="850"/>
    </row>
    <row r="64973" spans="85:87" x14ac:dyDescent="0.25">
      <c r="CG64973" s="768"/>
      <c r="CH64973" s="768"/>
      <c r="CI64973" s="850"/>
    </row>
    <row r="64974" spans="85:87" x14ac:dyDescent="0.25">
      <c r="CG64974" s="768"/>
      <c r="CH64974" s="768"/>
      <c r="CI64974" s="850"/>
    </row>
    <row r="64975" spans="85:87" x14ac:dyDescent="0.25">
      <c r="CG64975" s="768"/>
      <c r="CH64975" s="768"/>
      <c r="CI64975" s="850"/>
    </row>
    <row r="64976" spans="85:87" x14ac:dyDescent="0.25">
      <c r="CG64976" s="768"/>
      <c r="CH64976" s="768"/>
      <c r="CI64976" s="850"/>
    </row>
    <row r="64977" spans="85:87" x14ac:dyDescent="0.25">
      <c r="CG64977" s="768"/>
      <c r="CH64977" s="768"/>
      <c r="CI64977" s="850"/>
    </row>
    <row r="64978" spans="85:87" x14ac:dyDescent="0.25">
      <c r="CG64978" s="768"/>
      <c r="CH64978" s="768"/>
      <c r="CI64978" s="850"/>
    </row>
    <row r="64979" spans="85:87" x14ac:dyDescent="0.25">
      <c r="CG64979" s="768"/>
      <c r="CH64979" s="768"/>
      <c r="CI64979" s="850"/>
    </row>
    <row r="64980" spans="85:87" x14ac:dyDescent="0.25">
      <c r="CG64980" s="768"/>
      <c r="CH64980" s="768"/>
      <c r="CI64980" s="850"/>
    </row>
    <row r="64981" spans="85:87" x14ac:dyDescent="0.25">
      <c r="CG64981" s="768"/>
      <c r="CH64981" s="768"/>
      <c r="CI64981" s="850"/>
    </row>
    <row r="64982" spans="85:87" x14ac:dyDescent="0.25">
      <c r="CG64982" s="768"/>
      <c r="CH64982" s="768"/>
      <c r="CI64982" s="850"/>
    </row>
    <row r="64983" spans="85:87" x14ac:dyDescent="0.25">
      <c r="CG64983" s="768"/>
      <c r="CH64983" s="768"/>
      <c r="CI64983" s="850"/>
    </row>
    <row r="64984" spans="85:87" x14ac:dyDescent="0.25">
      <c r="CG64984" s="768"/>
      <c r="CH64984" s="768"/>
      <c r="CI64984" s="850"/>
    </row>
    <row r="64985" spans="85:87" x14ac:dyDescent="0.25">
      <c r="CG64985" s="768"/>
      <c r="CH64985" s="768"/>
      <c r="CI64985" s="850"/>
    </row>
    <row r="64986" spans="85:87" x14ac:dyDescent="0.25">
      <c r="CG64986" s="768"/>
      <c r="CH64986" s="768"/>
      <c r="CI64986" s="850"/>
    </row>
    <row r="64987" spans="85:87" x14ac:dyDescent="0.25">
      <c r="CG64987" s="768"/>
      <c r="CH64987" s="768"/>
      <c r="CI64987" s="850"/>
    </row>
    <row r="64988" spans="85:87" x14ac:dyDescent="0.25">
      <c r="CG64988" s="768"/>
      <c r="CH64988" s="768"/>
      <c r="CI64988" s="850"/>
    </row>
    <row r="64989" spans="85:87" x14ac:dyDescent="0.25">
      <c r="CG64989" s="768"/>
      <c r="CH64989" s="768"/>
      <c r="CI64989" s="850"/>
    </row>
    <row r="64990" spans="85:87" x14ac:dyDescent="0.25">
      <c r="CG64990" s="768"/>
      <c r="CH64990" s="768"/>
      <c r="CI64990" s="850"/>
    </row>
    <row r="64991" spans="85:87" x14ac:dyDescent="0.25">
      <c r="CG64991" s="768"/>
      <c r="CH64991" s="768"/>
      <c r="CI64991" s="850"/>
    </row>
    <row r="64992" spans="85:87" x14ac:dyDescent="0.25">
      <c r="CG64992" s="768"/>
      <c r="CH64992" s="768"/>
      <c r="CI64992" s="850"/>
    </row>
    <row r="64993" spans="85:87" x14ac:dyDescent="0.25">
      <c r="CG64993" s="768"/>
      <c r="CH64993" s="768"/>
      <c r="CI64993" s="850"/>
    </row>
    <row r="64994" spans="85:87" x14ac:dyDescent="0.25">
      <c r="CG64994" s="768"/>
      <c r="CH64994" s="768"/>
      <c r="CI64994" s="850"/>
    </row>
    <row r="64995" spans="85:87" x14ac:dyDescent="0.25">
      <c r="CG64995" s="768"/>
      <c r="CH64995" s="768"/>
      <c r="CI64995" s="850"/>
    </row>
    <row r="64996" spans="85:87" x14ac:dyDescent="0.25">
      <c r="CG64996" s="768"/>
      <c r="CH64996" s="768"/>
      <c r="CI64996" s="850"/>
    </row>
    <row r="64997" spans="85:87" x14ac:dyDescent="0.25">
      <c r="CG64997" s="768"/>
      <c r="CH64997" s="768"/>
      <c r="CI64997" s="850"/>
    </row>
    <row r="64998" spans="85:87" x14ac:dyDescent="0.25">
      <c r="CG64998" s="768"/>
      <c r="CH64998" s="768"/>
      <c r="CI64998" s="850"/>
    </row>
    <row r="64999" spans="85:87" x14ac:dyDescent="0.25">
      <c r="CG64999" s="768"/>
      <c r="CH64999" s="768"/>
      <c r="CI64999" s="850"/>
    </row>
    <row r="65000" spans="85:87" x14ac:dyDescent="0.25">
      <c r="CG65000" s="768"/>
      <c r="CH65000" s="768"/>
      <c r="CI65000" s="8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98"/>
  <sheetViews>
    <sheetView workbookViewId="0">
      <selection activeCell="B33" sqref="B33"/>
    </sheetView>
  </sheetViews>
  <sheetFormatPr defaultRowHeight="15" x14ac:dyDescent="0.25"/>
  <cols>
    <col min="1" max="1" width="80.28515625" customWidth="1"/>
    <col min="2" max="2" width="27.85546875" customWidth="1"/>
    <col min="3" max="3" width="18.285156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768" customWidth="1"/>
  </cols>
  <sheetData>
    <row r="1" spans="1:9" x14ac:dyDescent="0.25">
      <c r="A1" t="s">
        <v>500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s="768" t="s">
        <v>648</v>
      </c>
    </row>
    <row r="2" spans="1:9" x14ac:dyDescent="0.25">
      <c r="A2" t="s">
        <v>387</v>
      </c>
      <c r="B2" s="848" t="s">
        <v>310</v>
      </c>
      <c r="C2" s="221"/>
      <c r="D2" s="221"/>
      <c r="E2" s="221" t="s">
        <v>352</v>
      </c>
      <c r="F2" s="769"/>
      <c r="G2" s="769"/>
      <c r="H2" s="221"/>
      <c r="I2" s="770"/>
    </row>
    <row r="3" spans="1:9" x14ac:dyDescent="0.25">
      <c r="A3" t="s">
        <v>390</v>
      </c>
      <c r="B3" s="848" t="s">
        <v>316</v>
      </c>
      <c r="E3" t="s">
        <v>353</v>
      </c>
      <c r="F3" s="847"/>
      <c r="G3" s="847"/>
    </row>
    <row r="4" spans="1:9" x14ac:dyDescent="0.25">
      <c r="A4" t="s">
        <v>390</v>
      </c>
      <c r="B4" s="848" t="s">
        <v>326</v>
      </c>
      <c r="E4" t="s">
        <v>353</v>
      </c>
      <c r="F4" s="847"/>
      <c r="G4" s="847"/>
    </row>
    <row r="5" spans="1:9" x14ac:dyDescent="0.25">
      <c r="A5" t="s">
        <v>391</v>
      </c>
      <c r="B5" s="848" t="s">
        <v>333</v>
      </c>
      <c r="E5" t="s">
        <v>353</v>
      </c>
      <c r="F5" s="847"/>
      <c r="G5" s="847"/>
    </row>
    <row r="6" spans="1:9" x14ac:dyDescent="0.25">
      <c r="A6" t="s">
        <v>391</v>
      </c>
      <c r="B6" s="848" t="s">
        <v>317</v>
      </c>
      <c r="E6" t="s">
        <v>353</v>
      </c>
      <c r="F6" s="847"/>
      <c r="G6" s="847"/>
    </row>
    <row r="7" spans="1:9" x14ac:dyDescent="0.25">
      <c r="A7" t="s">
        <v>410</v>
      </c>
      <c r="B7" s="848" t="s">
        <v>417</v>
      </c>
      <c r="E7" t="s">
        <v>353</v>
      </c>
      <c r="F7" s="847"/>
      <c r="G7" s="847"/>
    </row>
    <row r="8" spans="1:9" x14ac:dyDescent="0.25">
      <c r="A8" t="s">
        <v>391</v>
      </c>
      <c r="B8" s="848" t="s">
        <v>327</v>
      </c>
      <c r="E8" t="s">
        <v>353</v>
      </c>
      <c r="F8" s="847"/>
      <c r="G8" s="847"/>
    </row>
    <row r="9" spans="1:9" x14ac:dyDescent="0.25">
      <c r="A9" t="s">
        <v>391</v>
      </c>
      <c r="B9" s="848" t="s">
        <v>318</v>
      </c>
      <c r="E9" t="s">
        <v>353</v>
      </c>
      <c r="F9" s="847"/>
      <c r="G9" s="847"/>
    </row>
    <row r="10" spans="1:9" x14ac:dyDescent="0.25">
      <c r="A10" t="s">
        <v>392</v>
      </c>
      <c r="B10" s="848" t="s">
        <v>334</v>
      </c>
      <c r="E10" t="s">
        <v>353</v>
      </c>
      <c r="F10" s="847"/>
      <c r="G10" s="847"/>
    </row>
    <row r="11" spans="1:9" x14ac:dyDescent="0.25">
      <c r="A11" t="s">
        <v>392</v>
      </c>
      <c r="B11" s="848" t="s">
        <v>319</v>
      </c>
      <c r="E11" t="s">
        <v>353</v>
      </c>
      <c r="F11" s="847"/>
      <c r="G11" s="847"/>
    </row>
    <row r="12" spans="1:9" x14ac:dyDescent="0.25">
      <c r="A12" t="s">
        <v>392</v>
      </c>
      <c r="B12" s="848" t="s">
        <v>335</v>
      </c>
      <c r="E12" t="s">
        <v>353</v>
      </c>
      <c r="F12" s="847"/>
      <c r="G12" s="847"/>
    </row>
    <row r="13" spans="1:9" x14ac:dyDescent="0.25">
      <c r="A13" t="s">
        <v>392</v>
      </c>
      <c r="B13" s="848" t="s">
        <v>320</v>
      </c>
      <c r="E13" t="s">
        <v>353</v>
      </c>
      <c r="F13" s="847"/>
      <c r="G13" s="847"/>
    </row>
    <row r="14" spans="1:9" x14ac:dyDescent="0.25">
      <c r="A14" s="849" t="s">
        <v>375</v>
      </c>
      <c r="B14" s="848" t="s">
        <v>285</v>
      </c>
      <c r="E14" t="s">
        <v>349</v>
      </c>
      <c r="F14" s="847"/>
      <c r="G14" s="847"/>
    </row>
    <row r="15" spans="1:9" x14ac:dyDescent="0.25">
      <c r="A15" t="s">
        <v>395</v>
      </c>
      <c r="B15" s="848" t="s">
        <v>329</v>
      </c>
      <c r="E15" t="s">
        <v>349</v>
      </c>
      <c r="F15" s="847"/>
      <c r="G15" s="847"/>
    </row>
    <row r="16" spans="1:9" x14ac:dyDescent="0.25">
      <c r="A16" t="s">
        <v>376</v>
      </c>
      <c r="B16" s="848" t="s">
        <v>286</v>
      </c>
      <c r="E16" t="s">
        <v>349</v>
      </c>
      <c r="F16" s="847"/>
      <c r="G16" s="847"/>
    </row>
    <row r="17" spans="1:7" x14ac:dyDescent="0.25">
      <c r="A17" t="s">
        <v>376</v>
      </c>
      <c r="B17" s="848" t="s">
        <v>324</v>
      </c>
      <c r="E17" t="s">
        <v>349</v>
      </c>
      <c r="F17" s="847"/>
      <c r="G17" s="847"/>
    </row>
    <row r="18" spans="1:7" x14ac:dyDescent="0.25">
      <c r="A18" t="s">
        <v>388</v>
      </c>
      <c r="B18" s="848" t="s">
        <v>311</v>
      </c>
      <c r="E18" t="s">
        <v>349</v>
      </c>
      <c r="F18" s="847"/>
      <c r="G18" s="847"/>
    </row>
    <row r="19" spans="1:7" x14ac:dyDescent="0.25">
      <c r="A19" t="s">
        <v>369</v>
      </c>
      <c r="B19" s="848" t="s">
        <v>275</v>
      </c>
      <c r="E19" t="s">
        <v>349</v>
      </c>
      <c r="F19" s="847"/>
      <c r="G19" s="847"/>
    </row>
    <row r="20" spans="1:7" x14ac:dyDescent="0.25">
      <c r="A20" t="s">
        <v>377</v>
      </c>
      <c r="B20" s="848" t="s">
        <v>287</v>
      </c>
      <c r="E20" t="s">
        <v>349</v>
      </c>
      <c r="F20" s="847"/>
      <c r="G20" s="847"/>
    </row>
    <row r="21" spans="1:7" x14ac:dyDescent="0.25">
      <c r="A21" t="s">
        <v>370</v>
      </c>
      <c r="B21" s="848" t="s">
        <v>341</v>
      </c>
      <c r="E21" t="s">
        <v>349</v>
      </c>
      <c r="F21" s="847"/>
      <c r="G21" s="847"/>
    </row>
    <row r="22" spans="1:7" x14ac:dyDescent="0.25">
      <c r="A22" t="s">
        <v>370</v>
      </c>
      <c r="B22" s="848" t="s">
        <v>276</v>
      </c>
      <c r="E22" t="s">
        <v>349</v>
      </c>
      <c r="F22" s="847"/>
      <c r="G22" s="847"/>
    </row>
    <row r="23" spans="1:7" x14ac:dyDescent="0.25">
      <c r="A23" t="s">
        <v>358</v>
      </c>
      <c r="B23" s="848" t="s">
        <v>262</v>
      </c>
      <c r="E23" t="s">
        <v>349</v>
      </c>
      <c r="F23" s="847"/>
      <c r="G23" s="847"/>
    </row>
    <row r="24" spans="1:7" x14ac:dyDescent="0.25">
      <c r="A24" t="s">
        <v>358</v>
      </c>
      <c r="B24" s="848" t="s">
        <v>288</v>
      </c>
      <c r="E24" t="s">
        <v>349</v>
      </c>
      <c r="F24" s="847"/>
      <c r="G24" s="847"/>
    </row>
    <row r="25" spans="1:7" x14ac:dyDescent="0.25">
      <c r="A25" t="s">
        <v>354</v>
      </c>
      <c r="B25" s="848" t="s">
        <v>253</v>
      </c>
      <c r="E25" t="s">
        <v>349</v>
      </c>
      <c r="F25" s="847"/>
      <c r="G25" s="847"/>
    </row>
    <row r="26" spans="1:7" x14ac:dyDescent="0.25">
      <c r="A26" t="s">
        <v>354</v>
      </c>
      <c r="B26" s="848" t="s">
        <v>330</v>
      </c>
      <c r="E26" t="s">
        <v>349</v>
      </c>
      <c r="F26" s="847"/>
      <c r="G26" s="847"/>
    </row>
    <row r="27" spans="1:7" x14ac:dyDescent="0.25">
      <c r="A27" t="s">
        <v>371</v>
      </c>
      <c r="B27" s="848" t="s">
        <v>312</v>
      </c>
      <c r="E27" t="s">
        <v>349</v>
      </c>
      <c r="F27" s="847"/>
      <c r="G27" s="847"/>
    </row>
    <row r="28" spans="1:7" x14ac:dyDescent="0.25">
      <c r="A28" t="s">
        <v>371</v>
      </c>
      <c r="B28" s="848" t="s">
        <v>277</v>
      </c>
      <c r="E28" t="s">
        <v>349</v>
      </c>
      <c r="F28" s="847"/>
      <c r="G28" s="847"/>
    </row>
    <row r="29" spans="1:7" x14ac:dyDescent="0.25">
      <c r="A29" t="s">
        <v>371</v>
      </c>
      <c r="B29" s="848" t="s">
        <v>313</v>
      </c>
      <c r="E29" t="s">
        <v>349</v>
      </c>
      <c r="F29" s="847"/>
      <c r="G29" s="847"/>
    </row>
    <row r="30" spans="1:7" x14ac:dyDescent="0.25">
      <c r="A30" t="s">
        <v>371</v>
      </c>
      <c r="B30" s="848" t="s">
        <v>331</v>
      </c>
      <c r="E30" t="s">
        <v>349</v>
      </c>
      <c r="F30" s="847"/>
      <c r="G30" s="847"/>
    </row>
    <row r="31" spans="1:7" x14ac:dyDescent="0.25">
      <c r="A31" t="s">
        <v>372</v>
      </c>
      <c r="B31" s="848" t="s">
        <v>278</v>
      </c>
      <c r="E31" t="s">
        <v>349</v>
      </c>
      <c r="F31" s="847"/>
      <c r="G31" s="847"/>
    </row>
    <row r="32" spans="1:7" x14ac:dyDescent="0.25">
      <c r="A32" t="s">
        <v>359</v>
      </c>
      <c r="B32" s="848" t="s">
        <v>263</v>
      </c>
      <c r="E32" t="s">
        <v>349</v>
      </c>
      <c r="F32" s="847"/>
      <c r="G32" s="847"/>
    </row>
    <row r="33" spans="1:7" x14ac:dyDescent="0.25">
      <c r="A33" t="s">
        <v>359</v>
      </c>
      <c r="B33" s="848" t="s">
        <v>264</v>
      </c>
      <c r="E33" t="s">
        <v>349</v>
      </c>
      <c r="F33" s="847"/>
      <c r="G33" s="847"/>
    </row>
    <row r="34" spans="1:7" x14ac:dyDescent="0.25">
      <c r="A34" t="s">
        <v>355</v>
      </c>
      <c r="B34" s="848" t="s">
        <v>279</v>
      </c>
      <c r="E34" t="s">
        <v>349</v>
      </c>
      <c r="F34" s="847"/>
      <c r="G34" s="847"/>
    </row>
    <row r="35" spans="1:7" x14ac:dyDescent="0.25">
      <c r="A35" t="s">
        <v>355</v>
      </c>
      <c r="B35" s="848" t="s">
        <v>254</v>
      </c>
      <c r="E35" t="s">
        <v>349</v>
      </c>
      <c r="F35" s="847"/>
      <c r="G35" s="847"/>
    </row>
    <row r="36" spans="1:7" x14ac:dyDescent="0.25">
      <c r="A36" t="s">
        <v>389</v>
      </c>
      <c r="B36" s="848" t="s">
        <v>314</v>
      </c>
      <c r="E36" t="s">
        <v>349</v>
      </c>
      <c r="F36" s="847"/>
      <c r="G36" s="847"/>
    </row>
    <row r="37" spans="1:7" x14ac:dyDescent="0.25">
      <c r="A37" t="s">
        <v>389</v>
      </c>
      <c r="B37" s="848" t="s">
        <v>328</v>
      </c>
      <c r="E37" t="s">
        <v>349</v>
      </c>
      <c r="F37" s="847"/>
      <c r="G37" s="847"/>
    </row>
    <row r="38" spans="1:7" x14ac:dyDescent="0.25">
      <c r="A38" t="s">
        <v>389</v>
      </c>
      <c r="B38" s="848" t="s">
        <v>323</v>
      </c>
      <c r="E38" t="s">
        <v>349</v>
      </c>
      <c r="F38" s="847"/>
      <c r="G38" s="847"/>
    </row>
    <row r="39" spans="1:7" x14ac:dyDescent="0.25">
      <c r="A39" t="s">
        <v>394</v>
      </c>
      <c r="B39" s="848" t="s">
        <v>325</v>
      </c>
      <c r="E39" t="s">
        <v>349</v>
      </c>
      <c r="F39" s="847"/>
      <c r="G39" s="847"/>
    </row>
    <row r="40" spans="1:7" x14ac:dyDescent="0.25">
      <c r="A40" t="s">
        <v>394</v>
      </c>
      <c r="B40" s="848" t="s">
        <v>343</v>
      </c>
      <c r="E40" t="s">
        <v>349</v>
      </c>
      <c r="F40" s="847"/>
      <c r="G40" s="847"/>
    </row>
    <row r="41" spans="1:7" x14ac:dyDescent="0.25">
      <c r="A41" t="s">
        <v>360</v>
      </c>
      <c r="B41" s="848" t="s">
        <v>265</v>
      </c>
      <c r="E41" t="s">
        <v>349</v>
      </c>
      <c r="F41" s="847"/>
      <c r="G41" s="847"/>
    </row>
    <row r="42" spans="1:7" x14ac:dyDescent="0.25">
      <c r="A42" t="s">
        <v>360</v>
      </c>
      <c r="B42" s="848" t="s">
        <v>266</v>
      </c>
      <c r="E42" t="s">
        <v>349</v>
      </c>
      <c r="F42" s="847"/>
      <c r="G42" s="847"/>
    </row>
    <row r="43" spans="1:7" x14ac:dyDescent="0.25">
      <c r="A43" t="s">
        <v>356</v>
      </c>
      <c r="B43" s="848" t="s">
        <v>255</v>
      </c>
      <c r="E43" t="s">
        <v>349</v>
      </c>
      <c r="F43" s="847"/>
      <c r="G43" s="847"/>
    </row>
    <row r="44" spans="1:7" x14ac:dyDescent="0.25">
      <c r="A44" t="s">
        <v>356</v>
      </c>
      <c r="B44" s="848" t="s">
        <v>257</v>
      </c>
      <c r="E44" t="s">
        <v>349</v>
      </c>
      <c r="F44" s="847"/>
      <c r="G44" s="847"/>
    </row>
    <row r="45" spans="1:7" x14ac:dyDescent="0.25">
      <c r="A45" t="s">
        <v>356</v>
      </c>
      <c r="B45" s="848" t="s">
        <v>256</v>
      </c>
      <c r="E45" t="s">
        <v>349</v>
      </c>
      <c r="F45" s="847"/>
      <c r="G45" s="847"/>
    </row>
    <row r="46" spans="1:7" x14ac:dyDescent="0.25">
      <c r="A46" t="s">
        <v>356</v>
      </c>
      <c r="B46" s="848" t="s">
        <v>280</v>
      </c>
      <c r="E46" t="s">
        <v>349</v>
      </c>
      <c r="F46" s="847"/>
      <c r="G46" s="847"/>
    </row>
    <row r="47" spans="1:7" x14ac:dyDescent="0.25">
      <c r="A47" t="s">
        <v>357</v>
      </c>
      <c r="B47" s="848" t="s">
        <v>258</v>
      </c>
      <c r="E47" t="s">
        <v>349</v>
      </c>
      <c r="F47" s="847"/>
      <c r="G47" s="847"/>
    </row>
    <row r="48" spans="1:7" x14ac:dyDescent="0.25">
      <c r="A48" t="s">
        <v>357</v>
      </c>
      <c r="B48" s="848" t="s">
        <v>260</v>
      </c>
      <c r="E48" t="s">
        <v>349</v>
      </c>
      <c r="F48" s="847"/>
      <c r="G48" s="847"/>
    </row>
    <row r="49" spans="1:7" x14ac:dyDescent="0.25">
      <c r="A49" t="s">
        <v>357</v>
      </c>
      <c r="B49" s="848" t="s">
        <v>259</v>
      </c>
      <c r="E49" t="s">
        <v>349</v>
      </c>
      <c r="F49" s="847"/>
      <c r="G49" s="847"/>
    </row>
    <row r="50" spans="1:7" x14ac:dyDescent="0.25">
      <c r="A50" t="s">
        <v>357</v>
      </c>
      <c r="B50" s="848" t="s">
        <v>261</v>
      </c>
      <c r="E50" t="s">
        <v>349</v>
      </c>
      <c r="F50" s="847"/>
      <c r="G50" s="847"/>
    </row>
    <row r="51" spans="1:7" x14ac:dyDescent="0.25">
      <c r="A51" t="s">
        <v>373</v>
      </c>
      <c r="B51" s="848" t="s">
        <v>281</v>
      </c>
      <c r="E51" t="s">
        <v>349</v>
      </c>
      <c r="F51" s="847"/>
      <c r="G51" s="847"/>
    </row>
    <row r="52" spans="1:7" x14ac:dyDescent="0.25">
      <c r="A52" t="s">
        <v>373</v>
      </c>
      <c r="B52" s="848" t="s">
        <v>282</v>
      </c>
      <c r="E52" t="s">
        <v>349</v>
      </c>
      <c r="F52" s="847"/>
      <c r="G52" s="847"/>
    </row>
    <row r="53" spans="1:7" x14ac:dyDescent="0.25">
      <c r="A53" t="s">
        <v>373</v>
      </c>
      <c r="B53" s="848" t="s">
        <v>461</v>
      </c>
      <c r="E53" t="s">
        <v>349</v>
      </c>
      <c r="F53" s="847"/>
      <c r="G53" s="847"/>
    </row>
    <row r="54" spans="1:7" x14ac:dyDescent="0.25">
      <c r="A54" t="s">
        <v>373</v>
      </c>
      <c r="B54" s="848" t="s">
        <v>322</v>
      </c>
      <c r="E54" t="s">
        <v>349</v>
      </c>
      <c r="F54" s="847"/>
      <c r="G54" s="847"/>
    </row>
    <row r="55" spans="1:7" x14ac:dyDescent="0.25">
      <c r="A55" t="s">
        <v>374</v>
      </c>
      <c r="B55" s="848" t="s">
        <v>283</v>
      </c>
      <c r="E55" t="s">
        <v>349</v>
      </c>
      <c r="F55" s="847"/>
      <c r="G55" s="847"/>
    </row>
    <row r="56" spans="1:7" x14ac:dyDescent="0.25">
      <c r="A56" t="s">
        <v>374</v>
      </c>
      <c r="B56" s="848" t="s">
        <v>284</v>
      </c>
      <c r="E56" t="s">
        <v>349</v>
      </c>
      <c r="F56" s="847"/>
      <c r="G56" s="847"/>
    </row>
    <row r="57" spans="1:7" x14ac:dyDescent="0.25">
      <c r="A57" t="s">
        <v>437</v>
      </c>
      <c r="B57" s="848" t="s">
        <v>436</v>
      </c>
      <c r="E57" t="s">
        <v>350</v>
      </c>
      <c r="F57" s="847"/>
      <c r="G57" s="847"/>
    </row>
    <row r="58" spans="1:7" x14ac:dyDescent="0.25">
      <c r="A58" t="s">
        <v>382</v>
      </c>
      <c r="B58" s="848" t="s">
        <v>301</v>
      </c>
      <c r="E58" t="s">
        <v>350</v>
      </c>
      <c r="F58" s="847"/>
      <c r="G58" s="847"/>
    </row>
    <row r="59" spans="1:7" x14ac:dyDescent="0.25">
      <c r="A59" t="s">
        <v>382</v>
      </c>
      <c r="B59" s="848" t="s">
        <v>302</v>
      </c>
      <c r="E59" t="s">
        <v>350</v>
      </c>
      <c r="F59" s="847"/>
      <c r="G59" s="847"/>
    </row>
    <row r="60" spans="1:7" x14ac:dyDescent="0.25">
      <c r="A60" t="s">
        <v>378</v>
      </c>
      <c r="B60" s="848" t="s">
        <v>289</v>
      </c>
      <c r="E60" t="s">
        <v>350</v>
      </c>
      <c r="F60" s="847"/>
      <c r="G60" s="847"/>
    </row>
    <row r="61" spans="1:7" x14ac:dyDescent="0.25">
      <c r="A61" t="s">
        <v>398</v>
      </c>
      <c r="B61" s="848" t="s">
        <v>337</v>
      </c>
      <c r="E61" t="s">
        <v>350</v>
      </c>
      <c r="F61" s="847"/>
      <c r="G61" s="847"/>
    </row>
    <row r="62" spans="1:7" x14ac:dyDescent="0.25">
      <c r="A62" t="s">
        <v>383</v>
      </c>
      <c r="B62" s="848" t="s">
        <v>303</v>
      </c>
      <c r="E62" t="s">
        <v>350</v>
      </c>
      <c r="F62" s="847"/>
      <c r="G62" s="847"/>
    </row>
    <row r="63" spans="1:7" x14ac:dyDescent="0.25">
      <c r="A63" t="s">
        <v>383</v>
      </c>
      <c r="B63" s="848" t="s">
        <v>304</v>
      </c>
      <c r="E63" t="s">
        <v>350</v>
      </c>
      <c r="F63" s="847"/>
      <c r="G63" s="847"/>
    </row>
    <row r="64" spans="1:7" x14ac:dyDescent="0.25">
      <c r="A64" t="s">
        <v>379</v>
      </c>
      <c r="B64" s="848" t="s">
        <v>290</v>
      </c>
      <c r="E64" t="s">
        <v>350</v>
      </c>
      <c r="F64" s="847"/>
      <c r="G64" s="847"/>
    </row>
    <row r="65" spans="1:7" x14ac:dyDescent="0.25">
      <c r="A65" t="s">
        <v>379</v>
      </c>
      <c r="B65" s="848" t="s">
        <v>291</v>
      </c>
      <c r="E65" t="s">
        <v>350</v>
      </c>
      <c r="F65" s="847"/>
      <c r="G65" s="847"/>
    </row>
    <row r="66" spans="1:7" x14ac:dyDescent="0.25">
      <c r="A66" t="s">
        <v>384</v>
      </c>
      <c r="B66" s="848" t="s">
        <v>305</v>
      </c>
      <c r="E66" t="s">
        <v>350</v>
      </c>
      <c r="F66" s="847"/>
      <c r="G66" s="847"/>
    </row>
    <row r="67" spans="1:7" x14ac:dyDescent="0.25">
      <c r="A67" t="s">
        <v>380</v>
      </c>
      <c r="B67" s="848" t="s">
        <v>292</v>
      </c>
      <c r="E67" t="s">
        <v>350</v>
      </c>
      <c r="F67" s="847"/>
      <c r="G67" s="847"/>
    </row>
    <row r="68" spans="1:7" x14ac:dyDescent="0.25">
      <c r="A68" t="s">
        <v>399</v>
      </c>
      <c r="B68" s="848" t="s">
        <v>338</v>
      </c>
      <c r="E68" t="s">
        <v>350</v>
      </c>
      <c r="F68" s="847"/>
      <c r="G68" s="847"/>
    </row>
    <row r="69" spans="1:7" x14ac:dyDescent="0.25">
      <c r="A69" t="s">
        <v>396</v>
      </c>
      <c r="B69" s="848" t="s">
        <v>332</v>
      </c>
      <c r="E69" t="s">
        <v>350</v>
      </c>
      <c r="F69" s="847"/>
      <c r="G69" s="847"/>
    </row>
    <row r="70" spans="1:7" x14ac:dyDescent="0.25">
      <c r="A70" t="s">
        <v>396</v>
      </c>
      <c r="B70" s="848" t="s">
        <v>342</v>
      </c>
      <c r="E70" t="s">
        <v>350</v>
      </c>
      <c r="F70" s="847"/>
      <c r="G70" s="847"/>
    </row>
    <row r="71" spans="1:7" x14ac:dyDescent="0.25">
      <c r="A71" t="s">
        <v>400</v>
      </c>
      <c r="B71" s="848" t="s">
        <v>339</v>
      </c>
      <c r="E71" t="s">
        <v>350</v>
      </c>
      <c r="F71" s="847"/>
      <c r="G71" s="847"/>
    </row>
    <row r="72" spans="1:7" x14ac:dyDescent="0.25">
      <c r="A72" t="s">
        <v>397</v>
      </c>
      <c r="B72" s="848" t="s">
        <v>336</v>
      </c>
      <c r="E72" t="s">
        <v>350</v>
      </c>
      <c r="F72" s="847"/>
      <c r="G72" s="847"/>
    </row>
    <row r="73" spans="1:7" x14ac:dyDescent="0.25">
      <c r="A73" t="s">
        <v>397</v>
      </c>
      <c r="B73" s="848" t="s">
        <v>340</v>
      </c>
      <c r="E73" t="s">
        <v>350</v>
      </c>
      <c r="F73" s="847"/>
      <c r="G73" s="847"/>
    </row>
    <row r="74" spans="1:7" x14ac:dyDescent="0.25">
      <c r="A74" t="s">
        <v>385</v>
      </c>
      <c r="B74" s="848" t="s">
        <v>306</v>
      </c>
      <c r="E74" t="s">
        <v>350</v>
      </c>
      <c r="F74" s="847"/>
      <c r="G74" s="847"/>
    </row>
    <row r="75" spans="1:7" x14ac:dyDescent="0.25">
      <c r="A75" t="s">
        <v>381</v>
      </c>
      <c r="B75" s="848" t="s">
        <v>293</v>
      </c>
      <c r="E75" t="s">
        <v>350</v>
      </c>
      <c r="F75" s="847"/>
      <c r="G75" s="847"/>
    </row>
    <row r="76" spans="1:7" x14ac:dyDescent="0.25">
      <c r="A76" t="s">
        <v>364</v>
      </c>
      <c r="B76" s="848" t="s">
        <v>270</v>
      </c>
      <c r="E76" t="s">
        <v>350</v>
      </c>
      <c r="F76" s="847"/>
      <c r="G76" s="847"/>
    </row>
    <row r="77" spans="1:7" x14ac:dyDescent="0.25">
      <c r="A77" t="s">
        <v>364</v>
      </c>
      <c r="B77" s="848" t="s">
        <v>307</v>
      </c>
      <c r="E77" t="s">
        <v>350</v>
      </c>
      <c r="F77" s="847"/>
      <c r="G77" s="847"/>
    </row>
    <row r="78" spans="1:7" x14ac:dyDescent="0.25">
      <c r="A78" t="s">
        <v>361</v>
      </c>
      <c r="B78" s="848" t="s">
        <v>267</v>
      </c>
      <c r="E78" t="s">
        <v>350</v>
      </c>
      <c r="F78" s="847"/>
      <c r="G78" s="847"/>
    </row>
    <row r="79" spans="1:7" x14ac:dyDescent="0.25">
      <c r="A79" t="s">
        <v>361</v>
      </c>
      <c r="B79" s="848" t="s">
        <v>294</v>
      </c>
      <c r="E79" t="s">
        <v>350</v>
      </c>
      <c r="F79" s="847"/>
      <c r="G79" s="847"/>
    </row>
    <row r="80" spans="1:7" x14ac:dyDescent="0.25">
      <c r="A80" t="s">
        <v>361</v>
      </c>
      <c r="B80" s="848" t="s">
        <v>315</v>
      </c>
      <c r="E80" t="s">
        <v>350</v>
      </c>
      <c r="F80" s="847"/>
      <c r="G80" s="847"/>
    </row>
    <row r="81" spans="1:7" x14ac:dyDescent="0.25">
      <c r="A81" t="s">
        <v>439</v>
      </c>
      <c r="B81" s="848" t="s">
        <v>295</v>
      </c>
      <c r="E81" t="s">
        <v>350</v>
      </c>
      <c r="F81" s="847"/>
      <c r="G81" s="847"/>
    </row>
    <row r="82" spans="1:7" x14ac:dyDescent="0.25">
      <c r="A82" t="s">
        <v>362</v>
      </c>
      <c r="B82" s="848" t="s">
        <v>268</v>
      </c>
      <c r="E82" t="s">
        <v>350</v>
      </c>
      <c r="F82" s="847"/>
      <c r="G82" s="847"/>
    </row>
    <row r="83" spans="1:7" x14ac:dyDescent="0.25">
      <c r="A83" t="s">
        <v>362</v>
      </c>
      <c r="B83" s="848" t="s">
        <v>297</v>
      </c>
      <c r="E83" t="s">
        <v>350</v>
      </c>
      <c r="F83" s="847"/>
      <c r="G83" s="847"/>
    </row>
    <row r="84" spans="1:7" x14ac:dyDescent="0.25">
      <c r="A84" t="s">
        <v>362</v>
      </c>
      <c r="B84" s="848" t="s">
        <v>296</v>
      </c>
      <c r="E84" t="s">
        <v>350</v>
      </c>
      <c r="F84" s="847"/>
      <c r="G84" s="847"/>
    </row>
    <row r="85" spans="1:7" x14ac:dyDescent="0.25">
      <c r="A85" t="s">
        <v>362</v>
      </c>
      <c r="B85" s="848" t="s">
        <v>298</v>
      </c>
      <c r="E85" t="s">
        <v>350</v>
      </c>
      <c r="F85" s="847"/>
      <c r="G85" s="847"/>
    </row>
    <row r="86" spans="1:7" x14ac:dyDescent="0.25">
      <c r="A86" t="s">
        <v>363</v>
      </c>
      <c r="B86" s="848" t="s">
        <v>269</v>
      </c>
      <c r="E86" t="s">
        <v>350</v>
      </c>
      <c r="F86" s="847"/>
      <c r="G86" s="847"/>
    </row>
    <row r="87" spans="1:7" x14ac:dyDescent="0.25">
      <c r="A87" t="s">
        <v>363</v>
      </c>
      <c r="B87" s="848" t="s">
        <v>300</v>
      </c>
      <c r="E87" t="s">
        <v>350</v>
      </c>
      <c r="F87" s="847"/>
      <c r="G87" s="847"/>
    </row>
    <row r="88" spans="1:7" x14ac:dyDescent="0.25">
      <c r="A88" t="s">
        <v>363</v>
      </c>
      <c r="B88" s="848" t="s">
        <v>299</v>
      </c>
      <c r="E88" t="s">
        <v>350</v>
      </c>
      <c r="F88" s="847"/>
      <c r="G88" s="847"/>
    </row>
    <row r="89" spans="1:7" x14ac:dyDescent="0.25">
      <c r="A89" t="s">
        <v>368</v>
      </c>
      <c r="B89" s="848" t="s">
        <v>274</v>
      </c>
      <c r="E89" t="s">
        <v>351</v>
      </c>
      <c r="F89" s="847"/>
      <c r="G89" s="847"/>
    </row>
    <row r="90" spans="1:7" x14ac:dyDescent="0.25">
      <c r="A90" t="s">
        <v>365</v>
      </c>
      <c r="B90" s="848" t="s">
        <v>271</v>
      </c>
      <c r="E90" t="s">
        <v>351</v>
      </c>
      <c r="F90" s="847"/>
      <c r="G90" s="847"/>
    </row>
    <row r="91" spans="1:7" x14ac:dyDescent="0.25">
      <c r="A91" t="s">
        <v>386</v>
      </c>
      <c r="B91" s="848" t="s">
        <v>308</v>
      </c>
      <c r="E91" t="s">
        <v>351</v>
      </c>
      <c r="F91" s="847"/>
      <c r="G91" s="847"/>
    </row>
    <row r="92" spans="1:7" x14ac:dyDescent="0.25">
      <c r="A92" t="s">
        <v>393</v>
      </c>
      <c r="B92" s="848" t="s">
        <v>321</v>
      </c>
      <c r="E92" t="s">
        <v>351</v>
      </c>
      <c r="F92" s="847"/>
      <c r="G92" s="847"/>
    </row>
    <row r="93" spans="1:7" x14ac:dyDescent="0.25">
      <c r="A93" t="s">
        <v>367</v>
      </c>
      <c r="B93" s="848" t="s">
        <v>273</v>
      </c>
      <c r="E93" t="s">
        <v>351</v>
      </c>
      <c r="F93" s="847"/>
      <c r="G93" s="847"/>
    </row>
    <row r="94" spans="1:7" x14ac:dyDescent="0.25">
      <c r="A94" t="s">
        <v>367</v>
      </c>
      <c r="B94" s="848" t="s">
        <v>309</v>
      </c>
      <c r="E94" t="s">
        <v>351</v>
      </c>
      <c r="F94" s="847"/>
      <c r="G94" s="847"/>
    </row>
    <row r="95" spans="1:7" x14ac:dyDescent="0.25">
      <c r="A95" t="s">
        <v>366</v>
      </c>
      <c r="B95" s="848" t="s">
        <v>272</v>
      </c>
      <c r="E95" t="s">
        <v>351</v>
      </c>
      <c r="F95" s="847"/>
      <c r="G95" s="847"/>
    </row>
    <row r="96" spans="1:7" x14ac:dyDescent="0.25">
      <c r="A96" t="s">
        <v>444</v>
      </c>
      <c r="B96" s="848" t="s">
        <v>271</v>
      </c>
      <c r="E96" t="s">
        <v>446</v>
      </c>
      <c r="F96" s="847"/>
      <c r="G96" s="847"/>
    </row>
    <row r="97" spans="1:7" x14ac:dyDescent="0.25">
      <c r="A97" t="s">
        <v>438</v>
      </c>
      <c r="B97" s="848" t="s">
        <v>273</v>
      </c>
      <c r="E97" t="s">
        <v>447</v>
      </c>
      <c r="F97" s="847"/>
      <c r="G97" s="847"/>
    </row>
    <row r="98" spans="1:7" x14ac:dyDescent="0.25">
      <c r="A98" t="s">
        <v>445</v>
      </c>
      <c r="B98" s="848" t="s">
        <v>272</v>
      </c>
      <c r="E98" t="s">
        <v>448</v>
      </c>
      <c r="F98" s="847"/>
      <c r="G98" s="84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5"/>
  <sheetViews>
    <sheetView workbookViewId="0">
      <selection activeCell="G22" sqref="G22"/>
    </sheetView>
  </sheetViews>
  <sheetFormatPr defaultRowHeight="15" x14ac:dyDescent="0.25"/>
  <sheetData>
    <row r="1" spans="1:4" x14ac:dyDescent="0.25">
      <c r="A1" t="s">
        <v>643</v>
      </c>
      <c r="B1" t="s">
        <v>647</v>
      </c>
      <c r="C1" s="768" t="s">
        <v>648</v>
      </c>
      <c r="D1" t="s">
        <v>643</v>
      </c>
    </row>
    <row r="2" spans="1:4" x14ac:dyDescent="0.25">
      <c r="A2" t="s">
        <v>211</v>
      </c>
      <c r="B2">
        <v>792</v>
      </c>
      <c r="C2" s="768">
        <v>1</v>
      </c>
      <c r="D2" t="s">
        <v>650</v>
      </c>
    </row>
    <row r="3" spans="1:4" x14ac:dyDescent="0.25">
      <c r="A3" t="s">
        <v>652</v>
      </c>
      <c r="B3">
        <v>796</v>
      </c>
      <c r="C3" s="768">
        <v>1</v>
      </c>
      <c r="D3" t="s">
        <v>651</v>
      </c>
    </row>
    <row r="4" spans="1:4" x14ac:dyDescent="0.25">
      <c r="A4" t="s">
        <v>222</v>
      </c>
      <c r="B4">
        <v>642</v>
      </c>
      <c r="C4" s="768">
        <v>1</v>
      </c>
      <c r="D4" t="s">
        <v>649</v>
      </c>
    </row>
    <row r="5" spans="1:4" x14ac:dyDescent="0.25">
      <c r="A5" t="s">
        <v>653</v>
      </c>
      <c r="B5">
        <v>540</v>
      </c>
      <c r="C5" s="768">
        <v>1</v>
      </c>
      <c r="D5" t="s">
        <v>654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28"/>
  <sheetViews>
    <sheetView workbookViewId="0">
      <selection activeCell="D38" sqref="D38"/>
    </sheetView>
  </sheetViews>
  <sheetFormatPr defaultRowHeight="15" customHeight="1" x14ac:dyDescent="0.25"/>
  <cols>
    <col min="4" max="4" width="34.7109375" customWidth="1"/>
  </cols>
  <sheetData>
    <row r="1" spans="1:7" ht="15" customHeight="1" x14ac:dyDescent="0.25">
      <c r="A1" s="763" t="s">
        <v>522</v>
      </c>
      <c r="B1" s="764" t="s">
        <v>501</v>
      </c>
      <c r="C1" s="764" t="s">
        <v>523</v>
      </c>
      <c r="D1" s="764" t="s">
        <v>524</v>
      </c>
      <c r="E1" s="764" t="s">
        <v>525</v>
      </c>
      <c r="F1" s="764" t="s">
        <v>526</v>
      </c>
      <c r="G1" t="s">
        <v>499</v>
      </c>
    </row>
    <row r="2" spans="1:7" ht="15" customHeight="1" x14ac:dyDescent="0.25">
      <c r="A2" s="765">
        <v>1</v>
      </c>
      <c r="B2" s="766" t="s">
        <v>527</v>
      </c>
      <c r="C2" s="766" t="s">
        <v>503</v>
      </c>
      <c r="D2" s="767" t="s">
        <v>528</v>
      </c>
      <c r="E2" s="766" t="s">
        <v>504</v>
      </c>
      <c r="F2" s="766" t="s">
        <v>505</v>
      </c>
      <c r="G2" t="s">
        <v>412</v>
      </c>
    </row>
    <row r="3" spans="1:7" ht="15" customHeight="1" x14ac:dyDescent="0.25">
      <c r="A3" s="765">
        <v>2</v>
      </c>
      <c r="B3" s="766" t="s">
        <v>529</v>
      </c>
      <c r="C3" s="766" t="s">
        <v>512</v>
      </c>
      <c r="D3" s="767" t="s">
        <v>530</v>
      </c>
      <c r="E3" s="766" t="s">
        <v>510</v>
      </c>
      <c r="F3" s="766" t="s">
        <v>511</v>
      </c>
      <c r="G3" t="s">
        <v>174</v>
      </c>
    </row>
    <row r="4" spans="1:7" ht="15" customHeight="1" x14ac:dyDescent="0.25">
      <c r="A4" s="765">
        <v>3</v>
      </c>
      <c r="B4" s="766" t="s">
        <v>531</v>
      </c>
      <c r="C4" s="766" t="s">
        <v>532</v>
      </c>
      <c r="D4" s="767" t="s">
        <v>533</v>
      </c>
      <c r="E4" s="766" t="s">
        <v>506</v>
      </c>
      <c r="F4" s="766" t="s">
        <v>507</v>
      </c>
      <c r="G4" t="s">
        <v>181</v>
      </c>
    </row>
    <row r="5" spans="1:7" ht="15" customHeight="1" x14ac:dyDescent="0.25">
      <c r="A5" s="765">
        <v>4</v>
      </c>
      <c r="B5" s="766" t="s">
        <v>534</v>
      </c>
      <c r="C5" s="766" t="s">
        <v>516</v>
      </c>
      <c r="D5" s="767" t="s">
        <v>535</v>
      </c>
      <c r="E5" s="766" t="s">
        <v>517</v>
      </c>
      <c r="F5" s="766" t="s">
        <v>518</v>
      </c>
      <c r="G5" t="s">
        <v>416</v>
      </c>
    </row>
    <row r="6" spans="1:7" ht="15" customHeight="1" x14ac:dyDescent="0.25">
      <c r="A6" s="765">
        <v>5</v>
      </c>
      <c r="B6" s="766" t="s">
        <v>536</v>
      </c>
      <c r="C6" s="766" t="s">
        <v>521</v>
      </c>
      <c r="D6" s="767" t="s">
        <v>537</v>
      </c>
      <c r="E6" s="766" t="s">
        <v>519</v>
      </c>
      <c r="F6" s="766" t="s">
        <v>520</v>
      </c>
      <c r="G6" t="s">
        <v>176</v>
      </c>
    </row>
    <row r="7" spans="1:7" ht="15" customHeight="1" x14ac:dyDescent="0.25">
      <c r="A7" s="765">
        <v>6</v>
      </c>
      <c r="B7" s="766" t="s">
        <v>538</v>
      </c>
      <c r="C7" s="766" t="s">
        <v>539</v>
      </c>
      <c r="D7" s="767" t="s">
        <v>540</v>
      </c>
      <c r="E7" s="766" t="s">
        <v>541</v>
      </c>
      <c r="F7" s="766" t="s">
        <v>542</v>
      </c>
      <c r="G7" t="s">
        <v>419</v>
      </c>
    </row>
    <row r="8" spans="1:7" ht="15" customHeight="1" x14ac:dyDescent="0.25">
      <c r="A8" s="765">
        <v>7</v>
      </c>
      <c r="B8" s="766" t="s">
        <v>543</v>
      </c>
      <c r="C8" s="766" t="s">
        <v>513</v>
      </c>
      <c r="D8" s="767" t="s">
        <v>544</v>
      </c>
      <c r="E8" s="766" t="s">
        <v>514</v>
      </c>
      <c r="F8" s="766" t="s">
        <v>515</v>
      </c>
      <c r="G8" t="s">
        <v>177</v>
      </c>
    </row>
    <row r="9" spans="1:7" ht="15" customHeight="1" x14ac:dyDescent="0.25">
      <c r="A9" s="765">
        <v>8</v>
      </c>
      <c r="B9" s="766" t="s">
        <v>545</v>
      </c>
      <c r="C9" s="766" t="s">
        <v>546</v>
      </c>
      <c r="D9" s="767" t="s">
        <v>547</v>
      </c>
      <c r="E9" s="766" t="s">
        <v>548</v>
      </c>
      <c r="F9" s="766" t="s">
        <v>549</v>
      </c>
      <c r="G9" t="s">
        <v>415</v>
      </c>
    </row>
    <row r="10" spans="1:7" ht="15" customHeight="1" x14ac:dyDescent="0.25">
      <c r="A10" s="765">
        <v>9</v>
      </c>
      <c r="B10" s="766" t="s">
        <v>550</v>
      </c>
      <c r="C10" s="766" t="s">
        <v>551</v>
      </c>
      <c r="D10" s="767" t="s">
        <v>552</v>
      </c>
      <c r="E10" s="766" t="s">
        <v>553</v>
      </c>
      <c r="F10" s="766" t="s">
        <v>554</v>
      </c>
      <c r="G10" t="s">
        <v>178</v>
      </c>
    </row>
    <row r="11" spans="1:7" ht="15" customHeight="1" x14ac:dyDescent="0.25">
      <c r="A11" s="765">
        <v>10</v>
      </c>
      <c r="B11" s="766" t="s">
        <v>555</v>
      </c>
      <c r="C11" s="766" t="s">
        <v>556</v>
      </c>
      <c r="D11" s="767" t="s">
        <v>557</v>
      </c>
      <c r="E11" s="766" t="s">
        <v>558</v>
      </c>
      <c r="F11" s="766" t="s">
        <v>559</v>
      </c>
      <c r="G11" t="s">
        <v>180</v>
      </c>
    </row>
    <row r="12" spans="1:7" ht="15" customHeight="1" x14ac:dyDescent="0.25">
      <c r="A12" s="765">
        <v>11</v>
      </c>
      <c r="B12" s="766" t="s">
        <v>560</v>
      </c>
      <c r="C12" s="766" t="s">
        <v>561</v>
      </c>
      <c r="D12" s="766" t="s">
        <v>562</v>
      </c>
      <c r="E12" s="766" t="s">
        <v>563</v>
      </c>
      <c r="F12" s="766" t="s">
        <v>564</v>
      </c>
      <c r="G12" t="s">
        <v>475</v>
      </c>
    </row>
    <row r="13" spans="1:7" ht="15" customHeight="1" x14ac:dyDescent="0.25">
      <c r="A13" s="765">
        <v>12</v>
      </c>
      <c r="B13" s="766" t="s">
        <v>565</v>
      </c>
      <c r="C13" s="766" t="s">
        <v>566</v>
      </c>
      <c r="D13" s="766" t="s">
        <v>567</v>
      </c>
      <c r="E13" s="766" t="s">
        <v>568</v>
      </c>
      <c r="F13" s="766" t="s">
        <v>569</v>
      </c>
      <c r="G13" t="s">
        <v>252</v>
      </c>
    </row>
    <row r="14" spans="1:7" ht="15" customHeight="1" x14ac:dyDescent="0.25">
      <c r="A14" s="765">
        <v>13</v>
      </c>
      <c r="B14" s="766" t="s">
        <v>570</v>
      </c>
      <c r="C14" s="766" t="s">
        <v>571</v>
      </c>
      <c r="D14" s="766" t="s">
        <v>572</v>
      </c>
      <c r="E14" s="766" t="s">
        <v>573</v>
      </c>
      <c r="F14" s="766" t="s">
        <v>574</v>
      </c>
      <c r="G14" t="s">
        <v>28</v>
      </c>
    </row>
    <row r="15" spans="1:7" ht="15" customHeight="1" x14ac:dyDescent="0.25">
      <c r="A15" s="767">
        <v>14</v>
      </c>
      <c r="B15" s="766" t="s">
        <v>575</v>
      </c>
      <c r="C15" s="766" t="s">
        <v>576</v>
      </c>
      <c r="D15" s="767" t="s">
        <v>577</v>
      </c>
      <c r="E15" s="766" t="s">
        <v>578</v>
      </c>
      <c r="F15" s="766" t="s">
        <v>579</v>
      </c>
      <c r="G15" t="s">
        <v>29</v>
      </c>
    </row>
    <row r="16" spans="1:7" ht="15" customHeight="1" x14ac:dyDescent="0.25">
      <c r="A16" s="767">
        <v>15</v>
      </c>
      <c r="B16" s="766" t="s">
        <v>580</v>
      </c>
      <c r="C16" s="766" t="s">
        <v>581</v>
      </c>
      <c r="D16" s="767" t="s">
        <v>582</v>
      </c>
      <c r="E16" s="766" t="s">
        <v>583</v>
      </c>
      <c r="F16" s="766" t="s">
        <v>584</v>
      </c>
      <c r="G16" t="s">
        <v>246</v>
      </c>
    </row>
    <row r="17" spans="1:7" ht="15" customHeight="1" x14ac:dyDescent="0.25">
      <c r="A17" s="767">
        <v>16</v>
      </c>
      <c r="B17" s="766" t="s">
        <v>585</v>
      </c>
      <c r="C17" s="766" t="s">
        <v>502</v>
      </c>
      <c r="D17" s="767" t="s">
        <v>586</v>
      </c>
      <c r="E17" s="766" t="s">
        <v>508</v>
      </c>
      <c r="F17" s="766" t="s">
        <v>509</v>
      </c>
      <c r="G17" t="s">
        <v>16</v>
      </c>
    </row>
    <row r="18" spans="1:7" ht="15" customHeight="1" x14ac:dyDescent="0.25">
      <c r="A18" s="767">
        <v>17</v>
      </c>
      <c r="B18" s="766" t="s">
        <v>587</v>
      </c>
      <c r="C18" s="766" t="s">
        <v>588</v>
      </c>
      <c r="D18" s="767" t="s">
        <v>589</v>
      </c>
      <c r="E18" s="766" t="s">
        <v>590</v>
      </c>
      <c r="F18" s="766" t="s">
        <v>591</v>
      </c>
      <c r="G18" t="s">
        <v>17</v>
      </c>
    </row>
    <row r="19" spans="1:7" ht="15" customHeight="1" x14ac:dyDescent="0.25">
      <c r="A19" s="767">
        <v>18</v>
      </c>
      <c r="B19" s="766" t="s">
        <v>592</v>
      </c>
      <c r="C19" s="766" t="s">
        <v>593</v>
      </c>
      <c r="D19" s="767" t="s">
        <v>594</v>
      </c>
      <c r="E19" s="766" t="s">
        <v>595</v>
      </c>
      <c r="F19" s="766" t="s">
        <v>596</v>
      </c>
      <c r="G19" t="s">
        <v>18</v>
      </c>
    </row>
    <row r="20" spans="1:7" ht="15" customHeight="1" x14ac:dyDescent="0.25">
      <c r="A20" s="767">
        <v>19</v>
      </c>
      <c r="B20" s="766" t="s">
        <v>597</v>
      </c>
      <c r="C20" s="766" t="s">
        <v>598</v>
      </c>
      <c r="D20" s="767" t="s">
        <v>599</v>
      </c>
      <c r="E20" s="766" t="s">
        <v>600</v>
      </c>
      <c r="F20" s="766" t="s">
        <v>601</v>
      </c>
      <c r="G20" t="s">
        <v>248</v>
      </c>
    </row>
    <row r="21" spans="1:7" ht="15" customHeight="1" x14ac:dyDescent="0.25">
      <c r="A21" s="767">
        <v>20</v>
      </c>
      <c r="B21" s="766" t="s">
        <v>602</v>
      </c>
      <c r="C21" s="766" t="s">
        <v>603</v>
      </c>
      <c r="D21" s="767" t="s">
        <v>604</v>
      </c>
      <c r="E21" s="766" t="s">
        <v>605</v>
      </c>
      <c r="F21" s="766" t="s">
        <v>606</v>
      </c>
      <c r="G21" t="s">
        <v>20</v>
      </c>
    </row>
    <row r="22" spans="1:7" ht="15" customHeight="1" x14ac:dyDescent="0.25">
      <c r="A22" s="767">
        <v>21</v>
      </c>
      <c r="B22" s="766" t="s">
        <v>607</v>
      </c>
      <c r="C22" s="766" t="s">
        <v>608</v>
      </c>
      <c r="D22" s="767" t="s">
        <v>609</v>
      </c>
      <c r="E22" s="766" t="s">
        <v>610</v>
      </c>
      <c r="F22" s="766" t="s">
        <v>611</v>
      </c>
      <c r="G22" t="s">
        <v>250</v>
      </c>
    </row>
    <row r="23" spans="1:7" ht="15" customHeight="1" x14ac:dyDescent="0.25">
      <c r="A23" s="767">
        <v>22</v>
      </c>
      <c r="B23" s="766" t="s">
        <v>612</v>
      </c>
      <c r="C23" s="766" t="s">
        <v>613</v>
      </c>
      <c r="D23" s="767" t="s">
        <v>614</v>
      </c>
      <c r="E23" s="766" t="s">
        <v>615</v>
      </c>
      <c r="F23" s="766" t="s">
        <v>616</v>
      </c>
      <c r="G23" t="s">
        <v>22</v>
      </c>
    </row>
    <row r="24" spans="1:7" ht="15" customHeight="1" x14ac:dyDescent="0.25">
      <c r="A24" s="767">
        <v>23</v>
      </c>
      <c r="B24" s="766" t="s">
        <v>617</v>
      </c>
      <c r="C24" s="766" t="s">
        <v>618</v>
      </c>
      <c r="D24" s="767" t="s">
        <v>619</v>
      </c>
      <c r="E24" s="766" t="s">
        <v>620</v>
      </c>
      <c r="F24" s="766" t="s">
        <v>621</v>
      </c>
      <c r="G24" t="s">
        <v>247</v>
      </c>
    </row>
    <row r="25" spans="1:7" ht="15" customHeight="1" x14ac:dyDescent="0.25">
      <c r="A25" s="767">
        <v>24</v>
      </c>
      <c r="B25" s="766" t="s">
        <v>622</v>
      </c>
      <c r="C25" s="766" t="s">
        <v>623</v>
      </c>
      <c r="D25" s="767" t="s">
        <v>624</v>
      </c>
      <c r="E25" s="766" t="s">
        <v>625</v>
      </c>
      <c r="F25" s="766" t="s">
        <v>554</v>
      </c>
      <c r="G25" t="s">
        <v>251</v>
      </c>
    </row>
    <row r="26" spans="1:7" ht="15" customHeight="1" x14ac:dyDescent="0.25">
      <c r="A26" s="767">
        <v>25</v>
      </c>
      <c r="B26" s="766" t="s">
        <v>626</v>
      </c>
      <c r="C26" s="766" t="s">
        <v>627</v>
      </c>
      <c r="D26" s="767" t="s">
        <v>628</v>
      </c>
      <c r="E26" s="766" t="s">
        <v>629</v>
      </c>
      <c r="F26" s="766" t="s">
        <v>630</v>
      </c>
      <c r="G26" t="s">
        <v>26</v>
      </c>
    </row>
    <row r="27" spans="1:7" ht="15" customHeight="1" x14ac:dyDescent="0.25">
      <c r="A27" s="767">
        <v>26</v>
      </c>
      <c r="B27" s="766" t="s">
        <v>631</v>
      </c>
      <c r="C27" s="766" t="s">
        <v>632</v>
      </c>
      <c r="D27" s="767" t="s">
        <v>633</v>
      </c>
      <c r="E27" s="766" t="s">
        <v>634</v>
      </c>
      <c r="F27" s="766" t="s">
        <v>635</v>
      </c>
      <c r="G27" t="s">
        <v>27</v>
      </c>
    </row>
    <row r="28" spans="1:7" ht="15" customHeight="1" x14ac:dyDescent="0.25">
      <c r="A28" s="767">
        <v>27</v>
      </c>
      <c r="B28" s="766" t="s">
        <v>636</v>
      </c>
      <c r="C28" s="766" t="s">
        <v>637</v>
      </c>
      <c r="D28" s="767" t="s">
        <v>638</v>
      </c>
      <c r="E28" s="766" t="s">
        <v>639</v>
      </c>
      <c r="F28" s="766" t="s">
        <v>640</v>
      </c>
      <c r="G2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90"/>
  <sheetViews>
    <sheetView view="pageBreakPreview" topLeftCell="B1" zoomScale="25" zoomScaleNormal="70" zoomScaleSheetLayoutView="25" workbookViewId="0">
      <pane xSplit="2" ySplit="8" topLeftCell="D12" activePane="bottomRight" state="frozen"/>
      <selection activeCell="B1" sqref="B1"/>
      <selection pane="topRight" activeCell="C1" sqref="C1"/>
      <selection pane="bottomLeft" activeCell="B5" sqref="B5"/>
      <selection pane="bottomRight" activeCell="M14" sqref="M14"/>
    </sheetView>
  </sheetViews>
  <sheetFormatPr defaultRowHeight="15" x14ac:dyDescent="0.25"/>
  <cols>
    <col min="1" max="2" width="8.140625" customWidth="1"/>
    <col min="3" max="3" width="106.7109375" customWidth="1"/>
    <col min="4" max="4" width="44.28515625" customWidth="1"/>
    <col min="5" max="5" width="41.140625" customWidth="1"/>
    <col min="6" max="6" width="31.85546875" customWidth="1"/>
    <col min="7" max="7" width="60.42578125" customWidth="1"/>
    <col min="8" max="10" width="61.28515625" customWidth="1"/>
    <col min="11" max="11" width="64.42578125" style="44" customWidth="1"/>
    <col min="12" max="12" width="64.140625" style="44" customWidth="1"/>
    <col min="13" max="13" width="66.140625" customWidth="1"/>
    <col min="14" max="14" width="65.5703125" customWidth="1"/>
    <col min="15" max="15" width="55.5703125" style="44" customWidth="1"/>
    <col min="16" max="16" width="53.5703125" customWidth="1"/>
    <col min="17" max="17" width="58.140625" customWidth="1"/>
    <col min="18" max="18" width="69.85546875" customWidth="1"/>
    <col min="19" max="21" width="58" style="721" customWidth="1"/>
    <col min="22" max="22" width="66.7109375" style="147" customWidth="1"/>
    <col min="23" max="23" width="66.85546875" style="437" customWidth="1"/>
    <col min="24" max="24" width="65.85546875" style="184" customWidth="1"/>
    <col min="25" max="25" width="64.140625" style="279" customWidth="1"/>
    <col min="26" max="26" width="60.5703125" style="184" customWidth="1"/>
    <col min="27" max="27" width="53.7109375" hidden="1" customWidth="1"/>
    <col min="28" max="28" width="39" hidden="1" customWidth="1"/>
    <col min="29" max="32" width="32.140625" hidden="1" customWidth="1"/>
    <col min="33" max="34" width="21.7109375" hidden="1" customWidth="1"/>
    <col min="35" max="35" width="20.5703125" customWidth="1"/>
    <col min="36" max="36" width="31.7109375" customWidth="1"/>
  </cols>
  <sheetData>
    <row r="1" spans="1:35" ht="32.25" customHeight="1" x14ac:dyDescent="0.25">
      <c r="C1" s="359"/>
      <c r="D1" s="359"/>
      <c r="E1" s="359"/>
      <c r="F1" s="359"/>
      <c r="G1" s="359"/>
      <c r="H1" s="359"/>
      <c r="I1" s="359"/>
      <c r="J1" s="359"/>
      <c r="K1" s="360"/>
      <c r="L1" s="360"/>
      <c r="M1" s="359"/>
      <c r="N1" s="359"/>
      <c r="O1" s="360"/>
      <c r="P1" s="359"/>
      <c r="Q1" s="359"/>
      <c r="R1" s="359"/>
      <c r="V1" s="361"/>
      <c r="W1" s="361"/>
      <c r="X1" s="361"/>
      <c r="Y1" s="361"/>
      <c r="Z1" s="361"/>
      <c r="AA1" s="359"/>
      <c r="AB1" s="359"/>
      <c r="AC1" s="359"/>
      <c r="AD1" s="359"/>
      <c r="AE1" s="359"/>
      <c r="AF1" s="359"/>
      <c r="AG1" s="359"/>
      <c r="AH1" s="359"/>
    </row>
    <row r="2" spans="1:35" ht="53.25" customHeight="1" x14ac:dyDescent="0.3">
      <c r="C2" s="771" t="s">
        <v>424</v>
      </c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1"/>
      <c r="P2" s="771"/>
      <c r="Q2" s="771"/>
      <c r="R2" s="771"/>
      <c r="S2" s="771"/>
      <c r="T2" s="771"/>
      <c r="U2" s="771"/>
      <c r="V2" s="771"/>
      <c r="W2" s="771"/>
      <c r="X2" s="771"/>
      <c r="Y2" s="771"/>
      <c r="Z2" s="771"/>
      <c r="AA2" s="771"/>
      <c r="AB2" s="771"/>
      <c r="AC2" s="368"/>
      <c r="AD2" s="417"/>
      <c r="AE2" s="368"/>
      <c r="AF2" s="368"/>
      <c r="AG2" s="368"/>
      <c r="AH2" s="368"/>
    </row>
    <row r="3" spans="1:35" ht="45" customHeight="1" x14ac:dyDescent="0.25">
      <c r="C3" s="359"/>
      <c r="D3" s="359"/>
      <c r="E3" s="359"/>
      <c r="F3" s="359"/>
      <c r="G3" s="359"/>
      <c r="H3" s="359"/>
      <c r="I3" s="359"/>
      <c r="J3" s="359"/>
      <c r="K3" s="360"/>
      <c r="L3" s="360"/>
      <c r="M3" s="359"/>
      <c r="N3" s="359"/>
      <c r="O3" s="360"/>
      <c r="P3" s="359"/>
      <c r="Q3" s="359"/>
      <c r="R3" s="359"/>
      <c r="V3" s="361"/>
      <c r="W3" s="361"/>
      <c r="X3" s="361"/>
      <c r="Y3" s="361"/>
      <c r="Z3" s="361"/>
      <c r="AA3" s="359"/>
      <c r="AB3" s="359"/>
      <c r="AC3" s="359"/>
      <c r="AD3" s="359"/>
      <c r="AE3" s="359"/>
      <c r="AF3" s="359"/>
      <c r="AG3" s="359"/>
      <c r="AH3" s="359"/>
    </row>
    <row r="4" spans="1:35" ht="45" x14ac:dyDescent="0.6">
      <c r="A4" s="773" t="s">
        <v>41</v>
      </c>
      <c r="B4" s="514"/>
      <c r="C4" s="289"/>
      <c r="D4" s="407"/>
      <c r="E4" s="777" t="s">
        <v>61</v>
      </c>
      <c r="F4" s="778"/>
      <c r="G4" s="778"/>
      <c r="H4" s="778"/>
      <c r="I4" s="778"/>
      <c r="J4" s="778"/>
      <c r="K4" s="778"/>
      <c r="L4" s="778"/>
      <c r="M4" s="778"/>
      <c r="N4" s="778"/>
      <c r="O4" s="778"/>
      <c r="P4" s="778"/>
      <c r="Q4" s="778"/>
      <c r="R4" s="778"/>
      <c r="S4" s="778"/>
      <c r="T4" s="778"/>
      <c r="U4" s="778"/>
      <c r="V4" s="778"/>
      <c r="W4" s="778"/>
      <c r="X4" s="778"/>
      <c r="Y4" s="778"/>
      <c r="Z4" s="778"/>
      <c r="AA4" s="291"/>
      <c r="AB4" s="298"/>
      <c r="AC4" s="448"/>
      <c r="AD4" s="448"/>
      <c r="AE4" s="389"/>
      <c r="AF4" s="409"/>
      <c r="AG4" s="389"/>
      <c r="AH4" s="298"/>
    </row>
    <row r="5" spans="1:35" s="406" customFormat="1" ht="45" x14ac:dyDescent="0.6">
      <c r="A5" s="774"/>
      <c r="B5" s="515"/>
      <c r="C5" s="402"/>
      <c r="D5" s="408"/>
      <c r="E5" s="524"/>
      <c r="F5" s="525"/>
      <c r="G5" s="782" t="s">
        <v>484</v>
      </c>
      <c r="H5" s="783"/>
      <c r="I5" s="782" t="s">
        <v>480</v>
      </c>
      <c r="J5" s="783"/>
      <c r="K5" s="784" t="s">
        <v>480</v>
      </c>
      <c r="L5" s="785"/>
      <c r="M5" s="785"/>
      <c r="N5" s="785"/>
      <c r="O5" s="785"/>
      <c r="P5" s="785"/>
      <c r="Q5" s="785"/>
      <c r="R5" s="785"/>
      <c r="S5" s="785"/>
      <c r="T5" s="785"/>
      <c r="U5" s="785"/>
      <c r="V5" s="785"/>
      <c r="W5" s="785"/>
      <c r="X5" s="785"/>
      <c r="Y5" s="785"/>
      <c r="Z5" s="785"/>
      <c r="AA5" s="403"/>
      <c r="AB5" s="404"/>
      <c r="AC5" s="449"/>
      <c r="AD5" s="449"/>
      <c r="AE5" s="405"/>
      <c r="AF5" s="410"/>
      <c r="AG5" s="405"/>
      <c r="AH5" s="404"/>
    </row>
    <row r="6" spans="1:35" s="154" customFormat="1" ht="326.25" customHeight="1" x14ac:dyDescent="0.25">
      <c r="A6" s="774"/>
      <c r="B6" s="515"/>
      <c r="C6" s="537" t="s">
        <v>42</v>
      </c>
      <c r="D6" s="717" t="s">
        <v>431</v>
      </c>
      <c r="E6" s="539" t="s">
        <v>453</v>
      </c>
      <c r="F6" s="538" t="s">
        <v>483</v>
      </c>
      <c r="G6" s="756" t="s">
        <v>485</v>
      </c>
      <c r="H6" s="542" t="s">
        <v>486</v>
      </c>
      <c r="I6" s="756" t="s">
        <v>497</v>
      </c>
      <c r="J6" s="761" t="s">
        <v>498</v>
      </c>
      <c r="K6" s="538" t="s">
        <v>454</v>
      </c>
      <c r="L6" s="538" t="s">
        <v>130</v>
      </c>
      <c r="M6" s="543" t="s">
        <v>133</v>
      </c>
      <c r="N6" s="543" t="s">
        <v>132</v>
      </c>
      <c r="O6" s="538" t="s">
        <v>131</v>
      </c>
      <c r="P6" s="543" t="s">
        <v>134</v>
      </c>
      <c r="Q6" s="543" t="s">
        <v>135</v>
      </c>
      <c r="R6" s="538" t="s">
        <v>228</v>
      </c>
      <c r="S6" s="742" t="s">
        <v>496</v>
      </c>
      <c r="T6" s="742" t="s">
        <v>495</v>
      </c>
      <c r="U6" s="751" t="s">
        <v>494</v>
      </c>
      <c r="V6" s="544" t="s">
        <v>229</v>
      </c>
      <c r="W6" s="538" t="s">
        <v>230</v>
      </c>
      <c r="X6" s="544" t="s">
        <v>493</v>
      </c>
      <c r="Y6" s="544" t="s">
        <v>421</v>
      </c>
      <c r="Z6" s="545" t="s">
        <v>171</v>
      </c>
      <c r="AA6" s="526" t="s">
        <v>140</v>
      </c>
      <c r="AB6" s="527" t="s">
        <v>171</v>
      </c>
      <c r="AC6" s="451" t="s">
        <v>425</v>
      </c>
      <c r="AD6" s="451" t="s">
        <v>452</v>
      </c>
      <c r="AE6" s="452" t="s">
        <v>427</v>
      </c>
      <c r="AF6" s="450" t="s">
        <v>428</v>
      </c>
      <c r="AG6" s="393" t="s">
        <v>429</v>
      </c>
      <c r="AH6" s="363"/>
    </row>
    <row r="7" spans="1:35" ht="35.25" x14ac:dyDescent="0.5">
      <c r="A7" s="774"/>
      <c r="B7" s="515"/>
      <c r="C7" s="546"/>
      <c r="D7" s="718" t="s">
        <v>232</v>
      </c>
      <c r="E7" s="548" t="s">
        <v>232</v>
      </c>
      <c r="F7" s="548" t="s">
        <v>232</v>
      </c>
      <c r="G7" s="757" t="s">
        <v>141</v>
      </c>
      <c r="H7" s="550" t="s">
        <v>141</v>
      </c>
      <c r="I7" s="760" t="s">
        <v>141</v>
      </c>
      <c r="J7" s="760" t="s">
        <v>141</v>
      </c>
      <c r="K7" s="551" t="s">
        <v>141</v>
      </c>
      <c r="L7" s="551" t="s">
        <v>141</v>
      </c>
      <c r="M7" s="547" t="s">
        <v>141</v>
      </c>
      <c r="N7" s="547" t="s">
        <v>141</v>
      </c>
      <c r="O7" s="551" t="s">
        <v>141</v>
      </c>
      <c r="P7" s="547" t="s">
        <v>141</v>
      </c>
      <c r="Q7" s="547" t="s">
        <v>141</v>
      </c>
      <c r="R7" s="551" t="s">
        <v>141</v>
      </c>
      <c r="S7" s="743" t="s">
        <v>141</v>
      </c>
      <c r="T7" s="743"/>
      <c r="U7" s="749"/>
      <c r="V7" s="551" t="s">
        <v>141</v>
      </c>
      <c r="W7" s="551" t="s">
        <v>141</v>
      </c>
      <c r="X7" s="551" t="s">
        <v>141</v>
      </c>
      <c r="Y7" s="551"/>
      <c r="Z7" s="551" t="s">
        <v>141</v>
      </c>
      <c r="AA7" s="528" t="s">
        <v>141</v>
      </c>
      <c r="AB7" s="529" t="s">
        <v>141</v>
      </c>
      <c r="AC7" s="453" t="s">
        <v>141</v>
      </c>
      <c r="AD7" s="453" t="s">
        <v>141</v>
      </c>
      <c r="AE7" s="454" t="s">
        <v>141</v>
      </c>
      <c r="AF7" s="455" t="s">
        <v>141</v>
      </c>
      <c r="AG7" s="394" t="s">
        <v>141</v>
      </c>
      <c r="AH7" s="293"/>
    </row>
    <row r="8" spans="1:35" ht="35.25" x14ac:dyDescent="0.5">
      <c r="A8" s="776"/>
      <c r="B8" s="516"/>
      <c r="C8" s="552"/>
      <c r="D8" s="719">
        <v>1</v>
      </c>
      <c r="E8" s="548" t="s">
        <v>434</v>
      </c>
      <c r="F8" s="548" t="s">
        <v>435</v>
      </c>
      <c r="G8" s="758">
        <v>13</v>
      </c>
      <c r="H8" s="554">
        <v>14</v>
      </c>
      <c r="I8" s="758"/>
      <c r="J8" s="758"/>
      <c r="K8" s="551">
        <v>2</v>
      </c>
      <c r="L8" s="551">
        <v>3</v>
      </c>
      <c r="M8" s="547"/>
      <c r="N8" s="547"/>
      <c r="O8" s="551">
        <v>4</v>
      </c>
      <c r="P8" s="547"/>
      <c r="Q8" s="547"/>
      <c r="R8" s="551" t="s">
        <v>233</v>
      </c>
      <c r="S8" s="743">
        <v>6</v>
      </c>
      <c r="T8" s="743"/>
      <c r="U8" s="749"/>
      <c r="V8" s="551" t="s">
        <v>234</v>
      </c>
      <c r="W8" s="551">
        <v>8</v>
      </c>
      <c r="X8" s="555" t="s">
        <v>235</v>
      </c>
      <c r="Y8" s="555"/>
      <c r="Z8" s="555" t="s">
        <v>236</v>
      </c>
      <c r="AA8" s="528">
        <v>11</v>
      </c>
      <c r="AB8" s="530">
        <v>12</v>
      </c>
      <c r="AC8" s="456">
        <v>13</v>
      </c>
      <c r="AD8" s="456"/>
      <c r="AE8" s="457">
        <v>14</v>
      </c>
      <c r="AF8" s="458">
        <v>15</v>
      </c>
      <c r="AG8" s="390" t="s">
        <v>430</v>
      </c>
      <c r="AH8" s="295"/>
    </row>
    <row r="9" spans="1:35" ht="163.5" customHeight="1" x14ac:dyDescent="0.25">
      <c r="A9" s="6">
        <v>1</v>
      </c>
      <c r="B9" s="6"/>
      <c r="C9" s="557" t="s">
        <v>43</v>
      </c>
      <c r="D9" s="720">
        <v>640</v>
      </c>
      <c r="E9" s="561">
        <f>SUMIF('2020'!$B:$B,'Свод 2020'!$A9,('2020'!$P:$P))-SUMIFS('2020'!$P:$P,'2020'!$B:$B,'Свод 2020'!$A9,'2020'!$G:$G,4)</f>
        <v>658</v>
      </c>
      <c r="F9" s="567">
        <f>E9-D9</f>
        <v>18</v>
      </c>
      <c r="G9" s="759">
        <v>68549.3</v>
      </c>
      <c r="H9" s="563">
        <v>69470.899999999994</v>
      </c>
      <c r="I9" s="759">
        <v>73830.7</v>
      </c>
      <c r="J9" s="759">
        <f>I9-G9</f>
        <v>5281.4</v>
      </c>
      <c r="K9" s="564">
        <f>ROUND((SUMIF('2020'!$B:$B,'Свод 2020'!$A9,('2020'!$BL:$BL))-SUMIFS('2020'!$BL:$BL,'2020'!$B:$B,'Свод 2020'!$A9,'2020'!$G:$G,4))/1000,1)</f>
        <v>65388.4</v>
      </c>
      <c r="L9" s="564">
        <f>N9-M9</f>
        <v>6286.5</v>
      </c>
      <c r="M9" s="565">
        <f>ROUND((SUMIF('2020'!$B:$B,'Свод 2020'!$A9,('2020'!$AQ:$AQ))-SUMIFS('2020'!$AQ:$AQ,'2020'!$B:$B,'Свод 2020'!$A9,'2020'!$G:$G,4)+SUMIF('2020'!$B:$B,'Свод 2020'!$A9,('2020'!$BH:$BH))-SUMIFS('2020'!$BH:$BH,'2020'!$B:$B,'Свод 2020'!$A9,'2020'!$G:$G,4))/1000,1)</f>
        <v>41357.9</v>
      </c>
      <c r="N9" s="565">
        <f>ROUND((SUMIF('2020'!$B:$B,'Свод 2020'!$A9,('2020'!$BM:$BM))-SUMIFS('2020'!$BM:$BM,'2020'!$B:$B,'Свод 2020'!$A9,'2020'!$G:$G,4)+SUMIF('2020'!$B:$B,'Свод 2020'!$A9,('2020'!$CD:$CD))-SUMIFS('2020'!$CD:$CD,'2020'!$B:$B,'Свод 2020'!$A9,'2020'!$G:$G,4))/1000,1)</f>
        <v>47644.4</v>
      </c>
      <c r="O9" s="564">
        <f>Q9-P9</f>
        <v>2341.4</v>
      </c>
      <c r="P9" s="565">
        <f>ROUND((SUMIF('2020'!$B:$B,'Свод 2020'!$A9,('2020'!$BB:$BB))-SUMIFS('2020'!$BB:$BB,'2020'!$B:$B,'Свод 2020'!$A9,'2020'!$G:$G,4))/1000,1)</f>
        <v>1355.7</v>
      </c>
      <c r="Q9" s="565">
        <f>ROUND((SUMIF('2020'!$B:$B,'Свод 2020'!$A9,('2020'!$BX:$BX))-SUMIFS('2020'!$BX:$BX,'2020'!$B:$B,'Свод 2020'!$A9,'2020'!$G:$G,4))/1000,1)</f>
        <v>3697.1</v>
      </c>
      <c r="R9" s="564">
        <f>K9+L9+O9</f>
        <v>74016.3</v>
      </c>
      <c r="S9" s="744">
        <v>468.9</v>
      </c>
      <c r="T9" s="744">
        <v>921.6</v>
      </c>
      <c r="U9" s="750">
        <f>T9-S9</f>
        <v>452.7</v>
      </c>
      <c r="V9" s="564">
        <f>K9+L9+O9+S9</f>
        <v>74485.2</v>
      </c>
      <c r="W9" s="564">
        <f>ROUND(R9*R$27,1)</f>
        <v>73830.7</v>
      </c>
      <c r="X9" s="566">
        <f t="shared" ref="X9:X24" si="0">S9+W9</f>
        <v>74299.600000000006</v>
      </c>
      <c r="Y9" s="566">
        <f>N9*R$27</f>
        <v>47524.94</v>
      </c>
      <c r="Z9" s="566">
        <f>X9-V9</f>
        <v>-185.6</v>
      </c>
      <c r="AA9" s="522">
        <f t="shared" ref="AA9:AA24" si="1">ROUND((K9+L9+O9)*AA$27,1)+S9</f>
        <v>79063.5</v>
      </c>
      <c r="AB9" s="523">
        <f t="shared" ref="AB9:AB24" si="2">AA9-V9</f>
        <v>4578.3</v>
      </c>
      <c r="AC9" s="460">
        <v>49845.8</v>
      </c>
      <c r="AD9" s="460"/>
      <c r="AE9" s="461">
        <v>50767.4</v>
      </c>
      <c r="AF9" s="459">
        <f t="shared" ref="AF9:AF25" si="3">W9-AC9</f>
        <v>23984.9</v>
      </c>
      <c r="AG9" s="391">
        <f t="shared" ref="AG9:AG25" si="4">X9-AE9</f>
        <v>23532.2</v>
      </c>
      <c r="AH9" s="313"/>
      <c r="AI9" s="265">
        <f t="shared" ref="AI9:AI25" si="5">(AA9-S9)/(V9-S9)</f>
        <v>1.061855</v>
      </c>
    </row>
    <row r="10" spans="1:35" ht="159" customHeight="1" x14ac:dyDescent="0.25">
      <c r="A10" s="6">
        <v>2</v>
      </c>
      <c r="B10" s="6"/>
      <c r="C10" s="557" t="s">
        <v>44</v>
      </c>
      <c r="D10" s="720">
        <v>1135</v>
      </c>
      <c r="E10" s="561">
        <f>SUMIF('2020'!$B:$B,'Свод 2020'!$A10,('2020'!$P:$P))-SUMIFS('2020'!$P:$P,'2020'!$B:$B,'Свод 2020'!$A10,'2020'!$G:$G,4)</f>
        <v>1166</v>
      </c>
      <c r="F10" s="567">
        <f t="shared" ref="F10:F25" si="6">E10-D10</f>
        <v>31</v>
      </c>
      <c r="G10" s="759">
        <v>131165.6</v>
      </c>
      <c r="H10" s="563">
        <v>152859.9</v>
      </c>
      <c r="I10" s="759">
        <v>132971.9</v>
      </c>
      <c r="J10" s="759">
        <f t="shared" ref="J10:J24" si="7">I10-G10</f>
        <v>1806.3</v>
      </c>
      <c r="K10" s="564">
        <f>ROUND((SUMIF('2020'!$B:$B,'Свод 2020'!$A10,('2020'!$BL:$BL))-SUMIFS('2020'!$BL:$BL,'2020'!$B:$B,'Свод 2020'!$A10,'2020'!$G:$G,4))/1000,1)</f>
        <v>113404.3</v>
      </c>
      <c r="L10" s="564">
        <f t="shared" ref="L10:L22" si="8">N10-M10</f>
        <v>17148.2</v>
      </c>
      <c r="M10" s="565">
        <f>ROUND((SUMIF('2020'!$B:$B,'Свод 2020'!$A10,('2020'!$AQ:$AQ))-SUMIFS('2020'!$AQ:$AQ,'2020'!$B:$B,'Свод 2020'!$A10,'2020'!$G:$G,4)+SUMIF('2020'!$B:$B,'Свод 2020'!$A10,('2020'!$BH:$BH))-SUMIFS('2020'!$BH:$BH,'2020'!$B:$B,'Свод 2020'!$A10,'2020'!$G:$G,4))/1000,1)</f>
        <v>70279.399999999994</v>
      </c>
      <c r="N10" s="565">
        <f>ROUND((SUMIF('2020'!$B:$B,'Свод 2020'!$A10,('2020'!$BM:$BM))-SUMIFS('2020'!$BM:$BM,'2020'!$B:$B,'Свод 2020'!$A10,'2020'!$G:$G,4)+SUMIF('2020'!$B:$B,'Свод 2020'!$A10,('2020'!$CD:$CD))-SUMIFS('2020'!$CD:$CD,'2020'!$B:$B,'Свод 2020'!$A10,'2020'!$G:$G,4))/1000,1)</f>
        <v>87427.6</v>
      </c>
      <c r="O10" s="564">
        <f t="shared" ref="O10:O22" si="9">Q10-P10</f>
        <v>2753.7</v>
      </c>
      <c r="P10" s="565">
        <f>ROUND((SUMIF('2020'!$B:$B,'Свод 2020'!$A10,('2020'!$BB:$BB))-SUMIFS('2020'!$BB:$BB,'2020'!$B:$B,'Свод 2020'!$A10,'2020'!$G:$G,4))/1000,1)</f>
        <v>2306.4</v>
      </c>
      <c r="Q10" s="565">
        <f>ROUND((SUMIF('2020'!$B:$B,'Свод 2020'!$A10,('2020'!$BX:$BX))-SUMIFS('2020'!$BX:$BX,'2020'!$B:$B,'Свод 2020'!$A10,'2020'!$G:$G,4))/1000,1)</f>
        <v>5060.1000000000004</v>
      </c>
      <c r="R10" s="564">
        <f t="shared" ref="R10:R24" si="10">K10+L10+O10</f>
        <v>133306.20000000001</v>
      </c>
      <c r="S10" s="744">
        <v>21694.3</v>
      </c>
      <c r="T10" s="744">
        <v>21694.3</v>
      </c>
      <c r="U10" s="750">
        <f t="shared" ref="U10:U25" si="11">T10-S10</f>
        <v>0</v>
      </c>
      <c r="V10" s="564">
        <f t="shared" ref="V10:V24" si="12">K10+L10+O10+S10</f>
        <v>155000.5</v>
      </c>
      <c r="W10" s="564">
        <f t="shared" ref="W10:W24" si="13">ROUND(R10*R$27,1)</f>
        <v>132972</v>
      </c>
      <c r="X10" s="566">
        <f t="shared" si="0"/>
        <v>154666.29999999999</v>
      </c>
      <c r="Y10" s="566">
        <f t="shared" ref="Y10:Y23" si="14">N10*R$27</f>
        <v>87208.4</v>
      </c>
      <c r="Z10" s="566">
        <f t="shared" ref="Z10:Z24" si="15">X10-V10</f>
        <v>-334.2</v>
      </c>
      <c r="AA10" s="522">
        <f t="shared" si="1"/>
        <v>163246.1</v>
      </c>
      <c r="AB10" s="523">
        <f t="shared" si="2"/>
        <v>8245.6</v>
      </c>
      <c r="AC10" s="460">
        <v>100634.2</v>
      </c>
      <c r="AD10" s="460"/>
      <c r="AE10" s="461">
        <v>122328.5</v>
      </c>
      <c r="AF10" s="459">
        <f t="shared" si="3"/>
        <v>32337.8</v>
      </c>
      <c r="AG10" s="391">
        <f t="shared" si="4"/>
        <v>32337.8</v>
      </c>
      <c r="AH10" s="313"/>
      <c r="AI10" s="265">
        <f t="shared" si="5"/>
        <v>1.061855</v>
      </c>
    </row>
    <row r="11" spans="1:35" ht="166.5" customHeight="1" x14ac:dyDescent="0.25">
      <c r="A11" s="6">
        <v>3</v>
      </c>
      <c r="B11" s="6"/>
      <c r="C11" s="557" t="s">
        <v>45</v>
      </c>
      <c r="D11" s="720">
        <v>796</v>
      </c>
      <c r="E11" s="561">
        <f>SUMIF('2020'!$B:$B,'Свод 2020'!$A11,('2020'!$P:$P))-SUMIFS('2020'!$P:$P,'2020'!$B:$B,'Свод 2020'!$A11,'2020'!$G:$G,4)</f>
        <v>838</v>
      </c>
      <c r="F11" s="567">
        <f t="shared" si="6"/>
        <v>42</v>
      </c>
      <c r="G11" s="759">
        <v>76302.100000000006</v>
      </c>
      <c r="H11" s="563">
        <v>84232</v>
      </c>
      <c r="I11" s="759">
        <v>79629.5</v>
      </c>
      <c r="J11" s="759">
        <f t="shared" si="7"/>
        <v>3327.4</v>
      </c>
      <c r="K11" s="564">
        <f>ROUND((SUMIF('2020'!$B:$B,'Свод 2020'!$A11,('2020'!$BL:$BL))-SUMIFS('2020'!$BL:$BL,'2020'!$B:$B,'Свод 2020'!$A11,'2020'!$G:$G,4))/1000,1)</f>
        <v>66641.3</v>
      </c>
      <c r="L11" s="564">
        <f t="shared" si="8"/>
        <v>11611.1</v>
      </c>
      <c r="M11" s="565">
        <f>ROUND((SUMIF('2020'!$B:$B,'Свод 2020'!$A11,('2020'!$AQ:$AQ))-SUMIFS('2020'!$AQ:$AQ,'2020'!$B:$B,'Свод 2020'!$A11,'2020'!$G:$G,4)+SUMIF('2020'!$B:$B,'Свод 2020'!$A11,('2020'!$BH:$BH))-SUMIFS('2020'!$BH:$BH,'2020'!$B:$B,'Свод 2020'!$A11,'2020'!$G:$G,4))/1000,1)</f>
        <v>41173.9</v>
      </c>
      <c r="N11" s="565">
        <f>ROUND((SUMIF('2020'!$B:$B,'Свод 2020'!$A11,('2020'!$BM:$BM))-SUMIFS('2020'!$BM:$BM,'2020'!$B:$B,'Свод 2020'!$A11,'2020'!$G:$G,4)+SUMIF('2020'!$B:$B,'Свод 2020'!$A11,('2020'!$CD:$CD))-SUMIFS('2020'!$CD:$CD,'2020'!$B:$B,'Свод 2020'!$A11,'2020'!$G:$G,4))/1000,1)</f>
        <v>52785</v>
      </c>
      <c r="O11" s="564">
        <f t="shared" si="9"/>
        <v>1577.3</v>
      </c>
      <c r="P11" s="565">
        <f>ROUND((SUMIF('2020'!$B:$B,'Свод 2020'!$A11,('2020'!$BB:$BB))-SUMIFS('2020'!$BB:$BB,'2020'!$B:$B,'Свод 2020'!$A11,'2020'!$G:$G,4))/1000,1)</f>
        <v>1360.9</v>
      </c>
      <c r="Q11" s="565">
        <f>ROUND((SUMIF('2020'!$B:$B,'Свод 2020'!$A11,('2020'!$BX:$BX))-SUMIFS('2020'!$BX:$BX,'2020'!$B:$B,'Свод 2020'!$A11,'2020'!$G:$G,4))/1000,1)</f>
        <v>2938.2</v>
      </c>
      <c r="R11" s="564">
        <f t="shared" si="10"/>
        <v>79829.7</v>
      </c>
      <c r="S11" s="744">
        <v>6965.3</v>
      </c>
      <c r="T11" s="744">
        <v>7929.9</v>
      </c>
      <c r="U11" s="750">
        <f t="shared" si="11"/>
        <v>964.6</v>
      </c>
      <c r="V11" s="564">
        <f t="shared" si="12"/>
        <v>86795</v>
      </c>
      <c r="W11" s="564">
        <f t="shared" si="13"/>
        <v>79629.5</v>
      </c>
      <c r="X11" s="566">
        <f t="shared" si="0"/>
        <v>86594.8</v>
      </c>
      <c r="Y11" s="566">
        <f t="shared" si="14"/>
        <v>52652.66</v>
      </c>
      <c r="Z11" s="566">
        <f t="shared" si="15"/>
        <v>-200.2</v>
      </c>
      <c r="AA11" s="522">
        <f t="shared" si="1"/>
        <v>91732.9</v>
      </c>
      <c r="AB11" s="523">
        <f t="shared" si="2"/>
        <v>4937.8999999999996</v>
      </c>
      <c r="AC11" s="460">
        <v>55066.8</v>
      </c>
      <c r="AD11" s="460"/>
      <c r="AE11" s="461">
        <v>62996.7</v>
      </c>
      <c r="AF11" s="459">
        <f t="shared" si="3"/>
        <v>24562.7</v>
      </c>
      <c r="AG11" s="391">
        <f t="shared" si="4"/>
        <v>23598.1</v>
      </c>
      <c r="AH11" s="313"/>
      <c r="AI11" s="265">
        <f t="shared" si="5"/>
        <v>1.061855</v>
      </c>
    </row>
    <row r="12" spans="1:35" ht="161.25" customHeight="1" x14ac:dyDescent="0.25">
      <c r="A12" s="6">
        <v>4</v>
      </c>
      <c r="B12" s="6"/>
      <c r="C12" s="557" t="s">
        <v>46</v>
      </c>
      <c r="D12" s="720">
        <v>682</v>
      </c>
      <c r="E12" s="561">
        <f>SUMIF('2020'!$B:$B,'Свод 2020'!$A12,('2020'!$P:$P))-SUMIFS('2020'!$P:$P,'2020'!$B:$B,'Свод 2020'!$A12,'2020'!$G:$G,4)</f>
        <v>714</v>
      </c>
      <c r="F12" s="567">
        <f t="shared" si="6"/>
        <v>32</v>
      </c>
      <c r="G12" s="759">
        <v>103440.9</v>
      </c>
      <c r="H12" s="563">
        <v>107621.5</v>
      </c>
      <c r="I12" s="759">
        <v>112179.7</v>
      </c>
      <c r="J12" s="759">
        <f t="shared" si="7"/>
        <v>8738.7999999999993</v>
      </c>
      <c r="K12" s="564">
        <f>ROUND((SUMIF('2020'!$B:$B,'Свод 2020'!$A12,('2020'!$BL:$BL))-SUMIFS('2020'!$BL:$BL,'2020'!$B:$B,'Свод 2020'!$A12,'2020'!$G:$G,4))/1000,1)</f>
        <v>66725.2</v>
      </c>
      <c r="L12" s="564">
        <f t="shared" si="8"/>
        <v>42603.5</v>
      </c>
      <c r="M12" s="565">
        <f>ROUND((SUMIF('2020'!$B:$B,'Свод 2020'!$A12,('2020'!$AQ:$AQ))-SUMIFS('2020'!$AQ:$AQ,'2020'!$B:$B,'Свод 2020'!$A12,'2020'!$G:$G,4)+SUMIF('2020'!$B:$B,'Свод 2020'!$A12,('2020'!$BH:$BH))-SUMIFS('2020'!$BH:$BH,'2020'!$B:$B,'Свод 2020'!$A12,'2020'!$G:$G,4))/1000,1)</f>
        <v>41483.5</v>
      </c>
      <c r="N12" s="565">
        <f>ROUND((SUMIF('2020'!$B:$B,'Свод 2020'!$A12,('2020'!$BM:$BM))-SUMIFS('2020'!$BM:$BM,'2020'!$B:$B,'Свод 2020'!$A12,'2020'!$G:$G,4)+SUMIF('2020'!$B:$B,'Свод 2020'!$A12,('2020'!$CD:$CD))-SUMIFS('2020'!$CD:$CD,'2020'!$B:$B,'Свод 2020'!$A12,'2020'!$G:$G,4))/1000,1)</f>
        <v>84087</v>
      </c>
      <c r="O12" s="564">
        <f t="shared" si="9"/>
        <v>3133</v>
      </c>
      <c r="P12" s="565">
        <f>ROUND((SUMIF('2020'!$B:$B,'Свод 2020'!$A12,('2020'!$BB:$BB))-SUMIFS('2020'!$BB:$BB,'2020'!$B:$B,'Свод 2020'!$A12,'2020'!$G:$G,4))/1000,1)</f>
        <v>1346.9</v>
      </c>
      <c r="Q12" s="565">
        <f>ROUND((SUMIF('2020'!$B:$B,'Свод 2020'!$A12,('2020'!$BX:$BX))-SUMIFS('2020'!$BX:$BX,'2020'!$B:$B,'Свод 2020'!$A12,'2020'!$G:$G,4))/1000,1)</f>
        <v>4479.8999999999996</v>
      </c>
      <c r="R12" s="564">
        <f t="shared" si="10"/>
        <v>112461.7</v>
      </c>
      <c r="S12" s="744">
        <v>4596.8999999999996</v>
      </c>
      <c r="T12" s="744">
        <v>4180.6000000000004</v>
      </c>
      <c r="U12" s="750">
        <f t="shared" si="11"/>
        <v>-416.3</v>
      </c>
      <c r="V12" s="564">
        <f t="shared" si="12"/>
        <v>117058.6</v>
      </c>
      <c r="W12" s="564">
        <f t="shared" si="13"/>
        <v>112179.7</v>
      </c>
      <c r="X12" s="566">
        <f t="shared" si="0"/>
        <v>116776.6</v>
      </c>
      <c r="Y12" s="566">
        <f t="shared" si="14"/>
        <v>83876.17</v>
      </c>
      <c r="Z12" s="566">
        <f t="shared" si="15"/>
        <v>-282</v>
      </c>
      <c r="AA12" s="522">
        <f t="shared" si="1"/>
        <v>124014.9</v>
      </c>
      <c r="AB12" s="523">
        <f t="shared" si="2"/>
        <v>6956.3</v>
      </c>
      <c r="AC12" s="460">
        <v>71433</v>
      </c>
      <c r="AD12" s="460"/>
      <c r="AE12" s="461">
        <v>75613.600000000006</v>
      </c>
      <c r="AF12" s="462">
        <f t="shared" si="3"/>
        <v>40746.699999999997</v>
      </c>
      <c r="AG12" s="391">
        <f t="shared" si="4"/>
        <v>41163</v>
      </c>
      <c r="AH12" s="313"/>
      <c r="AI12" s="265">
        <f t="shared" si="5"/>
        <v>1.061855</v>
      </c>
    </row>
    <row r="13" spans="1:35" ht="186.75" customHeight="1" x14ac:dyDescent="0.25">
      <c r="A13" s="6">
        <v>5</v>
      </c>
      <c r="B13" s="6"/>
      <c r="C13" s="557" t="s">
        <v>47</v>
      </c>
      <c r="D13" s="720">
        <v>2573</v>
      </c>
      <c r="E13" s="561">
        <f>SUMIF('2020'!$B:$B,'Свод 2020'!$A13,('2020'!$P:$P))-SUMIFS('2020'!$P:$P,'2020'!$B:$B,'Свод 2020'!$A13,'2020'!$G:$G,4)</f>
        <v>2681</v>
      </c>
      <c r="F13" s="567">
        <f t="shared" si="6"/>
        <v>108</v>
      </c>
      <c r="G13" s="759">
        <v>279304</v>
      </c>
      <c r="H13" s="563">
        <v>303523.3</v>
      </c>
      <c r="I13" s="759">
        <v>300000.5</v>
      </c>
      <c r="J13" s="759">
        <f t="shared" si="7"/>
        <v>20696.5</v>
      </c>
      <c r="K13" s="564">
        <f>ROUND((SUMIF('2020'!$B:$B,'Свод 2020'!$A13,('2020'!$BL:$BL))-SUMIFS('2020'!$BL:$BL,'2020'!$B:$B,'Свод 2020'!$A13,'2020'!$G:$G,4))/1000,1)</f>
        <v>236954</v>
      </c>
      <c r="L13" s="564">
        <f t="shared" si="8"/>
        <v>58991.3</v>
      </c>
      <c r="M13" s="565">
        <f>ROUND((SUMIF('2020'!$B:$B,'Свод 2020'!$A13,('2020'!$AQ:$AQ))-SUMIFS('2020'!$AQ:$AQ,'2020'!$B:$B,'Свод 2020'!$A13,'2020'!$G:$G,4)+SUMIF('2020'!$B:$B,'Свод 2020'!$A13,('2020'!$BH:$BH))-SUMIFS('2020'!$BH:$BH,'2020'!$B:$B,'Свод 2020'!$A13,'2020'!$G:$G,4))/1000,1)</f>
        <v>149345</v>
      </c>
      <c r="N13" s="565">
        <f>ROUND((SUMIF('2020'!$B:$B,'Свод 2020'!$A13,('2020'!$BM:$BM))-SUMIFS('2020'!$BM:$BM,'2020'!$B:$B,'Свод 2020'!$A13,'2020'!$G:$G,4)+SUMIF('2020'!$B:$B,'Свод 2020'!$A13,('2020'!$CD:$CD))-SUMIFS('2020'!$CD:$CD,'2020'!$B:$B,'Свод 2020'!$A13,'2020'!$G:$G,4))/1000,1)</f>
        <v>208336.3</v>
      </c>
      <c r="O13" s="564">
        <f t="shared" si="9"/>
        <v>4809.2</v>
      </c>
      <c r="P13" s="565">
        <f>ROUND((SUMIF('2020'!$B:$B,'Свод 2020'!$A13,('2020'!$BB:$BB))-SUMIFS('2020'!$BB:$BB,'2020'!$B:$B,'Свод 2020'!$A13,'2020'!$G:$G,4))/1000,1)</f>
        <v>4912.3999999999996</v>
      </c>
      <c r="Q13" s="565">
        <f>ROUND((SUMIF('2020'!$B:$B,'Свод 2020'!$A13,('2020'!$BX:$BX))-SUMIFS('2020'!$BX:$BX,'2020'!$B:$B,'Свод 2020'!$A13,'2020'!$G:$G,4))/1000,1)</f>
        <v>9721.6</v>
      </c>
      <c r="R13" s="564">
        <f t="shared" si="10"/>
        <v>300754.5</v>
      </c>
      <c r="S13" s="744">
        <v>19262.5</v>
      </c>
      <c r="T13" s="744">
        <v>24219.3</v>
      </c>
      <c r="U13" s="750">
        <f t="shared" si="11"/>
        <v>4956.8</v>
      </c>
      <c r="V13" s="564">
        <f t="shared" si="12"/>
        <v>320017</v>
      </c>
      <c r="W13" s="564">
        <f>ROUND(R13*R$27,1)+0.1</f>
        <v>300000.5</v>
      </c>
      <c r="X13" s="566">
        <f t="shared" si="0"/>
        <v>319263</v>
      </c>
      <c r="Y13" s="566">
        <f t="shared" si="14"/>
        <v>207813.95</v>
      </c>
      <c r="Z13" s="566">
        <f t="shared" si="15"/>
        <v>-754</v>
      </c>
      <c r="AA13" s="522">
        <f t="shared" si="1"/>
        <v>338620.1</v>
      </c>
      <c r="AB13" s="523">
        <f t="shared" si="2"/>
        <v>18603.099999999999</v>
      </c>
      <c r="AC13" s="460">
        <v>202030.2</v>
      </c>
      <c r="AD13" s="460"/>
      <c r="AE13" s="461">
        <v>226249.5</v>
      </c>
      <c r="AF13" s="459">
        <f t="shared" si="3"/>
        <v>97970.3</v>
      </c>
      <c r="AG13" s="391">
        <f t="shared" si="4"/>
        <v>93013.5</v>
      </c>
      <c r="AH13" s="313"/>
      <c r="AI13" s="265">
        <f t="shared" si="5"/>
        <v>1.061855</v>
      </c>
    </row>
    <row r="14" spans="1:35" ht="244.5" customHeight="1" x14ac:dyDescent="0.25">
      <c r="A14" s="6">
        <v>6</v>
      </c>
      <c r="B14" s="6"/>
      <c r="C14" s="557" t="s">
        <v>48</v>
      </c>
      <c r="D14" s="720">
        <v>3905</v>
      </c>
      <c r="E14" s="561">
        <f>SUMIF('2020'!$B:$B,'Свод 2020'!$A14,('2020'!$P:$P))-SUMIFS('2020'!$P:$P,'2020'!$B:$B,'Свод 2020'!$A14,'2020'!$G:$G,4)</f>
        <v>3657</v>
      </c>
      <c r="F14" s="754">
        <f t="shared" si="6"/>
        <v>-248</v>
      </c>
      <c r="G14" s="759">
        <v>728194</v>
      </c>
      <c r="H14" s="563">
        <v>785373.7</v>
      </c>
      <c r="I14" s="759">
        <v>707429.6</v>
      </c>
      <c r="J14" s="755">
        <f t="shared" si="7"/>
        <v>-20764.400000000001</v>
      </c>
      <c r="K14" s="564">
        <f>ROUND((SUMIF('2020'!$B:$B,'Свод 2020'!$A14,('2020'!$BL:$BL))-SUMIFS('2020'!$BL:$BL,'2020'!$B:$B,'Свод 2020'!$A14,'2020'!$G:$G,4))/1000,1)</f>
        <v>368189.2</v>
      </c>
      <c r="L14" s="564">
        <f t="shared" si="8"/>
        <v>329018.5</v>
      </c>
      <c r="M14" s="565">
        <f>ROUND((SUMIF('2020'!$B:$B,'Свод 2020'!$A14,('2020'!$AQ:$AQ))-SUMIFS('2020'!$AQ:$AQ,'2020'!$B:$B,'Свод 2020'!$A14,'2020'!$G:$G,4)+SUMIF('2020'!$B:$B,'Свод 2020'!$A14,('2020'!$BH:$BH))-SUMIFS('2020'!$BH:$BH,'2020'!$B:$B,'Свод 2020'!$A14,'2020'!$G:$G,4))/1000,1)</f>
        <v>228168.2</v>
      </c>
      <c r="N14" s="565">
        <f>ROUND((SUMIF('2020'!$B:$B,'Свод 2020'!$A14,('2020'!$BM:$BM))-SUMIFS('2020'!$BM:$BM,'2020'!$B:$B,'Свод 2020'!$A14,'2020'!$G:$G,4)+SUMIF('2020'!$B:$B,'Свод 2020'!$A14,('2020'!$CD:$CD))-SUMIFS('2020'!$CD:$CD,'2020'!$B:$B,'Свод 2020'!$A14,'2020'!$G:$G,4))/1000,1)</f>
        <v>557186.69999999995</v>
      </c>
      <c r="O14" s="564">
        <f t="shared" si="9"/>
        <v>12000</v>
      </c>
      <c r="P14" s="565">
        <f>ROUND((SUMIF('2020'!$B:$B,'Свод 2020'!$A14,('2020'!$BB:$BB))-SUMIFS('2020'!$BB:$BB,'2020'!$B:$B,'Свод 2020'!$A14,'2020'!$G:$G,4))/1000,1)</f>
        <v>7500</v>
      </c>
      <c r="Q14" s="565">
        <f>ROUND((SUMIF('2020'!$B:$B,'Свод 2020'!$A14,('2020'!$BX:$BX))-SUMIFS('2020'!$BX:$BX,'2020'!$B:$B,'Свод 2020'!$A14,'2020'!$G:$G,4))/1000,1)</f>
        <v>19500</v>
      </c>
      <c r="R14" s="564">
        <f t="shared" si="10"/>
        <v>709207.7</v>
      </c>
      <c r="S14" s="744">
        <v>18546.599999999999</v>
      </c>
      <c r="T14" s="744">
        <v>57179.7</v>
      </c>
      <c r="U14" s="750">
        <f t="shared" si="11"/>
        <v>38633.1</v>
      </c>
      <c r="V14" s="564">
        <f t="shared" si="12"/>
        <v>727754.3</v>
      </c>
      <c r="W14" s="564">
        <f t="shared" si="13"/>
        <v>707429.5</v>
      </c>
      <c r="X14" s="566">
        <f t="shared" si="0"/>
        <v>725976.1</v>
      </c>
      <c r="Y14" s="566">
        <f t="shared" si="14"/>
        <v>555789.69999999995</v>
      </c>
      <c r="Z14" s="566">
        <f t="shared" si="15"/>
        <v>-1778.2</v>
      </c>
      <c r="AA14" s="522">
        <f t="shared" si="1"/>
        <v>771622.2</v>
      </c>
      <c r="AB14" s="523">
        <f t="shared" si="2"/>
        <v>43867.9</v>
      </c>
      <c r="AC14" s="460">
        <v>468920.2</v>
      </c>
      <c r="AD14" s="460"/>
      <c r="AE14" s="461">
        <v>526099.9</v>
      </c>
      <c r="AF14" s="462">
        <f t="shared" si="3"/>
        <v>238509.3</v>
      </c>
      <c r="AG14" s="391">
        <f t="shared" si="4"/>
        <v>199876.2</v>
      </c>
      <c r="AH14" s="313"/>
      <c r="AI14" s="265">
        <f t="shared" si="5"/>
        <v>1.061855</v>
      </c>
    </row>
    <row r="15" spans="1:35" ht="158.25" customHeight="1" x14ac:dyDescent="0.25">
      <c r="A15" s="6">
        <v>7</v>
      </c>
      <c r="B15" s="6"/>
      <c r="C15" s="557" t="s">
        <v>49</v>
      </c>
      <c r="D15" s="720">
        <v>1264</v>
      </c>
      <c r="E15" s="561">
        <f>SUMIF('2020'!$B:$B,'Свод 2020'!$A15,('2020'!$P:$P))-SUMIFS('2020'!$P:$P,'2020'!$B:$B,'Свод 2020'!$A15,'2020'!$G:$G,4)</f>
        <v>1285</v>
      </c>
      <c r="F15" s="567">
        <f t="shared" si="6"/>
        <v>21</v>
      </c>
      <c r="G15" s="759">
        <v>195921.2</v>
      </c>
      <c r="H15" s="563">
        <v>202930.7</v>
      </c>
      <c r="I15" s="759">
        <v>205759.3</v>
      </c>
      <c r="J15" s="759">
        <f t="shared" si="7"/>
        <v>9838.1</v>
      </c>
      <c r="K15" s="564">
        <f>ROUND((SUMIF('2020'!$B:$B,'Свод 2020'!$A15,('2020'!$BL:$BL))-SUMIFS('2020'!$BL:$BL,'2020'!$B:$B,'Свод 2020'!$A15,'2020'!$G:$G,4))/1000,1)</f>
        <v>116824</v>
      </c>
      <c r="L15" s="564">
        <f t="shared" si="8"/>
        <v>84672.9</v>
      </c>
      <c r="M15" s="565">
        <f>ROUND((SUMIF('2020'!$B:$B,'Свод 2020'!$A15,('2020'!$AQ:$AQ))-SUMIFS('2020'!$AQ:$AQ,'2020'!$B:$B,'Свод 2020'!$A15,'2020'!$G:$G,4)+SUMIF('2020'!$B:$B,'Свод 2020'!$A15,('2020'!$BH:$BH))-SUMIFS('2020'!$BH:$BH,'2020'!$B:$B,'Свод 2020'!$A15,'2020'!$G:$G,4))/1000,1)</f>
        <v>72693</v>
      </c>
      <c r="N15" s="565">
        <f>ROUND((SUMIF('2020'!$B:$B,'Свод 2020'!$A15,('2020'!$BM:$BM))-SUMIFS('2020'!$BM:$BM,'2020'!$B:$B,'Свод 2020'!$A15,'2020'!$G:$G,4)+SUMIF('2020'!$B:$B,'Свод 2020'!$A15,('2020'!$CD:$CD))-SUMIFS('2020'!$CD:$CD,'2020'!$B:$B,'Свод 2020'!$A15,'2020'!$G:$G,4))/1000,1)</f>
        <v>157365.9</v>
      </c>
      <c r="O15" s="564">
        <f t="shared" si="9"/>
        <v>4779.6000000000004</v>
      </c>
      <c r="P15" s="565">
        <f>ROUND((SUMIF('2020'!$B:$B,'Свод 2020'!$A15,('2020'!$BB:$BB))-SUMIFS('2020'!$BB:$BB,'2020'!$B:$B,'Свод 2020'!$A15,'2020'!$G:$G,4))/1000,1)</f>
        <v>2382.6</v>
      </c>
      <c r="Q15" s="565">
        <f>ROUND((SUMIF('2020'!$B:$B,'Свод 2020'!$A15,('2020'!$BX:$BX))-SUMIFS('2020'!$BX:$BX,'2020'!$B:$B,'Свод 2020'!$A15,'2020'!$G:$G,4))/1000,1)</f>
        <v>7162.2</v>
      </c>
      <c r="R15" s="564">
        <f t="shared" si="10"/>
        <v>206276.5</v>
      </c>
      <c r="S15" s="744">
        <v>5832.7</v>
      </c>
      <c r="T15" s="744">
        <v>7009.5</v>
      </c>
      <c r="U15" s="750">
        <f t="shared" si="11"/>
        <v>1176.8</v>
      </c>
      <c r="V15" s="564">
        <f t="shared" si="12"/>
        <v>212109.2</v>
      </c>
      <c r="W15" s="564">
        <f t="shared" si="13"/>
        <v>205759.3</v>
      </c>
      <c r="X15" s="566">
        <f t="shared" si="0"/>
        <v>211592</v>
      </c>
      <c r="Y15" s="566">
        <f t="shared" si="14"/>
        <v>156971.35</v>
      </c>
      <c r="Z15" s="566">
        <f t="shared" si="15"/>
        <v>-517.20000000000005</v>
      </c>
      <c r="AA15" s="517">
        <f t="shared" si="1"/>
        <v>224868.4</v>
      </c>
      <c r="AB15" s="518">
        <f t="shared" si="2"/>
        <v>12759.2</v>
      </c>
      <c r="AC15" s="460">
        <v>138599.79999999999</v>
      </c>
      <c r="AD15" s="460"/>
      <c r="AE15" s="461">
        <v>145609.29999999999</v>
      </c>
      <c r="AF15" s="462">
        <f t="shared" si="3"/>
        <v>67159.5</v>
      </c>
      <c r="AG15" s="391">
        <f t="shared" si="4"/>
        <v>65982.7</v>
      </c>
      <c r="AH15" s="313"/>
      <c r="AI15" s="265">
        <f t="shared" si="5"/>
        <v>1.061855</v>
      </c>
    </row>
    <row r="16" spans="1:35" ht="219.75" customHeight="1" x14ac:dyDescent="0.25">
      <c r="A16" s="6">
        <v>8</v>
      </c>
      <c r="B16" s="6"/>
      <c r="C16" s="557" t="s">
        <v>50</v>
      </c>
      <c r="D16" s="720">
        <v>2426</v>
      </c>
      <c r="E16" s="561">
        <f>SUMIF('2020'!$B:$B,'Свод 2020'!$A16,('2020'!$P:$P))-SUMIFS('2020'!$P:$P,'2020'!$B:$B,'Свод 2020'!$A16,'2020'!$G:$G,4)</f>
        <v>2590</v>
      </c>
      <c r="F16" s="567">
        <f t="shared" si="6"/>
        <v>164</v>
      </c>
      <c r="G16" s="759">
        <v>368621.9</v>
      </c>
      <c r="H16" s="563">
        <v>584625.19999999995</v>
      </c>
      <c r="I16" s="759">
        <v>409780.3</v>
      </c>
      <c r="J16" s="759">
        <f t="shared" si="7"/>
        <v>41158.400000000001</v>
      </c>
      <c r="K16" s="564">
        <f>ROUND((SUMIF('2020'!$B:$B,'Свод 2020'!$A16,('2020'!$BL:$BL))-SUMIFS('2020'!$BL:$BL,'2020'!$B:$B,'Свод 2020'!$A16,'2020'!$G:$G,4))/1000,1)</f>
        <v>305331.59999999998</v>
      </c>
      <c r="L16" s="564">
        <f t="shared" si="8"/>
        <v>96255.6</v>
      </c>
      <c r="M16" s="565">
        <f>ROUND((SUMIF('2020'!$B:$B,'Свод 2020'!$A16,('2020'!$AQ:$AQ))-SUMIFS('2020'!$AQ:$AQ,'2020'!$B:$B,'Свод 2020'!$A16,'2020'!$G:$G,4)+SUMIF('2020'!$B:$B,'Свод 2020'!$A16,('2020'!$BH:$BH))-SUMIFS('2020'!$BH:$BH,'2020'!$B:$B,'Свод 2020'!$A16,'2020'!$G:$G,4))/1000,1)</f>
        <v>190983.4</v>
      </c>
      <c r="N16" s="565">
        <f>ROUND((SUMIF('2020'!$B:$B,'Свод 2020'!$A16,('2020'!$BM:$BM))-SUMIFS('2020'!$BM:$BM,'2020'!$B:$B,'Свод 2020'!$A16,'2020'!$G:$G,4)+SUMIF('2020'!$B:$B,'Свод 2020'!$A16,('2020'!$CD:$CD))-SUMIFS('2020'!$CD:$CD,'2020'!$B:$B,'Свод 2020'!$A16,'2020'!$G:$G,4))/1000,1)</f>
        <v>287239</v>
      </c>
      <c r="O16" s="564">
        <f t="shared" si="9"/>
        <v>9223.1</v>
      </c>
      <c r="P16" s="565">
        <f>ROUND((SUMIF('2020'!$B:$B,'Свод 2020'!$A16,('2020'!$BB:$BB))-SUMIFS('2020'!$BB:$BB,'2020'!$B:$B,'Свод 2020'!$A16,'2020'!$G:$G,4))/1000,1)</f>
        <v>6269.9</v>
      </c>
      <c r="Q16" s="565">
        <f>ROUND((SUMIF('2020'!$B:$B,'Свод 2020'!$A16,('2020'!$BX:$BX))-SUMIFS('2020'!$BX:$BX,'2020'!$B:$B,'Свод 2020'!$A16,'2020'!$G:$G,4))/1000,1)</f>
        <v>15493</v>
      </c>
      <c r="R16" s="564">
        <f t="shared" si="10"/>
        <v>410810.3</v>
      </c>
      <c r="S16" s="744">
        <v>109633.7</v>
      </c>
      <c r="T16" s="744">
        <v>216003.3</v>
      </c>
      <c r="U16" s="750">
        <f t="shared" si="11"/>
        <v>106369.60000000001</v>
      </c>
      <c r="V16" s="564">
        <f t="shared" si="12"/>
        <v>520444</v>
      </c>
      <c r="W16" s="564">
        <f t="shared" si="13"/>
        <v>409780.3</v>
      </c>
      <c r="X16" s="566">
        <f t="shared" si="0"/>
        <v>519414</v>
      </c>
      <c r="Y16" s="566">
        <f t="shared" si="14"/>
        <v>286518.82</v>
      </c>
      <c r="Z16" s="566">
        <f t="shared" si="15"/>
        <v>-1030</v>
      </c>
      <c r="AA16" s="517">
        <f t="shared" si="1"/>
        <v>545854.6</v>
      </c>
      <c r="AB16" s="518">
        <f t="shared" si="2"/>
        <v>25410.6</v>
      </c>
      <c r="AC16" s="460">
        <v>244041.5</v>
      </c>
      <c r="AD16" s="460"/>
      <c r="AE16" s="461">
        <v>460044.79999999999</v>
      </c>
      <c r="AF16" s="462">
        <f t="shared" si="3"/>
        <v>165738.79999999999</v>
      </c>
      <c r="AG16" s="391">
        <f t="shared" si="4"/>
        <v>59369.2</v>
      </c>
      <c r="AH16" s="313"/>
      <c r="AI16" s="265">
        <f t="shared" si="5"/>
        <v>1.061855</v>
      </c>
    </row>
    <row r="17" spans="1:35" ht="258.75" customHeight="1" x14ac:dyDescent="0.25">
      <c r="A17" s="6">
        <v>9</v>
      </c>
      <c r="B17" s="6"/>
      <c r="C17" s="557" t="s">
        <v>51</v>
      </c>
      <c r="D17" s="720">
        <v>3137</v>
      </c>
      <c r="E17" s="561">
        <f>SUMIF('2020'!$B:$B,'Свод 2020'!$A17,('2020'!$P:$P))-SUMIFS('2020'!$P:$P,'2020'!$B:$B,'Свод 2020'!$A17,'2020'!$G:$G,4)</f>
        <v>3383</v>
      </c>
      <c r="F17" s="567">
        <f t="shared" si="6"/>
        <v>246</v>
      </c>
      <c r="G17" s="759">
        <v>736621.1</v>
      </c>
      <c r="H17" s="563">
        <v>832223.3</v>
      </c>
      <c r="I17" s="759">
        <v>788290.7</v>
      </c>
      <c r="J17" s="759">
        <f t="shared" si="7"/>
        <v>51669.599999999999</v>
      </c>
      <c r="K17" s="564">
        <f>ROUND((SUMIF('2020'!$B:$B,'Свод 2020'!$A17,('2020'!$BL:$BL))-SUMIFS('2020'!$BL:$BL,'2020'!$B:$B,'Свод 2020'!$A17,'2020'!$G:$G,4))/1000,1)</f>
        <v>320793.2</v>
      </c>
      <c r="L17" s="564">
        <f t="shared" si="8"/>
        <v>456926.7</v>
      </c>
      <c r="M17" s="565">
        <f>ROUND((SUMIF('2020'!$B:$B,'Свод 2020'!$A17,('2020'!$AQ:$AQ))-SUMIFS('2020'!$AQ:$AQ,'2020'!$B:$B,'Свод 2020'!$A17,'2020'!$G:$G,4)+SUMIF('2020'!$B:$B,'Свод 2020'!$A17,('2020'!$BH:$BH))-SUMIFS('2020'!$BH:$BH,'2020'!$B:$B,'Свод 2020'!$A17,'2020'!$G:$G,4))/1000,1)</f>
        <v>202359</v>
      </c>
      <c r="N17" s="565">
        <f>ROUND((SUMIF('2020'!$B:$B,'Свод 2020'!$A17,('2020'!$BM:$BM))-SUMIFS('2020'!$BM:$BM,'2020'!$B:$B,'Свод 2020'!$A17,'2020'!$G:$G,4)+SUMIF('2020'!$B:$B,'Свод 2020'!$A17,('2020'!$CD:$CD))-SUMIFS('2020'!$CD:$CD,'2020'!$B:$B,'Свод 2020'!$A17,'2020'!$G:$G,4))/1000,1)</f>
        <v>659285.69999999995</v>
      </c>
      <c r="O17" s="564">
        <f t="shared" si="9"/>
        <v>12552.2</v>
      </c>
      <c r="P17" s="565">
        <f>ROUND((SUMIF('2020'!$B:$B,'Свод 2020'!$A17,('2020'!$BB:$BB))-SUMIFS('2020'!$BB:$BB,'2020'!$B:$B,'Свод 2020'!$A17,'2020'!$G:$G,4))/1000,1)</f>
        <v>6634.3</v>
      </c>
      <c r="Q17" s="565">
        <f>ROUND((SUMIF('2020'!$B:$B,'Свод 2020'!$A17,('2020'!$BX:$BX))-SUMIFS('2020'!$BX:$BX,'2020'!$B:$B,'Свод 2020'!$A17,'2020'!$G:$G,4))/1000,1)</f>
        <v>19186.5</v>
      </c>
      <c r="R17" s="564">
        <f t="shared" si="10"/>
        <v>790272.1</v>
      </c>
      <c r="S17" s="744">
        <v>61811.5</v>
      </c>
      <c r="T17" s="744">
        <v>95602.2</v>
      </c>
      <c r="U17" s="750">
        <f t="shared" si="11"/>
        <v>33790.699999999997</v>
      </c>
      <c r="V17" s="564">
        <f t="shared" si="12"/>
        <v>852083.6</v>
      </c>
      <c r="W17" s="564">
        <f t="shared" si="13"/>
        <v>788290.7</v>
      </c>
      <c r="X17" s="566">
        <f t="shared" si="0"/>
        <v>850102.2</v>
      </c>
      <c r="Y17" s="566">
        <f t="shared" si="14"/>
        <v>657632.71</v>
      </c>
      <c r="Z17" s="566">
        <f t="shared" si="15"/>
        <v>-1981.4</v>
      </c>
      <c r="AA17" s="517">
        <f t="shared" si="1"/>
        <v>900965.8</v>
      </c>
      <c r="AB17" s="518">
        <f t="shared" si="2"/>
        <v>48882.2</v>
      </c>
      <c r="AC17" s="460">
        <v>481257.1</v>
      </c>
      <c r="AD17" s="460"/>
      <c r="AE17" s="461">
        <v>576859.19999999995</v>
      </c>
      <c r="AF17" s="462">
        <f t="shared" si="3"/>
        <v>307033.59999999998</v>
      </c>
      <c r="AG17" s="391">
        <f t="shared" si="4"/>
        <v>273243</v>
      </c>
      <c r="AH17" s="313"/>
      <c r="AI17" s="265">
        <f t="shared" si="5"/>
        <v>1.061855</v>
      </c>
    </row>
    <row r="18" spans="1:35" ht="151.5" customHeight="1" x14ac:dyDescent="0.25">
      <c r="A18" s="6">
        <v>10</v>
      </c>
      <c r="B18" s="6"/>
      <c r="C18" s="557" t="s">
        <v>52</v>
      </c>
      <c r="D18" s="720">
        <v>1956</v>
      </c>
      <c r="E18" s="561">
        <f>SUMIF('2020'!$B:$B,'Свод 2020'!$A18,('2020'!$P:$P))-SUMIFS('2020'!$P:$P,'2020'!$B:$B,'Свод 2020'!$A18,'2020'!$G:$G,4)</f>
        <v>1975</v>
      </c>
      <c r="F18" s="567">
        <f t="shared" si="6"/>
        <v>19</v>
      </c>
      <c r="G18" s="759">
        <v>233879.5</v>
      </c>
      <c r="H18" s="563">
        <v>241526.2</v>
      </c>
      <c r="I18" s="759">
        <v>249462.39999999999</v>
      </c>
      <c r="J18" s="759">
        <f t="shared" si="7"/>
        <v>15582.9</v>
      </c>
      <c r="K18" s="564">
        <f>ROUND((SUMIF('2020'!$B:$B,'Свод 2020'!$A18,('2020'!$BL:$BL))-SUMIFS('2020'!$BL:$BL,'2020'!$B:$B,'Свод 2020'!$A18,'2020'!$G:$G,4))/1000,1)</f>
        <v>197262.2</v>
      </c>
      <c r="L18" s="564">
        <f t="shared" si="8"/>
        <v>44947.5</v>
      </c>
      <c r="M18" s="565">
        <f>ROUND((SUMIF('2020'!$B:$B,'Свод 2020'!$A18,('2020'!$AQ:$AQ))-SUMIFS('2020'!$AQ:$AQ,'2020'!$B:$B,'Свод 2020'!$A18,'2020'!$G:$G,4)+SUMIF('2020'!$B:$B,'Свод 2020'!$A18,('2020'!$BH:$BH))-SUMIFS('2020'!$BH:$BH,'2020'!$B:$B,'Свод 2020'!$A18,'2020'!$G:$G,4))/1000,1)</f>
        <v>124164.6</v>
      </c>
      <c r="N18" s="565">
        <f>ROUND((SUMIF('2020'!$B:$B,'Свод 2020'!$A18,('2020'!$BM:$BM))-SUMIFS('2020'!$BM:$BM,'2020'!$B:$B,'Свод 2020'!$A18,'2020'!$G:$G,4)+SUMIF('2020'!$B:$B,'Свод 2020'!$A18,('2020'!$CD:$CD))-SUMIFS('2020'!$CD:$CD,'2020'!$B:$B,'Свод 2020'!$A18,'2020'!$G:$G,4))/1000,1)</f>
        <v>169112.1</v>
      </c>
      <c r="O18" s="564">
        <f t="shared" si="9"/>
        <v>7879.7</v>
      </c>
      <c r="P18" s="565">
        <f>ROUND((SUMIF('2020'!$B:$B,'Свод 2020'!$A18,('2020'!$BB:$BB))-SUMIFS('2020'!$BB:$BB,'2020'!$B:$B,'Свод 2020'!$A18,'2020'!$G:$G,4))/1000,1)</f>
        <v>4032.6</v>
      </c>
      <c r="Q18" s="565">
        <f>ROUND((SUMIF('2020'!$B:$B,'Свод 2020'!$A18,('2020'!$BX:$BX))-SUMIFS('2020'!$BX:$BX,'2020'!$B:$B,'Свод 2020'!$A18,'2020'!$G:$G,4))/1000,1)</f>
        <v>11912.3</v>
      </c>
      <c r="R18" s="564">
        <f t="shared" si="10"/>
        <v>250089.4</v>
      </c>
      <c r="S18" s="744">
        <v>5626.4</v>
      </c>
      <c r="T18" s="744">
        <v>7646.7</v>
      </c>
      <c r="U18" s="750">
        <f t="shared" si="11"/>
        <v>2020.3</v>
      </c>
      <c r="V18" s="564">
        <f t="shared" si="12"/>
        <v>255715.8</v>
      </c>
      <c r="W18" s="564">
        <f t="shared" si="13"/>
        <v>249462.39999999999</v>
      </c>
      <c r="X18" s="566">
        <f t="shared" si="0"/>
        <v>255088.8</v>
      </c>
      <c r="Y18" s="566">
        <f t="shared" si="14"/>
        <v>168688.09</v>
      </c>
      <c r="Z18" s="566">
        <f t="shared" si="15"/>
        <v>-627</v>
      </c>
      <c r="AA18" s="517">
        <f t="shared" si="1"/>
        <v>271185</v>
      </c>
      <c r="AB18" s="518">
        <f t="shared" si="2"/>
        <v>15469.2</v>
      </c>
      <c r="AC18" s="460">
        <v>167235.1</v>
      </c>
      <c r="AD18" s="460"/>
      <c r="AE18" s="461">
        <v>174881.8</v>
      </c>
      <c r="AF18" s="459">
        <f t="shared" si="3"/>
        <v>82227.3</v>
      </c>
      <c r="AG18" s="391">
        <f t="shared" si="4"/>
        <v>80207</v>
      </c>
      <c r="AH18" s="313"/>
      <c r="AI18" s="265">
        <f t="shared" si="5"/>
        <v>1.061855</v>
      </c>
    </row>
    <row r="19" spans="1:35" ht="183.75" customHeight="1" x14ac:dyDescent="0.25">
      <c r="A19" s="6">
        <v>11</v>
      </c>
      <c r="B19" s="6"/>
      <c r="C19" s="557" t="s">
        <v>53</v>
      </c>
      <c r="D19" s="720">
        <v>1510</v>
      </c>
      <c r="E19" s="561">
        <f>SUMIF('2020'!$B:$B,'Свод 2020'!$A19,('2020'!$P:$P))-SUMIFS('2020'!$P:$P,'2020'!$B:$B,'Свод 2020'!$A19,'2020'!$G:$G,4)</f>
        <v>1534</v>
      </c>
      <c r="F19" s="567">
        <f t="shared" si="6"/>
        <v>24</v>
      </c>
      <c r="G19" s="759">
        <v>158986.5</v>
      </c>
      <c r="H19" s="563">
        <v>251863.3</v>
      </c>
      <c r="I19" s="759">
        <v>170691.20000000001</v>
      </c>
      <c r="J19" s="759">
        <f t="shared" si="7"/>
        <v>11704.7</v>
      </c>
      <c r="K19" s="564">
        <f>ROUND((SUMIF('2020'!$B:$B,'Свод 2020'!$A19,('2020'!$BL:$BL))-SUMIFS('2020'!$BL:$BL,'2020'!$B:$B,'Свод 2020'!$A19,'2020'!$G:$G,4))/1000,1)</f>
        <v>142662.6</v>
      </c>
      <c r="L19" s="564">
        <f t="shared" si="8"/>
        <v>22014.1</v>
      </c>
      <c r="M19" s="565">
        <f>ROUND((SUMIF('2020'!$B:$B,'Свод 2020'!$A19,('2020'!$AQ:$AQ))-SUMIFS('2020'!$AQ:$AQ,'2020'!$B:$B,'Свод 2020'!$A19,'2020'!$G:$G,4)+SUMIF('2020'!$B:$B,'Свод 2020'!$A19,('2020'!$BH:$BH))-SUMIFS('2020'!$BH:$BH,'2020'!$B:$B,'Свод 2020'!$A19,'2020'!$G:$G,4))/1000,1)</f>
        <v>89126.2</v>
      </c>
      <c r="N19" s="565">
        <f>ROUND((SUMIF('2020'!$B:$B,'Свод 2020'!$A19,('2020'!$BM:$BM))-SUMIFS('2020'!$BM:$BM,'2020'!$B:$B,'Свод 2020'!$A19,'2020'!$G:$G,4)+SUMIF('2020'!$B:$B,'Свод 2020'!$A19,('2020'!$CD:$CD))-SUMIFS('2020'!$CD:$CD,'2020'!$B:$B,'Свод 2020'!$A19,'2020'!$G:$G,4))/1000,1)</f>
        <v>111140.3</v>
      </c>
      <c r="O19" s="564">
        <f t="shared" si="9"/>
        <v>6443.5</v>
      </c>
      <c r="P19" s="565">
        <f>ROUND((SUMIF('2020'!$B:$B,'Свод 2020'!$A19,('2020'!$BB:$BB))-SUMIFS('2020'!$BB:$BB,'2020'!$B:$B,'Свод 2020'!$A19,'2020'!$G:$G,4))/1000,1)</f>
        <v>2930.2</v>
      </c>
      <c r="Q19" s="565">
        <f>ROUND((SUMIF('2020'!$B:$B,'Свод 2020'!$A19,('2020'!$BX:$BX))-SUMIFS('2020'!$BX:$BX,'2020'!$B:$B,'Свод 2020'!$A19,'2020'!$G:$G,4))/1000,1)</f>
        <v>9373.7000000000007</v>
      </c>
      <c r="R19" s="564">
        <f t="shared" si="10"/>
        <v>171120.2</v>
      </c>
      <c r="S19" s="744">
        <v>69934.899999999994</v>
      </c>
      <c r="T19" s="744">
        <v>92876.800000000003</v>
      </c>
      <c r="U19" s="750">
        <f t="shared" si="11"/>
        <v>22941.9</v>
      </c>
      <c r="V19" s="564">
        <f t="shared" si="12"/>
        <v>241055.1</v>
      </c>
      <c r="W19" s="564">
        <f t="shared" si="13"/>
        <v>170691.20000000001</v>
      </c>
      <c r="X19" s="566">
        <f t="shared" si="0"/>
        <v>240626.1</v>
      </c>
      <c r="Y19" s="566">
        <f t="shared" si="14"/>
        <v>110861.64</v>
      </c>
      <c r="Z19" s="566">
        <f t="shared" si="15"/>
        <v>-429</v>
      </c>
      <c r="AA19" s="517">
        <f t="shared" si="1"/>
        <v>251639.7</v>
      </c>
      <c r="AB19" s="518">
        <f t="shared" si="2"/>
        <v>10584.6</v>
      </c>
      <c r="AC19" s="460">
        <v>164752.6</v>
      </c>
      <c r="AD19" s="460"/>
      <c r="AE19" s="461">
        <v>257629.4</v>
      </c>
      <c r="AF19" s="459">
        <f t="shared" si="3"/>
        <v>5938.6</v>
      </c>
      <c r="AG19" s="391">
        <f t="shared" si="4"/>
        <v>-17003.3</v>
      </c>
      <c r="AH19" s="313"/>
      <c r="AI19" s="265">
        <f t="shared" si="5"/>
        <v>1.061855</v>
      </c>
    </row>
    <row r="20" spans="1:35" ht="180.75" customHeight="1" x14ac:dyDescent="0.25">
      <c r="A20" s="6">
        <v>12</v>
      </c>
      <c r="B20" s="6"/>
      <c r="C20" s="557" t="s">
        <v>54</v>
      </c>
      <c r="D20" s="720">
        <v>1891</v>
      </c>
      <c r="E20" s="561">
        <f>SUMIF('2020'!$B:$B,'Свод 2020'!$A20,('2020'!$P:$P))-SUMIFS('2020'!$P:$P,'2020'!$B:$B,'Свод 2020'!$A20,'2020'!$G:$G,4)</f>
        <v>1921</v>
      </c>
      <c r="F20" s="567">
        <f t="shared" si="6"/>
        <v>30</v>
      </c>
      <c r="G20" s="759">
        <v>248087.4</v>
      </c>
      <c r="H20" s="563">
        <v>258563.5</v>
      </c>
      <c r="I20" s="759">
        <v>256742.8</v>
      </c>
      <c r="J20" s="759">
        <f t="shared" si="7"/>
        <v>8655.4</v>
      </c>
      <c r="K20" s="564">
        <f>ROUND((SUMIF('2020'!$B:$B,'Свод 2020'!$A20,('2020'!$BL:$BL))-SUMIFS('2020'!$BL:$BL,'2020'!$B:$B,'Свод 2020'!$A20,'2020'!$G:$G,4))/1000,1)</f>
        <v>197814.3</v>
      </c>
      <c r="L20" s="564">
        <f t="shared" si="8"/>
        <v>53544.3</v>
      </c>
      <c r="M20" s="565">
        <f>ROUND((SUMIF('2020'!$B:$B,'Свод 2020'!$A20,('2020'!$AQ:$AQ))-SUMIFS('2020'!$AQ:$AQ,'2020'!$B:$B,'Свод 2020'!$A20,'2020'!$G:$G,4)+SUMIF('2020'!$B:$B,'Свод 2020'!$A20,('2020'!$BH:$BH))-SUMIFS('2020'!$BH:$BH,'2020'!$B:$B,'Свод 2020'!$A20,'2020'!$G:$G,4))/1000,1)</f>
        <v>123117.2</v>
      </c>
      <c r="N20" s="565">
        <f>ROUND((SUMIF('2020'!$B:$B,'Свод 2020'!$A20,('2020'!$BM:$BM))-SUMIFS('2020'!$BM:$BM,'2020'!$B:$B,'Свод 2020'!$A20,'2020'!$G:$G,4)+SUMIF('2020'!$B:$B,'Свод 2020'!$A20,('2020'!$CD:$CD))-SUMIFS('2020'!$CD:$CD,'2020'!$B:$B,'Свод 2020'!$A20,'2020'!$G:$G,4))/1000,1)</f>
        <v>176661.5</v>
      </c>
      <c r="O20" s="564">
        <f t="shared" si="9"/>
        <v>6029.5</v>
      </c>
      <c r="P20" s="565">
        <f>ROUND((SUMIF('2020'!$B:$B,'Свод 2020'!$A20,('2020'!$BB:$BB))-SUMIFS('2020'!$BB:$BB,'2020'!$B:$B,'Свод 2020'!$A20,'2020'!$G:$G,4))/1000,1)</f>
        <v>3995.4</v>
      </c>
      <c r="Q20" s="565">
        <f>ROUND((SUMIF('2020'!$B:$B,'Свод 2020'!$A20,('2020'!$BX:$BX))-SUMIFS('2020'!$BX:$BX,'2020'!$B:$B,'Свод 2020'!$A20,'2020'!$G:$G,4))/1000,1)</f>
        <v>10024.9</v>
      </c>
      <c r="R20" s="564">
        <f t="shared" si="10"/>
        <v>257388.1</v>
      </c>
      <c r="S20" s="744">
        <v>10373.1</v>
      </c>
      <c r="T20" s="744">
        <v>10476.1</v>
      </c>
      <c r="U20" s="750">
        <f t="shared" si="11"/>
        <v>103</v>
      </c>
      <c r="V20" s="564">
        <f t="shared" si="12"/>
        <v>267761.2</v>
      </c>
      <c r="W20" s="564">
        <f t="shared" si="13"/>
        <v>256742.8</v>
      </c>
      <c r="X20" s="566">
        <f t="shared" si="0"/>
        <v>267115.90000000002</v>
      </c>
      <c r="Y20" s="566">
        <f t="shared" si="14"/>
        <v>176218.57</v>
      </c>
      <c r="Z20" s="566">
        <f t="shared" si="15"/>
        <v>-645.29999999999995</v>
      </c>
      <c r="AA20" s="517">
        <f t="shared" si="1"/>
        <v>283681.90000000002</v>
      </c>
      <c r="AB20" s="518">
        <f t="shared" si="2"/>
        <v>15920.7</v>
      </c>
      <c r="AC20" s="460">
        <v>175589.9</v>
      </c>
      <c r="AD20" s="460"/>
      <c r="AE20" s="461">
        <v>186066</v>
      </c>
      <c r="AF20" s="462">
        <f t="shared" si="3"/>
        <v>81152.899999999994</v>
      </c>
      <c r="AG20" s="391">
        <f t="shared" si="4"/>
        <v>81049.899999999994</v>
      </c>
      <c r="AH20" s="313"/>
      <c r="AI20" s="265">
        <f t="shared" si="5"/>
        <v>1.061855</v>
      </c>
    </row>
    <row r="21" spans="1:35" ht="162" customHeight="1" x14ac:dyDescent="0.25">
      <c r="A21" s="6">
        <v>13</v>
      </c>
      <c r="B21" s="6"/>
      <c r="C21" s="557" t="s">
        <v>55</v>
      </c>
      <c r="D21" s="720">
        <v>790</v>
      </c>
      <c r="E21" s="561">
        <f>SUMIF('2020'!$B:$B,'Свод 2020'!$A21,('2020'!$P:$P))-SUMIFS('2020'!$P:$P,'2020'!$B:$B,'Свод 2020'!$A21,'2020'!$G:$G,4)</f>
        <v>848</v>
      </c>
      <c r="F21" s="567">
        <f t="shared" si="6"/>
        <v>58</v>
      </c>
      <c r="G21" s="759">
        <v>88106.7</v>
      </c>
      <c r="H21" s="563">
        <v>176886.3</v>
      </c>
      <c r="I21" s="759">
        <v>100525.7</v>
      </c>
      <c r="J21" s="759">
        <f t="shared" si="7"/>
        <v>12419</v>
      </c>
      <c r="K21" s="564">
        <f>ROUND((SUMIF('2020'!$B:$B,'Свод 2020'!$A21,('2020'!$BL:$BL))-SUMIFS('2020'!$BL:$BL,'2020'!$B:$B,'Свод 2020'!$A21,'2020'!$G:$G,4))/1000,1)</f>
        <v>76108.399999999994</v>
      </c>
      <c r="L21" s="564">
        <f t="shared" si="8"/>
        <v>22031.599999999999</v>
      </c>
      <c r="M21" s="565">
        <f>ROUND((SUMIF('2020'!$B:$B,'Свод 2020'!$A21,('2020'!$AQ:$AQ))-SUMIFS('2020'!$AQ:$AQ,'2020'!$B:$B,'Свод 2020'!$A21,'2020'!$G:$G,4)+SUMIF('2020'!$B:$B,'Свод 2020'!$A21,('2020'!$BH:$BH))-SUMIFS('2020'!$BH:$BH,'2020'!$B:$B,'Свод 2020'!$A21,'2020'!$G:$G,4))/1000,1)</f>
        <v>47379.8</v>
      </c>
      <c r="N21" s="565">
        <f>ROUND((SUMIF('2020'!$B:$B,'Свод 2020'!$A21,('2020'!$BM:$BM))-SUMIFS('2020'!$BM:$BM,'2020'!$B:$B,'Свод 2020'!$A21,'2020'!$G:$G,4)+SUMIF('2020'!$B:$B,'Свод 2020'!$A21,('2020'!$CD:$CD))-SUMIFS('2020'!$CD:$CD,'2020'!$B:$B,'Свод 2020'!$A21,'2020'!$G:$G,4))/1000,1)</f>
        <v>69411.399999999994</v>
      </c>
      <c r="O21" s="564">
        <f t="shared" si="9"/>
        <v>2638.4</v>
      </c>
      <c r="P21" s="565">
        <f>ROUND((SUMIF('2020'!$B:$B,'Свод 2020'!$A21,('2020'!$BB:$BB))-SUMIFS('2020'!$BB:$BB,'2020'!$B:$B,'Свод 2020'!$A21,'2020'!$G:$G,4))/1000,1)</f>
        <v>1557.5</v>
      </c>
      <c r="Q21" s="565">
        <f>ROUND((SUMIF('2020'!$B:$B,'Свод 2020'!$A21,('2020'!$BX:$BX))-SUMIFS('2020'!$BX:$BX,'2020'!$B:$B,'Свод 2020'!$A21,'2020'!$G:$G,4))/1000,1)</f>
        <v>4195.8999999999996</v>
      </c>
      <c r="R21" s="564">
        <f t="shared" si="10"/>
        <v>100778.4</v>
      </c>
      <c r="S21" s="744">
        <v>60877</v>
      </c>
      <c r="T21" s="744">
        <v>88779.6</v>
      </c>
      <c r="U21" s="750">
        <f t="shared" si="11"/>
        <v>27902.6</v>
      </c>
      <c r="V21" s="564">
        <f t="shared" si="12"/>
        <v>161655.4</v>
      </c>
      <c r="W21" s="564">
        <f t="shared" si="13"/>
        <v>100525.7</v>
      </c>
      <c r="X21" s="566">
        <f t="shared" si="0"/>
        <v>161402.70000000001</v>
      </c>
      <c r="Y21" s="566">
        <f t="shared" si="14"/>
        <v>69237.37</v>
      </c>
      <c r="Z21" s="566">
        <f t="shared" si="15"/>
        <v>-252.7</v>
      </c>
      <c r="AA21" s="517">
        <f t="shared" si="1"/>
        <v>167889</v>
      </c>
      <c r="AB21" s="518">
        <f t="shared" si="2"/>
        <v>6233.6</v>
      </c>
      <c r="AC21" s="460">
        <v>59181.8</v>
      </c>
      <c r="AD21" s="460"/>
      <c r="AE21" s="461">
        <v>147961.4</v>
      </c>
      <c r="AF21" s="462">
        <f t="shared" si="3"/>
        <v>41343.9</v>
      </c>
      <c r="AG21" s="391">
        <f t="shared" si="4"/>
        <v>13441.3</v>
      </c>
      <c r="AH21" s="313"/>
      <c r="AI21" s="265">
        <f t="shared" si="5"/>
        <v>1.061855</v>
      </c>
    </row>
    <row r="22" spans="1:35" ht="150.75" customHeight="1" x14ac:dyDescent="0.25">
      <c r="A22" s="6">
        <v>14</v>
      </c>
      <c r="B22" s="6"/>
      <c r="C22" s="557" t="s">
        <v>56</v>
      </c>
      <c r="D22" s="720">
        <v>524</v>
      </c>
      <c r="E22" s="561">
        <f>SUMIF('2020'!$B:$B,'Свод 2020'!$A22,('2020'!$P:$P))-SUMIFS('2020'!$P:$P,'2020'!$B:$B,'Свод 2020'!$A22,'2020'!$G:$G,4)</f>
        <v>565</v>
      </c>
      <c r="F22" s="567">
        <f t="shared" si="6"/>
        <v>41</v>
      </c>
      <c r="G22" s="759">
        <v>105570.9</v>
      </c>
      <c r="H22" s="563">
        <v>109598.6</v>
      </c>
      <c r="I22" s="759">
        <v>118247.6</v>
      </c>
      <c r="J22" s="759">
        <f t="shared" si="7"/>
        <v>12676.7</v>
      </c>
      <c r="K22" s="564">
        <f>ROUND((SUMIF('2020'!$B:$B,'Свод 2020'!$A22,('2020'!$BL:$BL))-SUMIFS('2020'!$BL:$BL,'2020'!$B:$B,'Свод 2020'!$A22,'2020'!$G:$G,4))/1000,1)</f>
        <v>48406.1</v>
      </c>
      <c r="L22" s="564">
        <f t="shared" si="8"/>
        <v>58656.9</v>
      </c>
      <c r="M22" s="565">
        <f>ROUND((SUMIF('2020'!$B:$B,'Свод 2020'!$A22,('2020'!$AQ:$AQ))-SUMIFS('2020'!$AQ:$AQ,'2020'!$B:$B,'Свод 2020'!$A22,'2020'!$G:$G,4)+SUMIF('2020'!$B:$B,'Свод 2020'!$A22,('2020'!$BH:$BH))-SUMIFS('2020'!$BH:$BH,'2020'!$B:$B,'Свод 2020'!$A22,'2020'!$G:$G,4))/1000,1)</f>
        <v>30266.7</v>
      </c>
      <c r="N22" s="565">
        <f>ROUND((SUMIF('2020'!$B:$B,'Свод 2020'!$A22,('2020'!$BM:$BM))-SUMIFS('2020'!$BM:$BM,'2020'!$B:$B,'Свод 2020'!$A22,'2020'!$G:$G,4)+SUMIF('2020'!$B:$B,'Свод 2020'!$A22,('2020'!$CD:$CD))-SUMIFS('2020'!$CD:$CD,'2020'!$B:$B,'Свод 2020'!$A22,'2020'!$G:$G,4))/1000,1)</f>
        <v>88923.6</v>
      </c>
      <c r="O22" s="564">
        <f t="shared" si="9"/>
        <v>11481.8</v>
      </c>
      <c r="P22" s="565">
        <f>ROUND((SUMIF('2020'!$B:$B,'Свод 2020'!$A22,('2020'!$BB:$BB))-SUMIFS('2020'!$BB:$BB,'2020'!$B:$B,'Свод 2020'!$A22,'2020'!$G:$G,4))/1000,1)</f>
        <v>992</v>
      </c>
      <c r="Q22" s="565">
        <f>ROUND((SUMIF('2020'!$B:$B,'Свод 2020'!$A22,('2020'!$BX:$BX))-SUMIFS('2020'!$BX:$BX,'2020'!$B:$B,'Свод 2020'!$A22,'2020'!$G:$G,4))/1000,1)</f>
        <v>12473.8</v>
      </c>
      <c r="R22" s="564">
        <f t="shared" si="10"/>
        <v>118544.8</v>
      </c>
      <c r="S22" s="744">
        <v>3228.3</v>
      </c>
      <c r="T22" s="744">
        <v>4027.7</v>
      </c>
      <c r="U22" s="750">
        <f t="shared" si="11"/>
        <v>799.4</v>
      </c>
      <c r="V22" s="564">
        <f t="shared" si="12"/>
        <v>121773.1</v>
      </c>
      <c r="W22" s="564">
        <f t="shared" si="13"/>
        <v>118247.6</v>
      </c>
      <c r="X22" s="566">
        <f t="shared" si="0"/>
        <v>121475.9</v>
      </c>
      <c r="Y22" s="566">
        <f>N22*R$27</f>
        <v>88700.65</v>
      </c>
      <c r="Z22" s="566">
        <f t="shared" si="15"/>
        <v>-297.2</v>
      </c>
      <c r="AA22" s="517">
        <f t="shared" si="1"/>
        <v>129105.7</v>
      </c>
      <c r="AB22" s="518">
        <f t="shared" si="2"/>
        <v>7332.6</v>
      </c>
      <c r="AC22" s="460">
        <v>66782.5</v>
      </c>
      <c r="AD22" s="460"/>
      <c r="AE22" s="461">
        <v>70810.2</v>
      </c>
      <c r="AF22" s="462">
        <f t="shared" si="3"/>
        <v>51465.1</v>
      </c>
      <c r="AG22" s="391">
        <f t="shared" si="4"/>
        <v>50665.7</v>
      </c>
      <c r="AH22" s="313"/>
      <c r="AI22" s="265">
        <f t="shared" si="5"/>
        <v>1.061855</v>
      </c>
    </row>
    <row r="23" spans="1:35" ht="69.75" customHeight="1" x14ac:dyDescent="0.25">
      <c r="A23" s="56">
        <v>100</v>
      </c>
      <c r="B23" s="56"/>
      <c r="C23" s="558" t="s">
        <v>28</v>
      </c>
      <c r="D23" s="720">
        <v>16</v>
      </c>
      <c r="E23" s="561">
        <f>SUMIF('2020'!$B:$B,'Свод 2020'!$A23,('2020'!$P:$P))-SUMIFS('2020'!$P:$P,'2020'!$B:$B,'Свод 2020'!$A23,'2020'!$G:$G,4)</f>
        <v>19</v>
      </c>
      <c r="F23" s="567">
        <f t="shared" si="6"/>
        <v>3</v>
      </c>
      <c r="G23" s="759">
        <v>5458.8</v>
      </c>
      <c r="H23" s="563">
        <v>5458.8</v>
      </c>
      <c r="I23" s="759">
        <v>6790.9</v>
      </c>
      <c r="J23" s="759">
        <f t="shared" si="7"/>
        <v>1332.1</v>
      </c>
      <c r="K23" s="564">
        <f>ROUND((SUMIF('2020'!$B:$B,'Свод 2020'!$A23,('2020'!$BL:$BL))-SUMIFS('2020'!$BL:$BL,'2020'!$B:$B,'Свод 2020'!$A23,'2020'!$G:$G,4))/1000,1)</f>
        <v>2567.8000000000002</v>
      </c>
      <c r="L23" s="564">
        <f>N23-M23</f>
        <v>4144.8</v>
      </c>
      <c r="M23" s="565">
        <f>ROUND((SUMIF('2020'!$B:$B,'Свод 2020'!$A23,('2020'!$AQ:$AQ))-SUMIFS('2020'!$AQ:$AQ,'2020'!$B:$B,'Свод 2020'!$A23,'2020'!$G:$G,4)+SUMIF('2020'!$B:$B,'Свод 2020'!$A23,('2020'!$BH:$BH))-SUMIFS('2020'!$BH:$BH,'2020'!$B:$B,'Свод 2020'!$A23,'2020'!$G:$G,4))/1000,1)</f>
        <v>1745.9</v>
      </c>
      <c r="N23" s="565">
        <f>ROUND((SUMIF('2020'!$B:$B,'Свод 2020'!$A23,('2020'!$BM:$BM))-SUMIFS('2020'!$BM:$BM,'2020'!$B:$B,'Свод 2020'!$A23,'2020'!$G:$G,4)+SUMIF('2020'!$B:$B,'Свод 2020'!$A23,('2020'!$CD:$CD))-SUMIFS('2020'!$CD:$CD,'2020'!$B:$B,'Свод 2020'!$A23,'2020'!$G:$G,4))/1000,1)</f>
        <v>5890.7</v>
      </c>
      <c r="O23" s="564">
        <f>Q23-P23</f>
        <v>95.4</v>
      </c>
      <c r="P23" s="565">
        <f>ROUND((SUMIF('2020'!$B:$B,'Свод 2020'!$A23,('2020'!$BB:$BB))-SUMIFS('2020'!$BB:$BB,'2020'!$B:$B,'Свод 2020'!$A23,'2020'!$G:$G,4))/1000,1)</f>
        <v>50.5</v>
      </c>
      <c r="Q23" s="565">
        <f>ROUND((SUMIF('2020'!$B:$B,'Свод 2020'!$A23,('2020'!$BX:$BX))-SUMIFS('2020'!$BX:$BX,'2020'!$B:$B,'Свод 2020'!$A23,'2020'!$G:$G,4))/1000,1)</f>
        <v>145.9</v>
      </c>
      <c r="R23" s="564">
        <f t="shared" si="10"/>
        <v>6808</v>
      </c>
      <c r="S23" s="744">
        <v>0</v>
      </c>
      <c r="T23" s="744">
        <v>0</v>
      </c>
      <c r="U23" s="750">
        <f t="shared" si="11"/>
        <v>0</v>
      </c>
      <c r="V23" s="564">
        <f t="shared" si="12"/>
        <v>6808</v>
      </c>
      <c r="W23" s="564">
        <f t="shared" si="13"/>
        <v>6790.9</v>
      </c>
      <c r="X23" s="566">
        <f t="shared" si="0"/>
        <v>6790.9</v>
      </c>
      <c r="Y23" s="566">
        <f t="shared" si="14"/>
        <v>5875.93</v>
      </c>
      <c r="Z23" s="566">
        <f t="shared" si="15"/>
        <v>-17.100000000000001</v>
      </c>
      <c r="AA23" s="517">
        <f t="shared" si="1"/>
        <v>7229.1</v>
      </c>
      <c r="AB23" s="518">
        <f t="shared" si="2"/>
        <v>421.1</v>
      </c>
      <c r="AC23" s="460">
        <v>2177.6999999999998</v>
      </c>
      <c r="AD23" s="460"/>
      <c r="AE23" s="461">
        <v>2177.6999999999998</v>
      </c>
      <c r="AF23" s="462">
        <f t="shared" si="3"/>
        <v>4613.2</v>
      </c>
      <c r="AG23" s="391">
        <f t="shared" si="4"/>
        <v>4613.2</v>
      </c>
      <c r="AH23" s="313"/>
      <c r="AI23" s="265">
        <f t="shared" si="5"/>
        <v>1.0618540000000001</v>
      </c>
    </row>
    <row r="24" spans="1:35" ht="69.75" customHeight="1" x14ac:dyDescent="0.25">
      <c r="A24" s="56">
        <v>0</v>
      </c>
      <c r="B24" s="56"/>
      <c r="C24" s="558" t="s">
        <v>24</v>
      </c>
      <c r="D24" s="720">
        <v>8</v>
      </c>
      <c r="E24" s="561">
        <f>SUMIF('2020'!$B:$B,'Свод 2020'!$A24,('2020'!$P:$P))-SUMIFS('2020'!$P:$P,'2020'!$B:$B,'Свод 2020'!$A24,'2020'!$G:$G,4)</f>
        <v>9</v>
      </c>
      <c r="F24" s="567">
        <f t="shared" si="6"/>
        <v>1</v>
      </c>
      <c r="G24" s="759">
        <v>2117.5</v>
      </c>
      <c r="H24" s="563">
        <v>2117.5</v>
      </c>
      <c r="I24" s="759">
        <v>2496</v>
      </c>
      <c r="J24" s="759">
        <f t="shared" si="7"/>
        <v>378.5</v>
      </c>
      <c r="K24" s="564">
        <f>ROUND((SUMIF('2020'!$B:$B,'Свод 2020'!$A24,('2020'!$BL:$BL))-SUMIFS('2020'!$BL:$BL,'2020'!$B:$B,'Свод 2020'!$A24,'2020'!$G:$G,4))/1000,1)</f>
        <v>1263.4000000000001</v>
      </c>
      <c r="L24" s="564">
        <f>N24-M24</f>
        <v>1200</v>
      </c>
      <c r="M24" s="565">
        <f>ROUND((SUMIF('2020'!$B:$B,'Свод 2020'!$A24,('2020'!$AQ:$AQ))-SUMIFS('2020'!$AQ:$AQ,'2020'!$B:$B,'Свод 2020'!$A24,'2020'!$G:$G,4)+SUMIF('2020'!$B:$B,'Свод 2020'!$A24,('2020'!$BH:$BH))-SUMIFS('2020'!$BH:$BH,'2020'!$B:$B,'Свод 2020'!$A24,'2020'!$G:$G,4))/1000,1)</f>
        <v>827</v>
      </c>
      <c r="N24" s="565">
        <f>ROUND((SUMIF('2020'!$B:$B,'Свод 2020'!$A24,('2020'!$BM:$BM))-SUMIFS('2020'!$BM:$BM,'2020'!$B:$B,'Свод 2020'!$A24,'2020'!$G:$G,4)+SUMIF('2020'!$B:$B,'Свод 2020'!$A24,('2020'!$CD:$CD))-SUMIFS('2020'!$CD:$CD,'2020'!$B:$B,'Свод 2020'!$A24,'2020'!$G:$G,4))/1000,1)</f>
        <v>2027</v>
      </c>
      <c r="O24" s="564">
        <f>Q24-P24</f>
        <v>38.9</v>
      </c>
      <c r="P24" s="565">
        <f>ROUND((SUMIF('2020'!$B:$B,'Свод 2020'!$A24,('2020'!$BB:$BB))-SUMIFS('2020'!$BB:$BB,'2020'!$B:$B,'Свод 2020'!$A24,'2020'!$G:$G,4))/1000,1)</f>
        <v>24.3</v>
      </c>
      <c r="Q24" s="565">
        <f>ROUND((SUMIF('2020'!$B:$B,'Свод 2020'!$A24,('2020'!$BX:$BX))-SUMIFS('2020'!$BX:$BX,'2020'!$B:$B,'Свод 2020'!$A24,'2020'!$G:$G,4))/1000,1)</f>
        <v>63.2</v>
      </c>
      <c r="R24" s="564">
        <f t="shared" si="10"/>
        <v>2502.3000000000002</v>
      </c>
      <c r="S24" s="744">
        <v>0</v>
      </c>
      <c r="T24" s="744">
        <v>0</v>
      </c>
      <c r="U24" s="750">
        <f t="shared" si="11"/>
        <v>0</v>
      </c>
      <c r="V24" s="564">
        <f t="shared" si="12"/>
        <v>2502.3000000000002</v>
      </c>
      <c r="W24" s="564">
        <f t="shared" si="13"/>
        <v>2496</v>
      </c>
      <c r="X24" s="566">
        <f t="shared" si="0"/>
        <v>2496</v>
      </c>
      <c r="Y24" s="566">
        <f>N24*R$27</f>
        <v>2021.92</v>
      </c>
      <c r="Z24" s="566">
        <f t="shared" si="15"/>
        <v>-6.3</v>
      </c>
      <c r="AA24" s="517">
        <f t="shared" si="1"/>
        <v>2657.1</v>
      </c>
      <c r="AB24" s="518">
        <f t="shared" si="2"/>
        <v>154.80000000000001</v>
      </c>
      <c r="AC24" s="460">
        <v>1299.8</v>
      </c>
      <c r="AD24" s="460"/>
      <c r="AE24" s="461">
        <v>1299.8</v>
      </c>
      <c r="AF24" s="462">
        <f t="shared" si="3"/>
        <v>1196.2</v>
      </c>
      <c r="AG24" s="391">
        <f t="shared" si="4"/>
        <v>1196.2</v>
      </c>
      <c r="AH24" s="313"/>
      <c r="AI24" s="265">
        <f t="shared" si="5"/>
        <v>1.061863</v>
      </c>
    </row>
    <row r="25" spans="1:35" ht="80.25" customHeight="1" x14ac:dyDescent="0.25">
      <c r="A25" s="8"/>
      <c r="B25" s="8"/>
      <c r="C25" s="558" t="s">
        <v>57</v>
      </c>
      <c r="D25" s="720">
        <v>23253</v>
      </c>
      <c r="E25" s="561">
        <f>SUM(E9:E24)</f>
        <v>23843</v>
      </c>
      <c r="F25" s="567">
        <f t="shared" si="6"/>
        <v>590</v>
      </c>
      <c r="G25" s="762">
        <f t="shared" ref="G25:J25" si="16">SUM(G9:G24)</f>
        <v>3530327.4</v>
      </c>
      <c r="H25" s="746">
        <f t="shared" si="16"/>
        <v>4168874.7</v>
      </c>
      <c r="I25" s="746">
        <f t="shared" si="16"/>
        <v>3714828.8</v>
      </c>
      <c r="J25" s="746">
        <f t="shared" si="16"/>
        <v>184501.4</v>
      </c>
      <c r="K25" s="564">
        <f t="shared" ref="K25:AB25" si="17">SUM(K9:K24)</f>
        <v>2326336</v>
      </c>
      <c r="L25" s="564">
        <f t="shared" si="17"/>
        <v>1310053.5</v>
      </c>
      <c r="M25" s="565">
        <f t="shared" si="17"/>
        <v>1454470.7</v>
      </c>
      <c r="N25" s="565">
        <f t="shared" si="17"/>
        <v>2764524.2</v>
      </c>
      <c r="O25" s="564">
        <f t="shared" si="17"/>
        <v>87776.7</v>
      </c>
      <c r="P25" s="565">
        <f t="shared" si="17"/>
        <v>47651.6</v>
      </c>
      <c r="Q25" s="565">
        <f t="shared" si="17"/>
        <v>135428.29999999999</v>
      </c>
      <c r="R25" s="565">
        <f t="shared" si="17"/>
        <v>3724166.2</v>
      </c>
      <c r="S25" s="744">
        <f t="shared" si="17"/>
        <v>398852.1</v>
      </c>
      <c r="T25" s="744">
        <f t="shared" si="17"/>
        <v>638547.30000000005</v>
      </c>
      <c r="U25" s="750">
        <f t="shared" si="11"/>
        <v>239695.2</v>
      </c>
      <c r="V25" s="566">
        <f>SUM(V9:V24)</f>
        <v>4123018.3</v>
      </c>
      <c r="W25" s="566">
        <f t="shared" ref="W25:AA25" si="18">SUM(W9:W24)</f>
        <v>3714828.8</v>
      </c>
      <c r="X25" s="566">
        <f t="shared" si="18"/>
        <v>4113680.9</v>
      </c>
      <c r="Y25" s="566">
        <f t="shared" si="18"/>
        <v>2757592.87</v>
      </c>
      <c r="Z25" s="752">
        <f>SUM(Z9:Z24)</f>
        <v>-9337.4</v>
      </c>
      <c r="AA25" s="517">
        <f t="shared" si="18"/>
        <v>4353376</v>
      </c>
      <c r="AB25" s="518">
        <f t="shared" si="17"/>
        <v>230357.7</v>
      </c>
      <c r="AC25" s="463">
        <f>SUM(AC9:AC24)</f>
        <v>2448848</v>
      </c>
      <c r="AD25" s="463"/>
      <c r="AE25" s="464">
        <f>SUM(AE9:AE24)</f>
        <v>3087395.2</v>
      </c>
      <c r="AF25" s="465">
        <f t="shared" si="3"/>
        <v>1265980.8</v>
      </c>
      <c r="AG25" s="392">
        <f t="shared" si="4"/>
        <v>1026285.7</v>
      </c>
      <c r="AH25" s="313"/>
      <c r="AI25" s="265">
        <f t="shared" si="5"/>
        <v>1.061855</v>
      </c>
    </row>
    <row r="26" spans="1:35" ht="121.5" x14ac:dyDescent="0.8">
      <c r="C26" s="556" t="s">
        <v>138</v>
      </c>
      <c r="D26" s="570"/>
      <c r="E26" s="571"/>
      <c r="F26" s="571"/>
      <c r="G26" s="571"/>
      <c r="H26" s="571"/>
      <c r="I26" s="747">
        <v>4353376.0999999996</v>
      </c>
      <c r="J26" s="571"/>
      <c r="K26" s="572"/>
      <c r="L26" s="572"/>
      <c r="M26" s="573"/>
      <c r="N26" s="574"/>
      <c r="O26" s="779">
        <v>2020</v>
      </c>
      <c r="P26" s="575"/>
      <c r="Q26" s="576" t="s">
        <v>138</v>
      </c>
      <c r="R26" s="577">
        <v>3714828.8</v>
      </c>
      <c r="S26" s="722">
        <v>638547.30000000005</v>
      </c>
      <c r="T26" s="578"/>
      <c r="U26" s="578"/>
      <c r="V26" s="579">
        <f>R26+S26</f>
        <v>4353376.0999999996</v>
      </c>
      <c r="W26" s="579">
        <f>R26</f>
        <v>3714828.8</v>
      </c>
      <c r="X26" s="579">
        <f>V26</f>
        <v>4353376.0999999996</v>
      </c>
      <c r="Y26" s="579">
        <f>N26</f>
        <v>0</v>
      </c>
      <c r="Z26" s="566"/>
      <c r="AA26" s="519"/>
      <c r="AB26" s="518"/>
      <c r="AC26" s="460"/>
      <c r="AD26" s="460"/>
      <c r="AE26" s="466"/>
      <c r="AF26" s="466"/>
      <c r="AG26" s="379"/>
      <c r="AH26" s="313"/>
    </row>
    <row r="27" spans="1:35" ht="182.25" x14ac:dyDescent="0.85">
      <c r="C27" s="467"/>
      <c r="D27" s="580"/>
      <c r="E27" s="571"/>
      <c r="F27" s="571"/>
      <c r="G27" s="571"/>
      <c r="H27" s="571"/>
      <c r="I27" s="571"/>
      <c r="J27" s="571"/>
      <c r="K27" s="572"/>
      <c r="L27" s="572"/>
      <c r="M27" s="573"/>
      <c r="N27" s="574"/>
      <c r="O27" s="779"/>
      <c r="P27" s="575"/>
      <c r="Q27" s="575"/>
      <c r="R27" s="581">
        <f>R26/R25</f>
        <v>0.99749275420000005</v>
      </c>
      <c r="S27" s="723" t="s">
        <v>139</v>
      </c>
      <c r="T27" s="753">
        <f>R26-R25</f>
        <v>-9337.4</v>
      </c>
      <c r="U27" s="582"/>
      <c r="V27" s="577">
        <f>V26-V25</f>
        <v>230357.8</v>
      </c>
      <c r="W27" s="745">
        <f>S26-S25</f>
        <v>239695.2</v>
      </c>
      <c r="X27" s="583">
        <f>X26-X25</f>
        <v>239695.2</v>
      </c>
      <c r="Y27" s="584"/>
      <c r="Z27" s="583"/>
      <c r="AA27" s="520">
        <f>(V26-S25)/(V25-S25)</f>
        <v>1.06185486566</v>
      </c>
      <c r="AB27" s="521"/>
      <c r="AC27" s="466"/>
      <c r="AD27" s="466"/>
      <c r="AE27" s="466"/>
      <c r="AF27" s="466"/>
      <c r="AG27" s="379"/>
      <c r="AH27" s="313"/>
    </row>
    <row r="28" spans="1:35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2020'!$A28,('2020'!$P:$P))-SUMIFS('2020'!$P:$P,'2020'!$B:$B,'Свод 2020'!$A28,'2020'!$G:$G,4)</f>
        <v>19</v>
      </c>
      <c r="F28" s="469"/>
      <c r="G28" s="469"/>
      <c r="H28" s="469"/>
      <c r="I28" s="469"/>
      <c r="J28" s="469"/>
      <c r="K28" s="470">
        <f>SUMIF('2020'!$B:$B,'Свод 2020'!$A28,('2020'!$BL:$BL))-SUMIFS('2020'!$BL:$BL,'2020'!$B:$B,'Свод 2020'!$A28,'2020'!$G:$G,4)</f>
        <v>2567820</v>
      </c>
      <c r="L28" s="470"/>
      <c r="M28" s="471"/>
      <c r="N28" s="472"/>
      <c r="O28" s="473"/>
      <c r="P28" s="471"/>
      <c r="Q28" s="471"/>
      <c r="R28" s="471"/>
      <c r="S28" s="724"/>
      <c r="T28" s="724"/>
      <c r="U28" s="724"/>
      <c r="V28" s="475"/>
      <c r="W28" s="476"/>
      <c r="X28" s="477"/>
      <c r="Y28" s="478"/>
      <c r="Z28" s="477"/>
      <c r="AA28" s="471"/>
      <c r="AB28" s="479">
        <f>AA28-V28</f>
        <v>0</v>
      </c>
      <c r="AC28" s="480"/>
      <c r="AD28" s="480"/>
      <c r="AE28" s="480"/>
      <c r="AF28" s="480"/>
      <c r="AG28" s="380"/>
      <c r="AH28" s="312"/>
    </row>
    <row r="29" spans="1:35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2020'!$A29,('2020'!$P:$P))-SUMIFS('2020'!$P:$P,'2020'!$B:$B,'Свод 2020'!$A29,'2020'!$G:$G,4)</f>
        <v>9</v>
      </c>
      <c r="F29" s="469"/>
      <c r="G29" s="469"/>
      <c r="H29" s="469"/>
      <c r="I29" s="469"/>
      <c r="J29" s="469"/>
      <c r="K29" s="470">
        <f>SUMIF('2020'!$B:$B,'Свод 2020'!$A29,('2020'!$BL:$BL))-SUMIFS('2020'!$BL:$BL,'2020'!$B:$B,'Свод 2020'!$A29,'2020'!$G:$G,4)</f>
        <v>1263420</v>
      </c>
      <c r="L29" s="470"/>
      <c r="M29" s="471"/>
      <c r="N29" s="472"/>
      <c r="O29" s="473"/>
      <c r="P29" s="471"/>
      <c r="Q29" s="471"/>
      <c r="R29" s="471"/>
      <c r="S29" s="724"/>
      <c r="T29" s="724"/>
      <c r="U29" s="724"/>
      <c r="V29" s="475"/>
      <c r="W29" s="476"/>
      <c r="X29" s="477"/>
      <c r="Y29" s="478"/>
      <c r="Z29" s="477"/>
      <c r="AA29" s="471"/>
      <c r="AB29" s="481">
        <f>AA29-V29</f>
        <v>0</v>
      </c>
      <c r="AC29" s="480"/>
      <c r="AD29" s="480"/>
      <c r="AE29" s="480"/>
      <c r="AF29" s="480"/>
      <c r="AG29" s="380"/>
      <c r="AH29" s="312"/>
    </row>
    <row r="30" spans="1:35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/>
      <c r="J30" s="483"/>
      <c r="K30" s="483">
        <f>K29+K28</f>
        <v>3831240</v>
      </c>
      <c r="L30" s="483"/>
      <c r="M30" s="483"/>
      <c r="N30" s="484"/>
      <c r="O30" s="485"/>
      <c r="P30" s="483"/>
      <c r="Q30" s="483"/>
      <c r="R30" s="483"/>
      <c r="S30" s="725"/>
      <c r="T30" s="725"/>
      <c r="U30" s="725"/>
      <c r="V30" s="487"/>
      <c r="W30" s="488"/>
      <c r="X30" s="489"/>
      <c r="Y30" s="490"/>
      <c r="Z30" s="489"/>
      <c r="AA30" s="483"/>
      <c r="AB30" s="491">
        <f>AA30-V30</f>
        <v>0</v>
      </c>
      <c r="AC30" s="492"/>
      <c r="AD30" s="492"/>
      <c r="AE30" s="492"/>
      <c r="AF30" s="492"/>
      <c r="AG30" s="381"/>
      <c r="AH30" s="312"/>
    </row>
    <row r="31" spans="1:35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780">
        <v>2020</v>
      </c>
      <c r="P31" s="483"/>
      <c r="Q31" s="483"/>
      <c r="R31" s="495">
        <f>4167213.3-S26-954651.8</f>
        <v>2574014.2000000002</v>
      </c>
      <c r="S31" s="726">
        <v>638547.30000000005</v>
      </c>
      <c r="T31" s="726"/>
      <c r="U31" s="726"/>
      <c r="V31" s="497">
        <f>R31+S31</f>
        <v>3212561.5</v>
      </c>
      <c r="W31" s="498"/>
      <c r="X31" s="499"/>
      <c r="Y31" s="500"/>
      <c r="Z31" s="499"/>
      <c r="AA31" s="494"/>
      <c r="AB31" s="501"/>
      <c r="AC31" s="492"/>
      <c r="AD31" s="492"/>
      <c r="AE31" s="492"/>
      <c r="AF31" s="492"/>
      <c r="AG31" s="381"/>
      <c r="AH31" s="312"/>
    </row>
    <row r="32" spans="1:35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781"/>
      <c r="P32" s="483"/>
      <c r="Q32" s="483"/>
      <c r="R32" s="502">
        <f>R31/R25</f>
        <v>0.69116523299999999</v>
      </c>
      <c r="S32" s="727" t="s">
        <v>139</v>
      </c>
      <c r="T32" s="727"/>
      <c r="U32" s="727"/>
      <c r="V32" s="497">
        <f>V31-V25</f>
        <v>-910456.8</v>
      </c>
      <c r="W32" s="498"/>
      <c r="X32" s="499"/>
      <c r="Y32" s="500"/>
      <c r="Z32" s="499"/>
      <c r="AA32" s="494"/>
      <c r="AB32" s="501"/>
      <c r="AC32" s="492"/>
      <c r="AD32" s="492"/>
      <c r="AE32" s="492"/>
      <c r="AF32" s="492"/>
      <c r="AG32" s="381"/>
      <c r="AH32" s="312"/>
    </row>
    <row r="33" spans="1:35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780">
        <v>2021</v>
      </c>
      <c r="P33" s="483"/>
      <c r="Q33" s="483"/>
      <c r="R33" s="495">
        <f>4272775.3-994512.1-S26</f>
        <v>2639715.9</v>
      </c>
      <c r="S33" s="726">
        <v>638547.30000000005</v>
      </c>
      <c r="T33" s="726"/>
      <c r="U33" s="726"/>
      <c r="V33" s="497">
        <f>R33+S33</f>
        <v>3278263.2</v>
      </c>
      <c r="W33" s="498"/>
      <c r="X33" s="499"/>
      <c r="Y33" s="500"/>
      <c r="Z33" s="499"/>
      <c r="AA33" s="494"/>
      <c r="AB33" s="501"/>
      <c r="AC33" s="492"/>
      <c r="AD33" s="492"/>
      <c r="AE33" s="492"/>
      <c r="AF33" s="492"/>
      <c r="AG33" s="381"/>
      <c r="AH33" s="312"/>
    </row>
    <row r="34" spans="1:35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781"/>
      <c r="P34" s="483"/>
      <c r="Q34" s="483"/>
      <c r="R34" s="504">
        <f>R33/R25</f>
        <v>0.70880722240000005</v>
      </c>
      <c r="S34" s="727" t="s">
        <v>139</v>
      </c>
      <c r="T34" s="727"/>
      <c r="U34" s="727"/>
      <c r="V34" s="497">
        <f>V33-V25</f>
        <v>-844755.1</v>
      </c>
      <c r="W34" s="498"/>
      <c r="X34" s="499"/>
      <c r="Y34" s="500"/>
      <c r="Z34" s="499"/>
      <c r="AA34" s="494"/>
      <c r="AB34" s="501"/>
      <c r="AC34" s="492"/>
      <c r="AD34" s="492"/>
      <c r="AE34" s="492"/>
      <c r="AF34" s="492"/>
      <c r="AG34" s="381"/>
      <c r="AH34" s="312"/>
    </row>
    <row r="35" spans="1:35" ht="30.75" hidden="1" x14ac:dyDescent="0.45">
      <c r="C35" s="467"/>
      <c r="D35" s="467"/>
      <c r="E35" s="467"/>
      <c r="F35" s="467"/>
      <c r="G35" s="467"/>
      <c r="H35" s="467"/>
      <c r="I35" s="467"/>
      <c r="J35" s="467"/>
      <c r="K35" s="505"/>
      <c r="L35" s="505"/>
      <c r="M35" s="467">
        <v>2021</v>
      </c>
      <c r="N35" s="506">
        <f>1416095.2+427657</f>
        <v>1843752.2</v>
      </c>
      <c r="O35" s="505"/>
      <c r="P35" s="467"/>
      <c r="Q35" s="467"/>
      <c r="R35" s="467"/>
      <c r="S35" s="728"/>
      <c r="T35" s="728"/>
      <c r="U35" s="728"/>
      <c r="V35" s="507"/>
      <c r="W35" s="508"/>
      <c r="X35" s="509"/>
      <c r="Y35" s="510"/>
      <c r="Z35" s="509"/>
      <c r="AA35" s="467"/>
      <c r="AB35" s="501"/>
      <c r="AC35" s="480"/>
      <c r="AD35" s="480"/>
      <c r="AE35" s="480"/>
      <c r="AF35" s="480"/>
      <c r="AG35" s="380"/>
      <c r="AH35" s="299"/>
    </row>
    <row r="36" spans="1:35" ht="30.75" x14ac:dyDescent="0.45">
      <c r="C36" s="511"/>
      <c r="D36" s="511"/>
      <c r="E36" s="511"/>
      <c r="F36" s="511"/>
      <c r="G36" s="511"/>
      <c r="H36" s="511"/>
      <c r="I36" s="511"/>
      <c r="J36" s="511"/>
      <c r="K36" s="512"/>
      <c r="L36" s="512"/>
      <c r="M36" s="511"/>
      <c r="N36" s="511"/>
      <c r="O36" s="512"/>
      <c r="P36" s="511"/>
      <c r="Q36" s="511"/>
      <c r="R36" s="511"/>
      <c r="S36" s="728"/>
      <c r="T36" s="728"/>
      <c r="U36" s="728"/>
      <c r="V36" s="512"/>
      <c r="W36" s="508"/>
      <c r="X36" s="512"/>
      <c r="Y36" s="512"/>
      <c r="Z36" s="512"/>
      <c r="AA36" s="511"/>
      <c r="AB36" s="513"/>
      <c r="AC36" s="480"/>
      <c r="AD36" s="480"/>
      <c r="AE36" s="480"/>
      <c r="AF36" s="480"/>
      <c r="AG36" s="380"/>
      <c r="AH36" s="377"/>
    </row>
    <row r="37" spans="1:35" ht="18.75" hidden="1" x14ac:dyDescent="0.25">
      <c r="C37" s="357"/>
      <c r="D37" s="357"/>
      <c r="E37" s="357"/>
      <c r="F37" s="357"/>
      <c r="G37" s="357"/>
      <c r="H37" s="357"/>
      <c r="I37" s="357"/>
      <c r="J37" s="357"/>
      <c r="K37" s="350"/>
      <c r="L37" s="350"/>
      <c r="M37" s="357"/>
      <c r="N37" s="357"/>
      <c r="O37" s="350"/>
      <c r="P37" s="357"/>
      <c r="Q37" s="357"/>
      <c r="R37" s="357"/>
      <c r="S37" s="729"/>
      <c r="T37" s="729"/>
      <c r="U37" s="729"/>
      <c r="V37" s="350"/>
      <c r="W37" s="440"/>
      <c r="X37" s="350"/>
      <c r="Y37" s="350"/>
      <c r="Z37" s="350"/>
      <c r="AA37" s="357"/>
      <c r="AB37" s="358"/>
      <c r="AC37" s="380"/>
      <c r="AD37" s="380"/>
      <c r="AE37" s="380"/>
      <c r="AF37" s="380"/>
      <c r="AG37" s="380"/>
      <c r="AH37" s="358"/>
    </row>
    <row r="38" spans="1:35" ht="20.25" hidden="1" x14ac:dyDescent="0.3">
      <c r="C38" s="772" t="s">
        <v>423</v>
      </c>
      <c r="D38" s="772"/>
      <c r="E38" s="772"/>
      <c r="F38" s="772"/>
      <c r="G38" s="772"/>
      <c r="H38" s="772"/>
      <c r="I38" s="772"/>
      <c r="J38" s="772"/>
      <c r="K38" s="772"/>
      <c r="L38" s="772"/>
      <c r="M38" s="772"/>
      <c r="N38" s="772"/>
      <c r="O38" s="772"/>
      <c r="P38" s="772"/>
      <c r="Q38" s="772"/>
      <c r="R38" s="772"/>
      <c r="S38" s="772"/>
      <c r="T38" s="772"/>
      <c r="U38" s="772"/>
      <c r="V38" s="772"/>
      <c r="W38" s="772"/>
      <c r="X38" s="772"/>
      <c r="Y38" s="772"/>
      <c r="Z38" s="772"/>
      <c r="AA38" s="772"/>
      <c r="AB38" s="772"/>
      <c r="AC38" s="380"/>
      <c r="AD38" s="380"/>
      <c r="AE38" s="380"/>
      <c r="AF38" s="380"/>
      <c r="AG38" s="380"/>
      <c r="AH38" s="378"/>
    </row>
    <row r="39" spans="1:35" ht="18.75" hidden="1" x14ac:dyDescent="0.25">
      <c r="C39" s="357"/>
      <c r="D39" s="357"/>
      <c r="E39" s="357"/>
      <c r="F39" s="357"/>
      <c r="G39" s="357"/>
      <c r="H39" s="357"/>
      <c r="I39" s="357"/>
      <c r="J39" s="357"/>
      <c r="K39" s="350"/>
      <c r="L39" s="350"/>
      <c r="M39" s="357"/>
      <c r="N39" s="357"/>
      <c r="O39" s="350"/>
      <c r="P39" s="357"/>
      <c r="Q39" s="357"/>
      <c r="R39" s="357"/>
      <c r="S39" s="729"/>
      <c r="T39" s="729"/>
      <c r="U39" s="729"/>
      <c r="V39" s="350"/>
      <c r="W39" s="440"/>
      <c r="X39" s="350"/>
      <c r="Y39" s="350"/>
      <c r="Z39" s="350"/>
      <c r="AA39" s="357"/>
      <c r="AB39" s="358"/>
      <c r="AC39" s="380"/>
      <c r="AD39" s="380"/>
      <c r="AE39" s="380"/>
      <c r="AF39" s="380"/>
      <c r="AG39" s="380"/>
      <c r="AH39" s="358"/>
    </row>
    <row r="40" spans="1:35" ht="18.75" hidden="1" x14ac:dyDescent="0.3">
      <c r="C40" s="365"/>
      <c r="D40" s="395"/>
      <c r="E40" s="775" t="s">
        <v>62</v>
      </c>
      <c r="F40" s="775"/>
      <c r="G40" s="775"/>
      <c r="H40" s="775"/>
      <c r="I40" s="775"/>
      <c r="J40" s="775"/>
      <c r="K40" s="775"/>
      <c r="L40" s="775"/>
      <c r="M40" s="775"/>
      <c r="N40" s="775"/>
      <c r="O40" s="775"/>
      <c r="P40" s="775"/>
      <c r="Q40" s="775"/>
      <c r="R40" s="775"/>
      <c r="S40" s="775"/>
      <c r="T40" s="775"/>
      <c r="U40" s="775"/>
      <c r="V40" s="775"/>
      <c r="W40" s="775"/>
      <c r="X40" s="775"/>
      <c r="Y40" s="775"/>
      <c r="Z40" s="775"/>
      <c r="AA40" s="775"/>
      <c r="AB40" s="775"/>
      <c r="AC40" s="382"/>
      <c r="AD40" s="382"/>
      <c r="AE40" s="382"/>
      <c r="AF40" s="382"/>
      <c r="AG40" s="383"/>
      <c r="AH40" s="376"/>
    </row>
    <row r="41" spans="1:35" ht="57" hidden="1" x14ac:dyDescent="0.25">
      <c r="A41" s="773" t="s">
        <v>41</v>
      </c>
      <c r="B41" s="514"/>
      <c r="C41" s="773" t="s">
        <v>42</v>
      </c>
      <c r="D41" s="289"/>
      <c r="E41" s="314" t="s">
        <v>58</v>
      </c>
      <c r="F41" s="397"/>
      <c r="G41" s="397"/>
      <c r="H41" s="397"/>
      <c r="I41" s="397"/>
      <c r="J41" s="397"/>
      <c r="K41" s="315" t="s">
        <v>129</v>
      </c>
      <c r="L41" s="316" t="s">
        <v>130</v>
      </c>
      <c r="M41" s="314" t="s">
        <v>133</v>
      </c>
      <c r="N41" s="314" t="s">
        <v>132</v>
      </c>
      <c r="O41" s="316" t="s">
        <v>131</v>
      </c>
      <c r="P41" s="314" t="s">
        <v>134</v>
      </c>
      <c r="Q41" s="314" t="s">
        <v>135</v>
      </c>
      <c r="R41" s="314"/>
      <c r="S41" s="730" t="s">
        <v>136</v>
      </c>
      <c r="T41" s="730"/>
      <c r="U41" s="730"/>
      <c r="V41" s="133" t="s">
        <v>137</v>
      </c>
      <c r="W41" s="441"/>
      <c r="X41" s="355"/>
      <c r="Y41" s="362" t="s">
        <v>421</v>
      </c>
      <c r="Z41" s="355"/>
      <c r="AA41" s="45" t="s">
        <v>140</v>
      </c>
      <c r="AB41" s="369" t="s">
        <v>171</v>
      </c>
      <c r="AC41" s="382" t="s">
        <v>425</v>
      </c>
      <c r="AD41" s="382"/>
      <c r="AE41" s="382"/>
      <c r="AF41" s="382"/>
      <c r="AG41" s="383" t="s">
        <v>426</v>
      </c>
      <c r="AH41" s="364"/>
    </row>
    <row r="42" spans="1:35" ht="18.75" hidden="1" x14ac:dyDescent="0.3">
      <c r="A42" s="774"/>
      <c r="B42" s="515"/>
      <c r="C42" s="774"/>
      <c r="D42" s="290"/>
      <c r="E42" s="304"/>
      <c r="F42" s="398"/>
      <c r="G42" s="398"/>
      <c r="H42" s="398"/>
      <c r="I42" s="398"/>
      <c r="J42" s="398"/>
      <c r="K42" s="302" t="s">
        <v>141</v>
      </c>
      <c r="L42" s="293" t="s">
        <v>141</v>
      </c>
      <c r="M42" s="292" t="s">
        <v>141</v>
      </c>
      <c r="N42" s="292" t="s">
        <v>141</v>
      </c>
      <c r="O42" s="293" t="s">
        <v>141</v>
      </c>
      <c r="P42" s="292" t="s">
        <v>141</v>
      </c>
      <c r="Q42" s="292" t="s">
        <v>141</v>
      </c>
      <c r="R42" s="292"/>
      <c r="S42" s="731" t="s">
        <v>141</v>
      </c>
      <c r="T42" s="731"/>
      <c r="U42" s="731"/>
      <c r="V42" s="294" t="s">
        <v>141</v>
      </c>
      <c r="W42" s="438"/>
      <c r="X42" s="303"/>
      <c r="Y42" s="356"/>
      <c r="Z42" s="303"/>
      <c r="AA42" s="292" t="s">
        <v>141</v>
      </c>
      <c r="AB42" s="371" t="s">
        <v>141</v>
      </c>
      <c r="AC42" s="384" t="s">
        <v>141</v>
      </c>
      <c r="AD42" s="384"/>
      <c r="AE42" s="384"/>
      <c r="AF42" s="384"/>
      <c r="AG42" s="384" t="s">
        <v>141</v>
      </c>
      <c r="AH42" s="292"/>
    </row>
    <row r="43" spans="1:35" ht="18.75" hidden="1" x14ac:dyDescent="0.25">
      <c r="A43" s="774"/>
      <c r="B43" s="515"/>
      <c r="C43" s="774"/>
      <c r="D43" s="290"/>
      <c r="E43" s="304"/>
      <c r="F43" s="307"/>
      <c r="G43" s="307"/>
      <c r="H43" s="307"/>
      <c r="I43" s="307"/>
      <c r="J43" s="307"/>
      <c r="K43" s="297"/>
      <c r="L43" s="297"/>
      <c r="M43" s="12"/>
      <c r="N43" s="12"/>
      <c r="O43" s="297"/>
      <c r="P43" s="12"/>
      <c r="Q43" s="12"/>
      <c r="R43" s="12"/>
      <c r="S43" s="729"/>
      <c r="T43" s="729"/>
      <c r="U43" s="729"/>
      <c r="V43" s="300"/>
      <c r="W43" s="440"/>
      <c r="X43" s="301"/>
      <c r="Y43" s="350"/>
      <c r="Z43" s="301"/>
      <c r="AA43" s="12"/>
      <c r="AB43" s="372"/>
      <c r="AC43" s="379"/>
      <c r="AD43" s="379"/>
      <c r="AE43" s="379"/>
      <c r="AF43" s="379"/>
      <c r="AG43" s="379"/>
      <c r="AH43" s="299"/>
    </row>
    <row r="44" spans="1:35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2020'!$A44,'2020'!$G:$G,4)</f>
        <v>160</v>
      </c>
      <c r="F44" s="318"/>
      <c r="G44" s="318"/>
      <c r="H44" s="318"/>
      <c r="I44" s="318"/>
      <c r="J44" s="318"/>
      <c r="K44" s="308">
        <f>ROUND((SUMIFS('2020'!$BL:$BL,'2020'!$B:$B,'Свод 2020'!$A44,'2020'!$G:$G,4))/1000,1)</f>
        <v>12131</v>
      </c>
      <c r="L44" s="308">
        <f>N44-M44</f>
        <v>1834.7</v>
      </c>
      <c r="M44" s="309">
        <f>ROUND((SUMIFS('2020'!$AQ:$AQ,'2020'!$B:$B,'Свод 2020'!$A44,'2020'!$G:$G,4)+SUMIFS('2020'!$BH:$BH,'2020'!$B:$B,'Свод 2020'!$A44,'2020'!$G:$G,4))/1000,1)</f>
        <v>6505.9</v>
      </c>
      <c r="N44" s="309">
        <f>ROUND((SUMIFS('2020'!$BM:$BM,'2020'!$B:$B,'Свод 2020'!$A44,'2020'!$G:$G,4)+SUMIFS('2020'!$CD:$CD,'2020'!$B:$B,'Свод 2020'!$A44,'2020'!$G:$G,4))/1000,1)</f>
        <v>8340.6</v>
      </c>
      <c r="O44" s="308">
        <f>Q44-P44</f>
        <v>375.2</v>
      </c>
      <c r="P44" s="309">
        <f>ROUND(SUMIFS('2020'!$BB:$BB,'2020'!$B:$B,'Свод 2020'!$A44,'2020'!$G:$G,4)/1000,1)</f>
        <v>339.2</v>
      </c>
      <c r="Q44" s="309">
        <f>ROUND(SUMIFS('2020'!$BX:$BX,'2020'!$B:$B,'Свод 2020'!$A44,'2020'!$G:$G,4)/1000,1)</f>
        <v>714.4</v>
      </c>
      <c r="R44" s="309"/>
      <c r="S44" s="732">
        <v>0</v>
      </c>
      <c r="T44" s="732"/>
      <c r="U44" s="732"/>
      <c r="V44" s="310">
        <f>K44+L44+O44+S44</f>
        <v>14340.9</v>
      </c>
      <c r="W44" s="439"/>
      <c r="X44" s="311"/>
      <c r="Y44" s="366">
        <f t="shared" ref="Y44:Y57" si="19">ROUND(N44*AA$63,1)</f>
        <v>6034.5</v>
      </c>
      <c r="Z44" s="311"/>
      <c r="AA44" s="309">
        <f t="shared" ref="AA44:AA57" si="20">ROUND((K44+L44+O44)*AA$63,1)+S44</f>
        <v>10375.700000000001</v>
      </c>
      <c r="AB44" s="370">
        <f t="shared" ref="AB44:AB60" si="21">AA44-V44</f>
        <v>-3965.2</v>
      </c>
      <c r="AC44" s="379"/>
      <c r="AD44" s="379"/>
      <c r="AE44" s="379"/>
      <c r="AF44" s="379"/>
      <c r="AG44" s="379"/>
      <c r="AH44" s="312"/>
      <c r="AI44" s="111">
        <f t="shared" ref="AI44:AI57" si="22">(AA44-S44)/(V44-S44)</f>
        <v>0.72350000000000003</v>
      </c>
    </row>
    <row r="45" spans="1:35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2020'!$A45,'2020'!$G:$G,4)</f>
        <v>418</v>
      </c>
      <c r="F45" s="332"/>
      <c r="G45" s="332"/>
      <c r="H45" s="332"/>
      <c r="I45" s="332"/>
      <c r="J45" s="332"/>
      <c r="K45" s="319">
        <f>ROUND((SUMIFS('2020'!$BL:$BL,'2020'!$B:$B,'Свод 2020'!$A45,'2020'!$G:$G,4))/1000,1)</f>
        <v>31627.8</v>
      </c>
      <c r="L45" s="319">
        <f t="shared" ref="L45:L57" si="23">N45-M45</f>
        <v>6824.7</v>
      </c>
      <c r="M45" s="320">
        <f>ROUND((SUMIFS('2020'!$AQ:$AQ,'2020'!$B:$B,'Свод 2020'!$A45,'2020'!$G:$G,4)+SUMIFS('2020'!$BH:$BH,'2020'!$B:$B,'Свод 2020'!$A45,'2020'!$G:$G,4))/1000,1)</f>
        <v>17277.599999999999</v>
      </c>
      <c r="N45" s="320">
        <f>ROUND((SUMIFS('2020'!$BM:$BM,'2020'!$B:$B,'Свод 2020'!$A45,'2020'!$G:$G,4)+SUMIFS('2020'!$CD:$CD,'2020'!$B:$B,'Свод 2020'!$A45,'2020'!$G:$G,4))/1000,1)</f>
        <v>24102.3</v>
      </c>
      <c r="O45" s="319">
        <f t="shared" ref="O45:O57" si="24">Q45-P45</f>
        <v>876.4</v>
      </c>
      <c r="P45" s="320">
        <f>ROUND(SUMIFS('2020'!$BB:$BB,'2020'!$B:$B,'Свод 2020'!$A45,'2020'!$G:$G,4)/1000,1)</f>
        <v>886.2</v>
      </c>
      <c r="Q45" s="320">
        <f>ROUND(SUMIFS('2020'!$BX:$BX,'2020'!$B:$B,'Свод 2020'!$A45,'2020'!$G:$G,4)/1000,1)</f>
        <v>1762.6</v>
      </c>
      <c r="R45" s="320"/>
      <c r="S45" s="733">
        <v>0</v>
      </c>
      <c r="T45" s="733"/>
      <c r="U45" s="733"/>
      <c r="V45" s="322">
        <f t="shared" ref="V45:V57" si="25">K45+L45+O45+S45</f>
        <v>39328.9</v>
      </c>
      <c r="W45" s="442"/>
      <c r="X45" s="323"/>
      <c r="Y45" s="366">
        <f t="shared" si="19"/>
        <v>17438.2</v>
      </c>
      <c r="Z45" s="323"/>
      <c r="AA45" s="320">
        <f t="shared" si="20"/>
        <v>28454.799999999999</v>
      </c>
      <c r="AB45" s="373">
        <f t="shared" si="21"/>
        <v>-10874.1</v>
      </c>
      <c r="AC45" s="379"/>
      <c r="AD45" s="379"/>
      <c r="AE45" s="379"/>
      <c r="AF45" s="379"/>
      <c r="AG45" s="379"/>
      <c r="AH45" s="324"/>
      <c r="AI45" s="111">
        <f t="shared" si="22"/>
        <v>0.72350999999999999</v>
      </c>
    </row>
    <row r="46" spans="1:35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2020'!$A46,'2020'!$G:$G,4)</f>
        <v>0</v>
      </c>
      <c r="F46" s="332"/>
      <c r="G46" s="332"/>
      <c r="H46" s="332"/>
      <c r="I46" s="332"/>
      <c r="J46" s="332"/>
      <c r="K46" s="319">
        <f>ROUND((SUMIFS('2020'!$BL:$BL,'2020'!$B:$B,'Свод 2020'!$A46,'2020'!$G:$G,4))/1000,1)</f>
        <v>0</v>
      </c>
      <c r="L46" s="319">
        <f t="shared" si="23"/>
        <v>0</v>
      </c>
      <c r="M46" s="320">
        <f>ROUND((SUMIFS('2020'!$AQ:$AQ,'2020'!$B:$B,'Свод 2020'!$A46,'2020'!$G:$G,4)+SUMIFS('2020'!$BH:$BH,'2020'!$B:$B,'Свод 2020'!$A46,'2020'!$G:$G,4))/1000,1)</f>
        <v>0</v>
      </c>
      <c r="N46" s="320">
        <f>ROUND((SUMIFS('2020'!$BM:$BM,'2020'!$B:$B,'Свод 2020'!$A46,'2020'!$G:$G,4)+SUMIFS('2020'!$CD:$CD,'2020'!$B:$B,'Свод 2020'!$A46,'2020'!$G:$G,4))/1000,1)</f>
        <v>0</v>
      </c>
      <c r="O46" s="319">
        <f t="shared" si="24"/>
        <v>0</v>
      </c>
      <c r="P46" s="320">
        <f>ROUND(SUMIFS('2020'!$BB:$BB,'2020'!$B:$B,'Свод 2020'!$A46,'2020'!$G:$G,4)/1000,1)</f>
        <v>0</v>
      </c>
      <c r="Q46" s="320">
        <f>ROUND(SUMIFS('2020'!$BX:$BX,'2020'!$B:$B,'Свод 2020'!$A46,'2020'!$G:$G,4)/1000,1)</f>
        <v>0</v>
      </c>
      <c r="R46" s="320"/>
      <c r="S46" s="733">
        <v>0</v>
      </c>
      <c r="T46" s="733"/>
      <c r="U46" s="733"/>
      <c r="V46" s="322">
        <f t="shared" si="25"/>
        <v>0</v>
      </c>
      <c r="W46" s="442"/>
      <c r="X46" s="323"/>
      <c r="Y46" s="366">
        <f t="shared" si="19"/>
        <v>0</v>
      </c>
      <c r="Z46" s="323"/>
      <c r="AA46" s="320">
        <f t="shared" si="20"/>
        <v>0</v>
      </c>
      <c r="AB46" s="373">
        <f t="shared" si="21"/>
        <v>0</v>
      </c>
      <c r="AC46" s="379"/>
      <c r="AD46" s="379"/>
      <c r="AE46" s="379"/>
      <c r="AF46" s="379"/>
      <c r="AG46" s="379"/>
      <c r="AH46" s="324"/>
      <c r="AI46" s="111" t="e">
        <f t="shared" si="22"/>
        <v>#DIV/0!</v>
      </c>
    </row>
    <row r="47" spans="1:35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2020'!$A47,'2020'!$G:$G,4)</f>
        <v>822</v>
      </c>
      <c r="F47" s="332"/>
      <c r="G47" s="332"/>
      <c r="H47" s="332"/>
      <c r="I47" s="332"/>
      <c r="J47" s="332"/>
      <c r="K47" s="319">
        <f>ROUND((SUMIFS('2020'!$BL:$BL,'2020'!$B:$B,'Свод 2020'!$A47,'2020'!$G:$G,4))/1000,1)</f>
        <v>55364.6</v>
      </c>
      <c r="L47" s="319">
        <f t="shared" si="23"/>
        <v>13064.6</v>
      </c>
      <c r="M47" s="320">
        <f>ROUND((SUMIFS('2020'!$AQ:$AQ,'2020'!$B:$B,'Свод 2020'!$A47,'2020'!$G:$G,4)+SUMIFS('2020'!$BH:$BH,'2020'!$B:$B,'Свод 2020'!$A47,'2020'!$G:$G,4))/1000,1)</f>
        <v>30033.599999999999</v>
      </c>
      <c r="N47" s="320">
        <f>ROUND((SUMIFS('2020'!$BM:$BM,'2020'!$B:$B,'Свод 2020'!$A47,'2020'!$G:$G,4)+SUMIFS('2020'!$CD:$CD,'2020'!$B:$B,'Свод 2020'!$A47,'2020'!$G:$G,4))/1000,1)</f>
        <v>43098.2</v>
      </c>
      <c r="O47" s="319">
        <f t="shared" si="24"/>
        <v>1998.8</v>
      </c>
      <c r="P47" s="320">
        <f>ROUND(SUMIFS('2020'!$BB:$BB,'2020'!$B:$B,'Свод 2020'!$A47,'2020'!$G:$G,4)/1000,1)</f>
        <v>1551.8</v>
      </c>
      <c r="Q47" s="320">
        <f>ROUND(SUMIFS('2020'!$BX:$BX,'2020'!$B:$B,'Свод 2020'!$A47,'2020'!$G:$G,4)/1000,1)</f>
        <v>3550.6</v>
      </c>
      <c r="R47" s="320"/>
      <c r="S47" s="733">
        <v>0</v>
      </c>
      <c r="T47" s="733"/>
      <c r="U47" s="733"/>
      <c r="V47" s="322">
        <f t="shared" si="25"/>
        <v>70428</v>
      </c>
      <c r="W47" s="442"/>
      <c r="X47" s="323"/>
      <c r="Y47" s="366">
        <f t="shared" si="19"/>
        <v>31181.9</v>
      </c>
      <c r="Z47" s="323"/>
      <c r="AA47" s="320">
        <f t="shared" si="20"/>
        <v>50955.199999999997</v>
      </c>
      <c r="AB47" s="373">
        <f t="shared" si="21"/>
        <v>-19472.8</v>
      </c>
      <c r="AC47" s="379"/>
      <c r="AD47" s="379"/>
      <c r="AE47" s="379"/>
      <c r="AF47" s="379"/>
      <c r="AG47" s="379"/>
      <c r="AH47" s="324"/>
      <c r="AI47" s="111">
        <f t="shared" si="22"/>
        <v>0.72350999999999999</v>
      </c>
    </row>
    <row r="48" spans="1:35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2020'!$A48,'2020'!$G:$G,4)</f>
        <v>434</v>
      </c>
      <c r="F48" s="332"/>
      <c r="G48" s="332"/>
      <c r="H48" s="332"/>
      <c r="I48" s="332"/>
      <c r="J48" s="332"/>
      <c r="K48" s="319">
        <f>ROUND((SUMIFS('2020'!$BL:$BL,'2020'!$B:$B,'Свод 2020'!$A48,'2020'!$G:$G,4))/1000,1)</f>
        <v>32886.6</v>
      </c>
      <c r="L48" s="319">
        <f t="shared" si="23"/>
        <v>2697.5</v>
      </c>
      <c r="M48" s="320">
        <f>ROUND((SUMIFS('2020'!$AQ:$AQ,'2020'!$B:$B,'Свод 2020'!$A48,'2020'!$G:$G,4)+SUMIFS('2020'!$BH:$BH,'2020'!$B:$B,'Свод 2020'!$A48,'2020'!$G:$G,4))/1000,1)</f>
        <v>17630.2</v>
      </c>
      <c r="N48" s="320">
        <f>ROUND((SUMIFS('2020'!$BM:$BM,'2020'!$B:$B,'Свод 2020'!$A48,'2020'!$G:$G,4)+SUMIFS('2020'!$CD:$CD,'2020'!$B:$B,'Свод 2020'!$A48,'2020'!$G:$G,4))/1000,1)</f>
        <v>20327.7</v>
      </c>
      <c r="O48" s="319">
        <f t="shared" si="24"/>
        <v>1363.5</v>
      </c>
      <c r="P48" s="320">
        <f>ROUND(SUMIFS('2020'!$BB:$BB,'2020'!$B:$B,'Свод 2020'!$A48,'2020'!$G:$G,4)/1000,1)</f>
        <v>920.1</v>
      </c>
      <c r="Q48" s="320">
        <f>ROUND(SUMIFS('2020'!$BX:$BX,'2020'!$B:$B,'Свод 2020'!$A48,'2020'!$G:$G,4)/1000,1)</f>
        <v>2283.6</v>
      </c>
      <c r="R48" s="349"/>
      <c r="S48" s="734">
        <v>1700</v>
      </c>
      <c r="T48" s="734"/>
      <c r="U48" s="734"/>
      <c r="V48" s="322">
        <f t="shared" si="25"/>
        <v>38647.599999999999</v>
      </c>
      <c r="W48" s="442"/>
      <c r="X48" s="323"/>
      <c r="Y48" s="366">
        <f t="shared" si="19"/>
        <v>14707.2</v>
      </c>
      <c r="Z48" s="323"/>
      <c r="AA48" s="320">
        <f t="shared" si="20"/>
        <v>28431.9</v>
      </c>
      <c r="AB48" s="373">
        <f t="shared" si="21"/>
        <v>-10215.700000000001</v>
      </c>
      <c r="AC48" s="379"/>
      <c r="AD48" s="379"/>
      <c r="AE48" s="379"/>
      <c r="AF48" s="379"/>
      <c r="AG48" s="379"/>
      <c r="AH48" s="324"/>
      <c r="AI48" s="111">
        <f t="shared" si="22"/>
        <v>0.72350999999999999</v>
      </c>
    </row>
    <row r="49" spans="1:35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2020'!$A49,'2020'!$G:$G,4)</f>
        <v>499</v>
      </c>
      <c r="F49" s="332"/>
      <c r="G49" s="332"/>
      <c r="H49" s="332"/>
      <c r="I49" s="332"/>
      <c r="J49" s="332"/>
      <c r="K49" s="319">
        <f>ROUND((SUMIFS('2020'!$BL:$BL,'2020'!$B:$B,'Свод 2020'!$A49,'2020'!$G:$G,4))/1000,1)</f>
        <v>33830.300000000003</v>
      </c>
      <c r="L49" s="319">
        <f t="shared" si="23"/>
        <v>14369.3</v>
      </c>
      <c r="M49" s="320">
        <f>ROUND((SUMIFS('2020'!$AQ:$AQ,'2020'!$B:$B,'Свод 2020'!$A49,'2020'!$G:$G,4)+SUMIFS('2020'!$BH:$BH,'2020'!$B:$B,'Свод 2020'!$A49,'2020'!$G:$G,4))/1000,1)</f>
        <v>18051.900000000001</v>
      </c>
      <c r="N49" s="320">
        <f>ROUND((SUMIFS('2020'!$BM:$BM,'2020'!$B:$B,'Свод 2020'!$A49,'2020'!$G:$G,4)+SUMIFS('2020'!$CD:$CD,'2020'!$B:$B,'Свод 2020'!$A49,'2020'!$G:$G,4))/1000,1)</f>
        <v>32421.200000000001</v>
      </c>
      <c r="O49" s="319">
        <f t="shared" si="24"/>
        <v>1481.9</v>
      </c>
      <c r="P49" s="320">
        <f>ROUND(SUMIFS('2020'!$BB:$BB,'2020'!$B:$B,'Свод 2020'!$A49,'2020'!$G:$G,4)/1000,1)</f>
        <v>952.9</v>
      </c>
      <c r="Q49" s="320">
        <f>ROUND(SUMIFS('2020'!$BX:$BX,'2020'!$B:$B,'Свод 2020'!$A49,'2020'!$G:$G,4)/1000,1)</f>
        <v>2434.8000000000002</v>
      </c>
      <c r="R49" s="349"/>
      <c r="S49" s="734">
        <v>22700</v>
      </c>
      <c r="T49" s="734"/>
      <c r="U49" s="734"/>
      <c r="V49" s="322">
        <f t="shared" si="25"/>
        <v>72381.5</v>
      </c>
      <c r="W49" s="442"/>
      <c r="X49" s="323"/>
      <c r="Y49" s="366">
        <f t="shared" si="19"/>
        <v>23457</v>
      </c>
      <c r="Z49" s="323"/>
      <c r="AA49" s="320">
        <f t="shared" si="20"/>
        <v>58644.9</v>
      </c>
      <c r="AB49" s="373">
        <f t="shared" si="21"/>
        <v>-13736.6</v>
      </c>
      <c r="AC49" s="379"/>
      <c r="AD49" s="379"/>
      <c r="AE49" s="379"/>
      <c r="AF49" s="379"/>
      <c r="AG49" s="379"/>
      <c r="AH49" s="324"/>
      <c r="AI49" s="111">
        <f t="shared" si="22"/>
        <v>0.72350999999999999</v>
      </c>
    </row>
    <row r="50" spans="1:35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2020'!$A50,'2020'!$G:$G,4)</f>
        <v>112</v>
      </c>
      <c r="F50" s="332"/>
      <c r="G50" s="332"/>
      <c r="H50" s="332"/>
      <c r="I50" s="332"/>
      <c r="J50" s="332"/>
      <c r="K50" s="319">
        <f>ROUND((SUMIFS('2020'!$BL:$BL,'2020'!$B:$B,'Свод 2020'!$A50,'2020'!$G:$G,4))/1000,1)</f>
        <v>8430.2000000000007</v>
      </c>
      <c r="L50" s="319">
        <f t="shared" si="23"/>
        <v>1970.1</v>
      </c>
      <c r="M50" s="320">
        <f>ROUND((SUMIFS('2020'!$AQ:$AQ,'2020'!$B:$B,'Свод 2020'!$A50,'2020'!$G:$G,4)+SUMIFS('2020'!$BH:$BH,'2020'!$B:$B,'Свод 2020'!$A50,'2020'!$G:$G,4))/1000,1)</f>
        <v>4497.8999999999996</v>
      </c>
      <c r="N50" s="320">
        <f>ROUND((SUMIFS('2020'!$BM:$BM,'2020'!$B:$B,'Свод 2020'!$A50,'2020'!$G:$G,4)+SUMIFS('2020'!$CD:$CD,'2020'!$B:$B,'Свод 2020'!$A50,'2020'!$G:$G,4))/1000,1)</f>
        <v>6468</v>
      </c>
      <c r="O50" s="319">
        <f t="shared" si="24"/>
        <v>312</v>
      </c>
      <c r="P50" s="320">
        <f>ROUND(SUMIFS('2020'!$BB:$BB,'2020'!$B:$B,'Свод 2020'!$A50,'2020'!$G:$G,4)/1000,1)</f>
        <v>237.4</v>
      </c>
      <c r="Q50" s="320">
        <f>ROUND(SUMIFS('2020'!$BX:$BX,'2020'!$B:$B,'Свод 2020'!$A50,'2020'!$G:$G,4)/1000,1)</f>
        <v>549.4</v>
      </c>
      <c r="R50" s="349"/>
      <c r="S50" s="734">
        <v>3343</v>
      </c>
      <c r="T50" s="734"/>
      <c r="U50" s="734"/>
      <c r="V50" s="322">
        <f t="shared" si="25"/>
        <v>14055.3</v>
      </c>
      <c r="W50" s="442"/>
      <c r="X50" s="323"/>
      <c r="Y50" s="366">
        <f t="shared" si="19"/>
        <v>4679.6000000000004</v>
      </c>
      <c r="Z50" s="323"/>
      <c r="AA50" s="320">
        <f t="shared" si="20"/>
        <v>11093.4</v>
      </c>
      <c r="AB50" s="373">
        <f t="shared" si="21"/>
        <v>-2961.9</v>
      </c>
      <c r="AC50" s="379"/>
      <c r="AD50" s="379"/>
      <c r="AE50" s="379"/>
      <c r="AF50" s="379"/>
      <c r="AG50" s="379"/>
      <c r="AH50" s="324"/>
      <c r="AI50" s="111">
        <f t="shared" si="22"/>
        <v>0.72350000000000003</v>
      </c>
    </row>
    <row r="51" spans="1:35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2020'!$A51,'2020'!$G:$G,4)</f>
        <v>139</v>
      </c>
      <c r="F51" s="332"/>
      <c r="G51" s="332"/>
      <c r="H51" s="332"/>
      <c r="I51" s="332"/>
      <c r="J51" s="332"/>
      <c r="K51" s="319">
        <f>ROUND((SUMIFS('2020'!$BL:$BL,'2020'!$B:$B,'Свод 2020'!$A51,'2020'!$G:$G,4))/1000,1)</f>
        <v>10550.3</v>
      </c>
      <c r="L51" s="319">
        <f t="shared" si="23"/>
        <v>6653.5</v>
      </c>
      <c r="M51" s="320">
        <f>ROUND((SUMIFS('2020'!$AQ:$AQ,'2020'!$B:$B,'Свод 2020'!$A51,'2020'!$G:$G,4)+SUMIFS('2020'!$BH:$BH,'2020'!$B:$B,'Свод 2020'!$A51,'2020'!$G:$G,4))/1000,1)</f>
        <v>5662.6</v>
      </c>
      <c r="N51" s="320">
        <f>ROUND((SUMIFS('2020'!$BM:$BM,'2020'!$B:$B,'Свод 2020'!$A51,'2020'!$G:$G,4)+SUMIFS('2020'!$CD:$CD,'2020'!$B:$B,'Свод 2020'!$A51,'2020'!$G:$G,4))/1000,1)</f>
        <v>12316.1</v>
      </c>
      <c r="O51" s="319">
        <f t="shared" si="24"/>
        <v>569.29999999999995</v>
      </c>
      <c r="P51" s="320">
        <f>ROUND(SUMIFS('2020'!$BB:$BB,'2020'!$B:$B,'Свод 2020'!$A51,'2020'!$G:$G,4)/1000,1)</f>
        <v>294.7</v>
      </c>
      <c r="Q51" s="320">
        <f>ROUND(SUMIFS('2020'!$BX:$BX,'2020'!$B:$B,'Свод 2020'!$A51,'2020'!$G:$G,4)/1000,1)</f>
        <v>864</v>
      </c>
      <c r="R51" s="349"/>
      <c r="S51" s="734">
        <v>1429.3</v>
      </c>
      <c r="T51" s="734"/>
      <c r="U51" s="734"/>
      <c r="V51" s="322">
        <f t="shared" si="25"/>
        <v>19202.400000000001</v>
      </c>
      <c r="W51" s="442"/>
      <c r="X51" s="323"/>
      <c r="Y51" s="366">
        <f t="shared" si="19"/>
        <v>8910.7999999999993</v>
      </c>
      <c r="Z51" s="323"/>
      <c r="AA51" s="320">
        <f t="shared" si="20"/>
        <v>14288.3</v>
      </c>
      <c r="AB51" s="373">
        <f t="shared" si="21"/>
        <v>-4914.1000000000004</v>
      </c>
      <c r="AC51" s="379"/>
      <c r="AD51" s="379"/>
      <c r="AE51" s="379"/>
      <c r="AF51" s="379"/>
      <c r="AG51" s="379"/>
      <c r="AH51" s="324"/>
      <c r="AI51" s="111">
        <f t="shared" si="22"/>
        <v>0.72350999999999999</v>
      </c>
    </row>
    <row r="52" spans="1:35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2020'!$A52,'2020'!$G:$G,4)</f>
        <v>310</v>
      </c>
      <c r="F52" s="332"/>
      <c r="G52" s="332"/>
      <c r="H52" s="332"/>
      <c r="I52" s="332"/>
      <c r="J52" s="332"/>
      <c r="K52" s="319">
        <f>ROUND((SUMIFS('2020'!$BL:$BL,'2020'!$B:$B,'Свод 2020'!$A52,'2020'!$G:$G,4))/1000,1)</f>
        <v>20503.2</v>
      </c>
      <c r="L52" s="319">
        <f t="shared" si="23"/>
        <v>4672.8999999999996</v>
      </c>
      <c r="M52" s="320">
        <f>ROUND((SUMIFS('2020'!$AQ:$AQ,'2020'!$B:$B,'Свод 2020'!$A52,'2020'!$G:$G,4)+SUMIFS('2020'!$BH:$BH,'2020'!$B:$B,'Свод 2020'!$A52,'2020'!$G:$G,4))/1000,1)</f>
        <v>10943.7</v>
      </c>
      <c r="N52" s="320">
        <f>ROUND((SUMIFS('2020'!$BM:$BM,'2020'!$B:$B,'Свод 2020'!$A52,'2020'!$G:$G,4)+SUMIFS('2020'!$CD:$CD,'2020'!$B:$B,'Свод 2020'!$A52,'2020'!$G:$G,4))/1000,1)</f>
        <v>15616.6</v>
      </c>
      <c r="O52" s="319">
        <f t="shared" si="24"/>
        <v>962.4</v>
      </c>
      <c r="P52" s="320">
        <f>ROUND(SUMIFS('2020'!$BB:$BB,'2020'!$B:$B,'Свод 2020'!$A52,'2020'!$G:$G,4)/1000,1)</f>
        <v>577.70000000000005</v>
      </c>
      <c r="Q52" s="320">
        <f>ROUND(SUMIFS('2020'!$BX:$BX,'2020'!$B:$B,'Свод 2020'!$A52,'2020'!$G:$G,4)/1000,1)</f>
        <v>1540.1</v>
      </c>
      <c r="R52" s="349"/>
      <c r="S52" s="734">
        <v>15645.2</v>
      </c>
      <c r="T52" s="734"/>
      <c r="U52" s="734"/>
      <c r="V52" s="322">
        <f t="shared" si="25"/>
        <v>41783.699999999997</v>
      </c>
      <c r="W52" s="442"/>
      <c r="X52" s="323"/>
      <c r="Y52" s="366">
        <f t="shared" si="19"/>
        <v>11298.7</v>
      </c>
      <c r="Z52" s="323"/>
      <c r="AA52" s="320">
        <f t="shared" si="20"/>
        <v>34556.6</v>
      </c>
      <c r="AB52" s="373">
        <f t="shared" si="21"/>
        <v>-7227.1</v>
      </c>
      <c r="AC52" s="379"/>
      <c r="AD52" s="379"/>
      <c r="AE52" s="379"/>
      <c r="AF52" s="379"/>
      <c r="AG52" s="379"/>
      <c r="AH52" s="324"/>
      <c r="AI52" s="111">
        <f t="shared" si="22"/>
        <v>0.72350999999999999</v>
      </c>
    </row>
    <row r="53" spans="1:35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2020'!$A53,'2020'!$G:$G,4)</f>
        <v>70</v>
      </c>
      <c r="F53" s="332"/>
      <c r="G53" s="332"/>
      <c r="H53" s="332"/>
      <c r="I53" s="332"/>
      <c r="J53" s="332"/>
      <c r="K53" s="319">
        <f>ROUND((SUMIFS('2020'!$BL:$BL,'2020'!$B:$B,'Свод 2020'!$A53,'2020'!$G:$G,4))/1000,1)</f>
        <v>5356.7</v>
      </c>
      <c r="L53" s="319">
        <f t="shared" si="23"/>
        <v>581.20000000000005</v>
      </c>
      <c r="M53" s="320">
        <f>ROUND((SUMIFS('2020'!$AQ:$AQ,'2020'!$B:$B,'Свод 2020'!$A53,'2020'!$G:$G,4)+SUMIFS('2020'!$BH:$BH,'2020'!$B:$B,'Свод 2020'!$A53,'2020'!$G:$G,4))/1000,1)</f>
        <v>2891.5</v>
      </c>
      <c r="N53" s="320">
        <f>ROUND((SUMIFS('2020'!$BM:$BM,'2020'!$B:$B,'Свод 2020'!$A53,'2020'!$G:$G,4)+SUMIFS('2020'!$CD:$CD,'2020'!$B:$B,'Свод 2020'!$A53,'2020'!$G:$G,4))/1000,1)</f>
        <v>3472.7</v>
      </c>
      <c r="O53" s="319">
        <f t="shared" si="24"/>
        <v>210.1</v>
      </c>
      <c r="P53" s="320">
        <f>ROUND(SUMIFS('2020'!$BB:$BB,'2020'!$B:$B,'Свод 2020'!$A53,'2020'!$G:$G,4)/1000,1)</f>
        <v>148.4</v>
      </c>
      <c r="Q53" s="320">
        <f>ROUND(SUMIFS('2020'!$BX:$BX,'2020'!$B:$B,'Свод 2020'!$A53,'2020'!$G:$G,4)/1000,1)</f>
        <v>358.5</v>
      </c>
      <c r="R53" s="349"/>
      <c r="S53" s="734">
        <v>3.4</v>
      </c>
      <c r="T53" s="734"/>
      <c r="U53" s="734"/>
      <c r="V53" s="322">
        <f t="shared" si="25"/>
        <v>6151.4</v>
      </c>
      <c r="W53" s="442"/>
      <c r="X53" s="323"/>
      <c r="Y53" s="366">
        <f t="shared" si="19"/>
        <v>2512.5</v>
      </c>
      <c r="Z53" s="323"/>
      <c r="AA53" s="320">
        <f t="shared" si="20"/>
        <v>4451.5</v>
      </c>
      <c r="AB53" s="373">
        <f t="shared" si="21"/>
        <v>-1699.9</v>
      </c>
      <c r="AC53" s="379"/>
      <c r="AD53" s="379"/>
      <c r="AE53" s="379"/>
      <c r="AF53" s="379"/>
      <c r="AG53" s="379"/>
      <c r="AH53" s="324"/>
      <c r="AI53" s="111">
        <f t="shared" si="22"/>
        <v>0.72350000000000003</v>
      </c>
    </row>
    <row r="54" spans="1:35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2020'!$A54,'2020'!$G:$G,4)</f>
        <v>132</v>
      </c>
      <c r="F54" s="332"/>
      <c r="G54" s="332"/>
      <c r="H54" s="332"/>
      <c r="I54" s="332"/>
      <c r="J54" s="332"/>
      <c r="K54" s="319">
        <f>ROUND((SUMIFS('2020'!$BL:$BL,'2020'!$B:$B,'Свод 2020'!$A54,'2020'!$G:$G,4))/1000,1)</f>
        <v>9935.6</v>
      </c>
      <c r="L54" s="319">
        <f t="shared" si="23"/>
        <v>2041</v>
      </c>
      <c r="M54" s="320">
        <f>ROUND((SUMIFS('2020'!$AQ:$AQ,'2020'!$B:$B,'Свод 2020'!$A54,'2020'!$G:$G,4)+SUMIFS('2020'!$BH:$BH,'2020'!$B:$B,'Свод 2020'!$A54,'2020'!$G:$G,4))/1000,1)</f>
        <v>5301.1</v>
      </c>
      <c r="N54" s="320">
        <f>ROUND((SUMIFS('2020'!$BM:$BM,'2020'!$B:$B,'Свод 2020'!$A54,'2020'!$G:$G,4)+SUMIFS('2020'!$CD:$CD,'2020'!$B:$B,'Свод 2020'!$A54,'2020'!$G:$G,4))/1000,1)</f>
        <v>7342.1</v>
      </c>
      <c r="O54" s="319">
        <f t="shared" si="24"/>
        <v>510.2</v>
      </c>
      <c r="P54" s="320">
        <f>ROUND(SUMIFS('2020'!$BB:$BB,'2020'!$B:$B,'Свод 2020'!$A54,'2020'!$G:$G,4)/1000,1)</f>
        <v>279.8</v>
      </c>
      <c r="Q54" s="320">
        <f>ROUND(SUMIFS('2020'!$BX:$BX,'2020'!$B:$B,'Свод 2020'!$A54,'2020'!$G:$G,4)/1000,1)</f>
        <v>790</v>
      </c>
      <c r="R54" s="349"/>
      <c r="S54" s="734">
        <v>256.89999999999998</v>
      </c>
      <c r="T54" s="734"/>
      <c r="U54" s="734"/>
      <c r="V54" s="322">
        <f t="shared" si="25"/>
        <v>12743.7</v>
      </c>
      <c r="W54" s="442"/>
      <c r="X54" s="323"/>
      <c r="Y54" s="366">
        <f t="shared" si="19"/>
        <v>5312.1</v>
      </c>
      <c r="Z54" s="323"/>
      <c r="AA54" s="320">
        <f t="shared" si="20"/>
        <v>9291.2000000000007</v>
      </c>
      <c r="AB54" s="373">
        <f t="shared" si="21"/>
        <v>-3452.5</v>
      </c>
      <c r="AC54" s="379"/>
      <c r="AD54" s="379"/>
      <c r="AE54" s="379"/>
      <c r="AF54" s="379"/>
      <c r="AG54" s="379"/>
      <c r="AH54" s="324"/>
      <c r="AI54" s="111">
        <f t="shared" si="22"/>
        <v>0.72350999999999999</v>
      </c>
    </row>
    <row r="55" spans="1:35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2020'!$A55,'2020'!$G:$G,4)</f>
        <v>127</v>
      </c>
      <c r="F55" s="332"/>
      <c r="G55" s="332"/>
      <c r="H55" s="332"/>
      <c r="I55" s="332"/>
      <c r="J55" s="332"/>
      <c r="K55" s="319">
        <f>ROUND((SUMIFS('2020'!$BL:$BL,'2020'!$B:$B,'Свод 2020'!$A55,'2020'!$G:$G,4))/1000,1)</f>
        <v>9559.2999999999993</v>
      </c>
      <c r="L55" s="319">
        <f t="shared" si="23"/>
        <v>3830.4</v>
      </c>
      <c r="M55" s="320">
        <f>ROUND((SUMIFS('2020'!$AQ:$AQ,'2020'!$B:$B,'Свод 2020'!$A55,'2020'!$G:$G,4)+SUMIFS('2020'!$BH:$BH,'2020'!$B:$B,'Свод 2020'!$A55,'2020'!$G:$G,4))/1000,1)</f>
        <v>5100.3</v>
      </c>
      <c r="N55" s="320">
        <f>ROUND((SUMIFS('2020'!$BM:$BM,'2020'!$B:$B,'Свод 2020'!$A55,'2020'!$G:$G,4)+SUMIFS('2020'!$CD:$CD,'2020'!$B:$B,'Свод 2020'!$A55,'2020'!$G:$G,4))/1000,1)</f>
        <v>8930.7000000000007</v>
      </c>
      <c r="O55" s="319">
        <f t="shared" si="24"/>
        <v>1024.8</v>
      </c>
      <c r="P55" s="320">
        <f>ROUND(SUMIFS('2020'!$BB:$BB,'2020'!$B:$B,'Свод 2020'!$A55,'2020'!$G:$G,4)/1000,1)</f>
        <v>269.2</v>
      </c>
      <c r="Q55" s="320">
        <f>ROUND(SUMIFS('2020'!$BX:$BX,'2020'!$B:$B,'Свод 2020'!$A55,'2020'!$G:$G,4)/1000,1)</f>
        <v>1294</v>
      </c>
      <c r="R55" s="349"/>
      <c r="S55" s="734">
        <v>5000</v>
      </c>
      <c r="T55" s="734"/>
      <c r="U55" s="734"/>
      <c r="V55" s="322">
        <f t="shared" si="25"/>
        <v>19414.5</v>
      </c>
      <c r="W55" s="442"/>
      <c r="X55" s="323"/>
      <c r="Y55" s="366">
        <f t="shared" si="19"/>
        <v>6461.4</v>
      </c>
      <c r="Z55" s="323"/>
      <c r="AA55" s="320">
        <f t="shared" si="20"/>
        <v>15429</v>
      </c>
      <c r="AB55" s="373">
        <f t="shared" si="21"/>
        <v>-3985.5</v>
      </c>
      <c r="AC55" s="379"/>
      <c r="AD55" s="379"/>
      <c r="AE55" s="379"/>
      <c r="AF55" s="379"/>
      <c r="AG55" s="379"/>
      <c r="AH55" s="324"/>
      <c r="AI55" s="111">
        <f t="shared" si="22"/>
        <v>0.72350999999999999</v>
      </c>
    </row>
    <row r="56" spans="1:35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2020'!$A56,'2020'!$G:$G,4)</f>
        <v>119</v>
      </c>
      <c r="F56" s="331"/>
      <c r="G56" s="331"/>
      <c r="H56" s="331"/>
      <c r="I56" s="331"/>
      <c r="J56" s="331"/>
      <c r="K56" s="319">
        <f>ROUND((SUMIFS('2020'!$BL:$BL,'2020'!$B:$B,'Свод 2020'!$A56,'2020'!$G:$G,4))/1000,1)</f>
        <v>8957.1</v>
      </c>
      <c r="L56" s="326">
        <f t="shared" si="23"/>
        <v>1084.9000000000001</v>
      </c>
      <c r="M56" s="320">
        <f>ROUND((SUMIFS('2020'!$AQ:$AQ,'2020'!$B:$B,'Свод 2020'!$A56,'2020'!$G:$G,4)+SUMIFS('2020'!$BH:$BH,'2020'!$B:$B,'Свод 2020'!$A56,'2020'!$G:$G,4))/1000,1)</f>
        <v>4779</v>
      </c>
      <c r="N56" s="320">
        <f>ROUND((SUMIFS('2020'!$BM:$BM,'2020'!$B:$B,'Свод 2020'!$A56,'2020'!$G:$G,4)+SUMIFS('2020'!$CD:$CD,'2020'!$B:$B,'Свод 2020'!$A56,'2020'!$G:$G,4))/1000,1)</f>
        <v>5863.9</v>
      </c>
      <c r="O56" s="326">
        <f t="shared" si="24"/>
        <v>516.4</v>
      </c>
      <c r="P56" s="320">
        <f>ROUND(SUMIFS('2020'!$BB:$BB,'2020'!$B:$B,'Свод 2020'!$A56,'2020'!$G:$G,4)/1000,1)</f>
        <v>252.3</v>
      </c>
      <c r="Q56" s="320">
        <f>ROUND(SUMIFS('2020'!$BX:$BX,'2020'!$B:$B,'Свод 2020'!$A56,'2020'!$G:$G,4)/1000,1)</f>
        <v>768.7</v>
      </c>
      <c r="R56" s="327"/>
      <c r="S56" s="735">
        <v>0</v>
      </c>
      <c r="T56" s="735"/>
      <c r="U56" s="735"/>
      <c r="V56" s="329">
        <f t="shared" si="25"/>
        <v>10558.4</v>
      </c>
      <c r="W56" s="443"/>
      <c r="X56" s="330"/>
      <c r="Y56" s="366">
        <f t="shared" si="19"/>
        <v>4242.6000000000004</v>
      </c>
      <c r="Z56" s="330"/>
      <c r="AA56" s="320">
        <f t="shared" si="20"/>
        <v>7639.1</v>
      </c>
      <c r="AB56" s="373">
        <f t="shared" si="21"/>
        <v>-2919.3</v>
      </c>
      <c r="AC56" s="379"/>
      <c r="AD56" s="379"/>
      <c r="AE56" s="379"/>
      <c r="AF56" s="379"/>
      <c r="AG56" s="379"/>
      <c r="AH56" s="324"/>
      <c r="AI56" s="111">
        <f t="shared" si="22"/>
        <v>0.72350999999999999</v>
      </c>
    </row>
    <row r="57" spans="1:35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2020'!$A57,'2020'!$G:$G,4)</f>
        <v>187</v>
      </c>
      <c r="F57" s="332"/>
      <c r="G57" s="332"/>
      <c r="H57" s="332"/>
      <c r="I57" s="332"/>
      <c r="J57" s="332"/>
      <c r="K57" s="319">
        <f>ROUND((SUMIFS('2020'!$BL:$BL,'2020'!$B:$B,'Свод 2020'!$A57,'2020'!$G:$G,4))/1000,1)</f>
        <v>14075.5</v>
      </c>
      <c r="L57" s="319">
        <f t="shared" si="23"/>
        <v>8824.2000000000007</v>
      </c>
      <c r="M57" s="320">
        <f>ROUND((SUMIFS('2020'!$AQ:$AQ,'2020'!$B:$B,'Свод 2020'!$A57,'2020'!$G:$G,4)+SUMIFS('2020'!$BH:$BH,'2020'!$B:$B,'Свод 2020'!$A57,'2020'!$G:$G,4))/1000,1)</f>
        <v>7509.9</v>
      </c>
      <c r="N57" s="320">
        <f>ROUND((SUMIFS('2020'!$BM:$BM,'2020'!$B:$B,'Свод 2020'!$A57,'2020'!$G:$G,4)+SUMIFS('2020'!$CD:$CD,'2020'!$B:$B,'Свод 2020'!$A57,'2020'!$G:$G,4))/1000,1)</f>
        <v>16334.1</v>
      </c>
      <c r="O57" s="319">
        <f t="shared" si="24"/>
        <v>766</v>
      </c>
      <c r="P57" s="320">
        <f>ROUND(SUMIFS('2020'!$BB:$BB,'2020'!$B:$B,'Свод 2020'!$A57,'2020'!$G:$G,4)/1000,1)</f>
        <v>396.4</v>
      </c>
      <c r="Q57" s="320">
        <f>ROUND(SUMIFS('2020'!$BX:$BX,'2020'!$B:$B,'Свод 2020'!$A57,'2020'!$G:$G,4)/1000,1)</f>
        <v>1162.4000000000001</v>
      </c>
      <c r="R57" s="349"/>
      <c r="S57" s="734">
        <v>9244.4</v>
      </c>
      <c r="T57" s="734"/>
      <c r="U57" s="734"/>
      <c r="V57" s="322">
        <f t="shared" si="25"/>
        <v>32910.1</v>
      </c>
      <c r="W57" s="442"/>
      <c r="X57" s="323"/>
      <c r="Y57" s="366">
        <f t="shared" si="19"/>
        <v>11817.8</v>
      </c>
      <c r="Z57" s="323"/>
      <c r="AA57" s="320">
        <f t="shared" si="20"/>
        <v>26366.7</v>
      </c>
      <c r="AB57" s="373">
        <f t="shared" si="21"/>
        <v>-6543.4</v>
      </c>
      <c r="AC57" s="385"/>
      <c r="AD57" s="385"/>
      <c r="AE57" s="385"/>
      <c r="AF57" s="385"/>
      <c r="AG57" s="385"/>
      <c r="AH57" s="324"/>
      <c r="AI57" s="111">
        <f t="shared" si="22"/>
        <v>0.72350999999999999</v>
      </c>
    </row>
    <row r="58" spans="1:35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31"/>
      <c r="J58" s="331"/>
      <c r="K58" s="326">
        <f t="shared" ref="K58:AA58" si="26">SUM(K44:K57)</f>
        <v>253208.2</v>
      </c>
      <c r="L58" s="326">
        <f t="shared" si="26"/>
        <v>68449</v>
      </c>
      <c r="M58" s="326">
        <f t="shared" si="26"/>
        <v>136185.20000000001</v>
      </c>
      <c r="N58" s="326">
        <f t="shared" si="26"/>
        <v>204634.2</v>
      </c>
      <c r="O58" s="326">
        <f t="shared" si="26"/>
        <v>10967</v>
      </c>
      <c r="P58" s="326">
        <f t="shared" si="26"/>
        <v>7106.1</v>
      </c>
      <c r="Q58" s="326">
        <f t="shared" si="26"/>
        <v>18073.099999999999</v>
      </c>
      <c r="R58" s="326"/>
      <c r="S58" s="736">
        <f>SUM(S44:S57)</f>
        <v>59322.2</v>
      </c>
      <c r="T58" s="736"/>
      <c r="U58" s="736"/>
      <c r="V58" s="329">
        <f>SUM(V44:V57)</f>
        <v>391946.4</v>
      </c>
      <c r="W58" s="443"/>
      <c r="X58" s="330"/>
      <c r="Y58" s="326">
        <f t="shared" ref="Y58" si="27">SUM(Y44:Y57)</f>
        <v>148054.29999999999</v>
      </c>
      <c r="Z58" s="330"/>
      <c r="AA58" s="326">
        <f t="shared" si="26"/>
        <v>299978.3</v>
      </c>
      <c r="AB58" s="373">
        <f t="shared" si="21"/>
        <v>-91968.1</v>
      </c>
      <c r="AC58" s="385"/>
      <c r="AD58" s="385"/>
      <c r="AE58" s="385"/>
      <c r="AF58" s="385"/>
      <c r="AG58" s="385"/>
      <c r="AH58" s="324"/>
    </row>
    <row r="59" spans="1:35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32"/>
      <c r="J59" s="332"/>
      <c r="K59" s="319">
        <f t="shared" ref="K59:AA59" si="28">SUM(K48:K57)</f>
        <v>154084.79999999999</v>
      </c>
      <c r="L59" s="319">
        <f t="shared" si="28"/>
        <v>46725</v>
      </c>
      <c r="M59" s="319">
        <f t="shared" si="28"/>
        <v>82368.100000000006</v>
      </c>
      <c r="N59" s="319">
        <f t="shared" si="28"/>
        <v>129093.1</v>
      </c>
      <c r="O59" s="319">
        <f t="shared" si="28"/>
        <v>7716.6</v>
      </c>
      <c r="P59" s="319">
        <f t="shared" si="28"/>
        <v>4328.8999999999996</v>
      </c>
      <c r="Q59" s="319">
        <f t="shared" si="28"/>
        <v>12045.5</v>
      </c>
      <c r="R59" s="319"/>
      <c r="S59" s="737">
        <f t="shared" si="28"/>
        <v>59322.2</v>
      </c>
      <c r="T59" s="737"/>
      <c r="U59" s="737"/>
      <c r="V59" s="322">
        <f t="shared" si="28"/>
        <v>267848.59999999998</v>
      </c>
      <c r="W59" s="442"/>
      <c r="X59" s="323"/>
      <c r="Y59" s="319">
        <f t="shared" ref="Y59" si="29">SUM(Y48:Y57)</f>
        <v>93399.7</v>
      </c>
      <c r="Z59" s="323"/>
      <c r="AA59" s="319">
        <f t="shared" si="28"/>
        <v>210192.6</v>
      </c>
      <c r="AB59" s="374">
        <f t="shared" si="21"/>
        <v>-57656</v>
      </c>
      <c r="AC59" s="385"/>
      <c r="AD59" s="385"/>
      <c r="AE59" s="385"/>
      <c r="AF59" s="385"/>
      <c r="AG59" s="385"/>
      <c r="AH59" s="320"/>
    </row>
    <row r="60" spans="1:35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32"/>
      <c r="J60" s="332"/>
      <c r="K60" s="319">
        <f t="shared" ref="K60:V60" si="30">SUM(K44:K47)</f>
        <v>99123.4</v>
      </c>
      <c r="L60" s="319">
        <f t="shared" si="30"/>
        <v>21724</v>
      </c>
      <c r="M60" s="319">
        <f t="shared" si="30"/>
        <v>53817.1</v>
      </c>
      <c r="N60" s="319">
        <f t="shared" si="30"/>
        <v>75541.100000000006</v>
      </c>
      <c r="O60" s="319">
        <f t="shared" si="30"/>
        <v>3250.4</v>
      </c>
      <c r="P60" s="319">
        <f t="shared" si="30"/>
        <v>2777.2</v>
      </c>
      <c r="Q60" s="319">
        <f t="shared" si="30"/>
        <v>6027.6</v>
      </c>
      <c r="R60" s="319"/>
      <c r="S60" s="737">
        <f>SUM(S44:S47)</f>
        <v>0</v>
      </c>
      <c r="T60" s="737"/>
      <c r="U60" s="737"/>
      <c r="V60" s="322">
        <f t="shared" si="30"/>
        <v>124097.8</v>
      </c>
      <c r="W60" s="442"/>
      <c r="X60" s="323"/>
      <c r="Y60" s="319">
        <f t="shared" ref="Y60" si="31">SUM(Y44:Y47)</f>
        <v>54654.6</v>
      </c>
      <c r="Z60" s="323"/>
      <c r="AA60" s="319">
        <f>SUM(AA44:AA47)</f>
        <v>89785.7</v>
      </c>
      <c r="AB60" s="374">
        <f t="shared" si="21"/>
        <v>-34312.1</v>
      </c>
      <c r="AC60" s="385"/>
      <c r="AD60" s="385"/>
      <c r="AE60" s="385"/>
      <c r="AF60" s="385"/>
      <c r="AG60" s="385"/>
      <c r="AH60" s="320"/>
    </row>
    <row r="61" spans="1:35" s="44" customFormat="1" ht="18.75" hidden="1" x14ac:dyDescent="0.25">
      <c r="C61" s="307"/>
      <c r="D61" s="307"/>
      <c r="E61" s="333"/>
      <c r="F61" s="333"/>
      <c r="G61" s="333"/>
      <c r="H61" s="333"/>
      <c r="I61" s="333"/>
      <c r="J61" s="333"/>
      <c r="K61" s="334"/>
      <c r="L61" s="334"/>
      <c r="M61" s="334"/>
      <c r="N61" s="334"/>
      <c r="O61" s="334"/>
      <c r="P61" s="334"/>
      <c r="Q61" s="334"/>
      <c r="R61" s="334"/>
      <c r="S61" s="738"/>
      <c r="T61" s="748"/>
      <c r="U61" s="748"/>
      <c r="V61" s="336"/>
      <c r="W61" s="444"/>
      <c r="X61" s="337"/>
      <c r="Y61" s="351"/>
      <c r="Z61" s="337"/>
      <c r="AA61" s="334"/>
      <c r="AB61" s="375"/>
      <c r="AC61" s="379"/>
      <c r="AD61" s="379"/>
      <c r="AE61" s="379"/>
      <c r="AF61" s="379"/>
      <c r="AG61" s="379"/>
      <c r="AH61" s="324"/>
    </row>
    <row r="62" spans="1:35" ht="18.75" hidden="1" x14ac:dyDescent="0.25">
      <c r="C62" s="296" t="s">
        <v>138</v>
      </c>
      <c r="D62" s="296"/>
      <c r="E62" s="338"/>
      <c r="F62" s="338"/>
      <c r="G62" s="338"/>
      <c r="H62" s="338"/>
      <c r="I62" s="338"/>
      <c r="J62" s="338"/>
      <c r="K62" s="339"/>
      <c r="L62" s="339"/>
      <c r="M62" s="338"/>
      <c r="N62" s="367">
        <f>157149.1</f>
        <v>157149.1</v>
      </c>
      <c r="O62" s="339"/>
      <c r="P62" s="338"/>
      <c r="Q62" s="338"/>
      <c r="R62" s="338">
        <v>2019</v>
      </c>
      <c r="S62" s="739" t="s">
        <v>138</v>
      </c>
      <c r="T62" s="739"/>
      <c r="U62" s="739"/>
      <c r="V62" s="341">
        <v>299978.3</v>
      </c>
      <c r="W62" s="445"/>
      <c r="X62" s="342"/>
      <c r="Y62" s="352">
        <f>N62</f>
        <v>157149.1</v>
      </c>
      <c r="Z62" s="342"/>
      <c r="AA62" s="324"/>
      <c r="AB62" s="373"/>
      <c r="AC62" s="379"/>
      <c r="AD62" s="379"/>
      <c r="AE62" s="379"/>
      <c r="AF62" s="379"/>
      <c r="AG62" s="379"/>
      <c r="AH62" s="324"/>
    </row>
    <row r="63" spans="1:35" ht="18.75" hidden="1" x14ac:dyDescent="0.25">
      <c r="C63" s="12"/>
      <c r="D63" s="12"/>
      <c r="E63" s="338"/>
      <c r="F63" s="338"/>
      <c r="G63" s="338"/>
      <c r="H63" s="338"/>
      <c r="I63" s="338"/>
      <c r="J63" s="338"/>
      <c r="K63" s="339"/>
      <c r="L63" s="339"/>
      <c r="M63" s="338"/>
      <c r="N63" s="338"/>
      <c r="O63" s="339"/>
      <c r="P63" s="338"/>
      <c r="Q63" s="338"/>
      <c r="R63" s="338"/>
      <c r="S63" s="740" t="s">
        <v>139</v>
      </c>
      <c r="T63" s="740"/>
      <c r="U63" s="740"/>
      <c r="V63" s="344">
        <f>V62-V58</f>
        <v>-91968.1</v>
      </c>
      <c r="W63" s="446"/>
      <c r="X63" s="345"/>
      <c r="Y63" s="353">
        <f>Y62-Y58</f>
        <v>9094.7999999999993</v>
      </c>
      <c r="Z63" s="345"/>
      <c r="AA63" s="346">
        <f>(V62-S58)/(V58-S58)</f>
        <v>0.72350748983000002</v>
      </c>
      <c r="AB63" s="373"/>
      <c r="AC63" s="386"/>
      <c r="AD63" s="386"/>
      <c r="AE63" s="386"/>
      <c r="AF63" s="386"/>
      <c r="AG63" s="386"/>
      <c r="AH63" s="324"/>
    </row>
    <row r="64" spans="1:35" ht="18.75" hidden="1" x14ac:dyDescent="0.25">
      <c r="C64" s="12"/>
      <c r="D64" s="12"/>
      <c r="E64" s="338"/>
      <c r="F64" s="338"/>
      <c r="G64" s="338"/>
      <c r="H64" s="338"/>
      <c r="I64" s="338"/>
      <c r="J64" s="338"/>
      <c r="K64" s="339"/>
      <c r="L64" s="339"/>
      <c r="M64" s="338"/>
      <c r="N64" s="338"/>
      <c r="O64" s="339"/>
      <c r="P64" s="338"/>
      <c r="Q64" s="338"/>
      <c r="R64" s="338">
        <v>2020</v>
      </c>
      <c r="S64" s="739" t="s">
        <v>138</v>
      </c>
      <c r="T64" s="739"/>
      <c r="U64" s="739"/>
      <c r="V64" s="341">
        <v>307273.3</v>
      </c>
      <c r="W64" s="447"/>
      <c r="X64" s="347"/>
      <c r="Y64" s="354"/>
      <c r="Z64" s="347"/>
      <c r="AA64" s="338"/>
      <c r="AB64" s="338"/>
      <c r="AC64" s="387"/>
      <c r="AD64" s="387"/>
      <c r="AE64" s="387"/>
      <c r="AF64" s="387"/>
      <c r="AG64" s="387"/>
      <c r="AH64" s="338"/>
    </row>
    <row r="65" spans="3:34" ht="18.75" hidden="1" x14ac:dyDescent="0.25">
      <c r="C65" s="12"/>
      <c r="D65" s="12"/>
      <c r="E65" s="338"/>
      <c r="F65" s="338"/>
      <c r="G65" s="338"/>
      <c r="H65" s="338"/>
      <c r="I65" s="338"/>
      <c r="J65" s="338"/>
      <c r="K65" s="339"/>
      <c r="L65" s="339"/>
      <c r="M65" s="338"/>
      <c r="N65" s="338"/>
      <c r="O65" s="339"/>
      <c r="P65" s="338"/>
      <c r="Q65" s="338"/>
      <c r="R65" s="338"/>
      <c r="S65" s="740" t="s">
        <v>139</v>
      </c>
      <c r="T65" s="740"/>
      <c r="U65" s="740"/>
      <c r="V65" s="344">
        <f>V64-V58</f>
        <v>-84673.1</v>
      </c>
      <c r="W65" s="447"/>
      <c r="X65" s="347"/>
      <c r="Y65" s="354"/>
      <c r="Z65" s="347"/>
      <c r="AA65" s="338"/>
      <c r="AB65" s="338"/>
      <c r="AC65" s="387"/>
      <c r="AD65" s="387"/>
      <c r="AE65" s="387"/>
      <c r="AF65" s="387"/>
      <c r="AG65" s="387"/>
      <c r="AH65" s="338"/>
    </row>
    <row r="66" spans="3:34" ht="18.75" hidden="1" x14ac:dyDescent="0.25">
      <c r="C66" s="12"/>
      <c r="D66" s="12"/>
      <c r="E66" s="338"/>
      <c r="F66" s="338"/>
      <c r="G66" s="338"/>
      <c r="H66" s="338"/>
      <c r="I66" s="338"/>
      <c r="J66" s="338"/>
      <c r="K66" s="339"/>
      <c r="L66" s="339"/>
      <c r="M66" s="338"/>
      <c r="N66" s="338"/>
      <c r="O66" s="339"/>
      <c r="P66" s="338"/>
      <c r="Q66" s="338"/>
      <c r="R66" s="338">
        <v>2021</v>
      </c>
      <c r="S66" s="739" t="s">
        <v>138</v>
      </c>
      <c r="T66" s="739"/>
      <c r="U66" s="739"/>
      <c r="V66" s="341">
        <v>313596.40000000002</v>
      </c>
      <c r="W66" s="447"/>
      <c r="X66" s="347"/>
      <c r="Y66" s="354"/>
      <c r="Z66" s="347"/>
      <c r="AA66" s="338"/>
      <c r="AB66" s="338"/>
      <c r="AC66" s="387"/>
      <c r="AD66" s="387"/>
      <c r="AE66" s="387"/>
      <c r="AF66" s="387"/>
      <c r="AG66" s="387"/>
      <c r="AH66" s="338"/>
    </row>
    <row r="67" spans="3:34" ht="18.75" hidden="1" x14ac:dyDescent="0.25">
      <c r="C67" s="12"/>
      <c r="D67" s="12"/>
      <c r="E67" s="338"/>
      <c r="F67" s="338"/>
      <c r="G67" s="338"/>
      <c r="H67" s="338"/>
      <c r="I67" s="338"/>
      <c r="J67" s="338"/>
      <c r="K67" s="339"/>
      <c r="L67" s="339"/>
      <c r="M67" s="338"/>
      <c r="N67" s="338"/>
      <c r="O67" s="339"/>
      <c r="P67" s="338"/>
      <c r="Q67" s="338"/>
      <c r="R67" s="338"/>
      <c r="S67" s="740" t="s">
        <v>139</v>
      </c>
      <c r="T67" s="740"/>
      <c r="U67" s="740"/>
      <c r="V67" s="344">
        <f>V66-V58</f>
        <v>-78350</v>
      </c>
      <c r="W67" s="447"/>
      <c r="X67" s="347"/>
      <c r="Y67" s="354"/>
      <c r="Z67" s="347"/>
      <c r="AA67" s="338"/>
      <c r="AB67" s="338"/>
      <c r="AC67" s="387"/>
      <c r="AD67" s="387"/>
      <c r="AE67" s="387"/>
      <c r="AF67" s="387"/>
      <c r="AG67" s="387"/>
      <c r="AH67" s="338"/>
    </row>
    <row r="68" spans="3:34" ht="18.75" hidden="1" x14ac:dyDescent="0.25">
      <c r="C68" s="12"/>
      <c r="D68" s="12"/>
      <c r="E68" s="338"/>
      <c r="F68" s="338"/>
      <c r="G68" s="338"/>
      <c r="H68" s="338"/>
      <c r="I68" s="338"/>
      <c r="J68" s="338"/>
      <c r="K68" s="339"/>
      <c r="L68" s="339"/>
      <c r="M68" s="338"/>
      <c r="N68" s="338"/>
      <c r="O68" s="339"/>
      <c r="P68" s="338"/>
      <c r="Q68" s="338"/>
      <c r="R68" s="338"/>
      <c r="S68" s="741">
        <f>S59-59322.8</f>
        <v>-0.6</v>
      </c>
      <c r="T68" s="741"/>
      <c r="U68" s="741"/>
      <c r="V68" s="361"/>
      <c r="W68" s="447"/>
      <c r="X68" s="354"/>
      <c r="Y68" s="354"/>
      <c r="Z68" s="354"/>
      <c r="AA68" s="338"/>
      <c r="AB68" s="338"/>
      <c r="AC68" s="387"/>
      <c r="AD68" s="387"/>
      <c r="AE68" s="387"/>
      <c r="AF68" s="387"/>
      <c r="AG68" s="387"/>
      <c r="AH68" s="338"/>
    </row>
    <row r="69" spans="3:34" hidden="1" x14ac:dyDescent="0.25">
      <c r="V69" s="361"/>
      <c r="X69" s="361"/>
      <c r="Y69" s="361"/>
      <c r="Z69" s="361"/>
      <c r="AC69" s="388"/>
      <c r="AD69" s="388"/>
      <c r="AE69" s="388"/>
      <c r="AF69" s="388"/>
      <c r="AG69" s="388"/>
    </row>
    <row r="70" spans="3:34" x14ac:dyDescent="0.25">
      <c r="V70" s="361"/>
      <c r="X70" s="361"/>
      <c r="Y70" s="361"/>
      <c r="Z70" s="361"/>
      <c r="AC70" s="388"/>
      <c r="AD70" s="388"/>
      <c r="AE70" s="388"/>
      <c r="AF70" s="388"/>
      <c r="AG70" s="388"/>
    </row>
    <row r="71" spans="3:34" x14ac:dyDescent="0.25">
      <c r="V71" s="361"/>
      <c r="X71" s="361"/>
      <c r="Y71" s="361"/>
      <c r="Z71" s="361"/>
    </row>
    <row r="72" spans="3:34" x14ac:dyDescent="0.25">
      <c r="V72" s="361"/>
      <c r="X72" s="361"/>
      <c r="Y72" s="361"/>
      <c r="Z72" s="361"/>
    </row>
    <row r="73" spans="3:34" x14ac:dyDescent="0.25">
      <c r="V73" s="361"/>
      <c r="X73" s="361"/>
      <c r="Y73" s="361"/>
      <c r="Z73" s="361"/>
    </row>
    <row r="74" spans="3:34" x14ac:dyDescent="0.25">
      <c r="V74" s="361"/>
      <c r="X74" s="361"/>
      <c r="Y74" s="361"/>
      <c r="Z74" s="361"/>
    </row>
    <row r="75" spans="3:34" x14ac:dyDescent="0.25">
      <c r="V75" s="361"/>
      <c r="X75" s="361"/>
      <c r="Y75" s="361"/>
      <c r="Z75" s="361"/>
    </row>
    <row r="76" spans="3:34" x14ac:dyDescent="0.25">
      <c r="V76" s="361"/>
      <c r="X76" s="361"/>
      <c r="Y76" s="361"/>
      <c r="Z76" s="361"/>
    </row>
    <row r="77" spans="3:34" x14ac:dyDescent="0.25">
      <c r="V77" s="361"/>
      <c r="X77" s="361"/>
      <c r="Y77" s="361"/>
      <c r="Z77" s="361"/>
    </row>
    <row r="78" spans="3:34" x14ac:dyDescent="0.25">
      <c r="V78" s="361"/>
      <c r="X78" s="361"/>
      <c r="Y78" s="361"/>
      <c r="Z78" s="361"/>
    </row>
    <row r="79" spans="3:34" x14ac:dyDescent="0.25">
      <c r="V79" s="361"/>
      <c r="X79" s="361"/>
      <c r="Y79" s="361"/>
      <c r="Z79" s="361"/>
    </row>
    <row r="80" spans="3:34" ht="18.75" x14ac:dyDescent="0.25">
      <c r="V80" s="361"/>
      <c r="X80" s="361"/>
      <c r="Y80" s="361"/>
      <c r="Z80" s="354"/>
    </row>
    <row r="81" spans="22:26" x14ac:dyDescent="0.25">
      <c r="V81" s="361"/>
      <c r="X81" s="361"/>
      <c r="Y81" s="361"/>
      <c r="Z81" s="361"/>
    </row>
    <row r="82" spans="22:26" x14ac:dyDescent="0.25">
      <c r="V82" s="361"/>
      <c r="X82" s="361"/>
      <c r="Y82" s="361"/>
      <c r="Z82" s="361"/>
    </row>
    <row r="83" spans="22:26" x14ac:dyDescent="0.25">
      <c r="V83" s="361"/>
      <c r="X83" s="361"/>
      <c r="Y83" s="361"/>
      <c r="Z83" s="361"/>
    </row>
    <row r="84" spans="22:26" x14ac:dyDescent="0.25">
      <c r="V84" s="361"/>
      <c r="X84" s="361"/>
      <c r="Y84" s="361"/>
      <c r="Z84" s="361"/>
    </row>
    <row r="85" spans="22:26" x14ac:dyDescent="0.25">
      <c r="V85" s="361"/>
      <c r="X85" s="361"/>
      <c r="Y85" s="361"/>
      <c r="Z85" s="361"/>
    </row>
    <row r="86" spans="22:26" x14ac:dyDescent="0.25">
      <c r="V86" s="361"/>
      <c r="X86" s="361"/>
      <c r="Y86" s="361"/>
      <c r="Z86" s="361"/>
    </row>
    <row r="87" spans="22:26" x14ac:dyDescent="0.25">
      <c r="V87" s="361"/>
      <c r="X87" s="361"/>
      <c r="Y87" s="361"/>
      <c r="Z87" s="361"/>
    </row>
    <row r="88" spans="22:26" x14ac:dyDescent="0.25">
      <c r="V88" s="361"/>
      <c r="X88" s="361"/>
      <c r="Y88" s="361"/>
      <c r="Z88" s="361"/>
    </row>
    <row r="89" spans="22:26" x14ac:dyDescent="0.25">
      <c r="V89" s="361"/>
      <c r="X89" s="361"/>
      <c r="Y89" s="361"/>
      <c r="Z89" s="361"/>
    </row>
    <row r="90" spans="22:26" x14ac:dyDescent="0.25">
      <c r="V90" s="361"/>
      <c r="X90" s="361"/>
      <c r="Y90" s="361"/>
      <c r="Z90" s="361"/>
    </row>
  </sheetData>
  <mergeCells count="13">
    <mergeCell ref="C2:AB2"/>
    <mergeCell ref="C38:AB38"/>
    <mergeCell ref="A41:A43"/>
    <mergeCell ref="C41:C43"/>
    <mergeCell ref="E40:AB40"/>
    <mergeCell ref="A4:A8"/>
    <mergeCell ref="E4:Z4"/>
    <mergeCell ref="O26:O27"/>
    <mergeCell ref="O31:O32"/>
    <mergeCell ref="O33:O34"/>
    <mergeCell ref="G5:H5"/>
    <mergeCell ref="K5:Z5"/>
    <mergeCell ref="I5:J5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6" max="38" man="1"/>
    <brk id="32" max="3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9" activePane="bottomRight" state="frozen"/>
      <selection activeCell="B1" sqref="B1"/>
      <selection pane="topRight" activeCell="C1" sqref="C1"/>
      <selection pane="bottomLeft" activeCell="B5" sqref="B5"/>
      <selection pane="bottomRight" activeCell="T7" sqref="T7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1" t="s">
        <v>459</v>
      </c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1"/>
      <c r="P2" s="771"/>
      <c r="Q2" s="771"/>
      <c r="R2" s="771"/>
      <c r="S2" s="771"/>
      <c r="T2" s="771"/>
      <c r="U2" s="771"/>
      <c r="V2" s="771"/>
      <c r="W2" s="771"/>
      <c r="X2" s="771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3" t="s">
        <v>41</v>
      </c>
      <c r="B4" s="532"/>
      <c r="C4" s="532"/>
      <c r="D4" s="407"/>
      <c r="E4" s="777" t="s">
        <v>61</v>
      </c>
      <c r="F4" s="778"/>
      <c r="G4" s="778"/>
      <c r="H4" s="778"/>
      <c r="I4" s="778"/>
      <c r="J4" s="778"/>
      <c r="K4" s="778"/>
      <c r="L4" s="778"/>
      <c r="M4" s="778"/>
      <c r="N4" s="778"/>
      <c r="O4" s="778"/>
      <c r="P4" s="778"/>
      <c r="Q4" s="778"/>
      <c r="R4" s="778"/>
      <c r="S4" s="778"/>
      <c r="T4" s="778"/>
      <c r="U4" s="778"/>
      <c r="V4" s="778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4"/>
      <c r="B5" s="533"/>
      <c r="C5" s="402"/>
      <c r="D5" s="408"/>
      <c r="E5" s="535"/>
      <c r="F5" s="536"/>
      <c r="G5" s="782" t="s">
        <v>237</v>
      </c>
      <c r="H5" s="783"/>
      <c r="I5" s="784" t="s">
        <v>487</v>
      </c>
      <c r="J5" s="785"/>
      <c r="K5" s="785"/>
      <c r="L5" s="785"/>
      <c r="M5" s="785"/>
      <c r="N5" s="785"/>
      <c r="O5" s="785"/>
      <c r="P5" s="785"/>
      <c r="Q5" s="785"/>
      <c r="R5" s="785"/>
      <c r="S5" s="785"/>
      <c r="T5" s="785"/>
      <c r="U5" s="785"/>
      <c r="V5" s="785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4"/>
      <c r="B6" s="533"/>
      <c r="C6" s="537" t="s">
        <v>42</v>
      </c>
      <c r="D6" s="539" t="s">
        <v>432</v>
      </c>
      <c r="E6" s="539" t="s">
        <v>488</v>
      </c>
      <c r="F6" s="540" t="s">
        <v>433</v>
      </c>
      <c r="G6" s="541" t="s">
        <v>425</v>
      </c>
      <c r="H6" s="542" t="s">
        <v>427</v>
      </c>
      <c r="I6" s="538" t="s">
        <v>489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455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4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6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2021 '!$A9,('2020'!$P:$P))-SUMIFS('2020'!$P:$P,'2020'!$B:$B,'Свод 2021 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2021 '!$A9,('2020'!$BL:$BL))-SUMIFS('2020'!$BL:$BL,'2020'!$B:$B,'Свод 2021 '!$A9,'2020'!$G:$G,4))/1000,1)</f>
        <v>65388.4</v>
      </c>
      <c r="J9" s="564">
        <f>L9-K9</f>
        <v>6286.5</v>
      </c>
      <c r="K9" s="565">
        <f>ROUND((SUMIF('2020'!$B:$B,'Свод 2021 '!$A9,('2020'!$AQ:$AQ))-SUMIFS('2020'!$AQ:$AQ,'2020'!$B:$B,'Свод 2021 '!$A9,'2020'!$G:$G,4)+SUMIF('2020'!$B:$B,'Свод 2021 '!$A9,('2020'!$BH:$BH))-SUMIFS('2020'!$BH:$BH,'2020'!$B:$B,'Свод 2021 '!$A9,'2020'!$G:$G,4))/1000,1)</f>
        <v>41357.9</v>
      </c>
      <c r="L9" s="565">
        <f>ROUND((SUMIF('2020'!$B:$B,'Свод 2021 '!$A9,('2020'!$BM:$BM))-SUMIFS('2020'!$BM:$BM,'2020'!$B:$B,'Свод 2021 '!$A9,'2020'!$G:$G,4)+SUMIF('2020'!$B:$B,'Свод 2021 '!$A9,('2020'!$CD:$CD))-SUMIFS('2020'!$CD:$CD,'2020'!$B:$B,'Свод 2021 '!$A9,'2020'!$G:$G,4))/1000,1)</f>
        <v>47644.4</v>
      </c>
      <c r="M9" s="564">
        <f>O9-N9</f>
        <v>2341.4</v>
      </c>
      <c r="N9" s="565">
        <f>ROUND((SUMIF('2020'!$B:$B,'Свод 2021 '!$A9,('2020'!$BB:$BB))-SUMIFS('2020'!$BB:$BB,'2020'!$B:$B,'Свод 2021 '!$A9,'2020'!$G:$G,4))/1000,1)</f>
        <v>1355.7</v>
      </c>
      <c r="O9" s="565">
        <f>ROUND((SUMIF('2020'!$B:$B,'Свод 2021 '!$A9,('2020'!$BX:$BX))-SUMIFS('2020'!$BX:$BX,'2020'!$B:$B,'Свод 2021 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76204.2</v>
      </c>
      <c r="T9" s="566">
        <f>Q9+S9</f>
        <v>77125.8</v>
      </c>
      <c r="U9" s="566">
        <f>L9*P$27</f>
        <v>49052.78</v>
      </c>
      <c r="V9" s="566">
        <f>T9-R9</f>
        <v>2187.9</v>
      </c>
      <c r="W9" s="522">
        <f>ROUND((I9+J9+M9)*W$27,1)+Q9</f>
        <v>77125.8</v>
      </c>
      <c r="X9" s="523">
        <f>W9-R9</f>
        <v>2187.9</v>
      </c>
      <c r="Y9" s="460">
        <v>49845.8</v>
      </c>
      <c r="Z9" s="460"/>
      <c r="AA9" s="461">
        <v>50767.4</v>
      </c>
      <c r="AB9" s="459">
        <f>S9-Y9</f>
        <v>26358.400000000001</v>
      </c>
      <c r="AC9" s="391">
        <f>T9-AA9</f>
        <v>26358.400000000001</v>
      </c>
      <c r="AD9" s="313"/>
      <c r="AE9" s="265">
        <f>(W9-Q9)/(R9-Q9)</f>
        <v>1.02956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2021 '!$A10,('2020'!$P:$P))-SUMIFS('2020'!$P:$P,'2020'!$B:$B,'Свод 2021 '!$A10,'2020'!$G:$G,4)</f>
        <v>1166</v>
      </c>
      <c r="F10" s="567">
        <f t="shared" ref="F10:F25" si="1">E10-D10</f>
        <v>-26</v>
      </c>
      <c r="G10" s="563">
        <v>100634.2</v>
      </c>
      <c r="H10" s="563">
        <v>122328.5</v>
      </c>
      <c r="I10" s="564">
        <f>ROUND((SUMIF('2020'!$B:$B,'Свод 2021 '!$A10,('2020'!$BL:$BL))-SUMIFS('2020'!$BL:$BL,'2020'!$B:$B,'Свод 2021 '!$A10,'2020'!$G:$G,4))/1000,1)</f>
        <v>113404.3</v>
      </c>
      <c r="J10" s="564">
        <f t="shared" ref="J10:J22" si="2">L10-K10</f>
        <v>17148.2</v>
      </c>
      <c r="K10" s="565">
        <f>ROUND((SUMIF('2020'!$B:$B,'Свод 2021 '!$A10,('2020'!$AQ:$AQ))-SUMIFS('2020'!$AQ:$AQ,'2020'!$B:$B,'Свод 2021 '!$A10,'2020'!$G:$G,4)+SUMIF('2020'!$B:$B,'Свод 2021 '!$A10,('2020'!$BH:$BH))-SUMIFS('2020'!$BH:$BH,'2020'!$B:$B,'Свод 2021 '!$A10,'2020'!$G:$G,4))/1000,1)</f>
        <v>70279.399999999994</v>
      </c>
      <c r="L10" s="565">
        <f>ROUND((SUMIF('2020'!$B:$B,'Свод 2021 '!$A10,('2020'!$BM:$BM))-SUMIFS('2020'!$BM:$BM,'2020'!$B:$B,'Свод 2021 '!$A10,'2020'!$G:$G,4)+SUMIF('2020'!$B:$B,'Свод 2021 '!$A10,('2020'!$CD:$CD))-SUMIFS('2020'!$CD:$CD,'2020'!$B:$B,'Свод 2021 '!$A10,'2020'!$G:$G,4))/1000,1)</f>
        <v>87427.6</v>
      </c>
      <c r="M10" s="564">
        <f t="shared" ref="M10:M22" si="3">O10-N10</f>
        <v>2753.7</v>
      </c>
      <c r="N10" s="565">
        <f>ROUND((SUMIF('2020'!$B:$B,'Свод 2021 '!$A10,('2020'!$BB:$BB))-SUMIFS('2020'!$BB:$BB,'2020'!$B:$B,'Свод 2021 '!$A10,'2020'!$G:$G,4))/1000,1)</f>
        <v>2306.4</v>
      </c>
      <c r="O10" s="565">
        <f>ROUND((SUMIF('2020'!$B:$B,'Свод 2021 '!$A10,('2020'!$BX:$BX))-SUMIFS('2020'!$BX:$BX,'2020'!$B:$B,'Свод 2021 '!$A10,'2020'!$G:$G,4))/1000,1)</f>
        <v>5060.1000000000004</v>
      </c>
      <c r="P10" s="564">
        <f t="shared" ref="P10:P25" si="4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5">ROUND(P10*P$27,1)</f>
        <v>137246.79999999999</v>
      </c>
      <c r="T10" s="566">
        <f t="shared" ref="T10:T24" si="6">Q10+S10</f>
        <v>158941.1</v>
      </c>
      <c r="U10" s="566">
        <f t="shared" ref="U10:U23" si="7">L10*P$27</f>
        <v>90011.98</v>
      </c>
      <c r="V10" s="566">
        <f t="shared" ref="V10:V24" si="8">T10-R10</f>
        <v>3940.6</v>
      </c>
      <c r="W10" s="522">
        <f t="shared" ref="W10:W24" si="9">ROUND((I10+J10+M10)*W$27,1)+Q10</f>
        <v>158941.1</v>
      </c>
      <c r="X10" s="523">
        <f t="shared" ref="X10:X24" si="10">W10-R10</f>
        <v>3940.6</v>
      </c>
      <c r="Y10" s="460">
        <v>100634.2</v>
      </c>
      <c r="Z10" s="460"/>
      <c r="AA10" s="461">
        <v>122328.5</v>
      </c>
      <c r="AB10" s="459">
        <f t="shared" ref="AB10:AB25" si="11">S10-Y10</f>
        <v>36612.6</v>
      </c>
      <c r="AC10" s="391">
        <f t="shared" ref="AC10:AC25" si="12">T10-AA10</f>
        <v>36612.6</v>
      </c>
      <c r="AD10" s="313"/>
      <c r="AE10" s="265">
        <f t="shared" ref="AE10:AE25" si="13">(W10-Q10)/(R10-Q10)</f>
        <v>1.0295609999999999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2021 '!$A11,('2020'!$P:$P))-SUMIFS('2020'!$P:$P,'2020'!$B:$B,'Свод 2021 '!$A11,'2020'!$G:$G,4)</f>
        <v>838</v>
      </c>
      <c r="F11" s="567">
        <f t="shared" si="1"/>
        <v>30</v>
      </c>
      <c r="G11" s="563">
        <v>55066.8</v>
      </c>
      <c r="H11" s="563">
        <v>62996.7</v>
      </c>
      <c r="I11" s="564">
        <f>ROUND((SUMIF('2020'!$B:$B,'Свод 2021 '!$A11,('2020'!$BL:$BL))-SUMIFS('2020'!$BL:$BL,'2020'!$B:$B,'Свод 2021 '!$A11,'2020'!$G:$G,4))/1000,1)</f>
        <v>66641.3</v>
      </c>
      <c r="J11" s="564">
        <f t="shared" si="2"/>
        <v>11611.1</v>
      </c>
      <c r="K11" s="565">
        <f>ROUND((SUMIF('2020'!$B:$B,'Свод 2021 '!$A11,('2020'!$AQ:$AQ))-SUMIFS('2020'!$AQ:$AQ,'2020'!$B:$B,'Свод 2021 '!$A11,'2020'!$G:$G,4)+SUMIF('2020'!$B:$B,'Свод 2021 '!$A11,('2020'!$BH:$BH))-SUMIFS('2020'!$BH:$BH,'2020'!$B:$B,'Свод 2021 '!$A11,'2020'!$G:$G,4))/1000,1)</f>
        <v>41173.9</v>
      </c>
      <c r="L11" s="565">
        <f>ROUND((SUMIF('2020'!$B:$B,'Свод 2021 '!$A11,('2020'!$BM:$BM))-SUMIFS('2020'!$BM:$BM,'2020'!$B:$B,'Свод 2021 '!$A11,'2020'!$G:$G,4)+SUMIF('2020'!$B:$B,'Свод 2021 '!$A11,('2020'!$CD:$CD))-SUMIFS('2020'!$CD:$CD,'2020'!$B:$B,'Свод 2021 '!$A11,'2020'!$G:$G,4))/1000,1)</f>
        <v>52785</v>
      </c>
      <c r="M11" s="564">
        <f t="shared" si="3"/>
        <v>1577.3</v>
      </c>
      <c r="N11" s="565">
        <f>ROUND((SUMIF('2020'!$B:$B,'Свод 2021 '!$A11,('2020'!$BB:$BB))-SUMIFS('2020'!$BB:$BB,'2020'!$B:$B,'Свод 2021 '!$A11,'2020'!$G:$G,4))/1000,1)</f>
        <v>1360.9</v>
      </c>
      <c r="O11" s="565">
        <f>ROUND((SUMIF('2020'!$B:$B,'Свод 2021 '!$A11,('2020'!$BX:$BX))-SUMIFS('2020'!$BX:$BX,'2020'!$B:$B,'Свод 2021 '!$A11,'2020'!$G:$G,4))/1000,1)</f>
        <v>2938.2</v>
      </c>
      <c r="P11" s="564">
        <f t="shared" si="4"/>
        <v>79829.7</v>
      </c>
      <c r="Q11" s="564">
        <v>7929.9</v>
      </c>
      <c r="R11" s="564">
        <f t="shared" si="0"/>
        <v>87759.6</v>
      </c>
      <c r="S11" s="564">
        <f t="shared" si="5"/>
        <v>82189.5</v>
      </c>
      <c r="T11" s="566">
        <f t="shared" si="6"/>
        <v>90119.4</v>
      </c>
      <c r="U11" s="566">
        <f t="shared" si="7"/>
        <v>54345.33</v>
      </c>
      <c r="V11" s="566">
        <f t="shared" si="8"/>
        <v>2359.8000000000002</v>
      </c>
      <c r="W11" s="522">
        <f t="shared" si="9"/>
        <v>90119.4</v>
      </c>
      <c r="X11" s="523">
        <f t="shared" si="10"/>
        <v>2359.8000000000002</v>
      </c>
      <c r="Y11" s="460">
        <v>55066.8</v>
      </c>
      <c r="Z11" s="460"/>
      <c r="AA11" s="461">
        <v>62996.7</v>
      </c>
      <c r="AB11" s="459">
        <f t="shared" si="11"/>
        <v>27122.7</v>
      </c>
      <c r="AC11" s="391">
        <f t="shared" si="12"/>
        <v>27122.7</v>
      </c>
      <c r="AD11" s="313"/>
      <c r="AE11" s="265">
        <f>(W11-Q11)/(R11-Q11)</f>
        <v>1.02956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2021 '!$A12,('2020'!$P:$P))-SUMIFS('2020'!$P:$P,'2020'!$B:$B,'Свод 2021 '!$A12,'2020'!$G:$G,4)</f>
        <v>714</v>
      </c>
      <c r="F12" s="567">
        <f t="shared" si="1"/>
        <v>25</v>
      </c>
      <c r="G12" s="563">
        <v>71433</v>
      </c>
      <c r="H12" s="563">
        <v>75613.600000000006</v>
      </c>
      <c r="I12" s="564">
        <f>ROUND((SUMIF('2020'!$B:$B,'Свод 2021 '!$A12,('2020'!$BL:$BL))-SUMIFS('2020'!$BL:$BL,'2020'!$B:$B,'Свод 2021 '!$A12,'2020'!$G:$G,4))/1000,1)</f>
        <v>66725.2</v>
      </c>
      <c r="J12" s="564">
        <f t="shared" si="2"/>
        <v>42603.5</v>
      </c>
      <c r="K12" s="565">
        <f>ROUND((SUMIF('2020'!$B:$B,'Свод 2021 '!$A12,('2020'!$AQ:$AQ))-SUMIFS('2020'!$AQ:$AQ,'2020'!$B:$B,'Свод 2021 '!$A12,'2020'!$G:$G,4)+SUMIF('2020'!$B:$B,'Свод 2021 '!$A12,('2020'!$BH:$BH))-SUMIFS('2020'!$BH:$BH,'2020'!$B:$B,'Свод 2021 '!$A12,'2020'!$G:$G,4))/1000,1)</f>
        <v>41483.5</v>
      </c>
      <c r="L12" s="565">
        <f>ROUND((SUMIF('2020'!$B:$B,'Свод 2021 '!$A12,('2020'!$BM:$BM))-SUMIFS('2020'!$BM:$BM,'2020'!$B:$B,'Свод 2021 '!$A12,'2020'!$G:$G,4)+SUMIF('2020'!$B:$B,'Свод 2021 '!$A12,('2020'!$CD:$CD))-SUMIFS('2020'!$CD:$CD,'2020'!$B:$B,'Свод 2021 '!$A12,'2020'!$G:$G,4))/1000,1)</f>
        <v>84087</v>
      </c>
      <c r="M12" s="564">
        <f t="shared" si="3"/>
        <v>3133</v>
      </c>
      <c r="N12" s="565">
        <f>ROUND((SUMIF('2020'!$B:$B,'Свод 2021 '!$A12,('2020'!$BB:$BB))-SUMIFS('2020'!$BB:$BB,'2020'!$B:$B,'Свод 2021 '!$A12,'2020'!$G:$G,4))/1000,1)</f>
        <v>1346.9</v>
      </c>
      <c r="O12" s="565">
        <f>ROUND((SUMIF('2020'!$B:$B,'Свод 2021 '!$A12,('2020'!$BX:$BX))-SUMIFS('2020'!$BX:$BX,'2020'!$B:$B,'Свод 2021 '!$A12,'2020'!$G:$G,4))/1000,1)</f>
        <v>4479.8999999999996</v>
      </c>
      <c r="P12" s="564">
        <f t="shared" si="4"/>
        <v>112461.7</v>
      </c>
      <c r="Q12" s="564">
        <v>4180.6000000000004</v>
      </c>
      <c r="R12" s="564">
        <f t="shared" si="0"/>
        <v>116642.3</v>
      </c>
      <c r="S12" s="564">
        <f t="shared" si="5"/>
        <v>115786.1</v>
      </c>
      <c r="T12" s="566">
        <f t="shared" si="6"/>
        <v>119966.7</v>
      </c>
      <c r="U12" s="566">
        <f t="shared" si="7"/>
        <v>86572.63</v>
      </c>
      <c r="V12" s="566">
        <f t="shared" si="8"/>
        <v>3324.4</v>
      </c>
      <c r="W12" s="522">
        <f t="shared" si="9"/>
        <v>119966.7</v>
      </c>
      <c r="X12" s="523">
        <f t="shared" si="10"/>
        <v>3324.4</v>
      </c>
      <c r="Y12" s="460">
        <v>71433</v>
      </c>
      <c r="Z12" s="460"/>
      <c r="AA12" s="461">
        <v>75613.600000000006</v>
      </c>
      <c r="AB12" s="462">
        <f t="shared" si="11"/>
        <v>44353.1</v>
      </c>
      <c r="AC12" s="391">
        <f t="shared" si="12"/>
        <v>44353.1</v>
      </c>
      <c r="AD12" s="313"/>
      <c r="AE12" s="265">
        <f t="shared" si="13"/>
        <v>1.02956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2021 '!$A13,('2020'!$P:$P))-SUMIFS('2020'!$P:$P,'2020'!$B:$B,'Свод 2021 '!$A13,'2020'!$G:$G,4)</f>
        <v>2681</v>
      </c>
      <c r="F13" s="567">
        <f t="shared" si="1"/>
        <v>90</v>
      </c>
      <c r="G13" s="563">
        <v>202030.2</v>
      </c>
      <c r="H13" s="563">
        <v>226249.5</v>
      </c>
      <c r="I13" s="564">
        <f>ROUND((SUMIF('2020'!$B:$B,'Свод 2021 '!$A13,('2020'!$BL:$BL))-SUMIFS('2020'!$BL:$BL,'2020'!$B:$B,'Свод 2021 '!$A13,'2020'!$G:$G,4))/1000,1)</f>
        <v>236954</v>
      </c>
      <c r="J13" s="564">
        <f t="shared" si="2"/>
        <v>58991.3</v>
      </c>
      <c r="K13" s="565">
        <f>ROUND((SUMIF('2020'!$B:$B,'Свод 2021 '!$A13,('2020'!$AQ:$AQ))-SUMIFS('2020'!$AQ:$AQ,'2020'!$B:$B,'Свод 2021 '!$A13,'2020'!$G:$G,4)+SUMIF('2020'!$B:$B,'Свод 2021 '!$A13,('2020'!$BH:$BH))-SUMIFS('2020'!$BH:$BH,'2020'!$B:$B,'Свод 2021 '!$A13,'2020'!$G:$G,4))/1000,1)</f>
        <v>149345</v>
      </c>
      <c r="L13" s="565">
        <f>ROUND((SUMIF('2020'!$B:$B,'Свод 2021 '!$A13,('2020'!$BM:$BM))-SUMIFS('2020'!$BM:$BM,'2020'!$B:$B,'Свод 2021 '!$A13,'2020'!$G:$G,4)+SUMIF('2020'!$B:$B,'Свод 2021 '!$A13,('2020'!$CD:$CD))-SUMIFS('2020'!$CD:$CD,'2020'!$B:$B,'Свод 2021 '!$A13,'2020'!$G:$G,4))/1000,1)</f>
        <v>208336.3</v>
      </c>
      <c r="M13" s="564">
        <f t="shared" si="3"/>
        <v>4809.2</v>
      </c>
      <c r="N13" s="565">
        <f>ROUND((SUMIF('2020'!$B:$B,'Свод 2021 '!$A13,('2020'!$BB:$BB))-SUMIFS('2020'!$BB:$BB,'2020'!$B:$B,'Свод 2021 '!$A13,'2020'!$G:$G,4))/1000,1)</f>
        <v>4912.3999999999996</v>
      </c>
      <c r="O13" s="565">
        <f>ROUND((SUMIF('2020'!$B:$B,'Свод 2021 '!$A13,('2020'!$BX:$BX))-SUMIFS('2020'!$BX:$BX,'2020'!$B:$B,'Свод 2021 '!$A13,'2020'!$G:$G,4))/1000,1)</f>
        <v>9721.6</v>
      </c>
      <c r="P13" s="564">
        <f t="shared" si="4"/>
        <v>300754.5</v>
      </c>
      <c r="Q13" s="564">
        <v>24219.3</v>
      </c>
      <c r="R13" s="564">
        <f t="shared" si="0"/>
        <v>324973.8</v>
      </c>
      <c r="S13" s="564">
        <f>ROUND(P13*P$27,1)+0.1</f>
        <v>309645</v>
      </c>
      <c r="T13" s="566">
        <f t="shared" si="6"/>
        <v>333864.3</v>
      </c>
      <c r="U13" s="566">
        <f t="shared" si="7"/>
        <v>214494.76</v>
      </c>
      <c r="V13" s="566">
        <f t="shared" si="8"/>
        <v>8890.5</v>
      </c>
      <c r="W13" s="522">
        <f t="shared" si="9"/>
        <v>333864.2</v>
      </c>
      <c r="X13" s="523">
        <f t="shared" si="10"/>
        <v>8890.4</v>
      </c>
      <c r="Y13" s="460">
        <v>202030.2</v>
      </c>
      <c r="Z13" s="460"/>
      <c r="AA13" s="461">
        <v>226249.5</v>
      </c>
      <c r="AB13" s="459">
        <f t="shared" si="11"/>
        <v>107614.8</v>
      </c>
      <c r="AC13" s="391">
        <f t="shared" si="12"/>
        <v>107614.8</v>
      </c>
      <c r="AD13" s="313"/>
      <c r="AE13" s="265">
        <f t="shared" si="13"/>
        <v>1.02956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2021 '!$A14,('2020'!$P:$P))-SUMIFS('2020'!$P:$P,'2020'!$B:$B,'Свод 2021 '!$A14,'2020'!$G:$G,4)</f>
        <v>3657</v>
      </c>
      <c r="F14" s="562">
        <f t="shared" si="1"/>
        <v>-145</v>
      </c>
      <c r="G14" s="563">
        <v>468920.2</v>
      </c>
      <c r="H14" s="563">
        <v>526099.9</v>
      </c>
      <c r="I14" s="564">
        <f>ROUND((SUMIF('2020'!$B:$B,'Свод 2021 '!$A14,('2020'!$BL:$BL))-SUMIFS('2020'!$BL:$BL,'2020'!$B:$B,'Свод 2021 '!$A14,'2020'!$G:$G,4))/1000,1)</f>
        <v>368189.2</v>
      </c>
      <c r="J14" s="564">
        <f t="shared" si="2"/>
        <v>329018.5</v>
      </c>
      <c r="K14" s="565">
        <f>ROUND((SUMIF('2020'!$B:$B,'Свод 2021 '!$A14,('2020'!$AQ:$AQ))-SUMIFS('2020'!$AQ:$AQ,'2020'!$B:$B,'Свод 2021 '!$A14,'2020'!$G:$G,4)+SUMIF('2020'!$B:$B,'Свод 2021 '!$A14,('2020'!$BH:$BH))-SUMIFS('2020'!$BH:$BH,'2020'!$B:$B,'Свод 2021 '!$A14,'2020'!$G:$G,4))/1000,1)</f>
        <v>228168.2</v>
      </c>
      <c r="L14" s="565">
        <f>ROUND((SUMIF('2020'!$B:$B,'Свод 2021 '!$A14,('2020'!$BM:$BM))-SUMIFS('2020'!$BM:$BM,'2020'!$B:$B,'Свод 2021 '!$A14,'2020'!$G:$G,4)+SUMIF('2020'!$B:$B,'Свод 2021 '!$A14,('2020'!$CD:$CD))-SUMIFS('2020'!$CD:$CD,'2020'!$B:$B,'Свод 2021 '!$A14,'2020'!$G:$G,4))/1000,1)</f>
        <v>557186.69999999995</v>
      </c>
      <c r="M14" s="564">
        <f t="shared" si="3"/>
        <v>12000</v>
      </c>
      <c r="N14" s="565">
        <f>ROUND((SUMIF('2020'!$B:$B,'Свод 2021 '!$A14,('2020'!$BB:$BB))-SUMIFS('2020'!$BB:$BB,'2020'!$B:$B,'Свод 2021 '!$A14,'2020'!$G:$G,4))/1000,1)</f>
        <v>7500</v>
      </c>
      <c r="O14" s="565">
        <f>ROUND((SUMIF('2020'!$B:$B,'Свод 2021 '!$A14,('2020'!$BX:$BX))-SUMIFS('2020'!$BX:$BX,'2020'!$B:$B,'Свод 2021 '!$A14,'2020'!$G:$G,4))/1000,1)</f>
        <v>19500</v>
      </c>
      <c r="P14" s="564">
        <f t="shared" si="4"/>
        <v>709207.7</v>
      </c>
      <c r="Q14" s="564">
        <v>57179.7</v>
      </c>
      <c r="R14" s="564">
        <f t="shared" si="0"/>
        <v>766387.4</v>
      </c>
      <c r="S14" s="564">
        <f t="shared" si="5"/>
        <v>730172</v>
      </c>
      <c r="T14" s="566">
        <f t="shared" si="6"/>
        <v>787351.7</v>
      </c>
      <c r="U14" s="566">
        <f t="shared" si="7"/>
        <v>573657.24</v>
      </c>
      <c r="V14" s="566">
        <f t="shared" si="8"/>
        <v>20964.3</v>
      </c>
      <c r="W14" s="522">
        <f t="shared" si="9"/>
        <v>787351.7</v>
      </c>
      <c r="X14" s="523">
        <f t="shared" si="10"/>
        <v>20964.3</v>
      </c>
      <c r="Y14" s="460">
        <v>468920.2</v>
      </c>
      <c r="Z14" s="460"/>
      <c r="AA14" s="461">
        <v>526099.9</v>
      </c>
      <c r="AB14" s="462">
        <f t="shared" si="11"/>
        <v>261251.8</v>
      </c>
      <c r="AC14" s="391">
        <f t="shared" si="12"/>
        <v>261251.8</v>
      </c>
      <c r="AD14" s="313"/>
      <c r="AE14" s="265">
        <f t="shared" si="13"/>
        <v>1.02956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2021 '!$A15,('2020'!$P:$P))-SUMIFS('2020'!$P:$P,'2020'!$B:$B,'Свод 2021 '!$A15,'2020'!$G:$G,4)</f>
        <v>1285</v>
      </c>
      <c r="F15" s="567">
        <f t="shared" si="1"/>
        <v>-42</v>
      </c>
      <c r="G15" s="563">
        <v>138599.79999999999</v>
      </c>
      <c r="H15" s="563">
        <v>145609.29999999999</v>
      </c>
      <c r="I15" s="564">
        <f>ROUND((SUMIF('2020'!$B:$B,'Свод 2021 '!$A15,('2020'!$BL:$BL))-SUMIFS('2020'!$BL:$BL,'2020'!$B:$B,'Свод 2021 '!$A15,'2020'!$G:$G,4))/1000,1)</f>
        <v>116824</v>
      </c>
      <c r="J15" s="564">
        <f t="shared" si="2"/>
        <v>84672.9</v>
      </c>
      <c r="K15" s="565">
        <f>ROUND((SUMIF('2020'!$B:$B,'Свод 2021 '!$A15,('2020'!$AQ:$AQ))-SUMIFS('2020'!$AQ:$AQ,'2020'!$B:$B,'Свод 2021 '!$A15,'2020'!$G:$G,4)+SUMIF('2020'!$B:$B,'Свод 2021 '!$A15,('2020'!$BH:$BH))-SUMIFS('2020'!$BH:$BH,'2020'!$B:$B,'Свод 2021 '!$A15,'2020'!$G:$G,4))/1000,1)</f>
        <v>72693</v>
      </c>
      <c r="L15" s="565">
        <f>ROUND((SUMIF('2020'!$B:$B,'Свод 2021 '!$A15,('2020'!$BM:$BM))-SUMIFS('2020'!$BM:$BM,'2020'!$B:$B,'Свод 2021 '!$A15,'2020'!$G:$G,4)+SUMIF('2020'!$B:$B,'Свод 2021 '!$A15,('2020'!$CD:$CD))-SUMIFS('2020'!$CD:$CD,'2020'!$B:$B,'Свод 2021 '!$A15,'2020'!$G:$G,4))/1000,1)</f>
        <v>157365.9</v>
      </c>
      <c r="M15" s="564">
        <f t="shared" si="3"/>
        <v>4779.6000000000004</v>
      </c>
      <c r="N15" s="565">
        <f>ROUND((SUMIF('2020'!$B:$B,'Свод 2021 '!$A15,('2020'!$BB:$BB))-SUMIFS('2020'!$BB:$BB,'2020'!$B:$B,'Свод 2021 '!$A15,'2020'!$G:$G,4))/1000,1)</f>
        <v>2382.6</v>
      </c>
      <c r="O15" s="565">
        <f>ROUND((SUMIF('2020'!$B:$B,'Свод 2021 '!$A15,('2020'!$BX:$BX))-SUMIFS('2020'!$BX:$BX,'2020'!$B:$B,'Свод 2021 '!$A15,'2020'!$G:$G,4))/1000,1)</f>
        <v>7162.2</v>
      </c>
      <c r="P15" s="564">
        <f t="shared" si="4"/>
        <v>206276.5</v>
      </c>
      <c r="Q15" s="564">
        <v>7009.5</v>
      </c>
      <c r="R15" s="564">
        <f t="shared" si="0"/>
        <v>213286</v>
      </c>
      <c r="S15" s="564">
        <f t="shared" si="5"/>
        <v>212374.1</v>
      </c>
      <c r="T15" s="566">
        <f t="shared" si="6"/>
        <v>219383.6</v>
      </c>
      <c r="U15" s="566">
        <f t="shared" si="7"/>
        <v>162017.66</v>
      </c>
      <c r="V15" s="566">
        <f t="shared" si="8"/>
        <v>6097.6</v>
      </c>
      <c r="W15" s="517">
        <f t="shared" si="9"/>
        <v>219383.6</v>
      </c>
      <c r="X15" s="518">
        <f t="shared" si="10"/>
        <v>6097.6</v>
      </c>
      <c r="Y15" s="460">
        <v>138599.79999999999</v>
      </c>
      <c r="Z15" s="460"/>
      <c r="AA15" s="461">
        <v>145609.29999999999</v>
      </c>
      <c r="AB15" s="462">
        <f t="shared" si="11"/>
        <v>73774.3</v>
      </c>
      <c r="AC15" s="391">
        <f t="shared" si="12"/>
        <v>73774.3</v>
      </c>
      <c r="AD15" s="313"/>
      <c r="AE15" s="265">
        <f t="shared" si="13"/>
        <v>1.02956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2021 '!$A16,('2020'!$P:$P))-SUMIFS('2020'!$P:$P,'2020'!$B:$B,'Свод 2021 '!$A16,'2020'!$G:$G,4)</f>
        <v>2590</v>
      </c>
      <c r="F16" s="562">
        <f t="shared" si="1"/>
        <v>336</v>
      </c>
      <c r="G16" s="563">
        <v>244041.5</v>
      </c>
      <c r="H16" s="563">
        <v>460044.79999999999</v>
      </c>
      <c r="I16" s="564">
        <f>ROUND((SUMIF('2020'!$B:$B,'Свод 2021 '!$A16,('2020'!$BL:$BL))-SUMIFS('2020'!$BL:$BL,'2020'!$B:$B,'Свод 2021 '!$A16,'2020'!$G:$G,4))/1000,1)</f>
        <v>305331.59999999998</v>
      </c>
      <c r="J16" s="564">
        <f t="shared" si="2"/>
        <v>96255.6</v>
      </c>
      <c r="K16" s="565">
        <f>ROUND((SUMIF('2020'!$B:$B,'Свод 2021 '!$A16,('2020'!$AQ:$AQ))-SUMIFS('2020'!$AQ:$AQ,'2020'!$B:$B,'Свод 2021 '!$A16,'2020'!$G:$G,4)+SUMIF('2020'!$B:$B,'Свод 2021 '!$A16,('2020'!$BH:$BH))-SUMIFS('2020'!$BH:$BH,'2020'!$B:$B,'Свод 2021 '!$A16,'2020'!$G:$G,4))/1000,1)</f>
        <v>190983.4</v>
      </c>
      <c r="L16" s="565">
        <f>ROUND((SUMIF('2020'!$B:$B,'Свод 2021 '!$A16,('2020'!$BM:$BM))-SUMIFS('2020'!$BM:$BM,'2020'!$B:$B,'Свод 2021 '!$A16,'2020'!$G:$G,4)+SUMIF('2020'!$B:$B,'Свод 2021 '!$A16,('2020'!$CD:$CD))-SUMIFS('2020'!$CD:$CD,'2020'!$B:$B,'Свод 2021 '!$A16,'2020'!$G:$G,4))/1000,1)</f>
        <v>287239</v>
      </c>
      <c r="M16" s="564">
        <f t="shared" si="3"/>
        <v>9223.1</v>
      </c>
      <c r="N16" s="565">
        <f>ROUND((SUMIF('2020'!$B:$B,'Свод 2021 '!$A16,('2020'!$BB:$BB))-SUMIFS('2020'!$BB:$BB,'2020'!$B:$B,'Свод 2021 '!$A16,'2020'!$G:$G,4))/1000,1)</f>
        <v>6269.9</v>
      </c>
      <c r="O16" s="565">
        <f>ROUND((SUMIF('2020'!$B:$B,'Свод 2021 '!$A16,('2020'!$BX:$BX))-SUMIFS('2020'!$BX:$BX,'2020'!$B:$B,'Свод 2021 '!$A16,'2020'!$G:$G,4))/1000,1)</f>
        <v>15493</v>
      </c>
      <c r="P16" s="564">
        <f t="shared" si="4"/>
        <v>410810.3</v>
      </c>
      <c r="Q16" s="564">
        <v>216003.3</v>
      </c>
      <c r="R16" s="564">
        <f t="shared" si="0"/>
        <v>626813.6</v>
      </c>
      <c r="S16" s="564">
        <f t="shared" si="5"/>
        <v>422953.9</v>
      </c>
      <c r="T16" s="566">
        <f t="shared" si="6"/>
        <v>638957.19999999995</v>
      </c>
      <c r="U16" s="566">
        <f t="shared" si="7"/>
        <v>295729.83</v>
      </c>
      <c r="V16" s="566">
        <f t="shared" si="8"/>
        <v>12143.6</v>
      </c>
      <c r="W16" s="517">
        <f t="shared" si="9"/>
        <v>638957.19999999995</v>
      </c>
      <c r="X16" s="518">
        <f t="shared" si="10"/>
        <v>12143.6</v>
      </c>
      <c r="Y16" s="460">
        <v>244041.5</v>
      </c>
      <c r="Z16" s="460"/>
      <c r="AA16" s="461">
        <v>460044.79999999999</v>
      </c>
      <c r="AB16" s="462">
        <f t="shared" si="11"/>
        <v>178912.4</v>
      </c>
      <c r="AC16" s="391">
        <f t="shared" si="12"/>
        <v>178912.4</v>
      </c>
      <c r="AD16" s="313"/>
      <c r="AE16" s="265">
        <f t="shared" si="13"/>
        <v>1.02956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2021 '!$A17,('2020'!$P:$P))-SUMIFS('2020'!$P:$P,'2020'!$B:$B,'Свод 2021 '!$A17,'2020'!$G:$G,4)</f>
        <v>3383</v>
      </c>
      <c r="F17" s="562">
        <f t="shared" si="1"/>
        <v>381</v>
      </c>
      <c r="G17" s="563">
        <v>481257.1</v>
      </c>
      <c r="H17" s="563">
        <v>576859.19999999995</v>
      </c>
      <c r="I17" s="564">
        <f>ROUND((SUMIF('2020'!$B:$B,'Свод 2021 '!$A17,('2020'!$BL:$BL))-SUMIFS('2020'!$BL:$BL,'2020'!$B:$B,'Свод 2021 '!$A17,'2020'!$G:$G,4))/1000,1)</f>
        <v>320793.2</v>
      </c>
      <c r="J17" s="564">
        <f t="shared" si="2"/>
        <v>456926.7</v>
      </c>
      <c r="K17" s="565">
        <f>ROUND((SUMIF('2020'!$B:$B,'Свод 2021 '!$A17,('2020'!$AQ:$AQ))-SUMIFS('2020'!$AQ:$AQ,'2020'!$B:$B,'Свод 2021 '!$A17,'2020'!$G:$G,4)+SUMIF('2020'!$B:$B,'Свод 2021 '!$A17,('2020'!$BH:$BH))-SUMIFS('2020'!$BH:$BH,'2020'!$B:$B,'Свод 2021 '!$A17,'2020'!$G:$G,4))/1000,1)</f>
        <v>202359</v>
      </c>
      <c r="L17" s="565">
        <f>ROUND((SUMIF('2020'!$B:$B,'Свод 2021 '!$A17,('2020'!$BM:$BM))-SUMIFS('2020'!$BM:$BM,'2020'!$B:$B,'Свод 2021 '!$A17,'2020'!$G:$G,4)+SUMIF('2020'!$B:$B,'Свод 2021 '!$A17,('2020'!$CD:$CD))-SUMIFS('2020'!$CD:$CD,'2020'!$B:$B,'Свод 2021 '!$A17,'2020'!$G:$G,4))/1000,1)</f>
        <v>659285.69999999995</v>
      </c>
      <c r="M17" s="564">
        <f t="shared" si="3"/>
        <v>12552.2</v>
      </c>
      <c r="N17" s="565">
        <f>ROUND((SUMIF('2020'!$B:$B,'Свод 2021 '!$A17,('2020'!$BB:$BB))-SUMIFS('2020'!$BB:$BB,'2020'!$B:$B,'Свод 2021 '!$A17,'2020'!$G:$G,4))/1000,1)</f>
        <v>6634.3</v>
      </c>
      <c r="O17" s="565">
        <f>ROUND((SUMIF('2020'!$B:$B,'Свод 2021 '!$A17,('2020'!$BX:$BX))-SUMIFS('2020'!$BX:$BX,'2020'!$B:$B,'Свод 2021 '!$A17,'2020'!$G:$G,4))/1000,1)</f>
        <v>19186.5</v>
      </c>
      <c r="P17" s="564">
        <f t="shared" si="4"/>
        <v>790272.1</v>
      </c>
      <c r="Q17" s="564">
        <v>95602.2</v>
      </c>
      <c r="R17" s="564">
        <f t="shared" si="0"/>
        <v>885874.3</v>
      </c>
      <c r="S17" s="564">
        <f t="shared" si="5"/>
        <v>813632.7</v>
      </c>
      <c r="T17" s="566">
        <f t="shared" si="6"/>
        <v>909234.9</v>
      </c>
      <c r="U17" s="566">
        <f t="shared" si="7"/>
        <v>678774.3</v>
      </c>
      <c r="V17" s="566">
        <f t="shared" si="8"/>
        <v>23360.6</v>
      </c>
      <c r="W17" s="517">
        <f t="shared" si="9"/>
        <v>909234.9</v>
      </c>
      <c r="X17" s="518">
        <f t="shared" si="10"/>
        <v>23360.6</v>
      </c>
      <c r="Y17" s="460">
        <v>481257.1</v>
      </c>
      <c r="Z17" s="460"/>
      <c r="AA17" s="461">
        <v>576859.19999999995</v>
      </c>
      <c r="AB17" s="462">
        <f t="shared" si="11"/>
        <v>332375.59999999998</v>
      </c>
      <c r="AC17" s="391">
        <f t="shared" si="12"/>
        <v>332375.7</v>
      </c>
      <c r="AD17" s="313"/>
      <c r="AE17" s="265">
        <f t="shared" si="13"/>
        <v>1.02956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2021 '!$A18,('2020'!$P:$P))-SUMIFS('2020'!$P:$P,'2020'!$B:$B,'Свод 2021 '!$A18,'2020'!$G:$G,4)</f>
        <v>1975</v>
      </c>
      <c r="F18" s="562">
        <f t="shared" si="1"/>
        <v>35</v>
      </c>
      <c r="G18" s="563">
        <v>167235.1</v>
      </c>
      <c r="H18" s="563">
        <v>174881.8</v>
      </c>
      <c r="I18" s="564">
        <f>ROUND((SUMIF('2020'!$B:$B,'Свод 2021 '!$A18,('2020'!$BL:$BL))-SUMIFS('2020'!$BL:$BL,'2020'!$B:$B,'Свод 2021 '!$A18,'2020'!$G:$G,4))/1000,1)</f>
        <v>197262.2</v>
      </c>
      <c r="J18" s="564">
        <f t="shared" si="2"/>
        <v>44947.5</v>
      </c>
      <c r="K18" s="565">
        <f>ROUND((SUMIF('2020'!$B:$B,'Свод 2021 '!$A18,('2020'!$AQ:$AQ))-SUMIFS('2020'!$AQ:$AQ,'2020'!$B:$B,'Свод 2021 '!$A18,'2020'!$G:$G,4)+SUMIF('2020'!$B:$B,'Свод 2021 '!$A18,('2020'!$BH:$BH))-SUMIFS('2020'!$BH:$BH,'2020'!$B:$B,'Свод 2021 '!$A18,'2020'!$G:$G,4))/1000,1)</f>
        <v>124164.6</v>
      </c>
      <c r="L18" s="565">
        <f>ROUND((SUMIF('2020'!$B:$B,'Свод 2021 '!$A18,('2020'!$BM:$BM))-SUMIFS('2020'!$BM:$BM,'2020'!$B:$B,'Свод 2021 '!$A18,'2020'!$G:$G,4)+SUMIF('2020'!$B:$B,'Свод 2021 '!$A18,('2020'!$CD:$CD))-SUMIFS('2020'!$CD:$CD,'2020'!$B:$B,'Свод 2021 '!$A18,'2020'!$G:$G,4))/1000,1)</f>
        <v>169112.1</v>
      </c>
      <c r="M18" s="564">
        <f t="shared" si="3"/>
        <v>7879.7</v>
      </c>
      <c r="N18" s="565">
        <f>ROUND((SUMIF('2020'!$B:$B,'Свод 2021 '!$A18,('2020'!$BB:$BB))-SUMIFS('2020'!$BB:$BB,'2020'!$B:$B,'Свод 2021 '!$A18,'2020'!$G:$G,4))/1000,1)</f>
        <v>4032.6</v>
      </c>
      <c r="O18" s="565">
        <f>ROUND((SUMIF('2020'!$B:$B,'Свод 2021 '!$A18,('2020'!$BX:$BX))-SUMIFS('2020'!$BX:$BX,'2020'!$B:$B,'Свод 2021 '!$A18,'2020'!$G:$G,4))/1000,1)</f>
        <v>11912.3</v>
      </c>
      <c r="P18" s="564">
        <f t="shared" si="4"/>
        <v>250089.4</v>
      </c>
      <c r="Q18" s="564">
        <v>7646.7</v>
      </c>
      <c r="R18" s="564">
        <f t="shared" si="0"/>
        <v>257736.1</v>
      </c>
      <c r="S18" s="564">
        <f t="shared" si="5"/>
        <v>257482.1</v>
      </c>
      <c r="T18" s="566">
        <f t="shared" si="6"/>
        <v>265128.8</v>
      </c>
      <c r="U18" s="566">
        <f t="shared" si="7"/>
        <v>174111.08</v>
      </c>
      <c r="V18" s="566">
        <f t="shared" si="8"/>
        <v>7392.7</v>
      </c>
      <c r="W18" s="517">
        <f t="shared" si="9"/>
        <v>265128.8</v>
      </c>
      <c r="X18" s="518">
        <f t="shared" si="10"/>
        <v>7392.7</v>
      </c>
      <c r="Y18" s="460">
        <v>167235.1</v>
      </c>
      <c r="Z18" s="460"/>
      <c r="AA18" s="461">
        <v>174881.8</v>
      </c>
      <c r="AB18" s="459">
        <f t="shared" si="11"/>
        <v>90247</v>
      </c>
      <c r="AC18" s="391">
        <f t="shared" si="12"/>
        <v>90247</v>
      </c>
      <c r="AD18" s="313"/>
      <c r="AE18" s="265">
        <f t="shared" si="13"/>
        <v>1.02956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2021 '!$A19,('2020'!$P:$P))-SUMIFS('2020'!$P:$P,'2020'!$B:$B,'Свод 2021 '!$A19,'2020'!$G:$G,4)</f>
        <v>1534</v>
      </c>
      <c r="F19" s="562">
        <f t="shared" si="1"/>
        <v>34</v>
      </c>
      <c r="G19" s="563">
        <v>164752.6</v>
      </c>
      <c r="H19" s="563">
        <v>257629.4</v>
      </c>
      <c r="I19" s="564">
        <f>ROUND((SUMIF('2020'!$B:$B,'Свод 2021 '!$A19,('2020'!$BL:$BL))-SUMIFS('2020'!$BL:$BL,'2020'!$B:$B,'Свод 2021 '!$A19,'2020'!$G:$G,4))/1000,1)</f>
        <v>142662.6</v>
      </c>
      <c r="J19" s="564">
        <f t="shared" si="2"/>
        <v>22014.1</v>
      </c>
      <c r="K19" s="565">
        <f>ROUND((SUMIF('2020'!$B:$B,'Свод 2021 '!$A19,('2020'!$AQ:$AQ))-SUMIFS('2020'!$AQ:$AQ,'2020'!$B:$B,'Свод 2021 '!$A19,'2020'!$G:$G,4)+SUMIF('2020'!$B:$B,'Свод 2021 '!$A19,('2020'!$BH:$BH))-SUMIFS('2020'!$BH:$BH,'2020'!$B:$B,'Свод 2021 '!$A19,'2020'!$G:$G,4))/1000,1)</f>
        <v>89126.2</v>
      </c>
      <c r="L19" s="565">
        <f>ROUND((SUMIF('2020'!$B:$B,'Свод 2021 '!$A19,('2020'!$BM:$BM))-SUMIFS('2020'!$BM:$BM,'2020'!$B:$B,'Свод 2021 '!$A19,'2020'!$G:$G,4)+SUMIF('2020'!$B:$B,'Свод 2021 '!$A19,('2020'!$CD:$CD))-SUMIFS('2020'!$CD:$CD,'2020'!$B:$B,'Свод 2021 '!$A19,'2020'!$G:$G,4))/1000,1)</f>
        <v>111140.3</v>
      </c>
      <c r="M19" s="564">
        <f t="shared" si="3"/>
        <v>6443.5</v>
      </c>
      <c r="N19" s="565">
        <f>ROUND((SUMIF('2020'!$B:$B,'Свод 2021 '!$A19,('2020'!$BB:$BB))-SUMIFS('2020'!$BB:$BB,'2020'!$B:$B,'Свод 2021 '!$A19,'2020'!$G:$G,4))/1000,1)</f>
        <v>2930.2</v>
      </c>
      <c r="O19" s="565">
        <f>ROUND((SUMIF('2020'!$B:$B,'Свод 2021 '!$A19,('2020'!$BX:$BX))-SUMIFS('2020'!$BX:$BX,'2020'!$B:$B,'Свод 2021 '!$A19,'2020'!$G:$G,4))/1000,1)</f>
        <v>9373.7000000000007</v>
      </c>
      <c r="P19" s="564">
        <f t="shared" si="4"/>
        <v>171120.2</v>
      </c>
      <c r="Q19" s="564">
        <v>92876.800000000003</v>
      </c>
      <c r="R19" s="564">
        <f t="shared" si="0"/>
        <v>263997</v>
      </c>
      <c r="S19" s="564">
        <f t="shared" si="5"/>
        <v>176178.5</v>
      </c>
      <c r="T19" s="566">
        <f t="shared" si="6"/>
        <v>269055.3</v>
      </c>
      <c r="U19" s="566">
        <f t="shared" si="7"/>
        <v>114425.63</v>
      </c>
      <c r="V19" s="566">
        <f t="shared" si="8"/>
        <v>5058.3</v>
      </c>
      <c r="W19" s="517">
        <f t="shared" si="9"/>
        <v>269055.3</v>
      </c>
      <c r="X19" s="518">
        <f t="shared" si="10"/>
        <v>5058.3</v>
      </c>
      <c r="Y19" s="460">
        <v>164752.6</v>
      </c>
      <c r="Z19" s="460"/>
      <c r="AA19" s="461">
        <v>257629.4</v>
      </c>
      <c r="AB19" s="459">
        <f t="shared" si="11"/>
        <v>11425.9</v>
      </c>
      <c r="AC19" s="391">
        <f t="shared" si="12"/>
        <v>11425.9</v>
      </c>
      <c r="AD19" s="313"/>
      <c r="AE19" s="265">
        <f t="shared" si="13"/>
        <v>1.02956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2021 '!$A20,('2020'!$P:$P))-SUMIFS('2020'!$P:$P,'2020'!$B:$B,'Свод 2021 '!$A20,'2020'!$G:$G,4)</f>
        <v>1921</v>
      </c>
      <c r="F20" s="567">
        <f t="shared" si="1"/>
        <v>-30</v>
      </c>
      <c r="G20" s="563">
        <v>175589.9</v>
      </c>
      <c r="H20" s="563">
        <v>186066</v>
      </c>
      <c r="I20" s="564">
        <f>ROUND((SUMIF('2020'!$B:$B,'Свод 2021 '!$A20,('2020'!$BL:$BL))-SUMIFS('2020'!$BL:$BL,'2020'!$B:$B,'Свод 2021 '!$A20,'2020'!$G:$G,4))/1000,1)</f>
        <v>197814.3</v>
      </c>
      <c r="J20" s="564">
        <f t="shared" si="2"/>
        <v>53544.3</v>
      </c>
      <c r="K20" s="565">
        <f>ROUND((SUMIF('2020'!$B:$B,'Свод 2021 '!$A20,('2020'!$AQ:$AQ))-SUMIFS('2020'!$AQ:$AQ,'2020'!$B:$B,'Свод 2021 '!$A20,'2020'!$G:$G,4)+SUMIF('2020'!$B:$B,'Свод 2021 '!$A20,('2020'!$BH:$BH))-SUMIFS('2020'!$BH:$BH,'2020'!$B:$B,'Свод 2021 '!$A20,'2020'!$G:$G,4))/1000,1)</f>
        <v>123117.2</v>
      </c>
      <c r="L20" s="565">
        <f>ROUND((SUMIF('2020'!$B:$B,'Свод 2021 '!$A20,('2020'!$BM:$BM))-SUMIFS('2020'!$BM:$BM,'2020'!$B:$B,'Свод 2021 '!$A20,'2020'!$G:$G,4)+SUMIF('2020'!$B:$B,'Свод 2021 '!$A20,('2020'!$CD:$CD))-SUMIFS('2020'!$CD:$CD,'2020'!$B:$B,'Свод 2021 '!$A20,'2020'!$G:$G,4))/1000,1)</f>
        <v>176661.5</v>
      </c>
      <c r="M20" s="564">
        <f t="shared" si="3"/>
        <v>6029.5</v>
      </c>
      <c r="N20" s="565">
        <f>ROUND((SUMIF('2020'!$B:$B,'Свод 2021 '!$A20,('2020'!$BB:$BB))-SUMIFS('2020'!$BB:$BB,'2020'!$B:$B,'Свод 2021 '!$A20,'2020'!$G:$G,4))/1000,1)</f>
        <v>3995.4</v>
      </c>
      <c r="O20" s="565">
        <f>ROUND((SUMIF('2020'!$B:$B,'Свод 2021 '!$A20,('2020'!$BX:$BX))-SUMIFS('2020'!$BX:$BX,'2020'!$B:$B,'Свод 2021 '!$A20,'2020'!$G:$G,4))/1000,1)</f>
        <v>10024.9</v>
      </c>
      <c r="P20" s="564">
        <f t="shared" si="4"/>
        <v>257388.1</v>
      </c>
      <c r="Q20" s="564">
        <v>10476.1</v>
      </c>
      <c r="R20" s="564">
        <f t="shared" si="0"/>
        <v>267864.2</v>
      </c>
      <c r="S20" s="564">
        <f t="shared" si="5"/>
        <v>264996.5</v>
      </c>
      <c r="T20" s="566">
        <f t="shared" si="6"/>
        <v>275472.59999999998</v>
      </c>
      <c r="U20" s="566">
        <f t="shared" si="7"/>
        <v>181883.64</v>
      </c>
      <c r="V20" s="566">
        <f t="shared" si="8"/>
        <v>7608.4</v>
      </c>
      <c r="W20" s="517">
        <f t="shared" si="9"/>
        <v>275472.59999999998</v>
      </c>
      <c r="X20" s="518">
        <f t="shared" si="10"/>
        <v>7608.4</v>
      </c>
      <c r="Y20" s="460">
        <v>175589.9</v>
      </c>
      <c r="Z20" s="460"/>
      <c r="AA20" s="461">
        <v>186066</v>
      </c>
      <c r="AB20" s="462">
        <f t="shared" si="11"/>
        <v>89406.6</v>
      </c>
      <c r="AC20" s="391">
        <f t="shared" si="12"/>
        <v>89406.6</v>
      </c>
      <c r="AD20" s="313"/>
      <c r="AE20" s="265">
        <f t="shared" si="13"/>
        <v>1.02956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2021 '!$A21,('2020'!$P:$P))-SUMIFS('2020'!$P:$P,'2020'!$B:$B,'Свод 2021 '!$A21,'2020'!$G:$G,4)</f>
        <v>848</v>
      </c>
      <c r="F21" s="562">
        <f t="shared" si="1"/>
        <v>94</v>
      </c>
      <c r="G21" s="563">
        <v>59181.8</v>
      </c>
      <c r="H21" s="563">
        <v>147961.4</v>
      </c>
      <c r="I21" s="564">
        <f>ROUND((SUMIF('2020'!$B:$B,'Свод 2021 '!$A21,('2020'!$BL:$BL))-SUMIFS('2020'!$BL:$BL,'2020'!$B:$B,'Свод 2021 '!$A21,'2020'!$G:$G,4))/1000,1)</f>
        <v>76108.399999999994</v>
      </c>
      <c r="J21" s="564">
        <f t="shared" si="2"/>
        <v>22031.599999999999</v>
      </c>
      <c r="K21" s="565">
        <f>ROUND((SUMIF('2020'!$B:$B,'Свод 2021 '!$A21,('2020'!$AQ:$AQ))-SUMIFS('2020'!$AQ:$AQ,'2020'!$B:$B,'Свод 2021 '!$A21,'2020'!$G:$G,4)+SUMIF('2020'!$B:$B,'Свод 2021 '!$A21,('2020'!$BH:$BH))-SUMIFS('2020'!$BH:$BH,'2020'!$B:$B,'Свод 2021 '!$A21,'2020'!$G:$G,4))/1000,1)</f>
        <v>47379.8</v>
      </c>
      <c r="L21" s="565">
        <f>ROUND((SUMIF('2020'!$B:$B,'Свод 2021 '!$A21,('2020'!$BM:$BM))-SUMIFS('2020'!$BM:$BM,'2020'!$B:$B,'Свод 2021 '!$A21,'2020'!$G:$G,4)+SUMIF('2020'!$B:$B,'Свод 2021 '!$A21,('2020'!$CD:$CD))-SUMIFS('2020'!$CD:$CD,'2020'!$B:$B,'Свод 2021 '!$A21,'2020'!$G:$G,4))/1000,1)</f>
        <v>69411.399999999994</v>
      </c>
      <c r="M21" s="564">
        <f t="shared" si="3"/>
        <v>2638.4</v>
      </c>
      <c r="N21" s="565">
        <f>ROUND((SUMIF('2020'!$B:$B,'Свод 2021 '!$A21,('2020'!$BB:$BB))-SUMIFS('2020'!$BB:$BB,'2020'!$B:$B,'Свод 2021 '!$A21,'2020'!$G:$G,4))/1000,1)</f>
        <v>1557.5</v>
      </c>
      <c r="O21" s="565">
        <f>ROUND((SUMIF('2020'!$B:$B,'Свод 2021 '!$A21,('2020'!$BX:$BX))-SUMIFS('2020'!$BX:$BX,'2020'!$B:$B,'Свод 2021 '!$A21,'2020'!$G:$G,4))/1000,1)</f>
        <v>4195.8999999999996</v>
      </c>
      <c r="P21" s="564">
        <f t="shared" si="4"/>
        <v>100778.4</v>
      </c>
      <c r="Q21" s="564">
        <v>88779.6</v>
      </c>
      <c r="R21" s="564">
        <f t="shared" si="0"/>
        <v>189558</v>
      </c>
      <c r="S21" s="564">
        <f t="shared" si="5"/>
        <v>103757.4</v>
      </c>
      <c r="T21" s="566">
        <f t="shared" si="6"/>
        <v>192537</v>
      </c>
      <c r="U21" s="566">
        <f t="shared" si="7"/>
        <v>71463.210000000006</v>
      </c>
      <c r="V21" s="566">
        <f t="shared" si="8"/>
        <v>2979</v>
      </c>
      <c r="W21" s="517">
        <f t="shared" si="9"/>
        <v>192537</v>
      </c>
      <c r="X21" s="518">
        <f t="shared" si="10"/>
        <v>2979</v>
      </c>
      <c r="Y21" s="460">
        <v>59181.8</v>
      </c>
      <c r="Z21" s="460"/>
      <c r="AA21" s="461">
        <v>147961.4</v>
      </c>
      <c r="AB21" s="462">
        <f t="shared" si="11"/>
        <v>44575.6</v>
      </c>
      <c r="AC21" s="391">
        <f t="shared" si="12"/>
        <v>44575.6</v>
      </c>
      <c r="AD21" s="313"/>
      <c r="AE21" s="265">
        <f t="shared" si="13"/>
        <v>1.02956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2021 '!$A22,('2020'!$P:$P))-SUMIFS('2020'!$P:$P,'2020'!$B:$B,'Свод 2021 '!$A22,'2020'!$G:$G,4)</f>
        <v>565</v>
      </c>
      <c r="F22" s="562">
        <f t="shared" si="1"/>
        <v>84</v>
      </c>
      <c r="G22" s="563">
        <v>66782.5</v>
      </c>
      <c r="H22" s="563">
        <v>70810.2</v>
      </c>
      <c r="I22" s="564">
        <f>ROUND((SUMIF('2020'!$B:$B,'Свод 2021 '!$A22,('2020'!$BL:$BL))-SUMIFS('2020'!$BL:$BL,'2020'!$B:$B,'Свод 2021 '!$A22,'2020'!$G:$G,4))/1000,1)</f>
        <v>48406.1</v>
      </c>
      <c r="J22" s="564">
        <f t="shared" si="2"/>
        <v>58656.9</v>
      </c>
      <c r="K22" s="565">
        <f>ROUND((SUMIF('2020'!$B:$B,'Свод 2021 '!$A22,('2020'!$AQ:$AQ))-SUMIFS('2020'!$AQ:$AQ,'2020'!$B:$B,'Свод 2021 '!$A22,'2020'!$G:$G,4)+SUMIF('2020'!$B:$B,'Свод 2021 '!$A22,('2020'!$BH:$BH))-SUMIFS('2020'!$BH:$BH,'2020'!$B:$B,'Свод 2021 '!$A22,'2020'!$G:$G,4))/1000,1)</f>
        <v>30266.7</v>
      </c>
      <c r="L22" s="565">
        <f>ROUND((SUMIF('2020'!$B:$B,'Свод 2021 '!$A22,('2020'!$BM:$BM))-SUMIFS('2020'!$BM:$BM,'2020'!$B:$B,'Свод 2021 '!$A22,'2020'!$G:$G,4)+SUMIF('2020'!$B:$B,'Свод 2021 '!$A22,('2020'!$CD:$CD))-SUMIFS('2020'!$CD:$CD,'2020'!$B:$B,'Свод 2021 '!$A22,'2020'!$G:$G,4))/1000,1)</f>
        <v>88923.6</v>
      </c>
      <c r="M22" s="564">
        <f t="shared" si="3"/>
        <v>11481.8</v>
      </c>
      <c r="N22" s="565">
        <f>ROUND((SUMIF('2020'!$B:$B,'Свод 2021 '!$A22,('2020'!$BB:$BB))-SUMIFS('2020'!$BB:$BB,'2020'!$B:$B,'Свод 2021 '!$A22,'2020'!$G:$G,4))/1000,1)</f>
        <v>992</v>
      </c>
      <c r="O22" s="565">
        <f>ROUND((SUMIF('2020'!$B:$B,'Свод 2021 '!$A22,('2020'!$BX:$BX))-SUMIFS('2020'!$BX:$BX,'2020'!$B:$B,'Свод 2021 '!$A22,'2020'!$G:$G,4))/1000,1)</f>
        <v>12473.8</v>
      </c>
      <c r="P22" s="564">
        <f t="shared" si="4"/>
        <v>118544.8</v>
      </c>
      <c r="Q22" s="564">
        <v>4027.7</v>
      </c>
      <c r="R22" s="564">
        <f t="shared" si="0"/>
        <v>122572.5</v>
      </c>
      <c r="S22" s="564">
        <f t="shared" si="5"/>
        <v>122049</v>
      </c>
      <c r="T22" s="566">
        <f t="shared" si="6"/>
        <v>126076.7</v>
      </c>
      <c r="U22" s="566">
        <f>L22*P$27</f>
        <v>91552.2</v>
      </c>
      <c r="V22" s="566">
        <f t="shared" si="8"/>
        <v>3504.2</v>
      </c>
      <c r="W22" s="517">
        <f t="shared" si="9"/>
        <v>126076.7</v>
      </c>
      <c r="X22" s="518">
        <f t="shared" si="10"/>
        <v>3504.2</v>
      </c>
      <c r="Y22" s="460">
        <v>66782.5</v>
      </c>
      <c r="Z22" s="460"/>
      <c r="AA22" s="461">
        <v>70810.2</v>
      </c>
      <c r="AB22" s="462">
        <f t="shared" si="11"/>
        <v>55266.5</v>
      </c>
      <c r="AC22" s="391">
        <f t="shared" si="12"/>
        <v>55266.5</v>
      </c>
      <c r="AD22" s="313"/>
      <c r="AE22" s="265">
        <f t="shared" si="13"/>
        <v>1.02956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2021 '!$A23,('2020'!$P:$P))-SUMIFS('2020'!$P:$P,'2020'!$B:$B,'Свод 2021 '!$A23,'2020'!$G:$G,4)</f>
        <v>19</v>
      </c>
      <c r="F23" s="562">
        <f t="shared" si="1"/>
        <v>10</v>
      </c>
      <c r="G23" s="563">
        <v>2177.6999999999998</v>
      </c>
      <c r="H23" s="563">
        <v>2177.6999999999998</v>
      </c>
      <c r="I23" s="564">
        <f>ROUND((SUMIF('2020'!$B:$B,'Свод 2021 '!$A23,('2020'!$BL:$BL))-SUMIFS('2020'!$BL:$BL,'2020'!$B:$B,'Свод 2021 '!$A23,'2020'!$G:$G,4))/1000,1)</f>
        <v>2567.8000000000002</v>
      </c>
      <c r="J23" s="564">
        <f>L23-K23</f>
        <v>4144.8</v>
      </c>
      <c r="K23" s="565">
        <f>ROUND((SUMIF('2020'!$B:$B,'Свод 2021 '!$A23,('2020'!$AQ:$AQ))-SUMIFS('2020'!$AQ:$AQ,'2020'!$B:$B,'Свод 2021 '!$A23,'2020'!$G:$G,4)+SUMIF('2020'!$B:$B,'Свод 2021 '!$A23,('2020'!$BH:$BH))-SUMIFS('2020'!$BH:$BH,'2020'!$B:$B,'Свод 2021 '!$A23,'2020'!$G:$G,4))/1000,1)</f>
        <v>1745.9</v>
      </c>
      <c r="L23" s="565">
        <f>ROUND((SUMIF('2020'!$B:$B,'Свод 2021 '!$A23,('2020'!$BM:$BM))-SUMIFS('2020'!$BM:$BM,'2020'!$B:$B,'Свод 2021 '!$A23,'2020'!$G:$G,4)+SUMIF('2020'!$B:$B,'Свод 2021 '!$A23,('2020'!$CD:$CD))-SUMIFS('2020'!$CD:$CD,'2020'!$B:$B,'Свод 2021 '!$A23,'2020'!$G:$G,4))/1000,1)</f>
        <v>5890.7</v>
      </c>
      <c r="M23" s="564">
        <f>O23-N23</f>
        <v>95.4</v>
      </c>
      <c r="N23" s="565">
        <f>ROUND((SUMIF('2020'!$B:$B,'Свод 2021 '!$A23,('2020'!$BB:$BB))-SUMIFS('2020'!$BB:$BB,'2020'!$B:$B,'Свод 2021 '!$A23,'2020'!$G:$G,4))/1000,1)</f>
        <v>50.5</v>
      </c>
      <c r="O23" s="565">
        <f>ROUND((SUMIF('2020'!$B:$B,'Свод 2021 '!$A23,('2020'!$BX:$BX))-SUMIFS('2020'!$BX:$BX,'2020'!$B:$B,'Свод 2021 '!$A23,'2020'!$G:$G,4))/1000,1)</f>
        <v>145.9</v>
      </c>
      <c r="P23" s="564">
        <f t="shared" si="4"/>
        <v>6808</v>
      </c>
      <c r="Q23" s="564">
        <v>0</v>
      </c>
      <c r="R23" s="564">
        <f t="shared" si="0"/>
        <v>6808</v>
      </c>
      <c r="S23" s="564">
        <f t="shared" si="5"/>
        <v>7009.2</v>
      </c>
      <c r="T23" s="566">
        <f t="shared" si="6"/>
        <v>7009.2</v>
      </c>
      <c r="U23" s="566">
        <f t="shared" si="7"/>
        <v>6064.83</v>
      </c>
      <c r="V23" s="566">
        <f t="shared" si="8"/>
        <v>201.2</v>
      </c>
      <c r="W23" s="517">
        <f t="shared" si="9"/>
        <v>7009.2</v>
      </c>
      <c r="X23" s="518">
        <f t="shared" si="10"/>
        <v>201.2</v>
      </c>
      <c r="Y23" s="460">
        <v>2177.6999999999998</v>
      </c>
      <c r="Z23" s="460"/>
      <c r="AA23" s="461">
        <v>2177.6999999999998</v>
      </c>
      <c r="AB23" s="462">
        <f t="shared" si="11"/>
        <v>4831.5</v>
      </c>
      <c r="AC23" s="391">
        <f t="shared" si="12"/>
        <v>4831.5</v>
      </c>
      <c r="AD23" s="313"/>
      <c r="AE23" s="265">
        <f t="shared" si="13"/>
        <v>1.0295529999999999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2021 '!$A24,('2020'!$P:$P))-SUMIFS('2020'!$P:$P,'2020'!$B:$B,'Свод 2021 '!$A24,'2020'!$G:$G,4)</f>
        <v>9</v>
      </c>
      <c r="F24" s="562">
        <f t="shared" si="1"/>
        <v>2</v>
      </c>
      <c r="G24" s="563">
        <v>1299.8</v>
      </c>
      <c r="H24" s="563">
        <v>1299.8</v>
      </c>
      <c r="I24" s="564">
        <f>ROUND((SUMIF('2020'!$B:$B,'Свод 2021 '!$A24,('2020'!$BL:$BL))-SUMIFS('2020'!$BL:$BL,'2020'!$B:$B,'Свод 2021 '!$A24,'2020'!$G:$G,4))/1000,1)</f>
        <v>1263.4000000000001</v>
      </c>
      <c r="J24" s="564">
        <f>L24-K24</f>
        <v>1200</v>
      </c>
      <c r="K24" s="565">
        <f>ROUND((SUMIF('2020'!$B:$B,'Свод 2021 '!$A24,('2020'!$AQ:$AQ))-SUMIFS('2020'!$AQ:$AQ,'2020'!$B:$B,'Свод 2021 '!$A24,'2020'!$G:$G,4)+SUMIF('2020'!$B:$B,'Свод 2021 '!$A24,('2020'!$BH:$BH))-SUMIFS('2020'!$BH:$BH,'2020'!$B:$B,'Свод 2021 '!$A24,'2020'!$G:$G,4))/1000,1)</f>
        <v>827</v>
      </c>
      <c r="L24" s="565">
        <f>ROUND((SUMIF('2020'!$B:$B,'Свод 2021 '!$A24,('2020'!$BM:$BM))-SUMIFS('2020'!$BM:$BM,'2020'!$B:$B,'Свод 2021 '!$A24,'2020'!$G:$G,4)+SUMIF('2020'!$B:$B,'Свод 2021 '!$A24,('2020'!$CD:$CD))-SUMIFS('2020'!$CD:$CD,'2020'!$B:$B,'Свод 2021 '!$A24,'2020'!$G:$G,4))/1000,1)</f>
        <v>2027</v>
      </c>
      <c r="M24" s="564">
        <f>O24-N24</f>
        <v>38.9</v>
      </c>
      <c r="N24" s="565">
        <f>ROUND((SUMIF('2020'!$B:$B,'Свод 2021 '!$A24,('2020'!$BB:$BB))-SUMIFS('2020'!$BB:$BB,'2020'!$B:$B,'Свод 2021 '!$A24,'2020'!$G:$G,4))/1000,1)</f>
        <v>24.3</v>
      </c>
      <c r="O24" s="565">
        <f>ROUND((SUMIF('2020'!$B:$B,'Свод 2021 '!$A24,('2020'!$BX:$BX))-SUMIFS('2020'!$BX:$BX,'2020'!$B:$B,'Свод 2021 '!$A24,'2020'!$G:$G,4))/1000,1)</f>
        <v>63.2</v>
      </c>
      <c r="P24" s="564">
        <f t="shared" si="4"/>
        <v>2502.3000000000002</v>
      </c>
      <c r="Q24" s="564">
        <v>0</v>
      </c>
      <c r="R24" s="564">
        <f t="shared" si="0"/>
        <v>2502.3000000000002</v>
      </c>
      <c r="S24" s="564">
        <f t="shared" si="5"/>
        <v>2576.3000000000002</v>
      </c>
      <c r="T24" s="566">
        <f t="shared" si="6"/>
        <v>2576.3000000000002</v>
      </c>
      <c r="U24" s="566">
        <f>L24*P$27</f>
        <v>2086.92</v>
      </c>
      <c r="V24" s="566">
        <f t="shared" si="8"/>
        <v>74</v>
      </c>
      <c r="W24" s="517">
        <f t="shared" si="9"/>
        <v>2576.3000000000002</v>
      </c>
      <c r="X24" s="518">
        <f t="shared" si="10"/>
        <v>74</v>
      </c>
      <c r="Y24" s="460">
        <v>1299.8</v>
      </c>
      <c r="Z24" s="460"/>
      <c r="AA24" s="461">
        <v>1299.8</v>
      </c>
      <c r="AB24" s="462">
        <f t="shared" si="11"/>
        <v>1276.5</v>
      </c>
      <c r="AC24" s="391">
        <f t="shared" si="12"/>
        <v>1276.5</v>
      </c>
      <c r="AD24" s="313"/>
      <c r="AE24" s="265">
        <f t="shared" si="13"/>
        <v>1.0295730000000001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1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4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3834253.3</v>
      </c>
      <c r="T25" s="566">
        <f t="shared" si="14"/>
        <v>4472800.5999999996</v>
      </c>
      <c r="U25" s="566">
        <f>SUM(U9:U24)</f>
        <v>2846244.02</v>
      </c>
      <c r="V25" s="566">
        <f t="shared" si="14"/>
        <v>110087.1</v>
      </c>
      <c r="W25" s="517">
        <f t="shared" si="14"/>
        <v>4472800.5</v>
      </c>
      <c r="X25" s="518">
        <f t="shared" si="14"/>
        <v>110087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1385405.3</v>
      </c>
      <c r="AC25" s="392">
        <f t="shared" si="12"/>
        <v>1385405.4</v>
      </c>
      <c r="AD25" s="313"/>
      <c r="AE25" s="265">
        <f t="shared" si="13"/>
        <v>1.02956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>
        <v>2020</v>
      </c>
      <c r="L26" s="574"/>
      <c r="M26" s="779">
        <v>2021</v>
      </c>
      <c r="N26" s="575"/>
      <c r="O26" s="576" t="s">
        <v>138</v>
      </c>
      <c r="P26" s="577">
        <v>3834253.2</v>
      </c>
      <c r="Q26" s="578">
        <v>638547.30000000005</v>
      </c>
      <c r="R26" s="579">
        <f>P26+Q26</f>
        <v>4472800.5</v>
      </c>
      <c r="S26" s="579">
        <f>P26</f>
        <v>3834253.2</v>
      </c>
      <c r="T26" s="579">
        <f>R26</f>
        <v>4472800.5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79"/>
      <c r="N27" s="575"/>
      <c r="O27" s="575"/>
      <c r="P27" s="581">
        <f>P26/P25</f>
        <v>1.0295601738</v>
      </c>
      <c r="Q27" s="582" t="s">
        <v>139</v>
      </c>
      <c r="R27" s="577">
        <f>R26-R25</f>
        <v>110087</v>
      </c>
      <c r="S27" s="577"/>
      <c r="T27" s="583"/>
      <c r="U27" s="584"/>
      <c r="V27" s="583"/>
      <c r="W27" s="520">
        <f>(R26-Q25)/(R25-Q25)</f>
        <v>1.02956017376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2021 '!$A28,('2020'!$P:$P))-SUMIFS('2020'!$P:$P,'2020'!$B:$B,'Свод 2021 '!$A28,'2020'!$G:$G,4)</f>
        <v>19</v>
      </c>
      <c r="F28" s="469"/>
      <c r="G28" s="469"/>
      <c r="H28" s="469"/>
      <c r="I28" s="470">
        <f>SUMIF('2020'!$B:$B,'Свод 2021 '!$A28,('2020'!$BL:$BL))-SUMIFS('2020'!$BL:$BL,'2020'!$B:$B,'Свод 2021 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2021 '!$A29,('2020'!$P:$P))-SUMIFS('2020'!$P:$P,'2020'!$B:$B,'Свод 2021 '!$A29,'2020'!$G:$G,4)</f>
        <v>9</v>
      </c>
      <c r="F29" s="469"/>
      <c r="G29" s="469"/>
      <c r="H29" s="469"/>
      <c r="I29" s="470">
        <f>SUMIF('2020'!$B:$B,'Свод 2021 '!$A29,('2020'!$BL:$BL))-SUMIFS('2020'!$BL:$BL,'2020'!$B:$B,'Свод 2021 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0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1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0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1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2" t="s">
        <v>423</v>
      </c>
      <c r="D38" s="772"/>
      <c r="E38" s="772"/>
      <c r="F38" s="772"/>
      <c r="G38" s="772"/>
      <c r="H38" s="772"/>
      <c r="I38" s="772"/>
      <c r="J38" s="772"/>
      <c r="K38" s="772"/>
      <c r="L38" s="772"/>
      <c r="M38" s="772"/>
      <c r="N38" s="772"/>
      <c r="O38" s="772"/>
      <c r="P38" s="772"/>
      <c r="Q38" s="772"/>
      <c r="R38" s="772"/>
      <c r="S38" s="772"/>
      <c r="T38" s="772"/>
      <c r="U38" s="772"/>
      <c r="V38" s="772"/>
      <c r="W38" s="772"/>
      <c r="X38" s="772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5" t="s">
        <v>62</v>
      </c>
      <c r="F40" s="775"/>
      <c r="G40" s="775"/>
      <c r="H40" s="775"/>
      <c r="I40" s="775"/>
      <c r="J40" s="775"/>
      <c r="K40" s="775"/>
      <c r="L40" s="775"/>
      <c r="M40" s="775"/>
      <c r="N40" s="775"/>
      <c r="O40" s="775"/>
      <c r="P40" s="775"/>
      <c r="Q40" s="775"/>
      <c r="R40" s="775"/>
      <c r="S40" s="775"/>
      <c r="T40" s="775"/>
      <c r="U40" s="775"/>
      <c r="V40" s="775"/>
      <c r="W40" s="775"/>
      <c r="X40" s="775"/>
      <c r="Y40" s="382"/>
      <c r="Z40" s="382"/>
      <c r="AA40" s="382"/>
      <c r="AB40" s="382"/>
      <c r="AC40" s="383"/>
      <c r="AD40" s="376"/>
    </row>
    <row r="41" spans="1:31" ht="57" hidden="1" x14ac:dyDescent="0.25">
      <c r="A41" s="773" t="s">
        <v>41</v>
      </c>
      <c r="B41" s="532"/>
      <c r="C41" s="773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4"/>
      <c r="B42" s="533"/>
      <c r="C42" s="774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4"/>
      <c r="B43" s="533"/>
      <c r="C43" s="774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2021 '!$A44,'2020'!$G:$G,4)</f>
        <v>160</v>
      </c>
      <c r="F44" s="318"/>
      <c r="G44" s="318"/>
      <c r="H44" s="318"/>
      <c r="I44" s="308">
        <f>ROUND((SUMIFS('2020'!$BL:$BL,'2020'!$B:$B,'Свод 2021 '!$A44,'2020'!$G:$G,4))/1000,1)</f>
        <v>12131</v>
      </c>
      <c r="J44" s="308">
        <f>L44-K44</f>
        <v>1834.7</v>
      </c>
      <c r="K44" s="309">
        <f>ROUND((SUMIFS('2020'!$AQ:$AQ,'2020'!$B:$B,'Свод 2021 '!$A44,'2020'!$G:$G,4)+SUMIFS('2020'!$BH:$BH,'2020'!$B:$B,'Свод 2021 '!$A44,'2020'!$G:$G,4))/1000,1)</f>
        <v>6505.9</v>
      </c>
      <c r="L44" s="309">
        <f>ROUND((SUMIFS('2020'!$BM:$BM,'2020'!$B:$B,'Свод 2021 '!$A44,'2020'!$G:$G,4)+SUMIFS('2020'!$CD:$CD,'2020'!$B:$B,'Свод 2021 '!$A44,'2020'!$G:$G,4))/1000,1)</f>
        <v>8340.6</v>
      </c>
      <c r="M44" s="308">
        <f>O44-N44</f>
        <v>375.2</v>
      </c>
      <c r="N44" s="309">
        <f>ROUND(SUMIFS('2020'!$BB:$BB,'2020'!$B:$B,'Свод 2021 '!$A44,'2020'!$G:$G,4)/1000,1)</f>
        <v>339.2</v>
      </c>
      <c r="O44" s="309">
        <f>ROUND(SUMIFS('2020'!$BX:$BX,'2020'!$B:$B,'Свод 2021 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2021 '!$A45,'2020'!$G:$G,4)</f>
        <v>418</v>
      </c>
      <c r="F45" s="332"/>
      <c r="G45" s="332"/>
      <c r="H45" s="332"/>
      <c r="I45" s="319">
        <f>ROUND((SUMIFS('2020'!$BL:$BL,'2020'!$B:$B,'Свод 2021 '!$A45,'2020'!$G:$G,4))/1000,1)</f>
        <v>31627.8</v>
      </c>
      <c r="J45" s="319">
        <f t="shared" ref="J45:J57" si="18">L45-K45</f>
        <v>6824.7</v>
      </c>
      <c r="K45" s="320">
        <f>ROUND((SUMIFS('2020'!$AQ:$AQ,'2020'!$B:$B,'Свод 2021 '!$A45,'2020'!$G:$G,4)+SUMIFS('2020'!$BH:$BH,'2020'!$B:$B,'Свод 2021 '!$A45,'2020'!$G:$G,4))/1000,1)</f>
        <v>17277.599999999999</v>
      </c>
      <c r="L45" s="320">
        <f>ROUND((SUMIFS('2020'!$BM:$BM,'2020'!$B:$B,'Свод 2021 '!$A45,'2020'!$G:$G,4)+SUMIFS('2020'!$CD:$CD,'2020'!$B:$B,'Свод 2021 '!$A45,'2020'!$G:$G,4))/1000,1)</f>
        <v>24102.3</v>
      </c>
      <c r="M45" s="319">
        <f t="shared" ref="M45:M57" si="19">O45-N45</f>
        <v>876.4</v>
      </c>
      <c r="N45" s="320">
        <f>ROUND(SUMIFS('2020'!$BB:$BB,'2020'!$B:$B,'Свод 2021 '!$A45,'2020'!$G:$G,4)/1000,1)</f>
        <v>886.2</v>
      </c>
      <c r="O45" s="320">
        <f>ROUND(SUMIFS('2020'!$BX:$BX,'2020'!$B:$B,'Свод 2021 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2021 '!$A46,'2020'!$G:$G,4)</f>
        <v>0</v>
      </c>
      <c r="F46" s="332"/>
      <c r="G46" s="332"/>
      <c r="H46" s="332"/>
      <c r="I46" s="319">
        <f>ROUND((SUMIFS('2020'!$BL:$BL,'2020'!$B:$B,'Свод 2021 '!$A46,'2020'!$G:$G,4))/1000,1)</f>
        <v>0</v>
      </c>
      <c r="J46" s="319">
        <f t="shared" si="18"/>
        <v>0</v>
      </c>
      <c r="K46" s="320">
        <f>ROUND((SUMIFS('2020'!$AQ:$AQ,'2020'!$B:$B,'Свод 2021 '!$A46,'2020'!$G:$G,4)+SUMIFS('2020'!$BH:$BH,'2020'!$B:$B,'Свод 2021 '!$A46,'2020'!$G:$G,4))/1000,1)</f>
        <v>0</v>
      </c>
      <c r="L46" s="320">
        <f>ROUND((SUMIFS('2020'!$BM:$BM,'2020'!$B:$B,'Свод 2021 '!$A46,'2020'!$G:$G,4)+SUMIFS('2020'!$CD:$CD,'2020'!$B:$B,'Свод 2021 '!$A46,'2020'!$G:$G,4))/1000,1)</f>
        <v>0</v>
      </c>
      <c r="M46" s="319">
        <f t="shared" si="19"/>
        <v>0</v>
      </c>
      <c r="N46" s="320">
        <f>ROUND(SUMIFS('2020'!$BB:$BB,'2020'!$B:$B,'Свод 2021 '!$A46,'2020'!$G:$G,4)/1000,1)</f>
        <v>0</v>
      </c>
      <c r="O46" s="320">
        <f>ROUND(SUMIFS('2020'!$BX:$BX,'2020'!$B:$B,'Свод 2021 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2021 '!$A47,'2020'!$G:$G,4)</f>
        <v>822</v>
      </c>
      <c r="F47" s="332"/>
      <c r="G47" s="332"/>
      <c r="H47" s="332"/>
      <c r="I47" s="319">
        <f>ROUND((SUMIFS('2020'!$BL:$BL,'2020'!$B:$B,'Свод 2021 '!$A47,'2020'!$G:$G,4))/1000,1)</f>
        <v>55364.6</v>
      </c>
      <c r="J47" s="319">
        <f t="shared" si="18"/>
        <v>13064.6</v>
      </c>
      <c r="K47" s="320">
        <f>ROUND((SUMIFS('2020'!$AQ:$AQ,'2020'!$B:$B,'Свод 2021 '!$A47,'2020'!$G:$G,4)+SUMIFS('2020'!$BH:$BH,'2020'!$B:$B,'Свод 2021 '!$A47,'2020'!$G:$G,4))/1000,1)</f>
        <v>30033.599999999999</v>
      </c>
      <c r="L47" s="320">
        <f>ROUND((SUMIFS('2020'!$BM:$BM,'2020'!$B:$B,'Свод 2021 '!$A47,'2020'!$G:$G,4)+SUMIFS('2020'!$CD:$CD,'2020'!$B:$B,'Свод 2021 '!$A47,'2020'!$G:$G,4))/1000,1)</f>
        <v>43098.2</v>
      </c>
      <c r="M47" s="319">
        <f t="shared" si="19"/>
        <v>1998.8</v>
      </c>
      <c r="N47" s="320">
        <f>ROUND(SUMIFS('2020'!$BB:$BB,'2020'!$B:$B,'Свод 2021 '!$A47,'2020'!$G:$G,4)/1000,1)</f>
        <v>1551.8</v>
      </c>
      <c r="O47" s="320">
        <f>ROUND(SUMIFS('2020'!$BX:$BX,'2020'!$B:$B,'Свод 2021 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2021 '!$A48,'2020'!$G:$G,4)</f>
        <v>434</v>
      </c>
      <c r="F48" s="332"/>
      <c r="G48" s="332"/>
      <c r="H48" s="332"/>
      <c r="I48" s="319">
        <f>ROUND((SUMIFS('2020'!$BL:$BL,'2020'!$B:$B,'Свод 2021 '!$A48,'2020'!$G:$G,4))/1000,1)</f>
        <v>32886.6</v>
      </c>
      <c r="J48" s="319">
        <f t="shared" si="18"/>
        <v>2697.5</v>
      </c>
      <c r="K48" s="320">
        <f>ROUND((SUMIFS('2020'!$AQ:$AQ,'2020'!$B:$B,'Свод 2021 '!$A48,'2020'!$G:$G,4)+SUMIFS('2020'!$BH:$BH,'2020'!$B:$B,'Свод 2021 '!$A48,'2020'!$G:$G,4))/1000,1)</f>
        <v>17630.2</v>
      </c>
      <c r="L48" s="320">
        <f>ROUND((SUMIFS('2020'!$BM:$BM,'2020'!$B:$B,'Свод 2021 '!$A48,'2020'!$G:$G,4)+SUMIFS('2020'!$CD:$CD,'2020'!$B:$B,'Свод 2021 '!$A48,'2020'!$G:$G,4))/1000,1)</f>
        <v>20327.7</v>
      </c>
      <c r="M48" s="319">
        <f t="shared" si="19"/>
        <v>1363.5</v>
      </c>
      <c r="N48" s="320">
        <f>ROUND(SUMIFS('2020'!$BB:$BB,'2020'!$B:$B,'Свод 2021 '!$A48,'2020'!$G:$G,4)/1000,1)</f>
        <v>920.1</v>
      </c>
      <c r="O48" s="320">
        <f>ROUND(SUMIFS('2020'!$BX:$BX,'2020'!$B:$B,'Свод 2021 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2021 '!$A49,'2020'!$G:$G,4)</f>
        <v>499</v>
      </c>
      <c r="F49" s="332"/>
      <c r="G49" s="332"/>
      <c r="H49" s="332"/>
      <c r="I49" s="319">
        <f>ROUND((SUMIFS('2020'!$BL:$BL,'2020'!$B:$B,'Свод 2021 '!$A49,'2020'!$G:$G,4))/1000,1)</f>
        <v>33830.300000000003</v>
      </c>
      <c r="J49" s="319">
        <f t="shared" si="18"/>
        <v>14369.3</v>
      </c>
      <c r="K49" s="320">
        <f>ROUND((SUMIFS('2020'!$AQ:$AQ,'2020'!$B:$B,'Свод 2021 '!$A49,'2020'!$G:$G,4)+SUMIFS('2020'!$BH:$BH,'2020'!$B:$B,'Свод 2021 '!$A49,'2020'!$G:$G,4))/1000,1)</f>
        <v>18051.900000000001</v>
      </c>
      <c r="L49" s="320">
        <f>ROUND((SUMIFS('2020'!$BM:$BM,'2020'!$B:$B,'Свод 2021 '!$A49,'2020'!$G:$G,4)+SUMIFS('2020'!$CD:$CD,'2020'!$B:$B,'Свод 2021 '!$A49,'2020'!$G:$G,4))/1000,1)</f>
        <v>32421.200000000001</v>
      </c>
      <c r="M49" s="319">
        <f t="shared" si="19"/>
        <v>1481.9</v>
      </c>
      <c r="N49" s="320">
        <f>ROUND(SUMIFS('2020'!$BB:$BB,'2020'!$B:$B,'Свод 2021 '!$A49,'2020'!$G:$G,4)/1000,1)</f>
        <v>952.9</v>
      </c>
      <c r="O49" s="320">
        <f>ROUND(SUMIFS('2020'!$BX:$BX,'2020'!$B:$B,'Свод 2021 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2021 '!$A50,'2020'!$G:$G,4)</f>
        <v>112</v>
      </c>
      <c r="F50" s="332"/>
      <c r="G50" s="332"/>
      <c r="H50" s="332"/>
      <c r="I50" s="319">
        <f>ROUND((SUMIFS('2020'!$BL:$BL,'2020'!$B:$B,'Свод 2021 '!$A50,'2020'!$G:$G,4))/1000,1)</f>
        <v>8430.2000000000007</v>
      </c>
      <c r="J50" s="319">
        <f t="shared" si="18"/>
        <v>1970.1</v>
      </c>
      <c r="K50" s="320">
        <f>ROUND((SUMIFS('2020'!$AQ:$AQ,'2020'!$B:$B,'Свод 2021 '!$A50,'2020'!$G:$G,4)+SUMIFS('2020'!$BH:$BH,'2020'!$B:$B,'Свод 2021 '!$A50,'2020'!$G:$G,4))/1000,1)</f>
        <v>4497.8999999999996</v>
      </c>
      <c r="L50" s="320">
        <f>ROUND((SUMIFS('2020'!$BM:$BM,'2020'!$B:$B,'Свод 2021 '!$A50,'2020'!$G:$G,4)+SUMIFS('2020'!$CD:$CD,'2020'!$B:$B,'Свод 2021 '!$A50,'2020'!$G:$G,4))/1000,1)</f>
        <v>6468</v>
      </c>
      <c r="M50" s="319">
        <f t="shared" si="19"/>
        <v>312</v>
      </c>
      <c r="N50" s="320">
        <f>ROUND(SUMIFS('2020'!$BB:$BB,'2020'!$B:$B,'Свод 2021 '!$A50,'2020'!$G:$G,4)/1000,1)</f>
        <v>237.4</v>
      </c>
      <c r="O50" s="320">
        <f>ROUND(SUMIFS('2020'!$BX:$BX,'2020'!$B:$B,'Свод 2021 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2021 '!$A51,'2020'!$G:$G,4)</f>
        <v>139</v>
      </c>
      <c r="F51" s="332"/>
      <c r="G51" s="332"/>
      <c r="H51" s="332"/>
      <c r="I51" s="319">
        <f>ROUND((SUMIFS('2020'!$BL:$BL,'2020'!$B:$B,'Свод 2021 '!$A51,'2020'!$G:$G,4))/1000,1)</f>
        <v>10550.3</v>
      </c>
      <c r="J51" s="319">
        <f t="shared" si="18"/>
        <v>6653.5</v>
      </c>
      <c r="K51" s="320">
        <f>ROUND((SUMIFS('2020'!$AQ:$AQ,'2020'!$B:$B,'Свод 2021 '!$A51,'2020'!$G:$G,4)+SUMIFS('2020'!$BH:$BH,'2020'!$B:$B,'Свод 2021 '!$A51,'2020'!$G:$G,4))/1000,1)</f>
        <v>5662.6</v>
      </c>
      <c r="L51" s="320">
        <f>ROUND((SUMIFS('2020'!$BM:$BM,'2020'!$B:$B,'Свод 2021 '!$A51,'2020'!$G:$G,4)+SUMIFS('2020'!$CD:$CD,'2020'!$B:$B,'Свод 2021 '!$A51,'2020'!$G:$G,4))/1000,1)</f>
        <v>12316.1</v>
      </c>
      <c r="M51" s="319">
        <f t="shared" si="19"/>
        <v>569.29999999999995</v>
      </c>
      <c r="N51" s="320">
        <f>ROUND(SUMIFS('2020'!$BB:$BB,'2020'!$B:$B,'Свод 2021 '!$A51,'2020'!$G:$G,4)/1000,1)</f>
        <v>294.7</v>
      </c>
      <c r="O51" s="320">
        <f>ROUND(SUMIFS('2020'!$BX:$BX,'2020'!$B:$B,'Свод 2021 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2021 '!$A52,'2020'!$G:$G,4)</f>
        <v>310</v>
      </c>
      <c r="F52" s="332"/>
      <c r="G52" s="332"/>
      <c r="H52" s="332"/>
      <c r="I52" s="319">
        <f>ROUND((SUMIFS('2020'!$BL:$BL,'2020'!$B:$B,'Свод 2021 '!$A52,'2020'!$G:$G,4))/1000,1)</f>
        <v>20503.2</v>
      </c>
      <c r="J52" s="319">
        <f t="shared" si="18"/>
        <v>4672.8999999999996</v>
      </c>
      <c r="K52" s="320">
        <f>ROUND((SUMIFS('2020'!$AQ:$AQ,'2020'!$B:$B,'Свод 2021 '!$A52,'2020'!$G:$G,4)+SUMIFS('2020'!$BH:$BH,'2020'!$B:$B,'Свод 2021 '!$A52,'2020'!$G:$G,4))/1000,1)</f>
        <v>10943.7</v>
      </c>
      <c r="L52" s="320">
        <f>ROUND((SUMIFS('2020'!$BM:$BM,'2020'!$B:$B,'Свод 2021 '!$A52,'2020'!$G:$G,4)+SUMIFS('2020'!$CD:$CD,'2020'!$B:$B,'Свод 2021 '!$A52,'2020'!$G:$G,4))/1000,1)</f>
        <v>15616.6</v>
      </c>
      <c r="M52" s="319">
        <f t="shared" si="19"/>
        <v>962.4</v>
      </c>
      <c r="N52" s="320">
        <f>ROUND(SUMIFS('2020'!$BB:$BB,'2020'!$B:$B,'Свод 2021 '!$A52,'2020'!$G:$G,4)/1000,1)</f>
        <v>577.70000000000005</v>
      </c>
      <c r="O52" s="320">
        <f>ROUND(SUMIFS('2020'!$BX:$BX,'2020'!$B:$B,'Свод 2021 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2021 '!$A53,'2020'!$G:$G,4)</f>
        <v>70</v>
      </c>
      <c r="F53" s="332"/>
      <c r="G53" s="332"/>
      <c r="H53" s="332"/>
      <c r="I53" s="319">
        <f>ROUND((SUMIFS('2020'!$BL:$BL,'2020'!$B:$B,'Свод 2021 '!$A53,'2020'!$G:$G,4))/1000,1)</f>
        <v>5356.7</v>
      </c>
      <c r="J53" s="319">
        <f t="shared" si="18"/>
        <v>581.20000000000005</v>
      </c>
      <c r="K53" s="320">
        <f>ROUND((SUMIFS('2020'!$AQ:$AQ,'2020'!$B:$B,'Свод 2021 '!$A53,'2020'!$G:$G,4)+SUMIFS('2020'!$BH:$BH,'2020'!$B:$B,'Свод 2021 '!$A53,'2020'!$G:$G,4))/1000,1)</f>
        <v>2891.5</v>
      </c>
      <c r="L53" s="320">
        <f>ROUND((SUMIFS('2020'!$BM:$BM,'2020'!$B:$B,'Свод 2021 '!$A53,'2020'!$G:$G,4)+SUMIFS('2020'!$CD:$CD,'2020'!$B:$B,'Свод 2021 '!$A53,'2020'!$G:$G,4))/1000,1)</f>
        <v>3472.7</v>
      </c>
      <c r="M53" s="319">
        <f t="shared" si="19"/>
        <v>210.1</v>
      </c>
      <c r="N53" s="320">
        <f>ROUND(SUMIFS('2020'!$BB:$BB,'2020'!$B:$B,'Свод 2021 '!$A53,'2020'!$G:$G,4)/1000,1)</f>
        <v>148.4</v>
      </c>
      <c r="O53" s="320">
        <f>ROUND(SUMIFS('2020'!$BX:$BX,'2020'!$B:$B,'Свод 2021 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2021 '!$A54,'2020'!$G:$G,4)</f>
        <v>132</v>
      </c>
      <c r="F54" s="332"/>
      <c r="G54" s="332"/>
      <c r="H54" s="332"/>
      <c r="I54" s="319">
        <f>ROUND((SUMIFS('2020'!$BL:$BL,'2020'!$B:$B,'Свод 2021 '!$A54,'2020'!$G:$G,4))/1000,1)</f>
        <v>9935.6</v>
      </c>
      <c r="J54" s="319">
        <f t="shared" si="18"/>
        <v>2041</v>
      </c>
      <c r="K54" s="320">
        <f>ROUND((SUMIFS('2020'!$AQ:$AQ,'2020'!$B:$B,'Свод 2021 '!$A54,'2020'!$G:$G,4)+SUMIFS('2020'!$BH:$BH,'2020'!$B:$B,'Свод 2021 '!$A54,'2020'!$G:$G,4))/1000,1)</f>
        <v>5301.1</v>
      </c>
      <c r="L54" s="320">
        <f>ROUND((SUMIFS('2020'!$BM:$BM,'2020'!$B:$B,'Свод 2021 '!$A54,'2020'!$G:$G,4)+SUMIFS('2020'!$CD:$CD,'2020'!$B:$B,'Свод 2021 '!$A54,'2020'!$G:$G,4))/1000,1)</f>
        <v>7342.1</v>
      </c>
      <c r="M54" s="319">
        <f t="shared" si="19"/>
        <v>510.2</v>
      </c>
      <c r="N54" s="320">
        <f>ROUND(SUMIFS('2020'!$BB:$BB,'2020'!$B:$B,'Свод 2021 '!$A54,'2020'!$G:$G,4)/1000,1)</f>
        <v>279.8</v>
      </c>
      <c r="O54" s="320">
        <f>ROUND(SUMIFS('2020'!$BX:$BX,'2020'!$B:$B,'Свод 2021 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2021 '!$A55,'2020'!$G:$G,4)</f>
        <v>127</v>
      </c>
      <c r="F55" s="332"/>
      <c r="G55" s="332"/>
      <c r="H55" s="332"/>
      <c r="I55" s="319">
        <f>ROUND((SUMIFS('2020'!$BL:$BL,'2020'!$B:$B,'Свод 2021 '!$A55,'2020'!$G:$G,4))/1000,1)</f>
        <v>9559.2999999999993</v>
      </c>
      <c r="J55" s="319">
        <f t="shared" si="18"/>
        <v>3830.4</v>
      </c>
      <c r="K55" s="320">
        <f>ROUND((SUMIFS('2020'!$AQ:$AQ,'2020'!$B:$B,'Свод 2021 '!$A55,'2020'!$G:$G,4)+SUMIFS('2020'!$BH:$BH,'2020'!$B:$B,'Свод 2021 '!$A55,'2020'!$G:$G,4))/1000,1)</f>
        <v>5100.3</v>
      </c>
      <c r="L55" s="320">
        <f>ROUND((SUMIFS('2020'!$BM:$BM,'2020'!$B:$B,'Свод 2021 '!$A55,'2020'!$G:$G,4)+SUMIFS('2020'!$CD:$CD,'2020'!$B:$B,'Свод 2021 '!$A55,'2020'!$G:$G,4))/1000,1)</f>
        <v>8930.7000000000007</v>
      </c>
      <c r="M55" s="319">
        <f t="shared" si="19"/>
        <v>1024.8</v>
      </c>
      <c r="N55" s="320">
        <f>ROUND(SUMIFS('2020'!$BB:$BB,'2020'!$B:$B,'Свод 2021 '!$A55,'2020'!$G:$G,4)/1000,1)</f>
        <v>269.2</v>
      </c>
      <c r="O55" s="320">
        <f>ROUND(SUMIFS('2020'!$BX:$BX,'2020'!$B:$B,'Свод 2021 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2021 '!$A56,'2020'!$G:$G,4)</f>
        <v>119</v>
      </c>
      <c r="F56" s="331"/>
      <c r="G56" s="331"/>
      <c r="H56" s="331"/>
      <c r="I56" s="319">
        <f>ROUND((SUMIFS('2020'!$BL:$BL,'2020'!$B:$B,'Свод 2021 '!$A56,'2020'!$G:$G,4))/1000,1)</f>
        <v>8957.1</v>
      </c>
      <c r="J56" s="326">
        <f t="shared" si="18"/>
        <v>1084.9000000000001</v>
      </c>
      <c r="K56" s="320">
        <f>ROUND((SUMIFS('2020'!$AQ:$AQ,'2020'!$B:$B,'Свод 2021 '!$A56,'2020'!$G:$G,4)+SUMIFS('2020'!$BH:$BH,'2020'!$B:$B,'Свод 2021 '!$A56,'2020'!$G:$G,4))/1000,1)</f>
        <v>4779</v>
      </c>
      <c r="L56" s="320">
        <f>ROUND((SUMIFS('2020'!$BM:$BM,'2020'!$B:$B,'Свод 2021 '!$A56,'2020'!$G:$G,4)+SUMIFS('2020'!$CD:$CD,'2020'!$B:$B,'Свод 2021 '!$A56,'2020'!$G:$G,4))/1000,1)</f>
        <v>5863.9</v>
      </c>
      <c r="M56" s="326">
        <f t="shared" si="19"/>
        <v>516.4</v>
      </c>
      <c r="N56" s="320">
        <f>ROUND(SUMIFS('2020'!$BB:$BB,'2020'!$B:$B,'Свод 2021 '!$A56,'2020'!$G:$G,4)/1000,1)</f>
        <v>252.3</v>
      </c>
      <c r="O56" s="320">
        <f>ROUND(SUMIFS('2020'!$BX:$BX,'2020'!$B:$B,'Свод 2021 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2021 '!$A57,'2020'!$G:$G,4)</f>
        <v>187</v>
      </c>
      <c r="F57" s="332"/>
      <c r="G57" s="332"/>
      <c r="H57" s="332"/>
      <c r="I57" s="319">
        <f>ROUND((SUMIFS('2020'!$BL:$BL,'2020'!$B:$B,'Свод 2021 '!$A57,'2020'!$G:$G,4))/1000,1)</f>
        <v>14075.5</v>
      </c>
      <c r="J57" s="319">
        <f t="shared" si="18"/>
        <v>8824.2000000000007</v>
      </c>
      <c r="K57" s="320">
        <f>ROUND((SUMIFS('2020'!$AQ:$AQ,'2020'!$B:$B,'Свод 2021 '!$A57,'2020'!$G:$G,4)+SUMIFS('2020'!$BH:$BH,'2020'!$B:$B,'Свод 2021 '!$A57,'2020'!$G:$G,4))/1000,1)</f>
        <v>7509.9</v>
      </c>
      <c r="L57" s="320">
        <f>ROUND((SUMIFS('2020'!$BM:$BM,'2020'!$B:$B,'Свод 2021 '!$A57,'2020'!$G:$G,4)+SUMIFS('2020'!$CD:$CD,'2020'!$B:$B,'Свод 2021 '!$A57,'2020'!$G:$G,4))/1000,1)</f>
        <v>16334.1</v>
      </c>
      <c r="M57" s="319">
        <f t="shared" si="19"/>
        <v>766</v>
      </c>
      <c r="N57" s="320">
        <f>ROUND(SUMIFS('2020'!$BB:$BB,'2020'!$B:$B,'Свод 2021 '!$A57,'2020'!$G:$G,4)/1000,1)</f>
        <v>396.4</v>
      </c>
      <c r="O57" s="320">
        <f>ROUND(SUMIFS('2020'!$BX:$BX,'2020'!$B:$B,'Свод 2021 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7" man="1"/>
    <brk id="28" max="2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21" activePane="bottomRight" state="frozen"/>
      <selection activeCell="B1" sqref="B1"/>
      <selection pane="topRight" activeCell="C1" sqref="C1"/>
      <selection pane="bottomLeft" activeCell="B5" sqref="B5"/>
      <selection pane="bottomRight" activeCell="L25" sqref="L25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1" t="s">
        <v>458</v>
      </c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1"/>
      <c r="P2" s="771"/>
      <c r="Q2" s="771"/>
      <c r="R2" s="771"/>
      <c r="S2" s="771"/>
      <c r="T2" s="771"/>
      <c r="U2" s="771"/>
      <c r="V2" s="771"/>
      <c r="W2" s="771"/>
      <c r="X2" s="771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3" t="s">
        <v>41</v>
      </c>
      <c r="B4" s="532"/>
      <c r="C4" s="532"/>
      <c r="D4" s="407"/>
      <c r="E4" s="777" t="s">
        <v>61</v>
      </c>
      <c r="F4" s="778"/>
      <c r="G4" s="778"/>
      <c r="H4" s="778"/>
      <c r="I4" s="778"/>
      <c r="J4" s="778"/>
      <c r="K4" s="778"/>
      <c r="L4" s="778"/>
      <c r="M4" s="778"/>
      <c r="N4" s="778"/>
      <c r="O4" s="778"/>
      <c r="P4" s="778"/>
      <c r="Q4" s="778"/>
      <c r="R4" s="778"/>
      <c r="S4" s="778"/>
      <c r="T4" s="778"/>
      <c r="U4" s="778"/>
      <c r="V4" s="778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4"/>
      <c r="B5" s="533"/>
      <c r="C5" s="402"/>
      <c r="D5" s="408"/>
      <c r="E5" s="535"/>
      <c r="F5" s="536"/>
      <c r="G5" s="782" t="s">
        <v>237</v>
      </c>
      <c r="H5" s="783"/>
      <c r="I5" s="784" t="s">
        <v>457</v>
      </c>
      <c r="J5" s="785"/>
      <c r="K5" s="785"/>
      <c r="L5" s="785"/>
      <c r="M5" s="785"/>
      <c r="N5" s="785"/>
      <c r="O5" s="785"/>
      <c r="P5" s="785"/>
      <c r="Q5" s="785"/>
      <c r="R5" s="785"/>
      <c r="S5" s="785"/>
      <c r="T5" s="785"/>
      <c r="U5" s="785"/>
      <c r="V5" s="785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4"/>
      <c r="B6" s="533"/>
      <c r="C6" s="537" t="s">
        <v>42</v>
      </c>
      <c r="D6" s="539" t="s">
        <v>432</v>
      </c>
      <c r="E6" s="539" t="s">
        <v>490</v>
      </c>
      <c r="F6" s="540" t="s">
        <v>433</v>
      </c>
      <c r="G6" s="541" t="s">
        <v>425</v>
      </c>
      <c r="H6" s="542" t="s">
        <v>427</v>
      </c>
      <c r="I6" s="538" t="s">
        <v>491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492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4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6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2022'!$A9,('2020'!$P:$P))-SUMIFS('2020'!$P:$P,'2020'!$B:$B,'Свод 2022'!$A9,'2020'!$G:$G,4)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2022'!$A9,('2020'!$BL:$BL))-SUMIFS('2020'!$BL:$BL,'2020'!$B:$B,'Свод 2022'!$A9,'2020'!$G:$G,4))/1000,1)</f>
        <v>65388.4</v>
      </c>
      <c r="J9" s="564">
        <f>L9-K9</f>
        <v>6286.5</v>
      </c>
      <c r="K9" s="565">
        <f>ROUND((SUMIF('2020'!$B:$B,'Свод 2022'!$A9,('2020'!$AQ:$AQ))-SUMIFS('2020'!$AQ:$AQ,'2020'!$B:$B,'Свод 2022'!$A9,'2020'!$G:$G,4)+SUMIF('2020'!$B:$B,'Свод 2022'!$A9,('2020'!$BH:$BH))-SUMIFS('2020'!$BH:$BH,'2020'!$B:$B,'Свод 2022'!$A9,'2020'!$G:$G,4))/1000,1)</f>
        <v>41357.9</v>
      </c>
      <c r="L9" s="565">
        <f>ROUND((SUMIF('2020'!$B:$B,'Свод 2022'!$A9,('2020'!$BM:$BM))-SUMIFS('2020'!$BM:$BM,'2020'!$B:$B,'Свод 2022'!$A9,'2020'!$G:$G,4)+SUMIF('2020'!$B:$B,'Свод 2022'!$A9,('2020'!$CD:$CD))-SUMIFS('2020'!$CD:$CD,'2020'!$B:$B,'Свод 2022'!$A9,'2020'!$G:$G,4))/1000,1)</f>
        <v>47644.4</v>
      </c>
      <c r="M9" s="564">
        <f>O9-N9</f>
        <v>2341.4</v>
      </c>
      <c r="N9" s="565">
        <f>ROUND((SUMIF('2020'!$B:$B,'Свод 2022'!$A9,('2020'!$BB:$BB))-SUMIFS('2020'!$BB:$BB,'2020'!$B:$B,'Свод 2022'!$A9,'2020'!$G:$G,4))/1000,1)</f>
        <v>1355.7</v>
      </c>
      <c r="O9" s="565">
        <f>ROUND((SUMIF('2020'!$B:$B,'Свод 2022'!$A9,('2020'!$BX:$BX))-SUMIFS('2020'!$BX:$BX,'2020'!$B:$B,'Свод 2022'!$A9,'2020'!$G:$G,4))/1000,1)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78626.100000000006</v>
      </c>
      <c r="T9" s="566">
        <f t="shared" ref="T9:T24" si="1">Q9+S9</f>
        <v>79547.7</v>
      </c>
      <c r="U9" s="566">
        <f>L9*P$27</f>
        <v>50611.74</v>
      </c>
      <c r="V9" s="566">
        <f>T9-R9</f>
        <v>4609.8</v>
      </c>
      <c r="W9" s="522">
        <f>ROUND((I9+J9+M9)*W$27,1)+Q9</f>
        <v>79547.7</v>
      </c>
      <c r="X9" s="523">
        <f>W9-R9</f>
        <v>4609.8</v>
      </c>
      <c r="Y9" s="460">
        <v>49845.8</v>
      </c>
      <c r="Z9" s="460"/>
      <c r="AA9" s="461">
        <v>50767.4</v>
      </c>
      <c r="AB9" s="459">
        <f>S9-Y9</f>
        <v>28780.3</v>
      </c>
      <c r="AC9" s="391">
        <f>T9-AA9</f>
        <v>28780.3</v>
      </c>
      <c r="AD9" s="313"/>
      <c r="AE9" s="265">
        <f>(W9-Q9)/(R9-Q9)</f>
        <v>1.062281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2022'!$A10,('2020'!$P:$P))-SUMIFS('2020'!$P:$P,'2020'!$B:$B,'Свод 2022'!$A10,'2020'!$G:$G,4)</f>
        <v>1166</v>
      </c>
      <c r="F10" s="567">
        <f t="shared" ref="F10:F25" si="2">E10-D10</f>
        <v>-26</v>
      </c>
      <c r="G10" s="563">
        <v>100634.2</v>
      </c>
      <c r="H10" s="563">
        <v>122328.5</v>
      </c>
      <c r="I10" s="564">
        <f>ROUND((SUMIF('2020'!$B:$B,'Свод 2022'!$A10,('2020'!$BL:$BL))-SUMIFS('2020'!$BL:$BL,'2020'!$B:$B,'Свод 2022'!$A10,'2020'!$G:$G,4))/1000,1)</f>
        <v>113404.3</v>
      </c>
      <c r="J10" s="564">
        <f t="shared" ref="J10:J22" si="3">L10-K10</f>
        <v>17148.2</v>
      </c>
      <c r="K10" s="565">
        <f>ROUND((SUMIF('2020'!$B:$B,'Свод 2022'!$A10,('2020'!$AQ:$AQ))-SUMIFS('2020'!$AQ:$AQ,'2020'!$B:$B,'Свод 2022'!$A10,'2020'!$G:$G,4)+SUMIF('2020'!$B:$B,'Свод 2022'!$A10,('2020'!$BH:$BH))-SUMIFS('2020'!$BH:$BH,'2020'!$B:$B,'Свод 2022'!$A10,'2020'!$G:$G,4))/1000,1)</f>
        <v>70279.399999999994</v>
      </c>
      <c r="L10" s="565">
        <f>ROUND((SUMIF('2020'!$B:$B,'Свод 2022'!$A10,('2020'!$BM:$BM))-SUMIFS('2020'!$BM:$BM,'2020'!$B:$B,'Свод 2022'!$A10,'2020'!$G:$G,4)+SUMIF('2020'!$B:$B,'Свод 2022'!$A10,('2020'!$CD:$CD))-SUMIFS('2020'!$CD:$CD,'2020'!$B:$B,'Свод 2022'!$A10,'2020'!$G:$G,4))/1000,1)</f>
        <v>87427.6</v>
      </c>
      <c r="M10" s="564">
        <f t="shared" ref="M10:M22" si="4">O10-N10</f>
        <v>2753.7</v>
      </c>
      <c r="N10" s="565">
        <f>ROUND((SUMIF('2020'!$B:$B,'Свод 2022'!$A10,('2020'!$BB:$BB))-SUMIFS('2020'!$BB:$BB,'2020'!$B:$B,'Свод 2022'!$A10,'2020'!$G:$G,4))/1000,1)</f>
        <v>2306.4</v>
      </c>
      <c r="O10" s="565">
        <f>ROUND((SUMIF('2020'!$B:$B,'Свод 2022'!$A10,('2020'!$BX:$BX))-SUMIFS('2020'!$BX:$BX,'2020'!$B:$B,'Свод 2022'!$A10,'2020'!$G:$G,4))/1000,1)</f>
        <v>5060.1000000000004</v>
      </c>
      <c r="P10" s="564">
        <f t="shared" ref="P10:P25" si="5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6">ROUND(P10*P$27,1)</f>
        <v>141608.70000000001</v>
      </c>
      <c r="T10" s="566">
        <f t="shared" si="1"/>
        <v>163303</v>
      </c>
      <c r="U10" s="566">
        <f t="shared" ref="U10:U23" si="7">L10*P$27</f>
        <v>92872.69</v>
      </c>
      <c r="V10" s="566">
        <f t="shared" ref="V10:V24" si="8">T10-R10</f>
        <v>8302.5</v>
      </c>
      <c r="W10" s="522">
        <f t="shared" ref="W10:W24" si="9">ROUND((I10+J10+M10)*W$27,1)+Q10</f>
        <v>163303</v>
      </c>
      <c r="X10" s="523">
        <f t="shared" ref="X10:X24" si="10">W10-R10</f>
        <v>8302.5</v>
      </c>
      <c r="Y10" s="460">
        <v>100634.2</v>
      </c>
      <c r="Z10" s="460"/>
      <c r="AA10" s="461">
        <v>122328.5</v>
      </c>
      <c r="AB10" s="459">
        <f t="shared" ref="AB10:AB25" si="11">S10-Y10</f>
        <v>40974.5</v>
      </c>
      <c r="AC10" s="391">
        <f t="shared" ref="AC10:AC25" si="12">T10-AA10</f>
        <v>40974.5</v>
      </c>
      <c r="AD10" s="313"/>
      <c r="AE10" s="265">
        <f t="shared" ref="AE10:AE25" si="13">(W10-Q10)/(R10-Q10)</f>
        <v>1.062281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2022'!$A11,('2020'!$P:$P))-SUMIFS('2020'!$P:$P,'2020'!$B:$B,'Свод 2022'!$A11,'2020'!$G:$G,4)</f>
        <v>838</v>
      </c>
      <c r="F11" s="567">
        <f t="shared" si="2"/>
        <v>30</v>
      </c>
      <c r="G11" s="563">
        <v>55066.8</v>
      </c>
      <c r="H11" s="563">
        <v>62996.7</v>
      </c>
      <c r="I11" s="564">
        <f>ROUND((SUMIF('2020'!$B:$B,'Свод 2022'!$A11,('2020'!$BL:$BL))-SUMIFS('2020'!$BL:$BL,'2020'!$B:$B,'Свод 2022'!$A11,'2020'!$G:$G,4))/1000,1)</f>
        <v>66641.3</v>
      </c>
      <c r="J11" s="564">
        <f t="shared" si="3"/>
        <v>11611.1</v>
      </c>
      <c r="K11" s="565">
        <f>ROUND((SUMIF('2020'!$B:$B,'Свод 2022'!$A11,('2020'!$AQ:$AQ))-SUMIFS('2020'!$AQ:$AQ,'2020'!$B:$B,'Свод 2022'!$A11,'2020'!$G:$G,4)+SUMIF('2020'!$B:$B,'Свод 2022'!$A11,('2020'!$BH:$BH))-SUMIFS('2020'!$BH:$BH,'2020'!$B:$B,'Свод 2022'!$A11,'2020'!$G:$G,4))/1000,1)</f>
        <v>41173.9</v>
      </c>
      <c r="L11" s="565">
        <f>ROUND((SUMIF('2020'!$B:$B,'Свод 2022'!$A11,('2020'!$BM:$BM))-SUMIFS('2020'!$BM:$BM,'2020'!$B:$B,'Свод 2022'!$A11,'2020'!$G:$G,4)+SUMIF('2020'!$B:$B,'Свод 2022'!$A11,('2020'!$CD:$CD))-SUMIFS('2020'!$CD:$CD,'2020'!$B:$B,'Свод 2022'!$A11,'2020'!$G:$G,4))/1000,1)</f>
        <v>52785</v>
      </c>
      <c r="M11" s="564">
        <f t="shared" si="4"/>
        <v>1577.3</v>
      </c>
      <c r="N11" s="565">
        <f>ROUND((SUMIF('2020'!$B:$B,'Свод 2022'!$A11,('2020'!$BB:$BB))-SUMIFS('2020'!$BB:$BB,'2020'!$B:$B,'Свод 2022'!$A11,'2020'!$G:$G,4))/1000,1)</f>
        <v>1360.9</v>
      </c>
      <c r="O11" s="565">
        <f>ROUND((SUMIF('2020'!$B:$B,'Свод 2022'!$A11,('2020'!$BX:$BX))-SUMIFS('2020'!$BX:$BX,'2020'!$B:$B,'Свод 2022'!$A11,'2020'!$G:$G,4))/1000,1)</f>
        <v>2938.2</v>
      </c>
      <c r="P11" s="564">
        <f t="shared" si="5"/>
        <v>79829.7</v>
      </c>
      <c r="Q11" s="564">
        <v>7929.9</v>
      </c>
      <c r="R11" s="564">
        <f t="shared" si="0"/>
        <v>87759.6</v>
      </c>
      <c r="S11" s="564">
        <f t="shared" si="6"/>
        <v>84801.600000000006</v>
      </c>
      <c r="T11" s="566">
        <f t="shared" si="1"/>
        <v>92731.5</v>
      </c>
      <c r="U11" s="566">
        <f t="shared" si="7"/>
        <v>56072.51</v>
      </c>
      <c r="V11" s="566">
        <f t="shared" si="8"/>
        <v>4971.8999999999996</v>
      </c>
      <c r="W11" s="522">
        <f t="shared" si="9"/>
        <v>92731.5</v>
      </c>
      <c r="X11" s="523">
        <f t="shared" si="10"/>
        <v>4971.8999999999996</v>
      </c>
      <c r="Y11" s="460">
        <v>55066.8</v>
      </c>
      <c r="Z11" s="460"/>
      <c r="AA11" s="461">
        <v>62996.7</v>
      </c>
      <c r="AB11" s="459">
        <f t="shared" si="11"/>
        <v>29734.799999999999</v>
      </c>
      <c r="AC11" s="391">
        <f t="shared" si="12"/>
        <v>29734.799999999999</v>
      </c>
      <c r="AD11" s="313"/>
      <c r="AE11" s="265">
        <f t="shared" si="13"/>
        <v>1.062281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2022'!$A12,('2020'!$P:$P))-SUMIFS('2020'!$P:$P,'2020'!$B:$B,'Свод 2022'!$A12,'2020'!$G:$G,4)</f>
        <v>714</v>
      </c>
      <c r="F12" s="567">
        <f t="shared" si="2"/>
        <v>25</v>
      </c>
      <c r="G12" s="563">
        <v>71433</v>
      </c>
      <c r="H12" s="563">
        <v>75613.600000000006</v>
      </c>
      <c r="I12" s="564">
        <f>ROUND((SUMIF('2020'!$B:$B,'Свод 2022'!$A12,('2020'!$BL:$BL))-SUMIFS('2020'!$BL:$BL,'2020'!$B:$B,'Свод 2022'!$A12,'2020'!$G:$G,4))/1000,1)</f>
        <v>66725.2</v>
      </c>
      <c r="J12" s="564">
        <f t="shared" si="3"/>
        <v>42603.5</v>
      </c>
      <c r="K12" s="565">
        <f>ROUND((SUMIF('2020'!$B:$B,'Свод 2022'!$A12,('2020'!$AQ:$AQ))-SUMIFS('2020'!$AQ:$AQ,'2020'!$B:$B,'Свод 2022'!$A12,'2020'!$G:$G,4)+SUMIF('2020'!$B:$B,'Свод 2022'!$A12,('2020'!$BH:$BH))-SUMIFS('2020'!$BH:$BH,'2020'!$B:$B,'Свод 2022'!$A12,'2020'!$G:$G,4))/1000,1)</f>
        <v>41483.5</v>
      </c>
      <c r="L12" s="565">
        <f>ROUND((SUMIF('2020'!$B:$B,'Свод 2022'!$A12,('2020'!$BM:$BM))-SUMIFS('2020'!$BM:$BM,'2020'!$B:$B,'Свод 2022'!$A12,'2020'!$G:$G,4)+SUMIF('2020'!$B:$B,'Свод 2022'!$A12,('2020'!$CD:$CD))-SUMIFS('2020'!$CD:$CD,'2020'!$B:$B,'Свод 2022'!$A12,'2020'!$G:$G,4))/1000,1)</f>
        <v>84087</v>
      </c>
      <c r="M12" s="564">
        <f t="shared" si="4"/>
        <v>3133</v>
      </c>
      <c r="N12" s="565">
        <f>ROUND((SUMIF('2020'!$B:$B,'Свод 2022'!$A12,('2020'!$BB:$BB))-SUMIFS('2020'!$BB:$BB,'2020'!$B:$B,'Свод 2022'!$A12,'2020'!$G:$G,4))/1000,1)</f>
        <v>1346.9</v>
      </c>
      <c r="O12" s="565">
        <f>ROUND((SUMIF('2020'!$B:$B,'Свод 2022'!$A12,('2020'!$BX:$BX))-SUMIFS('2020'!$BX:$BX,'2020'!$B:$B,'Свод 2022'!$A12,'2020'!$G:$G,4))/1000,1)</f>
        <v>4479.8999999999996</v>
      </c>
      <c r="P12" s="564">
        <f t="shared" si="5"/>
        <v>112461.7</v>
      </c>
      <c r="Q12" s="564">
        <v>4180.6000000000004</v>
      </c>
      <c r="R12" s="564">
        <f t="shared" si="0"/>
        <v>116642.3</v>
      </c>
      <c r="S12" s="564">
        <f t="shared" si="6"/>
        <v>119465.9</v>
      </c>
      <c r="T12" s="566">
        <f t="shared" si="1"/>
        <v>123646.5</v>
      </c>
      <c r="U12" s="566">
        <f t="shared" si="7"/>
        <v>89324.03</v>
      </c>
      <c r="V12" s="566">
        <f t="shared" si="8"/>
        <v>7004.2</v>
      </c>
      <c r="W12" s="522">
        <f t="shared" si="9"/>
        <v>123646.5</v>
      </c>
      <c r="X12" s="523">
        <f t="shared" si="10"/>
        <v>7004.2</v>
      </c>
      <c r="Y12" s="460">
        <v>71433</v>
      </c>
      <c r="Z12" s="460"/>
      <c r="AA12" s="461">
        <v>75613.600000000006</v>
      </c>
      <c r="AB12" s="462">
        <f t="shared" si="11"/>
        <v>48032.9</v>
      </c>
      <c r="AC12" s="391">
        <f t="shared" si="12"/>
        <v>48032.9</v>
      </c>
      <c r="AD12" s="313"/>
      <c r="AE12" s="265">
        <f t="shared" si="13"/>
        <v>1.062281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2022'!$A13,('2020'!$P:$P))-SUMIFS('2020'!$P:$P,'2020'!$B:$B,'Свод 2022'!$A13,'2020'!$G:$G,4)</f>
        <v>2681</v>
      </c>
      <c r="F13" s="567">
        <f t="shared" si="2"/>
        <v>90</v>
      </c>
      <c r="G13" s="563">
        <v>202030.2</v>
      </c>
      <c r="H13" s="563">
        <v>226249.5</v>
      </c>
      <c r="I13" s="564">
        <f>ROUND((SUMIF('2020'!$B:$B,'Свод 2022'!$A13,('2020'!$BL:$BL))-SUMIFS('2020'!$BL:$BL,'2020'!$B:$B,'Свод 2022'!$A13,'2020'!$G:$G,4))/1000,1)</f>
        <v>236954</v>
      </c>
      <c r="J13" s="564">
        <f t="shared" si="3"/>
        <v>58991.3</v>
      </c>
      <c r="K13" s="565">
        <f>ROUND((SUMIF('2020'!$B:$B,'Свод 2022'!$A13,('2020'!$AQ:$AQ))-SUMIFS('2020'!$AQ:$AQ,'2020'!$B:$B,'Свод 2022'!$A13,'2020'!$G:$G,4)+SUMIF('2020'!$B:$B,'Свод 2022'!$A13,('2020'!$BH:$BH))-SUMIFS('2020'!$BH:$BH,'2020'!$B:$B,'Свод 2022'!$A13,'2020'!$G:$G,4))/1000,1)</f>
        <v>149345</v>
      </c>
      <c r="L13" s="565">
        <f>ROUND((SUMIF('2020'!$B:$B,'Свод 2022'!$A13,('2020'!$BM:$BM))-SUMIFS('2020'!$BM:$BM,'2020'!$B:$B,'Свод 2022'!$A13,'2020'!$G:$G,4)+SUMIF('2020'!$B:$B,'Свод 2022'!$A13,('2020'!$CD:$CD))-SUMIFS('2020'!$CD:$CD,'2020'!$B:$B,'Свод 2022'!$A13,'2020'!$G:$G,4))/1000,1)</f>
        <v>208336.3</v>
      </c>
      <c r="M13" s="564">
        <f t="shared" si="4"/>
        <v>4809.2</v>
      </c>
      <c r="N13" s="565">
        <f>ROUND((SUMIF('2020'!$B:$B,'Свод 2022'!$A13,('2020'!$BB:$BB))-SUMIFS('2020'!$BB:$BB,'2020'!$B:$B,'Свод 2022'!$A13,'2020'!$G:$G,4))/1000,1)</f>
        <v>4912.3999999999996</v>
      </c>
      <c r="O13" s="565">
        <f>ROUND((SUMIF('2020'!$B:$B,'Свод 2022'!$A13,('2020'!$BX:$BX))-SUMIFS('2020'!$BX:$BX,'2020'!$B:$B,'Свод 2022'!$A13,'2020'!$G:$G,4))/1000,1)</f>
        <v>9721.6</v>
      </c>
      <c r="P13" s="564">
        <f t="shared" si="5"/>
        <v>300754.5</v>
      </c>
      <c r="Q13" s="564">
        <v>24219.3</v>
      </c>
      <c r="R13" s="564">
        <f t="shared" si="0"/>
        <v>324973.8</v>
      </c>
      <c r="S13" s="564">
        <f>ROUND(P13*P$27,1)</f>
        <v>319485.8</v>
      </c>
      <c r="T13" s="566">
        <f t="shared" si="1"/>
        <v>343705.1</v>
      </c>
      <c r="U13" s="566">
        <f t="shared" si="7"/>
        <v>221311.71</v>
      </c>
      <c r="V13" s="566">
        <f t="shared" si="8"/>
        <v>18731.3</v>
      </c>
      <c r="W13" s="522">
        <f t="shared" si="9"/>
        <v>343705.1</v>
      </c>
      <c r="X13" s="523">
        <f t="shared" si="10"/>
        <v>18731.3</v>
      </c>
      <c r="Y13" s="460">
        <v>202030.2</v>
      </c>
      <c r="Z13" s="460"/>
      <c r="AA13" s="461">
        <v>226249.5</v>
      </c>
      <c r="AB13" s="459">
        <f t="shared" si="11"/>
        <v>117455.6</v>
      </c>
      <c r="AC13" s="391">
        <f t="shared" si="12"/>
        <v>117455.6</v>
      </c>
      <c r="AD13" s="313"/>
      <c r="AE13" s="265">
        <f t="shared" si="13"/>
        <v>1.062281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2022'!$A14,('2020'!$P:$P))-SUMIFS('2020'!$P:$P,'2020'!$B:$B,'Свод 2022'!$A14,'2020'!$G:$G,4)</f>
        <v>3657</v>
      </c>
      <c r="F14" s="562">
        <f t="shared" si="2"/>
        <v>-145</v>
      </c>
      <c r="G14" s="563">
        <v>468920.2</v>
      </c>
      <c r="H14" s="563">
        <v>526099.9</v>
      </c>
      <c r="I14" s="564">
        <f>ROUND((SUMIF('2020'!$B:$B,'Свод 2022'!$A14,('2020'!$BL:$BL))-SUMIFS('2020'!$BL:$BL,'2020'!$B:$B,'Свод 2022'!$A14,'2020'!$G:$G,4))/1000,1)</f>
        <v>368189.2</v>
      </c>
      <c r="J14" s="564">
        <f t="shared" si="3"/>
        <v>329018.5</v>
      </c>
      <c r="K14" s="565">
        <f>ROUND((SUMIF('2020'!$B:$B,'Свод 2022'!$A14,('2020'!$AQ:$AQ))-SUMIFS('2020'!$AQ:$AQ,'2020'!$B:$B,'Свод 2022'!$A14,'2020'!$G:$G,4)+SUMIF('2020'!$B:$B,'Свод 2022'!$A14,('2020'!$BH:$BH))-SUMIFS('2020'!$BH:$BH,'2020'!$B:$B,'Свод 2022'!$A14,'2020'!$G:$G,4))/1000,1)</f>
        <v>228168.2</v>
      </c>
      <c r="L14" s="565">
        <f>ROUND((SUMIF('2020'!$B:$B,'Свод 2022'!$A14,('2020'!$BM:$BM))-SUMIFS('2020'!$BM:$BM,'2020'!$B:$B,'Свод 2022'!$A14,'2020'!$G:$G,4)+SUMIF('2020'!$B:$B,'Свод 2022'!$A14,('2020'!$CD:$CD))-SUMIFS('2020'!$CD:$CD,'2020'!$B:$B,'Свод 2022'!$A14,'2020'!$G:$G,4))/1000,1)</f>
        <v>557186.69999999995</v>
      </c>
      <c r="M14" s="564">
        <f t="shared" si="4"/>
        <v>12000</v>
      </c>
      <c r="N14" s="565">
        <f>ROUND((SUMIF('2020'!$B:$B,'Свод 2022'!$A14,('2020'!$BB:$BB))-SUMIFS('2020'!$BB:$BB,'2020'!$B:$B,'Свод 2022'!$A14,'2020'!$G:$G,4))/1000,1)</f>
        <v>7500</v>
      </c>
      <c r="O14" s="565">
        <f>ROUND((SUMIF('2020'!$B:$B,'Свод 2022'!$A14,('2020'!$BX:$BX))-SUMIFS('2020'!$BX:$BX,'2020'!$B:$B,'Свод 2022'!$A14,'2020'!$G:$G,4))/1000,1)</f>
        <v>19500</v>
      </c>
      <c r="P14" s="564">
        <f t="shared" si="5"/>
        <v>709207.7</v>
      </c>
      <c r="Q14" s="564">
        <v>57179.7</v>
      </c>
      <c r="R14" s="564">
        <f t="shared" si="0"/>
        <v>766387.4</v>
      </c>
      <c r="S14" s="564">
        <f t="shared" si="6"/>
        <v>753377.9</v>
      </c>
      <c r="T14" s="566">
        <f t="shared" si="1"/>
        <v>810557.6</v>
      </c>
      <c r="U14" s="566">
        <f t="shared" si="7"/>
        <v>591888.89</v>
      </c>
      <c r="V14" s="566">
        <f t="shared" si="8"/>
        <v>44170.2</v>
      </c>
      <c r="W14" s="522">
        <f t="shared" si="9"/>
        <v>810557.6</v>
      </c>
      <c r="X14" s="523">
        <f t="shared" si="10"/>
        <v>44170.2</v>
      </c>
      <c r="Y14" s="460">
        <v>468920.2</v>
      </c>
      <c r="Z14" s="460"/>
      <c r="AA14" s="461">
        <v>526099.9</v>
      </c>
      <c r="AB14" s="462">
        <f t="shared" si="11"/>
        <v>284457.7</v>
      </c>
      <c r="AC14" s="391">
        <f t="shared" si="12"/>
        <v>284457.7</v>
      </c>
      <c r="AD14" s="313"/>
      <c r="AE14" s="265">
        <f t="shared" si="13"/>
        <v>1.062281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2022'!$A15,('2020'!$P:$P))-SUMIFS('2020'!$P:$P,'2020'!$B:$B,'Свод 2022'!$A15,'2020'!$G:$G,4)</f>
        <v>1285</v>
      </c>
      <c r="F15" s="567">
        <f t="shared" si="2"/>
        <v>-42</v>
      </c>
      <c r="G15" s="563">
        <v>138599.79999999999</v>
      </c>
      <c r="H15" s="563">
        <v>145609.29999999999</v>
      </c>
      <c r="I15" s="564">
        <f>ROUND((SUMIF('2020'!$B:$B,'Свод 2022'!$A15,('2020'!$BL:$BL))-SUMIFS('2020'!$BL:$BL,'2020'!$B:$B,'Свод 2022'!$A15,'2020'!$G:$G,4))/1000,1)</f>
        <v>116824</v>
      </c>
      <c r="J15" s="564">
        <f t="shared" si="3"/>
        <v>84672.9</v>
      </c>
      <c r="K15" s="565">
        <f>ROUND((SUMIF('2020'!$B:$B,'Свод 2022'!$A15,('2020'!$AQ:$AQ))-SUMIFS('2020'!$AQ:$AQ,'2020'!$B:$B,'Свод 2022'!$A15,'2020'!$G:$G,4)+SUMIF('2020'!$B:$B,'Свод 2022'!$A15,('2020'!$BH:$BH))-SUMIFS('2020'!$BH:$BH,'2020'!$B:$B,'Свод 2022'!$A15,'2020'!$G:$G,4))/1000,1)</f>
        <v>72693</v>
      </c>
      <c r="L15" s="565">
        <f>ROUND((SUMIF('2020'!$B:$B,'Свод 2022'!$A15,('2020'!$BM:$BM))-SUMIFS('2020'!$BM:$BM,'2020'!$B:$B,'Свод 2022'!$A15,'2020'!$G:$G,4)+SUMIF('2020'!$B:$B,'Свод 2022'!$A15,('2020'!$CD:$CD))-SUMIFS('2020'!$CD:$CD,'2020'!$B:$B,'Свод 2022'!$A15,'2020'!$G:$G,4))/1000,1)</f>
        <v>157365.9</v>
      </c>
      <c r="M15" s="564">
        <f t="shared" si="4"/>
        <v>4779.6000000000004</v>
      </c>
      <c r="N15" s="565">
        <f>ROUND((SUMIF('2020'!$B:$B,'Свод 2022'!$A15,('2020'!$BB:$BB))-SUMIFS('2020'!$BB:$BB,'2020'!$B:$B,'Свод 2022'!$A15,'2020'!$G:$G,4))/1000,1)</f>
        <v>2382.6</v>
      </c>
      <c r="O15" s="565">
        <f>ROUND((SUMIF('2020'!$B:$B,'Свод 2022'!$A15,('2020'!$BX:$BX))-SUMIFS('2020'!$BX:$BX,'2020'!$B:$B,'Свод 2022'!$A15,'2020'!$G:$G,4))/1000,1)</f>
        <v>7162.2</v>
      </c>
      <c r="P15" s="564">
        <f t="shared" si="5"/>
        <v>206276.5</v>
      </c>
      <c r="Q15" s="564">
        <v>7009.5</v>
      </c>
      <c r="R15" s="564">
        <f t="shared" si="0"/>
        <v>213286</v>
      </c>
      <c r="S15" s="564">
        <f t="shared" si="6"/>
        <v>219123.6</v>
      </c>
      <c r="T15" s="566">
        <f t="shared" si="1"/>
        <v>226133.1</v>
      </c>
      <c r="U15" s="566">
        <f t="shared" si="7"/>
        <v>167166.82</v>
      </c>
      <c r="V15" s="566">
        <f t="shared" si="8"/>
        <v>12847.1</v>
      </c>
      <c r="W15" s="517">
        <f t="shared" si="9"/>
        <v>226133.1</v>
      </c>
      <c r="X15" s="518">
        <f t="shared" si="10"/>
        <v>12847.1</v>
      </c>
      <c r="Y15" s="460">
        <v>138599.79999999999</v>
      </c>
      <c r="Z15" s="460"/>
      <c r="AA15" s="461">
        <v>145609.29999999999</v>
      </c>
      <c r="AB15" s="462">
        <f t="shared" si="11"/>
        <v>80523.8</v>
      </c>
      <c r="AC15" s="391">
        <f t="shared" si="12"/>
        <v>80523.8</v>
      </c>
      <c r="AD15" s="313"/>
      <c r="AE15" s="265">
        <f t="shared" si="13"/>
        <v>1.062281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2022'!$A16,('2020'!$P:$P))-SUMIFS('2020'!$P:$P,'2020'!$B:$B,'Свод 2022'!$A16,'2020'!$G:$G,4)</f>
        <v>2590</v>
      </c>
      <c r="F16" s="562">
        <f t="shared" si="2"/>
        <v>336</v>
      </c>
      <c r="G16" s="563">
        <v>244041.5</v>
      </c>
      <c r="H16" s="563">
        <v>460044.79999999999</v>
      </c>
      <c r="I16" s="564">
        <f>ROUND((SUMIF('2020'!$B:$B,'Свод 2022'!$A16,('2020'!$BL:$BL))-SUMIFS('2020'!$BL:$BL,'2020'!$B:$B,'Свод 2022'!$A16,'2020'!$G:$G,4))/1000,1)</f>
        <v>305331.59999999998</v>
      </c>
      <c r="J16" s="564">
        <f t="shared" si="3"/>
        <v>96255.6</v>
      </c>
      <c r="K16" s="565">
        <f>ROUND((SUMIF('2020'!$B:$B,'Свод 2022'!$A16,('2020'!$AQ:$AQ))-SUMIFS('2020'!$AQ:$AQ,'2020'!$B:$B,'Свод 2022'!$A16,'2020'!$G:$G,4)+SUMIF('2020'!$B:$B,'Свод 2022'!$A16,('2020'!$BH:$BH))-SUMIFS('2020'!$BH:$BH,'2020'!$B:$B,'Свод 2022'!$A16,'2020'!$G:$G,4))/1000,1)</f>
        <v>190983.4</v>
      </c>
      <c r="L16" s="565">
        <f>ROUND((SUMIF('2020'!$B:$B,'Свод 2022'!$A16,('2020'!$BM:$BM))-SUMIFS('2020'!$BM:$BM,'2020'!$B:$B,'Свод 2022'!$A16,'2020'!$G:$G,4)+SUMIF('2020'!$B:$B,'Свод 2022'!$A16,('2020'!$CD:$CD))-SUMIFS('2020'!$CD:$CD,'2020'!$B:$B,'Свод 2022'!$A16,'2020'!$G:$G,4))/1000,1)</f>
        <v>287239</v>
      </c>
      <c r="M16" s="564">
        <f t="shared" si="4"/>
        <v>9223.1</v>
      </c>
      <c r="N16" s="565">
        <f>ROUND((SUMIF('2020'!$B:$B,'Свод 2022'!$A16,('2020'!$BB:$BB))-SUMIFS('2020'!$BB:$BB,'2020'!$B:$B,'Свод 2022'!$A16,'2020'!$G:$G,4))/1000,1)</f>
        <v>6269.9</v>
      </c>
      <c r="O16" s="565">
        <f>ROUND((SUMIF('2020'!$B:$B,'Свод 2022'!$A16,('2020'!$BX:$BX))-SUMIFS('2020'!$BX:$BX,'2020'!$B:$B,'Свод 2022'!$A16,'2020'!$G:$G,4))/1000,1)</f>
        <v>15493</v>
      </c>
      <c r="P16" s="564">
        <f t="shared" si="5"/>
        <v>410810.3</v>
      </c>
      <c r="Q16" s="564">
        <v>216003.3</v>
      </c>
      <c r="R16" s="564">
        <f t="shared" si="0"/>
        <v>626813.6</v>
      </c>
      <c r="S16" s="564">
        <f t="shared" si="6"/>
        <v>436396</v>
      </c>
      <c r="T16" s="566">
        <f t="shared" si="1"/>
        <v>652399.30000000005</v>
      </c>
      <c r="U16" s="566">
        <f t="shared" si="7"/>
        <v>305128.56</v>
      </c>
      <c r="V16" s="566">
        <f t="shared" si="8"/>
        <v>25585.7</v>
      </c>
      <c r="W16" s="517">
        <f t="shared" si="9"/>
        <v>652399.30000000005</v>
      </c>
      <c r="X16" s="518">
        <f t="shared" si="10"/>
        <v>25585.7</v>
      </c>
      <c r="Y16" s="460">
        <v>244041.5</v>
      </c>
      <c r="Z16" s="460"/>
      <c r="AA16" s="461">
        <v>460044.79999999999</v>
      </c>
      <c r="AB16" s="462">
        <f t="shared" si="11"/>
        <v>192354.5</v>
      </c>
      <c r="AC16" s="391">
        <f t="shared" si="12"/>
        <v>192354.5</v>
      </c>
      <c r="AD16" s="313"/>
      <c r="AE16" s="265">
        <f t="shared" si="13"/>
        <v>1.062281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2022'!$A17,('2020'!$P:$P))-SUMIFS('2020'!$P:$P,'2020'!$B:$B,'Свод 2022'!$A17,'2020'!$G:$G,4)</f>
        <v>3383</v>
      </c>
      <c r="F17" s="562">
        <f t="shared" si="2"/>
        <v>381</v>
      </c>
      <c r="G17" s="563">
        <v>481257.1</v>
      </c>
      <c r="H17" s="563">
        <v>576859.19999999995</v>
      </c>
      <c r="I17" s="564">
        <f>ROUND((SUMIF('2020'!$B:$B,'Свод 2022'!$A17,('2020'!$BL:$BL))-SUMIFS('2020'!$BL:$BL,'2020'!$B:$B,'Свод 2022'!$A17,'2020'!$G:$G,4))/1000,1)</f>
        <v>320793.2</v>
      </c>
      <c r="J17" s="564">
        <f t="shared" si="3"/>
        <v>456926.7</v>
      </c>
      <c r="K17" s="565">
        <f>ROUND((SUMIF('2020'!$B:$B,'Свод 2022'!$A17,('2020'!$AQ:$AQ))-SUMIFS('2020'!$AQ:$AQ,'2020'!$B:$B,'Свод 2022'!$A17,'2020'!$G:$G,4)+SUMIF('2020'!$B:$B,'Свод 2022'!$A17,('2020'!$BH:$BH))-SUMIFS('2020'!$BH:$BH,'2020'!$B:$B,'Свод 2022'!$A17,'2020'!$G:$G,4))/1000,1)</f>
        <v>202359</v>
      </c>
      <c r="L17" s="565">
        <f>ROUND((SUMIF('2020'!$B:$B,'Свод 2022'!$A17,('2020'!$BM:$BM))-SUMIFS('2020'!$BM:$BM,'2020'!$B:$B,'Свод 2022'!$A17,'2020'!$G:$G,4)+SUMIF('2020'!$B:$B,'Свод 2022'!$A17,('2020'!$CD:$CD))-SUMIFS('2020'!$CD:$CD,'2020'!$B:$B,'Свод 2022'!$A17,'2020'!$G:$G,4))/1000,1)</f>
        <v>659285.69999999995</v>
      </c>
      <c r="M17" s="564">
        <f t="shared" si="4"/>
        <v>12552.2</v>
      </c>
      <c r="N17" s="565">
        <f>ROUND((SUMIF('2020'!$B:$B,'Свод 2022'!$A17,('2020'!$BB:$BB))-SUMIFS('2020'!$BB:$BB,'2020'!$B:$B,'Свод 2022'!$A17,'2020'!$G:$G,4))/1000,1)</f>
        <v>6634.3</v>
      </c>
      <c r="O17" s="565">
        <f>ROUND((SUMIF('2020'!$B:$B,'Свод 2022'!$A17,('2020'!$BX:$BX))-SUMIFS('2020'!$BX:$BX,'2020'!$B:$B,'Свод 2022'!$A17,'2020'!$G:$G,4))/1000,1)</f>
        <v>19186.5</v>
      </c>
      <c r="P17" s="564">
        <f t="shared" si="5"/>
        <v>790272.1</v>
      </c>
      <c r="Q17" s="564">
        <v>95602.2</v>
      </c>
      <c r="R17" s="564">
        <f t="shared" si="0"/>
        <v>885874.3</v>
      </c>
      <c r="S17" s="564">
        <f t="shared" si="6"/>
        <v>839491.1</v>
      </c>
      <c r="T17" s="566">
        <f t="shared" si="1"/>
        <v>935093.3</v>
      </c>
      <c r="U17" s="566">
        <f t="shared" si="7"/>
        <v>700346.73</v>
      </c>
      <c r="V17" s="566">
        <f t="shared" si="8"/>
        <v>49219</v>
      </c>
      <c r="W17" s="517">
        <f t="shared" si="9"/>
        <v>935093.3</v>
      </c>
      <c r="X17" s="518">
        <f t="shared" si="10"/>
        <v>49219</v>
      </c>
      <c r="Y17" s="460">
        <v>481257.1</v>
      </c>
      <c r="Z17" s="460"/>
      <c r="AA17" s="461">
        <v>576859.19999999995</v>
      </c>
      <c r="AB17" s="462">
        <f t="shared" si="11"/>
        <v>358234</v>
      </c>
      <c r="AC17" s="391">
        <f t="shared" si="12"/>
        <v>358234.1</v>
      </c>
      <c r="AD17" s="313"/>
      <c r="AE17" s="265">
        <f t="shared" si="13"/>
        <v>1.062281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2022'!$A18,('2020'!$P:$P))-SUMIFS('2020'!$P:$P,'2020'!$B:$B,'Свод 2022'!$A18,'2020'!$G:$G,4)</f>
        <v>1975</v>
      </c>
      <c r="F18" s="562">
        <f t="shared" si="2"/>
        <v>35</v>
      </c>
      <c r="G18" s="563">
        <v>167235.1</v>
      </c>
      <c r="H18" s="563">
        <v>174881.8</v>
      </c>
      <c r="I18" s="564">
        <f>ROUND((SUMIF('2020'!$B:$B,'Свод 2022'!$A18,('2020'!$BL:$BL))-SUMIFS('2020'!$BL:$BL,'2020'!$B:$B,'Свод 2022'!$A18,'2020'!$G:$G,4))/1000,1)</f>
        <v>197262.2</v>
      </c>
      <c r="J18" s="564">
        <f t="shared" si="3"/>
        <v>44947.5</v>
      </c>
      <c r="K18" s="565">
        <f>ROUND((SUMIF('2020'!$B:$B,'Свод 2022'!$A18,('2020'!$AQ:$AQ))-SUMIFS('2020'!$AQ:$AQ,'2020'!$B:$B,'Свод 2022'!$A18,'2020'!$G:$G,4)+SUMIF('2020'!$B:$B,'Свод 2022'!$A18,('2020'!$BH:$BH))-SUMIFS('2020'!$BH:$BH,'2020'!$B:$B,'Свод 2022'!$A18,'2020'!$G:$G,4))/1000,1)</f>
        <v>124164.6</v>
      </c>
      <c r="L18" s="565">
        <f>ROUND((SUMIF('2020'!$B:$B,'Свод 2022'!$A18,('2020'!$BM:$BM))-SUMIFS('2020'!$BM:$BM,'2020'!$B:$B,'Свод 2022'!$A18,'2020'!$G:$G,4)+SUMIF('2020'!$B:$B,'Свод 2022'!$A18,('2020'!$CD:$CD))-SUMIFS('2020'!$CD:$CD,'2020'!$B:$B,'Свод 2022'!$A18,'2020'!$G:$G,4))/1000,1)</f>
        <v>169112.1</v>
      </c>
      <c r="M18" s="564">
        <f t="shared" si="4"/>
        <v>7879.7</v>
      </c>
      <c r="N18" s="565">
        <f>ROUND((SUMIF('2020'!$B:$B,'Свод 2022'!$A18,('2020'!$BB:$BB))-SUMIFS('2020'!$BB:$BB,'2020'!$B:$B,'Свод 2022'!$A18,'2020'!$G:$G,4))/1000,1)</f>
        <v>4032.6</v>
      </c>
      <c r="O18" s="565">
        <f>ROUND((SUMIF('2020'!$B:$B,'Свод 2022'!$A18,('2020'!$BX:$BX))-SUMIFS('2020'!$BX:$BX,'2020'!$B:$B,'Свод 2022'!$A18,'2020'!$G:$G,4))/1000,1)</f>
        <v>11912.3</v>
      </c>
      <c r="P18" s="564">
        <f t="shared" si="5"/>
        <v>250089.4</v>
      </c>
      <c r="Q18" s="564">
        <v>7646.7</v>
      </c>
      <c r="R18" s="564">
        <f t="shared" si="0"/>
        <v>257736.1</v>
      </c>
      <c r="S18" s="564">
        <f t="shared" si="6"/>
        <v>265665.2</v>
      </c>
      <c r="T18" s="566">
        <f t="shared" si="1"/>
        <v>273311.90000000002</v>
      </c>
      <c r="U18" s="566">
        <f t="shared" si="7"/>
        <v>179644.58</v>
      </c>
      <c r="V18" s="566">
        <f t="shared" si="8"/>
        <v>15575.8</v>
      </c>
      <c r="W18" s="517">
        <f t="shared" si="9"/>
        <v>273311.90000000002</v>
      </c>
      <c r="X18" s="518">
        <f t="shared" si="10"/>
        <v>15575.8</v>
      </c>
      <c r="Y18" s="460">
        <v>167235.1</v>
      </c>
      <c r="Z18" s="460"/>
      <c r="AA18" s="461">
        <v>174881.8</v>
      </c>
      <c r="AB18" s="459">
        <f t="shared" si="11"/>
        <v>98430.1</v>
      </c>
      <c r="AC18" s="391">
        <f t="shared" si="12"/>
        <v>98430.1</v>
      </c>
      <c r="AD18" s="313"/>
      <c r="AE18" s="265">
        <f t="shared" si="13"/>
        <v>1.062281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2022'!$A19,('2020'!$P:$P))-SUMIFS('2020'!$P:$P,'2020'!$B:$B,'Свод 2022'!$A19,'2020'!$G:$G,4)</f>
        <v>1534</v>
      </c>
      <c r="F19" s="562">
        <f t="shared" si="2"/>
        <v>34</v>
      </c>
      <c r="G19" s="563">
        <v>164752.6</v>
      </c>
      <c r="H19" s="563">
        <v>257629.4</v>
      </c>
      <c r="I19" s="564">
        <f>ROUND((SUMIF('2020'!$B:$B,'Свод 2022'!$A19,('2020'!$BL:$BL))-SUMIFS('2020'!$BL:$BL,'2020'!$B:$B,'Свод 2022'!$A19,'2020'!$G:$G,4))/1000,1)</f>
        <v>142662.6</v>
      </c>
      <c r="J19" s="564">
        <f t="shared" si="3"/>
        <v>22014.1</v>
      </c>
      <c r="K19" s="565">
        <f>ROUND((SUMIF('2020'!$B:$B,'Свод 2022'!$A19,('2020'!$AQ:$AQ))-SUMIFS('2020'!$AQ:$AQ,'2020'!$B:$B,'Свод 2022'!$A19,'2020'!$G:$G,4)+SUMIF('2020'!$B:$B,'Свод 2022'!$A19,('2020'!$BH:$BH))-SUMIFS('2020'!$BH:$BH,'2020'!$B:$B,'Свод 2022'!$A19,'2020'!$G:$G,4))/1000,1)</f>
        <v>89126.2</v>
      </c>
      <c r="L19" s="565">
        <f>ROUND((SUMIF('2020'!$B:$B,'Свод 2022'!$A19,('2020'!$BM:$BM))-SUMIFS('2020'!$BM:$BM,'2020'!$B:$B,'Свод 2022'!$A19,'2020'!$G:$G,4)+SUMIF('2020'!$B:$B,'Свод 2022'!$A19,('2020'!$CD:$CD))-SUMIFS('2020'!$CD:$CD,'2020'!$B:$B,'Свод 2022'!$A19,'2020'!$G:$G,4))/1000,1)</f>
        <v>111140.3</v>
      </c>
      <c r="M19" s="564">
        <f t="shared" si="4"/>
        <v>6443.5</v>
      </c>
      <c r="N19" s="565">
        <f>ROUND((SUMIF('2020'!$B:$B,'Свод 2022'!$A19,('2020'!$BB:$BB))-SUMIFS('2020'!$BB:$BB,'2020'!$B:$B,'Свод 2022'!$A19,'2020'!$G:$G,4))/1000,1)</f>
        <v>2930.2</v>
      </c>
      <c r="O19" s="565">
        <f>ROUND((SUMIF('2020'!$B:$B,'Свод 2022'!$A19,('2020'!$BX:$BX))-SUMIFS('2020'!$BX:$BX,'2020'!$B:$B,'Свод 2022'!$A19,'2020'!$G:$G,4))/1000,1)</f>
        <v>9373.7000000000007</v>
      </c>
      <c r="P19" s="564">
        <f t="shared" si="5"/>
        <v>171120.2</v>
      </c>
      <c r="Q19" s="564">
        <v>92876.800000000003</v>
      </c>
      <c r="R19" s="564">
        <f t="shared" si="0"/>
        <v>263997</v>
      </c>
      <c r="S19" s="564">
        <f t="shared" si="6"/>
        <v>181777.8</v>
      </c>
      <c r="T19" s="566">
        <f t="shared" si="1"/>
        <v>274654.59999999998</v>
      </c>
      <c r="U19" s="566">
        <f t="shared" si="7"/>
        <v>118062.24</v>
      </c>
      <c r="V19" s="566">
        <f t="shared" si="8"/>
        <v>10657.6</v>
      </c>
      <c r="W19" s="517">
        <f t="shared" si="9"/>
        <v>274654.59999999998</v>
      </c>
      <c r="X19" s="518">
        <f t="shared" si="10"/>
        <v>10657.6</v>
      </c>
      <c r="Y19" s="460">
        <v>164752.6</v>
      </c>
      <c r="Z19" s="460"/>
      <c r="AA19" s="461">
        <v>257629.4</v>
      </c>
      <c r="AB19" s="459">
        <f t="shared" si="11"/>
        <v>17025.2</v>
      </c>
      <c r="AC19" s="391">
        <f t="shared" si="12"/>
        <v>17025.2</v>
      </c>
      <c r="AD19" s="313"/>
      <c r="AE19" s="265">
        <f t="shared" si="13"/>
        <v>1.062281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2022'!$A20,('2020'!$P:$P))-SUMIFS('2020'!$P:$P,'2020'!$B:$B,'Свод 2022'!$A20,'2020'!$G:$G,4)</f>
        <v>1921</v>
      </c>
      <c r="F20" s="567">
        <f t="shared" si="2"/>
        <v>-30</v>
      </c>
      <c r="G20" s="563">
        <v>175589.9</v>
      </c>
      <c r="H20" s="563">
        <v>186066</v>
      </c>
      <c r="I20" s="564">
        <f>ROUND((SUMIF('2020'!$B:$B,'Свод 2022'!$A20,('2020'!$BL:$BL))-SUMIFS('2020'!$BL:$BL,'2020'!$B:$B,'Свод 2022'!$A20,'2020'!$G:$G,4))/1000,1)</f>
        <v>197814.3</v>
      </c>
      <c r="J20" s="564">
        <f t="shared" si="3"/>
        <v>53544.3</v>
      </c>
      <c r="K20" s="565">
        <f>ROUND((SUMIF('2020'!$B:$B,'Свод 2022'!$A20,('2020'!$AQ:$AQ))-SUMIFS('2020'!$AQ:$AQ,'2020'!$B:$B,'Свод 2022'!$A20,'2020'!$G:$G,4)+SUMIF('2020'!$B:$B,'Свод 2022'!$A20,('2020'!$BH:$BH))-SUMIFS('2020'!$BH:$BH,'2020'!$B:$B,'Свод 2022'!$A20,'2020'!$G:$G,4))/1000,1)</f>
        <v>123117.2</v>
      </c>
      <c r="L20" s="565">
        <f>ROUND((SUMIF('2020'!$B:$B,'Свод 2022'!$A20,('2020'!$BM:$BM))-SUMIFS('2020'!$BM:$BM,'2020'!$B:$B,'Свод 2022'!$A20,'2020'!$G:$G,4)+SUMIF('2020'!$B:$B,'Свод 2022'!$A20,('2020'!$CD:$CD))-SUMIFS('2020'!$CD:$CD,'2020'!$B:$B,'Свод 2022'!$A20,'2020'!$G:$G,4))/1000,1)</f>
        <v>176661.5</v>
      </c>
      <c r="M20" s="564">
        <f t="shared" si="4"/>
        <v>6029.5</v>
      </c>
      <c r="N20" s="565">
        <f>ROUND((SUMIF('2020'!$B:$B,'Свод 2022'!$A20,('2020'!$BB:$BB))-SUMIFS('2020'!$BB:$BB,'2020'!$B:$B,'Свод 2022'!$A20,'2020'!$G:$G,4))/1000,1)</f>
        <v>3995.4</v>
      </c>
      <c r="O20" s="565">
        <f>ROUND((SUMIF('2020'!$B:$B,'Свод 2022'!$A20,('2020'!$BX:$BX))-SUMIFS('2020'!$BX:$BX,'2020'!$B:$B,'Свод 2022'!$A20,'2020'!$G:$G,4))/1000,1)</f>
        <v>10024.9</v>
      </c>
      <c r="P20" s="564">
        <f t="shared" si="5"/>
        <v>257388.1</v>
      </c>
      <c r="Q20" s="564">
        <v>10476.1</v>
      </c>
      <c r="R20" s="564">
        <f t="shared" si="0"/>
        <v>267864.2</v>
      </c>
      <c r="S20" s="564">
        <f t="shared" si="6"/>
        <v>273418.5</v>
      </c>
      <c r="T20" s="566">
        <f t="shared" si="1"/>
        <v>283894.59999999998</v>
      </c>
      <c r="U20" s="566">
        <f t="shared" si="7"/>
        <v>187664.17</v>
      </c>
      <c r="V20" s="566">
        <f t="shared" si="8"/>
        <v>16030.4</v>
      </c>
      <c r="W20" s="517">
        <f t="shared" si="9"/>
        <v>283894.59999999998</v>
      </c>
      <c r="X20" s="518">
        <f t="shared" si="10"/>
        <v>16030.4</v>
      </c>
      <c r="Y20" s="460">
        <v>175589.9</v>
      </c>
      <c r="Z20" s="460"/>
      <c r="AA20" s="461">
        <v>186066</v>
      </c>
      <c r="AB20" s="462">
        <f t="shared" si="11"/>
        <v>97828.6</v>
      </c>
      <c r="AC20" s="391">
        <f t="shared" si="12"/>
        <v>97828.6</v>
      </c>
      <c r="AD20" s="313"/>
      <c r="AE20" s="265">
        <f t="shared" si="13"/>
        <v>1.062281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2022'!$A21,('2020'!$P:$P))-SUMIFS('2020'!$P:$P,'2020'!$B:$B,'Свод 2022'!$A21,'2020'!$G:$G,4)</f>
        <v>848</v>
      </c>
      <c r="F21" s="562">
        <f t="shared" si="2"/>
        <v>94</v>
      </c>
      <c r="G21" s="563">
        <v>59181.8</v>
      </c>
      <c r="H21" s="563">
        <v>147961.4</v>
      </c>
      <c r="I21" s="564">
        <f>ROUND((SUMIF('2020'!$B:$B,'Свод 2022'!$A21,('2020'!$BL:$BL))-SUMIFS('2020'!$BL:$BL,'2020'!$B:$B,'Свод 2022'!$A21,'2020'!$G:$G,4))/1000,1)</f>
        <v>76108.399999999994</v>
      </c>
      <c r="J21" s="564">
        <f t="shared" si="3"/>
        <v>22031.599999999999</v>
      </c>
      <c r="K21" s="565">
        <f>ROUND((SUMIF('2020'!$B:$B,'Свод 2022'!$A21,('2020'!$AQ:$AQ))-SUMIFS('2020'!$AQ:$AQ,'2020'!$B:$B,'Свод 2022'!$A21,'2020'!$G:$G,4)+SUMIF('2020'!$B:$B,'Свод 2022'!$A21,('2020'!$BH:$BH))-SUMIFS('2020'!$BH:$BH,'2020'!$B:$B,'Свод 2022'!$A21,'2020'!$G:$G,4))/1000,1)</f>
        <v>47379.8</v>
      </c>
      <c r="L21" s="565">
        <f>ROUND((SUMIF('2020'!$B:$B,'Свод 2022'!$A21,('2020'!$BM:$BM))-SUMIFS('2020'!$BM:$BM,'2020'!$B:$B,'Свод 2022'!$A21,'2020'!$G:$G,4)+SUMIF('2020'!$B:$B,'Свод 2022'!$A21,('2020'!$CD:$CD))-SUMIFS('2020'!$CD:$CD,'2020'!$B:$B,'Свод 2022'!$A21,'2020'!$G:$G,4))/1000,1)</f>
        <v>69411.399999999994</v>
      </c>
      <c r="M21" s="564">
        <f t="shared" si="4"/>
        <v>2638.4</v>
      </c>
      <c r="N21" s="565">
        <f>ROUND((SUMIF('2020'!$B:$B,'Свод 2022'!$A21,('2020'!$BB:$BB))-SUMIFS('2020'!$BB:$BB,'2020'!$B:$B,'Свод 2022'!$A21,'2020'!$G:$G,4))/1000,1)</f>
        <v>1557.5</v>
      </c>
      <c r="O21" s="565">
        <f>ROUND((SUMIF('2020'!$B:$B,'Свод 2022'!$A21,('2020'!$BX:$BX))-SUMIFS('2020'!$BX:$BX,'2020'!$B:$B,'Свод 2022'!$A21,'2020'!$G:$G,4))/1000,1)</f>
        <v>4195.8999999999996</v>
      </c>
      <c r="P21" s="564">
        <f t="shared" si="5"/>
        <v>100778.4</v>
      </c>
      <c r="Q21" s="564">
        <v>88779.6</v>
      </c>
      <c r="R21" s="564">
        <f t="shared" si="0"/>
        <v>189558</v>
      </c>
      <c r="S21" s="564">
        <f t="shared" si="6"/>
        <v>107055</v>
      </c>
      <c r="T21" s="566">
        <f t="shared" si="1"/>
        <v>195834.6</v>
      </c>
      <c r="U21" s="566">
        <f t="shared" si="7"/>
        <v>73734.42</v>
      </c>
      <c r="V21" s="566">
        <f t="shared" si="8"/>
        <v>6276.6</v>
      </c>
      <c r="W21" s="517">
        <f t="shared" si="9"/>
        <v>195834.6</v>
      </c>
      <c r="X21" s="518">
        <f t="shared" si="10"/>
        <v>6276.6</v>
      </c>
      <c r="Y21" s="460">
        <v>59181.8</v>
      </c>
      <c r="Z21" s="460"/>
      <c r="AA21" s="461">
        <v>147961.4</v>
      </c>
      <c r="AB21" s="462">
        <f t="shared" si="11"/>
        <v>47873.2</v>
      </c>
      <c r="AC21" s="391">
        <f t="shared" si="12"/>
        <v>47873.2</v>
      </c>
      <c r="AD21" s="313"/>
      <c r="AE21" s="265">
        <f t="shared" si="13"/>
        <v>1.062281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2022'!$A22,('2020'!$P:$P))-SUMIFS('2020'!$P:$P,'2020'!$B:$B,'Свод 2022'!$A22,'2020'!$G:$G,4)</f>
        <v>565</v>
      </c>
      <c r="F22" s="562">
        <f t="shared" si="2"/>
        <v>84</v>
      </c>
      <c r="G22" s="563">
        <v>66782.5</v>
      </c>
      <c r="H22" s="563">
        <v>70810.2</v>
      </c>
      <c r="I22" s="564">
        <f>ROUND((SUMIF('2020'!$B:$B,'Свод 2022'!$A22,('2020'!$BL:$BL))-SUMIFS('2020'!$BL:$BL,'2020'!$B:$B,'Свод 2022'!$A22,'2020'!$G:$G,4))/1000,1)</f>
        <v>48406.1</v>
      </c>
      <c r="J22" s="564">
        <f t="shared" si="3"/>
        <v>58656.9</v>
      </c>
      <c r="K22" s="565">
        <f>ROUND((SUMIF('2020'!$B:$B,'Свод 2022'!$A22,('2020'!$AQ:$AQ))-SUMIFS('2020'!$AQ:$AQ,'2020'!$B:$B,'Свод 2022'!$A22,'2020'!$G:$G,4)+SUMIF('2020'!$B:$B,'Свод 2022'!$A22,('2020'!$BH:$BH))-SUMIFS('2020'!$BH:$BH,'2020'!$B:$B,'Свод 2022'!$A22,'2020'!$G:$G,4))/1000,1)</f>
        <v>30266.7</v>
      </c>
      <c r="L22" s="565">
        <f>ROUND((SUMIF('2020'!$B:$B,'Свод 2022'!$A22,('2020'!$BM:$BM))-SUMIFS('2020'!$BM:$BM,'2020'!$B:$B,'Свод 2022'!$A22,'2020'!$G:$G,4)+SUMIF('2020'!$B:$B,'Свод 2022'!$A22,('2020'!$CD:$CD))-SUMIFS('2020'!$CD:$CD,'2020'!$B:$B,'Свод 2022'!$A22,'2020'!$G:$G,4))/1000,1)</f>
        <v>88923.6</v>
      </c>
      <c r="M22" s="564">
        <f t="shared" si="4"/>
        <v>11481.8</v>
      </c>
      <c r="N22" s="565">
        <f>ROUND((SUMIF('2020'!$B:$B,'Свод 2022'!$A22,('2020'!$BB:$BB))-SUMIFS('2020'!$BB:$BB,'2020'!$B:$B,'Свод 2022'!$A22,'2020'!$G:$G,4))/1000,1)</f>
        <v>992</v>
      </c>
      <c r="O22" s="565">
        <f>ROUND((SUMIF('2020'!$B:$B,'Свод 2022'!$A22,('2020'!$BX:$BX))-SUMIFS('2020'!$BX:$BX,'2020'!$B:$B,'Свод 2022'!$A22,'2020'!$G:$G,4))/1000,1)</f>
        <v>12473.8</v>
      </c>
      <c r="P22" s="564">
        <f t="shared" si="5"/>
        <v>118544.8</v>
      </c>
      <c r="Q22" s="564">
        <v>4027.7</v>
      </c>
      <c r="R22" s="564">
        <f t="shared" si="0"/>
        <v>122572.5</v>
      </c>
      <c r="S22" s="564">
        <f t="shared" si="6"/>
        <v>125927.9</v>
      </c>
      <c r="T22" s="566">
        <f t="shared" si="1"/>
        <v>129955.6</v>
      </c>
      <c r="U22" s="566">
        <f>L22*P$27</f>
        <v>94461.86</v>
      </c>
      <c r="V22" s="566">
        <f t="shared" si="8"/>
        <v>7383.1</v>
      </c>
      <c r="W22" s="517">
        <f t="shared" si="9"/>
        <v>129955.6</v>
      </c>
      <c r="X22" s="518">
        <f t="shared" si="10"/>
        <v>7383.1</v>
      </c>
      <c r="Y22" s="460">
        <v>66782.5</v>
      </c>
      <c r="Z22" s="460"/>
      <c r="AA22" s="461">
        <v>70810.2</v>
      </c>
      <c r="AB22" s="462">
        <f t="shared" si="11"/>
        <v>59145.4</v>
      </c>
      <c r="AC22" s="391">
        <f t="shared" si="12"/>
        <v>59145.4</v>
      </c>
      <c r="AD22" s="313"/>
      <c r="AE22" s="265">
        <f t="shared" si="13"/>
        <v>1.062281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2022'!$A23,('2020'!$P:$P))-SUMIFS('2020'!$P:$P,'2020'!$B:$B,'Свод 2022'!$A23,'2020'!$G:$G,4)</f>
        <v>19</v>
      </c>
      <c r="F23" s="562">
        <f t="shared" si="2"/>
        <v>10</v>
      </c>
      <c r="G23" s="563">
        <v>2177.6999999999998</v>
      </c>
      <c r="H23" s="563">
        <v>2177.6999999999998</v>
      </c>
      <c r="I23" s="564">
        <f>ROUND((SUMIF('2020'!$B:$B,'Свод 2022'!$A23,('2020'!$BL:$BL))-SUMIFS('2020'!$BL:$BL,'2020'!$B:$B,'Свод 2022'!$A23,'2020'!$G:$G,4))/1000,1)</f>
        <v>2567.8000000000002</v>
      </c>
      <c r="J23" s="564">
        <f>L23-K23</f>
        <v>4144.8</v>
      </c>
      <c r="K23" s="565">
        <f>ROUND((SUMIF('2020'!$B:$B,'Свод 2022'!$A23,('2020'!$AQ:$AQ))-SUMIFS('2020'!$AQ:$AQ,'2020'!$B:$B,'Свод 2022'!$A23,'2020'!$G:$G,4)+SUMIF('2020'!$B:$B,'Свод 2022'!$A23,('2020'!$BH:$BH))-SUMIFS('2020'!$BH:$BH,'2020'!$B:$B,'Свод 2022'!$A23,'2020'!$G:$G,4))/1000,1)</f>
        <v>1745.9</v>
      </c>
      <c r="L23" s="565">
        <f>ROUND((SUMIF('2020'!$B:$B,'Свод 2022'!$A23,('2020'!$BM:$BM))-SUMIFS('2020'!$BM:$BM,'2020'!$B:$B,'Свод 2022'!$A23,'2020'!$G:$G,4)+SUMIF('2020'!$B:$B,'Свод 2022'!$A23,('2020'!$CD:$CD))-SUMIFS('2020'!$CD:$CD,'2020'!$B:$B,'Свод 2022'!$A23,'2020'!$G:$G,4))/1000,1)</f>
        <v>5890.7</v>
      </c>
      <c r="M23" s="564">
        <f>O23-N23</f>
        <v>95.4</v>
      </c>
      <c r="N23" s="565">
        <f>ROUND((SUMIF('2020'!$B:$B,'Свод 2022'!$A23,('2020'!$BB:$BB))-SUMIFS('2020'!$BB:$BB,'2020'!$B:$B,'Свод 2022'!$A23,'2020'!$G:$G,4))/1000,1)</f>
        <v>50.5</v>
      </c>
      <c r="O23" s="565">
        <f>ROUND((SUMIF('2020'!$B:$B,'Свод 2022'!$A23,('2020'!$BX:$BX))-SUMIFS('2020'!$BX:$BX,'2020'!$B:$B,'Свод 2022'!$A23,'2020'!$G:$G,4))/1000,1)</f>
        <v>145.9</v>
      </c>
      <c r="P23" s="564">
        <f t="shared" si="5"/>
        <v>6808</v>
      </c>
      <c r="Q23" s="564">
        <v>0</v>
      </c>
      <c r="R23" s="564">
        <f t="shared" si="0"/>
        <v>6808</v>
      </c>
      <c r="S23" s="564">
        <f t="shared" si="6"/>
        <v>7232</v>
      </c>
      <c r="T23" s="566">
        <f t="shared" si="1"/>
        <v>7232</v>
      </c>
      <c r="U23" s="566">
        <f t="shared" si="7"/>
        <v>6257.58</v>
      </c>
      <c r="V23" s="566">
        <f t="shared" si="8"/>
        <v>424</v>
      </c>
      <c r="W23" s="517">
        <f t="shared" si="9"/>
        <v>7232</v>
      </c>
      <c r="X23" s="518">
        <f t="shared" si="10"/>
        <v>424</v>
      </c>
      <c r="Y23" s="460">
        <v>2177.6999999999998</v>
      </c>
      <c r="Z23" s="460"/>
      <c r="AA23" s="461">
        <v>2177.6999999999998</v>
      </c>
      <c r="AB23" s="462">
        <f t="shared" si="11"/>
        <v>5054.3</v>
      </c>
      <c r="AC23" s="391">
        <f t="shared" si="12"/>
        <v>5054.3</v>
      </c>
      <c r="AD23" s="313"/>
      <c r="AE23" s="265">
        <f t="shared" si="13"/>
        <v>1.0622799999999999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2022'!$A24,('2020'!$P:$P))-SUMIFS('2020'!$P:$P,'2020'!$B:$B,'Свод 2022'!$A24,'2020'!$G:$G,4)</f>
        <v>9</v>
      </c>
      <c r="F24" s="562">
        <f t="shared" si="2"/>
        <v>2</v>
      </c>
      <c r="G24" s="563">
        <v>1299.8</v>
      </c>
      <c r="H24" s="563">
        <v>1299.8</v>
      </c>
      <c r="I24" s="564">
        <f>ROUND((SUMIF('2020'!$B:$B,'Свод 2022'!$A24,('2020'!$BL:$BL))-SUMIFS('2020'!$BL:$BL,'2020'!$B:$B,'Свод 2022'!$A24,'2020'!$G:$G,4))/1000,1)</f>
        <v>1263.4000000000001</v>
      </c>
      <c r="J24" s="564">
        <f>L24-K24</f>
        <v>1200</v>
      </c>
      <c r="K24" s="565">
        <f>ROUND((SUMIF('2020'!$B:$B,'Свод 2022'!$A24,('2020'!$AQ:$AQ))-SUMIFS('2020'!$AQ:$AQ,'2020'!$B:$B,'Свод 2022'!$A24,'2020'!$G:$G,4)+SUMIF('2020'!$B:$B,'Свод 2022'!$A24,('2020'!$BH:$BH))-SUMIFS('2020'!$BH:$BH,'2020'!$B:$B,'Свод 2022'!$A24,'2020'!$G:$G,4))/1000,1)</f>
        <v>827</v>
      </c>
      <c r="L24" s="565">
        <f>ROUND((SUMIF('2020'!$B:$B,'Свод 2022'!$A24,('2020'!$BM:$BM))-SUMIFS('2020'!$BM:$BM,'2020'!$B:$B,'Свод 2022'!$A24,'2020'!$G:$G,4)+SUMIF('2020'!$B:$B,'Свод 2022'!$A24,('2020'!$CD:$CD))-SUMIFS('2020'!$CD:$CD,'2020'!$B:$B,'Свод 2022'!$A24,'2020'!$G:$G,4))/1000,1)</f>
        <v>2027</v>
      </c>
      <c r="M24" s="564">
        <f>O24-N24</f>
        <v>38.9</v>
      </c>
      <c r="N24" s="565">
        <f>ROUND((SUMIF('2020'!$B:$B,'Свод 2022'!$A24,('2020'!$BB:$BB))-SUMIFS('2020'!$BB:$BB,'2020'!$B:$B,'Свод 2022'!$A24,'2020'!$G:$G,4))/1000,1)</f>
        <v>24.3</v>
      </c>
      <c r="O24" s="565">
        <f>ROUND((SUMIF('2020'!$B:$B,'Свод 2022'!$A24,('2020'!$BX:$BX))-SUMIFS('2020'!$BX:$BX,'2020'!$B:$B,'Свод 2022'!$A24,'2020'!$G:$G,4))/1000,1)</f>
        <v>63.2</v>
      </c>
      <c r="P24" s="564">
        <f t="shared" si="5"/>
        <v>2502.3000000000002</v>
      </c>
      <c r="Q24" s="564">
        <v>0</v>
      </c>
      <c r="R24" s="564">
        <f t="shared" si="0"/>
        <v>2502.3000000000002</v>
      </c>
      <c r="S24" s="564">
        <f t="shared" si="6"/>
        <v>2658.1</v>
      </c>
      <c r="T24" s="566">
        <f t="shared" si="1"/>
        <v>2658.1</v>
      </c>
      <c r="U24" s="566">
        <f>L24*P$27</f>
        <v>2153.2399999999998</v>
      </c>
      <c r="V24" s="566">
        <f t="shared" si="8"/>
        <v>155.80000000000001</v>
      </c>
      <c r="W24" s="517">
        <f t="shared" si="9"/>
        <v>2658.1</v>
      </c>
      <c r="X24" s="518">
        <f t="shared" si="10"/>
        <v>155.80000000000001</v>
      </c>
      <c r="Y24" s="460">
        <v>1299.8</v>
      </c>
      <c r="Z24" s="460"/>
      <c r="AA24" s="461">
        <v>1299.8</v>
      </c>
      <c r="AB24" s="462">
        <f t="shared" si="11"/>
        <v>1358.3</v>
      </c>
      <c r="AC24" s="391">
        <f t="shared" si="12"/>
        <v>1358.3</v>
      </c>
      <c r="AD24" s="313"/>
      <c r="AE24" s="265">
        <f t="shared" si="13"/>
        <v>1.062263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2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5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3956111.2</v>
      </c>
      <c r="T25" s="566">
        <f t="shared" si="14"/>
        <v>4594658.5</v>
      </c>
      <c r="U25" s="566">
        <f>SUM(U9:U24)</f>
        <v>2936701.77</v>
      </c>
      <c r="V25" s="566">
        <f t="shared" si="14"/>
        <v>231945</v>
      </c>
      <c r="W25" s="517">
        <f t="shared" si="14"/>
        <v>4594658.5</v>
      </c>
      <c r="X25" s="518">
        <f t="shared" si="14"/>
        <v>231945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1507263.2</v>
      </c>
      <c r="AC25" s="392">
        <f t="shared" si="12"/>
        <v>1507263.3</v>
      </c>
      <c r="AD25" s="313"/>
      <c r="AE25" s="265">
        <f t="shared" si="13"/>
        <v>1.062281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/>
      <c r="L26" s="574"/>
      <c r="M26" s="779">
        <v>2022</v>
      </c>
      <c r="N26" s="575"/>
      <c r="O26" s="576" t="s">
        <v>138</v>
      </c>
      <c r="P26" s="577">
        <v>3956111.3</v>
      </c>
      <c r="Q26" s="578">
        <v>638547.30000000005</v>
      </c>
      <c r="R26" s="579">
        <f>P26+Q26</f>
        <v>4594658.5999999996</v>
      </c>
      <c r="S26" s="579">
        <f>P26</f>
        <v>3956111.3</v>
      </c>
      <c r="T26" s="579">
        <f>R26</f>
        <v>4594658.5999999996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79"/>
      <c r="N27" s="575"/>
      <c r="O27" s="575"/>
      <c r="P27" s="581">
        <f>P26/P25</f>
        <v>1.0622810818999999</v>
      </c>
      <c r="Q27" s="582" t="s">
        <v>139</v>
      </c>
      <c r="R27" s="577">
        <f>R26-R25</f>
        <v>231945.1</v>
      </c>
      <c r="S27" s="577"/>
      <c r="T27" s="583"/>
      <c r="U27" s="584"/>
      <c r="V27" s="583"/>
      <c r="W27" s="520">
        <f>(R26-Q25)/(R25-Q25)</f>
        <v>1.0622810818699999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2022'!$A28,('2020'!$P:$P))-SUMIFS('2020'!$P:$P,'2020'!$B:$B,'Свод 2022'!$A28,'2020'!$G:$G,4)</f>
        <v>19</v>
      </c>
      <c r="F28" s="469"/>
      <c r="G28" s="469"/>
      <c r="H28" s="469"/>
      <c r="I28" s="470">
        <f>SUMIF('2020'!$B:$B,'Свод 2022'!$A28,('2020'!$BL:$BL))-SUMIFS('2020'!$BL:$BL,'2020'!$B:$B,'Свод 2022'!$A28,'2020'!$G:$G,4)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2022'!$A29,('2020'!$P:$P))-SUMIFS('2020'!$P:$P,'2020'!$B:$B,'Свод 2022'!$A29,'2020'!$G:$G,4)</f>
        <v>9</v>
      </c>
      <c r="F29" s="469"/>
      <c r="G29" s="469"/>
      <c r="H29" s="469"/>
      <c r="I29" s="470">
        <f>SUMIF('2020'!$B:$B,'Свод 2022'!$A29,('2020'!$BL:$BL))-SUMIFS('2020'!$BL:$BL,'2020'!$B:$B,'Свод 2022'!$A29,'2020'!$G:$G,4)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0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1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0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1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2" t="s">
        <v>423</v>
      </c>
      <c r="D38" s="772"/>
      <c r="E38" s="772"/>
      <c r="F38" s="772"/>
      <c r="G38" s="772"/>
      <c r="H38" s="772"/>
      <c r="I38" s="772"/>
      <c r="J38" s="772"/>
      <c r="K38" s="772"/>
      <c r="L38" s="772"/>
      <c r="M38" s="772"/>
      <c r="N38" s="772"/>
      <c r="O38" s="772"/>
      <c r="P38" s="772"/>
      <c r="Q38" s="772"/>
      <c r="R38" s="772"/>
      <c r="S38" s="772"/>
      <c r="T38" s="772"/>
      <c r="U38" s="772"/>
      <c r="V38" s="772"/>
      <c r="W38" s="772"/>
      <c r="X38" s="772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5" t="s">
        <v>62</v>
      </c>
      <c r="F40" s="775"/>
      <c r="G40" s="775"/>
      <c r="H40" s="775"/>
      <c r="I40" s="775"/>
      <c r="J40" s="775"/>
      <c r="K40" s="775"/>
      <c r="L40" s="775"/>
      <c r="M40" s="775"/>
      <c r="N40" s="775"/>
      <c r="O40" s="775"/>
      <c r="P40" s="775"/>
      <c r="Q40" s="775"/>
      <c r="R40" s="775"/>
      <c r="S40" s="775"/>
      <c r="T40" s="775"/>
      <c r="U40" s="775"/>
      <c r="V40" s="775"/>
      <c r="W40" s="775"/>
      <c r="X40" s="775"/>
      <c r="Y40" s="382"/>
      <c r="Z40" s="382"/>
      <c r="AA40" s="382"/>
      <c r="AB40" s="382"/>
      <c r="AC40" s="383"/>
      <c r="AD40" s="376"/>
    </row>
    <row r="41" spans="1:31" ht="57" hidden="1" x14ac:dyDescent="0.25">
      <c r="A41" s="773" t="s">
        <v>41</v>
      </c>
      <c r="B41" s="532"/>
      <c r="C41" s="773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4"/>
      <c r="B42" s="533"/>
      <c r="C42" s="774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4"/>
      <c r="B43" s="533"/>
      <c r="C43" s="774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2022'!$A44,'2020'!$G:$G,4)</f>
        <v>160</v>
      </c>
      <c r="F44" s="318"/>
      <c r="G44" s="318"/>
      <c r="H44" s="318"/>
      <c r="I44" s="308">
        <f>ROUND((SUMIFS('2020'!$BL:$BL,'2020'!$B:$B,'Свод 2022'!$A44,'2020'!$G:$G,4))/1000,1)</f>
        <v>12131</v>
      </c>
      <c r="J44" s="308">
        <f>L44-K44</f>
        <v>1834.7</v>
      </c>
      <c r="K44" s="309">
        <f>ROUND((SUMIFS('2020'!$AQ:$AQ,'2020'!$B:$B,'Свод 2022'!$A44,'2020'!$G:$G,4)+SUMIFS('2020'!$BH:$BH,'2020'!$B:$B,'Свод 2022'!$A44,'2020'!$G:$G,4))/1000,1)</f>
        <v>6505.9</v>
      </c>
      <c r="L44" s="309">
        <f>ROUND((SUMIFS('2020'!$BM:$BM,'2020'!$B:$B,'Свод 2022'!$A44,'2020'!$G:$G,4)+SUMIFS('2020'!$CD:$CD,'2020'!$B:$B,'Свод 2022'!$A44,'2020'!$G:$G,4))/1000,1)</f>
        <v>8340.6</v>
      </c>
      <c r="M44" s="308">
        <f>O44-N44</f>
        <v>375.2</v>
      </c>
      <c r="N44" s="309">
        <f>ROUND(SUMIFS('2020'!$BB:$BB,'2020'!$B:$B,'Свод 2022'!$A44,'2020'!$G:$G,4)/1000,1)</f>
        <v>339.2</v>
      </c>
      <c r="O44" s="309">
        <f>ROUND(SUMIFS('2020'!$BX:$BX,'2020'!$B:$B,'Свод 2022'!$A44,'2020'!$G:$G,4)/1000,1)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2022'!$A45,'2020'!$G:$G,4)</f>
        <v>418</v>
      </c>
      <c r="F45" s="332"/>
      <c r="G45" s="332"/>
      <c r="H45" s="332"/>
      <c r="I45" s="319">
        <f>ROUND((SUMIFS('2020'!$BL:$BL,'2020'!$B:$B,'Свод 2022'!$A45,'2020'!$G:$G,4))/1000,1)</f>
        <v>31627.8</v>
      </c>
      <c r="J45" s="319">
        <f t="shared" ref="J45:J57" si="18">L45-K45</f>
        <v>6824.7</v>
      </c>
      <c r="K45" s="320">
        <f>ROUND((SUMIFS('2020'!$AQ:$AQ,'2020'!$B:$B,'Свод 2022'!$A45,'2020'!$G:$G,4)+SUMIFS('2020'!$BH:$BH,'2020'!$B:$B,'Свод 2022'!$A45,'2020'!$G:$G,4))/1000,1)</f>
        <v>17277.599999999999</v>
      </c>
      <c r="L45" s="320">
        <f>ROUND((SUMIFS('2020'!$BM:$BM,'2020'!$B:$B,'Свод 2022'!$A45,'2020'!$G:$G,4)+SUMIFS('2020'!$CD:$CD,'2020'!$B:$B,'Свод 2022'!$A45,'2020'!$G:$G,4))/1000,1)</f>
        <v>24102.3</v>
      </c>
      <c r="M45" s="319">
        <f t="shared" ref="M45:M57" si="19">O45-N45</f>
        <v>876.4</v>
      </c>
      <c r="N45" s="320">
        <f>ROUND(SUMIFS('2020'!$BB:$BB,'2020'!$B:$B,'Свод 2022'!$A45,'2020'!$G:$G,4)/1000,1)</f>
        <v>886.2</v>
      </c>
      <c r="O45" s="320">
        <f>ROUND(SUMIFS('2020'!$BX:$BX,'2020'!$B:$B,'Свод 2022'!$A45,'2020'!$G:$G,4)/1000,1)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2022'!$A46,'2020'!$G:$G,4)</f>
        <v>0</v>
      </c>
      <c r="F46" s="332"/>
      <c r="G46" s="332"/>
      <c r="H46" s="332"/>
      <c r="I46" s="319">
        <f>ROUND((SUMIFS('2020'!$BL:$BL,'2020'!$B:$B,'Свод 2022'!$A46,'2020'!$G:$G,4))/1000,1)</f>
        <v>0</v>
      </c>
      <c r="J46" s="319">
        <f t="shared" si="18"/>
        <v>0</v>
      </c>
      <c r="K46" s="320">
        <f>ROUND((SUMIFS('2020'!$AQ:$AQ,'2020'!$B:$B,'Свод 2022'!$A46,'2020'!$G:$G,4)+SUMIFS('2020'!$BH:$BH,'2020'!$B:$B,'Свод 2022'!$A46,'2020'!$G:$G,4))/1000,1)</f>
        <v>0</v>
      </c>
      <c r="L46" s="320">
        <f>ROUND((SUMIFS('2020'!$BM:$BM,'2020'!$B:$B,'Свод 2022'!$A46,'2020'!$G:$G,4)+SUMIFS('2020'!$CD:$CD,'2020'!$B:$B,'Свод 2022'!$A46,'2020'!$G:$G,4))/1000,1)</f>
        <v>0</v>
      </c>
      <c r="M46" s="319">
        <f t="shared" si="19"/>
        <v>0</v>
      </c>
      <c r="N46" s="320">
        <f>ROUND(SUMIFS('2020'!$BB:$BB,'2020'!$B:$B,'Свод 2022'!$A46,'2020'!$G:$G,4)/1000,1)</f>
        <v>0</v>
      </c>
      <c r="O46" s="320">
        <f>ROUND(SUMIFS('2020'!$BX:$BX,'2020'!$B:$B,'Свод 2022'!$A46,'2020'!$G:$G,4)/1000,1)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2022'!$A47,'2020'!$G:$G,4)</f>
        <v>822</v>
      </c>
      <c r="F47" s="332"/>
      <c r="G47" s="332"/>
      <c r="H47" s="332"/>
      <c r="I47" s="319">
        <f>ROUND((SUMIFS('2020'!$BL:$BL,'2020'!$B:$B,'Свод 2022'!$A47,'2020'!$G:$G,4))/1000,1)</f>
        <v>55364.6</v>
      </c>
      <c r="J47" s="319">
        <f t="shared" si="18"/>
        <v>13064.6</v>
      </c>
      <c r="K47" s="320">
        <f>ROUND((SUMIFS('2020'!$AQ:$AQ,'2020'!$B:$B,'Свод 2022'!$A47,'2020'!$G:$G,4)+SUMIFS('2020'!$BH:$BH,'2020'!$B:$B,'Свод 2022'!$A47,'2020'!$G:$G,4))/1000,1)</f>
        <v>30033.599999999999</v>
      </c>
      <c r="L47" s="320">
        <f>ROUND((SUMIFS('2020'!$BM:$BM,'2020'!$B:$B,'Свод 2022'!$A47,'2020'!$G:$G,4)+SUMIFS('2020'!$CD:$CD,'2020'!$B:$B,'Свод 2022'!$A47,'2020'!$G:$G,4))/1000,1)</f>
        <v>43098.2</v>
      </c>
      <c r="M47" s="319">
        <f t="shared" si="19"/>
        <v>1998.8</v>
      </c>
      <c r="N47" s="320">
        <f>ROUND(SUMIFS('2020'!$BB:$BB,'2020'!$B:$B,'Свод 2022'!$A47,'2020'!$G:$G,4)/1000,1)</f>
        <v>1551.8</v>
      </c>
      <c r="O47" s="320">
        <f>ROUND(SUMIFS('2020'!$BX:$BX,'2020'!$B:$B,'Свод 2022'!$A47,'2020'!$G:$G,4)/1000,1)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2022'!$A48,'2020'!$G:$G,4)</f>
        <v>434</v>
      </c>
      <c r="F48" s="332"/>
      <c r="G48" s="332"/>
      <c r="H48" s="332"/>
      <c r="I48" s="319">
        <f>ROUND((SUMIFS('2020'!$BL:$BL,'2020'!$B:$B,'Свод 2022'!$A48,'2020'!$G:$G,4))/1000,1)</f>
        <v>32886.6</v>
      </c>
      <c r="J48" s="319">
        <f t="shared" si="18"/>
        <v>2697.5</v>
      </c>
      <c r="K48" s="320">
        <f>ROUND((SUMIFS('2020'!$AQ:$AQ,'2020'!$B:$B,'Свод 2022'!$A48,'2020'!$G:$G,4)+SUMIFS('2020'!$BH:$BH,'2020'!$B:$B,'Свод 2022'!$A48,'2020'!$G:$G,4))/1000,1)</f>
        <v>17630.2</v>
      </c>
      <c r="L48" s="320">
        <f>ROUND((SUMIFS('2020'!$BM:$BM,'2020'!$B:$B,'Свод 2022'!$A48,'2020'!$G:$G,4)+SUMIFS('2020'!$CD:$CD,'2020'!$B:$B,'Свод 2022'!$A48,'2020'!$G:$G,4))/1000,1)</f>
        <v>20327.7</v>
      </c>
      <c r="M48" s="319">
        <f t="shared" si="19"/>
        <v>1363.5</v>
      </c>
      <c r="N48" s="320">
        <f>ROUND(SUMIFS('2020'!$BB:$BB,'2020'!$B:$B,'Свод 2022'!$A48,'2020'!$G:$G,4)/1000,1)</f>
        <v>920.1</v>
      </c>
      <c r="O48" s="320">
        <f>ROUND(SUMIFS('2020'!$BX:$BX,'2020'!$B:$B,'Свод 2022'!$A48,'2020'!$G:$G,4)/1000,1)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2022'!$A49,'2020'!$G:$G,4)</f>
        <v>499</v>
      </c>
      <c r="F49" s="332"/>
      <c r="G49" s="332"/>
      <c r="H49" s="332"/>
      <c r="I49" s="319">
        <f>ROUND((SUMIFS('2020'!$BL:$BL,'2020'!$B:$B,'Свод 2022'!$A49,'2020'!$G:$G,4))/1000,1)</f>
        <v>33830.300000000003</v>
      </c>
      <c r="J49" s="319">
        <f t="shared" si="18"/>
        <v>14369.3</v>
      </c>
      <c r="K49" s="320">
        <f>ROUND((SUMIFS('2020'!$AQ:$AQ,'2020'!$B:$B,'Свод 2022'!$A49,'2020'!$G:$G,4)+SUMIFS('2020'!$BH:$BH,'2020'!$B:$B,'Свод 2022'!$A49,'2020'!$G:$G,4))/1000,1)</f>
        <v>18051.900000000001</v>
      </c>
      <c r="L49" s="320">
        <f>ROUND((SUMIFS('2020'!$BM:$BM,'2020'!$B:$B,'Свод 2022'!$A49,'2020'!$G:$G,4)+SUMIFS('2020'!$CD:$CD,'2020'!$B:$B,'Свод 2022'!$A49,'2020'!$G:$G,4))/1000,1)</f>
        <v>32421.200000000001</v>
      </c>
      <c r="M49" s="319">
        <f t="shared" si="19"/>
        <v>1481.9</v>
      </c>
      <c r="N49" s="320">
        <f>ROUND(SUMIFS('2020'!$BB:$BB,'2020'!$B:$B,'Свод 2022'!$A49,'2020'!$G:$G,4)/1000,1)</f>
        <v>952.9</v>
      </c>
      <c r="O49" s="320">
        <f>ROUND(SUMIFS('2020'!$BX:$BX,'2020'!$B:$B,'Свод 2022'!$A49,'2020'!$G:$G,4)/1000,1)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2022'!$A50,'2020'!$G:$G,4)</f>
        <v>112</v>
      </c>
      <c r="F50" s="332"/>
      <c r="G50" s="332"/>
      <c r="H50" s="332"/>
      <c r="I50" s="319">
        <f>ROUND((SUMIFS('2020'!$BL:$BL,'2020'!$B:$B,'Свод 2022'!$A50,'2020'!$G:$G,4))/1000,1)</f>
        <v>8430.2000000000007</v>
      </c>
      <c r="J50" s="319">
        <f t="shared" si="18"/>
        <v>1970.1</v>
      </c>
      <c r="K50" s="320">
        <f>ROUND((SUMIFS('2020'!$AQ:$AQ,'2020'!$B:$B,'Свод 2022'!$A50,'2020'!$G:$G,4)+SUMIFS('2020'!$BH:$BH,'2020'!$B:$B,'Свод 2022'!$A50,'2020'!$G:$G,4))/1000,1)</f>
        <v>4497.8999999999996</v>
      </c>
      <c r="L50" s="320">
        <f>ROUND((SUMIFS('2020'!$BM:$BM,'2020'!$B:$B,'Свод 2022'!$A50,'2020'!$G:$G,4)+SUMIFS('2020'!$CD:$CD,'2020'!$B:$B,'Свод 2022'!$A50,'2020'!$G:$G,4))/1000,1)</f>
        <v>6468</v>
      </c>
      <c r="M50" s="319">
        <f t="shared" si="19"/>
        <v>312</v>
      </c>
      <c r="N50" s="320">
        <f>ROUND(SUMIFS('2020'!$BB:$BB,'2020'!$B:$B,'Свод 2022'!$A50,'2020'!$G:$G,4)/1000,1)</f>
        <v>237.4</v>
      </c>
      <c r="O50" s="320">
        <f>ROUND(SUMIFS('2020'!$BX:$BX,'2020'!$B:$B,'Свод 2022'!$A50,'2020'!$G:$G,4)/1000,1)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2022'!$A51,'2020'!$G:$G,4)</f>
        <v>139</v>
      </c>
      <c r="F51" s="332"/>
      <c r="G51" s="332"/>
      <c r="H51" s="332"/>
      <c r="I51" s="319">
        <f>ROUND((SUMIFS('2020'!$BL:$BL,'2020'!$B:$B,'Свод 2022'!$A51,'2020'!$G:$G,4))/1000,1)</f>
        <v>10550.3</v>
      </c>
      <c r="J51" s="319">
        <f t="shared" si="18"/>
        <v>6653.5</v>
      </c>
      <c r="K51" s="320">
        <f>ROUND((SUMIFS('2020'!$AQ:$AQ,'2020'!$B:$B,'Свод 2022'!$A51,'2020'!$G:$G,4)+SUMIFS('2020'!$BH:$BH,'2020'!$B:$B,'Свод 2022'!$A51,'2020'!$G:$G,4))/1000,1)</f>
        <v>5662.6</v>
      </c>
      <c r="L51" s="320">
        <f>ROUND((SUMIFS('2020'!$BM:$BM,'2020'!$B:$B,'Свод 2022'!$A51,'2020'!$G:$G,4)+SUMIFS('2020'!$CD:$CD,'2020'!$B:$B,'Свод 2022'!$A51,'2020'!$G:$G,4))/1000,1)</f>
        <v>12316.1</v>
      </c>
      <c r="M51" s="319">
        <f t="shared" si="19"/>
        <v>569.29999999999995</v>
      </c>
      <c r="N51" s="320">
        <f>ROUND(SUMIFS('2020'!$BB:$BB,'2020'!$B:$B,'Свод 2022'!$A51,'2020'!$G:$G,4)/1000,1)</f>
        <v>294.7</v>
      </c>
      <c r="O51" s="320">
        <f>ROUND(SUMIFS('2020'!$BX:$BX,'2020'!$B:$B,'Свод 2022'!$A51,'2020'!$G:$G,4)/1000,1)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2022'!$A52,'2020'!$G:$G,4)</f>
        <v>310</v>
      </c>
      <c r="F52" s="332"/>
      <c r="G52" s="332"/>
      <c r="H52" s="332"/>
      <c r="I52" s="319">
        <f>ROUND((SUMIFS('2020'!$BL:$BL,'2020'!$B:$B,'Свод 2022'!$A52,'2020'!$G:$G,4))/1000,1)</f>
        <v>20503.2</v>
      </c>
      <c r="J52" s="319">
        <f t="shared" si="18"/>
        <v>4672.8999999999996</v>
      </c>
      <c r="K52" s="320">
        <f>ROUND((SUMIFS('2020'!$AQ:$AQ,'2020'!$B:$B,'Свод 2022'!$A52,'2020'!$G:$G,4)+SUMIFS('2020'!$BH:$BH,'2020'!$B:$B,'Свод 2022'!$A52,'2020'!$G:$G,4))/1000,1)</f>
        <v>10943.7</v>
      </c>
      <c r="L52" s="320">
        <f>ROUND((SUMIFS('2020'!$BM:$BM,'2020'!$B:$B,'Свод 2022'!$A52,'2020'!$G:$G,4)+SUMIFS('2020'!$CD:$CD,'2020'!$B:$B,'Свод 2022'!$A52,'2020'!$G:$G,4))/1000,1)</f>
        <v>15616.6</v>
      </c>
      <c r="M52" s="319">
        <f t="shared" si="19"/>
        <v>962.4</v>
      </c>
      <c r="N52" s="320">
        <f>ROUND(SUMIFS('2020'!$BB:$BB,'2020'!$B:$B,'Свод 2022'!$A52,'2020'!$G:$G,4)/1000,1)</f>
        <v>577.70000000000005</v>
      </c>
      <c r="O52" s="320">
        <f>ROUND(SUMIFS('2020'!$BX:$BX,'2020'!$B:$B,'Свод 2022'!$A52,'2020'!$G:$G,4)/1000,1)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2022'!$A53,'2020'!$G:$G,4)</f>
        <v>70</v>
      </c>
      <c r="F53" s="332"/>
      <c r="G53" s="332"/>
      <c r="H53" s="332"/>
      <c r="I53" s="319">
        <f>ROUND((SUMIFS('2020'!$BL:$BL,'2020'!$B:$B,'Свод 2022'!$A53,'2020'!$G:$G,4))/1000,1)</f>
        <v>5356.7</v>
      </c>
      <c r="J53" s="319">
        <f t="shared" si="18"/>
        <v>581.20000000000005</v>
      </c>
      <c r="K53" s="320">
        <f>ROUND((SUMIFS('2020'!$AQ:$AQ,'2020'!$B:$B,'Свод 2022'!$A53,'2020'!$G:$G,4)+SUMIFS('2020'!$BH:$BH,'2020'!$B:$B,'Свод 2022'!$A53,'2020'!$G:$G,4))/1000,1)</f>
        <v>2891.5</v>
      </c>
      <c r="L53" s="320">
        <f>ROUND((SUMIFS('2020'!$BM:$BM,'2020'!$B:$B,'Свод 2022'!$A53,'2020'!$G:$G,4)+SUMIFS('2020'!$CD:$CD,'2020'!$B:$B,'Свод 2022'!$A53,'2020'!$G:$G,4))/1000,1)</f>
        <v>3472.7</v>
      </c>
      <c r="M53" s="319">
        <f t="shared" si="19"/>
        <v>210.1</v>
      </c>
      <c r="N53" s="320">
        <f>ROUND(SUMIFS('2020'!$BB:$BB,'2020'!$B:$B,'Свод 2022'!$A53,'2020'!$G:$G,4)/1000,1)</f>
        <v>148.4</v>
      </c>
      <c r="O53" s="320">
        <f>ROUND(SUMIFS('2020'!$BX:$BX,'2020'!$B:$B,'Свод 2022'!$A53,'2020'!$G:$G,4)/1000,1)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2022'!$A54,'2020'!$G:$G,4)</f>
        <v>132</v>
      </c>
      <c r="F54" s="332"/>
      <c r="G54" s="332"/>
      <c r="H54" s="332"/>
      <c r="I54" s="319">
        <f>ROUND((SUMIFS('2020'!$BL:$BL,'2020'!$B:$B,'Свод 2022'!$A54,'2020'!$G:$G,4))/1000,1)</f>
        <v>9935.6</v>
      </c>
      <c r="J54" s="319">
        <f t="shared" si="18"/>
        <v>2041</v>
      </c>
      <c r="K54" s="320">
        <f>ROUND((SUMIFS('2020'!$AQ:$AQ,'2020'!$B:$B,'Свод 2022'!$A54,'2020'!$G:$G,4)+SUMIFS('2020'!$BH:$BH,'2020'!$B:$B,'Свод 2022'!$A54,'2020'!$G:$G,4))/1000,1)</f>
        <v>5301.1</v>
      </c>
      <c r="L54" s="320">
        <f>ROUND((SUMIFS('2020'!$BM:$BM,'2020'!$B:$B,'Свод 2022'!$A54,'2020'!$G:$G,4)+SUMIFS('2020'!$CD:$CD,'2020'!$B:$B,'Свод 2022'!$A54,'2020'!$G:$G,4))/1000,1)</f>
        <v>7342.1</v>
      </c>
      <c r="M54" s="319">
        <f t="shared" si="19"/>
        <v>510.2</v>
      </c>
      <c r="N54" s="320">
        <f>ROUND(SUMIFS('2020'!$BB:$BB,'2020'!$B:$B,'Свод 2022'!$A54,'2020'!$G:$G,4)/1000,1)</f>
        <v>279.8</v>
      </c>
      <c r="O54" s="320">
        <f>ROUND(SUMIFS('2020'!$BX:$BX,'2020'!$B:$B,'Свод 2022'!$A54,'2020'!$G:$G,4)/1000,1)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2022'!$A55,'2020'!$G:$G,4)</f>
        <v>127</v>
      </c>
      <c r="F55" s="332"/>
      <c r="G55" s="332"/>
      <c r="H55" s="332"/>
      <c r="I55" s="319">
        <f>ROUND((SUMIFS('2020'!$BL:$BL,'2020'!$B:$B,'Свод 2022'!$A55,'2020'!$G:$G,4))/1000,1)</f>
        <v>9559.2999999999993</v>
      </c>
      <c r="J55" s="319">
        <f t="shared" si="18"/>
        <v>3830.4</v>
      </c>
      <c r="K55" s="320">
        <f>ROUND((SUMIFS('2020'!$AQ:$AQ,'2020'!$B:$B,'Свод 2022'!$A55,'2020'!$G:$G,4)+SUMIFS('2020'!$BH:$BH,'2020'!$B:$B,'Свод 2022'!$A55,'2020'!$G:$G,4))/1000,1)</f>
        <v>5100.3</v>
      </c>
      <c r="L55" s="320">
        <f>ROUND((SUMIFS('2020'!$BM:$BM,'2020'!$B:$B,'Свод 2022'!$A55,'2020'!$G:$G,4)+SUMIFS('2020'!$CD:$CD,'2020'!$B:$B,'Свод 2022'!$A55,'2020'!$G:$G,4))/1000,1)</f>
        <v>8930.7000000000007</v>
      </c>
      <c r="M55" s="319">
        <f t="shared" si="19"/>
        <v>1024.8</v>
      </c>
      <c r="N55" s="320">
        <f>ROUND(SUMIFS('2020'!$BB:$BB,'2020'!$B:$B,'Свод 2022'!$A55,'2020'!$G:$G,4)/1000,1)</f>
        <v>269.2</v>
      </c>
      <c r="O55" s="320">
        <f>ROUND(SUMIFS('2020'!$BX:$BX,'2020'!$B:$B,'Свод 2022'!$A55,'2020'!$G:$G,4)/1000,1)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2022'!$A56,'2020'!$G:$G,4)</f>
        <v>119</v>
      </c>
      <c r="F56" s="331"/>
      <c r="G56" s="331"/>
      <c r="H56" s="331"/>
      <c r="I56" s="319">
        <f>ROUND((SUMIFS('2020'!$BL:$BL,'2020'!$B:$B,'Свод 2022'!$A56,'2020'!$G:$G,4))/1000,1)</f>
        <v>8957.1</v>
      </c>
      <c r="J56" s="326">
        <f t="shared" si="18"/>
        <v>1084.9000000000001</v>
      </c>
      <c r="K56" s="320">
        <f>ROUND((SUMIFS('2020'!$AQ:$AQ,'2020'!$B:$B,'Свод 2022'!$A56,'2020'!$G:$G,4)+SUMIFS('2020'!$BH:$BH,'2020'!$B:$B,'Свод 2022'!$A56,'2020'!$G:$G,4))/1000,1)</f>
        <v>4779</v>
      </c>
      <c r="L56" s="320">
        <f>ROUND((SUMIFS('2020'!$BM:$BM,'2020'!$B:$B,'Свод 2022'!$A56,'2020'!$G:$G,4)+SUMIFS('2020'!$CD:$CD,'2020'!$B:$B,'Свод 2022'!$A56,'2020'!$G:$G,4))/1000,1)</f>
        <v>5863.9</v>
      </c>
      <c r="M56" s="326">
        <f t="shared" si="19"/>
        <v>516.4</v>
      </c>
      <c r="N56" s="320">
        <f>ROUND(SUMIFS('2020'!$BB:$BB,'2020'!$B:$B,'Свод 2022'!$A56,'2020'!$G:$G,4)/1000,1)</f>
        <v>252.3</v>
      </c>
      <c r="O56" s="320">
        <f>ROUND(SUMIFS('2020'!$BX:$BX,'2020'!$B:$B,'Свод 2022'!$A56,'2020'!$G:$G,4)/1000,1)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2022'!$A57,'2020'!$G:$G,4)</f>
        <v>187</v>
      </c>
      <c r="F57" s="332"/>
      <c r="G57" s="332"/>
      <c r="H57" s="332"/>
      <c r="I57" s="319">
        <f>ROUND((SUMIFS('2020'!$BL:$BL,'2020'!$B:$B,'Свод 2022'!$A57,'2020'!$G:$G,4))/1000,1)</f>
        <v>14075.5</v>
      </c>
      <c r="J57" s="319">
        <f t="shared" si="18"/>
        <v>8824.2000000000007</v>
      </c>
      <c r="K57" s="320">
        <f>ROUND((SUMIFS('2020'!$AQ:$AQ,'2020'!$B:$B,'Свод 2022'!$A57,'2020'!$G:$G,4)+SUMIFS('2020'!$BH:$BH,'2020'!$B:$B,'Свод 2022'!$A57,'2020'!$G:$G,4))/1000,1)</f>
        <v>7509.9</v>
      </c>
      <c r="L57" s="320">
        <f>ROUND((SUMIFS('2020'!$BM:$BM,'2020'!$B:$B,'Свод 2022'!$A57,'2020'!$G:$G,4)+SUMIFS('2020'!$CD:$CD,'2020'!$B:$B,'Свод 2022'!$A57,'2020'!$G:$G,4))/1000,1)</f>
        <v>16334.1</v>
      </c>
      <c r="M57" s="319">
        <f t="shared" si="19"/>
        <v>766</v>
      </c>
      <c r="N57" s="320">
        <f>ROUND(SUMIFS('2020'!$BB:$BB,'2020'!$B:$B,'Свод 2022'!$A57,'2020'!$G:$G,4)/1000,1)</f>
        <v>396.4</v>
      </c>
      <c r="O57" s="320">
        <f>ROUND(SUMIFS('2020'!$BX:$BX,'2020'!$B:$B,'Свод 2022'!$A57,'2020'!$G:$G,4)/1000,1)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9" orientation="landscape" r:id="rId1"/>
  <rowBreaks count="1" manualBreakCount="1">
    <brk id="36" max="16383" man="1"/>
  </rowBreaks>
  <colBreaks count="2" manualBreakCount="2">
    <brk id="22" max="26" man="1"/>
    <brk id="28" max="26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V55"/>
  <sheetViews>
    <sheetView zoomScale="55" zoomScaleNormal="55" workbookViewId="0">
      <selection activeCell="CU20" sqref="CU20"/>
    </sheetView>
  </sheetViews>
  <sheetFormatPr defaultRowHeight="15" x14ac:dyDescent="0.25"/>
  <cols>
    <col min="1" max="1" width="8.140625" customWidth="1"/>
    <col min="2" max="2" width="35" customWidth="1"/>
    <col min="3" max="8" width="14" customWidth="1"/>
    <col min="9" max="9" width="14" hidden="1" customWidth="1"/>
    <col min="10" max="11" width="17.7109375" style="44" hidden="1" customWidth="1"/>
    <col min="12" max="12" width="14.28515625" hidden="1" customWidth="1"/>
    <col min="13" max="13" width="15.28515625" hidden="1" customWidth="1"/>
    <col min="14" max="14" width="17.7109375" style="44" hidden="1" customWidth="1"/>
    <col min="15" max="15" width="17.7109375" hidden="1" customWidth="1"/>
    <col min="16" max="16" width="15" hidden="1" customWidth="1"/>
    <col min="17" max="17" width="16.140625" hidden="1" customWidth="1"/>
    <col min="18" max="18" width="17.7109375" style="44" hidden="1" customWidth="1"/>
    <col min="19" max="19" width="17.7109375" style="147" hidden="1" customWidth="1"/>
    <col min="20" max="21" width="17.7109375" hidden="1" customWidth="1"/>
    <col min="22" max="22" width="17.7109375" style="171" hidden="1" customWidth="1"/>
    <col min="23" max="23" width="17.7109375" style="184" hidden="1" customWidth="1"/>
    <col min="24" max="24" width="14.85546875" style="184" hidden="1" customWidth="1"/>
    <col min="25" max="25" width="19.28515625" hidden="1" customWidth="1"/>
    <col min="26" max="26" width="17.7109375" hidden="1" customWidth="1"/>
    <col min="27" max="27" width="12" hidden="1" customWidth="1"/>
    <col min="28" max="38" width="16.42578125" style="39" hidden="1" customWidth="1"/>
    <col min="39" max="39" width="13.85546875" hidden="1" customWidth="1"/>
    <col min="40" max="40" width="19.5703125" hidden="1" customWidth="1"/>
    <col min="41" max="41" width="19" hidden="1" customWidth="1"/>
    <col min="42" max="42" width="21.7109375" hidden="1" customWidth="1"/>
    <col min="43" max="43" width="20.5703125" hidden="1" customWidth="1"/>
    <col min="44" max="44" width="22.28515625" hidden="1" customWidth="1"/>
    <col min="45" max="45" width="16.28515625" hidden="1" customWidth="1"/>
    <col min="46" max="46" width="32.42578125" hidden="1" customWidth="1"/>
    <col min="47" max="47" width="21.85546875" hidden="1" customWidth="1"/>
    <col min="48" max="48" width="25.85546875" hidden="1" customWidth="1"/>
    <col min="49" max="49" width="28.140625" hidden="1" customWidth="1"/>
    <col min="50" max="50" width="20.5703125" hidden="1" customWidth="1"/>
    <col min="51" max="53" width="20.42578125" customWidth="1"/>
    <col min="54" max="54" width="25" hidden="1" customWidth="1"/>
    <col min="55" max="55" width="18.85546875" hidden="1" customWidth="1"/>
    <col min="56" max="56" width="22.7109375" customWidth="1"/>
    <col min="57" max="98" width="0" hidden="1" customWidth="1"/>
    <col min="99" max="101" width="20.42578125" customWidth="1"/>
    <col min="102" max="145" width="0" hidden="1" customWidth="1"/>
    <col min="146" max="146" width="19.7109375" hidden="1" customWidth="1"/>
    <col min="147" max="147" width="22.5703125" customWidth="1"/>
    <col min="148" max="150" width="20.42578125" customWidth="1"/>
    <col min="151" max="151" width="19.28515625" hidden="1" customWidth="1"/>
    <col min="152" max="152" width="22.42578125" customWidth="1"/>
  </cols>
  <sheetData>
    <row r="1" spans="1:152" x14ac:dyDescent="0.25">
      <c r="A1" s="773" t="s">
        <v>41</v>
      </c>
      <c r="B1" s="212" t="s">
        <v>237</v>
      </c>
      <c r="C1" s="792" t="s">
        <v>238</v>
      </c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3"/>
      <c r="S1" s="793"/>
      <c r="T1" s="793"/>
      <c r="U1" s="793"/>
      <c r="V1" s="793"/>
      <c r="W1" s="793"/>
      <c r="X1" s="793"/>
      <c r="Y1" s="793"/>
      <c r="Z1" s="793"/>
      <c r="AA1" s="793"/>
      <c r="AB1" s="793"/>
      <c r="AC1" s="793"/>
      <c r="AD1" s="793"/>
      <c r="AE1" s="793"/>
      <c r="AF1" s="793"/>
      <c r="AG1" s="793"/>
      <c r="AH1" s="793"/>
      <c r="AI1" s="793"/>
      <c r="AJ1" s="793"/>
      <c r="AK1" s="793"/>
      <c r="AL1" s="793"/>
      <c r="AM1" s="793"/>
      <c r="AN1" s="793"/>
      <c r="AO1" s="793"/>
      <c r="AP1" s="793"/>
      <c r="AQ1" s="793"/>
      <c r="AR1" s="793"/>
      <c r="AS1" s="793"/>
      <c r="AT1" s="793"/>
      <c r="AU1" s="793"/>
      <c r="AV1" s="793"/>
      <c r="AW1" s="793"/>
      <c r="AX1" s="793"/>
      <c r="AY1" s="793"/>
      <c r="AZ1" s="793"/>
      <c r="BA1" s="793"/>
      <c r="BB1" s="793"/>
      <c r="BC1" s="793"/>
      <c r="BD1" s="793"/>
      <c r="BE1" s="787">
        <v>2019</v>
      </c>
      <c r="BF1" s="787"/>
      <c r="BG1" s="787"/>
      <c r="BH1" s="787"/>
      <c r="BI1" s="787"/>
      <c r="BJ1" s="787"/>
      <c r="BK1" s="787"/>
      <c r="BL1" s="787"/>
      <c r="BM1" s="787"/>
      <c r="BN1" s="787"/>
      <c r="BO1" s="787"/>
      <c r="BP1" s="787"/>
      <c r="BQ1" s="787"/>
      <c r="BR1" s="787"/>
      <c r="BS1" s="787"/>
      <c r="BT1" s="787"/>
      <c r="BU1" s="787"/>
      <c r="BV1" s="787"/>
      <c r="BW1" s="787"/>
      <c r="BX1" s="787"/>
      <c r="BY1" s="787"/>
      <c r="BZ1" s="787"/>
      <c r="CA1" s="787"/>
      <c r="CB1" s="787"/>
      <c r="CC1" s="787"/>
      <c r="CD1" s="787"/>
      <c r="CE1" s="787"/>
      <c r="CF1" s="787"/>
      <c r="CG1" s="787"/>
      <c r="CH1" s="787"/>
      <c r="CI1" s="787"/>
      <c r="CJ1" s="787"/>
      <c r="CK1" s="787"/>
      <c r="CL1" s="787"/>
      <c r="CM1" s="787"/>
      <c r="CN1" s="787"/>
      <c r="CO1" s="787"/>
      <c r="CP1" s="787"/>
      <c r="CQ1" s="787"/>
      <c r="CR1" s="787"/>
      <c r="CS1" s="787"/>
      <c r="CT1" s="787"/>
      <c r="CU1" s="787"/>
      <c r="CV1" s="787"/>
      <c r="CW1" s="787"/>
      <c r="CX1" s="787"/>
      <c r="CY1" s="787"/>
      <c r="CZ1" s="787"/>
      <c r="DA1" s="787"/>
      <c r="DB1" s="787"/>
      <c r="DC1" s="787"/>
      <c r="DD1" s="787"/>
      <c r="DE1" s="787"/>
      <c r="DF1" s="787"/>
      <c r="DG1" s="787"/>
      <c r="DH1" s="787"/>
      <c r="DI1" s="787"/>
      <c r="DJ1" s="787"/>
      <c r="DK1" s="787"/>
      <c r="DL1" s="787"/>
      <c r="DM1" s="787"/>
      <c r="DN1" s="787"/>
      <c r="DO1" s="787"/>
      <c r="DP1" s="787"/>
      <c r="DQ1" s="787"/>
      <c r="DR1" s="787"/>
      <c r="DS1" s="787"/>
      <c r="DT1" s="787"/>
      <c r="DU1" s="787"/>
      <c r="DV1" s="787"/>
      <c r="DW1" s="787"/>
      <c r="DX1" s="787"/>
      <c r="DY1" s="787"/>
      <c r="DZ1" s="787"/>
      <c r="EA1" s="787"/>
      <c r="EB1" s="787"/>
      <c r="EC1" s="787"/>
      <c r="ED1" s="787"/>
      <c r="EE1" s="787"/>
      <c r="EF1" s="787"/>
      <c r="EG1" s="787"/>
      <c r="EH1" s="787"/>
      <c r="EI1" s="787"/>
      <c r="EJ1" s="787"/>
      <c r="EK1" s="787"/>
      <c r="EL1" s="787"/>
      <c r="EM1" s="787"/>
      <c r="EN1" s="787"/>
      <c r="EO1" s="787"/>
      <c r="EP1" s="787"/>
      <c r="EQ1" s="787"/>
      <c r="ER1" s="786">
        <v>2020</v>
      </c>
      <c r="ES1" s="786"/>
      <c r="ET1" s="786"/>
      <c r="EU1" s="786"/>
      <c r="EV1" s="786"/>
    </row>
    <row r="2" spans="1:152" s="154" customFormat="1" ht="35.25" customHeight="1" x14ac:dyDescent="0.25">
      <c r="A2" s="774"/>
      <c r="B2" s="208" t="s">
        <v>42</v>
      </c>
      <c r="C2" s="150" t="s">
        <v>58</v>
      </c>
      <c r="D2" s="790" t="s">
        <v>31</v>
      </c>
      <c r="E2" s="791"/>
      <c r="F2" s="790" t="s">
        <v>38</v>
      </c>
      <c r="G2" s="791"/>
      <c r="H2" s="790" t="s">
        <v>39</v>
      </c>
      <c r="I2" s="791"/>
      <c r="J2" s="149" t="s">
        <v>129</v>
      </c>
      <c r="K2" s="149" t="s">
        <v>130</v>
      </c>
      <c r="L2" s="150" t="s">
        <v>133</v>
      </c>
      <c r="M2" s="150" t="s">
        <v>132</v>
      </c>
      <c r="N2" s="149" t="s">
        <v>131</v>
      </c>
      <c r="O2" s="150" t="s">
        <v>134</v>
      </c>
      <c r="P2" s="150" t="s">
        <v>135</v>
      </c>
      <c r="Q2" s="161" t="s">
        <v>228</v>
      </c>
      <c r="R2" s="149" t="s">
        <v>136</v>
      </c>
      <c r="S2" s="160" t="s">
        <v>229</v>
      </c>
      <c r="T2" s="151" t="s">
        <v>225</v>
      </c>
      <c r="U2" s="151" t="s">
        <v>226</v>
      </c>
      <c r="V2" s="153" t="s">
        <v>230</v>
      </c>
      <c r="W2" s="202" t="s">
        <v>231</v>
      </c>
      <c r="X2" s="200" t="s">
        <v>171</v>
      </c>
      <c r="Y2" s="152" t="s">
        <v>140</v>
      </c>
      <c r="Z2" s="189" t="s">
        <v>60</v>
      </c>
      <c r="AA2" s="189" t="s">
        <v>58</v>
      </c>
      <c r="AB2" s="190" t="s">
        <v>59</v>
      </c>
      <c r="AC2" s="189" t="s">
        <v>130</v>
      </c>
      <c r="AD2" s="189" t="s">
        <v>133</v>
      </c>
      <c r="AE2" s="189" t="s">
        <v>132</v>
      </c>
      <c r="AF2" s="189" t="s">
        <v>131</v>
      </c>
      <c r="AG2" s="189" t="s">
        <v>134</v>
      </c>
      <c r="AH2" s="189" t="s">
        <v>135</v>
      </c>
      <c r="AI2" s="189" t="s">
        <v>136</v>
      </c>
      <c r="AJ2" s="152" t="s">
        <v>137</v>
      </c>
      <c r="AK2" s="152" t="s">
        <v>140</v>
      </c>
      <c r="AL2" s="190" t="s">
        <v>60</v>
      </c>
      <c r="AM2" s="191" t="s">
        <v>58</v>
      </c>
      <c r="AN2" s="191" t="s">
        <v>59</v>
      </c>
      <c r="AO2" s="192" t="s">
        <v>60</v>
      </c>
      <c r="AP2" s="193" t="s">
        <v>171</v>
      </c>
      <c r="AY2" s="219" t="s">
        <v>31</v>
      </c>
      <c r="AZ2" s="219" t="s">
        <v>38</v>
      </c>
      <c r="BA2" s="219" t="s">
        <v>39</v>
      </c>
      <c r="BD2" s="154" t="s">
        <v>138</v>
      </c>
      <c r="BE2" s="223"/>
      <c r="BF2" s="224" t="s">
        <v>129</v>
      </c>
      <c r="BG2" s="224" t="s">
        <v>130</v>
      </c>
      <c r="BH2" s="225" t="s">
        <v>133</v>
      </c>
      <c r="BI2" s="225" t="s">
        <v>132</v>
      </c>
      <c r="BJ2" s="224" t="s">
        <v>131</v>
      </c>
      <c r="BK2" s="225" t="s">
        <v>134</v>
      </c>
      <c r="BL2" s="225" t="s">
        <v>135</v>
      </c>
      <c r="BM2" s="224" t="s">
        <v>228</v>
      </c>
      <c r="BN2" s="224" t="s">
        <v>136</v>
      </c>
      <c r="BO2" s="226" t="s">
        <v>229</v>
      </c>
      <c r="BP2" s="227" t="s">
        <v>225</v>
      </c>
      <c r="BQ2" s="227" t="s">
        <v>226</v>
      </c>
      <c r="BR2" s="224" t="s">
        <v>230</v>
      </c>
      <c r="BS2" s="226" t="s">
        <v>231</v>
      </c>
      <c r="BT2" s="228" t="s">
        <v>171</v>
      </c>
      <c r="BU2" s="227" t="s">
        <v>140</v>
      </c>
      <c r="BV2" s="229" t="s">
        <v>60</v>
      </c>
      <c r="BW2" s="229" t="s">
        <v>58</v>
      </c>
      <c r="BX2" s="230" t="s">
        <v>59</v>
      </c>
      <c r="BY2" s="229" t="s">
        <v>130</v>
      </c>
      <c r="BZ2" s="229" t="s">
        <v>133</v>
      </c>
      <c r="CA2" s="229" t="s">
        <v>132</v>
      </c>
      <c r="CB2" s="229" t="s">
        <v>131</v>
      </c>
      <c r="CC2" s="229" t="s">
        <v>134</v>
      </c>
      <c r="CD2" s="229" t="s">
        <v>135</v>
      </c>
      <c r="CE2" s="229" t="s">
        <v>136</v>
      </c>
      <c r="CF2" s="227" t="s">
        <v>137</v>
      </c>
      <c r="CG2" s="227" t="s">
        <v>140</v>
      </c>
      <c r="CH2" s="230" t="s">
        <v>60</v>
      </c>
      <c r="CI2" s="231" t="s">
        <v>58</v>
      </c>
      <c r="CJ2" s="231" t="s">
        <v>59</v>
      </c>
      <c r="CK2" s="232" t="s">
        <v>60</v>
      </c>
      <c r="CL2" s="231" t="s">
        <v>171</v>
      </c>
      <c r="CM2" s="233"/>
      <c r="CN2" s="233"/>
      <c r="CO2" s="233"/>
      <c r="CP2" s="233"/>
      <c r="CQ2" s="233"/>
      <c r="CR2" s="233"/>
      <c r="CS2" s="233"/>
      <c r="CT2" s="233"/>
      <c r="CU2" s="234" t="s">
        <v>31</v>
      </c>
      <c r="CV2" s="234" t="s">
        <v>38</v>
      </c>
      <c r="CW2" s="234" t="s">
        <v>39</v>
      </c>
      <c r="CX2" s="233"/>
      <c r="CY2" s="233"/>
      <c r="CZ2" s="223"/>
      <c r="DA2" s="224" t="s">
        <v>129</v>
      </c>
      <c r="DB2" s="224" t="s">
        <v>130</v>
      </c>
      <c r="DC2" s="225" t="s">
        <v>133</v>
      </c>
      <c r="DD2" s="225" t="s">
        <v>132</v>
      </c>
      <c r="DE2" s="224" t="s">
        <v>131</v>
      </c>
      <c r="DF2" s="225" t="s">
        <v>134</v>
      </c>
      <c r="DG2" s="225" t="s">
        <v>135</v>
      </c>
      <c r="DH2" s="224" t="s">
        <v>228</v>
      </c>
      <c r="DI2" s="224" t="s">
        <v>136</v>
      </c>
      <c r="DJ2" s="226" t="s">
        <v>229</v>
      </c>
      <c r="DK2" s="227" t="s">
        <v>225</v>
      </c>
      <c r="DL2" s="227" t="s">
        <v>226</v>
      </c>
      <c r="DM2" s="224" t="s">
        <v>230</v>
      </c>
      <c r="DN2" s="226" t="s">
        <v>231</v>
      </c>
      <c r="DO2" s="228" t="s">
        <v>171</v>
      </c>
      <c r="DP2" s="227" t="s">
        <v>140</v>
      </c>
      <c r="DQ2" s="229" t="s">
        <v>60</v>
      </c>
      <c r="DR2" s="229" t="s">
        <v>58</v>
      </c>
      <c r="DS2" s="230" t="s">
        <v>59</v>
      </c>
      <c r="DT2" s="229" t="s">
        <v>130</v>
      </c>
      <c r="DU2" s="229" t="s">
        <v>133</v>
      </c>
      <c r="DV2" s="229" t="s">
        <v>132</v>
      </c>
      <c r="DW2" s="229" t="s">
        <v>131</v>
      </c>
      <c r="DX2" s="229" t="s">
        <v>134</v>
      </c>
      <c r="DY2" s="229" t="s">
        <v>135</v>
      </c>
      <c r="DZ2" s="229" t="s">
        <v>136</v>
      </c>
      <c r="EA2" s="227" t="s">
        <v>137</v>
      </c>
      <c r="EB2" s="227" t="s">
        <v>140</v>
      </c>
      <c r="EC2" s="230" t="s">
        <v>60</v>
      </c>
      <c r="ED2" s="231" t="s">
        <v>58</v>
      </c>
      <c r="EE2" s="231" t="s">
        <v>59</v>
      </c>
      <c r="EF2" s="232" t="s">
        <v>60</v>
      </c>
      <c r="EG2" s="231" t="s">
        <v>171</v>
      </c>
      <c r="EH2" s="233"/>
      <c r="EI2" s="233"/>
      <c r="EJ2" s="233"/>
      <c r="EK2" s="233"/>
      <c r="EL2" s="233"/>
      <c r="EM2" s="233"/>
      <c r="EN2" s="233"/>
      <c r="EO2" s="233"/>
      <c r="EP2" s="233"/>
      <c r="EQ2" s="233" t="s">
        <v>138</v>
      </c>
      <c r="ER2" s="258" t="s">
        <v>31</v>
      </c>
      <c r="ES2" s="258" t="s">
        <v>38</v>
      </c>
      <c r="ET2" s="258" t="s">
        <v>39</v>
      </c>
      <c r="EU2" s="259"/>
      <c r="EV2" s="259" t="s">
        <v>138</v>
      </c>
    </row>
    <row r="3" spans="1:152" x14ac:dyDescent="0.25">
      <c r="A3" s="774"/>
      <c r="B3" s="209"/>
      <c r="C3" s="214" t="s">
        <v>232</v>
      </c>
      <c r="D3" s="214" t="s">
        <v>37</v>
      </c>
      <c r="E3" s="214" t="s">
        <v>36</v>
      </c>
      <c r="F3" s="214" t="s">
        <v>37</v>
      </c>
      <c r="G3" s="214" t="s">
        <v>36</v>
      </c>
      <c r="H3" s="214" t="s">
        <v>37</v>
      </c>
      <c r="I3" s="214" t="s">
        <v>36</v>
      </c>
      <c r="J3" s="10" t="s">
        <v>141</v>
      </c>
      <c r="K3" s="10" t="s">
        <v>141</v>
      </c>
      <c r="L3" s="214" t="s">
        <v>141</v>
      </c>
      <c r="M3" s="214" t="s">
        <v>141</v>
      </c>
      <c r="N3" s="10" t="s">
        <v>141</v>
      </c>
      <c r="O3" s="214" t="s">
        <v>141</v>
      </c>
      <c r="P3" s="214" t="s">
        <v>141</v>
      </c>
      <c r="Q3" s="162" t="s">
        <v>141</v>
      </c>
      <c r="R3" s="10" t="s">
        <v>141</v>
      </c>
      <c r="S3" s="143" t="s">
        <v>141</v>
      </c>
      <c r="T3" s="138"/>
      <c r="U3" s="138"/>
      <c r="V3" s="10" t="s">
        <v>141</v>
      </c>
      <c r="W3" s="203" t="s">
        <v>141</v>
      </c>
      <c r="X3" s="10" t="s">
        <v>141</v>
      </c>
      <c r="Y3" s="194" t="s">
        <v>141</v>
      </c>
      <c r="Z3" s="194" t="s">
        <v>141</v>
      </c>
      <c r="AA3" s="194" t="s">
        <v>141</v>
      </c>
      <c r="AB3" s="194" t="s">
        <v>141</v>
      </c>
      <c r="AC3" s="194" t="s">
        <v>141</v>
      </c>
      <c r="AD3" s="194" t="s">
        <v>141</v>
      </c>
      <c r="AE3" s="194" t="s">
        <v>141</v>
      </c>
      <c r="AF3" s="194" t="s">
        <v>141</v>
      </c>
      <c r="AG3" s="194" t="s">
        <v>141</v>
      </c>
      <c r="AH3" s="194" t="s">
        <v>141</v>
      </c>
      <c r="AI3" s="194" t="s">
        <v>141</v>
      </c>
      <c r="AJ3" s="194" t="s">
        <v>141</v>
      </c>
      <c r="AK3" s="194" t="s">
        <v>141</v>
      </c>
      <c r="AL3" s="194" t="s">
        <v>141</v>
      </c>
      <c r="AM3" s="194" t="s">
        <v>141</v>
      </c>
      <c r="AN3" s="194" t="s">
        <v>141</v>
      </c>
      <c r="AO3" s="194" t="s">
        <v>141</v>
      </c>
      <c r="AP3" s="194" t="s">
        <v>141</v>
      </c>
      <c r="AY3" s="11"/>
      <c r="AZ3" s="11"/>
      <c r="BA3" s="11"/>
      <c r="BE3" s="235" t="s">
        <v>36</v>
      </c>
      <c r="BF3" s="236" t="s">
        <v>141</v>
      </c>
      <c r="BG3" s="236" t="s">
        <v>141</v>
      </c>
      <c r="BH3" s="235" t="s">
        <v>141</v>
      </c>
      <c r="BI3" s="235" t="s">
        <v>141</v>
      </c>
      <c r="BJ3" s="236" t="s">
        <v>141</v>
      </c>
      <c r="BK3" s="235" t="s">
        <v>141</v>
      </c>
      <c r="BL3" s="235" t="s">
        <v>141</v>
      </c>
      <c r="BM3" s="236" t="s">
        <v>141</v>
      </c>
      <c r="BN3" s="236" t="s">
        <v>141</v>
      </c>
      <c r="BO3" s="237" t="s">
        <v>141</v>
      </c>
      <c r="BP3" s="235"/>
      <c r="BQ3" s="235"/>
      <c r="BR3" s="236" t="s">
        <v>141</v>
      </c>
      <c r="BS3" s="236" t="s">
        <v>141</v>
      </c>
      <c r="BT3" s="236" t="s">
        <v>141</v>
      </c>
      <c r="BU3" s="238" t="s">
        <v>141</v>
      </c>
      <c r="BV3" s="238" t="s">
        <v>141</v>
      </c>
      <c r="BW3" s="238" t="s">
        <v>141</v>
      </c>
      <c r="BX3" s="238" t="s">
        <v>141</v>
      </c>
      <c r="BY3" s="238" t="s">
        <v>141</v>
      </c>
      <c r="BZ3" s="238" t="s">
        <v>141</v>
      </c>
      <c r="CA3" s="238" t="s">
        <v>141</v>
      </c>
      <c r="CB3" s="238" t="s">
        <v>141</v>
      </c>
      <c r="CC3" s="238" t="s">
        <v>141</v>
      </c>
      <c r="CD3" s="238" t="s">
        <v>141</v>
      </c>
      <c r="CE3" s="238" t="s">
        <v>141</v>
      </c>
      <c r="CF3" s="238" t="s">
        <v>141</v>
      </c>
      <c r="CG3" s="238" t="s">
        <v>141</v>
      </c>
      <c r="CH3" s="238" t="s">
        <v>141</v>
      </c>
      <c r="CI3" s="238" t="s">
        <v>141</v>
      </c>
      <c r="CJ3" s="238" t="s">
        <v>141</v>
      </c>
      <c r="CK3" s="238" t="s">
        <v>141</v>
      </c>
      <c r="CL3" s="238" t="s">
        <v>141</v>
      </c>
      <c r="CM3" s="239"/>
      <c r="CN3" s="239"/>
      <c r="CO3" s="239"/>
      <c r="CP3" s="239"/>
      <c r="CQ3" s="239"/>
      <c r="CR3" s="239"/>
      <c r="CS3" s="239"/>
      <c r="CT3" s="239"/>
      <c r="CU3" s="240"/>
      <c r="CV3" s="240" t="e">
        <f>#REF!</f>
        <v>#REF!</v>
      </c>
      <c r="CW3" s="240"/>
      <c r="CX3" s="239"/>
      <c r="CY3" s="239"/>
      <c r="CZ3" s="235" t="s">
        <v>36</v>
      </c>
      <c r="DA3" s="236" t="s">
        <v>141</v>
      </c>
      <c r="DB3" s="236" t="s">
        <v>141</v>
      </c>
      <c r="DC3" s="235" t="s">
        <v>141</v>
      </c>
      <c r="DD3" s="235" t="s">
        <v>141</v>
      </c>
      <c r="DE3" s="236" t="s">
        <v>141</v>
      </c>
      <c r="DF3" s="235" t="s">
        <v>141</v>
      </c>
      <c r="DG3" s="235" t="s">
        <v>141</v>
      </c>
      <c r="DH3" s="236" t="s">
        <v>141</v>
      </c>
      <c r="DI3" s="236" t="s">
        <v>141</v>
      </c>
      <c r="DJ3" s="237" t="s">
        <v>141</v>
      </c>
      <c r="DK3" s="235"/>
      <c r="DL3" s="235"/>
      <c r="DM3" s="236" t="s">
        <v>141</v>
      </c>
      <c r="DN3" s="236" t="s">
        <v>141</v>
      </c>
      <c r="DO3" s="236" t="s">
        <v>141</v>
      </c>
      <c r="DP3" s="238" t="s">
        <v>141</v>
      </c>
      <c r="DQ3" s="238" t="s">
        <v>141</v>
      </c>
      <c r="DR3" s="238" t="s">
        <v>141</v>
      </c>
      <c r="DS3" s="238" t="s">
        <v>141</v>
      </c>
      <c r="DT3" s="238" t="s">
        <v>141</v>
      </c>
      <c r="DU3" s="238" t="s">
        <v>141</v>
      </c>
      <c r="DV3" s="238" t="s">
        <v>141</v>
      </c>
      <c r="DW3" s="238" t="s">
        <v>141</v>
      </c>
      <c r="DX3" s="238" t="s">
        <v>141</v>
      </c>
      <c r="DY3" s="238" t="s">
        <v>141</v>
      </c>
      <c r="DZ3" s="238" t="s">
        <v>141</v>
      </c>
      <c r="EA3" s="238" t="s">
        <v>141</v>
      </c>
      <c r="EB3" s="238" t="s">
        <v>141</v>
      </c>
      <c r="EC3" s="238" t="s">
        <v>141</v>
      </c>
      <c r="ED3" s="238" t="s">
        <v>141</v>
      </c>
      <c r="EE3" s="238" t="s">
        <v>141</v>
      </c>
      <c r="EF3" s="238" t="s">
        <v>141</v>
      </c>
      <c r="EG3" s="238" t="s">
        <v>141</v>
      </c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60"/>
      <c r="ES3" s="260" t="e">
        <f>#REF!</f>
        <v>#REF!</v>
      </c>
      <c r="ET3" s="260"/>
      <c r="EU3" s="261"/>
      <c r="EV3" s="261"/>
    </row>
    <row r="4" spans="1:152" x14ac:dyDescent="0.25">
      <c r="A4" s="776"/>
      <c r="B4" s="210"/>
      <c r="C4" s="214">
        <v>1</v>
      </c>
      <c r="D4" s="214"/>
      <c r="E4" s="214"/>
      <c r="F4" s="214"/>
      <c r="G4" s="214"/>
      <c r="H4" s="214"/>
      <c r="I4" s="214"/>
      <c r="J4" s="10">
        <v>2</v>
      </c>
      <c r="K4" s="10">
        <v>3</v>
      </c>
      <c r="L4" s="214"/>
      <c r="M4" s="214"/>
      <c r="N4" s="10">
        <v>4</v>
      </c>
      <c r="O4" s="214"/>
      <c r="P4" s="214"/>
      <c r="Q4" s="162" t="s">
        <v>233</v>
      </c>
      <c r="R4" s="10">
        <v>6</v>
      </c>
      <c r="S4" s="143" t="s">
        <v>234</v>
      </c>
      <c r="T4" s="138"/>
      <c r="U4" s="138"/>
      <c r="V4" s="166">
        <v>8</v>
      </c>
      <c r="W4" s="204" t="s">
        <v>235</v>
      </c>
      <c r="X4" s="186" t="s">
        <v>236</v>
      </c>
      <c r="Y4" s="194"/>
      <c r="Z4" s="194"/>
      <c r="AA4" s="194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>
        <v>6</v>
      </c>
      <c r="AM4" s="196" t="s">
        <v>63</v>
      </c>
      <c r="AN4" s="196" t="s">
        <v>64</v>
      </c>
      <c r="AO4" s="197" t="s">
        <v>65</v>
      </c>
      <c r="AP4" s="79"/>
      <c r="AY4" s="11"/>
      <c r="AZ4" s="11"/>
      <c r="BA4" s="11"/>
      <c r="BE4" s="235"/>
      <c r="BF4" s="236">
        <v>2</v>
      </c>
      <c r="BG4" s="236">
        <v>3</v>
      </c>
      <c r="BH4" s="235"/>
      <c r="BI4" s="235"/>
      <c r="BJ4" s="236">
        <v>4</v>
      </c>
      <c r="BK4" s="235"/>
      <c r="BL4" s="235"/>
      <c r="BM4" s="236" t="s">
        <v>233</v>
      </c>
      <c r="BN4" s="236">
        <v>6</v>
      </c>
      <c r="BO4" s="237" t="s">
        <v>234</v>
      </c>
      <c r="BP4" s="235"/>
      <c r="BQ4" s="235"/>
      <c r="BR4" s="237">
        <v>8</v>
      </c>
      <c r="BS4" s="241" t="s">
        <v>235</v>
      </c>
      <c r="BT4" s="241" t="s">
        <v>236</v>
      </c>
      <c r="BU4" s="238"/>
      <c r="BV4" s="238"/>
      <c r="BW4" s="238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>
        <v>6</v>
      </c>
      <c r="CI4" s="243" t="s">
        <v>63</v>
      </c>
      <c r="CJ4" s="243" t="s">
        <v>64</v>
      </c>
      <c r="CK4" s="244" t="s">
        <v>65</v>
      </c>
      <c r="CL4" s="245"/>
      <c r="CM4" s="239"/>
      <c r="CN4" s="239"/>
      <c r="CO4" s="239"/>
      <c r="CP4" s="239"/>
      <c r="CQ4" s="239"/>
      <c r="CR4" s="239"/>
      <c r="CS4" s="239"/>
      <c r="CT4" s="239"/>
      <c r="CU4" s="240"/>
      <c r="CV4" s="240"/>
      <c r="CW4" s="240"/>
      <c r="CX4" s="239"/>
      <c r="CY4" s="239"/>
      <c r="CZ4" s="235"/>
      <c r="DA4" s="236">
        <v>2</v>
      </c>
      <c r="DB4" s="236">
        <v>3</v>
      </c>
      <c r="DC4" s="235"/>
      <c r="DD4" s="235"/>
      <c r="DE4" s="236">
        <v>4</v>
      </c>
      <c r="DF4" s="235"/>
      <c r="DG4" s="235"/>
      <c r="DH4" s="236" t="s">
        <v>233</v>
      </c>
      <c r="DI4" s="236">
        <v>6</v>
      </c>
      <c r="DJ4" s="237" t="s">
        <v>234</v>
      </c>
      <c r="DK4" s="235"/>
      <c r="DL4" s="235"/>
      <c r="DM4" s="237">
        <v>8</v>
      </c>
      <c r="DN4" s="241" t="s">
        <v>235</v>
      </c>
      <c r="DO4" s="241" t="s">
        <v>236</v>
      </c>
      <c r="DP4" s="238"/>
      <c r="DQ4" s="238"/>
      <c r="DR4" s="238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>
        <v>6</v>
      </c>
      <c r="ED4" s="243" t="s">
        <v>63</v>
      </c>
      <c r="EE4" s="243" t="s">
        <v>64</v>
      </c>
      <c r="EF4" s="244" t="s">
        <v>65</v>
      </c>
      <c r="EG4" s="245"/>
      <c r="EH4" s="239"/>
      <c r="EI4" s="239"/>
      <c r="EJ4" s="239"/>
      <c r="EK4" s="239"/>
      <c r="EL4" s="239"/>
      <c r="EM4" s="239"/>
      <c r="EN4" s="239"/>
      <c r="EO4" s="239"/>
      <c r="EP4" s="239"/>
      <c r="EQ4" s="239"/>
      <c r="ER4" s="260"/>
      <c r="ES4" s="260"/>
      <c r="ET4" s="260"/>
      <c r="EU4" s="261"/>
      <c r="EV4" s="261"/>
    </row>
    <row r="5" spans="1:152" ht="45" x14ac:dyDescent="0.25">
      <c r="A5" s="6">
        <v>1</v>
      </c>
      <c r="B5" s="7" t="s">
        <v>43</v>
      </c>
      <c r="C5" s="38">
        <f>SUMIF('2020'!$B:$B,'Для расчета ЗП'!$A5,('2020'!$P:$P))-SUMIFS('2020'!$P:$P,'2020'!$B:$B,'Для расчета ЗП'!$A5,'2020'!$G:$G,4)</f>
        <v>658</v>
      </c>
      <c r="D5" s="38">
        <f>SUMIFS('2020'!$P:$P,'2020'!$B:$B,'Для расчета ЗП'!$A5,'2020'!$G:$G,1,'2020'!$I:$I,0)</f>
        <v>426</v>
      </c>
      <c r="E5" s="38">
        <f>SUMIFS('2020'!$P:$P,'2020'!$B:$B,'Для расчета ЗП'!$A5,'2020'!$G:$G,1,'2020'!$I:$I,3)</f>
        <v>164</v>
      </c>
      <c r="F5" s="38">
        <f>SUMIFS('2020'!$P:$P,'2020'!$B:$B,'Для расчета ЗП'!$A5,'2020'!$G:$G,2,'2020'!$I:$I,0)</f>
        <v>58</v>
      </c>
      <c r="G5" s="38">
        <f>SUMIFS('2020'!$P:$P,'2020'!$B:$B,'Для расчета ЗП'!$A5,'2020'!$G:$G,2,'2020'!$I:$I,3)</f>
        <v>0</v>
      </c>
      <c r="H5" s="38">
        <f>SUMIFS('2020'!$P:$P,'2020'!$B:$B,'Для расчета ЗП'!$A5,'2020'!$G:$G,3,'2020'!$I:$I,0)</f>
        <v>10</v>
      </c>
      <c r="I5" s="38">
        <f>SUMIFS('2020'!$P:$P,'2020'!$B:$B,'Для расчета ЗП'!$A5,'2020'!$G:$G,3,'2020'!$I:$I,3)</f>
        <v>0</v>
      </c>
      <c r="J5" s="66">
        <f>ROUND((SUMIF('2020'!$B:$B,'Для расчета ЗП'!$A5,('2020'!$BL:$BL))-SUMIFS('2020'!$BL:$BL,'2020'!$B:$B,'Для расчета ЗП'!$A5,'2020'!$G:$G,4))/1000,1)</f>
        <v>65388.4</v>
      </c>
      <c r="K5" s="66">
        <f>M5-L5</f>
        <v>6286.5</v>
      </c>
      <c r="L5" s="37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M5" s="37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N5" s="66">
        <f>P5-O5</f>
        <v>2341.4</v>
      </c>
      <c r="O5" s="37">
        <f>ROUND((SUMIF('2020'!$B:$B,'Для расчета ЗП'!$A5,('2020'!$BB:$BB))-SUMIFS('2020'!$BB:$BB,'2020'!$B:$B,'Для расчета ЗП'!$A5,'2020'!$G:$G,4))/1000,1)</f>
        <v>1355.7</v>
      </c>
      <c r="P5" s="37">
        <f>ROUND((SUMIF('2020'!$B:$B,'Для расчета ЗП'!$A5,('2020'!$BX:$BX))-SUMIFS('2020'!$BX:$BX,'2020'!$B:$B,'Для расчета ЗП'!$A5,'2020'!$G:$G,4))/1000,1)</f>
        <v>3697.1</v>
      </c>
      <c r="Q5" s="163">
        <f>J5+K5+N5</f>
        <v>74016.3</v>
      </c>
      <c r="R5" s="66">
        <v>1526.9</v>
      </c>
      <c r="S5" s="144">
        <f t="shared" ref="S5:S20" si="0">J5+K5+N5+R5</f>
        <v>75543.199999999997</v>
      </c>
      <c r="T5" s="139">
        <v>83542.2</v>
      </c>
      <c r="U5" s="139">
        <f>T5-S5</f>
        <v>7999</v>
      </c>
      <c r="V5" s="167">
        <f>Q5*Q23</f>
        <v>48669.86</v>
      </c>
      <c r="W5" s="205">
        <f>R5+V5</f>
        <v>50196.76</v>
      </c>
      <c r="X5" s="187">
        <f>W5-S5</f>
        <v>-25346.44</v>
      </c>
      <c r="Y5" s="46">
        <f t="shared" ref="Y5:Y20" si="1">ROUND((J5+K5+N5)*Y$23,1)+R5</f>
        <v>50196.800000000003</v>
      </c>
      <c r="Z5" s="46">
        <f>SUMIF('2020'!$B:$B,'Для расчета ЗП'!$A5,('2020'!$CH:$CH))-SUMIFS('2020'!$CH:$CH,'2020'!$B:$B,'Для расчета ЗП'!$A5,'2020'!$G:$G,4)</f>
        <v>74016127.519999996</v>
      </c>
      <c r="AA5" s="79">
        <f>SUMIFS('2020'!$P:$P,'2020'!$B:$B,'Для расчета ЗП'!$A5,'2020'!$G:$G,4)</f>
        <v>0</v>
      </c>
      <c r="AB5" s="46">
        <f>SUMIFS('2020'!$BL:$BL,'2020'!$B:$B,'Для расчета ЗП'!$A5,'2020'!$G:$G,4)</f>
        <v>0</v>
      </c>
      <c r="AC5" s="46">
        <f>AE5-AD5</f>
        <v>0</v>
      </c>
      <c r="AD5" s="46">
        <f>SUMIFS('2020'!$AQ:$AQ,'2020'!$B:$B,'Для расчета ЗП'!$A5,'2020'!$G:$G,4)+SUMIFS('2020'!$BH:$BH,'2020'!$B:$B,'Для расчета ЗП'!$A5,'2020'!$G:$G,4)</f>
        <v>0</v>
      </c>
      <c r="AE5" s="46">
        <f>SUMIFS('2020'!$BM:$BM,'2020'!$B:$B,'Для расчета ЗП'!$A5,'2020'!$G:$G,4)+SUMIFS('2020'!$CD:$CD,'2020'!$B:$B,'Для расчета ЗП'!$A5,'2020'!$G:$G,4)</f>
        <v>0</v>
      </c>
      <c r="AF5" s="46">
        <f>AH5-AG5</f>
        <v>0</v>
      </c>
      <c r="AG5" s="46">
        <f>SUMIFS('2020'!$BB:$BB,'2020'!$B:$B,'Для расчета ЗП'!$A5,'2020'!$G:$G,4)</f>
        <v>0</v>
      </c>
      <c r="AH5" s="46">
        <f>SUMIFS('2020'!$BX:$BX,'2020'!$B:$B,'Для расчета ЗП'!$A5,'2020'!$G:$G,4)</f>
        <v>0</v>
      </c>
      <c r="AI5" s="46"/>
      <c r="AJ5" s="46">
        <f>AB5+AC5+AF5</f>
        <v>0</v>
      </c>
      <c r="AK5" s="46"/>
      <c r="AL5" s="46">
        <f>SUMIFS('2020'!$CH:$CH,'2020'!$B:$B,'Для расчета ЗП'!$A5,'2020'!$G:$G,4)</f>
        <v>0</v>
      </c>
      <c r="AM5" s="198">
        <f>SUMIF('2020'!$B:$B,'Для расчета ЗП'!$A5,('2020'!$P:$P))</f>
        <v>658</v>
      </c>
      <c r="AN5" s="46">
        <f>SUMIF('2020'!$B:$B,'Для расчета ЗП'!$A5,('2020'!$BL:$BL))</f>
        <v>65388361</v>
      </c>
      <c r="AO5" s="199">
        <f>SUMIF('2020'!$B:$B,'Для расчета ЗП'!$A5,('2020'!$CH:$CH))</f>
        <v>74016127.519999996</v>
      </c>
      <c r="AP5" s="48">
        <f t="shared" ref="AP5:AP20" si="2">Y5-S5</f>
        <v>-25346.400000000001</v>
      </c>
      <c r="AR5" s="105">
        <f>S5-R5</f>
        <v>74016.3</v>
      </c>
      <c r="AS5" s="105">
        <f t="shared" ref="AS5:AS21" si="3">Y5-R5</f>
        <v>48669.9</v>
      </c>
      <c r="AT5">
        <f>AS5/AS$21</f>
        <v>1.98746112406573E-2</v>
      </c>
      <c r="AU5">
        <f>ROUND(AT$22*AT5,1)</f>
        <v>15584.3</v>
      </c>
      <c r="AV5" s="105">
        <f t="shared" ref="AV5:AV29" si="4">Y5-AU5</f>
        <v>34612.5</v>
      </c>
      <c r="AW5" s="105">
        <f t="shared" ref="AW5:AW21" si="5">AV5-S5</f>
        <v>-40930.699999999997</v>
      </c>
      <c r="AX5" s="111">
        <f t="shared" ref="AX5:AX20" si="6">(AV5-R5)/(S5-R5)</f>
        <v>0.44700000000000001</v>
      </c>
      <c r="AY5" s="37">
        <f>ROUND(SUMIFS('2020'!$BM:$BM,'2020'!$B:$B,'Для расчета ЗП'!$A5,'2020'!$G:$G,1),1)</f>
        <v>32530176.100000001</v>
      </c>
      <c r="AZ5" s="37">
        <f>ROUND(SUMIFS('2020'!$BM:$BM,'2020'!$B:$B,'Для расчета ЗП'!$A5,'2020'!$G:$G,2),1)</f>
        <v>4798541.4000000004</v>
      </c>
      <c r="BA5" s="37">
        <f>ROUND(SUMIFS('2020'!$BM:$BM,'2020'!$B:$B,'Для расчета ЗП'!$A5,'2020'!$G:$G,3),1)</f>
        <v>903744</v>
      </c>
      <c r="BB5" s="39">
        <f>AY5+AZ5+BA5</f>
        <v>38232461.5</v>
      </c>
      <c r="BC5" s="39">
        <f>ROUND((SUMIF('2020'!$B:$B,'Для расчета ЗП'!$A5,('2020'!$BM:$BM))-SUMIFS('2020'!$BM:$BM,'2020'!$B:$B,'Для расчета ЗП'!$A5,'2020'!$G:$G,4)),1)-BB5</f>
        <v>0</v>
      </c>
      <c r="BD5" s="39">
        <f>BB5*'Свод 2020'!AA$27</f>
        <v>40597325.270000003</v>
      </c>
      <c r="BE5" s="246">
        <f>SUMIFS('2020'!$P:$P,'2020'!$B:$B,'Для расчета ЗП'!$A5,'2020'!$G:$G,3,'2020'!$I:$I,3)</f>
        <v>0</v>
      </c>
      <c r="BF5" s="247">
        <f>ROUND((SUMIF('2020'!$B:$B,'Для расчета ЗП'!$A5,('2020'!$BL:$BL))-SUMIFS('2020'!$BL:$BL,'2020'!$B:$B,'Для расчета ЗП'!$A5,'2020'!$G:$G,4))/1000,1)</f>
        <v>65388.4</v>
      </c>
      <c r="BG5" s="247">
        <f>BI5-BH5</f>
        <v>6286.5</v>
      </c>
      <c r="BH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BI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BJ5" s="247">
        <f>BL5-BK5</f>
        <v>2341.4</v>
      </c>
      <c r="BK5" s="248">
        <f>ROUND((SUMIF('2020'!$B:$B,'Для расчета ЗП'!$A5,('2020'!$BB:$BB))-SUMIFS('2020'!$BB:$BB,'2020'!$B:$B,'Для расчета ЗП'!$A5,'2020'!$G:$G,4))/1000,1)</f>
        <v>1355.7</v>
      </c>
      <c r="BL5" s="248">
        <f>ROUND((SUMIF('2020'!$B:$B,'Для расчета ЗП'!$A5,('2020'!$BX:$BX))-SUMIFS('2020'!$BX:$BX,'2020'!$B:$B,'Для расчета ЗП'!$A5,'2020'!$G:$G,4))/1000,1)</f>
        <v>3697.1</v>
      </c>
      <c r="BM5" s="247">
        <f>BF5+BG5+BJ5</f>
        <v>74016.3</v>
      </c>
      <c r="BN5" s="247">
        <v>1526.9</v>
      </c>
      <c r="BO5" s="249">
        <f t="shared" ref="BO5:BO20" si="7">BF5+BG5+BJ5+BN5</f>
        <v>75543.199999999997</v>
      </c>
      <c r="BP5" s="248">
        <v>83542.2</v>
      </c>
      <c r="BQ5" s="248">
        <f>BP5-BO5</f>
        <v>7999</v>
      </c>
      <c r="BR5" s="249">
        <f>BM5*BM23</f>
        <v>0</v>
      </c>
      <c r="BS5" s="250">
        <f>BN5+BR5</f>
        <v>1526.9</v>
      </c>
      <c r="BT5" s="250">
        <f>BS5-BO5</f>
        <v>-74016.3</v>
      </c>
      <c r="BU5" s="251">
        <f t="shared" ref="BU5:BU20" si="8">ROUND((BF5+BG5+BJ5)*BU$23,1)+BN5</f>
        <v>1526.9</v>
      </c>
      <c r="BV5" s="251">
        <f>SUMIF('2020'!$B:$B,'Для расчета ЗП'!$A5,('2020'!$CH:$CH))-SUMIFS('2020'!$CH:$CH,'2020'!$B:$B,'Для расчета ЗП'!$A5,'2020'!$G:$G,4)</f>
        <v>74016127.519999996</v>
      </c>
      <c r="BW5" s="245">
        <f>SUMIFS('2020'!$P:$P,'2020'!$B:$B,'Для расчета ЗП'!$A5,'2020'!$G:$G,4)</f>
        <v>0</v>
      </c>
      <c r="BX5" s="251">
        <f>SUMIFS('2020'!$BL:$BL,'2020'!$B:$B,'Для расчета ЗП'!$A5,'2020'!$G:$G,4)</f>
        <v>0</v>
      </c>
      <c r="BY5" s="251">
        <f>CA5-BZ5</f>
        <v>0</v>
      </c>
      <c r="BZ5" s="251">
        <f>SUMIFS('2020'!$AQ:$AQ,'2020'!$B:$B,'Для расчета ЗП'!$A5,'2020'!$G:$G,4)+SUMIFS('2020'!$BH:$BH,'2020'!$B:$B,'Для расчета ЗП'!$A5,'2020'!$G:$G,4)</f>
        <v>0</v>
      </c>
      <c r="CA5" s="251">
        <f>SUMIFS('2020'!$BM:$BM,'2020'!$B:$B,'Для расчета ЗП'!$A5,'2020'!$G:$G,4)+SUMIFS('2020'!$CD:$CD,'2020'!$B:$B,'Для расчета ЗП'!$A5,'2020'!$G:$G,4)</f>
        <v>0</v>
      </c>
      <c r="CB5" s="251">
        <f>CD5-CC5</f>
        <v>0</v>
      </c>
      <c r="CC5" s="251">
        <f>SUMIFS('2020'!$BB:$BB,'2020'!$B:$B,'Для расчета ЗП'!$A5,'2020'!$G:$G,4)</f>
        <v>0</v>
      </c>
      <c r="CD5" s="251">
        <f>SUMIFS('2020'!$BX:$BX,'2020'!$B:$B,'Для расчета ЗП'!$A5,'2020'!$G:$G,4)</f>
        <v>0</v>
      </c>
      <c r="CE5" s="251"/>
      <c r="CF5" s="251">
        <f>BX5+BY5+CB5</f>
        <v>0</v>
      </c>
      <c r="CG5" s="251"/>
      <c r="CH5" s="251">
        <f>SUMIFS('2020'!$CH:$CH,'2020'!$B:$B,'Для расчета ЗП'!$A5,'2020'!$G:$G,4)</f>
        <v>0</v>
      </c>
      <c r="CI5" s="252">
        <f>SUMIF('2020'!$B:$B,'Для расчета ЗП'!$A5,('2020'!$P:$P))</f>
        <v>658</v>
      </c>
      <c r="CJ5" s="251">
        <f>SUMIF('2020'!$B:$B,'Для расчета ЗП'!$A5,('2020'!$BL:$BL))</f>
        <v>65388361</v>
      </c>
      <c r="CK5" s="253">
        <f>SUMIF('2020'!$B:$B,'Для расчета ЗП'!$A5,('2020'!$CH:$CH))</f>
        <v>74016127.519999996</v>
      </c>
      <c r="CL5" s="254">
        <f t="shared" ref="CL5:CL20" si="9">BU5-BO5</f>
        <v>-74016.3</v>
      </c>
      <c r="CM5" s="239"/>
      <c r="CN5" s="255">
        <f>BO5-BN5</f>
        <v>74016.3</v>
      </c>
      <c r="CO5" s="255">
        <f t="shared" ref="CO5:CO21" si="10">BU5-BN5</f>
        <v>0</v>
      </c>
      <c r="CP5" s="239" t="e">
        <f>CO5/CO$21</f>
        <v>#DIV/0!</v>
      </c>
      <c r="CQ5" s="239" t="e">
        <f>ROUND(CP$22*CP5,1)</f>
        <v>#DIV/0!</v>
      </c>
      <c r="CR5" s="255" t="e">
        <f t="shared" ref="CR5:CR21" si="11">BU5-CQ5</f>
        <v>#DIV/0!</v>
      </c>
      <c r="CS5" s="255" t="e">
        <f t="shared" ref="CS5:CS21" si="12">CR5-BO5</f>
        <v>#DIV/0!</v>
      </c>
      <c r="CT5" s="256" t="e">
        <f t="shared" ref="CT5:CT20" si="13">(CR5-BN5)/(BO5-BN5)</f>
        <v>#DIV/0!</v>
      </c>
      <c r="CU5" s="248" t="e">
        <f>ROUND(SUMIFS(#REF!,#REF!,'Для расчета ЗП'!$A5,#REF!,1),1)</f>
        <v>#REF!</v>
      </c>
      <c r="CV5" s="248" t="e">
        <f>ROUND(SUMIFS(#REF!,#REF!,'Для расчета ЗП'!$A5,#REF!,2),1)</f>
        <v>#REF!</v>
      </c>
      <c r="CW5" s="248" t="e">
        <f>ROUND(SUMIFS(#REF!,#REF!,'Для расчета ЗП'!$A5,#REF!,3),1)</f>
        <v>#REF!</v>
      </c>
      <c r="CX5" s="257" t="e">
        <f>CU5+CV5+CW5</f>
        <v>#REF!</v>
      </c>
      <c r="CY5" s="257" t="e">
        <f>ROUND((SUMIF('2020'!$B:$B,'Для расчета ЗП'!$A5,('2020'!$BM:$BM))-SUMIFS('2020'!$BM:$BM,'2020'!$B:$B,'Для расчета ЗП'!$A5,'2020'!$G:$G,4)),1)-CX5</f>
        <v>#REF!</v>
      </c>
      <c r="CZ5" s="246">
        <f>SUMIFS('2020'!$P:$P,'2020'!$B:$B,'Для расчета ЗП'!$A5,'2020'!$G:$G,3,'2020'!$I:$I,3)</f>
        <v>0</v>
      </c>
      <c r="DA5" s="247">
        <f>ROUND((SUMIF('2020'!$B:$B,'Для расчета ЗП'!$A5,('2020'!$BL:$BL))-SUMIFS('2020'!$BL:$BL,'2020'!$B:$B,'Для расчета ЗП'!$A5,'2020'!$G:$G,4))/1000,1)</f>
        <v>65388.4</v>
      </c>
      <c r="DB5" s="247">
        <f>DD5-DC5</f>
        <v>6286.5</v>
      </c>
      <c r="DC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DD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DE5" s="247">
        <f>DG5-DF5</f>
        <v>2341.4</v>
      </c>
      <c r="DF5" s="248">
        <f>ROUND((SUMIF('2020'!$B:$B,'Для расчета ЗП'!$A5,('2020'!$BB:$BB))-SUMIFS('2020'!$BB:$BB,'2020'!$B:$B,'Для расчета ЗП'!$A5,'2020'!$G:$G,4))/1000,1)</f>
        <v>1355.7</v>
      </c>
      <c r="DG5" s="248">
        <f>ROUND((SUMIF('2020'!$B:$B,'Для расчета ЗП'!$A5,('2020'!$BX:$BX))-SUMIFS('2020'!$BX:$BX,'2020'!$B:$B,'Для расчета ЗП'!$A5,'2020'!$G:$G,4))/1000,1)</f>
        <v>3697.1</v>
      </c>
      <c r="DH5" s="247">
        <f>DA5+DB5+DE5</f>
        <v>74016.3</v>
      </c>
      <c r="DI5" s="247">
        <v>1526.9</v>
      </c>
      <c r="DJ5" s="249">
        <f t="shared" ref="DJ5:DJ20" si="14">DA5+DB5+DE5+DI5</f>
        <v>75543.199999999997</v>
      </c>
      <c r="DK5" s="248">
        <v>83542.2</v>
      </c>
      <c r="DL5" s="248">
        <f>DK5-DJ5</f>
        <v>7999</v>
      </c>
      <c r="DM5" s="249">
        <f>DH5*DH23</f>
        <v>0</v>
      </c>
      <c r="DN5" s="250">
        <f>DI5+DM5</f>
        <v>1526.9</v>
      </c>
      <c r="DO5" s="250">
        <f>DN5-DJ5</f>
        <v>-74016.3</v>
      </c>
      <c r="DP5" s="251">
        <f t="shared" ref="DP5:DP20" si="15">ROUND((DA5+DB5+DE5)*DP$23,1)+DI5</f>
        <v>1526.9</v>
      </c>
      <c r="DQ5" s="251">
        <f>SUMIF('2020'!$B:$B,'Для расчета ЗП'!$A5,('2020'!$CH:$CH))-SUMIFS('2020'!$CH:$CH,'2020'!$B:$B,'Для расчета ЗП'!$A5,'2020'!$G:$G,4)</f>
        <v>74016127.519999996</v>
      </c>
      <c r="DR5" s="245">
        <f>SUMIFS('2020'!$P:$P,'2020'!$B:$B,'Для расчета ЗП'!$A5,'2020'!$G:$G,4)</f>
        <v>0</v>
      </c>
      <c r="DS5" s="251">
        <f>SUMIFS('2020'!$BL:$BL,'2020'!$B:$B,'Для расчета ЗП'!$A5,'2020'!$G:$G,4)</f>
        <v>0</v>
      </c>
      <c r="DT5" s="251">
        <f>DV5-DU5</f>
        <v>0</v>
      </c>
      <c r="DU5" s="251">
        <f>SUMIFS('2020'!$AQ:$AQ,'2020'!$B:$B,'Для расчета ЗП'!$A5,'2020'!$G:$G,4)+SUMIFS('2020'!$BH:$BH,'2020'!$B:$B,'Для расчета ЗП'!$A5,'2020'!$G:$G,4)</f>
        <v>0</v>
      </c>
      <c r="DV5" s="251">
        <f>SUMIFS('2020'!$BM:$BM,'2020'!$B:$B,'Для расчета ЗП'!$A5,'2020'!$G:$G,4)+SUMIFS('2020'!$CD:$CD,'2020'!$B:$B,'Для расчета ЗП'!$A5,'2020'!$G:$G,4)</f>
        <v>0</v>
      </c>
      <c r="DW5" s="251">
        <f>DY5-DX5</f>
        <v>0</v>
      </c>
      <c r="DX5" s="251">
        <f>SUMIFS('2020'!$BB:$BB,'2020'!$B:$B,'Для расчета ЗП'!$A5,'2020'!$G:$G,4)</f>
        <v>0</v>
      </c>
      <c r="DY5" s="251">
        <f>SUMIFS('2020'!$BX:$BX,'2020'!$B:$B,'Для расчета ЗП'!$A5,'2020'!$G:$G,4)</f>
        <v>0</v>
      </c>
      <c r="DZ5" s="251"/>
      <c r="EA5" s="251">
        <f>DS5+DT5+DW5</f>
        <v>0</v>
      </c>
      <c r="EB5" s="251"/>
      <c r="EC5" s="251">
        <f>SUMIFS('2020'!$CH:$CH,'2020'!$B:$B,'Для расчета ЗП'!$A5,'2020'!$G:$G,4)</f>
        <v>0</v>
      </c>
      <c r="ED5" s="252">
        <f>SUMIF('2020'!$B:$B,'Для расчета ЗП'!$A5,('2020'!$P:$P))</f>
        <v>658</v>
      </c>
      <c r="EE5" s="251">
        <f>SUMIF('2020'!$B:$B,'Для расчета ЗП'!$A5,('2020'!$BL:$BL))</f>
        <v>65388361</v>
      </c>
      <c r="EF5" s="253">
        <f>SUMIF('2020'!$B:$B,'Для расчета ЗП'!$A5,('2020'!$CH:$CH))</f>
        <v>74016127.519999996</v>
      </c>
      <c r="EG5" s="254">
        <f t="shared" ref="EG5:EG20" si="16">DP5-DJ5</f>
        <v>-74016.3</v>
      </c>
      <c r="EH5" s="239"/>
      <c r="EI5" s="255">
        <f>DJ5-DI5</f>
        <v>74016.3</v>
      </c>
      <c r="EJ5" s="255">
        <f t="shared" ref="EJ5:EJ21" si="17">DP5-DI5</f>
        <v>0</v>
      </c>
      <c r="EK5" s="239" t="e">
        <f>EJ5/EJ$21</f>
        <v>#DIV/0!</v>
      </c>
      <c r="EL5" s="239" t="e">
        <f>ROUND(EK$22*EK5,1)</f>
        <v>#DIV/0!</v>
      </c>
      <c r="EM5" s="255" t="e">
        <f t="shared" ref="EM5:EM21" si="18">DP5-EL5</f>
        <v>#DIV/0!</v>
      </c>
      <c r="EN5" s="255" t="e">
        <f t="shared" ref="EN5:EN21" si="19">EM5-DJ5</f>
        <v>#DIV/0!</v>
      </c>
      <c r="EO5" s="256" t="e">
        <f t="shared" ref="EO5:EO20" si="20">(EM5-DI5)/(DJ5-DI5)</f>
        <v>#DIV/0!</v>
      </c>
      <c r="EP5" s="255" t="e">
        <f>ROUND((SUMIF(#REF!,#REF!,(#REF!))-SUMIFS(#REF!,#REF!,#REF!,#REF!,4)),1)</f>
        <v>#REF!</v>
      </c>
      <c r="EQ5" s="255" t="e">
        <f>EP5*#REF!</f>
        <v>#REF!</v>
      </c>
      <c r="ER5" s="262" t="e">
        <f>ROUND(SUMIFS(#REF!,#REF!,'Для расчета ЗП'!$A5,#REF!,1),1)</f>
        <v>#REF!</v>
      </c>
      <c r="ES5" s="262" t="e">
        <f>ROUND(SUMIFS(#REF!,#REF!,'Для расчета ЗП'!$A5,#REF!,1),1)</f>
        <v>#REF!</v>
      </c>
      <c r="ET5" s="262" t="e">
        <f>ROUND(SUMIFS(#REF!,#REF!,'Для расчета ЗП'!$A5,#REF!,1),1)</f>
        <v>#REF!</v>
      </c>
      <c r="EU5" s="263" t="e">
        <f>ROUND((SUMIF(#REF!,#REF!,(#REF!))-SUMIFS(#REF!,#REF!,#REF!,#REF!,4)),1)</f>
        <v>#REF!</v>
      </c>
      <c r="EV5" s="263" t="e">
        <f>EU5*#REF!</f>
        <v>#REF!</v>
      </c>
    </row>
    <row r="6" spans="1:152" ht="45" x14ac:dyDescent="0.25">
      <c r="A6" s="6">
        <v>2</v>
      </c>
      <c r="B6" s="7" t="s">
        <v>44</v>
      </c>
      <c r="C6" s="38">
        <f>SUMIF('2020'!$B:$B,'Для расчета ЗП'!$A6,('2020'!$P:$P))-SUMIFS('2020'!$P:$P,'2020'!$B:$B,'Для расчета ЗП'!$A6,'2020'!$G:$G,4)</f>
        <v>1166</v>
      </c>
      <c r="D6" s="38">
        <f>SUMIFS('2020'!$P:$P,'2020'!$B:$B,'Для расчета ЗП'!$A6,'2020'!$G:$G,1,'2020'!$I:$I,0)</f>
        <v>734</v>
      </c>
      <c r="E6" s="38">
        <f>SUMIFS('2020'!$P:$P,'2020'!$B:$B,'Для расчета ЗП'!$A6,'2020'!$G:$G,1,'2020'!$I:$I,3)</f>
        <v>261</v>
      </c>
      <c r="F6" s="38">
        <f>SUMIFS('2020'!$P:$P,'2020'!$B:$B,'Для расчета ЗП'!$A6,'2020'!$G:$G,2,'2020'!$I:$I,0)</f>
        <v>87</v>
      </c>
      <c r="G6" s="38">
        <f>SUMIFS('2020'!$P:$P,'2020'!$B:$B,'Для расчета ЗП'!$A6,'2020'!$G:$G,2,'2020'!$I:$I,3)</f>
        <v>60</v>
      </c>
      <c r="H6" s="38">
        <f>SUMIFS('2020'!$P:$P,'2020'!$B:$B,'Для расчета ЗП'!$A6,'2020'!$G:$G,3,'2020'!$I:$I,0)</f>
        <v>8</v>
      </c>
      <c r="I6" s="38">
        <f>SUMIFS('2020'!$P:$P,'2020'!$B:$B,'Для расчета ЗП'!$A6,'2020'!$G:$G,3,'2020'!$I:$I,3)</f>
        <v>0</v>
      </c>
      <c r="J6" s="66">
        <f>ROUND((SUMIF('2020'!$B:$B,'Для расчета ЗП'!$A6,('2020'!$BL:$BL))-SUMIFS('2020'!$BL:$BL,'2020'!$B:$B,'Для расчета ЗП'!$A6,'2020'!$G:$G,4))/1000,1)</f>
        <v>113404.3</v>
      </c>
      <c r="K6" s="66">
        <f t="shared" ref="K6:K20" si="21">M6-L6</f>
        <v>17148.2</v>
      </c>
      <c r="L6" s="37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M6" s="37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N6" s="66">
        <f t="shared" ref="N6:N20" si="22">P6-O6</f>
        <v>2753.7</v>
      </c>
      <c r="O6" s="37">
        <f>ROUND((SUMIF('2020'!$B:$B,'Для расчета ЗП'!$A6,('2020'!$BB:$BB))-SUMIFS('2020'!$BB:$BB,'2020'!$B:$B,'Для расчета ЗП'!$A6,'2020'!$G:$G,4))/1000,1)</f>
        <v>2306.4</v>
      </c>
      <c r="P6" s="37">
        <f>ROUND((SUMIF('2020'!$B:$B,'Для расчета ЗП'!$A6,('2020'!$BX:$BX))-SUMIFS('2020'!$BX:$BX,'2020'!$B:$B,'Для расчета ЗП'!$A6,'2020'!$G:$G,4))/1000,1)</f>
        <v>5060.1000000000004</v>
      </c>
      <c r="Q6" s="163">
        <f t="shared" ref="Q6:Q21" si="23">J6+K6+N6</f>
        <v>133306.20000000001</v>
      </c>
      <c r="R6" s="66">
        <v>21694.3</v>
      </c>
      <c r="S6" s="144">
        <f t="shared" si="0"/>
        <v>155000.5</v>
      </c>
      <c r="T6" s="139">
        <v>186290.6</v>
      </c>
      <c r="U6" s="139">
        <f t="shared" ref="U6:U20" si="24">T6-S6</f>
        <v>31290.1</v>
      </c>
      <c r="V6" s="167">
        <f>Q6*Q23</f>
        <v>87656.29</v>
      </c>
      <c r="W6" s="205">
        <f t="shared" ref="W6:W20" si="25">R6+V6</f>
        <v>109350.59</v>
      </c>
      <c r="X6" s="187">
        <f t="shared" ref="X6:X20" si="26">W6-S6</f>
        <v>-45649.91</v>
      </c>
      <c r="Y6" s="46">
        <f t="shared" si="1"/>
        <v>109350.6</v>
      </c>
      <c r="Z6" s="46">
        <f>SUMIF('2020'!$B:$B,'Для расчета ЗП'!$A6,('2020'!$CH:$CH))-SUMIFS('2020'!$CH:$CH,'2020'!$B:$B,'Для расчета ЗП'!$A6,'2020'!$G:$G,4)</f>
        <v>133306182</v>
      </c>
      <c r="AA6" s="79">
        <f>SUMIFS('2020'!$P:$P,'2020'!$B:$B,'Для расчета ЗП'!$A6,'2020'!$G:$G,4)</f>
        <v>0</v>
      </c>
      <c r="AB6" s="46">
        <f>SUMIFS('2020'!$BL:$BL,'2020'!$B:$B,'Для расчета ЗП'!$A6,'2020'!$G:$G,4)</f>
        <v>0</v>
      </c>
      <c r="AC6" s="46">
        <f t="shared" ref="AC6:AC20" si="27">AE6-AD6</f>
        <v>0</v>
      </c>
      <c r="AD6" s="46">
        <f>SUMIFS('2020'!$AQ:$AQ,'2020'!$B:$B,'Для расчета ЗП'!$A6,'2020'!$G:$G,4)+SUMIFS('2020'!$BH:$BH,'2020'!$B:$B,'Для расчета ЗП'!$A6,'2020'!$G:$G,4)</f>
        <v>0</v>
      </c>
      <c r="AE6" s="46">
        <f>SUMIFS('2020'!$BM:$BM,'2020'!$B:$B,'Для расчета ЗП'!$A6,'2020'!$G:$G,4)+SUMIFS('2020'!$CD:$CD,'2020'!$B:$B,'Для расчета ЗП'!$A6,'2020'!$G:$G,4)</f>
        <v>0</v>
      </c>
      <c r="AF6" s="46">
        <f t="shared" ref="AF6:AF20" si="28">AH6-AG6</f>
        <v>0</v>
      </c>
      <c r="AG6" s="46">
        <f>SUMIFS('2020'!$BB:$BB,'2020'!$B:$B,'Для расчета ЗП'!$A6,'2020'!$G:$G,4)</f>
        <v>0</v>
      </c>
      <c r="AH6" s="46">
        <f>SUMIFS('2020'!$BX:$BX,'2020'!$B:$B,'Для расчета ЗП'!$A6,'2020'!$G:$G,4)</f>
        <v>0</v>
      </c>
      <c r="AI6" s="46"/>
      <c r="AJ6" s="46">
        <f t="shared" ref="AJ6:AJ17" si="29">AB6+AC6+AF6</f>
        <v>0</v>
      </c>
      <c r="AK6" s="46"/>
      <c r="AL6" s="46">
        <f>SUMIFS('2020'!$CH:$CH,'2020'!$B:$B,'Для расчета ЗП'!$A6,'2020'!$G:$G,4)</f>
        <v>0</v>
      </c>
      <c r="AM6" s="198">
        <f>SUMIF('2020'!$B:$B,'Для расчета ЗП'!$A6,('2020'!$P:$P))</f>
        <v>1166</v>
      </c>
      <c r="AN6" s="46">
        <f>SUMIF('2020'!$B:$B,'Для расчета ЗП'!$A6,('2020'!$BL:$BL))</f>
        <v>113404285</v>
      </c>
      <c r="AO6" s="199">
        <f>SUMIF('2020'!$B:$B,'Для расчета ЗП'!$A6,('2020'!$CH:$CH))</f>
        <v>133306182</v>
      </c>
      <c r="AP6" s="48">
        <f t="shared" si="2"/>
        <v>-45649.9</v>
      </c>
      <c r="AS6" s="105">
        <f t="shared" si="3"/>
        <v>87656.3</v>
      </c>
      <c r="AT6">
        <f t="shared" ref="AT6:AT20" si="30">AS6/AS$21</f>
        <v>3.5794914008338397E-2</v>
      </c>
      <c r="AU6">
        <f t="shared" ref="AU6:AU20" si="31">ROUND(AT$22*AT6,1)</f>
        <v>28067.9</v>
      </c>
      <c r="AV6" s="105">
        <f t="shared" si="4"/>
        <v>81282.7</v>
      </c>
      <c r="AW6" s="105">
        <f t="shared" si="5"/>
        <v>-73717.8</v>
      </c>
      <c r="AX6" s="111">
        <f t="shared" si="6"/>
        <v>0.44700000000000001</v>
      </c>
      <c r="AY6" s="37">
        <f>ROUND(SUMIFS('2020'!$BM:$BM,'2020'!$B:$B,'Для расчета ЗП'!$A6,'2020'!$G:$G,1),1)</f>
        <v>60779015</v>
      </c>
      <c r="AZ6" s="37">
        <f>ROUND(SUMIFS('2020'!$BM:$BM,'2020'!$B:$B,'Для расчета ЗП'!$A6,'2020'!$G:$G,2),1)</f>
        <v>8607036</v>
      </c>
      <c r="BA6" s="37">
        <f>ROUND(SUMIFS('2020'!$BM:$BM,'2020'!$B:$B,'Для расчета ЗП'!$A6,'2020'!$G:$G,3),1)</f>
        <v>780734</v>
      </c>
      <c r="BB6" s="39">
        <f t="shared" ref="BB6:BB18" si="32">AY6+AZ6+BA6</f>
        <v>70166785</v>
      </c>
      <c r="BC6" s="39">
        <f>ROUND((SUMIF('2020'!$B:$B,'Для расчета ЗП'!$A6,('2020'!$BM:$BM))-SUMIFS('2020'!$BM:$BM,'2020'!$B:$B,'Для расчета ЗП'!$A6,'2020'!$G:$G,4)),1)-BB6</f>
        <v>65</v>
      </c>
      <c r="BD6" s="39">
        <f>BB6*'Свод 2020'!AA$27</f>
        <v>74506942.060000002</v>
      </c>
      <c r="BE6" s="246">
        <f>SUMIFS('2020'!$P:$P,'2020'!$B:$B,'Для расчета ЗП'!$A6,'2020'!$G:$G,3,'2020'!$I:$I,3)</f>
        <v>0</v>
      </c>
      <c r="BF6" s="247">
        <f>ROUND((SUMIF('2020'!$B:$B,'Для расчета ЗП'!$A6,('2020'!$BL:$BL))-SUMIFS('2020'!$BL:$BL,'2020'!$B:$B,'Для расчета ЗП'!$A6,'2020'!$G:$G,4))/1000,1)</f>
        <v>113404.3</v>
      </c>
      <c r="BG6" s="247">
        <f t="shared" ref="BG6:BG18" si="33">BI6-BH6</f>
        <v>17148.2</v>
      </c>
      <c r="BH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BI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BJ6" s="247">
        <f t="shared" ref="BJ6:BJ18" si="34">BL6-BK6</f>
        <v>2753.7</v>
      </c>
      <c r="BK6" s="248">
        <f>ROUND((SUMIF('2020'!$B:$B,'Для расчета ЗП'!$A6,('2020'!$BB:$BB))-SUMIFS('2020'!$BB:$BB,'2020'!$B:$B,'Для расчета ЗП'!$A6,'2020'!$G:$G,4))/1000,1)</f>
        <v>2306.4</v>
      </c>
      <c r="BL6" s="248">
        <f>ROUND((SUMIF('2020'!$B:$B,'Для расчета ЗП'!$A6,('2020'!$BX:$BX))-SUMIFS('2020'!$BX:$BX,'2020'!$B:$B,'Для расчета ЗП'!$A6,'2020'!$G:$G,4))/1000,1)</f>
        <v>5060.1000000000004</v>
      </c>
      <c r="BM6" s="247">
        <f t="shared" ref="BM6:BM18" si="35">BF6+BG6+BJ6</f>
        <v>133306.20000000001</v>
      </c>
      <c r="BN6" s="247">
        <v>1527.9</v>
      </c>
      <c r="BO6" s="249">
        <f t="shared" ref="BO6:BO18" si="36">BF6+BG6+BJ6+BN6</f>
        <v>134834.1</v>
      </c>
      <c r="BP6" s="248">
        <v>83543.199999999997</v>
      </c>
      <c r="BQ6" s="248">
        <f t="shared" ref="BQ6:BQ18" si="37">BP6-BO6</f>
        <v>-51290.9</v>
      </c>
      <c r="BR6" s="249">
        <f t="shared" ref="BR6:BR18" si="38">BM6*BM24</f>
        <v>0</v>
      </c>
      <c r="BS6" s="250">
        <f t="shared" ref="BS6:BS18" si="39">BN6+BR6</f>
        <v>1527.9</v>
      </c>
      <c r="BT6" s="250">
        <f t="shared" ref="BT6:BT18" si="40">BS6-BO6</f>
        <v>-133306.20000000001</v>
      </c>
      <c r="BU6" s="251">
        <f t="shared" ref="BU6:BU18" si="41">ROUND((BF6+BG6+BJ6)*BU$23,1)+BN6</f>
        <v>1527.9</v>
      </c>
      <c r="BV6" s="251">
        <f>SUMIF('2020'!$B:$B,'Для расчета ЗП'!$A6,('2020'!$CH:$CH))-SUMIFS('2020'!$CH:$CH,'2020'!$B:$B,'Для расчета ЗП'!$A6,'2020'!$G:$G,4)</f>
        <v>133306182</v>
      </c>
      <c r="BW6" s="245">
        <f>SUMIFS('2020'!$P:$P,'2020'!$B:$B,'Для расчета ЗП'!$A6,'2020'!$G:$G,4)</f>
        <v>0</v>
      </c>
      <c r="BX6" s="251">
        <f>SUMIFS('2020'!$BL:$BL,'2020'!$B:$B,'Для расчета ЗП'!$A6,'2020'!$G:$G,4)</f>
        <v>0</v>
      </c>
      <c r="BY6" s="251">
        <f t="shared" ref="BY6:BY18" si="42">CA6-BZ6</f>
        <v>0</v>
      </c>
      <c r="BZ6" s="251">
        <f>SUMIFS('2020'!$AQ:$AQ,'2020'!$B:$B,'Для расчета ЗП'!$A6,'2020'!$G:$G,4)+SUMIFS('2020'!$BH:$BH,'2020'!$B:$B,'Для расчета ЗП'!$A6,'2020'!$G:$G,4)</f>
        <v>0</v>
      </c>
      <c r="CA6" s="251">
        <f>SUMIFS('2020'!$BM:$BM,'2020'!$B:$B,'Для расчета ЗП'!$A6,'2020'!$G:$G,4)+SUMIFS('2020'!$CD:$CD,'2020'!$B:$B,'Для расчета ЗП'!$A6,'2020'!$G:$G,4)</f>
        <v>0</v>
      </c>
      <c r="CB6" s="251">
        <f t="shared" ref="CB6:CB18" si="43">CD6-CC6</f>
        <v>0</v>
      </c>
      <c r="CC6" s="251">
        <f>SUMIFS('2020'!$BB:$BB,'2020'!$B:$B,'Для расчета ЗП'!$A6,'2020'!$G:$G,4)</f>
        <v>0</v>
      </c>
      <c r="CD6" s="251">
        <f>SUMIFS('2020'!$BX:$BX,'2020'!$B:$B,'Для расчета ЗП'!$A6,'2020'!$G:$G,4)</f>
        <v>0</v>
      </c>
      <c r="CE6" s="251"/>
      <c r="CF6" s="251">
        <f t="shared" ref="CF6:CF18" si="44">BX6+BY6+CB6</f>
        <v>0</v>
      </c>
      <c r="CG6" s="251"/>
      <c r="CH6" s="251">
        <f>SUMIFS('2020'!$CH:$CH,'2020'!$B:$B,'Для расчета ЗП'!$A6,'2020'!$G:$G,4)</f>
        <v>0</v>
      </c>
      <c r="CI6" s="252">
        <f>SUMIF('2020'!$B:$B,'Для расчета ЗП'!$A6,('2020'!$P:$P))</f>
        <v>1166</v>
      </c>
      <c r="CJ6" s="251">
        <f>SUMIF('2020'!$B:$B,'Для расчета ЗП'!$A6,('2020'!$BL:$BL))</f>
        <v>113404285</v>
      </c>
      <c r="CK6" s="253">
        <f>SUMIF('2020'!$B:$B,'Для расчета ЗП'!$A6,('2020'!$CH:$CH))</f>
        <v>133306182</v>
      </c>
      <c r="CL6" s="254">
        <f t="shared" ref="CL6:CL18" si="45">BU6-BO6</f>
        <v>-133306.20000000001</v>
      </c>
      <c r="CM6" s="239"/>
      <c r="CN6" s="255">
        <f t="shared" ref="CN6:CN18" si="46">BO6-BN6</f>
        <v>133306.20000000001</v>
      </c>
      <c r="CO6" s="255">
        <f t="shared" ref="CO6:CO18" si="47">BU6-BN6</f>
        <v>0</v>
      </c>
      <c r="CP6" s="239" t="e">
        <f t="shared" ref="CP6:CP18" si="48">CO6/CO$21</f>
        <v>#DIV/0!</v>
      </c>
      <c r="CQ6" s="239" t="e">
        <f t="shared" ref="CQ6:CQ18" si="49">ROUND(CP$22*CP6,1)</f>
        <v>#DIV/0!</v>
      </c>
      <c r="CR6" s="255" t="e">
        <f t="shared" ref="CR6:CR18" si="50">BU6-CQ6</f>
        <v>#DIV/0!</v>
      </c>
      <c r="CS6" s="255" t="e">
        <f t="shared" ref="CS6:CS18" si="51">CR6-BO6</f>
        <v>#DIV/0!</v>
      </c>
      <c r="CT6" s="256" t="e">
        <f t="shared" ref="CT6:CT18" si="52">(CR6-BN6)/(BO6-BN6)</f>
        <v>#DIV/0!</v>
      </c>
      <c r="CU6" s="248" t="e">
        <f>ROUND(SUMIFS(#REF!,#REF!,'Для расчета ЗП'!$A6,#REF!,1),1)</f>
        <v>#REF!</v>
      </c>
      <c r="CV6" s="248" t="e">
        <f>ROUND(SUMIFS(#REF!,#REF!,'Для расчета ЗП'!$A6,#REF!,2),1)</f>
        <v>#REF!</v>
      </c>
      <c r="CW6" s="248" t="e">
        <f>ROUND(SUMIFS(#REF!,#REF!,'Для расчета ЗП'!$A6,#REF!,3),1)</f>
        <v>#REF!</v>
      </c>
      <c r="CX6" s="257" t="e">
        <f t="shared" ref="CX6:CX18" si="53">CU6+CV6+CW6</f>
        <v>#REF!</v>
      </c>
      <c r="CY6" s="257" t="e">
        <f>ROUND((SUMIF('2020'!$B:$B,'Для расчета ЗП'!$A6,('2020'!$BM:$BM))-SUMIFS('2020'!$BM:$BM,'2020'!$B:$B,'Для расчета ЗП'!$A6,'2020'!$G:$G,4)),1)-CX6</f>
        <v>#REF!</v>
      </c>
      <c r="CZ6" s="246">
        <f>SUMIFS('2020'!$P:$P,'2020'!$B:$B,'Для расчета ЗП'!$A6,'2020'!$G:$G,3,'2020'!$I:$I,3)</f>
        <v>0</v>
      </c>
      <c r="DA6" s="247">
        <f>ROUND((SUMIF('2020'!$B:$B,'Для расчета ЗП'!$A6,('2020'!$BL:$BL))-SUMIFS('2020'!$BL:$BL,'2020'!$B:$B,'Для расчета ЗП'!$A6,'2020'!$G:$G,4))/1000,1)</f>
        <v>113404.3</v>
      </c>
      <c r="DB6" s="247">
        <f t="shared" ref="DB6:DB20" si="54">DD6-DC6</f>
        <v>17148.2</v>
      </c>
      <c r="DC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DD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DE6" s="247">
        <f t="shared" ref="DE6:DE20" si="55">DG6-DF6</f>
        <v>2753.7</v>
      </c>
      <c r="DF6" s="248">
        <f>ROUND((SUMIF('2020'!$B:$B,'Для расчета ЗП'!$A6,('2020'!$BB:$BB))-SUMIFS('2020'!$BB:$BB,'2020'!$B:$B,'Для расчета ЗП'!$A6,'2020'!$G:$G,4))/1000,1)</f>
        <v>2306.4</v>
      </c>
      <c r="DG6" s="248">
        <f>ROUND((SUMIF('2020'!$B:$B,'Для расчета ЗП'!$A6,('2020'!$BX:$BX))-SUMIFS('2020'!$BX:$BX,'2020'!$B:$B,'Для расчета ЗП'!$A6,'2020'!$G:$G,4))/1000,1)</f>
        <v>5060.1000000000004</v>
      </c>
      <c r="DH6" s="247">
        <f t="shared" ref="DH6:DH21" si="56">DA6+DB6+DE6</f>
        <v>133306.20000000001</v>
      </c>
      <c r="DI6" s="247">
        <v>21694.3</v>
      </c>
      <c r="DJ6" s="249">
        <f t="shared" si="14"/>
        <v>155000.5</v>
      </c>
      <c r="DK6" s="248">
        <v>186290.6</v>
      </c>
      <c r="DL6" s="248">
        <f t="shared" ref="DL6:DL20" si="57">DK6-DJ6</f>
        <v>31290.1</v>
      </c>
      <c r="DM6" s="249">
        <f>DH6*DH23</f>
        <v>0</v>
      </c>
      <c r="DN6" s="250">
        <f t="shared" ref="DN6:DN20" si="58">DI6+DM6</f>
        <v>21694.3</v>
      </c>
      <c r="DO6" s="250">
        <f t="shared" ref="DO6:DO20" si="59">DN6-DJ6</f>
        <v>-133306.20000000001</v>
      </c>
      <c r="DP6" s="251">
        <f t="shared" si="15"/>
        <v>21694.3</v>
      </c>
      <c r="DQ6" s="251">
        <f>SUMIF('2020'!$B:$B,'Для расчета ЗП'!$A6,('2020'!$CH:$CH))-SUMIFS('2020'!$CH:$CH,'2020'!$B:$B,'Для расчета ЗП'!$A6,'2020'!$G:$G,4)</f>
        <v>133306182</v>
      </c>
      <c r="DR6" s="245">
        <f>SUMIFS('2020'!$P:$P,'2020'!$B:$B,'Для расчета ЗП'!$A6,'2020'!$G:$G,4)</f>
        <v>0</v>
      </c>
      <c r="DS6" s="251">
        <f>SUMIFS('2020'!$BL:$BL,'2020'!$B:$B,'Для расчета ЗП'!$A6,'2020'!$G:$G,4)</f>
        <v>0</v>
      </c>
      <c r="DT6" s="251">
        <f t="shared" ref="DT6:DT20" si="60">DV6-DU6</f>
        <v>0</v>
      </c>
      <c r="DU6" s="251">
        <f>SUMIFS('2020'!$AQ:$AQ,'2020'!$B:$B,'Для расчета ЗП'!$A6,'2020'!$G:$G,4)+SUMIFS('2020'!$BH:$BH,'2020'!$B:$B,'Для расчета ЗП'!$A6,'2020'!$G:$G,4)</f>
        <v>0</v>
      </c>
      <c r="DV6" s="251">
        <f>SUMIFS('2020'!$BM:$BM,'2020'!$B:$B,'Для расчета ЗП'!$A6,'2020'!$G:$G,4)+SUMIFS('2020'!$CD:$CD,'2020'!$B:$B,'Для расчета ЗП'!$A6,'2020'!$G:$G,4)</f>
        <v>0</v>
      </c>
      <c r="DW6" s="251">
        <f t="shared" ref="DW6:DW20" si="61">DY6-DX6</f>
        <v>0</v>
      </c>
      <c r="DX6" s="251">
        <f>SUMIFS('2020'!$BB:$BB,'2020'!$B:$B,'Для расчета ЗП'!$A6,'2020'!$G:$G,4)</f>
        <v>0</v>
      </c>
      <c r="DY6" s="251">
        <f>SUMIFS('2020'!$BX:$BX,'2020'!$B:$B,'Для расчета ЗП'!$A6,'2020'!$G:$G,4)</f>
        <v>0</v>
      </c>
      <c r="DZ6" s="251"/>
      <c r="EA6" s="251">
        <f t="shared" ref="EA6:EA17" si="62">DS6+DT6+DW6</f>
        <v>0</v>
      </c>
      <c r="EB6" s="251"/>
      <c r="EC6" s="251">
        <f>SUMIFS('2020'!$CH:$CH,'2020'!$B:$B,'Для расчета ЗП'!$A6,'2020'!$G:$G,4)</f>
        <v>0</v>
      </c>
      <c r="ED6" s="252">
        <f>SUMIF('2020'!$B:$B,'Для расчета ЗП'!$A6,('2020'!$P:$P))</f>
        <v>1166</v>
      </c>
      <c r="EE6" s="251">
        <f>SUMIF('2020'!$B:$B,'Для расчета ЗП'!$A6,('2020'!$BL:$BL))</f>
        <v>113404285</v>
      </c>
      <c r="EF6" s="253">
        <f>SUMIF('2020'!$B:$B,'Для расчета ЗП'!$A6,('2020'!$CH:$CH))</f>
        <v>133306182</v>
      </c>
      <c r="EG6" s="254">
        <f t="shared" si="16"/>
        <v>-133306.20000000001</v>
      </c>
      <c r="EH6" s="239"/>
      <c r="EI6" s="239"/>
      <c r="EJ6" s="255">
        <f t="shared" si="17"/>
        <v>0</v>
      </c>
      <c r="EK6" s="239" t="e">
        <f t="shared" ref="EK6:EK20" si="63">EJ6/EJ$21</f>
        <v>#DIV/0!</v>
      </c>
      <c r="EL6" s="239" t="e">
        <f t="shared" ref="EL6:EL17" si="64">ROUND(EK$22*EK6,1)</f>
        <v>#DIV/0!</v>
      </c>
      <c r="EM6" s="255" t="e">
        <f t="shared" si="18"/>
        <v>#DIV/0!</v>
      </c>
      <c r="EN6" s="255" t="e">
        <f t="shared" si="19"/>
        <v>#DIV/0!</v>
      </c>
      <c r="EO6" s="256" t="e">
        <f t="shared" si="20"/>
        <v>#DIV/0!</v>
      </c>
      <c r="EP6" s="255" t="e">
        <f>ROUND((SUMIF(#REF!,#REF!,(#REF!))-SUMIFS(#REF!,#REF!,#REF!,#REF!,4)),1)</f>
        <v>#REF!</v>
      </c>
      <c r="EQ6" s="255" t="e">
        <f>EP6*#REF!</f>
        <v>#REF!</v>
      </c>
      <c r="ER6" s="262" t="e">
        <f>ROUND(SUMIFS(#REF!,#REF!,'Для расчета ЗП'!$A6,#REF!,1),1)</f>
        <v>#REF!</v>
      </c>
      <c r="ES6" s="262" t="e">
        <f>ROUND(SUMIFS(#REF!,#REF!,'Для расчета ЗП'!$A6,#REF!,1),1)</f>
        <v>#REF!</v>
      </c>
      <c r="ET6" s="262" t="e">
        <f>ROUND(SUMIFS(#REF!,#REF!,'Для расчета ЗП'!$A6,#REF!,1),1)</f>
        <v>#REF!</v>
      </c>
      <c r="EU6" s="263" t="e">
        <f>ROUND((SUMIF(#REF!,#REF!,(#REF!))-SUMIFS(#REF!,#REF!,#REF!,#REF!,4)),1)</f>
        <v>#REF!</v>
      </c>
      <c r="EV6" s="263" t="e">
        <f>EU6*#REF!</f>
        <v>#REF!</v>
      </c>
    </row>
    <row r="7" spans="1:152" ht="45" x14ac:dyDescent="0.25">
      <c r="A7" s="6">
        <v>3</v>
      </c>
      <c r="B7" s="7" t="s">
        <v>45</v>
      </c>
      <c r="C7" s="38">
        <f>SUMIF('2020'!$B:$B,'Для расчета ЗП'!$A7,('2020'!$P:$P))-SUMIFS('2020'!$P:$P,'2020'!$B:$B,'Для расчета ЗП'!$A7,'2020'!$G:$G,4)</f>
        <v>838</v>
      </c>
      <c r="D7" s="38">
        <f>SUMIFS('2020'!$P:$P,'2020'!$B:$B,'Для расчета ЗП'!$A7,'2020'!$G:$G,1,'2020'!$I:$I,0)</f>
        <v>458</v>
      </c>
      <c r="E7" s="38">
        <f>SUMIFS('2020'!$P:$P,'2020'!$B:$B,'Для расчета ЗП'!$A7,'2020'!$G:$G,1,'2020'!$I:$I,3)</f>
        <v>327</v>
      </c>
      <c r="F7" s="38">
        <f>SUMIFS('2020'!$P:$P,'2020'!$B:$B,'Для расчета ЗП'!$A7,'2020'!$G:$G,2,'2020'!$I:$I,0)</f>
        <v>13</v>
      </c>
      <c r="G7" s="38">
        <f>SUMIFS('2020'!$P:$P,'2020'!$B:$B,'Для расчета ЗП'!$A7,'2020'!$G:$G,2,'2020'!$I:$I,3)</f>
        <v>40</v>
      </c>
      <c r="H7" s="38">
        <f>SUMIFS('2020'!$P:$P,'2020'!$B:$B,'Для расчета ЗП'!$A7,'2020'!$G:$G,3,'2020'!$I:$I,0)</f>
        <v>0</v>
      </c>
      <c r="I7" s="38">
        <f>SUMIFS('2020'!$P:$P,'2020'!$B:$B,'Для расчета ЗП'!$A7,'2020'!$G:$G,3,'2020'!$I:$I,3)</f>
        <v>0</v>
      </c>
      <c r="J7" s="66">
        <f>ROUND((SUMIF('2020'!$B:$B,'Для расчета ЗП'!$A7,('2020'!$BL:$BL))-SUMIFS('2020'!$BL:$BL,'2020'!$B:$B,'Для расчета ЗП'!$A7,'2020'!$G:$G,4))/1000,1)</f>
        <v>66641.3</v>
      </c>
      <c r="K7" s="66">
        <f t="shared" si="21"/>
        <v>11611.1</v>
      </c>
      <c r="L7" s="37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M7" s="37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N7" s="66">
        <f t="shared" si="22"/>
        <v>1577.3</v>
      </c>
      <c r="O7" s="37">
        <f>ROUND((SUMIF('2020'!$B:$B,'Для расчета ЗП'!$A7,('2020'!$BB:$BB))-SUMIFS('2020'!$BB:$BB,'2020'!$B:$B,'Для расчета ЗП'!$A7,'2020'!$G:$G,4))/1000,1)</f>
        <v>1360.9</v>
      </c>
      <c r="P7" s="37">
        <f>ROUND((SUMIF('2020'!$B:$B,'Для расчета ЗП'!$A7,('2020'!$BX:$BX))-SUMIFS('2020'!$BX:$BX,'2020'!$B:$B,'Для расчета ЗП'!$A7,'2020'!$G:$G,4))/1000,1)</f>
        <v>2938.2</v>
      </c>
      <c r="Q7" s="163">
        <f t="shared" si="23"/>
        <v>79829.7</v>
      </c>
      <c r="R7" s="66">
        <v>7929.9</v>
      </c>
      <c r="S7" s="144">
        <f t="shared" si="0"/>
        <v>87759.6</v>
      </c>
      <c r="T7" s="139">
        <v>97963.5</v>
      </c>
      <c r="U7" s="139">
        <f t="shared" si="24"/>
        <v>10203.9</v>
      </c>
      <c r="V7" s="167">
        <f>Q7*Q23</f>
        <v>52492.5</v>
      </c>
      <c r="W7" s="205">
        <f t="shared" si="25"/>
        <v>60422.400000000001</v>
      </c>
      <c r="X7" s="187">
        <f t="shared" si="26"/>
        <v>-27337.200000000001</v>
      </c>
      <c r="Y7" s="46">
        <f t="shared" si="1"/>
        <v>60422.400000000001</v>
      </c>
      <c r="Z7" s="46">
        <f>SUMIF('2020'!$B:$B,'Для расчета ЗП'!$A7,('2020'!$CH:$CH))-SUMIFS('2020'!$CH:$CH,'2020'!$B:$B,'Для расчета ЗП'!$A7,'2020'!$G:$G,4)</f>
        <v>79829619</v>
      </c>
      <c r="AA7" s="79">
        <f>SUMIFS('2020'!$P:$P,'2020'!$B:$B,'Для расчета ЗП'!$A7,'2020'!$G:$G,4)</f>
        <v>160</v>
      </c>
      <c r="AB7" s="46">
        <f>SUMIFS('2020'!$BL:$BL,'2020'!$B:$B,'Для расчета ЗП'!$A7,'2020'!$G:$G,4)</f>
        <v>12130980</v>
      </c>
      <c r="AC7" s="46">
        <f t="shared" si="27"/>
        <v>1834669</v>
      </c>
      <c r="AD7" s="46">
        <f>SUMIFS('2020'!$AQ:$AQ,'2020'!$B:$B,'Для расчета ЗП'!$A7,'2020'!$G:$G,4)+SUMIFS('2020'!$BH:$BH,'2020'!$B:$B,'Для расчета ЗП'!$A7,'2020'!$G:$G,4)</f>
        <v>6505920</v>
      </c>
      <c r="AE7" s="46">
        <f>SUMIFS('2020'!$BM:$BM,'2020'!$B:$B,'Для расчета ЗП'!$A7,'2020'!$G:$G,4)+SUMIFS('2020'!$CD:$CD,'2020'!$B:$B,'Для расчета ЗП'!$A7,'2020'!$G:$G,4)</f>
        <v>8340589</v>
      </c>
      <c r="AF7" s="46">
        <f t="shared" si="28"/>
        <v>375155</v>
      </c>
      <c r="AG7" s="46">
        <f>SUMIFS('2020'!$BB:$BB,'2020'!$B:$B,'Для расчета ЗП'!$A7,'2020'!$G:$G,4)</f>
        <v>339200</v>
      </c>
      <c r="AH7" s="46">
        <f>SUMIFS('2020'!$BX:$BX,'2020'!$B:$B,'Для расчета ЗП'!$A7,'2020'!$G:$G,4)</f>
        <v>714355</v>
      </c>
      <c r="AI7" s="46"/>
      <c r="AJ7" s="46">
        <f t="shared" si="29"/>
        <v>14340804</v>
      </c>
      <c r="AK7" s="46"/>
      <c r="AL7" s="46">
        <f>SUMIFS('2020'!$CH:$CH,'2020'!$B:$B,'Для расчета ЗП'!$A7,'2020'!$G:$G,4)</f>
        <v>14340804</v>
      </c>
      <c r="AM7" s="198">
        <f>SUMIF('2020'!$B:$B,'Для расчета ЗП'!$A7,('2020'!$P:$P))</f>
        <v>998</v>
      </c>
      <c r="AN7" s="46">
        <f>SUMIF('2020'!$B:$B,'Для расчета ЗП'!$A7,('2020'!$BL:$BL))</f>
        <v>78772247</v>
      </c>
      <c r="AO7" s="199">
        <f>SUMIF('2020'!$B:$B,'Для расчета ЗП'!$A7,('2020'!$CH:$CH))</f>
        <v>94170423</v>
      </c>
      <c r="AP7" s="48">
        <f t="shared" si="2"/>
        <v>-27337.200000000001</v>
      </c>
      <c r="AS7" s="105">
        <f t="shared" si="3"/>
        <v>52492.5</v>
      </c>
      <c r="AT7">
        <f t="shared" si="30"/>
        <v>2.1435590180999001E-2</v>
      </c>
      <c r="AU7">
        <f t="shared" si="31"/>
        <v>16808.3</v>
      </c>
      <c r="AV7" s="105">
        <f t="shared" si="4"/>
        <v>43614.1</v>
      </c>
      <c r="AW7" s="105">
        <f t="shared" si="5"/>
        <v>-44145.5</v>
      </c>
      <c r="AX7" s="111">
        <f t="shared" si="6"/>
        <v>0.44700000000000001</v>
      </c>
      <c r="AY7" s="37">
        <f>ROUND(SUMIFS('2020'!$BM:$BM,'2020'!$B:$B,'Для расчета ЗП'!$A7,'2020'!$G:$G,1),1)</f>
        <v>40438082</v>
      </c>
      <c r="AZ7" s="37">
        <f>ROUND(SUMIFS('2020'!$BM:$BM,'2020'!$B:$B,'Для расчета ЗП'!$A7,'2020'!$G:$G,2),1)</f>
        <v>1840388</v>
      </c>
      <c r="BA7" s="37">
        <f>ROUND(SUMIFS('2020'!$BM:$BM,'2020'!$B:$B,'Для расчета ЗП'!$A7,'2020'!$G:$G,3),1)</f>
        <v>0</v>
      </c>
      <c r="BB7" s="39">
        <f t="shared" si="32"/>
        <v>42278470</v>
      </c>
      <c r="BC7" s="39">
        <f>ROUND((SUMIF('2020'!$B:$B,'Для расчета ЗП'!$A7,('2020'!$BM:$BM))-SUMIFS('2020'!$BM:$BM,'2020'!$B:$B,'Для расчета ЗП'!$A7,'2020'!$G:$G,4)),1)-BB7</f>
        <v>0</v>
      </c>
      <c r="BD7" s="39">
        <f>BB7*'Свод 2020'!AA$27</f>
        <v>44893599.079999998</v>
      </c>
      <c r="BE7" s="246">
        <f>SUMIFS('2020'!$P:$P,'2020'!$B:$B,'Для расчета ЗП'!$A7,'2020'!$G:$G,3,'2020'!$I:$I,3)</f>
        <v>0</v>
      </c>
      <c r="BF7" s="247">
        <f>ROUND((SUMIF('2020'!$B:$B,'Для расчета ЗП'!$A7,('2020'!$BL:$BL))-SUMIFS('2020'!$BL:$BL,'2020'!$B:$B,'Для расчета ЗП'!$A7,'2020'!$G:$G,4))/1000,1)</f>
        <v>66641.3</v>
      </c>
      <c r="BG7" s="247">
        <f t="shared" si="33"/>
        <v>11611.1</v>
      </c>
      <c r="BH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BI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BJ7" s="247">
        <f t="shared" si="34"/>
        <v>1577.3</v>
      </c>
      <c r="BK7" s="248">
        <f>ROUND((SUMIF('2020'!$B:$B,'Для расчета ЗП'!$A7,('2020'!$BB:$BB))-SUMIFS('2020'!$BB:$BB,'2020'!$B:$B,'Для расчета ЗП'!$A7,'2020'!$G:$G,4))/1000,1)</f>
        <v>1360.9</v>
      </c>
      <c r="BL7" s="248">
        <f>ROUND((SUMIF('2020'!$B:$B,'Для расчета ЗП'!$A7,('2020'!$BX:$BX))-SUMIFS('2020'!$BX:$BX,'2020'!$B:$B,'Для расчета ЗП'!$A7,'2020'!$G:$G,4))/1000,1)</f>
        <v>2938.2</v>
      </c>
      <c r="BM7" s="247">
        <f t="shared" si="35"/>
        <v>79829.7</v>
      </c>
      <c r="BN7" s="247">
        <v>1528.9</v>
      </c>
      <c r="BO7" s="249">
        <f t="shared" si="36"/>
        <v>81358.600000000006</v>
      </c>
      <c r="BP7" s="248">
        <v>83544.2</v>
      </c>
      <c r="BQ7" s="248">
        <f t="shared" si="37"/>
        <v>2185.6</v>
      </c>
      <c r="BR7" s="249">
        <f t="shared" si="38"/>
        <v>0</v>
      </c>
      <c r="BS7" s="250">
        <f t="shared" si="39"/>
        <v>1528.9</v>
      </c>
      <c r="BT7" s="250">
        <f t="shared" si="40"/>
        <v>-79829.7</v>
      </c>
      <c r="BU7" s="251">
        <f t="shared" si="41"/>
        <v>1528.9</v>
      </c>
      <c r="BV7" s="251">
        <f>SUMIF('2020'!$B:$B,'Для расчета ЗП'!$A7,('2020'!$CH:$CH))-SUMIFS('2020'!$CH:$CH,'2020'!$B:$B,'Для расчета ЗП'!$A7,'2020'!$G:$G,4)</f>
        <v>79829619</v>
      </c>
      <c r="BW7" s="245">
        <f>SUMIFS('2020'!$P:$P,'2020'!$B:$B,'Для расчета ЗП'!$A7,'2020'!$G:$G,4)</f>
        <v>160</v>
      </c>
      <c r="BX7" s="251">
        <f>SUMIFS('2020'!$BL:$BL,'2020'!$B:$B,'Для расчета ЗП'!$A7,'2020'!$G:$G,4)</f>
        <v>12130980</v>
      </c>
      <c r="BY7" s="251">
        <f t="shared" si="42"/>
        <v>1834669</v>
      </c>
      <c r="BZ7" s="251">
        <f>SUMIFS('2020'!$AQ:$AQ,'2020'!$B:$B,'Для расчета ЗП'!$A7,'2020'!$G:$G,4)+SUMIFS('2020'!$BH:$BH,'2020'!$B:$B,'Для расчета ЗП'!$A7,'2020'!$G:$G,4)</f>
        <v>6505920</v>
      </c>
      <c r="CA7" s="251">
        <f>SUMIFS('2020'!$BM:$BM,'2020'!$B:$B,'Для расчета ЗП'!$A7,'2020'!$G:$G,4)+SUMIFS('2020'!$CD:$CD,'2020'!$B:$B,'Для расчета ЗП'!$A7,'2020'!$G:$G,4)</f>
        <v>8340589</v>
      </c>
      <c r="CB7" s="251">
        <f t="shared" si="43"/>
        <v>375155</v>
      </c>
      <c r="CC7" s="251">
        <f>SUMIFS('2020'!$BB:$BB,'2020'!$B:$B,'Для расчета ЗП'!$A7,'2020'!$G:$G,4)</f>
        <v>339200</v>
      </c>
      <c r="CD7" s="251">
        <f>SUMIFS('2020'!$BX:$BX,'2020'!$B:$B,'Для расчета ЗП'!$A7,'2020'!$G:$G,4)</f>
        <v>714355</v>
      </c>
      <c r="CE7" s="251"/>
      <c r="CF7" s="251">
        <f t="shared" si="44"/>
        <v>14340804</v>
      </c>
      <c r="CG7" s="251"/>
      <c r="CH7" s="251">
        <f>SUMIFS('2020'!$CH:$CH,'2020'!$B:$B,'Для расчета ЗП'!$A7,'2020'!$G:$G,4)</f>
        <v>14340804</v>
      </c>
      <c r="CI7" s="252">
        <f>SUMIF('2020'!$B:$B,'Для расчета ЗП'!$A7,('2020'!$P:$P))</f>
        <v>998</v>
      </c>
      <c r="CJ7" s="251">
        <f>SUMIF('2020'!$B:$B,'Для расчета ЗП'!$A7,('2020'!$BL:$BL))</f>
        <v>78772247</v>
      </c>
      <c r="CK7" s="253">
        <f>SUMIF('2020'!$B:$B,'Для расчета ЗП'!$A7,('2020'!$CH:$CH))</f>
        <v>94170423</v>
      </c>
      <c r="CL7" s="254">
        <f t="shared" si="45"/>
        <v>-79829.7</v>
      </c>
      <c r="CM7" s="239"/>
      <c r="CN7" s="255">
        <f t="shared" si="46"/>
        <v>79829.7</v>
      </c>
      <c r="CO7" s="255">
        <f t="shared" si="47"/>
        <v>0</v>
      </c>
      <c r="CP7" s="239" t="e">
        <f t="shared" si="48"/>
        <v>#DIV/0!</v>
      </c>
      <c r="CQ7" s="239" t="e">
        <f t="shared" si="49"/>
        <v>#DIV/0!</v>
      </c>
      <c r="CR7" s="255" t="e">
        <f t="shared" si="50"/>
        <v>#DIV/0!</v>
      </c>
      <c r="CS7" s="255" t="e">
        <f t="shared" si="51"/>
        <v>#DIV/0!</v>
      </c>
      <c r="CT7" s="256" t="e">
        <f t="shared" si="52"/>
        <v>#DIV/0!</v>
      </c>
      <c r="CU7" s="248" t="e">
        <f>ROUND(SUMIFS(#REF!,#REF!,'Для расчета ЗП'!$A7,#REF!,1),1)</f>
        <v>#REF!</v>
      </c>
      <c r="CV7" s="248" t="e">
        <f>ROUND(SUMIFS(#REF!,#REF!,'Для расчета ЗП'!$A7,#REF!,2),1)</f>
        <v>#REF!</v>
      </c>
      <c r="CW7" s="248" t="e">
        <f>ROUND(SUMIFS(#REF!,#REF!,'Для расчета ЗП'!$A7,#REF!,3),1)</f>
        <v>#REF!</v>
      </c>
      <c r="CX7" s="257" t="e">
        <f t="shared" si="53"/>
        <v>#REF!</v>
      </c>
      <c r="CY7" s="257" t="e">
        <f>ROUND((SUMIF('2020'!$B:$B,'Для расчета ЗП'!$A7,('2020'!$BM:$BM))-SUMIFS('2020'!$BM:$BM,'2020'!$B:$B,'Для расчета ЗП'!$A7,'2020'!$G:$G,4)),1)-CX7</f>
        <v>#REF!</v>
      </c>
      <c r="CZ7" s="246">
        <f>SUMIFS('2020'!$P:$P,'2020'!$B:$B,'Для расчета ЗП'!$A7,'2020'!$G:$G,3,'2020'!$I:$I,3)</f>
        <v>0</v>
      </c>
      <c r="DA7" s="247">
        <f>ROUND((SUMIF('2020'!$B:$B,'Для расчета ЗП'!$A7,('2020'!$BL:$BL))-SUMIFS('2020'!$BL:$BL,'2020'!$B:$B,'Для расчета ЗП'!$A7,'2020'!$G:$G,4))/1000,1)</f>
        <v>66641.3</v>
      </c>
      <c r="DB7" s="247">
        <f t="shared" si="54"/>
        <v>11611.1</v>
      </c>
      <c r="DC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DD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DE7" s="247">
        <f t="shared" si="55"/>
        <v>1577.3</v>
      </c>
      <c r="DF7" s="248">
        <f>ROUND((SUMIF('2020'!$B:$B,'Для расчета ЗП'!$A7,('2020'!$BB:$BB))-SUMIFS('2020'!$BB:$BB,'2020'!$B:$B,'Для расчета ЗП'!$A7,'2020'!$G:$G,4))/1000,1)</f>
        <v>1360.9</v>
      </c>
      <c r="DG7" s="248">
        <f>ROUND((SUMIF('2020'!$B:$B,'Для расчета ЗП'!$A7,('2020'!$BX:$BX))-SUMIFS('2020'!$BX:$BX,'2020'!$B:$B,'Для расчета ЗП'!$A7,'2020'!$G:$G,4))/1000,1)</f>
        <v>2938.2</v>
      </c>
      <c r="DH7" s="247">
        <f t="shared" si="56"/>
        <v>79829.7</v>
      </c>
      <c r="DI7" s="247">
        <v>7929.9</v>
      </c>
      <c r="DJ7" s="249">
        <f t="shared" si="14"/>
        <v>87759.6</v>
      </c>
      <c r="DK7" s="248">
        <v>97963.5</v>
      </c>
      <c r="DL7" s="248">
        <f t="shared" si="57"/>
        <v>10203.9</v>
      </c>
      <c r="DM7" s="249">
        <f>DH7*DH23</f>
        <v>0</v>
      </c>
      <c r="DN7" s="250">
        <f t="shared" si="58"/>
        <v>7929.9</v>
      </c>
      <c r="DO7" s="250">
        <f t="shared" si="59"/>
        <v>-79829.7</v>
      </c>
      <c r="DP7" s="251">
        <f t="shared" si="15"/>
        <v>7929.9</v>
      </c>
      <c r="DQ7" s="251">
        <f>SUMIF('2020'!$B:$B,'Для расчета ЗП'!$A7,('2020'!$CH:$CH))-SUMIFS('2020'!$CH:$CH,'2020'!$B:$B,'Для расчета ЗП'!$A7,'2020'!$G:$G,4)</f>
        <v>79829619</v>
      </c>
      <c r="DR7" s="245">
        <f>SUMIFS('2020'!$P:$P,'2020'!$B:$B,'Для расчета ЗП'!$A7,'2020'!$G:$G,4)</f>
        <v>160</v>
      </c>
      <c r="DS7" s="251">
        <f>SUMIFS('2020'!$BL:$BL,'2020'!$B:$B,'Для расчета ЗП'!$A7,'2020'!$G:$G,4)</f>
        <v>12130980</v>
      </c>
      <c r="DT7" s="251">
        <f t="shared" si="60"/>
        <v>1834669</v>
      </c>
      <c r="DU7" s="251">
        <f>SUMIFS('2020'!$AQ:$AQ,'2020'!$B:$B,'Для расчета ЗП'!$A7,'2020'!$G:$G,4)+SUMIFS('2020'!$BH:$BH,'2020'!$B:$B,'Для расчета ЗП'!$A7,'2020'!$G:$G,4)</f>
        <v>6505920</v>
      </c>
      <c r="DV7" s="251">
        <f>SUMIFS('2020'!$BM:$BM,'2020'!$B:$B,'Для расчета ЗП'!$A7,'2020'!$G:$G,4)+SUMIFS('2020'!$CD:$CD,'2020'!$B:$B,'Для расчета ЗП'!$A7,'2020'!$G:$G,4)</f>
        <v>8340589</v>
      </c>
      <c r="DW7" s="251">
        <f t="shared" si="61"/>
        <v>375155</v>
      </c>
      <c r="DX7" s="251">
        <f>SUMIFS('2020'!$BB:$BB,'2020'!$B:$B,'Для расчета ЗП'!$A7,'2020'!$G:$G,4)</f>
        <v>339200</v>
      </c>
      <c r="DY7" s="251">
        <f>SUMIFS('2020'!$BX:$BX,'2020'!$B:$B,'Для расчета ЗП'!$A7,'2020'!$G:$G,4)</f>
        <v>714355</v>
      </c>
      <c r="DZ7" s="251"/>
      <c r="EA7" s="251">
        <f t="shared" si="62"/>
        <v>14340804</v>
      </c>
      <c r="EB7" s="251"/>
      <c r="EC7" s="251">
        <f>SUMIFS('2020'!$CH:$CH,'2020'!$B:$B,'Для расчета ЗП'!$A7,'2020'!$G:$G,4)</f>
        <v>14340804</v>
      </c>
      <c r="ED7" s="252">
        <f>SUMIF('2020'!$B:$B,'Для расчета ЗП'!$A7,('2020'!$P:$P))</f>
        <v>998</v>
      </c>
      <c r="EE7" s="251">
        <f>SUMIF('2020'!$B:$B,'Для расчета ЗП'!$A7,('2020'!$BL:$BL))</f>
        <v>78772247</v>
      </c>
      <c r="EF7" s="253">
        <f>SUMIF('2020'!$B:$B,'Для расчета ЗП'!$A7,('2020'!$CH:$CH))</f>
        <v>94170423</v>
      </c>
      <c r="EG7" s="254">
        <f t="shared" si="16"/>
        <v>-79829.7</v>
      </c>
      <c r="EH7" s="239"/>
      <c r="EI7" s="239"/>
      <c r="EJ7" s="255">
        <f t="shared" si="17"/>
        <v>0</v>
      </c>
      <c r="EK7" s="239" t="e">
        <f t="shared" si="63"/>
        <v>#DIV/0!</v>
      </c>
      <c r="EL7" s="239" t="e">
        <f t="shared" si="64"/>
        <v>#DIV/0!</v>
      </c>
      <c r="EM7" s="255" t="e">
        <f t="shared" si="18"/>
        <v>#DIV/0!</v>
      </c>
      <c r="EN7" s="255" t="e">
        <f t="shared" si="19"/>
        <v>#DIV/0!</v>
      </c>
      <c r="EO7" s="256" t="e">
        <f t="shared" si="20"/>
        <v>#DIV/0!</v>
      </c>
      <c r="EP7" s="255" t="e">
        <f>ROUND((SUMIF(#REF!,#REF!,(#REF!))-SUMIFS(#REF!,#REF!,#REF!,#REF!,4)),1)</f>
        <v>#REF!</v>
      </c>
      <c r="EQ7" s="255" t="e">
        <f>EP7*#REF!</f>
        <v>#REF!</v>
      </c>
      <c r="ER7" s="262" t="e">
        <f>ROUND(SUMIFS(#REF!,#REF!,'Для расчета ЗП'!$A7,#REF!,1),1)</f>
        <v>#REF!</v>
      </c>
      <c r="ES7" s="262" t="e">
        <f>ROUND(SUMIFS(#REF!,#REF!,'Для расчета ЗП'!$A7,#REF!,1),1)</f>
        <v>#REF!</v>
      </c>
      <c r="ET7" s="262" t="e">
        <f>ROUND(SUMIFS(#REF!,#REF!,'Для расчета ЗП'!$A7,#REF!,1),1)</f>
        <v>#REF!</v>
      </c>
      <c r="EU7" s="263" t="e">
        <f>ROUND((SUMIF(#REF!,#REF!,(#REF!))-SUMIFS(#REF!,#REF!,#REF!,#REF!,4)),1)</f>
        <v>#REF!</v>
      </c>
      <c r="EV7" s="263" t="e">
        <f>EU7*#REF!</f>
        <v>#REF!</v>
      </c>
    </row>
    <row r="8" spans="1:152" ht="45" x14ac:dyDescent="0.25">
      <c r="A8" s="6">
        <v>4</v>
      </c>
      <c r="B8" s="7" t="s">
        <v>46</v>
      </c>
      <c r="C8" s="38">
        <f>SUMIF('2020'!$B:$B,'Для расчета ЗП'!$A8,('2020'!$P:$P))-SUMIFS('2020'!$P:$P,'2020'!$B:$B,'Для расчета ЗП'!$A8,'2020'!$G:$G,4)</f>
        <v>714</v>
      </c>
      <c r="D8" s="38">
        <f>SUMIFS('2020'!$P:$P,'2020'!$B:$B,'Для расчета ЗП'!$A8,'2020'!$G:$G,1,'2020'!$I:$I,0)</f>
        <v>437</v>
      </c>
      <c r="E8" s="38">
        <f>SUMIFS('2020'!$P:$P,'2020'!$B:$B,'Для расчета ЗП'!$A8,'2020'!$G:$G,1,'2020'!$I:$I,3)</f>
        <v>205</v>
      </c>
      <c r="F8" s="38">
        <f>SUMIFS('2020'!$P:$P,'2020'!$B:$B,'Для расчета ЗП'!$A8,'2020'!$G:$G,2,'2020'!$I:$I,0)</f>
        <v>30</v>
      </c>
      <c r="G8" s="38">
        <f>SUMIFS('2020'!$P:$P,'2020'!$B:$B,'Для расчета ЗП'!$A8,'2020'!$G:$G,2,'2020'!$I:$I,3)</f>
        <v>30</v>
      </c>
      <c r="H8" s="38">
        <f>SUMIFS('2020'!$P:$P,'2020'!$B:$B,'Для расчета ЗП'!$A8,'2020'!$G:$G,3,'2020'!$I:$I,0)</f>
        <v>12</v>
      </c>
      <c r="I8" s="38">
        <f>SUMIFS('2020'!$P:$P,'2020'!$B:$B,'Для расчета ЗП'!$A8,'2020'!$G:$G,3,'2020'!$I:$I,3)</f>
        <v>0</v>
      </c>
      <c r="J8" s="66">
        <f>ROUND((SUMIF('2020'!$B:$B,'Для расчета ЗП'!$A8,('2020'!$BL:$BL))-SUMIFS('2020'!$BL:$BL,'2020'!$B:$B,'Для расчета ЗП'!$A8,'2020'!$G:$G,4))/1000,1)</f>
        <v>66725.2</v>
      </c>
      <c r="K8" s="66">
        <f t="shared" si="21"/>
        <v>42603.5</v>
      </c>
      <c r="L8" s="37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M8" s="37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N8" s="66">
        <f t="shared" si="22"/>
        <v>3133</v>
      </c>
      <c r="O8" s="37">
        <f>ROUND((SUMIF('2020'!$B:$B,'Для расчета ЗП'!$A8,('2020'!$BB:$BB))-SUMIFS('2020'!$BB:$BB,'2020'!$B:$B,'Для расчета ЗП'!$A8,'2020'!$G:$G,4))/1000,1)</f>
        <v>1346.9</v>
      </c>
      <c r="P8" s="37">
        <f>ROUND((SUMIF('2020'!$B:$B,'Для расчета ЗП'!$A8,('2020'!$BX:$BX))-SUMIFS('2020'!$BX:$BX,'2020'!$B:$B,'Для расчета ЗП'!$A8,'2020'!$G:$G,4))/1000,1)</f>
        <v>4479.8999999999996</v>
      </c>
      <c r="Q8" s="163">
        <f t="shared" si="23"/>
        <v>112461.7</v>
      </c>
      <c r="R8" s="66">
        <v>5967</v>
      </c>
      <c r="S8" s="144">
        <f t="shared" si="0"/>
        <v>118428.7</v>
      </c>
      <c r="T8" s="139">
        <v>121369.2</v>
      </c>
      <c r="U8" s="139">
        <f t="shared" si="24"/>
        <v>2940.5</v>
      </c>
      <c r="V8" s="167">
        <f>Q8*Q23</f>
        <v>73949.87</v>
      </c>
      <c r="W8" s="205">
        <f t="shared" si="25"/>
        <v>79916.87</v>
      </c>
      <c r="X8" s="187">
        <f t="shared" si="26"/>
        <v>-38511.83</v>
      </c>
      <c r="Y8" s="46">
        <f t="shared" si="1"/>
        <v>79916.899999999994</v>
      </c>
      <c r="Z8" s="46">
        <f>SUMIF('2020'!$B:$B,'Для расчета ЗП'!$A8,('2020'!$CH:$CH))-SUMIFS('2020'!$CH:$CH,'2020'!$B:$B,'Для расчета ЗП'!$A8,'2020'!$G:$G,4)</f>
        <v>112461693</v>
      </c>
      <c r="AA8" s="79">
        <f>SUMIFS('2020'!$P:$P,'2020'!$B:$B,'Для расчета ЗП'!$A8,'2020'!$G:$G,4)</f>
        <v>0</v>
      </c>
      <c r="AB8" s="46">
        <f>SUMIFS('2020'!$BL:$BL,'2020'!$B:$B,'Для расчета ЗП'!$A8,'2020'!$G:$G,4)</f>
        <v>0</v>
      </c>
      <c r="AC8" s="46">
        <f t="shared" si="27"/>
        <v>0</v>
      </c>
      <c r="AD8" s="46">
        <f>SUMIFS('2020'!$AQ:$AQ,'2020'!$B:$B,'Для расчета ЗП'!$A8,'2020'!$G:$G,4)+SUMIFS('2020'!$BH:$BH,'2020'!$B:$B,'Для расчета ЗП'!$A8,'2020'!$G:$G,4)</f>
        <v>0</v>
      </c>
      <c r="AE8" s="46">
        <f>SUMIFS('2020'!$BM:$BM,'2020'!$B:$B,'Для расчета ЗП'!$A8,'2020'!$G:$G,4)+SUMIFS('2020'!$CD:$CD,'2020'!$B:$B,'Для расчета ЗП'!$A8,'2020'!$G:$G,4)</f>
        <v>0</v>
      </c>
      <c r="AF8" s="46">
        <f t="shared" si="28"/>
        <v>0</v>
      </c>
      <c r="AG8" s="46">
        <f>SUMIFS('2020'!$BB:$BB,'2020'!$B:$B,'Для расчета ЗП'!$A8,'2020'!$G:$G,4)</f>
        <v>0</v>
      </c>
      <c r="AH8" s="46">
        <f>SUMIFS('2020'!$BX:$BX,'2020'!$B:$B,'Для расчета ЗП'!$A8,'2020'!$G:$G,4)</f>
        <v>0</v>
      </c>
      <c r="AI8" s="46"/>
      <c r="AJ8" s="46">
        <f t="shared" si="29"/>
        <v>0</v>
      </c>
      <c r="AK8" s="46"/>
      <c r="AL8" s="46">
        <f>SUMIFS('2020'!$CH:$CH,'2020'!$B:$B,'Для расчета ЗП'!$A8,'2020'!$G:$G,4)</f>
        <v>0</v>
      </c>
      <c r="AM8" s="198">
        <f>SUMIF('2020'!$B:$B,'Для расчета ЗП'!$A8,('2020'!$P:$P))</f>
        <v>714</v>
      </c>
      <c r="AN8" s="46">
        <f>SUMIF('2020'!$B:$B,'Для расчета ЗП'!$A8,('2020'!$BL:$BL))</f>
        <v>66725166</v>
      </c>
      <c r="AO8" s="199">
        <f>SUMIF('2020'!$B:$B,'Для расчета ЗП'!$A8,('2020'!$CH:$CH))</f>
        <v>112461693</v>
      </c>
      <c r="AP8" s="48">
        <f t="shared" si="2"/>
        <v>-38511.800000000003</v>
      </c>
      <c r="AS8" s="105">
        <f t="shared" si="3"/>
        <v>73949.899999999994</v>
      </c>
      <c r="AT8">
        <f t="shared" si="30"/>
        <v>3.0197833029973E-2</v>
      </c>
      <c r="AU8">
        <f t="shared" si="31"/>
        <v>23679</v>
      </c>
      <c r="AV8" s="105">
        <f t="shared" si="4"/>
        <v>56237.9</v>
      </c>
      <c r="AW8" s="105">
        <f t="shared" si="5"/>
        <v>-62190.8</v>
      </c>
      <c r="AX8" s="111">
        <f t="shared" si="6"/>
        <v>0.44700000000000001</v>
      </c>
      <c r="AY8" s="37">
        <f>ROUND(SUMIFS('2020'!$BM:$BM,'2020'!$B:$B,'Для расчета ЗП'!$A8,'2020'!$G:$G,1),1)</f>
        <v>60359482</v>
      </c>
      <c r="AZ8" s="37">
        <f>ROUND(SUMIFS('2020'!$BM:$BM,'2020'!$B:$B,'Для расчета ЗП'!$A8,'2020'!$G:$G,2),1)</f>
        <v>5223417</v>
      </c>
      <c r="BA8" s="37">
        <f>ROUND(SUMIFS('2020'!$BM:$BM,'2020'!$B:$B,'Для расчета ЗП'!$A8,'2020'!$G:$G,3),1)</f>
        <v>1908218</v>
      </c>
      <c r="BB8" s="39">
        <f t="shared" si="32"/>
        <v>67491117</v>
      </c>
      <c r="BC8" s="39">
        <f>ROUND((SUMIF('2020'!$B:$B,'Для расчета ЗП'!$A8,('2020'!$BM:$BM))-SUMIFS('2020'!$BM:$BM,'2020'!$B:$B,'Для расчета ЗП'!$A8,'2020'!$G:$G,4)),1)-BB8</f>
        <v>0</v>
      </c>
      <c r="BD8" s="39">
        <f>BB8*'Свод 2020'!AA$27</f>
        <v>71665770.980000004</v>
      </c>
      <c r="BE8" s="246">
        <f>SUMIFS('2020'!$P:$P,'2020'!$B:$B,'Для расчета ЗП'!$A8,'2020'!$G:$G,3,'2020'!$I:$I,3)</f>
        <v>0</v>
      </c>
      <c r="BF8" s="247">
        <f>ROUND((SUMIF('2020'!$B:$B,'Для расчета ЗП'!$A8,('2020'!$BL:$BL))-SUMIFS('2020'!$BL:$BL,'2020'!$B:$B,'Для расчета ЗП'!$A8,'2020'!$G:$G,4))/1000,1)</f>
        <v>66725.2</v>
      </c>
      <c r="BG8" s="247">
        <f t="shared" si="33"/>
        <v>42603.5</v>
      </c>
      <c r="BH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BI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BJ8" s="247">
        <f t="shared" si="34"/>
        <v>3133</v>
      </c>
      <c r="BK8" s="248">
        <f>ROUND((SUMIF('2020'!$B:$B,'Для расчета ЗП'!$A8,('2020'!$BB:$BB))-SUMIFS('2020'!$BB:$BB,'2020'!$B:$B,'Для расчета ЗП'!$A8,'2020'!$G:$G,4))/1000,1)</f>
        <v>1346.9</v>
      </c>
      <c r="BL8" s="248">
        <f>ROUND((SUMIF('2020'!$B:$B,'Для расчета ЗП'!$A8,('2020'!$BX:$BX))-SUMIFS('2020'!$BX:$BX,'2020'!$B:$B,'Для расчета ЗП'!$A8,'2020'!$G:$G,4))/1000,1)</f>
        <v>4479.8999999999996</v>
      </c>
      <c r="BM8" s="247">
        <f t="shared" si="35"/>
        <v>112461.7</v>
      </c>
      <c r="BN8" s="247">
        <v>1529.9</v>
      </c>
      <c r="BO8" s="249">
        <f t="shared" si="36"/>
        <v>113991.6</v>
      </c>
      <c r="BP8" s="248">
        <v>83545.2</v>
      </c>
      <c r="BQ8" s="248">
        <f t="shared" si="37"/>
        <v>-30446.400000000001</v>
      </c>
      <c r="BR8" s="249">
        <f t="shared" si="38"/>
        <v>0</v>
      </c>
      <c r="BS8" s="250">
        <f t="shared" si="39"/>
        <v>1529.9</v>
      </c>
      <c r="BT8" s="250">
        <f t="shared" si="40"/>
        <v>-112461.7</v>
      </c>
      <c r="BU8" s="251">
        <f t="shared" si="41"/>
        <v>1529.9</v>
      </c>
      <c r="BV8" s="251">
        <f>SUMIF('2020'!$B:$B,'Для расчета ЗП'!$A8,('2020'!$CH:$CH))-SUMIFS('2020'!$CH:$CH,'2020'!$B:$B,'Для расчета ЗП'!$A8,'2020'!$G:$G,4)</f>
        <v>112461693</v>
      </c>
      <c r="BW8" s="245">
        <f>SUMIFS('2020'!$P:$P,'2020'!$B:$B,'Для расчета ЗП'!$A8,'2020'!$G:$G,4)</f>
        <v>0</v>
      </c>
      <c r="BX8" s="251">
        <f>SUMIFS('2020'!$BL:$BL,'2020'!$B:$B,'Для расчета ЗП'!$A8,'2020'!$G:$G,4)</f>
        <v>0</v>
      </c>
      <c r="BY8" s="251">
        <f t="shared" si="42"/>
        <v>0</v>
      </c>
      <c r="BZ8" s="251">
        <f>SUMIFS('2020'!$AQ:$AQ,'2020'!$B:$B,'Для расчета ЗП'!$A8,'2020'!$G:$G,4)+SUMIFS('2020'!$BH:$BH,'2020'!$B:$B,'Для расчета ЗП'!$A8,'2020'!$G:$G,4)</f>
        <v>0</v>
      </c>
      <c r="CA8" s="251">
        <f>SUMIFS('2020'!$BM:$BM,'2020'!$B:$B,'Для расчета ЗП'!$A8,'2020'!$G:$G,4)+SUMIFS('2020'!$CD:$CD,'2020'!$B:$B,'Для расчета ЗП'!$A8,'2020'!$G:$G,4)</f>
        <v>0</v>
      </c>
      <c r="CB8" s="251">
        <f t="shared" si="43"/>
        <v>0</v>
      </c>
      <c r="CC8" s="251">
        <f>SUMIFS('2020'!$BB:$BB,'2020'!$B:$B,'Для расчета ЗП'!$A8,'2020'!$G:$G,4)</f>
        <v>0</v>
      </c>
      <c r="CD8" s="251">
        <f>SUMIFS('2020'!$BX:$BX,'2020'!$B:$B,'Для расчета ЗП'!$A8,'2020'!$G:$G,4)</f>
        <v>0</v>
      </c>
      <c r="CE8" s="251"/>
      <c r="CF8" s="251">
        <f t="shared" si="44"/>
        <v>0</v>
      </c>
      <c r="CG8" s="251"/>
      <c r="CH8" s="251">
        <f>SUMIFS('2020'!$CH:$CH,'2020'!$B:$B,'Для расчета ЗП'!$A8,'2020'!$G:$G,4)</f>
        <v>0</v>
      </c>
      <c r="CI8" s="252">
        <f>SUMIF('2020'!$B:$B,'Для расчета ЗП'!$A8,('2020'!$P:$P))</f>
        <v>714</v>
      </c>
      <c r="CJ8" s="251">
        <f>SUMIF('2020'!$B:$B,'Для расчета ЗП'!$A8,('2020'!$BL:$BL))</f>
        <v>66725166</v>
      </c>
      <c r="CK8" s="253">
        <f>SUMIF('2020'!$B:$B,'Для расчета ЗП'!$A8,('2020'!$CH:$CH))</f>
        <v>112461693</v>
      </c>
      <c r="CL8" s="254">
        <f t="shared" si="45"/>
        <v>-112461.7</v>
      </c>
      <c r="CM8" s="239"/>
      <c r="CN8" s="255">
        <f t="shared" si="46"/>
        <v>112461.7</v>
      </c>
      <c r="CO8" s="255">
        <f t="shared" si="47"/>
        <v>0</v>
      </c>
      <c r="CP8" s="239" t="e">
        <f t="shared" si="48"/>
        <v>#DIV/0!</v>
      </c>
      <c r="CQ8" s="239" t="e">
        <f t="shared" si="49"/>
        <v>#DIV/0!</v>
      </c>
      <c r="CR8" s="255" t="e">
        <f t="shared" si="50"/>
        <v>#DIV/0!</v>
      </c>
      <c r="CS8" s="255" t="e">
        <f t="shared" si="51"/>
        <v>#DIV/0!</v>
      </c>
      <c r="CT8" s="256" t="e">
        <f t="shared" si="52"/>
        <v>#DIV/0!</v>
      </c>
      <c r="CU8" s="248" t="e">
        <f>ROUND(SUMIFS(#REF!,#REF!,'Для расчета ЗП'!$A8,#REF!,1),1)</f>
        <v>#REF!</v>
      </c>
      <c r="CV8" s="248" t="e">
        <f>ROUND(SUMIFS(#REF!,#REF!,'Для расчета ЗП'!$A8,#REF!,2),1)</f>
        <v>#REF!</v>
      </c>
      <c r="CW8" s="248" t="e">
        <f>ROUND(SUMIFS(#REF!,#REF!,'Для расчета ЗП'!$A8,#REF!,3),1)</f>
        <v>#REF!</v>
      </c>
      <c r="CX8" s="257" t="e">
        <f t="shared" si="53"/>
        <v>#REF!</v>
      </c>
      <c r="CY8" s="257" t="e">
        <f>ROUND((SUMIF('2020'!$B:$B,'Для расчета ЗП'!$A8,('2020'!$BM:$BM))-SUMIFS('2020'!$BM:$BM,'2020'!$B:$B,'Для расчета ЗП'!$A8,'2020'!$G:$G,4)),1)-CX8</f>
        <v>#REF!</v>
      </c>
      <c r="CZ8" s="246">
        <f>SUMIFS('2020'!$P:$P,'2020'!$B:$B,'Для расчета ЗП'!$A8,'2020'!$G:$G,3,'2020'!$I:$I,3)</f>
        <v>0</v>
      </c>
      <c r="DA8" s="247">
        <f>ROUND((SUMIF('2020'!$B:$B,'Для расчета ЗП'!$A8,('2020'!$BL:$BL))-SUMIFS('2020'!$BL:$BL,'2020'!$B:$B,'Для расчета ЗП'!$A8,'2020'!$G:$G,4))/1000,1)</f>
        <v>66725.2</v>
      </c>
      <c r="DB8" s="247">
        <f t="shared" si="54"/>
        <v>42603.5</v>
      </c>
      <c r="DC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DD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DE8" s="247">
        <f t="shared" si="55"/>
        <v>3133</v>
      </c>
      <c r="DF8" s="248">
        <f>ROUND((SUMIF('2020'!$B:$B,'Для расчета ЗП'!$A8,('2020'!$BB:$BB))-SUMIFS('2020'!$BB:$BB,'2020'!$B:$B,'Для расчета ЗП'!$A8,'2020'!$G:$G,4))/1000,1)</f>
        <v>1346.9</v>
      </c>
      <c r="DG8" s="248">
        <f>ROUND((SUMIF('2020'!$B:$B,'Для расчета ЗП'!$A8,('2020'!$BX:$BX))-SUMIFS('2020'!$BX:$BX,'2020'!$B:$B,'Для расчета ЗП'!$A8,'2020'!$G:$G,4))/1000,1)</f>
        <v>4479.8999999999996</v>
      </c>
      <c r="DH8" s="247">
        <f t="shared" si="56"/>
        <v>112461.7</v>
      </c>
      <c r="DI8" s="247">
        <v>5967</v>
      </c>
      <c r="DJ8" s="249">
        <f t="shared" si="14"/>
        <v>118428.7</v>
      </c>
      <c r="DK8" s="248">
        <v>121369.2</v>
      </c>
      <c r="DL8" s="248">
        <f t="shared" si="57"/>
        <v>2940.5</v>
      </c>
      <c r="DM8" s="249">
        <f>DH8*DH23</f>
        <v>0</v>
      </c>
      <c r="DN8" s="250">
        <f t="shared" si="58"/>
        <v>5967</v>
      </c>
      <c r="DO8" s="250">
        <f t="shared" si="59"/>
        <v>-112461.7</v>
      </c>
      <c r="DP8" s="251">
        <f t="shared" si="15"/>
        <v>5967</v>
      </c>
      <c r="DQ8" s="251">
        <f>SUMIF('2020'!$B:$B,'Для расчета ЗП'!$A8,('2020'!$CH:$CH))-SUMIFS('2020'!$CH:$CH,'2020'!$B:$B,'Для расчета ЗП'!$A8,'2020'!$G:$G,4)</f>
        <v>112461693</v>
      </c>
      <c r="DR8" s="245">
        <f>SUMIFS('2020'!$P:$P,'2020'!$B:$B,'Для расчета ЗП'!$A8,'2020'!$G:$G,4)</f>
        <v>0</v>
      </c>
      <c r="DS8" s="251">
        <f>SUMIFS('2020'!$BL:$BL,'2020'!$B:$B,'Для расчета ЗП'!$A8,'2020'!$G:$G,4)</f>
        <v>0</v>
      </c>
      <c r="DT8" s="251">
        <f t="shared" si="60"/>
        <v>0</v>
      </c>
      <c r="DU8" s="251">
        <f>SUMIFS('2020'!$AQ:$AQ,'2020'!$B:$B,'Для расчета ЗП'!$A8,'2020'!$G:$G,4)+SUMIFS('2020'!$BH:$BH,'2020'!$B:$B,'Для расчета ЗП'!$A8,'2020'!$G:$G,4)</f>
        <v>0</v>
      </c>
      <c r="DV8" s="251">
        <f>SUMIFS('2020'!$BM:$BM,'2020'!$B:$B,'Для расчета ЗП'!$A8,'2020'!$G:$G,4)+SUMIFS('2020'!$CD:$CD,'2020'!$B:$B,'Для расчета ЗП'!$A8,'2020'!$G:$G,4)</f>
        <v>0</v>
      </c>
      <c r="DW8" s="251">
        <f t="shared" si="61"/>
        <v>0</v>
      </c>
      <c r="DX8" s="251">
        <f>SUMIFS('2020'!$BB:$BB,'2020'!$B:$B,'Для расчета ЗП'!$A8,'2020'!$G:$G,4)</f>
        <v>0</v>
      </c>
      <c r="DY8" s="251">
        <f>SUMIFS('2020'!$BX:$BX,'2020'!$B:$B,'Для расчета ЗП'!$A8,'2020'!$G:$G,4)</f>
        <v>0</v>
      </c>
      <c r="DZ8" s="251"/>
      <c r="EA8" s="251">
        <f t="shared" si="62"/>
        <v>0</v>
      </c>
      <c r="EB8" s="251"/>
      <c r="EC8" s="251">
        <f>SUMIFS('2020'!$CH:$CH,'2020'!$B:$B,'Для расчета ЗП'!$A8,'2020'!$G:$G,4)</f>
        <v>0</v>
      </c>
      <c r="ED8" s="252">
        <f>SUMIF('2020'!$B:$B,'Для расчета ЗП'!$A8,('2020'!$P:$P))</f>
        <v>714</v>
      </c>
      <c r="EE8" s="251">
        <f>SUMIF('2020'!$B:$B,'Для расчета ЗП'!$A8,('2020'!$BL:$BL))</f>
        <v>66725166</v>
      </c>
      <c r="EF8" s="253">
        <f>SUMIF('2020'!$B:$B,'Для расчета ЗП'!$A8,('2020'!$CH:$CH))</f>
        <v>112461693</v>
      </c>
      <c r="EG8" s="254">
        <f t="shared" si="16"/>
        <v>-112461.7</v>
      </c>
      <c r="EH8" s="239"/>
      <c r="EI8" s="239"/>
      <c r="EJ8" s="255">
        <f t="shared" si="17"/>
        <v>0</v>
      </c>
      <c r="EK8" s="239" t="e">
        <f t="shared" si="63"/>
        <v>#DIV/0!</v>
      </c>
      <c r="EL8" s="239" t="e">
        <f t="shared" si="64"/>
        <v>#DIV/0!</v>
      </c>
      <c r="EM8" s="255" t="e">
        <f t="shared" si="18"/>
        <v>#DIV/0!</v>
      </c>
      <c r="EN8" s="255" t="e">
        <f t="shared" si="19"/>
        <v>#DIV/0!</v>
      </c>
      <c r="EO8" s="256" t="e">
        <f t="shared" si="20"/>
        <v>#DIV/0!</v>
      </c>
      <c r="EP8" s="255" t="e">
        <f>ROUND((SUMIF(#REF!,#REF!,(#REF!))-SUMIFS(#REF!,#REF!,#REF!,#REF!,4)),1)</f>
        <v>#REF!</v>
      </c>
      <c r="EQ8" s="255" t="e">
        <f>EP8*#REF!</f>
        <v>#REF!</v>
      </c>
      <c r="ER8" s="262" t="e">
        <f>ROUND(SUMIFS(#REF!,#REF!,'Для расчета ЗП'!$A8,#REF!,1),1)</f>
        <v>#REF!</v>
      </c>
      <c r="ES8" s="262" t="e">
        <f>ROUND(SUMIFS(#REF!,#REF!,'Для расчета ЗП'!$A8,#REF!,1),1)</f>
        <v>#REF!</v>
      </c>
      <c r="ET8" s="262" t="e">
        <f>ROUND(SUMIFS(#REF!,#REF!,'Для расчета ЗП'!$A8,#REF!,1),1)</f>
        <v>#REF!</v>
      </c>
      <c r="EU8" s="263" t="e">
        <f>ROUND((SUMIF(#REF!,#REF!,(#REF!))-SUMIFS(#REF!,#REF!,#REF!,#REF!,4)),1)</f>
        <v>#REF!</v>
      </c>
      <c r="EV8" s="263" t="e">
        <f>EU8*#REF!</f>
        <v>#REF!</v>
      </c>
    </row>
    <row r="9" spans="1:152" ht="60" x14ac:dyDescent="0.25">
      <c r="A9" s="6">
        <v>5</v>
      </c>
      <c r="B9" s="7" t="s">
        <v>47</v>
      </c>
      <c r="C9" s="38">
        <f>SUMIF('2020'!$B:$B,'Для расчета ЗП'!$A9,('2020'!$P:$P))-SUMIFS('2020'!$P:$P,'2020'!$B:$B,'Для расчета ЗП'!$A9,'2020'!$G:$G,4)</f>
        <v>2681</v>
      </c>
      <c r="D9" s="38">
        <f>SUMIFS('2020'!$P:$P,'2020'!$B:$B,'Для расчета ЗП'!$A9,'2020'!$G:$G,1,'2020'!$I:$I,0)</f>
        <v>1564</v>
      </c>
      <c r="E9" s="38">
        <f>SUMIFS('2020'!$P:$P,'2020'!$B:$B,'Для расчета ЗП'!$A9,'2020'!$G:$G,1,'2020'!$I:$I,3)</f>
        <v>875</v>
      </c>
      <c r="F9" s="38">
        <f>SUMIFS('2020'!$P:$P,'2020'!$B:$B,'Для расчета ЗП'!$A9,'2020'!$G:$G,2,'2020'!$I:$I,0)</f>
        <v>149</v>
      </c>
      <c r="G9" s="38">
        <f>SUMIFS('2020'!$P:$P,'2020'!$B:$B,'Для расчета ЗП'!$A9,'2020'!$G:$G,2,'2020'!$I:$I,3)</f>
        <v>52</v>
      </c>
      <c r="H9" s="38">
        <f>SUMIFS('2020'!$P:$P,'2020'!$B:$B,'Для расчета ЗП'!$A9,'2020'!$G:$G,3,'2020'!$I:$I,0)</f>
        <v>32</v>
      </c>
      <c r="I9" s="38">
        <f>SUMIFS('2020'!$P:$P,'2020'!$B:$B,'Для расчета ЗП'!$A9,'2020'!$G:$G,3,'2020'!$I:$I,3)</f>
        <v>0</v>
      </c>
      <c r="J9" s="66">
        <f>ROUND((SUMIF('2020'!$B:$B,'Для расчета ЗП'!$A9,('2020'!$BL:$BL))-SUMIFS('2020'!$BL:$BL,'2020'!$B:$B,'Для расчета ЗП'!$A9,'2020'!$G:$G,4))/1000,1)</f>
        <v>236954</v>
      </c>
      <c r="K9" s="66">
        <f t="shared" si="21"/>
        <v>58991.3</v>
      </c>
      <c r="L9" s="37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M9" s="37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N9" s="66">
        <f t="shared" si="22"/>
        <v>4809.2</v>
      </c>
      <c r="O9" s="37">
        <f>ROUND((SUMIF('2020'!$B:$B,'Для расчета ЗП'!$A9,('2020'!$BB:$BB))-SUMIFS('2020'!$BB:$BB,'2020'!$B:$B,'Для расчета ЗП'!$A9,'2020'!$G:$G,4))/1000,1)</f>
        <v>4912.3999999999996</v>
      </c>
      <c r="P9" s="37">
        <f>ROUND((SUMIF('2020'!$B:$B,'Для расчета ЗП'!$A9,('2020'!$BX:$BX))-SUMIFS('2020'!$BX:$BX,'2020'!$B:$B,'Для расчета ЗП'!$A9,'2020'!$G:$G,4))/1000,1)</f>
        <v>9721.6</v>
      </c>
      <c r="Q9" s="163">
        <f t="shared" si="23"/>
        <v>300754.5</v>
      </c>
      <c r="R9" s="66">
        <v>24219.3</v>
      </c>
      <c r="S9" s="144">
        <f t="shared" si="0"/>
        <v>324973.8</v>
      </c>
      <c r="T9" s="139">
        <v>355143.5</v>
      </c>
      <c r="U9" s="139">
        <f t="shared" si="24"/>
        <v>30169.7</v>
      </c>
      <c r="V9" s="167">
        <f>Q9*Q23</f>
        <v>197762.93</v>
      </c>
      <c r="W9" s="205">
        <f t="shared" si="25"/>
        <v>221982.23</v>
      </c>
      <c r="X9" s="187">
        <f t="shared" si="26"/>
        <v>-102991.57</v>
      </c>
      <c r="Y9" s="46">
        <f t="shared" si="1"/>
        <v>221982.2</v>
      </c>
      <c r="Z9" s="46">
        <f>SUMIF('2020'!$B:$B,'Для расчета ЗП'!$A9,('2020'!$CH:$CH))-SUMIFS('2020'!$CH:$CH,'2020'!$B:$B,'Для расчета ЗП'!$A9,'2020'!$G:$G,4)</f>
        <v>300748920</v>
      </c>
      <c r="AA9" s="79">
        <f>SUMIFS('2020'!$P:$P,'2020'!$B:$B,'Для расчета ЗП'!$A9,'2020'!$G:$G,4)</f>
        <v>418</v>
      </c>
      <c r="AB9" s="46">
        <f>SUMIFS('2020'!$BL:$BL,'2020'!$B:$B,'Для расчета ЗП'!$A9,'2020'!$G:$G,4)</f>
        <v>31627800</v>
      </c>
      <c r="AC9" s="46">
        <f t="shared" si="27"/>
        <v>6824653</v>
      </c>
      <c r="AD9" s="46">
        <f>SUMIFS('2020'!$AQ:$AQ,'2020'!$B:$B,'Для расчета ЗП'!$A9,'2020'!$G:$G,4)+SUMIFS('2020'!$BH:$BH,'2020'!$B:$B,'Для расчета ЗП'!$A9,'2020'!$G:$G,4)</f>
        <v>17277600</v>
      </c>
      <c r="AE9" s="46">
        <f>SUMIFS('2020'!$BM:$BM,'2020'!$B:$B,'Для расчета ЗП'!$A9,'2020'!$G:$G,4)+SUMIFS('2020'!$CD:$CD,'2020'!$B:$B,'Для расчета ЗП'!$A9,'2020'!$G:$G,4)</f>
        <v>24102253</v>
      </c>
      <c r="AF9" s="46">
        <f t="shared" si="28"/>
        <v>876413</v>
      </c>
      <c r="AG9" s="46">
        <f>SUMIFS('2020'!$BB:$BB,'2020'!$B:$B,'Для расчета ЗП'!$A9,'2020'!$G:$G,4)</f>
        <v>886160</v>
      </c>
      <c r="AH9" s="46">
        <f>SUMIFS('2020'!$BX:$BX,'2020'!$B:$B,'Для расчета ЗП'!$A9,'2020'!$G:$G,4)</f>
        <v>1762573</v>
      </c>
      <c r="AI9" s="46"/>
      <c r="AJ9" s="46">
        <f t="shared" si="29"/>
        <v>39328866</v>
      </c>
      <c r="AK9" s="46"/>
      <c r="AL9" s="46">
        <f>SUMIFS('2020'!$CH:$CH,'2020'!$B:$B,'Для расчета ЗП'!$A9,'2020'!$G:$G,4)</f>
        <v>39328866</v>
      </c>
      <c r="AM9" s="198">
        <f>SUMIF('2020'!$B:$B,'Для расчета ЗП'!$A9,('2020'!$P:$P))</f>
        <v>3099</v>
      </c>
      <c r="AN9" s="46">
        <f>SUMIF('2020'!$B:$B,'Для расчета ЗП'!$A9,('2020'!$BL:$BL))</f>
        <v>268581784</v>
      </c>
      <c r="AO9" s="199">
        <f>SUMIF('2020'!$B:$B,'Для расчета ЗП'!$A9,('2020'!$CH:$CH))</f>
        <v>340077786</v>
      </c>
      <c r="AP9" s="48">
        <f t="shared" si="2"/>
        <v>-102991.6</v>
      </c>
      <c r="AS9" s="105">
        <f t="shared" si="3"/>
        <v>197762.9</v>
      </c>
      <c r="AT9">
        <f t="shared" si="30"/>
        <v>8.0757526835374294E-2</v>
      </c>
      <c r="AU9">
        <f t="shared" si="31"/>
        <v>63324.4</v>
      </c>
      <c r="AV9" s="105">
        <f t="shared" si="4"/>
        <v>158657.79999999999</v>
      </c>
      <c r="AW9" s="105">
        <f t="shared" si="5"/>
        <v>-166316</v>
      </c>
      <c r="AX9" s="111">
        <f t="shared" si="6"/>
        <v>0.44700000000000001</v>
      </c>
      <c r="AY9" s="37">
        <f>ROUND(SUMIFS('2020'!$BM:$BM,'2020'!$B:$B,'Для расчета ЗП'!$A9,'2020'!$G:$G,1),1)</f>
        <v>148013312</v>
      </c>
      <c r="AZ9" s="37">
        <f>ROUND(SUMIFS('2020'!$BM:$BM,'2020'!$B:$B,'Для расчета ЗП'!$A9,'2020'!$G:$G,2),1)</f>
        <v>15613521</v>
      </c>
      <c r="BA9" s="37">
        <f>ROUND(SUMIFS('2020'!$BM:$BM,'2020'!$B:$B,'Для расчета ЗП'!$A9,'2020'!$G:$G,3),1)</f>
        <v>3502009</v>
      </c>
      <c r="BB9" s="39">
        <f t="shared" si="32"/>
        <v>167128842</v>
      </c>
      <c r="BC9" s="39">
        <f>ROUND((SUMIF('2020'!$B:$B,'Для расчета ЗП'!$A9,('2020'!$BM:$BM))-SUMIFS('2020'!$BM:$BM,'2020'!$B:$B,'Для расчета ЗП'!$A9,'2020'!$G:$G,4)),1)-BB9</f>
        <v>0</v>
      </c>
      <c r="BD9" s="39">
        <f>BB9*'Свод 2020'!AA$27</f>
        <v>177466574.06999999</v>
      </c>
      <c r="BE9" s="246">
        <f>SUMIFS('2020'!$P:$P,'2020'!$B:$B,'Для расчета ЗП'!$A9,'2020'!$G:$G,3,'2020'!$I:$I,3)</f>
        <v>0</v>
      </c>
      <c r="BF9" s="247">
        <f>ROUND((SUMIF('2020'!$B:$B,'Для расчета ЗП'!$A9,('2020'!$BL:$BL))-SUMIFS('2020'!$BL:$BL,'2020'!$B:$B,'Для расчета ЗП'!$A9,'2020'!$G:$G,4))/1000,1)</f>
        <v>236954</v>
      </c>
      <c r="BG9" s="247">
        <f t="shared" si="33"/>
        <v>58991.3</v>
      </c>
      <c r="BH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BI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BJ9" s="247">
        <f t="shared" si="34"/>
        <v>4809.2</v>
      </c>
      <c r="BK9" s="248">
        <f>ROUND((SUMIF('2020'!$B:$B,'Для расчета ЗП'!$A9,('2020'!$BB:$BB))-SUMIFS('2020'!$BB:$BB,'2020'!$B:$B,'Для расчета ЗП'!$A9,'2020'!$G:$G,4))/1000,1)</f>
        <v>4912.3999999999996</v>
      </c>
      <c r="BL9" s="248">
        <f>ROUND((SUMIF('2020'!$B:$B,'Для расчета ЗП'!$A9,('2020'!$BX:$BX))-SUMIFS('2020'!$BX:$BX,'2020'!$B:$B,'Для расчета ЗП'!$A9,'2020'!$G:$G,4))/1000,1)</f>
        <v>9721.6</v>
      </c>
      <c r="BM9" s="247">
        <f t="shared" si="35"/>
        <v>300754.5</v>
      </c>
      <c r="BN9" s="247">
        <v>1530.9</v>
      </c>
      <c r="BO9" s="249">
        <f t="shared" si="36"/>
        <v>302285.40000000002</v>
      </c>
      <c r="BP9" s="248">
        <v>83546.2</v>
      </c>
      <c r="BQ9" s="248">
        <f t="shared" si="37"/>
        <v>-218739.20000000001</v>
      </c>
      <c r="BR9" s="249">
        <f t="shared" si="38"/>
        <v>0</v>
      </c>
      <c r="BS9" s="250">
        <f t="shared" si="39"/>
        <v>1530.9</v>
      </c>
      <c r="BT9" s="250">
        <f t="shared" si="40"/>
        <v>-300754.5</v>
      </c>
      <c r="BU9" s="251">
        <f t="shared" si="41"/>
        <v>1530.9</v>
      </c>
      <c r="BV9" s="251">
        <f>SUMIF('2020'!$B:$B,'Для расчета ЗП'!$A9,('2020'!$CH:$CH))-SUMIFS('2020'!$CH:$CH,'2020'!$B:$B,'Для расчета ЗП'!$A9,'2020'!$G:$G,4)</f>
        <v>300748920</v>
      </c>
      <c r="BW9" s="245">
        <f>SUMIFS('2020'!$P:$P,'2020'!$B:$B,'Для расчета ЗП'!$A9,'2020'!$G:$G,4)</f>
        <v>418</v>
      </c>
      <c r="BX9" s="251">
        <f>SUMIFS('2020'!$BL:$BL,'2020'!$B:$B,'Для расчета ЗП'!$A9,'2020'!$G:$G,4)</f>
        <v>31627800</v>
      </c>
      <c r="BY9" s="251">
        <f t="shared" si="42"/>
        <v>6824653</v>
      </c>
      <c r="BZ9" s="251">
        <f>SUMIFS('2020'!$AQ:$AQ,'2020'!$B:$B,'Для расчета ЗП'!$A9,'2020'!$G:$G,4)+SUMIFS('2020'!$BH:$BH,'2020'!$B:$B,'Для расчета ЗП'!$A9,'2020'!$G:$G,4)</f>
        <v>17277600</v>
      </c>
      <c r="CA9" s="251">
        <f>SUMIFS('2020'!$BM:$BM,'2020'!$B:$B,'Для расчета ЗП'!$A9,'2020'!$G:$G,4)+SUMIFS('2020'!$CD:$CD,'2020'!$B:$B,'Для расчета ЗП'!$A9,'2020'!$G:$G,4)</f>
        <v>24102253</v>
      </c>
      <c r="CB9" s="251">
        <f t="shared" si="43"/>
        <v>876413</v>
      </c>
      <c r="CC9" s="251">
        <f>SUMIFS('2020'!$BB:$BB,'2020'!$B:$B,'Для расчета ЗП'!$A9,'2020'!$G:$G,4)</f>
        <v>886160</v>
      </c>
      <c r="CD9" s="251">
        <f>SUMIFS('2020'!$BX:$BX,'2020'!$B:$B,'Для расчета ЗП'!$A9,'2020'!$G:$G,4)</f>
        <v>1762573</v>
      </c>
      <c r="CE9" s="251"/>
      <c r="CF9" s="251">
        <f t="shared" si="44"/>
        <v>39328866</v>
      </c>
      <c r="CG9" s="251"/>
      <c r="CH9" s="251">
        <f>SUMIFS('2020'!$CH:$CH,'2020'!$B:$B,'Для расчета ЗП'!$A9,'2020'!$G:$G,4)</f>
        <v>39328866</v>
      </c>
      <c r="CI9" s="252">
        <f>SUMIF('2020'!$B:$B,'Для расчета ЗП'!$A9,('2020'!$P:$P))</f>
        <v>3099</v>
      </c>
      <c r="CJ9" s="251">
        <f>SUMIF('2020'!$B:$B,'Для расчета ЗП'!$A9,('2020'!$BL:$BL))</f>
        <v>268581784</v>
      </c>
      <c r="CK9" s="253">
        <f>SUMIF('2020'!$B:$B,'Для расчета ЗП'!$A9,('2020'!$CH:$CH))</f>
        <v>340077786</v>
      </c>
      <c r="CL9" s="254">
        <f t="shared" si="45"/>
        <v>-300754.5</v>
      </c>
      <c r="CM9" s="239"/>
      <c r="CN9" s="255">
        <f t="shared" si="46"/>
        <v>300754.5</v>
      </c>
      <c r="CO9" s="255">
        <f t="shared" si="47"/>
        <v>0</v>
      </c>
      <c r="CP9" s="239" t="e">
        <f t="shared" si="48"/>
        <v>#DIV/0!</v>
      </c>
      <c r="CQ9" s="239" t="e">
        <f t="shared" si="49"/>
        <v>#DIV/0!</v>
      </c>
      <c r="CR9" s="255" t="e">
        <f t="shared" si="50"/>
        <v>#DIV/0!</v>
      </c>
      <c r="CS9" s="255" t="e">
        <f t="shared" si="51"/>
        <v>#DIV/0!</v>
      </c>
      <c r="CT9" s="256" t="e">
        <f t="shared" si="52"/>
        <v>#DIV/0!</v>
      </c>
      <c r="CU9" s="248" t="e">
        <f>ROUND(SUMIFS(#REF!,#REF!,'Для расчета ЗП'!$A9,#REF!,1),1)</f>
        <v>#REF!</v>
      </c>
      <c r="CV9" s="248" t="e">
        <f>ROUND(SUMIFS(#REF!,#REF!,'Для расчета ЗП'!$A9,#REF!,2),1)</f>
        <v>#REF!</v>
      </c>
      <c r="CW9" s="248" t="e">
        <f>ROUND(SUMIFS(#REF!,#REF!,'Для расчета ЗП'!$A9,#REF!,3),1)</f>
        <v>#REF!</v>
      </c>
      <c r="CX9" s="257" t="e">
        <f t="shared" si="53"/>
        <v>#REF!</v>
      </c>
      <c r="CY9" s="257" t="e">
        <f>ROUND((SUMIF('2020'!$B:$B,'Для расчета ЗП'!$A9,('2020'!$BM:$BM))-SUMIFS('2020'!$BM:$BM,'2020'!$B:$B,'Для расчета ЗП'!$A9,'2020'!$G:$G,4)),1)-CX9</f>
        <v>#REF!</v>
      </c>
      <c r="CZ9" s="246">
        <f>SUMIFS('2020'!$P:$P,'2020'!$B:$B,'Для расчета ЗП'!$A9,'2020'!$G:$G,3,'2020'!$I:$I,3)</f>
        <v>0</v>
      </c>
      <c r="DA9" s="247">
        <f>ROUND((SUMIF('2020'!$B:$B,'Для расчета ЗП'!$A9,('2020'!$BL:$BL))-SUMIFS('2020'!$BL:$BL,'2020'!$B:$B,'Для расчета ЗП'!$A9,'2020'!$G:$G,4))/1000,1)</f>
        <v>236954</v>
      </c>
      <c r="DB9" s="247">
        <f t="shared" si="54"/>
        <v>58991.3</v>
      </c>
      <c r="DC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DD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DE9" s="247">
        <f t="shared" si="55"/>
        <v>4809.2</v>
      </c>
      <c r="DF9" s="248">
        <f>ROUND((SUMIF('2020'!$B:$B,'Для расчета ЗП'!$A9,('2020'!$BB:$BB))-SUMIFS('2020'!$BB:$BB,'2020'!$B:$B,'Для расчета ЗП'!$A9,'2020'!$G:$G,4))/1000,1)</f>
        <v>4912.3999999999996</v>
      </c>
      <c r="DG9" s="248">
        <f>ROUND((SUMIF('2020'!$B:$B,'Для расчета ЗП'!$A9,('2020'!$BX:$BX))-SUMIFS('2020'!$BX:$BX,'2020'!$B:$B,'Для расчета ЗП'!$A9,'2020'!$G:$G,4))/1000,1)</f>
        <v>9721.6</v>
      </c>
      <c r="DH9" s="247">
        <f t="shared" si="56"/>
        <v>300754.5</v>
      </c>
      <c r="DI9" s="247">
        <v>24219.3</v>
      </c>
      <c r="DJ9" s="249">
        <f t="shared" si="14"/>
        <v>324973.8</v>
      </c>
      <c r="DK9" s="248">
        <v>355143.5</v>
      </c>
      <c r="DL9" s="248">
        <f t="shared" si="57"/>
        <v>30169.7</v>
      </c>
      <c r="DM9" s="249">
        <f>DH9*DH23</f>
        <v>0</v>
      </c>
      <c r="DN9" s="250">
        <f t="shared" si="58"/>
        <v>24219.3</v>
      </c>
      <c r="DO9" s="250">
        <f t="shared" si="59"/>
        <v>-300754.5</v>
      </c>
      <c r="DP9" s="251">
        <f t="shared" si="15"/>
        <v>24219.3</v>
      </c>
      <c r="DQ9" s="251">
        <f>SUMIF('2020'!$B:$B,'Для расчета ЗП'!$A9,('2020'!$CH:$CH))-SUMIFS('2020'!$CH:$CH,'2020'!$B:$B,'Для расчета ЗП'!$A9,'2020'!$G:$G,4)</f>
        <v>300748920</v>
      </c>
      <c r="DR9" s="245">
        <f>SUMIFS('2020'!$P:$P,'2020'!$B:$B,'Для расчета ЗП'!$A9,'2020'!$G:$G,4)</f>
        <v>418</v>
      </c>
      <c r="DS9" s="251">
        <f>SUMIFS('2020'!$BL:$BL,'2020'!$B:$B,'Для расчета ЗП'!$A9,'2020'!$G:$G,4)</f>
        <v>31627800</v>
      </c>
      <c r="DT9" s="251">
        <f t="shared" si="60"/>
        <v>6824653</v>
      </c>
      <c r="DU9" s="251">
        <f>SUMIFS('2020'!$AQ:$AQ,'2020'!$B:$B,'Для расчета ЗП'!$A9,'2020'!$G:$G,4)+SUMIFS('2020'!$BH:$BH,'2020'!$B:$B,'Для расчета ЗП'!$A9,'2020'!$G:$G,4)</f>
        <v>17277600</v>
      </c>
      <c r="DV9" s="251">
        <f>SUMIFS('2020'!$BM:$BM,'2020'!$B:$B,'Для расчета ЗП'!$A9,'2020'!$G:$G,4)+SUMIFS('2020'!$CD:$CD,'2020'!$B:$B,'Для расчета ЗП'!$A9,'2020'!$G:$G,4)</f>
        <v>24102253</v>
      </c>
      <c r="DW9" s="251">
        <f t="shared" si="61"/>
        <v>876413</v>
      </c>
      <c r="DX9" s="251">
        <f>SUMIFS('2020'!$BB:$BB,'2020'!$B:$B,'Для расчета ЗП'!$A9,'2020'!$G:$G,4)</f>
        <v>886160</v>
      </c>
      <c r="DY9" s="251">
        <f>SUMIFS('2020'!$BX:$BX,'2020'!$B:$B,'Для расчета ЗП'!$A9,'2020'!$G:$G,4)</f>
        <v>1762573</v>
      </c>
      <c r="DZ9" s="251"/>
      <c r="EA9" s="251">
        <f t="shared" si="62"/>
        <v>39328866</v>
      </c>
      <c r="EB9" s="251"/>
      <c r="EC9" s="251">
        <f>SUMIFS('2020'!$CH:$CH,'2020'!$B:$B,'Для расчета ЗП'!$A9,'2020'!$G:$G,4)</f>
        <v>39328866</v>
      </c>
      <c r="ED9" s="252">
        <f>SUMIF('2020'!$B:$B,'Для расчета ЗП'!$A9,('2020'!$P:$P))</f>
        <v>3099</v>
      </c>
      <c r="EE9" s="251">
        <f>SUMIF('2020'!$B:$B,'Для расчета ЗП'!$A9,('2020'!$BL:$BL))</f>
        <v>268581784</v>
      </c>
      <c r="EF9" s="253">
        <f>SUMIF('2020'!$B:$B,'Для расчета ЗП'!$A9,('2020'!$CH:$CH))</f>
        <v>340077786</v>
      </c>
      <c r="EG9" s="254">
        <f t="shared" si="16"/>
        <v>-300754.5</v>
      </c>
      <c r="EH9" s="239"/>
      <c r="EI9" s="239"/>
      <c r="EJ9" s="255">
        <f t="shared" si="17"/>
        <v>0</v>
      </c>
      <c r="EK9" s="239" t="e">
        <f t="shared" si="63"/>
        <v>#DIV/0!</v>
      </c>
      <c r="EL9" s="239" t="e">
        <f t="shared" si="64"/>
        <v>#DIV/0!</v>
      </c>
      <c r="EM9" s="255" t="e">
        <f t="shared" si="18"/>
        <v>#DIV/0!</v>
      </c>
      <c r="EN9" s="255" t="e">
        <f t="shared" si="19"/>
        <v>#DIV/0!</v>
      </c>
      <c r="EO9" s="256" t="e">
        <f t="shared" si="20"/>
        <v>#DIV/0!</v>
      </c>
      <c r="EP9" s="255" t="e">
        <f>ROUND((SUMIF(#REF!,#REF!,(#REF!))-SUMIFS(#REF!,#REF!,#REF!,#REF!,4)),1)</f>
        <v>#REF!</v>
      </c>
      <c r="EQ9" s="255" t="e">
        <f>EP9*#REF!</f>
        <v>#REF!</v>
      </c>
      <c r="ER9" s="262" t="e">
        <f>ROUND(SUMIFS(#REF!,#REF!,'Для расчета ЗП'!$A9,#REF!,1),1)</f>
        <v>#REF!</v>
      </c>
      <c r="ES9" s="262" t="e">
        <f>ROUND(SUMIFS(#REF!,#REF!,'Для расчета ЗП'!$A9,#REF!,1),1)</f>
        <v>#REF!</v>
      </c>
      <c r="ET9" s="262" t="e">
        <f>ROUND(SUMIFS(#REF!,#REF!,'Для расчета ЗП'!$A9,#REF!,1),1)</f>
        <v>#REF!</v>
      </c>
      <c r="EU9" s="263" t="e">
        <f>ROUND((SUMIF(#REF!,#REF!,(#REF!))-SUMIFS(#REF!,#REF!,#REF!,#REF!,4)),1)</f>
        <v>#REF!</v>
      </c>
      <c r="EV9" s="263" t="e">
        <f>EU9*#REF!</f>
        <v>#REF!</v>
      </c>
    </row>
    <row r="10" spans="1:152" ht="75" x14ac:dyDescent="0.25">
      <c r="A10" s="6">
        <v>6</v>
      </c>
      <c r="B10" s="7" t="s">
        <v>48</v>
      </c>
      <c r="C10" s="38">
        <f>SUMIF('2020'!$B:$B,'Для расчета ЗП'!$A10,('2020'!$P:$P))-SUMIFS('2020'!$P:$P,'2020'!$B:$B,'Для расчета ЗП'!$A10,'2020'!$G:$G,4)</f>
        <v>3657</v>
      </c>
      <c r="D10" s="38">
        <f>SUMIFS('2020'!$P:$P,'2020'!$B:$B,'Для расчета ЗП'!$A10,'2020'!$G:$G,1,'2020'!$I:$I,0)</f>
        <v>2405</v>
      </c>
      <c r="E10" s="38">
        <f>SUMIFS('2020'!$P:$P,'2020'!$B:$B,'Для расчета ЗП'!$A10,'2020'!$G:$G,1,'2020'!$I:$I,3)</f>
        <v>838</v>
      </c>
      <c r="F10" s="38">
        <f>SUMIFS('2020'!$P:$P,'2020'!$B:$B,'Для расчета ЗП'!$A10,'2020'!$G:$G,2,'2020'!$I:$I,0)</f>
        <v>260</v>
      </c>
      <c r="G10" s="38">
        <f>SUMIFS('2020'!$P:$P,'2020'!$B:$B,'Для расчета ЗП'!$A10,'2020'!$G:$G,2,'2020'!$I:$I,3)</f>
        <v>113</v>
      </c>
      <c r="H10" s="38">
        <f>SUMIFS('2020'!$P:$P,'2020'!$B:$B,'Для расчета ЗП'!$A10,'2020'!$G:$G,3,'2020'!$I:$I,0)</f>
        <v>41</v>
      </c>
      <c r="I10" s="38">
        <f>SUMIFS('2020'!$P:$P,'2020'!$B:$B,'Для расчета ЗП'!$A10,'2020'!$G:$G,3,'2020'!$I:$I,3)</f>
        <v>0</v>
      </c>
      <c r="J10" s="66">
        <f>ROUND((SUMIF('2020'!$B:$B,'Для расчета ЗП'!$A10,('2020'!$BL:$BL))-SUMIFS('2020'!$BL:$BL,'2020'!$B:$B,'Для расчета ЗП'!$A10,'2020'!$G:$G,4))/1000,1)</f>
        <v>368189.2</v>
      </c>
      <c r="K10" s="66">
        <f t="shared" si="21"/>
        <v>329018.5</v>
      </c>
      <c r="L10" s="37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M10" s="37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N10" s="66">
        <f t="shared" si="22"/>
        <v>12000</v>
      </c>
      <c r="O10" s="37">
        <f>ROUND((SUMIF('2020'!$B:$B,'Для расчета ЗП'!$A10,('2020'!$BB:$BB))-SUMIFS('2020'!$BB:$BB,'2020'!$B:$B,'Для расчета ЗП'!$A10,'2020'!$G:$G,4))/1000,1)</f>
        <v>7500</v>
      </c>
      <c r="P10" s="37">
        <f>ROUND((SUMIF('2020'!$B:$B,'Для расчета ЗП'!$A10,('2020'!$BX:$BX))-SUMIFS('2020'!$BX:$BX,'2020'!$B:$B,'Для расчета ЗП'!$A10,'2020'!$G:$G,4))/1000,1)</f>
        <v>19500</v>
      </c>
      <c r="Q10" s="163">
        <f t="shared" si="23"/>
        <v>709207.7</v>
      </c>
      <c r="R10" s="66">
        <v>53347.6</v>
      </c>
      <c r="S10" s="144">
        <f t="shared" si="0"/>
        <v>762555.3</v>
      </c>
      <c r="T10" s="139">
        <v>809681.4</v>
      </c>
      <c r="U10" s="139">
        <f t="shared" si="24"/>
        <v>47126.1</v>
      </c>
      <c r="V10" s="167">
        <f>Q10*Q23</f>
        <v>466343.79</v>
      </c>
      <c r="W10" s="205">
        <f t="shared" si="25"/>
        <v>519691.39</v>
      </c>
      <c r="X10" s="187">
        <f t="shared" si="26"/>
        <v>-242863.91</v>
      </c>
      <c r="Y10" s="46">
        <f t="shared" si="1"/>
        <v>519691.4</v>
      </c>
      <c r="Z10" s="46">
        <f>SUMIF('2020'!$B:$B,'Для расчета ЗП'!$A10,('2020'!$CH:$CH))-SUMIFS('2020'!$CH:$CH,'2020'!$B:$B,'Для расчета ЗП'!$A10,'2020'!$G:$G,4)</f>
        <v>709207749</v>
      </c>
      <c r="AA10" s="79">
        <f>SUMIFS('2020'!$P:$P,'2020'!$B:$B,'Для расчета ЗП'!$A10,'2020'!$G:$G,4)</f>
        <v>0</v>
      </c>
      <c r="AB10" s="46">
        <f>SUMIFS('2020'!$BL:$BL,'2020'!$B:$B,'Для расчета ЗП'!$A10,'2020'!$G:$G,4)</f>
        <v>0</v>
      </c>
      <c r="AC10" s="46">
        <f t="shared" si="27"/>
        <v>0</v>
      </c>
      <c r="AD10" s="46">
        <f>SUMIFS('2020'!$AQ:$AQ,'2020'!$B:$B,'Для расчета ЗП'!$A10,'2020'!$G:$G,4)+SUMIFS('2020'!$BH:$BH,'2020'!$B:$B,'Для расчета ЗП'!$A10,'2020'!$G:$G,4)</f>
        <v>0</v>
      </c>
      <c r="AE10" s="46">
        <f>SUMIFS('2020'!$BM:$BM,'2020'!$B:$B,'Для расчета ЗП'!$A10,'2020'!$G:$G,4)+SUMIFS('2020'!$CD:$CD,'2020'!$B:$B,'Для расчета ЗП'!$A10,'2020'!$G:$G,4)</f>
        <v>0</v>
      </c>
      <c r="AF10" s="46">
        <f t="shared" si="28"/>
        <v>0</v>
      </c>
      <c r="AG10" s="46">
        <f>SUMIFS('2020'!$BB:$BB,'2020'!$B:$B,'Для расчета ЗП'!$A10,'2020'!$G:$G,4)</f>
        <v>0</v>
      </c>
      <c r="AH10" s="46">
        <f>SUMIFS('2020'!$BX:$BX,'2020'!$B:$B,'Для расчета ЗП'!$A10,'2020'!$G:$G,4)</f>
        <v>0</v>
      </c>
      <c r="AI10" s="46"/>
      <c r="AJ10" s="46">
        <f t="shared" si="29"/>
        <v>0</v>
      </c>
      <c r="AK10" s="46"/>
      <c r="AL10" s="46">
        <f>SUMIFS('2020'!$CH:$CH,'2020'!$B:$B,'Для расчета ЗП'!$A10,'2020'!$G:$G,4)</f>
        <v>0</v>
      </c>
      <c r="AM10" s="198">
        <f>SUMIF('2020'!$B:$B,'Для расчета ЗП'!$A10,('2020'!$P:$P))</f>
        <v>3657</v>
      </c>
      <c r="AN10" s="46">
        <f>SUMIF('2020'!$B:$B,'Для расчета ЗП'!$A10,('2020'!$BL:$BL))</f>
        <v>368189227</v>
      </c>
      <c r="AO10" s="199">
        <f>SUMIF('2020'!$B:$B,'Для расчета ЗП'!$A10,('2020'!$CH:$CH))</f>
        <v>709207749</v>
      </c>
      <c r="AP10" s="48">
        <f t="shared" si="2"/>
        <v>-242863.9</v>
      </c>
      <c r="AS10" s="105">
        <f t="shared" si="3"/>
        <v>466343.8</v>
      </c>
      <c r="AT10">
        <f t="shared" si="30"/>
        <v>0.19043395876077099</v>
      </c>
      <c r="AU10">
        <f t="shared" si="31"/>
        <v>149324.9</v>
      </c>
      <c r="AV10" s="105">
        <f t="shared" si="4"/>
        <v>370366.5</v>
      </c>
      <c r="AW10" s="105">
        <f t="shared" si="5"/>
        <v>-392188.8</v>
      </c>
      <c r="AX10" s="111">
        <f t="shared" si="6"/>
        <v>0.44700000000000001</v>
      </c>
      <c r="AY10" s="37">
        <f>ROUND(SUMIFS('2020'!$BM:$BM,'2020'!$B:$B,'Для расчета ЗП'!$A10,'2020'!$G:$G,1),1)</f>
        <v>391856825</v>
      </c>
      <c r="AZ10" s="37">
        <f>ROUND(SUMIFS('2020'!$BM:$BM,'2020'!$B:$B,'Для расчета ЗП'!$A10,'2020'!$G:$G,2),1)</f>
        <v>47274244</v>
      </c>
      <c r="BA10" s="37">
        <f>ROUND(SUMIFS('2020'!$BM:$BM,'2020'!$B:$B,'Для расчета ЗП'!$A10,'2020'!$G:$G,3),1)</f>
        <v>7854571</v>
      </c>
      <c r="BB10" s="39">
        <f t="shared" si="32"/>
        <v>446985640</v>
      </c>
      <c r="BC10" s="39">
        <f>ROUND((SUMIF('2020'!$B:$B,'Для расчета ЗП'!$A10,('2020'!$BM:$BM))-SUMIFS('2020'!$BM:$BM,'2020'!$B:$B,'Для расчета ЗП'!$A10,'2020'!$G:$G,4)),1)-BB10</f>
        <v>0</v>
      </c>
      <c r="BD10" s="39">
        <f>BB10*'Свод 2020'!AA$27</f>
        <v>474633876.70999998</v>
      </c>
      <c r="BE10" s="246">
        <f>SUMIFS('2020'!$P:$P,'2020'!$B:$B,'Для расчета ЗП'!$A10,'2020'!$G:$G,3,'2020'!$I:$I,3)</f>
        <v>0</v>
      </c>
      <c r="BF10" s="247">
        <f>ROUND((SUMIF('2020'!$B:$B,'Для расчета ЗП'!$A10,('2020'!$BL:$BL))-SUMIFS('2020'!$BL:$BL,'2020'!$B:$B,'Для расчета ЗП'!$A10,'2020'!$G:$G,4))/1000,1)</f>
        <v>368189.2</v>
      </c>
      <c r="BG10" s="247">
        <f t="shared" si="33"/>
        <v>329018.5</v>
      </c>
      <c r="BH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BI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BJ10" s="247">
        <f t="shared" si="34"/>
        <v>12000</v>
      </c>
      <c r="BK10" s="248">
        <f>ROUND((SUMIF('2020'!$B:$B,'Для расчета ЗП'!$A10,('2020'!$BB:$BB))-SUMIFS('2020'!$BB:$BB,'2020'!$B:$B,'Для расчета ЗП'!$A10,'2020'!$G:$G,4))/1000,1)</f>
        <v>7500</v>
      </c>
      <c r="BL10" s="248">
        <f>ROUND((SUMIF('2020'!$B:$B,'Для расчета ЗП'!$A10,('2020'!$BX:$BX))-SUMIFS('2020'!$BX:$BX,'2020'!$B:$B,'Для расчета ЗП'!$A10,'2020'!$G:$G,4))/1000,1)</f>
        <v>19500</v>
      </c>
      <c r="BM10" s="247">
        <f t="shared" si="35"/>
        <v>709207.7</v>
      </c>
      <c r="BN10" s="247">
        <v>1531.9</v>
      </c>
      <c r="BO10" s="249">
        <f t="shared" si="36"/>
        <v>710739.6</v>
      </c>
      <c r="BP10" s="248">
        <v>83547.199999999997</v>
      </c>
      <c r="BQ10" s="248">
        <f t="shared" si="37"/>
        <v>-627192.4</v>
      </c>
      <c r="BR10" s="249">
        <f t="shared" si="38"/>
        <v>0</v>
      </c>
      <c r="BS10" s="250">
        <f t="shared" si="39"/>
        <v>1531.9</v>
      </c>
      <c r="BT10" s="250">
        <f t="shared" si="40"/>
        <v>-709207.7</v>
      </c>
      <c r="BU10" s="251">
        <f t="shared" si="41"/>
        <v>1531.9</v>
      </c>
      <c r="BV10" s="251">
        <f>SUMIF('2020'!$B:$B,'Для расчета ЗП'!$A10,('2020'!$CH:$CH))-SUMIFS('2020'!$CH:$CH,'2020'!$B:$B,'Для расчета ЗП'!$A10,'2020'!$G:$G,4)</f>
        <v>709207749</v>
      </c>
      <c r="BW10" s="245">
        <f>SUMIFS('2020'!$P:$P,'2020'!$B:$B,'Для расчета ЗП'!$A10,'2020'!$G:$G,4)</f>
        <v>0</v>
      </c>
      <c r="BX10" s="251">
        <f>SUMIFS('2020'!$BL:$BL,'2020'!$B:$B,'Для расчета ЗП'!$A10,'2020'!$G:$G,4)</f>
        <v>0</v>
      </c>
      <c r="BY10" s="251">
        <f t="shared" si="42"/>
        <v>0</v>
      </c>
      <c r="BZ10" s="251">
        <f>SUMIFS('2020'!$AQ:$AQ,'2020'!$B:$B,'Для расчета ЗП'!$A10,'2020'!$G:$G,4)+SUMIFS('2020'!$BH:$BH,'2020'!$B:$B,'Для расчета ЗП'!$A10,'2020'!$G:$G,4)</f>
        <v>0</v>
      </c>
      <c r="CA10" s="251">
        <f>SUMIFS('2020'!$BM:$BM,'2020'!$B:$B,'Для расчета ЗП'!$A10,'2020'!$G:$G,4)+SUMIFS('2020'!$CD:$CD,'2020'!$B:$B,'Для расчета ЗП'!$A10,'2020'!$G:$G,4)</f>
        <v>0</v>
      </c>
      <c r="CB10" s="251">
        <f t="shared" si="43"/>
        <v>0</v>
      </c>
      <c r="CC10" s="251">
        <f>SUMIFS('2020'!$BB:$BB,'2020'!$B:$B,'Для расчета ЗП'!$A10,'2020'!$G:$G,4)</f>
        <v>0</v>
      </c>
      <c r="CD10" s="251">
        <f>SUMIFS('2020'!$BX:$BX,'2020'!$B:$B,'Для расчета ЗП'!$A10,'2020'!$G:$G,4)</f>
        <v>0</v>
      </c>
      <c r="CE10" s="251"/>
      <c r="CF10" s="251">
        <f t="shared" si="44"/>
        <v>0</v>
      </c>
      <c r="CG10" s="251"/>
      <c r="CH10" s="251">
        <f>SUMIFS('2020'!$CH:$CH,'2020'!$B:$B,'Для расчета ЗП'!$A10,'2020'!$G:$G,4)</f>
        <v>0</v>
      </c>
      <c r="CI10" s="252">
        <f>SUMIF('2020'!$B:$B,'Для расчета ЗП'!$A10,('2020'!$P:$P))</f>
        <v>3657</v>
      </c>
      <c r="CJ10" s="251">
        <f>SUMIF('2020'!$B:$B,'Для расчета ЗП'!$A10,('2020'!$BL:$BL))</f>
        <v>368189227</v>
      </c>
      <c r="CK10" s="253">
        <f>SUMIF('2020'!$B:$B,'Для расчета ЗП'!$A10,('2020'!$CH:$CH))</f>
        <v>709207749</v>
      </c>
      <c r="CL10" s="254">
        <f t="shared" si="45"/>
        <v>-709207.7</v>
      </c>
      <c r="CM10" s="239"/>
      <c r="CN10" s="255">
        <f t="shared" si="46"/>
        <v>709207.7</v>
      </c>
      <c r="CO10" s="255">
        <f t="shared" si="47"/>
        <v>0</v>
      </c>
      <c r="CP10" s="239" t="e">
        <f t="shared" si="48"/>
        <v>#DIV/0!</v>
      </c>
      <c r="CQ10" s="239" t="e">
        <f t="shared" si="49"/>
        <v>#DIV/0!</v>
      </c>
      <c r="CR10" s="255" t="e">
        <f t="shared" si="50"/>
        <v>#DIV/0!</v>
      </c>
      <c r="CS10" s="255" t="e">
        <f t="shared" si="51"/>
        <v>#DIV/0!</v>
      </c>
      <c r="CT10" s="256" t="e">
        <f t="shared" si="52"/>
        <v>#DIV/0!</v>
      </c>
      <c r="CU10" s="248" t="e">
        <f>ROUND(SUMIFS(#REF!,#REF!,'Для расчета ЗП'!$A10,#REF!,1),1)</f>
        <v>#REF!</v>
      </c>
      <c r="CV10" s="248" t="e">
        <f>ROUND(SUMIFS(#REF!,#REF!,'Для расчета ЗП'!$A10,#REF!,2),1)</f>
        <v>#REF!</v>
      </c>
      <c r="CW10" s="248" t="e">
        <f>ROUND(SUMIFS(#REF!,#REF!,'Для расчета ЗП'!$A10,#REF!,3),1)</f>
        <v>#REF!</v>
      </c>
      <c r="CX10" s="257" t="e">
        <f t="shared" si="53"/>
        <v>#REF!</v>
      </c>
      <c r="CY10" s="257" t="e">
        <f>ROUND((SUMIF('2020'!$B:$B,'Для расчета ЗП'!$A10,('2020'!$BM:$BM))-SUMIFS('2020'!$BM:$BM,'2020'!$B:$B,'Для расчета ЗП'!$A10,'2020'!$G:$G,4)),1)-CX10</f>
        <v>#REF!</v>
      </c>
      <c r="CZ10" s="246">
        <f>SUMIFS('2020'!$P:$P,'2020'!$B:$B,'Для расчета ЗП'!$A10,'2020'!$G:$G,3,'2020'!$I:$I,3)</f>
        <v>0</v>
      </c>
      <c r="DA10" s="247">
        <f>ROUND((SUMIF('2020'!$B:$B,'Для расчета ЗП'!$A10,('2020'!$BL:$BL))-SUMIFS('2020'!$BL:$BL,'2020'!$B:$B,'Для расчета ЗП'!$A10,'2020'!$G:$G,4))/1000,1)</f>
        <v>368189.2</v>
      </c>
      <c r="DB10" s="247">
        <f t="shared" si="54"/>
        <v>329018.5</v>
      </c>
      <c r="DC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DD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DE10" s="247">
        <f t="shared" si="55"/>
        <v>12000</v>
      </c>
      <c r="DF10" s="248">
        <f>ROUND((SUMIF('2020'!$B:$B,'Для расчета ЗП'!$A10,('2020'!$BB:$BB))-SUMIFS('2020'!$BB:$BB,'2020'!$B:$B,'Для расчета ЗП'!$A10,'2020'!$G:$G,4))/1000,1)</f>
        <v>7500</v>
      </c>
      <c r="DG10" s="248">
        <f>ROUND((SUMIF('2020'!$B:$B,'Для расчета ЗП'!$A10,('2020'!$BX:$BX))-SUMIFS('2020'!$BX:$BX,'2020'!$B:$B,'Для расчета ЗП'!$A10,'2020'!$G:$G,4))/1000,1)</f>
        <v>19500</v>
      </c>
      <c r="DH10" s="247">
        <f t="shared" si="56"/>
        <v>709207.7</v>
      </c>
      <c r="DI10" s="247">
        <v>53347.6</v>
      </c>
      <c r="DJ10" s="249">
        <f t="shared" si="14"/>
        <v>762555.3</v>
      </c>
      <c r="DK10" s="248">
        <v>809681.4</v>
      </c>
      <c r="DL10" s="248">
        <f t="shared" si="57"/>
        <v>47126.1</v>
      </c>
      <c r="DM10" s="249">
        <f>DH10*DH23</f>
        <v>0</v>
      </c>
      <c r="DN10" s="250">
        <f t="shared" si="58"/>
        <v>53347.6</v>
      </c>
      <c r="DO10" s="250">
        <f t="shared" si="59"/>
        <v>-709207.7</v>
      </c>
      <c r="DP10" s="251">
        <f t="shared" si="15"/>
        <v>53347.6</v>
      </c>
      <c r="DQ10" s="251">
        <f>SUMIF('2020'!$B:$B,'Для расчета ЗП'!$A10,('2020'!$CH:$CH))-SUMIFS('2020'!$CH:$CH,'2020'!$B:$B,'Для расчета ЗП'!$A10,'2020'!$G:$G,4)</f>
        <v>709207749</v>
      </c>
      <c r="DR10" s="245">
        <f>SUMIFS('2020'!$P:$P,'2020'!$B:$B,'Для расчета ЗП'!$A10,'2020'!$G:$G,4)</f>
        <v>0</v>
      </c>
      <c r="DS10" s="251">
        <f>SUMIFS('2020'!$BL:$BL,'2020'!$B:$B,'Для расчета ЗП'!$A10,'2020'!$G:$G,4)</f>
        <v>0</v>
      </c>
      <c r="DT10" s="251">
        <f t="shared" si="60"/>
        <v>0</v>
      </c>
      <c r="DU10" s="251">
        <f>SUMIFS('2020'!$AQ:$AQ,'2020'!$B:$B,'Для расчета ЗП'!$A10,'2020'!$G:$G,4)+SUMIFS('2020'!$BH:$BH,'2020'!$B:$B,'Для расчета ЗП'!$A10,'2020'!$G:$G,4)</f>
        <v>0</v>
      </c>
      <c r="DV10" s="251">
        <f>SUMIFS('2020'!$BM:$BM,'2020'!$B:$B,'Для расчета ЗП'!$A10,'2020'!$G:$G,4)+SUMIFS('2020'!$CD:$CD,'2020'!$B:$B,'Для расчета ЗП'!$A10,'2020'!$G:$G,4)</f>
        <v>0</v>
      </c>
      <c r="DW10" s="251">
        <f t="shared" si="61"/>
        <v>0</v>
      </c>
      <c r="DX10" s="251">
        <f>SUMIFS('2020'!$BB:$BB,'2020'!$B:$B,'Для расчета ЗП'!$A10,'2020'!$G:$G,4)</f>
        <v>0</v>
      </c>
      <c r="DY10" s="251">
        <f>SUMIFS('2020'!$BX:$BX,'2020'!$B:$B,'Для расчета ЗП'!$A10,'2020'!$G:$G,4)</f>
        <v>0</v>
      </c>
      <c r="DZ10" s="251"/>
      <c r="EA10" s="251">
        <f t="shared" si="62"/>
        <v>0</v>
      </c>
      <c r="EB10" s="251"/>
      <c r="EC10" s="251">
        <f>SUMIFS('2020'!$CH:$CH,'2020'!$B:$B,'Для расчета ЗП'!$A10,'2020'!$G:$G,4)</f>
        <v>0</v>
      </c>
      <c r="ED10" s="252">
        <f>SUMIF('2020'!$B:$B,'Для расчета ЗП'!$A10,('2020'!$P:$P))</f>
        <v>3657</v>
      </c>
      <c r="EE10" s="251">
        <f>SUMIF('2020'!$B:$B,'Для расчета ЗП'!$A10,('2020'!$BL:$BL))</f>
        <v>368189227</v>
      </c>
      <c r="EF10" s="253">
        <f>SUMIF('2020'!$B:$B,'Для расчета ЗП'!$A10,('2020'!$CH:$CH))</f>
        <v>709207749</v>
      </c>
      <c r="EG10" s="254">
        <f t="shared" si="16"/>
        <v>-709207.7</v>
      </c>
      <c r="EH10" s="239"/>
      <c r="EI10" s="239"/>
      <c r="EJ10" s="255">
        <f t="shared" si="17"/>
        <v>0</v>
      </c>
      <c r="EK10" s="239" t="e">
        <f t="shared" si="63"/>
        <v>#DIV/0!</v>
      </c>
      <c r="EL10" s="239" t="e">
        <f t="shared" si="64"/>
        <v>#DIV/0!</v>
      </c>
      <c r="EM10" s="255" t="e">
        <f t="shared" si="18"/>
        <v>#DIV/0!</v>
      </c>
      <c r="EN10" s="255" t="e">
        <f t="shared" si="19"/>
        <v>#DIV/0!</v>
      </c>
      <c r="EO10" s="256" t="e">
        <f t="shared" si="20"/>
        <v>#DIV/0!</v>
      </c>
      <c r="EP10" s="255" t="e">
        <f>ROUND((SUMIF(#REF!,#REF!,(#REF!))-SUMIFS(#REF!,#REF!,#REF!,#REF!,4)),1)</f>
        <v>#REF!</v>
      </c>
      <c r="EQ10" s="255" t="e">
        <f>EP10*#REF!</f>
        <v>#REF!</v>
      </c>
      <c r="ER10" s="262" t="e">
        <f>ROUND(SUMIFS(#REF!,#REF!,'Для расчета ЗП'!$A10,#REF!,1),1)</f>
        <v>#REF!</v>
      </c>
      <c r="ES10" s="262" t="e">
        <f>ROUND(SUMIFS(#REF!,#REF!,'Для расчета ЗП'!$A10,#REF!,1),1)</f>
        <v>#REF!</v>
      </c>
      <c r="ET10" s="262" t="e">
        <f>ROUND(SUMIFS(#REF!,#REF!,'Для расчета ЗП'!$A10,#REF!,1),1)</f>
        <v>#REF!</v>
      </c>
      <c r="EU10" s="263" t="e">
        <f>ROUND((SUMIF(#REF!,#REF!,(#REF!))-SUMIFS(#REF!,#REF!,#REF!,#REF!,4)),1)</f>
        <v>#REF!</v>
      </c>
      <c r="EV10" s="263" t="e">
        <f>EU10*#REF!</f>
        <v>#REF!</v>
      </c>
    </row>
    <row r="11" spans="1:152" ht="45" x14ac:dyDescent="0.25">
      <c r="A11" s="6">
        <v>7</v>
      </c>
      <c r="B11" s="7" t="s">
        <v>49</v>
      </c>
      <c r="C11" s="38">
        <f>SUMIF('2020'!$B:$B,'Для расчета ЗП'!$A11,('2020'!$P:$P))-SUMIFS('2020'!$P:$P,'2020'!$B:$B,'Для расчета ЗП'!$A11,'2020'!$G:$G,4)</f>
        <v>1285</v>
      </c>
      <c r="D11" s="38">
        <f>SUMIFS('2020'!$P:$P,'2020'!$B:$B,'Для расчета ЗП'!$A11,'2020'!$G:$G,1,'2020'!$I:$I,0)</f>
        <v>741</v>
      </c>
      <c r="E11" s="38">
        <f>SUMIFS('2020'!$P:$P,'2020'!$B:$B,'Для расчета ЗП'!$A11,'2020'!$G:$G,1,'2020'!$I:$I,3)</f>
        <v>396</v>
      </c>
      <c r="F11" s="38">
        <f>SUMIFS('2020'!$P:$P,'2020'!$B:$B,'Для расчета ЗП'!$A11,'2020'!$G:$G,2,'2020'!$I:$I,0)</f>
        <v>92</v>
      </c>
      <c r="G11" s="38">
        <f>SUMIFS('2020'!$P:$P,'2020'!$B:$B,'Для расчета ЗП'!$A11,'2020'!$G:$G,2,'2020'!$I:$I,3)</f>
        <v>42</v>
      </c>
      <c r="H11" s="38">
        <f>SUMIFS('2020'!$P:$P,'2020'!$B:$B,'Для расчета ЗП'!$A11,'2020'!$G:$G,3,'2020'!$I:$I,0)</f>
        <v>14</v>
      </c>
      <c r="I11" s="38">
        <f>SUMIFS('2020'!$P:$P,'2020'!$B:$B,'Для расчета ЗП'!$A11,'2020'!$G:$G,3,'2020'!$I:$I,3)</f>
        <v>0</v>
      </c>
      <c r="J11" s="66">
        <f>ROUND((SUMIF('2020'!$B:$B,'Для расчета ЗП'!$A11,('2020'!$BL:$BL))-SUMIFS('2020'!$BL:$BL,'2020'!$B:$B,'Для расчета ЗП'!$A11,'2020'!$G:$G,4))/1000,1)</f>
        <v>116824</v>
      </c>
      <c r="K11" s="66">
        <f t="shared" si="21"/>
        <v>84672.9</v>
      </c>
      <c r="L11" s="37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M11" s="37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N11" s="66">
        <f t="shared" si="22"/>
        <v>4779.6000000000004</v>
      </c>
      <c r="O11" s="37">
        <f>ROUND((SUMIF('2020'!$B:$B,'Для расчета ЗП'!$A11,('2020'!$BB:$BB))-SUMIFS('2020'!$BB:$BB,'2020'!$B:$B,'Для расчета ЗП'!$A11,'2020'!$G:$G,4))/1000,1)</f>
        <v>2382.6</v>
      </c>
      <c r="P11" s="37">
        <f>ROUND((SUMIF('2020'!$B:$B,'Для расчета ЗП'!$A11,('2020'!$BX:$BX))-SUMIFS('2020'!$BX:$BX,'2020'!$B:$B,'Для расчета ЗП'!$A11,'2020'!$G:$G,4))/1000,1)</f>
        <v>7162.2</v>
      </c>
      <c r="Q11" s="163">
        <f t="shared" si="23"/>
        <v>206276.5</v>
      </c>
      <c r="R11" s="66">
        <v>7009.5</v>
      </c>
      <c r="S11" s="144">
        <f t="shared" si="0"/>
        <v>213286</v>
      </c>
      <c r="T11" s="139">
        <v>230902.1</v>
      </c>
      <c r="U11" s="139">
        <f t="shared" si="24"/>
        <v>17616.099999999999</v>
      </c>
      <c r="V11" s="167">
        <f>Q11*Q23</f>
        <v>135638.35</v>
      </c>
      <c r="W11" s="205">
        <f t="shared" si="25"/>
        <v>142647.85</v>
      </c>
      <c r="X11" s="187">
        <f t="shared" si="26"/>
        <v>-70638.149999999994</v>
      </c>
      <c r="Y11" s="46">
        <f t="shared" si="1"/>
        <v>142647.9</v>
      </c>
      <c r="Z11" s="46">
        <f>SUMIF('2020'!$B:$B,'Для расчета ЗП'!$A11,('2020'!$CH:$CH))-SUMIFS('2020'!$CH:$CH,'2020'!$B:$B,'Для расчета ЗП'!$A11,'2020'!$G:$G,4)</f>
        <v>206276402</v>
      </c>
      <c r="AA11" s="79">
        <f>SUMIFS('2020'!$P:$P,'2020'!$B:$B,'Для расчета ЗП'!$A11,'2020'!$G:$G,4)</f>
        <v>0</v>
      </c>
      <c r="AB11" s="46">
        <f>SUMIFS('2020'!$BL:$BL,'2020'!$B:$B,'Для расчета ЗП'!$A11,'2020'!$G:$G,4)</f>
        <v>0</v>
      </c>
      <c r="AC11" s="46">
        <f t="shared" si="27"/>
        <v>0</v>
      </c>
      <c r="AD11" s="46">
        <f>SUMIFS('2020'!$AQ:$AQ,'2020'!$B:$B,'Для расчета ЗП'!$A11,'2020'!$G:$G,4)+SUMIFS('2020'!$BH:$BH,'2020'!$B:$B,'Для расчета ЗП'!$A11,'2020'!$G:$G,4)</f>
        <v>0</v>
      </c>
      <c r="AE11" s="46">
        <f>SUMIFS('2020'!$BM:$BM,'2020'!$B:$B,'Для расчета ЗП'!$A11,'2020'!$G:$G,4)+SUMIFS('2020'!$CD:$CD,'2020'!$B:$B,'Для расчета ЗП'!$A11,'2020'!$G:$G,4)</f>
        <v>0</v>
      </c>
      <c r="AF11" s="46">
        <f t="shared" si="28"/>
        <v>0</v>
      </c>
      <c r="AG11" s="46">
        <f>SUMIFS('2020'!$BB:$BB,'2020'!$B:$B,'Для расчета ЗП'!$A11,'2020'!$G:$G,4)</f>
        <v>0</v>
      </c>
      <c r="AH11" s="46">
        <f>SUMIFS('2020'!$BX:$BX,'2020'!$B:$B,'Для расчета ЗП'!$A11,'2020'!$G:$G,4)</f>
        <v>0</v>
      </c>
      <c r="AI11" s="46"/>
      <c r="AJ11" s="46">
        <f t="shared" si="29"/>
        <v>0</v>
      </c>
      <c r="AK11" s="46"/>
      <c r="AL11" s="46">
        <f>SUMIFS('2020'!$CH:$CH,'2020'!$B:$B,'Для расчета ЗП'!$A11,'2020'!$G:$G,4)</f>
        <v>0</v>
      </c>
      <c r="AM11" s="198">
        <f>SUMIF('2020'!$B:$B,'Для расчета ЗП'!$A11,('2020'!$P:$P))</f>
        <v>1285</v>
      </c>
      <c r="AN11" s="46">
        <f>SUMIF('2020'!$B:$B,'Для расчета ЗП'!$A11,('2020'!$BL:$BL))</f>
        <v>116823967</v>
      </c>
      <c r="AO11" s="199">
        <f>SUMIF('2020'!$B:$B,'Для расчета ЗП'!$A11,('2020'!$CH:$CH))</f>
        <v>206276402</v>
      </c>
      <c r="AP11" s="48">
        <f t="shared" si="2"/>
        <v>-70638.100000000006</v>
      </c>
      <c r="AS11" s="105">
        <f t="shared" si="3"/>
        <v>135638.39999999999</v>
      </c>
      <c r="AT11">
        <f t="shared" si="30"/>
        <v>5.5388658478952503E-2</v>
      </c>
      <c r="AU11">
        <f t="shared" si="31"/>
        <v>43431.9</v>
      </c>
      <c r="AV11" s="105">
        <f t="shared" si="4"/>
        <v>99216</v>
      </c>
      <c r="AW11" s="105">
        <f t="shared" si="5"/>
        <v>-114070</v>
      </c>
      <c r="AX11" s="111">
        <f t="shared" si="6"/>
        <v>0.44700000000000001</v>
      </c>
      <c r="AY11" s="37">
        <f>ROUND(SUMIFS('2020'!$BM:$BM,'2020'!$B:$B,'Для расчета ЗП'!$A11,'2020'!$G:$G,1),1)</f>
        <v>108881827</v>
      </c>
      <c r="AZ11" s="37">
        <f>ROUND(SUMIFS('2020'!$BM:$BM,'2020'!$B:$B,'Для расчета ЗП'!$A11,'2020'!$G:$G,2),1)</f>
        <v>15295336</v>
      </c>
      <c r="BA11" s="37">
        <f>ROUND(SUMIFS('2020'!$BM:$BM,'2020'!$B:$B,'Для расчета ЗП'!$A11,'2020'!$G:$G,3),1)</f>
        <v>2382212</v>
      </c>
      <c r="BB11" s="39">
        <f t="shared" si="32"/>
        <v>126559375</v>
      </c>
      <c r="BC11" s="39">
        <f>ROUND((SUMIF('2020'!$B:$B,'Для расчета ЗП'!$A11,('2020'!$BM:$BM))-SUMIFS('2020'!$BM:$BM,'2020'!$B:$B,'Для расчета ЗП'!$A11,'2020'!$G:$G,4)),1)-BB11</f>
        <v>0</v>
      </c>
      <c r="BD11" s="39">
        <f>BB11*'Свод 2020'!AA$27</f>
        <v>134387688.13999999</v>
      </c>
      <c r="BE11" s="246">
        <f>SUMIFS('2020'!$P:$P,'2020'!$B:$B,'Для расчета ЗП'!$A11,'2020'!$G:$G,3,'2020'!$I:$I,3)</f>
        <v>0</v>
      </c>
      <c r="BF11" s="247">
        <f>ROUND((SUMIF('2020'!$B:$B,'Для расчета ЗП'!$A11,('2020'!$BL:$BL))-SUMIFS('2020'!$BL:$BL,'2020'!$B:$B,'Для расчета ЗП'!$A11,'2020'!$G:$G,4))/1000,1)</f>
        <v>116824</v>
      </c>
      <c r="BG11" s="247">
        <f t="shared" si="33"/>
        <v>84672.9</v>
      </c>
      <c r="BH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BI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BJ11" s="247">
        <f t="shared" si="34"/>
        <v>4779.6000000000004</v>
      </c>
      <c r="BK11" s="248">
        <f>ROUND((SUMIF('2020'!$B:$B,'Для расчета ЗП'!$A11,('2020'!$BB:$BB))-SUMIFS('2020'!$BB:$BB,'2020'!$B:$B,'Для расчета ЗП'!$A11,'2020'!$G:$G,4))/1000,1)</f>
        <v>2382.6</v>
      </c>
      <c r="BL11" s="248">
        <f>ROUND((SUMIF('2020'!$B:$B,'Для расчета ЗП'!$A11,('2020'!$BX:$BX))-SUMIFS('2020'!$BX:$BX,'2020'!$B:$B,'Для расчета ЗП'!$A11,'2020'!$G:$G,4))/1000,1)</f>
        <v>7162.2</v>
      </c>
      <c r="BM11" s="247">
        <f t="shared" si="35"/>
        <v>206276.5</v>
      </c>
      <c r="BN11" s="247">
        <v>1532.9</v>
      </c>
      <c r="BO11" s="249">
        <f t="shared" si="36"/>
        <v>207809.4</v>
      </c>
      <c r="BP11" s="248">
        <v>83548.2</v>
      </c>
      <c r="BQ11" s="248">
        <f t="shared" si="37"/>
        <v>-124261.2</v>
      </c>
      <c r="BR11" s="249">
        <f t="shared" si="38"/>
        <v>0</v>
      </c>
      <c r="BS11" s="250">
        <f t="shared" si="39"/>
        <v>1532.9</v>
      </c>
      <c r="BT11" s="250">
        <f t="shared" si="40"/>
        <v>-206276.5</v>
      </c>
      <c r="BU11" s="251">
        <f t="shared" si="41"/>
        <v>1532.9</v>
      </c>
      <c r="BV11" s="251">
        <f>SUMIF('2020'!$B:$B,'Для расчета ЗП'!$A11,('2020'!$CH:$CH))-SUMIFS('2020'!$CH:$CH,'2020'!$B:$B,'Для расчета ЗП'!$A11,'2020'!$G:$G,4)</f>
        <v>206276402</v>
      </c>
      <c r="BW11" s="245">
        <f>SUMIFS('2020'!$P:$P,'2020'!$B:$B,'Для расчета ЗП'!$A11,'2020'!$G:$G,4)</f>
        <v>0</v>
      </c>
      <c r="BX11" s="251">
        <f>SUMIFS('2020'!$BL:$BL,'2020'!$B:$B,'Для расчета ЗП'!$A11,'2020'!$G:$G,4)</f>
        <v>0</v>
      </c>
      <c r="BY11" s="251">
        <f t="shared" si="42"/>
        <v>0</v>
      </c>
      <c r="BZ11" s="251">
        <f>SUMIFS('2020'!$AQ:$AQ,'2020'!$B:$B,'Для расчета ЗП'!$A11,'2020'!$G:$G,4)+SUMIFS('2020'!$BH:$BH,'2020'!$B:$B,'Для расчета ЗП'!$A11,'2020'!$G:$G,4)</f>
        <v>0</v>
      </c>
      <c r="CA11" s="251">
        <f>SUMIFS('2020'!$BM:$BM,'2020'!$B:$B,'Для расчета ЗП'!$A11,'2020'!$G:$G,4)+SUMIFS('2020'!$CD:$CD,'2020'!$B:$B,'Для расчета ЗП'!$A11,'2020'!$G:$G,4)</f>
        <v>0</v>
      </c>
      <c r="CB11" s="251">
        <f t="shared" si="43"/>
        <v>0</v>
      </c>
      <c r="CC11" s="251">
        <f>SUMIFS('2020'!$BB:$BB,'2020'!$B:$B,'Для расчета ЗП'!$A11,'2020'!$G:$G,4)</f>
        <v>0</v>
      </c>
      <c r="CD11" s="251">
        <f>SUMIFS('2020'!$BX:$BX,'2020'!$B:$B,'Для расчета ЗП'!$A11,'2020'!$G:$G,4)</f>
        <v>0</v>
      </c>
      <c r="CE11" s="251"/>
      <c r="CF11" s="251">
        <f t="shared" si="44"/>
        <v>0</v>
      </c>
      <c r="CG11" s="251"/>
      <c r="CH11" s="251">
        <f>SUMIFS('2020'!$CH:$CH,'2020'!$B:$B,'Для расчета ЗП'!$A11,'2020'!$G:$G,4)</f>
        <v>0</v>
      </c>
      <c r="CI11" s="252">
        <f>SUMIF('2020'!$B:$B,'Для расчета ЗП'!$A11,('2020'!$P:$P))</f>
        <v>1285</v>
      </c>
      <c r="CJ11" s="251">
        <f>SUMIF('2020'!$B:$B,'Для расчета ЗП'!$A11,('2020'!$BL:$BL))</f>
        <v>116823967</v>
      </c>
      <c r="CK11" s="253">
        <f>SUMIF('2020'!$B:$B,'Для расчета ЗП'!$A11,('2020'!$CH:$CH))</f>
        <v>206276402</v>
      </c>
      <c r="CL11" s="254">
        <f t="shared" si="45"/>
        <v>-206276.5</v>
      </c>
      <c r="CM11" s="239"/>
      <c r="CN11" s="255">
        <f t="shared" si="46"/>
        <v>206276.5</v>
      </c>
      <c r="CO11" s="255">
        <f t="shared" si="47"/>
        <v>0</v>
      </c>
      <c r="CP11" s="239" t="e">
        <f t="shared" si="48"/>
        <v>#DIV/0!</v>
      </c>
      <c r="CQ11" s="239" t="e">
        <f t="shared" si="49"/>
        <v>#DIV/0!</v>
      </c>
      <c r="CR11" s="255" t="e">
        <f t="shared" si="50"/>
        <v>#DIV/0!</v>
      </c>
      <c r="CS11" s="255" t="e">
        <f t="shared" si="51"/>
        <v>#DIV/0!</v>
      </c>
      <c r="CT11" s="256" t="e">
        <f t="shared" si="52"/>
        <v>#DIV/0!</v>
      </c>
      <c r="CU11" s="248" t="e">
        <f>ROUND(SUMIFS(#REF!,#REF!,'Для расчета ЗП'!$A11,#REF!,1),1)</f>
        <v>#REF!</v>
      </c>
      <c r="CV11" s="248" t="e">
        <f>ROUND(SUMIFS(#REF!,#REF!,'Для расчета ЗП'!$A11,#REF!,2),1)</f>
        <v>#REF!</v>
      </c>
      <c r="CW11" s="248" t="e">
        <f>ROUND(SUMIFS(#REF!,#REF!,'Для расчета ЗП'!$A11,#REF!,3),1)</f>
        <v>#REF!</v>
      </c>
      <c r="CX11" s="257" t="e">
        <f t="shared" si="53"/>
        <v>#REF!</v>
      </c>
      <c r="CY11" s="257" t="e">
        <f>ROUND((SUMIF('2020'!$B:$B,'Для расчета ЗП'!$A11,('2020'!$BM:$BM))-SUMIFS('2020'!$BM:$BM,'2020'!$B:$B,'Для расчета ЗП'!$A11,'2020'!$G:$G,4)),1)-CX11</f>
        <v>#REF!</v>
      </c>
      <c r="CZ11" s="246">
        <f>SUMIFS('2020'!$P:$P,'2020'!$B:$B,'Для расчета ЗП'!$A11,'2020'!$G:$G,3,'2020'!$I:$I,3)</f>
        <v>0</v>
      </c>
      <c r="DA11" s="247">
        <f>ROUND((SUMIF('2020'!$B:$B,'Для расчета ЗП'!$A11,('2020'!$BL:$BL))-SUMIFS('2020'!$BL:$BL,'2020'!$B:$B,'Для расчета ЗП'!$A11,'2020'!$G:$G,4))/1000,1)</f>
        <v>116824</v>
      </c>
      <c r="DB11" s="247">
        <f t="shared" si="54"/>
        <v>84672.9</v>
      </c>
      <c r="DC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DD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DE11" s="247">
        <f t="shared" si="55"/>
        <v>4779.6000000000004</v>
      </c>
      <c r="DF11" s="248">
        <f>ROUND((SUMIF('2020'!$B:$B,'Для расчета ЗП'!$A11,('2020'!$BB:$BB))-SUMIFS('2020'!$BB:$BB,'2020'!$B:$B,'Для расчета ЗП'!$A11,'2020'!$G:$G,4))/1000,1)</f>
        <v>2382.6</v>
      </c>
      <c r="DG11" s="248">
        <f>ROUND((SUMIF('2020'!$B:$B,'Для расчета ЗП'!$A11,('2020'!$BX:$BX))-SUMIFS('2020'!$BX:$BX,'2020'!$B:$B,'Для расчета ЗП'!$A11,'2020'!$G:$G,4))/1000,1)</f>
        <v>7162.2</v>
      </c>
      <c r="DH11" s="247">
        <f t="shared" si="56"/>
        <v>206276.5</v>
      </c>
      <c r="DI11" s="247">
        <v>7009.5</v>
      </c>
      <c r="DJ11" s="249">
        <f t="shared" si="14"/>
        <v>213286</v>
      </c>
      <c r="DK11" s="248">
        <v>230902.1</v>
      </c>
      <c r="DL11" s="248">
        <f t="shared" si="57"/>
        <v>17616.099999999999</v>
      </c>
      <c r="DM11" s="249">
        <f>DH11*DH23</f>
        <v>0</v>
      </c>
      <c r="DN11" s="250">
        <f t="shared" si="58"/>
        <v>7009.5</v>
      </c>
      <c r="DO11" s="250">
        <f t="shared" si="59"/>
        <v>-206276.5</v>
      </c>
      <c r="DP11" s="251">
        <f t="shared" si="15"/>
        <v>7009.5</v>
      </c>
      <c r="DQ11" s="251">
        <f>SUMIF('2020'!$B:$B,'Для расчета ЗП'!$A11,('2020'!$CH:$CH))-SUMIFS('2020'!$CH:$CH,'2020'!$B:$B,'Для расчета ЗП'!$A11,'2020'!$G:$G,4)</f>
        <v>206276402</v>
      </c>
      <c r="DR11" s="245">
        <f>SUMIFS('2020'!$P:$P,'2020'!$B:$B,'Для расчета ЗП'!$A11,'2020'!$G:$G,4)</f>
        <v>0</v>
      </c>
      <c r="DS11" s="251">
        <f>SUMIFS('2020'!$BL:$BL,'2020'!$B:$B,'Для расчета ЗП'!$A11,'2020'!$G:$G,4)</f>
        <v>0</v>
      </c>
      <c r="DT11" s="251">
        <f t="shared" si="60"/>
        <v>0</v>
      </c>
      <c r="DU11" s="251">
        <f>SUMIFS('2020'!$AQ:$AQ,'2020'!$B:$B,'Для расчета ЗП'!$A11,'2020'!$G:$G,4)+SUMIFS('2020'!$BH:$BH,'2020'!$B:$B,'Для расчета ЗП'!$A11,'2020'!$G:$G,4)</f>
        <v>0</v>
      </c>
      <c r="DV11" s="251">
        <f>SUMIFS('2020'!$BM:$BM,'2020'!$B:$B,'Для расчета ЗП'!$A11,'2020'!$G:$G,4)+SUMIFS('2020'!$CD:$CD,'2020'!$B:$B,'Для расчета ЗП'!$A11,'2020'!$G:$G,4)</f>
        <v>0</v>
      </c>
      <c r="DW11" s="251">
        <f t="shared" si="61"/>
        <v>0</v>
      </c>
      <c r="DX11" s="251">
        <f>SUMIFS('2020'!$BB:$BB,'2020'!$B:$B,'Для расчета ЗП'!$A11,'2020'!$G:$G,4)</f>
        <v>0</v>
      </c>
      <c r="DY11" s="251">
        <f>SUMIFS('2020'!$BX:$BX,'2020'!$B:$B,'Для расчета ЗП'!$A11,'2020'!$G:$G,4)</f>
        <v>0</v>
      </c>
      <c r="DZ11" s="251"/>
      <c r="EA11" s="251">
        <f t="shared" si="62"/>
        <v>0</v>
      </c>
      <c r="EB11" s="251"/>
      <c r="EC11" s="251">
        <f>SUMIFS('2020'!$CH:$CH,'2020'!$B:$B,'Для расчета ЗП'!$A11,'2020'!$G:$G,4)</f>
        <v>0</v>
      </c>
      <c r="ED11" s="252">
        <f>SUMIF('2020'!$B:$B,'Для расчета ЗП'!$A11,('2020'!$P:$P))</f>
        <v>1285</v>
      </c>
      <c r="EE11" s="251">
        <f>SUMIF('2020'!$B:$B,'Для расчета ЗП'!$A11,('2020'!$BL:$BL))</f>
        <v>116823967</v>
      </c>
      <c r="EF11" s="253">
        <f>SUMIF('2020'!$B:$B,'Для расчета ЗП'!$A11,('2020'!$CH:$CH))</f>
        <v>206276402</v>
      </c>
      <c r="EG11" s="254">
        <f t="shared" si="16"/>
        <v>-206276.5</v>
      </c>
      <c r="EH11" s="239"/>
      <c r="EI11" s="239"/>
      <c r="EJ11" s="255">
        <f t="shared" si="17"/>
        <v>0</v>
      </c>
      <c r="EK11" s="239" t="e">
        <f t="shared" si="63"/>
        <v>#DIV/0!</v>
      </c>
      <c r="EL11" s="239" t="e">
        <f t="shared" si="64"/>
        <v>#DIV/0!</v>
      </c>
      <c r="EM11" s="255" t="e">
        <f t="shared" si="18"/>
        <v>#DIV/0!</v>
      </c>
      <c r="EN11" s="255" t="e">
        <f t="shared" si="19"/>
        <v>#DIV/0!</v>
      </c>
      <c r="EO11" s="256" t="e">
        <f t="shared" si="20"/>
        <v>#DIV/0!</v>
      </c>
      <c r="EP11" s="255" t="e">
        <f>ROUND((SUMIF(#REF!,#REF!,(#REF!))-SUMIFS(#REF!,#REF!,#REF!,#REF!,4)),1)</f>
        <v>#REF!</v>
      </c>
      <c r="EQ11" s="255" t="e">
        <f>EP11*#REF!</f>
        <v>#REF!</v>
      </c>
      <c r="ER11" s="262" t="e">
        <f>ROUND(SUMIFS(#REF!,#REF!,'Для расчета ЗП'!$A11,#REF!,1),1)</f>
        <v>#REF!</v>
      </c>
      <c r="ES11" s="262" t="e">
        <f>ROUND(SUMIFS(#REF!,#REF!,'Для расчета ЗП'!$A11,#REF!,1),1)</f>
        <v>#REF!</v>
      </c>
      <c r="ET11" s="262" t="e">
        <f>ROUND(SUMIFS(#REF!,#REF!,'Для расчета ЗП'!$A11,#REF!,1),1)</f>
        <v>#REF!</v>
      </c>
      <c r="EU11" s="263" t="e">
        <f>ROUND((SUMIF(#REF!,#REF!,(#REF!))-SUMIFS(#REF!,#REF!,#REF!,#REF!,4)),1)</f>
        <v>#REF!</v>
      </c>
      <c r="EV11" s="263" t="e">
        <f>EU11*#REF!</f>
        <v>#REF!</v>
      </c>
    </row>
    <row r="12" spans="1:152" ht="60" x14ac:dyDescent="0.25">
      <c r="A12" s="6">
        <v>8</v>
      </c>
      <c r="B12" s="7" t="s">
        <v>50</v>
      </c>
      <c r="C12" s="38">
        <f>SUMIF('2020'!$B:$B,'Для расчета ЗП'!$A12,('2020'!$P:$P))-SUMIFS('2020'!$P:$P,'2020'!$B:$B,'Для расчета ЗП'!$A12,'2020'!$G:$G,4)</f>
        <v>2590</v>
      </c>
      <c r="D12" s="38">
        <f>SUMIFS('2020'!$P:$P,'2020'!$B:$B,'Для расчета ЗП'!$A12,'2020'!$G:$G,1,'2020'!$I:$I,0)</f>
        <v>1981</v>
      </c>
      <c r="E12" s="38">
        <f>SUMIFS('2020'!$P:$P,'2020'!$B:$B,'Для расчета ЗП'!$A12,'2020'!$G:$G,1,'2020'!$I:$I,3)</f>
        <v>215</v>
      </c>
      <c r="F12" s="38">
        <f>SUMIFS('2020'!$P:$P,'2020'!$B:$B,'Для расчета ЗП'!$A12,'2020'!$G:$G,2,'2020'!$I:$I,0)</f>
        <v>329</v>
      </c>
      <c r="G12" s="38">
        <f>SUMIFS('2020'!$P:$P,'2020'!$B:$B,'Для расчета ЗП'!$A12,'2020'!$G:$G,2,'2020'!$I:$I,3)</f>
        <v>50</v>
      </c>
      <c r="H12" s="38">
        <f>SUMIFS('2020'!$P:$P,'2020'!$B:$B,'Для расчета ЗП'!$A12,'2020'!$G:$G,3,'2020'!$I:$I,0)</f>
        <v>15</v>
      </c>
      <c r="I12" s="38">
        <f>SUMIFS('2020'!$P:$P,'2020'!$B:$B,'Для расчета ЗП'!$A12,'2020'!$G:$G,3,'2020'!$I:$I,3)</f>
        <v>0</v>
      </c>
      <c r="J12" s="66">
        <f>ROUND((SUMIF('2020'!$B:$B,'Для расчета ЗП'!$A12,('2020'!$BL:$BL))-SUMIFS('2020'!$BL:$BL,'2020'!$B:$B,'Для расчета ЗП'!$A12,'2020'!$G:$G,4))/1000,1)</f>
        <v>305331.59999999998</v>
      </c>
      <c r="K12" s="66">
        <f t="shared" si="21"/>
        <v>96255.6</v>
      </c>
      <c r="L12" s="37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M12" s="37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N12" s="66">
        <f t="shared" si="22"/>
        <v>9223.1</v>
      </c>
      <c r="O12" s="37">
        <f>ROUND((SUMIF('2020'!$B:$B,'Для расчета ЗП'!$A12,('2020'!$BB:$BB))-SUMIFS('2020'!$BB:$BB,'2020'!$B:$B,'Для расчета ЗП'!$A12,'2020'!$G:$G,4))/1000,1)</f>
        <v>6269.9</v>
      </c>
      <c r="P12" s="37">
        <f>ROUND((SUMIF('2020'!$B:$B,'Для расчета ЗП'!$A12,('2020'!$BX:$BX))-SUMIFS('2020'!$BX:$BX,'2020'!$B:$B,'Для расчета ЗП'!$A12,'2020'!$G:$G,4))/1000,1)</f>
        <v>15493</v>
      </c>
      <c r="Q12" s="163">
        <f t="shared" si="23"/>
        <v>410810.3</v>
      </c>
      <c r="R12" s="66">
        <v>216003.3</v>
      </c>
      <c r="S12" s="144">
        <f t="shared" si="0"/>
        <v>626813.6</v>
      </c>
      <c r="T12" s="139">
        <v>614143.80000000005</v>
      </c>
      <c r="U12" s="139">
        <f t="shared" si="24"/>
        <v>-12669.8</v>
      </c>
      <c r="V12" s="167">
        <f>Q12*Q23</f>
        <v>270130.78999999998</v>
      </c>
      <c r="W12" s="205">
        <f t="shared" si="25"/>
        <v>486134.09</v>
      </c>
      <c r="X12" s="187">
        <f t="shared" si="26"/>
        <v>-140679.51</v>
      </c>
      <c r="Y12" s="46">
        <f t="shared" si="1"/>
        <v>486134.1</v>
      </c>
      <c r="Z12" s="46">
        <f>SUMIF('2020'!$B:$B,'Для расчета ЗП'!$A12,('2020'!$CH:$CH))-SUMIFS('2020'!$CH:$CH,'2020'!$B:$B,'Для расчета ЗП'!$A12,'2020'!$G:$G,4)</f>
        <v>410810274</v>
      </c>
      <c r="AA12" s="79">
        <f>SUMIFS('2020'!$P:$P,'2020'!$B:$B,'Для расчета ЗП'!$A12,'2020'!$G:$G,4)</f>
        <v>0</v>
      </c>
      <c r="AB12" s="46">
        <f>SUMIFS('2020'!$BL:$BL,'2020'!$B:$B,'Для расчета ЗП'!$A12,'2020'!$G:$G,4)</f>
        <v>0</v>
      </c>
      <c r="AC12" s="46">
        <f t="shared" si="27"/>
        <v>0</v>
      </c>
      <c r="AD12" s="46">
        <f>SUMIFS('2020'!$AQ:$AQ,'2020'!$B:$B,'Для расчета ЗП'!$A12,'2020'!$G:$G,4)+SUMIFS('2020'!$BH:$BH,'2020'!$B:$B,'Для расчета ЗП'!$A12,'2020'!$G:$G,4)</f>
        <v>0</v>
      </c>
      <c r="AE12" s="46">
        <f>SUMIFS('2020'!$BM:$BM,'2020'!$B:$B,'Для расчета ЗП'!$A12,'2020'!$G:$G,4)+SUMIFS('2020'!$CD:$CD,'2020'!$B:$B,'Для расчета ЗП'!$A12,'2020'!$G:$G,4)</f>
        <v>0</v>
      </c>
      <c r="AF12" s="46">
        <f t="shared" si="28"/>
        <v>0</v>
      </c>
      <c r="AG12" s="46">
        <f>SUMIFS('2020'!$BB:$BB,'2020'!$B:$B,'Для расчета ЗП'!$A12,'2020'!$G:$G,4)</f>
        <v>0</v>
      </c>
      <c r="AH12" s="46">
        <f>SUMIFS('2020'!$BX:$BX,'2020'!$B:$B,'Для расчета ЗП'!$A12,'2020'!$G:$G,4)</f>
        <v>0</v>
      </c>
      <c r="AI12" s="46"/>
      <c r="AJ12" s="46">
        <f t="shared" si="29"/>
        <v>0</v>
      </c>
      <c r="AK12" s="46"/>
      <c r="AL12" s="46">
        <f>SUMIFS('2020'!$CH:$CH,'2020'!$B:$B,'Для расчета ЗП'!$A12,'2020'!$G:$G,4)</f>
        <v>0</v>
      </c>
      <c r="AM12" s="198">
        <f>SUMIF('2020'!$B:$B,'Для расчета ЗП'!$A12,('2020'!$P:$P))</f>
        <v>2590</v>
      </c>
      <c r="AN12" s="46">
        <f>SUMIF('2020'!$B:$B,'Для расчета ЗП'!$A12,('2020'!$BL:$BL))</f>
        <v>305331578</v>
      </c>
      <c r="AO12" s="199">
        <f>SUMIF('2020'!$B:$B,'Для расчета ЗП'!$A12,('2020'!$CH:$CH))</f>
        <v>410810274</v>
      </c>
      <c r="AP12" s="48">
        <f t="shared" si="2"/>
        <v>-140679.5</v>
      </c>
      <c r="AS12" s="105">
        <f t="shared" si="3"/>
        <v>270130.8</v>
      </c>
      <c r="AT12">
        <f t="shared" si="30"/>
        <v>0.11030934179293</v>
      </c>
      <c r="AU12">
        <f t="shared" si="31"/>
        <v>86496.8</v>
      </c>
      <c r="AV12" s="105">
        <f t="shared" si="4"/>
        <v>399637.3</v>
      </c>
      <c r="AW12" s="105">
        <f t="shared" si="5"/>
        <v>-227176.3</v>
      </c>
      <c r="AX12" s="111">
        <f t="shared" si="6"/>
        <v>0.44700000000000001</v>
      </c>
      <c r="AY12" s="37">
        <f>ROUND(SUMIFS('2020'!$BM:$BM,'2020'!$B:$B,'Для расчета ЗП'!$A12,'2020'!$G:$G,1),1)</f>
        <v>193277045</v>
      </c>
      <c r="AZ12" s="37">
        <f>ROUND(SUMIFS('2020'!$BM:$BM,'2020'!$B:$B,'Для расчета ЗП'!$A12,'2020'!$G:$G,2),1)</f>
        <v>35401063</v>
      </c>
      <c r="BA12" s="37">
        <f>ROUND(SUMIFS('2020'!$BM:$BM,'2020'!$B:$B,'Для расчета ЗП'!$A12,'2020'!$G:$G,3),1)</f>
        <v>1769832</v>
      </c>
      <c r="BB12" s="39">
        <f t="shared" si="32"/>
        <v>230447940</v>
      </c>
      <c r="BC12" s="39">
        <f>ROUND((SUMIF('2020'!$B:$B,'Для расчета ЗП'!$A12,('2020'!$BM:$BM))-SUMIFS('2020'!$BM:$BM,'2020'!$B:$B,'Для расчета ЗП'!$A12,'2020'!$G:$G,4)),1)-BB12</f>
        <v>0</v>
      </c>
      <c r="BD12" s="39">
        <f>BB12*'Свод 2020'!AA$27</f>
        <v>244702266.37</v>
      </c>
      <c r="BE12" s="246">
        <f>SUMIFS('2020'!$P:$P,'2020'!$B:$B,'Для расчета ЗП'!$A12,'2020'!$G:$G,3,'2020'!$I:$I,3)</f>
        <v>0</v>
      </c>
      <c r="BF12" s="247">
        <f>ROUND((SUMIF('2020'!$B:$B,'Для расчета ЗП'!$A12,('2020'!$BL:$BL))-SUMIFS('2020'!$BL:$BL,'2020'!$B:$B,'Для расчета ЗП'!$A12,'2020'!$G:$G,4))/1000,1)</f>
        <v>305331.59999999998</v>
      </c>
      <c r="BG12" s="247">
        <f t="shared" si="33"/>
        <v>96255.6</v>
      </c>
      <c r="BH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BI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BJ12" s="247">
        <f t="shared" si="34"/>
        <v>9223.1</v>
      </c>
      <c r="BK12" s="248">
        <f>ROUND((SUMIF('2020'!$B:$B,'Для расчета ЗП'!$A12,('2020'!$BB:$BB))-SUMIFS('2020'!$BB:$BB,'2020'!$B:$B,'Для расчета ЗП'!$A12,'2020'!$G:$G,4))/1000,1)</f>
        <v>6269.9</v>
      </c>
      <c r="BL12" s="248">
        <f>ROUND((SUMIF('2020'!$B:$B,'Для расчета ЗП'!$A12,('2020'!$BX:$BX))-SUMIFS('2020'!$BX:$BX,'2020'!$B:$B,'Для расчета ЗП'!$A12,'2020'!$G:$G,4))/1000,1)</f>
        <v>15493</v>
      </c>
      <c r="BM12" s="247">
        <f t="shared" si="35"/>
        <v>410810.3</v>
      </c>
      <c r="BN12" s="247">
        <v>1533.9</v>
      </c>
      <c r="BO12" s="249">
        <f t="shared" si="36"/>
        <v>412344.2</v>
      </c>
      <c r="BP12" s="248">
        <v>83549.2</v>
      </c>
      <c r="BQ12" s="248">
        <f t="shared" si="37"/>
        <v>-328795</v>
      </c>
      <c r="BR12" s="249">
        <f t="shared" si="38"/>
        <v>0</v>
      </c>
      <c r="BS12" s="250">
        <f t="shared" si="39"/>
        <v>1533.9</v>
      </c>
      <c r="BT12" s="250">
        <f t="shared" si="40"/>
        <v>-410810.3</v>
      </c>
      <c r="BU12" s="251">
        <f t="shared" si="41"/>
        <v>1533.9</v>
      </c>
      <c r="BV12" s="251">
        <f>SUMIF('2020'!$B:$B,'Для расчета ЗП'!$A12,('2020'!$CH:$CH))-SUMIFS('2020'!$CH:$CH,'2020'!$B:$B,'Для расчета ЗП'!$A12,'2020'!$G:$G,4)</f>
        <v>410810274</v>
      </c>
      <c r="BW12" s="245">
        <f>SUMIFS('2020'!$P:$P,'2020'!$B:$B,'Для расчета ЗП'!$A12,'2020'!$G:$G,4)</f>
        <v>0</v>
      </c>
      <c r="BX12" s="251">
        <f>SUMIFS('2020'!$BL:$BL,'2020'!$B:$B,'Для расчета ЗП'!$A12,'2020'!$G:$G,4)</f>
        <v>0</v>
      </c>
      <c r="BY12" s="251">
        <f t="shared" si="42"/>
        <v>0</v>
      </c>
      <c r="BZ12" s="251">
        <f>SUMIFS('2020'!$AQ:$AQ,'2020'!$B:$B,'Для расчета ЗП'!$A12,'2020'!$G:$G,4)+SUMIFS('2020'!$BH:$BH,'2020'!$B:$B,'Для расчета ЗП'!$A12,'2020'!$G:$G,4)</f>
        <v>0</v>
      </c>
      <c r="CA12" s="251">
        <f>SUMIFS('2020'!$BM:$BM,'2020'!$B:$B,'Для расчета ЗП'!$A12,'2020'!$G:$G,4)+SUMIFS('2020'!$CD:$CD,'2020'!$B:$B,'Для расчета ЗП'!$A12,'2020'!$G:$G,4)</f>
        <v>0</v>
      </c>
      <c r="CB12" s="251">
        <f t="shared" si="43"/>
        <v>0</v>
      </c>
      <c r="CC12" s="251">
        <f>SUMIFS('2020'!$BB:$BB,'2020'!$B:$B,'Для расчета ЗП'!$A12,'2020'!$G:$G,4)</f>
        <v>0</v>
      </c>
      <c r="CD12" s="251">
        <f>SUMIFS('2020'!$BX:$BX,'2020'!$B:$B,'Для расчета ЗП'!$A12,'2020'!$G:$G,4)</f>
        <v>0</v>
      </c>
      <c r="CE12" s="251"/>
      <c r="CF12" s="251">
        <f t="shared" si="44"/>
        <v>0</v>
      </c>
      <c r="CG12" s="251"/>
      <c r="CH12" s="251">
        <f>SUMIFS('2020'!$CH:$CH,'2020'!$B:$B,'Для расчета ЗП'!$A12,'2020'!$G:$G,4)</f>
        <v>0</v>
      </c>
      <c r="CI12" s="252">
        <f>SUMIF('2020'!$B:$B,'Для расчета ЗП'!$A12,('2020'!$P:$P))</f>
        <v>2590</v>
      </c>
      <c r="CJ12" s="251">
        <f>SUMIF('2020'!$B:$B,'Для расчета ЗП'!$A12,('2020'!$BL:$BL))</f>
        <v>305331578</v>
      </c>
      <c r="CK12" s="253">
        <f>SUMIF('2020'!$B:$B,'Для расчета ЗП'!$A12,('2020'!$CH:$CH))</f>
        <v>410810274</v>
      </c>
      <c r="CL12" s="254">
        <f t="shared" si="45"/>
        <v>-410810.3</v>
      </c>
      <c r="CM12" s="239"/>
      <c r="CN12" s="255">
        <f t="shared" si="46"/>
        <v>410810.3</v>
      </c>
      <c r="CO12" s="255">
        <f t="shared" si="47"/>
        <v>0</v>
      </c>
      <c r="CP12" s="239" t="e">
        <f t="shared" si="48"/>
        <v>#DIV/0!</v>
      </c>
      <c r="CQ12" s="239" t="e">
        <f t="shared" si="49"/>
        <v>#DIV/0!</v>
      </c>
      <c r="CR12" s="255" t="e">
        <f t="shared" si="50"/>
        <v>#DIV/0!</v>
      </c>
      <c r="CS12" s="255" t="e">
        <f t="shared" si="51"/>
        <v>#DIV/0!</v>
      </c>
      <c r="CT12" s="256" t="e">
        <f t="shared" si="52"/>
        <v>#DIV/0!</v>
      </c>
      <c r="CU12" s="248" t="e">
        <f>ROUND(SUMIFS(#REF!,#REF!,'Для расчета ЗП'!$A12,#REF!,1),1)</f>
        <v>#REF!</v>
      </c>
      <c r="CV12" s="248" t="e">
        <f>ROUND(SUMIFS(#REF!,#REF!,'Для расчета ЗП'!$A12,#REF!,2),1)</f>
        <v>#REF!</v>
      </c>
      <c r="CW12" s="248" t="e">
        <f>ROUND(SUMIFS(#REF!,#REF!,'Для расчета ЗП'!$A12,#REF!,3),1)</f>
        <v>#REF!</v>
      </c>
      <c r="CX12" s="257" t="e">
        <f t="shared" si="53"/>
        <v>#REF!</v>
      </c>
      <c r="CY12" s="257" t="e">
        <f>ROUND((SUMIF('2020'!$B:$B,'Для расчета ЗП'!$A12,('2020'!$BM:$BM))-SUMIFS('2020'!$BM:$BM,'2020'!$B:$B,'Для расчета ЗП'!$A12,'2020'!$G:$G,4)),1)-CX12</f>
        <v>#REF!</v>
      </c>
      <c r="CZ12" s="246">
        <f>SUMIFS('2020'!$P:$P,'2020'!$B:$B,'Для расчета ЗП'!$A12,'2020'!$G:$G,3,'2020'!$I:$I,3)</f>
        <v>0</v>
      </c>
      <c r="DA12" s="247">
        <f>ROUND((SUMIF('2020'!$B:$B,'Для расчета ЗП'!$A12,('2020'!$BL:$BL))-SUMIFS('2020'!$BL:$BL,'2020'!$B:$B,'Для расчета ЗП'!$A12,'2020'!$G:$G,4))/1000,1)</f>
        <v>305331.59999999998</v>
      </c>
      <c r="DB12" s="247">
        <f t="shared" si="54"/>
        <v>96255.6</v>
      </c>
      <c r="DC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DD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DE12" s="247">
        <f t="shared" si="55"/>
        <v>9223.1</v>
      </c>
      <c r="DF12" s="248">
        <f>ROUND((SUMIF('2020'!$B:$B,'Для расчета ЗП'!$A12,('2020'!$BB:$BB))-SUMIFS('2020'!$BB:$BB,'2020'!$B:$B,'Для расчета ЗП'!$A12,'2020'!$G:$G,4))/1000,1)</f>
        <v>6269.9</v>
      </c>
      <c r="DG12" s="248">
        <f>ROUND((SUMIF('2020'!$B:$B,'Для расчета ЗП'!$A12,('2020'!$BX:$BX))-SUMIFS('2020'!$BX:$BX,'2020'!$B:$B,'Для расчета ЗП'!$A12,'2020'!$G:$G,4))/1000,1)</f>
        <v>15493</v>
      </c>
      <c r="DH12" s="247">
        <f t="shared" si="56"/>
        <v>410810.3</v>
      </c>
      <c r="DI12" s="247">
        <v>216003.3</v>
      </c>
      <c r="DJ12" s="249">
        <f t="shared" si="14"/>
        <v>626813.6</v>
      </c>
      <c r="DK12" s="248">
        <v>614143.80000000005</v>
      </c>
      <c r="DL12" s="248">
        <f t="shared" si="57"/>
        <v>-12669.8</v>
      </c>
      <c r="DM12" s="249">
        <f>DH12*DH23</f>
        <v>0</v>
      </c>
      <c r="DN12" s="250">
        <f t="shared" si="58"/>
        <v>216003.3</v>
      </c>
      <c r="DO12" s="250">
        <f t="shared" si="59"/>
        <v>-410810.3</v>
      </c>
      <c r="DP12" s="251">
        <f t="shared" si="15"/>
        <v>216003.3</v>
      </c>
      <c r="DQ12" s="251">
        <f>SUMIF('2020'!$B:$B,'Для расчета ЗП'!$A12,('2020'!$CH:$CH))-SUMIFS('2020'!$CH:$CH,'2020'!$B:$B,'Для расчета ЗП'!$A12,'2020'!$G:$G,4)</f>
        <v>410810274</v>
      </c>
      <c r="DR12" s="245">
        <f>SUMIFS('2020'!$P:$P,'2020'!$B:$B,'Для расчета ЗП'!$A12,'2020'!$G:$G,4)</f>
        <v>0</v>
      </c>
      <c r="DS12" s="251">
        <f>SUMIFS('2020'!$BL:$BL,'2020'!$B:$B,'Для расчета ЗП'!$A12,'2020'!$G:$G,4)</f>
        <v>0</v>
      </c>
      <c r="DT12" s="251">
        <f t="shared" si="60"/>
        <v>0</v>
      </c>
      <c r="DU12" s="251">
        <f>SUMIFS('2020'!$AQ:$AQ,'2020'!$B:$B,'Для расчета ЗП'!$A12,'2020'!$G:$G,4)+SUMIFS('2020'!$BH:$BH,'2020'!$B:$B,'Для расчета ЗП'!$A12,'2020'!$G:$G,4)</f>
        <v>0</v>
      </c>
      <c r="DV12" s="251">
        <f>SUMIFS('2020'!$BM:$BM,'2020'!$B:$B,'Для расчета ЗП'!$A12,'2020'!$G:$G,4)+SUMIFS('2020'!$CD:$CD,'2020'!$B:$B,'Для расчета ЗП'!$A12,'2020'!$G:$G,4)</f>
        <v>0</v>
      </c>
      <c r="DW12" s="251">
        <f t="shared" si="61"/>
        <v>0</v>
      </c>
      <c r="DX12" s="251">
        <f>SUMIFS('2020'!$BB:$BB,'2020'!$B:$B,'Для расчета ЗП'!$A12,'2020'!$G:$G,4)</f>
        <v>0</v>
      </c>
      <c r="DY12" s="251">
        <f>SUMIFS('2020'!$BX:$BX,'2020'!$B:$B,'Для расчета ЗП'!$A12,'2020'!$G:$G,4)</f>
        <v>0</v>
      </c>
      <c r="DZ12" s="251"/>
      <c r="EA12" s="251">
        <f t="shared" si="62"/>
        <v>0</v>
      </c>
      <c r="EB12" s="251"/>
      <c r="EC12" s="251">
        <f>SUMIFS('2020'!$CH:$CH,'2020'!$B:$B,'Для расчета ЗП'!$A12,'2020'!$G:$G,4)</f>
        <v>0</v>
      </c>
      <c r="ED12" s="252">
        <f>SUMIF('2020'!$B:$B,'Для расчета ЗП'!$A12,('2020'!$P:$P))</f>
        <v>2590</v>
      </c>
      <c r="EE12" s="251">
        <f>SUMIF('2020'!$B:$B,'Для расчета ЗП'!$A12,('2020'!$BL:$BL))</f>
        <v>305331578</v>
      </c>
      <c r="EF12" s="253">
        <f>SUMIF('2020'!$B:$B,'Для расчета ЗП'!$A12,('2020'!$CH:$CH))</f>
        <v>410810274</v>
      </c>
      <c r="EG12" s="254">
        <f t="shared" si="16"/>
        <v>-410810.3</v>
      </c>
      <c r="EH12" s="239"/>
      <c r="EI12" s="239"/>
      <c r="EJ12" s="255">
        <f t="shared" si="17"/>
        <v>0</v>
      </c>
      <c r="EK12" s="239" t="e">
        <f t="shared" si="63"/>
        <v>#DIV/0!</v>
      </c>
      <c r="EL12" s="239" t="e">
        <f t="shared" si="64"/>
        <v>#DIV/0!</v>
      </c>
      <c r="EM12" s="255" t="e">
        <f t="shared" si="18"/>
        <v>#DIV/0!</v>
      </c>
      <c r="EN12" s="255" t="e">
        <f t="shared" si="19"/>
        <v>#DIV/0!</v>
      </c>
      <c r="EO12" s="256" t="e">
        <f t="shared" si="20"/>
        <v>#DIV/0!</v>
      </c>
      <c r="EP12" s="255" t="e">
        <f>ROUND((SUMIF(#REF!,#REF!,(#REF!))-SUMIFS(#REF!,#REF!,#REF!,#REF!,4)),1)</f>
        <v>#REF!</v>
      </c>
      <c r="EQ12" s="255" t="e">
        <f>EP12*#REF!</f>
        <v>#REF!</v>
      </c>
      <c r="ER12" s="262" t="e">
        <f>ROUND(SUMIFS(#REF!,#REF!,'Для расчета ЗП'!$A12,#REF!,1),1)</f>
        <v>#REF!</v>
      </c>
      <c r="ES12" s="262" t="e">
        <f>ROUND(SUMIFS(#REF!,#REF!,'Для расчета ЗП'!$A12,#REF!,1),1)</f>
        <v>#REF!</v>
      </c>
      <c r="ET12" s="262" t="e">
        <f>ROUND(SUMIFS(#REF!,#REF!,'Для расчета ЗП'!$A12,#REF!,1),1)</f>
        <v>#REF!</v>
      </c>
      <c r="EU12" s="263" t="e">
        <f>ROUND((SUMIF(#REF!,#REF!,(#REF!))-SUMIFS(#REF!,#REF!,#REF!,#REF!,4)),1)</f>
        <v>#REF!</v>
      </c>
      <c r="EV12" s="263" t="e">
        <f>EU12*#REF!</f>
        <v>#REF!</v>
      </c>
    </row>
    <row r="13" spans="1:152" ht="60" x14ac:dyDescent="0.25">
      <c r="A13" s="6">
        <v>9</v>
      </c>
      <c r="B13" s="7" t="s">
        <v>51</v>
      </c>
      <c r="C13" s="38">
        <f>SUMIF('2020'!$B:$B,'Для расчета ЗП'!$A13,('2020'!$P:$P))-SUMIFS('2020'!$P:$P,'2020'!$B:$B,'Для расчета ЗП'!$A13,'2020'!$G:$G,4)</f>
        <v>3383</v>
      </c>
      <c r="D13" s="38">
        <f>SUMIFS('2020'!$P:$P,'2020'!$B:$B,'Для расчета ЗП'!$A13,'2020'!$G:$G,1,'2020'!$I:$I,0)</f>
        <v>2058</v>
      </c>
      <c r="E13" s="38">
        <f>SUMIFS('2020'!$P:$P,'2020'!$B:$B,'Для расчета ЗП'!$A13,'2020'!$G:$G,1,'2020'!$I:$I,3)</f>
        <v>840</v>
      </c>
      <c r="F13" s="38">
        <f>SUMIFS('2020'!$P:$P,'2020'!$B:$B,'Для расчета ЗП'!$A13,'2020'!$G:$G,2,'2020'!$I:$I,0)</f>
        <v>286</v>
      </c>
      <c r="G13" s="38">
        <f>SUMIFS('2020'!$P:$P,'2020'!$B:$B,'Для расчета ЗП'!$A13,'2020'!$G:$G,2,'2020'!$I:$I,3)</f>
        <v>148</v>
      </c>
      <c r="H13" s="38">
        <f>SUMIFS('2020'!$P:$P,'2020'!$B:$B,'Для расчета ЗП'!$A13,'2020'!$G:$G,3,'2020'!$I:$I,0)</f>
        <v>51</v>
      </c>
      <c r="I13" s="38">
        <f>SUMIFS('2020'!$P:$P,'2020'!$B:$B,'Для расчета ЗП'!$A13,'2020'!$G:$G,3,'2020'!$I:$I,3)</f>
        <v>0</v>
      </c>
      <c r="J13" s="66">
        <f>ROUND((SUMIF('2020'!$B:$B,'Для расчета ЗП'!$A13,('2020'!$BL:$BL))-SUMIFS('2020'!$BL:$BL,'2020'!$B:$B,'Для расчета ЗП'!$A13,'2020'!$G:$G,4))/1000,1)</f>
        <v>320793.2</v>
      </c>
      <c r="K13" s="66">
        <f t="shared" si="21"/>
        <v>456926.7</v>
      </c>
      <c r="L13" s="37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M13" s="37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N13" s="66">
        <f t="shared" si="22"/>
        <v>12552.2</v>
      </c>
      <c r="O13" s="37">
        <f>ROUND((SUMIF('2020'!$B:$B,'Для расчета ЗП'!$A13,('2020'!$BB:$BB))-SUMIFS('2020'!$BB:$BB,'2020'!$B:$B,'Для расчета ЗП'!$A13,'2020'!$G:$G,4))/1000,1)</f>
        <v>6634.3</v>
      </c>
      <c r="P13" s="37">
        <f>ROUND((SUMIF('2020'!$B:$B,'Для расчета ЗП'!$A13,('2020'!$BX:$BX))-SUMIFS('2020'!$BX:$BX,'2020'!$B:$B,'Для расчета ЗП'!$A13,'2020'!$G:$G,4))/1000,1)</f>
        <v>19186.5</v>
      </c>
      <c r="Q13" s="163">
        <f t="shared" si="23"/>
        <v>790272.1</v>
      </c>
      <c r="R13" s="66">
        <v>97171.9</v>
      </c>
      <c r="S13" s="144">
        <f t="shared" si="0"/>
        <v>887444</v>
      </c>
      <c r="T13" s="139">
        <v>866937.1</v>
      </c>
      <c r="U13" s="139">
        <f t="shared" si="24"/>
        <v>-20506.900000000001</v>
      </c>
      <c r="V13" s="167">
        <f>Q13*Q23</f>
        <v>519648.18</v>
      </c>
      <c r="W13" s="205">
        <f t="shared" si="25"/>
        <v>616820.07999999996</v>
      </c>
      <c r="X13" s="187">
        <f t="shared" si="26"/>
        <v>-270623.92</v>
      </c>
      <c r="Y13" s="46">
        <f t="shared" si="1"/>
        <v>616820.1</v>
      </c>
      <c r="Z13" s="46">
        <f>SUMIF('2020'!$B:$B,'Для расчета ЗП'!$A13,('2020'!$CH:$CH))-SUMIFS('2020'!$CH:$CH,'2020'!$B:$B,'Для расчета ЗП'!$A13,'2020'!$G:$G,4)</f>
        <v>790272016</v>
      </c>
      <c r="AA13" s="79">
        <f>SUMIFS('2020'!$P:$P,'2020'!$B:$B,'Для расчета ЗП'!$A13,'2020'!$G:$G,4)</f>
        <v>0</v>
      </c>
      <c r="AB13" s="46">
        <f>SUMIFS('2020'!$BL:$BL,'2020'!$B:$B,'Для расчета ЗП'!$A13,'2020'!$G:$G,4)</f>
        <v>0</v>
      </c>
      <c r="AC13" s="46">
        <f t="shared" si="27"/>
        <v>0</v>
      </c>
      <c r="AD13" s="46">
        <f>SUMIFS('2020'!$AQ:$AQ,'2020'!$B:$B,'Для расчета ЗП'!$A13,'2020'!$G:$G,4)+SUMIFS('2020'!$BH:$BH,'2020'!$B:$B,'Для расчета ЗП'!$A13,'2020'!$G:$G,4)</f>
        <v>0</v>
      </c>
      <c r="AE13" s="46">
        <f>SUMIFS('2020'!$BM:$BM,'2020'!$B:$B,'Для расчета ЗП'!$A13,'2020'!$G:$G,4)+SUMIFS('2020'!$CD:$CD,'2020'!$B:$B,'Для расчета ЗП'!$A13,'2020'!$G:$G,4)</f>
        <v>0</v>
      </c>
      <c r="AF13" s="46">
        <f t="shared" si="28"/>
        <v>0</v>
      </c>
      <c r="AG13" s="46">
        <f>SUMIFS('2020'!$BB:$BB,'2020'!$B:$B,'Для расчета ЗП'!$A13,'2020'!$G:$G,4)</f>
        <v>0</v>
      </c>
      <c r="AH13" s="46">
        <f>SUMIFS('2020'!$BX:$BX,'2020'!$B:$B,'Для расчета ЗП'!$A13,'2020'!$G:$G,4)</f>
        <v>0</v>
      </c>
      <c r="AI13" s="46"/>
      <c r="AJ13" s="46">
        <f t="shared" si="29"/>
        <v>0</v>
      </c>
      <c r="AK13" s="46"/>
      <c r="AL13" s="46">
        <f>SUMIFS('2020'!$CH:$CH,'2020'!$B:$B,'Для расчета ЗП'!$A13,'2020'!$G:$G,4)</f>
        <v>0</v>
      </c>
      <c r="AM13" s="198">
        <f>SUMIF('2020'!$B:$B,'Для расчета ЗП'!$A13,('2020'!$P:$P))</f>
        <v>3383</v>
      </c>
      <c r="AN13" s="46">
        <f>SUMIF('2020'!$B:$B,'Для расчета ЗП'!$A13,('2020'!$BL:$BL))</f>
        <v>320793159</v>
      </c>
      <c r="AO13" s="199">
        <f>SUMIF('2020'!$B:$B,'Для расчета ЗП'!$A13,('2020'!$CH:$CH))</f>
        <v>790272016</v>
      </c>
      <c r="AP13" s="48">
        <f t="shared" si="2"/>
        <v>-270623.90000000002</v>
      </c>
      <c r="AS13" s="105">
        <f t="shared" si="3"/>
        <v>519648.2</v>
      </c>
      <c r="AT13">
        <f t="shared" si="30"/>
        <v>0.21220109260358699</v>
      </c>
      <c r="AU13">
        <f t="shared" si="31"/>
        <v>166393.20000000001</v>
      </c>
      <c r="AV13" s="105">
        <f t="shared" si="4"/>
        <v>450426.9</v>
      </c>
      <c r="AW13" s="105">
        <f t="shared" si="5"/>
        <v>-437017.1</v>
      </c>
      <c r="AX13" s="111">
        <f t="shared" si="6"/>
        <v>0.44700000000000001</v>
      </c>
      <c r="AY13" s="37">
        <f>ROUND(SUMIFS('2020'!$BM:$BM,'2020'!$B:$B,'Для расчета ЗП'!$A13,'2020'!$G:$G,1),1)</f>
        <v>446114000</v>
      </c>
      <c r="AZ13" s="37">
        <f>ROUND(SUMIFS('2020'!$BM:$BM,'2020'!$B:$B,'Для расчета ЗП'!$A13,'2020'!$G:$G,2),1)</f>
        <v>70474393</v>
      </c>
      <c r="BA13" s="37">
        <f>ROUND(SUMIFS('2020'!$BM:$BM,'2020'!$B:$B,'Для расчета ЗП'!$A13,'2020'!$G:$G,3),1)</f>
        <v>13035095</v>
      </c>
      <c r="BB13" s="39">
        <f t="shared" si="32"/>
        <v>529623488</v>
      </c>
      <c r="BC13" s="39">
        <f>ROUND((SUMIF('2020'!$B:$B,'Для расчета ЗП'!$A13,('2020'!$BM:$BM))-SUMIFS('2020'!$BM:$BM,'2020'!$B:$B,'Для расчета ЗП'!$A13,'2020'!$G:$G,4)),1)-BB13</f>
        <v>0</v>
      </c>
      <c r="BD13" s="39">
        <f>BB13*'Свод 2020'!AA$27</f>
        <v>562383277.70000005</v>
      </c>
      <c r="BE13" s="246">
        <f>SUMIFS('2020'!$P:$P,'2020'!$B:$B,'Для расчета ЗП'!$A13,'2020'!$G:$G,3,'2020'!$I:$I,3)</f>
        <v>0</v>
      </c>
      <c r="BF13" s="247">
        <f>ROUND((SUMIF('2020'!$B:$B,'Для расчета ЗП'!$A13,('2020'!$BL:$BL))-SUMIFS('2020'!$BL:$BL,'2020'!$B:$B,'Для расчета ЗП'!$A13,'2020'!$G:$G,4))/1000,1)</f>
        <v>320793.2</v>
      </c>
      <c r="BG13" s="247">
        <f t="shared" si="33"/>
        <v>456926.7</v>
      </c>
      <c r="BH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BI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BJ13" s="247">
        <f t="shared" si="34"/>
        <v>12552.2</v>
      </c>
      <c r="BK13" s="248">
        <f>ROUND((SUMIF('2020'!$B:$B,'Для расчета ЗП'!$A13,('2020'!$BB:$BB))-SUMIFS('2020'!$BB:$BB,'2020'!$B:$B,'Для расчета ЗП'!$A13,'2020'!$G:$G,4))/1000,1)</f>
        <v>6634.3</v>
      </c>
      <c r="BL13" s="248">
        <f>ROUND((SUMIF('2020'!$B:$B,'Для расчета ЗП'!$A13,('2020'!$BX:$BX))-SUMIFS('2020'!$BX:$BX,'2020'!$B:$B,'Для расчета ЗП'!$A13,'2020'!$G:$G,4))/1000,1)</f>
        <v>19186.5</v>
      </c>
      <c r="BM13" s="247">
        <f t="shared" si="35"/>
        <v>790272.1</v>
      </c>
      <c r="BN13" s="247">
        <v>1534.9</v>
      </c>
      <c r="BO13" s="249">
        <f t="shared" si="36"/>
        <v>791807</v>
      </c>
      <c r="BP13" s="248">
        <v>83550.2</v>
      </c>
      <c r="BQ13" s="248">
        <f t="shared" si="37"/>
        <v>-708256.8</v>
      </c>
      <c r="BR13" s="249">
        <f t="shared" si="38"/>
        <v>0</v>
      </c>
      <c r="BS13" s="250">
        <f t="shared" si="39"/>
        <v>1534.9</v>
      </c>
      <c r="BT13" s="250">
        <f t="shared" si="40"/>
        <v>-790272.1</v>
      </c>
      <c r="BU13" s="251">
        <f t="shared" si="41"/>
        <v>1534.9</v>
      </c>
      <c r="BV13" s="251">
        <f>SUMIF('2020'!$B:$B,'Для расчета ЗП'!$A13,('2020'!$CH:$CH))-SUMIFS('2020'!$CH:$CH,'2020'!$B:$B,'Для расчета ЗП'!$A13,'2020'!$G:$G,4)</f>
        <v>790272016</v>
      </c>
      <c r="BW13" s="245">
        <f>SUMIFS('2020'!$P:$P,'2020'!$B:$B,'Для расчета ЗП'!$A13,'2020'!$G:$G,4)</f>
        <v>0</v>
      </c>
      <c r="BX13" s="251">
        <f>SUMIFS('2020'!$BL:$BL,'2020'!$B:$B,'Для расчета ЗП'!$A13,'2020'!$G:$G,4)</f>
        <v>0</v>
      </c>
      <c r="BY13" s="251">
        <f t="shared" si="42"/>
        <v>0</v>
      </c>
      <c r="BZ13" s="251">
        <f>SUMIFS('2020'!$AQ:$AQ,'2020'!$B:$B,'Для расчета ЗП'!$A13,'2020'!$G:$G,4)+SUMIFS('2020'!$BH:$BH,'2020'!$B:$B,'Для расчета ЗП'!$A13,'2020'!$G:$G,4)</f>
        <v>0</v>
      </c>
      <c r="CA13" s="251">
        <f>SUMIFS('2020'!$BM:$BM,'2020'!$B:$B,'Для расчета ЗП'!$A13,'2020'!$G:$G,4)+SUMIFS('2020'!$CD:$CD,'2020'!$B:$B,'Для расчета ЗП'!$A13,'2020'!$G:$G,4)</f>
        <v>0</v>
      </c>
      <c r="CB13" s="251">
        <f t="shared" si="43"/>
        <v>0</v>
      </c>
      <c r="CC13" s="251">
        <f>SUMIFS('2020'!$BB:$BB,'2020'!$B:$B,'Для расчета ЗП'!$A13,'2020'!$G:$G,4)</f>
        <v>0</v>
      </c>
      <c r="CD13" s="251">
        <f>SUMIFS('2020'!$BX:$BX,'2020'!$B:$B,'Для расчета ЗП'!$A13,'2020'!$G:$G,4)</f>
        <v>0</v>
      </c>
      <c r="CE13" s="251"/>
      <c r="CF13" s="251">
        <f t="shared" si="44"/>
        <v>0</v>
      </c>
      <c r="CG13" s="251"/>
      <c r="CH13" s="251">
        <f>SUMIFS('2020'!$CH:$CH,'2020'!$B:$B,'Для расчета ЗП'!$A13,'2020'!$G:$G,4)</f>
        <v>0</v>
      </c>
      <c r="CI13" s="252">
        <f>SUMIF('2020'!$B:$B,'Для расчета ЗП'!$A13,('2020'!$P:$P))</f>
        <v>3383</v>
      </c>
      <c r="CJ13" s="251">
        <f>SUMIF('2020'!$B:$B,'Для расчета ЗП'!$A13,('2020'!$BL:$BL))</f>
        <v>320793159</v>
      </c>
      <c r="CK13" s="253">
        <f>SUMIF('2020'!$B:$B,'Для расчета ЗП'!$A13,('2020'!$CH:$CH))</f>
        <v>790272016</v>
      </c>
      <c r="CL13" s="254">
        <f t="shared" si="45"/>
        <v>-790272.1</v>
      </c>
      <c r="CM13" s="239"/>
      <c r="CN13" s="255">
        <f t="shared" si="46"/>
        <v>790272.1</v>
      </c>
      <c r="CO13" s="255">
        <f t="shared" si="47"/>
        <v>0</v>
      </c>
      <c r="CP13" s="239" t="e">
        <f t="shared" si="48"/>
        <v>#DIV/0!</v>
      </c>
      <c r="CQ13" s="239" t="e">
        <f t="shared" si="49"/>
        <v>#DIV/0!</v>
      </c>
      <c r="CR13" s="255" t="e">
        <f t="shared" si="50"/>
        <v>#DIV/0!</v>
      </c>
      <c r="CS13" s="255" t="e">
        <f t="shared" si="51"/>
        <v>#DIV/0!</v>
      </c>
      <c r="CT13" s="256" t="e">
        <f t="shared" si="52"/>
        <v>#DIV/0!</v>
      </c>
      <c r="CU13" s="248" t="e">
        <f>ROUND(SUMIFS(#REF!,#REF!,'Для расчета ЗП'!$A13,#REF!,1),1)</f>
        <v>#REF!</v>
      </c>
      <c r="CV13" s="248" t="e">
        <f>ROUND(SUMIFS(#REF!,#REF!,'Для расчета ЗП'!$A13,#REF!,2),1)</f>
        <v>#REF!</v>
      </c>
      <c r="CW13" s="248" t="e">
        <f>ROUND(SUMIFS(#REF!,#REF!,'Для расчета ЗП'!$A13,#REF!,3),1)</f>
        <v>#REF!</v>
      </c>
      <c r="CX13" s="257" t="e">
        <f t="shared" si="53"/>
        <v>#REF!</v>
      </c>
      <c r="CY13" s="257" t="e">
        <f>ROUND((SUMIF('2020'!$B:$B,'Для расчета ЗП'!$A13,('2020'!$BM:$BM))-SUMIFS('2020'!$BM:$BM,'2020'!$B:$B,'Для расчета ЗП'!$A13,'2020'!$G:$G,4)),1)-CX13</f>
        <v>#REF!</v>
      </c>
      <c r="CZ13" s="246">
        <f>SUMIFS('2020'!$P:$P,'2020'!$B:$B,'Для расчета ЗП'!$A13,'2020'!$G:$G,3,'2020'!$I:$I,3)</f>
        <v>0</v>
      </c>
      <c r="DA13" s="247">
        <f>ROUND((SUMIF('2020'!$B:$B,'Для расчета ЗП'!$A13,('2020'!$BL:$BL))-SUMIFS('2020'!$BL:$BL,'2020'!$B:$B,'Для расчета ЗП'!$A13,'2020'!$G:$G,4))/1000,1)</f>
        <v>320793.2</v>
      </c>
      <c r="DB13" s="247">
        <f t="shared" si="54"/>
        <v>456926.7</v>
      </c>
      <c r="DC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DD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DE13" s="247">
        <f t="shared" si="55"/>
        <v>12552.2</v>
      </c>
      <c r="DF13" s="248">
        <f>ROUND((SUMIF('2020'!$B:$B,'Для расчета ЗП'!$A13,('2020'!$BB:$BB))-SUMIFS('2020'!$BB:$BB,'2020'!$B:$B,'Для расчета ЗП'!$A13,'2020'!$G:$G,4))/1000,1)</f>
        <v>6634.3</v>
      </c>
      <c r="DG13" s="248">
        <f>ROUND((SUMIF('2020'!$B:$B,'Для расчета ЗП'!$A13,('2020'!$BX:$BX))-SUMIFS('2020'!$BX:$BX,'2020'!$B:$B,'Для расчета ЗП'!$A13,'2020'!$G:$G,4))/1000,1)</f>
        <v>19186.5</v>
      </c>
      <c r="DH13" s="247">
        <f t="shared" si="56"/>
        <v>790272.1</v>
      </c>
      <c r="DI13" s="247">
        <v>97171.9</v>
      </c>
      <c r="DJ13" s="249">
        <f t="shared" si="14"/>
        <v>887444</v>
      </c>
      <c r="DK13" s="248">
        <v>866937.1</v>
      </c>
      <c r="DL13" s="248">
        <f t="shared" si="57"/>
        <v>-20506.900000000001</v>
      </c>
      <c r="DM13" s="249">
        <f>DH13*DH23</f>
        <v>0</v>
      </c>
      <c r="DN13" s="250">
        <f t="shared" si="58"/>
        <v>97171.9</v>
      </c>
      <c r="DO13" s="250">
        <f t="shared" si="59"/>
        <v>-790272.1</v>
      </c>
      <c r="DP13" s="251">
        <f t="shared" si="15"/>
        <v>97171.9</v>
      </c>
      <c r="DQ13" s="251">
        <f>SUMIF('2020'!$B:$B,'Для расчета ЗП'!$A13,('2020'!$CH:$CH))-SUMIFS('2020'!$CH:$CH,'2020'!$B:$B,'Для расчета ЗП'!$A13,'2020'!$G:$G,4)</f>
        <v>790272016</v>
      </c>
      <c r="DR13" s="245">
        <f>SUMIFS('2020'!$P:$P,'2020'!$B:$B,'Для расчета ЗП'!$A13,'2020'!$G:$G,4)</f>
        <v>0</v>
      </c>
      <c r="DS13" s="251">
        <f>SUMIFS('2020'!$BL:$BL,'2020'!$B:$B,'Для расчета ЗП'!$A13,'2020'!$G:$G,4)</f>
        <v>0</v>
      </c>
      <c r="DT13" s="251">
        <f t="shared" si="60"/>
        <v>0</v>
      </c>
      <c r="DU13" s="251">
        <f>SUMIFS('2020'!$AQ:$AQ,'2020'!$B:$B,'Для расчета ЗП'!$A13,'2020'!$G:$G,4)+SUMIFS('2020'!$BH:$BH,'2020'!$B:$B,'Для расчета ЗП'!$A13,'2020'!$G:$G,4)</f>
        <v>0</v>
      </c>
      <c r="DV13" s="251">
        <f>SUMIFS('2020'!$BM:$BM,'2020'!$B:$B,'Для расчета ЗП'!$A13,'2020'!$G:$G,4)+SUMIFS('2020'!$CD:$CD,'2020'!$B:$B,'Для расчета ЗП'!$A13,'2020'!$G:$G,4)</f>
        <v>0</v>
      </c>
      <c r="DW13" s="251">
        <f t="shared" si="61"/>
        <v>0</v>
      </c>
      <c r="DX13" s="251">
        <f>SUMIFS('2020'!$BB:$BB,'2020'!$B:$B,'Для расчета ЗП'!$A13,'2020'!$G:$G,4)</f>
        <v>0</v>
      </c>
      <c r="DY13" s="251">
        <f>SUMIFS('2020'!$BX:$BX,'2020'!$B:$B,'Для расчета ЗП'!$A13,'2020'!$G:$G,4)</f>
        <v>0</v>
      </c>
      <c r="DZ13" s="251"/>
      <c r="EA13" s="251">
        <f t="shared" si="62"/>
        <v>0</v>
      </c>
      <c r="EB13" s="251"/>
      <c r="EC13" s="251">
        <f>SUMIFS('2020'!$CH:$CH,'2020'!$B:$B,'Для расчета ЗП'!$A13,'2020'!$G:$G,4)</f>
        <v>0</v>
      </c>
      <c r="ED13" s="252">
        <f>SUMIF('2020'!$B:$B,'Для расчета ЗП'!$A13,('2020'!$P:$P))</f>
        <v>3383</v>
      </c>
      <c r="EE13" s="251">
        <f>SUMIF('2020'!$B:$B,'Для расчета ЗП'!$A13,('2020'!$BL:$BL))</f>
        <v>320793159</v>
      </c>
      <c r="EF13" s="253">
        <f>SUMIF('2020'!$B:$B,'Для расчета ЗП'!$A13,('2020'!$CH:$CH))</f>
        <v>790272016</v>
      </c>
      <c r="EG13" s="254">
        <f t="shared" si="16"/>
        <v>-790272.1</v>
      </c>
      <c r="EH13" s="239"/>
      <c r="EI13" s="239"/>
      <c r="EJ13" s="255">
        <f t="shared" si="17"/>
        <v>0</v>
      </c>
      <c r="EK13" s="239" t="e">
        <f t="shared" si="63"/>
        <v>#DIV/0!</v>
      </c>
      <c r="EL13" s="239" t="e">
        <f t="shared" si="64"/>
        <v>#DIV/0!</v>
      </c>
      <c r="EM13" s="255" t="e">
        <f t="shared" si="18"/>
        <v>#DIV/0!</v>
      </c>
      <c r="EN13" s="255" t="e">
        <f t="shared" si="19"/>
        <v>#DIV/0!</v>
      </c>
      <c r="EO13" s="256" t="e">
        <f t="shared" si="20"/>
        <v>#DIV/0!</v>
      </c>
      <c r="EP13" s="255" t="e">
        <f>ROUND((SUMIF(#REF!,#REF!,(#REF!))-SUMIFS(#REF!,#REF!,#REF!,#REF!,4)),1)</f>
        <v>#REF!</v>
      </c>
      <c r="EQ13" s="255" t="e">
        <f>EP13*#REF!</f>
        <v>#REF!</v>
      </c>
      <c r="ER13" s="262" t="e">
        <f>ROUND(SUMIFS(#REF!,#REF!,'Для расчета ЗП'!$A13,#REF!,1),1)</f>
        <v>#REF!</v>
      </c>
      <c r="ES13" s="262" t="e">
        <f>ROUND(SUMIFS(#REF!,#REF!,'Для расчета ЗП'!$A13,#REF!,1),1)</f>
        <v>#REF!</v>
      </c>
      <c r="ET13" s="262" t="e">
        <f>ROUND(SUMIFS(#REF!,#REF!,'Для расчета ЗП'!$A13,#REF!,1),1)</f>
        <v>#REF!</v>
      </c>
      <c r="EU13" s="263" t="e">
        <f>ROUND((SUMIF(#REF!,#REF!,(#REF!))-SUMIFS(#REF!,#REF!,#REF!,#REF!,4)),1)</f>
        <v>#REF!</v>
      </c>
      <c r="EV13" s="263" t="e">
        <f>EU13*#REF!</f>
        <v>#REF!</v>
      </c>
    </row>
    <row r="14" spans="1:152" ht="45" x14ac:dyDescent="0.25">
      <c r="A14" s="6">
        <v>10</v>
      </c>
      <c r="B14" s="7" t="s">
        <v>52</v>
      </c>
      <c r="C14" s="38">
        <f>SUMIF('2020'!$B:$B,'Для расчета ЗП'!$A14,('2020'!$P:$P))-SUMIFS('2020'!$P:$P,'2020'!$B:$B,'Для расчета ЗП'!$A14,'2020'!$G:$G,4)</f>
        <v>1975</v>
      </c>
      <c r="D14" s="38">
        <f>SUMIFS('2020'!$P:$P,'2020'!$B:$B,'Для расчета ЗП'!$A14,'2020'!$G:$G,1,'2020'!$I:$I,0)</f>
        <v>1134</v>
      </c>
      <c r="E14" s="38">
        <f>SUMIFS('2020'!$P:$P,'2020'!$B:$B,'Для расчета ЗП'!$A14,'2020'!$G:$G,1,'2020'!$I:$I,3)</f>
        <v>423</v>
      </c>
      <c r="F14" s="38">
        <f>SUMIFS('2020'!$P:$P,'2020'!$B:$B,'Для расчета ЗП'!$A14,'2020'!$G:$G,2,'2020'!$I:$I,0)</f>
        <v>300</v>
      </c>
      <c r="G14" s="38">
        <f>SUMIFS('2020'!$P:$P,'2020'!$B:$B,'Для расчета ЗП'!$A14,'2020'!$G:$G,2,'2020'!$I:$I,3)</f>
        <v>90</v>
      </c>
      <c r="H14" s="38">
        <f>SUMIFS('2020'!$P:$P,'2020'!$B:$B,'Для расчета ЗП'!$A14,'2020'!$G:$G,3,'2020'!$I:$I,0)</f>
        <v>28</v>
      </c>
      <c r="I14" s="38">
        <f>SUMIFS('2020'!$P:$P,'2020'!$B:$B,'Для расчета ЗП'!$A14,'2020'!$G:$G,3,'2020'!$I:$I,3)</f>
        <v>0</v>
      </c>
      <c r="J14" s="66">
        <f>ROUND((SUMIF('2020'!$B:$B,'Для расчета ЗП'!$A14,('2020'!$BL:$BL))-SUMIFS('2020'!$BL:$BL,'2020'!$B:$B,'Для расчета ЗП'!$A14,'2020'!$G:$G,4))/1000,1)</f>
        <v>197262.2</v>
      </c>
      <c r="K14" s="66">
        <f t="shared" si="21"/>
        <v>44947.5</v>
      </c>
      <c r="L14" s="37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M14" s="37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N14" s="66">
        <f t="shared" si="22"/>
        <v>7879.7</v>
      </c>
      <c r="O14" s="37">
        <f>ROUND((SUMIF('2020'!$B:$B,'Для расчета ЗП'!$A14,('2020'!$BB:$BB))-SUMIFS('2020'!$BB:$BB,'2020'!$B:$B,'Для расчета ЗП'!$A14,'2020'!$G:$G,4))/1000,1)</f>
        <v>4032.6</v>
      </c>
      <c r="P14" s="37">
        <f>ROUND((SUMIF('2020'!$B:$B,'Для расчета ЗП'!$A14,('2020'!$BX:$BX))-SUMIFS('2020'!$BX:$BX,'2020'!$B:$B,'Для расчета ЗП'!$A14,'2020'!$G:$G,4))/1000,1)</f>
        <v>11912.3</v>
      </c>
      <c r="Q14" s="163">
        <f t="shared" si="23"/>
        <v>250089.4</v>
      </c>
      <c r="R14" s="66">
        <v>8108.9</v>
      </c>
      <c r="S14" s="144">
        <f t="shared" si="0"/>
        <v>258198.3</v>
      </c>
      <c r="T14" s="139">
        <v>281361</v>
      </c>
      <c r="U14" s="139">
        <f t="shared" si="24"/>
        <v>23162.7</v>
      </c>
      <c r="V14" s="167">
        <f>Q14*Q23</f>
        <v>164447.79</v>
      </c>
      <c r="W14" s="205">
        <f t="shared" si="25"/>
        <v>172556.69</v>
      </c>
      <c r="X14" s="187">
        <f t="shared" si="26"/>
        <v>-85641.61</v>
      </c>
      <c r="Y14" s="46">
        <f t="shared" si="1"/>
        <v>172556.7</v>
      </c>
      <c r="Z14" s="46">
        <f>SUMIF('2020'!$B:$B,'Для расчета ЗП'!$A14,('2020'!$CH:$CH))-SUMIFS('2020'!$CH:$CH,'2020'!$B:$B,'Для расчета ЗП'!$A14,'2020'!$G:$G,4)</f>
        <v>250089432</v>
      </c>
      <c r="AA14" s="79">
        <f>SUMIFS('2020'!$P:$P,'2020'!$B:$B,'Для расчета ЗП'!$A14,'2020'!$G:$G,4)</f>
        <v>0</v>
      </c>
      <c r="AB14" s="46">
        <f>SUMIFS('2020'!$BL:$BL,'2020'!$B:$B,'Для расчета ЗП'!$A14,'2020'!$G:$G,4)</f>
        <v>0</v>
      </c>
      <c r="AC14" s="46">
        <f t="shared" si="27"/>
        <v>0</v>
      </c>
      <c r="AD14" s="46">
        <f>SUMIFS('2020'!$AQ:$AQ,'2020'!$B:$B,'Для расчета ЗП'!$A14,'2020'!$G:$G,4)+SUMIFS('2020'!$BH:$BH,'2020'!$B:$B,'Для расчета ЗП'!$A14,'2020'!$G:$G,4)</f>
        <v>0</v>
      </c>
      <c r="AE14" s="46">
        <f>SUMIFS('2020'!$BM:$BM,'2020'!$B:$B,'Для расчета ЗП'!$A14,'2020'!$G:$G,4)+SUMIFS('2020'!$CD:$CD,'2020'!$B:$B,'Для расчета ЗП'!$A14,'2020'!$G:$G,4)</f>
        <v>0</v>
      </c>
      <c r="AF14" s="46">
        <f t="shared" si="28"/>
        <v>0</v>
      </c>
      <c r="AG14" s="46">
        <f>SUMIFS('2020'!$BB:$BB,'2020'!$B:$B,'Для расчета ЗП'!$A14,'2020'!$G:$G,4)</f>
        <v>0</v>
      </c>
      <c r="AH14" s="46">
        <f>SUMIFS('2020'!$BX:$BX,'2020'!$B:$B,'Для расчета ЗП'!$A14,'2020'!$G:$G,4)</f>
        <v>0</v>
      </c>
      <c r="AI14" s="46"/>
      <c r="AJ14" s="46">
        <f t="shared" si="29"/>
        <v>0</v>
      </c>
      <c r="AK14" s="46"/>
      <c r="AL14" s="46">
        <f>SUMIFS('2020'!$CH:$CH,'2020'!$B:$B,'Для расчета ЗП'!$A14,'2020'!$G:$G,4)</f>
        <v>0</v>
      </c>
      <c r="AM14" s="198">
        <f>SUMIF('2020'!$B:$B,'Для расчета ЗП'!$A14,('2020'!$P:$P))</f>
        <v>1975</v>
      </c>
      <c r="AN14" s="46">
        <f>SUMIF('2020'!$B:$B,'Для расчета ЗП'!$A14,('2020'!$BL:$BL))</f>
        <v>197262193</v>
      </c>
      <c r="AO14" s="199">
        <f>SUMIF('2020'!$B:$B,'Для расчета ЗП'!$A14,('2020'!$CH:$CH))</f>
        <v>250089432</v>
      </c>
      <c r="AP14" s="48">
        <f t="shared" si="2"/>
        <v>-85641.600000000006</v>
      </c>
      <c r="AS14" s="105">
        <f t="shared" si="3"/>
        <v>164447.79999999999</v>
      </c>
      <c r="AT14">
        <f t="shared" si="30"/>
        <v>6.7153129436907905E-2</v>
      </c>
      <c r="AU14">
        <f t="shared" si="31"/>
        <v>52656.800000000003</v>
      </c>
      <c r="AV14" s="105">
        <f t="shared" si="4"/>
        <v>119899.9</v>
      </c>
      <c r="AW14" s="105">
        <f t="shared" si="5"/>
        <v>-138298.4</v>
      </c>
      <c r="AX14" s="111">
        <f t="shared" si="6"/>
        <v>0.44700000000000001</v>
      </c>
      <c r="AY14" s="37">
        <f>ROUND(SUMIFS('2020'!$BM:$BM,'2020'!$B:$B,'Для расчета ЗП'!$A14,'2020'!$G:$G,1),1)</f>
        <v>102474493</v>
      </c>
      <c r="AZ14" s="37">
        <f>ROUND(SUMIFS('2020'!$BM:$BM,'2020'!$B:$B,'Для расчета ЗП'!$A14,'2020'!$G:$G,2),1)</f>
        <v>30586819</v>
      </c>
      <c r="BA14" s="37">
        <f>ROUND(SUMIFS('2020'!$BM:$BM,'2020'!$B:$B,'Для расчета ЗП'!$A14,'2020'!$G:$G,3),1)</f>
        <v>2991769</v>
      </c>
      <c r="BB14" s="39">
        <f t="shared" si="32"/>
        <v>136053081</v>
      </c>
      <c r="BC14" s="39">
        <f>ROUND((SUMIF('2020'!$B:$B,'Для расчета ЗП'!$A14,('2020'!$BM:$BM))-SUMIFS('2020'!$BM:$BM,'2020'!$B:$B,'Для расчета ЗП'!$A14,'2020'!$G:$G,4)),1)-BB14</f>
        <v>0</v>
      </c>
      <c r="BD14" s="39">
        <f>BB14*'Свод 2020'!AA$27</f>
        <v>144468626.05000001</v>
      </c>
      <c r="BE14" s="246">
        <f>SUMIFS('2020'!$P:$P,'2020'!$B:$B,'Для расчета ЗП'!$A14,'2020'!$G:$G,3,'2020'!$I:$I,3)</f>
        <v>0</v>
      </c>
      <c r="BF14" s="247">
        <f>ROUND((SUMIF('2020'!$B:$B,'Для расчета ЗП'!$A14,('2020'!$BL:$BL))-SUMIFS('2020'!$BL:$BL,'2020'!$B:$B,'Для расчета ЗП'!$A14,'2020'!$G:$G,4))/1000,1)</f>
        <v>197262.2</v>
      </c>
      <c r="BG14" s="247">
        <f t="shared" si="33"/>
        <v>44947.5</v>
      </c>
      <c r="BH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BI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BJ14" s="247">
        <f t="shared" si="34"/>
        <v>7879.7</v>
      </c>
      <c r="BK14" s="248">
        <f>ROUND((SUMIF('2020'!$B:$B,'Для расчета ЗП'!$A14,('2020'!$BB:$BB))-SUMIFS('2020'!$BB:$BB,'2020'!$B:$B,'Для расчета ЗП'!$A14,'2020'!$G:$G,4))/1000,1)</f>
        <v>4032.6</v>
      </c>
      <c r="BL14" s="248">
        <f>ROUND((SUMIF('2020'!$B:$B,'Для расчета ЗП'!$A14,('2020'!$BX:$BX))-SUMIFS('2020'!$BX:$BX,'2020'!$B:$B,'Для расчета ЗП'!$A14,'2020'!$G:$G,4))/1000,1)</f>
        <v>11912.3</v>
      </c>
      <c r="BM14" s="247">
        <f t="shared" si="35"/>
        <v>250089.4</v>
      </c>
      <c r="BN14" s="247">
        <v>1535.9</v>
      </c>
      <c r="BO14" s="249">
        <f t="shared" si="36"/>
        <v>251625.3</v>
      </c>
      <c r="BP14" s="248">
        <v>83551.199999999997</v>
      </c>
      <c r="BQ14" s="248">
        <f t="shared" si="37"/>
        <v>-168074.1</v>
      </c>
      <c r="BR14" s="249">
        <f t="shared" si="38"/>
        <v>0</v>
      </c>
      <c r="BS14" s="250">
        <f t="shared" si="39"/>
        <v>1535.9</v>
      </c>
      <c r="BT14" s="250">
        <f t="shared" si="40"/>
        <v>-250089.4</v>
      </c>
      <c r="BU14" s="251">
        <f t="shared" si="41"/>
        <v>1535.9</v>
      </c>
      <c r="BV14" s="251">
        <f>SUMIF('2020'!$B:$B,'Для расчета ЗП'!$A14,('2020'!$CH:$CH))-SUMIFS('2020'!$CH:$CH,'2020'!$B:$B,'Для расчета ЗП'!$A14,'2020'!$G:$G,4)</f>
        <v>250089432</v>
      </c>
      <c r="BW14" s="245">
        <f>SUMIFS('2020'!$P:$P,'2020'!$B:$B,'Для расчета ЗП'!$A14,'2020'!$G:$G,4)</f>
        <v>0</v>
      </c>
      <c r="BX14" s="251">
        <f>SUMIFS('2020'!$BL:$BL,'2020'!$B:$B,'Для расчета ЗП'!$A14,'2020'!$G:$G,4)</f>
        <v>0</v>
      </c>
      <c r="BY14" s="251">
        <f t="shared" si="42"/>
        <v>0</v>
      </c>
      <c r="BZ14" s="251">
        <f>SUMIFS('2020'!$AQ:$AQ,'2020'!$B:$B,'Для расчета ЗП'!$A14,'2020'!$G:$G,4)+SUMIFS('2020'!$BH:$BH,'2020'!$B:$B,'Для расчета ЗП'!$A14,'2020'!$G:$G,4)</f>
        <v>0</v>
      </c>
      <c r="CA14" s="251">
        <f>SUMIFS('2020'!$BM:$BM,'2020'!$B:$B,'Для расчета ЗП'!$A14,'2020'!$G:$G,4)+SUMIFS('2020'!$CD:$CD,'2020'!$B:$B,'Для расчета ЗП'!$A14,'2020'!$G:$G,4)</f>
        <v>0</v>
      </c>
      <c r="CB14" s="251">
        <f t="shared" si="43"/>
        <v>0</v>
      </c>
      <c r="CC14" s="251">
        <f>SUMIFS('2020'!$BB:$BB,'2020'!$B:$B,'Для расчета ЗП'!$A14,'2020'!$G:$G,4)</f>
        <v>0</v>
      </c>
      <c r="CD14" s="251">
        <f>SUMIFS('2020'!$BX:$BX,'2020'!$B:$B,'Для расчета ЗП'!$A14,'2020'!$G:$G,4)</f>
        <v>0</v>
      </c>
      <c r="CE14" s="251"/>
      <c r="CF14" s="251">
        <f t="shared" si="44"/>
        <v>0</v>
      </c>
      <c r="CG14" s="251"/>
      <c r="CH14" s="251">
        <f>SUMIFS('2020'!$CH:$CH,'2020'!$B:$B,'Для расчета ЗП'!$A14,'2020'!$G:$G,4)</f>
        <v>0</v>
      </c>
      <c r="CI14" s="252">
        <f>SUMIF('2020'!$B:$B,'Для расчета ЗП'!$A14,('2020'!$P:$P))</f>
        <v>1975</v>
      </c>
      <c r="CJ14" s="251">
        <f>SUMIF('2020'!$B:$B,'Для расчета ЗП'!$A14,('2020'!$BL:$BL))</f>
        <v>197262193</v>
      </c>
      <c r="CK14" s="253">
        <f>SUMIF('2020'!$B:$B,'Для расчета ЗП'!$A14,('2020'!$CH:$CH))</f>
        <v>250089432</v>
      </c>
      <c r="CL14" s="254">
        <f t="shared" si="45"/>
        <v>-250089.4</v>
      </c>
      <c r="CM14" s="239"/>
      <c r="CN14" s="255">
        <f t="shared" si="46"/>
        <v>250089.4</v>
      </c>
      <c r="CO14" s="255">
        <f t="shared" si="47"/>
        <v>0</v>
      </c>
      <c r="CP14" s="239" t="e">
        <f t="shared" si="48"/>
        <v>#DIV/0!</v>
      </c>
      <c r="CQ14" s="239" t="e">
        <f t="shared" si="49"/>
        <v>#DIV/0!</v>
      </c>
      <c r="CR14" s="255" t="e">
        <f t="shared" si="50"/>
        <v>#DIV/0!</v>
      </c>
      <c r="CS14" s="255" t="e">
        <f t="shared" si="51"/>
        <v>#DIV/0!</v>
      </c>
      <c r="CT14" s="256" t="e">
        <f t="shared" si="52"/>
        <v>#DIV/0!</v>
      </c>
      <c r="CU14" s="248" t="e">
        <f>ROUND(SUMIFS(#REF!,#REF!,'Для расчета ЗП'!$A14,#REF!,1),1)</f>
        <v>#REF!</v>
      </c>
      <c r="CV14" s="248" t="e">
        <f>ROUND(SUMIFS(#REF!,#REF!,'Для расчета ЗП'!$A14,#REF!,2),1)</f>
        <v>#REF!</v>
      </c>
      <c r="CW14" s="248" t="e">
        <f>ROUND(SUMIFS(#REF!,#REF!,'Для расчета ЗП'!$A14,#REF!,3),1)</f>
        <v>#REF!</v>
      </c>
      <c r="CX14" s="257" t="e">
        <f t="shared" si="53"/>
        <v>#REF!</v>
      </c>
      <c r="CY14" s="257" t="e">
        <f>ROUND((SUMIF('2020'!$B:$B,'Для расчета ЗП'!$A14,('2020'!$BM:$BM))-SUMIFS('2020'!$BM:$BM,'2020'!$B:$B,'Для расчета ЗП'!$A14,'2020'!$G:$G,4)),1)-CX14</f>
        <v>#REF!</v>
      </c>
      <c r="CZ14" s="246">
        <f>SUMIFS('2020'!$P:$P,'2020'!$B:$B,'Для расчета ЗП'!$A14,'2020'!$G:$G,3,'2020'!$I:$I,3)</f>
        <v>0</v>
      </c>
      <c r="DA14" s="247">
        <f>ROUND((SUMIF('2020'!$B:$B,'Для расчета ЗП'!$A14,('2020'!$BL:$BL))-SUMIFS('2020'!$BL:$BL,'2020'!$B:$B,'Для расчета ЗП'!$A14,'2020'!$G:$G,4))/1000,1)</f>
        <v>197262.2</v>
      </c>
      <c r="DB14" s="247">
        <f t="shared" si="54"/>
        <v>44947.5</v>
      </c>
      <c r="DC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DD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DE14" s="247">
        <f t="shared" si="55"/>
        <v>7879.7</v>
      </c>
      <c r="DF14" s="248">
        <f>ROUND((SUMIF('2020'!$B:$B,'Для расчета ЗП'!$A14,('2020'!$BB:$BB))-SUMIFS('2020'!$BB:$BB,'2020'!$B:$B,'Для расчета ЗП'!$A14,'2020'!$G:$G,4))/1000,1)</f>
        <v>4032.6</v>
      </c>
      <c r="DG14" s="248">
        <f>ROUND((SUMIF('2020'!$B:$B,'Для расчета ЗП'!$A14,('2020'!$BX:$BX))-SUMIFS('2020'!$BX:$BX,'2020'!$B:$B,'Для расчета ЗП'!$A14,'2020'!$G:$G,4))/1000,1)</f>
        <v>11912.3</v>
      </c>
      <c r="DH14" s="247">
        <f t="shared" si="56"/>
        <v>250089.4</v>
      </c>
      <c r="DI14" s="247">
        <v>8108.9</v>
      </c>
      <c r="DJ14" s="249">
        <f t="shared" si="14"/>
        <v>258198.3</v>
      </c>
      <c r="DK14" s="248">
        <v>281361</v>
      </c>
      <c r="DL14" s="248">
        <f t="shared" si="57"/>
        <v>23162.7</v>
      </c>
      <c r="DM14" s="249">
        <f>DH14*DH23</f>
        <v>0</v>
      </c>
      <c r="DN14" s="250">
        <f t="shared" si="58"/>
        <v>8108.9</v>
      </c>
      <c r="DO14" s="250">
        <f t="shared" si="59"/>
        <v>-250089.4</v>
      </c>
      <c r="DP14" s="251">
        <f t="shared" si="15"/>
        <v>8108.9</v>
      </c>
      <c r="DQ14" s="251">
        <f>SUMIF('2020'!$B:$B,'Для расчета ЗП'!$A14,('2020'!$CH:$CH))-SUMIFS('2020'!$CH:$CH,'2020'!$B:$B,'Для расчета ЗП'!$A14,'2020'!$G:$G,4)</f>
        <v>250089432</v>
      </c>
      <c r="DR14" s="245">
        <f>SUMIFS('2020'!$P:$P,'2020'!$B:$B,'Для расчета ЗП'!$A14,'2020'!$G:$G,4)</f>
        <v>0</v>
      </c>
      <c r="DS14" s="251">
        <f>SUMIFS('2020'!$BL:$BL,'2020'!$B:$B,'Для расчета ЗП'!$A14,'2020'!$G:$G,4)</f>
        <v>0</v>
      </c>
      <c r="DT14" s="251">
        <f t="shared" si="60"/>
        <v>0</v>
      </c>
      <c r="DU14" s="251">
        <f>SUMIFS('2020'!$AQ:$AQ,'2020'!$B:$B,'Для расчета ЗП'!$A14,'2020'!$G:$G,4)+SUMIFS('2020'!$BH:$BH,'2020'!$B:$B,'Для расчета ЗП'!$A14,'2020'!$G:$G,4)</f>
        <v>0</v>
      </c>
      <c r="DV14" s="251">
        <f>SUMIFS('2020'!$BM:$BM,'2020'!$B:$B,'Для расчета ЗП'!$A14,'2020'!$G:$G,4)+SUMIFS('2020'!$CD:$CD,'2020'!$B:$B,'Для расчета ЗП'!$A14,'2020'!$G:$G,4)</f>
        <v>0</v>
      </c>
      <c r="DW14" s="251">
        <f t="shared" si="61"/>
        <v>0</v>
      </c>
      <c r="DX14" s="251">
        <f>SUMIFS('2020'!$BB:$BB,'2020'!$B:$B,'Для расчета ЗП'!$A14,'2020'!$G:$G,4)</f>
        <v>0</v>
      </c>
      <c r="DY14" s="251">
        <f>SUMIFS('2020'!$BX:$BX,'2020'!$B:$B,'Для расчета ЗП'!$A14,'2020'!$G:$G,4)</f>
        <v>0</v>
      </c>
      <c r="DZ14" s="251"/>
      <c r="EA14" s="251">
        <f t="shared" si="62"/>
        <v>0</v>
      </c>
      <c r="EB14" s="251"/>
      <c r="EC14" s="251">
        <f>SUMIFS('2020'!$CH:$CH,'2020'!$B:$B,'Для расчета ЗП'!$A14,'2020'!$G:$G,4)</f>
        <v>0</v>
      </c>
      <c r="ED14" s="252">
        <f>SUMIF('2020'!$B:$B,'Для расчета ЗП'!$A14,('2020'!$P:$P))</f>
        <v>1975</v>
      </c>
      <c r="EE14" s="251">
        <f>SUMIF('2020'!$B:$B,'Для расчета ЗП'!$A14,('2020'!$BL:$BL))</f>
        <v>197262193</v>
      </c>
      <c r="EF14" s="253">
        <f>SUMIF('2020'!$B:$B,'Для расчета ЗП'!$A14,('2020'!$CH:$CH))</f>
        <v>250089432</v>
      </c>
      <c r="EG14" s="254">
        <f t="shared" si="16"/>
        <v>-250089.4</v>
      </c>
      <c r="EH14" s="239"/>
      <c r="EI14" s="239"/>
      <c r="EJ14" s="255">
        <f t="shared" si="17"/>
        <v>0</v>
      </c>
      <c r="EK14" s="239" t="e">
        <f t="shared" si="63"/>
        <v>#DIV/0!</v>
      </c>
      <c r="EL14" s="239" t="e">
        <f t="shared" si="64"/>
        <v>#DIV/0!</v>
      </c>
      <c r="EM14" s="255" t="e">
        <f t="shared" si="18"/>
        <v>#DIV/0!</v>
      </c>
      <c r="EN14" s="255" t="e">
        <f t="shared" si="19"/>
        <v>#DIV/0!</v>
      </c>
      <c r="EO14" s="256" t="e">
        <f t="shared" si="20"/>
        <v>#DIV/0!</v>
      </c>
      <c r="EP14" s="255" t="e">
        <f>ROUND((SUMIF(#REF!,#REF!,(#REF!))-SUMIFS(#REF!,#REF!,#REF!,#REF!,4)),1)</f>
        <v>#REF!</v>
      </c>
      <c r="EQ14" s="255" t="e">
        <f>EP14*#REF!</f>
        <v>#REF!</v>
      </c>
      <c r="ER14" s="262" t="e">
        <f>ROUND(SUMIFS(#REF!,#REF!,'Для расчета ЗП'!$A14,#REF!,1),1)</f>
        <v>#REF!</v>
      </c>
      <c r="ES14" s="262" t="e">
        <f>ROUND(SUMIFS(#REF!,#REF!,'Для расчета ЗП'!$A14,#REF!,1),1)</f>
        <v>#REF!</v>
      </c>
      <c r="ET14" s="262" t="e">
        <f>ROUND(SUMIFS(#REF!,#REF!,'Для расчета ЗП'!$A14,#REF!,1),1)</f>
        <v>#REF!</v>
      </c>
      <c r="EU14" s="263" t="e">
        <f>ROUND((SUMIF(#REF!,#REF!,(#REF!))-SUMIFS(#REF!,#REF!,#REF!,#REF!,4)),1)</f>
        <v>#REF!</v>
      </c>
      <c r="EV14" s="263" t="e">
        <f>EU14*#REF!</f>
        <v>#REF!</v>
      </c>
    </row>
    <row r="15" spans="1:152" ht="60" x14ac:dyDescent="0.25">
      <c r="A15" s="6">
        <v>11</v>
      </c>
      <c r="B15" s="7" t="s">
        <v>53</v>
      </c>
      <c r="C15" s="38">
        <f>SUMIF('2020'!$B:$B,'Для расчета ЗП'!$A15,('2020'!$P:$P))-SUMIFS('2020'!$P:$P,'2020'!$B:$B,'Для расчета ЗП'!$A15,'2020'!$G:$G,4)</f>
        <v>1534</v>
      </c>
      <c r="D15" s="38">
        <f>SUMIFS('2020'!$P:$P,'2020'!$B:$B,'Для расчета ЗП'!$A15,'2020'!$G:$G,1,'2020'!$I:$I,0)</f>
        <v>969</v>
      </c>
      <c r="E15" s="38">
        <f>SUMIFS('2020'!$P:$P,'2020'!$B:$B,'Для расчета ЗП'!$A15,'2020'!$G:$G,1,'2020'!$I:$I,3)</f>
        <v>444</v>
      </c>
      <c r="F15" s="38">
        <f>SUMIFS('2020'!$P:$P,'2020'!$B:$B,'Для расчета ЗП'!$A15,'2020'!$G:$G,2,'2020'!$I:$I,0)</f>
        <v>57</v>
      </c>
      <c r="G15" s="38">
        <f>SUMIFS('2020'!$P:$P,'2020'!$B:$B,'Для расчета ЗП'!$A15,'2020'!$G:$G,2,'2020'!$I:$I,3)</f>
        <v>41</v>
      </c>
      <c r="H15" s="38">
        <f>SUMIFS('2020'!$P:$P,'2020'!$B:$B,'Для расчета ЗП'!$A15,'2020'!$G:$G,3,'2020'!$I:$I,0)</f>
        <v>23</v>
      </c>
      <c r="I15" s="38">
        <f>SUMIFS('2020'!$P:$P,'2020'!$B:$B,'Для расчета ЗП'!$A15,'2020'!$G:$G,3,'2020'!$I:$I,3)</f>
        <v>0</v>
      </c>
      <c r="J15" s="66">
        <f>ROUND((SUMIF('2020'!$B:$B,'Для расчета ЗП'!$A15,('2020'!$BL:$BL))-SUMIFS('2020'!$BL:$BL,'2020'!$B:$B,'Для расчета ЗП'!$A15,'2020'!$G:$G,4))/1000,1)</f>
        <v>142662.6</v>
      </c>
      <c r="K15" s="66">
        <f t="shared" si="21"/>
        <v>22014.1</v>
      </c>
      <c r="L15" s="37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M15" s="37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N15" s="66">
        <f t="shared" si="22"/>
        <v>6443.5</v>
      </c>
      <c r="O15" s="37">
        <f>ROUND((SUMIF('2020'!$B:$B,'Для расчета ЗП'!$A15,('2020'!$BB:$BB))-SUMIFS('2020'!$BB:$BB,'2020'!$B:$B,'Для расчета ЗП'!$A15,'2020'!$G:$G,4))/1000,1)</f>
        <v>2930.2</v>
      </c>
      <c r="P15" s="37">
        <f>ROUND((SUMIF('2020'!$B:$B,'Для расчета ЗП'!$A15,('2020'!$BX:$BX))-SUMIFS('2020'!$BX:$BX,'2020'!$B:$B,'Для расчета ЗП'!$A15,'2020'!$G:$G,4))/1000,1)</f>
        <v>9373.7000000000007</v>
      </c>
      <c r="Q15" s="163">
        <f t="shared" si="23"/>
        <v>171120.2</v>
      </c>
      <c r="R15" s="66">
        <v>92876.800000000003</v>
      </c>
      <c r="S15" s="144">
        <f t="shared" si="0"/>
        <v>263997</v>
      </c>
      <c r="T15" s="139">
        <v>358967.3</v>
      </c>
      <c r="U15" s="139">
        <f t="shared" si="24"/>
        <v>94970.3</v>
      </c>
      <c r="V15" s="167">
        <f>Q15*Q23</f>
        <v>112521.12</v>
      </c>
      <c r="W15" s="205">
        <f t="shared" si="25"/>
        <v>205397.92</v>
      </c>
      <c r="X15" s="187">
        <f t="shared" si="26"/>
        <v>-58599.08</v>
      </c>
      <c r="Y15" s="46">
        <f t="shared" si="1"/>
        <v>205397.9</v>
      </c>
      <c r="Z15" s="46">
        <f>SUMIF('2020'!$B:$B,'Для расчета ЗП'!$A15,('2020'!$CH:$CH))-SUMIFS('2020'!$CH:$CH,'2020'!$B:$B,'Для расчета ЗП'!$A15,'2020'!$G:$G,4)</f>
        <v>171120204</v>
      </c>
      <c r="AA15" s="79">
        <f>SUMIFS('2020'!$P:$P,'2020'!$B:$B,'Для расчета ЗП'!$A15,'2020'!$G:$G,4)</f>
        <v>0</v>
      </c>
      <c r="AB15" s="46">
        <f>SUMIFS('2020'!$BL:$BL,'2020'!$B:$B,'Для расчета ЗП'!$A15,'2020'!$G:$G,4)</f>
        <v>0</v>
      </c>
      <c r="AC15" s="46">
        <f t="shared" si="27"/>
        <v>0</v>
      </c>
      <c r="AD15" s="46">
        <f>SUMIFS('2020'!$AQ:$AQ,'2020'!$B:$B,'Для расчета ЗП'!$A15,'2020'!$G:$G,4)+SUMIFS('2020'!$BH:$BH,'2020'!$B:$B,'Для расчета ЗП'!$A15,'2020'!$G:$G,4)</f>
        <v>0</v>
      </c>
      <c r="AE15" s="46">
        <f>SUMIFS('2020'!$BM:$BM,'2020'!$B:$B,'Для расчета ЗП'!$A15,'2020'!$G:$G,4)+SUMIFS('2020'!$CD:$CD,'2020'!$B:$B,'Для расчета ЗП'!$A15,'2020'!$G:$G,4)</f>
        <v>0</v>
      </c>
      <c r="AF15" s="46">
        <f t="shared" si="28"/>
        <v>0</v>
      </c>
      <c r="AG15" s="46">
        <f>SUMIFS('2020'!$BB:$BB,'2020'!$B:$B,'Для расчета ЗП'!$A15,'2020'!$G:$G,4)</f>
        <v>0</v>
      </c>
      <c r="AH15" s="46">
        <f>SUMIFS('2020'!$BX:$BX,'2020'!$B:$B,'Для расчета ЗП'!$A15,'2020'!$G:$G,4)</f>
        <v>0</v>
      </c>
      <c r="AI15" s="46"/>
      <c r="AJ15" s="46">
        <f t="shared" si="29"/>
        <v>0</v>
      </c>
      <c r="AK15" s="46"/>
      <c r="AL15" s="46">
        <f>SUMIFS('2020'!$CH:$CH,'2020'!$B:$B,'Для расчета ЗП'!$A15,'2020'!$G:$G,4)</f>
        <v>0</v>
      </c>
      <c r="AM15" s="198">
        <f>SUMIF('2020'!$B:$B,'Для расчета ЗП'!$A15,('2020'!$P:$P))</f>
        <v>1534</v>
      </c>
      <c r="AN15" s="46">
        <f>SUMIF('2020'!$B:$B,'Для расчета ЗП'!$A15,('2020'!$BL:$BL))</f>
        <v>142662578</v>
      </c>
      <c r="AO15" s="199">
        <f>SUMIF('2020'!$B:$B,'Для расчета ЗП'!$A15,('2020'!$CH:$CH))</f>
        <v>171120204</v>
      </c>
      <c r="AP15" s="48">
        <f t="shared" si="2"/>
        <v>-58599.1</v>
      </c>
      <c r="AS15" s="105">
        <f t="shared" si="3"/>
        <v>112521.1</v>
      </c>
      <c r="AT15">
        <f t="shared" si="30"/>
        <v>4.59485866802916E-2</v>
      </c>
      <c r="AU15">
        <f t="shared" si="31"/>
        <v>36029.699999999997</v>
      </c>
      <c r="AV15" s="105">
        <f t="shared" si="4"/>
        <v>169368.2</v>
      </c>
      <c r="AW15" s="105">
        <f t="shared" si="5"/>
        <v>-94628.800000000003</v>
      </c>
      <c r="AX15" s="111">
        <f t="shared" si="6"/>
        <v>0.44700000000000001</v>
      </c>
      <c r="AY15" s="37">
        <f>ROUND(SUMIFS('2020'!$BM:$BM,'2020'!$B:$B,'Для расчета ЗП'!$A15,'2020'!$G:$G,1),1)</f>
        <v>81210491</v>
      </c>
      <c r="AZ15" s="37">
        <f>ROUND(SUMIFS('2020'!$BM:$BM,'2020'!$B:$B,'Для расчета ЗП'!$A15,'2020'!$G:$G,2),1)</f>
        <v>5679965</v>
      </c>
      <c r="BA15" s="37">
        <f>ROUND(SUMIFS('2020'!$BM:$BM,'2020'!$B:$B,'Для расчета ЗП'!$A15,'2020'!$G:$G,3),1)</f>
        <v>2250024</v>
      </c>
      <c r="BB15" s="39">
        <f t="shared" si="32"/>
        <v>89140480</v>
      </c>
      <c r="BC15" s="39">
        <f>ROUND((SUMIF('2020'!$B:$B,'Для расчета ЗП'!$A15,('2020'!$BM:$BM))-SUMIFS('2020'!$BM:$BM,'2020'!$B:$B,'Для расчета ЗП'!$A15,'2020'!$G:$G,4)),1)-BB15</f>
        <v>0</v>
      </c>
      <c r="BD15" s="39">
        <f>BB15*'Свод 2020'!AA$27</f>
        <v>94654252.420000002</v>
      </c>
      <c r="BE15" s="246">
        <f>SUMIFS('2020'!$P:$P,'2020'!$B:$B,'Для расчета ЗП'!$A15,'2020'!$G:$G,3,'2020'!$I:$I,3)</f>
        <v>0</v>
      </c>
      <c r="BF15" s="247">
        <f>ROUND((SUMIF('2020'!$B:$B,'Для расчета ЗП'!$A15,('2020'!$BL:$BL))-SUMIFS('2020'!$BL:$BL,'2020'!$B:$B,'Для расчета ЗП'!$A15,'2020'!$G:$G,4))/1000,1)</f>
        <v>142662.6</v>
      </c>
      <c r="BG15" s="247">
        <f t="shared" si="33"/>
        <v>22014.1</v>
      </c>
      <c r="BH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BI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BJ15" s="247">
        <f t="shared" si="34"/>
        <v>6443.5</v>
      </c>
      <c r="BK15" s="248">
        <f>ROUND((SUMIF('2020'!$B:$B,'Для расчета ЗП'!$A15,('2020'!$BB:$BB))-SUMIFS('2020'!$BB:$BB,'2020'!$B:$B,'Для расчета ЗП'!$A15,'2020'!$G:$G,4))/1000,1)</f>
        <v>2930.2</v>
      </c>
      <c r="BL15" s="248">
        <f>ROUND((SUMIF('2020'!$B:$B,'Для расчета ЗП'!$A15,('2020'!$BX:$BX))-SUMIFS('2020'!$BX:$BX,'2020'!$B:$B,'Для расчета ЗП'!$A15,'2020'!$G:$G,4))/1000,1)</f>
        <v>9373.7000000000007</v>
      </c>
      <c r="BM15" s="247">
        <f t="shared" si="35"/>
        <v>171120.2</v>
      </c>
      <c r="BN15" s="247">
        <v>1536.9</v>
      </c>
      <c r="BO15" s="249">
        <f t="shared" si="36"/>
        <v>172657.1</v>
      </c>
      <c r="BP15" s="248">
        <v>83552.2</v>
      </c>
      <c r="BQ15" s="248">
        <f t="shared" si="37"/>
        <v>-89104.9</v>
      </c>
      <c r="BR15" s="249">
        <f t="shared" si="38"/>
        <v>0</v>
      </c>
      <c r="BS15" s="250">
        <f t="shared" si="39"/>
        <v>1536.9</v>
      </c>
      <c r="BT15" s="250">
        <f t="shared" si="40"/>
        <v>-171120.2</v>
      </c>
      <c r="BU15" s="251">
        <f t="shared" si="41"/>
        <v>1536.9</v>
      </c>
      <c r="BV15" s="251">
        <f>SUMIF('2020'!$B:$B,'Для расчета ЗП'!$A15,('2020'!$CH:$CH))-SUMIFS('2020'!$CH:$CH,'2020'!$B:$B,'Для расчета ЗП'!$A15,'2020'!$G:$G,4)</f>
        <v>171120204</v>
      </c>
      <c r="BW15" s="245">
        <f>SUMIFS('2020'!$P:$P,'2020'!$B:$B,'Для расчета ЗП'!$A15,'2020'!$G:$G,4)</f>
        <v>0</v>
      </c>
      <c r="BX15" s="251">
        <f>SUMIFS('2020'!$BL:$BL,'2020'!$B:$B,'Для расчета ЗП'!$A15,'2020'!$G:$G,4)</f>
        <v>0</v>
      </c>
      <c r="BY15" s="251">
        <f t="shared" si="42"/>
        <v>0</v>
      </c>
      <c r="BZ15" s="251">
        <f>SUMIFS('2020'!$AQ:$AQ,'2020'!$B:$B,'Для расчета ЗП'!$A15,'2020'!$G:$G,4)+SUMIFS('2020'!$BH:$BH,'2020'!$B:$B,'Для расчета ЗП'!$A15,'2020'!$G:$G,4)</f>
        <v>0</v>
      </c>
      <c r="CA15" s="251">
        <f>SUMIFS('2020'!$BM:$BM,'2020'!$B:$B,'Для расчета ЗП'!$A15,'2020'!$G:$G,4)+SUMIFS('2020'!$CD:$CD,'2020'!$B:$B,'Для расчета ЗП'!$A15,'2020'!$G:$G,4)</f>
        <v>0</v>
      </c>
      <c r="CB15" s="251">
        <f t="shared" si="43"/>
        <v>0</v>
      </c>
      <c r="CC15" s="251">
        <f>SUMIFS('2020'!$BB:$BB,'2020'!$B:$B,'Для расчета ЗП'!$A15,'2020'!$G:$G,4)</f>
        <v>0</v>
      </c>
      <c r="CD15" s="251">
        <f>SUMIFS('2020'!$BX:$BX,'2020'!$B:$B,'Для расчета ЗП'!$A15,'2020'!$G:$G,4)</f>
        <v>0</v>
      </c>
      <c r="CE15" s="251"/>
      <c r="CF15" s="251">
        <f t="shared" si="44"/>
        <v>0</v>
      </c>
      <c r="CG15" s="251"/>
      <c r="CH15" s="251">
        <f>SUMIFS('2020'!$CH:$CH,'2020'!$B:$B,'Для расчета ЗП'!$A15,'2020'!$G:$G,4)</f>
        <v>0</v>
      </c>
      <c r="CI15" s="252">
        <f>SUMIF('2020'!$B:$B,'Для расчета ЗП'!$A15,('2020'!$P:$P))</f>
        <v>1534</v>
      </c>
      <c r="CJ15" s="251">
        <f>SUMIF('2020'!$B:$B,'Для расчета ЗП'!$A15,('2020'!$BL:$BL))</f>
        <v>142662578</v>
      </c>
      <c r="CK15" s="253">
        <f>SUMIF('2020'!$B:$B,'Для расчета ЗП'!$A15,('2020'!$CH:$CH))</f>
        <v>171120204</v>
      </c>
      <c r="CL15" s="254">
        <f t="shared" si="45"/>
        <v>-171120.2</v>
      </c>
      <c r="CM15" s="239"/>
      <c r="CN15" s="255">
        <f t="shared" si="46"/>
        <v>171120.2</v>
      </c>
      <c r="CO15" s="255">
        <f t="shared" si="47"/>
        <v>0</v>
      </c>
      <c r="CP15" s="239" t="e">
        <f t="shared" si="48"/>
        <v>#DIV/0!</v>
      </c>
      <c r="CQ15" s="239" t="e">
        <f t="shared" si="49"/>
        <v>#DIV/0!</v>
      </c>
      <c r="CR15" s="255" t="e">
        <f t="shared" si="50"/>
        <v>#DIV/0!</v>
      </c>
      <c r="CS15" s="255" t="e">
        <f t="shared" si="51"/>
        <v>#DIV/0!</v>
      </c>
      <c r="CT15" s="256" t="e">
        <f t="shared" si="52"/>
        <v>#DIV/0!</v>
      </c>
      <c r="CU15" s="248" t="e">
        <f>ROUND(SUMIFS(#REF!,#REF!,'Для расчета ЗП'!$A15,#REF!,1),1)</f>
        <v>#REF!</v>
      </c>
      <c r="CV15" s="248" t="e">
        <f>ROUND(SUMIFS(#REF!,#REF!,'Для расчета ЗП'!$A15,#REF!,2),1)</f>
        <v>#REF!</v>
      </c>
      <c r="CW15" s="248" t="e">
        <f>ROUND(SUMIFS(#REF!,#REF!,'Для расчета ЗП'!$A15,#REF!,3),1)</f>
        <v>#REF!</v>
      </c>
      <c r="CX15" s="257" t="e">
        <f t="shared" si="53"/>
        <v>#REF!</v>
      </c>
      <c r="CY15" s="257" t="e">
        <f>ROUND((SUMIF('2020'!$B:$B,'Для расчета ЗП'!$A15,('2020'!$BM:$BM))-SUMIFS('2020'!$BM:$BM,'2020'!$B:$B,'Для расчета ЗП'!$A15,'2020'!$G:$G,4)),1)-CX15</f>
        <v>#REF!</v>
      </c>
      <c r="CZ15" s="246">
        <f>SUMIFS('2020'!$P:$P,'2020'!$B:$B,'Для расчета ЗП'!$A15,'2020'!$G:$G,3,'2020'!$I:$I,3)</f>
        <v>0</v>
      </c>
      <c r="DA15" s="247">
        <f>ROUND((SUMIF('2020'!$B:$B,'Для расчета ЗП'!$A15,('2020'!$BL:$BL))-SUMIFS('2020'!$BL:$BL,'2020'!$B:$B,'Для расчета ЗП'!$A15,'2020'!$G:$G,4))/1000,1)</f>
        <v>142662.6</v>
      </c>
      <c r="DB15" s="247">
        <f t="shared" si="54"/>
        <v>22014.1</v>
      </c>
      <c r="DC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DD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DE15" s="247">
        <f t="shared" si="55"/>
        <v>6443.5</v>
      </c>
      <c r="DF15" s="248">
        <f>ROUND((SUMIF('2020'!$B:$B,'Для расчета ЗП'!$A15,('2020'!$BB:$BB))-SUMIFS('2020'!$BB:$BB,'2020'!$B:$B,'Для расчета ЗП'!$A15,'2020'!$G:$G,4))/1000,1)</f>
        <v>2930.2</v>
      </c>
      <c r="DG15" s="248">
        <f>ROUND((SUMIF('2020'!$B:$B,'Для расчета ЗП'!$A15,('2020'!$BX:$BX))-SUMIFS('2020'!$BX:$BX,'2020'!$B:$B,'Для расчета ЗП'!$A15,'2020'!$G:$G,4))/1000,1)</f>
        <v>9373.7000000000007</v>
      </c>
      <c r="DH15" s="247">
        <f t="shared" si="56"/>
        <v>171120.2</v>
      </c>
      <c r="DI15" s="247">
        <v>92876.800000000003</v>
      </c>
      <c r="DJ15" s="249">
        <f t="shared" si="14"/>
        <v>263997</v>
      </c>
      <c r="DK15" s="248">
        <v>358967.3</v>
      </c>
      <c r="DL15" s="248">
        <f t="shared" si="57"/>
        <v>94970.3</v>
      </c>
      <c r="DM15" s="249">
        <f>DH15*DH23</f>
        <v>0</v>
      </c>
      <c r="DN15" s="250">
        <f t="shared" si="58"/>
        <v>92876.800000000003</v>
      </c>
      <c r="DO15" s="250">
        <f t="shared" si="59"/>
        <v>-171120.2</v>
      </c>
      <c r="DP15" s="251">
        <f t="shared" si="15"/>
        <v>92876.800000000003</v>
      </c>
      <c r="DQ15" s="251">
        <f>SUMIF('2020'!$B:$B,'Для расчета ЗП'!$A15,('2020'!$CH:$CH))-SUMIFS('2020'!$CH:$CH,'2020'!$B:$B,'Для расчета ЗП'!$A15,'2020'!$G:$G,4)</f>
        <v>171120204</v>
      </c>
      <c r="DR15" s="245">
        <f>SUMIFS('2020'!$P:$P,'2020'!$B:$B,'Для расчета ЗП'!$A15,'2020'!$G:$G,4)</f>
        <v>0</v>
      </c>
      <c r="DS15" s="251">
        <f>SUMIFS('2020'!$BL:$BL,'2020'!$B:$B,'Для расчета ЗП'!$A15,'2020'!$G:$G,4)</f>
        <v>0</v>
      </c>
      <c r="DT15" s="251">
        <f t="shared" si="60"/>
        <v>0</v>
      </c>
      <c r="DU15" s="251">
        <f>SUMIFS('2020'!$AQ:$AQ,'2020'!$B:$B,'Для расчета ЗП'!$A15,'2020'!$G:$G,4)+SUMIFS('2020'!$BH:$BH,'2020'!$B:$B,'Для расчета ЗП'!$A15,'2020'!$G:$G,4)</f>
        <v>0</v>
      </c>
      <c r="DV15" s="251">
        <f>SUMIFS('2020'!$BM:$BM,'2020'!$B:$B,'Для расчета ЗП'!$A15,'2020'!$G:$G,4)+SUMIFS('2020'!$CD:$CD,'2020'!$B:$B,'Для расчета ЗП'!$A15,'2020'!$G:$G,4)</f>
        <v>0</v>
      </c>
      <c r="DW15" s="251">
        <f t="shared" si="61"/>
        <v>0</v>
      </c>
      <c r="DX15" s="251">
        <f>SUMIFS('2020'!$BB:$BB,'2020'!$B:$B,'Для расчета ЗП'!$A15,'2020'!$G:$G,4)</f>
        <v>0</v>
      </c>
      <c r="DY15" s="251">
        <f>SUMIFS('2020'!$BX:$BX,'2020'!$B:$B,'Для расчета ЗП'!$A15,'2020'!$G:$G,4)</f>
        <v>0</v>
      </c>
      <c r="DZ15" s="251"/>
      <c r="EA15" s="251">
        <f t="shared" si="62"/>
        <v>0</v>
      </c>
      <c r="EB15" s="251"/>
      <c r="EC15" s="251">
        <f>SUMIFS('2020'!$CH:$CH,'2020'!$B:$B,'Для расчета ЗП'!$A15,'2020'!$G:$G,4)</f>
        <v>0</v>
      </c>
      <c r="ED15" s="252">
        <f>SUMIF('2020'!$B:$B,'Для расчета ЗП'!$A15,('2020'!$P:$P))</f>
        <v>1534</v>
      </c>
      <c r="EE15" s="251">
        <f>SUMIF('2020'!$B:$B,'Для расчета ЗП'!$A15,('2020'!$BL:$BL))</f>
        <v>142662578</v>
      </c>
      <c r="EF15" s="253">
        <f>SUMIF('2020'!$B:$B,'Для расчета ЗП'!$A15,('2020'!$CH:$CH))</f>
        <v>171120204</v>
      </c>
      <c r="EG15" s="254">
        <f t="shared" si="16"/>
        <v>-171120.2</v>
      </c>
      <c r="EH15" s="239"/>
      <c r="EI15" s="239"/>
      <c r="EJ15" s="255">
        <f t="shared" si="17"/>
        <v>0</v>
      </c>
      <c r="EK15" s="239" t="e">
        <f t="shared" si="63"/>
        <v>#DIV/0!</v>
      </c>
      <c r="EL15" s="239" t="e">
        <f t="shared" si="64"/>
        <v>#DIV/0!</v>
      </c>
      <c r="EM15" s="255" t="e">
        <f t="shared" si="18"/>
        <v>#DIV/0!</v>
      </c>
      <c r="EN15" s="255" t="e">
        <f t="shared" si="19"/>
        <v>#DIV/0!</v>
      </c>
      <c r="EO15" s="256" t="e">
        <f t="shared" si="20"/>
        <v>#DIV/0!</v>
      </c>
      <c r="EP15" s="255" t="e">
        <f>ROUND((SUMIF(#REF!,#REF!,(#REF!))-SUMIFS(#REF!,#REF!,#REF!,#REF!,4)),1)</f>
        <v>#REF!</v>
      </c>
      <c r="EQ15" s="255" t="e">
        <f>EP15*#REF!</f>
        <v>#REF!</v>
      </c>
      <c r="ER15" s="262" t="e">
        <f>ROUND(SUMIFS(#REF!,#REF!,'Для расчета ЗП'!$A15,#REF!,1),1)</f>
        <v>#REF!</v>
      </c>
      <c r="ES15" s="262" t="e">
        <f>ROUND(SUMIFS(#REF!,#REF!,'Для расчета ЗП'!$A15,#REF!,1),1)</f>
        <v>#REF!</v>
      </c>
      <c r="ET15" s="262" t="e">
        <f>ROUND(SUMIFS(#REF!,#REF!,'Для расчета ЗП'!$A15,#REF!,1),1)</f>
        <v>#REF!</v>
      </c>
      <c r="EU15" s="263" t="e">
        <f>ROUND((SUMIF(#REF!,#REF!,(#REF!))-SUMIFS(#REF!,#REF!,#REF!,#REF!,4)),1)</f>
        <v>#REF!</v>
      </c>
      <c r="EV15" s="263" t="e">
        <f>EU15*#REF!</f>
        <v>#REF!</v>
      </c>
    </row>
    <row r="16" spans="1:152" ht="45" x14ac:dyDescent="0.25">
      <c r="A16" s="6">
        <v>12</v>
      </c>
      <c r="B16" s="7" t="s">
        <v>54</v>
      </c>
      <c r="C16" s="38">
        <f>SUMIF('2020'!$B:$B,'Для расчета ЗП'!$A16,('2020'!$P:$P))-SUMIFS('2020'!$P:$P,'2020'!$B:$B,'Для расчета ЗП'!$A16,'2020'!$G:$G,4)</f>
        <v>1921</v>
      </c>
      <c r="D16" s="38">
        <f>SUMIFS('2020'!$P:$P,'2020'!$B:$B,'Для расчета ЗП'!$A16,'2020'!$G:$G,1,'2020'!$I:$I,0)</f>
        <v>1198</v>
      </c>
      <c r="E16" s="38">
        <f>SUMIFS('2020'!$P:$P,'2020'!$B:$B,'Для расчета ЗП'!$A16,'2020'!$G:$G,1,'2020'!$I:$I,3)</f>
        <v>436</v>
      </c>
      <c r="F16" s="38">
        <f>SUMIFS('2020'!$P:$P,'2020'!$B:$B,'Для расчета ЗП'!$A16,'2020'!$G:$G,2,'2020'!$I:$I,0)</f>
        <v>224</v>
      </c>
      <c r="G16" s="38">
        <f>SUMIFS('2020'!$P:$P,'2020'!$B:$B,'Для расчета ЗП'!$A16,'2020'!$G:$G,2,'2020'!$I:$I,3)</f>
        <v>40</v>
      </c>
      <c r="H16" s="38">
        <f>SUMIFS('2020'!$P:$P,'2020'!$B:$B,'Для расчета ЗП'!$A16,'2020'!$G:$G,3,'2020'!$I:$I,0)</f>
        <v>23</v>
      </c>
      <c r="I16" s="38">
        <f>SUMIFS('2020'!$P:$P,'2020'!$B:$B,'Для расчета ЗП'!$A16,'2020'!$G:$G,3,'2020'!$I:$I,3)</f>
        <v>0</v>
      </c>
      <c r="J16" s="66">
        <f>ROUND((SUMIF('2020'!$B:$B,'Для расчета ЗП'!$A16,('2020'!$BL:$BL))-SUMIFS('2020'!$BL:$BL,'2020'!$B:$B,'Для расчета ЗП'!$A16,'2020'!$G:$G,4))/1000,1)</f>
        <v>197814.3</v>
      </c>
      <c r="K16" s="66">
        <f t="shared" si="21"/>
        <v>53544.3</v>
      </c>
      <c r="L16" s="37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M16" s="37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N16" s="66">
        <f t="shared" si="22"/>
        <v>6029.5</v>
      </c>
      <c r="O16" s="37">
        <f>ROUND((SUMIF('2020'!$B:$B,'Для расчета ЗП'!$A16,('2020'!$BB:$BB))-SUMIFS('2020'!$BB:$BB,'2020'!$B:$B,'Для расчета ЗП'!$A16,'2020'!$G:$G,4))/1000,1)</f>
        <v>3995.4</v>
      </c>
      <c r="P16" s="37">
        <f>ROUND((SUMIF('2020'!$B:$B,'Для расчета ЗП'!$A16,('2020'!$BX:$BX))-SUMIFS('2020'!$BX:$BX,'2020'!$B:$B,'Для расчета ЗП'!$A16,'2020'!$G:$G,4))/1000,1)</f>
        <v>10024.9</v>
      </c>
      <c r="Q16" s="163">
        <f t="shared" si="23"/>
        <v>257388.1</v>
      </c>
      <c r="R16" s="66">
        <v>9481</v>
      </c>
      <c r="S16" s="144">
        <f t="shared" si="0"/>
        <v>266869.09999999998</v>
      </c>
      <c r="T16" s="139">
        <v>295277</v>
      </c>
      <c r="U16" s="139">
        <f t="shared" si="24"/>
        <v>28407.9</v>
      </c>
      <c r="V16" s="167">
        <f>Q16*Q23</f>
        <v>169247.09</v>
      </c>
      <c r="W16" s="205">
        <f t="shared" si="25"/>
        <v>178728.09</v>
      </c>
      <c r="X16" s="187">
        <f t="shared" si="26"/>
        <v>-88141.01</v>
      </c>
      <c r="Y16" s="46">
        <f t="shared" si="1"/>
        <v>178728.1</v>
      </c>
      <c r="Z16" s="46">
        <f>SUMIF('2020'!$B:$B,'Для расчета ЗП'!$A16,('2020'!$CH:$CH))-SUMIFS('2020'!$CH:$CH,'2020'!$B:$B,'Для расчета ЗП'!$A16,'2020'!$G:$G,4)</f>
        <v>257388023</v>
      </c>
      <c r="AA16" s="79">
        <f>SUMIFS('2020'!$P:$P,'2020'!$B:$B,'Для расчета ЗП'!$A16,'2020'!$G:$G,4)</f>
        <v>822</v>
      </c>
      <c r="AB16" s="46">
        <f>SUMIFS('2020'!$BL:$BL,'2020'!$B:$B,'Для расчета ЗП'!$A16,'2020'!$G:$G,4)</f>
        <v>55364610</v>
      </c>
      <c r="AC16" s="46">
        <f t="shared" si="27"/>
        <v>13064608</v>
      </c>
      <c r="AD16" s="46">
        <f>SUMIFS('2020'!$AQ:$AQ,'2020'!$B:$B,'Для расчета ЗП'!$A16,'2020'!$G:$G,4)+SUMIFS('2020'!$BH:$BH,'2020'!$B:$B,'Для расчета ЗП'!$A16,'2020'!$G:$G,4)</f>
        <v>30033580</v>
      </c>
      <c r="AE16" s="46">
        <f>SUMIFS('2020'!$BM:$BM,'2020'!$B:$B,'Для расчета ЗП'!$A16,'2020'!$G:$G,4)+SUMIFS('2020'!$CD:$CD,'2020'!$B:$B,'Для расчета ЗП'!$A16,'2020'!$G:$G,4)</f>
        <v>43098188</v>
      </c>
      <c r="AF16" s="46">
        <f t="shared" si="28"/>
        <v>1998770</v>
      </c>
      <c r="AG16" s="46">
        <f>SUMIFS('2020'!$BB:$BB,'2020'!$B:$B,'Для расчета ЗП'!$A16,'2020'!$G:$G,4)</f>
        <v>1551840</v>
      </c>
      <c r="AH16" s="46">
        <f>SUMIFS('2020'!$BX:$BX,'2020'!$B:$B,'Для расчета ЗП'!$A16,'2020'!$G:$G,4)</f>
        <v>3550610</v>
      </c>
      <c r="AI16" s="46"/>
      <c r="AJ16" s="46">
        <f t="shared" si="29"/>
        <v>70427988</v>
      </c>
      <c r="AK16" s="46"/>
      <c r="AL16" s="46">
        <f>SUMIFS('2020'!$CH:$CH,'2020'!$B:$B,'Для расчета ЗП'!$A16,'2020'!$G:$G,4)</f>
        <v>70427988</v>
      </c>
      <c r="AM16" s="198">
        <f>SUMIF('2020'!$B:$B,'Для расчета ЗП'!$A16,('2020'!$P:$P))</f>
        <v>2743</v>
      </c>
      <c r="AN16" s="46">
        <f>SUMIF('2020'!$B:$B,'Для расчета ЗП'!$A16,('2020'!$BL:$BL))</f>
        <v>253178917</v>
      </c>
      <c r="AO16" s="199">
        <f>SUMIF('2020'!$B:$B,'Для расчета ЗП'!$A16,('2020'!$CH:$CH))</f>
        <v>327816011</v>
      </c>
      <c r="AP16" s="48">
        <f t="shared" si="2"/>
        <v>-88141</v>
      </c>
      <c r="AS16" s="105">
        <f t="shared" si="3"/>
        <v>169247.1</v>
      </c>
      <c r="AT16">
        <f t="shared" si="30"/>
        <v>6.9112948991237905E-2</v>
      </c>
      <c r="AU16">
        <f t="shared" si="31"/>
        <v>54193.5</v>
      </c>
      <c r="AV16" s="105">
        <f t="shared" si="4"/>
        <v>124534.6</v>
      </c>
      <c r="AW16" s="105">
        <f t="shared" si="5"/>
        <v>-142334.5</v>
      </c>
      <c r="AX16" s="111">
        <f t="shared" si="6"/>
        <v>0.44700000000000001</v>
      </c>
      <c r="AY16" s="37">
        <f>ROUND(SUMIFS('2020'!$BM:$BM,'2020'!$B:$B,'Для расчета ЗП'!$A16,'2020'!$G:$G,1),1)</f>
        <v>115842197</v>
      </c>
      <c r="AZ16" s="37">
        <f>ROUND(SUMIFS('2020'!$BM:$BM,'2020'!$B:$B,'Для расчета ЗП'!$A16,'2020'!$G:$G,2),1)</f>
        <v>23436649</v>
      </c>
      <c r="BA16" s="37">
        <f>ROUND(SUMIFS('2020'!$BM:$BM,'2020'!$B:$B,'Для расчета ЗП'!$A16,'2020'!$G:$G,3),1)</f>
        <v>2589243</v>
      </c>
      <c r="BB16" s="39">
        <f t="shared" si="32"/>
        <v>141868089</v>
      </c>
      <c r="BC16" s="39">
        <f>ROUND((SUMIF('2020'!$B:$B,'Для расчета ЗП'!$A16,('2020'!$BM:$BM))-SUMIFS('2020'!$BM:$BM,'2020'!$B:$B,'Для расчета ЗП'!$A16,'2020'!$G:$G,4)),1)-BB16</f>
        <v>0</v>
      </c>
      <c r="BD16" s="39">
        <f>BB16*'Свод 2020'!AA$27</f>
        <v>150643320.59</v>
      </c>
      <c r="BE16" s="246">
        <f>SUMIFS('2020'!$P:$P,'2020'!$B:$B,'Для расчета ЗП'!$A16,'2020'!$G:$G,3,'2020'!$I:$I,3)</f>
        <v>0</v>
      </c>
      <c r="BF16" s="247">
        <f>ROUND((SUMIF('2020'!$B:$B,'Для расчета ЗП'!$A16,('2020'!$BL:$BL))-SUMIFS('2020'!$BL:$BL,'2020'!$B:$B,'Для расчета ЗП'!$A16,'2020'!$G:$G,4))/1000,1)</f>
        <v>197814.3</v>
      </c>
      <c r="BG16" s="247">
        <f t="shared" si="33"/>
        <v>53544.3</v>
      </c>
      <c r="BH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BI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BJ16" s="247">
        <f t="shared" si="34"/>
        <v>6029.5</v>
      </c>
      <c r="BK16" s="248">
        <f>ROUND((SUMIF('2020'!$B:$B,'Для расчета ЗП'!$A16,('2020'!$BB:$BB))-SUMIFS('2020'!$BB:$BB,'2020'!$B:$B,'Для расчета ЗП'!$A16,'2020'!$G:$G,4))/1000,1)</f>
        <v>3995.4</v>
      </c>
      <c r="BL16" s="248">
        <f>ROUND((SUMIF('2020'!$B:$B,'Для расчета ЗП'!$A16,('2020'!$BX:$BX))-SUMIFS('2020'!$BX:$BX,'2020'!$B:$B,'Для расчета ЗП'!$A16,'2020'!$G:$G,4))/1000,1)</f>
        <v>10024.9</v>
      </c>
      <c r="BM16" s="247">
        <f t="shared" si="35"/>
        <v>257388.1</v>
      </c>
      <c r="BN16" s="247">
        <v>1537.9</v>
      </c>
      <c r="BO16" s="249">
        <f t="shared" si="36"/>
        <v>258926</v>
      </c>
      <c r="BP16" s="248">
        <v>83553.2</v>
      </c>
      <c r="BQ16" s="248">
        <f t="shared" si="37"/>
        <v>-175372.79999999999</v>
      </c>
      <c r="BR16" s="249">
        <f t="shared" si="38"/>
        <v>0</v>
      </c>
      <c r="BS16" s="250">
        <f t="shared" si="39"/>
        <v>1537.9</v>
      </c>
      <c r="BT16" s="250">
        <f t="shared" si="40"/>
        <v>-257388.1</v>
      </c>
      <c r="BU16" s="251">
        <f t="shared" si="41"/>
        <v>1537.9</v>
      </c>
      <c r="BV16" s="251">
        <f>SUMIF('2020'!$B:$B,'Для расчета ЗП'!$A16,('2020'!$CH:$CH))-SUMIFS('2020'!$CH:$CH,'2020'!$B:$B,'Для расчета ЗП'!$A16,'2020'!$G:$G,4)</f>
        <v>257388023</v>
      </c>
      <c r="BW16" s="245">
        <f>SUMIFS('2020'!$P:$P,'2020'!$B:$B,'Для расчета ЗП'!$A16,'2020'!$G:$G,4)</f>
        <v>822</v>
      </c>
      <c r="BX16" s="251">
        <f>SUMIFS('2020'!$BL:$BL,'2020'!$B:$B,'Для расчета ЗП'!$A16,'2020'!$G:$G,4)</f>
        <v>55364610</v>
      </c>
      <c r="BY16" s="251">
        <f t="shared" si="42"/>
        <v>13064608</v>
      </c>
      <c r="BZ16" s="251">
        <f>SUMIFS('2020'!$AQ:$AQ,'2020'!$B:$B,'Для расчета ЗП'!$A16,'2020'!$G:$G,4)+SUMIFS('2020'!$BH:$BH,'2020'!$B:$B,'Для расчета ЗП'!$A16,'2020'!$G:$G,4)</f>
        <v>30033580</v>
      </c>
      <c r="CA16" s="251">
        <f>SUMIFS('2020'!$BM:$BM,'2020'!$B:$B,'Для расчета ЗП'!$A16,'2020'!$G:$G,4)+SUMIFS('2020'!$CD:$CD,'2020'!$B:$B,'Для расчета ЗП'!$A16,'2020'!$G:$G,4)</f>
        <v>43098188</v>
      </c>
      <c r="CB16" s="251">
        <f t="shared" si="43"/>
        <v>1998770</v>
      </c>
      <c r="CC16" s="251">
        <f>SUMIFS('2020'!$BB:$BB,'2020'!$B:$B,'Для расчета ЗП'!$A16,'2020'!$G:$G,4)</f>
        <v>1551840</v>
      </c>
      <c r="CD16" s="251">
        <f>SUMIFS('2020'!$BX:$BX,'2020'!$B:$B,'Для расчета ЗП'!$A16,'2020'!$G:$G,4)</f>
        <v>3550610</v>
      </c>
      <c r="CE16" s="251"/>
      <c r="CF16" s="251">
        <f t="shared" si="44"/>
        <v>70427988</v>
      </c>
      <c r="CG16" s="251"/>
      <c r="CH16" s="251">
        <f>SUMIFS('2020'!$CH:$CH,'2020'!$B:$B,'Для расчета ЗП'!$A16,'2020'!$G:$G,4)</f>
        <v>70427988</v>
      </c>
      <c r="CI16" s="252">
        <f>SUMIF('2020'!$B:$B,'Для расчета ЗП'!$A16,('2020'!$P:$P))</f>
        <v>2743</v>
      </c>
      <c r="CJ16" s="251">
        <f>SUMIF('2020'!$B:$B,'Для расчета ЗП'!$A16,('2020'!$BL:$BL))</f>
        <v>253178917</v>
      </c>
      <c r="CK16" s="253">
        <f>SUMIF('2020'!$B:$B,'Для расчета ЗП'!$A16,('2020'!$CH:$CH))</f>
        <v>327816011</v>
      </c>
      <c r="CL16" s="254">
        <f t="shared" si="45"/>
        <v>-257388.1</v>
      </c>
      <c r="CM16" s="239"/>
      <c r="CN16" s="255">
        <f t="shared" si="46"/>
        <v>257388.1</v>
      </c>
      <c r="CO16" s="255">
        <f t="shared" si="47"/>
        <v>0</v>
      </c>
      <c r="CP16" s="239" t="e">
        <f t="shared" si="48"/>
        <v>#DIV/0!</v>
      </c>
      <c r="CQ16" s="239" t="e">
        <f t="shared" si="49"/>
        <v>#DIV/0!</v>
      </c>
      <c r="CR16" s="255" t="e">
        <f t="shared" si="50"/>
        <v>#DIV/0!</v>
      </c>
      <c r="CS16" s="255" t="e">
        <f t="shared" si="51"/>
        <v>#DIV/0!</v>
      </c>
      <c r="CT16" s="256" t="e">
        <f t="shared" si="52"/>
        <v>#DIV/0!</v>
      </c>
      <c r="CU16" s="248" t="e">
        <f>ROUND(SUMIFS(#REF!,#REF!,'Для расчета ЗП'!$A16,#REF!,1),1)</f>
        <v>#REF!</v>
      </c>
      <c r="CV16" s="248" t="e">
        <f>ROUND(SUMIFS(#REF!,#REF!,'Для расчета ЗП'!$A16,#REF!,2),1)</f>
        <v>#REF!</v>
      </c>
      <c r="CW16" s="248" t="e">
        <f>ROUND(SUMIFS(#REF!,#REF!,'Для расчета ЗП'!$A16,#REF!,3),1)</f>
        <v>#REF!</v>
      </c>
      <c r="CX16" s="257" t="e">
        <f t="shared" si="53"/>
        <v>#REF!</v>
      </c>
      <c r="CY16" s="257" t="e">
        <f>ROUND((SUMIF('2020'!$B:$B,'Для расчета ЗП'!$A16,('2020'!$BM:$BM))-SUMIFS('2020'!$BM:$BM,'2020'!$B:$B,'Для расчета ЗП'!$A16,'2020'!$G:$G,4)),1)-CX16</f>
        <v>#REF!</v>
      </c>
      <c r="CZ16" s="246">
        <f>SUMIFS('2020'!$P:$P,'2020'!$B:$B,'Для расчета ЗП'!$A16,'2020'!$G:$G,3,'2020'!$I:$I,3)</f>
        <v>0</v>
      </c>
      <c r="DA16" s="247">
        <f>ROUND((SUMIF('2020'!$B:$B,'Для расчета ЗП'!$A16,('2020'!$BL:$BL))-SUMIFS('2020'!$BL:$BL,'2020'!$B:$B,'Для расчета ЗП'!$A16,'2020'!$G:$G,4))/1000,1)</f>
        <v>197814.3</v>
      </c>
      <c r="DB16" s="247">
        <f t="shared" si="54"/>
        <v>53544.3</v>
      </c>
      <c r="DC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DD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DE16" s="247">
        <f t="shared" si="55"/>
        <v>6029.5</v>
      </c>
      <c r="DF16" s="248">
        <f>ROUND((SUMIF('2020'!$B:$B,'Для расчета ЗП'!$A16,('2020'!$BB:$BB))-SUMIFS('2020'!$BB:$BB,'2020'!$B:$B,'Для расчета ЗП'!$A16,'2020'!$G:$G,4))/1000,1)</f>
        <v>3995.4</v>
      </c>
      <c r="DG16" s="248">
        <f>ROUND((SUMIF('2020'!$B:$B,'Для расчета ЗП'!$A16,('2020'!$BX:$BX))-SUMIFS('2020'!$BX:$BX,'2020'!$B:$B,'Для расчета ЗП'!$A16,'2020'!$G:$G,4))/1000,1)</f>
        <v>10024.9</v>
      </c>
      <c r="DH16" s="247">
        <f t="shared" si="56"/>
        <v>257388.1</v>
      </c>
      <c r="DI16" s="247">
        <v>9481</v>
      </c>
      <c r="DJ16" s="249">
        <f t="shared" si="14"/>
        <v>266869.09999999998</v>
      </c>
      <c r="DK16" s="248">
        <v>295277</v>
      </c>
      <c r="DL16" s="248">
        <f t="shared" si="57"/>
        <v>28407.9</v>
      </c>
      <c r="DM16" s="249">
        <f>DH16*DH23</f>
        <v>0</v>
      </c>
      <c r="DN16" s="250">
        <f t="shared" si="58"/>
        <v>9481</v>
      </c>
      <c r="DO16" s="250">
        <f t="shared" si="59"/>
        <v>-257388.1</v>
      </c>
      <c r="DP16" s="251">
        <f t="shared" si="15"/>
        <v>9481</v>
      </c>
      <c r="DQ16" s="251">
        <f>SUMIF('2020'!$B:$B,'Для расчета ЗП'!$A16,('2020'!$CH:$CH))-SUMIFS('2020'!$CH:$CH,'2020'!$B:$B,'Для расчета ЗП'!$A16,'2020'!$G:$G,4)</f>
        <v>257388023</v>
      </c>
      <c r="DR16" s="245">
        <f>SUMIFS('2020'!$P:$P,'2020'!$B:$B,'Для расчета ЗП'!$A16,'2020'!$G:$G,4)</f>
        <v>822</v>
      </c>
      <c r="DS16" s="251">
        <f>SUMIFS('2020'!$BL:$BL,'2020'!$B:$B,'Для расчета ЗП'!$A16,'2020'!$G:$G,4)</f>
        <v>55364610</v>
      </c>
      <c r="DT16" s="251">
        <f t="shared" si="60"/>
        <v>13064608</v>
      </c>
      <c r="DU16" s="251">
        <f>SUMIFS('2020'!$AQ:$AQ,'2020'!$B:$B,'Для расчета ЗП'!$A16,'2020'!$G:$G,4)+SUMIFS('2020'!$BH:$BH,'2020'!$B:$B,'Для расчета ЗП'!$A16,'2020'!$G:$G,4)</f>
        <v>30033580</v>
      </c>
      <c r="DV16" s="251">
        <f>SUMIFS('2020'!$BM:$BM,'2020'!$B:$B,'Для расчета ЗП'!$A16,'2020'!$G:$G,4)+SUMIFS('2020'!$CD:$CD,'2020'!$B:$B,'Для расчета ЗП'!$A16,'2020'!$G:$G,4)</f>
        <v>43098188</v>
      </c>
      <c r="DW16" s="251">
        <f t="shared" si="61"/>
        <v>1998770</v>
      </c>
      <c r="DX16" s="251">
        <f>SUMIFS('2020'!$BB:$BB,'2020'!$B:$B,'Для расчета ЗП'!$A16,'2020'!$G:$G,4)</f>
        <v>1551840</v>
      </c>
      <c r="DY16" s="251">
        <f>SUMIFS('2020'!$BX:$BX,'2020'!$B:$B,'Для расчета ЗП'!$A16,'2020'!$G:$G,4)</f>
        <v>3550610</v>
      </c>
      <c r="DZ16" s="251"/>
      <c r="EA16" s="251">
        <f t="shared" si="62"/>
        <v>70427988</v>
      </c>
      <c r="EB16" s="251"/>
      <c r="EC16" s="251">
        <f>SUMIFS('2020'!$CH:$CH,'2020'!$B:$B,'Для расчета ЗП'!$A16,'2020'!$G:$G,4)</f>
        <v>70427988</v>
      </c>
      <c r="ED16" s="252">
        <f>SUMIF('2020'!$B:$B,'Для расчета ЗП'!$A16,('2020'!$P:$P))</f>
        <v>2743</v>
      </c>
      <c r="EE16" s="251">
        <f>SUMIF('2020'!$B:$B,'Для расчета ЗП'!$A16,('2020'!$BL:$BL))</f>
        <v>253178917</v>
      </c>
      <c r="EF16" s="253">
        <f>SUMIF('2020'!$B:$B,'Для расчета ЗП'!$A16,('2020'!$CH:$CH))</f>
        <v>327816011</v>
      </c>
      <c r="EG16" s="254">
        <f t="shared" si="16"/>
        <v>-257388.1</v>
      </c>
      <c r="EH16" s="239"/>
      <c r="EI16" s="239"/>
      <c r="EJ16" s="255">
        <f t="shared" si="17"/>
        <v>0</v>
      </c>
      <c r="EK16" s="239" t="e">
        <f t="shared" si="63"/>
        <v>#DIV/0!</v>
      </c>
      <c r="EL16" s="239" t="e">
        <f t="shared" si="64"/>
        <v>#DIV/0!</v>
      </c>
      <c r="EM16" s="255" t="e">
        <f t="shared" si="18"/>
        <v>#DIV/0!</v>
      </c>
      <c r="EN16" s="255" t="e">
        <f t="shared" si="19"/>
        <v>#DIV/0!</v>
      </c>
      <c r="EO16" s="256" t="e">
        <f t="shared" si="20"/>
        <v>#DIV/0!</v>
      </c>
      <c r="EP16" s="255" t="e">
        <f>ROUND((SUMIF(#REF!,#REF!,(#REF!))-SUMIFS(#REF!,#REF!,#REF!,#REF!,4)),1)</f>
        <v>#REF!</v>
      </c>
      <c r="EQ16" s="255" t="e">
        <f>EP16*#REF!</f>
        <v>#REF!</v>
      </c>
      <c r="ER16" s="262" t="e">
        <f>ROUND(SUMIFS(#REF!,#REF!,'Для расчета ЗП'!$A16,#REF!,1),1)</f>
        <v>#REF!</v>
      </c>
      <c r="ES16" s="262" t="e">
        <f>ROUND(SUMIFS(#REF!,#REF!,'Для расчета ЗП'!$A16,#REF!,1),1)</f>
        <v>#REF!</v>
      </c>
      <c r="ET16" s="262" t="e">
        <f>ROUND(SUMIFS(#REF!,#REF!,'Для расчета ЗП'!$A16,#REF!,1),1)</f>
        <v>#REF!</v>
      </c>
      <c r="EU16" s="263" t="e">
        <f>ROUND((SUMIF(#REF!,#REF!,(#REF!))-SUMIFS(#REF!,#REF!,#REF!,#REF!,4)),1)</f>
        <v>#REF!</v>
      </c>
      <c r="EV16" s="263" t="e">
        <f>EU16*#REF!</f>
        <v>#REF!</v>
      </c>
    </row>
    <row r="17" spans="1:152" ht="45" x14ac:dyDescent="0.25">
      <c r="A17" s="6">
        <v>13</v>
      </c>
      <c r="B17" s="7" t="s">
        <v>55</v>
      </c>
      <c r="C17" s="38">
        <f>SUMIF('2020'!$B:$B,'Для расчета ЗП'!$A17,('2020'!$P:$P))-SUMIFS('2020'!$P:$P,'2020'!$B:$B,'Для расчета ЗП'!$A17,'2020'!$G:$G,4)</f>
        <v>848</v>
      </c>
      <c r="D17" s="38">
        <f>SUMIFS('2020'!$P:$P,'2020'!$B:$B,'Для расчета ЗП'!$A17,'2020'!$G:$G,1,'2020'!$I:$I,0)</f>
        <v>516</v>
      </c>
      <c r="E17" s="38">
        <f>SUMIFS('2020'!$P:$P,'2020'!$B:$B,'Для расчета ЗП'!$A17,'2020'!$G:$G,1,'2020'!$I:$I,3)</f>
        <v>265</v>
      </c>
      <c r="F17" s="38">
        <f>SUMIFS('2020'!$P:$P,'2020'!$B:$B,'Для расчета ЗП'!$A17,'2020'!$G:$G,2,'2020'!$I:$I,0)</f>
        <v>30</v>
      </c>
      <c r="G17" s="38">
        <f>SUMIFS('2020'!$P:$P,'2020'!$B:$B,'Для расчета ЗП'!$A17,'2020'!$G:$G,2,'2020'!$I:$I,3)</f>
        <v>30</v>
      </c>
      <c r="H17" s="38">
        <f>SUMIFS('2020'!$P:$P,'2020'!$B:$B,'Для расчета ЗП'!$A17,'2020'!$G:$G,3,'2020'!$I:$I,0)</f>
        <v>7</v>
      </c>
      <c r="I17" s="38">
        <f>SUMIFS('2020'!$P:$P,'2020'!$B:$B,'Для расчета ЗП'!$A17,'2020'!$G:$G,3,'2020'!$I:$I,3)</f>
        <v>0</v>
      </c>
      <c r="J17" s="66">
        <f>ROUND((SUMIF('2020'!$B:$B,'Для расчета ЗП'!$A17,('2020'!$BL:$BL))-SUMIFS('2020'!$BL:$BL,'2020'!$B:$B,'Для расчета ЗП'!$A17,'2020'!$G:$G,4))/1000,1)</f>
        <v>76108.399999999994</v>
      </c>
      <c r="K17" s="66">
        <f t="shared" si="21"/>
        <v>22031.599999999999</v>
      </c>
      <c r="L17" s="37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M17" s="37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N17" s="66">
        <f t="shared" si="22"/>
        <v>2638.4</v>
      </c>
      <c r="O17" s="37">
        <f>ROUND((SUMIF('2020'!$B:$B,'Для расчета ЗП'!$A17,('2020'!$BB:$BB))-SUMIFS('2020'!$BB:$BB,'2020'!$B:$B,'Для расчета ЗП'!$A17,'2020'!$G:$G,4))/1000,1)</f>
        <v>1557.5</v>
      </c>
      <c r="P17" s="37">
        <f>ROUND((SUMIF('2020'!$B:$B,'Для расчета ЗП'!$A17,('2020'!$BX:$BX))-SUMIFS('2020'!$BX:$BX,'2020'!$B:$B,'Для расчета ЗП'!$A17,'2020'!$G:$G,4))/1000,1)</f>
        <v>4195.8999999999996</v>
      </c>
      <c r="Q17" s="163">
        <f t="shared" si="23"/>
        <v>100778.4</v>
      </c>
      <c r="R17" s="66">
        <v>89183.2</v>
      </c>
      <c r="S17" s="144">
        <f t="shared" si="0"/>
        <v>189961.60000000001</v>
      </c>
      <c r="T17" s="139">
        <v>185615.7</v>
      </c>
      <c r="U17" s="139">
        <f t="shared" si="24"/>
        <v>-4345.8999999999996</v>
      </c>
      <c r="V17" s="167">
        <f>Q17*Q23+0.01</f>
        <v>66267.45</v>
      </c>
      <c r="W17" s="205">
        <f t="shared" si="25"/>
        <v>155450.65</v>
      </c>
      <c r="X17" s="187">
        <f t="shared" si="26"/>
        <v>-34510.949999999997</v>
      </c>
      <c r="Y17" s="46">
        <f t="shared" si="1"/>
        <v>155450.6</v>
      </c>
      <c r="Z17" s="46">
        <f>SUMIF('2020'!$B:$B,'Для расчета ЗП'!$A17,('2020'!$CH:$CH))-SUMIFS('2020'!$CH:$CH,'2020'!$B:$B,'Для расчета ЗП'!$A17,'2020'!$G:$G,4)</f>
        <v>100778358</v>
      </c>
      <c r="AA17" s="79">
        <f>SUMIFS('2020'!$P:$P,'2020'!$B:$B,'Для расчета ЗП'!$A17,'2020'!$G:$G,4)</f>
        <v>0</v>
      </c>
      <c r="AB17" s="46">
        <f>SUMIFS('2020'!$BL:$BL,'2020'!$B:$B,'Для расчета ЗП'!$A17,'2020'!$G:$G,4)</f>
        <v>0</v>
      </c>
      <c r="AC17" s="46">
        <f t="shared" si="27"/>
        <v>0</v>
      </c>
      <c r="AD17" s="46">
        <f>SUMIFS('2020'!$AQ:$AQ,'2020'!$B:$B,'Для расчета ЗП'!$A17,'2020'!$G:$G,4)+SUMIFS('2020'!$BH:$BH,'2020'!$B:$B,'Для расчета ЗП'!$A17,'2020'!$G:$G,4)</f>
        <v>0</v>
      </c>
      <c r="AE17" s="46">
        <f>SUMIFS('2020'!$BM:$BM,'2020'!$B:$B,'Для расчета ЗП'!$A17,'2020'!$G:$G,4)+SUMIFS('2020'!$CD:$CD,'2020'!$B:$B,'Для расчета ЗП'!$A17,'2020'!$G:$G,4)</f>
        <v>0</v>
      </c>
      <c r="AF17" s="46">
        <f t="shared" si="28"/>
        <v>0</v>
      </c>
      <c r="AG17" s="46">
        <f>SUMIFS('2020'!$BB:$BB,'2020'!$B:$B,'Для расчета ЗП'!$A17,'2020'!$G:$G,4)</f>
        <v>0</v>
      </c>
      <c r="AH17" s="46">
        <f>SUMIFS('2020'!$BX:$BX,'2020'!$B:$B,'Для расчета ЗП'!$A17,'2020'!$G:$G,4)</f>
        <v>0</v>
      </c>
      <c r="AI17" s="46"/>
      <c r="AJ17" s="46">
        <f t="shared" si="29"/>
        <v>0</v>
      </c>
      <c r="AK17" s="46"/>
      <c r="AL17" s="46">
        <f>SUMIFS('2020'!$CH:$CH,'2020'!$B:$B,'Для расчета ЗП'!$A17,'2020'!$G:$G,4)</f>
        <v>0</v>
      </c>
      <c r="AM17" s="198">
        <f>SUMIF('2020'!$B:$B,'Для расчета ЗП'!$A17,('2020'!$P:$P))</f>
        <v>848</v>
      </c>
      <c r="AN17" s="46">
        <f>SUMIF('2020'!$B:$B,'Для расчета ЗП'!$A17,('2020'!$BL:$BL))</f>
        <v>76108365</v>
      </c>
      <c r="AO17" s="199">
        <f>SUMIF('2020'!$B:$B,'Для расчета ЗП'!$A17,('2020'!$CH:$CH))</f>
        <v>100778358</v>
      </c>
      <c r="AP17" s="48">
        <f t="shared" si="2"/>
        <v>-34511</v>
      </c>
      <c r="AS17" s="105">
        <f t="shared" si="3"/>
        <v>66267.399999999994</v>
      </c>
      <c r="AT17">
        <f t="shared" si="30"/>
        <v>2.7060643496886801E-2</v>
      </c>
      <c r="AU17">
        <f t="shared" si="31"/>
        <v>21219.1</v>
      </c>
      <c r="AV17" s="105">
        <f t="shared" si="4"/>
        <v>134231.5</v>
      </c>
      <c r="AW17" s="105">
        <f t="shared" si="5"/>
        <v>-55730.1</v>
      </c>
      <c r="AX17" s="111">
        <f t="shared" si="6"/>
        <v>0.44700000000000001</v>
      </c>
      <c r="AY17" s="37">
        <f>ROUND(SUMIFS('2020'!$BM:$BM,'2020'!$B:$B,'Для расчета ЗП'!$A17,'2020'!$G:$G,1),1)</f>
        <v>51170798</v>
      </c>
      <c r="AZ17" s="37">
        <f>ROUND(SUMIFS('2020'!$BM:$BM,'2020'!$B:$B,'Для расчета ЗП'!$A17,'2020'!$G:$G,2),1)</f>
        <v>3671759</v>
      </c>
      <c r="BA17" s="37">
        <f>ROUND(SUMIFS('2020'!$BM:$BM,'2020'!$B:$B,'Для расчета ЗП'!$A17,'2020'!$G:$G,3),1)</f>
        <v>804505</v>
      </c>
      <c r="BB17" s="39">
        <f t="shared" si="32"/>
        <v>55647062</v>
      </c>
      <c r="BC17" s="39">
        <f>ROUND((SUMIF('2020'!$B:$B,'Для расчета ЗП'!$A17,('2020'!$BM:$BM))-SUMIFS('2020'!$BM:$BM,'2020'!$B:$B,'Для расчета ЗП'!$A17,'2020'!$G:$G,4)),1)-BB17</f>
        <v>0</v>
      </c>
      <c r="BD17" s="39">
        <f>BB17*'Свод 2020'!AA$27</f>
        <v>59089103.539999999</v>
      </c>
      <c r="BE17" s="246">
        <f>SUMIFS('2020'!$P:$P,'2020'!$B:$B,'Для расчета ЗП'!$A17,'2020'!$G:$G,3,'2020'!$I:$I,3)</f>
        <v>0</v>
      </c>
      <c r="BF17" s="247">
        <f>ROUND((SUMIF('2020'!$B:$B,'Для расчета ЗП'!$A17,('2020'!$BL:$BL))-SUMIFS('2020'!$BL:$BL,'2020'!$B:$B,'Для расчета ЗП'!$A17,'2020'!$G:$G,4))/1000,1)</f>
        <v>76108.399999999994</v>
      </c>
      <c r="BG17" s="247">
        <f t="shared" si="33"/>
        <v>22031.599999999999</v>
      </c>
      <c r="BH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BI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BJ17" s="247">
        <f t="shared" si="34"/>
        <v>2638.4</v>
      </c>
      <c r="BK17" s="248">
        <f>ROUND((SUMIF('2020'!$B:$B,'Для расчета ЗП'!$A17,('2020'!$BB:$BB))-SUMIFS('2020'!$BB:$BB,'2020'!$B:$B,'Для расчета ЗП'!$A17,'2020'!$G:$G,4))/1000,1)</f>
        <v>1557.5</v>
      </c>
      <c r="BL17" s="248">
        <f>ROUND((SUMIF('2020'!$B:$B,'Для расчета ЗП'!$A17,('2020'!$BX:$BX))-SUMIFS('2020'!$BX:$BX,'2020'!$B:$B,'Для расчета ЗП'!$A17,'2020'!$G:$G,4))/1000,1)</f>
        <v>4195.8999999999996</v>
      </c>
      <c r="BM17" s="247">
        <f t="shared" si="35"/>
        <v>100778.4</v>
      </c>
      <c r="BN17" s="247">
        <v>1538.9</v>
      </c>
      <c r="BO17" s="249">
        <f t="shared" si="36"/>
        <v>102317.3</v>
      </c>
      <c r="BP17" s="248">
        <v>83554.2</v>
      </c>
      <c r="BQ17" s="248">
        <f t="shared" si="37"/>
        <v>-18763.099999999999</v>
      </c>
      <c r="BR17" s="249">
        <f t="shared" si="38"/>
        <v>0</v>
      </c>
      <c r="BS17" s="250">
        <f t="shared" si="39"/>
        <v>1538.9</v>
      </c>
      <c r="BT17" s="250">
        <f t="shared" si="40"/>
        <v>-100778.4</v>
      </c>
      <c r="BU17" s="251">
        <f t="shared" si="41"/>
        <v>1538.9</v>
      </c>
      <c r="BV17" s="251">
        <f>SUMIF('2020'!$B:$B,'Для расчета ЗП'!$A17,('2020'!$CH:$CH))-SUMIFS('2020'!$CH:$CH,'2020'!$B:$B,'Для расчета ЗП'!$A17,'2020'!$G:$G,4)</f>
        <v>100778358</v>
      </c>
      <c r="BW17" s="245">
        <f>SUMIFS('2020'!$P:$P,'2020'!$B:$B,'Для расчета ЗП'!$A17,'2020'!$G:$G,4)</f>
        <v>0</v>
      </c>
      <c r="BX17" s="251">
        <f>SUMIFS('2020'!$BL:$BL,'2020'!$B:$B,'Для расчета ЗП'!$A17,'2020'!$G:$G,4)</f>
        <v>0</v>
      </c>
      <c r="BY17" s="251">
        <f t="shared" si="42"/>
        <v>0</v>
      </c>
      <c r="BZ17" s="251">
        <f>SUMIFS('2020'!$AQ:$AQ,'2020'!$B:$B,'Для расчета ЗП'!$A17,'2020'!$G:$G,4)+SUMIFS('2020'!$BH:$BH,'2020'!$B:$B,'Для расчета ЗП'!$A17,'2020'!$G:$G,4)</f>
        <v>0</v>
      </c>
      <c r="CA17" s="251">
        <f>SUMIFS('2020'!$BM:$BM,'2020'!$B:$B,'Для расчета ЗП'!$A17,'2020'!$G:$G,4)+SUMIFS('2020'!$CD:$CD,'2020'!$B:$B,'Для расчета ЗП'!$A17,'2020'!$G:$G,4)</f>
        <v>0</v>
      </c>
      <c r="CB17" s="251">
        <f t="shared" si="43"/>
        <v>0</v>
      </c>
      <c r="CC17" s="251">
        <f>SUMIFS('2020'!$BB:$BB,'2020'!$B:$B,'Для расчета ЗП'!$A17,'2020'!$G:$G,4)</f>
        <v>0</v>
      </c>
      <c r="CD17" s="251">
        <f>SUMIFS('2020'!$BX:$BX,'2020'!$B:$B,'Для расчета ЗП'!$A17,'2020'!$G:$G,4)</f>
        <v>0</v>
      </c>
      <c r="CE17" s="251"/>
      <c r="CF17" s="251">
        <f t="shared" si="44"/>
        <v>0</v>
      </c>
      <c r="CG17" s="251"/>
      <c r="CH17" s="251">
        <f>SUMIFS('2020'!$CH:$CH,'2020'!$B:$B,'Для расчета ЗП'!$A17,'2020'!$G:$G,4)</f>
        <v>0</v>
      </c>
      <c r="CI17" s="252">
        <f>SUMIF('2020'!$B:$B,'Для расчета ЗП'!$A17,('2020'!$P:$P))</f>
        <v>848</v>
      </c>
      <c r="CJ17" s="251">
        <f>SUMIF('2020'!$B:$B,'Для расчета ЗП'!$A17,('2020'!$BL:$BL))</f>
        <v>76108365</v>
      </c>
      <c r="CK17" s="253">
        <f>SUMIF('2020'!$B:$B,'Для расчета ЗП'!$A17,('2020'!$CH:$CH))</f>
        <v>100778358</v>
      </c>
      <c r="CL17" s="254">
        <f t="shared" si="45"/>
        <v>-100778.4</v>
      </c>
      <c r="CM17" s="239"/>
      <c r="CN17" s="255">
        <f t="shared" si="46"/>
        <v>100778.4</v>
      </c>
      <c r="CO17" s="255">
        <f t="shared" si="47"/>
        <v>0</v>
      </c>
      <c r="CP17" s="239" t="e">
        <f t="shared" si="48"/>
        <v>#DIV/0!</v>
      </c>
      <c r="CQ17" s="239" t="e">
        <f t="shared" si="49"/>
        <v>#DIV/0!</v>
      </c>
      <c r="CR17" s="255" t="e">
        <f t="shared" si="50"/>
        <v>#DIV/0!</v>
      </c>
      <c r="CS17" s="255" t="e">
        <f t="shared" si="51"/>
        <v>#DIV/0!</v>
      </c>
      <c r="CT17" s="256" t="e">
        <f t="shared" si="52"/>
        <v>#DIV/0!</v>
      </c>
      <c r="CU17" s="248" t="e">
        <f>ROUND(SUMIFS(#REF!,#REF!,'Для расчета ЗП'!$A17,#REF!,1),1)</f>
        <v>#REF!</v>
      </c>
      <c r="CV17" s="248" t="e">
        <f>ROUND(SUMIFS(#REF!,#REF!,'Для расчета ЗП'!$A17,#REF!,2),1)</f>
        <v>#REF!</v>
      </c>
      <c r="CW17" s="248" t="e">
        <f>ROUND(SUMIFS(#REF!,#REF!,'Для расчета ЗП'!$A17,#REF!,3),1)</f>
        <v>#REF!</v>
      </c>
      <c r="CX17" s="257" t="e">
        <f t="shared" si="53"/>
        <v>#REF!</v>
      </c>
      <c r="CY17" s="257" t="e">
        <f>ROUND((SUMIF('2020'!$B:$B,'Для расчета ЗП'!$A17,('2020'!$BM:$BM))-SUMIFS('2020'!$BM:$BM,'2020'!$B:$B,'Для расчета ЗП'!$A17,'2020'!$G:$G,4)),1)-CX17</f>
        <v>#REF!</v>
      </c>
      <c r="CZ17" s="246">
        <f>SUMIFS('2020'!$P:$P,'2020'!$B:$B,'Для расчета ЗП'!$A17,'2020'!$G:$G,3,'2020'!$I:$I,3)</f>
        <v>0</v>
      </c>
      <c r="DA17" s="247">
        <f>ROUND((SUMIF('2020'!$B:$B,'Для расчета ЗП'!$A17,('2020'!$BL:$BL))-SUMIFS('2020'!$BL:$BL,'2020'!$B:$B,'Для расчета ЗП'!$A17,'2020'!$G:$G,4))/1000,1)</f>
        <v>76108.399999999994</v>
      </c>
      <c r="DB17" s="247">
        <f t="shared" si="54"/>
        <v>22031.599999999999</v>
      </c>
      <c r="DC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DD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DE17" s="247">
        <f t="shared" si="55"/>
        <v>2638.4</v>
      </c>
      <c r="DF17" s="248">
        <f>ROUND((SUMIF('2020'!$B:$B,'Для расчета ЗП'!$A17,('2020'!$BB:$BB))-SUMIFS('2020'!$BB:$BB,'2020'!$B:$B,'Для расчета ЗП'!$A17,'2020'!$G:$G,4))/1000,1)</f>
        <v>1557.5</v>
      </c>
      <c r="DG17" s="248">
        <f>ROUND((SUMIF('2020'!$B:$B,'Для расчета ЗП'!$A17,('2020'!$BX:$BX))-SUMIFS('2020'!$BX:$BX,'2020'!$B:$B,'Для расчета ЗП'!$A17,'2020'!$G:$G,4))/1000,1)</f>
        <v>4195.8999999999996</v>
      </c>
      <c r="DH17" s="247">
        <f t="shared" si="56"/>
        <v>100778.4</v>
      </c>
      <c r="DI17" s="247">
        <v>89183.2</v>
      </c>
      <c r="DJ17" s="249">
        <f t="shared" si="14"/>
        <v>189961.60000000001</v>
      </c>
      <c r="DK17" s="248">
        <v>185615.7</v>
      </c>
      <c r="DL17" s="248">
        <f t="shared" si="57"/>
        <v>-4345.8999999999996</v>
      </c>
      <c r="DM17" s="249">
        <f>DH17*DH23+0.01</f>
        <v>0.01</v>
      </c>
      <c r="DN17" s="250">
        <f t="shared" si="58"/>
        <v>89183.21</v>
      </c>
      <c r="DO17" s="250">
        <f t="shared" si="59"/>
        <v>-100778.39</v>
      </c>
      <c r="DP17" s="251">
        <f t="shared" si="15"/>
        <v>89183.2</v>
      </c>
      <c r="DQ17" s="251">
        <f>SUMIF('2020'!$B:$B,'Для расчета ЗП'!$A17,('2020'!$CH:$CH))-SUMIFS('2020'!$CH:$CH,'2020'!$B:$B,'Для расчета ЗП'!$A17,'2020'!$G:$G,4)</f>
        <v>100778358</v>
      </c>
      <c r="DR17" s="245">
        <f>SUMIFS('2020'!$P:$P,'2020'!$B:$B,'Для расчета ЗП'!$A17,'2020'!$G:$G,4)</f>
        <v>0</v>
      </c>
      <c r="DS17" s="251">
        <f>SUMIFS('2020'!$BL:$BL,'2020'!$B:$B,'Для расчета ЗП'!$A17,'2020'!$G:$G,4)</f>
        <v>0</v>
      </c>
      <c r="DT17" s="251">
        <f t="shared" si="60"/>
        <v>0</v>
      </c>
      <c r="DU17" s="251">
        <f>SUMIFS('2020'!$AQ:$AQ,'2020'!$B:$B,'Для расчета ЗП'!$A17,'2020'!$G:$G,4)+SUMIFS('2020'!$BH:$BH,'2020'!$B:$B,'Для расчета ЗП'!$A17,'2020'!$G:$G,4)</f>
        <v>0</v>
      </c>
      <c r="DV17" s="251">
        <f>SUMIFS('2020'!$BM:$BM,'2020'!$B:$B,'Для расчета ЗП'!$A17,'2020'!$G:$G,4)+SUMIFS('2020'!$CD:$CD,'2020'!$B:$B,'Для расчета ЗП'!$A17,'2020'!$G:$G,4)</f>
        <v>0</v>
      </c>
      <c r="DW17" s="251">
        <f t="shared" si="61"/>
        <v>0</v>
      </c>
      <c r="DX17" s="251">
        <f>SUMIFS('2020'!$BB:$BB,'2020'!$B:$B,'Для расчета ЗП'!$A17,'2020'!$G:$G,4)</f>
        <v>0</v>
      </c>
      <c r="DY17" s="251">
        <f>SUMIFS('2020'!$BX:$BX,'2020'!$B:$B,'Для расчета ЗП'!$A17,'2020'!$G:$G,4)</f>
        <v>0</v>
      </c>
      <c r="DZ17" s="251"/>
      <c r="EA17" s="251">
        <f t="shared" si="62"/>
        <v>0</v>
      </c>
      <c r="EB17" s="251"/>
      <c r="EC17" s="251">
        <f>SUMIFS('2020'!$CH:$CH,'2020'!$B:$B,'Для расчета ЗП'!$A17,'2020'!$G:$G,4)</f>
        <v>0</v>
      </c>
      <c r="ED17" s="252">
        <f>SUMIF('2020'!$B:$B,'Для расчета ЗП'!$A17,('2020'!$P:$P))</f>
        <v>848</v>
      </c>
      <c r="EE17" s="251">
        <f>SUMIF('2020'!$B:$B,'Для расчета ЗП'!$A17,('2020'!$BL:$BL))</f>
        <v>76108365</v>
      </c>
      <c r="EF17" s="253">
        <f>SUMIF('2020'!$B:$B,'Для расчета ЗП'!$A17,('2020'!$CH:$CH))</f>
        <v>100778358</v>
      </c>
      <c r="EG17" s="254">
        <f t="shared" si="16"/>
        <v>-100778.4</v>
      </c>
      <c r="EH17" s="239"/>
      <c r="EI17" s="239"/>
      <c r="EJ17" s="255">
        <f t="shared" si="17"/>
        <v>0</v>
      </c>
      <c r="EK17" s="239" t="e">
        <f t="shared" si="63"/>
        <v>#DIV/0!</v>
      </c>
      <c r="EL17" s="239" t="e">
        <f t="shared" si="64"/>
        <v>#DIV/0!</v>
      </c>
      <c r="EM17" s="255" t="e">
        <f t="shared" si="18"/>
        <v>#DIV/0!</v>
      </c>
      <c r="EN17" s="255" t="e">
        <f t="shared" si="19"/>
        <v>#DIV/0!</v>
      </c>
      <c r="EO17" s="256" t="e">
        <f t="shared" si="20"/>
        <v>#DIV/0!</v>
      </c>
      <c r="EP17" s="255" t="e">
        <f>ROUND((SUMIF(#REF!,#REF!,(#REF!))-SUMIFS(#REF!,#REF!,#REF!,#REF!,4)),1)</f>
        <v>#REF!</v>
      </c>
      <c r="EQ17" s="255" t="e">
        <f>EP17*#REF!</f>
        <v>#REF!</v>
      </c>
      <c r="ER17" s="262" t="e">
        <f>ROUND(SUMIFS(#REF!,#REF!,'Для расчета ЗП'!$A17,#REF!,1),1)</f>
        <v>#REF!</v>
      </c>
      <c r="ES17" s="262" t="e">
        <f>ROUND(SUMIFS(#REF!,#REF!,'Для расчета ЗП'!$A17,#REF!,1),1)</f>
        <v>#REF!</v>
      </c>
      <c r="ET17" s="262" t="e">
        <f>ROUND(SUMIFS(#REF!,#REF!,'Для расчета ЗП'!$A17,#REF!,1),1)</f>
        <v>#REF!</v>
      </c>
      <c r="EU17" s="263" t="e">
        <f>ROUND((SUMIF(#REF!,#REF!,(#REF!))-SUMIFS(#REF!,#REF!,#REF!,#REF!,4)),1)</f>
        <v>#REF!</v>
      </c>
      <c r="EV17" s="263" t="e">
        <f>EU17*#REF!</f>
        <v>#REF!</v>
      </c>
    </row>
    <row r="18" spans="1:152" ht="45" x14ac:dyDescent="0.25">
      <c r="A18" s="6">
        <v>14</v>
      </c>
      <c r="B18" s="7" t="s">
        <v>56</v>
      </c>
      <c r="C18" s="38">
        <f>SUMIF('2020'!$B:$B,'Для расчета ЗП'!$A18,('2020'!$P:$P))-SUMIFS('2020'!$P:$P,'2020'!$B:$B,'Для расчета ЗП'!$A18,'2020'!$G:$G,4)</f>
        <v>565</v>
      </c>
      <c r="D18" s="38">
        <f>SUMIFS('2020'!$P:$P,'2020'!$B:$B,'Для расчета ЗП'!$A18,'2020'!$G:$G,1,'2020'!$I:$I,0)</f>
        <v>331</v>
      </c>
      <c r="E18" s="38">
        <f>SUMIFS('2020'!$P:$P,'2020'!$B:$B,'Для расчета ЗП'!$A18,'2020'!$G:$G,1,'2020'!$I:$I,3)</f>
        <v>195</v>
      </c>
      <c r="F18" s="38">
        <f>SUMIFS('2020'!$P:$P,'2020'!$B:$B,'Для расчета ЗП'!$A18,'2020'!$G:$G,2,'2020'!$I:$I,0)</f>
        <v>19</v>
      </c>
      <c r="G18" s="38">
        <f>SUMIFS('2020'!$P:$P,'2020'!$B:$B,'Для расчета ЗП'!$A18,'2020'!$G:$G,2,'2020'!$I:$I,3)</f>
        <v>20</v>
      </c>
      <c r="H18" s="38">
        <f>SUMIFS('2020'!$P:$P,'2020'!$B:$B,'Для расчета ЗП'!$A18,'2020'!$G:$G,3,'2020'!$I:$I,0)</f>
        <v>0</v>
      </c>
      <c r="I18" s="38">
        <f>SUMIFS('2020'!$P:$P,'2020'!$B:$B,'Для расчета ЗП'!$A18,'2020'!$G:$G,3,'2020'!$I:$I,3)</f>
        <v>0</v>
      </c>
      <c r="J18" s="66">
        <f>ROUND((SUMIF('2020'!$B:$B,'Для расчета ЗП'!$A18,('2020'!$BL:$BL))-SUMIFS('2020'!$BL:$BL,'2020'!$B:$B,'Для расчета ЗП'!$A18,'2020'!$G:$G,4))/1000,1)</f>
        <v>48406.1</v>
      </c>
      <c r="K18" s="66">
        <f t="shared" si="21"/>
        <v>58656.9</v>
      </c>
      <c r="L18" s="37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M18" s="37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N18" s="66">
        <f t="shared" si="22"/>
        <v>11481.8</v>
      </c>
      <c r="O18" s="37">
        <f>ROUND((SUMIF('2020'!$B:$B,'Для расчета ЗП'!$A18,('2020'!$BB:$BB))-SUMIFS('2020'!$BB:$BB,'2020'!$B:$B,'Для расчета ЗП'!$A18,'2020'!$G:$G,4))/1000,1)</f>
        <v>992</v>
      </c>
      <c r="P18" s="37">
        <f>ROUND((SUMIF('2020'!$B:$B,'Для расчета ЗП'!$A18,('2020'!$BX:$BX))-SUMIFS('2020'!$BX:$BX,'2020'!$B:$B,'Для расчета ЗП'!$A18,'2020'!$G:$G,4))/1000,1)</f>
        <v>12473.8</v>
      </c>
      <c r="Q18" s="163">
        <f t="shared" si="23"/>
        <v>118544.8</v>
      </c>
      <c r="R18" s="66">
        <v>4027.7</v>
      </c>
      <c r="S18" s="144">
        <f t="shared" si="0"/>
        <v>122572.5</v>
      </c>
      <c r="T18" s="139">
        <v>111133.3</v>
      </c>
      <c r="U18" s="139">
        <f t="shared" si="24"/>
        <v>-11439.2</v>
      </c>
      <c r="V18" s="167">
        <f>Q18*Q23</f>
        <v>77949.850000000006</v>
      </c>
      <c r="W18" s="205">
        <f t="shared" si="25"/>
        <v>81977.55</v>
      </c>
      <c r="X18" s="187">
        <f t="shared" si="26"/>
        <v>-40594.949999999997</v>
      </c>
      <c r="Y18" s="46">
        <f t="shared" si="1"/>
        <v>81977.5</v>
      </c>
      <c r="Z18" s="46">
        <f>SUMIF('2020'!$B:$B,'Для расчета ЗП'!$A18,('2020'!$CH:$CH))-SUMIFS('2020'!$CH:$CH,'2020'!$B:$B,'Для расчета ЗП'!$A18,'2020'!$G:$G,4)</f>
        <v>118544827</v>
      </c>
      <c r="AA18" s="79">
        <f>SUMIFS('2020'!$P:$P,'2020'!$B:$B,'Для расчета ЗП'!$A18,'2020'!$G:$G,4)</f>
        <v>27</v>
      </c>
      <c r="AB18" s="46">
        <f>SUMIFS('2020'!$BL:$BL,'2020'!$B:$B,'Для расчета ЗП'!$A18,'2020'!$G:$G,4)</f>
        <v>2032290</v>
      </c>
      <c r="AC18" s="46">
        <f t="shared" si="27"/>
        <v>2101412</v>
      </c>
      <c r="AD18" s="46">
        <f>SUMIFS('2020'!$AQ:$AQ,'2020'!$B:$B,'Для расчета ЗП'!$A18,'2020'!$G:$G,4)+SUMIFS('2020'!$BH:$BH,'2020'!$B:$B,'Для расчета ЗП'!$A18,'2020'!$G:$G,4)</f>
        <v>1084320</v>
      </c>
      <c r="AE18" s="46">
        <f>SUMIFS('2020'!$BM:$BM,'2020'!$B:$B,'Для расчета ЗП'!$A18,'2020'!$G:$G,4)+SUMIFS('2020'!$CD:$CD,'2020'!$B:$B,'Для расчета ЗП'!$A18,'2020'!$G:$G,4)</f>
        <v>3185732</v>
      </c>
      <c r="AF18" s="46">
        <f t="shared" si="28"/>
        <v>613670</v>
      </c>
      <c r="AG18" s="46">
        <f>SUMIFS('2020'!$BB:$BB,'2020'!$B:$B,'Для расчета ЗП'!$A18,'2020'!$G:$G,4)</f>
        <v>57240</v>
      </c>
      <c r="AH18" s="46">
        <f>SUMIFS('2020'!$BX:$BX,'2020'!$B:$B,'Для расчета ЗП'!$A18,'2020'!$G:$G,4)</f>
        <v>670910</v>
      </c>
      <c r="AI18" s="46"/>
      <c r="AJ18" s="46">
        <f>AB18+AC18+AF18</f>
        <v>4747372</v>
      </c>
      <c r="AK18" s="46"/>
      <c r="AL18" s="46">
        <f>SUMIFS('2020'!$CH:$CH,'2020'!$B:$B,'Для расчета ЗП'!$A18,'2020'!$G:$G,4)</f>
        <v>4747372</v>
      </c>
      <c r="AM18" s="198">
        <f>SUMIF('2020'!$B:$B,'Для расчета ЗП'!$A18,('2020'!$P:$P))</f>
        <v>592</v>
      </c>
      <c r="AN18" s="46">
        <f>SUMIF('2020'!$B:$B,'Для расчета ЗП'!$A18,('2020'!$BL:$BL))</f>
        <v>50438386</v>
      </c>
      <c r="AO18" s="199">
        <f>SUMIF('2020'!$B:$B,'Для расчета ЗП'!$A18,('2020'!$CH:$CH))</f>
        <v>123292199</v>
      </c>
      <c r="AP18" s="48">
        <f t="shared" si="2"/>
        <v>-40595</v>
      </c>
      <c r="AS18" s="105">
        <f t="shared" si="3"/>
        <v>77949.8</v>
      </c>
      <c r="AT18">
        <f t="shared" si="30"/>
        <v>3.1831213363639303E-2</v>
      </c>
      <c r="AU18">
        <f>ROUND(AT$22*AT18,1)-0.1</f>
        <v>24959.7</v>
      </c>
      <c r="AV18" s="105">
        <f t="shared" si="4"/>
        <v>57017.8</v>
      </c>
      <c r="AW18" s="105">
        <f t="shared" si="5"/>
        <v>-65554.7</v>
      </c>
      <c r="AX18" s="111">
        <f t="shared" si="6"/>
        <v>0.44700000000000001</v>
      </c>
      <c r="AY18" s="37">
        <f>ROUND(SUMIFS('2020'!$BM:$BM,'2020'!$B:$B,'Для расчета ЗП'!$A18,'2020'!$G:$G,1),1)</f>
        <v>66526908</v>
      </c>
      <c r="AZ18" s="37">
        <f>ROUND(SUMIFS('2020'!$BM:$BM,'2020'!$B:$B,'Для расчета ЗП'!$A18,'2020'!$G:$G,2),1)</f>
        <v>4701623</v>
      </c>
      <c r="BA18" s="37">
        <f>ROUND(SUMIFS('2020'!$BM:$BM,'2020'!$B:$B,'Для расчета ЗП'!$A18,'2020'!$G:$G,3),1)</f>
        <v>0</v>
      </c>
      <c r="BB18" s="39">
        <f t="shared" si="32"/>
        <v>71228531</v>
      </c>
      <c r="BC18" s="39">
        <f>ROUND((SUMIF('2020'!$B:$B,'Для расчета ЗП'!$A18,('2020'!$BM:$BM))-SUMIFS('2020'!$BM:$BM,'2020'!$B:$B,'Для расчета ЗП'!$A18,'2020'!$G:$G,4)),1)-BB18</f>
        <v>0</v>
      </c>
      <c r="BD18" s="39">
        <f>BB18*'Свод 2020'!AA$27</f>
        <v>75634362.219999999</v>
      </c>
      <c r="BE18" s="246">
        <f>SUMIFS('2020'!$P:$P,'2020'!$B:$B,'Для расчета ЗП'!$A18,'2020'!$G:$G,3,'2020'!$I:$I,3)</f>
        <v>0</v>
      </c>
      <c r="BF18" s="247">
        <f>ROUND((SUMIF('2020'!$B:$B,'Для расчета ЗП'!$A18,('2020'!$BL:$BL))-SUMIFS('2020'!$BL:$BL,'2020'!$B:$B,'Для расчета ЗП'!$A18,'2020'!$G:$G,4))/1000,1)</f>
        <v>48406.1</v>
      </c>
      <c r="BG18" s="247">
        <f t="shared" si="33"/>
        <v>58656.9</v>
      </c>
      <c r="BH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BI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BJ18" s="247">
        <f t="shared" si="34"/>
        <v>11481.8</v>
      </c>
      <c r="BK18" s="248">
        <f>ROUND((SUMIF('2020'!$B:$B,'Для расчета ЗП'!$A18,('2020'!$BB:$BB))-SUMIFS('2020'!$BB:$BB,'2020'!$B:$B,'Для расчета ЗП'!$A18,'2020'!$G:$G,4))/1000,1)</f>
        <v>992</v>
      </c>
      <c r="BL18" s="248">
        <f>ROUND((SUMIF('2020'!$B:$B,'Для расчета ЗП'!$A18,('2020'!$BX:$BX))-SUMIFS('2020'!$BX:$BX,'2020'!$B:$B,'Для расчета ЗП'!$A18,'2020'!$G:$G,4))/1000,1)</f>
        <v>12473.8</v>
      </c>
      <c r="BM18" s="247">
        <f t="shared" si="35"/>
        <v>118544.8</v>
      </c>
      <c r="BN18" s="247">
        <v>1539.9</v>
      </c>
      <c r="BO18" s="249">
        <f t="shared" si="36"/>
        <v>120084.7</v>
      </c>
      <c r="BP18" s="248">
        <v>83555.199999999997</v>
      </c>
      <c r="BQ18" s="248">
        <f t="shared" si="37"/>
        <v>-36529.5</v>
      </c>
      <c r="BR18" s="249">
        <f t="shared" si="38"/>
        <v>0</v>
      </c>
      <c r="BS18" s="250">
        <f t="shared" si="39"/>
        <v>1539.9</v>
      </c>
      <c r="BT18" s="250">
        <f t="shared" si="40"/>
        <v>-118544.8</v>
      </c>
      <c r="BU18" s="251">
        <f t="shared" si="41"/>
        <v>1539.9</v>
      </c>
      <c r="BV18" s="251">
        <f>SUMIF('2020'!$B:$B,'Для расчета ЗП'!$A18,('2020'!$CH:$CH))-SUMIFS('2020'!$CH:$CH,'2020'!$B:$B,'Для расчета ЗП'!$A18,'2020'!$G:$G,4)</f>
        <v>118544827</v>
      </c>
      <c r="BW18" s="245">
        <f>SUMIFS('2020'!$P:$P,'2020'!$B:$B,'Для расчета ЗП'!$A18,'2020'!$G:$G,4)</f>
        <v>27</v>
      </c>
      <c r="BX18" s="251">
        <f>SUMIFS('2020'!$BL:$BL,'2020'!$B:$B,'Для расчета ЗП'!$A18,'2020'!$G:$G,4)</f>
        <v>2032290</v>
      </c>
      <c r="BY18" s="251">
        <f t="shared" si="42"/>
        <v>2101412</v>
      </c>
      <c r="BZ18" s="251">
        <f>SUMIFS('2020'!$AQ:$AQ,'2020'!$B:$B,'Для расчета ЗП'!$A18,'2020'!$G:$G,4)+SUMIFS('2020'!$BH:$BH,'2020'!$B:$B,'Для расчета ЗП'!$A18,'2020'!$G:$G,4)</f>
        <v>1084320</v>
      </c>
      <c r="CA18" s="251">
        <f>SUMIFS('2020'!$BM:$BM,'2020'!$B:$B,'Для расчета ЗП'!$A18,'2020'!$G:$G,4)+SUMIFS('2020'!$CD:$CD,'2020'!$B:$B,'Для расчета ЗП'!$A18,'2020'!$G:$G,4)</f>
        <v>3185732</v>
      </c>
      <c r="CB18" s="251">
        <f t="shared" si="43"/>
        <v>613670</v>
      </c>
      <c r="CC18" s="251">
        <f>SUMIFS('2020'!$BB:$BB,'2020'!$B:$B,'Для расчета ЗП'!$A18,'2020'!$G:$G,4)</f>
        <v>57240</v>
      </c>
      <c r="CD18" s="251">
        <f>SUMIFS('2020'!$BX:$BX,'2020'!$B:$B,'Для расчета ЗП'!$A18,'2020'!$G:$G,4)</f>
        <v>670910</v>
      </c>
      <c r="CE18" s="251"/>
      <c r="CF18" s="251">
        <f t="shared" si="44"/>
        <v>4747372</v>
      </c>
      <c r="CG18" s="251"/>
      <c r="CH18" s="251">
        <f>SUMIFS('2020'!$CH:$CH,'2020'!$B:$B,'Для расчета ЗП'!$A18,'2020'!$G:$G,4)</f>
        <v>4747372</v>
      </c>
      <c r="CI18" s="252">
        <f>SUMIF('2020'!$B:$B,'Для расчета ЗП'!$A18,('2020'!$P:$P))</f>
        <v>592</v>
      </c>
      <c r="CJ18" s="251">
        <f>SUMIF('2020'!$B:$B,'Для расчета ЗП'!$A18,('2020'!$BL:$BL))</f>
        <v>50438386</v>
      </c>
      <c r="CK18" s="253">
        <f>SUMIF('2020'!$B:$B,'Для расчета ЗП'!$A18,('2020'!$CH:$CH))</f>
        <v>123292199</v>
      </c>
      <c r="CL18" s="254">
        <f t="shared" si="45"/>
        <v>-118544.8</v>
      </c>
      <c r="CM18" s="239"/>
      <c r="CN18" s="255">
        <f t="shared" si="46"/>
        <v>118544.8</v>
      </c>
      <c r="CO18" s="255">
        <f t="shared" si="47"/>
        <v>0</v>
      </c>
      <c r="CP18" s="239" t="e">
        <f t="shared" si="48"/>
        <v>#DIV/0!</v>
      </c>
      <c r="CQ18" s="239" t="e">
        <f t="shared" si="49"/>
        <v>#DIV/0!</v>
      </c>
      <c r="CR18" s="255" t="e">
        <f t="shared" si="50"/>
        <v>#DIV/0!</v>
      </c>
      <c r="CS18" s="255" t="e">
        <f t="shared" si="51"/>
        <v>#DIV/0!</v>
      </c>
      <c r="CT18" s="256" t="e">
        <f t="shared" si="52"/>
        <v>#DIV/0!</v>
      </c>
      <c r="CU18" s="248" t="e">
        <f>ROUND(SUMIFS(#REF!,#REF!,'Для расчета ЗП'!$A18,#REF!,1),1)</f>
        <v>#REF!</v>
      </c>
      <c r="CV18" s="248" t="e">
        <f>ROUND(SUMIFS(#REF!,#REF!,'Для расчета ЗП'!$A18,#REF!,2),1)</f>
        <v>#REF!</v>
      </c>
      <c r="CW18" s="248" t="e">
        <f>ROUND(SUMIFS(#REF!,#REF!,'Для расчета ЗП'!$A18,#REF!,3),1)</f>
        <v>#REF!</v>
      </c>
      <c r="CX18" s="257" t="e">
        <f t="shared" si="53"/>
        <v>#REF!</v>
      </c>
      <c r="CY18" s="257" t="e">
        <f>ROUND((SUMIF('2020'!$B:$B,'Для расчета ЗП'!$A18,('2020'!$BM:$BM))-SUMIFS('2020'!$BM:$BM,'2020'!$B:$B,'Для расчета ЗП'!$A18,'2020'!$G:$G,4)),1)-CX18</f>
        <v>#REF!</v>
      </c>
      <c r="CZ18" s="246">
        <f>SUMIFS('2020'!$P:$P,'2020'!$B:$B,'Для расчета ЗП'!$A18,'2020'!$G:$G,3,'2020'!$I:$I,3)</f>
        <v>0</v>
      </c>
      <c r="DA18" s="247">
        <f>ROUND((SUMIF('2020'!$B:$B,'Для расчета ЗП'!$A18,('2020'!$BL:$BL))-SUMIFS('2020'!$BL:$BL,'2020'!$B:$B,'Для расчета ЗП'!$A18,'2020'!$G:$G,4))/1000,1)</f>
        <v>48406.1</v>
      </c>
      <c r="DB18" s="247">
        <f t="shared" si="54"/>
        <v>58656.9</v>
      </c>
      <c r="DC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DD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DE18" s="247">
        <f t="shared" si="55"/>
        <v>11481.8</v>
      </c>
      <c r="DF18" s="248">
        <f>ROUND((SUMIF('2020'!$B:$B,'Для расчета ЗП'!$A18,('2020'!$BB:$BB))-SUMIFS('2020'!$BB:$BB,'2020'!$B:$B,'Для расчета ЗП'!$A18,'2020'!$G:$G,4))/1000,1)</f>
        <v>992</v>
      </c>
      <c r="DG18" s="248">
        <f>ROUND((SUMIF('2020'!$B:$B,'Для расчета ЗП'!$A18,('2020'!$BX:$BX))-SUMIFS('2020'!$BX:$BX,'2020'!$B:$B,'Для расчета ЗП'!$A18,'2020'!$G:$G,4))/1000,1)</f>
        <v>12473.8</v>
      </c>
      <c r="DH18" s="247">
        <f t="shared" si="56"/>
        <v>118544.8</v>
      </c>
      <c r="DI18" s="247">
        <v>4027.7</v>
      </c>
      <c r="DJ18" s="249">
        <f t="shared" si="14"/>
        <v>122572.5</v>
      </c>
      <c r="DK18" s="248">
        <v>111133.3</v>
      </c>
      <c r="DL18" s="248">
        <f t="shared" si="57"/>
        <v>-11439.2</v>
      </c>
      <c r="DM18" s="249">
        <f>DH18*DH23</f>
        <v>0</v>
      </c>
      <c r="DN18" s="250">
        <f t="shared" si="58"/>
        <v>4027.7</v>
      </c>
      <c r="DO18" s="250">
        <f t="shared" si="59"/>
        <v>-118544.8</v>
      </c>
      <c r="DP18" s="251">
        <f t="shared" si="15"/>
        <v>4027.7</v>
      </c>
      <c r="DQ18" s="251">
        <f>SUMIF('2020'!$B:$B,'Для расчета ЗП'!$A18,('2020'!$CH:$CH))-SUMIFS('2020'!$CH:$CH,'2020'!$B:$B,'Для расчета ЗП'!$A18,'2020'!$G:$G,4)</f>
        <v>118544827</v>
      </c>
      <c r="DR18" s="245">
        <f>SUMIFS('2020'!$P:$P,'2020'!$B:$B,'Для расчета ЗП'!$A18,'2020'!$G:$G,4)</f>
        <v>27</v>
      </c>
      <c r="DS18" s="251">
        <f>SUMIFS('2020'!$BL:$BL,'2020'!$B:$B,'Для расчета ЗП'!$A18,'2020'!$G:$G,4)</f>
        <v>2032290</v>
      </c>
      <c r="DT18" s="251">
        <f t="shared" si="60"/>
        <v>2101412</v>
      </c>
      <c r="DU18" s="251">
        <f>SUMIFS('2020'!$AQ:$AQ,'2020'!$B:$B,'Для расчета ЗП'!$A18,'2020'!$G:$G,4)+SUMIFS('2020'!$BH:$BH,'2020'!$B:$B,'Для расчета ЗП'!$A18,'2020'!$G:$G,4)</f>
        <v>1084320</v>
      </c>
      <c r="DV18" s="251">
        <f>SUMIFS('2020'!$BM:$BM,'2020'!$B:$B,'Для расчета ЗП'!$A18,'2020'!$G:$G,4)+SUMIFS('2020'!$CD:$CD,'2020'!$B:$B,'Для расчета ЗП'!$A18,'2020'!$G:$G,4)</f>
        <v>3185732</v>
      </c>
      <c r="DW18" s="251">
        <f t="shared" si="61"/>
        <v>613670</v>
      </c>
      <c r="DX18" s="251">
        <f>SUMIFS('2020'!$BB:$BB,'2020'!$B:$B,'Для расчета ЗП'!$A18,'2020'!$G:$G,4)</f>
        <v>57240</v>
      </c>
      <c r="DY18" s="251">
        <f>SUMIFS('2020'!$BX:$BX,'2020'!$B:$B,'Для расчета ЗП'!$A18,'2020'!$G:$G,4)</f>
        <v>670910</v>
      </c>
      <c r="DZ18" s="251"/>
      <c r="EA18" s="251">
        <f>DS18+DT18+DW18</f>
        <v>4747372</v>
      </c>
      <c r="EB18" s="251"/>
      <c r="EC18" s="251">
        <f>SUMIFS('2020'!$CH:$CH,'2020'!$B:$B,'Для расчета ЗП'!$A18,'2020'!$G:$G,4)</f>
        <v>4747372</v>
      </c>
      <c r="ED18" s="252">
        <f>SUMIF('2020'!$B:$B,'Для расчета ЗП'!$A18,('2020'!$P:$P))</f>
        <v>592</v>
      </c>
      <c r="EE18" s="251">
        <f>SUMIF('2020'!$B:$B,'Для расчета ЗП'!$A18,('2020'!$BL:$BL))</f>
        <v>50438386</v>
      </c>
      <c r="EF18" s="253">
        <f>SUMIF('2020'!$B:$B,'Для расчета ЗП'!$A18,('2020'!$CH:$CH))</f>
        <v>123292199</v>
      </c>
      <c r="EG18" s="254">
        <f t="shared" si="16"/>
        <v>-118544.8</v>
      </c>
      <c r="EH18" s="239"/>
      <c r="EI18" s="239"/>
      <c r="EJ18" s="255">
        <f t="shared" si="17"/>
        <v>0</v>
      </c>
      <c r="EK18" s="239" t="e">
        <f t="shared" si="63"/>
        <v>#DIV/0!</v>
      </c>
      <c r="EL18" s="239" t="e">
        <f>ROUND(EK$22*EK18,1)-0.1</f>
        <v>#DIV/0!</v>
      </c>
      <c r="EM18" s="255" t="e">
        <f t="shared" si="18"/>
        <v>#DIV/0!</v>
      </c>
      <c r="EN18" s="255" t="e">
        <f t="shared" si="19"/>
        <v>#DIV/0!</v>
      </c>
      <c r="EO18" s="256" t="e">
        <f t="shared" si="20"/>
        <v>#DIV/0!</v>
      </c>
      <c r="EP18" s="255" t="e">
        <f>ROUND((SUMIF(#REF!,#REF!,(#REF!))-SUMIFS(#REF!,#REF!,#REF!,#REF!,4)),1)</f>
        <v>#REF!</v>
      </c>
      <c r="EQ18" s="255" t="e">
        <f>EP18*#REF!</f>
        <v>#REF!</v>
      </c>
      <c r="ER18" s="262" t="e">
        <f>ROUND(SUMIFS(#REF!,#REF!,'Для расчета ЗП'!$A18,#REF!,1),1)</f>
        <v>#REF!</v>
      </c>
      <c r="ES18" s="262" t="e">
        <f>ROUND(SUMIFS(#REF!,#REF!,'Для расчета ЗП'!$A18,#REF!,1),1)</f>
        <v>#REF!</v>
      </c>
      <c r="ET18" s="262" t="e">
        <f>ROUND(SUMIFS(#REF!,#REF!,'Для расчета ЗП'!$A18,#REF!,1),1)</f>
        <v>#REF!</v>
      </c>
      <c r="EU18" s="263" t="e">
        <f>ROUND((SUMIF(#REF!,#REF!,(#REF!))-SUMIFS(#REF!,#REF!,#REF!,#REF!,4)),1)</f>
        <v>#REF!</v>
      </c>
      <c r="EV18" s="263" t="e">
        <f>EU18*#REF!</f>
        <v>#REF!</v>
      </c>
    </row>
    <row r="19" spans="1:152" ht="15.75" x14ac:dyDescent="0.25">
      <c r="A19" s="56">
        <v>100</v>
      </c>
      <c r="B19" s="29" t="s">
        <v>28</v>
      </c>
      <c r="C19" s="38">
        <f>SUMIF('2020'!$B:$B,'Для расчета ЗП'!$A19,('2020'!$P:$P))-SUMIFS('2020'!$P:$P,'2020'!$B:$B,'Для расчета ЗП'!$A19,'2020'!$G:$G,4)</f>
        <v>19</v>
      </c>
      <c r="D19" s="38"/>
      <c r="E19" s="38"/>
      <c r="F19" s="38"/>
      <c r="G19" s="38"/>
      <c r="H19" s="38"/>
      <c r="I19" s="38"/>
      <c r="J19" s="66">
        <f>ROUND((SUMIF('2020'!$B:$B,'Для расчета ЗП'!$A19,('2020'!$BL:$BL))-SUMIFS('2020'!$BL:$BL,'2020'!$B:$B,'Для расчета ЗП'!$A19,'2020'!$G:$G,4))/1000,1)</f>
        <v>2567.8000000000002</v>
      </c>
      <c r="K19" s="66">
        <f t="shared" si="21"/>
        <v>4144.8</v>
      </c>
      <c r="L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M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N19" s="66">
        <f t="shared" si="22"/>
        <v>95.4</v>
      </c>
      <c r="O19" s="37">
        <f>ROUND((SUMIF('2020'!$B:$B,'Для расчета ЗП'!$A19,('2020'!$BB:$BB))-SUMIFS('2020'!$BB:$BB,'2020'!$B:$B,'Для расчета ЗП'!$A19,'2020'!$G:$G,4))/1000,1)</f>
        <v>50.5</v>
      </c>
      <c r="P19" s="37">
        <f>ROUND((SUMIF('2020'!$B:$B,'Для расчета ЗП'!$A19,('2020'!$BX:$BX))-SUMIFS('2020'!$BX:$BX,'2020'!$B:$B,'Для расчета ЗП'!$A19,'2020'!$G:$G,4))/1000,1)</f>
        <v>145.9</v>
      </c>
      <c r="Q19" s="163">
        <f t="shared" si="23"/>
        <v>6808</v>
      </c>
      <c r="R19" s="66">
        <v>0</v>
      </c>
      <c r="S19" s="144">
        <f t="shared" si="0"/>
        <v>6808</v>
      </c>
      <c r="T19" s="139">
        <v>3557.9</v>
      </c>
      <c r="U19" s="139">
        <f t="shared" si="24"/>
        <v>-3250.1</v>
      </c>
      <c r="V19" s="167">
        <f>Q19*Q23</f>
        <v>4476.6400000000003</v>
      </c>
      <c r="W19" s="205">
        <f t="shared" si="25"/>
        <v>4476.6400000000003</v>
      </c>
      <c r="X19" s="187">
        <f t="shared" si="26"/>
        <v>-2331.36</v>
      </c>
      <c r="Y19" s="46">
        <f t="shared" si="1"/>
        <v>4476.6000000000004</v>
      </c>
      <c r="Z19" s="46">
        <f>SUMIF('2020'!$B:$B,'Для расчета ЗП'!$A19,('2020'!$CH:$CH))-SUMIFS('2020'!$CH:$CH,'2020'!$B:$B,'Для расчета ЗП'!$A19,'2020'!$G:$G,4)</f>
        <v>6808080</v>
      </c>
      <c r="AA19" s="79">
        <f>SUMIFS('2020'!$P:$P,'2020'!$B:$B,'Для расчета ЗП'!$A19,'2020'!$G:$G,4)</f>
        <v>0</v>
      </c>
      <c r="AB19" s="46">
        <f>SUMIFS('2020'!$BL:$BL,'2020'!$B:$B,'Для расчета ЗП'!$A19,'2020'!$G:$G,4)</f>
        <v>0</v>
      </c>
      <c r="AC19" s="46">
        <f t="shared" si="27"/>
        <v>0</v>
      </c>
      <c r="AD19" s="46">
        <f>SUMIFS('2020'!$AQ:$AQ,'2020'!$B:$B,'Для расчета ЗП'!$A19,'2020'!$G:$G,4)+SUMIFS('2020'!$BH:$BH,'2020'!$B:$B,'Для расчета ЗП'!$A19,'2020'!$G:$G,4)</f>
        <v>0</v>
      </c>
      <c r="AE19" s="46">
        <f>SUMIFS('2020'!$BM:$BM,'2020'!$B:$B,'Для расчета ЗП'!$A19,'2020'!$G:$G,4)+SUMIFS('2020'!$CD:$CD,'2020'!$B:$B,'Для расчета ЗП'!$A19,'2020'!$G:$G,4)</f>
        <v>0</v>
      </c>
      <c r="AF19" s="46">
        <f t="shared" si="28"/>
        <v>0</v>
      </c>
      <c r="AG19" s="46">
        <f>SUMIFS('2020'!$BB:$BB,'2020'!$B:$B,'Для расчета ЗП'!$A19,'2020'!$G:$G,4)</f>
        <v>0</v>
      </c>
      <c r="AH19" s="46">
        <f>SUMIFS('2020'!$BX:$BX,'2020'!$B:$B,'Для расчета ЗП'!$A19,'2020'!$G:$G,4)</f>
        <v>0</v>
      </c>
      <c r="AI19" s="46"/>
      <c r="AJ19" s="46">
        <f>AB19+AC19+AF19</f>
        <v>0</v>
      </c>
      <c r="AK19" s="46"/>
      <c r="AL19" s="46">
        <f>SUMIFS('2020'!$CH:$CH,'2020'!$B:$B,'Для расчета ЗП'!$A19,'2020'!$G:$G,4)</f>
        <v>0</v>
      </c>
      <c r="AM19" s="198">
        <f>SUMIF('2020'!$B:$B,'Для расчета ЗП'!$A19,('2020'!$P:$P))</f>
        <v>19</v>
      </c>
      <c r="AN19" s="46">
        <f>SUMIF('2020'!$B:$B,'Для расчета ЗП'!$A19,('2020'!$BL:$BL))</f>
        <v>2567820</v>
      </c>
      <c r="AO19" s="199">
        <f>SUMIF('2020'!$B:$B,'Для расчета ЗП'!$A19,('2020'!$CH:$CH))</f>
        <v>6808080</v>
      </c>
      <c r="AP19" s="48">
        <f t="shared" si="2"/>
        <v>-2331.4</v>
      </c>
      <c r="AS19" s="105">
        <f t="shared" si="3"/>
        <v>4476.6000000000004</v>
      </c>
      <c r="AT19">
        <f t="shared" si="30"/>
        <v>1.8280433015051699E-3</v>
      </c>
      <c r="AU19">
        <f t="shared" si="31"/>
        <v>1433.4</v>
      </c>
      <c r="AV19" s="105">
        <f t="shared" si="4"/>
        <v>3043.2</v>
      </c>
      <c r="AW19" s="105">
        <f t="shared" si="5"/>
        <v>-3764.8</v>
      </c>
      <c r="AX19" s="111">
        <f t="shared" si="6"/>
        <v>0.44700000000000001</v>
      </c>
      <c r="AY19" s="11"/>
      <c r="AZ19" s="11"/>
      <c r="BA19" s="11"/>
      <c r="BE19" s="38"/>
      <c r="BF19" s="66">
        <f>ROUND((SUMIF('2020'!$B:$B,'Для расчета ЗП'!$A19,('2020'!$BL:$BL))-SUMIFS('2020'!$BL:$BL,'2020'!$B:$B,'Для расчета ЗП'!$A19,'2020'!$G:$G,4))/1000,1)</f>
        <v>2567.8000000000002</v>
      </c>
      <c r="BG19" s="66">
        <f t="shared" ref="BG19:BG20" si="65">BI19-BH19</f>
        <v>4144.8</v>
      </c>
      <c r="BH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BI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BJ19" s="66">
        <f t="shared" ref="BJ19:BJ20" si="66">BL19-BK19</f>
        <v>95.4</v>
      </c>
      <c r="BK19" s="37">
        <f>ROUND((SUMIF('2020'!$B:$B,'Для расчета ЗП'!$A19,('2020'!$BB:$BB))-SUMIFS('2020'!$BB:$BB,'2020'!$B:$B,'Для расчета ЗП'!$A19,'2020'!$G:$G,4))/1000,1)</f>
        <v>50.5</v>
      </c>
      <c r="BL19" s="37">
        <f>ROUND((SUMIF('2020'!$B:$B,'Для расчета ЗП'!$A19,('2020'!$BX:$BX))-SUMIFS('2020'!$BX:$BX,'2020'!$B:$B,'Для расчета ЗП'!$A19,'2020'!$G:$G,4))/1000,1)</f>
        <v>145.9</v>
      </c>
      <c r="BM19" s="163">
        <f t="shared" ref="BM19:BM21" si="67">BF19+BG19+BJ19</f>
        <v>6808</v>
      </c>
      <c r="BN19" s="66">
        <v>0</v>
      </c>
      <c r="BO19" s="144">
        <f t="shared" si="7"/>
        <v>6808</v>
      </c>
      <c r="BP19" s="139">
        <v>3557.9</v>
      </c>
      <c r="BQ19" s="139">
        <f t="shared" ref="BQ19:BQ20" si="68">BP19-BO19</f>
        <v>-3250.1</v>
      </c>
      <c r="BR19" s="167">
        <f>BM19*BM23</f>
        <v>0</v>
      </c>
      <c r="BS19" s="205">
        <f t="shared" ref="BS19:BS20" si="69">BN19+BR19</f>
        <v>0</v>
      </c>
      <c r="BT19" s="187">
        <f t="shared" ref="BT19:BT20" si="70">BS19-BO19</f>
        <v>-6808</v>
      </c>
      <c r="BU19" s="46">
        <f t="shared" si="8"/>
        <v>0</v>
      </c>
      <c r="BV19" s="46">
        <f>SUMIF('2020'!$B:$B,'Для расчета ЗП'!$A19,('2020'!$CH:$CH))-SUMIFS('2020'!$CH:$CH,'2020'!$B:$B,'Для расчета ЗП'!$A19,'2020'!$G:$G,4)</f>
        <v>6808080</v>
      </c>
      <c r="BW19" s="79">
        <f>SUMIFS('2020'!$P:$P,'2020'!$B:$B,'Для расчета ЗП'!$A19,'2020'!$G:$G,4)</f>
        <v>0</v>
      </c>
      <c r="BX19" s="46">
        <f>SUMIFS('2020'!$BL:$BL,'2020'!$B:$B,'Для расчета ЗП'!$A19,'2020'!$G:$G,4)</f>
        <v>0</v>
      </c>
      <c r="BY19" s="46">
        <f t="shared" ref="BY19:BY20" si="71">CA19-BZ19</f>
        <v>0</v>
      </c>
      <c r="BZ19" s="46">
        <f>SUMIFS('2020'!$AQ:$AQ,'2020'!$B:$B,'Для расчета ЗП'!$A19,'2020'!$G:$G,4)+SUMIFS('2020'!$BH:$BH,'2020'!$B:$B,'Для расчета ЗП'!$A19,'2020'!$G:$G,4)</f>
        <v>0</v>
      </c>
      <c r="CA19" s="46">
        <f>SUMIFS('2020'!$BM:$BM,'2020'!$B:$B,'Для расчета ЗП'!$A19,'2020'!$G:$G,4)+SUMIFS('2020'!$CD:$CD,'2020'!$B:$B,'Для расчета ЗП'!$A19,'2020'!$G:$G,4)</f>
        <v>0</v>
      </c>
      <c r="CB19" s="46">
        <f t="shared" ref="CB19:CB20" si="72">CD19-CC19</f>
        <v>0</v>
      </c>
      <c r="CC19" s="46">
        <f>SUMIFS('2020'!$BB:$BB,'2020'!$B:$B,'Для расчета ЗП'!$A19,'2020'!$G:$G,4)</f>
        <v>0</v>
      </c>
      <c r="CD19" s="46">
        <f>SUMIFS('2020'!$BX:$BX,'2020'!$B:$B,'Для расчета ЗП'!$A19,'2020'!$G:$G,4)</f>
        <v>0</v>
      </c>
      <c r="CE19" s="46"/>
      <c r="CF19" s="46">
        <f>BX19+BY19+CB19</f>
        <v>0</v>
      </c>
      <c r="CG19" s="46"/>
      <c r="CH19" s="46">
        <f>SUMIFS('2020'!$CH:$CH,'2020'!$B:$B,'Для расчета ЗП'!$A19,'2020'!$G:$G,4)</f>
        <v>0</v>
      </c>
      <c r="CI19" s="198">
        <f>SUMIF('2020'!$B:$B,'Для расчета ЗП'!$A19,('2020'!$P:$P))</f>
        <v>19</v>
      </c>
      <c r="CJ19" s="46">
        <f>SUMIF('2020'!$B:$B,'Для расчета ЗП'!$A19,('2020'!$BL:$BL))</f>
        <v>2567820</v>
      </c>
      <c r="CK19" s="199">
        <f>SUMIF('2020'!$B:$B,'Для расчета ЗП'!$A19,('2020'!$CH:$CH))</f>
        <v>6808080</v>
      </c>
      <c r="CL19" s="48">
        <f t="shared" si="9"/>
        <v>-6808</v>
      </c>
      <c r="CO19" s="105">
        <f t="shared" si="10"/>
        <v>0</v>
      </c>
      <c r="CP19" t="e">
        <f t="shared" ref="CP19:CP20" si="73">CO19/CO$21</f>
        <v>#DIV/0!</v>
      </c>
      <c r="CQ19" t="e">
        <f t="shared" ref="CQ19:CQ20" si="74">ROUND(CP$22*CP19,1)</f>
        <v>#DIV/0!</v>
      </c>
      <c r="CR19" s="105" t="e">
        <f t="shared" si="11"/>
        <v>#DIV/0!</v>
      </c>
      <c r="CS19" s="105" t="e">
        <f t="shared" si="12"/>
        <v>#DIV/0!</v>
      </c>
      <c r="CT19" s="111" t="e">
        <f t="shared" si="13"/>
        <v>#DIV/0!</v>
      </c>
      <c r="CU19" s="11"/>
      <c r="CV19" s="11"/>
      <c r="CW19" s="11"/>
      <c r="CZ19" s="38"/>
      <c r="DA19" s="66">
        <f>ROUND((SUMIF('2020'!$B:$B,'Для расчета ЗП'!$A19,('2020'!$BL:$BL))-SUMIFS('2020'!$BL:$BL,'2020'!$B:$B,'Для расчета ЗП'!$A19,'2020'!$G:$G,4))/1000,1)</f>
        <v>2567.8000000000002</v>
      </c>
      <c r="DB19" s="66">
        <f t="shared" si="54"/>
        <v>4144.8</v>
      </c>
      <c r="DC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DD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DE19" s="66">
        <f t="shared" si="55"/>
        <v>95.4</v>
      </c>
      <c r="DF19" s="37">
        <f>ROUND((SUMIF('2020'!$B:$B,'Для расчета ЗП'!$A19,('2020'!$BB:$BB))-SUMIFS('2020'!$BB:$BB,'2020'!$B:$B,'Для расчета ЗП'!$A19,'2020'!$G:$G,4))/1000,1)</f>
        <v>50.5</v>
      </c>
      <c r="DG19" s="37">
        <f>ROUND((SUMIF('2020'!$B:$B,'Для расчета ЗП'!$A19,('2020'!$BX:$BX))-SUMIFS('2020'!$BX:$BX,'2020'!$B:$B,'Для расчета ЗП'!$A19,'2020'!$G:$G,4))/1000,1)</f>
        <v>145.9</v>
      </c>
      <c r="DH19" s="163">
        <f t="shared" si="56"/>
        <v>6808</v>
      </c>
      <c r="DI19" s="66">
        <v>0</v>
      </c>
      <c r="DJ19" s="144">
        <f t="shared" si="14"/>
        <v>6808</v>
      </c>
      <c r="DK19" s="139">
        <v>3557.9</v>
      </c>
      <c r="DL19" s="139">
        <f t="shared" si="57"/>
        <v>-3250.1</v>
      </c>
      <c r="DM19" s="167">
        <f>DH19*DH23</f>
        <v>0</v>
      </c>
      <c r="DN19" s="205">
        <f t="shared" si="58"/>
        <v>0</v>
      </c>
      <c r="DO19" s="187">
        <f t="shared" si="59"/>
        <v>-6808</v>
      </c>
      <c r="DP19" s="46">
        <f t="shared" si="15"/>
        <v>0</v>
      </c>
      <c r="DQ19" s="46">
        <f>SUMIF('2020'!$B:$B,'Для расчета ЗП'!$A19,('2020'!$CH:$CH))-SUMIFS('2020'!$CH:$CH,'2020'!$B:$B,'Для расчета ЗП'!$A19,'2020'!$G:$G,4)</f>
        <v>6808080</v>
      </c>
      <c r="DR19" s="79">
        <f>SUMIFS('2020'!$P:$P,'2020'!$B:$B,'Для расчета ЗП'!$A19,'2020'!$G:$G,4)</f>
        <v>0</v>
      </c>
      <c r="DS19" s="46">
        <f>SUMIFS('2020'!$BL:$BL,'2020'!$B:$B,'Для расчета ЗП'!$A19,'2020'!$G:$G,4)</f>
        <v>0</v>
      </c>
      <c r="DT19" s="46">
        <f t="shared" si="60"/>
        <v>0</v>
      </c>
      <c r="DU19" s="46">
        <f>SUMIFS('2020'!$AQ:$AQ,'2020'!$B:$B,'Для расчета ЗП'!$A19,'2020'!$G:$G,4)+SUMIFS('2020'!$BH:$BH,'2020'!$B:$B,'Для расчета ЗП'!$A19,'2020'!$G:$G,4)</f>
        <v>0</v>
      </c>
      <c r="DV19" s="46">
        <f>SUMIFS('2020'!$BM:$BM,'2020'!$B:$B,'Для расчета ЗП'!$A19,'2020'!$G:$G,4)+SUMIFS('2020'!$CD:$CD,'2020'!$B:$B,'Для расчета ЗП'!$A19,'2020'!$G:$G,4)</f>
        <v>0</v>
      </c>
      <c r="DW19" s="46">
        <f t="shared" si="61"/>
        <v>0</v>
      </c>
      <c r="DX19" s="46">
        <f>SUMIFS('2020'!$BB:$BB,'2020'!$B:$B,'Для расчета ЗП'!$A19,'2020'!$G:$G,4)</f>
        <v>0</v>
      </c>
      <c r="DY19" s="46">
        <f>SUMIFS('2020'!$BX:$BX,'2020'!$B:$B,'Для расчета ЗП'!$A19,'2020'!$G:$G,4)</f>
        <v>0</v>
      </c>
      <c r="DZ19" s="46"/>
      <c r="EA19" s="46">
        <f>DS19+DT19+DW19</f>
        <v>0</v>
      </c>
      <c r="EB19" s="46"/>
      <c r="EC19" s="46">
        <f>SUMIFS('2020'!$CH:$CH,'2020'!$B:$B,'Для расчета ЗП'!$A19,'2020'!$G:$G,4)</f>
        <v>0</v>
      </c>
      <c r="ED19" s="198">
        <f>SUMIF('2020'!$B:$B,'Для расчета ЗП'!$A19,('2020'!$P:$P))</f>
        <v>19</v>
      </c>
      <c r="EE19" s="46">
        <f>SUMIF('2020'!$B:$B,'Для расчета ЗП'!$A19,('2020'!$BL:$BL))</f>
        <v>2567820</v>
      </c>
      <c r="EF19" s="199">
        <f>SUMIF('2020'!$B:$B,'Для расчета ЗП'!$A19,('2020'!$CH:$CH))</f>
        <v>6808080</v>
      </c>
      <c r="EG19" s="48">
        <f t="shared" si="16"/>
        <v>-6808</v>
      </c>
      <c r="EJ19" s="105">
        <f t="shared" si="17"/>
        <v>0</v>
      </c>
      <c r="EK19" t="e">
        <f t="shared" si="63"/>
        <v>#DIV/0!</v>
      </c>
      <c r="EL19" t="e">
        <f t="shared" ref="EL19:EL20" si="75">ROUND(EK$22*EK19,1)</f>
        <v>#DIV/0!</v>
      </c>
      <c r="EM19" s="105" t="e">
        <f t="shared" si="18"/>
        <v>#DIV/0!</v>
      </c>
      <c r="EN19" s="105" t="e">
        <f t="shared" si="19"/>
        <v>#DIV/0!</v>
      </c>
      <c r="EO19" s="111" t="e">
        <f t="shared" si="20"/>
        <v>#DIV/0!</v>
      </c>
      <c r="EP19" s="111"/>
      <c r="EQ19" s="111"/>
      <c r="ER19" s="11"/>
      <c r="ES19" s="11"/>
      <c r="ET19" s="11"/>
    </row>
    <row r="20" spans="1:152" ht="15.75" x14ac:dyDescent="0.25">
      <c r="A20" s="56">
        <v>0</v>
      </c>
      <c r="B20" s="29" t="s">
        <v>24</v>
      </c>
      <c r="C20" s="38">
        <f>SUMIF('2020'!$B:$B,'Для расчета ЗП'!$A20,('2020'!$P:$P))-SUMIFS('2020'!$P:$P,'2020'!$B:$B,'Для расчета ЗП'!$A20,'2020'!$G:$G,4)</f>
        <v>9</v>
      </c>
      <c r="D20" s="38"/>
      <c r="E20" s="38"/>
      <c r="F20" s="38"/>
      <c r="G20" s="38"/>
      <c r="H20" s="38"/>
      <c r="I20" s="38"/>
      <c r="J20" s="66">
        <f>ROUND((SUMIF('2020'!$B:$B,'Для расчета ЗП'!$A20,('2020'!$BL:$BL))-SUMIFS('2020'!$BL:$BL,'2020'!$B:$B,'Для расчета ЗП'!$A20,'2020'!$G:$G,4))/1000,1)</f>
        <v>1263.4000000000001</v>
      </c>
      <c r="K20" s="66">
        <f t="shared" si="21"/>
        <v>1200</v>
      </c>
      <c r="L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M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N20" s="66">
        <f t="shared" si="22"/>
        <v>38.9</v>
      </c>
      <c r="O20" s="37">
        <f>ROUND((SUMIF('2020'!$B:$B,'Для расчета ЗП'!$A20,('2020'!$BB:$BB))-SUMIFS('2020'!$BB:$BB,'2020'!$B:$B,'Для расчета ЗП'!$A20,'2020'!$G:$G,4))/1000,1)</f>
        <v>24.3</v>
      </c>
      <c r="P20" s="37">
        <f>ROUND((SUMIF('2020'!$B:$B,'Для расчета ЗП'!$A20,('2020'!$BX:$BX))-SUMIFS('2020'!$BX:$BX,'2020'!$B:$B,'Для расчета ЗП'!$A20,'2020'!$G:$G,4))/1000,1)</f>
        <v>63.2</v>
      </c>
      <c r="Q20" s="163">
        <f t="shared" si="23"/>
        <v>2502.3000000000002</v>
      </c>
      <c r="R20" s="66">
        <v>0</v>
      </c>
      <c r="S20" s="144">
        <f t="shared" si="0"/>
        <v>2502.3000000000002</v>
      </c>
      <c r="T20" s="139">
        <v>2122.5</v>
      </c>
      <c r="U20" s="139">
        <f t="shared" si="24"/>
        <v>-379.8</v>
      </c>
      <c r="V20" s="167">
        <f>Q20*Q23</f>
        <v>1645.4</v>
      </c>
      <c r="W20" s="205">
        <f t="shared" si="25"/>
        <v>1645.4</v>
      </c>
      <c r="X20" s="187">
        <f t="shared" si="26"/>
        <v>-856.9</v>
      </c>
      <c r="Y20" s="46">
        <f t="shared" si="1"/>
        <v>1645.4</v>
      </c>
      <c r="Z20" s="46">
        <f>SUMIF('2020'!$B:$B,'Для расчета ЗП'!$A20,('2020'!$CH:$CH))-SUMIFS('2020'!$CH:$CH,'2020'!$B:$B,'Для расчета ЗП'!$A20,'2020'!$G:$G,4)</f>
        <v>2502292</v>
      </c>
      <c r="AA20" s="79">
        <f>SUMIFS('2020'!$P:$P,'2020'!$B:$B,'Для расчета ЗП'!$A20,'2020'!$G:$G,4)</f>
        <v>0</v>
      </c>
      <c r="AB20" s="46">
        <f>SUMIFS('2020'!$BL:$BL,'2020'!$B:$B,'Для расчета ЗП'!$A20,'2020'!$G:$G,4)</f>
        <v>0</v>
      </c>
      <c r="AC20" s="46">
        <f t="shared" si="27"/>
        <v>0</v>
      </c>
      <c r="AD20" s="46">
        <f>SUMIFS('2020'!$AQ:$AQ,'2020'!$B:$B,'Для расчета ЗП'!$A20,'2020'!$G:$G,4)+SUMIFS('2020'!$BH:$BH,'2020'!$B:$B,'Для расчета ЗП'!$A20,'2020'!$G:$G,4)</f>
        <v>0</v>
      </c>
      <c r="AE20" s="46">
        <f>SUMIFS('2020'!$BM:$BM,'2020'!$B:$B,'Для расчета ЗП'!$A20,'2020'!$G:$G,4)+SUMIFS('2020'!$CD:$CD,'2020'!$B:$B,'Для расчета ЗП'!$A20,'2020'!$G:$G,4)</f>
        <v>0</v>
      </c>
      <c r="AF20" s="46">
        <f t="shared" si="28"/>
        <v>0</v>
      </c>
      <c r="AG20" s="46">
        <f>SUMIFS('2020'!$BB:$BB,'2020'!$B:$B,'Для расчета ЗП'!$A20,'2020'!$G:$G,4)</f>
        <v>0</v>
      </c>
      <c r="AH20" s="46">
        <f>SUMIFS('2020'!$BX:$BX,'2020'!$B:$B,'Для расчета ЗП'!$A20,'2020'!$G:$G,4)</f>
        <v>0</v>
      </c>
      <c r="AI20" s="46"/>
      <c r="AJ20" s="46">
        <f>AB20+AC20+AF20</f>
        <v>0</v>
      </c>
      <c r="AK20" s="46"/>
      <c r="AL20" s="46">
        <f>SUMIFS('2020'!$CH:$CH,'2020'!$B:$B,'Для расчета ЗП'!$A20,'2020'!$G:$G,4)</f>
        <v>0</v>
      </c>
      <c r="AM20" s="198">
        <f>SUMIF('2020'!$B:$B,'Для расчета ЗП'!$A20,('2020'!$P:$P))</f>
        <v>9</v>
      </c>
      <c r="AN20" s="46">
        <f>SUMIF('2020'!$B:$B,'Для расчета ЗП'!$A20,('2020'!$BL:$BL))</f>
        <v>1263420</v>
      </c>
      <c r="AO20" s="199">
        <f>SUMIF('2020'!$B:$B,'Для расчета ЗП'!$A20,('2020'!$CH:$CH))</f>
        <v>2502292</v>
      </c>
      <c r="AP20" s="48">
        <f t="shared" si="2"/>
        <v>-856.9</v>
      </c>
      <c r="AS20" s="105">
        <f t="shared" si="3"/>
        <v>1645.4</v>
      </c>
      <c r="AT20">
        <f t="shared" si="30"/>
        <v>6.71907797948578E-4</v>
      </c>
      <c r="AU20">
        <f t="shared" si="31"/>
        <v>526.9</v>
      </c>
      <c r="AV20" s="105">
        <f t="shared" si="4"/>
        <v>1118.5</v>
      </c>
      <c r="AW20" s="105">
        <f t="shared" si="5"/>
        <v>-1383.8</v>
      </c>
      <c r="AX20" s="111">
        <f t="shared" si="6"/>
        <v>0.44699</v>
      </c>
      <c r="AY20" s="11"/>
      <c r="AZ20" s="11"/>
      <c r="BA20" s="11"/>
      <c r="BE20" s="38"/>
      <c r="BF20" s="66">
        <f>ROUND((SUMIF('2020'!$B:$B,'Для расчета ЗП'!$A20,('2020'!$BL:$BL))-SUMIFS('2020'!$BL:$BL,'2020'!$B:$B,'Для расчета ЗП'!$A20,'2020'!$G:$G,4))/1000,1)</f>
        <v>1263.4000000000001</v>
      </c>
      <c r="BG20" s="66">
        <f t="shared" si="65"/>
        <v>1200</v>
      </c>
      <c r="BH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BI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BJ20" s="66">
        <f t="shared" si="66"/>
        <v>38.9</v>
      </c>
      <c r="BK20" s="37">
        <f>ROUND((SUMIF('2020'!$B:$B,'Для расчета ЗП'!$A20,('2020'!$BB:$BB))-SUMIFS('2020'!$BB:$BB,'2020'!$B:$B,'Для расчета ЗП'!$A20,'2020'!$G:$G,4))/1000,1)</f>
        <v>24.3</v>
      </c>
      <c r="BL20" s="37">
        <f>ROUND((SUMIF('2020'!$B:$B,'Для расчета ЗП'!$A20,('2020'!$BX:$BX))-SUMIFS('2020'!$BX:$BX,'2020'!$B:$B,'Для расчета ЗП'!$A20,'2020'!$G:$G,4))/1000,1)</f>
        <v>63.2</v>
      </c>
      <c r="BM20" s="163">
        <f t="shared" si="67"/>
        <v>2502.3000000000002</v>
      </c>
      <c r="BN20" s="66">
        <v>0</v>
      </c>
      <c r="BO20" s="144">
        <f t="shared" si="7"/>
        <v>2502.3000000000002</v>
      </c>
      <c r="BP20" s="139">
        <v>2122.5</v>
      </c>
      <c r="BQ20" s="139">
        <f t="shared" si="68"/>
        <v>-379.8</v>
      </c>
      <c r="BR20" s="167">
        <f>BM20*BM23</f>
        <v>0</v>
      </c>
      <c r="BS20" s="205">
        <f t="shared" si="69"/>
        <v>0</v>
      </c>
      <c r="BT20" s="187">
        <f t="shared" si="70"/>
        <v>-2502.3000000000002</v>
      </c>
      <c r="BU20" s="46">
        <f t="shared" si="8"/>
        <v>0</v>
      </c>
      <c r="BV20" s="46">
        <f>SUMIF('2020'!$B:$B,'Для расчета ЗП'!$A20,('2020'!$CH:$CH))-SUMIFS('2020'!$CH:$CH,'2020'!$B:$B,'Для расчета ЗП'!$A20,'2020'!$G:$G,4)</f>
        <v>2502292</v>
      </c>
      <c r="BW20" s="79">
        <f>SUMIFS('2020'!$P:$P,'2020'!$B:$B,'Для расчета ЗП'!$A20,'2020'!$G:$G,4)</f>
        <v>0</v>
      </c>
      <c r="BX20" s="46">
        <f>SUMIFS('2020'!$BL:$BL,'2020'!$B:$B,'Для расчета ЗП'!$A20,'2020'!$G:$G,4)</f>
        <v>0</v>
      </c>
      <c r="BY20" s="46">
        <f t="shared" si="71"/>
        <v>0</v>
      </c>
      <c r="BZ20" s="46">
        <f>SUMIFS('2020'!$AQ:$AQ,'2020'!$B:$B,'Для расчета ЗП'!$A20,'2020'!$G:$G,4)+SUMIFS('2020'!$BH:$BH,'2020'!$B:$B,'Для расчета ЗП'!$A20,'2020'!$G:$G,4)</f>
        <v>0</v>
      </c>
      <c r="CA20" s="46">
        <f>SUMIFS('2020'!$BM:$BM,'2020'!$B:$B,'Для расчета ЗП'!$A20,'2020'!$G:$G,4)+SUMIFS('2020'!$CD:$CD,'2020'!$B:$B,'Для расчета ЗП'!$A20,'2020'!$G:$G,4)</f>
        <v>0</v>
      </c>
      <c r="CB20" s="46">
        <f t="shared" si="72"/>
        <v>0</v>
      </c>
      <c r="CC20" s="46">
        <f>SUMIFS('2020'!$BB:$BB,'2020'!$B:$B,'Для расчета ЗП'!$A20,'2020'!$G:$G,4)</f>
        <v>0</v>
      </c>
      <c r="CD20" s="46">
        <f>SUMIFS('2020'!$BX:$BX,'2020'!$B:$B,'Для расчета ЗП'!$A20,'2020'!$G:$G,4)</f>
        <v>0</v>
      </c>
      <c r="CE20" s="46"/>
      <c r="CF20" s="46">
        <f>BX20+BY20+CB20</f>
        <v>0</v>
      </c>
      <c r="CG20" s="46"/>
      <c r="CH20" s="46">
        <f>SUMIFS('2020'!$CH:$CH,'2020'!$B:$B,'Для расчета ЗП'!$A20,'2020'!$G:$G,4)</f>
        <v>0</v>
      </c>
      <c r="CI20" s="198">
        <f>SUMIF('2020'!$B:$B,'Для расчета ЗП'!$A20,('2020'!$P:$P))</f>
        <v>9</v>
      </c>
      <c r="CJ20" s="46">
        <f>SUMIF('2020'!$B:$B,'Для расчета ЗП'!$A20,('2020'!$BL:$BL))</f>
        <v>1263420</v>
      </c>
      <c r="CK20" s="199">
        <f>SUMIF('2020'!$B:$B,'Для расчета ЗП'!$A20,('2020'!$CH:$CH))</f>
        <v>2502292</v>
      </c>
      <c r="CL20" s="48">
        <f t="shared" si="9"/>
        <v>-2502.3000000000002</v>
      </c>
      <c r="CO20" s="105">
        <f t="shared" si="10"/>
        <v>0</v>
      </c>
      <c r="CP20" t="e">
        <f t="shared" si="73"/>
        <v>#DIV/0!</v>
      </c>
      <c r="CQ20" t="e">
        <f t="shared" si="74"/>
        <v>#DIV/0!</v>
      </c>
      <c r="CR20" s="105" t="e">
        <f t="shared" si="11"/>
        <v>#DIV/0!</v>
      </c>
      <c r="CS20" s="105" t="e">
        <f t="shared" si="12"/>
        <v>#DIV/0!</v>
      </c>
      <c r="CT20" s="111" t="e">
        <f t="shared" si="13"/>
        <v>#DIV/0!</v>
      </c>
      <c r="CU20" s="11"/>
      <c r="CV20" s="11"/>
      <c r="CW20" s="11"/>
      <c r="CZ20" s="38"/>
      <c r="DA20" s="66">
        <f>ROUND((SUMIF('2020'!$B:$B,'Для расчета ЗП'!$A20,('2020'!$BL:$BL))-SUMIFS('2020'!$BL:$BL,'2020'!$B:$B,'Для расчета ЗП'!$A20,'2020'!$G:$G,4))/1000,1)</f>
        <v>1263.4000000000001</v>
      </c>
      <c r="DB20" s="66">
        <f t="shared" si="54"/>
        <v>1200</v>
      </c>
      <c r="DC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DD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DE20" s="66">
        <f t="shared" si="55"/>
        <v>38.9</v>
      </c>
      <c r="DF20" s="37">
        <f>ROUND((SUMIF('2020'!$B:$B,'Для расчета ЗП'!$A20,('2020'!$BB:$BB))-SUMIFS('2020'!$BB:$BB,'2020'!$B:$B,'Для расчета ЗП'!$A20,'2020'!$G:$G,4))/1000,1)</f>
        <v>24.3</v>
      </c>
      <c r="DG20" s="37">
        <f>ROUND((SUMIF('2020'!$B:$B,'Для расчета ЗП'!$A20,('2020'!$BX:$BX))-SUMIFS('2020'!$BX:$BX,'2020'!$B:$B,'Для расчета ЗП'!$A20,'2020'!$G:$G,4))/1000,1)</f>
        <v>63.2</v>
      </c>
      <c r="DH20" s="163">
        <f t="shared" si="56"/>
        <v>2502.3000000000002</v>
      </c>
      <c r="DI20" s="66">
        <v>0</v>
      </c>
      <c r="DJ20" s="144">
        <f t="shared" si="14"/>
        <v>2502.3000000000002</v>
      </c>
      <c r="DK20" s="139">
        <v>2122.5</v>
      </c>
      <c r="DL20" s="139">
        <f t="shared" si="57"/>
        <v>-379.8</v>
      </c>
      <c r="DM20" s="167">
        <f>DH20*DH23</f>
        <v>0</v>
      </c>
      <c r="DN20" s="205">
        <f t="shared" si="58"/>
        <v>0</v>
      </c>
      <c r="DO20" s="187">
        <f t="shared" si="59"/>
        <v>-2502.3000000000002</v>
      </c>
      <c r="DP20" s="46">
        <f t="shared" si="15"/>
        <v>0</v>
      </c>
      <c r="DQ20" s="46">
        <f>SUMIF('2020'!$B:$B,'Для расчета ЗП'!$A20,('2020'!$CH:$CH))-SUMIFS('2020'!$CH:$CH,'2020'!$B:$B,'Для расчета ЗП'!$A20,'2020'!$G:$G,4)</f>
        <v>2502292</v>
      </c>
      <c r="DR20" s="79">
        <f>SUMIFS('2020'!$P:$P,'2020'!$B:$B,'Для расчета ЗП'!$A20,'2020'!$G:$G,4)</f>
        <v>0</v>
      </c>
      <c r="DS20" s="46">
        <f>SUMIFS('2020'!$BL:$BL,'2020'!$B:$B,'Для расчета ЗП'!$A20,'2020'!$G:$G,4)</f>
        <v>0</v>
      </c>
      <c r="DT20" s="46">
        <f t="shared" si="60"/>
        <v>0</v>
      </c>
      <c r="DU20" s="46">
        <f>SUMIFS('2020'!$AQ:$AQ,'2020'!$B:$B,'Для расчета ЗП'!$A20,'2020'!$G:$G,4)+SUMIFS('2020'!$BH:$BH,'2020'!$B:$B,'Для расчета ЗП'!$A20,'2020'!$G:$G,4)</f>
        <v>0</v>
      </c>
      <c r="DV20" s="46">
        <f>SUMIFS('2020'!$BM:$BM,'2020'!$B:$B,'Для расчета ЗП'!$A20,'2020'!$G:$G,4)+SUMIFS('2020'!$CD:$CD,'2020'!$B:$B,'Для расчета ЗП'!$A20,'2020'!$G:$G,4)</f>
        <v>0</v>
      </c>
      <c r="DW20" s="46">
        <f t="shared" si="61"/>
        <v>0</v>
      </c>
      <c r="DX20" s="46">
        <f>SUMIFS('2020'!$BB:$BB,'2020'!$B:$B,'Для расчета ЗП'!$A20,'2020'!$G:$G,4)</f>
        <v>0</v>
      </c>
      <c r="DY20" s="46">
        <f>SUMIFS('2020'!$BX:$BX,'2020'!$B:$B,'Для расчета ЗП'!$A20,'2020'!$G:$G,4)</f>
        <v>0</v>
      </c>
      <c r="DZ20" s="46"/>
      <c r="EA20" s="46">
        <f>DS20+DT20+DW20</f>
        <v>0</v>
      </c>
      <c r="EB20" s="46"/>
      <c r="EC20" s="46">
        <f>SUMIFS('2020'!$CH:$CH,'2020'!$B:$B,'Для расчета ЗП'!$A20,'2020'!$G:$G,4)</f>
        <v>0</v>
      </c>
      <c r="ED20" s="198">
        <f>SUMIF('2020'!$B:$B,'Для расчета ЗП'!$A20,('2020'!$P:$P))</f>
        <v>9</v>
      </c>
      <c r="EE20" s="46">
        <f>SUMIF('2020'!$B:$B,'Для расчета ЗП'!$A20,('2020'!$BL:$BL))</f>
        <v>1263420</v>
      </c>
      <c r="EF20" s="199">
        <f>SUMIF('2020'!$B:$B,'Для расчета ЗП'!$A20,('2020'!$CH:$CH))</f>
        <v>2502292</v>
      </c>
      <c r="EG20" s="48">
        <f t="shared" si="16"/>
        <v>-2502.3000000000002</v>
      </c>
      <c r="EJ20" s="105">
        <f t="shared" si="17"/>
        <v>0</v>
      </c>
      <c r="EK20" t="e">
        <f t="shared" si="63"/>
        <v>#DIV/0!</v>
      </c>
      <c r="EL20" t="e">
        <f t="shared" si="75"/>
        <v>#DIV/0!</v>
      </c>
      <c r="EM20" s="105" t="e">
        <f t="shared" si="18"/>
        <v>#DIV/0!</v>
      </c>
      <c r="EN20" s="105" t="e">
        <f t="shared" si="19"/>
        <v>#DIV/0!</v>
      </c>
      <c r="EO20" s="111" t="e">
        <f t="shared" si="20"/>
        <v>#DIV/0!</v>
      </c>
      <c r="EP20" s="111"/>
      <c r="EQ20" s="111"/>
      <c r="ER20" s="11"/>
      <c r="ES20" s="11"/>
      <c r="ET20" s="11"/>
    </row>
    <row r="21" spans="1:152" x14ac:dyDescent="0.25">
      <c r="A21" s="8"/>
      <c r="B21" s="9" t="s">
        <v>57</v>
      </c>
      <c r="C21" s="38">
        <f>SUM(C5:C20)</f>
        <v>23843</v>
      </c>
      <c r="D21" s="38"/>
      <c r="E21" s="38"/>
      <c r="F21" s="38"/>
      <c r="G21" s="38"/>
      <c r="H21" s="38"/>
      <c r="I21" s="38"/>
      <c r="J21" s="66">
        <f t="shared" ref="J21:AP21" si="76">SUM(J5:J20)</f>
        <v>2326336</v>
      </c>
      <c r="K21" s="66">
        <f t="shared" si="76"/>
        <v>1310053.5</v>
      </c>
      <c r="L21" s="37">
        <f t="shared" si="76"/>
        <v>1454470.7</v>
      </c>
      <c r="M21" s="37">
        <f t="shared" si="76"/>
        <v>2764524.2</v>
      </c>
      <c r="N21" s="66">
        <f t="shared" si="76"/>
        <v>87776.7</v>
      </c>
      <c r="O21" s="37">
        <f t="shared" si="76"/>
        <v>47651.6</v>
      </c>
      <c r="P21" s="37">
        <f t="shared" si="76"/>
        <v>135428.29999999999</v>
      </c>
      <c r="Q21" s="163">
        <f t="shared" si="23"/>
        <v>3724166.2</v>
      </c>
      <c r="R21" s="66">
        <f t="shared" si="76"/>
        <v>638547.30000000005</v>
      </c>
      <c r="S21" s="187">
        <f t="shared" ref="S21:Y21" si="77">SUM(S5:S20)</f>
        <v>4362713.5</v>
      </c>
      <c r="T21" s="187">
        <f t="shared" si="77"/>
        <v>4604008.0999999996</v>
      </c>
      <c r="U21" s="187">
        <f t="shared" si="77"/>
        <v>241294.6</v>
      </c>
      <c r="V21" s="201">
        <f t="shared" si="77"/>
        <v>2448847.9</v>
      </c>
      <c r="W21" s="205">
        <f t="shared" si="77"/>
        <v>3087395.2</v>
      </c>
      <c r="X21" s="187">
        <f t="shared" si="77"/>
        <v>-1275318.3</v>
      </c>
      <c r="Y21" s="46">
        <f t="shared" si="77"/>
        <v>3087395.2</v>
      </c>
      <c r="Z21" s="46">
        <f t="shared" si="76"/>
        <v>3724160198.52</v>
      </c>
      <c r="AA21" s="198">
        <f t="shared" si="76"/>
        <v>1427</v>
      </c>
      <c r="AB21" s="46">
        <f t="shared" si="76"/>
        <v>101155680</v>
      </c>
      <c r="AC21" s="46">
        <f t="shared" si="76"/>
        <v>23825342</v>
      </c>
      <c r="AD21" s="46">
        <f t="shared" si="76"/>
        <v>54901420</v>
      </c>
      <c r="AE21" s="46">
        <f t="shared" si="76"/>
        <v>78726762</v>
      </c>
      <c r="AF21" s="46">
        <f t="shared" si="76"/>
        <v>3864008</v>
      </c>
      <c r="AG21" s="46">
        <f t="shared" si="76"/>
        <v>2834440</v>
      </c>
      <c r="AH21" s="46">
        <f t="shared" si="76"/>
        <v>6698448</v>
      </c>
      <c r="AI21" s="46">
        <f t="shared" si="76"/>
        <v>0</v>
      </c>
      <c r="AJ21" s="46">
        <f t="shared" si="76"/>
        <v>128845030</v>
      </c>
      <c r="AK21" s="198">
        <f t="shared" si="76"/>
        <v>0</v>
      </c>
      <c r="AL21" s="46">
        <f t="shared" si="76"/>
        <v>128845030</v>
      </c>
      <c r="AM21" s="198">
        <f t="shared" si="76"/>
        <v>25270</v>
      </c>
      <c r="AN21" s="46">
        <f t="shared" si="76"/>
        <v>2427491453</v>
      </c>
      <c r="AO21" s="199">
        <f t="shared" si="76"/>
        <v>3853005228.52</v>
      </c>
      <c r="AP21" s="48">
        <f t="shared" si="76"/>
        <v>-1275318.3</v>
      </c>
      <c r="AS21" s="105">
        <f t="shared" si="3"/>
        <v>2448847.9</v>
      </c>
      <c r="AU21">
        <f>SUM(AU5:AU20)</f>
        <v>784129.8</v>
      </c>
      <c r="AV21" s="105">
        <f t="shared" si="4"/>
        <v>2303265.4</v>
      </c>
      <c r="AW21" s="105">
        <f t="shared" si="5"/>
        <v>-2059448.1</v>
      </c>
      <c r="AX21" s="105"/>
      <c r="AY21" s="11"/>
      <c r="AZ21" s="11"/>
      <c r="BA21" s="11"/>
      <c r="BE21" s="38"/>
      <c r="BF21" s="66">
        <f t="shared" ref="BF21:BL21" si="78">SUM(BF5:BF20)</f>
        <v>2326336</v>
      </c>
      <c r="BG21" s="66">
        <f t="shared" si="78"/>
        <v>1310053.5</v>
      </c>
      <c r="BH21" s="37">
        <f t="shared" si="78"/>
        <v>1454470.7</v>
      </c>
      <c r="BI21" s="37">
        <f t="shared" si="78"/>
        <v>2764524.2</v>
      </c>
      <c r="BJ21" s="66">
        <f t="shared" si="78"/>
        <v>87776.7</v>
      </c>
      <c r="BK21" s="37">
        <f t="shared" si="78"/>
        <v>47651.6</v>
      </c>
      <c r="BL21" s="37">
        <f t="shared" si="78"/>
        <v>135428.29999999999</v>
      </c>
      <c r="BM21" s="163">
        <f t="shared" si="67"/>
        <v>3724166.2</v>
      </c>
      <c r="BN21" s="66">
        <f t="shared" ref="BN21:CL21" si="79">SUM(BN5:BN20)</f>
        <v>21467.599999999999</v>
      </c>
      <c r="BO21" s="187">
        <f t="shared" si="79"/>
        <v>3745633.8</v>
      </c>
      <c r="BP21" s="187">
        <f t="shared" si="79"/>
        <v>1175362.2</v>
      </c>
      <c r="BQ21" s="187">
        <f t="shared" si="79"/>
        <v>-2570271.6</v>
      </c>
      <c r="BR21" s="201">
        <f t="shared" si="79"/>
        <v>0</v>
      </c>
      <c r="BS21" s="205">
        <f t="shared" si="79"/>
        <v>21467.599999999999</v>
      </c>
      <c r="BT21" s="187">
        <f t="shared" si="79"/>
        <v>-3724166.2</v>
      </c>
      <c r="BU21" s="46">
        <f t="shared" si="79"/>
        <v>21467.599999999999</v>
      </c>
      <c r="BV21" s="46">
        <f t="shared" si="79"/>
        <v>3724160198.52</v>
      </c>
      <c r="BW21" s="198">
        <f t="shared" si="79"/>
        <v>1427</v>
      </c>
      <c r="BX21" s="46">
        <f t="shared" si="79"/>
        <v>101155680</v>
      </c>
      <c r="BY21" s="46">
        <f t="shared" si="79"/>
        <v>23825342</v>
      </c>
      <c r="BZ21" s="46">
        <f t="shared" si="79"/>
        <v>54901420</v>
      </c>
      <c r="CA21" s="46">
        <f t="shared" si="79"/>
        <v>78726762</v>
      </c>
      <c r="CB21" s="46">
        <f t="shared" si="79"/>
        <v>3864008</v>
      </c>
      <c r="CC21" s="46">
        <f t="shared" si="79"/>
        <v>2834440</v>
      </c>
      <c r="CD21" s="46">
        <f t="shared" si="79"/>
        <v>6698448</v>
      </c>
      <c r="CE21" s="46">
        <f t="shared" si="79"/>
        <v>0</v>
      </c>
      <c r="CF21" s="46">
        <f t="shared" si="79"/>
        <v>128845030</v>
      </c>
      <c r="CG21" s="198">
        <f t="shared" si="79"/>
        <v>0</v>
      </c>
      <c r="CH21" s="46">
        <f t="shared" si="79"/>
        <v>128845030</v>
      </c>
      <c r="CI21" s="198">
        <f t="shared" si="79"/>
        <v>25270</v>
      </c>
      <c r="CJ21" s="46">
        <f t="shared" si="79"/>
        <v>2427491453</v>
      </c>
      <c r="CK21" s="199">
        <f t="shared" si="79"/>
        <v>3853005228.52</v>
      </c>
      <c r="CL21" s="48">
        <f t="shared" si="79"/>
        <v>-3724166.2</v>
      </c>
      <c r="CO21" s="105">
        <f t="shared" si="10"/>
        <v>0</v>
      </c>
      <c r="CQ21" t="e">
        <f>SUM(CQ5:CQ20)</f>
        <v>#DIV/0!</v>
      </c>
      <c r="CR21" s="105" t="e">
        <f t="shared" si="11"/>
        <v>#DIV/0!</v>
      </c>
      <c r="CS21" s="105" t="e">
        <f t="shared" si="12"/>
        <v>#DIV/0!</v>
      </c>
      <c r="CT21" s="105"/>
      <c r="CU21" s="11"/>
      <c r="CV21" s="11"/>
      <c r="CW21" s="11"/>
      <c r="CZ21" s="38"/>
      <c r="DA21" s="66">
        <f t="shared" ref="DA21:DG21" si="80">SUM(DA5:DA20)</f>
        <v>2326336</v>
      </c>
      <c r="DB21" s="66">
        <f t="shared" si="80"/>
        <v>1310053.5</v>
      </c>
      <c r="DC21" s="37">
        <f t="shared" si="80"/>
        <v>1454470.7</v>
      </c>
      <c r="DD21" s="37">
        <f t="shared" si="80"/>
        <v>2764524.2</v>
      </c>
      <c r="DE21" s="66">
        <f t="shared" si="80"/>
        <v>87776.7</v>
      </c>
      <c r="DF21" s="37">
        <f t="shared" si="80"/>
        <v>47651.6</v>
      </c>
      <c r="DG21" s="37">
        <f t="shared" si="80"/>
        <v>135428.29999999999</v>
      </c>
      <c r="DH21" s="163">
        <f t="shared" si="56"/>
        <v>3724166.2</v>
      </c>
      <c r="DI21" s="66">
        <f t="shared" ref="DI21:EG21" si="81">SUM(DI5:DI20)</f>
        <v>638547.30000000005</v>
      </c>
      <c r="DJ21" s="187">
        <f t="shared" si="81"/>
        <v>4362713.5</v>
      </c>
      <c r="DK21" s="187">
        <f t="shared" si="81"/>
        <v>4604008.0999999996</v>
      </c>
      <c r="DL21" s="187">
        <f t="shared" si="81"/>
        <v>241294.6</v>
      </c>
      <c r="DM21" s="201">
        <f t="shared" si="81"/>
        <v>0.01</v>
      </c>
      <c r="DN21" s="205">
        <f t="shared" si="81"/>
        <v>638547.31000000006</v>
      </c>
      <c r="DO21" s="187">
        <f t="shared" si="81"/>
        <v>-3724166.19</v>
      </c>
      <c r="DP21" s="46">
        <f t="shared" si="81"/>
        <v>638547.30000000005</v>
      </c>
      <c r="DQ21" s="46">
        <f t="shared" si="81"/>
        <v>3724160198.52</v>
      </c>
      <c r="DR21" s="198">
        <f t="shared" si="81"/>
        <v>1427</v>
      </c>
      <c r="DS21" s="46">
        <f t="shared" si="81"/>
        <v>101155680</v>
      </c>
      <c r="DT21" s="46">
        <f t="shared" si="81"/>
        <v>23825342</v>
      </c>
      <c r="DU21" s="46">
        <f t="shared" si="81"/>
        <v>54901420</v>
      </c>
      <c r="DV21" s="46">
        <f t="shared" si="81"/>
        <v>78726762</v>
      </c>
      <c r="DW21" s="46">
        <f t="shared" si="81"/>
        <v>3864008</v>
      </c>
      <c r="DX21" s="46">
        <f t="shared" si="81"/>
        <v>2834440</v>
      </c>
      <c r="DY21" s="46">
        <f t="shared" si="81"/>
        <v>6698448</v>
      </c>
      <c r="DZ21" s="46">
        <f t="shared" si="81"/>
        <v>0</v>
      </c>
      <c r="EA21" s="46">
        <f t="shared" si="81"/>
        <v>128845030</v>
      </c>
      <c r="EB21" s="198">
        <f t="shared" si="81"/>
        <v>0</v>
      </c>
      <c r="EC21" s="46">
        <f t="shared" si="81"/>
        <v>128845030</v>
      </c>
      <c r="ED21" s="198">
        <f t="shared" si="81"/>
        <v>25270</v>
      </c>
      <c r="EE21" s="46">
        <f t="shared" si="81"/>
        <v>2427491453</v>
      </c>
      <c r="EF21" s="199">
        <f t="shared" si="81"/>
        <v>3853005228.52</v>
      </c>
      <c r="EG21" s="48">
        <f t="shared" si="81"/>
        <v>-3724166.2</v>
      </c>
      <c r="EJ21" s="105">
        <f t="shared" si="17"/>
        <v>0</v>
      </c>
      <c r="EL21" t="e">
        <f>SUM(EL5:EL20)</f>
        <v>#DIV/0!</v>
      </c>
      <c r="EM21" s="105" t="e">
        <f t="shared" si="18"/>
        <v>#DIV/0!</v>
      </c>
      <c r="EN21" s="105" t="e">
        <f t="shared" si="19"/>
        <v>#DIV/0!</v>
      </c>
      <c r="EO21" s="105"/>
      <c r="EP21" s="105"/>
      <c r="EQ21" s="105"/>
      <c r="ER21" s="11"/>
      <c r="ES21" s="11"/>
      <c r="ET21" s="11"/>
    </row>
    <row r="22" spans="1:152" ht="30" hidden="1" x14ac:dyDescent="0.25">
      <c r="P22" s="155" t="s">
        <v>138</v>
      </c>
      <c r="Q22" s="164">
        <v>2448847.9</v>
      </c>
      <c r="R22" s="159">
        <v>638547.30000000005</v>
      </c>
      <c r="S22" s="145">
        <v>3087395.2</v>
      </c>
      <c r="T22" s="140"/>
      <c r="U22" s="140"/>
      <c r="V22" s="168">
        <v>2448847.9</v>
      </c>
      <c r="W22" s="206">
        <v>3087395.2</v>
      </c>
      <c r="X22" s="187">
        <v>-1276548.2</v>
      </c>
      <c r="Y22" s="48"/>
      <c r="Z22" s="48"/>
      <c r="AA22" s="79"/>
      <c r="AB22" s="46"/>
      <c r="AC22" s="46"/>
      <c r="AD22" s="46"/>
      <c r="AE22" s="46"/>
      <c r="AF22" s="47"/>
      <c r="AG22" s="46"/>
      <c r="AH22" s="46"/>
      <c r="AI22" s="46"/>
      <c r="AJ22" s="46"/>
      <c r="AK22" s="79"/>
      <c r="AL22" s="46"/>
      <c r="AM22" s="79"/>
      <c r="AN22" s="79"/>
      <c r="AO22" s="79"/>
      <c r="AP22" s="48"/>
      <c r="AS22" s="105"/>
      <c r="AT22">
        <v>784129.8</v>
      </c>
      <c r="AV22" s="105">
        <f t="shared" si="4"/>
        <v>0</v>
      </c>
    </row>
    <row r="23" spans="1:152" ht="30" hidden="1" x14ac:dyDescent="0.25">
      <c r="Q23" s="165">
        <f>Q22/Q21</f>
        <v>0.65755601880000003</v>
      </c>
      <c r="R23" s="158" t="s">
        <v>139</v>
      </c>
      <c r="S23" s="146">
        <f>S21-S22</f>
        <v>1275318.3</v>
      </c>
      <c r="T23" s="48"/>
      <c r="U23" s="48"/>
      <c r="V23" s="169"/>
      <c r="W23" s="207"/>
      <c r="X23" s="188"/>
      <c r="Y23" s="80">
        <f>(S22-R21)/(S21-R21)</f>
        <v>0.65755601885000003</v>
      </c>
      <c r="Z23" s="79"/>
      <c r="AA23" s="79"/>
      <c r="AB23" s="46"/>
      <c r="AC23" s="46"/>
      <c r="AD23" s="46"/>
      <c r="AE23" s="46"/>
      <c r="AF23" s="47"/>
      <c r="AG23" s="46"/>
      <c r="AH23" s="46"/>
      <c r="AI23" s="46"/>
      <c r="AJ23" s="48"/>
      <c r="AK23" s="80"/>
      <c r="AL23" s="46"/>
      <c r="AM23" s="79"/>
      <c r="AN23" s="79"/>
      <c r="AO23" s="83"/>
      <c r="AP23" s="85"/>
      <c r="AS23" s="105"/>
      <c r="AV23" s="105">
        <f t="shared" si="4"/>
        <v>0.66</v>
      </c>
    </row>
    <row r="24" spans="1:152" hidden="1" x14ac:dyDescent="0.25">
      <c r="A24" s="11">
        <v>100</v>
      </c>
      <c r="B24" s="11" t="s">
        <v>28</v>
      </c>
      <c r="C24" s="38">
        <f>SUMIF('2020'!$B:$B,'Для расчета ЗП'!$A24,('2020'!$P:$P))-SUMIFS('2020'!$P:$P,'2020'!$B:$B,'Для расчета ЗП'!$A24,'2020'!$G:$G,4)</f>
        <v>19</v>
      </c>
      <c r="D24" s="38"/>
      <c r="E24" s="38"/>
      <c r="F24" s="38"/>
      <c r="G24" s="38"/>
      <c r="H24" s="38"/>
      <c r="I24" s="38"/>
      <c r="J24" s="66">
        <f>SUMIF('2020'!$B:$B,'Для расчета ЗП'!$A24,('2020'!$BL:$BL))-SUMIFS('2020'!$BL:$BL,'2020'!$B:$B,'Для расчета ЗП'!$A24,'2020'!$G:$G,4)</f>
        <v>2567820</v>
      </c>
      <c r="K24" s="66"/>
      <c r="L24" s="37"/>
      <c r="M24" s="37"/>
      <c r="N24" s="66"/>
      <c r="O24" s="37"/>
      <c r="P24" s="37"/>
      <c r="Q24" s="37"/>
      <c r="R24" s="66"/>
      <c r="S24" s="144"/>
      <c r="T24" s="37"/>
      <c r="U24" s="37"/>
      <c r="V24" s="170"/>
      <c r="W24" s="181"/>
      <c r="X24" s="181"/>
      <c r="Y24" s="37"/>
      <c r="Z24" s="37">
        <f>SUMIF('2020'!$B:$B,'Для расчета ЗП'!$A24,('2020'!$CH:$CH))-SUMIFS('2020'!$CH:$CH,'2020'!$B:$B,'Для расчета ЗП'!$A24,'2020'!$G:$G,4)</f>
        <v>6808080</v>
      </c>
      <c r="AA24" s="11">
        <f>SUMIFS('2020'!$P:$P,'2020'!$B:$B,'Для расчета ЗП'!$A24,'2020'!$G:$G,4)</f>
        <v>0</v>
      </c>
      <c r="AB24" s="37">
        <f>SUMIFS('2020'!$BL:$BL,'2020'!$B:$B,'Для расчета ЗП'!$A24,'2020'!$G:$G,4)</f>
        <v>0</v>
      </c>
      <c r="AC24" s="37"/>
      <c r="AD24" s="37"/>
      <c r="AE24" s="37"/>
      <c r="AF24" s="37"/>
      <c r="AG24" s="37"/>
      <c r="AH24" s="37"/>
      <c r="AI24" s="37"/>
      <c r="AJ24" s="37"/>
      <c r="AK24" s="37"/>
      <c r="AL24" s="37">
        <f>SUMIFS('2020'!$CH:$CH,'2020'!$B:$B,'Для расчета ЗП'!$A24,'2020'!$G:$G,4)</f>
        <v>0</v>
      </c>
      <c r="AM24" s="38">
        <f>SUMIF('2020'!$B:$B,'Для расчета ЗП'!$A24,('2020'!$P:$P))</f>
        <v>19</v>
      </c>
      <c r="AN24" s="37">
        <f>SUMIF('2020'!$B:$B,'Для расчета ЗП'!$A24,('2020'!$BL:$BL))</f>
        <v>2567820</v>
      </c>
      <c r="AO24" s="75">
        <f>SUMIF('2020'!$B:$B,'Для расчета ЗП'!$A24,('2020'!$CH:$CH))</f>
        <v>6808080</v>
      </c>
      <c r="AP24" s="84">
        <f>Y24-S24</f>
        <v>0</v>
      </c>
      <c r="AS24" s="105"/>
      <c r="AV24" s="105">
        <f t="shared" si="4"/>
        <v>0</v>
      </c>
    </row>
    <row r="25" spans="1:152" hidden="1" x14ac:dyDescent="0.25">
      <c r="A25" s="11">
        <v>0</v>
      </c>
      <c r="B25" s="11" t="s">
        <v>24</v>
      </c>
      <c r="C25" s="38">
        <f>SUMIF('2020'!$B:$B,'Для расчета ЗП'!$A25,('2020'!$P:$P))-SUMIFS('2020'!$P:$P,'2020'!$B:$B,'Для расчета ЗП'!$A25,'2020'!$G:$G,4)</f>
        <v>9</v>
      </c>
      <c r="D25" s="38"/>
      <c r="E25" s="38"/>
      <c r="F25" s="38"/>
      <c r="G25" s="38"/>
      <c r="H25" s="38"/>
      <c r="I25" s="38"/>
      <c r="J25" s="66">
        <f>SUMIF('2020'!$B:$B,'Для расчета ЗП'!$A25,('2020'!$BL:$BL))-SUMIFS('2020'!$BL:$BL,'2020'!$B:$B,'Для расчета ЗП'!$A25,'2020'!$G:$G,4)</f>
        <v>1263420</v>
      </c>
      <c r="K25" s="66"/>
      <c r="L25" s="37"/>
      <c r="M25" s="37"/>
      <c r="N25" s="66"/>
      <c r="O25" s="37"/>
      <c r="P25" s="37"/>
      <c r="Q25" s="37"/>
      <c r="R25" s="66"/>
      <c r="S25" s="144"/>
      <c r="T25" s="37"/>
      <c r="U25" s="37"/>
      <c r="V25" s="170"/>
      <c r="W25" s="181"/>
      <c r="X25" s="181"/>
      <c r="Y25" s="37"/>
      <c r="Z25" s="37">
        <f>SUMIF('2020'!$B:$B,'Для расчета ЗП'!$A25,('2020'!$CH:$CH))-SUMIFS('2020'!$CH:$CH,'2020'!$B:$B,'Для расчета ЗП'!$A25,'2020'!$G:$G,4)</f>
        <v>2502292</v>
      </c>
      <c r="AA25" s="11">
        <f>SUMIFS('2020'!$P:$P,'2020'!$B:$B,'Для расчета ЗП'!$A25,'2020'!$G:$G,4)</f>
        <v>0</v>
      </c>
      <c r="AB25" s="37">
        <f>SUMIFS('2020'!$BL:$BL,'2020'!$B:$B,'Для расчета ЗП'!$A25,'2020'!$G:$G,4)</f>
        <v>0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>
        <f>SUMIFS('2020'!$CH:$CH,'2020'!$B:$B,'Для расчета ЗП'!$A25,'2020'!$G:$G,4)</f>
        <v>0</v>
      </c>
      <c r="AM25" s="38">
        <f>SUMIF('2020'!$B:$B,'Для расчета ЗП'!$A25,('2020'!$P:$P))</f>
        <v>9</v>
      </c>
      <c r="AN25" s="37">
        <f>SUMIF('2020'!$B:$B,'Для расчета ЗП'!$A25,('2020'!$BL:$BL))</f>
        <v>1263420</v>
      </c>
      <c r="AO25" s="75">
        <f>SUMIF('2020'!$B:$B,'Для расчета ЗП'!$A25,('2020'!$CH:$CH))</f>
        <v>2502292</v>
      </c>
      <c r="AP25" s="78">
        <f>Y25-S25</f>
        <v>0</v>
      </c>
      <c r="AS25" s="105"/>
      <c r="AV25" s="105">
        <f t="shared" si="4"/>
        <v>0</v>
      </c>
    </row>
    <row r="26" spans="1:152" s="44" customFormat="1" hidden="1" x14ac:dyDescent="0.25">
      <c r="A26" s="41"/>
      <c r="B26" s="42" t="s">
        <v>57</v>
      </c>
      <c r="C26" s="43">
        <f>C25+C24</f>
        <v>28</v>
      </c>
      <c r="D26" s="43"/>
      <c r="E26" s="43"/>
      <c r="F26" s="43"/>
      <c r="G26" s="43"/>
      <c r="H26" s="43"/>
      <c r="I26" s="43"/>
      <c r="J26" s="43">
        <f>J25+J24</f>
        <v>3831240</v>
      </c>
      <c r="K26" s="43"/>
      <c r="L26" s="43"/>
      <c r="M26" s="43"/>
      <c r="N26" s="43"/>
      <c r="O26" s="43"/>
      <c r="P26" s="43"/>
      <c r="Q26" s="43"/>
      <c r="R26" s="43"/>
      <c r="S26" s="134"/>
      <c r="T26" s="43"/>
      <c r="U26" s="43"/>
      <c r="V26" s="43"/>
      <c r="W26" s="175"/>
      <c r="X26" s="175"/>
      <c r="Y26" s="43"/>
      <c r="Z26" s="43">
        <f>Z25+Z24</f>
        <v>9310372</v>
      </c>
      <c r="AA26" s="43">
        <f>AA25+AA24</f>
        <v>0</v>
      </c>
      <c r="AB26" s="43">
        <f>AB25+AB24</f>
        <v>0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>
        <f>AL25+AL24</f>
        <v>0</v>
      </c>
      <c r="AM26" s="43">
        <f>AM25+AM24</f>
        <v>28</v>
      </c>
      <c r="AN26" s="43">
        <f>AN25+AN24</f>
        <v>3831240</v>
      </c>
      <c r="AO26" s="76">
        <f>AO25+AO24</f>
        <v>9310372</v>
      </c>
      <c r="AP26" s="81">
        <f>Y26-S26</f>
        <v>0</v>
      </c>
      <c r="AS26" s="105"/>
      <c r="AV26" s="105">
        <f t="shared" si="4"/>
        <v>0</v>
      </c>
    </row>
    <row r="27" spans="1:152" hidden="1" x14ac:dyDescent="0.25">
      <c r="AP27" s="82"/>
      <c r="AS27" s="105"/>
      <c r="AT27" s="109">
        <f>Y21-AT22</f>
        <v>2303265.4</v>
      </c>
      <c r="AV27" s="105">
        <f t="shared" si="4"/>
        <v>0</v>
      </c>
    </row>
    <row r="28" spans="1:152" hidden="1" x14ac:dyDescent="0.25">
      <c r="AP28" s="82"/>
      <c r="AS28" s="105"/>
      <c r="AV28" s="105">
        <f t="shared" si="4"/>
        <v>0</v>
      </c>
    </row>
    <row r="29" spans="1:152" hidden="1" x14ac:dyDescent="0.25">
      <c r="C29" s="788" t="s">
        <v>62</v>
      </c>
      <c r="D29" s="788"/>
      <c r="E29" s="788"/>
      <c r="F29" s="788"/>
      <c r="G29" s="788"/>
      <c r="H29" s="788"/>
      <c r="I29" s="788"/>
      <c r="J29" s="788"/>
      <c r="K29" s="788"/>
      <c r="L29" s="788"/>
      <c r="M29" s="788"/>
      <c r="N29" s="788"/>
      <c r="O29" s="788"/>
      <c r="P29" s="788"/>
      <c r="Q29" s="788"/>
      <c r="R29" s="788"/>
      <c r="S29" s="788"/>
      <c r="T29" s="788"/>
      <c r="U29" s="788"/>
      <c r="V29" s="788"/>
      <c r="W29" s="788"/>
      <c r="X29" s="788"/>
      <c r="Y29" s="788"/>
      <c r="Z29" s="788"/>
      <c r="AA29" s="788"/>
      <c r="AB29" s="788"/>
      <c r="AC29" s="788"/>
      <c r="AD29" s="788"/>
      <c r="AE29" s="788"/>
      <c r="AF29" s="788"/>
      <c r="AG29" s="788"/>
      <c r="AH29" s="788"/>
      <c r="AI29" s="788"/>
      <c r="AJ29" s="788"/>
      <c r="AK29" s="788"/>
      <c r="AL29" s="788"/>
      <c r="AM29" s="788"/>
      <c r="AN29" s="788"/>
      <c r="AO29" s="788"/>
      <c r="AP29" s="789"/>
      <c r="AS29" s="105"/>
      <c r="AV29" s="105">
        <f t="shared" si="4"/>
        <v>0</v>
      </c>
    </row>
    <row r="30" spans="1:152" ht="135" hidden="1" x14ac:dyDescent="0.25">
      <c r="A30" s="773" t="s">
        <v>41</v>
      </c>
      <c r="B30" s="773" t="s">
        <v>42</v>
      </c>
      <c r="C30" s="214" t="s">
        <v>58</v>
      </c>
      <c r="D30" s="220"/>
      <c r="E30" s="220"/>
      <c r="F30" s="220"/>
      <c r="G30" s="220"/>
      <c r="H30" s="220"/>
      <c r="I30" s="220"/>
      <c r="J30" s="213" t="s">
        <v>129</v>
      </c>
      <c r="K30" s="10" t="s">
        <v>130</v>
      </c>
      <c r="L30" s="214" t="s">
        <v>133</v>
      </c>
      <c r="M30" s="214" t="s">
        <v>132</v>
      </c>
      <c r="N30" s="10" t="s">
        <v>131</v>
      </c>
      <c r="O30" s="214" t="s">
        <v>134</v>
      </c>
      <c r="P30" s="214" t="s">
        <v>135</v>
      </c>
      <c r="Q30" s="214"/>
      <c r="R30" s="10" t="s">
        <v>136</v>
      </c>
      <c r="S30" s="133" t="s">
        <v>137</v>
      </c>
      <c r="T30" s="45"/>
      <c r="U30" s="45"/>
      <c r="V30" s="45"/>
      <c r="W30" s="176"/>
      <c r="X30" s="176"/>
      <c r="Y30" s="45" t="s">
        <v>140</v>
      </c>
      <c r="AP30" s="78"/>
      <c r="AS30" s="105"/>
      <c r="AV30" s="105"/>
    </row>
    <row r="31" spans="1:152" hidden="1" x14ac:dyDescent="0.25">
      <c r="A31" s="774"/>
      <c r="B31" s="774"/>
      <c r="C31" s="11"/>
      <c r="D31" s="61"/>
      <c r="E31" s="61"/>
      <c r="F31" s="61"/>
      <c r="G31" s="61"/>
      <c r="H31" s="61"/>
      <c r="I31" s="61"/>
      <c r="J31" s="213" t="s">
        <v>141</v>
      </c>
      <c r="K31" s="10" t="s">
        <v>141</v>
      </c>
      <c r="L31" s="214" t="s">
        <v>141</v>
      </c>
      <c r="M31" s="214" t="s">
        <v>141</v>
      </c>
      <c r="N31" s="10" t="s">
        <v>141</v>
      </c>
      <c r="O31" s="214" t="s">
        <v>141</v>
      </c>
      <c r="P31" s="214" t="s">
        <v>141</v>
      </c>
      <c r="Q31" s="214"/>
      <c r="R31" s="10" t="s">
        <v>141</v>
      </c>
      <c r="S31" s="143" t="s">
        <v>141</v>
      </c>
      <c r="T31" s="214"/>
      <c r="U31" s="214"/>
      <c r="V31" s="172"/>
      <c r="W31" s="180"/>
      <c r="X31" s="180"/>
      <c r="Y31" s="214" t="s">
        <v>141</v>
      </c>
      <c r="Z31" s="214" t="s">
        <v>141</v>
      </c>
      <c r="AA31" s="214" t="s">
        <v>141</v>
      </c>
      <c r="AB31" s="214" t="s">
        <v>141</v>
      </c>
      <c r="AC31" s="214" t="s">
        <v>141</v>
      </c>
      <c r="AD31" s="214" t="s">
        <v>141</v>
      </c>
      <c r="AE31" s="214" t="s">
        <v>141</v>
      </c>
      <c r="AF31" s="214" t="s">
        <v>141</v>
      </c>
      <c r="AG31" s="214" t="s">
        <v>141</v>
      </c>
      <c r="AH31" s="214" t="s">
        <v>141</v>
      </c>
      <c r="AI31" s="214" t="s">
        <v>141</v>
      </c>
      <c r="AJ31" s="214" t="s">
        <v>141</v>
      </c>
      <c r="AK31" s="214" t="s">
        <v>141</v>
      </c>
      <c r="AL31" s="214" t="s">
        <v>141</v>
      </c>
      <c r="AM31" s="214" t="s">
        <v>141</v>
      </c>
      <c r="AN31" s="214" t="s">
        <v>141</v>
      </c>
      <c r="AO31" s="214" t="s">
        <v>141</v>
      </c>
      <c r="AP31" s="214" t="s">
        <v>141</v>
      </c>
      <c r="AS31" s="105"/>
      <c r="AV31" s="105"/>
    </row>
    <row r="32" spans="1:152" hidden="1" x14ac:dyDescent="0.25">
      <c r="A32" s="774"/>
      <c r="B32" s="774"/>
      <c r="C32" s="11"/>
      <c r="D32" s="221"/>
      <c r="E32" s="221"/>
      <c r="F32" s="221"/>
      <c r="G32" s="221"/>
      <c r="H32" s="221"/>
      <c r="I32" s="221"/>
      <c r="AP32" s="78"/>
      <c r="AS32" s="105">
        <f t="shared" ref="AS32:AS49" si="82">Y32-R32</f>
        <v>0</v>
      </c>
      <c r="AV32" s="105"/>
    </row>
    <row r="33" spans="1:48" ht="45" hidden="1" x14ac:dyDescent="0.25">
      <c r="A33" s="6">
        <v>3</v>
      </c>
      <c r="B33" s="7" t="s">
        <v>45</v>
      </c>
      <c r="C33" s="38">
        <f>SUMIFS('2020'!$P:$P,'2020'!$B:$B,'Для расчета ЗП'!$A33,'2020'!$G:$G,4)</f>
        <v>160</v>
      </c>
      <c r="D33" s="38"/>
      <c r="E33" s="38"/>
      <c r="F33" s="38"/>
      <c r="G33" s="38"/>
      <c r="H33" s="38"/>
      <c r="I33" s="38"/>
      <c r="J33" s="66">
        <f>ROUND((SUMIFS('2020'!$BL:$BL,'2020'!$B:$B,'Для расчета ЗП'!$A33,'2020'!$G:$G,4))/1000,1)</f>
        <v>12131</v>
      </c>
      <c r="K33" s="66">
        <f>M33-L33</f>
        <v>1834.7</v>
      </c>
      <c r="L33" s="37">
        <f>ROUND((SUMIFS('2020'!$AQ:$AQ,'2020'!$B:$B,'Для расчета ЗП'!$A33,'2020'!$G:$G,4)+SUMIFS('2020'!$BH:$BH,'2020'!$B:$B,'Для расчета ЗП'!$A33,'2020'!$G:$G,4))/1000,1)</f>
        <v>6505.9</v>
      </c>
      <c r="M33" s="37">
        <f>ROUND((SUMIFS('2020'!$BM:$BM,'2020'!$B:$B,'Для расчета ЗП'!$A33,'2020'!$G:$G,4)+SUMIFS('2020'!$CD:$CD,'2020'!$B:$B,'Для расчета ЗП'!$A33,'2020'!$G:$G,4))/1000,1)</f>
        <v>8340.6</v>
      </c>
      <c r="N33" s="66">
        <f>P33-O33</f>
        <v>375.2</v>
      </c>
      <c r="O33" s="37">
        <f>ROUND(SUMIFS('2020'!$BB:$BB,'2020'!$B:$B,'Для расчета ЗП'!$A33,'2020'!$G:$G,4)/1000,1)</f>
        <v>339.2</v>
      </c>
      <c r="P33" s="37">
        <f>ROUND(SUMIFS('2020'!$BX:$BX,'2020'!$B:$B,'Для расчета ЗП'!$A33,'2020'!$G:$G,4)/1000,1)</f>
        <v>714.4</v>
      </c>
      <c r="Q33" s="37"/>
      <c r="R33" s="41">
        <v>0</v>
      </c>
      <c r="S33" s="144">
        <f t="shared" ref="S33:S46" si="83">J33+K33+N33+R33</f>
        <v>14340.9</v>
      </c>
      <c r="T33" s="37"/>
      <c r="U33" s="37"/>
      <c r="V33" s="170"/>
      <c r="W33" s="181"/>
      <c r="X33" s="181"/>
      <c r="Y33" s="37">
        <f t="shared" ref="Y33:Y46" si="84">ROUND((J33+K33+N33)*Y$52,1)+R33</f>
        <v>10440.299999999999</v>
      </c>
      <c r="Z33" s="11"/>
      <c r="AP33" s="78">
        <f t="shared" ref="AP33:AP49" si="85">Y33-S33</f>
        <v>-3900.6</v>
      </c>
      <c r="AQ33" s="111">
        <f t="shared" ref="AQ33:AQ46" si="86">(Y33-R33)/(S33-R33)</f>
        <v>0.72801000000000005</v>
      </c>
      <c r="AR33" s="110">
        <f t="shared" ref="AR33:AR49" si="87">AS33/(S33-R33)</f>
        <v>0.72801000000000005</v>
      </c>
      <c r="AS33" s="105">
        <f t="shared" si="82"/>
        <v>10440.299999999999</v>
      </c>
      <c r="AV33" s="105">
        <f t="shared" ref="AV33:AV47" si="88">Y33-AU33</f>
        <v>10440.299999999999</v>
      </c>
    </row>
    <row r="34" spans="1:48" ht="60" hidden="1" x14ac:dyDescent="0.25">
      <c r="A34" s="6">
        <v>5</v>
      </c>
      <c r="B34" s="7" t="s">
        <v>47</v>
      </c>
      <c r="C34" s="38">
        <f>SUMIFS('2020'!$P:$P,'2020'!$B:$B,'Для расчета ЗП'!$A34,'2020'!$G:$G,4)</f>
        <v>418</v>
      </c>
      <c r="D34" s="38"/>
      <c r="E34" s="38"/>
      <c r="F34" s="38"/>
      <c r="G34" s="38"/>
      <c r="H34" s="38"/>
      <c r="I34" s="38"/>
      <c r="J34" s="66">
        <f>ROUND((SUMIFS('2020'!$BL:$BL,'2020'!$B:$B,'Для расчета ЗП'!$A34,'2020'!$G:$G,4))/1000,1)</f>
        <v>31627.8</v>
      </c>
      <c r="K34" s="66">
        <f t="shared" ref="K34:K46" si="89">M34-L34</f>
        <v>6824.7</v>
      </c>
      <c r="L34" s="37">
        <f>ROUND((SUMIFS('2020'!$AQ:$AQ,'2020'!$B:$B,'Для расчета ЗП'!$A34,'2020'!$G:$G,4)+SUMIFS('2020'!$BH:$BH,'2020'!$B:$B,'Для расчета ЗП'!$A34,'2020'!$G:$G,4))/1000,1)</f>
        <v>17277.599999999999</v>
      </c>
      <c r="M34" s="37">
        <f>ROUND((SUMIFS('2020'!$BM:$BM,'2020'!$B:$B,'Для расчета ЗП'!$A34,'2020'!$G:$G,4)+SUMIFS('2020'!$CD:$CD,'2020'!$B:$B,'Для расчета ЗП'!$A34,'2020'!$G:$G,4))/1000,1)</f>
        <v>24102.3</v>
      </c>
      <c r="N34" s="66">
        <f t="shared" ref="N34:N46" si="90">P34-O34</f>
        <v>876.4</v>
      </c>
      <c r="O34" s="37">
        <f>ROUND(SUMIFS('2020'!$BB:$BB,'2020'!$B:$B,'Для расчета ЗП'!$A34,'2020'!$G:$G,4)/1000,1)</f>
        <v>886.2</v>
      </c>
      <c r="P34" s="37">
        <f>ROUND(SUMIFS('2020'!$BX:$BX,'2020'!$B:$B,'Для расчета ЗП'!$A34,'2020'!$G:$G,4)/1000,1)</f>
        <v>1762.6</v>
      </c>
      <c r="Q34" s="37"/>
      <c r="R34" s="41">
        <v>0</v>
      </c>
      <c r="S34" s="144">
        <f t="shared" si="83"/>
        <v>39328.9</v>
      </c>
      <c r="T34" s="37"/>
      <c r="U34" s="37"/>
      <c r="V34" s="170"/>
      <c r="W34" s="181"/>
      <c r="X34" s="181"/>
      <c r="Y34" s="37">
        <f t="shared" si="84"/>
        <v>28631.9</v>
      </c>
      <c r="Z34" s="11"/>
      <c r="AP34" s="78">
        <f t="shared" si="85"/>
        <v>-10697</v>
      </c>
      <c r="AQ34" s="111">
        <f t="shared" si="86"/>
        <v>0.72801000000000005</v>
      </c>
      <c r="AR34" s="110">
        <f t="shared" si="87"/>
        <v>0.72801000000000005</v>
      </c>
      <c r="AS34" s="105">
        <f t="shared" si="82"/>
        <v>28631.9</v>
      </c>
      <c r="AV34" s="105">
        <f t="shared" si="88"/>
        <v>28631.9</v>
      </c>
    </row>
    <row r="35" spans="1:48" ht="60" hidden="1" x14ac:dyDescent="0.25">
      <c r="A35" s="6">
        <v>8</v>
      </c>
      <c r="B35" s="7" t="s">
        <v>50</v>
      </c>
      <c r="C35" s="38">
        <f>SUMIFS('2020'!$P:$P,'2020'!$B:$B,'Для расчета ЗП'!$A35,'2020'!$G:$G,4)</f>
        <v>0</v>
      </c>
      <c r="D35" s="38"/>
      <c r="E35" s="38"/>
      <c r="F35" s="38"/>
      <c r="G35" s="38"/>
      <c r="H35" s="38"/>
      <c r="I35" s="38"/>
      <c r="J35" s="66">
        <f>ROUND((SUMIFS('2020'!$BL:$BL,'2020'!$B:$B,'Для расчета ЗП'!$A35,'2020'!$G:$G,4))/1000,1)</f>
        <v>0</v>
      </c>
      <c r="K35" s="66">
        <f t="shared" si="89"/>
        <v>0</v>
      </c>
      <c r="L35" s="37">
        <f>ROUND((SUMIFS('2020'!$AQ:$AQ,'2020'!$B:$B,'Для расчета ЗП'!$A35,'2020'!$G:$G,4)+SUMIFS('2020'!$BH:$BH,'2020'!$B:$B,'Для расчета ЗП'!$A35,'2020'!$G:$G,4))/1000,1)</f>
        <v>0</v>
      </c>
      <c r="M35" s="37">
        <f>ROUND((SUMIFS('2020'!$BM:$BM,'2020'!$B:$B,'Для расчета ЗП'!$A35,'2020'!$G:$G,4)+SUMIFS('2020'!$CD:$CD,'2020'!$B:$B,'Для расчета ЗП'!$A35,'2020'!$G:$G,4))/1000,1)</f>
        <v>0</v>
      </c>
      <c r="N35" s="66">
        <f t="shared" si="90"/>
        <v>0</v>
      </c>
      <c r="O35" s="37">
        <f>ROUND(SUMIFS('2020'!$BB:$BB,'2020'!$B:$B,'Для расчета ЗП'!$A35,'2020'!$G:$G,4)/1000,1)</f>
        <v>0</v>
      </c>
      <c r="P35" s="37">
        <f>ROUND(SUMIFS('2020'!$BX:$BX,'2020'!$B:$B,'Для расчета ЗП'!$A35,'2020'!$G:$G,4)/1000,1)</f>
        <v>0</v>
      </c>
      <c r="Q35" s="37"/>
      <c r="R35" s="41">
        <v>0</v>
      </c>
      <c r="S35" s="144">
        <f t="shared" si="83"/>
        <v>0</v>
      </c>
      <c r="T35" s="37"/>
      <c r="U35" s="37"/>
      <c r="V35" s="170"/>
      <c r="W35" s="181"/>
      <c r="X35" s="181"/>
      <c r="Y35" s="37">
        <f t="shared" si="84"/>
        <v>0</v>
      </c>
      <c r="Z35" s="11"/>
      <c r="AP35" s="78">
        <f t="shared" si="85"/>
        <v>0</v>
      </c>
      <c r="AQ35" s="111" t="e">
        <f t="shared" si="86"/>
        <v>#DIV/0!</v>
      </c>
      <c r="AR35" s="110" t="e">
        <f t="shared" si="87"/>
        <v>#DIV/0!</v>
      </c>
      <c r="AS35" s="105">
        <f t="shared" si="82"/>
        <v>0</v>
      </c>
      <c r="AV35" s="105">
        <f t="shared" si="88"/>
        <v>0</v>
      </c>
    </row>
    <row r="36" spans="1:48" ht="45" hidden="1" x14ac:dyDescent="0.25">
      <c r="A36" s="6">
        <v>12</v>
      </c>
      <c r="B36" s="7" t="s">
        <v>54</v>
      </c>
      <c r="C36" s="38">
        <f>SUMIFS('2020'!$P:$P,'2020'!$B:$B,'Для расчета ЗП'!$A36,'2020'!$G:$G,4)</f>
        <v>822</v>
      </c>
      <c r="D36" s="38"/>
      <c r="E36" s="38"/>
      <c r="F36" s="38"/>
      <c r="G36" s="38"/>
      <c r="H36" s="38"/>
      <c r="I36" s="38"/>
      <c r="J36" s="66">
        <f>ROUND((SUMIFS('2020'!$BL:$BL,'2020'!$B:$B,'Для расчета ЗП'!$A36,'2020'!$G:$G,4))/1000,1)</f>
        <v>55364.6</v>
      </c>
      <c r="K36" s="66">
        <f t="shared" si="89"/>
        <v>13064.6</v>
      </c>
      <c r="L36" s="37">
        <f>ROUND((SUMIFS('2020'!$AQ:$AQ,'2020'!$B:$B,'Для расчета ЗП'!$A36,'2020'!$G:$G,4)+SUMIFS('2020'!$BH:$BH,'2020'!$B:$B,'Для расчета ЗП'!$A36,'2020'!$G:$G,4))/1000,1)</f>
        <v>30033.599999999999</v>
      </c>
      <c r="M36" s="37">
        <f>ROUND((SUMIFS('2020'!$BM:$BM,'2020'!$B:$B,'Для расчета ЗП'!$A36,'2020'!$G:$G,4)+SUMIFS('2020'!$CD:$CD,'2020'!$B:$B,'Для расчета ЗП'!$A36,'2020'!$G:$G,4))/1000,1)</f>
        <v>43098.2</v>
      </c>
      <c r="N36" s="66">
        <f t="shared" si="90"/>
        <v>1998.8</v>
      </c>
      <c r="O36" s="37">
        <f>ROUND(SUMIFS('2020'!$BB:$BB,'2020'!$B:$B,'Для расчета ЗП'!$A36,'2020'!$G:$G,4)/1000,1)</f>
        <v>1551.8</v>
      </c>
      <c r="P36" s="37">
        <f>ROUND(SUMIFS('2020'!$BX:$BX,'2020'!$B:$B,'Для расчета ЗП'!$A36,'2020'!$G:$G,4)/1000,1)</f>
        <v>3550.6</v>
      </c>
      <c r="Q36" s="37"/>
      <c r="R36" s="41">
        <v>0</v>
      </c>
      <c r="S36" s="144">
        <f t="shared" si="83"/>
        <v>70428</v>
      </c>
      <c r="T36" s="37"/>
      <c r="U36" s="37"/>
      <c r="V36" s="170"/>
      <c r="W36" s="181"/>
      <c r="X36" s="181"/>
      <c r="Y36" s="37">
        <f t="shared" si="84"/>
        <v>51272.4</v>
      </c>
      <c r="Z36" s="11"/>
      <c r="AP36" s="78">
        <f t="shared" si="85"/>
        <v>-19155.599999999999</v>
      </c>
      <c r="AQ36" s="111">
        <f t="shared" si="86"/>
        <v>0.72801000000000005</v>
      </c>
      <c r="AR36" s="110">
        <f t="shared" si="87"/>
        <v>0.72801000000000005</v>
      </c>
      <c r="AS36" s="105">
        <f t="shared" si="82"/>
        <v>51272.4</v>
      </c>
      <c r="AV36" s="105">
        <f t="shared" si="88"/>
        <v>51272.4</v>
      </c>
    </row>
    <row r="37" spans="1:48" ht="45.75" hidden="1" x14ac:dyDescent="0.3">
      <c r="A37" s="40">
        <v>21</v>
      </c>
      <c r="B37" s="58" t="s">
        <v>158</v>
      </c>
      <c r="C37" s="38">
        <f>SUMIFS('2020'!$P:$P,'2020'!$B:$B,'Для расчета ЗП'!$A37,'2020'!$G:$G,4)</f>
        <v>434</v>
      </c>
      <c r="D37" s="38"/>
      <c r="E37" s="38"/>
      <c r="F37" s="38"/>
      <c r="G37" s="38"/>
      <c r="H37" s="38"/>
      <c r="I37" s="38"/>
      <c r="J37" s="66">
        <f>ROUND((SUMIFS('2020'!$BL:$BL,'2020'!$B:$B,'Для расчета ЗП'!$A37,'2020'!$G:$G,4))/1000,1)</f>
        <v>32886.6</v>
      </c>
      <c r="K37" s="66">
        <f t="shared" si="89"/>
        <v>2697.5</v>
      </c>
      <c r="L37" s="37">
        <f>ROUND((SUMIFS('2020'!$AQ:$AQ,'2020'!$B:$B,'Для расчета ЗП'!$A37,'2020'!$G:$G,4)+SUMIFS('2020'!$BH:$BH,'2020'!$B:$B,'Для расчета ЗП'!$A37,'2020'!$G:$G,4))/1000,1)</f>
        <v>17630.2</v>
      </c>
      <c r="M37" s="37">
        <f>ROUND((SUMIFS('2020'!$BM:$BM,'2020'!$B:$B,'Для расчета ЗП'!$A37,'2020'!$G:$G,4)+SUMIFS('2020'!$CD:$CD,'2020'!$B:$B,'Для расчета ЗП'!$A37,'2020'!$G:$G,4))/1000,1)</f>
        <v>20327.7</v>
      </c>
      <c r="N37" s="66">
        <f t="shared" si="90"/>
        <v>1363.5</v>
      </c>
      <c r="O37" s="37">
        <f>ROUND(SUMIFS('2020'!$BB:$BB,'2020'!$B:$B,'Для расчета ЗП'!$A37,'2020'!$G:$G,4)/1000,1)</f>
        <v>920.1</v>
      </c>
      <c r="P37" s="37">
        <f>ROUND(SUMIFS('2020'!$BX:$BX,'2020'!$B:$B,'Для расчета ЗП'!$A37,'2020'!$G:$G,4)/1000,1)</f>
        <v>2283.6</v>
      </c>
      <c r="Q37" s="217"/>
      <c r="R37" s="156">
        <v>2000</v>
      </c>
      <c r="S37" s="144">
        <f t="shared" si="83"/>
        <v>38947.599999999999</v>
      </c>
      <c r="T37" s="37"/>
      <c r="U37" s="37"/>
      <c r="V37" s="170"/>
      <c r="W37" s="181"/>
      <c r="X37" s="181"/>
      <c r="Y37" s="37">
        <f t="shared" si="84"/>
        <v>28898.3</v>
      </c>
      <c r="Z37" s="37">
        <f>SUMIF('2020'!$B:$B,'Для расчета ЗП'!$A37,('2020'!$CH:$CH))-SUMIFS('2020'!$CH:$CH,'2020'!$B:$B,'Для расчета ЗП'!$A37,'2020'!$G:$G,4)</f>
        <v>0</v>
      </c>
      <c r="AA37" s="11">
        <f>SUMIFS('2020'!$P:$P,'2020'!$B:$B,'Для расчета ЗП'!$A37,'2020'!$G:$G,4)</f>
        <v>434</v>
      </c>
      <c r="AB37" s="37">
        <f>SUMIFS('2020'!$BL:$BL,'2020'!$B:$B,'Для расчета ЗП'!$A37,'2020'!$G:$G,4)</f>
        <v>32886630</v>
      </c>
      <c r="AC37" s="37">
        <f t="shared" ref="AC37:AC46" si="91">AE37-AD37</f>
        <v>2697428</v>
      </c>
      <c r="AD37" s="37">
        <f>SUMIFS('2020'!$AQ:$AQ,'2020'!$B:$B,'Для расчета ЗП'!$A37,'2020'!$G:$G,4)+SUMIFS('2020'!$BH:$BH,'2020'!$B:$B,'Для расчета ЗП'!$A37,'2020'!$G:$G,4)</f>
        <v>17630240</v>
      </c>
      <c r="AE37" s="37">
        <f>SUMIFS('2020'!$BM:$BM,'2020'!$B:$B,'Для расчета ЗП'!$A37,'2020'!$G:$G,4)+SUMIFS('2020'!$CD:$CD,'2020'!$B:$B,'Для расчета ЗП'!$A37,'2020'!$G:$G,4)</f>
        <v>20327668</v>
      </c>
      <c r="AF37" s="37">
        <f t="shared" ref="AF37:AF46" si="92">AH37-AG37</f>
        <v>1363560</v>
      </c>
      <c r="AG37" s="37">
        <f>SUMIFS('2020'!$BB:$BB,'2020'!$B:$B,'Для расчета ЗП'!$A37,'2020'!$G:$G,4)</f>
        <v>920080</v>
      </c>
      <c r="AH37" s="37">
        <f>SUMIFS('2020'!$BX:$BX,'2020'!$B:$B,'Для расчета ЗП'!$A37,'2020'!$G:$G,4)</f>
        <v>2283640</v>
      </c>
      <c r="AI37" s="37"/>
      <c r="AJ37" s="37">
        <f>AB37+AC37+AF37</f>
        <v>36947618</v>
      </c>
      <c r="AK37" s="37"/>
      <c r="AL37" s="37">
        <f>SUMIFS('2020'!$CH:$CH,'2020'!$B:$B,'Для расчета ЗП'!$A37,'2020'!$G:$G,4)</f>
        <v>36947618</v>
      </c>
      <c r="AM37" s="38">
        <f>SUMIF('2020'!$B:$B,'Для расчета ЗП'!$A37,('2020'!$P:$P))</f>
        <v>434</v>
      </c>
      <c r="AN37" s="37">
        <f>SUMIF('2020'!$B:$B,'Для расчета ЗП'!$A37,('2020'!$BL:$BL))</f>
        <v>32886630</v>
      </c>
      <c r="AO37" s="75">
        <f>SUMIF('2020'!$B:$B,'Для расчета ЗП'!$A37,('2020'!$CH:$CH))</f>
        <v>36947618</v>
      </c>
      <c r="AP37" s="78">
        <f t="shared" si="85"/>
        <v>-10049.299999999999</v>
      </c>
      <c r="AQ37" s="111">
        <f t="shared" si="86"/>
        <v>0.72801000000000005</v>
      </c>
      <c r="AR37" s="110">
        <f t="shared" si="87"/>
        <v>0.72801000000000005</v>
      </c>
      <c r="AS37" s="105">
        <f t="shared" si="82"/>
        <v>26898.3</v>
      </c>
      <c r="AV37" s="105">
        <f t="shared" si="88"/>
        <v>28898.3</v>
      </c>
    </row>
    <row r="38" spans="1:48" ht="45.75" hidden="1" x14ac:dyDescent="0.3">
      <c r="A38" s="40">
        <v>22</v>
      </c>
      <c r="B38" s="59" t="s">
        <v>167</v>
      </c>
      <c r="C38" s="38">
        <f>SUMIFS('2020'!$P:$P,'2020'!$B:$B,'Для расчета ЗП'!$A38,'2020'!$G:$G,4)</f>
        <v>499</v>
      </c>
      <c r="D38" s="38"/>
      <c r="E38" s="38"/>
      <c r="F38" s="38"/>
      <c r="G38" s="38"/>
      <c r="H38" s="38"/>
      <c r="I38" s="38"/>
      <c r="J38" s="66">
        <f>ROUND((SUMIFS('2020'!$BL:$BL,'2020'!$B:$B,'Для расчета ЗП'!$A38,'2020'!$G:$G,4))/1000,1)</f>
        <v>33830.300000000003</v>
      </c>
      <c r="K38" s="66">
        <f t="shared" si="89"/>
        <v>14369.3</v>
      </c>
      <c r="L38" s="37">
        <f>ROUND((SUMIFS('2020'!$AQ:$AQ,'2020'!$B:$B,'Для расчета ЗП'!$A38,'2020'!$G:$G,4)+SUMIFS('2020'!$BH:$BH,'2020'!$B:$B,'Для расчета ЗП'!$A38,'2020'!$G:$G,4))/1000,1)</f>
        <v>18051.900000000001</v>
      </c>
      <c r="M38" s="37">
        <f>ROUND((SUMIFS('2020'!$BM:$BM,'2020'!$B:$B,'Для расчета ЗП'!$A38,'2020'!$G:$G,4)+SUMIFS('2020'!$CD:$CD,'2020'!$B:$B,'Для расчета ЗП'!$A38,'2020'!$G:$G,4))/1000,1)</f>
        <v>32421.200000000001</v>
      </c>
      <c r="N38" s="66">
        <f t="shared" si="90"/>
        <v>1481.9</v>
      </c>
      <c r="O38" s="37">
        <f>ROUND(SUMIFS('2020'!$BB:$BB,'2020'!$B:$B,'Для расчета ЗП'!$A38,'2020'!$G:$G,4)/1000,1)</f>
        <v>952.9</v>
      </c>
      <c r="P38" s="37">
        <f>ROUND(SUMIFS('2020'!$BX:$BX,'2020'!$B:$B,'Для расчета ЗП'!$A38,'2020'!$G:$G,4)/1000,1)</f>
        <v>2434.8000000000002</v>
      </c>
      <c r="Q38" s="217"/>
      <c r="R38" s="156">
        <v>23449.599999999999</v>
      </c>
      <c r="S38" s="144">
        <f t="shared" si="83"/>
        <v>73131.100000000006</v>
      </c>
      <c r="T38" s="37"/>
      <c r="U38" s="37"/>
      <c r="V38" s="170"/>
      <c r="W38" s="181"/>
      <c r="X38" s="181"/>
      <c r="Y38" s="37">
        <f t="shared" si="84"/>
        <v>59618.3</v>
      </c>
      <c r="Z38" s="11"/>
      <c r="AA38" s="11">
        <f>SUMIFS('2020'!$P:$P,'2020'!$B:$B,'Для расчета ЗП'!$A38,'2020'!$G:$G,4)</f>
        <v>499</v>
      </c>
      <c r="AB38" s="37">
        <f>SUMIFS('2020'!$BL:$BL,'2020'!$B:$B,'Для расчета ЗП'!$A38,'2020'!$G:$G,4)</f>
        <v>33830290</v>
      </c>
      <c r="AC38" s="37">
        <f t="shared" si="91"/>
        <v>14369327</v>
      </c>
      <c r="AD38" s="37">
        <f>SUMIFS('2020'!$AQ:$AQ,'2020'!$B:$B,'Для расчета ЗП'!$A38,'2020'!$G:$G,4)+SUMIFS('2020'!$BH:$BH,'2020'!$B:$B,'Для расчета ЗП'!$A38,'2020'!$G:$G,4)</f>
        <v>18051920</v>
      </c>
      <c r="AE38" s="37">
        <f>SUMIFS('2020'!$BM:$BM,'2020'!$B:$B,'Для расчета ЗП'!$A38,'2020'!$G:$G,4)+SUMIFS('2020'!$CD:$CD,'2020'!$B:$B,'Для расчета ЗП'!$A38,'2020'!$G:$G,4)</f>
        <v>32421247</v>
      </c>
      <c r="AF38" s="37">
        <f t="shared" si="92"/>
        <v>1481821</v>
      </c>
      <c r="AG38" s="37">
        <f>SUMIFS('2020'!$BB:$BB,'2020'!$B:$B,'Для расчета ЗП'!$A38,'2020'!$G:$G,4)</f>
        <v>952940</v>
      </c>
      <c r="AH38" s="37">
        <f>SUMIFS('2020'!$BX:$BX,'2020'!$B:$B,'Для расчета ЗП'!$A38,'2020'!$G:$G,4)</f>
        <v>2434761</v>
      </c>
      <c r="AI38" s="37"/>
      <c r="AJ38" s="37"/>
      <c r="AK38" s="37"/>
      <c r="AL38" s="37"/>
      <c r="AM38" s="11"/>
      <c r="AN38" s="11"/>
      <c r="AO38" s="77"/>
      <c r="AP38" s="78">
        <f t="shared" si="85"/>
        <v>-13512.8</v>
      </c>
      <c r="AQ38" s="111">
        <f t="shared" si="86"/>
        <v>0.72801000000000005</v>
      </c>
      <c r="AR38" s="110">
        <f t="shared" si="87"/>
        <v>0.72801000000000005</v>
      </c>
      <c r="AS38" s="105">
        <f t="shared" si="82"/>
        <v>36168.699999999997</v>
      </c>
      <c r="AV38" s="105">
        <f t="shared" si="88"/>
        <v>59618.3</v>
      </c>
    </row>
    <row r="39" spans="1:48" ht="45.75" hidden="1" x14ac:dyDescent="0.3">
      <c r="A39" s="40">
        <v>23</v>
      </c>
      <c r="B39" s="58" t="s">
        <v>160</v>
      </c>
      <c r="C39" s="38">
        <f>SUMIFS('2020'!$P:$P,'2020'!$B:$B,'Для расчета ЗП'!$A39,'2020'!$G:$G,4)</f>
        <v>112</v>
      </c>
      <c r="D39" s="38"/>
      <c r="E39" s="38"/>
      <c r="F39" s="38"/>
      <c r="G39" s="38"/>
      <c r="H39" s="38"/>
      <c r="I39" s="38"/>
      <c r="J39" s="66">
        <f>ROUND((SUMIFS('2020'!$BL:$BL,'2020'!$B:$B,'Для расчета ЗП'!$A39,'2020'!$G:$G,4))/1000,1)</f>
        <v>8430.2000000000007</v>
      </c>
      <c r="K39" s="66">
        <f t="shared" si="89"/>
        <v>1970.1</v>
      </c>
      <c r="L39" s="37">
        <f>ROUND((SUMIFS('2020'!$AQ:$AQ,'2020'!$B:$B,'Для расчета ЗП'!$A39,'2020'!$G:$G,4)+SUMIFS('2020'!$BH:$BH,'2020'!$B:$B,'Для расчета ЗП'!$A39,'2020'!$G:$G,4))/1000,1)</f>
        <v>4497.8999999999996</v>
      </c>
      <c r="M39" s="37">
        <f>ROUND((SUMIFS('2020'!$BM:$BM,'2020'!$B:$B,'Для расчета ЗП'!$A39,'2020'!$G:$G,4)+SUMIFS('2020'!$CD:$CD,'2020'!$B:$B,'Для расчета ЗП'!$A39,'2020'!$G:$G,4))/1000,1)</f>
        <v>6468</v>
      </c>
      <c r="N39" s="66">
        <f t="shared" si="90"/>
        <v>312</v>
      </c>
      <c r="O39" s="37">
        <f>ROUND(SUMIFS('2020'!$BB:$BB,'2020'!$B:$B,'Для расчета ЗП'!$A39,'2020'!$G:$G,4)/1000,1)</f>
        <v>237.4</v>
      </c>
      <c r="P39" s="37">
        <f>ROUND(SUMIFS('2020'!$BX:$BX,'2020'!$B:$B,'Для расчета ЗП'!$A39,'2020'!$G:$G,4)/1000,1)</f>
        <v>549.4</v>
      </c>
      <c r="Q39" s="217"/>
      <c r="R39" s="156">
        <v>8343.6</v>
      </c>
      <c r="S39" s="144">
        <f t="shared" si="83"/>
        <v>19055.900000000001</v>
      </c>
      <c r="T39" s="37"/>
      <c r="U39" s="37"/>
      <c r="V39" s="170"/>
      <c r="W39" s="181"/>
      <c r="X39" s="181"/>
      <c r="Y39" s="37">
        <f t="shared" si="84"/>
        <v>16142.3</v>
      </c>
      <c r="Z39" s="11"/>
      <c r="AA39" s="11">
        <f>SUMIFS('2020'!$P:$P,'2020'!$B:$B,'Для расчета ЗП'!$A39,'2020'!$G:$G,4)</f>
        <v>112</v>
      </c>
      <c r="AB39" s="37">
        <f>SUMIFS('2020'!$BL:$BL,'2020'!$B:$B,'Для расчета ЗП'!$A39,'2020'!$G:$G,4)</f>
        <v>8430240</v>
      </c>
      <c r="AC39" s="37">
        <f t="shared" si="91"/>
        <v>1970089</v>
      </c>
      <c r="AD39" s="37">
        <f>SUMIFS('2020'!$AQ:$AQ,'2020'!$B:$B,'Для расчета ЗП'!$A39,'2020'!$G:$G,4)+SUMIFS('2020'!$BH:$BH,'2020'!$B:$B,'Для расчета ЗП'!$A39,'2020'!$G:$G,4)</f>
        <v>4497920</v>
      </c>
      <c r="AE39" s="37">
        <f>SUMIFS('2020'!$BM:$BM,'2020'!$B:$B,'Для расчета ЗП'!$A39,'2020'!$G:$G,4)+SUMIFS('2020'!$CD:$CD,'2020'!$B:$B,'Для расчета ЗП'!$A39,'2020'!$G:$G,4)</f>
        <v>6468009</v>
      </c>
      <c r="AF39" s="37">
        <f t="shared" si="92"/>
        <v>311996</v>
      </c>
      <c r="AG39" s="37">
        <f>SUMIFS('2020'!$BB:$BB,'2020'!$B:$B,'Для расчета ЗП'!$A39,'2020'!$G:$G,4)</f>
        <v>237440</v>
      </c>
      <c r="AH39" s="37">
        <f>SUMIFS('2020'!$BX:$BX,'2020'!$B:$B,'Для расчета ЗП'!$A39,'2020'!$G:$G,4)</f>
        <v>549436</v>
      </c>
      <c r="AI39" s="37"/>
      <c r="AJ39" s="37"/>
      <c r="AK39" s="37"/>
      <c r="AL39" s="37"/>
      <c r="AM39" s="11"/>
      <c r="AN39" s="11"/>
      <c r="AO39" s="77"/>
      <c r="AP39" s="78">
        <f t="shared" si="85"/>
        <v>-2913.6</v>
      </c>
      <c r="AQ39" s="111">
        <f t="shared" si="86"/>
        <v>0.72801000000000005</v>
      </c>
      <c r="AR39" s="110">
        <f t="shared" si="87"/>
        <v>0.72801000000000005</v>
      </c>
      <c r="AS39" s="105">
        <f t="shared" si="82"/>
        <v>7798.7</v>
      </c>
      <c r="AV39" s="105">
        <f t="shared" si="88"/>
        <v>16142.3</v>
      </c>
    </row>
    <row r="40" spans="1:48" ht="37.5" hidden="1" customHeight="1" x14ac:dyDescent="0.3">
      <c r="A40" s="40">
        <v>24</v>
      </c>
      <c r="B40" s="58" t="s">
        <v>164</v>
      </c>
      <c r="C40" s="38">
        <f>SUMIFS('2020'!$P:$P,'2020'!$B:$B,'Для расчета ЗП'!$A40,'2020'!$G:$G,4)</f>
        <v>139</v>
      </c>
      <c r="D40" s="38"/>
      <c r="E40" s="38"/>
      <c r="F40" s="38"/>
      <c r="G40" s="38"/>
      <c r="H40" s="38"/>
      <c r="I40" s="38"/>
      <c r="J40" s="66">
        <f>ROUND((SUMIFS('2020'!$BL:$BL,'2020'!$B:$B,'Для расчета ЗП'!$A40,'2020'!$G:$G,4))/1000,1)</f>
        <v>10550.3</v>
      </c>
      <c r="K40" s="66">
        <f t="shared" si="89"/>
        <v>6653.5</v>
      </c>
      <c r="L40" s="37">
        <f>ROUND((SUMIFS('2020'!$AQ:$AQ,'2020'!$B:$B,'Для расчета ЗП'!$A40,'2020'!$G:$G,4)+SUMIFS('2020'!$BH:$BH,'2020'!$B:$B,'Для расчета ЗП'!$A40,'2020'!$G:$G,4))/1000,1)</f>
        <v>5662.6</v>
      </c>
      <c r="M40" s="37">
        <f>ROUND((SUMIFS('2020'!$BM:$BM,'2020'!$B:$B,'Для расчета ЗП'!$A40,'2020'!$G:$G,4)+SUMIFS('2020'!$CD:$CD,'2020'!$B:$B,'Для расчета ЗП'!$A40,'2020'!$G:$G,4))/1000,1)</f>
        <v>12316.1</v>
      </c>
      <c r="N40" s="66">
        <f t="shared" si="90"/>
        <v>569.29999999999995</v>
      </c>
      <c r="O40" s="37">
        <f>ROUND(SUMIFS('2020'!$BB:$BB,'2020'!$B:$B,'Для расчета ЗП'!$A40,'2020'!$G:$G,4)/1000,1)</f>
        <v>294.7</v>
      </c>
      <c r="P40" s="37">
        <f>ROUND(SUMIFS('2020'!$BX:$BX,'2020'!$B:$B,'Для расчета ЗП'!$A40,'2020'!$G:$G,4)/1000,1)</f>
        <v>864</v>
      </c>
      <c r="Q40" s="217"/>
      <c r="R40" s="156">
        <v>1429.3</v>
      </c>
      <c r="S40" s="144">
        <f t="shared" si="83"/>
        <v>19202.400000000001</v>
      </c>
      <c r="T40" s="37"/>
      <c r="U40" s="37"/>
      <c r="V40" s="170"/>
      <c r="W40" s="181"/>
      <c r="X40" s="181"/>
      <c r="Y40" s="37">
        <f t="shared" si="84"/>
        <v>14368.3</v>
      </c>
      <c r="Z40" s="11"/>
      <c r="AA40" s="11">
        <f>SUMIFS('2020'!$P:$P,'2020'!$B:$B,'Для расчета ЗП'!$A40,'2020'!$G:$G,4)</f>
        <v>139</v>
      </c>
      <c r="AB40" s="37">
        <f>SUMIFS('2020'!$BL:$BL,'2020'!$B:$B,'Для расчета ЗП'!$A40,'2020'!$G:$G,4)</f>
        <v>10550310</v>
      </c>
      <c r="AC40" s="37">
        <f t="shared" si="91"/>
        <v>6653508</v>
      </c>
      <c r="AD40" s="37">
        <f>SUMIFS('2020'!$AQ:$AQ,'2020'!$B:$B,'Для расчета ЗП'!$A40,'2020'!$G:$G,4)+SUMIFS('2020'!$BH:$BH,'2020'!$B:$B,'Для расчета ЗП'!$A40,'2020'!$G:$G,4)</f>
        <v>5662560</v>
      </c>
      <c r="AE40" s="37">
        <f>SUMIFS('2020'!$BM:$BM,'2020'!$B:$B,'Для расчета ЗП'!$A40,'2020'!$G:$G,4)+SUMIFS('2020'!$CD:$CD,'2020'!$B:$B,'Для расчета ЗП'!$A40,'2020'!$G:$G,4)</f>
        <v>12316068</v>
      </c>
      <c r="AF40" s="37">
        <f t="shared" si="92"/>
        <v>569322</v>
      </c>
      <c r="AG40" s="37">
        <f>SUMIFS('2020'!$BB:$BB,'2020'!$B:$B,'Для расчета ЗП'!$A40,'2020'!$G:$G,4)</f>
        <v>294680</v>
      </c>
      <c r="AH40" s="37">
        <f>SUMIFS('2020'!$BX:$BX,'2020'!$B:$B,'Для расчета ЗП'!$A40,'2020'!$G:$G,4)</f>
        <v>864002</v>
      </c>
      <c r="AI40" s="37"/>
      <c r="AJ40" s="37"/>
      <c r="AK40" s="37"/>
      <c r="AL40" s="37"/>
      <c r="AM40" s="11"/>
      <c r="AN40" s="11"/>
      <c r="AO40" s="77"/>
      <c r="AP40" s="78">
        <f t="shared" si="85"/>
        <v>-4834.1000000000004</v>
      </c>
      <c r="AQ40" s="111">
        <f t="shared" si="86"/>
        <v>0.72801000000000005</v>
      </c>
      <c r="AR40" s="110">
        <f t="shared" si="87"/>
        <v>0.72801000000000005</v>
      </c>
      <c r="AS40" s="105">
        <f t="shared" si="82"/>
        <v>12939</v>
      </c>
      <c r="AV40" s="105">
        <f t="shared" si="88"/>
        <v>14368.3</v>
      </c>
    </row>
    <row r="41" spans="1:48" ht="45.75" hidden="1" x14ac:dyDescent="0.3">
      <c r="A41" s="40">
        <v>25</v>
      </c>
      <c r="B41" s="58" t="s">
        <v>166</v>
      </c>
      <c r="C41" s="38">
        <f>SUMIFS('2020'!$P:$P,'2020'!$B:$B,'Для расчета ЗП'!$A41,'2020'!$G:$G,4)</f>
        <v>310</v>
      </c>
      <c r="D41" s="38"/>
      <c r="E41" s="38"/>
      <c r="F41" s="38"/>
      <c r="G41" s="38"/>
      <c r="H41" s="38"/>
      <c r="I41" s="38"/>
      <c r="J41" s="66">
        <f>ROUND((SUMIFS('2020'!$BL:$BL,'2020'!$B:$B,'Для расчета ЗП'!$A41,'2020'!$G:$G,4))/1000,1)</f>
        <v>20503.2</v>
      </c>
      <c r="K41" s="66">
        <f t="shared" si="89"/>
        <v>4672.8999999999996</v>
      </c>
      <c r="L41" s="37">
        <f>ROUND((SUMIFS('2020'!$AQ:$AQ,'2020'!$B:$B,'Для расчета ЗП'!$A41,'2020'!$G:$G,4)+SUMIFS('2020'!$BH:$BH,'2020'!$B:$B,'Для расчета ЗП'!$A41,'2020'!$G:$G,4))/1000,1)</f>
        <v>10943.7</v>
      </c>
      <c r="M41" s="37">
        <f>ROUND((SUMIFS('2020'!$BM:$BM,'2020'!$B:$B,'Для расчета ЗП'!$A41,'2020'!$G:$G,4)+SUMIFS('2020'!$CD:$CD,'2020'!$B:$B,'Для расчета ЗП'!$A41,'2020'!$G:$G,4))/1000,1)</f>
        <v>15616.6</v>
      </c>
      <c r="N41" s="66">
        <f t="shared" si="90"/>
        <v>962.4</v>
      </c>
      <c r="O41" s="37">
        <f>ROUND(SUMIFS('2020'!$BB:$BB,'2020'!$B:$B,'Для расчета ЗП'!$A41,'2020'!$G:$G,4)/1000,1)</f>
        <v>577.70000000000005</v>
      </c>
      <c r="P41" s="37">
        <f>ROUND(SUMIFS('2020'!$BX:$BX,'2020'!$B:$B,'Для расчета ЗП'!$A41,'2020'!$G:$G,4)/1000,1)</f>
        <v>1540.1</v>
      </c>
      <c r="Q41" s="217"/>
      <c r="R41" s="156">
        <v>6695.6</v>
      </c>
      <c r="S41" s="144">
        <f t="shared" si="83"/>
        <v>32834.1</v>
      </c>
      <c r="T41" s="37"/>
      <c r="U41" s="37"/>
      <c r="V41" s="170"/>
      <c r="W41" s="181"/>
      <c r="X41" s="181"/>
      <c r="Y41" s="37">
        <f t="shared" si="84"/>
        <v>25724.7</v>
      </c>
      <c r="Z41" s="11"/>
      <c r="AA41" s="11">
        <f>SUMIFS('2020'!$P:$P,'2020'!$B:$B,'Для расчета ЗП'!$A41,'2020'!$G:$G,4)</f>
        <v>310</v>
      </c>
      <c r="AB41" s="37">
        <f>SUMIFS('2020'!$BL:$BL,'2020'!$B:$B,'Для расчета ЗП'!$A41,'2020'!$G:$G,4)</f>
        <v>20503150</v>
      </c>
      <c r="AC41" s="37">
        <f t="shared" si="91"/>
        <v>4672938</v>
      </c>
      <c r="AD41" s="37">
        <f>SUMIFS('2020'!$AQ:$AQ,'2020'!$B:$B,'Для расчета ЗП'!$A41,'2020'!$G:$G,4)+SUMIFS('2020'!$BH:$BH,'2020'!$B:$B,'Для расчета ЗП'!$A41,'2020'!$G:$G,4)</f>
        <v>10943650</v>
      </c>
      <c r="AE41" s="37">
        <f>SUMIFS('2020'!$BM:$BM,'2020'!$B:$B,'Для расчета ЗП'!$A41,'2020'!$G:$G,4)+SUMIFS('2020'!$CD:$CD,'2020'!$B:$B,'Для расчета ЗП'!$A41,'2020'!$G:$G,4)</f>
        <v>15616588</v>
      </c>
      <c r="AF41" s="37">
        <f t="shared" si="92"/>
        <v>962448</v>
      </c>
      <c r="AG41" s="37">
        <f>SUMIFS('2020'!$BB:$BB,'2020'!$B:$B,'Для расчета ЗП'!$A41,'2020'!$G:$G,4)</f>
        <v>577700</v>
      </c>
      <c r="AH41" s="37">
        <f>SUMIFS('2020'!$BX:$BX,'2020'!$B:$B,'Для расчета ЗП'!$A41,'2020'!$G:$G,4)</f>
        <v>1540148</v>
      </c>
      <c r="AI41" s="37"/>
      <c r="AJ41" s="37"/>
      <c r="AK41" s="37"/>
      <c r="AL41" s="37"/>
      <c r="AM41" s="11"/>
      <c r="AN41" s="11"/>
      <c r="AO41" s="77"/>
      <c r="AP41" s="78">
        <f t="shared" si="85"/>
        <v>-7109.4</v>
      </c>
      <c r="AQ41" s="111">
        <f t="shared" si="86"/>
        <v>0.72801000000000005</v>
      </c>
      <c r="AR41" s="110">
        <f t="shared" si="87"/>
        <v>0.72801000000000005</v>
      </c>
      <c r="AS41" s="105">
        <f t="shared" si="82"/>
        <v>19029.099999999999</v>
      </c>
      <c r="AV41" s="105">
        <f t="shared" si="88"/>
        <v>25724.7</v>
      </c>
    </row>
    <row r="42" spans="1:48" ht="45.75" hidden="1" x14ac:dyDescent="0.3">
      <c r="A42" s="40">
        <v>26</v>
      </c>
      <c r="B42" s="58" t="s">
        <v>161</v>
      </c>
      <c r="C42" s="38">
        <f>SUMIFS('2020'!$P:$P,'2020'!$B:$B,'Для расчета ЗП'!$A42,'2020'!$G:$G,4)</f>
        <v>70</v>
      </c>
      <c r="D42" s="38"/>
      <c r="E42" s="38"/>
      <c r="F42" s="38"/>
      <c r="G42" s="38"/>
      <c r="H42" s="38"/>
      <c r="I42" s="38"/>
      <c r="J42" s="66">
        <f>ROUND((SUMIFS('2020'!$BL:$BL,'2020'!$B:$B,'Для расчета ЗП'!$A42,'2020'!$G:$G,4))/1000,1)</f>
        <v>5356.7</v>
      </c>
      <c r="K42" s="66">
        <f t="shared" si="89"/>
        <v>581.20000000000005</v>
      </c>
      <c r="L42" s="37">
        <f>ROUND((SUMIFS('2020'!$AQ:$AQ,'2020'!$B:$B,'Для расчета ЗП'!$A42,'2020'!$G:$G,4)+SUMIFS('2020'!$BH:$BH,'2020'!$B:$B,'Для расчета ЗП'!$A42,'2020'!$G:$G,4))/1000,1)</f>
        <v>2891.5</v>
      </c>
      <c r="M42" s="37">
        <f>ROUND((SUMIFS('2020'!$BM:$BM,'2020'!$B:$B,'Для расчета ЗП'!$A42,'2020'!$G:$G,4)+SUMIFS('2020'!$CD:$CD,'2020'!$B:$B,'Для расчета ЗП'!$A42,'2020'!$G:$G,4))/1000,1)</f>
        <v>3472.7</v>
      </c>
      <c r="N42" s="66">
        <f t="shared" si="90"/>
        <v>210.1</v>
      </c>
      <c r="O42" s="37">
        <f>ROUND(SUMIFS('2020'!$BB:$BB,'2020'!$B:$B,'Для расчета ЗП'!$A42,'2020'!$G:$G,4)/1000,1)</f>
        <v>148.4</v>
      </c>
      <c r="P42" s="37">
        <f>ROUND(SUMIFS('2020'!$BX:$BX,'2020'!$B:$B,'Для расчета ЗП'!$A42,'2020'!$G:$G,4)/1000,1)</f>
        <v>358.5</v>
      </c>
      <c r="Q42" s="217"/>
      <c r="R42" s="156">
        <v>3.4</v>
      </c>
      <c r="S42" s="144">
        <f t="shared" si="83"/>
        <v>6151.4</v>
      </c>
      <c r="T42" s="37"/>
      <c r="U42" s="37"/>
      <c r="V42" s="170"/>
      <c r="W42" s="181"/>
      <c r="X42" s="181"/>
      <c r="Y42" s="37">
        <f t="shared" si="84"/>
        <v>4479.2</v>
      </c>
      <c r="Z42" s="11"/>
      <c r="AA42" s="11">
        <f>SUMIFS('2020'!$P:$P,'2020'!$B:$B,'Для расчета ЗП'!$A42,'2020'!$G:$G,4)</f>
        <v>70</v>
      </c>
      <c r="AB42" s="37">
        <f>SUMIFS('2020'!$BL:$BL,'2020'!$B:$B,'Для расчета ЗП'!$A42,'2020'!$G:$G,4)</f>
        <v>5356680</v>
      </c>
      <c r="AC42" s="37">
        <f t="shared" si="91"/>
        <v>581195</v>
      </c>
      <c r="AD42" s="37">
        <f>SUMIFS('2020'!$AQ:$AQ,'2020'!$B:$B,'Для расчета ЗП'!$A42,'2020'!$G:$G,4)+SUMIFS('2020'!$BH:$BH,'2020'!$B:$B,'Для расчета ЗП'!$A42,'2020'!$G:$G,4)</f>
        <v>2891520</v>
      </c>
      <c r="AE42" s="37">
        <f>SUMIFS('2020'!$BM:$BM,'2020'!$B:$B,'Для расчета ЗП'!$A42,'2020'!$G:$G,4)+SUMIFS('2020'!$CD:$CD,'2020'!$B:$B,'Для расчета ЗП'!$A42,'2020'!$G:$G,4)</f>
        <v>3472715</v>
      </c>
      <c r="AF42" s="37">
        <f t="shared" si="92"/>
        <v>210135</v>
      </c>
      <c r="AG42" s="37">
        <f>SUMIFS('2020'!$BB:$BB,'2020'!$B:$B,'Для расчета ЗП'!$A42,'2020'!$G:$G,4)</f>
        <v>148400</v>
      </c>
      <c r="AH42" s="37">
        <f>SUMIFS('2020'!$BX:$BX,'2020'!$B:$B,'Для расчета ЗП'!$A42,'2020'!$G:$G,4)</f>
        <v>358535</v>
      </c>
      <c r="AI42" s="37"/>
      <c r="AJ42" s="37"/>
      <c r="AK42" s="37"/>
      <c r="AL42" s="37"/>
      <c r="AM42" s="11"/>
      <c r="AN42" s="11"/>
      <c r="AO42" s="77"/>
      <c r="AP42" s="78">
        <f t="shared" si="85"/>
        <v>-1672.2</v>
      </c>
      <c r="AQ42" s="111">
        <f t="shared" si="86"/>
        <v>0.72801000000000005</v>
      </c>
      <c r="AR42" s="110">
        <f t="shared" si="87"/>
        <v>0.72801000000000005</v>
      </c>
      <c r="AS42" s="105">
        <f t="shared" si="82"/>
        <v>4475.8</v>
      </c>
      <c r="AV42" s="105">
        <f t="shared" si="88"/>
        <v>4479.2</v>
      </c>
    </row>
    <row r="43" spans="1:48" ht="45.75" hidden="1" x14ac:dyDescent="0.3">
      <c r="A43" s="40">
        <v>27</v>
      </c>
      <c r="B43" s="58" t="s">
        <v>162</v>
      </c>
      <c r="C43" s="38">
        <f>SUMIFS('2020'!$P:$P,'2020'!$B:$B,'Для расчета ЗП'!$A43,'2020'!$G:$G,4)</f>
        <v>132</v>
      </c>
      <c r="D43" s="38"/>
      <c r="E43" s="38"/>
      <c r="F43" s="38"/>
      <c r="G43" s="38"/>
      <c r="H43" s="38"/>
      <c r="I43" s="38"/>
      <c r="J43" s="66">
        <f>ROUND((SUMIFS('2020'!$BL:$BL,'2020'!$B:$B,'Для расчета ЗП'!$A43,'2020'!$G:$G,4))/1000,1)</f>
        <v>9935.6</v>
      </c>
      <c r="K43" s="66">
        <f t="shared" si="89"/>
        <v>2041</v>
      </c>
      <c r="L43" s="37">
        <f>ROUND((SUMIFS('2020'!$AQ:$AQ,'2020'!$B:$B,'Для расчета ЗП'!$A43,'2020'!$G:$G,4)+SUMIFS('2020'!$BH:$BH,'2020'!$B:$B,'Для расчета ЗП'!$A43,'2020'!$G:$G,4))/1000,1)</f>
        <v>5301.1</v>
      </c>
      <c r="M43" s="37">
        <f>ROUND((SUMIFS('2020'!$BM:$BM,'2020'!$B:$B,'Для расчета ЗП'!$A43,'2020'!$G:$G,4)+SUMIFS('2020'!$CD:$CD,'2020'!$B:$B,'Для расчета ЗП'!$A43,'2020'!$G:$G,4))/1000,1)</f>
        <v>7342.1</v>
      </c>
      <c r="N43" s="66">
        <f t="shared" si="90"/>
        <v>510.2</v>
      </c>
      <c r="O43" s="37">
        <f>ROUND(SUMIFS('2020'!$BB:$BB,'2020'!$B:$B,'Для расчета ЗП'!$A43,'2020'!$G:$G,4)/1000,1)</f>
        <v>279.8</v>
      </c>
      <c r="P43" s="37">
        <f>ROUND(SUMIFS('2020'!$BX:$BX,'2020'!$B:$B,'Для расчета ЗП'!$A43,'2020'!$G:$G,4)/1000,1)</f>
        <v>790</v>
      </c>
      <c r="Q43" s="217"/>
      <c r="R43" s="156">
        <v>256.89999999999998</v>
      </c>
      <c r="S43" s="144">
        <f t="shared" si="83"/>
        <v>12743.7</v>
      </c>
      <c r="T43" s="37"/>
      <c r="U43" s="37"/>
      <c r="V43" s="170"/>
      <c r="W43" s="181"/>
      <c r="X43" s="181"/>
      <c r="Y43" s="37">
        <f t="shared" si="84"/>
        <v>9347.4</v>
      </c>
      <c r="Z43" s="11"/>
      <c r="AA43" s="11">
        <f>SUMIFS('2020'!$P:$P,'2020'!$B:$B,'Для расчета ЗП'!$A43,'2020'!$G:$G,4)</f>
        <v>132</v>
      </c>
      <c r="AB43" s="37">
        <f>SUMIFS('2020'!$BL:$BL,'2020'!$B:$B,'Для расчета ЗП'!$A43,'2020'!$G:$G,4)</f>
        <v>9935640</v>
      </c>
      <c r="AC43" s="37">
        <f t="shared" si="91"/>
        <v>2040931</v>
      </c>
      <c r="AD43" s="37">
        <f>SUMIFS('2020'!$AQ:$AQ,'2020'!$B:$B,'Для расчета ЗП'!$A43,'2020'!$G:$G,4)+SUMIFS('2020'!$BH:$BH,'2020'!$B:$B,'Для расчета ЗП'!$A43,'2020'!$G:$G,4)</f>
        <v>5301120</v>
      </c>
      <c r="AE43" s="37">
        <f>SUMIFS('2020'!$BM:$BM,'2020'!$B:$B,'Для расчета ЗП'!$A43,'2020'!$G:$G,4)+SUMIFS('2020'!$CD:$CD,'2020'!$B:$B,'Для расчета ЗП'!$A43,'2020'!$G:$G,4)</f>
        <v>7342051</v>
      </c>
      <c r="AF43" s="37">
        <f t="shared" si="92"/>
        <v>510148</v>
      </c>
      <c r="AG43" s="37">
        <f>SUMIFS('2020'!$BB:$BB,'2020'!$B:$B,'Для расчета ЗП'!$A43,'2020'!$G:$G,4)</f>
        <v>279840</v>
      </c>
      <c r="AH43" s="37">
        <f>SUMIFS('2020'!$BX:$BX,'2020'!$B:$B,'Для расчета ЗП'!$A43,'2020'!$G:$G,4)</f>
        <v>789988</v>
      </c>
      <c r="AI43" s="37"/>
      <c r="AJ43" s="37"/>
      <c r="AK43" s="37"/>
      <c r="AL43" s="37"/>
      <c r="AM43" s="11"/>
      <c r="AN43" s="11"/>
      <c r="AO43" s="77"/>
      <c r="AP43" s="78">
        <f t="shared" si="85"/>
        <v>-3396.3</v>
      </c>
      <c r="AQ43" s="111">
        <f t="shared" si="86"/>
        <v>0.72801000000000005</v>
      </c>
      <c r="AR43" s="110">
        <f t="shared" si="87"/>
        <v>0.72801000000000005</v>
      </c>
      <c r="AS43" s="105">
        <f t="shared" si="82"/>
        <v>9090.5</v>
      </c>
      <c r="AV43" s="105">
        <f t="shared" si="88"/>
        <v>9347.4</v>
      </c>
    </row>
    <row r="44" spans="1:48" ht="45.75" hidden="1" x14ac:dyDescent="0.3">
      <c r="A44" s="40">
        <v>28</v>
      </c>
      <c r="B44" s="58" t="s">
        <v>165</v>
      </c>
      <c r="C44" s="38">
        <f>SUMIFS('2020'!$P:$P,'2020'!$B:$B,'Для расчета ЗП'!$A44,'2020'!$G:$G,4)</f>
        <v>127</v>
      </c>
      <c r="D44" s="38"/>
      <c r="E44" s="38"/>
      <c r="F44" s="38"/>
      <c r="G44" s="38"/>
      <c r="H44" s="38"/>
      <c r="I44" s="38"/>
      <c r="J44" s="66">
        <f>ROUND((SUMIFS('2020'!$BL:$BL,'2020'!$B:$B,'Для расчета ЗП'!$A44,'2020'!$G:$G,4))/1000,1)</f>
        <v>9559.2999999999993</v>
      </c>
      <c r="K44" s="66">
        <f t="shared" si="89"/>
        <v>3830.4</v>
      </c>
      <c r="L44" s="37">
        <f>ROUND((SUMIFS('2020'!$AQ:$AQ,'2020'!$B:$B,'Для расчета ЗП'!$A44,'2020'!$G:$G,4)+SUMIFS('2020'!$BH:$BH,'2020'!$B:$B,'Для расчета ЗП'!$A44,'2020'!$G:$G,4))/1000,1)</f>
        <v>5100.3</v>
      </c>
      <c r="M44" s="37">
        <f>ROUND((SUMIFS('2020'!$BM:$BM,'2020'!$B:$B,'Для расчета ЗП'!$A44,'2020'!$G:$G,4)+SUMIFS('2020'!$CD:$CD,'2020'!$B:$B,'Для расчета ЗП'!$A44,'2020'!$G:$G,4))/1000,1)</f>
        <v>8930.7000000000007</v>
      </c>
      <c r="N44" s="66">
        <f t="shared" si="90"/>
        <v>1024.8</v>
      </c>
      <c r="O44" s="37">
        <f>ROUND(SUMIFS('2020'!$BB:$BB,'2020'!$B:$B,'Для расчета ЗП'!$A44,'2020'!$G:$G,4)/1000,1)</f>
        <v>269.2</v>
      </c>
      <c r="P44" s="37">
        <f>ROUND(SUMIFS('2020'!$BX:$BX,'2020'!$B:$B,'Для расчета ЗП'!$A44,'2020'!$G:$G,4)/1000,1)</f>
        <v>1294</v>
      </c>
      <c r="Q44" s="217"/>
      <c r="R44" s="156">
        <v>7900</v>
      </c>
      <c r="S44" s="144">
        <f t="shared" si="83"/>
        <v>22314.5</v>
      </c>
      <c r="T44" s="37"/>
      <c r="U44" s="37"/>
      <c r="V44" s="170"/>
      <c r="W44" s="181"/>
      <c r="X44" s="181"/>
      <c r="Y44" s="37">
        <f t="shared" si="84"/>
        <v>18393.900000000001</v>
      </c>
      <c r="Z44" s="11"/>
      <c r="AA44" s="11">
        <f>SUMIFS('2020'!$P:$P,'2020'!$B:$B,'Для расчета ЗП'!$A44,'2020'!$G:$G,4)</f>
        <v>127</v>
      </c>
      <c r="AB44" s="37">
        <f>SUMIFS('2020'!$BL:$BL,'2020'!$B:$B,'Для расчета ЗП'!$A44,'2020'!$G:$G,4)</f>
        <v>9559290</v>
      </c>
      <c r="AC44" s="37">
        <f t="shared" si="91"/>
        <v>3830340</v>
      </c>
      <c r="AD44" s="37">
        <f>SUMIFS('2020'!$AQ:$AQ,'2020'!$B:$B,'Для расчета ЗП'!$A44,'2020'!$G:$G,4)+SUMIFS('2020'!$BH:$BH,'2020'!$B:$B,'Для расчета ЗП'!$A44,'2020'!$G:$G,4)</f>
        <v>5100320</v>
      </c>
      <c r="AE44" s="37">
        <f>SUMIFS('2020'!$BM:$BM,'2020'!$B:$B,'Для расчета ЗП'!$A44,'2020'!$G:$G,4)+SUMIFS('2020'!$CD:$CD,'2020'!$B:$B,'Для расчета ЗП'!$A44,'2020'!$G:$G,4)</f>
        <v>8930660</v>
      </c>
      <c r="AF44" s="37">
        <f t="shared" si="92"/>
        <v>1024727</v>
      </c>
      <c r="AG44" s="37">
        <f>SUMIFS('2020'!$BB:$BB,'2020'!$B:$B,'Для расчета ЗП'!$A44,'2020'!$G:$G,4)</f>
        <v>269240</v>
      </c>
      <c r="AH44" s="37">
        <f>SUMIFS('2020'!$BX:$BX,'2020'!$B:$B,'Для расчета ЗП'!$A44,'2020'!$G:$G,4)</f>
        <v>1293967</v>
      </c>
      <c r="AI44" s="37"/>
      <c r="AJ44" s="37"/>
      <c r="AK44" s="37"/>
      <c r="AL44" s="37"/>
      <c r="AM44" s="11"/>
      <c r="AN44" s="11"/>
      <c r="AO44" s="77"/>
      <c r="AP44" s="78">
        <f t="shared" si="85"/>
        <v>-3920.6</v>
      </c>
      <c r="AQ44" s="111">
        <f t="shared" si="86"/>
        <v>0.72801000000000005</v>
      </c>
      <c r="AR44" s="110">
        <f t="shared" si="87"/>
        <v>0.72801000000000005</v>
      </c>
      <c r="AS44" s="105">
        <f t="shared" si="82"/>
        <v>10493.9</v>
      </c>
      <c r="AV44" s="105">
        <f t="shared" si="88"/>
        <v>18393.900000000001</v>
      </c>
    </row>
    <row r="45" spans="1:48" ht="45" hidden="1" x14ac:dyDescent="0.25">
      <c r="A45" s="40">
        <v>29</v>
      </c>
      <c r="B45" s="59" t="s">
        <v>159</v>
      </c>
      <c r="C45" s="62">
        <f>SUMIFS('2020'!$P:$P,'2020'!$B:$B,'Для расчета ЗП'!$A45,'2020'!$G:$G,4)</f>
        <v>119</v>
      </c>
      <c r="D45" s="62"/>
      <c r="E45" s="62"/>
      <c r="F45" s="62"/>
      <c r="G45" s="62"/>
      <c r="H45" s="62"/>
      <c r="I45" s="62"/>
      <c r="J45" s="66">
        <f>ROUND((SUMIFS('2020'!$BL:$BL,'2020'!$B:$B,'Для расчета ЗП'!$A45,'2020'!$G:$G,4))/1000,1)</f>
        <v>8957.1</v>
      </c>
      <c r="K45" s="72">
        <f t="shared" si="89"/>
        <v>1084.9000000000001</v>
      </c>
      <c r="L45" s="37">
        <f>ROUND((SUMIFS('2020'!$AQ:$AQ,'2020'!$B:$B,'Для расчета ЗП'!$A45,'2020'!$G:$G,4)+SUMIFS('2020'!$BH:$BH,'2020'!$B:$B,'Для расчета ЗП'!$A45,'2020'!$G:$G,4))/1000,1)</f>
        <v>4779</v>
      </c>
      <c r="M45" s="37">
        <f>ROUND((SUMIFS('2020'!$BM:$BM,'2020'!$B:$B,'Для расчета ЗП'!$A45,'2020'!$G:$G,4)+SUMIFS('2020'!$CD:$CD,'2020'!$B:$B,'Для расчета ЗП'!$A45,'2020'!$G:$G,4))/1000,1)</f>
        <v>5863.9</v>
      </c>
      <c r="N45" s="72">
        <f t="shared" si="90"/>
        <v>516.4</v>
      </c>
      <c r="O45" s="37">
        <f>ROUND(SUMIFS('2020'!$BB:$BB,'2020'!$B:$B,'Для расчета ЗП'!$A45,'2020'!$G:$G,4)/1000,1)</f>
        <v>252.3</v>
      </c>
      <c r="P45" s="37">
        <f>ROUND(SUMIFS('2020'!$BX:$BX,'2020'!$B:$B,'Для расчета ЗП'!$A45,'2020'!$G:$G,4)/1000,1)</f>
        <v>768.7</v>
      </c>
      <c r="Q45" s="63"/>
      <c r="R45" s="157">
        <v>0</v>
      </c>
      <c r="S45" s="148">
        <f t="shared" si="83"/>
        <v>10558.4</v>
      </c>
      <c r="T45" s="63"/>
      <c r="U45" s="63"/>
      <c r="V45" s="173"/>
      <c r="W45" s="185"/>
      <c r="X45" s="185"/>
      <c r="Y45" s="37">
        <f t="shared" si="84"/>
        <v>7686.6</v>
      </c>
      <c r="Z45" s="11"/>
      <c r="AA45" s="11">
        <f>SUMIFS('2020'!$P:$P,'2020'!$B:$B,'Для расчета ЗП'!$A45,'2020'!$G:$G,4)</f>
        <v>119</v>
      </c>
      <c r="AB45" s="37">
        <f>SUMIFS('2020'!$BL:$BL,'2020'!$B:$B,'Для расчета ЗП'!$A45,'2020'!$G:$G,4)</f>
        <v>8957130</v>
      </c>
      <c r="AC45" s="37">
        <f t="shared" si="91"/>
        <v>1084842</v>
      </c>
      <c r="AD45" s="37">
        <f>SUMIFS('2020'!$AQ:$AQ,'2020'!$B:$B,'Для расчета ЗП'!$A45,'2020'!$G:$G,4)+SUMIFS('2020'!$BH:$BH,'2020'!$B:$B,'Для расчета ЗП'!$A45,'2020'!$G:$G,4)</f>
        <v>4779040</v>
      </c>
      <c r="AE45" s="37">
        <f>SUMIFS('2020'!$BM:$BM,'2020'!$B:$B,'Для расчета ЗП'!$A45,'2020'!$G:$G,4)+SUMIFS('2020'!$CD:$CD,'2020'!$B:$B,'Для расчета ЗП'!$A45,'2020'!$G:$G,4)</f>
        <v>5863882</v>
      </c>
      <c r="AF45" s="37">
        <f t="shared" si="92"/>
        <v>516417</v>
      </c>
      <c r="AG45" s="37">
        <f>SUMIFS('2020'!$BB:$BB,'2020'!$B:$B,'Для расчета ЗП'!$A45,'2020'!$G:$G,4)</f>
        <v>252280</v>
      </c>
      <c r="AH45" s="37">
        <f>SUMIFS('2020'!$BX:$BX,'2020'!$B:$B,'Для расчета ЗП'!$A45,'2020'!$G:$G,4)</f>
        <v>768697</v>
      </c>
      <c r="AI45" s="37"/>
      <c r="AJ45" s="37"/>
      <c r="AK45" s="37"/>
      <c r="AL45" s="37"/>
      <c r="AM45" s="11"/>
      <c r="AN45" s="11"/>
      <c r="AO45" s="77"/>
      <c r="AP45" s="78">
        <f t="shared" si="85"/>
        <v>-2871.8</v>
      </c>
      <c r="AQ45" s="111">
        <f t="shared" si="86"/>
        <v>0.72801000000000005</v>
      </c>
      <c r="AR45" s="110">
        <f t="shared" si="87"/>
        <v>0.72801000000000005</v>
      </c>
      <c r="AS45" s="105">
        <f t="shared" si="82"/>
        <v>7686.6</v>
      </c>
      <c r="AV45" s="105">
        <f t="shared" si="88"/>
        <v>7686.6</v>
      </c>
    </row>
    <row r="46" spans="1:48" ht="60.75" hidden="1" x14ac:dyDescent="0.3">
      <c r="A46" s="57">
        <v>30</v>
      </c>
      <c r="B46" s="64" t="s">
        <v>163</v>
      </c>
      <c r="C46" s="38">
        <f>SUMIFS('2020'!$P:$P,'2020'!$B:$B,'Для расчета ЗП'!$A46,'2020'!$G:$G,4)</f>
        <v>187</v>
      </c>
      <c r="D46" s="38"/>
      <c r="E46" s="38"/>
      <c r="F46" s="38"/>
      <c r="G46" s="38"/>
      <c r="H46" s="38"/>
      <c r="I46" s="38"/>
      <c r="J46" s="66">
        <f>ROUND((SUMIFS('2020'!$BL:$BL,'2020'!$B:$B,'Для расчета ЗП'!$A46,'2020'!$G:$G,4))/1000,1)</f>
        <v>14075.5</v>
      </c>
      <c r="K46" s="66">
        <f t="shared" si="89"/>
        <v>8824.2000000000007</v>
      </c>
      <c r="L46" s="37">
        <f>ROUND((SUMIFS('2020'!$AQ:$AQ,'2020'!$B:$B,'Для расчета ЗП'!$A46,'2020'!$G:$G,4)+SUMIFS('2020'!$BH:$BH,'2020'!$B:$B,'Для расчета ЗП'!$A46,'2020'!$G:$G,4))/1000,1)</f>
        <v>7509.9</v>
      </c>
      <c r="M46" s="37">
        <f>ROUND((SUMIFS('2020'!$BM:$BM,'2020'!$B:$B,'Для расчета ЗП'!$A46,'2020'!$G:$G,4)+SUMIFS('2020'!$CD:$CD,'2020'!$B:$B,'Для расчета ЗП'!$A46,'2020'!$G:$G,4))/1000,1)</f>
        <v>16334.1</v>
      </c>
      <c r="N46" s="66">
        <f t="shared" si="90"/>
        <v>766</v>
      </c>
      <c r="O46" s="37">
        <f>ROUND(SUMIFS('2020'!$BB:$BB,'2020'!$B:$B,'Для расчета ЗП'!$A46,'2020'!$G:$G,4)/1000,1)</f>
        <v>396.4</v>
      </c>
      <c r="P46" s="37">
        <f>ROUND(SUMIFS('2020'!$BX:$BX,'2020'!$B:$B,'Для расчета ЗП'!$A46,'2020'!$G:$G,4)/1000,1)</f>
        <v>1162.4000000000001</v>
      </c>
      <c r="Q46" s="217"/>
      <c r="R46" s="156">
        <v>9244.4</v>
      </c>
      <c r="S46" s="144">
        <f t="shared" si="83"/>
        <v>32910.1</v>
      </c>
      <c r="T46" s="37"/>
      <c r="U46" s="37"/>
      <c r="V46" s="170"/>
      <c r="W46" s="181"/>
      <c r="X46" s="181"/>
      <c r="Y46" s="37">
        <f t="shared" si="84"/>
        <v>26473.3</v>
      </c>
      <c r="Z46" s="61"/>
      <c r="AA46" s="11">
        <f>SUMIFS('2020'!$P:$P,'2020'!$B:$B,'Для расчета ЗП'!$A46,'2020'!$G:$G,4)</f>
        <v>187</v>
      </c>
      <c r="AB46" s="37">
        <f>SUMIFS('2020'!$BL:$BL,'2020'!$B:$B,'Для расчета ЗП'!$A46,'2020'!$G:$G,4)</f>
        <v>14075490</v>
      </c>
      <c r="AC46" s="37">
        <f t="shared" si="91"/>
        <v>8824156</v>
      </c>
      <c r="AD46" s="37">
        <f>SUMIFS('2020'!$AQ:$AQ,'2020'!$B:$B,'Для расчета ЗП'!$A46,'2020'!$G:$G,4)+SUMIFS('2020'!$BH:$BH,'2020'!$B:$B,'Для расчета ЗП'!$A46,'2020'!$G:$G,4)</f>
        <v>7509920</v>
      </c>
      <c r="AE46" s="37">
        <f>SUMIFS('2020'!$BM:$BM,'2020'!$B:$B,'Для расчета ЗП'!$A46,'2020'!$G:$G,4)+SUMIFS('2020'!$CD:$CD,'2020'!$B:$B,'Для расчета ЗП'!$A46,'2020'!$G:$G,4)</f>
        <v>16334076</v>
      </c>
      <c r="AF46" s="37">
        <f t="shared" si="92"/>
        <v>765922</v>
      </c>
      <c r="AG46" s="37">
        <f>SUMIFS('2020'!$BB:$BB,'2020'!$B:$B,'Для расчета ЗП'!$A46,'2020'!$G:$G,4)</f>
        <v>396440</v>
      </c>
      <c r="AH46" s="37">
        <f>SUMIFS('2020'!$BX:$BX,'2020'!$B:$B,'Для расчета ЗП'!$A46,'2020'!$G:$G,4)</f>
        <v>1162362</v>
      </c>
      <c r="AI46" s="37"/>
      <c r="AJ46" s="37"/>
      <c r="AK46" s="37"/>
      <c r="AL46" s="37"/>
      <c r="AM46" s="11"/>
      <c r="AN46" s="11"/>
      <c r="AO46" s="77"/>
      <c r="AP46" s="78">
        <f t="shared" si="85"/>
        <v>-6436.8</v>
      </c>
      <c r="AQ46" s="111">
        <f t="shared" si="86"/>
        <v>0.72801000000000005</v>
      </c>
      <c r="AR46" s="110">
        <f t="shared" si="87"/>
        <v>0.72801000000000005</v>
      </c>
      <c r="AS46" s="105">
        <f t="shared" si="82"/>
        <v>17228.900000000001</v>
      </c>
      <c r="AV46" s="105">
        <f t="shared" si="88"/>
        <v>26473.3</v>
      </c>
    </row>
    <row r="47" spans="1:48" s="44" customFormat="1" hidden="1" x14ac:dyDescent="0.25">
      <c r="B47" s="73" t="s">
        <v>168</v>
      </c>
      <c r="C47" s="71">
        <f>SUM(C33:C46)</f>
        <v>3529</v>
      </c>
      <c r="D47" s="71"/>
      <c r="E47" s="71"/>
      <c r="F47" s="71"/>
      <c r="G47" s="71"/>
      <c r="H47" s="71"/>
      <c r="I47" s="71"/>
      <c r="J47" s="72">
        <f t="shared" ref="J47:Y47" si="93">SUM(J33:J46)</f>
        <v>253208.2</v>
      </c>
      <c r="K47" s="72">
        <f t="shared" si="93"/>
        <v>68449</v>
      </c>
      <c r="L47" s="72">
        <f t="shared" si="93"/>
        <v>136185.20000000001</v>
      </c>
      <c r="M47" s="72">
        <f t="shared" si="93"/>
        <v>204634.2</v>
      </c>
      <c r="N47" s="72">
        <f t="shared" si="93"/>
        <v>10967</v>
      </c>
      <c r="O47" s="72">
        <f t="shared" si="93"/>
        <v>7106.1</v>
      </c>
      <c r="P47" s="72">
        <f t="shared" si="93"/>
        <v>18073.099999999999</v>
      </c>
      <c r="Q47" s="72"/>
      <c r="R47" s="72">
        <f>SUM(R33:R46)</f>
        <v>59322.8</v>
      </c>
      <c r="S47" s="135">
        <f>SUM(S33:S46)</f>
        <v>391947</v>
      </c>
      <c r="T47" s="72"/>
      <c r="U47" s="72"/>
      <c r="V47" s="72"/>
      <c r="W47" s="177"/>
      <c r="X47" s="177"/>
      <c r="Y47" s="72">
        <f t="shared" si="93"/>
        <v>301476.90000000002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P47" s="78">
        <f t="shared" si="85"/>
        <v>-90470.1</v>
      </c>
      <c r="AR47" s="110">
        <f t="shared" si="87"/>
        <v>0.72801000000000005</v>
      </c>
      <c r="AS47" s="105">
        <f t="shared" si="82"/>
        <v>242154.1</v>
      </c>
      <c r="AV47" s="105">
        <f t="shared" si="88"/>
        <v>301476.90000000002</v>
      </c>
    </row>
    <row r="48" spans="1:48" s="44" customFormat="1" hidden="1" x14ac:dyDescent="0.25">
      <c r="A48" s="41"/>
      <c r="B48" s="74" t="s">
        <v>170</v>
      </c>
      <c r="C48" s="65">
        <f>SUM(C37:C46)</f>
        <v>2129</v>
      </c>
      <c r="D48" s="65"/>
      <c r="E48" s="65"/>
      <c r="F48" s="65"/>
      <c r="G48" s="65"/>
      <c r="H48" s="65"/>
      <c r="I48" s="65"/>
      <c r="J48" s="66">
        <f t="shared" ref="J48:Y48" si="94">SUM(J37:J46)</f>
        <v>154084.79999999999</v>
      </c>
      <c r="K48" s="66">
        <f t="shared" si="94"/>
        <v>46725</v>
      </c>
      <c r="L48" s="66">
        <f t="shared" si="94"/>
        <v>82368.100000000006</v>
      </c>
      <c r="M48" s="66">
        <f t="shared" si="94"/>
        <v>129093.1</v>
      </c>
      <c r="N48" s="66">
        <f t="shared" si="94"/>
        <v>7716.6</v>
      </c>
      <c r="O48" s="66">
        <f t="shared" si="94"/>
        <v>4328.8999999999996</v>
      </c>
      <c r="P48" s="66">
        <f t="shared" si="94"/>
        <v>12045.5</v>
      </c>
      <c r="Q48" s="66"/>
      <c r="R48" s="66">
        <f t="shared" si="94"/>
        <v>59322.8</v>
      </c>
      <c r="S48" s="136">
        <f t="shared" si="94"/>
        <v>267849.2</v>
      </c>
      <c r="T48" s="66"/>
      <c r="U48" s="66"/>
      <c r="V48" s="66"/>
      <c r="W48" s="178"/>
      <c r="X48" s="178"/>
      <c r="Y48" s="66">
        <f t="shared" si="94"/>
        <v>211132.3</v>
      </c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37">
        <f t="shared" si="85"/>
        <v>-56716.9</v>
      </c>
      <c r="AR48" s="110">
        <f t="shared" si="87"/>
        <v>0.72801000000000005</v>
      </c>
      <c r="AS48" s="105">
        <f t="shared" si="82"/>
        <v>151809.5</v>
      </c>
    </row>
    <row r="49" spans="1:45" s="44" customFormat="1" hidden="1" x14ac:dyDescent="0.25">
      <c r="A49" s="41"/>
      <c r="B49" s="74" t="s">
        <v>169</v>
      </c>
      <c r="C49" s="65">
        <f>SUM(C33:C36)</f>
        <v>1400</v>
      </c>
      <c r="D49" s="65"/>
      <c r="E49" s="65"/>
      <c r="F49" s="65"/>
      <c r="G49" s="65"/>
      <c r="H49" s="65"/>
      <c r="I49" s="65"/>
      <c r="J49" s="66">
        <f t="shared" ref="J49:Y49" si="95">SUM(J33:J36)</f>
        <v>99123.4</v>
      </c>
      <c r="K49" s="66">
        <f t="shared" si="95"/>
        <v>21724</v>
      </c>
      <c r="L49" s="66">
        <f t="shared" si="95"/>
        <v>53817.1</v>
      </c>
      <c r="M49" s="66">
        <f t="shared" si="95"/>
        <v>75541.100000000006</v>
      </c>
      <c r="N49" s="66">
        <f t="shared" si="95"/>
        <v>3250.4</v>
      </c>
      <c r="O49" s="66">
        <f t="shared" si="95"/>
        <v>2777.2</v>
      </c>
      <c r="P49" s="66">
        <f t="shared" si="95"/>
        <v>6027.6</v>
      </c>
      <c r="Q49" s="66"/>
      <c r="R49" s="66">
        <f>SUM(R33:R36)</f>
        <v>0</v>
      </c>
      <c r="S49" s="136">
        <f t="shared" si="95"/>
        <v>124097.8</v>
      </c>
      <c r="T49" s="66"/>
      <c r="U49" s="66"/>
      <c r="V49" s="66"/>
      <c r="W49" s="178"/>
      <c r="X49" s="178"/>
      <c r="Y49" s="66">
        <f t="shared" si="95"/>
        <v>90344.6</v>
      </c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37">
        <f t="shared" si="85"/>
        <v>-33753.199999999997</v>
      </c>
      <c r="AR49" s="110">
        <f t="shared" si="87"/>
        <v>0.72801000000000005</v>
      </c>
      <c r="AS49" s="105">
        <f t="shared" si="82"/>
        <v>90344.6</v>
      </c>
    </row>
    <row r="50" spans="1:45" s="44" customFormat="1" hidden="1" x14ac:dyDescent="0.25">
      <c r="B50" s="67"/>
      <c r="C50" s="68"/>
      <c r="D50" s="68"/>
      <c r="E50" s="68"/>
      <c r="F50" s="68"/>
      <c r="G50" s="68"/>
      <c r="H50" s="68"/>
      <c r="I50" s="68"/>
      <c r="J50" s="69"/>
      <c r="K50" s="69"/>
      <c r="L50" s="69"/>
      <c r="M50" s="69"/>
      <c r="N50" s="69"/>
      <c r="O50" s="69"/>
      <c r="P50" s="69"/>
      <c r="Q50" s="69"/>
      <c r="R50" s="70"/>
      <c r="S50" s="137"/>
      <c r="T50" s="69"/>
      <c r="U50" s="69"/>
      <c r="V50" s="69"/>
      <c r="W50" s="179"/>
      <c r="X50" s="179"/>
      <c r="Y50" s="69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P50" s="81"/>
    </row>
    <row r="51" spans="1:45" ht="30" hidden="1" x14ac:dyDescent="0.25">
      <c r="R51" s="158" t="s">
        <v>138</v>
      </c>
      <c r="S51" s="145">
        <f>242154.2+R47</f>
        <v>301477</v>
      </c>
      <c r="T51" s="46"/>
      <c r="U51" s="46"/>
      <c r="V51" s="174"/>
      <c r="W51" s="182"/>
      <c r="X51" s="182"/>
      <c r="Y51" s="78"/>
      <c r="Z51" s="11"/>
      <c r="AA51" s="11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11"/>
      <c r="AN51" s="11"/>
      <c r="AO51" s="11"/>
      <c r="AP51" s="78"/>
    </row>
    <row r="52" spans="1:45" ht="30" x14ac:dyDescent="0.25">
      <c r="R52" s="155" t="s">
        <v>139</v>
      </c>
      <c r="S52" s="146">
        <f>S47-S51</f>
        <v>90470</v>
      </c>
      <c r="T52" s="48"/>
      <c r="U52" s="48"/>
      <c r="V52" s="169"/>
      <c r="W52" s="183"/>
      <c r="X52" s="183"/>
      <c r="Y52" s="80">
        <f>(S51-R47)/(S47-R47)</f>
        <v>0.72801137139000005</v>
      </c>
      <c r="Z52" s="11"/>
      <c r="AA52" s="11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11"/>
      <c r="AN52" s="11"/>
      <c r="AO52" s="11"/>
      <c r="AP52" s="78"/>
    </row>
    <row r="55" spans="1:45" x14ac:dyDescent="0.25">
      <c r="R55" s="216">
        <f>R48-59322.8</f>
        <v>0</v>
      </c>
    </row>
  </sheetData>
  <mergeCells count="10">
    <mergeCell ref="ER1:EV1"/>
    <mergeCell ref="BE1:EQ1"/>
    <mergeCell ref="C29:AP29"/>
    <mergeCell ref="A30:A32"/>
    <mergeCell ref="B30:B32"/>
    <mergeCell ref="D2:E2"/>
    <mergeCell ref="F2:G2"/>
    <mergeCell ref="H2:I2"/>
    <mergeCell ref="A1:A4"/>
    <mergeCell ref="C1:BD1"/>
  </mergeCells>
  <pageMargins left="0.7" right="0.7" top="0.75" bottom="0.75" header="0.3" footer="0.3"/>
  <pageSetup paperSize="8" scale="5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13"/>
  <sheetViews>
    <sheetView workbookViewId="0">
      <selection activeCell="O5" sqref="O5"/>
    </sheetView>
  </sheetViews>
  <sheetFormatPr defaultColWidth="9.140625" defaultRowHeight="12.75" x14ac:dyDescent="0.2"/>
  <cols>
    <col min="1" max="1" width="5.7109375" style="120" customWidth="1"/>
    <col min="2" max="2" width="6.42578125" style="120" customWidth="1"/>
    <col min="3" max="3" width="5" style="120" customWidth="1"/>
    <col min="4" max="5" width="4.5703125" style="120" customWidth="1"/>
    <col min="6" max="6" width="6" style="120" customWidth="1"/>
    <col min="7" max="7" width="4.85546875" style="120" customWidth="1"/>
    <col min="8" max="8" width="12.28515625" style="120" customWidth="1"/>
    <col min="9" max="9" width="44.85546875" style="120" customWidth="1"/>
    <col min="10" max="10" width="12.28515625" style="120" customWidth="1"/>
    <col min="11" max="11" width="10.140625" style="120" customWidth="1"/>
    <col min="12" max="14" width="9.140625" style="120"/>
    <col min="15" max="15" width="11.85546875" style="120" customWidth="1"/>
    <col min="16" max="16" width="13.5703125" style="120" customWidth="1"/>
    <col min="17" max="17" width="12.85546875" style="120" customWidth="1"/>
    <col min="18" max="18" width="9.140625" style="120"/>
    <col min="19" max="19" width="17" style="120" customWidth="1"/>
    <col min="20" max="20" width="15.7109375" style="120" bestFit="1" customWidth="1"/>
    <col min="21" max="21" width="15.28515625" style="120" customWidth="1"/>
    <col min="22" max="16384" width="9.140625" style="120"/>
  </cols>
  <sheetData>
    <row r="1" spans="1:21" ht="15" x14ac:dyDescent="0.2">
      <c r="A1" s="795" t="s">
        <v>190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</row>
    <row r="2" spans="1:21" x14ac:dyDescent="0.2">
      <c r="A2" s="794" t="s">
        <v>191</v>
      </c>
      <c r="B2" s="794"/>
      <c r="C2" s="794"/>
      <c r="D2" s="794"/>
      <c r="E2" s="794"/>
      <c r="F2" s="794"/>
      <c r="G2" s="794"/>
      <c r="H2" s="794" t="s">
        <v>192</v>
      </c>
      <c r="I2" s="794" t="s">
        <v>193</v>
      </c>
      <c r="J2" s="794" t="s">
        <v>194</v>
      </c>
      <c r="K2" s="794" t="s">
        <v>195</v>
      </c>
      <c r="L2" s="794" t="s">
        <v>196</v>
      </c>
      <c r="M2" s="794"/>
      <c r="N2" s="794"/>
      <c r="O2" s="794" t="s">
        <v>197</v>
      </c>
      <c r="P2" s="794"/>
      <c r="Q2" s="794"/>
      <c r="S2" s="794" t="s">
        <v>197</v>
      </c>
      <c r="T2" s="794"/>
      <c r="U2" s="794"/>
    </row>
    <row r="3" spans="1:21" x14ac:dyDescent="0.2">
      <c r="A3" s="121" t="s">
        <v>198</v>
      </c>
      <c r="B3" s="122" t="s">
        <v>199</v>
      </c>
      <c r="C3" s="121" t="s">
        <v>200</v>
      </c>
      <c r="D3" s="121" t="s">
        <v>201</v>
      </c>
      <c r="E3" s="121" t="s">
        <v>202</v>
      </c>
      <c r="F3" s="121" t="s">
        <v>203</v>
      </c>
      <c r="G3" s="121" t="s">
        <v>204</v>
      </c>
      <c r="H3" s="794"/>
      <c r="I3" s="794"/>
      <c r="J3" s="794"/>
      <c r="K3" s="794"/>
      <c r="L3" s="122">
        <v>2018</v>
      </c>
      <c r="M3" s="122">
        <v>2019</v>
      </c>
      <c r="N3" s="122">
        <v>2020</v>
      </c>
      <c r="O3" s="122">
        <v>2018</v>
      </c>
      <c r="P3" s="122">
        <v>2019</v>
      </c>
      <c r="Q3" s="122">
        <v>2020</v>
      </c>
      <c r="S3" s="122">
        <v>2018</v>
      </c>
      <c r="T3" s="122">
        <v>2019</v>
      </c>
      <c r="U3" s="122">
        <v>2020</v>
      </c>
    </row>
    <row r="4" spans="1:21" ht="38.25" x14ac:dyDescent="0.2">
      <c r="A4" s="123" t="s">
        <v>205</v>
      </c>
      <c r="B4" s="124" t="s">
        <v>206</v>
      </c>
      <c r="C4" s="123" t="s">
        <v>207</v>
      </c>
      <c r="D4" s="123">
        <v>1</v>
      </c>
      <c r="E4" s="123" t="s">
        <v>208</v>
      </c>
      <c r="F4" s="123">
        <v>90059</v>
      </c>
      <c r="G4" s="123">
        <v>611</v>
      </c>
      <c r="H4" s="125" t="s">
        <v>209</v>
      </c>
      <c r="I4" s="125" t="s">
        <v>7</v>
      </c>
      <c r="J4" s="125" t="s">
        <v>210</v>
      </c>
      <c r="K4" s="125" t="s">
        <v>211</v>
      </c>
      <c r="L4" s="126">
        <v>20053</v>
      </c>
      <c r="M4" s="126">
        <v>20053</v>
      </c>
      <c r="N4" s="126">
        <v>20053</v>
      </c>
      <c r="O4" s="131" t="e">
        <f>ROUND(S4/1000*'Свод 2020'!#REF!,1)+0.2</f>
        <v>#REF!</v>
      </c>
      <c r="P4" s="131" t="e">
        <f>ROUND(T4/1000*#REF!,1)+3.1</f>
        <v>#REF!</v>
      </c>
      <c r="Q4" s="131" t="e">
        <f>ROUND(U4/1000*#REF!,1)+0.2</f>
        <v>#REF!</v>
      </c>
      <c r="R4" s="128">
        <f>SUMIF('2020'!G:G,1,'2020'!P:P)</f>
        <v>20845</v>
      </c>
      <c r="S4" s="130">
        <f>SUMIF('2020'!G:G,1,'2020'!CH:CH)</f>
        <v>3211760504.1199999</v>
      </c>
      <c r="T4" s="130" t="e">
        <f>SUMIF(#REF!,1,#REF!)</f>
        <v>#REF!</v>
      </c>
      <c r="U4" s="130" t="e">
        <f>SUMIF(#REF!,1,#REF!)</f>
        <v>#REF!</v>
      </c>
    </row>
    <row r="5" spans="1:21" ht="38.25" x14ac:dyDescent="0.2">
      <c r="A5" s="123" t="s">
        <v>205</v>
      </c>
      <c r="B5" s="124" t="s">
        <v>206</v>
      </c>
      <c r="C5" s="123" t="s">
        <v>207</v>
      </c>
      <c r="D5" s="123">
        <v>1</v>
      </c>
      <c r="E5" s="123" t="s">
        <v>208</v>
      </c>
      <c r="F5" s="123">
        <v>90059</v>
      </c>
      <c r="G5" s="123">
        <v>611</v>
      </c>
      <c r="H5" s="125" t="s">
        <v>212</v>
      </c>
      <c r="I5" s="125" t="s">
        <v>12</v>
      </c>
      <c r="J5" s="125" t="s">
        <v>210</v>
      </c>
      <c r="K5" s="125" t="s">
        <v>211</v>
      </c>
      <c r="L5" s="126">
        <v>2599</v>
      </c>
      <c r="M5" s="126">
        <v>2599</v>
      </c>
      <c r="N5" s="126">
        <v>2599</v>
      </c>
      <c r="O5" s="131" t="e">
        <f>ROUND(S5/1000*'Свод 2020'!#REF!,1)</f>
        <v>#REF!</v>
      </c>
      <c r="P5" s="131" t="e">
        <f>ROUND(T5/1000*#REF!,1)</f>
        <v>#REF!</v>
      </c>
      <c r="Q5" s="131" t="e">
        <f>ROUND(U5/1000*#REF!,1)+0.1</f>
        <v>#REF!</v>
      </c>
      <c r="R5" s="128">
        <f>SUMIF('2020'!G:G,2,'2020'!P:P)</f>
        <v>2690</v>
      </c>
      <c r="S5" s="130">
        <f>SUMIF('2020'!G:G,2,'2020'!CH:CH)</f>
        <v>442490466.39999998</v>
      </c>
      <c r="T5" s="130" t="e">
        <f>SUMIF(#REF!,2,#REF!)</f>
        <v>#REF!</v>
      </c>
      <c r="U5" s="130" t="e">
        <f>SUMIF(#REF!,2,#REF!)</f>
        <v>#REF!</v>
      </c>
    </row>
    <row r="6" spans="1:21" ht="51" x14ac:dyDescent="0.2">
      <c r="A6" s="123" t="s">
        <v>205</v>
      </c>
      <c r="B6" s="124" t="s">
        <v>206</v>
      </c>
      <c r="C6" s="123" t="s">
        <v>207</v>
      </c>
      <c r="D6" s="123">
        <v>1</v>
      </c>
      <c r="E6" s="123" t="s">
        <v>208</v>
      </c>
      <c r="F6" s="123">
        <v>90059</v>
      </c>
      <c r="G6" s="123">
        <v>611</v>
      </c>
      <c r="H6" s="125" t="s">
        <v>213</v>
      </c>
      <c r="I6" s="125" t="s">
        <v>14</v>
      </c>
      <c r="J6" s="125" t="s">
        <v>210</v>
      </c>
      <c r="K6" s="125" t="s">
        <v>211</v>
      </c>
      <c r="L6" s="126">
        <v>291</v>
      </c>
      <c r="M6" s="126">
        <v>291</v>
      </c>
      <c r="N6" s="126">
        <v>291</v>
      </c>
      <c r="O6" s="131" t="e">
        <f>ROUND(S6/1000*'Свод 2020'!#REF!,1)</f>
        <v>#REF!</v>
      </c>
      <c r="P6" s="131" t="e">
        <f>ROUND(T6/1000*#REF!,1)</f>
        <v>#REF!</v>
      </c>
      <c r="Q6" s="131" t="e">
        <f>ROUND(U6/1000*#REF!,1)+0.2</f>
        <v>#REF!</v>
      </c>
      <c r="R6" s="128">
        <f>SUMIF('2020'!G:G,3,'2020'!P:P)</f>
        <v>292</v>
      </c>
      <c r="S6" s="130">
        <f>SUMIF('2020'!G:G,3,'2020'!CH:CH)</f>
        <v>69909142</v>
      </c>
      <c r="T6" s="130" t="e">
        <f>SUMIF(#REF!,3,#REF!)</f>
        <v>#REF!</v>
      </c>
      <c r="U6" s="130" t="e">
        <f>SUMIF(#REF!,3,#REF!)</f>
        <v>#REF!</v>
      </c>
    </row>
    <row r="7" spans="1:21" ht="51" x14ac:dyDescent="0.2">
      <c r="A7" s="123" t="s">
        <v>205</v>
      </c>
      <c r="B7" s="124" t="s">
        <v>214</v>
      </c>
      <c r="C7" s="123" t="s">
        <v>207</v>
      </c>
      <c r="D7" s="123">
        <v>1</v>
      </c>
      <c r="E7" s="123" t="s">
        <v>207</v>
      </c>
      <c r="F7" s="123">
        <v>90059</v>
      </c>
      <c r="G7" s="123">
        <v>611</v>
      </c>
      <c r="H7" s="125" t="s">
        <v>215</v>
      </c>
      <c r="I7" s="125" t="s">
        <v>216</v>
      </c>
      <c r="J7" s="125" t="s">
        <v>210</v>
      </c>
      <c r="K7" s="125" t="s">
        <v>211</v>
      </c>
      <c r="L7" s="126">
        <v>1241</v>
      </c>
      <c r="M7" s="126">
        <v>1241</v>
      </c>
      <c r="N7" s="126">
        <v>1241</v>
      </c>
      <c r="O7" s="131">
        <f>ROUND(S7/1000*'Свод 2020'!AA$63,1)+0.1</f>
        <v>93220.4</v>
      </c>
      <c r="P7" s="131" t="e">
        <f>ROUND(T7/1000*#REF!,1)-0.3</f>
        <v>#REF!</v>
      </c>
      <c r="Q7" s="131" t="e">
        <f>ROUND(U7/1000*#REF!,1)+0.1</f>
        <v>#REF!</v>
      </c>
      <c r="R7" s="128">
        <f>SUMIFS('2020'!P:P,'2020'!G:G,4,'2020'!A:A,1)</f>
        <v>1427</v>
      </c>
      <c r="S7" s="130">
        <f>SUMIFS('2020'!CH:CH,'2020'!G:G,4,'2020'!A:A,1)</f>
        <v>128845030</v>
      </c>
      <c r="T7" s="130" t="e">
        <f>SUMIFS(#REF!,#REF!,4,#REF!,1)</f>
        <v>#REF!</v>
      </c>
      <c r="U7" s="130" t="e">
        <f>SUMIFS(#REF!,#REF!,4,#REF!,1)</f>
        <v>#REF!</v>
      </c>
    </row>
    <row r="8" spans="1:21" x14ac:dyDescent="0.2">
      <c r="A8" s="123" t="s">
        <v>205</v>
      </c>
      <c r="B8" s="124" t="s">
        <v>206</v>
      </c>
      <c r="C8" s="123" t="s">
        <v>207</v>
      </c>
      <c r="D8" s="123">
        <v>1</v>
      </c>
      <c r="E8" s="123" t="s">
        <v>208</v>
      </c>
      <c r="F8" s="123">
        <v>90059</v>
      </c>
      <c r="G8" s="123">
        <v>611</v>
      </c>
      <c r="H8" s="125"/>
      <c r="I8" s="125" t="s">
        <v>217</v>
      </c>
      <c r="J8" s="125"/>
      <c r="K8" s="125"/>
      <c r="L8" s="126"/>
      <c r="M8" s="126"/>
      <c r="N8" s="126"/>
      <c r="O8" s="127">
        <v>638547.30000000005</v>
      </c>
      <c r="P8" s="127">
        <v>638547.30000000005</v>
      </c>
      <c r="Q8" s="127">
        <v>638547.30000000005</v>
      </c>
      <c r="R8" s="128"/>
      <c r="S8" s="130"/>
      <c r="T8" s="130"/>
      <c r="U8" s="130"/>
    </row>
    <row r="9" spans="1:21" ht="51" x14ac:dyDescent="0.2">
      <c r="A9" s="123" t="s">
        <v>205</v>
      </c>
      <c r="B9" s="124" t="s">
        <v>218</v>
      </c>
      <c r="C9" s="123" t="s">
        <v>207</v>
      </c>
      <c r="D9" s="123">
        <v>1</v>
      </c>
      <c r="E9" s="123" t="s">
        <v>208</v>
      </c>
      <c r="F9" s="123">
        <v>90059</v>
      </c>
      <c r="G9" s="123">
        <v>611</v>
      </c>
      <c r="H9" s="125" t="s">
        <v>219</v>
      </c>
      <c r="I9" s="125" t="s">
        <v>220</v>
      </c>
      <c r="J9" s="125" t="s">
        <v>221</v>
      </c>
      <c r="K9" s="125" t="s">
        <v>222</v>
      </c>
      <c r="L9" s="126">
        <v>56</v>
      </c>
      <c r="M9" s="126">
        <v>56</v>
      </c>
      <c r="N9" s="126">
        <v>56</v>
      </c>
      <c r="O9" s="127">
        <v>71145.600000000006</v>
      </c>
      <c r="P9" s="127">
        <v>68820.899999999994</v>
      </c>
      <c r="Q9" s="127">
        <v>71428.399999999994</v>
      </c>
      <c r="R9" s="128"/>
      <c r="S9" s="130"/>
      <c r="T9" s="130"/>
      <c r="U9" s="130"/>
    </row>
    <row r="10" spans="1:21" ht="51" x14ac:dyDescent="0.2">
      <c r="A10" s="123" t="s">
        <v>205</v>
      </c>
      <c r="B10" s="124" t="s">
        <v>214</v>
      </c>
      <c r="C10" s="123" t="s">
        <v>207</v>
      </c>
      <c r="D10" s="123">
        <v>1</v>
      </c>
      <c r="E10" s="123" t="s">
        <v>207</v>
      </c>
      <c r="F10" s="123">
        <v>90059</v>
      </c>
      <c r="G10" s="123">
        <v>611</v>
      </c>
      <c r="H10" s="125" t="s">
        <v>215</v>
      </c>
      <c r="I10" s="125" t="s">
        <v>223</v>
      </c>
      <c r="J10" s="125" t="s">
        <v>210</v>
      </c>
      <c r="K10" s="125" t="s">
        <v>211</v>
      </c>
      <c r="L10" s="126">
        <v>2265</v>
      </c>
      <c r="M10" s="126">
        <v>2265</v>
      </c>
      <c r="N10" s="126">
        <v>2265</v>
      </c>
      <c r="O10" s="131">
        <f>ROUND(S10/1000*'Свод 2020'!AA$63,1)</f>
        <v>0</v>
      </c>
      <c r="P10" s="131" t="e">
        <f>ROUND(T10/1000*#REF!,1)</f>
        <v>#REF!</v>
      </c>
      <c r="Q10" s="131" t="e">
        <f>ROUND(U10/1000*#REF!,1)</f>
        <v>#REF!</v>
      </c>
      <c r="R10" s="128">
        <f>SUMIFS('2020'!P:P,'2020'!G:G,4,'2020'!A:A,0)</f>
        <v>0</v>
      </c>
      <c r="S10" s="130">
        <f>SUMIFS('2020'!CH:CH,'2020'!G:G,4,'2020'!A:A,0)</f>
        <v>0</v>
      </c>
      <c r="T10" s="130" t="e">
        <f>SUMIFS(#REF!,#REF!,4,#REF!,0)</f>
        <v>#REF!</v>
      </c>
      <c r="U10" s="130" t="e">
        <f>SUMIFS(#REF!,#REF!,4,#REF!,0)</f>
        <v>#REF!</v>
      </c>
    </row>
    <row r="11" spans="1:21" x14ac:dyDescent="0.2">
      <c r="A11" s="123" t="s">
        <v>205</v>
      </c>
      <c r="B11" s="124" t="s">
        <v>214</v>
      </c>
      <c r="C11" s="123" t="s">
        <v>207</v>
      </c>
      <c r="D11" s="123">
        <v>1</v>
      </c>
      <c r="E11" s="123" t="s">
        <v>207</v>
      </c>
      <c r="F11" s="123">
        <v>90059</v>
      </c>
      <c r="G11" s="123">
        <v>611</v>
      </c>
      <c r="H11" s="128"/>
      <c r="I11" s="125" t="s">
        <v>217</v>
      </c>
      <c r="J11" s="128"/>
      <c r="K11" s="128"/>
      <c r="L11" s="128"/>
      <c r="M11" s="128"/>
      <c r="N11" s="128"/>
      <c r="O11" s="129">
        <v>59322.8</v>
      </c>
      <c r="P11" s="129">
        <v>59322.8</v>
      </c>
      <c r="Q11" s="129">
        <v>59322.8</v>
      </c>
      <c r="R11" s="128"/>
    </row>
    <row r="13" spans="1:21" x14ac:dyDescent="0.2">
      <c r="O13" s="120" t="e">
        <f>'Свод 2020'!#REF!</f>
        <v>#REF!</v>
      </c>
      <c r="P13" s="132" t="e">
        <f>#REF!</f>
        <v>#REF!</v>
      </c>
      <c r="Q13" s="132" t="e">
        <f>#REF!</f>
        <v>#REF!</v>
      </c>
    </row>
  </sheetData>
  <mergeCells count="9">
    <mergeCell ref="S2:U2"/>
    <mergeCell ref="A1:Q1"/>
    <mergeCell ref="A2:G2"/>
    <mergeCell ref="H2:H3"/>
    <mergeCell ref="I2:I3"/>
    <mergeCell ref="J2:J3"/>
    <mergeCell ref="K2:K3"/>
    <mergeCell ref="L2:N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 filterMode="1"/>
  <dimension ref="A1:AVR463"/>
  <sheetViews>
    <sheetView zoomScale="70" zoomScaleNormal="70" workbookViewId="0">
      <pane xSplit="16" ySplit="3" topLeftCell="Q51" activePane="bottomRight" state="frozen"/>
      <selection pane="topRight" activeCell="P1" sqref="P1"/>
      <selection pane="bottomLeft" activeCell="A4" sqref="A4"/>
      <selection pane="bottomRight" activeCell="C51" sqref="C51"/>
    </sheetView>
  </sheetViews>
  <sheetFormatPr defaultColWidth="8.85546875" defaultRowHeight="30" customHeight="1" x14ac:dyDescent="0.25"/>
  <cols>
    <col min="1" max="1" width="5.7109375" style="639" customWidth="1"/>
    <col min="2" max="2" width="7.5703125" style="639" customWidth="1"/>
    <col min="3" max="3" width="12.85546875" style="639" customWidth="1"/>
    <col min="4" max="4" width="43" style="4" customWidth="1"/>
    <col min="5" max="5" width="30.85546875" style="4" customWidth="1"/>
    <col min="6" max="6" width="14.5703125" style="639" customWidth="1"/>
    <col min="7" max="7" width="7.5703125" style="639" customWidth="1"/>
    <col min="8" max="8" width="8.85546875" style="612" customWidth="1"/>
    <col min="9" max="9" width="7.42578125" style="639" customWidth="1"/>
    <col min="10" max="10" width="21.5703125" style="4" customWidth="1"/>
    <col min="11" max="11" width="5.85546875" style="639" customWidth="1"/>
    <col min="12" max="12" width="5.85546875" style="679" customWidth="1"/>
    <col min="13" max="13" width="27.28515625" style="5" customWidth="1"/>
    <col min="14" max="14" width="15.28515625" style="4" customWidth="1"/>
    <col min="15" max="15" width="3.85546875" style="639" customWidth="1"/>
    <col min="16" max="18" width="11.42578125" style="630" customWidth="1"/>
    <col min="19" max="20" width="11.42578125" style="667" customWidth="1"/>
    <col min="21" max="21" width="15" style="4" customWidth="1"/>
    <col min="22" max="22" width="15.5703125" style="4" customWidth="1"/>
    <col min="23" max="23" width="13.85546875" style="4" customWidth="1"/>
    <col min="24" max="24" width="14.140625" style="4" customWidth="1"/>
    <col min="25" max="25" width="12.7109375" style="4" customWidth="1"/>
    <col min="26" max="26" width="13.7109375" style="4" customWidth="1"/>
    <col min="27" max="27" width="14.140625" style="4" customWidth="1"/>
    <col min="28" max="28" width="12.7109375" style="4" customWidth="1"/>
    <col min="29" max="29" width="14.140625" style="4" customWidth="1"/>
    <col min="30" max="32" width="12.7109375" style="4" customWidth="1"/>
    <col min="33" max="33" width="13.7109375" style="4" customWidth="1"/>
    <col min="34" max="34" width="12.7109375" style="4" customWidth="1"/>
    <col min="35" max="35" width="13.140625" style="4" customWidth="1"/>
    <col min="36" max="37" width="12.7109375" style="4" customWidth="1"/>
    <col min="38" max="38" width="14.28515625" style="4" customWidth="1"/>
    <col min="39" max="40" width="14.5703125" style="4" customWidth="1"/>
    <col min="41" max="41" width="12.42578125" style="4" customWidth="1"/>
    <col min="42" max="42" width="15.7109375" style="142" customWidth="1"/>
    <col min="43" max="43" width="18.140625" style="612" customWidth="1"/>
    <col min="44" max="45" width="19.42578125" style="4" customWidth="1"/>
    <col min="46" max="46" width="17.42578125" style="4" customWidth="1"/>
    <col min="47" max="47" width="15.5703125" style="4" customWidth="1"/>
    <col min="48" max="49" width="17.42578125" style="4" customWidth="1"/>
    <col min="50" max="53" width="16.42578125" style="4" customWidth="1"/>
    <col min="54" max="54" width="16" style="4" customWidth="1"/>
    <col min="55" max="55" width="16.42578125" style="4" customWidth="1"/>
    <col min="56" max="56" width="16.28515625" style="4" customWidth="1"/>
    <col min="57" max="57" width="16" style="4" customWidth="1"/>
    <col min="58" max="59" width="15.5703125" style="4" customWidth="1"/>
    <col min="60" max="60" width="17" style="4" customWidth="1"/>
    <col min="61" max="61" width="16" style="4" customWidth="1"/>
    <col min="62" max="62" width="16.5703125" style="4" customWidth="1"/>
    <col min="63" max="63" width="15.28515625" style="4" customWidth="1"/>
    <col min="64" max="64" width="17.5703125" style="142" customWidth="1"/>
    <col min="65" max="65" width="18" style="612" customWidth="1"/>
    <col min="66" max="67" width="19.42578125" style="4" customWidth="1"/>
    <col min="68" max="68" width="17.85546875" style="4" customWidth="1"/>
    <col min="69" max="69" width="15.5703125" style="4" customWidth="1"/>
    <col min="70" max="70" width="17.42578125" style="4" customWidth="1"/>
    <col min="71" max="71" width="17" style="4" customWidth="1"/>
    <col min="72" max="72" width="19.7109375" style="4" customWidth="1"/>
    <col min="73" max="73" width="18.7109375" style="4" customWidth="1"/>
    <col min="74" max="74" width="18.140625" style="4" customWidth="1"/>
    <col min="75" max="75" width="17.140625" style="4" customWidth="1"/>
    <col min="76" max="76" width="16.85546875" style="4" customWidth="1"/>
    <col min="77" max="77" width="16.42578125" style="4" customWidth="1"/>
    <col min="78" max="78" width="14.7109375" style="4" customWidth="1"/>
    <col min="79" max="79" width="15.140625" style="4" customWidth="1"/>
    <col min="80" max="80" width="15" style="4" customWidth="1"/>
    <col min="81" max="81" width="15.5703125" style="4" customWidth="1"/>
    <col min="82" max="82" width="17.28515625" style="4" customWidth="1"/>
    <col min="83" max="83" width="16.42578125" style="4" customWidth="1"/>
    <col min="84" max="84" width="16.140625" style="4" customWidth="1"/>
    <col min="85" max="85" width="15.28515625" style="4" customWidth="1"/>
    <col min="86" max="86" width="18.5703125" style="142" customWidth="1"/>
    <col min="87" max="87" width="15.7109375" style="4" hidden="1" customWidth="1"/>
    <col min="88" max="89" width="19.42578125" style="89" hidden="1" customWidth="1"/>
    <col min="90" max="92" width="15.28515625" style="4" hidden="1" customWidth="1"/>
    <col min="93" max="93" width="15.42578125" style="4" hidden="1" customWidth="1"/>
    <col min="94" max="97" width="14.140625" style="4" hidden="1" customWidth="1"/>
    <col min="98" max="98" width="14.5703125" style="4" hidden="1" customWidth="1"/>
    <col min="99" max="99" width="13.7109375" style="4" hidden="1" customWidth="1"/>
    <col min="100" max="100" width="12.7109375" style="4" hidden="1" customWidth="1"/>
    <col min="101" max="101" width="13.140625" style="4" hidden="1" customWidth="1"/>
    <col min="102" max="102" width="12.7109375" style="4" hidden="1" customWidth="1"/>
    <col min="103" max="103" width="15.5703125" style="4" hidden="1" customWidth="1"/>
    <col min="104" max="104" width="15" style="4" hidden="1" customWidth="1"/>
    <col min="105" max="106" width="14.5703125" style="89" hidden="1" customWidth="1"/>
    <col min="107" max="107" width="15.28515625" style="4" hidden="1" customWidth="1"/>
    <col min="108" max="108" width="15.7109375" style="4" hidden="1" customWidth="1"/>
    <col min="109" max="1243" width="0" style="4" hidden="1" customWidth="1"/>
    <col min="1244" max="1244" width="23.140625" style="4" customWidth="1"/>
    <col min="1245" max="1245" width="17.5703125" style="4" customWidth="1"/>
    <col min="1246" max="1246" width="17.140625" style="4" customWidth="1"/>
    <col min="1247" max="1247" width="17" style="4" customWidth="1"/>
    <col min="1248" max="1248" width="15.42578125" style="4" customWidth="1"/>
    <col min="1249" max="1249" width="13" style="4" customWidth="1"/>
    <col min="1250" max="1251" width="15.28515625" style="4" customWidth="1"/>
    <col min="1252" max="1252" width="17.28515625" style="4" customWidth="1"/>
    <col min="1253" max="1253" width="12.28515625" style="4" customWidth="1"/>
    <col min="1254" max="1254" width="12.140625" style="4" customWidth="1"/>
    <col min="1255" max="1255" width="18" style="4" customWidth="1"/>
    <col min="1256" max="1256" width="15.7109375" style="4" customWidth="1"/>
    <col min="1257" max="1257" width="15" style="4" customWidth="1"/>
    <col min="1258" max="1258" width="14.42578125" style="4" customWidth="1"/>
    <col min="1259" max="1259" width="14" style="4" customWidth="1"/>
    <col min="1260" max="1260" width="12.7109375" style="4" customWidth="1"/>
    <col min="1261" max="1261" width="14.42578125" style="4" customWidth="1"/>
    <col min="1262" max="1262" width="13.5703125" style="4" customWidth="1"/>
    <col min="1263" max="1263" width="16.28515625" style="4" customWidth="1"/>
    <col min="1264" max="1264" width="14.140625" style="4" customWidth="1"/>
    <col min="1265" max="1265" width="18" style="4" customWidth="1"/>
    <col min="1266" max="1266" width="20.85546875" style="4" customWidth="1"/>
    <col min="1267" max="16384" width="8.85546875" style="4"/>
  </cols>
  <sheetData>
    <row r="1" spans="1:1266" ht="30" customHeight="1" x14ac:dyDescent="0.25">
      <c r="U1" s="796" t="s">
        <v>408</v>
      </c>
      <c r="V1" s="796"/>
      <c r="W1" s="796"/>
      <c r="X1" s="796"/>
      <c r="Y1" s="796"/>
      <c r="Z1" s="796"/>
      <c r="AA1" s="796"/>
      <c r="AB1" s="796"/>
      <c r="AC1" s="796"/>
      <c r="AD1" s="796"/>
      <c r="AE1" s="796"/>
      <c r="AF1" s="796"/>
      <c r="AG1" s="796"/>
      <c r="AH1" s="796"/>
      <c r="AI1" s="796"/>
      <c r="AJ1" s="796"/>
      <c r="AK1" s="796"/>
      <c r="AL1" s="796"/>
      <c r="AM1" s="796"/>
      <c r="AN1" s="796"/>
      <c r="AO1" s="796"/>
      <c r="AP1" s="796"/>
      <c r="AQ1" s="796" t="s">
        <v>123</v>
      </c>
      <c r="AR1" s="796"/>
      <c r="AS1" s="796"/>
      <c r="AT1" s="796"/>
      <c r="AU1" s="796"/>
      <c r="AV1" s="796"/>
      <c r="AW1" s="796"/>
      <c r="AX1" s="796"/>
      <c r="AY1" s="796"/>
      <c r="AZ1" s="796"/>
      <c r="BA1" s="796"/>
      <c r="BB1" s="796"/>
      <c r="BC1" s="796"/>
      <c r="BD1" s="796"/>
      <c r="BE1" s="796"/>
      <c r="BF1" s="796"/>
      <c r="BG1" s="796"/>
      <c r="BH1" s="796"/>
      <c r="BI1" s="796"/>
      <c r="BJ1" s="796"/>
      <c r="BK1" s="796"/>
      <c r="BL1" s="796"/>
      <c r="BM1" s="796" t="s">
        <v>124</v>
      </c>
      <c r="BN1" s="796"/>
      <c r="BO1" s="796"/>
      <c r="BP1" s="796"/>
      <c r="BQ1" s="796"/>
      <c r="BR1" s="796"/>
      <c r="BS1" s="796"/>
      <c r="BT1" s="796"/>
      <c r="BU1" s="796"/>
      <c r="BV1" s="796"/>
      <c r="BW1" s="796"/>
      <c r="BX1" s="796"/>
      <c r="BY1" s="796"/>
      <c r="BZ1" s="796"/>
      <c r="CA1" s="796"/>
      <c r="CB1" s="796"/>
      <c r="CC1" s="796"/>
      <c r="CD1" s="796"/>
      <c r="CE1" s="796"/>
      <c r="CF1" s="796"/>
      <c r="CG1" s="796"/>
      <c r="CH1" s="796"/>
      <c r="CI1" s="796">
        <v>2019</v>
      </c>
      <c r="CJ1" s="796"/>
      <c r="CK1" s="796"/>
      <c r="CL1" s="796"/>
      <c r="CM1" s="796"/>
      <c r="CN1" s="796"/>
      <c r="CO1" s="796"/>
      <c r="CP1" s="796"/>
      <c r="CQ1" s="796"/>
      <c r="CR1" s="796"/>
      <c r="CS1" s="796"/>
      <c r="CT1" s="796"/>
      <c r="CU1" s="796"/>
      <c r="CV1" s="796"/>
      <c r="CW1" s="796"/>
      <c r="CX1" s="796"/>
      <c r="CY1" s="796"/>
      <c r="CZ1" s="796"/>
      <c r="DA1" s="796"/>
      <c r="DB1" s="796"/>
      <c r="AVA1" s="815" t="s">
        <v>478</v>
      </c>
      <c r="AVB1" s="816"/>
      <c r="AVC1" s="816"/>
      <c r="AVD1" s="816"/>
      <c r="AVE1" s="816"/>
      <c r="AVF1" s="816"/>
      <c r="AVG1" s="816"/>
      <c r="AVH1" s="816"/>
      <c r="AVI1" s="816"/>
      <c r="AVJ1" s="816"/>
      <c r="AVK1" s="816"/>
      <c r="AVL1" s="816"/>
      <c r="AVM1" s="816"/>
      <c r="AVN1" s="816"/>
      <c r="AVO1" s="816"/>
    </row>
    <row r="2" spans="1:1266" ht="30" customHeight="1" x14ac:dyDescent="0.25">
      <c r="P2" s="631" t="s">
        <v>6</v>
      </c>
      <c r="Q2" s="631" t="s">
        <v>6</v>
      </c>
      <c r="R2" s="631" t="s">
        <v>6</v>
      </c>
      <c r="U2" s="802" t="s">
        <v>409</v>
      </c>
      <c r="V2" s="798" t="s">
        <v>69</v>
      </c>
      <c r="W2" s="798"/>
      <c r="X2" s="799" t="s">
        <v>70</v>
      </c>
      <c r="Y2" s="36" t="s">
        <v>69</v>
      </c>
      <c r="Z2" s="804" t="s">
        <v>407</v>
      </c>
      <c r="AA2" s="799" t="s">
        <v>71</v>
      </c>
      <c r="AB2" s="803" t="s">
        <v>69</v>
      </c>
      <c r="AC2" s="803"/>
      <c r="AD2" s="803"/>
      <c r="AE2" s="803"/>
      <c r="AF2" s="799" t="s">
        <v>72</v>
      </c>
      <c r="AG2" s="799" t="s">
        <v>73</v>
      </c>
      <c r="AH2" s="799" t="s">
        <v>74</v>
      </c>
      <c r="AI2" s="799" t="s">
        <v>406</v>
      </c>
      <c r="AJ2" s="799" t="s">
        <v>76</v>
      </c>
      <c r="AK2" s="799" t="s">
        <v>77</v>
      </c>
      <c r="AL2" s="802" t="s">
        <v>78</v>
      </c>
      <c r="AM2" s="798" t="s">
        <v>69</v>
      </c>
      <c r="AN2" s="798"/>
      <c r="AO2" s="799" t="s">
        <v>79</v>
      </c>
      <c r="AP2" s="807" t="s">
        <v>80</v>
      </c>
      <c r="AQ2" s="797" t="s">
        <v>68</v>
      </c>
      <c r="AR2" s="798" t="s">
        <v>69</v>
      </c>
      <c r="AS2" s="798"/>
      <c r="AT2" s="799" t="s">
        <v>70</v>
      </c>
      <c r="AU2" s="36" t="s">
        <v>69</v>
      </c>
      <c r="AV2" s="804" t="s">
        <v>407</v>
      </c>
      <c r="AW2" s="799" t="s">
        <v>71</v>
      </c>
      <c r="AX2" s="803" t="s">
        <v>69</v>
      </c>
      <c r="AY2" s="803"/>
      <c r="AZ2" s="803"/>
      <c r="BA2" s="803"/>
      <c r="BB2" s="799" t="s">
        <v>72</v>
      </c>
      <c r="BC2" s="799" t="s">
        <v>73</v>
      </c>
      <c r="BD2" s="799" t="s">
        <v>74</v>
      </c>
      <c r="BE2" s="799" t="s">
        <v>406</v>
      </c>
      <c r="BF2" s="799" t="s">
        <v>76</v>
      </c>
      <c r="BG2" s="799" t="s">
        <v>77</v>
      </c>
      <c r="BH2" s="799" t="s">
        <v>78</v>
      </c>
      <c r="BI2" s="798" t="s">
        <v>69</v>
      </c>
      <c r="BJ2" s="798"/>
      <c r="BK2" s="799" t="s">
        <v>79</v>
      </c>
      <c r="BL2" s="800" t="s">
        <v>125</v>
      </c>
      <c r="BM2" s="797" t="s">
        <v>68</v>
      </c>
      <c r="BN2" s="798" t="s">
        <v>69</v>
      </c>
      <c r="BO2" s="798"/>
      <c r="BP2" s="799" t="s">
        <v>70</v>
      </c>
      <c r="BQ2" s="36" t="s">
        <v>69</v>
      </c>
      <c r="BR2" s="804" t="s">
        <v>407</v>
      </c>
      <c r="BS2" s="799" t="s">
        <v>71</v>
      </c>
      <c r="BT2" s="803" t="s">
        <v>69</v>
      </c>
      <c r="BU2" s="803"/>
      <c r="BV2" s="803"/>
      <c r="BW2" s="803"/>
      <c r="BX2" s="799" t="s">
        <v>72</v>
      </c>
      <c r="BY2" s="799" t="s">
        <v>73</v>
      </c>
      <c r="BZ2" s="799" t="s">
        <v>74</v>
      </c>
      <c r="CA2" s="799" t="s">
        <v>406</v>
      </c>
      <c r="CB2" s="799" t="s">
        <v>76</v>
      </c>
      <c r="CC2" s="799" t="s">
        <v>77</v>
      </c>
      <c r="CD2" s="799" t="s">
        <v>78</v>
      </c>
      <c r="CE2" s="798" t="s">
        <v>69</v>
      </c>
      <c r="CF2" s="798"/>
      <c r="CG2" s="799" t="s">
        <v>79</v>
      </c>
      <c r="CH2" s="809" t="s">
        <v>126</v>
      </c>
      <c r="CI2" s="806" t="s">
        <v>68</v>
      </c>
      <c r="CJ2" s="813" t="s">
        <v>69</v>
      </c>
      <c r="CK2" s="813"/>
      <c r="CL2" s="806" t="s">
        <v>70</v>
      </c>
      <c r="CM2" s="86" t="s">
        <v>69</v>
      </c>
      <c r="CN2" s="806" t="s">
        <v>227</v>
      </c>
      <c r="CO2" s="806" t="s">
        <v>71</v>
      </c>
      <c r="CP2" s="814" t="s">
        <v>69</v>
      </c>
      <c r="CQ2" s="814"/>
      <c r="CR2" s="814"/>
      <c r="CS2" s="814"/>
      <c r="CT2" s="806" t="s">
        <v>72</v>
      </c>
      <c r="CU2" s="806" t="s">
        <v>73</v>
      </c>
      <c r="CV2" s="806" t="s">
        <v>74</v>
      </c>
      <c r="CW2" s="806" t="s">
        <v>75</v>
      </c>
      <c r="CX2" s="806" t="s">
        <v>76</v>
      </c>
      <c r="CY2" s="806" t="s">
        <v>77</v>
      </c>
      <c r="CZ2" s="806" t="s">
        <v>78</v>
      </c>
      <c r="DA2" s="813" t="s">
        <v>69</v>
      </c>
      <c r="DB2" s="813"/>
      <c r="DC2" s="806" t="s">
        <v>79</v>
      </c>
      <c r="DD2" s="811" t="s">
        <v>126</v>
      </c>
      <c r="AUV2" s="797" t="s">
        <v>68</v>
      </c>
      <c r="AUW2" s="798" t="s">
        <v>69</v>
      </c>
      <c r="AUX2" s="798"/>
      <c r="AUY2" s="799" t="s">
        <v>70</v>
      </c>
      <c r="AUZ2" s="36" t="s">
        <v>69</v>
      </c>
      <c r="AVA2" s="804" t="s">
        <v>407</v>
      </c>
      <c r="AVB2" s="799" t="s">
        <v>71</v>
      </c>
      <c r="AVC2" s="803" t="s">
        <v>69</v>
      </c>
      <c r="AVD2" s="803"/>
      <c r="AVE2" s="803"/>
      <c r="AVF2" s="803"/>
      <c r="AVG2" s="799" t="s">
        <v>72</v>
      </c>
      <c r="AVH2" s="799" t="s">
        <v>73</v>
      </c>
      <c r="AVI2" s="799" t="s">
        <v>74</v>
      </c>
      <c r="AVJ2" s="799" t="s">
        <v>406</v>
      </c>
      <c r="AVK2" s="799" t="s">
        <v>76</v>
      </c>
      <c r="AVL2" s="799" t="s">
        <v>77</v>
      </c>
      <c r="AVM2" s="799" t="s">
        <v>78</v>
      </c>
      <c r="AVN2" s="798" t="s">
        <v>69</v>
      </c>
      <c r="AVO2" s="798"/>
      <c r="AVP2" s="799" t="s">
        <v>79</v>
      </c>
      <c r="AVQ2" s="809" t="s">
        <v>126</v>
      </c>
    </row>
    <row r="3" spans="1:1266" s="1" customFormat="1" ht="50.25" customHeight="1" x14ac:dyDescent="0.25">
      <c r="A3" s="651" t="s">
        <v>224</v>
      </c>
      <c r="B3" s="640" t="s">
        <v>34</v>
      </c>
      <c r="C3" s="640" t="s">
        <v>33</v>
      </c>
      <c r="D3" s="276" t="s">
        <v>0</v>
      </c>
      <c r="E3" s="276" t="s">
        <v>1</v>
      </c>
      <c r="F3" s="640" t="s">
        <v>32</v>
      </c>
      <c r="G3" s="640" t="s">
        <v>127</v>
      </c>
      <c r="H3" s="654" t="s">
        <v>10</v>
      </c>
      <c r="I3" s="640" t="s">
        <v>35</v>
      </c>
      <c r="J3" s="276" t="s">
        <v>3</v>
      </c>
      <c r="K3" s="640" t="s">
        <v>4</v>
      </c>
      <c r="L3" s="276"/>
      <c r="M3" s="276" t="s">
        <v>128</v>
      </c>
      <c r="N3" s="276" t="s">
        <v>5</v>
      </c>
      <c r="O3" s="640"/>
      <c r="P3" s="631">
        <v>2020</v>
      </c>
      <c r="Q3" s="631">
        <v>2021</v>
      </c>
      <c r="R3" s="631">
        <v>2022</v>
      </c>
      <c r="S3" s="668" t="s">
        <v>121</v>
      </c>
      <c r="T3" s="668" t="s">
        <v>122</v>
      </c>
      <c r="U3" s="802"/>
      <c r="V3" s="35" t="s">
        <v>81</v>
      </c>
      <c r="W3" s="35" t="s">
        <v>82</v>
      </c>
      <c r="X3" s="799"/>
      <c r="Y3" s="35" t="s">
        <v>83</v>
      </c>
      <c r="Z3" s="805"/>
      <c r="AA3" s="799"/>
      <c r="AB3" s="278" t="s">
        <v>402</v>
      </c>
      <c r="AC3" s="25" t="s">
        <v>403</v>
      </c>
      <c r="AD3" s="278" t="s">
        <v>404</v>
      </c>
      <c r="AE3" s="25" t="s">
        <v>405</v>
      </c>
      <c r="AF3" s="799"/>
      <c r="AG3" s="799"/>
      <c r="AH3" s="799"/>
      <c r="AI3" s="799"/>
      <c r="AJ3" s="799"/>
      <c r="AK3" s="799"/>
      <c r="AL3" s="802"/>
      <c r="AM3" s="35" t="s">
        <v>85</v>
      </c>
      <c r="AN3" s="35" t="s">
        <v>82</v>
      </c>
      <c r="AO3" s="799"/>
      <c r="AP3" s="808"/>
      <c r="AQ3" s="797"/>
      <c r="AR3" s="35" t="s">
        <v>81</v>
      </c>
      <c r="AS3" s="35" t="s">
        <v>82</v>
      </c>
      <c r="AT3" s="799"/>
      <c r="AU3" s="35" t="s">
        <v>83</v>
      </c>
      <c r="AV3" s="805"/>
      <c r="AW3" s="799"/>
      <c r="AX3" s="275" t="s">
        <v>402</v>
      </c>
      <c r="AY3" s="275" t="s">
        <v>403</v>
      </c>
      <c r="AZ3" s="275" t="s">
        <v>404</v>
      </c>
      <c r="BA3" s="275" t="s">
        <v>405</v>
      </c>
      <c r="BB3" s="799"/>
      <c r="BC3" s="799"/>
      <c r="BD3" s="799"/>
      <c r="BE3" s="799"/>
      <c r="BF3" s="799"/>
      <c r="BG3" s="799"/>
      <c r="BH3" s="799"/>
      <c r="BI3" s="35" t="s">
        <v>85</v>
      </c>
      <c r="BJ3" s="35" t="s">
        <v>82</v>
      </c>
      <c r="BK3" s="799"/>
      <c r="BL3" s="801"/>
      <c r="BM3" s="797"/>
      <c r="BN3" s="35" t="s">
        <v>81</v>
      </c>
      <c r="BO3" s="35" t="s">
        <v>82</v>
      </c>
      <c r="BP3" s="799"/>
      <c r="BQ3" s="35" t="s">
        <v>83</v>
      </c>
      <c r="BR3" s="805"/>
      <c r="BS3" s="799"/>
      <c r="BT3" s="275" t="s">
        <v>402</v>
      </c>
      <c r="BU3" s="275" t="s">
        <v>403</v>
      </c>
      <c r="BV3" s="275" t="s">
        <v>404</v>
      </c>
      <c r="BW3" s="275" t="s">
        <v>405</v>
      </c>
      <c r="BX3" s="799"/>
      <c r="BY3" s="799"/>
      <c r="BZ3" s="799"/>
      <c r="CA3" s="799"/>
      <c r="CB3" s="799"/>
      <c r="CC3" s="799"/>
      <c r="CD3" s="799"/>
      <c r="CE3" s="35" t="s">
        <v>85</v>
      </c>
      <c r="CF3" s="35" t="s">
        <v>82</v>
      </c>
      <c r="CG3" s="799"/>
      <c r="CH3" s="810"/>
      <c r="CI3" s="806"/>
      <c r="CJ3" s="87" t="s">
        <v>81</v>
      </c>
      <c r="CK3" s="87" t="s">
        <v>82</v>
      </c>
      <c r="CL3" s="806"/>
      <c r="CM3" s="87" t="s">
        <v>83</v>
      </c>
      <c r="CN3" s="806"/>
      <c r="CO3" s="806"/>
      <c r="CP3" s="91" t="s">
        <v>84</v>
      </c>
      <c r="CQ3" s="91" t="s">
        <v>84</v>
      </c>
      <c r="CR3" s="91" t="s">
        <v>84</v>
      </c>
      <c r="CS3" s="91" t="s">
        <v>84</v>
      </c>
      <c r="CT3" s="806"/>
      <c r="CU3" s="806"/>
      <c r="CV3" s="806"/>
      <c r="CW3" s="806"/>
      <c r="CX3" s="806"/>
      <c r="CY3" s="806"/>
      <c r="CZ3" s="806"/>
      <c r="DA3" s="87" t="s">
        <v>85</v>
      </c>
      <c r="DB3" s="87" t="s">
        <v>82</v>
      </c>
      <c r="DC3" s="806"/>
      <c r="DD3" s="812"/>
      <c r="AUV3" s="797"/>
      <c r="AUW3" s="35" t="s">
        <v>81</v>
      </c>
      <c r="AUX3" s="35" t="s">
        <v>82</v>
      </c>
      <c r="AUY3" s="799"/>
      <c r="AUZ3" s="35" t="s">
        <v>83</v>
      </c>
      <c r="AVA3" s="805"/>
      <c r="AVB3" s="799"/>
      <c r="AVC3" s="696" t="s">
        <v>402</v>
      </c>
      <c r="AVD3" s="696" t="s">
        <v>403</v>
      </c>
      <c r="AVE3" s="696" t="s">
        <v>404</v>
      </c>
      <c r="AVF3" s="696" t="s">
        <v>405</v>
      </c>
      <c r="AVG3" s="799"/>
      <c r="AVH3" s="799"/>
      <c r="AVI3" s="799"/>
      <c r="AVJ3" s="799"/>
      <c r="AVK3" s="799"/>
      <c r="AVL3" s="799"/>
      <c r="AVM3" s="799"/>
      <c r="AVN3" s="35" t="s">
        <v>85</v>
      </c>
      <c r="AVO3" s="35" t="s">
        <v>82</v>
      </c>
      <c r="AVP3" s="799"/>
      <c r="AVQ3" s="810"/>
      <c r="AVR3" s="1" t="s">
        <v>655</v>
      </c>
    </row>
    <row r="4" spans="1:1266" s="436" customFormat="1" ht="30" hidden="1" customHeight="1" x14ac:dyDescent="0.25">
      <c r="A4" s="641">
        <v>1</v>
      </c>
      <c r="B4" s="641">
        <v>1</v>
      </c>
      <c r="C4" s="662" t="s">
        <v>246</v>
      </c>
      <c r="D4" s="2"/>
      <c r="E4" s="431" t="s">
        <v>344</v>
      </c>
      <c r="F4" s="641" t="s">
        <v>31</v>
      </c>
      <c r="G4" s="641">
        <v>1</v>
      </c>
      <c r="H4" s="655" t="s">
        <v>10</v>
      </c>
      <c r="I4" s="641">
        <v>0</v>
      </c>
      <c r="J4" s="431" t="s">
        <v>354</v>
      </c>
      <c r="K4" s="641">
        <v>1</v>
      </c>
      <c r="L4" s="680" t="s">
        <v>349</v>
      </c>
      <c r="M4" s="432" t="s">
        <v>253</v>
      </c>
      <c r="N4" s="431" t="s">
        <v>387</v>
      </c>
      <c r="O4" s="641">
        <v>1</v>
      </c>
      <c r="P4" s="695">
        <v>17</v>
      </c>
      <c r="Q4" s="632">
        <v>17</v>
      </c>
      <c r="R4" s="632">
        <v>17</v>
      </c>
      <c r="S4" s="669">
        <f>SUMIF('Территориальный кк'!$A:$A,'2020'!$B4,'Территориальный кк'!D:D)</f>
        <v>1.1519999999999999</v>
      </c>
      <c r="T4" s="670">
        <f>SUMIF('Территориальный кк'!$A:$A,'2020'!$B4,'Территориальный кк'!E:E)</f>
        <v>2.7269999999999999</v>
      </c>
      <c r="U4" s="433">
        <f>SUMIFS(Нормативы!G:G,Нормативы!$B:$B,$G4,Нормативы!$D:$D,'2020'!$I4,Нормативы!$F:$F,'2020'!$K4)*O4</f>
        <v>54020</v>
      </c>
      <c r="V4" s="433">
        <f>ROUND(U4/1.302,1)</f>
        <v>41490</v>
      </c>
      <c r="W4" s="433">
        <f>U4-V4</f>
        <v>12530</v>
      </c>
      <c r="X4" s="433">
        <f>SUMIFS(Нормативы!J:J,Нормативы!$B:$B,$G4,Нормативы!$D:$D,'2020'!$I4,Нормативы!$F:$F,'2020'!$K4)</f>
        <v>220</v>
      </c>
      <c r="Y4" s="433">
        <f>SUMIFS(Нормативы!K:K,Нормативы!$B:$B,$G4,Нормативы!$D:$D,'2020'!$I4,Нормативы!$F:$F,'2020'!$K4)</f>
        <v>44</v>
      </c>
      <c r="Z4" s="433">
        <f>SUMIFS(Нормативы!L:L,Нормативы!$B:$B,$G4,Нормативы!$D:$D,'2020'!$I4,Нормативы!$F:$F,'2020'!$K4)</f>
        <v>2320</v>
      </c>
      <c r="AA4" s="433">
        <f>AB4+AC4+AD4+AE4</f>
        <v>3710</v>
      </c>
      <c r="AB4" s="433">
        <f>SUMIFS(Нормативы!N:N,Нормативы!$B:$B,$G4,Нормативы!$D:$D,'2020'!$I4,Нормативы!$F:$F,'2020'!$K4)*O4</f>
        <v>520</v>
      </c>
      <c r="AC4" s="433">
        <f>SUMIFS(Нормативы!O:O,Нормативы!$B:$B,$G4,Нормативы!$D:$D,'2020'!$I4,Нормативы!$F:$F,'2020'!$K4)</f>
        <v>2140</v>
      </c>
      <c r="AD4" s="433">
        <f>SUMIFS(Нормативы!P:P,Нормативы!$B:$B,$G4,Нормативы!$D:$D,'2020'!$I4,Нормативы!$F:$F,'2020'!$K4)*O4</f>
        <v>310</v>
      </c>
      <c r="AE4" s="433">
        <f>SUMIFS(Нормативы!Q:Q,Нормативы!$B:$B,$G4,Нормативы!$D:$D,'2020'!$I4,Нормативы!$F:$F,'2020'!$K4)</f>
        <v>740</v>
      </c>
      <c r="AF4" s="433">
        <f>SUMIFS(Нормативы!R:R,Нормативы!$B:$B,$G4,Нормативы!$D:$D,'2020'!$I4,Нормативы!$F:$F,'2020'!$K4)</f>
        <v>2460</v>
      </c>
      <c r="AG4" s="433">
        <f>SUMIFS(Нормативы!S:S,Нормативы!$B:$B,$G4,Нормативы!$D:$D,'2020'!$I4,Нормативы!$F:$F,'2020'!$K4)</f>
        <v>5080</v>
      </c>
      <c r="AH4" s="433">
        <f>SUMIFS(Нормативы!T:T,Нормативы!$B:$B,$G4,Нормативы!$D:$D,'2020'!$I4,Нормативы!$F:$F,'2020'!$K4)</f>
        <v>540</v>
      </c>
      <c r="AI4" s="433">
        <f>SUMIFS(Нормативы!U:U,Нормативы!$B:$B,$G4,Нормативы!$D:$D,'2020'!$I4,Нормативы!$F:$F,'2020'!$K4)</f>
        <v>770</v>
      </c>
      <c r="AJ4" s="433">
        <f>SUMIFS(Нормативы!V:V,Нормативы!$B:$B,$G4,Нормативы!$D:$D,'2020'!$I4,Нормативы!$F:$F,'2020'!$K4)</f>
        <v>80</v>
      </c>
      <c r="AK4" s="433">
        <f>SUMIFS(Нормативы!W:W,Нормативы!$B:$B,$G4,Нормативы!$D:$D,'2020'!$I4,Нормативы!$F:$F,'2020'!$K4)</f>
        <v>300</v>
      </c>
      <c r="AL4" s="433">
        <f>SUMIFS(Нормативы!X:X,Нормативы!$B:$B,$G4,Нормативы!$D:$D,'2020'!$I4,Нормативы!$F:$F,'2020'!$K4)*O4</f>
        <v>13440</v>
      </c>
      <c r="AM4" s="433">
        <f>ROUND(AL4/1.302,1)</f>
        <v>10322.6</v>
      </c>
      <c r="AN4" s="433">
        <f>AL4-AM4</f>
        <v>3117.4</v>
      </c>
      <c r="AO4" s="433">
        <f>SUMIFS(Нормативы!AA:AA,Нормативы!$B:$B,$G4,Нормативы!$D:$D,'2020'!$I4,Нормативы!$F:$F,'2020'!$K4)</f>
        <v>3520</v>
      </c>
      <c r="AP4" s="434">
        <f>U4+X4+Z4+AA4++AF4+AG4+AH4+AI4+AJ4+AK4+AL4+AO4</f>
        <v>86460</v>
      </c>
      <c r="AQ4" s="609">
        <f>ROUND($P4*U4,0)</f>
        <v>918340</v>
      </c>
      <c r="AR4" s="433">
        <f>ROUND(AQ4/1.302,1)</f>
        <v>705330.3</v>
      </c>
      <c r="AS4" s="433">
        <f>AQ4-AR4</f>
        <v>213009.7</v>
      </c>
      <c r="AT4" s="435">
        <f t="shared" ref="AT4:AT80" si="0">ROUND($P4*X4,0)</f>
        <v>3740</v>
      </c>
      <c r="AU4" s="435">
        <f t="shared" ref="AU4:AU80" si="1">ROUND($P4*Y4,0)</f>
        <v>748</v>
      </c>
      <c r="AV4" s="435">
        <f t="shared" ref="AV4:AV80" si="2">ROUND($P4*Z4,0)</f>
        <v>39440</v>
      </c>
      <c r="AW4" s="435">
        <f t="shared" ref="AW4:AW80" si="3">ROUND($P4*AA4,0)</f>
        <v>63070</v>
      </c>
      <c r="AX4" s="435">
        <f t="shared" ref="AX4:AX80" si="4">ROUND($P4*AB4,0)</f>
        <v>8840</v>
      </c>
      <c r="AY4" s="435">
        <f t="shared" ref="AY4:AY80" si="5">ROUND($P4*AC4,0)</f>
        <v>36380</v>
      </c>
      <c r="AZ4" s="435">
        <f t="shared" ref="AZ4:AZ80" si="6">ROUND($P4*AD4,0)</f>
        <v>5270</v>
      </c>
      <c r="BA4" s="435">
        <f t="shared" ref="BA4:BA80" si="7">ROUND($P4*AE4,0)</f>
        <v>12580</v>
      </c>
      <c r="BB4" s="435">
        <f>ROUND($P4*AF4,0)</f>
        <v>41820</v>
      </c>
      <c r="BC4" s="435">
        <f t="shared" ref="BC4:BC80" si="8">ROUND($P4*AG4,0)</f>
        <v>86360</v>
      </c>
      <c r="BD4" s="435">
        <f t="shared" ref="BD4:BD80" si="9">ROUND($P4*AH4,0)</f>
        <v>9180</v>
      </c>
      <c r="BE4" s="435">
        <f t="shared" ref="BE4:BE80" si="10">ROUND($P4*AI4,0)</f>
        <v>13090</v>
      </c>
      <c r="BF4" s="435">
        <f t="shared" ref="BF4:BF80" si="11">ROUND($P4*AJ4,0)</f>
        <v>1360</v>
      </c>
      <c r="BG4" s="435">
        <f t="shared" ref="BG4:BG80" si="12">ROUND($P4*AK4,0)</f>
        <v>5100</v>
      </c>
      <c r="BH4" s="435">
        <f t="shared" ref="BH4:BH80" si="13">ROUND($P4*AL4,0)</f>
        <v>228480</v>
      </c>
      <c r="BI4" s="433">
        <f>ROUND(BH4/1.302,1)</f>
        <v>175483.9</v>
      </c>
      <c r="BJ4" s="433">
        <f>BH4-BI4</f>
        <v>52996.1</v>
      </c>
      <c r="BK4" s="435">
        <f t="shared" ref="BK4:BK80" si="14">ROUND($P4*AO4,0)</f>
        <v>59840</v>
      </c>
      <c r="BL4" s="434">
        <f t="shared" ref="BL4:BL80" si="15">AQ4+AT4+AV4+AW4++BB4+BC4+BD4+BE4+BF4+BG4+BH4+BK4</f>
        <v>1469820</v>
      </c>
      <c r="BM4" s="613">
        <f>ROUND(AQ4*S4,0)</f>
        <v>1057928</v>
      </c>
      <c r="BN4" s="433">
        <f t="shared" ref="BN4:BN80" si="16">ROUND(BM4/1.302,1)</f>
        <v>812540.7</v>
      </c>
      <c r="BO4" s="433">
        <f t="shared" ref="BO4:BO80" si="17">BM4-BN4</f>
        <v>245387.3</v>
      </c>
      <c r="BP4" s="435">
        <f>AT4</f>
        <v>3740</v>
      </c>
      <c r="BQ4" s="435">
        <f>AU4</f>
        <v>748</v>
      </c>
      <c r="BR4" s="435">
        <f>AV4</f>
        <v>39440</v>
      </c>
      <c r="BS4" s="435">
        <f t="shared" ref="BS4:BS80" si="18">AW4</f>
        <v>63070</v>
      </c>
      <c r="BT4" s="34">
        <f t="shared" ref="BT4:BT80" si="19">AX4</f>
        <v>8840</v>
      </c>
      <c r="BU4" s="34">
        <f t="shared" ref="BU4:BU80" si="20">AY4</f>
        <v>36380</v>
      </c>
      <c r="BV4" s="34">
        <f t="shared" ref="BV4:BV80" si="21">AZ4</f>
        <v>5270</v>
      </c>
      <c r="BW4" s="34">
        <f t="shared" ref="BW4:BW80" si="22">BA4</f>
        <v>12580</v>
      </c>
      <c r="BX4" s="435">
        <f t="shared" ref="BX4:BX80" si="23">ROUND(BB4*T4,0)</f>
        <v>114043</v>
      </c>
      <c r="BY4" s="435">
        <f t="shared" ref="BY4:BY80" si="24">BC4</f>
        <v>86360</v>
      </c>
      <c r="BZ4" s="435">
        <f t="shared" ref="BZ4:BZ80" si="25">BD4</f>
        <v>9180</v>
      </c>
      <c r="CA4" s="435">
        <f t="shared" ref="CA4:CA80" si="26">BE4</f>
        <v>13090</v>
      </c>
      <c r="CB4" s="435">
        <f t="shared" ref="CB4:CB80" si="27">BF4</f>
        <v>1360</v>
      </c>
      <c r="CC4" s="435">
        <f t="shared" ref="CC4:CC80" si="28">BG4</f>
        <v>5100</v>
      </c>
      <c r="CD4" s="435">
        <f t="shared" ref="CD4:CD80" si="29">ROUND(BH4*S4,0)</f>
        <v>263209</v>
      </c>
      <c r="CE4" s="433">
        <f>ROUND(CD4/1.302,1)</f>
        <v>202157.5</v>
      </c>
      <c r="CF4" s="433">
        <f>CD4-CE4</f>
        <v>61051.5</v>
      </c>
      <c r="CG4" s="435">
        <f t="shared" ref="CG4:CG80" si="30">BK4</f>
        <v>59840</v>
      </c>
      <c r="CH4" s="434">
        <f t="shared" ref="CH4:CH80" si="31">BM4+BP4+BR4+BS4++BX4+BY4+BZ4+CA4+CB4+CC4+CD4+CG4</f>
        <v>1716360</v>
      </c>
      <c r="CI4" s="88">
        <f t="shared" ref="CI4:CI80" si="32">ROUND(BM4/$P4,4)</f>
        <v>62231.058799999999</v>
      </c>
      <c r="CJ4" s="90">
        <f t="shared" ref="CJ4:CJ80" si="33">ROUND(BN4/$P4,4)</f>
        <v>47796.5118</v>
      </c>
      <c r="CK4" s="90">
        <f t="shared" ref="CK4:CK80" si="34">ROUND(BO4/$P4,4)</f>
        <v>14434.5471</v>
      </c>
      <c r="CL4" s="88">
        <f t="shared" ref="CL4:CL80" si="35">ROUND(BP4/$P4,4)</f>
        <v>220</v>
      </c>
      <c r="CM4" s="88">
        <f t="shared" ref="CM4:CM80" si="36">ROUND(BQ4/$P4,4)</f>
        <v>44</v>
      </c>
      <c r="CN4" s="88">
        <f t="shared" ref="CN4:CN80" si="37">ROUND(BR4/$P4,4)</f>
        <v>2320</v>
      </c>
      <c r="CO4" s="88">
        <f t="shared" ref="CO4:CO80" si="38">ROUND(BS4/$P4,4)</f>
        <v>3710</v>
      </c>
      <c r="CP4" s="88">
        <f t="shared" ref="CP4:CP80" si="39">ROUND(BT4/$P4,4)</f>
        <v>520</v>
      </c>
      <c r="CQ4" s="88">
        <f t="shared" ref="CQ4:CQ80" si="40">ROUND(BU4/$P4,4)</f>
        <v>2140</v>
      </c>
      <c r="CR4" s="88">
        <f t="shared" ref="CR4:CR80" si="41">ROUND(BV4/$P4,4)</f>
        <v>310</v>
      </c>
      <c r="CS4" s="88">
        <f t="shared" ref="CS4:CS80" si="42">ROUND(BW4/$P4,4)</f>
        <v>740</v>
      </c>
      <c r="CT4" s="88">
        <f t="shared" ref="CT4:CT80" si="43">ROUND(BX4/$P4,4)</f>
        <v>6708.4117999999999</v>
      </c>
      <c r="CU4" s="88">
        <f t="shared" ref="CU4:CU80" si="44">ROUND(BY4/$P4,4)</f>
        <v>5080</v>
      </c>
      <c r="CV4" s="88">
        <f t="shared" ref="CV4:CV80" si="45">ROUND(BZ4/$P4,4)</f>
        <v>540</v>
      </c>
      <c r="CW4" s="88">
        <f t="shared" ref="CW4:CW80" si="46">ROUND(CA4/$P4,4)</f>
        <v>770</v>
      </c>
      <c r="CX4" s="88">
        <f t="shared" ref="CX4:CX80" si="47">ROUND(CB4/$P4,4)</f>
        <v>80</v>
      </c>
      <c r="CY4" s="88">
        <f t="shared" ref="CY4:CY80" si="48">ROUND(CC4/$P4,4)</f>
        <v>300</v>
      </c>
      <c r="CZ4" s="88">
        <f t="shared" ref="CZ4:CZ80" si="49">ROUND(CD4/$P4,4)</f>
        <v>15482.8824</v>
      </c>
      <c r="DA4" s="90">
        <f t="shared" ref="DA4:DA80" si="50">ROUND(CE4/$P4,4)</f>
        <v>11891.6176</v>
      </c>
      <c r="DB4" s="90">
        <f t="shared" ref="DB4:DB80" si="51">ROUND(CF4/$P4,4)</f>
        <v>3591.2647000000002</v>
      </c>
      <c r="DC4" s="88">
        <f t="shared" ref="DC4:DC80" si="52">ROUND(CG4/$P4,4)</f>
        <v>3520</v>
      </c>
      <c r="DD4" s="88">
        <f t="shared" ref="DD4:DD80" si="53">ROUND(CH4/$P4,4)</f>
        <v>100962.3529</v>
      </c>
      <c r="AUV4" s="699">
        <f>BM4/P4</f>
        <v>62231.06</v>
      </c>
      <c r="AUW4" s="699">
        <f>AUV4/1.302</f>
        <v>47796.51</v>
      </c>
      <c r="AUX4" s="699">
        <f>AUV4-AUW4</f>
        <v>14434.55</v>
      </c>
      <c r="AUY4" s="699">
        <f>BP4/P4</f>
        <v>220</v>
      </c>
      <c r="AUZ4" s="699">
        <f>BQ4/P4</f>
        <v>44</v>
      </c>
      <c r="AVA4" s="699">
        <f>BR4/P4</f>
        <v>2320</v>
      </c>
      <c r="AVB4" s="699">
        <f>AVC4+AVD4+AVE4+AVF4</f>
        <v>3710</v>
      </c>
      <c r="AVC4" s="699">
        <f>BT4/P4</f>
        <v>520</v>
      </c>
      <c r="AVD4" s="699">
        <f>BU4/P4</f>
        <v>2140</v>
      </c>
      <c r="AVE4" s="699">
        <f>BV4/P4</f>
        <v>310</v>
      </c>
      <c r="AVF4" s="699">
        <f>BW4/P4</f>
        <v>740</v>
      </c>
      <c r="AVG4" s="699">
        <f>BX4/P4</f>
        <v>6708.41</v>
      </c>
      <c r="AVH4" s="699">
        <f>BY4/P4</f>
        <v>5080</v>
      </c>
      <c r="AVI4" s="699">
        <f>BZ4/P4</f>
        <v>540</v>
      </c>
      <c r="AVJ4" s="699">
        <f>CA4/P4</f>
        <v>770</v>
      </c>
      <c r="AVK4" s="699">
        <f>CB4/P4</f>
        <v>80</v>
      </c>
      <c r="AVL4" s="699">
        <f>CC4/P4</f>
        <v>300</v>
      </c>
      <c r="AVM4" s="699">
        <f>CD4/P4</f>
        <v>15482.88</v>
      </c>
      <c r="AVN4" s="699">
        <f>AVM4/1.302</f>
        <v>11891.61</v>
      </c>
      <c r="AVO4" s="699">
        <f>AVM4-AVN4</f>
        <v>3591.27</v>
      </c>
      <c r="AVP4" s="699">
        <f>CG4/P4</f>
        <v>3520</v>
      </c>
      <c r="AVQ4" s="699">
        <f>CH4/P4</f>
        <v>100962.35</v>
      </c>
    </row>
    <row r="5" spans="1:1266" s="608" customFormat="1" ht="30" hidden="1" customHeight="1" x14ac:dyDescent="0.25">
      <c r="A5" s="634">
        <v>1</v>
      </c>
      <c r="B5" s="634">
        <v>1</v>
      </c>
      <c r="C5" s="633" t="s">
        <v>246</v>
      </c>
      <c r="D5" s="2"/>
      <c r="E5" s="602" t="s">
        <v>344</v>
      </c>
      <c r="F5" s="634" t="s">
        <v>31</v>
      </c>
      <c r="G5" s="634">
        <v>1</v>
      </c>
      <c r="H5" s="656" t="s">
        <v>10</v>
      </c>
      <c r="I5" s="661">
        <v>0</v>
      </c>
      <c r="J5" s="602" t="s">
        <v>354</v>
      </c>
      <c r="K5" s="634">
        <v>1</v>
      </c>
      <c r="L5" s="681" t="s">
        <v>349</v>
      </c>
      <c r="M5" s="601" t="s">
        <v>330</v>
      </c>
      <c r="N5" s="602" t="s">
        <v>401</v>
      </c>
      <c r="O5" s="634">
        <v>2</v>
      </c>
      <c r="P5" s="695">
        <v>1</v>
      </c>
      <c r="Q5" s="633">
        <v>1</v>
      </c>
      <c r="R5" s="633">
        <v>1</v>
      </c>
      <c r="S5" s="671">
        <f>'Территориальный кк'!D4</f>
        <v>1.1519999999999999</v>
      </c>
      <c r="T5" s="672">
        <f>'Территориальный кк'!E4</f>
        <v>2.7269999999999999</v>
      </c>
      <c r="U5" s="433">
        <f>SUMIFS(Нормативы!G:G,Нормативы!$B:$B,$G5,Нормативы!$D:$D,'2020'!$I5,Нормативы!$F:$F,'2020'!$K5)*O5</f>
        <v>108040</v>
      </c>
      <c r="V5" s="433">
        <f>ROUND(U5/1.302,1)</f>
        <v>82980</v>
      </c>
      <c r="W5" s="433">
        <f>U5-V5</f>
        <v>25060</v>
      </c>
      <c r="X5" s="433">
        <f>SUMIFS(Нормативы!J:J,Нормативы!$B:$B,$G5,Нормативы!$D:$D,'2020'!$I5,Нормативы!$F:$F,'2020'!$K5)</f>
        <v>220</v>
      </c>
      <c r="Y5" s="433">
        <f>SUMIFS(Нормативы!K:K,Нормативы!$B:$B,$G5,Нормативы!$D:$D,'2020'!$I5,Нормативы!$F:$F,'2020'!$K5)</f>
        <v>44</v>
      </c>
      <c r="Z5" s="433">
        <f>SUMIFS(Нормативы!L:L,Нормативы!$B:$B,$G5,Нормативы!$D:$D,'2020'!$I5,Нормативы!$F:$F,'2020'!$K5)</f>
        <v>2320</v>
      </c>
      <c r="AA5" s="433">
        <f>AB5+AC5+AD5+AE5</f>
        <v>4540</v>
      </c>
      <c r="AB5" s="433">
        <f>SUMIFS(Нормативы!N:N,Нормативы!$B:$B,$G5,Нормативы!$D:$D,'2020'!$I5,Нормативы!$F:$F,'2020'!$K5)*O5</f>
        <v>1040</v>
      </c>
      <c r="AC5" s="433">
        <f>SUMIFS(Нормативы!O:O,Нормативы!$B:$B,$G5,Нормативы!$D:$D,'2020'!$I5,Нормативы!$F:$F,'2020'!$K5)</f>
        <v>2140</v>
      </c>
      <c r="AD5" s="433">
        <f>SUMIFS(Нормативы!P:P,Нормативы!$B:$B,$G5,Нормативы!$D:$D,'2020'!$I5,Нормативы!$F:$F,'2020'!$K5)*O5</f>
        <v>620</v>
      </c>
      <c r="AE5" s="433">
        <f>SUMIFS(Нормативы!Q:Q,Нормативы!$B:$B,$G5,Нормативы!$D:$D,'2020'!$I5,Нормативы!$F:$F,'2020'!$K5)</f>
        <v>740</v>
      </c>
      <c r="AF5" s="433">
        <f>SUMIFS(Нормативы!R:R,Нормативы!$B:$B,$G5,Нормативы!$D:$D,'2020'!$I5,Нормативы!$F:$F,'2020'!$K5)</f>
        <v>2460</v>
      </c>
      <c r="AG5" s="433">
        <f>SUMIFS(Нормативы!S:S,Нормативы!$B:$B,$G5,Нормативы!$D:$D,'2020'!$I5,Нормативы!$F:$F,'2020'!$K5)</f>
        <v>5080</v>
      </c>
      <c r="AH5" s="433">
        <f>SUMIFS(Нормативы!T:T,Нормативы!$B:$B,$G5,Нормативы!$D:$D,'2020'!$I5,Нормативы!$F:$F,'2020'!$K5)</f>
        <v>540</v>
      </c>
      <c r="AI5" s="433">
        <f>SUMIFS(Нормативы!U:U,Нормативы!$B:$B,$G5,Нормативы!$D:$D,'2020'!$I5,Нормативы!$F:$F,'2020'!$K5)</f>
        <v>770</v>
      </c>
      <c r="AJ5" s="433">
        <f>SUMIFS(Нормативы!V:V,Нормативы!$B:$B,$G5,Нормативы!$D:$D,'2020'!$I5,Нормативы!$F:$F,'2020'!$K5)</f>
        <v>80</v>
      </c>
      <c r="AK5" s="433">
        <f>SUMIFS(Нормативы!W:W,Нормативы!$B:$B,$G5,Нормативы!$D:$D,'2020'!$I5,Нормативы!$F:$F,'2020'!$K5)</f>
        <v>300</v>
      </c>
      <c r="AL5" s="433">
        <f>SUMIFS(Нормативы!X:X,Нормативы!$B:$B,$G5,Нормативы!$D:$D,'2020'!$I5,Нормативы!$F:$F,'2020'!$K5)*O5</f>
        <v>26880</v>
      </c>
      <c r="AM5" s="433">
        <f>ROUND(AL5/1.302,1)</f>
        <v>20645.2</v>
      </c>
      <c r="AN5" s="433">
        <f>AL5-AM5</f>
        <v>6234.8</v>
      </c>
      <c r="AO5" s="433">
        <f>SUMIFS(Нормативы!AA:AA,Нормативы!$B:$B,$G5,Нормативы!$D:$D,'2020'!$I5,Нормативы!$F:$F,'2020'!$K5)</f>
        <v>3520</v>
      </c>
      <c r="AP5" s="434">
        <f>U5+X5+Z5+AA5++AF5+AG5+AH5+AI5+AJ5+AK5+AL5+AO5</f>
        <v>154750</v>
      </c>
      <c r="AQ5" s="609">
        <f t="shared" ref="AQ5:AQ7" si="54">ROUND($P5*U5,0)</f>
        <v>108040</v>
      </c>
      <c r="AR5" s="433">
        <f t="shared" ref="AR5:AR7" si="55">ROUND(AQ5/1.302,1)</f>
        <v>82980</v>
      </c>
      <c r="AS5" s="433">
        <f t="shared" ref="AS5:AS7" si="56">AQ5-AR5</f>
        <v>25060</v>
      </c>
      <c r="AT5" s="435">
        <f t="shared" si="0"/>
        <v>220</v>
      </c>
      <c r="AU5" s="435">
        <f t="shared" si="1"/>
        <v>44</v>
      </c>
      <c r="AV5" s="435">
        <f t="shared" si="2"/>
        <v>2320</v>
      </c>
      <c r="AW5" s="435">
        <f t="shared" si="3"/>
        <v>4540</v>
      </c>
      <c r="AX5" s="435">
        <f t="shared" si="4"/>
        <v>1040</v>
      </c>
      <c r="AY5" s="435">
        <f t="shared" si="5"/>
        <v>2140</v>
      </c>
      <c r="AZ5" s="435">
        <f t="shared" si="6"/>
        <v>620</v>
      </c>
      <c r="BA5" s="435">
        <f t="shared" si="7"/>
        <v>740</v>
      </c>
      <c r="BB5" s="435">
        <f t="shared" ref="BB5:BB7" si="57">ROUND($P5*AF5,0)</f>
        <v>2460</v>
      </c>
      <c r="BC5" s="435">
        <f t="shared" si="8"/>
        <v>5080</v>
      </c>
      <c r="BD5" s="435">
        <f t="shared" si="9"/>
        <v>540</v>
      </c>
      <c r="BE5" s="435">
        <f t="shared" si="10"/>
        <v>770</v>
      </c>
      <c r="BF5" s="435">
        <f t="shared" si="11"/>
        <v>80</v>
      </c>
      <c r="BG5" s="435">
        <f t="shared" si="12"/>
        <v>300</v>
      </c>
      <c r="BH5" s="435">
        <f t="shared" si="13"/>
        <v>26880</v>
      </c>
      <c r="BI5" s="433">
        <f t="shared" ref="BI5:BI7" si="58">ROUND(BH5/1.302,1)</f>
        <v>20645.2</v>
      </c>
      <c r="BJ5" s="433">
        <f t="shared" ref="BJ5:BJ7" si="59">BH5-BI5</f>
        <v>6234.8</v>
      </c>
      <c r="BK5" s="435">
        <f t="shared" si="14"/>
        <v>3520</v>
      </c>
      <c r="BL5" s="434">
        <f t="shared" si="15"/>
        <v>154750</v>
      </c>
      <c r="BM5" s="614">
        <f>'2020'!AQ5*'2020'!S5</f>
        <v>124462.08</v>
      </c>
      <c r="BN5" s="433">
        <f t="shared" si="16"/>
        <v>95593</v>
      </c>
      <c r="BO5" s="433">
        <f t="shared" si="17"/>
        <v>28869.08</v>
      </c>
      <c r="BP5" s="435">
        <f t="shared" ref="BP5:BP7" si="60">AT5</f>
        <v>220</v>
      </c>
      <c r="BQ5" s="435">
        <f t="shared" ref="BQ5:BQ7" si="61">AU5</f>
        <v>44</v>
      </c>
      <c r="BR5" s="435">
        <f t="shared" ref="BR5:BR7" si="62">AV5</f>
        <v>2320</v>
      </c>
      <c r="BS5" s="435">
        <f t="shared" si="18"/>
        <v>4540</v>
      </c>
      <c r="BT5" s="34">
        <f t="shared" si="19"/>
        <v>1040</v>
      </c>
      <c r="BU5" s="34">
        <f t="shared" si="20"/>
        <v>2140</v>
      </c>
      <c r="BV5" s="34">
        <f t="shared" si="21"/>
        <v>620</v>
      </c>
      <c r="BW5" s="606">
        <f t="shared" si="22"/>
        <v>740</v>
      </c>
      <c r="BX5" s="606">
        <f t="shared" si="23"/>
        <v>6708</v>
      </c>
      <c r="BY5" s="606">
        <f t="shared" si="24"/>
        <v>5080</v>
      </c>
      <c r="BZ5" s="606">
        <f t="shared" si="25"/>
        <v>540</v>
      </c>
      <c r="CA5" s="606">
        <f t="shared" si="26"/>
        <v>770</v>
      </c>
      <c r="CB5" s="606">
        <f t="shared" si="27"/>
        <v>80</v>
      </c>
      <c r="CC5" s="606">
        <f t="shared" si="28"/>
        <v>300</v>
      </c>
      <c r="CD5" s="606">
        <f t="shared" si="29"/>
        <v>30966</v>
      </c>
      <c r="CE5" s="604">
        <f t="shared" ref="CE5:CE7" si="63">ROUND(CD5/1.302,1)</f>
        <v>23783.4</v>
      </c>
      <c r="CF5" s="604">
        <f t="shared" ref="CF5:CF7" si="64">CD5-CE5</f>
        <v>7182.6</v>
      </c>
      <c r="CG5" s="606">
        <f t="shared" si="30"/>
        <v>3520</v>
      </c>
      <c r="CH5" s="605">
        <f t="shared" si="31"/>
        <v>179506.08</v>
      </c>
      <c r="CI5" s="607"/>
      <c r="CJ5" s="607"/>
      <c r="CK5" s="607"/>
      <c r="CL5" s="607"/>
      <c r="CM5" s="607"/>
      <c r="CN5" s="607"/>
      <c r="CO5" s="607"/>
      <c r="CP5" s="607"/>
      <c r="CQ5" s="607"/>
      <c r="CR5" s="607"/>
      <c r="CS5" s="607"/>
      <c r="CT5" s="607"/>
      <c r="CU5" s="607"/>
      <c r="CV5" s="607"/>
      <c r="CW5" s="607"/>
      <c r="CX5" s="607"/>
      <c r="CY5" s="607"/>
      <c r="CZ5" s="607"/>
      <c r="DA5" s="607"/>
      <c r="DB5" s="607"/>
      <c r="DC5" s="607"/>
      <c r="DD5" s="607"/>
      <c r="AUV5" s="699">
        <f t="shared" ref="AUV5:AUV69" si="65">BM5/P5</f>
        <v>124462.08</v>
      </c>
      <c r="AUW5" s="699">
        <f t="shared" ref="AUW5:AUW69" si="66">AUV5/1.302</f>
        <v>95593</v>
      </c>
      <c r="AUX5" s="699">
        <f t="shared" ref="AUX5:AUX69" si="67">AUV5-AUW5</f>
        <v>28869.08</v>
      </c>
      <c r="AUY5" s="699">
        <f t="shared" ref="AUY5:AUY64" si="68">BP5/P5</f>
        <v>220</v>
      </c>
      <c r="AUZ5" s="699">
        <f t="shared" ref="AUZ5:AVA20" si="69">BQ5/T5</f>
        <v>16.13</v>
      </c>
      <c r="AVA5" s="699">
        <f t="shared" si="69"/>
        <v>0.02</v>
      </c>
      <c r="AVB5" s="699">
        <f t="shared" ref="AVB5:AVB64" si="70">AVC5+AVD5+AVE5+AVF5</f>
        <v>4540</v>
      </c>
      <c r="AVC5" s="699">
        <f t="shared" ref="AVC5:AVC64" si="71">BT5/P5</f>
        <v>1040</v>
      </c>
      <c r="AVD5" s="699">
        <f t="shared" ref="AVD5:AVD64" si="72">BU5/P5</f>
        <v>2140</v>
      </c>
      <c r="AVE5" s="699">
        <f t="shared" ref="AVE5:AVE64" si="73">BV5/P5</f>
        <v>620</v>
      </c>
      <c r="AVF5" s="699">
        <f t="shared" ref="AVF5:AVF64" si="74">BW5/P5</f>
        <v>740</v>
      </c>
      <c r="AVG5" s="699">
        <f t="shared" ref="AVG5:AVG64" si="75">BX5/P5</f>
        <v>6708</v>
      </c>
      <c r="AVH5" s="699">
        <f t="shared" ref="AVH5:AVH64" si="76">BY5/P5</f>
        <v>5080</v>
      </c>
      <c r="AVI5" s="699">
        <f t="shared" ref="AVI5:AVI64" si="77">BZ5/P5</f>
        <v>540</v>
      </c>
      <c r="AVJ5" s="699">
        <f t="shared" ref="AVJ5:AVJ64" si="78">CA5/P5</f>
        <v>770</v>
      </c>
      <c r="AVK5" s="699">
        <f t="shared" ref="AVK5:AVK64" si="79">CB5/P5</f>
        <v>80</v>
      </c>
      <c r="AVL5" s="699">
        <f t="shared" ref="AVL5:AVL64" si="80">CC5/P5</f>
        <v>300</v>
      </c>
      <c r="AVM5" s="699">
        <f t="shared" ref="AVM5:AVM64" si="81">CD5/P5</f>
        <v>30966</v>
      </c>
      <c r="AVN5" s="699">
        <f t="shared" ref="AVN5:AVN64" si="82">AVM5/1.302</f>
        <v>23783.41</v>
      </c>
      <c r="AVO5" s="699">
        <f t="shared" ref="AVO5:AVO64" si="83">AVM5-AVN5</f>
        <v>7182.59</v>
      </c>
      <c r="AVP5" s="699">
        <f t="shared" ref="AVP5:AVP64" si="84">CG5/P5</f>
        <v>3520</v>
      </c>
      <c r="AVQ5" s="699">
        <f t="shared" ref="AVQ5:AVQ64" si="85">CH5/P5</f>
        <v>179506.08</v>
      </c>
    </row>
    <row r="6" spans="1:1266" s="608" customFormat="1" ht="30" hidden="1" customHeight="1" x14ac:dyDescent="0.25">
      <c r="A6" s="634">
        <v>1</v>
      </c>
      <c r="B6" s="634">
        <v>1</v>
      </c>
      <c r="C6" s="633" t="s">
        <v>246</v>
      </c>
      <c r="D6" s="2"/>
      <c r="E6" s="602" t="s">
        <v>344</v>
      </c>
      <c r="F6" s="634" t="s">
        <v>31</v>
      </c>
      <c r="G6" s="634">
        <v>1</v>
      </c>
      <c r="H6" s="656" t="s">
        <v>8</v>
      </c>
      <c r="I6" s="634">
        <v>3</v>
      </c>
      <c r="J6" s="602" t="s">
        <v>460</v>
      </c>
      <c r="K6" s="634">
        <v>1</v>
      </c>
      <c r="L6" s="681" t="s">
        <v>349</v>
      </c>
      <c r="M6" s="601" t="s">
        <v>328</v>
      </c>
      <c r="N6" s="602" t="s">
        <v>387</v>
      </c>
      <c r="O6" s="634">
        <v>1</v>
      </c>
      <c r="P6" s="695">
        <v>10</v>
      </c>
      <c r="Q6" s="633">
        <v>10</v>
      </c>
      <c r="R6" s="633">
        <v>10</v>
      </c>
      <c r="S6" s="671">
        <f>'Территориальный кк'!D4</f>
        <v>1.1519999999999999</v>
      </c>
      <c r="T6" s="672">
        <f>'Территориальный кк'!E4</f>
        <v>2.7269999999999999</v>
      </c>
      <c r="U6" s="433">
        <f>SUMIFS(Нормативы!G:G,Нормативы!$B:$B,$G6,Нормативы!$D:$D,'2020'!$I6,Нормативы!$F:$F,'2020'!$K6)*O6</f>
        <v>5402</v>
      </c>
      <c r="V6" s="433">
        <f t="shared" ref="V6" si="86">ROUND(U6/1.302,1)</f>
        <v>4149</v>
      </c>
      <c r="W6" s="433">
        <f t="shared" ref="W6" si="87">U6-V6</f>
        <v>1253</v>
      </c>
      <c r="X6" s="433">
        <f>SUMIFS(Нормативы!J:J,Нормативы!$B:$B,$G6,Нормативы!$D:$D,'2020'!$I6,Нормативы!$F:$F,'2020'!$K6)</f>
        <v>22</v>
      </c>
      <c r="Y6" s="433">
        <f>SUMIFS(Нормативы!K:K,Нормативы!$B:$B,$G6,Нормативы!$D:$D,'2020'!$I6,Нормативы!$F:$F,'2020'!$K6)</f>
        <v>4</v>
      </c>
      <c r="Z6" s="433">
        <f>SUMIFS(Нормативы!L:L,Нормативы!$B:$B,$G6,Нормативы!$D:$D,'2020'!$I6,Нормативы!$F:$F,'2020'!$K6)</f>
        <v>232</v>
      </c>
      <c r="AA6" s="433">
        <f t="shared" ref="AA6" si="88">AB6+AC6+AD6+AE6</f>
        <v>371</v>
      </c>
      <c r="AB6" s="433">
        <f>SUMIFS(Нормативы!N:N,Нормативы!$B:$B,$G6,Нормативы!$D:$D,'2020'!$I6,Нормативы!$F:$F,'2020'!$K6)*O6</f>
        <v>52</v>
      </c>
      <c r="AC6" s="433">
        <f>SUMIFS(Нормативы!O:O,Нормативы!$B:$B,$G6,Нормативы!$D:$D,'2020'!$I6,Нормативы!$F:$F,'2020'!$K6)</f>
        <v>214</v>
      </c>
      <c r="AD6" s="433">
        <f>SUMIFS(Нормативы!P:P,Нормативы!$B:$B,$G6,Нормативы!$D:$D,'2020'!$I6,Нормативы!$F:$F,'2020'!$K6)*O6</f>
        <v>31</v>
      </c>
      <c r="AE6" s="433">
        <f>SUMIFS(Нормативы!Q:Q,Нормативы!$B:$B,$G6,Нормативы!$D:$D,'2020'!$I6,Нормативы!$F:$F,'2020'!$K6)</f>
        <v>74</v>
      </c>
      <c r="AF6" s="433">
        <f>SUMIFS(Нормативы!R:R,Нормативы!$B:$B,$G6,Нормативы!$D:$D,'2020'!$I6,Нормативы!$F:$F,'2020'!$K6)</f>
        <v>246</v>
      </c>
      <c r="AG6" s="433">
        <f>SUMIFS(Нормативы!S:S,Нормативы!$B:$B,$G6,Нормативы!$D:$D,'2020'!$I6,Нормативы!$F:$F,'2020'!$K6)</f>
        <v>508</v>
      </c>
      <c r="AH6" s="433">
        <f>SUMIFS(Нормативы!T:T,Нормативы!$B:$B,$G6,Нормативы!$D:$D,'2020'!$I6,Нормативы!$F:$F,'2020'!$K6)</f>
        <v>54</v>
      </c>
      <c r="AI6" s="433">
        <f>SUMIFS(Нормативы!U:U,Нормативы!$B:$B,$G6,Нормативы!$D:$D,'2020'!$I6,Нормативы!$F:$F,'2020'!$K6)</f>
        <v>77</v>
      </c>
      <c r="AJ6" s="433">
        <f>SUMIFS(Нормативы!V:V,Нормативы!$B:$B,$G6,Нормативы!$D:$D,'2020'!$I6,Нормативы!$F:$F,'2020'!$K6)</f>
        <v>8</v>
      </c>
      <c r="AK6" s="433">
        <f>SUMIFS(Нормативы!W:W,Нормативы!$B:$B,$G6,Нормативы!$D:$D,'2020'!$I6,Нормативы!$F:$F,'2020'!$K6)</f>
        <v>30</v>
      </c>
      <c r="AL6" s="433">
        <f>SUMIFS(Нормативы!X:X,Нормативы!$B:$B,$G6,Нормативы!$D:$D,'2020'!$I6,Нормативы!$F:$F,'2020'!$K6)*O6</f>
        <v>1344</v>
      </c>
      <c r="AM6" s="433">
        <f t="shared" ref="AM6" si="89">ROUND(AL6/1.302,1)</f>
        <v>1032.3</v>
      </c>
      <c r="AN6" s="433">
        <f t="shared" ref="AN6" si="90">AL6-AM6</f>
        <v>311.7</v>
      </c>
      <c r="AO6" s="433">
        <f>SUMIFS(Нормативы!AA:AA,Нормативы!$B:$B,$G6,Нормативы!$D:$D,'2020'!$I6,Нормативы!$F:$F,'2020'!$K6)</f>
        <v>0</v>
      </c>
      <c r="AP6" s="434">
        <f t="shared" ref="AP6" si="91">U6+X6+Z6+AA6++AF6+AG6+AH6+AI6+AJ6+AK6+AL6+AO6</f>
        <v>8294</v>
      </c>
      <c r="AQ6" s="609">
        <f t="shared" si="54"/>
        <v>54020</v>
      </c>
      <c r="AR6" s="433">
        <f t="shared" si="55"/>
        <v>41490</v>
      </c>
      <c r="AS6" s="433">
        <f t="shared" si="56"/>
        <v>12530</v>
      </c>
      <c r="AT6" s="435">
        <f t="shared" si="0"/>
        <v>220</v>
      </c>
      <c r="AU6" s="435">
        <f t="shared" si="1"/>
        <v>40</v>
      </c>
      <c r="AV6" s="435">
        <f t="shared" si="2"/>
        <v>2320</v>
      </c>
      <c r="AW6" s="435">
        <f t="shared" si="3"/>
        <v>3710</v>
      </c>
      <c r="AX6" s="435">
        <f t="shared" si="4"/>
        <v>520</v>
      </c>
      <c r="AY6" s="435">
        <f t="shared" si="5"/>
        <v>2140</v>
      </c>
      <c r="AZ6" s="435">
        <f t="shared" si="6"/>
        <v>310</v>
      </c>
      <c r="BA6" s="435">
        <f t="shared" si="7"/>
        <v>740</v>
      </c>
      <c r="BB6" s="435">
        <f t="shared" si="57"/>
        <v>2460</v>
      </c>
      <c r="BC6" s="435">
        <f t="shared" si="8"/>
        <v>5080</v>
      </c>
      <c r="BD6" s="435">
        <f t="shared" si="9"/>
        <v>540</v>
      </c>
      <c r="BE6" s="435">
        <f t="shared" si="10"/>
        <v>770</v>
      </c>
      <c r="BF6" s="435">
        <f t="shared" si="11"/>
        <v>80</v>
      </c>
      <c r="BG6" s="435">
        <f t="shared" si="12"/>
        <v>300</v>
      </c>
      <c r="BH6" s="435">
        <f t="shared" si="13"/>
        <v>13440</v>
      </c>
      <c r="BI6" s="433">
        <f t="shared" si="58"/>
        <v>10322.6</v>
      </c>
      <c r="BJ6" s="433">
        <f t="shared" si="59"/>
        <v>3117.4</v>
      </c>
      <c r="BK6" s="435">
        <v>0</v>
      </c>
      <c r="BL6" s="434">
        <f t="shared" si="15"/>
        <v>82940</v>
      </c>
      <c r="BM6" s="614">
        <f>'2020'!AQ6*'2020'!S6</f>
        <v>62231.040000000001</v>
      </c>
      <c r="BN6" s="433">
        <f t="shared" si="16"/>
        <v>47796.5</v>
      </c>
      <c r="BO6" s="433">
        <f t="shared" si="17"/>
        <v>14434.54</v>
      </c>
      <c r="BP6" s="435">
        <f t="shared" si="60"/>
        <v>220</v>
      </c>
      <c r="BQ6" s="435">
        <f t="shared" si="61"/>
        <v>40</v>
      </c>
      <c r="BR6" s="435">
        <f t="shared" si="62"/>
        <v>2320</v>
      </c>
      <c r="BS6" s="435">
        <f t="shared" si="18"/>
        <v>3710</v>
      </c>
      <c r="BT6" s="34">
        <f t="shared" si="19"/>
        <v>520</v>
      </c>
      <c r="BU6" s="34">
        <f t="shared" si="20"/>
        <v>2140</v>
      </c>
      <c r="BV6" s="34">
        <f t="shared" si="21"/>
        <v>310</v>
      </c>
      <c r="BW6" s="606">
        <f t="shared" si="22"/>
        <v>740</v>
      </c>
      <c r="BX6" s="606">
        <f t="shared" si="23"/>
        <v>6708</v>
      </c>
      <c r="BY6" s="606">
        <f t="shared" si="24"/>
        <v>5080</v>
      </c>
      <c r="BZ6" s="606">
        <f t="shared" si="25"/>
        <v>540</v>
      </c>
      <c r="CA6" s="606">
        <f t="shared" si="26"/>
        <v>770</v>
      </c>
      <c r="CB6" s="606">
        <f t="shared" si="27"/>
        <v>80</v>
      </c>
      <c r="CC6" s="606">
        <f t="shared" si="28"/>
        <v>300</v>
      </c>
      <c r="CD6" s="606">
        <f t="shared" si="29"/>
        <v>15483</v>
      </c>
      <c r="CE6" s="604">
        <f t="shared" si="63"/>
        <v>11891.7</v>
      </c>
      <c r="CF6" s="604">
        <f t="shared" si="64"/>
        <v>3591.3</v>
      </c>
      <c r="CG6" s="606">
        <f t="shared" si="30"/>
        <v>0</v>
      </c>
      <c r="CH6" s="605">
        <f t="shared" si="31"/>
        <v>97442.04</v>
      </c>
      <c r="CI6" s="607"/>
      <c r="CJ6" s="607"/>
      <c r="CK6" s="607"/>
      <c r="CL6" s="607"/>
      <c r="CM6" s="607"/>
      <c r="CN6" s="607"/>
      <c r="CO6" s="607"/>
      <c r="CP6" s="607"/>
      <c r="CQ6" s="607"/>
      <c r="CR6" s="607"/>
      <c r="CS6" s="607"/>
      <c r="CT6" s="607"/>
      <c r="CU6" s="607"/>
      <c r="CV6" s="607"/>
      <c r="CW6" s="607"/>
      <c r="CX6" s="607"/>
      <c r="CY6" s="607"/>
      <c r="CZ6" s="607"/>
      <c r="DA6" s="607"/>
      <c r="DB6" s="607"/>
      <c r="DC6" s="607"/>
      <c r="DD6" s="607"/>
      <c r="AUV6" s="699">
        <f t="shared" si="65"/>
        <v>6223.1</v>
      </c>
      <c r="AUW6" s="699">
        <f t="shared" si="66"/>
        <v>4779.6499999999996</v>
      </c>
      <c r="AUX6" s="699">
        <f t="shared" si="67"/>
        <v>1443.45</v>
      </c>
      <c r="AUY6" s="699">
        <f t="shared" si="68"/>
        <v>22</v>
      </c>
      <c r="AUZ6" s="699">
        <f t="shared" si="69"/>
        <v>14.67</v>
      </c>
      <c r="AVA6" s="699">
        <f t="shared" si="69"/>
        <v>0.43</v>
      </c>
      <c r="AVB6" s="699">
        <f t="shared" si="70"/>
        <v>371</v>
      </c>
      <c r="AVC6" s="699">
        <f t="shared" si="71"/>
        <v>52</v>
      </c>
      <c r="AVD6" s="699">
        <f t="shared" si="72"/>
        <v>214</v>
      </c>
      <c r="AVE6" s="699">
        <f t="shared" si="73"/>
        <v>31</v>
      </c>
      <c r="AVF6" s="699">
        <f t="shared" si="74"/>
        <v>74</v>
      </c>
      <c r="AVG6" s="699">
        <f t="shared" si="75"/>
        <v>670.8</v>
      </c>
      <c r="AVH6" s="699">
        <f t="shared" si="76"/>
        <v>508</v>
      </c>
      <c r="AVI6" s="699">
        <f t="shared" si="77"/>
        <v>54</v>
      </c>
      <c r="AVJ6" s="699">
        <f t="shared" si="78"/>
        <v>77</v>
      </c>
      <c r="AVK6" s="699">
        <f t="shared" si="79"/>
        <v>8</v>
      </c>
      <c r="AVL6" s="699">
        <f t="shared" si="80"/>
        <v>30</v>
      </c>
      <c r="AVM6" s="699">
        <f t="shared" si="81"/>
        <v>1548.3</v>
      </c>
      <c r="AVN6" s="699">
        <f t="shared" si="82"/>
        <v>1189.17</v>
      </c>
      <c r="AVO6" s="699">
        <f t="shared" si="83"/>
        <v>359.13</v>
      </c>
      <c r="AVP6" s="699">
        <f t="shared" si="84"/>
        <v>0</v>
      </c>
      <c r="AVQ6" s="699">
        <f t="shared" si="85"/>
        <v>9744.2000000000007</v>
      </c>
    </row>
    <row r="7" spans="1:1266" s="608" customFormat="1" ht="30" hidden="1" customHeight="1" x14ac:dyDescent="0.25">
      <c r="A7" s="634">
        <v>1</v>
      </c>
      <c r="B7" s="634">
        <v>1</v>
      </c>
      <c r="C7" s="633" t="s">
        <v>246</v>
      </c>
      <c r="D7" s="2"/>
      <c r="E7" s="602" t="s">
        <v>345</v>
      </c>
      <c r="F7" s="634" t="s">
        <v>38</v>
      </c>
      <c r="G7" s="634">
        <v>2</v>
      </c>
      <c r="H7" s="656" t="s">
        <v>10</v>
      </c>
      <c r="I7" s="634">
        <v>0</v>
      </c>
      <c r="J7" s="602" t="s">
        <v>439</v>
      </c>
      <c r="K7" s="634">
        <v>3</v>
      </c>
      <c r="L7" s="681" t="s">
        <v>350</v>
      </c>
      <c r="M7" s="601" t="s">
        <v>295</v>
      </c>
      <c r="N7" s="602" t="s">
        <v>401</v>
      </c>
      <c r="O7" s="634">
        <v>2</v>
      </c>
      <c r="P7" s="695">
        <v>1</v>
      </c>
      <c r="Q7" s="633">
        <v>1</v>
      </c>
      <c r="R7" s="633">
        <v>1</v>
      </c>
      <c r="S7" s="671">
        <f>'Территориальный кк'!D4</f>
        <v>1.1519999999999999</v>
      </c>
      <c r="T7" s="672">
        <f>'Территориальный кк'!E4</f>
        <v>2.7269999999999999</v>
      </c>
      <c r="U7" s="433">
        <f>SUMIFS(Нормативы!G:G,Нормативы!$B:$B,$G7,Нормативы!$D:$D,'2020'!$I7,Нормативы!$F:$F,'2020'!$K7)*O7</f>
        <v>141200</v>
      </c>
      <c r="V7" s="433">
        <f t="shared" ref="V7" si="92">ROUND(U7/1.302,1)</f>
        <v>108448.5</v>
      </c>
      <c r="W7" s="433">
        <f t="shared" ref="W7" si="93">U7-V7</f>
        <v>32751.5</v>
      </c>
      <c r="X7" s="433">
        <f>SUMIFS(Нормативы!J:J,Нормативы!$B:$B,$G7,Нормативы!$D:$D,'2020'!$I7,Нормативы!$F:$F,'2020'!$K7)</f>
        <v>8860</v>
      </c>
      <c r="Y7" s="433">
        <f>SUMIFS(Нормативы!K:K,Нормативы!$B:$B,$G7,Нормативы!$D:$D,'2020'!$I7,Нормативы!$F:$F,'2020'!$K7)</f>
        <v>0</v>
      </c>
      <c r="Z7" s="433">
        <f>SUMIFS(Нормативы!L:L,Нормативы!$B:$B,$G7,Нормативы!$D:$D,'2020'!$I7,Нормативы!$F:$F,'2020'!$K7)</f>
        <v>8110</v>
      </c>
      <c r="AA7" s="433">
        <f t="shared" ref="AA7" si="94">AB7+AC7+AD7+AE7</f>
        <v>22530</v>
      </c>
      <c r="AB7" s="433">
        <f>SUMIFS(Нормативы!N:N,Нормативы!$B:$B,$G7,Нормативы!$D:$D,'2020'!$I7,Нормативы!$F:$F,'2020'!$K7)*O7</f>
        <v>1040</v>
      </c>
      <c r="AC7" s="433">
        <f>SUMIFS(Нормативы!O:O,Нормативы!$B:$B,$G7,Нормативы!$D:$D,'2020'!$I7,Нормативы!$F:$F,'2020'!$K7)</f>
        <v>19720</v>
      </c>
      <c r="AD7" s="433">
        <f>SUMIFS(Нормативы!P:P,Нормативы!$B:$B,$G7,Нормативы!$D:$D,'2020'!$I7,Нормативы!$F:$F,'2020'!$K7)*O7</f>
        <v>800</v>
      </c>
      <c r="AE7" s="433">
        <f>SUMIFS(Нормативы!Q:Q,Нормативы!$B:$B,$G7,Нормативы!$D:$D,'2020'!$I7,Нормативы!$F:$F,'2020'!$K7)</f>
        <v>970</v>
      </c>
      <c r="AF7" s="433">
        <f>SUMIFS(Нормативы!R:R,Нормативы!$B:$B,$G7,Нормативы!$D:$D,'2020'!$I7,Нормативы!$F:$F,'2020'!$K7)</f>
        <v>2680</v>
      </c>
      <c r="AG7" s="433">
        <f>SUMIFS(Нормативы!S:S,Нормативы!$B:$B,$G7,Нормативы!$D:$D,'2020'!$I7,Нормативы!$F:$F,'2020'!$K7)</f>
        <v>5800</v>
      </c>
      <c r="AH7" s="433">
        <f>SUMIFS(Нормативы!T:T,Нормативы!$B:$B,$G7,Нормативы!$D:$D,'2020'!$I7,Нормативы!$F:$F,'2020'!$K7)</f>
        <v>540</v>
      </c>
      <c r="AI7" s="433">
        <f>SUMIFS(Нормативы!U:U,Нормативы!$B:$B,$G7,Нормативы!$D:$D,'2020'!$I7,Нормативы!$F:$F,'2020'!$K7)</f>
        <v>770</v>
      </c>
      <c r="AJ7" s="433">
        <f>SUMIFS(Нормативы!V:V,Нормативы!$B:$B,$G7,Нормативы!$D:$D,'2020'!$I7,Нормативы!$F:$F,'2020'!$K7)</f>
        <v>80</v>
      </c>
      <c r="AK7" s="433">
        <f>SUMIFS(Нормативы!W:W,Нормативы!$B:$B,$G7,Нормативы!$D:$D,'2020'!$I7,Нормативы!$F:$F,'2020'!$K7)</f>
        <v>330</v>
      </c>
      <c r="AL7" s="433">
        <f>SUMIFS(Нормативы!X:X,Нормативы!$B:$B,$G7,Нормативы!$D:$D,'2020'!$I7,Нормативы!$F:$F,'2020'!$K7)*O7</f>
        <v>32240</v>
      </c>
      <c r="AM7" s="433">
        <f t="shared" ref="AM7" si="95">ROUND(AL7/1.302,1)</f>
        <v>24761.9</v>
      </c>
      <c r="AN7" s="433">
        <f t="shared" ref="AN7" si="96">AL7-AM7</f>
        <v>7478.1</v>
      </c>
      <c r="AO7" s="433">
        <f>SUMIFS(Нормативы!AA:AA,Нормативы!$B:$B,$G7,Нормативы!$D:$D,'2020'!$I7,Нормативы!$F:$F,'2020'!$K7)</f>
        <v>3520</v>
      </c>
      <c r="AP7" s="434">
        <f t="shared" ref="AP7" si="97">U7+X7+Z7+AA7++AF7+AG7+AH7+AI7+AJ7+AK7+AL7+AO7</f>
        <v>226660</v>
      </c>
      <c r="AQ7" s="609">
        <f t="shared" si="54"/>
        <v>141200</v>
      </c>
      <c r="AR7" s="433">
        <f t="shared" si="55"/>
        <v>108448.5</v>
      </c>
      <c r="AS7" s="433">
        <f t="shared" si="56"/>
        <v>32751.5</v>
      </c>
      <c r="AT7" s="435">
        <f t="shared" si="0"/>
        <v>8860</v>
      </c>
      <c r="AU7" s="435">
        <f t="shared" si="1"/>
        <v>0</v>
      </c>
      <c r="AV7" s="435">
        <f t="shared" si="2"/>
        <v>8110</v>
      </c>
      <c r="AW7" s="435">
        <f t="shared" si="3"/>
        <v>22530</v>
      </c>
      <c r="AX7" s="435">
        <f t="shared" si="4"/>
        <v>1040</v>
      </c>
      <c r="AY7" s="435">
        <f t="shared" si="5"/>
        <v>19720</v>
      </c>
      <c r="AZ7" s="435">
        <f t="shared" si="6"/>
        <v>800</v>
      </c>
      <c r="BA7" s="435">
        <f t="shared" si="7"/>
        <v>970</v>
      </c>
      <c r="BB7" s="435">
        <f t="shared" si="57"/>
        <v>2680</v>
      </c>
      <c r="BC7" s="435">
        <f t="shared" si="8"/>
        <v>5800</v>
      </c>
      <c r="BD7" s="435">
        <f t="shared" si="9"/>
        <v>540</v>
      </c>
      <c r="BE7" s="435">
        <f t="shared" si="10"/>
        <v>770</v>
      </c>
      <c r="BF7" s="435">
        <f t="shared" si="11"/>
        <v>80</v>
      </c>
      <c r="BG7" s="435">
        <f t="shared" si="12"/>
        <v>330</v>
      </c>
      <c r="BH7" s="435">
        <f t="shared" si="13"/>
        <v>32240</v>
      </c>
      <c r="BI7" s="433">
        <f t="shared" si="58"/>
        <v>24761.9</v>
      </c>
      <c r="BJ7" s="433">
        <f t="shared" si="59"/>
        <v>7478.1</v>
      </c>
      <c r="BK7" s="435">
        <f t="shared" si="14"/>
        <v>3520</v>
      </c>
      <c r="BL7" s="434">
        <f t="shared" si="15"/>
        <v>226660</v>
      </c>
      <c r="BM7" s="614">
        <f>'2020'!AQ7*'2020'!S7</f>
        <v>162662.39999999999</v>
      </c>
      <c r="BN7" s="433">
        <f t="shared" si="16"/>
        <v>124932.7</v>
      </c>
      <c r="BO7" s="433">
        <f t="shared" si="17"/>
        <v>37729.699999999997</v>
      </c>
      <c r="BP7" s="435">
        <f t="shared" si="60"/>
        <v>8860</v>
      </c>
      <c r="BQ7" s="435">
        <f t="shared" si="61"/>
        <v>0</v>
      </c>
      <c r="BR7" s="435">
        <f t="shared" si="62"/>
        <v>8110</v>
      </c>
      <c r="BS7" s="435">
        <f t="shared" si="18"/>
        <v>22530</v>
      </c>
      <c r="BT7" s="34">
        <f t="shared" si="19"/>
        <v>1040</v>
      </c>
      <c r="BU7" s="34">
        <f t="shared" si="20"/>
        <v>19720</v>
      </c>
      <c r="BV7" s="34">
        <f t="shared" si="21"/>
        <v>800</v>
      </c>
      <c r="BW7" s="606">
        <f t="shared" si="22"/>
        <v>970</v>
      </c>
      <c r="BX7" s="606">
        <f t="shared" si="23"/>
        <v>7308</v>
      </c>
      <c r="BY7" s="606">
        <f t="shared" si="24"/>
        <v>5800</v>
      </c>
      <c r="BZ7" s="606">
        <f t="shared" si="25"/>
        <v>540</v>
      </c>
      <c r="CA7" s="606">
        <f t="shared" si="26"/>
        <v>770</v>
      </c>
      <c r="CB7" s="606">
        <f t="shared" si="27"/>
        <v>80</v>
      </c>
      <c r="CC7" s="606">
        <f t="shared" si="28"/>
        <v>330</v>
      </c>
      <c r="CD7" s="606">
        <f t="shared" si="29"/>
        <v>37140</v>
      </c>
      <c r="CE7" s="604">
        <f t="shared" si="63"/>
        <v>28525.3</v>
      </c>
      <c r="CF7" s="604">
        <f t="shared" si="64"/>
        <v>8614.7000000000007</v>
      </c>
      <c r="CG7" s="606">
        <f t="shared" si="30"/>
        <v>3520</v>
      </c>
      <c r="CH7" s="605">
        <f t="shared" si="31"/>
        <v>257650.4</v>
      </c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AUV7" s="699">
        <f t="shared" si="65"/>
        <v>162662.39999999999</v>
      </c>
      <c r="AUW7" s="699">
        <f t="shared" si="66"/>
        <v>124932.72</v>
      </c>
      <c r="AUX7" s="699">
        <f t="shared" si="67"/>
        <v>37729.68</v>
      </c>
      <c r="AUY7" s="699">
        <f t="shared" si="68"/>
        <v>8860</v>
      </c>
      <c r="AUZ7" s="699">
        <f t="shared" si="69"/>
        <v>0</v>
      </c>
      <c r="AVA7" s="699">
        <f t="shared" si="69"/>
        <v>0.06</v>
      </c>
      <c r="AVB7" s="699">
        <f t="shared" si="70"/>
        <v>22530</v>
      </c>
      <c r="AVC7" s="699">
        <f t="shared" si="71"/>
        <v>1040</v>
      </c>
      <c r="AVD7" s="699">
        <f t="shared" si="72"/>
        <v>19720</v>
      </c>
      <c r="AVE7" s="699">
        <f t="shared" si="73"/>
        <v>800</v>
      </c>
      <c r="AVF7" s="699">
        <f t="shared" si="74"/>
        <v>970</v>
      </c>
      <c r="AVG7" s="699">
        <f t="shared" si="75"/>
        <v>7308</v>
      </c>
      <c r="AVH7" s="699">
        <f t="shared" si="76"/>
        <v>5800</v>
      </c>
      <c r="AVI7" s="699">
        <f t="shared" si="77"/>
        <v>540</v>
      </c>
      <c r="AVJ7" s="699">
        <f t="shared" si="78"/>
        <v>770</v>
      </c>
      <c r="AVK7" s="699">
        <f t="shared" si="79"/>
        <v>80</v>
      </c>
      <c r="AVL7" s="699">
        <f t="shared" si="80"/>
        <v>330</v>
      </c>
      <c r="AVM7" s="699">
        <f t="shared" si="81"/>
        <v>37140</v>
      </c>
      <c r="AVN7" s="699">
        <f t="shared" si="82"/>
        <v>28525.35</v>
      </c>
      <c r="AVO7" s="699">
        <f t="shared" si="83"/>
        <v>8614.65</v>
      </c>
      <c r="AVP7" s="699">
        <f t="shared" si="84"/>
        <v>3520</v>
      </c>
      <c r="AVQ7" s="699">
        <f t="shared" si="85"/>
        <v>257650.4</v>
      </c>
    </row>
    <row r="8" spans="1:1266" s="436" customFormat="1" ht="30" hidden="1" customHeight="1" x14ac:dyDescent="0.25">
      <c r="A8" s="641">
        <v>1</v>
      </c>
      <c r="B8" s="641">
        <v>1</v>
      </c>
      <c r="C8" s="662" t="s">
        <v>246</v>
      </c>
      <c r="D8" s="2"/>
      <c r="E8" s="431" t="s">
        <v>344</v>
      </c>
      <c r="F8" s="641" t="s">
        <v>31</v>
      </c>
      <c r="G8" s="641">
        <v>1</v>
      </c>
      <c r="H8" s="655" t="s">
        <v>8</v>
      </c>
      <c r="I8" s="641">
        <v>3</v>
      </c>
      <c r="J8" s="431" t="s">
        <v>355</v>
      </c>
      <c r="K8" s="641">
        <v>1</v>
      </c>
      <c r="L8" s="680" t="s">
        <v>349</v>
      </c>
      <c r="M8" s="432" t="s">
        <v>254</v>
      </c>
      <c r="N8" s="431" t="s">
        <v>387</v>
      </c>
      <c r="O8" s="641">
        <v>1</v>
      </c>
      <c r="P8" s="695">
        <v>9</v>
      </c>
      <c r="Q8" s="632">
        <v>9</v>
      </c>
      <c r="R8" s="632">
        <v>9</v>
      </c>
      <c r="S8" s="669">
        <f>SUMIF('Территориальный кк'!$A:$A,'2020'!$B8,'Территориальный кк'!D:D)</f>
        <v>1.1519999999999999</v>
      </c>
      <c r="T8" s="670">
        <f>SUMIF('Территориальный кк'!$A:$A,'2020'!$B8,'Территориальный кк'!E:E)</f>
        <v>2.7269999999999999</v>
      </c>
      <c r="U8" s="433">
        <f>SUMIFS(Нормативы!G:G,Нормативы!$B:$B,$G8,Нормативы!$D:$D,'2020'!$I8,Нормативы!$F:$F,'2020'!$K8)*O8</f>
        <v>5402</v>
      </c>
      <c r="V8" s="433">
        <f t="shared" ref="V8:V81" si="98">ROUND(U8/1.302,1)</f>
        <v>4149</v>
      </c>
      <c r="W8" s="433">
        <f t="shared" ref="W8:W81" si="99">U8-V8</f>
        <v>1253</v>
      </c>
      <c r="X8" s="433">
        <f>SUMIFS(Нормативы!J:J,Нормативы!$B:$B,$G8,Нормативы!$D:$D,'2020'!$I8,Нормативы!$F:$F,'2020'!$K8)</f>
        <v>22</v>
      </c>
      <c r="Y8" s="433">
        <f>SUMIFS(Нормативы!K:K,Нормативы!$B:$B,$G8,Нормативы!$D:$D,'2020'!$I8,Нормативы!$F:$F,'2020'!$K8)</f>
        <v>4</v>
      </c>
      <c r="Z8" s="433">
        <f>SUMIFS(Нормативы!L:L,Нормативы!$B:$B,$G8,Нормативы!$D:$D,'2020'!$I8,Нормативы!$F:$F,'2020'!$K8)</f>
        <v>232</v>
      </c>
      <c r="AA8" s="433">
        <f t="shared" ref="AA8:AA81" si="100">AB8+AC8+AD8+AE8</f>
        <v>371</v>
      </c>
      <c r="AB8" s="433">
        <f>SUMIFS(Нормативы!N:N,Нормативы!$B:$B,$G8,Нормативы!$D:$D,'2020'!$I8,Нормативы!$F:$F,'2020'!$K8)*O8</f>
        <v>52</v>
      </c>
      <c r="AC8" s="433">
        <f>SUMIFS(Нормативы!O:O,Нормативы!$B:$B,$G8,Нормативы!$D:$D,'2020'!$I8,Нормативы!$F:$F,'2020'!$K8)</f>
        <v>214</v>
      </c>
      <c r="AD8" s="433">
        <f>SUMIFS(Нормативы!P:P,Нормативы!$B:$B,$G8,Нормативы!$D:$D,'2020'!$I8,Нормативы!$F:$F,'2020'!$K8)*O8</f>
        <v>31</v>
      </c>
      <c r="AE8" s="433">
        <f>SUMIFS(Нормативы!Q:Q,Нормативы!$B:$B,$G8,Нормативы!$D:$D,'2020'!$I8,Нормативы!$F:$F,'2020'!$K8)</f>
        <v>74</v>
      </c>
      <c r="AF8" s="433">
        <f>SUMIFS(Нормативы!R:R,Нормативы!$B:$B,$G8,Нормативы!$D:$D,'2020'!$I8,Нормативы!$F:$F,'2020'!$K8)</f>
        <v>246</v>
      </c>
      <c r="AG8" s="433">
        <f>SUMIFS(Нормативы!S:S,Нормативы!$B:$B,$G8,Нормативы!$D:$D,'2020'!$I8,Нормативы!$F:$F,'2020'!$K8)</f>
        <v>508</v>
      </c>
      <c r="AH8" s="433">
        <f>SUMIFS(Нормативы!T:T,Нормативы!$B:$B,$G8,Нормативы!$D:$D,'2020'!$I8,Нормативы!$F:$F,'2020'!$K8)</f>
        <v>54</v>
      </c>
      <c r="AI8" s="433">
        <f>SUMIFS(Нормативы!U:U,Нормативы!$B:$B,$G8,Нормативы!$D:$D,'2020'!$I8,Нормативы!$F:$F,'2020'!$K8)</f>
        <v>77</v>
      </c>
      <c r="AJ8" s="433">
        <f>SUMIFS(Нормативы!V:V,Нормативы!$B:$B,$G8,Нормативы!$D:$D,'2020'!$I8,Нормативы!$F:$F,'2020'!$K8)</f>
        <v>8</v>
      </c>
      <c r="AK8" s="433">
        <f>SUMIFS(Нормативы!W:W,Нормативы!$B:$B,$G8,Нормативы!$D:$D,'2020'!$I8,Нормативы!$F:$F,'2020'!$K8)</f>
        <v>30</v>
      </c>
      <c r="AL8" s="433">
        <f>SUMIFS(Нормативы!X:X,Нормативы!$B:$B,$G8,Нормативы!$D:$D,'2020'!$I8,Нормативы!$F:$F,'2020'!$K8)*O8</f>
        <v>1344</v>
      </c>
      <c r="AM8" s="433">
        <f t="shared" ref="AM8:AM81" si="101">ROUND(AL8/1.302,1)</f>
        <v>1032.3</v>
      </c>
      <c r="AN8" s="433">
        <f t="shared" ref="AN8:AN81" si="102">AL8-AM8</f>
        <v>311.7</v>
      </c>
      <c r="AO8" s="433">
        <f>SUMIFS(Нормативы!AA:AA,Нормативы!$B:$B,$G8,Нормативы!$D:$D,'2020'!$I8,Нормативы!$F:$F,'2020'!$K8)</f>
        <v>0</v>
      </c>
      <c r="AP8" s="434">
        <f t="shared" ref="AP8:AP81" si="103">U8+X8+Z8+AA8++AF8+AG8+AH8+AI8+AJ8+AK8+AL8+AO8</f>
        <v>8294</v>
      </c>
      <c r="AQ8" s="609">
        <f t="shared" ref="AQ8:AQ80" si="104">ROUND($P8*U8,0)</f>
        <v>48618</v>
      </c>
      <c r="AR8" s="433">
        <f t="shared" ref="AR8:AR81" si="105">ROUND(AQ8/1.302,1)</f>
        <v>37341</v>
      </c>
      <c r="AS8" s="433">
        <f t="shared" ref="AS8:AS81" si="106">AQ8-AR8</f>
        <v>11277</v>
      </c>
      <c r="AT8" s="435">
        <f t="shared" si="0"/>
        <v>198</v>
      </c>
      <c r="AU8" s="435">
        <f t="shared" si="1"/>
        <v>36</v>
      </c>
      <c r="AV8" s="435">
        <f t="shared" si="2"/>
        <v>2088</v>
      </c>
      <c r="AW8" s="435">
        <f t="shared" si="3"/>
        <v>3339</v>
      </c>
      <c r="AX8" s="435">
        <f t="shared" si="4"/>
        <v>468</v>
      </c>
      <c r="AY8" s="435">
        <f t="shared" si="5"/>
        <v>1926</v>
      </c>
      <c r="AZ8" s="435">
        <f t="shared" si="6"/>
        <v>279</v>
      </c>
      <c r="BA8" s="435">
        <f t="shared" si="7"/>
        <v>666</v>
      </c>
      <c r="BB8" s="435">
        <f t="shared" ref="BB8:BB80" si="107">ROUND($P8*AF8,0)</f>
        <v>2214</v>
      </c>
      <c r="BC8" s="435">
        <f t="shared" si="8"/>
        <v>4572</v>
      </c>
      <c r="BD8" s="435">
        <f t="shared" si="9"/>
        <v>486</v>
      </c>
      <c r="BE8" s="435">
        <f t="shared" si="10"/>
        <v>693</v>
      </c>
      <c r="BF8" s="435">
        <f t="shared" si="11"/>
        <v>72</v>
      </c>
      <c r="BG8" s="435">
        <f t="shared" si="12"/>
        <v>270</v>
      </c>
      <c r="BH8" s="435">
        <f t="shared" si="13"/>
        <v>12096</v>
      </c>
      <c r="BI8" s="433">
        <f t="shared" ref="BI8:BI81" si="108">ROUND(BH8/1.302,1)</f>
        <v>9290.2999999999993</v>
      </c>
      <c r="BJ8" s="433">
        <f t="shared" ref="BJ8:BJ81" si="109">BH8-BI8</f>
        <v>2805.7</v>
      </c>
      <c r="BK8" s="435">
        <f t="shared" si="14"/>
        <v>0</v>
      </c>
      <c r="BL8" s="434">
        <f t="shared" si="15"/>
        <v>74646</v>
      </c>
      <c r="BM8" s="613">
        <f t="shared" ref="BM8:BM80" si="110">ROUND(AQ8*S8,0)</f>
        <v>56008</v>
      </c>
      <c r="BN8" s="433">
        <f t="shared" si="16"/>
        <v>43016.9</v>
      </c>
      <c r="BO8" s="433">
        <f t="shared" si="17"/>
        <v>12991.1</v>
      </c>
      <c r="BP8" s="435">
        <f t="shared" ref="BP8:BP81" si="111">AT8</f>
        <v>198</v>
      </c>
      <c r="BQ8" s="435">
        <f t="shared" ref="BQ8:BQ81" si="112">AU8</f>
        <v>36</v>
      </c>
      <c r="BR8" s="435">
        <f t="shared" ref="BR8:BR81" si="113">AV8</f>
        <v>2088</v>
      </c>
      <c r="BS8" s="435">
        <f t="shared" si="18"/>
        <v>3339</v>
      </c>
      <c r="BT8" s="34">
        <f t="shared" si="19"/>
        <v>468</v>
      </c>
      <c r="BU8" s="34">
        <f t="shared" si="20"/>
        <v>1926</v>
      </c>
      <c r="BV8" s="34">
        <f t="shared" si="21"/>
        <v>279</v>
      </c>
      <c r="BW8" s="34">
        <f t="shared" si="22"/>
        <v>666</v>
      </c>
      <c r="BX8" s="435">
        <f t="shared" si="23"/>
        <v>6038</v>
      </c>
      <c r="BY8" s="435">
        <f t="shared" si="24"/>
        <v>4572</v>
      </c>
      <c r="BZ8" s="435">
        <f t="shared" si="25"/>
        <v>486</v>
      </c>
      <c r="CA8" s="435">
        <f t="shared" si="26"/>
        <v>693</v>
      </c>
      <c r="CB8" s="435">
        <f t="shared" si="27"/>
        <v>72</v>
      </c>
      <c r="CC8" s="435">
        <f t="shared" si="28"/>
        <v>270</v>
      </c>
      <c r="CD8" s="435">
        <f t="shared" si="29"/>
        <v>13935</v>
      </c>
      <c r="CE8" s="433">
        <f t="shared" ref="CE8:CE81" si="114">ROUND(CD8/1.302,1)</f>
        <v>10702.8</v>
      </c>
      <c r="CF8" s="433">
        <f t="shared" ref="CF8:CF81" si="115">CD8-CE8</f>
        <v>3232.2</v>
      </c>
      <c r="CG8" s="435">
        <f t="shared" si="30"/>
        <v>0</v>
      </c>
      <c r="CH8" s="434">
        <f t="shared" si="31"/>
        <v>87699</v>
      </c>
      <c r="CI8" s="88">
        <f t="shared" si="32"/>
        <v>6223.1111000000001</v>
      </c>
      <c r="CJ8" s="90">
        <f t="shared" si="33"/>
        <v>4779.6556</v>
      </c>
      <c r="CK8" s="90">
        <f t="shared" si="34"/>
        <v>1443.4556</v>
      </c>
      <c r="CL8" s="88">
        <f t="shared" si="35"/>
        <v>22</v>
      </c>
      <c r="CM8" s="88">
        <f t="shared" si="36"/>
        <v>4</v>
      </c>
      <c r="CN8" s="88">
        <f t="shared" si="37"/>
        <v>232</v>
      </c>
      <c r="CO8" s="88">
        <f t="shared" si="38"/>
        <v>371</v>
      </c>
      <c r="CP8" s="88">
        <f t="shared" si="39"/>
        <v>52</v>
      </c>
      <c r="CQ8" s="88">
        <f t="shared" si="40"/>
        <v>214</v>
      </c>
      <c r="CR8" s="88">
        <f t="shared" si="41"/>
        <v>31</v>
      </c>
      <c r="CS8" s="88">
        <f t="shared" si="42"/>
        <v>74</v>
      </c>
      <c r="CT8" s="88">
        <f t="shared" si="43"/>
        <v>670.88890000000004</v>
      </c>
      <c r="CU8" s="88">
        <f t="shared" si="44"/>
        <v>508</v>
      </c>
      <c r="CV8" s="88">
        <f t="shared" si="45"/>
        <v>54</v>
      </c>
      <c r="CW8" s="88">
        <f t="shared" si="46"/>
        <v>77</v>
      </c>
      <c r="CX8" s="88">
        <f t="shared" si="47"/>
        <v>8</v>
      </c>
      <c r="CY8" s="88">
        <f t="shared" si="48"/>
        <v>30</v>
      </c>
      <c r="CZ8" s="88">
        <f t="shared" si="49"/>
        <v>1548.3333</v>
      </c>
      <c r="DA8" s="90">
        <f t="shared" si="50"/>
        <v>1189.2</v>
      </c>
      <c r="DB8" s="90">
        <f t="shared" si="51"/>
        <v>359.13330000000002</v>
      </c>
      <c r="DC8" s="88">
        <f t="shared" si="52"/>
        <v>0</v>
      </c>
      <c r="DD8" s="88">
        <f t="shared" si="53"/>
        <v>9744.3333000000002</v>
      </c>
      <c r="AUV8" s="699">
        <f t="shared" si="65"/>
        <v>6223.11</v>
      </c>
      <c r="AUW8" s="699">
        <f t="shared" si="66"/>
        <v>4779.6499999999996</v>
      </c>
      <c r="AUX8" s="699">
        <f t="shared" si="67"/>
        <v>1443.46</v>
      </c>
      <c r="AUY8" s="699">
        <f t="shared" si="68"/>
        <v>22</v>
      </c>
      <c r="AUZ8" s="699">
        <f t="shared" si="69"/>
        <v>13.2</v>
      </c>
      <c r="AVA8" s="699">
        <f t="shared" si="69"/>
        <v>0.39</v>
      </c>
      <c r="AVB8" s="699">
        <f t="shared" si="70"/>
        <v>371</v>
      </c>
      <c r="AVC8" s="699">
        <f t="shared" si="71"/>
        <v>52</v>
      </c>
      <c r="AVD8" s="699">
        <f t="shared" si="72"/>
        <v>214</v>
      </c>
      <c r="AVE8" s="699">
        <f t="shared" si="73"/>
        <v>31</v>
      </c>
      <c r="AVF8" s="699">
        <f t="shared" si="74"/>
        <v>74</v>
      </c>
      <c r="AVG8" s="699">
        <f t="shared" si="75"/>
        <v>670.89</v>
      </c>
      <c r="AVH8" s="699">
        <f t="shared" si="76"/>
        <v>508</v>
      </c>
      <c r="AVI8" s="699">
        <f t="shared" si="77"/>
        <v>54</v>
      </c>
      <c r="AVJ8" s="699">
        <f t="shared" si="78"/>
        <v>77</v>
      </c>
      <c r="AVK8" s="699">
        <f t="shared" si="79"/>
        <v>8</v>
      </c>
      <c r="AVL8" s="699">
        <f t="shared" si="80"/>
        <v>30</v>
      </c>
      <c r="AVM8" s="699">
        <f t="shared" si="81"/>
        <v>1548.33</v>
      </c>
      <c r="AVN8" s="699">
        <f t="shared" si="82"/>
        <v>1189.19</v>
      </c>
      <c r="AVO8" s="699">
        <f t="shared" si="83"/>
        <v>359.14</v>
      </c>
      <c r="AVP8" s="699">
        <f t="shared" si="84"/>
        <v>0</v>
      </c>
      <c r="AVQ8" s="699">
        <f t="shared" si="85"/>
        <v>9744.33</v>
      </c>
    </row>
    <row r="9" spans="1:1266" s="585" customFormat="1" ht="30" hidden="1" customHeight="1" x14ac:dyDescent="0.25">
      <c r="A9" s="642">
        <v>1</v>
      </c>
      <c r="B9" s="642">
        <v>1</v>
      </c>
      <c r="C9" s="663" t="s">
        <v>246</v>
      </c>
      <c r="D9" s="418"/>
      <c r="E9" s="277" t="s">
        <v>344</v>
      </c>
      <c r="F9" s="642" t="s">
        <v>31</v>
      </c>
      <c r="G9" s="642">
        <v>1</v>
      </c>
      <c r="H9" s="657" t="s">
        <v>10</v>
      </c>
      <c r="I9" s="642">
        <v>0</v>
      </c>
      <c r="J9" s="277" t="s">
        <v>356</v>
      </c>
      <c r="K9" s="642">
        <v>3</v>
      </c>
      <c r="L9" s="682" t="s">
        <v>349</v>
      </c>
      <c r="M9" s="419" t="s">
        <v>255</v>
      </c>
      <c r="N9" s="277" t="s">
        <v>387</v>
      </c>
      <c r="O9" s="642">
        <v>1</v>
      </c>
      <c r="P9" s="695">
        <v>208</v>
      </c>
      <c r="Q9" s="632">
        <v>208</v>
      </c>
      <c r="R9" s="632">
        <v>208</v>
      </c>
      <c r="S9" s="673">
        <f>SUMIF('Территориальный кк'!$A:$A,'2020'!$B9,'Территориальный кк'!D:D)</f>
        <v>1.1519999999999999</v>
      </c>
      <c r="T9" s="674">
        <f>SUMIF('Территориальный кк'!$A:$A,'2020'!$B9,'Территориальный кк'!E:E)</f>
        <v>2.7269999999999999</v>
      </c>
      <c r="U9" s="420">
        <f>SUMIFS(Нормативы!G:G,Нормативы!$B:$B,$G9,Нормативы!$D:$D,'2020'!$I9,Нормативы!$F:$F,'2020'!$K9)*O9</f>
        <v>64190</v>
      </c>
      <c r="V9" s="420">
        <f t="shared" si="98"/>
        <v>49301.1</v>
      </c>
      <c r="W9" s="420">
        <f t="shared" si="99"/>
        <v>14888.9</v>
      </c>
      <c r="X9" s="420">
        <f>SUMIFS(Нормативы!J:J,Нормативы!$B:$B,$G9,Нормативы!$D:$D,'2020'!$I9,Нормативы!$F:$F,'2020'!$K9)</f>
        <v>8830</v>
      </c>
      <c r="Y9" s="420">
        <f>SUMIFS(Нормативы!K:K,Нормативы!$B:$B,$G9,Нормативы!$D:$D,'2020'!$I9,Нормативы!$F:$F,'2020'!$K9)</f>
        <v>1766</v>
      </c>
      <c r="Z9" s="420">
        <f>SUMIFS(Нормативы!L:L,Нормативы!$B:$B,$G9,Нормативы!$D:$D,'2020'!$I9,Нормативы!$F:$F,'2020'!$K9)</f>
        <v>8110</v>
      </c>
      <c r="AA9" s="420">
        <f t="shared" si="100"/>
        <v>19050</v>
      </c>
      <c r="AB9" s="420">
        <f>SUMIFS(Нормативы!N:N,Нормативы!$B:$B,$G9,Нормативы!$D:$D,'2020'!$I9,Нормативы!$F:$F,'2020'!$K9)*O9</f>
        <v>520</v>
      </c>
      <c r="AC9" s="420">
        <f>SUMIFS(Нормативы!O:O,Нормативы!$B:$B,$G9,Нормативы!$D:$D,'2020'!$I9,Нормативы!$F:$F,'2020'!$K9)</f>
        <v>17290</v>
      </c>
      <c r="AD9" s="420">
        <f>SUMIFS(Нормативы!P:P,Нормативы!$B:$B,$G9,Нормативы!$D:$D,'2020'!$I9,Нормативы!$F:$F,'2020'!$K9)*O9</f>
        <v>360</v>
      </c>
      <c r="AE9" s="420">
        <f>SUMIFS(Нормативы!Q:Q,Нормативы!$B:$B,$G9,Нормативы!$D:$D,'2020'!$I9,Нормативы!$F:$F,'2020'!$K9)</f>
        <v>880</v>
      </c>
      <c r="AF9" s="420">
        <f>SUMIFS(Нормативы!R:R,Нормативы!$B:$B,$G9,Нормативы!$D:$D,'2020'!$I9,Нормативы!$F:$F,'2020'!$K9)</f>
        <v>2680</v>
      </c>
      <c r="AG9" s="420">
        <f>SUMIFS(Нормативы!S:S,Нормативы!$B:$B,$G9,Нормативы!$D:$D,'2020'!$I9,Нормативы!$F:$F,'2020'!$K9)</f>
        <v>5800</v>
      </c>
      <c r="AH9" s="420">
        <f>SUMIFS(Нормативы!T:T,Нормативы!$B:$B,$G9,Нормативы!$D:$D,'2020'!$I9,Нормативы!$F:$F,'2020'!$K9)</f>
        <v>540</v>
      </c>
      <c r="AI9" s="420">
        <f>SUMIFS(Нормативы!U:U,Нормативы!$B:$B,$G9,Нормативы!$D:$D,'2020'!$I9,Нормативы!$F:$F,'2020'!$K9)</f>
        <v>770</v>
      </c>
      <c r="AJ9" s="420">
        <f>SUMIFS(Нормативы!V:V,Нормативы!$B:$B,$G9,Нормативы!$D:$D,'2020'!$I9,Нормативы!$F:$F,'2020'!$K9)</f>
        <v>80</v>
      </c>
      <c r="AK9" s="420">
        <f>SUMIFS(Нормативы!W:W,Нормативы!$B:$B,$G9,Нормативы!$D:$D,'2020'!$I9,Нормативы!$F:$F,'2020'!$K9)</f>
        <v>1050</v>
      </c>
      <c r="AL9" s="420">
        <f>SUMIFS(Нормативы!X:X,Нормативы!$B:$B,$G9,Нормативы!$D:$D,'2020'!$I9,Нормативы!$F:$F,'2020'!$K9)*O9</f>
        <v>16120</v>
      </c>
      <c r="AM9" s="420">
        <f t="shared" si="101"/>
        <v>12381</v>
      </c>
      <c r="AN9" s="420">
        <f t="shared" si="102"/>
        <v>3739</v>
      </c>
      <c r="AO9" s="420">
        <f>SUMIFS(Нормативы!AA:AA,Нормативы!$B:$B,$G9,Нормативы!$D:$D,'2020'!$I9,Нормативы!$F:$F,'2020'!$K9)</f>
        <v>3520</v>
      </c>
      <c r="AP9" s="415">
        <f t="shared" si="103"/>
        <v>130740</v>
      </c>
      <c r="AQ9" s="610">
        <f t="shared" si="104"/>
        <v>13351520</v>
      </c>
      <c r="AR9" s="420">
        <f t="shared" si="105"/>
        <v>10254623.699999999</v>
      </c>
      <c r="AS9" s="420">
        <f t="shared" si="106"/>
        <v>3096896.3</v>
      </c>
      <c r="AT9" s="421">
        <f t="shared" si="0"/>
        <v>1836640</v>
      </c>
      <c r="AU9" s="421">
        <f t="shared" si="1"/>
        <v>367328</v>
      </c>
      <c r="AV9" s="421">
        <f t="shared" si="2"/>
        <v>1686880</v>
      </c>
      <c r="AW9" s="421">
        <f t="shared" si="3"/>
        <v>3962400</v>
      </c>
      <c r="AX9" s="421">
        <f t="shared" si="4"/>
        <v>108160</v>
      </c>
      <c r="AY9" s="421">
        <f t="shared" si="5"/>
        <v>3596320</v>
      </c>
      <c r="AZ9" s="421">
        <f t="shared" si="6"/>
        <v>74880</v>
      </c>
      <c r="BA9" s="421">
        <f t="shared" si="7"/>
        <v>183040</v>
      </c>
      <c r="BB9" s="421">
        <f t="shared" si="107"/>
        <v>557440</v>
      </c>
      <c r="BC9" s="421">
        <f t="shared" si="8"/>
        <v>1206400</v>
      </c>
      <c r="BD9" s="421">
        <f t="shared" si="9"/>
        <v>112320</v>
      </c>
      <c r="BE9" s="421">
        <f t="shared" si="10"/>
        <v>160160</v>
      </c>
      <c r="BF9" s="421">
        <f t="shared" si="11"/>
        <v>16640</v>
      </c>
      <c r="BG9" s="421">
        <f t="shared" si="12"/>
        <v>218400</v>
      </c>
      <c r="BH9" s="421">
        <f t="shared" si="13"/>
        <v>3352960</v>
      </c>
      <c r="BI9" s="420">
        <f t="shared" si="108"/>
        <v>2575238.1</v>
      </c>
      <c r="BJ9" s="420">
        <f t="shared" si="109"/>
        <v>777721.9</v>
      </c>
      <c r="BK9" s="421">
        <f t="shared" si="14"/>
        <v>732160</v>
      </c>
      <c r="BL9" s="415">
        <f t="shared" si="15"/>
        <v>27193920</v>
      </c>
      <c r="BM9" s="615">
        <f t="shared" si="110"/>
        <v>15380951</v>
      </c>
      <c r="BN9" s="420">
        <f t="shared" si="16"/>
        <v>11813326.4</v>
      </c>
      <c r="BO9" s="420">
        <f t="shared" si="17"/>
        <v>3567624.6</v>
      </c>
      <c r="BP9" s="421">
        <f t="shared" si="111"/>
        <v>1836640</v>
      </c>
      <c r="BQ9" s="421">
        <f t="shared" si="112"/>
        <v>367328</v>
      </c>
      <c r="BR9" s="421">
        <f t="shared" si="113"/>
        <v>1686880</v>
      </c>
      <c r="BS9" s="421">
        <f t="shared" si="18"/>
        <v>3962400</v>
      </c>
      <c r="BT9" s="421">
        <f t="shared" si="19"/>
        <v>108160</v>
      </c>
      <c r="BU9" s="421">
        <f t="shared" si="20"/>
        <v>3596320</v>
      </c>
      <c r="BV9" s="421">
        <f t="shared" si="21"/>
        <v>74880</v>
      </c>
      <c r="BW9" s="421">
        <f t="shared" si="22"/>
        <v>183040</v>
      </c>
      <c r="BX9" s="421">
        <f t="shared" si="23"/>
        <v>1520139</v>
      </c>
      <c r="BY9" s="421">
        <f t="shared" si="24"/>
        <v>1206400</v>
      </c>
      <c r="BZ9" s="421">
        <f t="shared" si="25"/>
        <v>112320</v>
      </c>
      <c r="CA9" s="421">
        <f t="shared" si="26"/>
        <v>160160</v>
      </c>
      <c r="CB9" s="421">
        <f t="shared" si="27"/>
        <v>16640</v>
      </c>
      <c r="CC9" s="421">
        <f t="shared" si="28"/>
        <v>218400</v>
      </c>
      <c r="CD9" s="421">
        <f t="shared" si="29"/>
        <v>3862610</v>
      </c>
      <c r="CE9" s="420">
        <f t="shared" si="114"/>
        <v>2966674.3</v>
      </c>
      <c r="CF9" s="420">
        <f t="shared" si="115"/>
        <v>895935.7</v>
      </c>
      <c r="CG9" s="421">
        <f t="shared" si="30"/>
        <v>732160</v>
      </c>
      <c r="CH9" s="415">
        <f t="shared" si="31"/>
        <v>30695700</v>
      </c>
      <c r="CI9" s="211">
        <f t="shared" si="32"/>
        <v>73946.879799999995</v>
      </c>
      <c r="CJ9" s="211">
        <f t="shared" si="33"/>
        <v>56794.838499999998</v>
      </c>
      <c r="CK9" s="211">
        <f t="shared" si="34"/>
        <v>17152.041300000001</v>
      </c>
      <c r="CL9" s="211">
        <f t="shared" si="35"/>
        <v>8830</v>
      </c>
      <c r="CM9" s="211">
        <f t="shared" si="36"/>
        <v>1766</v>
      </c>
      <c r="CN9" s="211">
        <f t="shared" si="37"/>
        <v>8110</v>
      </c>
      <c r="CO9" s="211">
        <f t="shared" si="38"/>
        <v>19050</v>
      </c>
      <c r="CP9" s="211">
        <f t="shared" si="39"/>
        <v>520</v>
      </c>
      <c r="CQ9" s="211">
        <f t="shared" si="40"/>
        <v>17290</v>
      </c>
      <c r="CR9" s="211">
        <f t="shared" si="41"/>
        <v>360</v>
      </c>
      <c r="CS9" s="211">
        <f t="shared" si="42"/>
        <v>880</v>
      </c>
      <c r="CT9" s="211">
        <f t="shared" si="43"/>
        <v>7308.3606</v>
      </c>
      <c r="CU9" s="211">
        <f t="shared" si="44"/>
        <v>5800</v>
      </c>
      <c r="CV9" s="211">
        <f t="shared" si="45"/>
        <v>540</v>
      </c>
      <c r="CW9" s="211">
        <f t="shared" si="46"/>
        <v>770</v>
      </c>
      <c r="CX9" s="211">
        <f t="shared" si="47"/>
        <v>80</v>
      </c>
      <c r="CY9" s="211">
        <f t="shared" si="48"/>
        <v>1050</v>
      </c>
      <c r="CZ9" s="211">
        <f t="shared" si="49"/>
        <v>18570.240399999999</v>
      </c>
      <c r="DA9" s="211">
        <f t="shared" si="50"/>
        <v>14262.8572</v>
      </c>
      <c r="DB9" s="211">
        <f t="shared" si="51"/>
        <v>4307.3832000000002</v>
      </c>
      <c r="DC9" s="211">
        <f t="shared" si="52"/>
        <v>3520</v>
      </c>
      <c r="DD9" s="211">
        <f t="shared" si="53"/>
        <v>147575.48079999999</v>
      </c>
      <c r="AUV9" s="699">
        <f t="shared" si="65"/>
        <v>73946.880000000005</v>
      </c>
      <c r="AUW9" s="699">
        <f t="shared" si="66"/>
        <v>56794.84</v>
      </c>
      <c r="AUX9" s="699">
        <f t="shared" si="67"/>
        <v>17152.04</v>
      </c>
      <c r="AUY9" s="699">
        <f t="shared" si="68"/>
        <v>8830</v>
      </c>
      <c r="AUZ9" s="699">
        <f t="shared" si="69"/>
        <v>134700.4</v>
      </c>
      <c r="AVA9" s="699">
        <f t="shared" si="69"/>
        <v>26.28</v>
      </c>
      <c r="AVB9" s="699">
        <f t="shared" si="70"/>
        <v>19050</v>
      </c>
      <c r="AVC9" s="699">
        <f t="shared" si="71"/>
        <v>520</v>
      </c>
      <c r="AVD9" s="699">
        <f t="shared" si="72"/>
        <v>17290</v>
      </c>
      <c r="AVE9" s="699">
        <f t="shared" si="73"/>
        <v>360</v>
      </c>
      <c r="AVF9" s="699">
        <f t="shared" si="74"/>
        <v>880</v>
      </c>
      <c r="AVG9" s="699">
        <f t="shared" si="75"/>
        <v>7308.36</v>
      </c>
      <c r="AVH9" s="699">
        <f t="shared" si="76"/>
        <v>5800</v>
      </c>
      <c r="AVI9" s="699">
        <f t="shared" si="77"/>
        <v>540</v>
      </c>
      <c r="AVJ9" s="699">
        <f t="shared" si="78"/>
        <v>770</v>
      </c>
      <c r="AVK9" s="699">
        <f t="shared" si="79"/>
        <v>80</v>
      </c>
      <c r="AVL9" s="699">
        <f t="shared" si="80"/>
        <v>1050</v>
      </c>
      <c r="AVM9" s="699">
        <f t="shared" si="81"/>
        <v>18570.240000000002</v>
      </c>
      <c r="AVN9" s="699">
        <f t="shared" si="82"/>
        <v>14262.86</v>
      </c>
      <c r="AVO9" s="699">
        <f t="shared" si="83"/>
        <v>4307.38</v>
      </c>
      <c r="AVP9" s="699">
        <f t="shared" si="84"/>
        <v>3520</v>
      </c>
      <c r="AVQ9" s="699">
        <f t="shared" si="85"/>
        <v>147575.48000000001</v>
      </c>
    </row>
    <row r="10" spans="1:1266" s="712" customFormat="1" ht="30" hidden="1" customHeight="1" x14ac:dyDescent="0.25">
      <c r="A10" s="701">
        <v>1</v>
      </c>
      <c r="B10" s="701">
        <v>1</v>
      </c>
      <c r="C10" s="702" t="s">
        <v>246</v>
      </c>
      <c r="D10" s="418"/>
      <c r="E10" s="703" t="s">
        <v>344</v>
      </c>
      <c r="F10" s="713" t="s">
        <v>31</v>
      </c>
      <c r="G10" s="701">
        <v>1</v>
      </c>
      <c r="H10" s="704" t="s">
        <v>10</v>
      </c>
      <c r="I10" s="701">
        <v>0</v>
      </c>
      <c r="J10" s="703" t="s">
        <v>481</v>
      </c>
      <c r="K10" s="701">
        <v>1</v>
      </c>
      <c r="L10" s="705" t="s">
        <v>349</v>
      </c>
      <c r="M10" s="706"/>
      <c r="N10" s="703" t="s">
        <v>387</v>
      </c>
      <c r="O10" s="701">
        <v>1</v>
      </c>
      <c r="P10" s="702">
        <v>10</v>
      </c>
      <c r="Q10" s="702">
        <v>10</v>
      </c>
      <c r="R10" s="702">
        <v>10</v>
      </c>
      <c r="S10" s="707">
        <f>'Территориальный кк'!D4</f>
        <v>1.1519999999999999</v>
      </c>
      <c r="T10" s="708">
        <f>'Территориальный кк'!E4</f>
        <v>2.7269999999999999</v>
      </c>
      <c r="U10" s="433">
        <f>SUMIFS(Нормативы!G:G,Нормативы!$B:$B,$G10,Нормативы!$D:$D,'2020'!$I10,Нормативы!$F:$F,'2020'!$K10)*O10</f>
        <v>54020</v>
      </c>
      <c r="V10" s="433">
        <f>ROUND(U10/1.302,1)</f>
        <v>41490</v>
      </c>
      <c r="W10" s="433">
        <f>U10-V10</f>
        <v>12530</v>
      </c>
      <c r="X10" s="433">
        <f>SUMIFS(Нормативы!J:J,Нормативы!$B:$B,$G10,Нормативы!$D:$D,'2020'!$I10,Нормативы!$F:$F,'2020'!$K10)</f>
        <v>220</v>
      </c>
      <c r="Y10" s="433">
        <f>SUMIFS(Нормативы!K:K,Нормативы!$B:$B,$G10,Нормативы!$D:$D,'2020'!$I10,Нормативы!$F:$F,'2020'!$K10)</f>
        <v>44</v>
      </c>
      <c r="Z10" s="433">
        <f>SUMIFS(Нормативы!L:L,Нормативы!$B:$B,$G10,Нормативы!$D:$D,'2020'!$I10,Нормативы!$F:$F,'2020'!$K10)</f>
        <v>2320</v>
      </c>
      <c r="AA10" s="433">
        <f>AB10+AC10+AD10+AE10</f>
        <v>3710</v>
      </c>
      <c r="AB10" s="433">
        <f>SUMIFS(Нормативы!N:N,Нормативы!$B:$B,$G10,Нормативы!$D:$D,'2020'!$I10,Нормативы!$F:$F,'2020'!$K10)*O10</f>
        <v>520</v>
      </c>
      <c r="AC10" s="433">
        <f>SUMIFS(Нормативы!O:O,Нормативы!$B:$B,$G10,Нормативы!$D:$D,'2020'!$I10,Нормативы!$F:$F,'2020'!$K10)</f>
        <v>2140</v>
      </c>
      <c r="AD10" s="433">
        <f>SUMIFS(Нормативы!P:P,Нормативы!$B:$B,$G10,Нормативы!$D:$D,'2020'!$I10,Нормативы!$F:$F,'2020'!$K10)*O10</f>
        <v>310</v>
      </c>
      <c r="AE10" s="433">
        <f>SUMIFS(Нормативы!Q:Q,Нормативы!$B:$B,$G10,Нормативы!$D:$D,'2020'!$I10,Нормативы!$F:$F,'2020'!$K10)</f>
        <v>740</v>
      </c>
      <c r="AF10" s="433">
        <f>SUMIFS(Нормативы!R:R,Нормативы!$B:$B,$G10,Нормативы!$D:$D,'2020'!$I10,Нормативы!$F:$F,'2020'!$K10)</f>
        <v>2460</v>
      </c>
      <c r="AG10" s="433">
        <f>SUMIFS(Нормативы!S:S,Нормативы!$B:$B,$G10,Нормативы!$D:$D,'2020'!$I10,Нормативы!$F:$F,'2020'!$K10)</f>
        <v>5080</v>
      </c>
      <c r="AH10" s="433">
        <f>SUMIFS(Нормативы!T:T,Нормативы!$B:$B,$G10,Нормативы!$D:$D,'2020'!$I10,Нормативы!$F:$F,'2020'!$K10)</f>
        <v>540</v>
      </c>
      <c r="AI10" s="433">
        <f>SUMIFS(Нормативы!U:U,Нормативы!$B:$B,$G10,Нормативы!$D:$D,'2020'!$I10,Нормативы!$F:$F,'2020'!$K10)</f>
        <v>770</v>
      </c>
      <c r="AJ10" s="433">
        <f>SUMIFS(Нормативы!V:V,Нормативы!$B:$B,$G10,Нормативы!$D:$D,'2020'!$I10,Нормативы!$F:$F,'2020'!$K10)</f>
        <v>80</v>
      </c>
      <c r="AK10" s="433">
        <f>SUMIFS(Нормативы!W:W,Нормативы!$B:$B,$G10,Нормативы!$D:$D,'2020'!$I10,Нормативы!$F:$F,'2020'!$K10)</f>
        <v>300</v>
      </c>
      <c r="AL10" s="433">
        <f>SUMIFS(Нормативы!X:X,Нормативы!$B:$B,$G10,Нормативы!$D:$D,'2020'!$I10,Нормативы!$F:$F,'2020'!$K10)*O10</f>
        <v>13440</v>
      </c>
      <c r="AM10" s="433">
        <f>ROUND(AL10/1.302,1)</f>
        <v>10322.6</v>
      </c>
      <c r="AN10" s="433">
        <f>AL10-AM10</f>
        <v>3117.4</v>
      </c>
      <c r="AO10" s="433">
        <f>SUMIFS(Нормативы!AA:AA,Нормативы!$B:$B,$G10,Нормативы!$D:$D,'2020'!$I10,Нормативы!$F:$F,'2020'!$K10)</f>
        <v>3520</v>
      </c>
      <c r="AP10" s="434">
        <f>U10+X10+Z10+AA10++AF10+AG10+AH10+AI10+AJ10+AK10+AL10+AO10</f>
        <v>86460</v>
      </c>
      <c r="AQ10" s="609">
        <f t="shared" ref="AQ10" si="116">ROUND($P10*U10,0)</f>
        <v>540200</v>
      </c>
      <c r="AR10" s="433">
        <f t="shared" ref="AR10" si="117">ROUND(AQ10/1.302,1)</f>
        <v>414900.2</v>
      </c>
      <c r="AS10" s="433">
        <f t="shared" ref="AS10" si="118">AQ10-AR10</f>
        <v>125299.8</v>
      </c>
      <c r="AT10" s="435">
        <f t="shared" ref="AT10" si="119">ROUND($P10*X10,0)</f>
        <v>2200</v>
      </c>
      <c r="AU10" s="435">
        <f t="shared" ref="AU10" si="120">ROUND($P10*Y10,0)</f>
        <v>440</v>
      </c>
      <c r="AV10" s="435">
        <f t="shared" ref="AV10" si="121">ROUND($P10*Z10,0)</f>
        <v>23200</v>
      </c>
      <c r="AW10" s="435">
        <f t="shared" ref="AW10" si="122">ROUND($P10*AA10,0)</f>
        <v>37100</v>
      </c>
      <c r="AX10" s="435">
        <f t="shared" ref="AX10" si="123">ROUND($P10*AB10,0)</f>
        <v>5200</v>
      </c>
      <c r="AY10" s="435">
        <f t="shared" ref="AY10" si="124">ROUND($P10*AC10,0)</f>
        <v>21400</v>
      </c>
      <c r="AZ10" s="435">
        <f t="shared" ref="AZ10" si="125">ROUND($P10*AD10,0)</f>
        <v>3100</v>
      </c>
      <c r="BA10" s="435">
        <f t="shared" ref="BA10" si="126">ROUND($P10*AE10,0)</f>
        <v>7400</v>
      </c>
      <c r="BB10" s="435">
        <f t="shared" ref="BB10" si="127">ROUND($P10*AF10,0)</f>
        <v>24600</v>
      </c>
      <c r="BC10" s="435">
        <f t="shared" ref="BC10" si="128">ROUND($P10*AG10,0)</f>
        <v>50800</v>
      </c>
      <c r="BD10" s="435">
        <f t="shared" ref="BD10" si="129">ROUND($P10*AH10,0)</f>
        <v>5400</v>
      </c>
      <c r="BE10" s="435">
        <f t="shared" ref="BE10" si="130">ROUND($P10*AI10,0)</f>
        <v>7700</v>
      </c>
      <c r="BF10" s="435">
        <f t="shared" ref="BF10" si="131">ROUND($P10*AJ10,0)</f>
        <v>800</v>
      </c>
      <c r="BG10" s="435">
        <f t="shared" ref="BG10" si="132">ROUND($P10*AK10,0)</f>
        <v>3000</v>
      </c>
      <c r="BH10" s="435">
        <f t="shared" ref="BH10" si="133">ROUND($P10*AL10,0)</f>
        <v>134400</v>
      </c>
      <c r="BI10" s="433">
        <f t="shared" ref="BI10" si="134">ROUND(BH10/1.302,1)</f>
        <v>103225.8</v>
      </c>
      <c r="BJ10" s="433">
        <f t="shared" ref="BJ10" si="135">BH10-BI10</f>
        <v>31174.2</v>
      </c>
      <c r="BK10" s="435">
        <f t="shared" ref="BK10" si="136">ROUND($P10*AO10,0)</f>
        <v>35200</v>
      </c>
      <c r="BL10" s="434">
        <f t="shared" ref="BL10" si="137">AQ10+AT10+AV10+AW10++BB10+BC10+BD10+BE10+BF10+BG10+BH10+BK10</f>
        <v>864600</v>
      </c>
      <c r="BM10" s="613">
        <f t="shared" ref="BM10" si="138">ROUND(AQ10*S10,0)</f>
        <v>622310</v>
      </c>
      <c r="BN10" s="433">
        <f t="shared" ref="BN10" si="139">ROUND(BM10/1.302,1)</f>
        <v>477964.7</v>
      </c>
      <c r="BO10" s="433">
        <f t="shared" ref="BO10" si="140">BM10-BN10</f>
        <v>144345.29999999999</v>
      </c>
      <c r="BP10" s="435">
        <f t="shared" ref="BP10" si="141">AT10</f>
        <v>2200</v>
      </c>
      <c r="BQ10" s="435">
        <f t="shared" ref="BQ10" si="142">AU10</f>
        <v>440</v>
      </c>
      <c r="BR10" s="435">
        <f t="shared" ref="BR10" si="143">AV10</f>
        <v>23200</v>
      </c>
      <c r="BS10" s="435">
        <f t="shared" ref="BS10" si="144">AW10</f>
        <v>37100</v>
      </c>
      <c r="BT10" s="34">
        <f t="shared" ref="BT10" si="145">AX10</f>
        <v>5200</v>
      </c>
      <c r="BU10" s="34">
        <f t="shared" ref="BU10" si="146">AY10</f>
        <v>21400</v>
      </c>
      <c r="BV10" s="34">
        <f t="shared" ref="BV10" si="147">AZ10</f>
        <v>3100</v>
      </c>
      <c r="BW10" s="34">
        <f t="shared" ref="BW10" si="148">BA10</f>
        <v>7400</v>
      </c>
      <c r="BX10" s="435">
        <f t="shared" ref="BX10" si="149">ROUND(BB10*T10,0)</f>
        <v>67084</v>
      </c>
      <c r="BY10" s="435">
        <f t="shared" ref="BY10" si="150">BC10</f>
        <v>50800</v>
      </c>
      <c r="BZ10" s="435">
        <f t="shared" ref="BZ10" si="151">BD10</f>
        <v>5400</v>
      </c>
      <c r="CA10" s="435">
        <f t="shared" ref="CA10" si="152">BE10</f>
        <v>7700</v>
      </c>
      <c r="CB10" s="435">
        <f t="shared" ref="CB10" si="153">BF10</f>
        <v>800</v>
      </c>
      <c r="CC10" s="435">
        <f t="shared" ref="CC10" si="154">BG10</f>
        <v>3000</v>
      </c>
      <c r="CD10" s="435">
        <f t="shared" ref="CD10" si="155">ROUND(BH10*S10,0)</f>
        <v>154829</v>
      </c>
      <c r="CE10" s="433">
        <f t="shared" ref="CE10" si="156">ROUND(CD10/1.302,1)</f>
        <v>118916.3</v>
      </c>
      <c r="CF10" s="433">
        <f t="shared" ref="CF10" si="157">CD10-CE10</f>
        <v>35912.699999999997</v>
      </c>
      <c r="CG10" s="435">
        <f t="shared" ref="CG10" si="158">BK10</f>
        <v>35200</v>
      </c>
      <c r="CH10" s="434">
        <f t="shared" ref="CH10" si="159">BM10+BP10+BR10+BS10++BX10+BY10+BZ10+CA10+CB10+CC10+CD10+CG10</f>
        <v>1009623</v>
      </c>
      <c r="CI10" s="88">
        <f t="shared" ref="CI10" si="160">ROUND(BM10/$P10,4)</f>
        <v>62231</v>
      </c>
      <c r="CJ10" s="90">
        <f t="shared" ref="CJ10" si="161">ROUND(BN10/$P10,4)</f>
        <v>47796.47</v>
      </c>
      <c r="CK10" s="90">
        <f t="shared" ref="CK10" si="162">ROUND(BO10/$P10,4)</f>
        <v>14434.53</v>
      </c>
      <c r="CL10" s="88">
        <f t="shared" ref="CL10" si="163">ROUND(BP10/$P10,4)</f>
        <v>220</v>
      </c>
      <c r="CM10" s="88">
        <f t="shared" ref="CM10" si="164">ROUND(BQ10/$P10,4)</f>
        <v>44</v>
      </c>
      <c r="CN10" s="88">
        <f t="shared" ref="CN10" si="165">ROUND(BR10/$P10,4)</f>
        <v>2320</v>
      </c>
      <c r="CO10" s="88">
        <f t="shared" ref="CO10" si="166">ROUND(BS10/$P10,4)</f>
        <v>3710</v>
      </c>
      <c r="CP10" s="88">
        <f t="shared" ref="CP10" si="167">ROUND(BT10/$P10,4)</f>
        <v>520</v>
      </c>
      <c r="CQ10" s="88">
        <f t="shared" ref="CQ10" si="168">ROUND(BU10/$P10,4)</f>
        <v>2140</v>
      </c>
      <c r="CR10" s="88">
        <f t="shared" ref="CR10" si="169">ROUND(BV10/$P10,4)</f>
        <v>310</v>
      </c>
      <c r="CS10" s="88">
        <f t="shared" ref="CS10" si="170">ROUND(BW10/$P10,4)</f>
        <v>740</v>
      </c>
      <c r="CT10" s="88">
        <f t="shared" ref="CT10" si="171">ROUND(BX10/$P10,4)</f>
        <v>6708.4</v>
      </c>
      <c r="CU10" s="88">
        <f t="shared" ref="CU10" si="172">ROUND(BY10/$P10,4)</f>
        <v>5080</v>
      </c>
      <c r="CV10" s="88">
        <f t="shared" ref="CV10" si="173">ROUND(BZ10/$P10,4)</f>
        <v>540</v>
      </c>
      <c r="CW10" s="88">
        <f t="shared" ref="CW10" si="174">ROUND(CA10/$P10,4)</f>
        <v>770</v>
      </c>
      <c r="CX10" s="88">
        <f t="shared" ref="CX10" si="175">ROUND(CB10/$P10,4)</f>
        <v>80</v>
      </c>
      <c r="CY10" s="88">
        <f t="shared" ref="CY10" si="176">ROUND(CC10/$P10,4)</f>
        <v>300</v>
      </c>
      <c r="CZ10" s="88">
        <f t="shared" ref="CZ10" si="177">ROUND(CD10/$P10,4)</f>
        <v>15482.9</v>
      </c>
      <c r="DA10" s="90">
        <f t="shared" ref="DA10" si="178">ROUND(CE10/$P10,4)</f>
        <v>11891.63</v>
      </c>
      <c r="DB10" s="90">
        <f t="shared" ref="DB10" si="179">ROUND(CF10/$P10,4)</f>
        <v>3591.27</v>
      </c>
      <c r="DC10" s="88">
        <f t="shared" ref="DC10" si="180">ROUND(CG10/$P10,4)</f>
        <v>3520</v>
      </c>
      <c r="DD10" s="88">
        <f t="shared" ref="DD10" si="181">ROUND(CH10/$P10,4)</f>
        <v>100962.3</v>
      </c>
      <c r="DE10" s="436"/>
      <c r="DF10" s="436"/>
      <c r="DG10" s="436"/>
      <c r="DH10" s="436"/>
      <c r="DI10" s="436"/>
      <c r="DJ10" s="436"/>
      <c r="DK10" s="436"/>
      <c r="DL10" s="436"/>
      <c r="DM10" s="436"/>
      <c r="DN10" s="436"/>
      <c r="DO10" s="436"/>
      <c r="DP10" s="436"/>
      <c r="DQ10" s="436"/>
      <c r="DR10" s="436"/>
      <c r="DS10" s="436"/>
      <c r="DT10" s="436"/>
      <c r="DU10" s="436"/>
      <c r="DV10" s="436"/>
      <c r="DW10" s="436"/>
      <c r="DX10" s="436"/>
      <c r="DY10" s="436"/>
      <c r="DZ10" s="436"/>
      <c r="EA10" s="436"/>
      <c r="EB10" s="436"/>
      <c r="EC10" s="436"/>
      <c r="ED10" s="436"/>
      <c r="EE10" s="436"/>
      <c r="EF10" s="436"/>
      <c r="EG10" s="436"/>
      <c r="EH10" s="436"/>
      <c r="EI10" s="436"/>
      <c r="EJ10" s="436"/>
      <c r="EK10" s="436"/>
      <c r="EL10" s="436"/>
      <c r="EM10" s="436"/>
      <c r="EN10" s="436"/>
      <c r="EO10" s="436"/>
      <c r="EP10" s="436"/>
      <c r="EQ10" s="436"/>
      <c r="ER10" s="436"/>
      <c r="ES10" s="436"/>
      <c r="ET10" s="436"/>
      <c r="EU10" s="436"/>
      <c r="EV10" s="436"/>
      <c r="EW10" s="436"/>
      <c r="EX10" s="436"/>
      <c r="EY10" s="436"/>
      <c r="EZ10" s="436"/>
      <c r="FA10" s="436"/>
      <c r="FB10" s="436"/>
      <c r="FC10" s="436"/>
      <c r="FD10" s="436"/>
      <c r="FE10" s="436"/>
      <c r="FF10" s="436"/>
      <c r="FG10" s="436"/>
      <c r="FH10" s="436"/>
      <c r="FI10" s="436"/>
      <c r="FJ10" s="436"/>
      <c r="FK10" s="436"/>
      <c r="FL10" s="436"/>
      <c r="FM10" s="436"/>
      <c r="FN10" s="436"/>
      <c r="FO10" s="436"/>
      <c r="FP10" s="436"/>
      <c r="FQ10" s="436"/>
      <c r="FR10" s="436"/>
      <c r="FS10" s="436"/>
      <c r="FT10" s="436"/>
      <c r="FU10" s="436"/>
      <c r="FV10" s="436"/>
      <c r="FW10" s="436"/>
      <c r="FX10" s="436"/>
      <c r="FY10" s="436"/>
      <c r="FZ10" s="436"/>
      <c r="GA10" s="436"/>
      <c r="GB10" s="436"/>
      <c r="GC10" s="436"/>
      <c r="GD10" s="436"/>
      <c r="GE10" s="436"/>
      <c r="GF10" s="436"/>
      <c r="GG10" s="436"/>
      <c r="GH10" s="436"/>
      <c r="GI10" s="436"/>
      <c r="GJ10" s="436"/>
      <c r="GK10" s="436"/>
      <c r="GL10" s="436"/>
      <c r="GM10" s="436"/>
      <c r="GN10" s="436"/>
      <c r="GO10" s="436"/>
      <c r="GP10" s="436"/>
      <c r="GQ10" s="436"/>
      <c r="GR10" s="436"/>
      <c r="GS10" s="436"/>
      <c r="GT10" s="436"/>
      <c r="GU10" s="436"/>
      <c r="GV10" s="436"/>
      <c r="GW10" s="436"/>
      <c r="GX10" s="436"/>
      <c r="GY10" s="436"/>
      <c r="GZ10" s="436"/>
      <c r="HA10" s="436"/>
      <c r="HB10" s="436"/>
      <c r="HC10" s="436"/>
      <c r="HD10" s="436"/>
      <c r="HE10" s="436"/>
      <c r="HF10" s="436"/>
      <c r="HG10" s="436"/>
      <c r="HH10" s="436"/>
      <c r="HI10" s="436"/>
      <c r="HJ10" s="436"/>
      <c r="HK10" s="436"/>
      <c r="HL10" s="436"/>
      <c r="HM10" s="436"/>
      <c r="HN10" s="436"/>
      <c r="HO10" s="436"/>
      <c r="HP10" s="436"/>
      <c r="HQ10" s="436"/>
      <c r="HR10" s="436"/>
      <c r="HS10" s="436"/>
      <c r="HT10" s="436"/>
      <c r="HU10" s="436"/>
      <c r="HV10" s="436"/>
      <c r="HW10" s="436"/>
      <c r="HX10" s="436"/>
      <c r="HY10" s="436"/>
      <c r="HZ10" s="436"/>
      <c r="IA10" s="436"/>
      <c r="IB10" s="436"/>
      <c r="IC10" s="436"/>
      <c r="ID10" s="436"/>
      <c r="IE10" s="436"/>
      <c r="IF10" s="436"/>
      <c r="IG10" s="436"/>
      <c r="IH10" s="436"/>
      <c r="II10" s="436"/>
      <c r="IJ10" s="436"/>
      <c r="IK10" s="436"/>
      <c r="IL10" s="436"/>
      <c r="IM10" s="436"/>
      <c r="IN10" s="436"/>
      <c r="IO10" s="436"/>
      <c r="IP10" s="436"/>
      <c r="IQ10" s="436"/>
      <c r="IR10" s="436"/>
      <c r="IS10" s="436"/>
      <c r="IT10" s="436"/>
      <c r="IU10" s="436"/>
      <c r="IV10" s="436"/>
      <c r="IW10" s="436"/>
      <c r="IX10" s="436"/>
      <c r="IY10" s="436"/>
      <c r="IZ10" s="436"/>
      <c r="JA10" s="436"/>
      <c r="JB10" s="436"/>
      <c r="JC10" s="436"/>
      <c r="JD10" s="436"/>
      <c r="JE10" s="436"/>
      <c r="JF10" s="436"/>
      <c r="JG10" s="436"/>
      <c r="JH10" s="436"/>
      <c r="JI10" s="436"/>
      <c r="JJ10" s="436"/>
      <c r="JK10" s="436"/>
      <c r="JL10" s="436"/>
      <c r="JM10" s="436"/>
      <c r="JN10" s="436"/>
      <c r="JO10" s="436"/>
      <c r="JP10" s="436"/>
      <c r="JQ10" s="436"/>
      <c r="JR10" s="436"/>
      <c r="JS10" s="436"/>
      <c r="JT10" s="436"/>
      <c r="JU10" s="436"/>
      <c r="JV10" s="436"/>
      <c r="JW10" s="436"/>
      <c r="JX10" s="436"/>
      <c r="JY10" s="436"/>
      <c r="JZ10" s="436"/>
      <c r="KA10" s="436"/>
      <c r="KB10" s="436"/>
      <c r="KC10" s="436"/>
      <c r="KD10" s="436"/>
      <c r="KE10" s="436"/>
      <c r="KF10" s="436"/>
      <c r="KG10" s="436"/>
      <c r="KH10" s="436"/>
      <c r="KI10" s="436"/>
      <c r="KJ10" s="436"/>
      <c r="KK10" s="436"/>
      <c r="KL10" s="436"/>
      <c r="KM10" s="436"/>
      <c r="KN10" s="436"/>
      <c r="KO10" s="436"/>
      <c r="KP10" s="436"/>
      <c r="KQ10" s="436"/>
      <c r="KR10" s="436"/>
      <c r="KS10" s="436"/>
      <c r="KT10" s="436"/>
      <c r="KU10" s="436"/>
      <c r="KV10" s="436"/>
      <c r="KW10" s="436"/>
      <c r="KX10" s="436"/>
      <c r="KY10" s="436"/>
      <c r="KZ10" s="436"/>
      <c r="LA10" s="436"/>
      <c r="LB10" s="436"/>
      <c r="LC10" s="436"/>
      <c r="LD10" s="436"/>
      <c r="LE10" s="436"/>
      <c r="LF10" s="436"/>
      <c r="LG10" s="436"/>
      <c r="LH10" s="436"/>
      <c r="LI10" s="436"/>
      <c r="LJ10" s="436"/>
      <c r="LK10" s="436"/>
      <c r="LL10" s="436"/>
      <c r="LM10" s="436"/>
      <c r="LN10" s="436"/>
      <c r="LO10" s="436"/>
      <c r="LP10" s="436"/>
      <c r="LQ10" s="436"/>
      <c r="LR10" s="436"/>
      <c r="LS10" s="436"/>
      <c r="LT10" s="436"/>
      <c r="LU10" s="436"/>
      <c r="LV10" s="436"/>
      <c r="LW10" s="436"/>
      <c r="LX10" s="436"/>
      <c r="LY10" s="436"/>
      <c r="LZ10" s="436"/>
      <c r="MA10" s="436"/>
      <c r="MB10" s="436"/>
      <c r="MC10" s="436"/>
      <c r="MD10" s="436"/>
      <c r="ME10" s="436"/>
      <c r="MF10" s="436"/>
      <c r="MG10" s="436"/>
      <c r="MH10" s="436"/>
      <c r="MI10" s="436"/>
      <c r="MJ10" s="436"/>
      <c r="MK10" s="436"/>
      <c r="ML10" s="436"/>
      <c r="MM10" s="436"/>
      <c r="MN10" s="436"/>
      <c r="MO10" s="436"/>
      <c r="MP10" s="436"/>
      <c r="MQ10" s="436"/>
      <c r="MR10" s="436"/>
      <c r="MS10" s="436"/>
      <c r="MT10" s="436"/>
      <c r="MU10" s="436"/>
      <c r="MV10" s="436"/>
      <c r="MW10" s="436"/>
      <c r="MX10" s="436"/>
      <c r="MY10" s="436"/>
      <c r="MZ10" s="436"/>
      <c r="NA10" s="436"/>
      <c r="NB10" s="436"/>
      <c r="NC10" s="436"/>
      <c r="ND10" s="436"/>
      <c r="NE10" s="436"/>
      <c r="NF10" s="436"/>
      <c r="NG10" s="436"/>
      <c r="NH10" s="436"/>
      <c r="NI10" s="436"/>
      <c r="NJ10" s="436"/>
      <c r="NK10" s="436"/>
      <c r="NL10" s="436"/>
      <c r="NM10" s="436"/>
      <c r="NN10" s="436"/>
      <c r="NO10" s="436"/>
      <c r="NP10" s="436"/>
      <c r="NQ10" s="436"/>
      <c r="NR10" s="436"/>
      <c r="NS10" s="436"/>
      <c r="NT10" s="436"/>
      <c r="NU10" s="436"/>
      <c r="NV10" s="436"/>
      <c r="NW10" s="436"/>
      <c r="NX10" s="436"/>
      <c r="NY10" s="436"/>
      <c r="NZ10" s="436"/>
      <c r="OA10" s="436"/>
      <c r="OB10" s="436"/>
      <c r="OC10" s="436"/>
      <c r="OD10" s="436"/>
      <c r="OE10" s="436"/>
      <c r="OF10" s="436"/>
      <c r="OG10" s="436"/>
      <c r="OH10" s="436"/>
      <c r="OI10" s="436"/>
      <c r="OJ10" s="436"/>
      <c r="OK10" s="436"/>
      <c r="OL10" s="436"/>
      <c r="OM10" s="436"/>
      <c r="ON10" s="436"/>
      <c r="OO10" s="436"/>
      <c r="OP10" s="436"/>
      <c r="OQ10" s="436"/>
      <c r="OR10" s="436"/>
      <c r="OS10" s="436"/>
      <c r="OT10" s="436"/>
      <c r="OU10" s="436"/>
      <c r="OV10" s="436"/>
      <c r="OW10" s="436"/>
      <c r="OX10" s="436"/>
      <c r="OY10" s="436"/>
      <c r="OZ10" s="436"/>
      <c r="PA10" s="436"/>
      <c r="PB10" s="436"/>
      <c r="PC10" s="436"/>
      <c r="PD10" s="436"/>
      <c r="PE10" s="436"/>
      <c r="PF10" s="436"/>
      <c r="PG10" s="436"/>
      <c r="PH10" s="436"/>
      <c r="PI10" s="436"/>
      <c r="PJ10" s="436"/>
      <c r="PK10" s="436"/>
      <c r="PL10" s="436"/>
      <c r="PM10" s="436"/>
      <c r="PN10" s="436"/>
      <c r="PO10" s="436"/>
      <c r="PP10" s="436"/>
      <c r="PQ10" s="436"/>
      <c r="PR10" s="436"/>
      <c r="PS10" s="436"/>
      <c r="PT10" s="436"/>
      <c r="PU10" s="436"/>
      <c r="PV10" s="436"/>
      <c r="PW10" s="436"/>
      <c r="PX10" s="436"/>
      <c r="PY10" s="436"/>
      <c r="PZ10" s="436"/>
      <c r="QA10" s="436"/>
      <c r="QB10" s="436"/>
      <c r="QC10" s="436"/>
      <c r="QD10" s="436"/>
      <c r="QE10" s="436"/>
      <c r="QF10" s="436"/>
      <c r="QG10" s="436"/>
      <c r="QH10" s="436"/>
      <c r="QI10" s="436"/>
      <c r="QJ10" s="436"/>
      <c r="QK10" s="436"/>
      <c r="QL10" s="436"/>
      <c r="QM10" s="436"/>
      <c r="QN10" s="436"/>
      <c r="QO10" s="436"/>
      <c r="QP10" s="436"/>
      <c r="QQ10" s="436"/>
      <c r="QR10" s="436"/>
      <c r="QS10" s="436"/>
      <c r="QT10" s="436"/>
      <c r="QU10" s="436"/>
      <c r="QV10" s="436"/>
      <c r="QW10" s="436"/>
      <c r="QX10" s="436"/>
      <c r="QY10" s="436"/>
      <c r="QZ10" s="436"/>
      <c r="RA10" s="436"/>
      <c r="RB10" s="436"/>
      <c r="RC10" s="436"/>
      <c r="RD10" s="436"/>
      <c r="RE10" s="436"/>
      <c r="RF10" s="436"/>
      <c r="RG10" s="436"/>
      <c r="RH10" s="436"/>
      <c r="RI10" s="436"/>
      <c r="RJ10" s="436"/>
      <c r="RK10" s="436"/>
      <c r="RL10" s="436"/>
      <c r="RM10" s="436"/>
      <c r="RN10" s="436"/>
      <c r="RO10" s="436"/>
      <c r="RP10" s="436"/>
      <c r="RQ10" s="436"/>
      <c r="RR10" s="436"/>
      <c r="RS10" s="436"/>
      <c r="RT10" s="436"/>
      <c r="RU10" s="436"/>
      <c r="RV10" s="436"/>
      <c r="RW10" s="436"/>
      <c r="RX10" s="436"/>
      <c r="RY10" s="436"/>
      <c r="RZ10" s="436"/>
      <c r="SA10" s="436"/>
      <c r="SB10" s="436"/>
      <c r="SC10" s="436"/>
      <c r="SD10" s="436"/>
      <c r="SE10" s="436"/>
      <c r="SF10" s="436"/>
      <c r="SG10" s="436"/>
      <c r="SH10" s="436"/>
      <c r="SI10" s="436"/>
      <c r="SJ10" s="436"/>
      <c r="SK10" s="436"/>
      <c r="SL10" s="436"/>
      <c r="SM10" s="436"/>
      <c r="SN10" s="436"/>
      <c r="SO10" s="436"/>
      <c r="SP10" s="436"/>
      <c r="SQ10" s="436"/>
      <c r="SR10" s="436"/>
      <c r="SS10" s="436"/>
      <c r="ST10" s="436"/>
      <c r="SU10" s="436"/>
      <c r="SV10" s="436"/>
      <c r="SW10" s="436"/>
      <c r="SX10" s="436"/>
      <c r="SY10" s="436"/>
      <c r="SZ10" s="436"/>
      <c r="TA10" s="436"/>
      <c r="TB10" s="436"/>
      <c r="TC10" s="436"/>
      <c r="TD10" s="436"/>
      <c r="TE10" s="436"/>
      <c r="TF10" s="436"/>
      <c r="TG10" s="436"/>
      <c r="TH10" s="436"/>
      <c r="TI10" s="436"/>
      <c r="TJ10" s="436"/>
      <c r="TK10" s="436"/>
      <c r="TL10" s="436"/>
      <c r="TM10" s="436"/>
      <c r="TN10" s="436"/>
      <c r="TO10" s="436"/>
      <c r="TP10" s="436"/>
      <c r="TQ10" s="436"/>
      <c r="TR10" s="436"/>
      <c r="TS10" s="436"/>
      <c r="TT10" s="436"/>
      <c r="TU10" s="436"/>
      <c r="TV10" s="436"/>
      <c r="TW10" s="436"/>
      <c r="TX10" s="436"/>
      <c r="TY10" s="436"/>
      <c r="TZ10" s="436"/>
      <c r="UA10" s="436"/>
      <c r="UB10" s="436"/>
      <c r="UC10" s="436"/>
      <c r="UD10" s="436"/>
      <c r="UE10" s="436"/>
      <c r="UF10" s="436"/>
      <c r="UG10" s="436"/>
      <c r="UH10" s="436"/>
      <c r="UI10" s="436"/>
      <c r="UJ10" s="436"/>
      <c r="UK10" s="436"/>
      <c r="UL10" s="436"/>
      <c r="UM10" s="436"/>
      <c r="UN10" s="436"/>
      <c r="UO10" s="436"/>
      <c r="UP10" s="436"/>
      <c r="UQ10" s="436"/>
      <c r="UR10" s="436"/>
      <c r="US10" s="436"/>
      <c r="UT10" s="436"/>
      <c r="UU10" s="436"/>
      <c r="UV10" s="436"/>
      <c r="UW10" s="436"/>
      <c r="UX10" s="436"/>
      <c r="UY10" s="436"/>
      <c r="UZ10" s="436"/>
      <c r="VA10" s="436"/>
      <c r="VB10" s="436"/>
      <c r="VC10" s="436"/>
      <c r="VD10" s="436"/>
      <c r="VE10" s="436"/>
      <c r="VF10" s="436"/>
      <c r="VG10" s="436"/>
      <c r="VH10" s="436"/>
      <c r="VI10" s="436"/>
      <c r="VJ10" s="436"/>
      <c r="VK10" s="436"/>
      <c r="VL10" s="436"/>
      <c r="VM10" s="436"/>
      <c r="VN10" s="436"/>
      <c r="VO10" s="436"/>
      <c r="VP10" s="436"/>
      <c r="VQ10" s="436"/>
      <c r="VR10" s="436"/>
      <c r="VS10" s="436"/>
      <c r="VT10" s="436"/>
      <c r="VU10" s="436"/>
      <c r="VV10" s="436"/>
      <c r="VW10" s="436"/>
      <c r="VX10" s="436"/>
      <c r="VY10" s="436"/>
      <c r="VZ10" s="436"/>
      <c r="WA10" s="436"/>
      <c r="WB10" s="436"/>
      <c r="WC10" s="436"/>
      <c r="WD10" s="436"/>
      <c r="WE10" s="436"/>
      <c r="WF10" s="436"/>
      <c r="WG10" s="436"/>
      <c r="WH10" s="436"/>
      <c r="WI10" s="436"/>
      <c r="WJ10" s="436"/>
      <c r="WK10" s="436"/>
      <c r="WL10" s="436"/>
      <c r="WM10" s="436"/>
      <c r="WN10" s="436"/>
      <c r="WO10" s="436"/>
      <c r="WP10" s="436"/>
      <c r="WQ10" s="436"/>
      <c r="WR10" s="436"/>
      <c r="WS10" s="436"/>
      <c r="WT10" s="436"/>
      <c r="WU10" s="436"/>
      <c r="WV10" s="436"/>
      <c r="WW10" s="436"/>
      <c r="WX10" s="436"/>
      <c r="WY10" s="436"/>
      <c r="WZ10" s="436"/>
      <c r="XA10" s="436"/>
      <c r="XB10" s="436"/>
      <c r="XC10" s="436"/>
      <c r="XD10" s="436"/>
      <c r="XE10" s="436"/>
      <c r="XF10" s="436"/>
      <c r="XG10" s="436"/>
      <c r="XH10" s="436"/>
      <c r="XI10" s="436"/>
      <c r="XJ10" s="436"/>
      <c r="XK10" s="436"/>
      <c r="XL10" s="436"/>
      <c r="XM10" s="436"/>
      <c r="XN10" s="436"/>
      <c r="XO10" s="436"/>
      <c r="XP10" s="436"/>
      <c r="XQ10" s="436"/>
      <c r="XR10" s="436"/>
      <c r="XS10" s="436"/>
      <c r="XT10" s="436"/>
      <c r="XU10" s="436"/>
      <c r="XV10" s="436"/>
      <c r="XW10" s="436"/>
      <c r="XX10" s="436"/>
      <c r="XY10" s="436"/>
      <c r="XZ10" s="436"/>
      <c r="YA10" s="436"/>
      <c r="YB10" s="436"/>
      <c r="YC10" s="436"/>
      <c r="YD10" s="436"/>
      <c r="YE10" s="436"/>
      <c r="YF10" s="436"/>
      <c r="YG10" s="436"/>
      <c r="YH10" s="436"/>
      <c r="YI10" s="436"/>
      <c r="YJ10" s="436"/>
      <c r="YK10" s="436"/>
      <c r="YL10" s="436"/>
      <c r="YM10" s="436"/>
      <c r="YN10" s="436"/>
      <c r="YO10" s="436"/>
      <c r="YP10" s="436"/>
      <c r="YQ10" s="436"/>
      <c r="YR10" s="436"/>
      <c r="YS10" s="436"/>
      <c r="YT10" s="436"/>
      <c r="YU10" s="436"/>
      <c r="YV10" s="436"/>
      <c r="YW10" s="436"/>
      <c r="YX10" s="436"/>
      <c r="YY10" s="436"/>
      <c r="YZ10" s="436"/>
      <c r="ZA10" s="436"/>
      <c r="ZB10" s="436"/>
      <c r="ZC10" s="436"/>
      <c r="ZD10" s="436"/>
      <c r="ZE10" s="436"/>
      <c r="ZF10" s="436"/>
      <c r="ZG10" s="436"/>
      <c r="ZH10" s="436"/>
      <c r="ZI10" s="436"/>
      <c r="ZJ10" s="436"/>
      <c r="ZK10" s="436"/>
      <c r="ZL10" s="436"/>
      <c r="ZM10" s="436"/>
      <c r="ZN10" s="436"/>
      <c r="ZO10" s="436"/>
      <c r="ZP10" s="436"/>
      <c r="ZQ10" s="436"/>
      <c r="ZR10" s="436"/>
      <c r="ZS10" s="436"/>
      <c r="ZT10" s="436"/>
      <c r="ZU10" s="436"/>
      <c r="ZV10" s="436"/>
      <c r="ZW10" s="436"/>
      <c r="ZX10" s="436"/>
      <c r="ZY10" s="436"/>
      <c r="ZZ10" s="436"/>
      <c r="AAA10" s="436"/>
      <c r="AAB10" s="436"/>
      <c r="AAC10" s="436"/>
      <c r="AAD10" s="436"/>
      <c r="AAE10" s="436"/>
      <c r="AAF10" s="436"/>
      <c r="AAG10" s="436"/>
      <c r="AAH10" s="436"/>
      <c r="AAI10" s="436"/>
      <c r="AAJ10" s="436"/>
      <c r="AAK10" s="436"/>
      <c r="AAL10" s="436"/>
      <c r="AAM10" s="436"/>
      <c r="AAN10" s="436"/>
      <c r="AAO10" s="436"/>
      <c r="AAP10" s="436"/>
      <c r="AAQ10" s="436"/>
      <c r="AAR10" s="436"/>
      <c r="AAS10" s="436"/>
      <c r="AAT10" s="436"/>
      <c r="AAU10" s="436"/>
      <c r="AAV10" s="436"/>
      <c r="AAW10" s="436"/>
      <c r="AAX10" s="436"/>
      <c r="AAY10" s="436"/>
      <c r="AAZ10" s="436"/>
      <c r="ABA10" s="436"/>
      <c r="ABB10" s="436"/>
      <c r="ABC10" s="436"/>
      <c r="ABD10" s="436"/>
      <c r="ABE10" s="436"/>
      <c r="ABF10" s="436"/>
      <c r="ABG10" s="436"/>
      <c r="ABH10" s="436"/>
      <c r="ABI10" s="436"/>
      <c r="ABJ10" s="436"/>
      <c r="ABK10" s="436"/>
      <c r="ABL10" s="436"/>
      <c r="ABM10" s="436"/>
      <c r="ABN10" s="436"/>
      <c r="ABO10" s="436"/>
      <c r="ABP10" s="436"/>
      <c r="ABQ10" s="436"/>
      <c r="ABR10" s="436"/>
      <c r="ABS10" s="436"/>
      <c r="ABT10" s="436"/>
      <c r="ABU10" s="436"/>
      <c r="ABV10" s="436"/>
      <c r="ABW10" s="436"/>
      <c r="ABX10" s="436"/>
      <c r="ABY10" s="436"/>
      <c r="ABZ10" s="436"/>
      <c r="ACA10" s="436"/>
      <c r="ACB10" s="436"/>
      <c r="ACC10" s="436"/>
      <c r="ACD10" s="436"/>
      <c r="ACE10" s="436"/>
      <c r="ACF10" s="436"/>
      <c r="ACG10" s="436"/>
      <c r="ACH10" s="436"/>
      <c r="ACI10" s="436"/>
      <c r="ACJ10" s="436"/>
      <c r="ACK10" s="436"/>
      <c r="ACL10" s="436"/>
      <c r="ACM10" s="436"/>
      <c r="ACN10" s="436"/>
      <c r="ACO10" s="436"/>
      <c r="ACP10" s="436"/>
      <c r="ACQ10" s="436"/>
      <c r="ACR10" s="436"/>
      <c r="ACS10" s="436"/>
      <c r="ACT10" s="436"/>
      <c r="ACU10" s="436"/>
      <c r="ACV10" s="436"/>
      <c r="ACW10" s="436"/>
      <c r="ACX10" s="436"/>
      <c r="ACY10" s="436"/>
      <c r="ACZ10" s="436"/>
      <c r="ADA10" s="436"/>
      <c r="ADB10" s="436"/>
      <c r="ADC10" s="436"/>
      <c r="ADD10" s="436"/>
      <c r="ADE10" s="436"/>
      <c r="ADF10" s="436"/>
      <c r="ADG10" s="436"/>
      <c r="ADH10" s="436"/>
      <c r="ADI10" s="436"/>
      <c r="ADJ10" s="436"/>
      <c r="ADK10" s="436"/>
      <c r="ADL10" s="436"/>
      <c r="ADM10" s="436"/>
      <c r="ADN10" s="436"/>
      <c r="ADO10" s="436"/>
      <c r="ADP10" s="436"/>
      <c r="ADQ10" s="436"/>
      <c r="ADR10" s="436"/>
      <c r="ADS10" s="436"/>
      <c r="ADT10" s="436"/>
      <c r="ADU10" s="436"/>
      <c r="ADV10" s="436"/>
      <c r="ADW10" s="436"/>
      <c r="ADX10" s="436"/>
      <c r="ADY10" s="436"/>
      <c r="ADZ10" s="436"/>
      <c r="AEA10" s="436"/>
      <c r="AEB10" s="436"/>
      <c r="AEC10" s="436"/>
      <c r="AED10" s="436"/>
      <c r="AEE10" s="436"/>
      <c r="AEF10" s="436"/>
      <c r="AEG10" s="436"/>
      <c r="AEH10" s="436"/>
      <c r="AEI10" s="436"/>
      <c r="AEJ10" s="436"/>
      <c r="AEK10" s="436"/>
      <c r="AEL10" s="436"/>
      <c r="AEM10" s="436"/>
      <c r="AEN10" s="436"/>
      <c r="AEO10" s="436"/>
      <c r="AEP10" s="436"/>
      <c r="AEQ10" s="436"/>
      <c r="AER10" s="436"/>
      <c r="AES10" s="436"/>
      <c r="AET10" s="436"/>
      <c r="AEU10" s="436"/>
      <c r="AEV10" s="436"/>
      <c r="AEW10" s="436"/>
      <c r="AEX10" s="436"/>
      <c r="AEY10" s="436"/>
      <c r="AEZ10" s="436"/>
      <c r="AFA10" s="436"/>
      <c r="AFB10" s="436"/>
      <c r="AFC10" s="436"/>
      <c r="AFD10" s="436"/>
      <c r="AFE10" s="436"/>
      <c r="AFF10" s="436"/>
      <c r="AFG10" s="436"/>
      <c r="AFH10" s="436"/>
      <c r="AFI10" s="436"/>
      <c r="AFJ10" s="436"/>
      <c r="AFK10" s="436"/>
      <c r="AFL10" s="436"/>
      <c r="AFM10" s="436"/>
      <c r="AFN10" s="436"/>
      <c r="AFO10" s="436"/>
      <c r="AFP10" s="436"/>
      <c r="AFQ10" s="436"/>
      <c r="AFR10" s="436"/>
      <c r="AFS10" s="436"/>
      <c r="AFT10" s="436"/>
      <c r="AFU10" s="436"/>
      <c r="AFV10" s="436"/>
      <c r="AFW10" s="436"/>
      <c r="AFX10" s="436"/>
      <c r="AFY10" s="436"/>
      <c r="AFZ10" s="436"/>
      <c r="AGA10" s="436"/>
      <c r="AGB10" s="436"/>
      <c r="AGC10" s="436"/>
      <c r="AGD10" s="436"/>
      <c r="AGE10" s="436"/>
      <c r="AGF10" s="436"/>
      <c r="AGG10" s="436"/>
      <c r="AGH10" s="436"/>
      <c r="AGI10" s="436"/>
      <c r="AGJ10" s="436"/>
      <c r="AGK10" s="436"/>
      <c r="AGL10" s="436"/>
      <c r="AGM10" s="436"/>
      <c r="AGN10" s="436"/>
      <c r="AGO10" s="436"/>
      <c r="AGP10" s="436"/>
      <c r="AGQ10" s="436"/>
      <c r="AGR10" s="436"/>
      <c r="AGS10" s="436"/>
      <c r="AGT10" s="436"/>
      <c r="AGU10" s="436"/>
      <c r="AGV10" s="436"/>
      <c r="AGW10" s="436"/>
      <c r="AGX10" s="436"/>
      <c r="AGY10" s="436"/>
      <c r="AGZ10" s="436"/>
      <c r="AHA10" s="436"/>
      <c r="AHB10" s="436"/>
      <c r="AHC10" s="436"/>
      <c r="AHD10" s="436"/>
      <c r="AHE10" s="436"/>
      <c r="AHF10" s="436"/>
      <c r="AHG10" s="436"/>
      <c r="AHH10" s="436"/>
      <c r="AHI10" s="436"/>
      <c r="AHJ10" s="436"/>
      <c r="AHK10" s="436"/>
      <c r="AHL10" s="436"/>
      <c r="AHM10" s="436"/>
      <c r="AHN10" s="436"/>
      <c r="AHO10" s="436"/>
      <c r="AHP10" s="436"/>
      <c r="AHQ10" s="436"/>
      <c r="AHR10" s="436"/>
      <c r="AHS10" s="436"/>
      <c r="AHT10" s="436"/>
      <c r="AHU10" s="436"/>
      <c r="AHV10" s="436"/>
      <c r="AHW10" s="436"/>
      <c r="AHX10" s="436"/>
      <c r="AHY10" s="436"/>
      <c r="AHZ10" s="436"/>
      <c r="AIA10" s="436"/>
      <c r="AIB10" s="436"/>
      <c r="AIC10" s="436"/>
      <c r="AID10" s="436"/>
      <c r="AIE10" s="436"/>
      <c r="AIF10" s="436"/>
      <c r="AIG10" s="436"/>
      <c r="AIH10" s="436"/>
      <c r="AII10" s="436"/>
      <c r="AIJ10" s="436"/>
      <c r="AIK10" s="436"/>
      <c r="AIL10" s="436"/>
      <c r="AIM10" s="436"/>
      <c r="AIN10" s="436"/>
      <c r="AIO10" s="436"/>
      <c r="AIP10" s="436"/>
      <c r="AIQ10" s="436"/>
      <c r="AIR10" s="436"/>
      <c r="AIS10" s="436"/>
      <c r="AIT10" s="436"/>
      <c r="AIU10" s="436"/>
      <c r="AIV10" s="436"/>
      <c r="AIW10" s="436"/>
      <c r="AIX10" s="436"/>
      <c r="AIY10" s="436"/>
      <c r="AIZ10" s="436"/>
      <c r="AJA10" s="436"/>
      <c r="AJB10" s="436"/>
      <c r="AJC10" s="436"/>
      <c r="AJD10" s="436"/>
      <c r="AJE10" s="436"/>
      <c r="AJF10" s="436"/>
      <c r="AJG10" s="436"/>
      <c r="AJH10" s="436"/>
      <c r="AJI10" s="436"/>
      <c r="AJJ10" s="436"/>
      <c r="AJK10" s="436"/>
      <c r="AJL10" s="436"/>
      <c r="AJM10" s="436"/>
      <c r="AJN10" s="436"/>
      <c r="AJO10" s="436"/>
      <c r="AJP10" s="436"/>
      <c r="AJQ10" s="436"/>
      <c r="AJR10" s="436"/>
      <c r="AJS10" s="436"/>
      <c r="AJT10" s="436"/>
      <c r="AJU10" s="436"/>
      <c r="AJV10" s="436"/>
      <c r="AJW10" s="436"/>
      <c r="AJX10" s="436"/>
      <c r="AJY10" s="436"/>
      <c r="AJZ10" s="436"/>
      <c r="AKA10" s="436"/>
      <c r="AKB10" s="436"/>
      <c r="AKC10" s="436"/>
      <c r="AKD10" s="436"/>
      <c r="AKE10" s="436"/>
      <c r="AKF10" s="436"/>
      <c r="AKG10" s="436"/>
      <c r="AKH10" s="436"/>
      <c r="AKI10" s="436"/>
      <c r="AKJ10" s="436"/>
      <c r="AKK10" s="436"/>
      <c r="AKL10" s="436"/>
      <c r="AKM10" s="436"/>
      <c r="AKN10" s="436"/>
      <c r="AKO10" s="436"/>
      <c r="AKP10" s="436"/>
      <c r="AKQ10" s="436"/>
      <c r="AKR10" s="436"/>
      <c r="AKS10" s="436"/>
      <c r="AKT10" s="436"/>
      <c r="AKU10" s="436"/>
      <c r="AKV10" s="436"/>
      <c r="AKW10" s="436"/>
      <c r="AKX10" s="436"/>
      <c r="AKY10" s="436"/>
      <c r="AKZ10" s="436"/>
      <c r="ALA10" s="436"/>
      <c r="ALB10" s="436"/>
      <c r="ALC10" s="436"/>
      <c r="ALD10" s="436"/>
      <c r="ALE10" s="436"/>
      <c r="ALF10" s="436"/>
      <c r="ALG10" s="436"/>
      <c r="ALH10" s="436"/>
      <c r="ALI10" s="436"/>
      <c r="ALJ10" s="436"/>
      <c r="ALK10" s="436"/>
      <c r="ALL10" s="436"/>
      <c r="ALM10" s="436"/>
      <c r="ALN10" s="436"/>
      <c r="ALO10" s="436"/>
      <c r="ALP10" s="436"/>
      <c r="ALQ10" s="436"/>
      <c r="ALR10" s="436"/>
      <c r="ALS10" s="436"/>
      <c r="ALT10" s="436"/>
      <c r="ALU10" s="436"/>
      <c r="ALV10" s="436"/>
      <c r="ALW10" s="436"/>
      <c r="ALX10" s="436"/>
      <c r="ALY10" s="436"/>
      <c r="ALZ10" s="436"/>
      <c r="AMA10" s="436"/>
      <c r="AMB10" s="436"/>
      <c r="AMC10" s="436"/>
      <c r="AMD10" s="436"/>
      <c r="AME10" s="436"/>
      <c r="AMF10" s="436"/>
      <c r="AMG10" s="436"/>
      <c r="AMH10" s="436"/>
      <c r="AMI10" s="436"/>
      <c r="AMJ10" s="436"/>
      <c r="AMK10" s="436"/>
      <c r="AML10" s="436"/>
      <c r="AMM10" s="436"/>
      <c r="AMN10" s="436"/>
      <c r="AMO10" s="436"/>
      <c r="AMP10" s="436"/>
      <c r="AMQ10" s="436"/>
      <c r="AMR10" s="436"/>
      <c r="AMS10" s="436"/>
      <c r="AMT10" s="436"/>
      <c r="AMU10" s="436"/>
      <c r="AMV10" s="436"/>
      <c r="AMW10" s="436"/>
      <c r="AMX10" s="436"/>
      <c r="AMY10" s="436"/>
      <c r="AMZ10" s="436"/>
      <c r="ANA10" s="436"/>
      <c r="ANB10" s="436"/>
      <c r="ANC10" s="436"/>
      <c r="AND10" s="436"/>
      <c r="ANE10" s="436"/>
      <c r="ANF10" s="436"/>
      <c r="ANG10" s="436"/>
      <c r="ANH10" s="436"/>
      <c r="ANI10" s="436"/>
      <c r="ANJ10" s="436"/>
      <c r="ANK10" s="436"/>
      <c r="ANL10" s="436"/>
      <c r="ANM10" s="436"/>
      <c r="ANN10" s="436"/>
      <c r="ANO10" s="436"/>
      <c r="ANP10" s="436"/>
      <c r="ANQ10" s="436"/>
      <c r="ANR10" s="436"/>
      <c r="ANS10" s="436"/>
      <c r="ANT10" s="436"/>
      <c r="ANU10" s="436"/>
      <c r="ANV10" s="436"/>
      <c r="ANW10" s="436"/>
      <c r="ANX10" s="436"/>
      <c r="ANY10" s="436"/>
      <c r="ANZ10" s="436"/>
      <c r="AOA10" s="436"/>
      <c r="AOB10" s="436"/>
      <c r="AOC10" s="436"/>
      <c r="AOD10" s="436"/>
      <c r="AOE10" s="436"/>
      <c r="AOF10" s="436"/>
      <c r="AOG10" s="436"/>
      <c r="AOH10" s="436"/>
      <c r="AOI10" s="436"/>
      <c r="AOJ10" s="436"/>
      <c r="AOK10" s="436"/>
      <c r="AOL10" s="436"/>
      <c r="AOM10" s="436"/>
      <c r="AON10" s="436"/>
      <c r="AOO10" s="436"/>
      <c r="AOP10" s="436"/>
      <c r="AOQ10" s="436"/>
      <c r="AOR10" s="436"/>
      <c r="AOS10" s="436"/>
      <c r="AOT10" s="436"/>
      <c r="AOU10" s="436"/>
      <c r="AOV10" s="436"/>
      <c r="AOW10" s="436"/>
      <c r="AOX10" s="436"/>
      <c r="AOY10" s="436"/>
      <c r="AOZ10" s="436"/>
      <c r="APA10" s="436"/>
      <c r="APB10" s="436"/>
      <c r="APC10" s="436"/>
      <c r="APD10" s="436"/>
      <c r="APE10" s="436"/>
      <c r="APF10" s="436"/>
      <c r="APG10" s="436"/>
      <c r="APH10" s="436"/>
      <c r="API10" s="436"/>
      <c r="APJ10" s="436"/>
      <c r="APK10" s="436"/>
      <c r="APL10" s="436"/>
      <c r="APM10" s="436"/>
      <c r="APN10" s="436"/>
      <c r="APO10" s="436"/>
      <c r="APP10" s="436"/>
      <c r="APQ10" s="436"/>
      <c r="APR10" s="436"/>
      <c r="APS10" s="436"/>
      <c r="APT10" s="436"/>
      <c r="APU10" s="436"/>
      <c r="APV10" s="436"/>
      <c r="APW10" s="436"/>
      <c r="APX10" s="436"/>
      <c r="APY10" s="436"/>
      <c r="APZ10" s="436"/>
      <c r="AQA10" s="436"/>
      <c r="AQB10" s="436"/>
      <c r="AQC10" s="436"/>
      <c r="AQD10" s="436"/>
      <c r="AQE10" s="436"/>
      <c r="AQF10" s="436"/>
      <c r="AQG10" s="436"/>
      <c r="AQH10" s="436"/>
      <c r="AQI10" s="436"/>
      <c r="AQJ10" s="436"/>
      <c r="AQK10" s="436"/>
      <c r="AQL10" s="436"/>
      <c r="AQM10" s="436"/>
      <c r="AQN10" s="436"/>
      <c r="AQO10" s="436"/>
      <c r="AQP10" s="436"/>
      <c r="AQQ10" s="436"/>
      <c r="AQR10" s="436"/>
      <c r="AQS10" s="436"/>
      <c r="AQT10" s="436"/>
      <c r="AQU10" s="436"/>
      <c r="AQV10" s="436"/>
      <c r="AQW10" s="436"/>
      <c r="AQX10" s="436"/>
      <c r="AQY10" s="436"/>
      <c r="AQZ10" s="436"/>
      <c r="ARA10" s="436"/>
      <c r="ARB10" s="436"/>
      <c r="ARC10" s="436"/>
      <c r="ARD10" s="436"/>
      <c r="ARE10" s="436"/>
      <c r="ARF10" s="436"/>
      <c r="ARG10" s="436"/>
      <c r="ARH10" s="436"/>
      <c r="ARI10" s="436"/>
      <c r="ARJ10" s="436"/>
      <c r="ARK10" s="436"/>
      <c r="ARL10" s="436"/>
      <c r="ARM10" s="436"/>
      <c r="ARN10" s="436"/>
      <c r="ARO10" s="436"/>
      <c r="ARP10" s="436"/>
      <c r="ARQ10" s="436"/>
      <c r="ARR10" s="436"/>
      <c r="ARS10" s="436"/>
      <c r="ART10" s="436"/>
      <c r="ARU10" s="436"/>
      <c r="ARV10" s="436"/>
      <c r="ARW10" s="436"/>
      <c r="ARX10" s="436"/>
      <c r="ARY10" s="436"/>
      <c r="ARZ10" s="436"/>
      <c r="ASA10" s="436"/>
      <c r="ASB10" s="436"/>
      <c r="ASC10" s="436"/>
      <c r="ASD10" s="436"/>
      <c r="ASE10" s="436"/>
      <c r="ASF10" s="436"/>
      <c r="ASG10" s="436"/>
      <c r="ASH10" s="436"/>
      <c r="ASI10" s="436"/>
      <c r="ASJ10" s="436"/>
      <c r="ASK10" s="436"/>
      <c r="ASL10" s="436"/>
      <c r="ASM10" s="436"/>
      <c r="ASN10" s="436"/>
      <c r="ASO10" s="436"/>
      <c r="ASP10" s="436"/>
      <c r="ASQ10" s="436"/>
      <c r="ASR10" s="436"/>
      <c r="ASS10" s="436"/>
      <c r="AST10" s="436"/>
      <c r="ASU10" s="436"/>
      <c r="ASV10" s="436"/>
      <c r="ASW10" s="436"/>
      <c r="ASX10" s="436"/>
      <c r="ASY10" s="436"/>
      <c r="ASZ10" s="436"/>
      <c r="ATA10" s="436"/>
      <c r="ATB10" s="436"/>
      <c r="ATC10" s="436"/>
      <c r="ATD10" s="436"/>
      <c r="ATE10" s="436"/>
      <c r="ATF10" s="436"/>
      <c r="ATG10" s="436"/>
      <c r="ATH10" s="436"/>
      <c r="ATI10" s="436"/>
      <c r="ATJ10" s="436"/>
      <c r="ATK10" s="436"/>
      <c r="ATL10" s="436"/>
      <c r="ATM10" s="436"/>
      <c r="ATN10" s="436"/>
      <c r="ATO10" s="436"/>
      <c r="ATP10" s="436"/>
      <c r="ATQ10" s="436"/>
      <c r="ATR10" s="436"/>
      <c r="ATS10" s="436"/>
      <c r="ATT10" s="436"/>
      <c r="ATU10" s="436"/>
      <c r="ATV10" s="436"/>
      <c r="ATW10" s="436"/>
      <c r="ATX10" s="436"/>
      <c r="ATY10" s="436"/>
      <c r="ATZ10" s="436"/>
      <c r="AUA10" s="436"/>
      <c r="AUB10" s="436"/>
      <c r="AUC10" s="436"/>
      <c r="AUD10" s="436"/>
      <c r="AUE10" s="436"/>
      <c r="AUF10" s="436"/>
      <c r="AUG10" s="436"/>
      <c r="AUH10" s="436"/>
      <c r="AUI10" s="436"/>
      <c r="AUJ10" s="436"/>
      <c r="AUK10" s="436"/>
      <c r="AUL10" s="436"/>
      <c r="AUM10" s="436"/>
      <c r="AUN10" s="436"/>
      <c r="AUO10" s="436"/>
      <c r="AUP10" s="436"/>
      <c r="AUQ10" s="436"/>
      <c r="AUR10" s="436"/>
      <c r="AUS10" s="436"/>
      <c r="AUT10" s="436"/>
      <c r="AUU10" s="436"/>
      <c r="AUV10" s="699">
        <f t="shared" ref="AUV10" si="182">BM10/P10</f>
        <v>62231</v>
      </c>
      <c r="AUW10" s="699">
        <f t="shared" ref="AUW10" si="183">AUV10/1.302</f>
        <v>47796.47</v>
      </c>
      <c r="AUX10" s="699">
        <f t="shared" ref="AUX10" si="184">AUV10-AUW10</f>
        <v>14434.53</v>
      </c>
      <c r="AUY10" s="699">
        <f t="shared" ref="AUY10" si="185">BP10/P10</f>
        <v>220</v>
      </c>
      <c r="AUZ10" s="699">
        <f t="shared" ref="AUZ10" si="186">BQ10/T10</f>
        <v>161.35</v>
      </c>
      <c r="AVA10" s="699">
        <f t="shared" ref="AVA10" si="187">BR10/U10</f>
        <v>0.43</v>
      </c>
      <c r="AVB10" s="699">
        <f t="shared" ref="AVB10" si="188">AVC10+AVD10+AVE10+AVF10</f>
        <v>3710</v>
      </c>
      <c r="AVC10" s="699">
        <f t="shared" ref="AVC10" si="189">BT10/P10</f>
        <v>520</v>
      </c>
      <c r="AVD10" s="699">
        <f t="shared" ref="AVD10" si="190">BU10/P10</f>
        <v>2140</v>
      </c>
      <c r="AVE10" s="699">
        <f t="shared" ref="AVE10" si="191">BV10/P10</f>
        <v>310</v>
      </c>
      <c r="AVF10" s="699">
        <f t="shared" ref="AVF10" si="192">BW10/P10</f>
        <v>740</v>
      </c>
      <c r="AVG10" s="699">
        <f t="shared" ref="AVG10" si="193">BX10/P10</f>
        <v>6708.4</v>
      </c>
      <c r="AVH10" s="699">
        <f t="shared" ref="AVH10" si="194">BY10/P10</f>
        <v>5080</v>
      </c>
      <c r="AVI10" s="699">
        <f t="shared" ref="AVI10" si="195">BZ10/P10</f>
        <v>540</v>
      </c>
      <c r="AVJ10" s="699">
        <f t="shared" ref="AVJ10" si="196">CA10/P10</f>
        <v>770</v>
      </c>
      <c r="AVK10" s="699">
        <f t="shared" ref="AVK10" si="197">CB10/P10</f>
        <v>80</v>
      </c>
      <c r="AVL10" s="699">
        <f t="shared" ref="AVL10" si="198">CC10/P10</f>
        <v>300</v>
      </c>
      <c r="AVM10" s="699">
        <f t="shared" ref="AVM10" si="199">CD10/P10</f>
        <v>15482.9</v>
      </c>
      <c r="AVN10" s="699">
        <f t="shared" ref="AVN10" si="200">AVM10/1.302</f>
        <v>11891.63</v>
      </c>
      <c r="AVO10" s="699">
        <f t="shared" ref="AVO10" si="201">AVM10-AVN10</f>
        <v>3591.27</v>
      </c>
      <c r="AVP10" s="699">
        <f t="shared" ref="AVP10" si="202">CG10/P10</f>
        <v>3520</v>
      </c>
      <c r="AVQ10" s="699">
        <f t="shared" ref="AVQ10" si="203">CH10/P10</f>
        <v>100962.3</v>
      </c>
    </row>
    <row r="11" spans="1:1266" s="436" customFormat="1" ht="30" hidden="1" customHeight="1" x14ac:dyDescent="0.25">
      <c r="A11" s="641">
        <v>1</v>
      </c>
      <c r="B11" s="641">
        <v>1</v>
      </c>
      <c r="C11" s="662" t="s">
        <v>246</v>
      </c>
      <c r="D11" s="2"/>
      <c r="E11" s="431" t="s">
        <v>344</v>
      </c>
      <c r="F11" s="641" t="s">
        <v>31</v>
      </c>
      <c r="G11" s="641">
        <v>1</v>
      </c>
      <c r="H11" s="655" t="s">
        <v>10</v>
      </c>
      <c r="I11" s="641">
        <v>0</v>
      </c>
      <c r="J11" s="431" t="s">
        <v>356</v>
      </c>
      <c r="K11" s="641">
        <v>3</v>
      </c>
      <c r="L11" s="680" t="s">
        <v>349</v>
      </c>
      <c r="M11" s="432" t="s">
        <v>256</v>
      </c>
      <c r="N11" s="431" t="s">
        <v>401</v>
      </c>
      <c r="O11" s="641">
        <v>2</v>
      </c>
      <c r="P11" s="695">
        <v>4</v>
      </c>
      <c r="Q11" s="632">
        <v>4</v>
      </c>
      <c r="R11" s="632">
        <v>4</v>
      </c>
      <c r="S11" s="669">
        <f>SUMIF('Территориальный кк'!$A:$A,'2020'!$B11,'Территориальный кк'!D:D)</f>
        <v>1.1519999999999999</v>
      </c>
      <c r="T11" s="670">
        <f>SUMIF('Территориальный кк'!$A:$A,'2020'!$B11,'Территориальный кк'!E:E)</f>
        <v>2.7269999999999999</v>
      </c>
      <c r="U11" s="433">
        <f>SUMIFS(Нормативы!G:G,Нормативы!$B:$B,$G11,Нормативы!$D:$D,'2020'!$I11,Нормативы!$F:$F,'2020'!$K11)*O11</f>
        <v>128380</v>
      </c>
      <c r="V11" s="433">
        <f t="shared" si="98"/>
        <v>98602.2</v>
      </c>
      <c r="W11" s="433">
        <f t="shared" si="99"/>
        <v>29777.8</v>
      </c>
      <c r="X11" s="433">
        <f>SUMIFS(Нормативы!J:J,Нормативы!$B:$B,$G11,Нормативы!$D:$D,'2020'!$I11,Нормативы!$F:$F,'2020'!$K11)</f>
        <v>8830</v>
      </c>
      <c r="Y11" s="433">
        <f>SUMIFS(Нормативы!K:K,Нормативы!$B:$B,$G11,Нормативы!$D:$D,'2020'!$I11,Нормативы!$F:$F,'2020'!$K11)</f>
        <v>1766</v>
      </c>
      <c r="Z11" s="433">
        <f>SUMIFS(Нормативы!L:L,Нормативы!$B:$B,$G11,Нормативы!$D:$D,'2020'!$I11,Нормативы!$F:$F,'2020'!$K11)</f>
        <v>8110</v>
      </c>
      <c r="AA11" s="433">
        <f t="shared" si="100"/>
        <v>19930</v>
      </c>
      <c r="AB11" s="433">
        <f>SUMIFS(Нормативы!N:N,Нормативы!$B:$B,$G11,Нормативы!$D:$D,'2020'!$I11,Нормативы!$F:$F,'2020'!$K11)*O11</f>
        <v>1040</v>
      </c>
      <c r="AC11" s="433">
        <f>SUMIFS(Нормативы!O:O,Нормативы!$B:$B,$G11,Нормативы!$D:$D,'2020'!$I11,Нормативы!$F:$F,'2020'!$K11)</f>
        <v>17290</v>
      </c>
      <c r="AD11" s="433">
        <f>SUMIFS(Нормативы!P:P,Нормативы!$B:$B,$G11,Нормативы!$D:$D,'2020'!$I11,Нормативы!$F:$F,'2020'!$K11)*O11</f>
        <v>720</v>
      </c>
      <c r="AE11" s="433">
        <f>SUMIFS(Нормативы!Q:Q,Нормативы!$B:$B,$G11,Нормативы!$D:$D,'2020'!$I11,Нормативы!$F:$F,'2020'!$K11)</f>
        <v>880</v>
      </c>
      <c r="AF11" s="433">
        <f>SUMIFS(Нормативы!R:R,Нормативы!$B:$B,$G11,Нормативы!$D:$D,'2020'!$I11,Нормативы!$F:$F,'2020'!$K11)</f>
        <v>2680</v>
      </c>
      <c r="AG11" s="433">
        <f>SUMIFS(Нормативы!S:S,Нормативы!$B:$B,$G11,Нормативы!$D:$D,'2020'!$I11,Нормативы!$F:$F,'2020'!$K11)</f>
        <v>5800</v>
      </c>
      <c r="AH11" s="433">
        <f>SUMIFS(Нормативы!T:T,Нормативы!$B:$B,$G11,Нормативы!$D:$D,'2020'!$I11,Нормативы!$F:$F,'2020'!$K11)</f>
        <v>540</v>
      </c>
      <c r="AI11" s="433">
        <f>SUMIFS(Нормативы!U:U,Нормативы!$B:$B,$G11,Нормативы!$D:$D,'2020'!$I11,Нормативы!$F:$F,'2020'!$K11)</f>
        <v>770</v>
      </c>
      <c r="AJ11" s="433">
        <f>SUMIFS(Нормативы!V:V,Нормативы!$B:$B,$G11,Нормативы!$D:$D,'2020'!$I11,Нормативы!$F:$F,'2020'!$K11)</f>
        <v>80</v>
      </c>
      <c r="AK11" s="433">
        <f>SUMIFS(Нормативы!W:W,Нормативы!$B:$B,$G11,Нормативы!$D:$D,'2020'!$I11,Нормативы!$F:$F,'2020'!$K11)</f>
        <v>1050</v>
      </c>
      <c r="AL11" s="433">
        <f>SUMIFS(Нормативы!X:X,Нормативы!$B:$B,$G11,Нормативы!$D:$D,'2020'!$I11,Нормативы!$F:$F,'2020'!$K11)*O11</f>
        <v>32240</v>
      </c>
      <c r="AM11" s="433">
        <f t="shared" si="101"/>
        <v>24761.9</v>
      </c>
      <c r="AN11" s="433">
        <f t="shared" si="102"/>
        <v>7478.1</v>
      </c>
      <c r="AO11" s="433">
        <f>SUMIFS(Нормативы!AA:AA,Нормативы!$B:$B,$G11,Нормативы!$D:$D,'2020'!$I11,Нормативы!$F:$F,'2020'!$K11)</f>
        <v>3520</v>
      </c>
      <c r="AP11" s="434">
        <f t="shared" si="103"/>
        <v>211930</v>
      </c>
      <c r="AQ11" s="609">
        <f t="shared" si="104"/>
        <v>513520</v>
      </c>
      <c r="AR11" s="433">
        <f t="shared" si="105"/>
        <v>394408.6</v>
      </c>
      <c r="AS11" s="433">
        <f t="shared" si="106"/>
        <v>119111.4</v>
      </c>
      <c r="AT11" s="435">
        <f t="shared" si="0"/>
        <v>35320</v>
      </c>
      <c r="AU11" s="435">
        <f t="shared" si="1"/>
        <v>7064</v>
      </c>
      <c r="AV11" s="435">
        <f t="shared" si="2"/>
        <v>32440</v>
      </c>
      <c r="AW11" s="435">
        <f t="shared" si="3"/>
        <v>79720</v>
      </c>
      <c r="AX11" s="435">
        <f t="shared" si="4"/>
        <v>4160</v>
      </c>
      <c r="AY11" s="435">
        <f t="shared" si="5"/>
        <v>69160</v>
      </c>
      <c r="AZ11" s="435">
        <f t="shared" si="6"/>
        <v>2880</v>
      </c>
      <c r="BA11" s="435">
        <f t="shared" si="7"/>
        <v>3520</v>
      </c>
      <c r="BB11" s="435">
        <f t="shared" si="107"/>
        <v>10720</v>
      </c>
      <c r="BC11" s="435">
        <f t="shared" si="8"/>
        <v>23200</v>
      </c>
      <c r="BD11" s="435">
        <f t="shared" si="9"/>
        <v>2160</v>
      </c>
      <c r="BE11" s="435">
        <f t="shared" si="10"/>
        <v>3080</v>
      </c>
      <c r="BF11" s="435">
        <f t="shared" si="11"/>
        <v>320</v>
      </c>
      <c r="BG11" s="435">
        <f t="shared" si="12"/>
        <v>4200</v>
      </c>
      <c r="BH11" s="435">
        <f t="shared" si="13"/>
        <v>128960</v>
      </c>
      <c r="BI11" s="433">
        <f t="shared" si="108"/>
        <v>99047.6</v>
      </c>
      <c r="BJ11" s="433">
        <f t="shared" si="109"/>
        <v>29912.400000000001</v>
      </c>
      <c r="BK11" s="435">
        <f t="shared" si="14"/>
        <v>14080</v>
      </c>
      <c r="BL11" s="434">
        <f t="shared" si="15"/>
        <v>847720</v>
      </c>
      <c r="BM11" s="613">
        <f t="shared" si="110"/>
        <v>591575</v>
      </c>
      <c r="BN11" s="433">
        <f t="shared" si="16"/>
        <v>454358.7</v>
      </c>
      <c r="BO11" s="433">
        <f t="shared" si="17"/>
        <v>137216.29999999999</v>
      </c>
      <c r="BP11" s="435">
        <f t="shared" si="111"/>
        <v>35320</v>
      </c>
      <c r="BQ11" s="435">
        <f t="shared" si="112"/>
        <v>7064</v>
      </c>
      <c r="BR11" s="435">
        <f t="shared" si="113"/>
        <v>32440</v>
      </c>
      <c r="BS11" s="435">
        <f t="shared" si="18"/>
        <v>79720</v>
      </c>
      <c r="BT11" s="34">
        <f t="shared" si="19"/>
        <v>4160</v>
      </c>
      <c r="BU11" s="34">
        <f t="shared" si="20"/>
        <v>69160</v>
      </c>
      <c r="BV11" s="34">
        <f t="shared" si="21"/>
        <v>2880</v>
      </c>
      <c r="BW11" s="34">
        <f t="shared" si="22"/>
        <v>3520</v>
      </c>
      <c r="BX11" s="435">
        <f t="shared" si="23"/>
        <v>29233</v>
      </c>
      <c r="BY11" s="435">
        <f t="shared" si="24"/>
        <v>23200</v>
      </c>
      <c r="BZ11" s="435">
        <f t="shared" si="25"/>
        <v>2160</v>
      </c>
      <c r="CA11" s="435">
        <f t="shared" si="26"/>
        <v>3080</v>
      </c>
      <c r="CB11" s="435">
        <f t="shared" si="27"/>
        <v>320</v>
      </c>
      <c r="CC11" s="435">
        <f t="shared" si="28"/>
        <v>4200</v>
      </c>
      <c r="CD11" s="435">
        <f t="shared" si="29"/>
        <v>148562</v>
      </c>
      <c r="CE11" s="433">
        <f t="shared" si="114"/>
        <v>114102.9</v>
      </c>
      <c r="CF11" s="433">
        <f t="shared" si="115"/>
        <v>34459.1</v>
      </c>
      <c r="CG11" s="435">
        <f t="shared" si="30"/>
        <v>14080</v>
      </c>
      <c r="CH11" s="434">
        <f t="shared" si="31"/>
        <v>963890</v>
      </c>
      <c r="CI11" s="88">
        <f t="shared" si="32"/>
        <v>147893.75</v>
      </c>
      <c r="CJ11" s="90">
        <f t="shared" si="33"/>
        <v>113589.675</v>
      </c>
      <c r="CK11" s="90">
        <f t="shared" si="34"/>
        <v>34304.074999999997</v>
      </c>
      <c r="CL11" s="88">
        <f t="shared" si="35"/>
        <v>8830</v>
      </c>
      <c r="CM11" s="88">
        <f t="shared" si="36"/>
        <v>1766</v>
      </c>
      <c r="CN11" s="88">
        <f t="shared" si="37"/>
        <v>8110</v>
      </c>
      <c r="CO11" s="88">
        <f t="shared" si="38"/>
        <v>19930</v>
      </c>
      <c r="CP11" s="88">
        <f t="shared" si="39"/>
        <v>1040</v>
      </c>
      <c r="CQ11" s="88">
        <f t="shared" si="40"/>
        <v>17290</v>
      </c>
      <c r="CR11" s="88">
        <f t="shared" si="41"/>
        <v>720</v>
      </c>
      <c r="CS11" s="88">
        <f t="shared" si="42"/>
        <v>880</v>
      </c>
      <c r="CT11" s="88">
        <f t="shared" si="43"/>
        <v>7308.25</v>
      </c>
      <c r="CU11" s="88">
        <f t="shared" si="44"/>
        <v>5800</v>
      </c>
      <c r="CV11" s="88">
        <f t="shared" si="45"/>
        <v>540</v>
      </c>
      <c r="CW11" s="88">
        <f t="shared" si="46"/>
        <v>770</v>
      </c>
      <c r="CX11" s="88">
        <f t="shared" si="47"/>
        <v>80</v>
      </c>
      <c r="CY11" s="88">
        <f t="shared" si="48"/>
        <v>1050</v>
      </c>
      <c r="CZ11" s="88">
        <f t="shared" si="49"/>
        <v>37140.5</v>
      </c>
      <c r="DA11" s="90">
        <f t="shared" si="50"/>
        <v>28525.724999999999</v>
      </c>
      <c r="DB11" s="90">
        <f t="shared" si="51"/>
        <v>8614.7749999999996</v>
      </c>
      <c r="DC11" s="88">
        <f t="shared" si="52"/>
        <v>3520</v>
      </c>
      <c r="DD11" s="88">
        <f t="shared" si="53"/>
        <v>240972.5</v>
      </c>
      <c r="AUV11" s="699">
        <f t="shared" si="65"/>
        <v>147893.75</v>
      </c>
      <c r="AUW11" s="699">
        <f t="shared" si="66"/>
        <v>113589.67</v>
      </c>
      <c r="AUX11" s="699">
        <f t="shared" si="67"/>
        <v>34304.080000000002</v>
      </c>
      <c r="AUY11" s="699">
        <f t="shared" si="68"/>
        <v>8830</v>
      </c>
      <c r="AUZ11" s="699">
        <f t="shared" si="69"/>
        <v>2590.39</v>
      </c>
      <c r="AVA11" s="699">
        <f t="shared" si="69"/>
        <v>0.25</v>
      </c>
      <c r="AVB11" s="699">
        <f t="shared" si="70"/>
        <v>19930</v>
      </c>
      <c r="AVC11" s="699">
        <f t="shared" si="71"/>
        <v>1040</v>
      </c>
      <c r="AVD11" s="699">
        <f t="shared" si="72"/>
        <v>17290</v>
      </c>
      <c r="AVE11" s="699">
        <f t="shared" si="73"/>
        <v>720</v>
      </c>
      <c r="AVF11" s="699">
        <f t="shared" si="74"/>
        <v>880</v>
      </c>
      <c r="AVG11" s="699">
        <f t="shared" si="75"/>
        <v>7308.25</v>
      </c>
      <c r="AVH11" s="699">
        <f t="shared" si="76"/>
        <v>5800</v>
      </c>
      <c r="AVI11" s="699">
        <f t="shared" si="77"/>
        <v>540</v>
      </c>
      <c r="AVJ11" s="699">
        <f t="shared" si="78"/>
        <v>770</v>
      </c>
      <c r="AVK11" s="699">
        <f t="shared" si="79"/>
        <v>80</v>
      </c>
      <c r="AVL11" s="699">
        <f t="shared" si="80"/>
        <v>1050</v>
      </c>
      <c r="AVM11" s="699">
        <f t="shared" si="81"/>
        <v>37140.5</v>
      </c>
      <c r="AVN11" s="699">
        <f t="shared" si="82"/>
        <v>28525.73</v>
      </c>
      <c r="AVO11" s="699">
        <f t="shared" si="83"/>
        <v>8614.77</v>
      </c>
      <c r="AVP11" s="699">
        <f t="shared" si="84"/>
        <v>3520</v>
      </c>
      <c r="AVQ11" s="699">
        <f t="shared" si="85"/>
        <v>240972.5</v>
      </c>
    </row>
    <row r="12" spans="1:1266" s="436" customFormat="1" ht="30" hidden="1" customHeight="1" x14ac:dyDescent="0.25">
      <c r="A12" s="641">
        <v>1</v>
      </c>
      <c r="B12" s="641">
        <v>1</v>
      </c>
      <c r="C12" s="662" t="s">
        <v>246</v>
      </c>
      <c r="D12" s="2"/>
      <c r="E12" s="431" t="s">
        <v>344</v>
      </c>
      <c r="F12" s="641" t="s">
        <v>31</v>
      </c>
      <c r="G12" s="641">
        <v>1</v>
      </c>
      <c r="H12" s="655" t="s">
        <v>8</v>
      </c>
      <c r="I12" s="641">
        <v>3</v>
      </c>
      <c r="J12" s="431" t="s">
        <v>356</v>
      </c>
      <c r="K12" s="641">
        <v>3</v>
      </c>
      <c r="L12" s="680" t="s">
        <v>349</v>
      </c>
      <c r="M12" s="432" t="s">
        <v>257</v>
      </c>
      <c r="N12" s="431" t="s">
        <v>387</v>
      </c>
      <c r="O12" s="641">
        <v>1</v>
      </c>
      <c r="P12" s="695">
        <v>61</v>
      </c>
      <c r="Q12" s="632">
        <v>61</v>
      </c>
      <c r="R12" s="632">
        <v>61</v>
      </c>
      <c r="S12" s="669">
        <f>SUMIF('Территориальный кк'!$A:$A,'2020'!$B12,'Территориальный кк'!D:D)</f>
        <v>1.1519999999999999</v>
      </c>
      <c r="T12" s="670">
        <f>SUMIF('Территориальный кк'!$A:$A,'2020'!$B12,'Территориальный кк'!E:E)</f>
        <v>2.7269999999999999</v>
      </c>
      <c r="U12" s="433">
        <f>SUMIFS(Нормативы!G:G,Нормативы!$B:$B,$G12,Нормативы!$D:$D,'2020'!$I12,Нормативы!$F:$F,'2020'!$K12)*O12</f>
        <v>6419</v>
      </c>
      <c r="V12" s="433">
        <f t="shared" si="98"/>
        <v>4930.1000000000004</v>
      </c>
      <c r="W12" s="433">
        <f t="shared" si="99"/>
        <v>1488.9</v>
      </c>
      <c r="X12" s="433">
        <f>SUMIFS(Нормативы!J:J,Нормативы!$B:$B,$G12,Нормативы!$D:$D,'2020'!$I12,Нормативы!$F:$F,'2020'!$K12)</f>
        <v>883</v>
      </c>
      <c r="Y12" s="433">
        <f>SUMIFS(Нормативы!K:K,Нормативы!$B:$B,$G12,Нормативы!$D:$D,'2020'!$I12,Нормативы!$F:$F,'2020'!$K12)</f>
        <v>177</v>
      </c>
      <c r="Z12" s="433">
        <f>SUMIFS(Нормативы!L:L,Нормативы!$B:$B,$G12,Нормативы!$D:$D,'2020'!$I12,Нормативы!$F:$F,'2020'!$K12)</f>
        <v>811</v>
      </c>
      <c r="AA12" s="433">
        <f t="shared" si="100"/>
        <v>1905</v>
      </c>
      <c r="AB12" s="433">
        <f>SUMIFS(Нормативы!N:N,Нормативы!$B:$B,$G12,Нормативы!$D:$D,'2020'!$I12,Нормативы!$F:$F,'2020'!$K12)*O12</f>
        <v>52</v>
      </c>
      <c r="AC12" s="433">
        <f>SUMIFS(Нормативы!O:O,Нормативы!$B:$B,$G12,Нормативы!$D:$D,'2020'!$I12,Нормативы!$F:$F,'2020'!$K12)</f>
        <v>1729</v>
      </c>
      <c r="AD12" s="433">
        <f>SUMIFS(Нормативы!P:P,Нормативы!$B:$B,$G12,Нормативы!$D:$D,'2020'!$I12,Нормативы!$F:$F,'2020'!$K12)*O12</f>
        <v>36</v>
      </c>
      <c r="AE12" s="433">
        <f>SUMIFS(Нормативы!Q:Q,Нормативы!$B:$B,$G12,Нормативы!$D:$D,'2020'!$I12,Нормативы!$F:$F,'2020'!$K12)</f>
        <v>88</v>
      </c>
      <c r="AF12" s="433">
        <f>SUMIFS(Нормативы!R:R,Нормативы!$B:$B,$G12,Нормативы!$D:$D,'2020'!$I12,Нормативы!$F:$F,'2020'!$K12)</f>
        <v>268</v>
      </c>
      <c r="AG12" s="433">
        <f>SUMIFS(Нормативы!S:S,Нормативы!$B:$B,$G12,Нормативы!$D:$D,'2020'!$I12,Нормативы!$F:$F,'2020'!$K12)</f>
        <v>580</v>
      </c>
      <c r="AH12" s="433">
        <f>SUMIFS(Нормативы!T:T,Нормативы!$B:$B,$G12,Нормативы!$D:$D,'2020'!$I12,Нормативы!$F:$F,'2020'!$K12)</f>
        <v>54</v>
      </c>
      <c r="AI12" s="433">
        <f>SUMIFS(Нормативы!U:U,Нормативы!$B:$B,$G12,Нормативы!$D:$D,'2020'!$I12,Нормативы!$F:$F,'2020'!$K12)</f>
        <v>77</v>
      </c>
      <c r="AJ12" s="433">
        <f>SUMIFS(Нормативы!V:V,Нормативы!$B:$B,$G12,Нормативы!$D:$D,'2020'!$I12,Нормативы!$F:$F,'2020'!$K12)</f>
        <v>8</v>
      </c>
      <c r="AK12" s="433">
        <f>SUMIFS(Нормативы!W:W,Нормативы!$B:$B,$G12,Нормативы!$D:$D,'2020'!$I12,Нормативы!$F:$F,'2020'!$K12)</f>
        <v>105</v>
      </c>
      <c r="AL12" s="433">
        <f>SUMIFS(Нормативы!X:X,Нормативы!$B:$B,$G12,Нормативы!$D:$D,'2020'!$I12,Нормативы!$F:$F,'2020'!$K12)*O12</f>
        <v>1612</v>
      </c>
      <c r="AM12" s="433">
        <f t="shared" si="101"/>
        <v>1238.0999999999999</v>
      </c>
      <c r="AN12" s="433">
        <f t="shared" si="102"/>
        <v>373.9</v>
      </c>
      <c r="AO12" s="433">
        <f>SUMIFS(Нормативы!AA:AA,Нормативы!$B:$B,$G12,Нормативы!$D:$D,'2020'!$I12,Нормативы!$F:$F,'2020'!$K12)</f>
        <v>0</v>
      </c>
      <c r="AP12" s="434">
        <f t="shared" si="103"/>
        <v>12722</v>
      </c>
      <c r="AQ12" s="609">
        <f t="shared" si="104"/>
        <v>391559</v>
      </c>
      <c r="AR12" s="433">
        <f t="shared" si="105"/>
        <v>300736.59999999998</v>
      </c>
      <c r="AS12" s="433">
        <f t="shared" si="106"/>
        <v>90822.399999999994</v>
      </c>
      <c r="AT12" s="435">
        <f t="shared" si="0"/>
        <v>53863</v>
      </c>
      <c r="AU12" s="435">
        <f t="shared" si="1"/>
        <v>10797</v>
      </c>
      <c r="AV12" s="435">
        <f t="shared" si="2"/>
        <v>49471</v>
      </c>
      <c r="AW12" s="435">
        <f t="shared" si="3"/>
        <v>116205</v>
      </c>
      <c r="AX12" s="435">
        <f t="shared" si="4"/>
        <v>3172</v>
      </c>
      <c r="AY12" s="435">
        <f t="shared" si="5"/>
        <v>105469</v>
      </c>
      <c r="AZ12" s="435">
        <f t="shared" si="6"/>
        <v>2196</v>
      </c>
      <c r="BA12" s="435">
        <f t="shared" si="7"/>
        <v>5368</v>
      </c>
      <c r="BB12" s="435">
        <f t="shared" si="107"/>
        <v>16348</v>
      </c>
      <c r="BC12" s="435">
        <f t="shared" si="8"/>
        <v>35380</v>
      </c>
      <c r="BD12" s="435">
        <f t="shared" si="9"/>
        <v>3294</v>
      </c>
      <c r="BE12" s="435">
        <f t="shared" si="10"/>
        <v>4697</v>
      </c>
      <c r="BF12" s="435">
        <f t="shared" si="11"/>
        <v>488</v>
      </c>
      <c r="BG12" s="435">
        <f t="shared" si="12"/>
        <v>6405</v>
      </c>
      <c r="BH12" s="435">
        <f t="shared" si="13"/>
        <v>98332</v>
      </c>
      <c r="BI12" s="433">
        <f t="shared" si="108"/>
        <v>75523.8</v>
      </c>
      <c r="BJ12" s="433">
        <f t="shared" si="109"/>
        <v>22808.2</v>
      </c>
      <c r="BK12" s="435">
        <f t="shared" si="14"/>
        <v>0</v>
      </c>
      <c r="BL12" s="434">
        <f t="shared" si="15"/>
        <v>776042</v>
      </c>
      <c r="BM12" s="613">
        <f t="shared" si="110"/>
        <v>451076</v>
      </c>
      <c r="BN12" s="433">
        <f t="shared" si="16"/>
        <v>346448.5</v>
      </c>
      <c r="BO12" s="433">
        <f t="shared" si="17"/>
        <v>104627.5</v>
      </c>
      <c r="BP12" s="435">
        <f t="shared" si="111"/>
        <v>53863</v>
      </c>
      <c r="BQ12" s="435">
        <f t="shared" si="112"/>
        <v>10797</v>
      </c>
      <c r="BR12" s="435">
        <f t="shared" si="113"/>
        <v>49471</v>
      </c>
      <c r="BS12" s="435">
        <f t="shared" si="18"/>
        <v>116205</v>
      </c>
      <c r="BT12" s="34">
        <f t="shared" si="19"/>
        <v>3172</v>
      </c>
      <c r="BU12" s="34">
        <f t="shared" si="20"/>
        <v>105469</v>
      </c>
      <c r="BV12" s="34">
        <f t="shared" si="21"/>
        <v>2196</v>
      </c>
      <c r="BW12" s="34">
        <f t="shared" si="22"/>
        <v>5368</v>
      </c>
      <c r="BX12" s="435">
        <f t="shared" si="23"/>
        <v>44581</v>
      </c>
      <c r="BY12" s="435">
        <f t="shared" si="24"/>
        <v>35380</v>
      </c>
      <c r="BZ12" s="435">
        <f t="shared" si="25"/>
        <v>3294</v>
      </c>
      <c r="CA12" s="435">
        <f t="shared" si="26"/>
        <v>4697</v>
      </c>
      <c r="CB12" s="435">
        <f t="shared" si="27"/>
        <v>488</v>
      </c>
      <c r="CC12" s="435">
        <f t="shared" si="28"/>
        <v>6405</v>
      </c>
      <c r="CD12" s="435">
        <f t="shared" si="29"/>
        <v>113278</v>
      </c>
      <c r="CE12" s="433">
        <f t="shared" si="114"/>
        <v>87003.1</v>
      </c>
      <c r="CF12" s="433">
        <f t="shared" si="115"/>
        <v>26274.9</v>
      </c>
      <c r="CG12" s="435">
        <f t="shared" si="30"/>
        <v>0</v>
      </c>
      <c r="CH12" s="434">
        <f t="shared" si="31"/>
        <v>878738</v>
      </c>
      <c r="CI12" s="88">
        <f t="shared" si="32"/>
        <v>7394.6885000000002</v>
      </c>
      <c r="CJ12" s="90">
        <f t="shared" si="33"/>
        <v>5679.4835999999996</v>
      </c>
      <c r="CK12" s="90">
        <f t="shared" si="34"/>
        <v>1715.2049</v>
      </c>
      <c r="CL12" s="88">
        <f t="shared" si="35"/>
        <v>883</v>
      </c>
      <c r="CM12" s="88">
        <f t="shared" si="36"/>
        <v>177</v>
      </c>
      <c r="CN12" s="88">
        <f t="shared" si="37"/>
        <v>811</v>
      </c>
      <c r="CO12" s="88">
        <f t="shared" si="38"/>
        <v>1905</v>
      </c>
      <c r="CP12" s="88">
        <f t="shared" si="39"/>
        <v>52</v>
      </c>
      <c r="CQ12" s="88">
        <f t="shared" si="40"/>
        <v>1729</v>
      </c>
      <c r="CR12" s="88">
        <f t="shared" si="41"/>
        <v>36</v>
      </c>
      <c r="CS12" s="88">
        <f t="shared" si="42"/>
        <v>88</v>
      </c>
      <c r="CT12" s="88">
        <f t="shared" si="43"/>
        <v>730.83609999999999</v>
      </c>
      <c r="CU12" s="88">
        <f t="shared" si="44"/>
        <v>580</v>
      </c>
      <c r="CV12" s="88">
        <f t="shared" si="45"/>
        <v>54</v>
      </c>
      <c r="CW12" s="88">
        <f t="shared" si="46"/>
        <v>77</v>
      </c>
      <c r="CX12" s="88">
        <f t="shared" si="47"/>
        <v>8</v>
      </c>
      <c r="CY12" s="88">
        <f t="shared" si="48"/>
        <v>105</v>
      </c>
      <c r="CZ12" s="88">
        <f t="shared" si="49"/>
        <v>1857.0164</v>
      </c>
      <c r="DA12" s="90">
        <f t="shared" si="50"/>
        <v>1426.2802999999999</v>
      </c>
      <c r="DB12" s="90">
        <f t="shared" si="51"/>
        <v>430.73610000000002</v>
      </c>
      <c r="DC12" s="88">
        <f t="shared" si="52"/>
        <v>0</v>
      </c>
      <c r="DD12" s="88">
        <f t="shared" si="53"/>
        <v>14405.540999999999</v>
      </c>
      <c r="AUV12" s="699">
        <f t="shared" si="65"/>
        <v>7394.69</v>
      </c>
      <c r="AUW12" s="699">
        <f t="shared" si="66"/>
        <v>5679.49</v>
      </c>
      <c r="AUX12" s="699">
        <f t="shared" si="67"/>
        <v>1715.2</v>
      </c>
      <c r="AUY12" s="699">
        <f t="shared" si="68"/>
        <v>883</v>
      </c>
      <c r="AUZ12" s="699">
        <f t="shared" si="69"/>
        <v>3959.3</v>
      </c>
      <c r="AVA12" s="699">
        <f t="shared" si="69"/>
        <v>7.71</v>
      </c>
      <c r="AVB12" s="699">
        <f t="shared" si="70"/>
        <v>1905</v>
      </c>
      <c r="AVC12" s="699">
        <f t="shared" si="71"/>
        <v>52</v>
      </c>
      <c r="AVD12" s="699">
        <f t="shared" si="72"/>
        <v>1729</v>
      </c>
      <c r="AVE12" s="699">
        <f t="shared" si="73"/>
        <v>36</v>
      </c>
      <c r="AVF12" s="699">
        <f t="shared" si="74"/>
        <v>88</v>
      </c>
      <c r="AVG12" s="699">
        <f t="shared" si="75"/>
        <v>730.84</v>
      </c>
      <c r="AVH12" s="699">
        <f t="shared" si="76"/>
        <v>580</v>
      </c>
      <c r="AVI12" s="699">
        <f t="shared" si="77"/>
        <v>54</v>
      </c>
      <c r="AVJ12" s="699">
        <f t="shared" si="78"/>
        <v>77</v>
      </c>
      <c r="AVK12" s="699">
        <f t="shared" si="79"/>
        <v>8</v>
      </c>
      <c r="AVL12" s="699">
        <f t="shared" si="80"/>
        <v>105</v>
      </c>
      <c r="AVM12" s="699">
        <f t="shared" si="81"/>
        <v>1857.02</v>
      </c>
      <c r="AVN12" s="699">
        <f t="shared" si="82"/>
        <v>1426.28</v>
      </c>
      <c r="AVO12" s="699">
        <f t="shared" si="83"/>
        <v>430.74</v>
      </c>
      <c r="AVP12" s="699">
        <f t="shared" si="84"/>
        <v>0</v>
      </c>
      <c r="AVQ12" s="699">
        <f t="shared" si="85"/>
        <v>14405.54</v>
      </c>
    </row>
    <row r="13" spans="1:1266" s="436" customFormat="1" ht="30" hidden="1" customHeight="1" x14ac:dyDescent="0.25">
      <c r="A13" s="641">
        <v>1</v>
      </c>
      <c r="B13" s="641">
        <v>1</v>
      </c>
      <c r="C13" s="662" t="s">
        <v>246</v>
      </c>
      <c r="D13" s="2"/>
      <c r="E13" s="431" t="s">
        <v>344</v>
      </c>
      <c r="F13" s="641" t="s">
        <v>31</v>
      </c>
      <c r="G13" s="641">
        <v>1</v>
      </c>
      <c r="H13" s="655" t="s">
        <v>10</v>
      </c>
      <c r="I13" s="641">
        <v>0</v>
      </c>
      <c r="J13" s="431" t="s">
        <v>357</v>
      </c>
      <c r="K13" s="641">
        <v>3</v>
      </c>
      <c r="L13" s="680" t="s">
        <v>349</v>
      </c>
      <c r="M13" s="432" t="s">
        <v>258</v>
      </c>
      <c r="N13" s="431" t="s">
        <v>387</v>
      </c>
      <c r="O13" s="641">
        <v>1</v>
      </c>
      <c r="P13" s="695">
        <v>32</v>
      </c>
      <c r="Q13" s="632">
        <v>32</v>
      </c>
      <c r="R13" s="632">
        <v>32</v>
      </c>
      <c r="S13" s="669">
        <f>SUMIF('Территориальный кк'!$A:$A,'2020'!$B13,'Территориальный кк'!D:D)</f>
        <v>1.1519999999999999</v>
      </c>
      <c r="T13" s="670">
        <f>SUMIF('Территориальный кк'!$A:$A,'2020'!$B13,'Территориальный кк'!E:E)</f>
        <v>2.7269999999999999</v>
      </c>
      <c r="U13" s="433">
        <f>SUMIFS(Нормативы!G:G,Нормативы!$B:$B,$G13,Нормативы!$D:$D,'2020'!$I13,Нормативы!$F:$F,'2020'!$K13)*O13</f>
        <v>64190</v>
      </c>
      <c r="V13" s="433">
        <f t="shared" si="98"/>
        <v>49301.1</v>
      </c>
      <c r="W13" s="433">
        <f t="shared" si="99"/>
        <v>14888.9</v>
      </c>
      <c r="X13" s="433">
        <f>SUMIFS(Нормативы!J:J,Нормативы!$B:$B,$G13,Нормативы!$D:$D,'2020'!$I13,Нормативы!$F:$F,'2020'!$K13)</f>
        <v>8830</v>
      </c>
      <c r="Y13" s="433">
        <f>SUMIFS(Нормативы!K:K,Нормативы!$B:$B,$G13,Нормативы!$D:$D,'2020'!$I13,Нормативы!$F:$F,'2020'!$K13)</f>
        <v>1766</v>
      </c>
      <c r="Z13" s="433">
        <f>SUMIFS(Нормативы!L:L,Нормативы!$B:$B,$G13,Нормативы!$D:$D,'2020'!$I13,Нормативы!$F:$F,'2020'!$K13)</f>
        <v>8110</v>
      </c>
      <c r="AA13" s="433">
        <f t="shared" si="100"/>
        <v>19050</v>
      </c>
      <c r="AB13" s="433">
        <f>SUMIFS(Нормативы!N:N,Нормативы!$B:$B,$G13,Нормативы!$D:$D,'2020'!$I13,Нормативы!$F:$F,'2020'!$K13)*O13</f>
        <v>520</v>
      </c>
      <c r="AC13" s="433">
        <f>SUMIFS(Нормативы!O:O,Нормативы!$B:$B,$G13,Нормативы!$D:$D,'2020'!$I13,Нормативы!$F:$F,'2020'!$K13)</f>
        <v>17290</v>
      </c>
      <c r="AD13" s="433">
        <f>SUMIFS(Нормативы!P:P,Нормативы!$B:$B,$G13,Нормативы!$D:$D,'2020'!$I13,Нормативы!$F:$F,'2020'!$K13)*O13</f>
        <v>360</v>
      </c>
      <c r="AE13" s="433">
        <f>SUMIFS(Нормативы!Q:Q,Нормативы!$B:$B,$G13,Нормативы!$D:$D,'2020'!$I13,Нормативы!$F:$F,'2020'!$K13)</f>
        <v>880</v>
      </c>
      <c r="AF13" s="433">
        <f>SUMIFS(Нормативы!R:R,Нормативы!$B:$B,$G13,Нормативы!$D:$D,'2020'!$I13,Нормативы!$F:$F,'2020'!$K13)</f>
        <v>2680</v>
      </c>
      <c r="AG13" s="433">
        <f>SUMIFS(Нормативы!S:S,Нормативы!$B:$B,$G13,Нормативы!$D:$D,'2020'!$I13,Нормативы!$F:$F,'2020'!$K13)</f>
        <v>5800</v>
      </c>
      <c r="AH13" s="433">
        <f>SUMIFS(Нормативы!T:T,Нормативы!$B:$B,$G13,Нормативы!$D:$D,'2020'!$I13,Нормативы!$F:$F,'2020'!$K13)</f>
        <v>540</v>
      </c>
      <c r="AI13" s="433">
        <f>SUMIFS(Нормативы!U:U,Нормативы!$B:$B,$G13,Нормативы!$D:$D,'2020'!$I13,Нормативы!$F:$F,'2020'!$K13)</f>
        <v>770</v>
      </c>
      <c r="AJ13" s="433">
        <f>SUMIFS(Нормативы!V:V,Нормативы!$B:$B,$G13,Нормативы!$D:$D,'2020'!$I13,Нормативы!$F:$F,'2020'!$K13)</f>
        <v>80</v>
      </c>
      <c r="AK13" s="433">
        <f>SUMIFS(Нормативы!W:W,Нормативы!$B:$B,$G13,Нормативы!$D:$D,'2020'!$I13,Нормативы!$F:$F,'2020'!$K13)</f>
        <v>1050</v>
      </c>
      <c r="AL13" s="433">
        <f>SUMIFS(Нормативы!X:X,Нормативы!$B:$B,$G13,Нормативы!$D:$D,'2020'!$I13,Нормативы!$F:$F,'2020'!$K13)*O13</f>
        <v>16120</v>
      </c>
      <c r="AM13" s="433">
        <f t="shared" si="101"/>
        <v>12381</v>
      </c>
      <c r="AN13" s="433">
        <f t="shared" si="102"/>
        <v>3739</v>
      </c>
      <c r="AO13" s="433">
        <f>SUMIFS(Нормативы!AA:AA,Нормативы!$B:$B,$G13,Нормативы!$D:$D,'2020'!$I13,Нормативы!$F:$F,'2020'!$K13)</f>
        <v>3520</v>
      </c>
      <c r="AP13" s="434">
        <f t="shared" si="103"/>
        <v>130740</v>
      </c>
      <c r="AQ13" s="609">
        <f t="shared" si="104"/>
        <v>2054080</v>
      </c>
      <c r="AR13" s="433">
        <f t="shared" si="105"/>
        <v>1577634.4</v>
      </c>
      <c r="AS13" s="433">
        <f t="shared" si="106"/>
        <v>476445.6</v>
      </c>
      <c r="AT13" s="435">
        <f t="shared" si="0"/>
        <v>282560</v>
      </c>
      <c r="AU13" s="435">
        <f t="shared" si="1"/>
        <v>56512</v>
      </c>
      <c r="AV13" s="435">
        <f t="shared" si="2"/>
        <v>259520</v>
      </c>
      <c r="AW13" s="435">
        <f t="shared" si="3"/>
        <v>609600</v>
      </c>
      <c r="AX13" s="435">
        <f t="shared" si="4"/>
        <v>16640</v>
      </c>
      <c r="AY13" s="435">
        <f t="shared" si="5"/>
        <v>553280</v>
      </c>
      <c r="AZ13" s="435">
        <f t="shared" si="6"/>
        <v>11520</v>
      </c>
      <c r="BA13" s="435">
        <f t="shared" si="7"/>
        <v>28160</v>
      </c>
      <c r="BB13" s="435">
        <f t="shared" si="107"/>
        <v>85760</v>
      </c>
      <c r="BC13" s="435">
        <f t="shared" si="8"/>
        <v>185600</v>
      </c>
      <c r="BD13" s="435">
        <f t="shared" si="9"/>
        <v>17280</v>
      </c>
      <c r="BE13" s="435">
        <f t="shared" si="10"/>
        <v>24640</v>
      </c>
      <c r="BF13" s="435">
        <f t="shared" si="11"/>
        <v>2560</v>
      </c>
      <c r="BG13" s="435">
        <f t="shared" si="12"/>
        <v>33600</v>
      </c>
      <c r="BH13" s="435">
        <f t="shared" si="13"/>
        <v>515840</v>
      </c>
      <c r="BI13" s="433">
        <f t="shared" si="108"/>
        <v>396190.5</v>
      </c>
      <c r="BJ13" s="433">
        <f t="shared" si="109"/>
        <v>119649.5</v>
      </c>
      <c r="BK13" s="435">
        <f t="shared" si="14"/>
        <v>112640</v>
      </c>
      <c r="BL13" s="434">
        <f t="shared" si="15"/>
        <v>4183680</v>
      </c>
      <c r="BM13" s="613">
        <f t="shared" si="110"/>
        <v>2366300</v>
      </c>
      <c r="BN13" s="433">
        <f t="shared" si="16"/>
        <v>1817434.7</v>
      </c>
      <c r="BO13" s="433">
        <f t="shared" si="17"/>
        <v>548865.30000000005</v>
      </c>
      <c r="BP13" s="435">
        <f t="shared" si="111"/>
        <v>282560</v>
      </c>
      <c r="BQ13" s="435">
        <f t="shared" si="112"/>
        <v>56512</v>
      </c>
      <c r="BR13" s="435">
        <f t="shared" si="113"/>
        <v>259520</v>
      </c>
      <c r="BS13" s="435">
        <f t="shared" si="18"/>
        <v>609600</v>
      </c>
      <c r="BT13" s="34">
        <f t="shared" si="19"/>
        <v>16640</v>
      </c>
      <c r="BU13" s="34">
        <f t="shared" si="20"/>
        <v>553280</v>
      </c>
      <c r="BV13" s="34">
        <f t="shared" si="21"/>
        <v>11520</v>
      </c>
      <c r="BW13" s="34">
        <f t="shared" si="22"/>
        <v>28160</v>
      </c>
      <c r="BX13" s="435">
        <f t="shared" si="23"/>
        <v>233868</v>
      </c>
      <c r="BY13" s="435">
        <f t="shared" si="24"/>
        <v>185600</v>
      </c>
      <c r="BZ13" s="435">
        <f t="shared" si="25"/>
        <v>17280</v>
      </c>
      <c r="CA13" s="435">
        <f t="shared" si="26"/>
        <v>24640</v>
      </c>
      <c r="CB13" s="435">
        <f t="shared" si="27"/>
        <v>2560</v>
      </c>
      <c r="CC13" s="435">
        <f t="shared" si="28"/>
        <v>33600</v>
      </c>
      <c r="CD13" s="435">
        <f t="shared" si="29"/>
        <v>594248</v>
      </c>
      <c r="CE13" s="433">
        <f t="shared" si="114"/>
        <v>456411.7</v>
      </c>
      <c r="CF13" s="433">
        <f t="shared" si="115"/>
        <v>137836.29999999999</v>
      </c>
      <c r="CG13" s="435">
        <f t="shared" si="30"/>
        <v>112640</v>
      </c>
      <c r="CH13" s="434">
        <f t="shared" si="31"/>
        <v>4722416</v>
      </c>
      <c r="CI13" s="88">
        <f t="shared" si="32"/>
        <v>73946.875</v>
      </c>
      <c r="CJ13" s="90">
        <f t="shared" si="33"/>
        <v>56794.8344</v>
      </c>
      <c r="CK13" s="90">
        <f t="shared" si="34"/>
        <v>17152.0406</v>
      </c>
      <c r="CL13" s="88">
        <f t="shared" si="35"/>
        <v>8830</v>
      </c>
      <c r="CM13" s="88">
        <f t="shared" si="36"/>
        <v>1766</v>
      </c>
      <c r="CN13" s="88">
        <f t="shared" si="37"/>
        <v>8110</v>
      </c>
      <c r="CO13" s="88">
        <f t="shared" si="38"/>
        <v>19050</v>
      </c>
      <c r="CP13" s="88">
        <f t="shared" si="39"/>
        <v>520</v>
      </c>
      <c r="CQ13" s="88">
        <f t="shared" si="40"/>
        <v>17290</v>
      </c>
      <c r="CR13" s="88">
        <f t="shared" si="41"/>
        <v>360</v>
      </c>
      <c r="CS13" s="88">
        <f t="shared" si="42"/>
        <v>880</v>
      </c>
      <c r="CT13" s="88">
        <f t="shared" si="43"/>
        <v>7308.375</v>
      </c>
      <c r="CU13" s="88">
        <f t="shared" si="44"/>
        <v>5800</v>
      </c>
      <c r="CV13" s="88">
        <f t="shared" si="45"/>
        <v>540</v>
      </c>
      <c r="CW13" s="88">
        <f t="shared" si="46"/>
        <v>770</v>
      </c>
      <c r="CX13" s="88">
        <f t="shared" si="47"/>
        <v>80</v>
      </c>
      <c r="CY13" s="88">
        <f t="shared" si="48"/>
        <v>1050</v>
      </c>
      <c r="CZ13" s="88">
        <f t="shared" si="49"/>
        <v>18570.25</v>
      </c>
      <c r="DA13" s="90">
        <f t="shared" si="50"/>
        <v>14262.865599999999</v>
      </c>
      <c r="DB13" s="90">
        <f t="shared" si="51"/>
        <v>4307.3843999999999</v>
      </c>
      <c r="DC13" s="88">
        <f t="shared" si="52"/>
        <v>3520</v>
      </c>
      <c r="DD13" s="88">
        <f t="shared" si="53"/>
        <v>147575.5</v>
      </c>
      <c r="AUV13" s="699">
        <f t="shared" si="65"/>
        <v>73946.880000000005</v>
      </c>
      <c r="AUW13" s="699">
        <f t="shared" si="66"/>
        <v>56794.84</v>
      </c>
      <c r="AUX13" s="699">
        <f t="shared" si="67"/>
        <v>17152.04</v>
      </c>
      <c r="AUY13" s="699">
        <f t="shared" si="68"/>
        <v>8830</v>
      </c>
      <c r="AUZ13" s="699">
        <f t="shared" si="69"/>
        <v>20723.14</v>
      </c>
      <c r="AVA13" s="699">
        <f t="shared" si="69"/>
        <v>4.04</v>
      </c>
      <c r="AVB13" s="699">
        <f t="shared" si="70"/>
        <v>19050</v>
      </c>
      <c r="AVC13" s="699">
        <f t="shared" si="71"/>
        <v>520</v>
      </c>
      <c r="AVD13" s="699">
        <f t="shared" si="72"/>
        <v>17290</v>
      </c>
      <c r="AVE13" s="699">
        <f t="shared" si="73"/>
        <v>360</v>
      </c>
      <c r="AVF13" s="699">
        <f t="shared" si="74"/>
        <v>880</v>
      </c>
      <c r="AVG13" s="699">
        <f t="shared" si="75"/>
        <v>7308.38</v>
      </c>
      <c r="AVH13" s="699">
        <f t="shared" si="76"/>
        <v>5800</v>
      </c>
      <c r="AVI13" s="699">
        <f t="shared" si="77"/>
        <v>540</v>
      </c>
      <c r="AVJ13" s="699">
        <f t="shared" si="78"/>
        <v>770</v>
      </c>
      <c r="AVK13" s="699">
        <f t="shared" si="79"/>
        <v>80</v>
      </c>
      <c r="AVL13" s="699">
        <f t="shared" si="80"/>
        <v>1050</v>
      </c>
      <c r="AVM13" s="699">
        <f t="shared" si="81"/>
        <v>18570.25</v>
      </c>
      <c r="AVN13" s="699">
        <f t="shared" si="82"/>
        <v>14262.86</v>
      </c>
      <c r="AVO13" s="699">
        <f t="shared" si="83"/>
        <v>4307.3900000000003</v>
      </c>
      <c r="AVP13" s="699">
        <f t="shared" si="84"/>
        <v>3520</v>
      </c>
      <c r="AVQ13" s="699">
        <f t="shared" si="85"/>
        <v>147575.5</v>
      </c>
    </row>
    <row r="14" spans="1:1266" s="436" customFormat="1" ht="30" hidden="1" customHeight="1" x14ac:dyDescent="0.25">
      <c r="A14" s="641">
        <v>1</v>
      </c>
      <c r="B14" s="641">
        <v>1</v>
      </c>
      <c r="C14" s="662" t="s">
        <v>246</v>
      </c>
      <c r="D14" s="430"/>
      <c r="E14" s="431" t="s">
        <v>344</v>
      </c>
      <c r="F14" s="641" t="s">
        <v>31</v>
      </c>
      <c r="G14" s="641">
        <v>1</v>
      </c>
      <c r="H14" s="655" t="s">
        <v>10</v>
      </c>
      <c r="I14" s="641">
        <v>0</v>
      </c>
      <c r="J14" s="431" t="s">
        <v>357</v>
      </c>
      <c r="K14" s="641">
        <v>3</v>
      </c>
      <c r="L14" s="680" t="s">
        <v>349</v>
      </c>
      <c r="M14" s="432" t="s">
        <v>259</v>
      </c>
      <c r="N14" s="431" t="s">
        <v>401</v>
      </c>
      <c r="O14" s="641">
        <v>2</v>
      </c>
      <c r="P14" s="695">
        <v>1</v>
      </c>
      <c r="Q14" s="632">
        <v>1</v>
      </c>
      <c r="R14" s="632">
        <v>1</v>
      </c>
      <c r="S14" s="669">
        <f>SUMIF('Территориальный кк'!$A:$A,'2020'!$B14,'Территориальный кк'!D:D)</f>
        <v>1.1519999999999999</v>
      </c>
      <c r="T14" s="670">
        <f>SUMIF('Территориальный кк'!$A:$A,'2020'!$B14,'Территориальный кк'!E:E)</f>
        <v>2.7269999999999999</v>
      </c>
      <c r="U14" s="433">
        <f>SUMIFS(Нормативы!G:G,Нормативы!$B:$B,$G14,Нормативы!$D:$D,'2020'!$I14,Нормативы!$F:$F,'2020'!$K14)*O14</f>
        <v>128380</v>
      </c>
      <c r="V14" s="433">
        <f t="shared" si="98"/>
        <v>98602.2</v>
      </c>
      <c r="W14" s="433">
        <f t="shared" si="99"/>
        <v>29777.8</v>
      </c>
      <c r="X14" s="433">
        <f>SUMIFS(Нормативы!J:J,Нормативы!$B:$B,$G14,Нормативы!$D:$D,'2020'!$I14,Нормативы!$F:$F,'2020'!$K14)</f>
        <v>8830</v>
      </c>
      <c r="Y14" s="433">
        <f>SUMIFS(Нормативы!K:K,Нормативы!$B:$B,$G14,Нормативы!$D:$D,'2020'!$I14,Нормативы!$F:$F,'2020'!$K14)</f>
        <v>1766</v>
      </c>
      <c r="Z14" s="433">
        <f>SUMIFS(Нормативы!L:L,Нормативы!$B:$B,$G14,Нормативы!$D:$D,'2020'!$I14,Нормативы!$F:$F,'2020'!$K14)</f>
        <v>8110</v>
      </c>
      <c r="AA14" s="433">
        <f t="shared" si="100"/>
        <v>19930</v>
      </c>
      <c r="AB14" s="433">
        <f>SUMIFS(Нормативы!N:N,Нормативы!$B:$B,$G14,Нормативы!$D:$D,'2020'!$I14,Нормативы!$F:$F,'2020'!$K14)*O14</f>
        <v>1040</v>
      </c>
      <c r="AC14" s="433">
        <f>SUMIFS(Нормативы!O:O,Нормативы!$B:$B,$G14,Нормативы!$D:$D,'2020'!$I14,Нормативы!$F:$F,'2020'!$K14)</f>
        <v>17290</v>
      </c>
      <c r="AD14" s="433">
        <f>SUMIFS(Нормативы!P:P,Нормативы!$B:$B,$G14,Нормативы!$D:$D,'2020'!$I14,Нормативы!$F:$F,'2020'!$K14)*O14</f>
        <v>720</v>
      </c>
      <c r="AE14" s="433">
        <f>SUMIFS(Нормативы!Q:Q,Нормативы!$B:$B,$G14,Нормативы!$D:$D,'2020'!$I14,Нормативы!$F:$F,'2020'!$K14)</f>
        <v>880</v>
      </c>
      <c r="AF14" s="433">
        <f>SUMIFS(Нормативы!R:R,Нормативы!$B:$B,$G14,Нормативы!$D:$D,'2020'!$I14,Нормативы!$F:$F,'2020'!$K14)</f>
        <v>2680</v>
      </c>
      <c r="AG14" s="433">
        <f>SUMIFS(Нормативы!S:S,Нормативы!$B:$B,$G14,Нормативы!$D:$D,'2020'!$I14,Нормативы!$F:$F,'2020'!$K14)</f>
        <v>5800</v>
      </c>
      <c r="AH14" s="433">
        <f>SUMIFS(Нормативы!T:T,Нормативы!$B:$B,$G14,Нормативы!$D:$D,'2020'!$I14,Нормативы!$F:$F,'2020'!$K14)</f>
        <v>540</v>
      </c>
      <c r="AI14" s="433">
        <f>SUMIFS(Нормативы!U:U,Нормативы!$B:$B,$G14,Нормативы!$D:$D,'2020'!$I14,Нормативы!$F:$F,'2020'!$K14)</f>
        <v>770</v>
      </c>
      <c r="AJ14" s="433">
        <f>SUMIFS(Нормативы!V:V,Нормативы!$B:$B,$G14,Нормативы!$D:$D,'2020'!$I14,Нормативы!$F:$F,'2020'!$K14)</f>
        <v>80</v>
      </c>
      <c r="AK14" s="433">
        <f>SUMIFS(Нормативы!W:W,Нормативы!$B:$B,$G14,Нормативы!$D:$D,'2020'!$I14,Нормативы!$F:$F,'2020'!$K14)</f>
        <v>1050</v>
      </c>
      <c r="AL14" s="433">
        <f>SUMIFS(Нормативы!X:X,Нормативы!$B:$B,$G14,Нормативы!$D:$D,'2020'!$I14,Нормативы!$F:$F,'2020'!$K14)*O14</f>
        <v>32240</v>
      </c>
      <c r="AM14" s="433">
        <f t="shared" si="101"/>
        <v>24761.9</v>
      </c>
      <c r="AN14" s="433">
        <f t="shared" si="102"/>
        <v>7478.1</v>
      </c>
      <c r="AO14" s="433">
        <f>SUMIFS(Нормативы!AA:AA,Нормативы!$B:$B,$G14,Нормативы!$D:$D,'2020'!$I14,Нормативы!$F:$F,'2020'!$K14)</f>
        <v>3520</v>
      </c>
      <c r="AP14" s="434">
        <f t="shared" si="103"/>
        <v>211930</v>
      </c>
      <c r="AQ14" s="609">
        <f t="shared" si="104"/>
        <v>128380</v>
      </c>
      <c r="AR14" s="433">
        <f t="shared" si="105"/>
        <v>98602.2</v>
      </c>
      <c r="AS14" s="433">
        <f t="shared" si="106"/>
        <v>29777.8</v>
      </c>
      <c r="AT14" s="435">
        <f t="shared" si="0"/>
        <v>8830</v>
      </c>
      <c r="AU14" s="435">
        <f t="shared" si="1"/>
        <v>1766</v>
      </c>
      <c r="AV14" s="435">
        <f t="shared" si="2"/>
        <v>8110</v>
      </c>
      <c r="AW14" s="435">
        <f t="shared" si="3"/>
        <v>19930</v>
      </c>
      <c r="AX14" s="435">
        <f t="shared" si="4"/>
        <v>1040</v>
      </c>
      <c r="AY14" s="435">
        <f t="shared" si="5"/>
        <v>17290</v>
      </c>
      <c r="AZ14" s="435">
        <f t="shared" si="6"/>
        <v>720</v>
      </c>
      <c r="BA14" s="435">
        <f t="shared" si="7"/>
        <v>880</v>
      </c>
      <c r="BB14" s="435">
        <f t="shared" si="107"/>
        <v>2680</v>
      </c>
      <c r="BC14" s="435">
        <f t="shared" si="8"/>
        <v>5800</v>
      </c>
      <c r="BD14" s="435">
        <f t="shared" si="9"/>
        <v>540</v>
      </c>
      <c r="BE14" s="435">
        <f t="shared" si="10"/>
        <v>770</v>
      </c>
      <c r="BF14" s="435">
        <f t="shared" si="11"/>
        <v>80</v>
      </c>
      <c r="BG14" s="435">
        <f t="shared" si="12"/>
        <v>1050</v>
      </c>
      <c r="BH14" s="435">
        <f t="shared" si="13"/>
        <v>32240</v>
      </c>
      <c r="BI14" s="433">
        <f t="shared" si="108"/>
        <v>24761.9</v>
      </c>
      <c r="BJ14" s="433">
        <f t="shared" si="109"/>
        <v>7478.1</v>
      </c>
      <c r="BK14" s="435">
        <f t="shared" si="14"/>
        <v>3520</v>
      </c>
      <c r="BL14" s="434">
        <f t="shared" si="15"/>
        <v>211930</v>
      </c>
      <c r="BM14" s="613">
        <f t="shared" si="110"/>
        <v>147894</v>
      </c>
      <c r="BN14" s="433">
        <f t="shared" si="16"/>
        <v>113589.9</v>
      </c>
      <c r="BO14" s="433">
        <f t="shared" si="17"/>
        <v>34304.1</v>
      </c>
      <c r="BP14" s="435">
        <f t="shared" si="111"/>
        <v>8830</v>
      </c>
      <c r="BQ14" s="435">
        <f t="shared" si="112"/>
        <v>1766</v>
      </c>
      <c r="BR14" s="435">
        <f t="shared" si="113"/>
        <v>8110</v>
      </c>
      <c r="BS14" s="435">
        <f t="shared" si="18"/>
        <v>19930</v>
      </c>
      <c r="BT14" s="435">
        <f t="shared" si="19"/>
        <v>1040</v>
      </c>
      <c r="BU14" s="435">
        <f t="shared" si="20"/>
        <v>17290</v>
      </c>
      <c r="BV14" s="435">
        <f t="shared" si="21"/>
        <v>720</v>
      </c>
      <c r="BW14" s="435">
        <f t="shared" si="22"/>
        <v>880</v>
      </c>
      <c r="BX14" s="435">
        <f t="shared" si="23"/>
        <v>7308</v>
      </c>
      <c r="BY14" s="435">
        <f t="shared" si="24"/>
        <v>5800</v>
      </c>
      <c r="BZ14" s="435">
        <f t="shared" si="25"/>
        <v>540</v>
      </c>
      <c r="CA14" s="435">
        <f t="shared" si="26"/>
        <v>770</v>
      </c>
      <c r="CB14" s="435">
        <f t="shared" si="27"/>
        <v>80</v>
      </c>
      <c r="CC14" s="435">
        <f t="shared" si="28"/>
        <v>1050</v>
      </c>
      <c r="CD14" s="435">
        <f t="shared" si="29"/>
        <v>37140</v>
      </c>
      <c r="CE14" s="433">
        <f t="shared" si="114"/>
        <v>28525.3</v>
      </c>
      <c r="CF14" s="433">
        <f t="shared" si="115"/>
        <v>8614.7000000000007</v>
      </c>
      <c r="CG14" s="435">
        <f t="shared" si="30"/>
        <v>3520</v>
      </c>
      <c r="CH14" s="434">
        <f t="shared" si="31"/>
        <v>240972</v>
      </c>
      <c r="CI14" s="591">
        <f t="shared" si="32"/>
        <v>147894</v>
      </c>
      <c r="CJ14" s="591">
        <f t="shared" si="33"/>
        <v>113589.9</v>
      </c>
      <c r="CK14" s="591">
        <f t="shared" si="34"/>
        <v>34304.1</v>
      </c>
      <c r="CL14" s="591">
        <f t="shared" si="35"/>
        <v>8830</v>
      </c>
      <c r="CM14" s="591">
        <f t="shared" si="36"/>
        <v>1766</v>
      </c>
      <c r="CN14" s="591">
        <f t="shared" si="37"/>
        <v>8110</v>
      </c>
      <c r="CO14" s="591">
        <f t="shared" si="38"/>
        <v>19930</v>
      </c>
      <c r="CP14" s="591">
        <f t="shared" si="39"/>
        <v>1040</v>
      </c>
      <c r="CQ14" s="591">
        <f t="shared" si="40"/>
        <v>17290</v>
      </c>
      <c r="CR14" s="591">
        <f t="shared" si="41"/>
        <v>720</v>
      </c>
      <c r="CS14" s="591">
        <f t="shared" si="42"/>
        <v>880</v>
      </c>
      <c r="CT14" s="591">
        <f t="shared" si="43"/>
        <v>7308</v>
      </c>
      <c r="CU14" s="591">
        <f t="shared" si="44"/>
        <v>5800</v>
      </c>
      <c r="CV14" s="591">
        <f t="shared" si="45"/>
        <v>540</v>
      </c>
      <c r="CW14" s="591">
        <f t="shared" si="46"/>
        <v>770</v>
      </c>
      <c r="CX14" s="591">
        <f t="shared" si="47"/>
        <v>80</v>
      </c>
      <c r="CY14" s="591">
        <f t="shared" si="48"/>
        <v>1050</v>
      </c>
      <c r="CZ14" s="591">
        <f t="shared" si="49"/>
        <v>37140</v>
      </c>
      <c r="DA14" s="591">
        <f t="shared" si="50"/>
        <v>28525.3</v>
      </c>
      <c r="DB14" s="591">
        <f t="shared" si="51"/>
        <v>8614.7000000000007</v>
      </c>
      <c r="DC14" s="591">
        <f t="shared" si="52"/>
        <v>3520</v>
      </c>
      <c r="DD14" s="591">
        <f t="shared" si="53"/>
        <v>240972</v>
      </c>
      <c r="AUV14" s="699">
        <f t="shared" si="65"/>
        <v>147894</v>
      </c>
      <c r="AUW14" s="699">
        <f t="shared" si="66"/>
        <v>113589.86</v>
      </c>
      <c r="AUX14" s="699">
        <f t="shared" si="67"/>
        <v>34304.14</v>
      </c>
      <c r="AUY14" s="699">
        <f t="shared" si="68"/>
        <v>8830</v>
      </c>
      <c r="AUZ14" s="699">
        <f t="shared" si="69"/>
        <v>647.6</v>
      </c>
      <c r="AVA14" s="699">
        <f t="shared" si="69"/>
        <v>0.06</v>
      </c>
      <c r="AVB14" s="699">
        <f t="shared" si="70"/>
        <v>19930</v>
      </c>
      <c r="AVC14" s="699">
        <f t="shared" si="71"/>
        <v>1040</v>
      </c>
      <c r="AVD14" s="699">
        <f t="shared" si="72"/>
        <v>17290</v>
      </c>
      <c r="AVE14" s="699">
        <f t="shared" si="73"/>
        <v>720</v>
      </c>
      <c r="AVF14" s="699">
        <f t="shared" si="74"/>
        <v>880</v>
      </c>
      <c r="AVG14" s="699">
        <f t="shared" si="75"/>
        <v>7308</v>
      </c>
      <c r="AVH14" s="699">
        <f t="shared" si="76"/>
        <v>5800</v>
      </c>
      <c r="AVI14" s="699">
        <f t="shared" si="77"/>
        <v>540</v>
      </c>
      <c r="AVJ14" s="699">
        <f t="shared" si="78"/>
        <v>770</v>
      </c>
      <c r="AVK14" s="699">
        <f t="shared" si="79"/>
        <v>80</v>
      </c>
      <c r="AVL14" s="699">
        <f t="shared" si="80"/>
        <v>1050</v>
      </c>
      <c r="AVM14" s="699">
        <f t="shared" si="81"/>
        <v>37140</v>
      </c>
      <c r="AVN14" s="699">
        <f t="shared" si="82"/>
        <v>28525.35</v>
      </c>
      <c r="AVO14" s="699">
        <f t="shared" si="83"/>
        <v>8614.65</v>
      </c>
      <c r="AVP14" s="699">
        <f t="shared" si="84"/>
        <v>3520</v>
      </c>
      <c r="AVQ14" s="699">
        <f t="shared" si="85"/>
        <v>240972</v>
      </c>
    </row>
    <row r="15" spans="1:1266" s="436" customFormat="1" ht="30" hidden="1" customHeight="1" x14ac:dyDescent="0.25">
      <c r="A15" s="641">
        <v>1</v>
      </c>
      <c r="B15" s="641">
        <v>1</v>
      </c>
      <c r="C15" s="662" t="s">
        <v>246</v>
      </c>
      <c r="D15" s="2"/>
      <c r="E15" s="431" t="s">
        <v>344</v>
      </c>
      <c r="F15" s="641" t="s">
        <v>31</v>
      </c>
      <c r="G15" s="641">
        <v>1</v>
      </c>
      <c r="H15" s="655" t="s">
        <v>8</v>
      </c>
      <c r="I15" s="641">
        <v>3</v>
      </c>
      <c r="J15" s="431" t="s">
        <v>357</v>
      </c>
      <c r="K15" s="641">
        <v>3</v>
      </c>
      <c r="L15" s="680" t="s">
        <v>349</v>
      </c>
      <c r="M15" s="432" t="s">
        <v>260</v>
      </c>
      <c r="N15" s="431" t="s">
        <v>387</v>
      </c>
      <c r="O15" s="641">
        <v>1</v>
      </c>
      <c r="P15" s="695">
        <v>30</v>
      </c>
      <c r="Q15" s="632">
        <v>30</v>
      </c>
      <c r="R15" s="632">
        <v>30</v>
      </c>
      <c r="S15" s="669">
        <f>SUMIF('Территориальный кк'!$A:$A,'2020'!$B15,'Территориальный кк'!D:D)</f>
        <v>1.1519999999999999</v>
      </c>
      <c r="T15" s="670">
        <f>SUMIF('Территориальный кк'!$A:$A,'2020'!$B15,'Территориальный кк'!E:E)</f>
        <v>2.7269999999999999</v>
      </c>
      <c r="U15" s="433">
        <f>SUMIFS(Нормативы!G:G,Нормативы!$B:$B,$G15,Нормативы!$D:$D,'2020'!$I15,Нормативы!$F:$F,'2020'!$K15)*O15</f>
        <v>6419</v>
      </c>
      <c r="V15" s="433">
        <f t="shared" si="98"/>
        <v>4930.1000000000004</v>
      </c>
      <c r="W15" s="433">
        <f t="shared" si="99"/>
        <v>1488.9</v>
      </c>
      <c r="X15" s="433">
        <f>SUMIFS(Нормативы!J:J,Нормативы!$B:$B,$G15,Нормативы!$D:$D,'2020'!$I15,Нормативы!$F:$F,'2020'!$K15)</f>
        <v>883</v>
      </c>
      <c r="Y15" s="433">
        <f>SUMIFS(Нормативы!K:K,Нормативы!$B:$B,$G15,Нормативы!$D:$D,'2020'!$I15,Нормативы!$F:$F,'2020'!$K15)</f>
        <v>177</v>
      </c>
      <c r="Z15" s="433">
        <f>SUMIFS(Нормативы!L:L,Нормативы!$B:$B,$G15,Нормативы!$D:$D,'2020'!$I15,Нормативы!$F:$F,'2020'!$K15)</f>
        <v>811</v>
      </c>
      <c r="AA15" s="433">
        <f t="shared" si="100"/>
        <v>1905</v>
      </c>
      <c r="AB15" s="433">
        <f>SUMIFS(Нормативы!N:N,Нормативы!$B:$B,$G15,Нормативы!$D:$D,'2020'!$I15,Нормативы!$F:$F,'2020'!$K15)*O15</f>
        <v>52</v>
      </c>
      <c r="AC15" s="433">
        <f>SUMIFS(Нормативы!O:O,Нормативы!$B:$B,$G15,Нормативы!$D:$D,'2020'!$I15,Нормативы!$F:$F,'2020'!$K15)</f>
        <v>1729</v>
      </c>
      <c r="AD15" s="433">
        <f>SUMIFS(Нормативы!P:P,Нормативы!$B:$B,$G15,Нормативы!$D:$D,'2020'!$I15,Нормативы!$F:$F,'2020'!$K15)*O15</f>
        <v>36</v>
      </c>
      <c r="AE15" s="433">
        <f>SUMIFS(Нормативы!Q:Q,Нормативы!$B:$B,$G15,Нормативы!$D:$D,'2020'!$I15,Нормативы!$F:$F,'2020'!$K15)</f>
        <v>88</v>
      </c>
      <c r="AF15" s="433">
        <f>SUMIFS(Нормативы!R:R,Нормативы!$B:$B,$G15,Нормативы!$D:$D,'2020'!$I15,Нормативы!$F:$F,'2020'!$K15)</f>
        <v>268</v>
      </c>
      <c r="AG15" s="433">
        <f>SUMIFS(Нормативы!S:S,Нормативы!$B:$B,$G15,Нормативы!$D:$D,'2020'!$I15,Нормативы!$F:$F,'2020'!$K15)</f>
        <v>580</v>
      </c>
      <c r="AH15" s="433">
        <f>SUMIFS(Нормативы!T:T,Нормативы!$B:$B,$G15,Нормативы!$D:$D,'2020'!$I15,Нормативы!$F:$F,'2020'!$K15)</f>
        <v>54</v>
      </c>
      <c r="AI15" s="433">
        <f>SUMIFS(Нормативы!U:U,Нормативы!$B:$B,$G15,Нормативы!$D:$D,'2020'!$I15,Нормативы!$F:$F,'2020'!$K15)</f>
        <v>77</v>
      </c>
      <c r="AJ15" s="433">
        <f>SUMIFS(Нормативы!V:V,Нормативы!$B:$B,$G15,Нормативы!$D:$D,'2020'!$I15,Нормативы!$F:$F,'2020'!$K15)</f>
        <v>8</v>
      </c>
      <c r="AK15" s="433">
        <f>SUMIFS(Нормативы!W:W,Нормативы!$B:$B,$G15,Нормативы!$D:$D,'2020'!$I15,Нормативы!$F:$F,'2020'!$K15)</f>
        <v>105</v>
      </c>
      <c r="AL15" s="433">
        <f>SUMIFS(Нормативы!X:X,Нормативы!$B:$B,$G15,Нормативы!$D:$D,'2020'!$I15,Нормативы!$F:$F,'2020'!$K15)*O15</f>
        <v>1612</v>
      </c>
      <c r="AM15" s="433">
        <f t="shared" si="101"/>
        <v>1238.0999999999999</v>
      </c>
      <c r="AN15" s="433">
        <f t="shared" si="102"/>
        <v>373.9</v>
      </c>
      <c r="AO15" s="433">
        <f>SUMIFS(Нормативы!AA:AA,Нормативы!$B:$B,$G15,Нормативы!$D:$D,'2020'!$I15,Нормативы!$F:$F,'2020'!$K15)</f>
        <v>0</v>
      </c>
      <c r="AP15" s="434">
        <f t="shared" si="103"/>
        <v>12722</v>
      </c>
      <c r="AQ15" s="609">
        <f t="shared" si="104"/>
        <v>192570</v>
      </c>
      <c r="AR15" s="433">
        <f t="shared" si="105"/>
        <v>147903.20000000001</v>
      </c>
      <c r="AS15" s="433">
        <f t="shared" si="106"/>
        <v>44666.8</v>
      </c>
      <c r="AT15" s="435">
        <f t="shared" si="0"/>
        <v>26490</v>
      </c>
      <c r="AU15" s="435">
        <f t="shared" si="1"/>
        <v>5310</v>
      </c>
      <c r="AV15" s="435">
        <f t="shared" si="2"/>
        <v>24330</v>
      </c>
      <c r="AW15" s="435">
        <f t="shared" si="3"/>
        <v>57150</v>
      </c>
      <c r="AX15" s="435">
        <f t="shared" si="4"/>
        <v>1560</v>
      </c>
      <c r="AY15" s="435">
        <f t="shared" si="5"/>
        <v>51870</v>
      </c>
      <c r="AZ15" s="435">
        <f t="shared" si="6"/>
        <v>1080</v>
      </c>
      <c r="BA15" s="435">
        <f t="shared" si="7"/>
        <v>2640</v>
      </c>
      <c r="BB15" s="435">
        <f t="shared" si="107"/>
        <v>8040</v>
      </c>
      <c r="BC15" s="435">
        <f t="shared" si="8"/>
        <v>17400</v>
      </c>
      <c r="BD15" s="435">
        <f t="shared" si="9"/>
        <v>1620</v>
      </c>
      <c r="BE15" s="435">
        <f t="shared" si="10"/>
        <v>2310</v>
      </c>
      <c r="BF15" s="435">
        <f t="shared" si="11"/>
        <v>240</v>
      </c>
      <c r="BG15" s="435">
        <f t="shared" si="12"/>
        <v>3150</v>
      </c>
      <c r="BH15" s="435">
        <f t="shared" si="13"/>
        <v>48360</v>
      </c>
      <c r="BI15" s="433">
        <f t="shared" si="108"/>
        <v>37142.9</v>
      </c>
      <c r="BJ15" s="433">
        <f t="shared" si="109"/>
        <v>11217.1</v>
      </c>
      <c r="BK15" s="435">
        <f t="shared" si="14"/>
        <v>0</v>
      </c>
      <c r="BL15" s="434">
        <f t="shared" si="15"/>
        <v>381660</v>
      </c>
      <c r="BM15" s="613">
        <f t="shared" si="110"/>
        <v>221841</v>
      </c>
      <c r="BN15" s="433">
        <f t="shared" si="16"/>
        <v>170384.8</v>
      </c>
      <c r="BO15" s="433">
        <f t="shared" si="17"/>
        <v>51456.2</v>
      </c>
      <c r="BP15" s="435">
        <f t="shared" si="111"/>
        <v>26490</v>
      </c>
      <c r="BQ15" s="435">
        <f t="shared" si="112"/>
        <v>5310</v>
      </c>
      <c r="BR15" s="435">
        <f t="shared" si="113"/>
        <v>24330</v>
      </c>
      <c r="BS15" s="435">
        <f t="shared" si="18"/>
        <v>57150</v>
      </c>
      <c r="BT15" s="34">
        <f t="shared" si="19"/>
        <v>1560</v>
      </c>
      <c r="BU15" s="34">
        <f t="shared" si="20"/>
        <v>51870</v>
      </c>
      <c r="BV15" s="34">
        <f t="shared" si="21"/>
        <v>1080</v>
      </c>
      <c r="BW15" s="34">
        <f t="shared" si="22"/>
        <v>2640</v>
      </c>
      <c r="BX15" s="435">
        <f t="shared" si="23"/>
        <v>21925</v>
      </c>
      <c r="BY15" s="435">
        <f t="shared" si="24"/>
        <v>17400</v>
      </c>
      <c r="BZ15" s="435">
        <f t="shared" si="25"/>
        <v>1620</v>
      </c>
      <c r="CA15" s="435">
        <f t="shared" si="26"/>
        <v>2310</v>
      </c>
      <c r="CB15" s="435">
        <f t="shared" si="27"/>
        <v>240</v>
      </c>
      <c r="CC15" s="435">
        <f t="shared" si="28"/>
        <v>3150</v>
      </c>
      <c r="CD15" s="435">
        <f t="shared" si="29"/>
        <v>55711</v>
      </c>
      <c r="CE15" s="433">
        <f t="shared" si="114"/>
        <v>42788.800000000003</v>
      </c>
      <c r="CF15" s="433">
        <f t="shared" si="115"/>
        <v>12922.2</v>
      </c>
      <c r="CG15" s="435">
        <f t="shared" si="30"/>
        <v>0</v>
      </c>
      <c r="CH15" s="434">
        <f t="shared" si="31"/>
        <v>432167</v>
      </c>
      <c r="CI15" s="88">
        <f t="shared" si="32"/>
        <v>7394.7</v>
      </c>
      <c r="CJ15" s="90">
        <f t="shared" si="33"/>
        <v>5679.4933000000001</v>
      </c>
      <c r="CK15" s="90">
        <f t="shared" si="34"/>
        <v>1715.2067</v>
      </c>
      <c r="CL15" s="88">
        <f t="shared" si="35"/>
        <v>883</v>
      </c>
      <c r="CM15" s="88">
        <f t="shared" si="36"/>
        <v>177</v>
      </c>
      <c r="CN15" s="88">
        <f t="shared" si="37"/>
        <v>811</v>
      </c>
      <c r="CO15" s="88">
        <f t="shared" si="38"/>
        <v>1905</v>
      </c>
      <c r="CP15" s="88">
        <f t="shared" si="39"/>
        <v>52</v>
      </c>
      <c r="CQ15" s="88">
        <f t="shared" si="40"/>
        <v>1729</v>
      </c>
      <c r="CR15" s="88">
        <f t="shared" si="41"/>
        <v>36</v>
      </c>
      <c r="CS15" s="88">
        <f t="shared" si="42"/>
        <v>88</v>
      </c>
      <c r="CT15" s="88">
        <f t="shared" si="43"/>
        <v>730.83330000000001</v>
      </c>
      <c r="CU15" s="88">
        <f t="shared" si="44"/>
        <v>580</v>
      </c>
      <c r="CV15" s="88">
        <f t="shared" si="45"/>
        <v>54</v>
      </c>
      <c r="CW15" s="88">
        <f t="shared" si="46"/>
        <v>77</v>
      </c>
      <c r="CX15" s="88">
        <f t="shared" si="47"/>
        <v>8</v>
      </c>
      <c r="CY15" s="88">
        <f t="shared" si="48"/>
        <v>105</v>
      </c>
      <c r="CZ15" s="88">
        <f t="shared" si="49"/>
        <v>1857.0333000000001</v>
      </c>
      <c r="DA15" s="90">
        <f t="shared" si="50"/>
        <v>1426.2933</v>
      </c>
      <c r="DB15" s="90">
        <f t="shared" si="51"/>
        <v>430.74</v>
      </c>
      <c r="DC15" s="88">
        <f t="shared" si="52"/>
        <v>0</v>
      </c>
      <c r="DD15" s="88">
        <f t="shared" si="53"/>
        <v>14405.566699999999</v>
      </c>
      <c r="AUV15" s="699">
        <f t="shared" si="65"/>
        <v>7394.7</v>
      </c>
      <c r="AUW15" s="699">
        <f t="shared" si="66"/>
        <v>5679.49</v>
      </c>
      <c r="AUX15" s="699">
        <f t="shared" si="67"/>
        <v>1715.21</v>
      </c>
      <c r="AUY15" s="699">
        <f t="shared" si="68"/>
        <v>883</v>
      </c>
      <c r="AUZ15" s="699">
        <f t="shared" si="69"/>
        <v>1947.19</v>
      </c>
      <c r="AVA15" s="699">
        <f t="shared" si="69"/>
        <v>3.79</v>
      </c>
      <c r="AVB15" s="699">
        <f t="shared" si="70"/>
        <v>1905</v>
      </c>
      <c r="AVC15" s="699">
        <f t="shared" si="71"/>
        <v>52</v>
      </c>
      <c r="AVD15" s="699">
        <f t="shared" si="72"/>
        <v>1729</v>
      </c>
      <c r="AVE15" s="699">
        <f t="shared" si="73"/>
        <v>36</v>
      </c>
      <c r="AVF15" s="699">
        <f t="shared" si="74"/>
        <v>88</v>
      </c>
      <c r="AVG15" s="699">
        <f t="shared" si="75"/>
        <v>730.83</v>
      </c>
      <c r="AVH15" s="699">
        <f t="shared" si="76"/>
        <v>580</v>
      </c>
      <c r="AVI15" s="699">
        <f t="shared" si="77"/>
        <v>54</v>
      </c>
      <c r="AVJ15" s="699">
        <f t="shared" si="78"/>
        <v>77</v>
      </c>
      <c r="AVK15" s="699">
        <f t="shared" si="79"/>
        <v>8</v>
      </c>
      <c r="AVL15" s="699">
        <f t="shared" si="80"/>
        <v>105</v>
      </c>
      <c r="AVM15" s="699">
        <f t="shared" si="81"/>
        <v>1857.03</v>
      </c>
      <c r="AVN15" s="699">
        <f t="shared" si="82"/>
        <v>1426.29</v>
      </c>
      <c r="AVO15" s="699">
        <f t="shared" si="83"/>
        <v>430.74</v>
      </c>
      <c r="AVP15" s="699">
        <f t="shared" si="84"/>
        <v>0</v>
      </c>
      <c r="AVQ15" s="699">
        <f t="shared" si="85"/>
        <v>14405.57</v>
      </c>
    </row>
    <row r="16" spans="1:1266" s="436" customFormat="1" ht="30" hidden="1" customHeight="1" x14ac:dyDescent="0.25">
      <c r="A16" s="641">
        <v>1</v>
      </c>
      <c r="B16" s="641">
        <v>1</v>
      </c>
      <c r="C16" s="662" t="s">
        <v>246</v>
      </c>
      <c r="D16" s="2"/>
      <c r="E16" s="431" t="s">
        <v>344</v>
      </c>
      <c r="F16" s="641" t="s">
        <v>31</v>
      </c>
      <c r="G16" s="641">
        <v>1</v>
      </c>
      <c r="H16" s="655" t="s">
        <v>8</v>
      </c>
      <c r="I16" s="641">
        <v>3</v>
      </c>
      <c r="J16" s="431" t="s">
        <v>357</v>
      </c>
      <c r="K16" s="641">
        <v>3</v>
      </c>
      <c r="L16" s="680" t="s">
        <v>349</v>
      </c>
      <c r="M16" s="432" t="s">
        <v>261</v>
      </c>
      <c r="N16" s="431" t="s">
        <v>401</v>
      </c>
      <c r="O16" s="641">
        <v>2</v>
      </c>
      <c r="P16" s="695">
        <v>1</v>
      </c>
      <c r="Q16" s="632">
        <v>1</v>
      </c>
      <c r="R16" s="632">
        <v>1</v>
      </c>
      <c r="S16" s="669">
        <f>SUMIF('Территориальный кк'!$A:$A,'2020'!$B16,'Территориальный кк'!D:D)</f>
        <v>1.1519999999999999</v>
      </c>
      <c r="T16" s="670">
        <f>SUMIF('Территориальный кк'!$A:$A,'2020'!$B16,'Территориальный кк'!E:E)</f>
        <v>2.7269999999999999</v>
      </c>
      <c r="U16" s="433">
        <f>SUMIFS(Нормативы!G:G,Нормативы!$B:$B,$G16,Нормативы!$D:$D,'2020'!$I16,Нормативы!$F:$F,'2020'!$K16)*O16</f>
        <v>12838</v>
      </c>
      <c r="V16" s="433">
        <f t="shared" si="98"/>
        <v>9860.2000000000007</v>
      </c>
      <c r="W16" s="433">
        <f t="shared" si="99"/>
        <v>2977.8</v>
      </c>
      <c r="X16" s="433">
        <f>SUMIFS(Нормативы!J:J,Нормативы!$B:$B,$G16,Нормативы!$D:$D,'2020'!$I16,Нормативы!$F:$F,'2020'!$K16)</f>
        <v>883</v>
      </c>
      <c r="Y16" s="433">
        <f>SUMIFS(Нормативы!K:K,Нормативы!$B:$B,$G16,Нормативы!$D:$D,'2020'!$I16,Нормативы!$F:$F,'2020'!$K16)</f>
        <v>177</v>
      </c>
      <c r="Z16" s="433">
        <f>SUMIFS(Нормативы!L:L,Нормативы!$B:$B,$G16,Нормативы!$D:$D,'2020'!$I16,Нормативы!$F:$F,'2020'!$K16)</f>
        <v>811</v>
      </c>
      <c r="AA16" s="433">
        <f t="shared" si="100"/>
        <v>1993</v>
      </c>
      <c r="AB16" s="433">
        <f>SUMIFS(Нормативы!N:N,Нормативы!$B:$B,$G16,Нормативы!$D:$D,'2020'!$I16,Нормативы!$F:$F,'2020'!$K16)*O16</f>
        <v>104</v>
      </c>
      <c r="AC16" s="433">
        <f>SUMIFS(Нормативы!O:O,Нормативы!$B:$B,$G16,Нормативы!$D:$D,'2020'!$I16,Нормативы!$F:$F,'2020'!$K16)</f>
        <v>1729</v>
      </c>
      <c r="AD16" s="433">
        <f>SUMIFS(Нормативы!P:P,Нормативы!$B:$B,$G16,Нормативы!$D:$D,'2020'!$I16,Нормативы!$F:$F,'2020'!$K16)*O16</f>
        <v>72</v>
      </c>
      <c r="AE16" s="433">
        <f>SUMIFS(Нормативы!Q:Q,Нормативы!$B:$B,$G16,Нормативы!$D:$D,'2020'!$I16,Нормативы!$F:$F,'2020'!$K16)</f>
        <v>88</v>
      </c>
      <c r="AF16" s="433">
        <f>SUMIFS(Нормативы!R:R,Нормативы!$B:$B,$G16,Нормативы!$D:$D,'2020'!$I16,Нормативы!$F:$F,'2020'!$K16)</f>
        <v>268</v>
      </c>
      <c r="AG16" s="433">
        <f>SUMIFS(Нормативы!S:S,Нормативы!$B:$B,$G16,Нормативы!$D:$D,'2020'!$I16,Нормативы!$F:$F,'2020'!$K16)</f>
        <v>580</v>
      </c>
      <c r="AH16" s="433">
        <f>SUMIFS(Нормативы!T:T,Нормативы!$B:$B,$G16,Нормативы!$D:$D,'2020'!$I16,Нормативы!$F:$F,'2020'!$K16)</f>
        <v>54</v>
      </c>
      <c r="AI16" s="433">
        <f>SUMIFS(Нормативы!U:U,Нормативы!$B:$B,$G16,Нормативы!$D:$D,'2020'!$I16,Нормативы!$F:$F,'2020'!$K16)</f>
        <v>77</v>
      </c>
      <c r="AJ16" s="433">
        <f>SUMIFS(Нормативы!V:V,Нормативы!$B:$B,$G16,Нормативы!$D:$D,'2020'!$I16,Нормативы!$F:$F,'2020'!$K16)</f>
        <v>8</v>
      </c>
      <c r="AK16" s="433">
        <f>SUMIFS(Нормативы!W:W,Нормативы!$B:$B,$G16,Нормативы!$D:$D,'2020'!$I16,Нормативы!$F:$F,'2020'!$K16)</f>
        <v>105</v>
      </c>
      <c r="AL16" s="433">
        <f>SUMIFS(Нормативы!X:X,Нормативы!$B:$B,$G16,Нормативы!$D:$D,'2020'!$I16,Нормативы!$F:$F,'2020'!$K16)*O16</f>
        <v>3224</v>
      </c>
      <c r="AM16" s="433">
        <f t="shared" si="101"/>
        <v>2476.1999999999998</v>
      </c>
      <c r="AN16" s="433">
        <f t="shared" si="102"/>
        <v>747.8</v>
      </c>
      <c r="AO16" s="433">
        <f>SUMIFS(Нормативы!AA:AA,Нормативы!$B:$B,$G16,Нормативы!$D:$D,'2020'!$I16,Нормативы!$F:$F,'2020'!$K16)</f>
        <v>0</v>
      </c>
      <c r="AP16" s="434">
        <f t="shared" si="103"/>
        <v>20841</v>
      </c>
      <c r="AQ16" s="609">
        <f t="shared" si="104"/>
        <v>12838</v>
      </c>
      <c r="AR16" s="433">
        <f t="shared" si="105"/>
        <v>9860.2000000000007</v>
      </c>
      <c r="AS16" s="433">
        <f t="shared" si="106"/>
        <v>2977.8</v>
      </c>
      <c r="AT16" s="435">
        <f t="shared" si="0"/>
        <v>883</v>
      </c>
      <c r="AU16" s="435">
        <f t="shared" si="1"/>
        <v>177</v>
      </c>
      <c r="AV16" s="435">
        <f t="shared" si="2"/>
        <v>811</v>
      </c>
      <c r="AW16" s="435">
        <f t="shared" si="3"/>
        <v>1993</v>
      </c>
      <c r="AX16" s="435">
        <f t="shared" si="4"/>
        <v>104</v>
      </c>
      <c r="AY16" s="435">
        <f t="shared" si="5"/>
        <v>1729</v>
      </c>
      <c r="AZ16" s="435">
        <f t="shared" si="6"/>
        <v>72</v>
      </c>
      <c r="BA16" s="435">
        <f t="shared" si="7"/>
        <v>88</v>
      </c>
      <c r="BB16" s="435">
        <f t="shared" si="107"/>
        <v>268</v>
      </c>
      <c r="BC16" s="435">
        <f t="shared" si="8"/>
        <v>580</v>
      </c>
      <c r="BD16" s="435">
        <f t="shared" si="9"/>
        <v>54</v>
      </c>
      <c r="BE16" s="435">
        <f t="shared" si="10"/>
        <v>77</v>
      </c>
      <c r="BF16" s="435">
        <f t="shared" si="11"/>
        <v>8</v>
      </c>
      <c r="BG16" s="435">
        <f t="shared" si="12"/>
        <v>105</v>
      </c>
      <c r="BH16" s="435">
        <f t="shared" si="13"/>
        <v>3224</v>
      </c>
      <c r="BI16" s="433">
        <f t="shared" si="108"/>
        <v>2476.1999999999998</v>
      </c>
      <c r="BJ16" s="433">
        <f t="shared" si="109"/>
        <v>747.8</v>
      </c>
      <c r="BK16" s="435">
        <f t="shared" si="14"/>
        <v>0</v>
      </c>
      <c r="BL16" s="434">
        <f t="shared" si="15"/>
        <v>20841</v>
      </c>
      <c r="BM16" s="613">
        <f t="shared" si="110"/>
        <v>14789</v>
      </c>
      <c r="BN16" s="433">
        <f t="shared" si="16"/>
        <v>11358.7</v>
      </c>
      <c r="BO16" s="433">
        <f t="shared" si="17"/>
        <v>3430.3</v>
      </c>
      <c r="BP16" s="435">
        <f t="shared" si="111"/>
        <v>883</v>
      </c>
      <c r="BQ16" s="435">
        <f t="shared" si="112"/>
        <v>177</v>
      </c>
      <c r="BR16" s="435">
        <f t="shared" si="113"/>
        <v>811</v>
      </c>
      <c r="BS16" s="435">
        <f t="shared" si="18"/>
        <v>1993</v>
      </c>
      <c r="BT16" s="34">
        <f t="shared" si="19"/>
        <v>104</v>
      </c>
      <c r="BU16" s="34">
        <f t="shared" si="20"/>
        <v>1729</v>
      </c>
      <c r="BV16" s="34">
        <f t="shared" si="21"/>
        <v>72</v>
      </c>
      <c r="BW16" s="34">
        <f t="shared" si="22"/>
        <v>88</v>
      </c>
      <c r="BX16" s="435">
        <f t="shared" si="23"/>
        <v>731</v>
      </c>
      <c r="BY16" s="435">
        <f t="shared" si="24"/>
        <v>580</v>
      </c>
      <c r="BZ16" s="435">
        <f t="shared" si="25"/>
        <v>54</v>
      </c>
      <c r="CA16" s="435">
        <f t="shared" si="26"/>
        <v>77</v>
      </c>
      <c r="CB16" s="435">
        <f t="shared" si="27"/>
        <v>8</v>
      </c>
      <c r="CC16" s="435">
        <f t="shared" si="28"/>
        <v>105</v>
      </c>
      <c r="CD16" s="435">
        <f t="shared" si="29"/>
        <v>3714</v>
      </c>
      <c r="CE16" s="433">
        <f t="shared" si="114"/>
        <v>2852.5</v>
      </c>
      <c r="CF16" s="433">
        <f t="shared" si="115"/>
        <v>861.5</v>
      </c>
      <c r="CG16" s="435">
        <f t="shared" si="30"/>
        <v>0</v>
      </c>
      <c r="CH16" s="434">
        <f t="shared" si="31"/>
        <v>23745</v>
      </c>
      <c r="CI16" s="88">
        <f t="shared" si="32"/>
        <v>14789</v>
      </c>
      <c r="CJ16" s="90">
        <f t="shared" si="33"/>
        <v>11358.7</v>
      </c>
      <c r="CK16" s="90">
        <f t="shared" si="34"/>
        <v>3430.3</v>
      </c>
      <c r="CL16" s="88">
        <f t="shared" si="35"/>
        <v>883</v>
      </c>
      <c r="CM16" s="88">
        <f t="shared" si="36"/>
        <v>177</v>
      </c>
      <c r="CN16" s="88">
        <f t="shared" si="37"/>
        <v>811</v>
      </c>
      <c r="CO16" s="88">
        <f t="shared" si="38"/>
        <v>1993</v>
      </c>
      <c r="CP16" s="88">
        <f t="shared" si="39"/>
        <v>104</v>
      </c>
      <c r="CQ16" s="88">
        <f t="shared" si="40"/>
        <v>1729</v>
      </c>
      <c r="CR16" s="88">
        <f t="shared" si="41"/>
        <v>72</v>
      </c>
      <c r="CS16" s="88">
        <f t="shared" si="42"/>
        <v>88</v>
      </c>
      <c r="CT16" s="88">
        <f t="shared" si="43"/>
        <v>731</v>
      </c>
      <c r="CU16" s="88">
        <f t="shared" si="44"/>
        <v>580</v>
      </c>
      <c r="CV16" s="88">
        <f t="shared" si="45"/>
        <v>54</v>
      </c>
      <c r="CW16" s="88">
        <f t="shared" si="46"/>
        <v>77</v>
      </c>
      <c r="CX16" s="88">
        <f t="shared" si="47"/>
        <v>8</v>
      </c>
      <c r="CY16" s="88">
        <f t="shared" si="48"/>
        <v>105</v>
      </c>
      <c r="CZ16" s="88">
        <f t="shared" si="49"/>
        <v>3714</v>
      </c>
      <c r="DA16" s="90">
        <f t="shared" si="50"/>
        <v>2852.5</v>
      </c>
      <c r="DB16" s="90">
        <f t="shared" si="51"/>
        <v>861.5</v>
      </c>
      <c r="DC16" s="88">
        <f t="shared" si="52"/>
        <v>0</v>
      </c>
      <c r="DD16" s="88">
        <f>ROUND(CH16/$P16,4)</f>
        <v>23745</v>
      </c>
      <c r="AUV16" s="699">
        <f t="shared" si="65"/>
        <v>14789</v>
      </c>
      <c r="AUW16" s="699">
        <f t="shared" si="66"/>
        <v>11358.68</v>
      </c>
      <c r="AUX16" s="699">
        <f t="shared" si="67"/>
        <v>3430.32</v>
      </c>
      <c r="AUY16" s="699">
        <f t="shared" si="68"/>
        <v>883</v>
      </c>
      <c r="AUZ16" s="699">
        <f t="shared" si="69"/>
        <v>64.91</v>
      </c>
      <c r="AVA16" s="699">
        <f t="shared" si="69"/>
        <v>0.06</v>
      </c>
      <c r="AVB16" s="699">
        <f t="shared" si="70"/>
        <v>1993</v>
      </c>
      <c r="AVC16" s="699">
        <f t="shared" si="71"/>
        <v>104</v>
      </c>
      <c r="AVD16" s="699">
        <f t="shared" si="72"/>
        <v>1729</v>
      </c>
      <c r="AVE16" s="699">
        <f t="shared" si="73"/>
        <v>72</v>
      </c>
      <c r="AVF16" s="699">
        <f t="shared" si="74"/>
        <v>88</v>
      </c>
      <c r="AVG16" s="699">
        <f t="shared" si="75"/>
        <v>731</v>
      </c>
      <c r="AVH16" s="699">
        <f t="shared" si="76"/>
        <v>580</v>
      </c>
      <c r="AVI16" s="699">
        <f t="shared" si="77"/>
        <v>54</v>
      </c>
      <c r="AVJ16" s="699">
        <f t="shared" si="78"/>
        <v>77</v>
      </c>
      <c r="AVK16" s="699">
        <f t="shared" si="79"/>
        <v>8</v>
      </c>
      <c r="AVL16" s="699">
        <f t="shared" si="80"/>
        <v>105</v>
      </c>
      <c r="AVM16" s="699">
        <f t="shared" si="81"/>
        <v>3714</v>
      </c>
      <c r="AVN16" s="699">
        <f t="shared" si="82"/>
        <v>2852.53</v>
      </c>
      <c r="AVO16" s="699">
        <f t="shared" si="83"/>
        <v>861.47</v>
      </c>
      <c r="AVP16" s="699">
        <f t="shared" si="84"/>
        <v>0</v>
      </c>
      <c r="AVQ16" s="699">
        <f t="shared" si="85"/>
        <v>23745</v>
      </c>
    </row>
    <row r="17" spans="1:108 1244:1265" s="436" customFormat="1" ht="30" hidden="1" customHeight="1" x14ac:dyDescent="0.25">
      <c r="A17" s="641">
        <v>1</v>
      </c>
      <c r="B17" s="641">
        <v>1</v>
      </c>
      <c r="C17" s="662" t="s">
        <v>246</v>
      </c>
      <c r="D17" s="2"/>
      <c r="E17" s="431" t="s">
        <v>344</v>
      </c>
      <c r="F17" s="641" t="s">
        <v>31</v>
      </c>
      <c r="G17" s="641">
        <v>1</v>
      </c>
      <c r="H17" s="655" t="s">
        <v>10</v>
      </c>
      <c r="I17" s="641">
        <v>0</v>
      </c>
      <c r="J17" s="431" t="s">
        <v>358</v>
      </c>
      <c r="K17" s="641">
        <v>1</v>
      </c>
      <c r="L17" s="680" t="s">
        <v>349</v>
      </c>
      <c r="M17" s="432" t="s">
        <v>262</v>
      </c>
      <c r="N17" s="431" t="s">
        <v>387</v>
      </c>
      <c r="O17" s="641">
        <v>1</v>
      </c>
      <c r="P17" s="695">
        <v>12</v>
      </c>
      <c r="Q17" s="632">
        <v>12</v>
      </c>
      <c r="R17" s="632">
        <v>12</v>
      </c>
      <c r="S17" s="669">
        <f>SUMIF('Территориальный кк'!$A:$A,'2020'!$B17,'Территориальный кк'!D:D)</f>
        <v>1.1519999999999999</v>
      </c>
      <c r="T17" s="670">
        <f>SUMIF('Территориальный кк'!$A:$A,'2020'!$B17,'Территориальный кк'!E:E)</f>
        <v>2.7269999999999999</v>
      </c>
      <c r="U17" s="433">
        <f>SUMIFS(Нормативы!G:G,Нормативы!$B:$B,$G17,Нормативы!$D:$D,'2020'!$I17,Нормативы!$F:$F,'2020'!$K17)*O17</f>
        <v>54020</v>
      </c>
      <c r="V17" s="433">
        <f t="shared" si="98"/>
        <v>41490</v>
      </c>
      <c r="W17" s="433">
        <f t="shared" si="99"/>
        <v>12530</v>
      </c>
      <c r="X17" s="433">
        <f>SUMIFS(Нормативы!J:J,Нормативы!$B:$B,$G17,Нормативы!$D:$D,'2020'!$I17,Нормативы!$F:$F,'2020'!$K17)</f>
        <v>220</v>
      </c>
      <c r="Y17" s="433">
        <f>SUMIFS(Нормативы!K:K,Нормативы!$B:$B,$G17,Нормативы!$D:$D,'2020'!$I17,Нормативы!$F:$F,'2020'!$K17)</f>
        <v>44</v>
      </c>
      <c r="Z17" s="433">
        <f>SUMIFS(Нормативы!L:L,Нормативы!$B:$B,$G17,Нормативы!$D:$D,'2020'!$I17,Нормативы!$F:$F,'2020'!$K17)</f>
        <v>2320</v>
      </c>
      <c r="AA17" s="433">
        <f t="shared" si="100"/>
        <v>3710</v>
      </c>
      <c r="AB17" s="433">
        <f>SUMIFS(Нормативы!N:N,Нормативы!$B:$B,$G17,Нормативы!$D:$D,'2020'!$I17,Нормативы!$F:$F,'2020'!$K17)*O17</f>
        <v>520</v>
      </c>
      <c r="AC17" s="433">
        <f>SUMIFS(Нормативы!O:O,Нормативы!$B:$B,$G17,Нормативы!$D:$D,'2020'!$I17,Нормативы!$F:$F,'2020'!$K17)</f>
        <v>2140</v>
      </c>
      <c r="AD17" s="433">
        <f>SUMIFS(Нормативы!P:P,Нормативы!$B:$B,$G17,Нормативы!$D:$D,'2020'!$I17,Нормативы!$F:$F,'2020'!$K17)*O17</f>
        <v>310</v>
      </c>
      <c r="AE17" s="433">
        <f>SUMIFS(Нормативы!Q:Q,Нормативы!$B:$B,$G17,Нормативы!$D:$D,'2020'!$I17,Нормативы!$F:$F,'2020'!$K17)</f>
        <v>740</v>
      </c>
      <c r="AF17" s="433">
        <f>SUMIFS(Нормативы!R:R,Нормативы!$B:$B,$G17,Нормативы!$D:$D,'2020'!$I17,Нормативы!$F:$F,'2020'!$K17)</f>
        <v>2460</v>
      </c>
      <c r="AG17" s="433">
        <f>SUMIFS(Нормативы!S:S,Нормативы!$B:$B,$G17,Нормативы!$D:$D,'2020'!$I17,Нормативы!$F:$F,'2020'!$K17)</f>
        <v>5080</v>
      </c>
      <c r="AH17" s="433">
        <f>SUMIFS(Нормативы!T:T,Нормативы!$B:$B,$G17,Нормативы!$D:$D,'2020'!$I17,Нормативы!$F:$F,'2020'!$K17)</f>
        <v>540</v>
      </c>
      <c r="AI17" s="433">
        <f>SUMIFS(Нормативы!U:U,Нормативы!$B:$B,$G17,Нормативы!$D:$D,'2020'!$I17,Нормативы!$F:$F,'2020'!$K17)</f>
        <v>770</v>
      </c>
      <c r="AJ17" s="433">
        <f>SUMIFS(Нормативы!V:V,Нормативы!$B:$B,$G17,Нормативы!$D:$D,'2020'!$I17,Нормативы!$F:$F,'2020'!$K17)</f>
        <v>80</v>
      </c>
      <c r="AK17" s="433">
        <f>SUMIFS(Нормативы!W:W,Нормативы!$B:$B,$G17,Нормативы!$D:$D,'2020'!$I17,Нормативы!$F:$F,'2020'!$K17)</f>
        <v>300</v>
      </c>
      <c r="AL17" s="433">
        <f>SUMIFS(Нормативы!X:X,Нормативы!$B:$B,$G17,Нормативы!$D:$D,'2020'!$I17,Нормативы!$F:$F,'2020'!$K17)*O17</f>
        <v>13440</v>
      </c>
      <c r="AM17" s="433">
        <f t="shared" si="101"/>
        <v>10322.6</v>
      </c>
      <c r="AN17" s="433">
        <f t="shared" si="102"/>
        <v>3117.4</v>
      </c>
      <c r="AO17" s="433">
        <f>SUMIFS(Нормативы!AA:AA,Нормативы!$B:$B,$G17,Нормативы!$D:$D,'2020'!$I17,Нормативы!$F:$F,'2020'!$K17)</f>
        <v>3520</v>
      </c>
      <c r="AP17" s="434">
        <f t="shared" si="103"/>
        <v>86460</v>
      </c>
      <c r="AQ17" s="609">
        <f t="shared" si="104"/>
        <v>648240</v>
      </c>
      <c r="AR17" s="433">
        <f t="shared" si="105"/>
        <v>497880.2</v>
      </c>
      <c r="AS17" s="433">
        <f t="shared" si="106"/>
        <v>150359.79999999999</v>
      </c>
      <c r="AT17" s="435">
        <f t="shared" si="0"/>
        <v>2640</v>
      </c>
      <c r="AU17" s="435">
        <f t="shared" si="1"/>
        <v>528</v>
      </c>
      <c r="AV17" s="435">
        <f t="shared" si="2"/>
        <v>27840</v>
      </c>
      <c r="AW17" s="435">
        <f t="shared" si="3"/>
        <v>44520</v>
      </c>
      <c r="AX17" s="435">
        <f t="shared" si="4"/>
        <v>6240</v>
      </c>
      <c r="AY17" s="435">
        <f t="shared" si="5"/>
        <v>25680</v>
      </c>
      <c r="AZ17" s="435">
        <f t="shared" si="6"/>
        <v>3720</v>
      </c>
      <c r="BA17" s="435">
        <f t="shared" si="7"/>
        <v>8880</v>
      </c>
      <c r="BB17" s="435">
        <f t="shared" si="107"/>
        <v>29520</v>
      </c>
      <c r="BC17" s="435">
        <f t="shared" si="8"/>
        <v>60960</v>
      </c>
      <c r="BD17" s="435">
        <f t="shared" si="9"/>
        <v>6480</v>
      </c>
      <c r="BE17" s="435">
        <f t="shared" si="10"/>
        <v>9240</v>
      </c>
      <c r="BF17" s="435">
        <f t="shared" si="11"/>
        <v>960</v>
      </c>
      <c r="BG17" s="435">
        <f t="shared" si="12"/>
        <v>3600</v>
      </c>
      <c r="BH17" s="435">
        <f t="shared" si="13"/>
        <v>161280</v>
      </c>
      <c r="BI17" s="433">
        <f t="shared" si="108"/>
        <v>123871</v>
      </c>
      <c r="BJ17" s="433">
        <f t="shared" si="109"/>
        <v>37409</v>
      </c>
      <c r="BK17" s="435">
        <f t="shared" si="14"/>
        <v>42240</v>
      </c>
      <c r="BL17" s="434">
        <f t="shared" si="15"/>
        <v>1037520</v>
      </c>
      <c r="BM17" s="613">
        <f t="shared" si="110"/>
        <v>746772</v>
      </c>
      <c r="BN17" s="433">
        <f t="shared" si="16"/>
        <v>573557.6</v>
      </c>
      <c r="BO17" s="433">
        <f t="shared" si="17"/>
        <v>173214.4</v>
      </c>
      <c r="BP17" s="435">
        <f t="shared" si="111"/>
        <v>2640</v>
      </c>
      <c r="BQ17" s="435">
        <f t="shared" si="112"/>
        <v>528</v>
      </c>
      <c r="BR17" s="435">
        <f t="shared" si="113"/>
        <v>27840</v>
      </c>
      <c r="BS17" s="435">
        <f t="shared" si="18"/>
        <v>44520</v>
      </c>
      <c r="BT17" s="34">
        <f t="shared" si="19"/>
        <v>6240</v>
      </c>
      <c r="BU17" s="34">
        <f t="shared" si="20"/>
        <v>25680</v>
      </c>
      <c r="BV17" s="34">
        <f t="shared" si="21"/>
        <v>3720</v>
      </c>
      <c r="BW17" s="34">
        <f t="shared" si="22"/>
        <v>8880</v>
      </c>
      <c r="BX17" s="435">
        <f t="shared" si="23"/>
        <v>80501</v>
      </c>
      <c r="BY17" s="435">
        <f t="shared" si="24"/>
        <v>60960</v>
      </c>
      <c r="BZ17" s="435">
        <f t="shared" si="25"/>
        <v>6480</v>
      </c>
      <c r="CA17" s="435">
        <f t="shared" si="26"/>
        <v>9240</v>
      </c>
      <c r="CB17" s="435">
        <f t="shared" si="27"/>
        <v>960</v>
      </c>
      <c r="CC17" s="435">
        <f t="shared" si="28"/>
        <v>3600</v>
      </c>
      <c r="CD17" s="435">
        <f t="shared" si="29"/>
        <v>185795</v>
      </c>
      <c r="CE17" s="433">
        <f t="shared" si="114"/>
        <v>142699.70000000001</v>
      </c>
      <c r="CF17" s="433">
        <f t="shared" si="115"/>
        <v>43095.3</v>
      </c>
      <c r="CG17" s="435">
        <f t="shared" si="30"/>
        <v>42240</v>
      </c>
      <c r="CH17" s="434">
        <f t="shared" si="31"/>
        <v>1211548</v>
      </c>
      <c r="CI17" s="88">
        <f t="shared" si="32"/>
        <v>62231</v>
      </c>
      <c r="CJ17" s="90">
        <f t="shared" si="33"/>
        <v>47796.466699999997</v>
      </c>
      <c r="CK17" s="90">
        <f t="shared" si="34"/>
        <v>14434.533299999999</v>
      </c>
      <c r="CL17" s="88">
        <f t="shared" si="35"/>
        <v>220</v>
      </c>
      <c r="CM17" s="88">
        <f t="shared" si="36"/>
        <v>44</v>
      </c>
      <c r="CN17" s="88">
        <f t="shared" si="37"/>
        <v>2320</v>
      </c>
      <c r="CO17" s="88">
        <f t="shared" si="38"/>
        <v>3710</v>
      </c>
      <c r="CP17" s="88">
        <f t="shared" si="39"/>
        <v>520</v>
      </c>
      <c r="CQ17" s="88">
        <f t="shared" si="40"/>
        <v>2140</v>
      </c>
      <c r="CR17" s="88">
        <f t="shared" si="41"/>
        <v>310</v>
      </c>
      <c r="CS17" s="88">
        <f t="shared" si="42"/>
        <v>740</v>
      </c>
      <c r="CT17" s="88">
        <f t="shared" si="43"/>
        <v>6708.4166999999998</v>
      </c>
      <c r="CU17" s="88">
        <f t="shared" si="44"/>
        <v>5080</v>
      </c>
      <c r="CV17" s="88">
        <f t="shared" si="45"/>
        <v>540</v>
      </c>
      <c r="CW17" s="88">
        <f t="shared" si="46"/>
        <v>770</v>
      </c>
      <c r="CX17" s="88">
        <f t="shared" si="47"/>
        <v>80</v>
      </c>
      <c r="CY17" s="88">
        <f t="shared" si="48"/>
        <v>300</v>
      </c>
      <c r="CZ17" s="88">
        <f t="shared" si="49"/>
        <v>15482.9167</v>
      </c>
      <c r="DA17" s="90">
        <f t="shared" si="50"/>
        <v>11891.6417</v>
      </c>
      <c r="DB17" s="90">
        <f t="shared" si="51"/>
        <v>3591.2750000000001</v>
      </c>
      <c r="DC17" s="88">
        <f t="shared" si="52"/>
        <v>3520</v>
      </c>
      <c r="DD17" s="88">
        <f t="shared" si="53"/>
        <v>100962.3333</v>
      </c>
      <c r="AUV17" s="699">
        <f t="shared" si="65"/>
        <v>62231</v>
      </c>
      <c r="AUW17" s="699">
        <f t="shared" si="66"/>
        <v>47796.47</v>
      </c>
      <c r="AUX17" s="699">
        <f t="shared" si="67"/>
        <v>14434.53</v>
      </c>
      <c r="AUY17" s="699">
        <f t="shared" si="68"/>
        <v>220</v>
      </c>
      <c r="AUZ17" s="699">
        <f t="shared" si="69"/>
        <v>193.62</v>
      </c>
      <c r="AVA17" s="699">
        <f t="shared" si="69"/>
        <v>0.52</v>
      </c>
      <c r="AVB17" s="699">
        <f t="shared" si="70"/>
        <v>3710</v>
      </c>
      <c r="AVC17" s="699">
        <f t="shared" si="71"/>
        <v>520</v>
      </c>
      <c r="AVD17" s="699">
        <f t="shared" si="72"/>
        <v>2140</v>
      </c>
      <c r="AVE17" s="699">
        <f t="shared" si="73"/>
        <v>310</v>
      </c>
      <c r="AVF17" s="699">
        <f t="shared" si="74"/>
        <v>740</v>
      </c>
      <c r="AVG17" s="699">
        <f t="shared" si="75"/>
        <v>6708.42</v>
      </c>
      <c r="AVH17" s="699">
        <f t="shared" si="76"/>
        <v>5080</v>
      </c>
      <c r="AVI17" s="699">
        <f t="shared" si="77"/>
        <v>540</v>
      </c>
      <c r="AVJ17" s="699">
        <f t="shared" si="78"/>
        <v>770</v>
      </c>
      <c r="AVK17" s="699">
        <f t="shared" si="79"/>
        <v>80</v>
      </c>
      <c r="AVL17" s="699">
        <f t="shared" si="80"/>
        <v>300</v>
      </c>
      <c r="AVM17" s="699">
        <f t="shared" si="81"/>
        <v>15482.92</v>
      </c>
      <c r="AVN17" s="699">
        <f t="shared" si="82"/>
        <v>11891.64</v>
      </c>
      <c r="AVO17" s="699">
        <f t="shared" si="83"/>
        <v>3591.28</v>
      </c>
      <c r="AVP17" s="699">
        <f t="shared" si="84"/>
        <v>3520</v>
      </c>
      <c r="AVQ17" s="699">
        <f t="shared" si="85"/>
        <v>100962.33</v>
      </c>
    </row>
    <row r="18" spans="1:108 1244:1265" s="436" customFormat="1" ht="30" hidden="1" customHeight="1" x14ac:dyDescent="0.25">
      <c r="A18" s="641">
        <v>1</v>
      </c>
      <c r="B18" s="641">
        <v>1</v>
      </c>
      <c r="C18" s="662" t="s">
        <v>246</v>
      </c>
      <c r="D18" s="2"/>
      <c r="E18" s="431" t="s">
        <v>344</v>
      </c>
      <c r="F18" s="641" t="s">
        <v>31</v>
      </c>
      <c r="G18" s="641">
        <v>1</v>
      </c>
      <c r="H18" s="655" t="s">
        <v>10</v>
      </c>
      <c r="I18" s="641">
        <v>0</v>
      </c>
      <c r="J18" s="431" t="s">
        <v>359</v>
      </c>
      <c r="K18" s="641">
        <v>1</v>
      </c>
      <c r="L18" s="680" t="s">
        <v>349</v>
      </c>
      <c r="M18" s="432" t="s">
        <v>263</v>
      </c>
      <c r="N18" s="431" t="s">
        <v>387</v>
      </c>
      <c r="O18" s="641">
        <v>1</v>
      </c>
      <c r="P18" s="695">
        <v>10</v>
      </c>
      <c r="Q18" s="632">
        <v>10</v>
      </c>
      <c r="R18" s="632">
        <v>10</v>
      </c>
      <c r="S18" s="669">
        <f>SUMIF('Территориальный кк'!$A:$A,'2020'!$B18,'Территориальный кк'!D:D)</f>
        <v>1.1519999999999999</v>
      </c>
      <c r="T18" s="670">
        <f>SUMIF('Территориальный кк'!$A:$A,'2020'!$B18,'Территориальный кк'!E:E)</f>
        <v>2.7269999999999999</v>
      </c>
      <c r="U18" s="433">
        <f>SUMIFS(Нормативы!G:G,Нормативы!$B:$B,$G18,Нормативы!$D:$D,'2020'!$I18,Нормативы!$F:$F,'2020'!$K18)*O18</f>
        <v>54020</v>
      </c>
      <c r="V18" s="433">
        <f t="shared" si="98"/>
        <v>41490</v>
      </c>
      <c r="W18" s="433">
        <f t="shared" si="99"/>
        <v>12530</v>
      </c>
      <c r="X18" s="433">
        <f>SUMIFS(Нормативы!J:J,Нормативы!$B:$B,$G18,Нормативы!$D:$D,'2020'!$I18,Нормативы!$F:$F,'2020'!$K18)</f>
        <v>220</v>
      </c>
      <c r="Y18" s="433">
        <f>SUMIFS(Нормативы!K:K,Нормативы!$B:$B,$G18,Нормативы!$D:$D,'2020'!$I18,Нормативы!$F:$F,'2020'!$K18)</f>
        <v>44</v>
      </c>
      <c r="Z18" s="433">
        <f>SUMIFS(Нормативы!L:L,Нормативы!$B:$B,$G18,Нормативы!$D:$D,'2020'!$I18,Нормативы!$F:$F,'2020'!$K18)</f>
        <v>2320</v>
      </c>
      <c r="AA18" s="433">
        <f t="shared" si="100"/>
        <v>3710</v>
      </c>
      <c r="AB18" s="433">
        <f>SUMIFS(Нормативы!N:N,Нормативы!$B:$B,$G18,Нормативы!$D:$D,'2020'!$I18,Нормативы!$F:$F,'2020'!$K18)*O18</f>
        <v>520</v>
      </c>
      <c r="AC18" s="433">
        <f>SUMIFS(Нормативы!O:O,Нормативы!$B:$B,$G18,Нормативы!$D:$D,'2020'!$I18,Нормативы!$F:$F,'2020'!$K18)</f>
        <v>2140</v>
      </c>
      <c r="AD18" s="433">
        <f>SUMIFS(Нормативы!P:P,Нормативы!$B:$B,$G18,Нормативы!$D:$D,'2020'!$I18,Нормативы!$F:$F,'2020'!$K18)*O18</f>
        <v>310</v>
      </c>
      <c r="AE18" s="433">
        <f>SUMIFS(Нормативы!Q:Q,Нормативы!$B:$B,$G18,Нормативы!$D:$D,'2020'!$I18,Нормативы!$F:$F,'2020'!$K18)</f>
        <v>740</v>
      </c>
      <c r="AF18" s="433">
        <f>SUMIFS(Нормативы!R:R,Нормативы!$B:$B,$G18,Нормативы!$D:$D,'2020'!$I18,Нормативы!$F:$F,'2020'!$K18)</f>
        <v>2460</v>
      </c>
      <c r="AG18" s="433">
        <f>SUMIFS(Нормативы!S:S,Нормативы!$B:$B,$G18,Нормативы!$D:$D,'2020'!$I18,Нормативы!$F:$F,'2020'!$K18)</f>
        <v>5080</v>
      </c>
      <c r="AH18" s="433">
        <f>SUMIFS(Нормативы!T:T,Нормативы!$B:$B,$G18,Нормативы!$D:$D,'2020'!$I18,Нормативы!$F:$F,'2020'!$K18)</f>
        <v>540</v>
      </c>
      <c r="AI18" s="433">
        <f>SUMIFS(Нормативы!U:U,Нормативы!$B:$B,$G18,Нормативы!$D:$D,'2020'!$I18,Нормативы!$F:$F,'2020'!$K18)</f>
        <v>770</v>
      </c>
      <c r="AJ18" s="433">
        <f>SUMIFS(Нормативы!V:V,Нормативы!$B:$B,$G18,Нормативы!$D:$D,'2020'!$I18,Нормативы!$F:$F,'2020'!$K18)</f>
        <v>80</v>
      </c>
      <c r="AK18" s="433">
        <f>SUMIFS(Нормативы!W:W,Нормативы!$B:$B,$G18,Нормативы!$D:$D,'2020'!$I18,Нормативы!$F:$F,'2020'!$K18)</f>
        <v>300</v>
      </c>
      <c r="AL18" s="433">
        <f>SUMIFS(Нормативы!X:X,Нормативы!$B:$B,$G18,Нормативы!$D:$D,'2020'!$I18,Нормативы!$F:$F,'2020'!$K18)*O18</f>
        <v>13440</v>
      </c>
      <c r="AM18" s="433">
        <f t="shared" si="101"/>
        <v>10322.6</v>
      </c>
      <c r="AN18" s="433">
        <f t="shared" si="102"/>
        <v>3117.4</v>
      </c>
      <c r="AO18" s="433">
        <f>SUMIFS(Нормативы!AA:AA,Нормативы!$B:$B,$G18,Нормативы!$D:$D,'2020'!$I18,Нормативы!$F:$F,'2020'!$K18)</f>
        <v>3520</v>
      </c>
      <c r="AP18" s="434">
        <f t="shared" si="103"/>
        <v>86460</v>
      </c>
      <c r="AQ18" s="609">
        <f t="shared" si="104"/>
        <v>540200</v>
      </c>
      <c r="AR18" s="433">
        <f t="shared" si="105"/>
        <v>414900.2</v>
      </c>
      <c r="AS18" s="433">
        <f t="shared" si="106"/>
        <v>125299.8</v>
      </c>
      <c r="AT18" s="435">
        <f t="shared" si="0"/>
        <v>2200</v>
      </c>
      <c r="AU18" s="435">
        <f t="shared" si="1"/>
        <v>440</v>
      </c>
      <c r="AV18" s="435">
        <f t="shared" si="2"/>
        <v>23200</v>
      </c>
      <c r="AW18" s="435">
        <f t="shared" si="3"/>
        <v>37100</v>
      </c>
      <c r="AX18" s="435">
        <f t="shared" si="4"/>
        <v>5200</v>
      </c>
      <c r="AY18" s="435">
        <f t="shared" si="5"/>
        <v>21400</v>
      </c>
      <c r="AZ18" s="435">
        <f t="shared" si="6"/>
        <v>3100</v>
      </c>
      <c r="BA18" s="435">
        <f t="shared" si="7"/>
        <v>7400</v>
      </c>
      <c r="BB18" s="435">
        <f t="shared" si="107"/>
        <v>24600</v>
      </c>
      <c r="BC18" s="435">
        <f t="shared" si="8"/>
        <v>50800</v>
      </c>
      <c r="BD18" s="435">
        <f t="shared" si="9"/>
        <v>5400</v>
      </c>
      <c r="BE18" s="435">
        <f t="shared" si="10"/>
        <v>7700</v>
      </c>
      <c r="BF18" s="435">
        <f t="shared" si="11"/>
        <v>800</v>
      </c>
      <c r="BG18" s="435">
        <f t="shared" si="12"/>
        <v>3000</v>
      </c>
      <c r="BH18" s="435">
        <f t="shared" si="13"/>
        <v>134400</v>
      </c>
      <c r="BI18" s="433">
        <f t="shared" si="108"/>
        <v>103225.8</v>
      </c>
      <c r="BJ18" s="433">
        <f t="shared" si="109"/>
        <v>31174.2</v>
      </c>
      <c r="BK18" s="435">
        <f t="shared" si="14"/>
        <v>35200</v>
      </c>
      <c r="BL18" s="434">
        <f t="shared" si="15"/>
        <v>864600</v>
      </c>
      <c r="BM18" s="613">
        <f t="shared" si="110"/>
        <v>622310</v>
      </c>
      <c r="BN18" s="433">
        <f t="shared" si="16"/>
        <v>477964.7</v>
      </c>
      <c r="BO18" s="433">
        <f t="shared" si="17"/>
        <v>144345.29999999999</v>
      </c>
      <c r="BP18" s="435">
        <f t="shared" si="111"/>
        <v>2200</v>
      </c>
      <c r="BQ18" s="435">
        <f t="shared" si="112"/>
        <v>440</v>
      </c>
      <c r="BR18" s="435">
        <f t="shared" si="113"/>
        <v>23200</v>
      </c>
      <c r="BS18" s="435">
        <f t="shared" si="18"/>
        <v>37100</v>
      </c>
      <c r="BT18" s="34">
        <f t="shared" si="19"/>
        <v>5200</v>
      </c>
      <c r="BU18" s="34">
        <f t="shared" si="20"/>
        <v>21400</v>
      </c>
      <c r="BV18" s="34">
        <f t="shared" si="21"/>
        <v>3100</v>
      </c>
      <c r="BW18" s="34">
        <f t="shared" si="22"/>
        <v>7400</v>
      </c>
      <c r="BX18" s="435">
        <f t="shared" si="23"/>
        <v>67084</v>
      </c>
      <c r="BY18" s="435">
        <f t="shared" si="24"/>
        <v>50800</v>
      </c>
      <c r="BZ18" s="435">
        <f t="shared" si="25"/>
        <v>5400</v>
      </c>
      <c r="CA18" s="435">
        <f t="shared" si="26"/>
        <v>7700</v>
      </c>
      <c r="CB18" s="435">
        <f t="shared" si="27"/>
        <v>800</v>
      </c>
      <c r="CC18" s="435">
        <f t="shared" si="28"/>
        <v>3000</v>
      </c>
      <c r="CD18" s="435">
        <f t="shared" si="29"/>
        <v>154829</v>
      </c>
      <c r="CE18" s="433">
        <f t="shared" si="114"/>
        <v>118916.3</v>
      </c>
      <c r="CF18" s="433">
        <f t="shared" si="115"/>
        <v>35912.699999999997</v>
      </c>
      <c r="CG18" s="435">
        <f t="shared" si="30"/>
        <v>35200</v>
      </c>
      <c r="CH18" s="434">
        <f t="shared" si="31"/>
        <v>1009623</v>
      </c>
      <c r="CI18" s="88">
        <f t="shared" si="32"/>
        <v>62231</v>
      </c>
      <c r="CJ18" s="90">
        <f t="shared" si="33"/>
        <v>47796.47</v>
      </c>
      <c r="CK18" s="90">
        <f t="shared" si="34"/>
        <v>14434.53</v>
      </c>
      <c r="CL18" s="88">
        <f t="shared" si="35"/>
        <v>220</v>
      </c>
      <c r="CM18" s="88">
        <f t="shared" si="36"/>
        <v>44</v>
      </c>
      <c r="CN18" s="88">
        <f t="shared" si="37"/>
        <v>2320</v>
      </c>
      <c r="CO18" s="88">
        <f t="shared" si="38"/>
        <v>3710</v>
      </c>
      <c r="CP18" s="88">
        <f t="shared" si="39"/>
        <v>520</v>
      </c>
      <c r="CQ18" s="88">
        <f t="shared" si="40"/>
        <v>2140</v>
      </c>
      <c r="CR18" s="88">
        <f t="shared" si="41"/>
        <v>310</v>
      </c>
      <c r="CS18" s="88">
        <f t="shared" si="42"/>
        <v>740</v>
      </c>
      <c r="CT18" s="88">
        <f t="shared" si="43"/>
        <v>6708.4</v>
      </c>
      <c r="CU18" s="88">
        <f t="shared" si="44"/>
        <v>5080</v>
      </c>
      <c r="CV18" s="88">
        <f t="shared" si="45"/>
        <v>540</v>
      </c>
      <c r="CW18" s="88">
        <f t="shared" si="46"/>
        <v>770</v>
      </c>
      <c r="CX18" s="88">
        <f t="shared" si="47"/>
        <v>80</v>
      </c>
      <c r="CY18" s="88">
        <f t="shared" si="48"/>
        <v>300</v>
      </c>
      <c r="CZ18" s="88">
        <f t="shared" si="49"/>
        <v>15482.9</v>
      </c>
      <c r="DA18" s="90">
        <f t="shared" si="50"/>
        <v>11891.63</v>
      </c>
      <c r="DB18" s="90">
        <f t="shared" si="51"/>
        <v>3591.27</v>
      </c>
      <c r="DC18" s="88">
        <f t="shared" si="52"/>
        <v>3520</v>
      </c>
      <c r="DD18" s="88">
        <f t="shared" si="53"/>
        <v>100962.3</v>
      </c>
      <c r="AUV18" s="699">
        <f t="shared" si="65"/>
        <v>62231</v>
      </c>
      <c r="AUW18" s="699">
        <f t="shared" si="66"/>
        <v>47796.47</v>
      </c>
      <c r="AUX18" s="699">
        <f t="shared" si="67"/>
        <v>14434.53</v>
      </c>
      <c r="AUY18" s="699">
        <f t="shared" si="68"/>
        <v>220</v>
      </c>
      <c r="AUZ18" s="699">
        <f t="shared" si="69"/>
        <v>161.35</v>
      </c>
      <c r="AVA18" s="699">
        <f t="shared" si="69"/>
        <v>0.43</v>
      </c>
      <c r="AVB18" s="699">
        <f t="shared" si="70"/>
        <v>3710</v>
      </c>
      <c r="AVC18" s="699">
        <f t="shared" si="71"/>
        <v>520</v>
      </c>
      <c r="AVD18" s="699">
        <f t="shared" si="72"/>
        <v>2140</v>
      </c>
      <c r="AVE18" s="699">
        <f t="shared" si="73"/>
        <v>310</v>
      </c>
      <c r="AVF18" s="699">
        <f t="shared" si="74"/>
        <v>740</v>
      </c>
      <c r="AVG18" s="699">
        <f t="shared" si="75"/>
        <v>6708.4</v>
      </c>
      <c r="AVH18" s="699">
        <f t="shared" si="76"/>
        <v>5080</v>
      </c>
      <c r="AVI18" s="699">
        <f t="shared" si="77"/>
        <v>540</v>
      </c>
      <c r="AVJ18" s="699">
        <f t="shared" si="78"/>
        <v>770</v>
      </c>
      <c r="AVK18" s="699">
        <f t="shared" si="79"/>
        <v>80</v>
      </c>
      <c r="AVL18" s="699">
        <f t="shared" si="80"/>
        <v>300</v>
      </c>
      <c r="AVM18" s="699">
        <f t="shared" si="81"/>
        <v>15482.9</v>
      </c>
      <c r="AVN18" s="699">
        <f t="shared" si="82"/>
        <v>11891.63</v>
      </c>
      <c r="AVO18" s="699">
        <f t="shared" si="83"/>
        <v>3591.27</v>
      </c>
      <c r="AVP18" s="699">
        <f t="shared" si="84"/>
        <v>3520</v>
      </c>
      <c r="AVQ18" s="699">
        <f t="shared" si="85"/>
        <v>100962.3</v>
      </c>
    </row>
    <row r="19" spans="1:108 1244:1265" s="436" customFormat="1" ht="30" hidden="1" customHeight="1" x14ac:dyDescent="0.25">
      <c r="A19" s="641">
        <v>1</v>
      </c>
      <c r="B19" s="641">
        <v>1</v>
      </c>
      <c r="C19" s="662" t="s">
        <v>246</v>
      </c>
      <c r="D19" s="2"/>
      <c r="E19" s="431" t="s">
        <v>344</v>
      </c>
      <c r="F19" s="641" t="s">
        <v>31</v>
      </c>
      <c r="G19" s="641">
        <v>1</v>
      </c>
      <c r="H19" s="655" t="s">
        <v>8</v>
      </c>
      <c r="I19" s="641">
        <v>3</v>
      </c>
      <c r="J19" s="431" t="s">
        <v>359</v>
      </c>
      <c r="K19" s="641">
        <v>1</v>
      </c>
      <c r="L19" s="680" t="s">
        <v>349</v>
      </c>
      <c r="M19" s="432" t="s">
        <v>264</v>
      </c>
      <c r="N19" s="431" t="s">
        <v>387</v>
      </c>
      <c r="O19" s="641">
        <v>1</v>
      </c>
      <c r="P19" s="695">
        <v>13</v>
      </c>
      <c r="Q19" s="632">
        <v>13</v>
      </c>
      <c r="R19" s="632">
        <v>13</v>
      </c>
      <c r="S19" s="669">
        <f>SUMIF('Территориальный кк'!$A:$A,'2020'!$B19,'Территориальный кк'!D:D)</f>
        <v>1.1519999999999999</v>
      </c>
      <c r="T19" s="670">
        <f>SUMIF('Территориальный кк'!$A:$A,'2020'!$B19,'Территориальный кк'!E:E)</f>
        <v>2.7269999999999999</v>
      </c>
      <c r="U19" s="433">
        <f>SUMIFS(Нормативы!G:G,Нормативы!$B:$B,$G19,Нормативы!$D:$D,'2020'!$I19,Нормативы!$F:$F,'2020'!$K19)*O19</f>
        <v>5402</v>
      </c>
      <c r="V19" s="433">
        <f t="shared" si="98"/>
        <v>4149</v>
      </c>
      <c r="W19" s="433">
        <f t="shared" si="99"/>
        <v>1253</v>
      </c>
      <c r="X19" s="433">
        <f>SUMIFS(Нормативы!J:J,Нормативы!$B:$B,$G19,Нормативы!$D:$D,'2020'!$I19,Нормативы!$F:$F,'2020'!$K19)</f>
        <v>22</v>
      </c>
      <c r="Y19" s="433">
        <f>SUMIFS(Нормативы!K:K,Нормативы!$B:$B,$G19,Нормативы!$D:$D,'2020'!$I19,Нормативы!$F:$F,'2020'!$K19)</f>
        <v>4</v>
      </c>
      <c r="Z19" s="433">
        <f>SUMIFS(Нормативы!L:L,Нормативы!$B:$B,$G19,Нормативы!$D:$D,'2020'!$I19,Нормативы!$F:$F,'2020'!$K19)</f>
        <v>232</v>
      </c>
      <c r="AA19" s="433">
        <f t="shared" si="100"/>
        <v>371</v>
      </c>
      <c r="AB19" s="433">
        <f>SUMIFS(Нормативы!N:N,Нормативы!$B:$B,$G19,Нормативы!$D:$D,'2020'!$I19,Нормативы!$F:$F,'2020'!$K19)*O19</f>
        <v>52</v>
      </c>
      <c r="AC19" s="433">
        <f>SUMIFS(Нормативы!O:O,Нормативы!$B:$B,$G19,Нормативы!$D:$D,'2020'!$I19,Нормативы!$F:$F,'2020'!$K19)</f>
        <v>214</v>
      </c>
      <c r="AD19" s="433">
        <f>SUMIFS(Нормативы!P:P,Нормативы!$B:$B,$G19,Нормативы!$D:$D,'2020'!$I19,Нормативы!$F:$F,'2020'!$K19)*O19</f>
        <v>31</v>
      </c>
      <c r="AE19" s="433">
        <f>SUMIFS(Нормативы!Q:Q,Нормативы!$B:$B,$G19,Нормативы!$D:$D,'2020'!$I19,Нормативы!$F:$F,'2020'!$K19)</f>
        <v>74</v>
      </c>
      <c r="AF19" s="433">
        <f>SUMIFS(Нормативы!R:R,Нормативы!$B:$B,$G19,Нормативы!$D:$D,'2020'!$I19,Нормативы!$F:$F,'2020'!$K19)</f>
        <v>246</v>
      </c>
      <c r="AG19" s="433">
        <f>SUMIFS(Нормативы!S:S,Нормативы!$B:$B,$G19,Нормативы!$D:$D,'2020'!$I19,Нормативы!$F:$F,'2020'!$K19)</f>
        <v>508</v>
      </c>
      <c r="AH19" s="433">
        <f>SUMIFS(Нормативы!T:T,Нормативы!$B:$B,$G19,Нормативы!$D:$D,'2020'!$I19,Нормативы!$F:$F,'2020'!$K19)</f>
        <v>54</v>
      </c>
      <c r="AI19" s="433">
        <f>SUMIFS(Нормативы!U:U,Нормативы!$B:$B,$G19,Нормативы!$D:$D,'2020'!$I19,Нормативы!$F:$F,'2020'!$K19)</f>
        <v>77</v>
      </c>
      <c r="AJ19" s="433">
        <f>SUMIFS(Нормативы!V:V,Нормативы!$B:$B,$G19,Нормативы!$D:$D,'2020'!$I19,Нормативы!$F:$F,'2020'!$K19)</f>
        <v>8</v>
      </c>
      <c r="AK19" s="433">
        <f>SUMIFS(Нормативы!W:W,Нормативы!$B:$B,$G19,Нормативы!$D:$D,'2020'!$I19,Нормативы!$F:$F,'2020'!$K19)</f>
        <v>30</v>
      </c>
      <c r="AL19" s="433">
        <f>SUMIFS(Нормативы!X:X,Нормативы!$B:$B,$G19,Нормативы!$D:$D,'2020'!$I19,Нормативы!$F:$F,'2020'!$K19)*O19</f>
        <v>1344</v>
      </c>
      <c r="AM19" s="433">
        <f t="shared" si="101"/>
        <v>1032.3</v>
      </c>
      <c r="AN19" s="433">
        <f t="shared" si="102"/>
        <v>311.7</v>
      </c>
      <c r="AO19" s="433">
        <f>SUMIFS(Нормативы!AA:AA,Нормативы!$B:$B,$G19,Нормативы!$D:$D,'2020'!$I19,Нормативы!$F:$F,'2020'!$K19)</f>
        <v>0</v>
      </c>
      <c r="AP19" s="434">
        <f t="shared" si="103"/>
        <v>8294</v>
      </c>
      <c r="AQ19" s="609">
        <f t="shared" si="104"/>
        <v>70226</v>
      </c>
      <c r="AR19" s="433">
        <f t="shared" si="105"/>
        <v>53937</v>
      </c>
      <c r="AS19" s="433">
        <f t="shared" si="106"/>
        <v>16289</v>
      </c>
      <c r="AT19" s="435">
        <f t="shared" si="0"/>
        <v>286</v>
      </c>
      <c r="AU19" s="435">
        <f t="shared" si="1"/>
        <v>52</v>
      </c>
      <c r="AV19" s="435">
        <f t="shared" si="2"/>
        <v>3016</v>
      </c>
      <c r="AW19" s="435">
        <f t="shared" si="3"/>
        <v>4823</v>
      </c>
      <c r="AX19" s="435">
        <f t="shared" si="4"/>
        <v>676</v>
      </c>
      <c r="AY19" s="435">
        <f t="shared" si="5"/>
        <v>2782</v>
      </c>
      <c r="AZ19" s="435">
        <f t="shared" si="6"/>
        <v>403</v>
      </c>
      <c r="BA19" s="435">
        <f t="shared" si="7"/>
        <v>962</v>
      </c>
      <c r="BB19" s="435">
        <f t="shared" si="107"/>
        <v>3198</v>
      </c>
      <c r="BC19" s="435">
        <f t="shared" si="8"/>
        <v>6604</v>
      </c>
      <c r="BD19" s="435">
        <f t="shared" si="9"/>
        <v>702</v>
      </c>
      <c r="BE19" s="435">
        <f t="shared" si="10"/>
        <v>1001</v>
      </c>
      <c r="BF19" s="435">
        <f t="shared" si="11"/>
        <v>104</v>
      </c>
      <c r="BG19" s="435">
        <f t="shared" si="12"/>
        <v>390</v>
      </c>
      <c r="BH19" s="435">
        <f t="shared" si="13"/>
        <v>17472</v>
      </c>
      <c r="BI19" s="433">
        <f t="shared" si="108"/>
        <v>13419.4</v>
      </c>
      <c r="BJ19" s="433">
        <f t="shared" si="109"/>
        <v>4052.6</v>
      </c>
      <c r="BK19" s="435">
        <f t="shared" si="14"/>
        <v>0</v>
      </c>
      <c r="BL19" s="434">
        <f t="shared" si="15"/>
        <v>107822</v>
      </c>
      <c r="BM19" s="613">
        <f t="shared" si="110"/>
        <v>80900</v>
      </c>
      <c r="BN19" s="433">
        <f t="shared" si="16"/>
        <v>62135.199999999997</v>
      </c>
      <c r="BO19" s="433">
        <f t="shared" si="17"/>
        <v>18764.8</v>
      </c>
      <c r="BP19" s="435">
        <f t="shared" si="111"/>
        <v>286</v>
      </c>
      <c r="BQ19" s="435">
        <f t="shared" si="112"/>
        <v>52</v>
      </c>
      <c r="BR19" s="435">
        <f t="shared" si="113"/>
        <v>3016</v>
      </c>
      <c r="BS19" s="435">
        <f t="shared" si="18"/>
        <v>4823</v>
      </c>
      <c r="BT19" s="34">
        <f t="shared" si="19"/>
        <v>676</v>
      </c>
      <c r="BU19" s="34">
        <f t="shared" si="20"/>
        <v>2782</v>
      </c>
      <c r="BV19" s="34">
        <f t="shared" si="21"/>
        <v>403</v>
      </c>
      <c r="BW19" s="34">
        <f t="shared" si="22"/>
        <v>962</v>
      </c>
      <c r="BX19" s="435">
        <f t="shared" si="23"/>
        <v>8721</v>
      </c>
      <c r="BY19" s="435">
        <f t="shared" si="24"/>
        <v>6604</v>
      </c>
      <c r="BZ19" s="435">
        <f t="shared" si="25"/>
        <v>702</v>
      </c>
      <c r="CA19" s="435">
        <f t="shared" si="26"/>
        <v>1001</v>
      </c>
      <c r="CB19" s="435">
        <f t="shared" si="27"/>
        <v>104</v>
      </c>
      <c r="CC19" s="435">
        <f t="shared" si="28"/>
        <v>390</v>
      </c>
      <c r="CD19" s="435">
        <f t="shared" si="29"/>
        <v>20128</v>
      </c>
      <c r="CE19" s="433">
        <f t="shared" si="114"/>
        <v>15459.3</v>
      </c>
      <c r="CF19" s="433">
        <f t="shared" si="115"/>
        <v>4668.7</v>
      </c>
      <c r="CG19" s="435">
        <f t="shared" si="30"/>
        <v>0</v>
      </c>
      <c r="CH19" s="434">
        <f t="shared" si="31"/>
        <v>126675</v>
      </c>
      <c r="CI19" s="88">
        <f t="shared" si="32"/>
        <v>6223.0769</v>
      </c>
      <c r="CJ19" s="90">
        <f t="shared" si="33"/>
        <v>4779.6307999999999</v>
      </c>
      <c r="CK19" s="90">
        <f t="shared" si="34"/>
        <v>1443.4462000000001</v>
      </c>
      <c r="CL19" s="88">
        <f t="shared" si="35"/>
        <v>22</v>
      </c>
      <c r="CM19" s="88">
        <f t="shared" si="36"/>
        <v>4</v>
      </c>
      <c r="CN19" s="88">
        <f t="shared" si="37"/>
        <v>232</v>
      </c>
      <c r="CO19" s="88">
        <f t="shared" si="38"/>
        <v>371</v>
      </c>
      <c r="CP19" s="88">
        <f t="shared" si="39"/>
        <v>52</v>
      </c>
      <c r="CQ19" s="88">
        <f t="shared" si="40"/>
        <v>214</v>
      </c>
      <c r="CR19" s="88">
        <f t="shared" si="41"/>
        <v>31</v>
      </c>
      <c r="CS19" s="88">
        <f t="shared" si="42"/>
        <v>74</v>
      </c>
      <c r="CT19" s="88">
        <f t="shared" si="43"/>
        <v>670.84619999999995</v>
      </c>
      <c r="CU19" s="88">
        <f t="shared" si="44"/>
        <v>508</v>
      </c>
      <c r="CV19" s="88">
        <f t="shared" si="45"/>
        <v>54</v>
      </c>
      <c r="CW19" s="88">
        <f t="shared" si="46"/>
        <v>77</v>
      </c>
      <c r="CX19" s="88">
        <f t="shared" si="47"/>
        <v>8</v>
      </c>
      <c r="CY19" s="88">
        <f t="shared" si="48"/>
        <v>30</v>
      </c>
      <c r="CZ19" s="88">
        <f t="shared" si="49"/>
        <v>1548.3077000000001</v>
      </c>
      <c r="DA19" s="90">
        <f t="shared" si="50"/>
        <v>1189.1768999999999</v>
      </c>
      <c r="DB19" s="90">
        <f t="shared" si="51"/>
        <v>359.13080000000002</v>
      </c>
      <c r="DC19" s="88">
        <f t="shared" si="52"/>
        <v>0</v>
      </c>
      <c r="DD19" s="88">
        <f t="shared" si="53"/>
        <v>9744.2307999999994</v>
      </c>
      <c r="AUV19" s="699">
        <f t="shared" si="65"/>
        <v>6223.08</v>
      </c>
      <c r="AUW19" s="699">
        <f t="shared" si="66"/>
        <v>4779.63</v>
      </c>
      <c r="AUX19" s="699">
        <f t="shared" si="67"/>
        <v>1443.45</v>
      </c>
      <c r="AUY19" s="699">
        <f t="shared" si="68"/>
        <v>22</v>
      </c>
      <c r="AUZ19" s="699">
        <f t="shared" si="69"/>
        <v>19.07</v>
      </c>
      <c r="AVA19" s="699">
        <f t="shared" si="69"/>
        <v>0.56000000000000005</v>
      </c>
      <c r="AVB19" s="699">
        <f t="shared" si="70"/>
        <v>371</v>
      </c>
      <c r="AVC19" s="699">
        <f t="shared" si="71"/>
        <v>52</v>
      </c>
      <c r="AVD19" s="699">
        <f t="shared" si="72"/>
        <v>214</v>
      </c>
      <c r="AVE19" s="699">
        <f t="shared" si="73"/>
        <v>31</v>
      </c>
      <c r="AVF19" s="699">
        <f t="shared" si="74"/>
        <v>74</v>
      </c>
      <c r="AVG19" s="699">
        <f t="shared" si="75"/>
        <v>670.85</v>
      </c>
      <c r="AVH19" s="699">
        <f t="shared" si="76"/>
        <v>508</v>
      </c>
      <c r="AVI19" s="699">
        <f t="shared" si="77"/>
        <v>54</v>
      </c>
      <c r="AVJ19" s="699">
        <f t="shared" si="78"/>
        <v>77</v>
      </c>
      <c r="AVK19" s="699">
        <f t="shared" si="79"/>
        <v>8</v>
      </c>
      <c r="AVL19" s="699">
        <f t="shared" si="80"/>
        <v>30</v>
      </c>
      <c r="AVM19" s="699">
        <f t="shared" si="81"/>
        <v>1548.31</v>
      </c>
      <c r="AVN19" s="699">
        <f t="shared" si="82"/>
        <v>1189.18</v>
      </c>
      <c r="AVO19" s="699">
        <f t="shared" si="83"/>
        <v>359.13</v>
      </c>
      <c r="AVP19" s="699">
        <f t="shared" si="84"/>
        <v>0</v>
      </c>
      <c r="AVQ19" s="699">
        <f t="shared" si="85"/>
        <v>9744.23</v>
      </c>
    </row>
    <row r="20" spans="1:108 1244:1265" s="436" customFormat="1" ht="30" hidden="1" customHeight="1" x14ac:dyDescent="0.25">
      <c r="A20" s="641">
        <v>1</v>
      </c>
      <c r="B20" s="641">
        <v>1</v>
      </c>
      <c r="C20" s="662" t="s">
        <v>246</v>
      </c>
      <c r="D20" s="2"/>
      <c r="E20" s="431" t="s">
        <v>344</v>
      </c>
      <c r="F20" s="641" t="s">
        <v>31</v>
      </c>
      <c r="G20" s="641">
        <v>1</v>
      </c>
      <c r="H20" s="655" t="s">
        <v>10</v>
      </c>
      <c r="I20" s="641">
        <v>0</v>
      </c>
      <c r="J20" s="431" t="s">
        <v>360</v>
      </c>
      <c r="K20" s="641">
        <v>3</v>
      </c>
      <c r="L20" s="680" t="s">
        <v>349</v>
      </c>
      <c r="M20" s="432" t="s">
        <v>265</v>
      </c>
      <c r="N20" s="431" t="s">
        <v>387</v>
      </c>
      <c r="O20" s="641">
        <v>1</v>
      </c>
      <c r="P20" s="695">
        <v>131</v>
      </c>
      <c r="Q20" s="632">
        <v>131</v>
      </c>
      <c r="R20" s="632">
        <v>131</v>
      </c>
      <c r="S20" s="669">
        <f>SUMIF('Территориальный кк'!$A:$A,'2020'!$B20,'Территориальный кк'!D:D)</f>
        <v>1.1519999999999999</v>
      </c>
      <c r="T20" s="670">
        <f>SUMIF('Территориальный кк'!$A:$A,'2020'!$B20,'Территориальный кк'!E:E)</f>
        <v>2.7269999999999999</v>
      </c>
      <c r="U20" s="433">
        <f>SUMIFS(Нормативы!G:G,Нормативы!$B:$B,$G20,Нормативы!$D:$D,'2020'!$I20,Нормативы!$F:$F,'2020'!$K20)*O20</f>
        <v>64190</v>
      </c>
      <c r="V20" s="433">
        <f t="shared" si="98"/>
        <v>49301.1</v>
      </c>
      <c r="W20" s="433">
        <f t="shared" si="99"/>
        <v>14888.9</v>
      </c>
      <c r="X20" s="433">
        <f>SUMIFS(Нормативы!J:J,Нормативы!$B:$B,$G20,Нормативы!$D:$D,'2020'!$I20,Нормативы!$F:$F,'2020'!$K20)</f>
        <v>8830</v>
      </c>
      <c r="Y20" s="433">
        <f>SUMIFS(Нормативы!K:K,Нормативы!$B:$B,$G20,Нормативы!$D:$D,'2020'!$I20,Нормативы!$F:$F,'2020'!$K20)</f>
        <v>1766</v>
      </c>
      <c r="Z20" s="433">
        <f>SUMIFS(Нормативы!L:L,Нормативы!$B:$B,$G20,Нормативы!$D:$D,'2020'!$I20,Нормативы!$F:$F,'2020'!$K20)</f>
        <v>8110</v>
      </c>
      <c r="AA20" s="433">
        <f t="shared" si="100"/>
        <v>19050</v>
      </c>
      <c r="AB20" s="433">
        <f>SUMIFS(Нормативы!N:N,Нормативы!$B:$B,$G20,Нормативы!$D:$D,'2020'!$I20,Нормативы!$F:$F,'2020'!$K20)*O20</f>
        <v>520</v>
      </c>
      <c r="AC20" s="433">
        <f>SUMIFS(Нормативы!O:O,Нормативы!$B:$B,$G20,Нормативы!$D:$D,'2020'!$I20,Нормативы!$F:$F,'2020'!$K20)</f>
        <v>17290</v>
      </c>
      <c r="AD20" s="433">
        <f>SUMIFS(Нормативы!P:P,Нормативы!$B:$B,$G20,Нормативы!$D:$D,'2020'!$I20,Нормативы!$F:$F,'2020'!$K20)*O20</f>
        <v>360</v>
      </c>
      <c r="AE20" s="433">
        <f>SUMIFS(Нормативы!Q:Q,Нормативы!$B:$B,$G20,Нормативы!$D:$D,'2020'!$I20,Нормативы!$F:$F,'2020'!$K20)</f>
        <v>880</v>
      </c>
      <c r="AF20" s="433">
        <f>SUMIFS(Нормативы!R:R,Нормативы!$B:$B,$G20,Нормативы!$D:$D,'2020'!$I20,Нормативы!$F:$F,'2020'!$K20)</f>
        <v>2680</v>
      </c>
      <c r="AG20" s="433">
        <f>SUMIFS(Нормативы!S:S,Нормативы!$B:$B,$G20,Нормативы!$D:$D,'2020'!$I20,Нормативы!$F:$F,'2020'!$K20)</f>
        <v>5800</v>
      </c>
      <c r="AH20" s="433">
        <f>SUMIFS(Нормативы!T:T,Нормативы!$B:$B,$G20,Нормативы!$D:$D,'2020'!$I20,Нормативы!$F:$F,'2020'!$K20)</f>
        <v>540</v>
      </c>
      <c r="AI20" s="433">
        <f>SUMIFS(Нормативы!U:U,Нормативы!$B:$B,$G20,Нормативы!$D:$D,'2020'!$I20,Нормативы!$F:$F,'2020'!$K20)</f>
        <v>770</v>
      </c>
      <c r="AJ20" s="433">
        <f>SUMIFS(Нормативы!V:V,Нормативы!$B:$B,$G20,Нормативы!$D:$D,'2020'!$I20,Нормативы!$F:$F,'2020'!$K20)</f>
        <v>80</v>
      </c>
      <c r="AK20" s="433">
        <f>SUMIFS(Нормативы!W:W,Нормативы!$B:$B,$G20,Нормативы!$D:$D,'2020'!$I20,Нормативы!$F:$F,'2020'!$K20)</f>
        <v>1050</v>
      </c>
      <c r="AL20" s="433">
        <f>SUMIFS(Нормативы!X:X,Нормативы!$B:$B,$G20,Нормативы!$D:$D,'2020'!$I20,Нормативы!$F:$F,'2020'!$K20)*O20</f>
        <v>16120</v>
      </c>
      <c r="AM20" s="433">
        <f t="shared" si="101"/>
        <v>12381</v>
      </c>
      <c r="AN20" s="433">
        <f t="shared" si="102"/>
        <v>3739</v>
      </c>
      <c r="AO20" s="433">
        <f>SUMIFS(Нормативы!AA:AA,Нормативы!$B:$B,$G20,Нормативы!$D:$D,'2020'!$I20,Нормативы!$F:$F,'2020'!$K20)</f>
        <v>3520</v>
      </c>
      <c r="AP20" s="434">
        <f t="shared" si="103"/>
        <v>130740</v>
      </c>
      <c r="AQ20" s="609">
        <f t="shared" si="104"/>
        <v>8408890</v>
      </c>
      <c r="AR20" s="433">
        <f t="shared" si="105"/>
        <v>6458440.9000000004</v>
      </c>
      <c r="AS20" s="433">
        <f t="shared" si="106"/>
        <v>1950449.1</v>
      </c>
      <c r="AT20" s="435">
        <f t="shared" si="0"/>
        <v>1156730</v>
      </c>
      <c r="AU20" s="435">
        <f t="shared" si="1"/>
        <v>231346</v>
      </c>
      <c r="AV20" s="435">
        <f t="shared" si="2"/>
        <v>1062410</v>
      </c>
      <c r="AW20" s="435">
        <f t="shared" si="3"/>
        <v>2495550</v>
      </c>
      <c r="AX20" s="435">
        <f t="shared" si="4"/>
        <v>68120</v>
      </c>
      <c r="AY20" s="435">
        <f t="shared" si="5"/>
        <v>2264990</v>
      </c>
      <c r="AZ20" s="435">
        <f t="shared" si="6"/>
        <v>47160</v>
      </c>
      <c r="BA20" s="435">
        <f t="shared" si="7"/>
        <v>115280</v>
      </c>
      <c r="BB20" s="435">
        <f t="shared" si="107"/>
        <v>351080</v>
      </c>
      <c r="BC20" s="435">
        <f t="shared" si="8"/>
        <v>759800</v>
      </c>
      <c r="BD20" s="435">
        <f t="shared" si="9"/>
        <v>70740</v>
      </c>
      <c r="BE20" s="435">
        <f t="shared" si="10"/>
        <v>100870</v>
      </c>
      <c r="BF20" s="435">
        <f t="shared" si="11"/>
        <v>10480</v>
      </c>
      <c r="BG20" s="435">
        <f t="shared" si="12"/>
        <v>137550</v>
      </c>
      <c r="BH20" s="435">
        <f t="shared" si="13"/>
        <v>2111720</v>
      </c>
      <c r="BI20" s="433">
        <f t="shared" si="108"/>
        <v>1621904.8</v>
      </c>
      <c r="BJ20" s="433">
        <f t="shared" si="109"/>
        <v>489815.2</v>
      </c>
      <c r="BK20" s="435">
        <f t="shared" si="14"/>
        <v>461120</v>
      </c>
      <c r="BL20" s="434">
        <f t="shared" si="15"/>
        <v>17126940</v>
      </c>
      <c r="BM20" s="613">
        <f t="shared" si="110"/>
        <v>9687041</v>
      </c>
      <c r="BN20" s="433">
        <f t="shared" si="16"/>
        <v>7440123.7000000002</v>
      </c>
      <c r="BO20" s="433">
        <f t="shared" si="17"/>
        <v>2246917.2999999998</v>
      </c>
      <c r="BP20" s="435">
        <f t="shared" si="111"/>
        <v>1156730</v>
      </c>
      <c r="BQ20" s="435">
        <f t="shared" si="112"/>
        <v>231346</v>
      </c>
      <c r="BR20" s="435">
        <f t="shared" si="113"/>
        <v>1062410</v>
      </c>
      <c r="BS20" s="435">
        <f t="shared" si="18"/>
        <v>2495550</v>
      </c>
      <c r="BT20" s="34">
        <f t="shared" si="19"/>
        <v>68120</v>
      </c>
      <c r="BU20" s="34">
        <f t="shared" si="20"/>
        <v>2264990</v>
      </c>
      <c r="BV20" s="34">
        <f t="shared" si="21"/>
        <v>47160</v>
      </c>
      <c r="BW20" s="34">
        <f t="shared" si="22"/>
        <v>115280</v>
      </c>
      <c r="BX20" s="435">
        <f t="shared" si="23"/>
        <v>957395</v>
      </c>
      <c r="BY20" s="435">
        <f t="shared" si="24"/>
        <v>759800</v>
      </c>
      <c r="BZ20" s="435">
        <f t="shared" si="25"/>
        <v>70740</v>
      </c>
      <c r="CA20" s="435">
        <f t="shared" si="26"/>
        <v>100870</v>
      </c>
      <c r="CB20" s="435">
        <f t="shared" si="27"/>
        <v>10480</v>
      </c>
      <c r="CC20" s="435">
        <f t="shared" si="28"/>
        <v>137550</v>
      </c>
      <c r="CD20" s="435">
        <f t="shared" si="29"/>
        <v>2432701</v>
      </c>
      <c r="CE20" s="433">
        <f t="shared" si="114"/>
        <v>1868433.9</v>
      </c>
      <c r="CF20" s="433">
        <f t="shared" si="115"/>
        <v>564267.1</v>
      </c>
      <c r="CG20" s="435">
        <f t="shared" si="30"/>
        <v>461120</v>
      </c>
      <c r="CH20" s="434">
        <f t="shared" si="31"/>
        <v>19332387</v>
      </c>
      <c r="CI20" s="88">
        <f t="shared" si="32"/>
        <v>73946.877900000007</v>
      </c>
      <c r="CJ20" s="90">
        <f t="shared" si="33"/>
        <v>56794.837399999997</v>
      </c>
      <c r="CK20" s="90">
        <f t="shared" si="34"/>
        <v>17152.040499999999</v>
      </c>
      <c r="CL20" s="88">
        <f t="shared" si="35"/>
        <v>8830</v>
      </c>
      <c r="CM20" s="88">
        <f t="shared" si="36"/>
        <v>1766</v>
      </c>
      <c r="CN20" s="88">
        <f t="shared" si="37"/>
        <v>8110</v>
      </c>
      <c r="CO20" s="88">
        <f t="shared" si="38"/>
        <v>19050</v>
      </c>
      <c r="CP20" s="88">
        <f t="shared" si="39"/>
        <v>520</v>
      </c>
      <c r="CQ20" s="88">
        <f t="shared" si="40"/>
        <v>17290</v>
      </c>
      <c r="CR20" s="88">
        <f t="shared" si="41"/>
        <v>360</v>
      </c>
      <c r="CS20" s="88">
        <f t="shared" si="42"/>
        <v>880</v>
      </c>
      <c r="CT20" s="88">
        <f t="shared" si="43"/>
        <v>7308.3588</v>
      </c>
      <c r="CU20" s="88">
        <f t="shared" si="44"/>
        <v>5800</v>
      </c>
      <c r="CV20" s="88">
        <f t="shared" si="45"/>
        <v>540</v>
      </c>
      <c r="CW20" s="88">
        <f t="shared" si="46"/>
        <v>770</v>
      </c>
      <c r="CX20" s="88">
        <f t="shared" si="47"/>
        <v>80</v>
      </c>
      <c r="CY20" s="88">
        <f t="shared" si="48"/>
        <v>1050</v>
      </c>
      <c r="CZ20" s="88">
        <f t="shared" si="49"/>
        <v>18570.2366</v>
      </c>
      <c r="DA20" s="90">
        <f t="shared" si="50"/>
        <v>14262.8542</v>
      </c>
      <c r="DB20" s="90">
        <f t="shared" si="51"/>
        <v>4307.3824000000004</v>
      </c>
      <c r="DC20" s="88">
        <f t="shared" si="52"/>
        <v>3520</v>
      </c>
      <c r="DD20" s="88">
        <f t="shared" si="53"/>
        <v>147575.47330000001</v>
      </c>
      <c r="AUV20" s="699">
        <f t="shared" si="65"/>
        <v>73946.880000000005</v>
      </c>
      <c r="AUW20" s="699">
        <f t="shared" si="66"/>
        <v>56794.84</v>
      </c>
      <c r="AUX20" s="699">
        <f t="shared" si="67"/>
        <v>17152.04</v>
      </c>
      <c r="AUY20" s="699">
        <f t="shared" si="68"/>
        <v>8830</v>
      </c>
      <c r="AUZ20" s="699">
        <f t="shared" si="69"/>
        <v>84835.35</v>
      </c>
      <c r="AVA20" s="699">
        <f t="shared" si="69"/>
        <v>16.55</v>
      </c>
      <c r="AVB20" s="699">
        <f t="shared" si="70"/>
        <v>19050</v>
      </c>
      <c r="AVC20" s="699">
        <f t="shared" si="71"/>
        <v>520</v>
      </c>
      <c r="AVD20" s="699">
        <f t="shared" si="72"/>
        <v>17290</v>
      </c>
      <c r="AVE20" s="699">
        <f t="shared" si="73"/>
        <v>360</v>
      </c>
      <c r="AVF20" s="699">
        <f t="shared" si="74"/>
        <v>880</v>
      </c>
      <c r="AVG20" s="699">
        <f t="shared" si="75"/>
        <v>7308.36</v>
      </c>
      <c r="AVH20" s="699">
        <f t="shared" si="76"/>
        <v>5800</v>
      </c>
      <c r="AVI20" s="699">
        <f t="shared" si="77"/>
        <v>540</v>
      </c>
      <c r="AVJ20" s="699">
        <f t="shared" si="78"/>
        <v>770</v>
      </c>
      <c r="AVK20" s="699">
        <f t="shared" si="79"/>
        <v>80</v>
      </c>
      <c r="AVL20" s="699">
        <f t="shared" si="80"/>
        <v>1050</v>
      </c>
      <c r="AVM20" s="699">
        <f t="shared" si="81"/>
        <v>18570.240000000002</v>
      </c>
      <c r="AVN20" s="699">
        <f t="shared" si="82"/>
        <v>14262.86</v>
      </c>
      <c r="AVO20" s="699">
        <f t="shared" si="83"/>
        <v>4307.38</v>
      </c>
      <c r="AVP20" s="699">
        <f t="shared" si="84"/>
        <v>3520</v>
      </c>
      <c r="AVQ20" s="699">
        <f t="shared" si="85"/>
        <v>147575.47</v>
      </c>
    </row>
    <row r="21" spans="1:108 1244:1265" s="436" customFormat="1" ht="30" hidden="1" customHeight="1" x14ac:dyDescent="0.25">
      <c r="A21" s="641">
        <v>1</v>
      </c>
      <c r="B21" s="641">
        <v>1</v>
      </c>
      <c r="C21" s="662" t="s">
        <v>246</v>
      </c>
      <c r="D21" s="2"/>
      <c r="E21" s="431" t="s">
        <v>344</v>
      </c>
      <c r="F21" s="641" t="s">
        <v>31</v>
      </c>
      <c r="G21" s="641">
        <v>1</v>
      </c>
      <c r="H21" s="655" t="s">
        <v>8</v>
      </c>
      <c r="I21" s="641">
        <v>3</v>
      </c>
      <c r="J21" s="431" t="s">
        <v>360</v>
      </c>
      <c r="K21" s="641">
        <v>3</v>
      </c>
      <c r="L21" s="680" t="s">
        <v>349</v>
      </c>
      <c r="M21" s="432" t="s">
        <v>266</v>
      </c>
      <c r="N21" s="431" t="s">
        <v>387</v>
      </c>
      <c r="O21" s="641">
        <v>1</v>
      </c>
      <c r="P21" s="695">
        <v>40</v>
      </c>
      <c r="Q21" s="632">
        <v>40</v>
      </c>
      <c r="R21" s="632">
        <v>40</v>
      </c>
      <c r="S21" s="669">
        <f>SUMIF('Территориальный кк'!$A:$A,'2020'!$B21,'Территориальный кк'!D:D)</f>
        <v>1.1519999999999999</v>
      </c>
      <c r="T21" s="670">
        <f>SUMIF('Территориальный кк'!$A:$A,'2020'!$B21,'Территориальный кк'!E:E)</f>
        <v>2.7269999999999999</v>
      </c>
      <c r="U21" s="433">
        <f>SUMIFS(Нормативы!G:G,Нормативы!$B:$B,$G21,Нормативы!$D:$D,'2020'!$I21,Нормативы!$F:$F,'2020'!$K21)*O21</f>
        <v>6419</v>
      </c>
      <c r="V21" s="433">
        <f t="shared" si="98"/>
        <v>4930.1000000000004</v>
      </c>
      <c r="W21" s="433">
        <f t="shared" si="99"/>
        <v>1488.9</v>
      </c>
      <c r="X21" s="433">
        <f>SUMIFS(Нормативы!J:J,Нормативы!$B:$B,$G21,Нормативы!$D:$D,'2020'!$I21,Нормативы!$F:$F,'2020'!$K21)</f>
        <v>883</v>
      </c>
      <c r="Y21" s="433">
        <f>SUMIFS(Нормативы!K:K,Нормативы!$B:$B,$G21,Нормативы!$D:$D,'2020'!$I21,Нормативы!$F:$F,'2020'!$K21)</f>
        <v>177</v>
      </c>
      <c r="Z21" s="433">
        <f>SUMIFS(Нормативы!L:L,Нормативы!$B:$B,$G21,Нормативы!$D:$D,'2020'!$I21,Нормативы!$F:$F,'2020'!$K21)</f>
        <v>811</v>
      </c>
      <c r="AA21" s="433">
        <f t="shared" si="100"/>
        <v>1905</v>
      </c>
      <c r="AB21" s="433">
        <f>SUMIFS(Нормативы!N:N,Нормативы!$B:$B,$G21,Нормативы!$D:$D,'2020'!$I21,Нормативы!$F:$F,'2020'!$K21)*O21</f>
        <v>52</v>
      </c>
      <c r="AC21" s="433">
        <f>SUMIFS(Нормативы!O:O,Нормативы!$B:$B,$G21,Нормативы!$D:$D,'2020'!$I21,Нормативы!$F:$F,'2020'!$K21)</f>
        <v>1729</v>
      </c>
      <c r="AD21" s="433">
        <f>SUMIFS(Нормативы!P:P,Нормативы!$B:$B,$G21,Нормативы!$D:$D,'2020'!$I21,Нормативы!$F:$F,'2020'!$K21)*O21</f>
        <v>36</v>
      </c>
      <c r="AE21" s="433">
        <f>SUMIFS(Нормативы!Q:Q,Нормативы!$B:$B,$G21,Нормативы!$D:$D,'2020'!$I21,Нормативы!$F:$F,'2020'!$K21)</f>
        <v>88</v>
      </c>
      <c r="AF21" s="433">
        <f>SUMIFS(Нормативы!R:R,Нормативы!$B:$B,$G21,Нормативы!$D:$D,'2020'!$I21,Нормативы!$F:$F,'2020'!$K21)</f>
        <v>268</v>
      </c>
      <c r="AG21" s="433">
        <f>SUMIFS(Нормативы!S:S,Нормативы!$B:$B,$G21,Нормативы!$D:$D,'2020'!$I21,Нормативы!$F:$F,'2020'!$K21)</f>
        <v>580</v>
      </c>
      <c r="AH21" s="433">
        <f>SUMIFS(Нормативы!T:T,Нормативы!$B:$B,$G21,Нормативы!$D:$D,'2020'!$I21,Нормативы!$F:$F,'2020'!$K21)</f>
        <v>54</v>
      </c>
      <c r="AI21" s="433">
        <f>SUMIFS(Нормативы!U:U,Нормативы!$B:$B,$G21,Нормативы!$D:$D,'2020'!$I21,Нормативы!$F:$F,'2020'!$K21)</f>
        <v>77</v>
      </c>
      <c r="AJ21" s="433">
        <f>SUMIFS(Нормативы!V:V,Нормативы!$B:$B,$G21,Нормативы!$D:$D,'2020'!$I21,Нормативы!$F:$F,'2020'!$K21)</f>
        <v>8</v>
      </c>
      <c r="AK21" s="433">
        <f>SUMIFS(Нормативы!W:W,Нормативы!$B:$B,$G21,Нормативы!$D:$D,'2020'!$I21,Нормативы!$F:$F,'2020'!$K21)</f>
        <v>105</v>
      </c>
      <c r="AL21" s="433">
        <f>SUMIFS(Нормативы!X:X,Нормативы!$B:$B,$G21,Нормативы!$D:$D,'2020'!$I21,Нормативы!$F:$F,'2020'!$K21)*O21</f>
        <v>1612</v>
      </c>
      <c r="AM21" s="433">
        <f t="shared" si="101"/>
        <v>1238.0999999999999</v>
      </c>
      <c r="AN21" s="433">
        <f t="shared" si="102"/>
        <v>373.9</v>
      </c>
      <c r="AO21" s="433">
        <f>SUMIFS(Нормативы!AA:AA,Нормативы!$B:$B,$G21,Нормативы!$D:$D,'2020'!$I21,Нормативы!$F:$F,'2020'!$K21)</f>
        <v>0</v>
      </c>
      <c r="AP21" s="434">
        <f t="shared" si="103"/>
        <v>12722</v>
      </c>
      <c r="AQ21" s="609">
        <f t="shared" si="104"/>
        <v>256760</v>
      </c>
      <c r="AR21" s="433">
        <f t="shared" si="105"/>
        <v>197204.3</v>
      </c>
      <c r="AS21" s="433">
        <f t="shared" si="106"/>
        <v>59555.7</v>
      </c>
      <c r="AT21" s="435">
        <f t="shared" si="0"/>
        <v>35320</v>
      </c>
      <c r="AU21" s="435">
        <f t="shared" si="1"/>
        <v>7080</v>
      </c>
      <c r="AV21" s="435">
        <f t="shared" si="2"/>
        <v>32440</v>
      </c>
      <c r="AW21" s="435">
        <f t="shared" si="3"/>
        <v>76200</v>
      </c>
      <c r="AX21" s="435">
        <f t="shared" si="4"/>
        <v>2080</v>
      </c>
      <c r="AY21" s="435">
        <f t="shared" si="5"/>
        <v>69160</v>
      </c>
      <c r="AZ21" s="435">
        <f t="shared" si="6"/>
        <v>1440</v>
      </c>
      <c r="BA21" s="435">
        <f t="shared" si="7"/>
        <v>3520</v>
      </c>
      <c r="BB21" s="435">
        <f t="shared" si="107"/>
        <v>10720</v>
      </c>
      <c r="BC21" s="435">
        <f t="shared" si="8"/>
        <v>23200</v>
      </c>
      <c r="BD21" s="435">
        <f t="shared" si="9"/>
        <v>2160</v>
      </c>
      <c r="BE21" s="435">
        <f t="shared" si="10"/>
        <v>3080</v>
      </c>
      <c r="BF21" s="435">
        <f t="shared" si="11"/>
        <v>320</v>
      </c>
      <c r="BG21" s="435">
        <f t="shared" si="12"/>
        <v>4200</v>
      </c>
      <c r="BH21" s="435">
        <f t="shared" si="13"/>
        <v>64480</v>
      </c>
      <c r="BI21" s="433">
        <f t="shared" si="108"/>
        <v>49523.8</v>
      </c>
      <c r="BJ21" s="433">
        <f t="shared" si="109"/>
        <v>14956.2</v>
      </c>
      <c r="BK21" s="435">
        <f t="shared" si="14"/>
        <v>0</v>
      </c>
      <c r="BL21" s="434">
        <f t="shared" si="15"/>
        <v>508880</v>
      </c>
      <c r="BM21" s="613">
        <f t="shared" si="110"/>
        <v>295788</v>
      </c>
      <c r="BN21" s="433">
        <f t="shared" si="16"/>
        <v>227179.7</v>
      </c>
      <c r="BO21" s="433">
        <f t="shared" si="17"/>
        <v>68608.3</v>
      </c>
      <c r="BP21" s="435">
        <f t="shared" si="111"/>
        <v>35320</v>
      </c>
      <c r="BQ21" s="435">
        <f t="shared" si="112"/>
        <v>7080</v>
      </c>
      <c r="BR21" s="435">
        <f t="shared" si="113"/>
        <v>32440</v>
      </c>
      <c r="BS21" s="435">
        <f t="shared" si="18"/>
        <v>76200</v>
      </c>
      <c r="BT21" s="34">
        <f t="shared" si="19"/>
        <v>2080</v>
      </c>
      <c r="BU21" s="34">
        <f t="shared" si="20"/>
        <v>69160</v>
      </c>
      <c r="BV21" s="34">
        <f t="shared" si="21"/>
        <v>1440</v>
      </c>
      <c r="BW21" s="34">
        <f t="shared" si="22"/>
        <v>3520</v>
      </c>
      <c r="BX21" s="435">
        <f t="shared" si="23"/>
        <v>29233</v>
      </c>
      <c r="BY21" s="435">
        <f t="shared" si="24"/>
        <v>23200</v>
      </c>
      <c r="BZ21" s="435">
        <f t="shared" si="25"/>
        <v>2160</v>
      </c>
      <c r="CA21" s="435">
        <f t="shared" si="26"/>
        <v>3080</v>
      </c>
      <c r="CB21" s="435">
        <f t="shared" si="27"/>
        <v>320</v>
      </c>
      <c r="CC21" s="435">
        <f t="shared" si="28"/>
        <v>4200</v>
      </c>
      <c r="CD21" s="435">
        <f t="shared" si="29"/>
        <v>74281</v>
      </c>
      <c r="CE21" s="433">
        <f t="shared" si="114"/>
        <v>57051.5</v>
      </c>
      <c r="CF21" s="433">
        <f t="shared" si="115"/>
        <v>17229.5</v>
      </c>
      <c r="CG21" s="435">
        <f t="shared" si="30"/>
        <v>0</v>
      </c>
      <c r="CH21" s="434">
        <f t="shared" si="31"/>
        <v>576222</v>
      </c>
      <c r="CI21" s="88">
        <f t="shared" si="32"/>
        <v>7394.7</v>
      </c>
      <c r="CJ21" s="90">
        <f t="shared" si="33"/>
        <v>5679.4925000000003</v>
      </c>
      <c r="CK21" s="90">
        <f t="shared" si="34"/>
        <v>1715.2075</v>
      </c>
      <c r="CL21" s="88">
        <f t="shared" si="35"/>
        <v>883</v>
      </c>
      <c r="CM21" s="88">
        <f t="shared" si="36"/>
        <v>177</v>
      </c>
      <c r="CN21" s="88">
        <f t="shared" si="37"/>
        <v>811</v>
      </c>
      <c r="CO21" s="88">
        <f t="shared" si="38"/>
        <v>1905</v>
      </c>
      <c r="CP21" s="88">
        <f t="shared" si="39"/>
        <v>52</v>
      </c>
      <c r="CQ21" s="88">
        <f t="shared" si="40"/>
        <v>1729</v>
      </c>
      <c r="CR21" s="88">
        <f t="shared" si="41"/>
        <v>36</v>
      </c>
      <c r="CS21" s="88">
        <f t="shared" si="42"/>
        <v>88</v>
      </c>
      <c r="CT21" s="88">
        <f t="shared" si="43"/>
        <v>730.82500000000005</v>
      </c>
      <c r="CU21" s="88">
        <f t="shared" si="44"/>
        <v>580</v>
      </c>
      <c r="CV21" s="88">
        <f t="shared" si="45"/>
        <v>54</v>
      </c>
      <c r="CW21" s="88">
        <f t="shared" si="46"/>
        <v>77</v>
      </c>
      <c r="CX21" s="88">
        <f t="shared" si="47"/>
        <v>8</v>
      </c>
      <c r="CY21" s="88">
        <f t="shared" si="48"/>
        <v>105</v>
      </c>
      <c r="CZ21" s="88">
        <f t="shared" si="49"/>
        <v>1857.0250000000001</v>
      </c>
      <c r="DA21" s="90">
        <f t="shared" si="50"/>
        <v>1426.2874999999999</v>
      </c>
      <c r="DB21" s="90">
        <f t="shared" si="51"/>
        <v>430.73750000000001</v>
      </c>
      <c r="DC21" s="88">
        <f t="shared" si="52"/>
        <v>0</v>
      </c>
      <c r="DD21" s="88">
        <f t="shared" si="53"/>
        <v>14405.55</v>
      </c>
      <c r="AUV21" s="699">
        <f t="shared" si="65"/>
        <v>7394.7</v>
      </c>
      <c r="AUW21" s="699">
        <f t="shared" si="66"/>
        <v>5679.49</v>
      </c>
      <c r="AUX21" s="699">
        <f t="shared" si="67"/>
        <v>1715.21</v>
      </c>
      <c r="AUY21" s="699">
        <f t="shared" si="68"/>
        <v>883</v>
      </c>
      <c r="AUZ21" s="699">
        <f t="shared" ref="AUY21:AVB84" si="204">BQ21/T21</f>
        <v>2596.2600000000002</v>
      </c>
      <c r="AVA21" s="699">
        <f t="shared" si="204"/>
        <v>5.05</v>
      </c>
      <c r="AVB21" s="699">
        <f t="shared" si="70"/>
        <v>1905</v>
      </c>
      <c r="AVC21" s="699">
        <f t="shared" si="71"/>
        <v>52</v>
      </c>
      <c r="AVD21" s="699">
        <f t="shared" si="72"/>
        <v>1729</v>
      </c>
      <c r="AVE21" s="699">
        <f t="shared" si="73"/>
        <v>36</v>
      </c>
      <c r="AVF21" s="699">
        <f t="shared" si="74"/>
        <v>88</v>
      </c>
      <c r="AVG21" s="699">
        <f t="shared" si="75"/>
        <v>730.83</v>
      </c>
      <c r="AVH21" s="699">
        <f t="shared" si="76"/>
        <v>580</v>
      </c>
      <c r="AVI21" s="699">
        <f t="shared" si="77"/>
        <v>54</v>
      </c>
      <c r="AVJ21" s="699">
        <f t="shared" si="78"/>
        <v>77</v>
      </c>
      <c r="AVK21" s="699">
        <f t="shared" si="79"/>
        <v>8</v>
      </c>
      <c r="AVL21" s="699">
        <f t="shared" si="80"/>
        <v>105</v>
      </c>
      <c r="AVM21" s="699">
        <f t="shared" si="81"/>
        <v>1857.03</v>
      </c>
      <c r="AVN21" s="699">
        <f t="shared" si="82"/>
        <v>1426.29</v>
      </c>
      <c r="AVO21" s="699">
        <f t="shared" si="83"/>
        <v>430.74</v>
      </c>
      <c r="AVP21" s="699">
        <f t="shared" si="84"/>
        <v>0</v>
      </c>
      <c r="AVQ21" s="699">
        <f t="shared" si="85"/>
        <v>14405.55</v>
      </c>
    </row>
    <row r="22" spans="1:108 1244:1265" s="436" customFormat="1" ht="30" hidden="1" customHeight="1" x14ac:dyDescent="0.25">
      <c r="A22" s="641">
        <v>1</v>
      </c>
      <c r="B22" s="641">
        <v>1</v>
      </c>
      <c r="C22" s="662" t="s">
        <v>246</v>
      </c>
      <c r="D22" s="2"/>
      <c r="E22" s="431" t="s">
        <v>345</v>
      </c>
      <c r="F22" s="641" t="s">
        <v>38</v>
      </c>
      <c r="G22" s="641">
        <v>2</v>
      </c>
      <c r="H22" s="655" t="s">
        <v>10</v>
      </c>
      <c r="I22" s="641">
        <v>0</v>
      </c>
      <c r="J22" s="431" t="s">
        <v>361</v>
      </c>
      <c r="K22" s="641">
        <v>3</v>
      </c>
      <c r="L22" s="680" t="s">
        <v>350</v>
      </c>
      <c r="M22" s="432" t="s">
        <v>267</v>
      </c>
      <c r="N22" s="431" t="s">
        <v>387</v>
      </c>
      <c r="O22" s="641">
        <v>1</v>
      </c>
      <c r="P22" s="695">
        <v>10</v>
      </c>
      <c r="Q22" s="632">
        <v>10</v>
      </c>
      <c r="R22" s="632">
        <v>10</v>
      </c>
      <c r="S22" s="669">
        <f>SUMIF('Территориальный кк'!$A:$A,'2020'!$B22,'Территориальный кк'!D:D)</f>
        <v>1.1519999999999999</v>
      </c>
      <c r="T22" s="670">
        <f>SUMIF('Территориальный кк'!$A:$A,'2020'!$B22,'Территориальный кк'!E:E)</f>
        <v>2.7269999999999999</v>
      </c>
      <c r="U22" s="433">
        <f>SUMIFS(Нормативы!G:G,Нормативы!$B:$B,$G22,Нормативы!$D:$D,'2020'!$I22,Нормативы!$F:$F,'2020'!$K22)*O22</f>
        <v>70600</v>
      </c>
      <c r="V22" s="433">
        <f t="shared" si="98"/>
        <v>54224.3</v>
      </c>
      <c r="W22" s="433">
        <f t="shared" si="99"/>
        <v>16375.7</v>
      </c>
      <c r="X22" s="433">
        <f>SUMIFS(Нормативы!J:J,Нормативы!$B:$B,$G22,Нормативы!$D:$D,'2020'!$I22,Нормативы!$F:$F,'2020'!$K22)</f>
        <v>8860</v>
      </c>
      <c r="Y22" s="433">
        <f>SUMIFS(Нормативы!K:K,Нормативы!$B:$B,$G22,Нормативы!$D:$D,'2020'!$I22,Нормативы!$F:$F,'2020'!$K22)</f>
        <v>0</v>
      </c>
      <c r="Z22" s="433">
        <f>SUMIFS(Нормативы!L:L,Нормативы!$B:$B,$G22,Нормативы!$D:$D,'2020'!$I22,Нормативы!$F:$F,'2020'!$K22)</f>
        <v>8110</v>
      </c>
      <c r="AA22" s="433">
        <f t="shared" si="100"/>
        <v>21610</v>
      </c>
      <c r="AB22" s="433">
        <f>SUMIFS(Нормативы!N:N,Нормативы!$B:$B,$G22,Нормативы!$D:$D,'2020'!$I22,Нормативы!$F:$F,'2020'!$K22)*O22</f>
        <v>520</v>
      </c>
      <c r="AC22" s="433">
        <f>SUMIFS(Нормативы!O:O,Нормативы!$B:$B,$G22,Нормативы!$D:$D,'2020'!$I22,Нормативы!$F:$F,'2020'!$K22)</f>
        <v>19720</v>
      </c>
      <c r="AD22" s="433">
        <f>SUMIFS(Нормативы!P:P,Нормативы!$B:$B,$G22,Нормативы!$D:$D,'2020'!$I22,Нормативы!$F:$F,'2020'!$K22)*O22</f>
        <v>400</v>
      </c>
      <c r="AE22" s="433">
        <f>SUMIFS(Нормативы!Q:Q,Нормативы!$B:$B,$G22,Нормативы!$D:$D,'2020'!$I22,Нормативы!$F:$F,'2020'!$K22)</f>
        <v>970</v>
      </c>
      <c r="AF22" s="433">
        <f>SUMIFS(Нормативы!R:R,Нормативы!$B:$B,$G22,Нормативы!$D:$D,'2020'!$I22,Нормативы!$F:$F,'2020'!$K22)</f>
        <v>2680</v>
      </c>
      <c r="AG22" s="433">
        <f>SUMIFS(Нормативы!S:S,Нормативы!$B:$B,$G22,Нормативы!$D:$D,'2020'!$I22,Нормативы!$F:$F,'2020'!$K22)</f>
        <v>5800</v>
      </c>
      <c r="AH22" s="433">
        <f>SUMIFS(Нормативы!T:T,Нормативы!$B:$B,$G22,Нормативы!$D:$D,'2020'!$I22,Нормативы!$F:$F,'2020'!$K22)</f>
        <v>540</v>
      </c>
      <c r="AI22" s="433">
        <f>SUMIFS(Нормативы!U:U,Нормативы!$B:$B,$G22,Нормативы!$D:$D,'2020'!$I22,Нормативы!$F:$F,'2020'!$K22)</f>
        <v>770</v>
      </c>
      <c r="AJ22" s="433">
        <f>SUMIFS(Нормативы!V:V,Нормативы!$B:$B,$G22,Нормативы!$D:$D,'2020'!$I22,Нормативы!$F:$F,'2020'!$K22)</f>
        <v>80</v>
      </c>
      <c r="AK22" s="433">
        <f>SUMIFS(Нормативы!W:W,Нормативы!$B:$B,$G22,Нормативы!$D:$D,'2020'!$I22,Нормативы!$F:$F,'2020'!$K22)</f>
        <v>330</v>
      </c>
      <c r="AL22" s="433">
        <f>SUMIFS(Нормативы!X:X,Нормативы!$B:$B,$G22,Нормативы!$D:$D,'2020'!$I22,Нормативы!$F:$F,'2020'!$K22)*O22</f>
        <v>16120</v>
      </c>
      <c r="AM22" s="433">
        <f t="shared" si="101"/>
        <v>12381</v>
      </c>
      <c r="AN22" s="433">
        <f t="shared" si="102"/>
        <v>3739</v>
      </c>
      <c r="AO22" s="433">
        <f>SUMIFS(Нормативы!AA:AA,Нормативы!$B:$B,$G22,Нормативы!$D:$D,'2020'!$I22,Нормативы!$F:$F,'2020'!$K22)</f>
        <v>3520</v>
      </c>
      <c r="AP22" s="434">
        <f t="shared" si="103"/>
        <v>139020</v>
      </c>
      <c r="AQ22" s="609">
        <f t="shared" si="104"/>
        <v>706000</v>
      </c>
      <c r="AR22" s="433">
        <f t="shared" si="105"/>
        <v>542242.69999999995</v>
      </c>
      <c r="AS22" s="433">
        <f t="shared" si="106"/>
        <v>163757.29999999999</v>
      </c>
      <c r="AT22" s="435">
        <f t="shared" si="0"/>
        <v>88600</v>
      </c>
      <c r="AU22" s="435">
        <f t="shared" si="1"/>
        <v>0</v>
      </c>
      <c r="AV22" s="435">
        <f t="shared" si="2"/>
        <v>81100</v>
      </c>
      <c r="AW22" s="435">
        <f t="shared" si="3"/>
        <v>216100</v>
      </c>
      <c r="AX22" s="435">
        <f t="shared" si="4"/>
        <v>5200</v>
      </c>
      <c r="AY22" s="435">
        <f t="shared" si="5"/>
        <v>197200</v>
      </c>
      <c r="AZ22" s="435">
        <f t="shared" si="6"/>
        <v>4000</v>
      </c>
      <c r="BA22" s="435">
        <f t="shared" si="7"/>
        <v>9700</v>
      </c>
      <c r="BB22" s="435">
        <f t="shared" si="107"/>
        <v>26800</v>
      </c>
      <c r="BC22" s="435">
        <f t="shared" si="8"/>
        <v>58000</v>
      </c>
      <c r="BD22" s="435">
        <f t="shared" si="9"/>
        <v>5400</v>
      </c>
      <c r="BE22" s="435">
        <f t="shared" si="10"/>
        <v>7700</v>
      </c>
      <c r="BF22" s="435">
        <f t="shared" si="11"/>
        <v>800</v>
      </c>
      <c r="BG22" s="435">
        <f t="shared" si="12"/>
        <v>3300</v>
      </c>
      <c r="BH22" s="435">
        <f t="shared" si="13"/>
        <v>161200</v>
      </c>
      <c r="BI22" s="433">
        <f t="shared" si="108"/>
        <v>123809.5</v>
      </c>
      <c r="BJ22" s="433">
        <f t="shared" si="109"/>
        <v>37390.5</v>
      </c>
      <c r="BK22" s="435">
        <f t="shared" si="14"/>
        <v>35200</v>
      </c>
      <c r="BL22" s="434">
        <f t="shared" si="15"/>
        <v>1390200</v>
      </c>
      <c r="BM22" s="613">
        <f t="shared" si="110"/>
        <v>813312</v>
      </c>
      <c r="BN22" s="433">
        <f t="shared" si="16"/>
        <v>624663.6</v>
      </c>
      <c r="BO22" s="433">
        <f t="shared" si="17"/>
        <v>188648.4</v>
      </c>
      <c r="BP22" s="435">
        <f t="shared" si="111"/>
        <v>88600</v>
      </c>
      <c r="BQ22" s="435">
        <f t="shared" si="112"/>
        <v>0</v>
      </c>
      <c r="BR22" s="435">
        <f t="shared" si="113"/>
        <v>81100</v>
      </c>
      <c r="BS22" s="435">
        <f t="shared" si="18"/>
        <v>216100</v>
      </c>
      <c r="BT22" s="34">
        <f t="shared" si="19"/>
        <v>5200</v>
      </c>
      <c r="BU22" s="34">
        <f t="shared" si="20"/>
        <v>197200</v>
      </c>
      <c r="BV22" s="34">
        <f t="shared" si="21"/>
        <v>4000</v>
      </c>
      <c r="BW22" s="34">
        <f t="shared" si="22"/>
        <v>9700</v>
      </c>
      <c r="BX22" s="435">
        <f t="shared" si="23"/>
        <v>73084</v>
      </c>
      <c r="BY22" s="435">
        <f t="shared" si="24"/>
        <v>58000</v>
      </c>
      <c r="BZ22" s="435">
        <f t="shared" si="25"/>
        <v>5400</v>
      </c>
      <c r="CA22" s="435">
        <f t="shared" si="26"/>
        <v>7700</v>
      </c>
      <c r="CB22" s="435">
        <f t="shared" si="27"/>
        <v>800</v>
      </c>
      <c r="CC22" s="435">
        <f t="shared" si="28"/>
        <v>3300</v>
      </c>
      <c r="CD22" s="435">
        <f t="shared" si="29"/>
        <v>185702</v>
      </c>
      <c r="CE22" s="433">
        <f t="shared" si="114"/>
        <v>142628.29999999999</v>
      </c>
      <c r="CF22" s="433">
        <f t="shared" si="115"/>
        <v>43073.7</v>
      </c>
      <c r="CG22" s="435">
        <f t="shared" si="30"/>
        <v>35200</v>
      </c>
      <c r="CH22" s="434">
        <f t="shared" si="31"/>
        <v>1568298</v>
      </c>
      <c r="CI22" s="88">
        <f t="shared" si="32"/>
        <v>81331.199999999997</v>
      </c>
      <c r="CJ22" s="90">
        <f t="shared" si="33"/>
        <v>62466.36</v>
      </c>
      <c r="CK22" s="90">
        <f t="shared" si="34"/>
        <v>18864.84</v>
      </c>
      <c r="CL22" s="88">
        <f t="shared" si="35"/>
        <v>8860</v>
      </c>
      <c r="CM22" s="88">
        <f t="shared" si="36"/>
        <v>0</v>
      </c>
      <c r="CN22" s="88">
        <f t="shared" si="37"/>
        <v>8110</v>
      </c>
      <c r="CO22" s="88">
        <f t="shared" si="38"/>
        <v>21610</v>
      </c>
      <c r="CP22" s="88">
        <f t="shared" si="39"/>
        <v>520</v>
      </c>
      <c r="CQ22" s="88">
        <f t="shared" si="40"/>
        <v>19720</v>
      </c>
      <c r="CR22" s="88">
        <f t="shared" si="41"/>
        <v>400</v>
      </c>
      <c r="CS22" s="88">
        <f t="shared" si="42"/>
        <v>970</v>
      </c>
      <c r="CT22" s="88">
        <f t="shared" si="43"/>
        <v>7308.4</v>
      </c>
      <c r="CU22" s="88">
        <f t="shared" si="44"/>
        <v>5800</v>
      </c>
      <c r="CV22" s="88">
        <f t="shared" si="45"/>
        <v>540</v>
      </c>
      <c r="CW22" s="88">
        <f t="shared" si="46"/>
        <v>770</v>
      </c>
      <c r="CX22" s="88">
        <f t="shared" si="47"/>
        <v>80</v>
      </c>
      <c r="CY22" s="88">
        <f t="shared" si="48"/>
        <v>330</v>
      </c>
      <c r="CZ22" s="88">
        <f t="shared" si="49"/>
        <v>18570.2</v>
      </c>
      <c r="DA22" s="90">
        <f t="shared" si="50"/>
        <v>14262.83</v>
      </c>
      <c r="DB22" s="90">
        <f t="shared" si="51"/>
        <v>4307.37</v>
      </c>
      <c r="DC22" s="88">
        <f t="shared" si="52"/>
        <v>3520</v>
      </c>
      <c r="DD22" s="88">
        <f t="shared" si="53"/>
        <v>156829.79999999999</v>
      </c>
      <c r="AUV22" s="699">
        <f t="shared" si="65"/>
        <v>81331.199999999997</v>
      </c>
      <c r="AUW22" s="699">
        <f t="shared" si="66"/>
        <v>62466.36</v>
      </c>
      <c r="AUX22" s="699">
        <f t="shared" si="67"/>
        <v>18864.84</v>
      </c>
      <c r="AUY22" s="699">
        <f t="shared" si="68"/>
        <v>8860</v>
      </c>
      <c r="AUZ22" s="699">
        <f t="shared" si="204"/>
        <v>0</v>
      </c>
      <c r="AVA22" s="699">
        <f t="shared" si="204"/>
        <v>1.1499999999999999</v>
      </c>
      <c r="AVB22" s="699">
        <f t="shared" si="70"/>
        <v>21610</v>
      </c>
      <c r="AVC22" s="699">
        <f t="shared" si="71"/>
        <v>520</v>
      </c>
      <c r="AVD22" s="699">
        <f t="shared" si="72"/>
        <v>19720</v>
      </c>
      <c r="AVE22" s="699">
        <f t="shared" si="73"/>
        <v>400</v>
      </c>
      <c r="AVF22" s="699">
        <f t="shared" si="74"/>
        <v>970</v>
      </c>
      <c r="AVG22" s="699">
        <f t="shared" si="75"/>
        <v>7308.4</v>
      </c>
      <c r="AVH22" s="699">
        <f t="shared" si="76"/>
        <v>5800</v>
      </c>
      <c r="AVI22" s="699">
        <f t="shared" si="77"/>
        <v>540</v>
      </c>
      <c r="AVJ22" s="699">
        <f t="shared" si="78"/>
        <v>770</v>
      </c>
      <c r="AVK22" s="699">
        <f t="shared" si="79"/>
        <v>80</v>
      </c>
      <c r="AVL22" s="699">
        <f t="shared" si="80"/>
        <v>330</v>
      </c>
      <c r="AVM22" s="699">
        <f t="shared" si="81"/>
        <v>18570.2</v>
      </c>
      <c r="AVN22" s="699">
        <f t="shared" si="82"/>
        <v>14262.83</v>
      </c>
      <c r="AVO22" s="699">
        <f t="shared" si="83"/>
        <v>4307.37</v>
      </c>
      <c r="AVP22" s="699">
        <f t="shared" si="84"/>
        <v>3520</v>
      </c>
      <c r="AVQ22" s="699">
        <f t="shared" si="85"/>
        <v>156829.79999999999</v>
      </c>
    </row>
    <row r="23" spans="1:108 1244:1265" s="436" customFormat="1" ht="30" hidden="1" customHeight="1" x14ac:dyDescent="0.25">
      <c r="A23" s="641">
        <v>1</v>
      </c>
      <c r="B23" s="641">
        <v>1</v>
      </c>
      <c r="C23" s="662" t="s">
        <v>246</v>
      </c>
      <c r="D23" s="2"/>
      <c r="E23" s="431" t="s">
        <v>345</v>
      </c>
      <c r="F23" s="641" t="s">
        <v>38</v>
      </c>
      <c r="G23" s="641">
        <v>2</v>
      </c>
      <c r="H23" s="655" t="s">
        <v>10</v>
      </c>
      <c r="I23" s="641">
        <v>0</v>
      </c>
      <c r="J23" s="431" t="s">
        <v>362</v>
      </c>
      <c r="K23" s="641">
        <v>3</v>
      </c>
      <c r="L23" s="680" t="s">
        <v>350</v>
      </c>
      <c r="M23" s="432" t="s">
        <v>268</v>
      </c>
      <c r="N23" s="431" t="s">
        <v>387</v>
      </c>
      <c r="O23" s="641">
        <v>1</v>
      </c>
      <c r="P23" s="695">
        <v>3</v>
      </c>
      <c r="Q23" s="632">
        <v>3</v>
      </c>
      <c r="R23" s="632">
        <v>3</v>
      </c>
      <c r="S23" s="669">
        <f>SUMIF('Территориальный кк'!$A:$A,'2020'!$B23,'Территориальный кк'!D:D)</f>
        <v>1.1519999999999999</v>
      </c>
      <c r="T23" s="670">
        <f>SUMIF('Территориальный кк'!$A:$A,'2020'!$B23,'Территориальный кк'!E:E)</f>
        <v>2.7269999999999999</v>
      </c>
      <c r="U23" s="433">
        <f>SUMIFS(Нормативы!G:G,Нормативы!$B:$B,$G23,Нормативы!$D:$D,'2020'!$I23,Нормативы!$F:$F,'2020'!$K23)*O23</f>
        <v>70600</v>
      </c>
      <c r="V23" s="433">
        <f t="shared" si="98"/>
        <v>54224.3</v>
      </c>
      <c r="W23" s="433">
        <f t="shared" si="99"/>
        <v>16375.7</v>
      </c>
      <c r="X23" s="433">
        <f>SUMIFS(Нормативы!J:J,Нормативы!$B:$B,$G23,Нормативы!$D:$D,'2020'!$I23,Нормативы!$F:$F,'2020'!$K23)</f>
        <v>8860</v>
      </c>
      <c r="Y23" s="433">
        <f>SUMIFS(Нормативы!K:K,Нормативы!$B:$B,$G23,Нормативы!$D:$D,'2020'!$I23,Нормативы!$F:$F,'2020'!$K23)</f>
        <v>0</v>
      </c>
      <c r="Z23" s="433">
        <f>SUMIFS(Нормативы!L:L,Нормативы!$B:$B,$G23,Нормативы!$D:$D,'2020'!$I23,Нормативы!$F:$F,'2020'!$K23)</f>
        <v>8110</v>
      </c>
      <c r="AA23" s="433">
        <f t="shared" si="100"/>
        <v>21610</v>
      </c>
      <c r="AB23" s="433">
        <f>SUMIFS(Нормативы!N:N,Нормативы!$B:$B,$G23,Нормативы!$D:$D,'2020'!$I23,Нормативы!$F:$F,'2020'!$K23)*O23</f>
        <v>520</v>
      </c>
      <c r="AC23" s="433">
        <f>SUMIFS(Нормативы!O:O,Нормативы!$B:$B,$G23,Нормативы!$D:$D,'2020'!$I23,Нормативы!$F:$F,'2020'!$K23)</f>
        <v>19720</v>
      </c>
      <c r="AD23" s="433">
        <f>SUMIFS(Нормативы!P:P,Нормативы!$B:$B,$G23,Нормативы!$D:$D,'2020'!$I23,Нормативы!$F:$F,'2020'!$K23)*O23</f>
        <v>400</v>
      </c>
      <c r="AE23" s="433">
        <f>SUMIFS(Нормативы!Q:Q,Нормативы!$B:$B,$G23,Нормативы!$D:$D,'2020'!$I23,Нормативы!$F:$F,'2020'!$K23)</f>
        <v>970</v>
      </c>
      <c r="AF23" s="433">
        <f>SUMIFS(Нормативы!R:R,Нормативы!$B:$B,$G23,Нормативы!$D:$D,'2020'!$I23,Нормативы!$F:$F,'2020'!$K23)</f>
        <v>2680</v>
      </c>
      <c r="AG23" s="433">
        <f>SUMIFS(Нормативы!S:S,Нормативы!$B:$B,$G23,Нормативы!$D:$D,'2020'!$I23,Нормативы!$F:$F,'2020'!$K23)</f>
        <v>5800</v>
      </c>
      <c r="AH23" s="433">
        <f>SUMIFS(Нормативы!T:T,Нормативы!$B:$B,$G23,Нормативы!$D:$D,'2020'!$I23,Нормативы!$F:$F,'2020'!$K23)</f>
        <v>540</v>
      </c>
      <c r="AI23" s="433">
        <f>SUMIFS(Нормативы!U:U,Нормативы!$B:$B,$G23,Нормативы!$D:$D,'2020'!$I23,Нормативы!$F:$F,'2020'!$K23)</f>
        <v>770</v>
      </c>
      <c r="AJ23" s="433">
        <f>SUMIFS(Нормативы!V:V,Нормативы!$B:$B,$G23,Нормативы!$D:$D,'2020'!$I23,Нормативы!$F:$F,'2020'!$K23)</f>
        <v>80</v>
      </c>
      <c r="AK23" s="433">
        <f>SUMIFS(Нормативы!W:W,Нормативы!$B:$B,$G23,Нормативы!$D:$D,'2020'!$I23,Нормативы!$F:$F,'2020'!$K23)</f>
        <v>330</v>
      </c>
      <c r="AL23" s="433">
        <f>SUMIFS(Нормативы!X:X,Нормативы!$B:$B,$G23,Нормативы!$D:$D,'2020'!$I23,Нормативы!$F:$F,'2020'!$K23)*O23</f>
        <v>16120</v>
      </c>
      <c r="AM23" s="433">
        <f t="shared" si="101"/>
        <v>12381</v>
      </c>
      <c r="AN23" s="433">
        <f t="shared" si="102"/>
        <v>3739</v>
      </c>
      <c r="AO23" s="433">
        <f>SUMIFS(Нормативы!AA:AA,Нормативы!$B:$B,$G23,Нормативы!$D:$D,'2020'!$I23,Нормативы!$F:$F,'2020'!$K23)</f>
        <v>3520</v>
      </c>
      <c r="AP23" s="434">
        <f t="shared" si="103"/>
        <v>139020</v>
      </c>
      <c r="AQ23" s="609">
        <f t="shared" si="104"/>
        <v>211800</v>
      </c>
      <c r="AR23" s="433">
        <f t="shared" si="105"/>
        <v>162672.79999999999</v>
      </c>
      <c r="AS23" s="433">
        <f t="shared" si="106"/>
        <v>49127.199999999997</v>
      </c>
      <c r="AT23" s="435">
        <f t="shared" si="0"/>
        <v>26580</v>
      </c>
      <c r="AU23" s="435">
        <f t="shared" si="1"/>
        <v>0</v>
      </c>
      <c r="AV23" s="435">
        <f t="shared" si="2"/>
        <v>24330</v>
      </c>
      <c r="AW23" s="435">
        <f t="shared" si="3"/>
        <v>64830</v>
      </c>
      <c r="AX23" s="435">
        <f t="shared" si="4"/>
        <v>1560</v>
      </c>
      <c r="AY23" s="435">
        <f t="shared" si="5"/>
        <v>59160</v>
      </c>
      <c r="AZ23" s="435">
        <f t="shared" si="6"/>
        <v>1200</v>
      </c>
      <c r="BA23" s="435">
        <f t="shared" si="7"/>
        <v>2910</v>
      </c>
      <c r="BB23" s="435">
        <f t="shared" si="107"/>
        <v>8040</v>
      </c>
      <c r="BC23" s="435">
        <f t="shared" si="8"/>
        <v>17400</v>
      </c>
      <c r="BD23" s="435">
        <f t="shared" si="9"/>
        <v>1620</v>
      </c>
      <c r="BE23" s="435">
        <f t="shared" si="10"/>
        <v>2310</v>
      </c>
      <c r="BF23" s="435">
        <f t="shared" si="11"/>
        <v>240</v>
      </c>
      <c r="BG23" s="435">
        <f t="shared" si="12"/>
        <v>990</v>
      </c>
      <c r="BH23" s="435">
        <f t="shared" si="13"/>
        <v>48360</v>
      </c>
      <c r="BI23" s="433">
        <f t="shared" si="108"/>
        <v>37142.9</v>
      </c>
      <c r="BJ23" s="433">
        <f t="shared" si="109"/>
        <v>11217.1</v>
      </c>
      <c r="BK23" s="435">
        <f t="shared" si="14"/>
        <v>10560</v>
      </c>
      <c r="BL23" s="434">
        <f t="shared" si="15"/>
        <v>417060</v>
      </c>
      <c r="BM23" s="613">
        <f t="shared" si="110"/>
        <v>243994</v>
      </c>
      <c r="BN23" s="433">
        <f t="shared" si="16"/>
        <v>187399.4</v>
      </c>
      <c r="BO23" s="433">
        <f t="shared" si="17"/>
        <v>56594.6</v>
      </c>
      <c r="BP23" s="435">
        <f t="shared" si="111"/>
        <v>26580</v>
      </c>
      <c r="BQ23" s="435">
        <f t="shared" si="112"/>
        <v>0</v>
      </c>
      <c r="BR23" s="435">
        <f t="shared" si="113"/>
        <v>24330</v>
      </c>
      <c r="BS23" s="435">
        <f t="shared" si="18"/>
        <v>64830</v>
      </c>
      <c r="BT23" s="34">
        <f t="shared" si="19"/>
        <v>1560</v>
      </c>
      <c r="BU23" s="34">
        <f t="shared" si="20"/>
        <v>59160</v>
      </c>
      <c r="BV23" s="34">
        <f t="shared" si="21"/>
        <v>1200</v>
      </c>
      <c r="BW23" s="34">
        <f t="shared" si="22"/>
        <v>2910</v>
      </c>
      <c r="BX23" s="435">
        <f t="shared" si="23"/>
        <v>21925</v>
      </c>
      <c r="BY23" s="435">
        <f t="shared" si="24"/>
        <v>17400</v>
      </c>
      <c r="BZ23" s="435">
        <f t="shared" si="25"/>
        <v>1620</v>
      </c>
      <c r="CA23" s="435">
        <f t="shared" si="26"/>
        <v>2310</v>
      </c>
      <c r="CB23" s="435">
        <f t="shared" si="27"/>
        <v>240</v>
      </c>
      <c r="CC23" s="435">
        <f t="shared" si="28"/>
        <v>990</v>
      </c>
      <c r="CD23" s="435">
        <f t="shared" si="29"/>
        <v>55711</v>
      </c>
      <c r="CE23" s="433">
        <f t="shared" si="114"/>
        <v>42788.800000000003</v>
      </c>
      <c r="CF23" s="433">
        <f t="shared" si="115"/>
        <v>12922.2</v>
      </c>
      <c r="CG23" s="435">
        <f t="shared" si="30"/>
        <v>10560</v>
      </c>
      <c r="CH23" s="434">
        <f t="shared" si="31"/>
        <v>470490</v>
      </c>
      <c r="CI23" s="88">
        <f t="shared" si="32"/>
        <v>81331.333299999998</v>
      </c>
      <c r="CJ23" s="90">
        <f t="shared" si="33"/>
        <v>62466.466699999997</v>
      </c>
      <c r="CK23" s="90">
        <f t="shared" si="34"/>
        <v>18864.866699999999</v>
      </c>
      <c r="CL23" s="88">
        <f t="shared" si="35"/>
        <v>8860</v>
      </c>
      <c r="CM23" s="88">
        <f t="shared" si="36"/>
        <v>0</v>
      </c>
      <c r="CN23" s="88">
        <f t="shared" si="37"/>
        <v>8110</v>
      </c>
      <c r="CO23" s="88">
        <f t="shared" si="38"/>
        <v>21610</v>
      </c>
      <c r="CP23" s="88">
        <f t="shared" si="39"/>
        <v>520</v>
      </c>
      <c r="CQ23" s="88">
        <f t="shared" si="40"/>
        <v>19720</v>
      </c>
      <c r="CR23" s="88">
        <f t="shared" si="41"/>
        <v>400</v>
      </c>
      <c r="CS23" s="88">
        <f t="shared" si="42"/>
        <v>970</v>
      </c>
      <c r="CT23" s="88">
        <f t="shared" si="43"/>
        <v>7308.3333000000002</v>
      </c>
      <c r="CU23" s="88">
        <f t="shared" si="44"/>
        <v>5800</v>
      </c>
      <c r="CV23" s="88">
        <f t="shared" si="45"/>
        <v>540</v>
      </c>
      <c r="CW23" s="88">
        <f t="shared" si="46"/>
        <v>770</v>
      </c>
      <c r="CX23" s="88">
        <f t="shared" si="47"/>
        <v>80</v>
      </c>
      <c r="CY23" s="88">
        <f t="shared" si="48"/>
        <v>330</v>
      </c>
      <c r="CZ23" s="88">
        <f t="shared" si="49"/>
        <v>18570.333299999998</v>
      </c>
      <c r="DA23" s="90">
        <f t="shared" si="50"/>
        <v>14262.933300000001</v>
      </c>
      <c r="DB23" s="90">
        <f t="shared" si="51"/>
        <v>4307.3999999999996</v>
      </c>
      <c r="DC23" s="88">
        <f t="shared" si="52"/>
        <v>3520</v>
      </c>
      <c r="DD23" s="88">
        <f t="shared" si="53"/>
        <v>156830</v>
      </c>
      <c r="AUV23" s="699">
        <f t="shared" si="65"/>
        <v>81331.33</v>
      </c>
      <c r="AUW23" s="699">
        <f t="shared" si="66"/>
        <v>62466.46</v>
      </c>
      <c r="AUX23" s="699">
        <f t="shared" si="67"/>
        <v>18864.87</v>
      </c>
      <c r="AUY23" s="699">
        <f t="shared" si="68"/>
        <v>8860</v>
      </c>
      <c r="AUZ23" s="699">
        <f t="shared" si="204"/>
        <v>0</v>
      </c>
      <c r="AVA23" s="699">
        <f t="shared" si="204"/>
        <v>0.34</v>
      </c>
      <c r="AVB23" s="699">
        <f t="shared" si="70"/>
        <v>21610</v>
      </c>
      <c r="AVC23" s="699">
        <f t="shared" si="71"/>
        <v>520</v>
      </c>
      <c r="AVD23" s="699">
        <f t="shared" si="72"/>
        <v>19720</v>
      </c>
      <c r="AVE23" s="699">
        <f t="shared" si="73"/>
        <v>400</v>
      </c>
      <c r="AVF23" s="699">
        <f t="shared" si="74"/>
        <v>970</v>
      </c>
      <c r="AVG23" s="699">
        <f t="shared" si="75"/>
        <v>7308.33</v>
      </c>
      <c r="AVH23" s="699">
        <f t="shared" si="76"/>
        <v>5800</v>
      </c>
      <c r="AVI23" s="699">
        <f t="shared" si="77"/>
        <v>540</v>
      </c>
      <c r="AVJ23" s="699">
        <f t="shared" si="78"/>
        <v>770</v>
      </c>
      <c r="AVK23" s="699">
        <f t="shared" si="79"/>
        <v>80</v>
      </c>
      <c r="AVL23" s="699">
        <f t="shared" si="80"/>
        <v>330</v>
      </c>
      <c r="AVM23" s="699">
        <f t="shared" si="81"/>
        <v>18570.330000000002</v>
      </c>
      <c r="AVN23" s="699">
        <f t="shared" si="82"/>
        <v>14262.93</v>
      </c>
      <c r="AVO23" s="699">
        <f t="shared" si="83"/>
        <v>4307.3999999999996</v>
      </c>
      <c r="AVP23" s="699">
        <f t="shared" si="84"/>
        <v>3520</v>
      </c>
      <c r="AVQ23" s="699">
        <f t="shared" si="85"/>
        <v>156830</v>
      </c>
    </row>
    <row r="24" spans="1:108 1244:1265" s="436" customFormat="1" ht="30" hidden="1" customHeight="1" x14ac:dyDescent="0.25">
      <c r="A24" s="641">
        <v>1</v>
      </c>
      <c r="B24" s="641">
        <v>1</v>
      </c>
      <c r="C24" s="662" t="s">
        <v>246</v>
      </c>
      <c r="D24" s="2"/>
      <c r="E24" s="431" t="s">
        <v>345</v>
      </c>
      <c r="F24" s="641" t="s">
        <v>38</v>
      </c>
      <c r="G24" s="641">
        <v>2</v>
      </c>
      <c r="H24" s="655" t="s">
        <v>10</v>
      </c>
      <c r="I24" s="641">
        <v>0</v>
      </c>
      <c r="J24" s="431" t="s">
        <v>363</v>
      </c>
      <c r="K24" s="641">
        <v>3</v>
      </c>
      <c r="L24" s="680" t="s">
        <v>350</v>
      </c>
      <c r="M24" s="432" t="s">
        <v>269</v>
      </c>
      <c r="N24" s="431" t="s">
        <v>387</v>
      </c>
      <c r="O24" s="641">
        <v>1</v>
      </c>
      <c r="P24" s="695">
        <v>6</v>
      </c>
      <c r="Q24" s="632">
        <v>6</v>
      </c>
      <c r="R24" s="632">
        <v>6</v>
      </c>
      <c r="S24" s="669">
        <f>SUMIF('Территориальный кк'!$A:$A,'2020'!$B24,'Территориальный кк'!D:D)</f>
        <v>1.1519999999999999</v>
      </c>
      <c r="T24" s="670">
        <f>SUMIF('Территориальный кк'!$A:$A,'2020'!$B24,'Территориальный кк'!E:E)</f>
        <v>2.7269999999999999</v>
      </c>
      <c r="U24" s="433">
        <f>SUMIFS(Нормативы!G:G,Нормативы!$B:$B,$G24,Нормативы!$D:$D,'2020'!$I24,Нормативы!$F:$F,'2020'!$K24)*O24</f>
        <v>70600</v>
      </c>
      <c r="V24" s="433">
        <f t="shared" si="98"/>
        <v>54224.3</v>
      </c>
      <c r="W24" s="433">
        <f t="shared" si="99"/>
        <v>16375.7</v>
      </c>
      <c r="X24" s="433">
        <f>SUMIFS(Нормативы!J:J,Нормативы!$B:$B,$G24,Нормативы!$D:$D,'2020'!$I24,Нормативы!$F:$F,'2020'!$K24)</f>
        <v>8860</v>
      </c>
      <c r="Y24" s="433">
        <f>SUMIFS(Нормативы!K:K,Нормативы!$B:$B,$G24,Нормативы!$D:$D,'2020'!$I24,Нормативы!$F:$F,'2020'!$K24)</f>
        <v>0</v>
      </c>
      <c r="Z24" s="433">
        <f>SUMIFS(Нормативы!L:L,Нормативы!$B:$B,$G24,Нормативы!$D:$D,'2020'!$I24,Нормативы!$F:$F,'2020'!$K24)</f>
        <v>8110</v>
      </c>
      <c r="AA24" s="433">
        <f t="shared" si="100"/>
        <v>21610</v>
      </c>
      <c r="AB24" s="433">
        <f>SUMIFS(Нормативы!N:N,Нормативы!$B:$B,$G24,Нормативы!$D:$D,'2020'!$I24,Нормативы!$F:$F,'2020'!$K24)*O24</f>
        <v>520</v>
      </c>
      <c r="AC24" s="433">
        <f>SUMIFS(Нормативы!O:O,Нормативы!$B:$B,$G24,Нормативы!$D:$D,'2020'!$I24,Нормативы!$F:$F,'2020'!$K24)</f>
        <v>19720</v>
      </c>
      <c r="AD24" s="433">
        <f>SUMIFS(Нормативы!P:P,Нормативы!$B:$B,$G24,Нормативы!$D:$D,'2020'!$I24,Нормативы!$F:$F,'2020'!$K24)*O24</f>
        <v>400</v>
      </c>
      <c r="AE24" s="433">
        <f>SUMIFS(Нормативы!Q:Q,Нормативы!$B:$B,$G24,Нормативы!$D:$D,'2020'!$I24,Нормативы!$F:$F,'2020'!$K24)</f>
        <v>970</v>
      </c>
      <c r="AF24" s="433">
        <f>SUMIFS(Нормативы!R:R,Нормативы!$B:$B,$G24,Нормативы!$D:$D,'2020'!$I24,Нормативы!$F:$F,'2020'!$K24)</f>
        <v>2680</v>
      </c>
      <c r="AG24" s="433">
        <f>SUMIFS(Нормативы!S:S,Нормативы!$B:$B,$G24,Нормативы!$D:$D,'2020'!$I24,Нормативы!$F:$F,'2020'!$K24)</f>
        <v>5800</v>
      </c>
      <c r="AH24" s="433">
        <f>SUMIFS(Нормативы!T:T,Нормативы!$B:$B,$G24,Нормативы!$D:$D,'2020'!$I24,Нормативы!$F:$F,'2020'!$K24)</f>
        <v>540</v>
      </c>
      <c r="AI24" s="433">
        <f>SUMIFS(Нормативы!U:U,Нормативы!$B:$B,$G24,Нормативы!$D:$D,'2020'!$I24,Нормативы!$F:$F,'2020'!$K24)</f>
        <v>770</v>
      </c>
      <c r="AJ24" s="433">
        <f>SUMIFS(Нормативы!V:V,Нормативы!$B:$B,$G24,Нормативы!$D:$D,'2020'!$I24,Нормативы!$F:$F,'2020'!$K24)</f>
        <v>80</v>
      </c>
      <c r="AK24" s="433">
        <f>SUMIFS(Нормативы!W:W,Нормативы!$B:$B,$G24,Нормативы!$D:$D,'2020'!$I24,Нормативы!$F:$F,'2020'!$K24)</f>
        <v>330</v>
      </c>
      <c r="AL24" s="433">
        <f>SUMIFS(Нормативы!X:X,Нормативы!$B:$B,$G24,Нормативы!$D:$D,'2020'!$I24,Нормативы!$F:$F,'2020'!$K24)*O24</f>
        <v>16120</v>
      </c>
      <c r="AM24" s="433">
        <f t="shared" si="101"/>
        <v>12381</v>
      </c>
      <c r="AN24" s="433">
        <f t="shared" si="102"/>
        <v>3739</v>
      </c>
      <c r="AO24" s="433">
        <f>SUMIFS(Нормативы!AA:AA,Нормативы!$B:$B,$G24,Нормативы!$D:$D,'2020'!$I24,Нормативы!$F:$F,'2020'!$K24)</f>
        <v>3520</v>
      </c>
      <c r="AP24" s="434">
        <f t="shared" si="103"/>
        <v>139020</v>
      </c>
      <c r="AQ24" s="609">
        <f t="shared" si="104"/>
        <v>423600</v>
      </c>
      <c r="AR24" s="433">
        <f t="shared" si="105"/>
        <v>325345.59999999998</v>
      </c>
      <c r="AS24" s="433">
        <f t="shared" si="106"/>
        <v>98254.399999999994</v>
      </c>
      <c r="AT24" s="435">
        <f t="shared" si="0"/>
        <v>53160</v>
      </c>
      <c r="AU24" s="435">
        <f t="shared" si="1"/>
        <v>0</v>
      </c>
      <c r="AV24" s="435">
        <f t="shared" si="2"/>
        <v>48660</v>
      </c>
      <c r="AW24" s="435">
        <f t="shared" si="3"/>
        <v>129660</v>
      </c>
      <c r="AX24" s="435">
        <f t="shared" si="4"/>
        <v>3120</v>
      </c>
      <c r="AY24" s="435">
        <f t="shared" si="5"/>
        <v>118320</v>
      </c>
      <c r="AZ24" s="435">
        <f t="shared" si="6"/>
        <v>2400</v>
      </c>
      <c r="BA24" s="435">
        <f t="shared" si="7"/>
        <v>5820</v>
      </c>
      <c r="BB24" s="435">
        <f t="shared" si="107"/>
        <v>16080</v>
      </c>
      <c r="BC24" s="435">
        <f t="shared" si="8"/>
        <v>34800</v>
      </c>
      <c r="BD24" s="435">
        <f t="shared" si="9"/>
        <v>3240</v>
      </c>
      <c r="BE24" s="435">
        <f t="shared" si="10"/>
        <v>4620</v>
      </c>
      <c r="BF24" s="435">
        <f t="shared" si="11"/>
        <v>480</v>
      </c>
      <c r="BG24" s="435">
        <f t="shared" si="12"/>
        <v>1980</v>
      </c>
      <c r="BH24" s="435">
        <f t="shared" si="13"/>
        <v>96720</v>
      </c>
      <c r="BI24" s="433">
        <f t="shared" si="108"/>
        <v>74285.7</v>
      </c>
      <c r="BJ24" s="433">
        <f t="shared" si="109"/>
        <v>22434.3</v>
      </c>
      <c r="BK24" s="435">
        <f t="shared" si="14"/>
        <v>21120</v>
      </c>
      <c r="BL24" s="434">
        <f t="shared" si="15"/>
        <v>834120</v>
      </c>
      <c r="BM24" s="613">
        <f t="shared" si="110"/>
        <v>487987</v>
      </c>
      <c r="BN24" s="433">
        <f t="shared" si="16"/>
        <v>374798</v>
      </c>
      <c r="BO24" s="433">
        <f t="shared" si="17"/>
        <v>113189</v>
      </c>
      <c r="BP24" s="435">
        <f t="shared" si="111"/>
        <v>53160</v>
      </c>
      <c r="BQ24" s="435">
        <f t="shared" si="112"/>
        <v>0</v>
      </c>
      <c r="BR24" s="435">
        <f t="shared" si="113"/>
        <v>48660</v>
      </c>
      <c r="BS24" s="435">
        <f t="shared" si="18"/>
        <v>129660</v>
      </c>
      <c r="BT24" s="34">
        <f t="shared" si="19"/>
        <v>3120</v>
      </c>
      <c r="BU24" s="34">
        <f t="shared" si="20"/>
        <v>118320</v>
      </c>
      <c r="BV24" s="34">
        <f t="shared" si="21"/>
        <v>2400</v>
      </c>
      <c r="BW24" s="34">
        <f t="shared" si="22"/>
        <v>5820</v>
      </c>
      <c r="BX24" s="435">
        <f t="shared" si="23"/>
        <v>43850</v>
      </c>
      <c r="BY24" s="435">
        <f t="shared" si="24"/>
        <v>34800</v>
      </c>
      <c r="BZ24" s="435">
        <f t="shared" si="25"/>
        <v>3240</v>
      </c>
      <c r="CA24" s="435">
        <f t="shared" si="26"/>
        <v>4620</v>
      </c>
      <c r="CB24" s="435">
        <f t="shared" si="27"/>
        <v>480</v>
      </c>
      <c r="CC24" s="435">
        <f t="shared" si="28"/>
        <v>1980</v>
      </c>
      <c r="CD24" s="435">
        <f t="shared" si="29"/>
        <v>111421</v>
      </c>
      <c r="CE24" s="433">
        <f t="shared" si="114"/>
        <v>85576.8</v>
      </c>
      <c r="CF24" s="433">
        <f t="shared" si="115"/>
        <v>25844.2</v>
      </c>
      <c r="CG24" s="435">
        <f t="shared" si="30"/>
        <v>21120</v>
      </c>
      <c r="CH24" s="434">
        <f t="shared" si="31"/>
        <v>940978</v>
      </c>
      <c r="CI24" s="88">
        <f t="shared" si="32"/>
        <v>81331.166700000002</v>
      </c>
      <c r="CJ24" s="90">
        <f t="shared" si="33"/>
        <v>62466.333299999998</v>
      </c>
      <c r="CK24" s="90">
        <f t="shared" si="34"/>
        <v>18864.833299999998</v>
      </c>
      <c r="CL24" s="88">
        <f t="shared" si="35"/>
        <v>8860</v>
      </c>
      <c r="CM24" s="88">
        <f t="shared" si="36"/>
        <v>0</v>
      </c>
      <c r="CN24" s="88">
        <f t="shared" si="37"/>
        <v>8110</v>
      </c>
      <c r="CO24" s="88">
        <f t="shared" si="38"/>
        <v>21610</v>
      </c>
      <c r="CP24" s="88">
        <f t="shared" si="39"/>
        <v>520</v>
      </c>
      <c r="CQ24" s="88">
        <f t="shared" si="40"/>
        <v>19720</v>
      </c>
      <c r="CR24" s="88">
        <f t="shared" si="41"/>
        <v>400</v>
      </c>
      <c r="CS24" s="88">
        <f t="shared" si="42"/>
        <v>970</v>
      </c>
      <c r="CT24" s="88">
        <f t="shared" si="43"/>
        <v>7308.3333000000002</v>
      </c>
      <c r="CU24" s="88">
        <f t="shared" si="44"/>
        <v>5800</v>
      </c>
      <c r="CV24" s="88">
        <f t="shared" si="45"/>
        <v>540</v>
      </c>
      <c r="CW24" s="88">
        <f t="shared" si="46"/>
        <v>770</v>
      </c>
      <c r="CX24" s="88">
        <f t="shared" si="47"/>
        <v>80</v>
      </c>
      <c r="CY24" s="88">
        <f t="shared" si="48"/>
        <v>330</v>
      </c>
      <c r="CZ24" s="88">
        <f t="shared" si="49"/>
        <v>18570.166700000002</v>
      </c>
      <c r="DA24" s="90">
        <f t="shared" si="50"/>
        <v>14262.8</v>
      </c>
      <c r="DB24" s="90">
        <f t="shared" si="51"/>
        <v>4307.3666999999996</v>
      </c>
      <c r="DC24" s="88">
        <f t="shared" si="52"/>
        <v>3520</v>
      </c>
      <c r="DD24" s="88">
        <f t="shared" si="53"/>
        <v>156829.6667</v>
      </c>
      <c r="AUV24" s="699">
        <f t="shared" si="65"/>
        <v>81331.17</v>
      </c>
      <c r="AUW24" s="699">
        <f t="shared" si="66"/>
        <v>62466.34</v>
      </c>
      <c r="AUX24" s="699">
        <f t="shared" si="67"/>
        <v>18864.830000000002</v>
      </c>
      <c r="AUY24" s="699">
        <f t="shared" si="68"/>
        <v>8860</v>
      </c>
      <c r="AUZ24" s="699">
        <f t="shared" si="204"/>
        <v>0</v>
      </c>
      <c r="AVA24" s="699">
        <f t="shared" si="204"/>
        <v>0.69</v>
      </c>
      <c r="AVB24" s="699">
        <f t="shared" si="70"/>
        <v>21610</v>
      </c>
      <c r="AVC24" s="699">
        <f t="shared" si="71"/>
        <v>520</v>
      </c>
      <c r="AVD24" s="699">
        <f t="shared" si="72"/>
        <v>19720</v>
      </c>
      <c r="AVE24" s="699">
        <f t="shared" si="73"/>
        <v>400</v>
      </c>
      <c r="AVF24" s="699">
        <f t="shared" si="74"/>
        <v>970</v>
      </c>
      <c r="AVG24" s="699">
        <f t="shared" si="75"/>
        <v>7308.33</v>
      </c>
      <c r="AVH24" s="699">
        <f t="shared" si="76"/>
        <v>5800</v>
      </c>
      <c r="AVI24" s="699">
        <f t="shared" si="77"/>
        <v>540</v>
      </c>
      <c r="AVJ24" s="699">
        <f t="shared" si="78"/>
        <v>770</v>
      </c>
      <c r="AVK24" s="699">
        <f t="shared" si="79"/>
        <v>80</v>
      </c>
      <c r="AVL24" s="699">
        <f t="shared" si="80"/>
        <v>330</v>
      </c>
      <c r="AVM24" s="699">
        <f t="shared" si="81"/>
        <v>18570.169999999998</v>
      </c>
      <c r="AVN24" s="699">
        <f t="shared" si="82"/>
        <v>14262.8</v>
      </c>
      <c r="AVO24" s="699">
        <f t="shared" si="83"/>
        <v>4307.37</v>
      </c>
      <c r="AVP24" s="699">
        <f t="shared" si="84"/>
        <v>3520</v>
      </c>
      <c r="AVQ24" s="699">
        <f t="shared" si="85"/>
        <v>156829.67000000001</v>
      </c>
    </row>
    <row r="25" spans="1:108 1244:1265" s="436" customFormat="1" ht="30" hidden="1" customHeight="1" x14ac:dyDescent="0.25">
      <c r="A25" s="641">
        <v>1</v>
      </c>
      <c r="B25" s="641">
        <v>1</v>
      </c>
      <c r="C25" s="662" t="s">
        <v>246</v>
      </c>
      <c r="D25" s="2"/>
      <c r="E25" s="431" t="s">
        <v>345</v>
      </c>
      <c r="F25" s="641" t="s">
        <v>38</v>
      </c>
      <c r="G25" s="641">
        <v>2</v>
      </c>
      <c r="H25" s="655" t="s">
        <v>10</v>
      </c>
      <c r="I25" s="641">
        <v>0</v>
      </c>
      <c r="J25" s="431" t="s">
        <v>364</v>
      </c>
      <c r="K25" s="641">
        <v>3</v>
      </c>
      <c r="L25" s="680" t="s">
        <v>350</v>
      </c>
      <c r="M25" s="432" t="s">
        <v>270</v>
      </c>
      <c r="N25" s="431" t="s">
        <v>387</v>
      </c>
      <c r="O25" s="641">
        <v>1</v>
      </c>
      <c r="P25" s="695">
        <v>38</v>
      </c>
      <c r="Q25" s="632">
        <v>38</v>
      </c>
      <c r="R25" s="632">
        <v>38</v>
      </c>
      <c r="S25" s="669">
        <f>SUMIF('Территориальный кк'!$A:$A,'2020'!$B25,'Территориальный кк'!D:D)</f>
        <v>1.1519999999999999</v>
      </c>
      <c r="T25" s="670">
        <f>SUMIF('Территориальный кк'!$A:$A,'2020'!$B25,'Территориальный кк'!E:E)</f>
        <v>2.7269999999999999</v>
      </c>
      <c r="U25" s="433">
        <f>SUMIFS(Нормативы!G:G,Нормативы!$B:$B,$G25,Нормативы!$D:$D,'2020'!$I25,Нормативы!$F:$F,'2020'!$K25)*O25</f>
        <v>70600</v>
      </c>
      <c r="V25" s="433">
        <f t="shared" si="98"/>
        <v>54224.3</v>
      </c>
      <c r="W25" s="433">
        <f t="shared" si="99"/>
        <v>16375.7</v>
      </c>
      <c r="X25" s="433">
        <f>SUMIFS(Нормативы!J:J,Нормативы!$B:$B,$G25,Нормативы!$D:$D,'2020'!$I25,Нормативы!$F:$F,'2020'!$K25)</f>
        <v>8860</v>
      </c>
      <c r="Y25" s="433">
        <f>SUMIFS(Нормативы!K:K,Нормативы!$B:$B,$G25,Нормативы!$D:$D,'2020'!$I25,Нормативы!$F:$F,'2020'!$K25)</f>
        <v>0</v>
      </c>
      <c r="Z25" s="433">
        <f>SUMIFS(Нормативы!L:L,Нормативы!$B:$B,$G25,Нормативы!$D:$D,'2020'!$I25,Нормативы!$F:$F,'2020'!$K25)</f>
        <v>8110</v>
      </c>
      <c r="AA25" s="433">
        <f t="shared" si="100"/>
        <v>21610</v>
      </c>
      <c r="AB25" s="433">
        <f>SUMIFS(Нормативы!N:N,Нормативы!$B:$B,$G25,Нормативы!$D:$D,'2020'!$I25,Нормативы!$F:$F,'2020'!$K25)*O25</f>
        <v>520</v>
      </c>
      <c r="AC25" s="433">
        <f>SUMIFS(Нормативы!O:O,Нормативы!$B:$B,$G25,Нормативы!$D:$D,'2020'!$I25,Нормативы!$F:$F,'2020'!$K25)</f>
        <v>19720</v>
      </c>
      <c r="AD25" s="433">
        <f>SUMIFS(Нормативы!P:P,Нормативы!$B:$B,$G25,Нормативы!$D:$D,'2020'!$I25,Нормативы!$F:$F,'2020'!$K25)*O25</f>
        <v>400</v>
      </c>
      <c r="AE25" s="433">
        <f>SUMIFS(Нормативы!Q:Q,Нормативы!$B:$B,$G25,Нормативы!$D:$D,'2020'!$I25,Нормативы!$F:$F,'2020'!$K25)</f>
        <v>970</v>
      </c>
      <c r="AF25" s="433">
        <f>SUMIFS(Нормативы!R:R,Нормативы!$B:$B,$G25,Нормативы!$D:$D,'2020'!$I25,Нормативы!$F:$F,'2020'!$K25)</f>
        <v>2680</v>
      </c>
      <c r="AG25" s="433">
        <f>SUMIFS(Нормативы!S:S,Нормативы!$B:$B,$G25,Нормативы!$D:$D,'2020'!$I25,Нормативы!$F:$F,'2020'!$K25)</f>
        <v>5800</v>
      </c>
      <c r="AH25" s="433">
        <f>SUMIFS(Нормативы!T:T,Нормативы!$B:$B,$G25,Нормативы!$D:$D,'2020'!$I25,Нормативы!$F:$F,'2020'!$K25)</f>
        <v>540</v>
      </c>
      <c r="AI25" s="433">
        <f>SUMIFS(Нормативы!U:U,Нормативы!$B:$B,$G25,Нормативы!$D:$D,'2020'!$I25,Нормативы!$F:$F,'2020'!$K25)</f>
        <v>770</v>
      </c>
      <c r="AJ25" s="433">
        <f>SUMIFS(Нормативы!V:V,Нормативы!$B:$B,$G25,Нормативы!$D:$D,'2020'!$I25,Нормативы!$F:$F,'2020'!$K25)</f>
        <v>80</v>
      </c>
      <c r="AK25" s="433">
        <f>SUMIFS(Нормативы!W:W,Нормативы!$B:$B,$G25,Нормативы!$D:$D,'2020'!$I25,Нормативы!$F:$F,'2020'!$K25)</f>
        <v>330</v>
      </c>
      <c r="AL25" s="433">
        <f>SUMIFS(Нормативы!X:X,Нормативы!$B:$B,$G25,Нормативы!$D:$D,'2020'!$I25,Нормативы!$F:$F,'2020'!$K25)*O25</f>
        <v>16120</v>
      </c>
      <c r="AM25" s="433">
        <f t="shared" si="101"/>
        <v>12381</v>
      </c>
      <c r="AN25" s="433">
        <f t="shared" si="102"/>
        <v>3739</v>
      </c>
      <c r="AO25" s="433">
        <f>SUMIFS(Нормативы!AA:AA,Нормативы!$B:$B,$G25,Нормативы!$D:$D,'2020'!$I25,Нормативы!$F:$F,'2020'!$K25)</f>
        <v>3520</v>
      </c>
      <c r="AP25" s="434">
        <f t="shared" si="103"/>
        <v>139020</v>
      </c>
      <c r="AQ25" s="609">
        <f t="shared" si="104"/>
        <v>2682800</v>
      </c>
      <c r="AR25" s="433">
        <f t="shared" si="105"/>
        <v>2060522.3</v>
      </c>
      <c r="AS25" s="433">
        <f t="shared" si="106"/>
        <v>622277.69999999995</v>
      </c>
      <c r="AT25" s="435">
        <f t="shared" si="0"/>
        <v>336680</v>
      </c>
      <c r="AU25" s="435">
        <f t="shared" si="1"/>
        <v>0</v>
      </c>
      <c r="AV25" s="435">
        <f t="shared" si="2"/>
        <v>308180</v>
      </c>
      <c r="AW25" s="435">
        <f t="shared" si="3"/>
        <v>821180</v>
      </c>
      <c r="AX25" s="435">
        <f t="shared" si="4"/>
        <v>19760</v>
      </c>
      <c r="AY25" s="435">
        <f t="shared" si="5"/>
        <v>749360</v>
      </c>
      <c r="AZ25" s="435">
        <f t="shared" si="6"/>
        <v>15200</v>
      </c>
      <c r="BA25" s="435">
        <f t="shared" si="7"/>
        <v>36860</v>
      </c>
      <c r="BB25" s="435">
        <f t="shared" si="107"/>
        <v>101840</v>
      </c>
      <c r="BC25" s="435">
        <f t="shared" si="8"/>
        <v>220400</v>
      </c>
      <c r="BD25" s="435">
        <f t="shared" si="9"/>
        <v>20520</v>
      </c>
      <c r="BE25" s="435">
        <f t="shared" si="10"/>
        <v>29260</v>
      </c>
      <c r="BF25" s="435">
        <f t="shared" si="11"/>
        <v>3040</v>
      </c>
      <c r="BG25" s="435">
        <f t="shared" si="12"/>
        <v>12540</v>
      </c>
      <c r="BH25" s="435">
        <f t="shared" si="13"/>
        <v>612560</v>
      </c>
      <c r="BI25" s="433">
        <f t="shared" si="108"/>
        <v>470476.2</v>
      </c>
      <c r="BJ25" s="433">
        <f t="shared" si="109"/>
        <v>142083.79999999999</v>
      </c>
      <c r="BK25" s="435">
        <f t="shared" si="14"/>
        <v>133760</v>
      </c>
      <c r="BL25" s="434">
        <f t="shared" si="15"/>
        <v>5282760</v>
      </c>
      <c r="BM25" s="613">
        <f t="shared" si="110"/>
        <v>3090586</v>
      </c>
      <c r="BN25" s="433">
        <f t="shared" si="16"/>
        <v>2373722</v>
      </c>
      <c r="BO25" s="433">
        <f t="shared" si="17"/>
        <v>716864</v>
      </c>
      <c r="BP25" s="435">
        <f t="shared" si="111"/>
        <v>336680</v>
      </c>
      <c r="BQ25" s="435">
        <f t="shared" si="112"/>
        <v>0</v>
      </c>
      <c r="BR25" s="435">
        <f t="shared" si="113"/>
        <v>308180</v>
      </c>
      <c r="BS25" s="435">
        <f t="shared" si="18"/>
        <v>821180</v>
      </c>
      <c r="BT25" s="34">
        <f t="shared" si="19"/>
        <v>19760</v>
      </c>
      <c r="BU25" s="34">
        <f t="shared" si="20"/>
        <v>749360</v>
      </c>
      <c r="BV25" s="34">
        <f t="shared" si="21"/>
        <v>15200</v>
      </c>
      <c r="BW25" s="34">
        <f t="shared" si="22"/>
        <v>36860</v>
      </c>
      <c r="BX25" s="435">
        <f t="shared" si="23"/>
        <v>277718</v>
      </c>
      <c r="BY25" s="435">
        <f t="shared" si="24"/>
        <v>220400</v>
      </c>
      <c r="BZ25" s="435">
        <f t="shared" si="25"/>
        <v>20520</v>
      </c>
      <c r="CA25" s="435">
        <f t="shared" si="26"/>
        <v>29260</v>
      </c>
      <c r="CB25" s="435">
        <f t="shared" si="27"/>
        <v>3040</v>
      </c>
      <c r="CC25" s="435">
        <f t="shared" si="28"/>
        <v>12540</v>
      </c>
      <c r="CD25" s="435">
        <f t="shared" si="29"/>
        <v>705669</v>
      </c>
      <c r="CE25" s="433">
        <f t="shared" si="114"/>
        <v>541988.5</v>
      </c>
      <c r="CF25" s="433">
        <f t="shared" si="115"/>
        <v>163680.5</v>
      </c>
      <c r="CG25" s="435">
        <f t="shared" si="30"/>
        <v>133760</v>
      </c>
      <c r="CH25" s="434">
        <f t="shared" si="31"/>
        <v>5959533</v>
      </c>
      <c r="CI25" s="88">
        <f t="shared" si="32"/>
        <v>81331.210500000001</v>
      </c>
      <c r="CJ25" s="90">
        <f t="shared" si="33"/>
        <v>62466.368399999999</v>
      </c>
      <c r="CK25" s="90">
        <f t="shared" si="34"/>
        <v>18864.842100000002</v>
      </c>
      <c r="CL25" s="88">
        <f t="shared" si="35"/>
        <v>8860</v>
      </c>
      <c r="CM25" s="88">
        <f t="shared" si="36"/>
        <v>0</v>
      </c>
      <c r="CN25" s="88">
        <f t="shared" si="37"/>
        <v>8110</v>
      </c>
      <c r="CO25" s="88">
        <f t="shared" si="38"/>
        <v>21610</v>
      </c>
      <c r="CP25" s="88">
        <f t="shared" si="39"/>
        <v>520</v>
      </c>
      <c r="CQ25" s="88">
        <f t="shared" si="40"/>
        <v>19720</v>
      </c>
      <c r="CR25" s="88">
        <f t="shared" si="41"/>
        <v>400</v>
      </c>
      <c r="CS25" s="88">
        <f t="shared" si="42"/>
        <v>970</v>
      </c>
      <c r="CT25" s="88">
        <f t="shared" si="43"/>
        <v>7308.3684000000003</v>
      </c>
      <c r="CU25" s="88">
        <f t="shared" si="44"/>
        <v>5800</v>
      </c>
      <c r="CV25" s="88">
        <f t="shared" si="45"/>
        <v>540</v>
      </c>
      <c r="CW25" s="88">
        <f t="shared" si="46"/>
        <v>770</v>
      </c>
      <c r="CX25" s="88">
        <f t="shared" si="47"/>
        <v>80</v>
      </c>
      <c r="CY25" s="88">
        <f t="shared" si="48"/>
        <v>330</v>
      </c>
      <c r="CZ25" s="88">
        <f t="shared" si="49"/>
        <v>18570.236799999999</v>
      </c>
      <c r="DA25" s="90">
        <f t="shared" si="50"/>
        <v>14262.855299999999</v>
      </c>
      <c r="DB25" s="90">
        <f t="shared" si="51"/>
        <v>4307.3815999999997</v>
      </c>
      <c r="DC25" s="88">
        <f t="shared" si="52"/>
        <v>3520</v>
      </c>
      <c r="DD25" s="88">
        <f t="shared" si="53"/>
        <v>156829.81580000001</v>
      </c>
      <c r="AUV25" s="699">
        <f t="shared" si="65"/>
        <v>81331.210000000006</v>
      </c>
      <c r="AUW25" s="699">
        <f t="shared" si="66"/>
        <v>62466.37</v>
      </c>
      <c r="AUX25" s="699">
        <f t="shared" si="67"/>
        <v>18864.84</v>
      </c>
      <c r="AUY25" s="699">
        <f t="shared" si="68"/>
        <v>8860</v>
      </c>
      <c r="AUZ25" s="699">
        <f t="shared" si="204"/>
        <v>0</v>
      </c>
      <c r="AVA25" s="699">
        <f t="shared" si="204"/>
        <v>4.37</v>
      </c>
      <c r="AVB25" s="699">
        <f t="shared" si="70"/>
        <v>21610</v>
      </c>
      <c r="AVC25" s="699">
        <f t="shared" si="71"/>
        <v>520</v>
      </c>
      <c r="AVD25" s="699">
        <f t="shared" si="72"/>
        <v>19720</v>
      </c>
      <c r="AVE25" s="699">
        <f t="shared" si="73"/>
        <v>400</v>
      </c>
      <c r="AVF25" s="699">
        <f t="shared" si="74"/>
        <v>970</v>
      </c>
      <c r="AVG25" s="699">
        <f t="shared" si="75"/>
        <v>7308.37</v>
      </c>
      <c r="AVH25" s="699">
        <f t="shared" si="76"/>
        <v>5800</v>
      </c>
      <c r="AVI25" s="699">
        <f t="shared" si="77"/>
        <v>540</v>
      </c>
      <c r="AVJ25" s="699">
        <f t="shared" si="78"/>
        <v>770</v>
      </c>
      <c r="AVK25" s="699">
        <f t="shared" si="79"/>
        <v>80</v>
      </c>
      <c r="AVL25" s="699">
        <f t="shared" si="80"/>
        <v>330</v>
      </c>
      <c r="AVM25" s="699">
        <f t="shared" si="81"/>
        <v>18570.240000000002</v>
      </c>
      <c r="AVN25" s="699">
        <f t="shared" si="82"/>
        <v>14262.86</v>
      </c>
      <c r="AVO25" s="699">
        <f t="shared" si="83"/>
        <v>4307.38</v>
      </c>
      <c r="AVP25" s="699">
        <f t="shared" si="84"/>
        <v>3520</v>
      </c>
      <c r="AVQ25" s="699">
        <f t="shared" si="85"/>
        <v>156829.82</v>
      </c>
    </row>
    <row r="26" spans="1:108 1244:1265" s="436" customFormat="1" ht="30" hidden="1" customHeight="1" x14ac:dyDescent="0.25">
      <c r="A26" s="641">
        <v>1</v>
      </c>
      <c r="B26" s="641">
        <v>1</v>
      </c>
      <c r="C26" s="662" t="s">
        <v>246</v>
      </c>
      <c r="D26" s="2"/>
      <c r="E26" s="431" t="s">
        <v>346</v>
      </c>
      <c r="F26" s="641" t="s">
        <v>39</v>
      </c>
      <c r="G26" s="641">
        <v>3</v>
      </c>
      <c r="H26" s="655" t="s">
        <v>10</v>
      </c>
      <c r="I26" s="641">
        <v>0</v>
      </c>
      <c r="J26" s="431" t="s">
        <v>365</v>
      </c>
      <c r="K26" s="641">
        <v>2</v>
      </c>
      <c r="L26" s="680" t="s">
        <v>351</v>
      </c>
      <c r="M26" s="432" t="s">
        <v>271</v>
      </c>
      <c r="N26" s="431" t="s">
        <v>387</v>
      </c>
      <c r="O26" s="641">
        <v>1</v>
      </c>
      <c r="P26" s="695">
        <v>1</v>
      </c>
      <c r="Q26" s="632">
        <v>1</v>
      </c>
      <c r="R26" s="632">
        <v>1</v>
      </c>
      <c r="S26" s="669">
        <f>SUMIF('Территориальный кк'!$A:$A,'2020'!$B26,'Территориальный кк'!D:D)</f>
        <v>1.1519999999999999</v>
      </c>
      <c r="T26" s="670">
        <f>SUMIF('Территориальный кк'!$A:$A,'2020'!$B26,'Территориальный кк'!E:E)</f>
        <v>2.7269999999999999</v>
      </c>
      <c r="U26" s="433">
        <f>SUMIFS(Нормативы!G:G,Нормативы!$B:$B,$G26,Нормативы!$D:$D,'2020'!$I26,Нормативы!$F:$F,'2020'!$K26)*O26</f>
        <v>78450</v>
      </c>
      <c r="V26" s="433">
        <f t="shared" si="98"/>
        <v>60253.5</v>
      </c>
      <c r="W26" s="433">
        <f t="shared" si="99"/>
        <v>18196.5</v>
      </c>
      <c r="X26" s="433">
        <f>SUMIFS(Нормативы!J:J,Нормативы!$B:$B,$G26,Нормативы!$D:$D,'2020'!$I26,Нормативы!$F:$F,'2020'!$K26)</f>
        <v>1610</v>
      </c>
      <c r="Y26" s="433">
        <f>SUMIFS(Нормативы!K:K,Нормативы!$B:$B,$G26,Нормативы!$D:$D,'2020'!$I26,Нормативы!$F:$F,'2020'!$K26)</f>
        <v>322</v>
      </c>
      <c r="Z26" s="433">
        <f>SUMIFS(Нормативы!L:L,Нормативы!$B:$B,$G26,Нормативы!$D:$D,'2020'!$I26,Нормативы!$F:$F,'2020'!$K26)</f>
        <v>3480</v>
      </c>
      <c r="AA26" s="433">
        <f t="shared" si="100"/>
        <v>8580</v>
      </c>
      <c r="AB26" s="433">
        <f>SUMIFS(Нормативы!N:N,Нормативы!$B:$B,$G26,Нормативы!$D:$D,'2020'!$I26,Нормативы!$F:$F,'2020'!$K26)*O26</f>
        <v>880</v>
      </c>
      <c r="AC26" s="433">
        <f>SUMIFS(Нормативы!O:O,Нормативы!$B:$B,$G26,Нормативы!$D:$D,'2020'!$I26,Нормативы!$F:$F,'2020'!$K26)</f>
        <v>6180</v>
      </c>
      <c r="AD26" s="433">
        <f>SUMIFS(Нормативы!P:P,Нормативы!$B:$B,$G26,Нормативы!$D:$D,'2020'!$I26,Нормативы!$F:$F,'2020'!$K26)*O26</f>
        <v>440</v>
      </c>
      <c r="AE26" s="433">
        <f>SUMIFS(Нормативы!Q:Q,Нормативы!$B:$B,$G26,Нормативы!$D:$D,'2020'!$I26,Нормативы!$F:$F,'2020'!$K26)</f>
        <v>1080</v>
      </c>
      <c r="AF26" s="433">
        <f>SUMIFS(Нормативы!R:R,Нормативы!$B:$B,$G26,Нормативы!$D:$D,'2020'!$I26,Нормативы!$F:$F,'2020'!$K26)</f>
        <v>2490</v>
      </c>
      <c r="AG26" s="433">
        <f>SUMIFS(Нормативы!S:S,Нормативы!$B:$B,$G26,Нормативы!$D:$D,'2020'!$I26,Нормативы!$F:$F,'2020'!$K26)</f>
        <v>5800</v>
      </c>
      <c r="AH26" s="433">
        <f>SUMIFS(Нормативы!T:T,Нормативы!$B:$B,$G26,Нормативы!$D:$D,'2020'!$I26,Нормативы!$F:$F,'2020'!$K26)</f>
        <v>540</v>
      </c>
      <c r="AI26" s="433">
        <f>SUMIFS(Нормативы!U:U,Нормативы!$B:$B,$G26,Нормативы!$D:$D,'2020'!$I26,Нормативы!$F:$F,'2020'!$K26)</f>
        <v>770</v>
      </c>
      <c r="AJ26" s="433">
        <f>SUMIFS(Нормативы!V:V,Нормативы!$B:$B,$G26,Нормативы!$D:$D,'2020'!$I26,Нормативы!$F:$F,'2020'!$K26)</f>
        <v>170</v>
      </c>
      <c r="AK26" s="433">
        <f>SUMIFS(Нормативы!W:W,Нормативы!$B:$B,$G26,Нормативы!$D:$D,'2020'!$I26,Нормативы!$F:$F,'2020'!$K26)</f>
        <v>200</v>
      </c>
      <c r="AL26" s="433">
        <f>SUMIFS(Нормативы!X:X,Нормативы!$B:$B,$G26,Нормативы!$D:$D,'2020'!$I26,Нормативы!$F:$F,'2020'!$K26)*O26</f>
        <v>13440</v>
      </c>
      <c r="AM26" s="433">
        <f t="shared" si="101"/>
        <v>10322.6</v>
      </c>
      <c r="AN26" s="433">
        <f t="shared" si="102"/>
        <v>3117.4</v>
      </c>
      <c r="AO26" s="433">
        <f>SUMIFS(Нормативы!AA:AA,Нормативы!$B:$B,$G26,Нормативы!$D:$D,'2020'!$I26,Нормативы!$F:$F,'2020'!$K26)</f>
        <v>0</v>
      </c>
      <c r="AP26" s="434">
        <f t="shared" si="103"/>
        <v>115530</v>
      </c>
      <c r="AQ26" s="609">
        <f t="shared" si="104"/>
        <v>78450</v>
      </c>
      <c r="AR26" s="433">
        <f t="shared" si="105"/>
        <v>60253.5</v>
      </c>
      <c r="AS26" s="433">
        <f t="shared" si="106"/>
        <v>18196.5</v>
      </c>
      <c r="AT26" s="435">
        <f t="shared" si="0"/>
        <v>1610</v>
      </c>
      <c r="AU26" s="435">
        <f t="shared" si="1"/>
        <v>322</v>
      </c>
      <c r="AV26" s="435">
        <f t="shared" si="2"/>
        <v>3480</v>
      </c>
      <c r="AW26" s="435">
        <f t="shared" si="3"/>
        <v>8580</v>
      </c>
      <c r="AX26" s="435">
        <f t="shared" si="4"/>
        <v>880</v>
      </c>
      <c r="AY26" s="435">
        <f t="shared" si="5"/>
        <v>6180</v>
      </c>
      <c r="AZ26" s="435">
        <f t="shared" si="6"/>
        <v>440</v>
      </c>
      <c r="BA26" s="435">
        <f t="shared" si="7"/>
        <v>1080</v>
      </c>
      <c r="BB26" s="435">
        <f t="shared" si="107"/>
        <v>2490</v>
      </c>
      <c r="BC26" s="435">
        <f t="shared" si="8"/>
        <v>5800</v>
      </c>
      <c r="BD26" s="435">
        <f t="shared" si="9"/>
        <v>540</v>
      </c>
      <c r="BE26" s="435">
        <f t="shared" si="10"/>
        <v>770</v>
      </c>
      <c r="BF26" s="435">
        <f t="shared" si="11"/>
        <v>170</v>
      </c>
      <c r="BG26" s="435">
        <f t="shared" si="12"/>
        <v>200</v>
      </c>
      <c r="BH26" s="435">
        <f t="shared" si="13"/>
        <v>13440</v>
      </c>
      <c r="BI26" s="433">
        <f t="shared" si="108"/>
        <v>10322.6</v>
      </c>
      <c r="BJ26" s="433">
        <f t="shared" si="109"/>
        <v>3117.4</v>
      </c>
      <c r="BK26" s="435">
        <f t="shared" si="14"/>
        <v>0</v>
      </c>
      <c r="BL26" s="434">
        <f t="shared" si="15"/>
        <v>115530</v>
      </c>
      <c r="BM26" s="613">
        <f t="shared" si="110"/>
        <v>90374</v>
      </c>
      <c r="BN26" s="433">
        <f t="shared" si="16"/>
        <v>69411.7</v>
      </c>
      <c r="BO26" s="433">
        <f t="shared" si="17"/>
        <v>20962.3</v>
      </c>
      <c r="BP26" s="435">
        <f t="shared" si="111"/>
        <v>1610</v>
      </c>
      <c r="BQ26" s="435">
        <f t="shared" si="112"/>
        <v>322</v>
      </c>
      <c r="BR26" s="435">
        <f t="shared" si="113"/>
        <v>3480</v>
      </c>
      <c r="BS26" s="435">
        <f t="shared" si="18"/>
        <v>8580</v>
      </c>
      <c r="BT26" s="34">
        <f t="shared" si="19"/>
        <v>880</v>
      </c>
      <c r="BU26" s="34">
        <f t="shared" si="20"/>
        <v>6180</v>
      </c>
      <c r="BV26" s="34">
        <f t="shared" si="21"/>
        <v>440</v>
      </c>
      <c r="BW26" s="34">
        <f t="shared" si="22"/>
        <v>1080</v>
      </c>
      <c r="BX26" s="435">
        <f t="shared" si="23"/>
        <v>6790</v>
      </c>
      <c r="BY26" s="435">
        <f t="shared" si="24"/>
        <v>5800</v>
      </c>
      <c r="BZ26" s="435">
        <f t="shared" si="25"/>
        <v>540</v>
      </c>
      <c r="CA26" s="435">
        <f t="shared" si="26"/>
        <v>770</v>
      </c>
      <c r="CB26" s="435">
        <f t="shared" si="27"/>
        <v>170</v>
      </c>
      <c r="CC26" s="435">
        <f t="shared" si="28"/>
        <v>200</v>
      </c>
      <c r="CD26" s="435">
        <f t="shared" si="29"/>
        <v>15483</v>
      </c>
      <c r="CE26" s="433">
        <f t="shared" si="114"/>
        <v>11891.7</v>
      </c>
      <c r="CF26" s="433">
        <f t="shared" si="115"/>
        <v>3591.3</v>
      </c>
      <c r="CG26" s="435">
        <f t="shared" si="30"/>
        <v>0</v>
      </c>
      <c r="CH26" s="434">
        <f t="shared" si="31"/>
        <v>133797</v>
      </c>
      <c r="CI26" s="88">
        <f t="shared" si="32"/>
        <v>90374</v>
      </c>
      <c r="CJ26" s="90">
        <f t="shared" si="33"/>
        <v>69411.7</v>
      </c>
      <c r="CK26" s="90">
        <f t="shared" si="34"/>
        <v>20962.3</v>
      </c>
      <c r="CL26" s="88">
        <f t="shared" si="35"/>
        <v>1610</v>
      </c>
      <c r="CM26" s="88">
        <f t="shared" si="36"/>
        <v>322</v>
      </c>
      <c r="CN26" s="88">
        <f t="shared" si="37"/>
        <v>3480</v>
      </c>
      <c r="CO26" s="88">
        <f t="shared" si="38"/>
        <v>8580</v>
      </c>
      <c r="CP26" s="88">
        <f t="shared" si="39"/>
        <v>880</v>
      </c>
      <c r="CQ26" s="88">
        <f t="shared" si="40"/>
        <v>6180</v>
      </c>
      <c r="CR26" s="88">
        <f t="shared" si="41"/>
        <v>440</v>
      </c>
      <c r="CS26" s="88">
        <f t="shared" si="42"/>
        <v>1080</v>
      </c>
      <c r="CT26" s="88">
        <f t="shared" si="43"/>
        <v>6790</v>
      </c>
      <c r="CU26" s="88">
        <f t="shared" si="44"/>
        <v>5800</v>
      </c>
      <c r="CV26" s="88">
        <f t="shared" si="45"/>
        <v>540</v>
      </c>
      <c r="CW26" s="88">
        <f t="shared" si="46"/>
        <v>770</v>
      </c>
      <c r="CX26" s="88">
        <f t="shared" si="47"/>
        <v>170</v>
      </c>
      <c r="CY26" s="88">
        <f t="shared" si="48"/>
        <v>200</v>
      </c>
      <c r="CZ26" s="88">
        <f t="shared" si="49"/>
        <v>15483</v>
      </c>
      <c r="DA26" s="90">
        <f t="shared" si="50"/>
        <v>11891.7</v>
      </c>
      <c r="DB26" s="90">
        <f t="shared" si="51"/>
        <v>3591.3</v>
      </c>
      <c r="DC26" s="88">
        <f t="shared" si="52"/>
        <v>0</v>
      </c>
      <c r="DD26" s="88">
        <f t="shared" si="53"/>
        <v>133797</v>
      </c>
      <c r="AUV26" s="699">
        <f t="shared" si="65"/>
        <v>90374</v>
      </c>
      <c r="AUW26" s="699">
        <f t="shared" si="66"/>
        <v>69411.67</v>
      </c>
      <c r="AUX26" s="699">
        <f t="shared" si="67"/>
        <v>20962.330000000002</v>
      </c>
      <c r="AUY26" s="699">
        <f t="shared" si="68"/>
        <v>1610</v>
      </c>
      <c r="AUZ26" s="699">
        <f t="shared" si="204"/>
        <v>118.08</v>
      </c>
      <c r="AVA26" s="699">
        <f t="shared" si="204"/>
        <v>0.04</v>
      </c>
      <c r="AVB26" s="699">
        <f t="shared" si="70"/>
        <v>8580</v>
      </c>
      <c r="AVC26" s="699">
        <f t="shared" si="71"/>
        <v>880</v>
      </c>
      <c r="AVD26" s="699">
        <f t="shared" si="72"/>
        <v>6180</v>
      </c>
      <c r="AVE26" s="699">
        <f t="shared" si="73"/>
        <v>440</v>
      </c>
      <c r="AVF26" s="699">
        <f t="shared" si="74"/>
        <v>1080</v>
      </c>
      <c r="AVG26" s="699">
        <f t="shared" si="75"/>
        <v>6790</v>
      </c>
      <c r="AVH26" s="699">
        <f t="shared" si="76"/>
        <v>5800</v>
      </c>
      <c r="AVI26" s="699">
        <f t="shared" si="77"/>
        <v>540</v>
      </c>
      <c r="AVJ26" s="699">
        <f t="shared" si="78"/>
        <v>770</v>
      </c>
      <c r="AVK26" s="699">
        <f t="shared" si="79"/>
        <v>170</v>
      </c>
      <c r="AVL26" s="699">
        <f t="shared" si="80"/>
        <v>200</v>
      </c>
      <c r="AVM26" s="699">
        <f t="shared" si="81"/>
        <v>15483</v>
      </c>
      <c r="AVN26" s="699">
        <f t="shared" si="82"/>
        <v>11891.71</v>
      </c>
      <c r="AVO26" s="699">
        <f t="shared" si="83"/>
        <v>3591.29</v>
      </c>
      <c r="AVP26" s="699">
        <f t="shared" si="84"/>
        <v>0</v>
      </c>
      <c r="AVQ26" s="699">
        <f t="shared" si="85"/>
        <v>133797</v>
      </c>
    </row>
    <row r="27" spans="1:108 1244:1265" s="436" customFormat="1" ht="30" hidden="1" customHeight="1" x14ac:dyDescent="0.25">
      <c r="A27" s="641">
        <v>1</v>
      </c>
      <c r="B27" s="641">
        <v>1</v>
      </c>
      <c r="C27" s="662" t="s">
        <v>246</v>
      </c>
      <c r="D27" s="2"/>
      <c r="E27" s="431" t="s">
        <v>346</v>
      </c>
      <c r="F27" s="641" t="s">
        <v>39</v>
      </c>
      <c r="G27" s="641">
        <v>3</v>
      </c>
      <c r="H27" s="655" t="s">
        <v>10</v>
      </c>
      <c r="I27" s="641">
        <v>0</v>
      </c>
      <c r="J27" s="431" t="s">
        <v>366</v>
      </c>
      <c r="K27" s="641">
        <v>3</v>
      </c>
      <c r="L27" s="680" t="s">
        <v>351</v>
      </c>
      <c r="M27" s="432" t="s">
        <v>272</v>
      </c>
      <c r="N27" s="431" t="s">
        <v>387</v>
      </c>
      <c r="O27" s="641">
        <v>1</v>
      </c>
      <c r="P27" s="695">
        <v>4</v>
      </c>
      <c r="Q27" s="632">
        <v>4</v>
      </c>
      <c r="R27" s="632">
        <v>4</v>
      </c>
      <c r="S27" s="669">
        <f>SUMIF('Территориальный кк'!$A:$A,'2020'!$B27,'Территориальный кк'!D:D)</f>
        <v>1.1519999999999999</v>
      </c>
      <c r="T27" s="670">
        <f>SUMIF('Территориальный кк'!$A:$A,'2020'!$B27,'Территориальный кк'!E:E)</f>
        <v>2.7269999999999999</v>
      </c>
      <c r="U27" s="433">
        <f>SUMIFS(Нормативы!G:G,Нормативы!$B:$B,$G27,Нормативы!$D:$D,'2020'!$I27,Нормативы!$F:$F,'2020'!$K27)*O27</f>
        <v>78450</v>
      </c>
      <c r="V27" s="433">
        <f t="shared" si="98"/>
        <v>60253.5</v>
      </c>
      <c r="W27" s="433">
        <f t="shared" si="99"/>
        <v>18196.5</v>
      </c>
      <c r="X27" s="433">
        <f>SUMIFS(Нормативы!J:J,Нормативы!$B:$B,$G27,Нормативы!$D:$D,'2020'!$I27,Нормативы!$F:$F,'2020'!$K27)</f>
        <v>6840</v>
      </c>
      <c r="Y27" s="433">
        <f>SUMIFS(Нормативы!K:K,Нормативы!$B:$B,$G27,Нормативы!$D:$D,'2020'!$I27,Нормативы!$F:$F,'2020'!$K27)</f>
        <v>1368</v>
      </c>
      <c r="Z27" s="433">
        <f>SUMIFS(Нормативы!L:L,Нормативы!$B:$B,$G27,Нормативы!$D:$D,'2020'!$I27,Нормативы!$F:$F,'2020'!$K27)</f>
        <v>8110</v>
      </c>
      <c r="AA27" s="433">
        <f t="shared" si="100"/>
        <v>23360</v>
      </c>
      <c r="AB27" s="433">
        <f>SUMIFS(Нормативы!N:N,Нормативы!$B:$B,$G27,Нормативы!$D:$D,'2020'!$I27,Нормативы!$F:$F,'2020'!$K27)*O27</f>
        <v>880</v>
      </c>
      <c r="AC27" s="433">
        <f>SUMIFS(Нормативы!O:O,Нормативы!$B:$B,$G27,Нормативы!$D:$D,'2020'!$I27,Нормативы!$F:$F,'2020'!$K27)</f>
        <v>20960</v>
      </c>
      <c r="AD27" s="433">
        <f>SUMIFS(Нормативы!P:P,Нормативы!$B:$B,$G27,Нормативы!$D:$D,'2020'!$I27,Нормативы!$F:$F,'2020'!$K27)*O27</f>
        <v>440</v>
      </c>
      <c r="AE27" s="433">
        <f>SUMIFS(Нормативы!Q:Q,Нормативы!$B:$B,$G27,Нормативы!$D:$D,'2020'!$I27,Нормативы!$F:$F,'2020'!$K27)</f>
        <v>1080</v>
      </c>
      <c r="AF27" s="433">
        <f>SUMIFS(Нормативы!R:R,Нормативы!$B:$B,$G27,Нормативы!$D:$D,'2020'!$I27,Нормативы!$F:$F,'2020'!$K27)</f>
        <v>2700</v>
      </c>
      <c r="AG27" s="433">
        <f>SUMIFS(Нормативы!S:S,Нормативы!$B:$B,$G27,Нормативы!$D:$D,'2020'!$I27,Нормативы!$F:$F,'2020'!$K27)</f>
        <v>5800</v>
      </c>
      <c r="AH27" s="433">
        <f>SUMIFS(Нормативы!T:T,Нормативы!$B:$B,$G27,Нормативы!$D:$D,'2020'!$I27,Нормативы!$F:$F,'2020'!$K27)</f>
        <v>540</v>
      </c>
      <c r="AI27" s="433">
        <f>SUMIFS(Нормативы!U:U,Нормативы!$B:$B,$G27,Нормативы!$D:$D,'2020'!$I27,Нормативы!$F:$F,'2020'!$K27)</f>
        <v>770</v>
      </c>
      <c r="AJ27" s="433">
        <f>SUMIFS(Нормативы!V:V,Нормативы!$B:$B,$G27,Нормативы!$D:$D,'2020'!$I27,Нормативы!$F:$F,'2020'!$K27)</f>
        <v>170</v>
      </c>
      <c r="AK27" s="433">
        <f>SUMIFS(Нормативы!W:W,Нормативы!$B:$B,$G27,Нормативы!$D:$D,'2020'!$I27,Нормативы!$F:$F,'2020'!$K27)</f>
        <v>200</v>
      </c>
      <c r="AL27" s="433">
        <f>SUMIFS(Нормативы!X:X,Нормативы!$B:$B,$G27,Нормативы!$D:$D,'2020'!$I27,Нормативы!$F:$F,'2020'!$K27)*O27</f>
        <v>13440</v>
      </c>
      <c r="AM27" s="433">
        <f t="shared" si="101"/>
        <v>10322.6</v>
      </c>
      <c r="AN27" s="433">
        <f t="shared" si="102"/>
        <v>3117.4</v>
      </c>
      <c r="AO27" s="433">
        <f>SUMIFS(Нормативы!AA:AA,Нормативы!$B:$B,$G27,Нормативы!$D:$D,'2020'!$I27,Нормативы!$F:$F,'2020'!$K27)</f>
        <v>0</v>
      </c>
      <c r="AP27" s="434">
        <f t="shared" si="103"/>
        <v>140380</v>
      </c>
      <c r="AQ27" s="609">
        <f t="shared" si="104"/>
        <v>313800</v>
      </c>
      <c r="AR27" s="433">
        <f t="shared" si="105"/>
        <v>241013.8</v>
      </c>
      <c r="AS27" s="433">
        <f t="shared" si="106"/>
        <v>72786.2</v>
      </c>
      <c r="AT27" s="435">
        <f t="shared" si="0"/>
        <v>27360</v>
      </c>
      <c r="AU27" s="435">
        <f t="shared" si="1"/>
        <v>5472</v>
      </c>
      <c r="AV27" s="435">
        <f t="shared" si="2"/>
        <v>32440</v>
      </c>
      <c r="AW27" s="435">
        <f t="shared" si="3"/>
        <v>93440</v>
      </c>
      <c r="AX27" s="435">
        <f t="shared" si="4"/>
        <v>3520</v>
      </c>
      <c r="AY27" s="435">
        <f t="shared" si="5"/>
        <v>83840</v>
      </c>
      <c r="AZ27" s="435">
        <f t="shared" si="6"/>
        <v>1760</v>
      </c>
      <c r="BA27" s="435">
        <f t="shared" si="7"/>
        <v>4320</v>
      </c>
      <c r="BB27" s="435">
        <f t="shared" si="107"/>
        <v>10800</v>
      </c>
      <c r="BC27" s="435">
        <f t="shared" si="8"/>
        <v>23200</v>
      </c>
      <c r="BD27" s="435">
        <f t="shared" si="9"/>
        <v>2160</v>
      </c>
      <c r="BE27" s="435">
        <f t="shared" si="10"/>
        <v>3080</v>
      </c>
      <c r="BF27" s="435">
        <f t="shared" si="11"/>
        <v>680</v>
      </c>
      <c r="BG27" s="435">
        <f t="shared" si="12"/>
        <v>800</v>
      </c>
      <c r="BH27" s="435">
        <f t="shared" si="13"/>
        <v>53760</v>
      </c>
      <c r="BI27" s="433">
        <f t="shared" si="108"/>
        <v>41290.300000000003</v>
      </c>
      <c r="BJ27" s="433">
        <f t="shared" si="109"/>
        <v>12469.7</v>
      </c>
      <c r="BK27" s="435">
        <f t="shared" si="14"/>
        <v>0</v>
      </c>
      <c r="BL27" s="434">
        <f t="shared" si="15"/>
        <v>561520</v>
      </c>
      <c r="BM27" s="613">
        <f t="shared" si="110"/>
        <v>361498</v>
      </c>
      <c r="BN27" s="433">
        <f t="shared" si="16"/>
        <v>277648.2</v>
      </c>
      <c r="BO27" s="433">
        <f t="shared" si="17"/>
        <v>83849.8</v>
      </c>
      <c r="BP27" s="435">
        <f t="shared" si="111"/>
        <v>27360</v>
      </c>
      <c r="BQ27" s="435">
        <f t="shared" si="112"/>
        <v>5472</v>
      </c>
      <c r="BR27" s="435">
        <f t="shared" si="113"/>
        <v>32440</v>
      </c>
      <c r="BS27" s="435">
        <f t="shared" si="18"/>
        <v>93440</v>
      </c>
      <c r="BT27" s="34">
        <f t="shared" si="19"/>
        <v>3520</v>
      </c>
      <c r="BU27" s="34">
        <f t="shared" si="20"/>
        <v>83840</v>
      </c>
      <c r="BV27" s="34">
        <f t="shared" si="21"/>
        <v>1760</v>
      </c>
      <c r="BW27" s="34">
        <f t="shared" si="22"/>
        <v>4320</v>
      </c>
      <c r="BX27" s="435">
        <f t="shared" si="23"/>
        <v>29452</v>
      </c>
      <c r="BY27" s="435">
        <f t="shared" si="24"/>
        <v>23200</v>
      </c>
      <c r="BZ27" s="435">
        <f t="shared" si="25"/>
        <v>2160</v>
      </c>
      <c r="CA27" s="435">
        <f t="shared" si="26"/>
        <v>3080</v>
      </c>
      <c r="CB27" s="435">
        <f t="shared" si="27"/>
        <v>680</v>
      </c>
      <c r="CC27" s="435">
        <f t="shared" si="28"/>
        <v>800</v>
      </c>
      <c r="CD27" s="435">
        <f t="shared" si="29"/>
        <v>61932</v>
      </c>
      <c r="CE27" s="433">
        <f t="shared" si="114"/>
        <v>47566.8</v>
      </c>
      <c r="CF27" s="433">
        <f t="shared" si="115"/>
        <v>14365.2</v>
      </c>
      <c r="CG27" s="435">
        <f t="shared" si="30"/>
        <v>0</v>
      </c>
      <c r="CH27" s="434">
        <f t="shared" si="31"/>
        <v>636042</v>
      </c>
      <c r="CI27" s="88">
        <f t="shared" si="32"/>
        <v>90374.5</v>
      </c>
      <c r="CJ27" s="90">
        <f t="shared" si="33"/>
        <v>69412.05</v>
      </c>
      <c r="CK27" s="90">
        <f t="shared" si="34"/>
        <v>20962.45</v>
      </c>
      <c r="CL27" s="88">
        <f t="shared" si="35"/>
        <v>6840</v>
      </c>
      <c r="CM27" s="88">
        <f t="shared" si="36"/>
        <v>1368</v>
      </c>
      <c r="CN27" s="88">
        <f t="shared" si="37"/>
        <v>8110</v>
      </c>
      <c r="CO27" s="88">
        <f t="shared" si="38"/>
        <v>23360</v>
      </c>
      <c r="CP27" s="88">
        <f t="shared" si="39"/>
        <v>880</v>
      </c>
      <c r="CQ27" s="88">
        <f t="shared" si="40"/>
        <v>20960</v>
      </c>
      <c r="CR27" s="88">
        <f t="shared" si="41"/>
        <v>440</v>
      </c>
      <c r="CS27" s="88">
        <f t="shared" si="42"/>
        <v>1080</v>
      </c>
      <c r="CT27" s="88">
        <f t="shared" si="43"/>
        <v>7363</v>
      </c>
      <c r="CU27" s="88">
        <f t="shared" si="44"/>
        <v>5800</v>
      </c>
      <c r="CV27" s="88">
        <f t="shared" si="45"/>
        <v>540</v>
      </c>
      <c r="CW27" s="88">
        <f t="shared" si="46"/>
        <v>770</v>
      </c>
      <c r="CX27" s="88">
        <f t="shared" si="47"/>
        <v>170</v>
      </c>
      <c r="CY27" s="88">
        <f t="shared" si="48"/>
        <v>200</v>
      </c>
      <c r="CZ27" s="88">
        <f t="shared" si="49"/>
        <v>15483</v>
      </c>
      <c r="DA27" s="90">
        <f t="shared" si="50"/>
        <v>11891.7</v>
      </c>
      <c r="DB27" s="90">
        <f t="shared" si="51"/>
        <v>3591.3</v>
      </c>
      <c r="DC27" s="88">
        <f t="shared" si="52"/>
        <v>0</v>
      </c>
      <c r="DD27" s="88">
        <f t="shared" si="53"/>
        <v>159010.5</v>
      </c>
      <c r="AUV27" s="699">
        <f t="shared" si="65"/>
        <v>90374.5</v>
      </c>
      <c r="AUW27" s="699">
        <f t="shared" si="66"/>
        <v>69412.06</v>
      </c>
      <c r="AUX27" s="699">
        <f t="shared" si="67"/>
        <v>20962.439999999999</v>
      </c>
      <c r="AUY27" s="699">
        <f t="shared" si="68"/>
        <v>6840</v>
      </c>
      <c r="AUZ27" s="699">
        <f t="shared" si="204"/>
        <v>2006.6</v>
      </c>
      <c r="AVA27" s="699">
        <f t="shared" si="204"/>
        <v>0.41</v>
      </c>
      <c r="AVB27" s="699">
        <f t="shared" si="70"/>
        <v>23360</v>
      </c>
      <c r="AVC27" s="699">
        <f t="shared" si="71"/>
        <v>880</v>
      </c>
      <c r="AVD27" s="699">
        <f t="shared" si="72"/>
        <v>20960</v>
      </c>
      <c r="AVE27" s="699">
        <f t="shared" si="73"/>
        <v>440</v>
      </c>
      <c r="AVF27" s="699">
        <f t="shared" si="74"/>
        <v>1080</v>
      </c>
      <c r="AVG27" s="699">
        <f t="shared" si="75"/>
        <v>7363</v>
      </c>
      <c r="AVH27" s="699">
        <f t="shared" si="76"/>
        <v>5800</v>
      </c>
      <c r="AVI27" s="699">
        <f t="shared" si="77"/>
        <v>540</v>
      </c>
      <c r="AVJ27" s="699">
        <f t="shared" si="78"/>
        <v>770</v>
      </c>
      <c r="AVK27" s="699">
        <f t="shared" si="79"/>
        <v>170</v>
      </c>
      <c r="AVL27" s="699">
        <f t="shared" si="80"/>
        <v>200</v>
      </c>
      <c r="AVM27" s="699">
        <f t="shared" si="81"/>
        <v>15483</v>
      </c>
      <c r="AVN27" s="699">
        <f t="shared" si="82"/>
        <v>11891.71</v>
      </c>
      <c r="AVO27" s="699">
        <f t="shared" si="83"/>
        <v>3591.29</v>
      </c>
      <c r="AVP27" s="699">
        <f t="shared" si="84"/>
        <v>0</v>
      </c>
      <c r="AVQ27" s="699">
        <f t="shared" si="85"/>
        <v>159010.5</v>
      </c>
    </row>
    <row r="28" spans="1:108 1244:1265" s="436" customFormat="1" ht="30" hidden="1" customHeight="1" x14ac:dyDescent="0.25">
      <c r="A28" s="641">
        <v>1</v>
      </c>
      <c r="B28" s="641">
        <v>1</v>
      </c>
      <c r="C28" s="662" t="s">
        <v>246</v>
      </c>
      <c r="D28" s="2"/>
      <c r="E28" s="431" t="s">
        <v>346</v>
      </c>
      <c r="F28" s="641" t="s">
        <v>39</v>
      </c>
      <c r="G28" s="641">
        <v>3</v>
      </c>
      <c r="H28" s="655" t="s">
        <v>10</v>
      </c>
      <c r="I28" s="641">
        <v>0</v>
      </c>
      <c r="J28" s="431" t="s">
        <v>367</v>
      </c>
      <c r="K28" s="641">
        <v>3</v>
      </c>
      <c r="L28" s="680" t="s">
        <v>351</v>
      </c>
      <c r="M28" s="432" t="s">
        <v>273</v>
      </c>
      <c r="N28" s="431" t="s">
        <v>387</v>
      </c>
      <c r="O28" s="641">
        <v>1</v>
      </c>
      <c r="P28" s="695">
        <v>3</v>
      </c>
      <c r="Q28" s="632">
        <v>3</v>
      </c>
      <c r="R28" s="632">
        <v>3</v>
      </c>
      <c r="S28" s="669">
        <f>SUMIF('Территориальный кк'!$A:$A,'2020'!$B28,'Территориальный кк'!D:D)</f>
        <v>1.1519999999999999</v>
      </c>
      <c r="T28" s="670">
        <f>SUMIF('Территориальный кк'!$A:$A,'2020'!$B28,'Территориальный кк'!E:E)</f>
        <v>2.7269999999999999</v>
      </c>
      <c r="U28" s="433">
        <f>SUMIFS(Нормативы!G:G,Нормативы!$B:$B,$G28,Нормативы!$D:$D,'2020'!$I28,Нормативы!$F:$F,'2020'!$K28)*O28</f>
        <v>78450</v>
      </c>
      <c r="V28" s="433">
        <f t="shared" si="98"/>
        <v>60253.5</v>
      </c>
      <c r="W28" s="433">
        <f t="shared" si="99"/>
        <v>18196.5</v>
      </c>
      <c r="X28" s="433">
        <f>SUMIFS(Нормативы!J:J,Нормативы!$B:$B,$G28,Нормативы!$D:$D,'2020'!$I28,Нормативы!$F:$F,'2020'!$K28)</f>
        <v>6840</v>
      </c>
      <c r="Y28" s="433">
        <f>SUMIFS(Нормативы!K:K,Нормативы!$B:$B,$G28,Нормативы!$D:$D,'2020'!$I28,Нормативы!$F:$F,'2020'!$K28)</f>
        <v>1368</v>
      </c>
      <c r="Z28" s="433">
        <f>SUMIFS(Нормативы!L:L,Нормативы!$B:$B,$G28,Нормативы!$D:$D,'2020'!$I28,Нормативы!$F:$F,'2020'!$K28)</f>
        <v>8110</v>
      </c>
      <c r="AA28" s="433">
        <f t="shared" si="100"/>
        <v>23360</v>
      </c>
      <c r="AB28" s="433">
        <f>SUMIFS(Нормативы!N:N,Нормативы!$B:$B,$G28,Нормативы!$D:$D,'2020'!$I28,Нормативы!$F:$F,'2020'!$K28)*O28</f>
        <v>880</v>
      </c>
      <c r="AC28" s="433">
        <f>SUMIFS(Нормативы!O:O,Нормативы!$B:$B,$G28,Нормативы!$D:$D,'2020'!$I28,Нормативы!$F:$F,'2020'!$K28)</f>
        <v>20960</v>
      </c>
      <c r="AD28" s="433">
        <f>SUMIFS(Нормативы!P:P,Нормативы!$B:$B,$G28,Нормативы!$D:$D,'2020'!$I28,Нормативы!$F:$F,'2020'!$K28)*O28</f>
        <v>440</v>
      </c>
      <c r="AE28" s="433">
        <f>SUMIFS(Нормативы!Q:Q,Нормативы!$B:$B,$G28,Нормативы!$D:$D,'2020'!$I28,Нормативы!$F:$F,'2020'!$K28)</f>
        <v>1080</v>
      </c>
      <c r="AF28" s="433">
        <f>SUMIFS(Нормативы!R:R,Нормативы!$B:$B,$G28,Нормативы!$D:$D,'2020'!$I28,Нормативы!$F:$F,'2020'!$K28)</f>
        <v>2700</v>
      </c>
      <c r="AG28" s="433">
        <f>SUMIFS(Нормативы!S:S,Нормативы!$B:$B,$G28,Нормативы!$D:$D,'2020'!$I28,Нормативы!$F:$F,'2020'!$K28)</f>
        <v>5800</v>
      </c>
      <c r="AH28" s="433">
        <f>SUMIFS(Нормативы!T:T,Нормативы!$B:$B,$G28,Нормативы!$D:$D,'2020'!$I28,Нормативы!$F:$F,'2020'!$K28)</f>
        <v>540</v>
      </c>
      <c r="AI28" s="433">
        <f>SUMIFS(Нормативы!U:U,Нормативы!$B:$B,$G28,Нормативы!$D:$D,'2020'!$I28,Нормативы!$F:$F,'2020'!$K28)</f>
        <v>770</v>
      </c>
      <c r="AJ28" s="433">
        <f>SUMIFS(Нормативы!V:V,Нормативы!$B:$B,$G28,Нормативы!$D:$D,'2020'!$I28,Нормативы!$F:$F,'2020'!$K28)</f>
        <v>170</v>
      </c>
      <c r="AK28" s="433">
        <f>SUMIFS(Нормативы!W:W,Нормативы!$B:$B,$G28,Нормативы!$D:$D,'2020'!$I28,Нормативы!$F:$F,'2020'!$K28)</f>
        <v>200</v>
      </c>
      <c r="AL28" s="433">
        <f>SUMIFS(Нормативы!X:X,Нормативы!$B:$B,$G28,Нормативы!$D:$D,'2020'!$I28,Нормативы!$F:$F,'2020'!$K28)*O28</f>
        <v>13440</v>
      </c>
      <c r="AM28" s="433">
        <f t="shared" si="101"/>
        <v>10322.6</v>
      </c>
      <c r="AN28" s="433">
        <f t="shared" si="102"/>
        <v>3117.4</v>
      </c>
      <c r="AO28" s="433">
        <f>SUMIFS(Нормативы!AA:AA,Нормативы!$B:$B,$G28,Нормативы!$D:$D,'2020'!$I28,Нормативы!$F:$F,'2020'!$K28)</f>
        <v>0</v>
      </c>
      <c r="AP28" s="434">
        <f t="shared" si="103"/>
        <v>140380</v>
      </c>
      <c r="AQ28" s="609">
        <f t="shared" si="104"/>
        <v>235350</v>
      </c>
      <c r="AR28" s="433">
        <f t="shared" si="105"/>
        <v>180760.4</v>
      </c>
      <c r="AS28" s="433">
        <f t="shared" si="106"/>
        <v>54589.599999999999</v>
      </c>
      <c r="AT28" s="435">
        <f t="shared" si="0"/>
        <v>20520</v>
      </c>
      <c r="AU28" s="435">
        <f t="shared" si="1"/>
        <v>4104</v>
      </c>
      <c r="AV28" s="435">
        <f t="shared" si="2"/>
        <v>24330</v>
      </c>
      <c r="AW28" s="435">
        <f t="shared" si="3"/>
        <v>70080</v>
      </c>
      <c r="AX28" s="435">
        <f t="shared" si="4"/>
        <v>2640</v>
      </c>
      <c r="AY28" s="435">
        <f t="shared" si="5"/>
        <v>62880</v>
      </c>
      <c r="AZ28" s="435">
        <f t="shared" si="6"/>
        <v>1320</v>
      </c>
      <c r="BA28" s="435">
        <f t="shared" si="7"/>
        <v>3240</v>
      </c>
      <c r="BB28" s="435">
        <f t="shared" si="107"/>
        <v>8100</v>
      </c>
      <c r="BC28" s="435">
        <f t="shared" si="8"/>
        <v>17400</v>
      </c>
      <c r="BD28" s="435">
        <f t="shared" si="9"/>
        <v>1620</v>
      </c>
      <c r="BE28" s="435">
        <f t="shared" si="10"/>
        <v>2310</v>
      </c>
      <c r="BF28" s="435">
        <f t="shared" si="11"/>
        <v>510</v>
      </c>
      <c r="BG28" s="435">
        <f t="shared" si="12"/>
        <v>600</v>
      </c>
      <c r="BH28" s="435">
        <f t="shared" si="13"/>
        <v>40320</v>
      </c>
      <c r="BI28" s="433">
        <f t="shared" si="108"/>
        <v>30967.7</v>
      </c>
      <c r="BJ28" s="433">
        <f t="shared" si="109"/>
        <v>9352.2999999999993</v>
      </c>
      <c r="BK28" s="435">
        <f t="shared" si="14"/>
        <v>0</v>
      </c>
      <c r="BL28" s="434">
        <f t="shared" si="15"/>
        <v>421140</v>
      </c>
      <c r="BM28" s="613">
        <f t="shared" si="110"/>
        <v>271123</v>
      </c>
      <c r="BN28" s="433">
        <f t="shared" si="16"/>
        <v>208235.8</v>
      </c>
      <c r="BO28" s="433">
        <f t="shared" si="17"/>
        <v>62887.199999999997</v>
      </c>
      <c r="BP28" s="435">
        <f t="shared" si="111"/>
        <v>20520</v>
      </c>
      <c r="BQ28" s="435">
        <f t="shared" si="112"/>
        <v>4104</v>
      </c>
      <c r="BR28" s="435">
        <f t="shared" si="113"/>
        <v>24330</v>
      </c>
      <c r="BS28" s="435">
        <f t="shared" si="18"/>
        <v>70080</v>
      </c>
      <c r="BT28" s="34">
        <f t="shared" si="19"/>
        <v>2640</v>
      </c>
      <c r="BU28" s="34">
        <f t="shared" si="20"/>
        <v>62880</v>
      </c>
      <c r="BV28" s="34">
        <f t="shared" si="21"/>
        <v>1320</v>
      </c>
      <c r="BW28" s="34">
        <f t="shared" si="22"/>
        <v>3240</v>
      </c>
      <c r="BX28" s="435">
        <f t="shared" si="23"/>
        <v>22089</v>
      </c>
      <c r="BY28" s="435">
        <f t="shared" si="24"/>
        <v>17400</v>
      </c>
      <c r="BZ28" s="435">
        <f t="shared" si="25"/>
        <v>1620</v>
      </c>
      <c r="CA28" s="435">
        <f t="shared" si="26"/>
        <v>2310</v>
      </c>
      <c r="CB28" s="435">
        <f t="shared" si="27"/>
        <v>510</v>
      </c>
      <c r="CC28" s="435">
        <f t="shared" si="28"/>
        <v>600</v>
      </c>
      <c r="CD28" s="435">
        <f t="shared" si="29"/>
        <v>46449</v>
      </c>
      <c r="CE28" s="433">
        <f t="shared" si="114"/>
        <v>35675.1</v>
      </c>
      <c r="CF28" s="433">
        <f t="shared" si="115"/>
        <v>10773.9</v>
      </c>
      <c r="CG28" s="435">
        <f t="shared" si="30"/>
        <v>0</v>
      </c>
      <c r="CH28" s="434">
        <f t="shared" si="31"/>
        <v>477031</v>
      </c>
      <c r="CI28" s="88">
        <f t="shared" si="32"/>
        <v>90374.333299999998</v>
      </c>
      <c r="CJ28" s="90">
        <f t="shared" si="33"/>
        <v>69411.933300000004</v>
      </c>
      <c r="CK28" s="90">
        <f t="shared" si="34"/>
        <v>20962.400000000001</v>
      </c>
      <c r="CL28" s="88">
        <f t="shared" si="35"/>
        <v>6840</v>
      </c>
      <c r="CM28" s="88">
        <f t="shared" si="36"/>
        <v>1368</v>
      </c>
      <c r="CN28" s="88">
        <f t="shared" si="37"/>
        <v>8110</v>
      </c>
      <c r="CO28" s="88">
        <f t="shared" si="38"/>
        <v>23360</v>
      </c>
      <c r="CP28" s="88">
        <f t="shared" si="39"/>
        <v>880</v>
      </c>
      <c r="CQ28" s="88">
        <f t="shared" si="40"/>
        <v>20960</v>
      </c>
      <c r="CR28" s="88">
        <f t="shared" si="41"/>
        <v>440</v>
      </c>
      <c r="CS28" s="88">
        <f t="shared" si="42"/>
        <v>1080</v>
      </c>
      <c r="CT28" s="88">
        <f t="shared" si="43"/>
        <v>7363</v>
      </c>
      <c r="CU28" s="88">
        <f t="shared" si="44"/>
        <v>5800</v>
      </c>
      <c r="CV28" s="88">
        <f t="shared" si="45"/>
        <v>540</v>
      </c>
      <c r="CW28" s="88">
        <f t="shared" si="46"/>
        <v>770</v>
      </c>
      <c r="CX28" s="88">
        <f t="shared" si="47"/>
        <v>170</v>
      </c>
      <c r="CY28" s="88">
        <f t="shared" si="48"/>
        <v>200</v>
      </c>
      <c r="CZ28" s="88">
        <f t="shared" si="49"/>
        <v>15483</v>
      </c>
      <c r="DA28" s="90">
        <f t="shared" si="50"/>
        <v>11891.7</v>
      </c>
      <c r="DB28" s="90">
        <f t="shared" si="51"/>
        <v>3591.3</v>
      </c>
      <c r="DC28" s="88">
        <f t="shared" si="52"/>
        <v>0</v>
      </c>
      <c r="DD28" s="88">
        <f t="shared" si="53"/>
        <v>159010.3333</v>
      </c>
      <c r="AUV28" s="699">
        <f t="shared" si="65"/>
        <v>90374.33</v>
      </c>
      <c r="AUW28" s="699">
        <f t="shared" si="66"/>
        <v>69411.929999999993</v>
      </c>
      <c r="AUX28" s="699">
        <f t="shared" si="67"/>
        <v>20962.400000000001</v>
      </c>
      <c r="AUY28" s="699">
        <f t="shared" si="68"/>
        <v>6840</v>
      </c>
      <c r="AUZ28" s="699">
        <f t="shared" si="204"/>
        <v>1504.95</v>
      </c>
      <c r="AVA28" s="699">
        <f t="shared" si="204"/>
        <v>0.31</v>
      </c>
      <c r="AVB28" s="699">
        <f t="shared" si="70"/>
        <v>23360</v>
      </c>
      <c r="AVC28" s="699">
        <f t="shared" si="71"/>
        <v>880</v>
      </c>
      <c r="AVD28" s="699">
        <f t="shared" si="72"/>
        <v>20960</v>
      </c>
      <c r="AVE28" s="699">
        <f t="shared" si="73"/>
        <v>440</v>
      </c>
      <c r="AVF28" s="699">
        <f t="shared" si="74"/>
        <v>1080</v>
      </c>
      <c r="AVG28" s="699">
        <f t="shared" si="75"/>
        <v>7363</v>
      </c>
      <c r="AVH28" s="699">
        <f t="shared" si="76"/>
        <v>5800</v>
      </c>
      <c r="AVI28" s="699">
        <f t="shared" si="77"/>
        <v>540</v>
      </c>
      <c r="AVJ28" s="699">
        <f t="shared" si="78"/>
        <v>770</v>
      </c>
      <c r="AVK28" s="699">
        <f t="shared" si="79"/>
        <v>170</v>
      </c>
      <c r="AVL28" s="699">
        <f t="shared" si="80"/>
        <v>200</v>
      </c>
      <c r="AVM28" s="699">
        <f t="shared" si="81"/>
        <v>15483</v>
      </c>
      <c r="AVN28" s="699">
        <f t="shared" si="82"/>
        <v>11891.71</v>
      </c>
      <c r="AVO28" s="699">
        <f t="shared" si="83"/>
        <v>3591.29</v>
      </c>
      <c r="AVP28" s="699">
        <f t="shared" si="84"/>
        <v>0</v>
      </c>
      <c r="AVQ28" s="699">
        <f t="shared" si="85"/>
        <v>159010.32999999999</v>
      </c>
    </row>
    <row r="29" spans="1:108 1244:1265" s="436" customFormat="1" ht="30" hidden="1" customHeight="1" x14ac:dyDescent="0.25">
      <c r="A29" s="641">
        <v>1</v>
      </c>
      <c r="B29" s="641">
        <v>1</v>
      </c>
      <c r="C29" s="662" t="s">
        <v>246</v>
      </c>
      <c r="D29" s="2"/>
      <c r="E29" s="431" t="s">
        <v>346</v>
      </c>
      <c r="F29" s="641" t="s">
        <v>39</v>
      </c>
      <c r="G29" s="641">
        <v>3</v>
      </c>
      <c r="H29" s="655" t="s">
        <v>10</v>
      </c>
      <c r="I29" s="641">
        <v>0</v>
      </c>
      <c r="J29" s="431" t="s">
        <v>368</v>
      </c>
      <c r="K29" s="641">
        <v>2</v>
      </c>
      <c r="L29" s="680" t="s">
        <v>351</v>
      </c>
      <c r="M29" s="432" t="s">
        <v>274</v>
      </c>
      <c r="N29" s="431" t="s">
        <v>387</v>
      </c>
      <c r="O29" s="641">
        <v>1</v>
      </c>
      <c r="P29" s="695">
        <v>2</v>
      </c>
      <c r="Q29" s="632">
        <v>2</v>
      </c>
      <c r="R29" s="632">
        <v>2</v>
      </c>
      <c r="S29" s="669">
        <f>SUMIF('Территориальный кк'!$A:$A,'2020'!$B29,'Территориальный кк'!D:D)</f>
        <v>1.1519999999999999</v>
      </c>
      <c r="T29" s="670">
        <f>SUMIF('Территориальный кк'!$A:$A,'2020'!$B29,'Территориальный кк'!E:E)</f>
        <v>2.7269999999999999</v>
      </c>
      <c r="U29" s="433">
        <f>SUMIFS(Нормативы!G:G,Нормативы!$B:$B,$G29,Нормативы!$D:$D,'2020'!$I29,Нормативы!$F:$F,'2020'!$K29)*O29</f>
        <v>78450</v>
      </c>
      <c r="V29" s="433">
        <f t="shared" si="98"/>
        <v>60253.5</v>
      </c>
      <c r="W29" s="433">
        <f t="shared" si="99"/>
        <v>18196.5</v>
      </c>
      <c r="X29" s="433">
        <f>SUMIFS(Нормативы!J:J,Нормативы!$B:$B,$G29,Нормативы!$D:$D,'2020'!$I29,Нормативы!$F:$F,'2020'!$K29)</f>
        <v>1610</v>
      </c>
      <c r="Y29" s="433">
        <f>SUMIFS(Нормативы!K:K,Нормативы!$B:$B,$G29,Нормативы!$D:$D,'2020'!$I29,Нормативы!$F:$F,'2020'!$K29)</f>
        <v>322</v>
      </c>
      <c r="Z29" s="433">
        <f>SUMIFS(Нормативы!L:L,Нормативы!$B:$B,$G29,Нормативы!$D:$D,'2020'!$I29,Нормативы!$F:$F,'2020'!$K29)</f>
        <v>3480</v>
      </c>
      <c r="AA29" s="433">
        <f t="shared" si="100"/>
        <v>8580</v>
      </c>
      <c r="AB29" s="433">
        <f>SUMIFS(Нормативы!N:N,Нормативы!$B:$B,$G29,Нормативы!$D:$D,'2020'!$I29,Нормативы!$F:$F,'2020'!$K29)*O29</f>
        <v>880</v>
      </c>
      <c r="AC29" s="433">
        <f>SUMIFS(Нормативы!O:O,Нормативы!$B:$B,$G29,Нормативы!$D:$D,'2020'!$I29,Нормативы!$F:$F,'2020'!$K29)</f>
        <v>6180</v>
      </c>
      <c r="AD29" s="433">
        <f>SUMIFS(Нормативы!P:P,Нормативы!$B:$B,$G29,Нормативы!$D:$D,'2020'!$I29,Нормативы!$F:$F,'2020'!$K29)*O29</f>
        <v>440</v>
      </c>
      <c r="AE29" s="433">
        <f>SUMIFS(Нормативы!Q:Q,Нормативы!$B:$B,$G29,Нормативы!$D:$D,'2020'!$I29,Нормативы!$F:$F,'2020'!$K29)</f>
        <v>1080</v>
      </c>
      <c r="AF29" s="433">
        <f>SUMIFS(Нормативы!R:R,Нормативы!$B:$B,$G29,Нормативы!$D:$D,'2020'!$I29,Нормативы!$F:$F,'2020'!$K29)</f>
        <v>2490</v>
      </c>
      <c r="AG29" s="433">
        <f>SUMIFS(Нормативы!S:S,Нормативы!$B:$B,$G29,Нормативы!$D:$D,'2020'!$I29,Нормативы!$F:$F,'2020'!$K29)</f>
        <v>5800</v>
      </c>
      <c r="AH29" s="433">
        <f>SUMIFS(Нормативы!T:T,Нормативы!$B:$B,$G29,Нормативы!$D:$D,'2020'!$I29,Нормативы!$F:$F,'2020'!$K29)</f>
        <v>540</v>
      </c>
      <c r="AI29" s="433">
        <f>SUMIFS(Нормативы!U:U,Нормативы!$B:$B,$G29,Нормативы!$D:$D,'2020'!$I29,Нормативы!$F:$F,'2020'!$K29)</f>
        <v>770</v>
      </c>
      <c r="AJ29" s="433">
        <f>SUMIFS(Нормативы!V:V,Нормативы!$B:$B,$G29,Нормативы!$D:$D,'2020'!$I29,Нормативы!$F:$F,'2020'!$K29)</f>
        <v>170</v>
      </c>
      <c r="AK29" s="433">
        <f>SUMIFS(Нормативы!W:W,Нормативы!$B:$B,$G29,Нормативы!$D:$D,'2020'!$I29,Нормативы!$F:$F,'2020'!$K29)</f>
        <v>200</v>
      </c>
      <c r="AL29" s="433">
        <f>SUMIFS(Нормативы!X:X,Нормативы!$B:$B,$G29,Нормативы!$D:$D,'2020'!$I29,Нормативы!$F:$F,'2020'!$K29)*O29</f>
        <v>13440</v>
      </c>
      <c r="AM29" s="433">
        <f t="shared" si="101"/>
        <v>10322.6</v>
      </c>
      <c r="AN29" s="433">
        <f t="shared" si="102"/>
        <v>3117.4</v>
      </c>
      <c r="AO29" s="433">
        <f>SUMIFS(Нормативы!AA:AA,Нормативы!$B:$B,$G29,Нормативы!$D:$D,'2020'!$I29,Нормативы!$F:$F,'2020'!$K29)</f>
        <v>0</v>
      </c>
      <c r="AP29" s="434">
        <f t="shared" si="103"/>
        <v>115530</v>
      </c>
      <c r="AQ29" s="609">
        <f t="shared" si="104"/>
        <v>156900</v>
      </c>
      <c r="AR29" s="433">
        <f t="shared" si="105"/>
        <v>120506.9</v>
      </c>
      <c r="AS29" s="433">
        <f t="shared" si="106"/>
        <v>36393.1</v>
      </c>
      <c r="AT29" s="435">
        <f t="shared" si="0"/>
        <v>3220</v>
      </c>
      <c r="AU29" s="435">
        <f t="shared" si="1"/>
        <v>644</v>
      </c>
      <c r="AV29" s="435">
        <f t="shared" si="2"/>
        <v>6960</v>
      </c>
      <c r="AW29" s="435">
        <f t="shared" si="3"/>
        <v>17160</v>
      </c>
      <c r="AX29" s="435">
        <f t="shared" si="4"/>
        <v>1760</v>
      </c>
      <c r="AY29" s="435">
        <f t="shared" si="5"/>
        <v>12360</v>
      </c>
      <c r="AZ29" s="435">
        <f t="shared" si="6"/>
        <v>880</v>
      </c>
      <c r="BA29" s="435">
        <f t="shared" si="7"/>
        <v>2160</v>
      </c>
      <c r="BB29" s="435">
        <f t="shared" si="107"/>
        <v>4980</v>
      </c>
      <c r="BC29" s="435">
        <f t="shared" si="8"/>
        <v>11600</v>
      </c>
      <c r="BD29" s="435">
        <f t="shared" si="9"/>
        <v>1080</v>
      </c>
      <c r="BE29" s="435">
        <f t="shared" si="10"/>
        <v>1540</v>
      </c>
      <c r="BF29" s="435">
        <f t="shared" si="11"/>
        <v>340</v>
      </c>
      <c r="BG29" s="435">
        <f t="shared" si="12"/>
        <v>400</v>
      </c>
      <c r="BH29" s="435">
        <f t="shared" si="13"/>
        <v>26880</v>
      </c>
      <c r="BI29" s="433">
        <f t="shared" si="108"/>
        <v>20645.2</v>
      </c>
      <c r="BJ29" s="433">
        <f t="shared" si="109"/>
        <v>6234.8</v>
      </c>
      <c r="BK29" s="435">
        <f t="shared" si="14"/>
        <v>0</v>
      </c>
      <c r="BL29" s="434">
        <f t="shared" si="15"/>
        <v>231060</v>
      </c>
      <c r="BM29" s="613">
        <f t="shared" si="110"/>
        <v>180749</v>
      </c>
      <c r="BN29" s="433">
        <f t="shared" si="16"/>
        <v>138824.1</v>
      </c>
      <c r="BO29" s="433">
        <f t="shared" si="17"/>
        <v>41924.9</v>
      </c>
      <c r="BP29" s="435">
        <f t="shared" si="111"/>
        <v>3220</v>
      </c>
      <c r="BQ29" s="435">
        <f t="shared" si="112"/>
        <v>644</v>
      </c>
      <c r="BR29" s="435">
        <f t="shared" si="113"/>
        <v>6960</v>
      </c>
      <c r="BS29" s="435">
        <f t="shared" si="18"/>
        <v>17160</v>
      </c>
      <c r="BT29" s="34">
        <f t="shared" si="19"/>
        <v>1760</v>
      </c>
      <c r="BU29" s="34">
        <f t="shared" si="20"/>
        <v>12360</v>
      </c>
      <c r="BV29" s="34">
        <f t="shared" si="21"/>
        <v>880</v>
      </c>
      <c r="BW29" s="34">
        <f t="shared" si="22"/>
        <v>2160</v>
      </c>
      <c r="BX29" s="435">
        <f t="shared" si="23"/>
        <v>13580</v>
      </c>
      <c r="BY29" s="435">
        <f t="shared" si="24"/>
        <v>11600</v>
      </c>
      <c r="BZ29" s="435">
        <f t="shared" si="25"/>
        <v>1080</v>
      </c>
      <c r="CA29" s="435">
        <f t="shared" si="26"/>
        <v>1540</v>
      </c>
      <c r="CB29" s="435">
        <f t="shared" si="27"/>
        <v>340</v>
      </c>
      <c r="CC29" s="435">
        <f t="shared" si="28"/>
        <v>400</v>
      </c>
      <c r="CD29" s="435">
        <f t="shared" si="29"/>
        <v>30966</v>
      </c>
      <c r="CE29" s="433">
        <f t="shared" si="114"/>
        <v>23783.4</v>
      </c>
      <c r="CF29" s="433">
        <f t="shared" si="115"/>
        <v>7182.6</v>
      </c>
      <c r="CG29" s="435">
        <f t="shared" si="30"/>
        <v>0</v>
      </c>
      <c r="CH29" s="434">
        <f t="shared" si="31"/>
        <v>267595</v>
      </c>
      <c r="CI29" s="88">
        <f t="shared" si="32"/>
        <v>90374.5</v>
      </c>
      <c r="CJ29" s="90">
        <f t="shared" si="33"/>
        <v>69412.05</v>
      </c>
      <c r="CK29" s="90">
        <f t="shared" si="34"/>
        <v>20962.45</v>
      </c>
      <c r="CL29" s="88">
        <f t="shared" si="35"/>
        <v>1610</v>
      </c>
      <c r="CM29" s="88">
        <f t="shared" si="36"/>
        <v>322</v>
      </c>
      <c r="CN29" s="88">
        <f t="shared" si="37"/>
        <v>3480</v>
      </c>
      <c r="CO29" s="88">
        <f t="shared" si="38"/>
        <v>8580</v>
      </c>
      <c r="CP29" s="88">
        <f t="shared" si="39"/>
        <v>880</v>
      </c>
      <c r="CQ29" s="88">
        <f t="shared" si="40"/>
        <v>6180</v>
      </c>
      <c r="CR29" s="88">
        <f t="shared" si="41"/>
        <v>440</v>
      </c>
      <c r="CS29" s="88">
        <f t="shared" si="42"/>
        <v>1080</v>
      </c>
      <c r="CT29" s="88">
        <f t="shared" si="43"/>
        <v>6790</v>
      </c>
      <c r="CU29" s="88">
        <f t="shared" si="44"/>
        <v>5800</v>
      </c>
      <c r="CV29" s="88">
        <f t="shared" si="45"/>
        <v>540</v>
      </c>
      <c r="CW29" s="88">
        <f t="shared" si="46"/>
        <v>770</v>
      </c>
      <c r="CX29" s="88">
        <f t="shared" si="47"/>
        <v>170</v>
      </c>
      <c r="CY29" s="88">
        <f t="shared" si="48"/>
        <v>200</v>
      </c>
      <c r="CZ29" s="88">
        <f t="shared" si="49"/>
        <v>15483</v>
      </c>
      <c r="DA29" s="90">
        <f t="shared" si="50"/>
        <v>11891.7</v>
      </c>
      <c r="DB29" s="90">
        <f t="shared" si="51"/>
        <v>3591.3</v>
      </c>
      <c r="DC29" s="88">
        <f t="shared" si="52"/>
        <v>0</v>
      </c>
      <c r="DD29" s="88">
        <f>ROUND(CH29/$P29,4)</f>
        <v>133797.5</v>
      </c>
      <c r="AUV29" s="699">
        <f t="shared" si="65"/>
        <v>90374.5</v>
      </c>
      <c r="AUW29" s="699">
        <f t="shared" si="66"/>
        <v>69412.06</v>
      </c>
      <c r="AUX29" s="699">
        <f t="shared" si="67"/>
        <v>20962.439999999999</v>
      </c>
      <c r="AUY29" s="699">
        <f t="shared" si="68"/>
        <v>1610</v>
      </c>
      <c r="AUZ29" s="699">
        <f t="shared" si="204"/>
        <v>236.16</v>
      </c>
      <c r="AVA29" s="699">
        <f t="shared" si="204"/>
        <v>0.09</v>
      </c>
      <c r="AVB29" s="699">
        <f t="shared" si="70"/>
        <v>8580</v>
      </c>
      <c r="AVC29" s="699">
        <f t="shared" si="71"/>
        <v>880</v>
      </c>
      <c r="AVD29" s="699">
        <f t="shared" si="72"/>
        <v>6180</v>
      </c>
      <c r="AVE29" s="699">
        <f t="shared" si="73"/>
        <v>440</v>
      </c>
      <c r="AVF29" s="699">
        <f t="shared" si="74"/>
        <v>1080</v>
      </c>
      <c r="AVG29" s="699">
        <f t="shared" si="75"/>
        <v>6790</v>
      </c>
      <c r="AVH29" s="699">
        <f t="shared" si="76"/>
        <v>5800</v>
      </c>
      <c r="AVI29" s="699">
        <f t="shared" si="77"/>
        <v>540</v>
      </c>
      <c r="AVJ29" s="699">
        <f t="shared" si="78"/>
        <v>770</v>
      </c>
      <c r="AVK29" s="699">
        <f t="shared" si="79"/>
        <v>170</v>
      </c>
      <c r="AVL29" s="699">
        <f t="shared" si="80"/>
        <v>200</v>
      </c>
      <c r="AVM29" s="699">
        <f t="shared" si="81"/>
        <v>15483</v>
      </c>
      <c r="AVN29" s="699">
        <f t="shared" si="82"/>
        <v>11891.71</v>
      </c>
      <c r="AVO29" s="699">
        <f t="shared" si="83"/>
        <v>3591.29</v>
      </c>
      <c r="AVP29" s="699">
        <f t="shared" si="84"/>
        <v>0</v>
      </c>
      <c r="AVQ29" s="699">
        <f t="shared" si="85"/>
        <v>133797.5</v>
      </c>
    </row>
    <row r="30" spans="1:108 1244:1265" ht="30" customHeight="1" x14ac:dyDescent="0.25">
      <c r="A30" s="643">
        <v>1</v>
      </c>
      <c r="B30" s="643">
        <v>9</v>
      </c>
      <c r="C30" s="664" t="s">
        <v>247</v>
      </c>
      <c r="D30" s="2"/>
      <c r="E30" s="101" t="s">
        <v>344</v>
      </c>
      <c r="F30" s="643" t="s">
        <v>31</v>
      </c>
      <c r="G30" s="643">
        <v>1</v>
      </c>
      <c r="H30" s="658" t="s">
        <v>10</v>
      </c>
      <c r="I30" s="643">
        <v>0</v>
      </c>
      <c r="J30" s="101" t="s">
        <v>369</v>
      </c>
      <c r="K30" s="643">
        <v>1</v>
      </c>
      <c r="L30" s="683" t="s">
        <v>349</v>
      </c>
      <c r="M30" s="11" t="s">
        <v>275</v>
      </c>
      <c r="N30" s="101" t="s">
        <v>387</v>
      </c>
      <c r="O30" s="643">
        <v>1</v>
      </c>
      <c r="P30" s="632">
        <v>40</v>
      </c>
      <c r="Q30" s="632">
        <v>40</v>
      </c>
      <c r="R30" s="632">
        <v>40</v>
      </c>
      <c r="S30" s="675">
        <f>SUMIF('Территориальный кк'!$A:$A,'2020'!$B30,'Территориальный кк'!D:D)</f>
        <v>3.258</v>
      </c>
      <c r="T30" s="676">
        <f>SUMIF('Территориальный кк'!$A:$A,'2020'!$B30,'Территориальный кк'!E:E)</f>
        <v>2.8919999999999999</v>
      </c>
      <c r="U30" s="33">
        <f>SUMIFS(Нормативы!G:G,Нормативы!$B:$B,$G30,Нормативы!$D:$D,'2020'!$I30,Нормативы!$F:$F,'2020'!$K30)*O30</f>
        <v>54020</v>
      </c>
      <c r="V30" s="33">
        <f t="shared" si="98"/>
        <v>41490</v>
      </c>
      <c r="W30" s="33">
        <f t="shared" si="99"/>
        <v>12530</v>
      </c>
      <c r="X30" s="33">
        <f>SUMIFS(Нормативы!J:J,Нормативы!$B:$B,$G30,Нормативы!$D:$D,'2020'!$I30,Нормативы!$F:$F,'2020'!$K30)</f>
        <v>220</v>
      </c>
      <c r="Y30" s="33">
        <f>SUMIFS(Нормативы!K:K,Нормативы!$B:$B,$G30,Нормативы!$D:$D,'2020'!$I30,Нормативы!$F:$F,'2020'!$K30)</f>
        <v>44</v>
      </c>
      <c r="Z30" s="33">
        <f>SUMIFS(Нормативы!L:L,Нормативы!$B:$B,$G30,Нормативы!$D:$D,'2020'!$I30,Нормативы!$F:$F,'2020'!$K30)</f>
        <v>2320</v>
      </c>
      <c r="AA30" s="33">
        <f t="shared" si="100"/>
        <v>3710</v>
      </c>
      <c r="AB30" s="33">
        <f>SUMIFS(Нормативы!N:N,Нормативы!$B:$B,$G30,Нормативы!$D:$D,'2020'!$I30,Нормативы!$F:$F,'2020'!$K30)*O30</f>
        <v>520</v>
      </c>
      <c r="AC30" s="33">
        <f>SUMIFS(Нормативы!O:O,Нормативы!$B:$B,$G30,Нормативы!$D:$D,'2020'!$I30,Нормативы!$F:$F,'2020'!$K30)</f>
        <v>2140</v>
      </c>
      <c r="AD30" s="33">
        <f>SUMIFS(Нормативы!P:P,Нормативы!$B:$B,$G30,Нормативы!$D:$D,'2020'!$I30,Нормативы!$F:$F,'2020'!$K30)*O30</f>
        <v>310</v>
      </c>
      <c r="AE30" s="33">
        <f>SUMIFS(Нормативы!Q:Q,Нормативы!$B:$B,$G30,Нормативы!$D:$D,'2020'!$I30,Нормативы!$F:$F,'2020'!$K30)</f>
        <v>740</v>
      </c>
      <c r="AF30" s="33">
        <f>SUMIFS(Нормативы!R:R,Нормативы!$B:$B,$G30,Нормативы!$D:$D,'2020'!$I30,Нормативы!$F:$F,'2020'!$K30)</f>
        <v>2460</v>
      </c>
      <c r="AG30" s="33">
        <f>SUMIFS(Нормативы!S:S,Нормативы!$B:$B,$G30,Нормативы!$D:$D,'2020'!$I30,Нормативы!$F:$F,'2020'!$K30)</f>
        <v>5080</v>
      </c>
      <c r="AH30" s="33">
        <f>SUMIFS(Нормативы!T:T,Нормативы!$B:$B,$G30,Нормативы!$D:$D,'2020'!$I30,Нормативы!$F:$F,'2020'!$K30)</f>
        <v>540</v>
      </c>
      <c r="AI30" s="33">
        <f>SUMIFS(Нормативы!U:U,Нормативы!$B:$B,$G30,Нормативы!$D:$D,'2020'!$I30,Нормативы!$F:$F,'2020'!$K30)</f>
        <v>770</v>
      </c>
      <c r="AJ30" s="33">
        <f>SUMIFS(Нормативы!V:V,Нормативы!$B:$B,$G30,Нормативы!$D:$D,'2020'!$I30,Нормативы!$F:$F,'2020'!$K30)</f>
        <v>80</v>
      </c>
      <c r="AK30" s="33">
        <f>SUMIFS(Нормативы!W:W,Нормативы!$B:$B,$G30,Нормативы!$D:$D,'2020'!$I30,Нормативы!$F:$F,'2020'!$K30)</f>
        <v>300</v>
      </c>
      <c r="AL30" s="33">
        <f>SUMIFS(Нормативы!X:X,Нормативы!$B:$B,$G30,Нормативы!$D:$D,'2020'!$I30,Нормативы!$F:$F,'2020'!$K30)*O30</f>
        <v>13440</v>
      </c>
      <c r="AM30" s="33">
        <f t="shared" si="101"/>
        <v>10322.6</v>
      </c>
      <c r="AN30" s="33">
        <f t="shared" si="102"/>
        <v>3117.4</v>
      </c>
      <c r="AO30" s="33">
        <f>SUMIFS(Нормативы!AA:AA,Нормативы!$B:$B,$G30,Нормативы!$D:$D,'2020'!$I30,Нормативы!$F:$F,'2020'!$K30)</f>
        <v>3520</v>
      </c>
      <c r="AP30" s="141">
        <f t="shared" si="103"/>
        <v>86460</v>
      </c>
      <c r="AQ30" s="413">
        <f t="shared" si="104"/>
        <v>2160800</v>
      </c>
      <c r="AR30" s="33">
        <f t="shared" si="105"/>
        <v>1659600.6</v>
      </c>
      <c r="AS30" s="33">
        <f t="shared" si="106"/>
        <v>501199.4</v>
      </c>
      <c r="AT30" s="34">
        <f t="shared" si="0"/>
        <v>8800</v>
      </c>
      <c r="AU30" s="34">
        <f t="shared" si="1"/>
        <v>1760</v>
      </c>
      <c r="AV30" s="34">
        <f t="shared" si="2"/>
        <v>92800</v>
      </c>
      <c r="AW30" s="34">
        <f t="shared" si="3"/>
        <v>148400</v>
      </c>
      <c r="AX30" s="34">
        <f t="shared" si="4"/>
        <v>20800</v>
      </c>
      <c r="AY30" s="34">
        <f t="shared" si="5"/>
        <v>85600</v>
      </c>
      <c r="AZ30" s="34">
        <f t="shared" si="6"/>
        <v>12400</v>
      </c>
      <c r="BA30" s="34">
        <f t="shared" si="7"/>
        <v>29600</v>
      </c>
      <c r="BB30" s="34">
        <f t="shared" si="107"/>
        <v>98400</v>
      </c>
      <c r="BC30" s="34">
        <f t="shared" si="8"/>
        <v>203200</v>
      </c>
      <c r="BD30" s="34">
        <f t="shared" si="9"/>
        <v>21600</v>
      </c>
      <c r="BE30" s="34">
        <f t="shared" si="10"/>
        <v>30800</v>
      </c>
      <c r="BF30" s="34">
        <f t="shared" si="11"/>
        <v>3200</v>
      </c>
      <c r="BG30" s="34">
        <f t="shared" si="12"/>
        <v>12000</v>
      </c>
      <c r="BH30" s="34">
        <f t="shared" si="13"/>
        <v>537600</v>
      </c>
      <c r="BI30" s="33">
        <f t="shared" si="108"/>
        <v>412903.2</v>
      </c>
      <c r="BJ30" s="33">
        <f t="shared" si="109"/>
        <v>124696.8</v>
      </c>
      <c r="BK30" s="34">
        <f t="shared" si="14"/>
        <v>140800</v>
      </c>
      <c r="BL30" s="426">
        <f t="shared" si="15"/>
        <v>3458400</v>
      </c>
      <c r="BM30" s="616">
        <f t="shared" si="110"/>
        <v>7039886</v>
      </c>
      <c r="BN30" s="33">
        <f t="shared" si="16"/>
        <v>5406978.5</v>
      </c>
      <c r="BO30" s="33">
        <f t="shared" si="17"/>
        <v>1632907.5</v>
      </c>
      <c r="BP30" s="34">
        <f t="shared" si="111"/>
        <v>8800</v>
      </c>
      <c r="BQ30" s="34">
        <f t="shared" si="112"/>
        <v>1760</v>
      </c>
      <c r="BR30" s="34">
        <f t="shared" si="113"/>
        <v>92800</v>
      </c>
      <c r="BS30" s="34">
        <f t="shared" si="18"/>
        <v>148400</v>
      </c>
      <c r="BT30" s="34">
        <f t="shared" si="19"/>
        <v>20800</v>
      </c>
      <c r="BU30" s="34">
        <f t="shared" si="20"/>
        <v>85600</v>
      </c>
      <c r="BV30" s="34">
        <f t="shared" si="21"/>
        <v>12400</v>
      </c>
      <c r="BW30" s="34">
        <f t="shared" si="22"/>
        <v>29600</v>
      </c>
      <c r="BX30" s="34">
        <f t="shared" si="23"/>
        <v>284573</v>
      </c>
      <c r="BY30" s="34">
        <f t="shared" si="24"/>
        <v>203200</v>
      </c>
      <c r="BZ30" s="34">
        <f t="shared" si="25"/>
        <v>21600</v>
      </c>
      <c r="CA30" s="34">
        <f t="shared" si="26"/>
        <v>30800</v>
      </c>
      <c r="CB30" s="34">
        <f t="shared" si="27"/>
        <v>3200</v>
      </c>
      <c r="CC30" s="34">
        <f t="shared" si="28"/>
        <v>12000</v>
      </c>
      <c r="CD30" s="34">
        <f t="shared" si="29"/>
        <v>1751501</v>
      </c>
      <c r="CE30" s="33">
        <f t="shared" si="114"/>
        <v>1345238.9</v>
      </c>
      <c r="CF30" s="33">
        <f t="shared" si="115"/>
        <v>406262.1</v>
      </c>
      <c r="CG30" s="34">
        <f t="shared" si="30"/>
        <v>140800</v>
      </c>
      <c r="CH30" s="415">
        <f t="shared" si="31"/>
        <v>9737560</v>
      </c>
      <c r="CI30" s="88">
        <f t="shared" si="32"/>
        <v>175997.15</v>
      </c>
      <c r="CJ30" s="90">
        <f t="shared" si="33"/>
        <v>135174.46249999999</v>
      </c>
      <c r="CK30" s="90">
        <f t="shared" si="34"/>
        <v>40822.6875</v>
      </c>
      <c r="CL30" s="88">
        <f t="shared" si="35"/>
        <v>220</v>
      </c>
      <c r="CM30" s="88">
        <f t="shared" si="36"/>
        <v>44</v>
      </c>
      <c r="CN30" s="88">
        <f t="shared" si="37"/>
        <v>2320</v>
      </c>
      <c r="CO30" s="88">
        <f t="shared" si="38"/>
        <v>3710</v>
      </c>
      <c r="CP30" s="88">
        <f t="shared" si="39"/>
        <v>520</v>
      </c>
      <c r="CQ30" s="88">
        <f t="shared" si="40"/>
        <v>2140</v>
      </c>
      <c r="CR30" s="88">
        <f t="shared" si="41"/>
        <v>310</v>
      </c>
      <c r="CS30" s="88">
        <f t="shared" si="42"/>
        <v>740</v>
      </c>
      <c r="CT30" s="88">
        <f t="shared" si="43"/>
        <v>7114.3249999999998</v>
      </c>
      <c r="CU30" s="88">
        <f t="shared" si="44"/>
        <v>5080</v>
      </c>
      <c r="CV30" s="88">
        <f t="shared" si="45"/>
        <v>540</v>
      </c>
      <c r="CW30" s="88">
        <f t="shared" si="46"/>
        <v>770</v>
      </c>
      <c r="CX30" s="88">
        <f t="shared" si="47"/>
        <v>80</v>
      </c>
      <c r="CY30" s="88">
        <f t="shared" si="48"/>
        <v>300</v>
      </c>
      <c r="CZ30" s="88">
        <f t="shared" si="49"/>
        <v>43787.525000000001</v>
      </c>
      <c r="DA30" s="90">
        <f t="shared" si="50"/>
        <v>33630.972500000003</v>
      </c>
      <c r="DB30" s="90">
        <f t="shared" si="51"/>
        <v>10156.5525</v>
      </c>
      <c r="DC30" s="88">
        <f t="shared" si="52"/>
        <v>3520</v>
      </c>
      <c r="DD30" s="88">
        <f t="shared" si="53"/>
        <v>243439</v>
      </c>
      <c r="AUV30" s="699">
        <f t="shared" si="65"/>
        <v>175997.15</v>
      </c>
      <c r="AUW30" s="699">
        <f t="shared" si="66"/>
        <v>135174.46</v>
      </c>
      <c r="AUX30" s="699">
        <f t="shared" si="67"/>
        <v>40822.69</v>
      </c>
      <c r="AUY30" s="699">
        <f t="shared" si="68"/>
        <v>220</v>
      </c>
      <c r="AUZ30" s="699">
        <f t="shared" si="204"/>
        <v>608.58000000000004</v>
      </c>
      <c r="AVA30" s="699">
        <f t="shared" si="204"/>
        <v>1.72</v>
      </c>
      <c r="AVB30" s="699">
        <f t="shared" si="70"/>
        <v>3710</v>
      </c>
      <c r="AVC30" s="699">
        <f t="shared" si="71"/>
        <v>520</v>
      </c>
      <c r="AVD30" s="699">
        <f t="shared" si="72"/>
        <v>2140</v>
      </c>
      <c r="AVE30" s="699">
        <f t="shared" si="73"/>
        <v>310</v>
      </c>
      <c r="AVF30" s="699">
        <f t="shared" si="74"/>
        <v>740</v>
      </c>
      <c r="AVG30" s="699">
        <f t="shared" si="75"/>
        <v>7114.33</v>
      </c>
      <c r="AVH30" s="699">
        <f t="shared" si="76"/>
        <v>5080</v>
      </c>
      <c r="AVI30" s="699">
        <f t="shared" si="77"/>
        <v>540</v>
      </c>
      <c r="AVJ30" s="699">
        <f t="shared" si="78"/>
        <v>770</v>
      </c>
      <c r="AVK30" s="699">
        <f t="shared" si="79"/>
        <v>80</v>
      </c>
      <c r="AVL30" s="699">
        <f t="shared" si="80"/>
        <v>300</v>
      </c>
      <c r="AVM30" s="699">
        <f t="shared" si="81"/>
        <v>43787.53</v>
      </c>
      <c r="AVN30" s="699">
        <f t="shared" si="82"/>
        <v>33630.980000000003</v>
      </c>
      <c r="AVO30" s="699">
        <f t="shared" si="83"/>
        <v>10156.549999999999</v>
      </c>
      <c r="AVP30" s="699">
        <f t="shared" si="84"/>
        <v>3520</v>
      </c>
      <c r="AVQ30" s="699">
        <f t="shared" si="85"/>
        <v>243439</v>
      </c>
    </row>
    <row r="31" spans="1:108 1244:1265" ht="30" customHeight="1" x14ac:dyDescent="0.25">
      <c r="A31" s="643">
        <v>1</v>
      </c>
      <c r="B31" s="643">
        <v>9</v>
      </c>
      <c r="C31" s="664" t="s">
        <v>247</v>
      </c>
      <c r="D31" s="2"/>
      <c r="E31" s="101" t="s">
        <v>344</v>
      </c>
      <c r="F31" s="643" t="s">
        <v>31</v>
      </c>
      <c r="G31" s="643">
        <v>1</v>
      </c>
      <c r="H31" s="658" t="s">
        <v>8</v>
      </c>
      <c r="I31" s="643">
        <v>3</v>
      </c>
      <c r="J31" s="101" t="s">
        <v>370</v>
      </c>
      <c r="K31" s="643">
        <v>1</v>
      </c>
      <c r="L31" s="683" t="s">
        <v>349</v>
      </c>
      <c r="M31" s="11" t="s">
        <v>276</v>
      </c>
      <c r="N31" s="101" t="s">
        <v>387</v>
      </c>
      <c r="O31" s="643">
        <v>1</v>
      </c>
      <c r="P31" s="632">
        <v>10</v>
      </c>
      <c r="Q31" s="632">
        <v>10</v>
      </c>
      <c r="R31" s="632">
        <v>10</v>
      </c>
      <c r="S31" s="675">
        <f>SUMIF('Территориальный кк'!$A:$A,'2020'!$B31,'Территориальный кк'!D:D)</f>
        <v>3.258</v>
      </c>
      <c r="T31" s="676">
        <f>SUMIF('Территориальный кк'!$A:$A,'2020'!$B31,'Территориальный кк'!E:E)</f>
        <v>2.8919999999999999</v>
      </c>
      <c r="U31" s="33">
        <f>SUMIFS(Нормативы!G:G,Нормативы!$B:$B,$G31,Нормативы!$D:$D,'2020'!$I31,Нормативы!$F:$F,'2020'!$K31)*O31</f>
        <v>5402</v>
      </c>
      <c r="V31" s="33">
        <f t="shared" si="98"/>
        <v>4149</v>
      </c>
      <c r="W31" s="33">
        <f t="shared" si="99"/>
        <v>1253</v>
      </c>
      <c r="X31" s="33">
        <f>SUMIFS(Нормативы!J:J,Нормативы!$B:$B,$G31,Нормативы!$D:$D,'2020'!$I31,Нормативы!$F:$F,'2020'!$K31)</f>
        <v>22</v>
      </c>
      <c r="Y31" s="33">
        <f>SUMIFS(Нормативы!K:K,Нормативы!$B:$B,$G31,Нормативы!$D:$D,'2020'!$I31,Нормативы!$F:$F,'2020'!$K31)</f>
        <v>4</v>
      </c>
      <c r="Z31" s="33">
        <f>SUMIFS(Нормативы!L:L,Нормативы!$B:$B,$G31,Нормативы!$D:$D,'2020'!$I31,Нормативы!$F:$F,'2020'!$K31)</f>
        <v>232</v>
      </c>
      <c r="AA31" s="33">
        <f t="shared" si="100"/>
        <v>371</v>
      </c>
      <c r="AB31" s="33">
        <f>SUMIFS(Нормативы!N:N,Нормативы!$B:$B,$G31,Нормативы!$D:$D,'2020'!$I31,Нормативы!$F:$F,'2020'!$K31)*O31</f>
        <v>52</v>
      </c>
      <c r="AC31" s="33">
        <f>SUMIFS(Нормативы!O:O,Нормативы!$B:$B,$G31,Нормативы!$D:$D,'2020'!$I31,Нормативы!$F:$F,'2020'!$K31)</f>
        <v>214</v>
      </c>
      <c r="AD31" s="33">
        <f>SUMIFS(Нормативы!P:P,Нормативы!$B:$B,$G31,Нормативы!$D:$D,'2020'!$I31,Нормативы!$F:$F,'2020'!$K31)*O31</f>
        <v>31</v>
      </c>
      <c r="AE31" s="33">
        <f>SUMIFS(Нормативы!Q:Q,Нормативы!$B:$B,$G31,Нормативы!$D:$D,'2020'!$I31,Нормативы!$F:$F,'2020'!$K31)</f>
        <v>74</v>
      </c>
      <c r="AF31" s="33">
        <f>SUMIFS(Нормативы!R:R,Нормативы!$B:$B,$G31,Нормативы!$D:$D,'2020'!$I31,Нормативы!$F:$F,'2020'!$K31)</f>
        <v>246</v>
      </c>
      <c r="AG31" s="33">
        <f>SUMIFS(Нормативы!S:S,Нормативы!$B:$B,$G31,Нормативы!$D:$D,'2020'!$I31,Нормативы!$F:$F,'2020'!$K31)</f>
        <v>508</v>
      </c>
      <c r="AH31" s="33">
        <f>SUMIFS(Нормативы!T:T,Нормативы!$B:$B,$G31,Нормативы!$D:$D,'2020'!$I31,Нормативы!$F:$F,'2020'!$K31)</f>
        <v>54</v>
      </c>
      <c r="AI31" s="33">
        <f>SUMIFS(Нормативы!U:U,Нормативы!$B:$B,$G31,Нормативы!$D:$D,'2020'!$I31,Нормативы!$F:$F,'2020'!$K31)</f>
        <v>77</v>
      </c>
      <c r="AJ31" s="33">
        <f>SUMIFS(Нормативы!V:V,Нормативы!$B:$B,$G31,Нормативы!$D:$D,'2020'!$I31,Нормативы!$F:$F,'2020'!$K31)</f>
        <v>8</v>
      </c>
      <c r="AK31" s="33">
        <f>SUMIFS(Нормативы!W:W,Нормативы!$B:$B,$G31,Нормативы!$D:$D,'2020'!$I31,Нормативы!$F:$F,'2020'!$K31)</f>
        <v>30</v>
      </c>
      <c r="AL31" s="33">
        <f>SUMIFS(Нормативы!X:X,Нормативы!$B:$B,$G31,Нормативы!$D:$D,'2020'!$I31,Нормативы!$F:$F,'2020'!$K31)*O31</f>
        <v>1344</v>
      </c>
      <c r="AM31" s="33">
        <f t="shared" si="101"/>
        <v>1032.3</v>
      </c>
      <c r="AN31" s="33">
        <f t="shared" si="102"/>
        <v>311.7</v>
      </c>
      <c r="AO31" s="33">
        <f>SUMIFS(Нормативы!AA:AA,Нормативы!$B:$B,$G31,Нормативы!$D:$D,'2020'!$I31,Нормативы!$F:$F,'2020'!$K31)</f>
        <v>0</v>
      </c>
      <c r="AP31" s="141">
        <f t="shared" si="103"/>
        <v>8294</v>
      </c>
      <c r="AQ31" s="413">
        <f t="shared" si="104"/>
        <v>54020</v>
      </c>
      <c r="AR31" s="33">
        <f t="shared" si="105"/>
        <v>41490</v>
      </c>
      <c r="AS31" s="33">
        <f t="shared" si="106"/>
        <v>12530</v>
      </c>
      <c r="AT31" s="34">
        <f t="shared" si="0"/>
        <v>220</v>
      </c>
      <c r="AU31" s="34">
        <f t="shared" si="1"/>
        <v>40</v>
      </c>
      <c r="AV31" s="34">
        <f t="shared" si="2"/>
        <v>2320</v>
      </c>
      <c r="AW31" s="34">
        <f t="shared" si="3"/>
        <v>3710</v>
      </c>
      <c r="AX31" s="34">
        <f t="shared" si="4"/>
        <v>520</v>
      </c>
      <c r="AY31" s="34">
        <f t="shared" si="5"/>
        <v>2140</v>
      </c>
      <c r="AZ31" s="34">
        <f t="shared" si="6"/>
        <v>310</v>
      </c>
      <c r="BA31" s="34">
        <f t="shared" si="7"/>
        <v>740</v>
      </c>
      <c r="BB31" s="34">
        <f t="shared" si="107"/>
        <v>2460</v>
      </c>
      <c r="BC31" s="34">
        <f t="shared" si="8"/>
        <v>5080</v>
      </c>
      <c r="BD31" s="34">
        <f t="shared" si="9"/>
        <v>540</v>
      </c>
      <c r="BE31" s="34">
        <f t="shared" si="10"/>
        <v>770</v>
      </c>
      <c r="BF31" s="34">
        <f t="shared" si="11"/>
        <v>80</v>
      </c>
      <c r="BG31" s="34">
        <f t="shared" si="12"/>
        <v>300</v>
      </c>
      <c r="BH31" s="34">
        <f t="shared" si="13"/>
        <v>13440</v>
      </c>
      <c r="BI31" s="33">
        <f t="shared" si="108"/>
        <v>10322.6</v>
      </c>
      <c r="BJ31" s="33">
        <f t="shared" si="109"/>
        <v>3117.4</v>
      </c>
      <c r="BK31" s="34">
        <f t="shared" si="14"/>
        <v>0</v>
      </c>
      <c r="BL31" s="426">
        <f t="shared" si="15"/>
        <v>82940</v>
      </c>
      <c r="BM31" s="616">
        <f t="shared" si="110"/>
        <v>175997</v>
      </c>
      <c r="BN31" s="33">
        <f t="shared" si="16"/>
        <v>135174.29999999999</v>
      </c>
      <c r="BO31" s="33">
        <f t="shared" si="17"/>
        <v>40822.699999999997</v>
      </c>
      <c r="BP31" s="34">
        <f t="shared" si="111"/>
        <v>220</v>
      </c>
      <c r="BQ31" s="34">
        <f t="shared" si="112"/>
        <v>40</v>
      </c>
      <c r="BR31" s="34">
        <f t="shared" si="113"/>
        <v>2320</v>
      </c>
      <c r="BS31" s="34">
        <f t="shared" si="18"/>
        <v>3710</v>
      </c>
      <c r="BT31" s="34">
        <f t="shared" si="19"/>
        <v>520</v>
      </c>
      <c r="BU31" s="34">
        <f t="shared" si="20"/>
        <v>2140</v>
      </c>
      <c r="BV31" s="34">
        <f t="shared" si="21"/>
        <v>310</v>
      </c>
      <c r="BW31" s="34">
        <f t="shared" si="22"/>
        <v>740</v>
      </c>
      <c r="BX31" s="34">
        <f t="shared" si="23"/>
        <v>7114</v>
      </c>
      <c r="BY31" s="34">
        <f t="shared" si="24"/>
        <v>5080</v>
      </c>
      <c r="BZ31" s="34">
        <f t="shared" si="25"/>
        <v>540</v>
      </c>
      <c r="CA31" s="34">
        <f t="shared" si="26"/>
        <v>770</v>
      </c>
      <c r="CB31" s="34">
        <f t="shared" si="27"/>
        <v>80</v>
      </c>
      <c r="CC31" s="34">
        <f t="shared" si="28"/>
        <v>300</v>
      </c>
      <c r="CD31" s="34">
        <f t="shared" si="29"/>
        <v>43788</v>
      </c>
      <c r="CE31" s="33">
        <f t="shared" si="114"/>
        <v>33631.300000000003</v>
      </c>
      <c r="CF31" s="33">
        <f t="shared" si="115"/>
        <v>10156.700000000001</v>
      </c>
      <c r="CG31" s="34">
        <f t="shared" si="30"/>
        <v>0</v>
      </c>
      <c r="CH31" s="415">
        <f t="shared" si="31"/>
        <v>239919</v>
      </c>
      <c r="CI31" s="88">
        <f t="shared" si="32"/>
        <v>17599.7</v>
      </c>
      <c r="CJ31" s="90">
        <f t="shared" si="33"/>
        <v>13517.43</v>
      </c>
      <c r="CK31" s="90">
        <f t="shared" si="34"/>
        <v>4082.27</v>
      </c>
      <c r="CL31" s="88">
        <f t="shared" si="35"/>
        <v>22</v>
      </c>
      <c r="CM31" s="88">
        <f t="shared" si="36"/>
        <v>4</v>
      </c>
      <c r="CN31" s="88">
        <f t="shared" si="37"/>
        <v>232</v>
      </c>
      <c r="CO31" s="88">
        <f t="shared" si="38"/>
        <v>371</v>
      </c>
      <c r="CP31" s="88">
        <f t="shared" si="39"/>
        <v>52</v>
      </c>
      <c r="CQ31" s="88">
        <f t="shared" si="40"/>
        <v>214</v>
      </c>
      <c r="CR31" s="88">
        <f t="shared" si="41"/>
        <v>31</v>
      </c>
      <c r="CS31" s="88">
        <f t="shared" si="42"/>
        <v>74</v>
      </c>
      <c r="CT31" s="88">
        <f t="shared" si="43"/>
        <v>711.4</v>
      </c>
      <c r="CU31" s="88">
        <f t="shared" si="44"/>
        <v>508</v>
      </c>
      <c r="CV31" s="88">
        <f t="shared" si="45"/>
        <v>54</v>
      </c>
      <c r="CW31" s="88">
        <f t="shared" si="46"/>
        <v>77</v>
      </c>
      <c r="CX31" s="88">
        <f t="shared" si="47"/>
        <v>8</v>
      </c>
      <c r="CY31" s="88">
        <f t="shared" si="48"/>
        <v>30</v>
      </c>
      <c r="CZ31" s="88">
        <f t="shared" si="49"/>
        <v>4378.8</v>
      </c>
      <c r="DA31" s="90">
        <f t="shared" si="50"/>
        <v>3363.13</v>
      </c>
      <c r="DB31" s="90">
        <f t="shared" si="51"/>
        <v>1015.67</v>
      </c>
      <c r="DC31" s="88">
        <f t="shared" si="52"/>
        <v>0</v>
      </c>
      <c r="DD31" s="88">
        <f t="shared" si="53"/>
        <v>23991.9</v>
      </c>
      <c r="AUV31" s="699">
        <f t="shared" si="65"/>
        <v>17599.7</v>
      </c>
      <c r="AUW31" s="699">
        <f t="shared" si="66"/>
        <v>13517.43</v>
      </c>
      <c r="AUX31" s="699">
        <f t="shared" si="67"/>
        <v>4082.27</v>
      </c>
      <c r="AUY31" s="699">
        <f t="shared" si="68"/>
        <v>22</v>
      </c>
      <c r="AUZ31" s="699">
        <f t="shared" si="204"/>
        <v>13.83</v>
      </c>
      <c r="AVA31" s="699">
        <f t="shared" si="204"/>
        <v>0.43</v>
      </c>
      <c r="AVB31" s="699">
        <f t="shared" si="70"/>
        <v>371</v>
      </c>
      <c r="AVC31" s="699">
        <f t="shared" si="71"/>
        <v>52</v>
      </c>
      <c r="AVD31" s="699">
        <f t="shared" si="72"/>
        <v>214</v>
      </c>
      <c r="AVE31" s="699">
        <f t="shared" si="73"/>
        <v>31</v>
      </c>
      <c r="AVF31" s="699">
        <f t="shared" si="74"/>
        <v>74</v>
      </c>
      <c r="AVG31" s="699">
        <f t="shared" si="75"/>
        <v>711.4</v>
      </c>
      <c r="AVH31" s="699">
        <f t="shared" si="76"/>
        <v>508</v>
      </c>
      <c r="AVI31" s="699">
        <f t="shared" si="77"/>
        <v>54</v>
      </c>
      <c r="AVJ31" s="699">
        <f t="shared" si="78"/>
        <v>77</v>
      </c>
      <c r="AVK31" s="699">
        <f t="shared" si="79"/>
        <v>8</v>
      </c>
      <c r="AVL31" s="699">
        <f t="shared" si="80"/>
        <v>30</v>
      </c>
      <c r="AVM31" s="699">
        <f t="shared" si="81"/>
        <v>4378.8</v>
      </c>
      <c r="AVN31" s="699">
        <f t="shared" si="82"/>
        <v>3363.13</v>
      </c>
      <c r="AVO31" s="699">
        <f t="shared" si="83"/>
        <v>1015.67</v>
      </c>
      <c r="AVP31" s="699">
        <f t="shared" si="84"/>
        <v>0</v>
      </c>
      <c r="AVQ31" s="699">
        <f t="shared" si="85"/>
        <v>23991.9</v>
      </c>
    </row>
    <row r="32" spans="1:108 1244:1265" ht="30" customHeight="1" x14ac:dyDescent="0.25">
      <c r="A32" s="643">
        <v>1</v>
      </c>
      <c r="B32" s="643">
        <v>9</v>
      </c>
      <c r="C32" s="664" t="s">
        <v>247</v>
      </c>
      <c r="D32" s="2"/>
      <c r="E32" s="101" t="s">
        <v>344</v>
      </c>
      <c r="F32" s="643" t="s">
        <v>31</v>
      </c>
      <c r="G32" s="643">
        <v>1</v>
      </c>
      <c r="H32" s="658" t="s">
        <v>8</v>
      </c>
      <c r="I32" s="643">
        <v>3</v>
      </c>
      <c r="J32" s="101" t="s">
        <v>371</v>
      </c>
      <c r="K32" s="643">
        <v>1</v>
      </c>
      <c r="L32" s="683" t="s">
        <v>349</v>
      </c>
      <c r="M32" s="11" t="s">
        <v>277</v>
      </c>
      <c r="N32" s="101" t="s">
        <v>387</v>
      </c>
      <c r="O32" s="643">
        <v>1</v>
      </c>
      <c r="P32" s="632">
        <v>18</v>
      </c>
      <c r="Q32" s="632">
        <v>18</v>
      </c>
      <c r="R32" s="632">
        <v>18</v>
      </c>
      <c r="S32" s="675">
        <f>SUMIF('Территориальный кк'!$A:$A,'2020'!$B32,'Территориальный кк'!D:D)</f>
        <v>3.258</v>
      </c>
      <c r="T32" s="676">
        <f>SUMIF('Территориальный кк'!$A:$A,'2020'!$B32,'Территориальный кк'!E:E)</f>
        <v>2.8919999999999999</v>
      </c>
      <c r="U32" s="33">
        <f>SUMIFS(Нормативы!G:G,Нормативы!$B:$B,$G32,Нормативы!$D:$D,'2020'!$I32,Нормативы!$F:$F,'2020'!$K32)*O32</f>
        <v>5402</v>
      </c>
      <c r="V32" s="33">
        <f t="shared" si="98"/>
        <v>4149</v>
      </c>
      <c r="W32" s="33">
        <f t="shared" si="99"/>
        <v>1253</v>
      </c>
      <c r="X32" s="33">
        <f>SUMIFS(Нормативы!J:J,Нормативы!$B:$B,$G32,Нормативы!$D:$D,'2020'!$I32,Нормативы!$F:$F,'2020'!$K32)</f>
        <v>22</v>
      </c>
      <c r="Y32" s="33">
        <f>SUMIFS(Нормативы!K:K,Нормативы!$B:$B,$G32,Нормативы!$D:$D,'2020'!$I32,Нормативы!$F:$F,'2020'!$K32)</f>
        <v>4</v>
      </c>
      <c r="Z32" s="33">
        <f>SUMIFS(Нормативы!L:L,Нормативы!$B:$B,$G32,Нормативы!$D:$D,'2020'!$I32,Нормативы!$F:$F,'2020'!$K32)</f>
        <v>232</v>
      </c>
      <c r="AA32" s="33">
        <f t="shared" si="100"/>
        <v>371</v>
      </c>
      <c r="AB32" s="33">
        <f>SUMIFS(Нормативы!N:N,Нормативы!$B:$B,$G32,Нормативы!$D:$D,'2020'!$I32,Нормативы!$F:$F,'2020'!$K32)*O32</f>
        <v>52</v>
      </c>
      <c r="AC32" s="33">
        <f>SUMIFS(Нормативы!O:O,Нормативы!$B:$B,$G32,Нормативы!$D:$D,'2020'!$I32,Нормативы!$F:$F,'2020'!$K32)</f>
        <v>214</v>
      </c>
      <c r="AD32" s="33">
        <f>SUMIFS(Нормативы!P:P,Нормативы!$B:$B,$G32,Нормативы!$D:$D,'2020'!$I32,Нормативы!$F:$F,'2020'!$K32)*O32</f>
        <v>31</v>
      </c>
      <c r="AE32" s="33">
        <f>SUMIFS(Нормативы!Q:Q,Нормативы!$B:$B,$G32,Нормативы!$D:$D,'2020'!$I32,Нормативы!$F:$F,'2020'!$K32)</f>
        <v>74</v>
      </c>
      <c r="AF32" s="33">
        <f>SUMIFS(Нормативы!R:R,Нормативы!$B:$B,$G32,Нормативы!$D:$D,'2020'!$I32,Нормативы!$F:$F,'2020'!$K32)</f>
        <v>246</v>
      </c>
      <c r="AG32" s="33">
        <f>SUMIFS(Нормативы!S:S,Нормативы!$B:$B,$G32,Нормативы!$D:$D,'2020'!$I32,Нормативы!$F:$F,'2020'!$K32)</f>
        <v>508</v>
      </c>
      <c r="AH32" s="33">
        <f>SUMIFS(Нормативы!T:T,Нормативы!$B:$B,$G32,Нормативы!$D:$D,'2020'!$I32,Нормативы!$F:$F,'2020'!$K32)</f>
        <v>54</v>
      </c>
      <c r="AI32" s="33">
        <f>SUMIFS(Нормативы!U:U,Нормативы!$B:$B,$G32,Нормативы!$D:$D,'2020'!$I32,Нормативы!$F:$F,'2020'!$K32)</f>
        <v>77</v>
      </c>
      <c r="AJ32" s="33">
        <f>SUMIFS(Нормативы!V:V,Нормативы!$B:$B,$G32,Нормативы!$D:$D,'2020'!$I32,Нормативы!$F:$F,'2020'!$K32)</f>
        <v>8</v>
      </c>
      <c r="AK32" s="33">
        <f>SUMIFS(Нормативы!W:W,Нормативы!$B:$B,$G32,Нормативы!$D:$D,'2020'!$I32,Нормативы!$F:$F,'2020'!$K32)</f>
        <v>30</v>
      </c>
      <c r="AL32" s="33">
        <f>SUMIFS(Нормативы!X:X,Нормативы!$B:$B,$G32,Нормативы!$D:$D,'2020'!$I32,Нормативы!$F:$F,'2020'!$K32)*O32</f>
        <v>1344</v>
      </c>
      <c r="AM32" s="33">
        <f t="shared" si="101"/>
        <v>1032.3</v>
      </c>
      <c r="AN32" s="33">
        <f t="shared" si="102"/>
        <v>311.7</v>
      </c>
      <c r="AO32" s="33">
        <f>SUMIFS(Нормативы!AA:AA,Нормативы!$B:$B,$G32,Нормативы!$D:$D,'2020'!$I32,Нормативы!$F:$F,'2020'!$K32)</f>
        <v>0</v>
      </c>
      <c r="AP32" s="141">
        <f t="shared" si="103"/>
        <v>8294</v>
      </c>
      <c r="AQ32" s="413">
        <f t="shared" si="104"/>
        <v>97236</v>
      </c>
      <c r="AR32" s="33">
        <f t="shared" si="105"/>
        <v>74682</v>
      </c>
      <c r="AS32" s="33">
        <f t="shared" si="106"/>
        <v>22554</v>
      </c>
      <c r="AT32" s="34">
        <f t="shared" si="0"/>
        <v>396</v>
      </c>
      <c r="AU32" s="34">
        <f t="shared" si="1"/>
        <v>72</v>
      </c>
      <c r="AV32" s="34">
        <f t="shared" si="2"/>
        <v>4176</v>
      </c>
      <c r="AW32" s="34">
        <f t="shared" si="3"/>
        <v>6678</v>
      </c>
      <c r="AX32" s="34">
        <f t="shared" si="4"/>
        <v>936</v>
      </c>
      <c r="AY32" s="34">
        <f t="shared" si="5"/>
        <v>3852</v>
      </c>
      <c r="AZ32" s="34">
        <f t="shared" si="6"/>
        <v>558</v>
      </c>
      <c r="BA32" s="34">
        <f t="shared" si="7"/>
        <v>1332</v>
      </c>
      <c r="BB32" s="34">
        <f t="shared" si="107"/>
        <v>4428</v>
      </c>
      <c r="BC32" s="34">
        <f t="shared" si="8"/>
        <v>9144</v>
      </c>
      <c r="BD32" s="34">
        <f t="shared" si="9"/>
        <v>972</v>
      </c>
      <c r="BE32" s="34">
        <f t="shared" si="10"/>
        <v>1386</v>
      </c>
      <c r="BF32" s="34">
        <f t="shared" si="11"/>
        <v>144</v>
      </c>
      <c r="BG32" s="34">
        <f t="shared" si="12"/>
        <v>540</v>
      </c>
      <c r="BH32" s="34">
        <f t="shared" si="13"/>
        <v>24192</v>
      </c>
      <c r="BI32" s="33">
        <f t="shared" si="108"/>
        <v>18580.599999999999</v>
      </c>
      <c r="BJ32" s="33">
        <f t="shared" si="109"/>
        <v>5611.4</v>
      </c>
      <c r="BK32" s="34">
        <f t="shared" si="14"/>
        <v>0</v>
      </c>
      <c r="BL32" s="426">
        <f t="shared" si="15"/>
        <v>149292</v>
      </c>
      <c r="BM32" s="616">
        <f t="shared" si="110"/>
        <v>316795</v>
      </c>
      <c r="BN32" s="33">
        <f t="shared" si="16"/>
        <v>243314.1</v>
      </c>
      <c r="BO32" s="33">
        <f t="shared" si="17"/>
        <v>73480.899999999994</v>
      </c>
      <c r="BP32" s="34">
        <f t="shared" si="111"/>
        <v>396</v>
      </c>
      <c r="BQ32" s="34">
        <f t="shared" si="112"/>
        <v>72</v>
      </c>
      <c r="BR32" s="34">
        <f t="shared" si="113"/>
        <v>4176</v>
      </c>
      <c r="BS32" s="34">
        <f t="shared" si="18"/>
        <v>6678</v>
      </c>
      <c r="BT32" s="34">
        <f t="shared" si="19"/>
        <v>936</v>
      </c>
      <c r="BU32" s="34">
        <f t="shared" si="20"/>
        <v>3852</v>
      </c>
      <c r="BV32" s="34">
        <f t="shared" si="21"/>
        <v>558</v>
      </c>
      <c r="BW32" s="34">
        <f t="shared" si="22"/>
        <v>1332</v>
      </c>
      <c r="BX32" s="34">
        <f t="shared" si="23"/>
        <v>12806</v>
      </c>
      <c r="BY32" s="34">
        <f t="shared" si="24"/>
        <v>9144</v>
      </c>
      <c r="BZ32" s="34">
        <f t="shared" si="25"/>
        <v>972</v>
      </c>
      <c r="CA32" s="34">
        <f t="shared" si="26"/>
        <v>1386</v>
      </c>
      <c r="CB32" s="34">
        <f t="shared" si="27"/>
        <v>144</v>
      </c>
      <c r="CC32" s="34">
        <f t="shared" si="28"/>
        <v>540</v>
      </c>
      <c r="CD32" s="34">
        <f t="shared" si="29"/>
        <v>78818</v>
      </c>
      <c r="CE32" s="33">
        <f t="shared" si="114"/>
        <v>60536.1</v>
      </c>
      <c r="CF32" s="33">
        <f t="shared" si="115"/>
        <v>18281.900000000001</v>
      </c>
      <c r="CG32" s="34">
        <f t="shared" si="30"/>
        <v>0</v>
      </c>
      <c r="CH32" s="415">
        <f t="shared" si="31"/>
        <v>431855</v>
      </c>
      <c r="CI32" s="88">
        <f t="shared" si="32"/>
        <v>17599.7222</v>
      </c>
      <c r="CJ32" s="90">
        <f t="shared" si="33"/>
        <v>13517.45</v>
      </c>
      <c r="CK32" s="90">
        <f t="shared" si="34"/>
        <v>4082.2721999999999</v>
      </c>
      <c r="CL32" s="88">
        <f t="shared" si="35"/>
        <v>22</v>
      </c>
      <c r="CM32" s="88">
        <f t="shared" si="36"/>
        <v>4</v>
      </c>
      <c r="CN32" s="88">
        <f t="shared" si="37"/>
        <v>232</v>
      </c>
      <c r="CO32" s="88">
        <f t="shared" si="38"/>
        <v>371</v>
      </c>
      <c r="CP32" s="88">
        <f t="shared" si="39"/>
        <v>52</v>
      </c>
      <c r="CQ32" s="88">
        <f t="shared" si="40"/>
        <v>214</v>
      </c>
      <c r="CR32" s="88">
        <f t="shared" si="41"/>
        <v>31</v>
      </c>
      <c r="CS32" s="88">
        <f t="shared" si="42"/>
        <v>74</v>
      </c>
      <c r="CT32" s="88">
        <f t="shared" si="43"/>
        <v>711.44439999999997</v>
      </c>
      <c r="CU32" s="88">
        <f t="shared" si="44"/>
        <v>508</v>
      </c>
      <c r="CV32" s="88">
        <f t="shared" si="45"/>
        <v>54</v>
      </c>
      <c r="CW32" s="88">
        <f t="shared" si="46"/>
        <v>77</v>
      </c>
      <c r="CX32" s="88">
        <f t="shared" si="47"/>
        <v>8</v>
      </c>
      <c r="CY32" s="88">
        <f t="shared" si="48"/>
        <v>30</v>
      </c>
      <c r="CZ32" s="88">
        <f t="shared" si="49"/>
        <v>4378.7777999999998</v>
      </c>
      <c r="DA32" s="90">
        <f t="shared" si="50"/>
        <v>3363.1167</v>
      </c>
      <c r="DB32" s="90">
        <f t="shared" si="51"/>
        <v>1015.6611</v>
      </c>
      <c r="DC32" s="88">
        <f t="shared" si="52"/>
        <v>0</v>
      </c>
      <c r="DD32" s="88">
        <f t="shared" si="53"/>
        <v>23991.9444</v>
      </c>
      <c r="AUV32" s="699">
        <f t="shared" si="65"/>
        <v>17599.72</v>
      </c>
      <c r="AUW32" s="699">
        <f t="shared" si="66"/>
        <v>13517.45</v>
      </c>
      <c r="AUX32" s="699">
        <f t="shared" si="67"/>
        <v>4082.27</v>
      </c>
      <c r="AUY32" s="699">
        <f t="shared" si="68"/>
        <v>22</v>
      </c>
      <c r="AUZ32" s="699">
        <f t="shared" si="204"/>
        <v>24.9</v>
      </c>
      <c r="AVA32" s="699">
        <f t="shared" si="204"/>
        <v>0.77</v>
      </c>
      <c r="AVB32" s="699">
        <f t="shared" si="70"/>
        <v>371</v>
      </c>
      <c r="AVC32" s="699">
        <f t="shared" si="71"/>
        <v>52</v>
      </c>
      <c r="AVD32" s="699">
        <f t="shared" si="72"/>
        <v>214</v>
      </c>
      <c r="AVE32" s="699">
        <f t="shared" si="73"/>
        <v>31</v>
      </c>
      <c r="AVF32" s="699">
        <f t="shared" si="74"/>
        <v>74</v>
      </c>
      <c r="AVG32" s="699">
        <f t="shared" si="75"/>
        <v>711.44</v>
      </c>
      <c r="AVH32" s="699">
        <f t="shared" si="76"/>
        <v>508</v>
      </c>
      <c r="AVI32" s="699">
        <f t="shared" si="77"/>
        <v>54</v>
      </c>
      <c r="AVJ32" s="699">
        <f t="shared" si="78"/>
        <v>77</v>
      </c>
      <c r="AVK32" s="699">
        <f t="shared" si="79"/>
        <v>8</v>
      </c>
      <c r="AVL32" s="699">
        <f t="shared" si="80"/>
        <v>30</v>
      </c>
      <c r="AVM32" s="699">
        <f t="shared" si="81"/>
        <v>4378.78</v>
      </c>
      <c r="AVN32" s="699">
        <f t="shared" si="82"/>
        <v>3363.12</v>
      </c>
      <c r="AVO32" s="699">
        <f t="shared" si="83"/>
        <v>1015.66</v>
      </c>
      <c r="AVP32" s="699">
        <f t="shared" si="84"/>
        <v>0</v>
      </c>
      <c r="AVQ32" s="699">
        <f t="shared" si="85"/>
        <v>23991.94</v>
      </c>
    </row>
    <row r="33" spans="1:108 1244:1265" ht="30" customHeight="1" x14ac:dyDescent="0.25">
      <c r="A33" s="643">
        <v>1</v>
      </c>
      <c r="B33" s="643">
        <v>9</v>
      </c>
      <c r="C33" s="664" t="s">
        <v>247</v>
      </c>
      <c r="D33" s="2"/>
      <c r="E33" s="101" t="s">
        <v>344</v>
      </c>
      <c r="F33" s="643" t="s">
        <v>31</v>
      </c>
      <c r="G33" s="643">
        <v>1</v>
      </c>
      <c r="H33" s="658" t="s">
        <v>8</v>
      </c>
      <c r="I33" s="643">
        <v>3</v>
      </c>
      <c r="J33" s="101" t="s">
        <v>372</v>
      </c>
      <c r="K33" s="643">
        <v>1</v>
      </c>
      <c r="L33" s="683" t="s">
        <v>349</v>
      </c>
      <c r="M33" s="11" t="s">
        <v>278</v>
      </c>
      <c r="N33" s="101" t="s">
        <v>387</v>
      </c>
      <c r="O33" s="643">
        <v>1</v>
      </c>
      <c r="P33" s="632">
        <v>18</v>
      </c>
      <c r="Q33" s="632">
        <v>18</v>
      </c>
      <c r="R33" s="632">
        <v>18</v>
      </c>
      <c r="S33" s="675">
        <f>SUMIF('Территориальный кк'!$A:$A,'2020'!$B33,'Территориальный кк'!D:D)</f>
        <v>3.258</v>
      </c>
      <c r="T33" s="676">
        <f>SUMIF('Территориальный кк'!$A:$A,'2020'!$B33,'Территориальный кк'!E:E)</f>
        <v>2.8919999999999999</v>
      </c>
      <c r="U33" s="33">
        <f>SUMIFS(Нормативы!G:G,Нормативы!$B:$B,$G33,Нормативы!$D:$D,'2020'!$I33,Нормативы!$F:$F,'2020'!$K33)*O33</f>
        <v>5402</v>
      </c>
      <c r="V33" s="33">
        <f t="shared" si="98"/>
        <v>4149</v>
      </c>
      <c r="W33" s="33">
        <f t="shared" si="99"/>
        <v>1253</v>
      </c>
      <c r="X33" s="33">
        <f>SUMIFS(Нормативы!J:J,Нормативы!$B:$B,$G33,Нормативы!$D:$D,'2020'!$I33,Нормативы!$F:$F,'2020'!$K33)</f>
        <v>22</v>
      </c>
      <c r="Y33" s="33">
        <f>SUMIFS(Нормативы!K:K,Нормативы!$B:$B,$G33,Нормативы!$D:$D,'2020'!$I33,Нормативы!$F:$F,'2020'!$K33)</f>
        <v>4</v>
      </c>
      <c r="Z33" s="33">
        <f>SUMIFS(Нормативы!L:L,Нормативы!$B:$B,$G33,Нормативы!$D:$D,'2020'!$I33,Нормативы!$F:$F,'2020'!$K33)</f>
        <v>232</v>
      </c>
      <c r="AA33" s="33">
        <f t="shared" si="100"/>
        <v>371</v>
      </c>
      <c r="AB33" s="33">
        <f>SUMIFS(Нормативы!N:N,Нормативы!$B:$B,$G33,Нормативы!$D:$D,'2020'!$I33,Нормативы!$F:$F,'2020'!$K33)*O33</f>
        <v>52</v>
      </c>
      <c r="AC33" s="33">
        <f>SUMIFS(Нормативы!O:O,Нормативы!$B:$B,$G33,Нормативы!$D:$D,'2020'!$I33,Нормативы!$F:$F,'2020'!$K33)</f>
        <v>214</v>
      </c>
      <c r="AD33" s="33">
        <f>SUMIFS(Нормативы!P:P,Нормативы!$B:$B,$G33,Нормативы!$D:$D,'2020'!$I33,Нормативы!$F:$F,'2020'!$K33)*O33</f>
        <v>31</v>
      </c>
      <c r="AE33" s="33">
        <f>SUMIFS(Нормативы!Q:Q,Нормативы!$B:$B,$G33,Нормативы!$D:$D,'2020'!$I33,Нормативы!$F:$F,'2020'!$K33)</f>
        <v>74</v>
      </c>
      <c r="AF33" s="33">
        <f>SUMIFS(Нормативы!R:R,Нормативы!$B:$B,$G33,Нормативы!$D:$D,'2020'!$I33,Нормативы!$F:$F,'2020'!$K33)</f>
        <v>246</v>
      </c>
      <c r="AG33" s="33">
        <f>SUMIFS(Нормативы!S:S,Нормативы!$B:$B,$G33,Нормативы!$D:$D,'2020'!$I33,Нормативы!$F:$F,'2020'!$K33)</f>
        <v>508</v>
      </c>
      <c r="AH33" s="33">
        <f>SUMIFS(Нормативы!T:T,Нормативы!$B:$B,$G33,Нормативы!$D:$D,'2020'!$I33,Нормативы!$F:$F,'2020'!$K33)</f>
        <v>54</v>
      </c>
      <c r="AI33" s="33">
        <f>SUMIFS(Нормативы!U:U,Нормативы!$B:$B,$G33,Нормативы!$D:$D,'2020'!$I33,Нормативы!$F:$F,'2020'!$K33)</f>
        <v>77</v>
      </c>
      <c r="AJ33" s="33">
        <f>SUMIFS(Нормативы!V:V,Нормативы!$B:$B,$G33,Нормативы!$D:$D,'2020'!$I33,Нормативы!$F:$F,'2020'!$K33)</f>
        <v>8</v>
      </c>
      <c r="AK33" s="33">
        <f>SUMIFS(Нормативы!W:W,Нормативы!$B:$B,$G33,Нормативы!$D:$D,'2020'!$I33,Нормативы!$F:$F,'2020'!$K33)</f>
        <v>30</v>
      </c>
      <c r="AL33" s="33">
        <f>SUMIFS(Нормативы!X:X,Нормативы!$B:$B,$G33,Нормативы!$D:$D,'2020'!$I33,Нормативы!$F:$F,'2020'!$K33)*O33</f>
        <v>1344</v>
      </c>
      <c r="AM33" s="33">
        <f t="shared" si="101"/>
        <v>1032.3</v>
      </c>
      <c r="AN33" s="33">
        <f t="shared" si="102"/>
        <v>311.7</v>
      </c>
      <c r="AO33" s="33">
        <f>SUMIFS(Нормативы!AA:AA,Нормативы!$B:$B,$G33,Нормативы!$D:$D,'2020'!$I33,Нормативы!$F:$F,'2020'!$K33)</f>
        <v>0</v>
      </c>
      <c r="AP33" s="141">
        <f t="shared" si="103"/>
        <v>8294</v>
      </c>
      <c r="AQ33" s="413">
        <f t="shared" si="104"/>
        <v>97236</v>
      </c>
      <c r="AR33" s="33">
        <f t="shared" si="105"/>
        <v>74682</v>
      </c>
      <c r="AS33" s="33">
        <f t="shared" si="106"/>
        <v>22554</v>
      </c>
      <c r="AT33" s="34">
        <f t="shared" si="0"/>
        <v>396</v>
      </c>
      <c r="AU33" s="34">
        <f t="shared" si="1"/>
        <v>72</v>
      </c>
      <c r="AV33" s="34">
        <f t="shared" si="2"/>
        <v>4176</v>
      </c>
      <c r="AW33" s="34">
        <f t="shared" si="3"/>
        <v>6678</v>
      </c>
      <c r="AX33" s="34">
        <f t="shared" si="4"/>
        <v>936</v>
      </c>
      <c r="AY33" s="34">
        <f t="shared" si="5"/>
        <v>3852</v>
      </c>
      <c r="AZ33" s="34">
        <f t="shared" si="6"/>
        <v>558</v>
      </c>
      <c r="BA33" s="34">
        <f t="shared" si="7"/>
        <v>1332</v>
      </c>
      <c r="BB33" s="34">
        <f t="shared" si="107"/>
        <v>4428</v>
      </c>
      <c r="BC33" s="34">
        <f t="shared" si="8"/>
        <v>9144</v>
      </c>
      <c r="BD33" s="34">
        <f t="shared" si="9"/>
        <v>972</v>
      </c>
      <c r="BE33" s="34">
        <f t="shared" si="10"/>
        <v>1386</v>
      </c>
      <c r="BF33" s="34">
        <f t="shared" si="11"/>
        <v>144</v>
      </c>
      <c r="BG33" s="34">
        <f t="shared" si="12"/>
        <v>540</v>
      </c>
      <c r="BH33" s="34">
        <f t="shared" si="13"/>
        <v>24192</v>
      </c>
      <c r="BI33" s="33">
        <f t="shared" si="108"/>
        <v>18580.599999999999</v>
      </c>
      <c r="BJ33" s="33">
        <f t="shared" si="109"/>
        <v>5611.4</v>
      </c>
      <c r="BK33" s="34">
        <f t="shared" si="14"/>
        <v>0</v>
      </c>
      <c r="BL33" s="426">
        <f t="shared" si="15"/>
        <v>149292</v>
      </c>
      <c r="BM33" s="616">
        <f t="shared" si="110"/>
        <v>316795</v>
      </c>
      <c r="BN33" s="33">
        <f t="shared" si="16"/>
        <v>243314.1</v>
      </c>
      <c r="BO33" s="33">
        <f t="shared" si="17"/>
        <v>73480.899999999994</v>
      </c>
      <c r="BP33" s="34">
        <f t="shared" si="111"/>
        <v>396</v>
      </c>
      <c r="BQ33" s="34">
        <f t="shared" si="112"/>
        <v>72</v>
      </c>
      <c r="BR33" s="34">
        <f t="shared" si="113"/>
        <v>4176</v>
      </c>
      <c r="BS33" s="34">
        <f t="shared" si="18"/>
        <v>6678</v>
      </c>
      <c r="BT33" s="34">
        <f t="shared" si="19"/>
        <v>936</v>
      </c>
      <c r="BU33" s="34">
        <f t="shared" si="20"/>
        <v>3852</v>
      </c>
      <c r="BV33" s="34">
        <f t="shared" si="21"/>
        <v>558</v>
      </c>
      <c r="BW33" s="34">
        <f t="shared" si="22"/>
        <v>1332</v>
      </c>
      <c r="BX33" s="34">
        <f t="shared" si="23"/>
        <v>12806</v>
      </c>
      <c r="BY33" s="34">
        <f t="shared" si="24"/>
        <v>9144</v>
      </c>
      <c r="BZ33" s="34">
        <f t="shared" si="25"/>
        <v>972</v>
      </c>
      <c r="CA33" s="34">
        <f t="shared" si="26"/>
        <v>1386</v>
      </c>
      <c r="CB33" s="34">
        <f t="shared" si="27"/>
        <v>144</v>
      </c>
      <c r="CC33" s="34">
        <f t="shared" si="28"/>
        <v>540</v>
      </c>
      <c r="CD33" s="34">
        <f t="shared" si="29"/>
        <v>78818</v>
      </c>
      <c r="CE33" s="33">
        <f t="shared" si="114"/>
        <v>60536.1</v>
      </c>
      <c r="CF33" s="33">
        <f t="shared" si="115"/>
        <v>18281.900000000001</v>
      </c>
      <c r="CG33" s="34">
        <f t="shared" si="30"/>
        <v>0</v>
      </c>
      <c r="CH33" s="415">
        <f t="shared" si="31"/>
        <v>431855</v>
      </c>
      <c r="CI33" s="88">
        <f t="shared" si="32"/>
        <v>17599.7222</v>
      </c>
      <c r="CJ33" s="90">
        <f t="shared" si="33"/>
        <v>13517.45</v>
      </c>
      <c r="CK33" s="90">
        <f t="shared" si="34"/>
        <v>4082.2721999999999</v>
      </c>
      <c r="CL33" s="88">
        <f t="shared" si="35"/>
        <v>22</v>
      </c>
      <c r="CM33" s="88">
        <f t="shared" si="36"/>
        <v>4</v>
      </c>
      <c r="CN33" s="88">
        <f t="shared" si="37"/>
        <v>232</v>
      </c>
      <c r="CO33" s="88">
        <f t="shared" si="38"/>
        <v>371</v>
      </c>
      <c r="CP33" s="88">
        <f t="shared" si="39"/>
        <v>52</v>
      </c>
      <c r="CQ33" s="88">
        <f t="shared" si="40"/>
        <v>214</v>
      </c>
      <c r="CR33" s="88">
        <f t="shared" si="41"/>
        <v>31</v>
      </c>
      <c r="CS33" s="88">
        <f t="shared" si="42"/>
        <v>74</v>
      </c>
      <c r="CT33" s="88">
        <f t="shared" si="43"/>
        <v>711.44439999999997</v>
      </c>
      <c r="CU33" s="88">
        <f t="shared" si="44"/>
        <v>508</v>
      </c>
      <c r="CV33" s="88">
        <f t="shared" si="45"/>
        <v>54</v>
      </c>
      <c r="CW33" s="88">
        <f t="shared" si="46"/>
        <v>77</v>
      </c>
      <c r="CX33" s="88">
        <f t="shared" si="47"/>
        <v>8</v>
      </c>
      <c r="CY33" s="88">
        <f t="shared" si="48"/>
        <v>30</v>
      </c>
      <c r="CZ33" s="88">
        <f t="shared" si="49"/>
        <v>4378.7777999999998</v>
      </c>
      <c r="DA33" s="90">
        <f t="shared" si="50"/>
        <v>3363.1167</v>
      </c>
      <c r="DB33" s="90">
        <f t="shared" si="51"/>
        <v>1015.6611</v>
      </c>
      <c r="DC33" s="88">
        <f t="shared" si="52"/>
        <v>0</v>
      </c>
      <c r="DD33" s="88">
        <f t="shared" si="53"/>
        <v>23991.9444</v>
      </c>
      <c r="AUV33" s="699">
        <f t="shared" si="65"/>
        <v>17599.72</v>
      </c>
      <c r="AUW33" s="699">
        <f t="shared" si="66"/>
        <v>13517.45</v>
      </c>
      <c r="AUX33" s="699">
        <f t="shared" si="67"/>
        <v>4082.27</v>
      </c>
      <c r="AUY33" s="699">
        <f t="shared" si="68"/>
        <v>22</v>
      </c>
      <c r="AUZ33" s="699">
        <f t="shared" si="204"/>
        <v>24.9</v>
      </c>
      <c r="AVA33" s="699">
        <f t="shared" si="204"/>
        <v>0.77</v>
      </c>
      <c r="AVB33" s="699">
        <f t="shared" si="70"/>
        <v>371</v>
      </c>
      <c r="AVC33" s="699">
        <f t="shared" si="71"/>
        <v>52</v>
      </c>
      <c r="AVD33" s="699">
        <f t="shared" si="72"/>
        <v>214</v>
      </c>
      <c r="AVE33" s="699">
        <f t="shared" si="73"/>
        <v>31</v>
      </c>
      <c r="AVF33" s="699">
        <f t="shared" si="74"/>
        <v>74</v>
      </c>
      <c r="AVG33" s="699">
        <f t="shared" si="75"/>
        <v>711.44</v>
      </c>
      <c r="AVH33" s="699">
        <f t="shared" si="76"/>
        <v>508</v>
      </c>
      <c r="AVI33" s="699">
        <f t="shared" si="77"/>
        <v>54</v>
      </c>
      <c r="AVJ33" s="699">
        <f t="shared" si="78"/>
        <v>77</v>
      </c>
      <c r="AVK33" s="699">
        <f t="shared" si="79"/>
        <v>8</v>
      </c>
      <c r="AVL33" s="699">
        <f t="shared" si="80"/>
        <v>30</v>
      </c>
      <c r="AVM33" s="699">
        <f t="shared" si="81"/>
        <v>4378.78</v>
      </c>
      <c r="AVN33" s="699">
        <f t="shared" si="82"/>
        <v>3363.12</v>
      </c>
      <c r="AVO33" s="699">
        <f t="shared" si="83"/>
        <v>1015.66</v>
      </c>
      <c r="AVP33" s="699">
        <f t="shared" si="84"/>
        <v>0</v>
      </c>
      <c r="AVQ33" s="699">
        <f t="shared" si="85"/>
        <v>23991.94</v>
      </c>
    </row>
    <row r="34" spans="1:108 1244:1265" ht="30" customHeight="1" x14ac:dyDescent="0.25">
      <c r="A34" s="643">
        <v>1</v>
      </c>
      <c r="B34" s="643">
        <v>9</v>
      </c>
      <c r="C34" s="664" t="s">
        <v>247</v>
      </c>
      <c r="D34" s="2"/>
      <c r="E34" s="101" t="s">
        <v>344</v>
      </c>
      <c r="F34" s="643" t="s">
        <v>31</v>
      </c>
      <c r="G34" s="643">
        <v>1</v>
      </c>
      <c r="H34" s="658" t="s">
        <v>10</v>
      </c>
      <c r="I34" s="643">
        <v>0</v>
      </c>
      <c r="J34" s="101" t="s">
        <v>355</v>
      </c>
      <c r="K34" s="643">
        <v>1</v>
      </c>
      <c r="L34" s="683" t="s">
        <v>349</v>
      </c>
      <c r="M34" s="11" t="s">
        <v>279</v>
      </c>
      <c r="N34" s="101" t="s">
        <v>387</v>
      </c>
      <c r="O34" s="643">
        <v>1</v>
      </c>
      <c r="P34" s="632">
        <v>10</v>
      </c>
      <c r="Q34" s="632">
        <v>10</v>
      </c>
      <c r="R34" s="632">
        <v>10</v>
      </c>
      <c r="S34" s="675">
        <f>SUMIF('Территориальный кк'!$A:$A,'2020'!$B34,'Территориальный кк'!D:D)</f>
        <v>3.258</v>
      </c>
      <c r="T34" s="676">
        <f>SUMIF('Территориальный кк'!$A:$A,'2020'!$B34,'Территориальный кк'!E:E)</f>
        <v>2.8919999999999999</v>
      </c>
      <c r="U34" s="33">
        <f>SUMIFS(Нормативы!G:G,Нормативы!$B:$B,$G34,Нормативы!$D:$D,'2020'!$I34,Нормативы!$F:$F,'2020'!$K34)*O34</f>
        <v>54020</v>
      </c>
      <c r="V34" s="33">
        <f t="shared" si="98"/>
        <v>41490</v>
      </c>
      <c r="W34" s="33">
        <f t="shared" si="99"/>
        <v>12530</v>
      </c>
      <c r="X34" s="33">
        <f>SUMIFS(Нормативы!J:J,Нормативы!$B:$B,$G34,Нормативы!$D:$D,'2020'!$I34,Нормативы!$F:$F,'2020'!$K34)</f>
        <v>220</v>
      </c>
      <c r="Y34" s="33">
        <f>SUMIFS(Нормативы!K:K,Нормативы!$B:$B,$G34,Нормативы!$D:$D,'2020'!$I34,Нормативы!$F:$F,'2020'!$K34)</f>
        <v>44</v>
      </c>
      <c r="Z34" s="33">
        <f>SUMIFS(Нормативы!L:L,Нормативы!$B:$B,$G34,Нормативы!$D:$D,'2020'!$I34,Нормативы!$F:$F,'2020'!$K34)</f>
        <v>2320</v>
      </c>
      <c r="AA34" s="33">
        <f t="shared" si="100"/>
        <v>3710</v>
      </c>
      <c r="AB34" s="33">
        <f>SUMIFS(Нормативы!N:N,Нормативы!$B:$B,$G34,Нормативы!$D:$D,'2020'!$I34,Нормативы!$F:$F,'2020'!$K34)*O34</f>
        <v>520</v>
      </c>
      <c r="AC34" s="33">
        <f>SUMIFS(Нормативы!O:O,Нормативы!$B:$B,$G34,Нормативы!$D:$D,'2020'!$I34,Нормативы!$F:$F,'2020'!$K34)</f>
        <v>2140</v>
      </c>
      <c r="AD34" s="33">
        <f>SUMIFS(Нормативы!P:P,Нормативы!$B:$B,$G34,Нормативы!$D:$D,'2020'!$I34,Нормативы!$F:$F,'2020'!$K34)*O34</f>
        <v>310</v>
      </c>
      <c r="AE34" s="33">
        <f>SUMIFS(Нормативы!Q:Q,Нормативы!$B:$B,$G34,Нормативы!$D:$D,'2020'!$I34,Нормативы!$F:$F,'2020'!$K34)</f>
        <v>740</v>
      </c>
      <c r="AF34" s="33">
        <f>SUMIFS(Нормативы!R:R,Нормативы!$B:$B,$G34,Нормативы!$D:$D,'2020'!$I34,Нормативы!$F:$F,'2020'!$K34)</f>
        <v>2460</v>
      </c>
      <c r="AG34" s="33">
        <f>SUMIFS(Нормативы!S:S,Нормативы!$B:$B,$G34,Нормативы!$D:$D,'2020'!$I34,Нормативы!$F:$F,'2020'!$K34)</f>
        <v>5080</v>
      </c>
      <c r="AH34" s="33">
        <f>SUMIFS(Нормативы!T:T,Нормативы!$B:$B,$G34,Нормативы!$D:$D,'2020'!$I34,Нормативы!$F:$F,'2020'!$K34)</f>
        <v>540</v>
      </c>
      <c r="AI34" s="33">
        <f>SUMIFS(Нормативы!U:U,Нормативы!$B:$B,$G34,Нормативы!$D:$D,'2020'!$I34,Нормативы!$F:$F,'2020'!$K34)</f>
        <v>770</v>
      </c>
      <c r="AJ34" s="33">
        <f>SUMIFS(Нормативы!V:V,Нормативы!$B:$B,$G34,Нормативы!$D:$D,'2020'!$I34,Нормативы!$F:$F,'2020'!$K34)</f>
        <v>80</v>
      </c>
      <c r="AK34" s="33">
        <f>SUMIFS(Нормативы!W:W,Нормативы!$B:$B,$G34,Нормативы!$D:$D,'2020'!$I34,Нормативы!$F:$F,'2020'!$K34)</f>
        <v>300</v>
      </c>
      <c r="AL34" s="33">
        <f>SUMIFS(Нормативы!X:X,Нормативы!$B:$B,$G34,Нормативы!$D:$D,'2020'!$I34,Нормативы!$F:$F,'2020'!$K34)*O34</f>
        <v>13440</v>
      </c>
      <c r="AM34" s="33">
        <f t="shared" si="101"/>
        <v>10322.6</v>
      </c>
      <c r="AN34" s="33">
        <f t="shared" si="102"/>
        <v>3117.4</v>
      </c>
      <c r="AO34" s="33">
        <f>SUMIFS(Нормативы!AA:AA,Нормативы!$B:$B,$G34,Нормативы!$D:$D,'2020'!$I34,Нормативы!$F:$F,'2020'!$K34)</f>
        <v>3520</v>
      </c>
      <c r="AP34" s="141">
        <f t="shared" si="103"/>
        <v>86460</v>
      </c>
      <c r="AQ34" s="413">
        <f t="shared" si="104"/>
        <v>540200</v>
      </c>
      <c r="AR34" s="33">
        <f t="shared" si="105"/>
        <v>414900.2</v>
      </c>
      <c r="AS34" s="33">
        <f t="shared" si="106"/>
        <v>125299.8</v>
      </c>
      <c r="AT34" s="34">
        <f t="shared" si="0"/>
        <v>2200</v>
      </c>
      <c r="AU34" s="34">
        <f t="shared" si="1"/>
        <v>440</v>
      </c>
      <c r="AV34" s="34">
        <f t="shared" si="2"/>
        <v>23200</v>
      </c>
      <c r="AW34" s="34">
        <f t="shared" si="3"/>
        <v>37100</v>
      </c>
      <c r="AX34" s="34">
        <f t="shared" si="4"/>
        <v>5200</v>
      </c>
      <c r="AY34" s="34">
        <f t="shared" si="5"/>
        <v>21400</v>
      </c>
      <c r="AZ34" s="34">
        <f t="shared" si="6"/>
        <v>3100</v>
      </c>
      <c r="BA34" s="34">
        <f t="shared" si="7"/>
        <v>7400</v>
      </c>
      <c r="BB34" s="34">
        <f t="shared" si="107"/>
        <v>24600</v>
      </c>
      <c r="BC34" s="34">
        <f t="shared" si="8"/>
        <v>50800</v>
      </c>
      <c r="BD34" s="34">
        <f t="shared" si="9"/>
        <v>5400</v>
      </c>
      <c r="BE34" s="34">
        <f t="shared" si="10"/>
        <v>7700</v>
      </c>
      <c r="BF34" s="34">
        <f t="shared" si="11"/>
        <v>800</v>
      </c>
      <c r="BG34" s="34">
        <f t="shared" si="12"/>
        <v>3000</v>
      </c>
      <c r="BH34" s="34">
        <f t="shared" si="13"/>
        <v>134400</v>
      </c>
      <c r="BI34" s="33">
        <f t="shared" si="108"/>
        <v>103225.8</v>
      </c>
      <c r="BJ34" s="33">
        <f t="shared" si="109"/>
        <v>31174.2</v>
      </c>
      <c r="BK34" s="34">
        <f t="shared" si="14"/>
        <v>35200</v>
      </c>
      <c r="BL34" s="426">
        <f t="shared" si="15"/>
        <v>864600</v>
      </c>
      <c r="BM34" s="616">
        <f t="shared" si="110"/>
        <v>1759972</v>
      </c>
      <c r="BN34" s="33">
        <f t="shared" si="16"/>
        <v>1351745</v>
      </c>
      <c r="BO34" s="33">
        <f t="shared" si="17"/>
        <v>408227</v>
      </c>
      <c r="BP34" s="34">
        <f t="shared" si="111"/>
        <v>2200</v>
      </c>
      <c r="BQ34" s="34">
        <f t="shared" si="112"/>
        <v>440</v>
      </c>
      <c r="BR34" s="34">
        <f t="shared" si="113"/>
        <v>23200</v>
      </c>
      <c r="BS34" s="34">
        <f t="shared" si="18"/>
        <v>37100</v>
      </c>
      <c r="BT34" s="34">
        <f t="shared" si="19"/>
        <v>5200</v>
      </c>
      <c r="BU34" s="34">
        <f t="shared" si="20"/>
        <v>21400</v>
      </c>
      <c r="BV34" s="34">
        <f t="shared" si="21"/>
        <v>3100</v>
      </c>
      <c r="BW34" s="34">
        <f t="shared" si="22"/>
        <v>7400</v>
      </c>
      <c r="BX34" s="34">
        <f t="shared" si="23"/>
        <v>71143</v>
      </c>
      <c r="BY34" s="34">
        <f t="shared" si="24"/>
        <v>50800</v>
      </c>
      <c r="BZ34" s="34">
        <f t="shared" si="25"/>
        <v>5400</v>
      </c>
      <c r="CA34" s="34">
        <f t="shared" si="26"/>
        <v>7700</v>
      </c>
      <c r="CB34" s="34">
        <f t="shared" si="27"/>
        <v>800</v>
      </c>
      <c r="CC34" s="34">
        <f t="shared" si="28"/>
        <v>3000</v>
      </c>
      <c r="CD34" s="34">
        <f t="shared" si="29"/>
        <v>437875</v>
      </c>
      <c r="CE34" s="33">
        <f t="shared" si="114"/>
        <v>336309.5</v>
      </c>
      <c r="CF34" s="33">
        <f t="shared" si="115"/>
        <v>101565.5</v>
      </c>
      <c r="CG34" s="34">
        <f t="shared" si="30"/>
        <v>35200</v>
      </c>
      <c r="CH34" s="415">
        <f t="shared" si="31"/>
        <v>2434390</v>
      </c>
      <c r="CI34" s="88">
        <f t="shared" si="32"/>
        <v>175997.2</v>
      </c>
      <c r="CJ34" s="90">
        <f t="shared" si="33"/>
        <v>135174.5</v>
      </c>
      <c r="CK34" s="90">
        <f t="shared" si="34"/>
        <v>40822.699999999997</v>
      </c>
      <c r="CL34" s="88">
        <f t="shared" si="35"/>
        <v>220</v>
      </c>
      <c r="CM34" s="88">
        <f t="shared" si="36"/>
        <v>44</v>
      </c>
      <c r="CN34" s="88">
        <f t="shared" si="37"/>
        <v>2320</v>
      </c>
      <c r="CO34" s="88">
        <f t="shared" si="38"/>
        <v>3710</v>
      </c>
      <c r="CP34" s="88">
        <f t="shared" si="39"/>
        <v>520</v>
      </c>
      <c r="CQ34" s="88">
        <f t="shared" si="40"/>
        <v>2140</v>
      </c>
      <c r="CR34" s="88">
        <f t="shared" si="41"/>
        <v>310</v>
      </c>
      <c r="CS34" s="88">
        <f t="shared" si="42"/>
        <v>740</v>
      </c>
      <c r="CT34" s="88">
        <f t="shared" si="43"/>
        <v>7114.3</v>
      </c>
      <c r="CU34" s="88">
        <f t="shared" si="44"/>
        <v>5080</v>
      </c>
      <c r="CV34" s="88">
        <f t="shared" si="45"/>
        <v>540</v>
      </c>
      <c r="CW34" s="88">
        <f t="shared" si="46"/>
        <v>770</v>
      </c>
      <c r="CX34" s="88">
        <f t="shared" si="47"/>
        <v>80</v>
      </c>
      <c r="CY34" s="88">
        <f t="shared" si="48"/>
        <v>300</v>
      </c>
      <c r="CZ34" s="88">
        <f t="shared" si="49"/>
        <v>43787.5</v>
      </c>
      <c r="DA34" s="90">
        <f t="shared" si="50"/>
        <v>33630.949999999997</v>
      </c>
      <c r="DB34" s="90">
        <f t="shared" si="51"/>
        <v>10156.549999999999</v>
      </c>
      <c r="DC34" s="88">
        <f t="shared" si="52"/>
        <v>3520</v>
      </c>
      <c r="DD34" s="88">
        <f t="shared" si="53"/>
        <v>243439</v>
      </c>
      <c r="AUV34" s="699">
        <f t="shared" si="65"/>
        <v>175997.2</v>
      </c>
      <c r="AUW34" s="699">
        <f t="shared" si="66"/>
        <v>135174.5</v>
      </c>
      <c r="AUX34" s="699">
        <f t="shared" si="67"/>
        <v>40822.699999999997</v>
      </c>
      <c r="AUY34" s="699">
        <f t="shared" si="68"/>
        <v>220</v>
      </c>
      <c r="AUZ34" s="699">
        <f t="shared" si="204"/>
        <v>152.13999999999999</v>
      </c>
      <c r="AVA34" s="699">
        <f t="shared" si="204"/>
        <v>0.43</v>
      </c>
      <c r="AVB34" s="699">
        <f t="shared" si="70"/>
        <v>3710</v>
      </c>
      <c r="AVC34" s="699">
        <f t="shared" si="71"/>
        <v>520</v>
      </c>
      <c r="AVD34" s="699">
        <f t="shared" si="72"/>
        <v>2140</v>
      </c>
      <c r="AVE34" s="699">
        <f t="shared" si="73"/>
        <v>310</v>
      </c>
      <c r="AVF34" s="699">
        <f t="shared" si="74"/>
        <v>740</v>
      </c>
      <c r="AVG34" s="699">
        <f t="shared" si="75"/>
        <v>7114.3</v>
      </c>
      <c r="AVH34" s="699">
        <f t="shared" si="76"/>
        <v>5080</v>
      </c>
      <c r="AVI34" s="699">
        <f t="shared" si="77"/>
        <v>540</v>
      </c>
      <c r="AVJ34" s="699">
        <f t="shared" si="78"/>
        <v>770</v>
      </c>
      <c r="AVK34" s="699">
        <f t="shared" si="79"/>
        <v>80</v>
      </c>
      <c r="AVL34" s="699">
        <f t="shared" si="80"/>
        <v>300</v>
      </c>
      <c r="AVM34" s="699">
        <f t="shared" si="81"/>
        <v>43787.5</v>
      </c>
      <c r="AVN34" s="699">
        <f t="shared" si="82"/>
        <v>33630.949999999997</v>
      </c>
      <c r="AVO34" s="699">
        <f t="shared" si="83"/>
        <v>10156.549999999999</v>
      </c>
      <c r="AVP34" s="699">
        <f t="shared" si="84"/>
        <v>3520</v>
      </c>
      <c r="AVQ34" s="699">
        <f t="shared" si="85"/>
        <v>243439</v>
      </c>
    </row>
    <row r="35" spans="1:108 1244:1265" ht="30" customHeight="1" x14ac:dyDescent="0.25">
      <c r="A35" s="643">
        <v>1</v>
      </c>
      <c r="B35" s="643">
        <v>9</v>
      </c>
      <c r="C35" s="664" t="s">
        <v>247</v>
      </c>
      <c r="D35" s="2"/>
      <c r="E35" s="101" t="s">
        <v>344</v>
      </c>
      <c r="F35" s="643" t="s">
        <v>31</v>
      </c>
      <c r="G35" s="643">
        <v>1</v>
      </c>
      <c r="H35" s="658" t="s">
        <v>8</v>
      </c>
      <c r="I35" s="643">
        <v>3</v>
      </c>
      <c r="J35" s="101" t="s">
        <v>355</v>
      </c>
      <c r="K35" s="643">
        <v>1</v>
      </c>
      <c r="L35" s="683" t="s">
        <v>349</v>
      </c>
      <c r="M35" s="11" t="s">
        <v>254</v>
      </c>
      <c r="N35" s="101" t="s">
        <v>387</v>
      </c>
      <c r="O35" s="643">
        <v>1</v>
      </c>
      <c r="P35" s="632">
        <v>20</v>
      </c>
      <c r="Q35" s="632">
        <v>20</v>
      </c>
      <c r="R35" s="632">
        <v>20</v>
      </c>
      <c r="S35" s="675">
        <f>SUMIF('Территориальный кк'!$A:$A,'2020'!$B35,'Территориальный кк'!D:D)</f>
        <v>3.258</v>
      </c>
      <c r="T35" s="676">
        <f>SUMIF('Территориальный кк'!$A:$A,'2020'!$B35,'Территориальный кк'!E:E)</f>
        <v>2.8919999999999999</v>
      </c>
      <c r="U35" s="33">
        <f>SUMIFS(Нормативы!G:G,Нормативы!$B:$B,$G35,Нормативы!$D:$D,'2020'!$I35,Нормативы!$F:$F,'2020'!$K35)*O35</f>
        <v>5402</v>
      </c>
      <c r="V35" s="33">
        <f t="shared" si="98"/>
        <v>4149</v>
      </c>
      <c r="W35" s="33">
        <f t="shared" si="99"/>
        <v>1253</v>
      </c>
      <c r="X35" s="33">
        <f>SUMIFS(Нормативы!J:J,Нормативы!$B:$B,$G35,Нормативы!$D:$D,'2020'!$I35,Нормативы!$F:$F,'2020'!$K35)</f>
        <v>22</v>
      </c>
      <c r="Y35" s="33">
        <f>SUMIFS(Нормативы!K:K,Нормативы!$B:$B,$G35,Нормативы!$D:$D,'2020'!$I35,Нормативы!$F:$F,'2020'!$K35)</f>
        <v>4</v>
      </c>
      <c r="Z35" s="33">
        <f>SUMIFS(Нормативы!L:L,Нормативы!$B:$B,$G35,Нормативы!$D:$D,'2020'!$I35,Нормативы!$F:$F,'2020'!$K35)</f>
        <v>232</v>
      </c>
      <c r="AA35" s="33">
        <f t="shared" si="100"/>
        <v>371</v>
      </c>
      <c r="AB35" s="33">
        <f>SUMIFS(Нормативы!N:N,Нормативы!$B:$B,$G35,Нормативы!$D:$D,'2020'!$I35,Нормативы!$F:$F,'2020'!$K35)*O35</f>
        <v>52</v>
      </c>
      <c r="AC35" s="33">
        <f>SUMIFS(Нормативы!O:O,Нормативы!$B:$B,$G35,Нормативы!$D:$D,'2020'!$I35,Нормативы!$F:$F,'2020'!$K35)</f>
        <v>214</v>
      </c>
      <c r="AD35" s="33">
        <f>SUMIFS(Нормативы!P:P,Нормативы!$B:$B,$G35,Нормативы!$D:$D,'2020'!$I35,Нормативы!$F:$F,'2020'!$K35)*O35</f>
        <v>31</v>
      </c>
      <c r="AE35" s="33">
        <f>SUMIFS(Нормативы!Q:Q,Нормативы!$B:$B,$G35,Нормативы!$D:$D,'2020'!$I35,Нормативы!$F:$F,'2020'!$K35)</f>
        <v>74</v>
      </c>
      <c r="AF35" s="33">
        <f>SUMIFS(Нормативы!R:R,Нормативы!$B:$B,$G35,Нормативы!$D:$D,'2020'!$I35,Нормативы!$F:$F,'2020'!$K35)</f>
        <v>246</v>
      </c>
      <c r="AG35" s="33">
        <f>SUMIFS(Нормативы!S:S,Нормативы!$B:$B,$G35,Нормативы!$D:$D,'2020'!$I35,Нормативы!$F:$F,'2020'!$K35)</f>
        <v>508</v>
      </c>
      <c r="AH35" s="33">
        <f>SUMIFS(Нормативы!T:T,Нормативы!$B:$B,$G35,Нормативы!$D:$D,'2020'!$I35,Нормативы!$F:$F,'2020'!$K35)</f>
        <v>54</v>
      </c>
      <c r="AI35" s="33">
        <f>SUMIFS(Нормативы!U:U,Нормативы!$B:$B,$G35,Нормативы!$D:$D,'2020'!$I35,Нормативы!$F:$F,'2020'!$K35)</f>
        <v>77</v>
      </c>
      <c r="AJ35" s="33">
        <f>SUMIFS(Нормативы!V:V,Нормативы!$B:$B,$G35,Нормативы!$D:$D,'2020'!$I35,Нормативы!$F:$F,'2020'!$K35)</f>
        <v>8</v>
      </c>
      <c r="AK35" s="33">
        <f>SUMIFS(Нормативы!W:W,Нормативы!$B:$B,$G35,Нормативы!$D:$D,'2020'!$I35,Нормативы!$F:$F,'2020'!$K35)</f>
        <v>30</v>
      </c>
      <c r="AL35" s="33">
        <f>SUMIFS(Нормативы!X:X,Нормативы!$B:$B,$G35,Нормативы!$D:$D,'2020'!$I35,Нормативы!$F:$F,'2020'!$K35)*O35</f>
        <v>1344</v>
      </c>
      <c r="AM35" s="33">
        <f t="shared" si="101"/>
        <v>1032.3</v>
      </c>
      <c r="AN35" s="33">
        <f t="shared" si="102"/>
        <v>311.7</v>
      </c>
      <c r="AO35" s="33">
        <f>SUMIFS(Нормативы!AA:AA,Нормативы!$B:$B,$G35,Нормативы!$D:$D,'2020'!$I35,Нормативы!$F:$F,'2020'!$K35)</f>
        <v>0</v>
      </c>
      <c r="AP35" s="141">
        <f t="shared" si="103"/>
        <v>8294</v>
      </c>
      <c r="AQ35" s="413">
        <f t="shared" si="104"/>
        <v>108040</v>
      </c>
      <c r="AR35" s="33">
        <f t="shared" si="105"/>
        <v>82980</v>
      </c>
      <c r="AS35" s="33">
        <f t="shared" si="106"/>
        <v>25060</v>
      </c>
      <c r="AT35" s="34">
        <f t="shared" si="0"/>
        <v>440</v>
      </c>
      <c r="AU35" s="34">
        <f t="shared" si="1"/>
        <v>80</v>
      </c>
      <c r="AV35" s="34">
        <f t="shared" si="2"/>
        <v>4640</v>
      </c>
      <c r="AW35" s="34">
        <f t="shared" si="3"/>
        <v>7420</v>
      </c>
      <c r="AX35" s="34">
        <f t="shared" si="4"/>
        <v>1040</v>
      </c>
      <c r="AY35" s="34">
        <f t="shared" si="5"/>
        <v>4280</v>
      </c>
      <c r="AZ35" s="34">
        <f t="shared" si="6"/>
        <v>620</v>
      </c>
      <c r="BA35" s="34">
        <f t="shared" si="7"/>
        <v>1480</v>
      </c>
      <c r="BB35" s="34">
        <f t="shared" si="107"/>
        <v>4920</v>
      </c>
      <c r="BC35" s="34">
        <f t="shared" si="8"/>
        <v>10160</v>
      </c>
      <c r="BD35" s="34">
        <f t="shared" si="9"/>
        <v>1080</v>
      </c>
      <c r="BE35" s="34">
        <f t="shared" si="10"/>
        <v>1540</v>
      </c>
      <c r="BF35" s="34">
        <f t="shared" si="11"/>
        <v>160</v>
      </c>
      <c r="BG35" s="34">
        <f t="shared" si="12"/>
        <v>600</v>
      </c>
      <c r="BH35" s="34">
        <f t="shared" si="13"/>
        <v>26880</v>
      </c>
      <c r="BI35" s="33">
        <f t="shared" si="108"/>
        <v>20645.2</v>
      </c>
      <c r="BJ35" s="33">
        <f t="shared" si="109"/>
        <v>6234.8</v>
      </c>
      <c r="BK35" s="34">
        <f t="shared" si="14"/>
        <v>0</v>
      </c>
      <c r="BL35" s="426">
        <f t="shared" si="15"/>
        <v>165880</v>
      </c>
      <c r="BM35" s="616">
        <f t="shared" si="110"/>
        <v>351994</v>
      </c>
      <c r="BN35" s="33">
        <f t="shared" si="16"/>
        <v>270348.7</v>
      </c>
      <c r="BO35" s="33">
        <f t="shared" si="17"/>
        <v>81645.3</v>
      </c>
      <c r="BP35" s="34">
        <f t="shared" si="111"/>
        <v>440</v>
      </c>
      <c r="BQ35" s="34">
        <f t="shared" si="112"/>
        <v>80</v>
      </c>
      <c r="BR35" s="34">
        <f t="shared" si="113"/>
        <v>4640</v>
      </c>
      <c r="BS35" s="34">
        <f t="shared" si="18"/>
        <v>7420</v>
      </c>
      <c r="BT35" s="34">
        <f t="shared" si="19"/>
        <v>1040</v>
      </c>
      <c r="BU35" s="34">
        <f t="shared" si="20"/>
        <v>4280</v>
      </c>
      <c r="BV35" s="34">
        <f t="shared" si="21"/>
        <v>620</v>
      </c>
      <c r="BW35" s="34">
        <f t="shared" si="22"/>
        <v>1480</v>
      </c>
      <c r="BX35" s="34">
        <f t="shared" si="23"/>
        <v>14229</v>
      </c>
      <c r="BY35" s="34">
        <f t="shared" si="24"/>
        <v>10160</v>
      </c>
      <c r="BZ35" s="34">
        <f t="shared" si="25"/>
        <v>1080</v>
      </c>
      <c r="CA35" s="34">
        <f t="shared" si="26"/>
        <v>1540</v>
      </c>
      <c r="CB35" s="34">
        <f t="shared" si="27"/>
        <v>160</v>
      </c>
      <c r="CC35" s="34">
        <f t="shared" si="28"/>
        <v>600</v>
      </c>
      <c r="CD35" s="34">
        <f t="shared" si="29"/>
        <v>87575</v>
      </c>
      <c r="CE35" s="33">
        <f t="shared" si="114"/>
        <v>67261.899999999994</v>
      </c>
      <c r="CF35" s="33">
        <f t="shared" si="115"/>
        <v>20313.099999999999</v>
      </c>
      <c r="CG35" s="34">
        <f t="shared" si="30"/>
        <v>0</v>
      </c>
      <c r="CH35" s="415">
        <f t="shared" si="31"/>
        <v>479838</v>
      </c>
      <c r="CI35" s="88">
        <f t="shared" si="32"/>
        <v>17599.7</v>
      </c>
      <c r="CJ35" s="90">
        <f t="shared" si="33"/>
        <v>13517.434999999999</v>
      </c>
      <c r="CK35" s="90">
        <f t="shared" si="34"/>
        <v>4082.2649999999999</v>
      </c>
      <c r="CL35" s="88">
        <f t="shared" si="35"/>
        <v>22</v>
      </c>
      <c r="CM35" s="88">
        <f t="shared" si="36"/>
        <v>4</v>
      </c>
      <c r="CN35" s="88">
        <f t="shared" si="37"/>
        <v>232</v>
      </c>
      <c r="CO35" s="88">
        <f t="shared" si="38"/>
        <v>371</v>
      </c>
      <c r="CP35" s="88">
        <f t="shared" si="39"/>
        <v>52</v>
      </c>
      <c r="CQ35" s="88">
        <f t="shared" si="40"/>
        <v>214</v>
      </c>
      <c r="CR35" s="88">
        <f t="shared" si="41"/>
        <v>31</v>
      </c>
      <c r="CS35" s="88">
        <f t="shared" si="42"/>
        <v>74</v>
      </c>
      <c r="CT35" s="88">
        <f t="shared" si="43"/>
        <v>711.45</v>
      </c>
      <c r="CU35" s="88">
        <f t="shared" si="44"/>
        <v>508</v>
      </c>
      <c r="CV35" s="88">
        <f t="shared" si="45"/>
        <v>54</v>
      </c>
      <c r="CW35" s="88">
        <f t="shared" si="46"/>
        <v>77</v>
      </c>
      <c r="CX35" s="88">
        <f t="shared" si="47"/>
        <v>8</v>
      </c>
      <c r="CY35" s="88">
        <f t="shared" si="48"/>
        <v>30</v>
      </c>
      <c r="CZ35" s="88">
        <f t="shared" si="49"/>
        <v>4378.75</v>
      </c>
      <c r="DA35" s="90">
        <f t="shared" si="50"/>
        <v>3363.0949999999998</v>
      </c>
      <c r="DB35" s="90">
        <f t="shared" si="51"/>
        <v>1015.655</v>
      </c>
      <c r="DC35" s="88">
        <f t="shared" si="52"/>
        <v>0</v>
      </c>
      <c r="DD35" s="88">
        <f t="shared" si="53"/>
        <v>23991.9</v>
      </c>
      <c r="AUV35" s="699">
        <f t="shared" si="65"/>
        <v>17599.7</v>
      </c>
      <c r="AUW35" s="699">
        <f t="shared" si="66"/>
        <v>13517.43</v>
      </c>
      <c r="AUX35" s="699">
        <f t="shared" si="67"/>
        <v>4082.27</v>
      </c>
      <c r="AUY35" s="699">
        <f t="shared" si="68"/>
        <v>22</v>
      </c>
      <c r="AUZ35" s="699">
        <f t="shared" si="204"/>
        <v>27.66</v>
      </c>
      <c r="AVA35" s="699">
        <f t="shared" si="204"/>
        <v>0.86</v>
      </c>
      <c r="AVB35" s="699">
        <f t="shared" si="70"/>
        <v>371</v>
      </c>
      <c r="AVC35" s="699">
        <f t="shared" si="71"/>
        <v>52</v>
      </c>
      <c r="AVD35" s="699">
        <f t="shared" si="72"/>
        <v>214</v>
      </c>
      <c r="AVE35" s="699">
        <f t="shared" si="73"/>
        <v>31</v>
      </c>
      <c r="AVF35" s="699">
        <f t="shared" si="74"/>
        <v>74</v>
      </c>
      <c r="AVG35" s="699">
        <f t="shared" si="75"/>
        <v>711.45</v>
      </c>
      <c r="AVH35" s="699">
        <f t="shared" si="76"/>
        <v>508</v>
      </c>
      <c r="AVI35" s="699">
        <f t="shared" si="77"/>
        <v>54</v>
      </c>
      <c r="AVJ35" s="699">
        <f t="shared" si="78"/>
        <v>77</v>
      </c>
      <c r="AVK35" s="699">
        <f t="shared" si="79"/>
        <v>8</v>
      </c>
      <c r="AVL35" s="699">
        <f t="shared" si="80"/>
        <v>30</v>
      </c>
      <c r="AVM35" s="699">
        <f t="shared" si="81"/>
        <v>4378.75</v>
      </c>
      <c r="AVN35" s="699">
        <f t="shared" si="82"/>
        <v>3363.1</v>
      </c>
      <c r="AVO35" s="699">
        <f t="shared" si="83"/>
        <v>1015.65</v>
      </c>
      <c r="AVP35" s="699">
        <f t="shared" si="84"/>
        <v>0</v>
      </c>
      <c r="AVQ35" s="699">
        <f t="shared" si="85"/>
        <v>23991.9</v>
      </c>
    </row>
    <row r="36" spans="1:108 1244:1265" ht="30" customHeight="1" x14ac:dyDescent="0.25">
      <c r="A36" s="643">
        <v>1</v>
      </c>
      <c r="B36" s="643">
        <v>9</v>
      </c>
      <c r="C36" s="664" t="s">
        <v>247</v>
      </c>
      <c r="D36" s="2"/>
      <c r="E36" s="101" t="s">
        <v>344</v>
      </c>
      <c r="F36" s="643" t="s">
        <v>31</v>
      </c>
      <c r="G36" s="643">
        <v>1</v>
      </c>
      <c r="H36" s="658" t="s">
        <v>10</v>
      </c>
      <c r="I36" s="643">
        <v>0</v>
      </c>
      <c r="J36" s="101" t="s">
        <v>356</v>
      </c>
      <c r="K36" s="643">
        <v>3</v>
      </c>
      <c r="L36" s="683" t="s">
        <v>349</v>
      </c>
      <c r="M36" s="11" t="s">
        <v>255</v>
      </c>
      <c r="N36" s="101" t="s">
        <v>387</v>
      </c>
      <c r="O36" s="643">
        <v>1</v>
      </c>
      <c r="P36" s="632">
        <v>1064</v>
      </c>
      <c r="Q36" s="632">
        <v>1064</v>
      </c>
      <c r="R36" s="632">
        <v>1064</v>
      </c>
      <c r="S36" s="675">
        <f>SUMIF('Территориальный кк'!$A:$A,'2020'!$B36,'Территориальный кк'!D:D)</f>
        <v>3.258</v>
      </c>
      <c r="T36" s="676">
        <f>SUMIF('Территориальный кк'!$A:$A,'2020'!$B36,'Территориальный кк'!E:E)</f>
        <v>2.8919999999999999</v>
      </c>
      <c r="U36" s="33">
        <f>SUMIFS(Нормативы!G:G,Нормативы!$B:$B,$G36,Нормативы!$D:$D,'2020'!$I36,Нормативы!$F:$F,'2020'!$K36)*O36</f>
        <v>64190</v>
      </c>
      <c r="V36" s="33">
        <f t="shared" si="98"/>
        <v>49301.1</v>
      </c>
      <c r="W36" s="33">
        <f t="shared" si="99"/>
        <v>14888.9</v>
      </c>
      <c r="X36" s="33">
        <f>SUMIFS(Нормативы!J:J,Нормативы!$B:$B,$G36,Нормативы!$D:$D,'2020'!$I36,Нормативы!$F:$F,'2020'!$K36)</f>
        <v>8830</v>
      </c>
      <c r="Y36" s="33">
        <f>SUMIFS(Нормативы!K:K,Нормативы!$B:$B,$G36,Нормативы!$D:$D,'2020'!$I36,Нормативы!$F:$F,'2020'!$K36)</f>
        <v>1766</v>
      </c>
      <c r="Z36" s="33">
        <f>SUMIFS(Нормативы!L:L,Нормативы!$B:$B,$G36,Нормативы!$D:$D,'2020'!$I36,Нормативы!$F:$F,'2020'!$K36)</f>
        <v>8110</v>
      </c>
      <c r="AA36" s="33">
        <f t="shared" si="100"/>
        <v>19050</v>
      </c>
      <c r="AB36" s="33">
        <f>SUMIFS(Нормативы!N:N,Нормативы!$B:$B,$G36,Нормативы!$D:$D,'2020'!$I36,Нормативы!$F:$F,'2020'!$K36)*O36</f>
        <v>520</v>
      </c>
      <c r="AC36" s="33">
        <f>SUMIFS(Нормативы!O:O,Нормативы!$B:$B,$G36,Нормативы!$D:$D,'2020'!$I36,Нормативы!$F:$F,'2020'!$K36)</f>
        <v>17290</v>
      </c>
      <c r="AD36" s="33">
        <f>SUMIFS(Нормативы!P:P,Нормативы!$B:$B,$G36,Нормативы!$D:$D,'2020'!$I36,Нормативы!$F:$F,'2020'!$K36)*O36</f>
        <v>360</v>
      </c>
      <c r="AE36" s="33">
        <f>SUMIFS(Нормативы!Q:Q,Нормативы!$B:$B,$G36,Нормативы!$D:$D,'2020'!$I36,Нормативы!$F:$F,'2020'!$K36)</f>
        <v>880</v>
      </c>
      <c r="AF36" s="33">
        <f>SUMIFS(Нормативы!R:R,Нормативы!$B:$B,$G36,Нормативы!$D:$D,'2020'!$I36,Нормативы!$F:$F,'2020'!$K36)</f>
        <v>2680</v>
      </c>
      <c r="AG36" s="33">
        <f>SUMIFS(Нормативы!S:S,Нормативы!$B:$B,$G36,Нормативы!$D:$D,'2020'!$I36,Нормативы!$F:$F,'2020'!$K36)</f>
        <v>5800</v>
      </c>
      <c r="AH36" s="33">
        <f>SUMIFS(Нормативы!T:T,Нормативы!$B:$B,$G36,Нормативы!$D:$D,'2020'!$I36,Нормативы!$F:$F,'2020'!$K36)</f>
        <v>540</v>
      </c>
      <c r="AI36" s="33">
        <f>SUMIFS(Нормативы!U:U,Нормативы!$B:$B,$G36,Нормативы!$D:$D,'2020'!$I36,Нормативы!$F:$F,'2020'!$K36)</f>
        <v>770</v>
      </c>
      <c r="AJ36" s="33">
        <f>SUMIFS(Нормативы!V:V,Нормативы!$B:$B,$G36,Нормативы!$D:$D,'2020'!$I36,Нормативы!$F:$F,'2020'!$K36)</f>
        <v>80</v>
      </c>
      <c r="AK36" s="33">
        <f>SUMIFS(Нормативы!W:W,Нормативы!$B:$B,$G36,Нормативы!$D:$D,'2020'!$I36,Нормативы!$F:$F,'2020'!$K36)</f>
        <v>1050</v>
      </c>
      <c r="AL36" s="33">
        <f>SUMIFS(Нормативы!X:X,Нормативы!$B:$B,$G36,Нормативы!$D:$D,'2020'!$I36,Нормативы!$F:$F,'2020'!$K36)*O36</f>
        <v>16120</v>
      </c>
      <c r="AM36" s="33">
        <f t="shared" si="101"/>
        <v>12381</v>
      </c>
      <c r="AN36" s="33">
        <f t="shared" si="102"/>
        <v>3739</v>
      </c>
      <c r="AO36" s="33">
        <f>SUMIFS(Нормативы!AA:AA,Нормативы!$B:$B,$G36,Нормативы!$D:$D,'2020'!$I36,Нормативы!$F:$F,'2020'!$K36)</f>
        <v>3520</v>
      </c>
      <c r="AP36" s="141">
        <f t="shared" si="103"/>
        <v>130740</v>
      </c>
      <c r="AQ36" s="413">
        <f t="shared" si="104"/>
        <v>68298160</v>
      </c>
      <c r="AR36" s="33">
        <f t="shared" si="105"/>
        <v>52456344.100000001</v>
      </c>
      <c r="AS36" s="33">
        <f t="shared" si="106"/>
        <v>15841815.9</v>
      </c>
      <c r="AT36" s="34">
        <f t="shared" si="0"/>
        <v>9395120</v>
      </c>
      <c r="AU36" s="34">
        <f t="shared" si="1"/>
        <v>1879024</v>
      </c>
      <c r="AV36" s="34">
        <f t="shared" si="2"/>
        <v>8629040</v>
      </c>
      <c r="AW36" s="34">
        <f t="shared" si="3"/>
        <v>20269200</v>
      </c>
      <c r="AX36" s="34">
        <f t="shared" si="4"/>
        <v>553280</v>
      </c>
      <c r="AY36" s="34">
        <f t="shared" si="5"/>
        <v>18396560</v>
      </c>
      <c r="AZ36" s="34">
        <f t="shared" si="6"/>
        <v>383040</v>
      </c>
      <c r="BA36" s="34">
        <f t="shared" si="7"/>
        <v>936320</v>
      </c>
      <c r="BB36" s="34">
        <f t="shared" si="107"/>
        <v>2851520</v>
      </c>
      <c r="BC36" s="34">
        <f t="shared" si="8"/>
        <v>6171200</v>
      </c>
      <c r="BD36" s="34">
        <f t="shared" si="9"/>
        <v>574560</v>
      </c>
      <c r="BE36" s="34">
        <f t="shared" si="10"/>
        <v>819280</v>
      </c>
      <c r="BF36" s="34">
        <f t="shared" si="11"/>
        <v>85120</v>
      </c>
      <c r="BG36" s="34">
        <f t="shared" si="12"/>
        <v>1117200</v>
      </c>
      <c r="BH36" s="34">
        <f t="shared" si="13"/>
        <v>17151680</v>
      </c>
      <c r="BI36" s="33">
        <f t="shared" si="108"/>
        <v>13173333.300000001</v>
      </c>
      <c r="BJ36" s="33">
        <f t="shared" si="109"/>
        <v>3978346.7</v>
      </c>
      <c r="BK36" s="34">
        <f t="shared" si="14"/>
        <v>3745280</v>
      </c>
      <c r="BL36" s="426">
        <f t="shared" si="15"/>
        <v>139107360</v>
      </c>
      <c r="BM36" s="616">
        <f t="shared" si="110"/>
        <v>222515405</v>
      </c>
      <c r="BN36" s="33">
        <f t="shared" si="16"/>
        <v>170902768.80000001</v>
      </c>
      <c r="BO36" s="33">
        <f t="shared" si="17"/>
        <v>51612636.200000003</v>
      </c>
      <c r="BP36" s="34">
        <f t="shared" si="111"/>
        <v>9395120</v>
      </c>
      <c r="BQ36" s="34">
        <f t="shared" si="112"/>
        <v>1879024</v>
      </c>
      <c r="BR36" s="34">
        <f t="shared" si="113"/>
        <v>8629040</v>
      </c>
      <c r="BS36" s="34">
        <f t="shared" si="18"/>
        <v>20269200</v>
      </c>
      <c r="BT36" s="34">
        <f t="shared" si="19"/>
        <v>553280</v>
      </c>
      <c r="BU36" s="34">
        <f t="shared" si="20"/>
        <v>18396560</v>
      </c>
      <c r="BV36" s="34">
        <f t="shared" si="21"/>
        <v>383040</v>
      </c>
      <c r="BW36" s="34">
        <f t="shared" si="22"/>
        <v>936320</v>
      </c>
      <c r="BX36" s="34">
        <f t="shared" si="23"/>
        <v>8246596</v>
      </c>
      <c r="BY36" s="34">
        <f t="shared" si="24"/>
        <v>6171200</v>
      </c>
      <c r="BZ36" s="34">
        <f t="shared" si="25"/>
        <v>574560</v>
      </c>
      <c r="CA36" s="34">
        <f t="shared" si="26"/>
        <v>819280</v>
      </c>
      <c r="CB36" s="34">
        <f t="shared" si="27"/>
        <v>85120</v>
      </c>
      <c r="CC36" s="34">
        <f t="shared" si="28"/>
        <v>1117200</v>
      </c>
      <c r="CD36" s="34">
        <f t="shared" si="29"/>
        <v>55880173</v>
      </c>
      <c r="CE36" s="33">
        <f t="shared" si="114"/>
        <v>42918719.700000003</v>
      </c>
      <c r="CF36" s="33">
        <f t="shared" si="115"/>
        <v>12961453.300000001</v>
      </c>
      <c r="CG36" s="34">
        <f t="shared" si="30"/>
        <v>3745280</v>
      </c>
      <c r="CH36" s="415">
        <f t="shared" si="31"/>
        <v>337448174</v>
      </c>
      <c r="CI36" s="88">
        <f t="shared" si="32"/>
        <v>209131.0197</v>
      </c>
      <c r="CJ36" s="90">
        <f t="shared" si="33"/>
        <v>160622.90299999999</v>
      </c>
      <c r="CK36" s="90">
        <f t="shared" si="34"/>
        <v>48508.116699999999</v>
      </c>
      <c r="CL36" s="88">
        <f t="shared" si="35"/>
        <v>8830</v>
      </c>
      <c r="CM36" s="88">
        <f t="shared" si="36"/>
        <v>1766</v>
      </c>
      <c r="CN36" s="88">
        <f t="shared" si="37"/>
        <v>8110</v>
      </c>
      <c r="CO36" s="88">
        <f t="shared" si="38"/>
        <v>19050</v>
      </c>
      <c r="CP36" s="88">
        <f t="shared" si="39"/>
        <v>520</v>
      </c>
      <c r="CQ36" s="88">
        <f t="shared" si="40"/>
        <v>17290</v>
      </c>
      <c r="CR36" s="88">
        <f t="shared" si="41"/>
        <v>360</v>
      </c>
      <c r="CS36" s="88">
        <f t="shared" si="42"/>
        <v>880</v>
      </c>
      <c r="CT36" s="88">
        <f t="shared" si="43"/>
        <v>7750.5601999999999</v>
      </c>
      <c r="CU36" s="88">
        <f t="shared" si="44"/>
        <v>5800</v>
      </c>
      <c r="CV36" s="88">
        <f t="shared" si="45"/>
        <v>540</v>
      </c>
      <c r="CW36" s="88">
        <f t="shared" si="46"/>
        <v>770</v>
      </c>
      <c r="CX36" s="88">
        <f t="shared" si="47"/>
        <v>80</v>
      </c>
      <c r="CY36" s="88">
        <f t="shared" si="48"/>
        <v>1050</v>
      </c>
      <c r="CZ36" s="88">
        <f t="shared" si="49"/>
        <v>52518.959600000002</v>
      </c>
      <c r="DA36" s="90">
        <f t="shared" si="50"/>
        <v>40337.142599999999</v>
      </c>
      <c r="DB36" s="90">
        <f t="shared" si="51"/>
        <v>12181.816999999999</v>
      </c>
      <c r="DC36" s="88">
        <f t="shared" si="52"/>
        <v>3520</v>
      </c>
      <c r="DD36" s="88">
        <f t="shared" si="53"/>
        <v>317150.53950000001</v>
      </c>
      <c r="AUV36" s="699">
        <f t="shared" si="65"/>
        <v>209131.02</v>
      </c>
      <c r="AUW36" s="699">
        <f t="shared" si="66"/>
        <v>160622.9</v>
      </c>
      <c r="AUX36" s="699">
        <f t="shared" si="67"/>
        <v>48508.12</v>
      </c>
      <c r="AUY36" s="699">
        <f t="shared" si="68"/>
        <v>8830</v>
      </c>
      <c r="AUZ36" s="699">
        <f t="shared" si="204"/>
        <v>649731.67000000004</v>
      </c>
      <c r="AVA36" s="699">
        <f t="shared" si="204"/>
        <v>134.43</v>
      </c>
      <c r="AVB36" s="699">
        <f t="shared" si="70"/>
        <v>19050</v>
      </c>
      <c r="AVC36" s="699">
        <f t="shared" si="71"/>
        <v>520</v>
      </c>
      <c r="AVD36" s="699">
        <f t="shared" si="72"/>
        <v>17290</v>
      </c>
      <c r="AVE36" s="699">
        <f t="shared" si="73"/>
        <v>360</v>
      </c>
      <c r="AVF36" s="699">
        <f t="shared" si="74"/>
        <v>880</v>
      </c>
      <c r="AVG36" s="699">
        <f t="shared" si="75"/>
        <v>7750.56</v>
      </c>
      <c r="AVH36" s="699">
        <f t="shared" si="76"/>
        <v>5800</v>
      </c>
      <c r="AVI36" s="699">
        <f t="shared" si="77"/>
        <v>540</v>
      </c>
      <c r="AVJ36" s="699">
        <f t="shared" si="78"/>
        <v>770</v>
      </c>
      <c r="AVK36" s="699">
        <f t="shared" si="79"/>
        <v>80</v>
      </c>
      <c r="AVL36" s="699">
        <f t="shared" si="80"/>
        <v>1050</v>
      </c>
      <c r="AVM36" s="699">
        <f t="shared" si="81"/>
        <v>52518.96</v>
      </c>
      <c r="AVN36" s="699">
        <f t="shared" si="82"/>
        <v>40337.14</v>
      </c>
      <c r="AVO36" s="699">
        <f t="shared" si="83"/>
        <v>12181.82</v>
      </c>
      <c r="AVP36" s="699">
        <f t="shared" si="84"/>
        <v>3520</v>
      </c>
      <c r="AVQ36" s="699">
        <f t="shared" si="85"/>
        <v>317150.53999999998</v>
      </c>
    </row>
    <row r="37" spans="1:108 1244:1265" ht="30" customHeight="1" x14ac:dyDescent="0.25">
      <c r="A37" s="643">
        <v>1</v>
      </c>
      <c r="B37" s="643">
        <v>9</v>
      </c>
      <c r="C37" s="664" t="s">
        <v>247</v>
      </c>
      <c r="D37" s="2"/>
      <c r="E37" s="101" t="s">
        <v>344</v>
      </c>
      <c r="F37" s="643" t="s">
        <v>31</v>
      </c>
      <c r="G37" s="643">
        <v>1</v>
      </c>
      <c r="H37" s="658" t="s">
        <v>10</v>
      </c>
      <c r="I37" s="643">
        <v>0</v>
      </c>
      <c r="J37" s="101" t="s">
        <v>356</v>
      </c>
      <c r="K37" s="643">
        <v>3</v>
      </c>
      <c r="L37" s="683" t="s">
        <v>349</v>
      </c>
      <c r="M37" s="11" t="s">
        <v>256</v>
      </c>
      <c r="N37" s="101" t="s">
        <v>401</v>
      </c>
      <c r="O37" s="643">
        <v>2</v>
      </c>
      <c r="P37" s="632">
        <v>8</v>
      </c>
      <c r="Q37" s="632">
        <v>8</v>
      </c>
      <c r="R37" s="632">
        <v>8</v>
      </c>
      <c r="S37" s="675">
        <f>SUMIF('Территориальный кк'!$A:$A,'2020'!$B37,'Территориальный кк'!D:D)</f>
        <v>3.258</v>
      </c>
      <c r="T37" s="676">
        <f>SUMIF('Территориальный кк'!$A:$A,'2020'!$B37,'Территориальный кк'!E:E)</f>
        <v>2.8919999999999999</v>
      </c>
      <c r="U37" s="33">
        <f>SUMIFS(Нормативы!G:G,Нормативы!$B:$B,$G37,Нормативы!$D:$D,'2020'!$I37,Нормативы!$F:$F,'2020'!$K37)*O37</f>
        <v>128380</v>
      </c>
      <c r="V37" s="33">
        <f t="shared" si="98"/>
        <v>98602.2</v>
      </c>
      <c r="W37" s="33">
        <f t="shared" si="99"/>
        <v>29777.8</v>
      </c>
      <c r="X37" s="33">
        <f>SUMIFS(Нормативы!J:J,Нормативы!$B:$B,$G37,Нормативы!$D:$D,'2020'!$I37,Нормативы!$F:$F,'2020'!$K37)</f>
        <v>8830</v>
      </c>
      <c r="Y37" s="33">
        <f>SUMIFS(Нормативы!K:K,Нормативы!$B:$B,$G37,Нормативы!$D:$D,'2020'!$I37,Нормативы!$F:$F,'2020'!$K37)</f>
        <v>1766</v>
      </c>
      <c r="Z37" s="33">
        <f>SUMIFS(Нормативы!L:L,Нормативы!$B:$B,$G37,Нормативы!$D:$D,'2020'!$I37,Нормативы!$F:$F,'2020'!$K37)</f>
        <v>8110</v>
      </c>
      <c r="AA37" s="33">
        <f t="shared" si="100"/>
        <v>19930</v>
      </c>
      <c r="AB37" s="33">
        <f>SUMIFS(Нормативы!N:N,Нормативы!$B:$B,$G37,Нормативы!$D:$D,'2020'!$I37,Нормативы!$F:$F,'2020'!$K37)*O37</f>
        <v>1040</v>
      </c>
      <c r="AC37" s="33">
        <f>SUMIFS(Нормативы!O:O,Нормативы!$B:$B,$G37,Нормативы!$D:$D,'2020'!$I37,Нормативы!$F:$F,'2020'!$K37)</f>
        <v>17290</v>
      </c>
      <c r="AD37" s="33">
        <f>SUMIFS(Нормативы!P:P,Нормативы!$B:$B,$G37,Нормативы!$D:$D,'2020'!$I37,Нормативы!$F:$F,'2020'!$K37)*O37</f>
        <v>720</v>
      </c>
      <c r="AE37" s="33">
        <f>SUMIFS(Нормативы!Q:Q,Нормативы!$B:$B,$G37,Нормативы!$D:$D,'2020'!$I37,Нормативы!$F:$F,'2020'!$K37)</f>
        <v>880</v>
      </c>
      <c r="AF37" s="33">
        <f>SUMIFS(Нормативы!R:R,Нормативы!$B:$B,$G37,Нормативы!$D:$D,'2020'!$I37,Нормативы!$F:$F,'2020'!$K37)</f>
        <v>2680</v>
      </c>
      <c r="AG37" s="33">
        <f>SUMIFS(Нормативы!S:S,Нормативы!$B:$B,$G37,Нормативы!$D:$D,'2020'!$I37,Нормативы!$F:$F,'2020'!$K37)</f>
        <v>5800</v>
      </c>
      <c r="AH37" s="33">
        <f>SUMIFS(Нормативы!T:T,Нормативы!$B:$B,$G37,Нормативы!$D:$D,'2020'!$I37,Нормативы!$F:$F,'2020'!$K37)</f>
        <v>540</v>
      </c>
      <c r="AI37" s="33">
        <f>SUMIFS(Нормативы!U:U,Нормативы!$B:$B,$G37,Нормативы!$D:$D,'2020'!$I37,Нормативы!$F:$F,'2020'!$K37)</f>
        <v>770</v>
      </c>
      <c r="AJ37" s="33">
        <f>SUMIFS(Нормативы!V:V,Нормативы!$B:$B,$G37,Нормативы!$D:$D,'2020'!$I37,Нормативы!$F:$F,'2020'!$K37)</f>
        <v>80</v>
      </c>
      <c r="AK37" s="33">
        <f>SUMIFS(Нормативы!W:W,Нормативы!$B:$B,$G37,Нормативы!$D:$D,'2020'!$I37,Нормативы!$F:$F,'2020'!$K37)</f>
        <v>1050</v>
      </c>
      <c r="AL37" s="33">
        <f>SUMIFS(Нормативы!X:X,Нормативы!$B:$B,$G37,Нормативы!$D:$D,'2020'!$I37,Нормативы!$F:$F,'2020'!$K37)*O37</f>
        <v>32240</v>
      </c>
      <c r="AM37" s="33">
        <f t="shared" si="101"/>
        <v>24761.9</v>
      </c>
      <c r="AN37" s="33">
        <f t="shared" si="102"/>
        <v>7478.1</v>
      </c>
      <c r="AO37" s="33">
        <f>SUMIFS(Нормативы!AA:AA,Нормативы!$B:$B,$G37,Нормативы!$D:$D,'2020'!$I37,Нормативы!$F:$F,'2020'!$K37)</f>
        <v>3520</v>
      </c>
      <c r="AP37" s="141">
        <f t="shared" si="103"/>
        <v>211930</v>
      </c>
      <c r="AQ37" s="413">
        <f t="shared" si="104"/>
        <v>1027040</v>
      </c>
      <c r="AR37" s="33">
        <f t="shared" si="105"/>
        <v>788817.2</v>
      </c>
      <c r="AS37" s="33">
        <f t="shared" si="106"/>
        <v>238222.8</v>
      </c>
      <c r="AT37" s="34">
        <f t="shared" si="0"/>
        <v>70640</v>
      </c>
      <c r="AU37" s="34">
        <f t="shared" si="1"/>
        <v>14128</v>
      </c>
      <c r="AV37" s="34">
        <f t="shared" si="2"/>
        <v>64880</v>
      </c>
      <c r="AW37" s="34">
        <f t="shared" si="3"/>
        <v>159440</v>
      </c>
      <c r="AX37" s="34">
        <f t="shared" si="4"/>
        <v>8320</v>
      </c>
      <c r="AY37" s="34">
        <f t="shared" si="5"/>
        <v>138320</v>
      </c>
      <c r="AZ37" s="34">
        <f t="shared" si="6"/>
        <v>5760</v>
      </c>
      <c r="BA37" s="34">
        <f t="shared" si="7"/>
        <v>7040</v>
      </c>
      <c r="BB37" s="34">
        <f t="shared" si="107"/>
        <v>21440</v>
      </c>
      <c r="BC37" s="34">
        <f t="shared" si="8"/>
        <v>46400</v>
      </c>
      <c r="BD37" s="34">
        <f t="shared" si="9"/>
        <v>4320</v>
      </c>
      <c r="BE37" s="34">
        <f t="shared" si="10"/>
        <v>6160</v>
      </c>
      <c r="BF37" s="34">
        <f t="shared" si="11"/>
        <v>640</v>
      </c>
      <c r="BG37" s="34">
        <f t="shared" si="12"/>
        <v>8400</v>
      </c>
      <c r="BH37" s="34">
        <f t="shared" si="13"/>
        <v>257920</v>
      </c>
      <c r="BI37" s="33">
        <f t="shared" si="108"/>
        <v>198095.2</v>
      </c>
      <c r="BJ37" s="33">
        <f t="shared" si="109"/>
        <v>59824.800000000003</v>
      </c>
      <c r="BK37" s="34">
        <f t="shared" si="14"/>
        <v>28160</v>
      </c>
      <c r="BL37" s="426">
        <f t="shared" si="15"/>
        <v>1695440</v>
      </c>
      <c r="BM37" s="616">
        <f t="shared" si="110"/>
        <v>3346096</v>
      </c>
      <c r="BN37" s="33">
        <f t="shared" si="16"/>
        <v>2569966.2000000002</v>
      </c>
      <c r="BO37" s="33">
        <f t="shared" si="17"/>
        <v>776129.8</v>
      </c>
      <c r="BP37" s="34">
        <f t="shared" si="111"/>
        <v>70640</v>
      </c>
      <c r="BQ37" s="34">
        <f t="shared" si="112"/>
        <v>14128</v>
      </c>
      <c r="BR37" s="34">
        <f t="shared" si="113"/>
        <v>64880</v>
      </c>
      <c r="BS37" s="34">
        <f t="shared" si="18"/>
        <v>159440</v>
      </c>
      <c r="BT37" s="34">
        <f t="shared" si="19"/>
        <v>8320</v>
      </c>
      <c r="BU37" s="34">
        <f t="shared" si="20"/>
        <v>138320</v>
      </c>
      <c r="BV37" s="34">
        <f t="shared" si="21"/>
        <v>5760</v>
      </c>
      <c r="BW37" s="34">
        <f t="shared" si="22"/>
        <v>7040</v>
      </c>
      <c r="BX37" s="34">
        <f t="shared" si="23"/>
        <v>62004</v>
      </c>
      <c r="BY37" s="34">
        <f t="shared" si="24"/>
        <v>46400</v>
      </c>
      <c r="BZ37" s="34">
        <f t="shared" si="25"/>
        <v>4320</v>
      </c>
      <c r="CA37" s="34">
        <f t="shared" si="26"/>
        <v>6160</v>
      </c>
      <c r="CB37" s="34">
        <f t="shared" si="27"/>
        <v>640</v>
      </c>
      <c r="CC37" s="34">
        <f t="shared" si="28"/>
        <v>8400</v>
      </c>
      <c r="CD37" s="34">
        <f t="shared" si="29"/>
        <v>840303</v>
      </c>
      <c r="CE37" s="33">
        <f t="shared" si="114"/>
        <v>645394</v>
      </c>
      <c r="CF37" s="33">
        <f t="shared" si="115"/>
        <v>194909</v>
      </c>
      <c r="CG37" s="34">
        <f t="shared" si="30"/>
        <v>28160</v>
      </c>
      <c r="CH37" s="415">
        <f t="shared" si="31"/>
        <v>4637443</v>
      </c>
      <c r="CI37" s="88">
        <f t="shared" si="32"/>
        <v>418262</v>
      </c>
      <c r="CJ37" s="90">
        <f t="shared" si="33"/>
        <v>321245.77500000002</v>
      </c>
      <c r="CK37" s="90">
        <f t="shared" si="34"/>
        <v>97016.225000000006</v>
      </c>
      <c r="CL37" s="88">
        <f t="shared" si="35"/>
        <v>8830</v>
      </c>
      <c r="CM37" s="88">
        <f t="shared" si="36"/>
        <v>1766</v>
      </c>
      <c r="CN37" s="88">
        <f t="shared" si="37"/>
        <v>8110</v>
      </c>
      <c r="CO37" s="88">
        <f t="shared" si="38"/>
        <v>19930</v>
      </c>
      <c r="CP37" s="88">
        <f t="shared" si="39"/>
        <v>1040</v>
      </c>
      <c r="CQ37" s="88">
        <f t="shared" si="40"/>
        <v>17290</v>
      </c>
      <c r="CR37" s="88">
        <f t="shared" si="41"/>
        <v>720</v>
      </c>
      <c r="CS37" s="88">
        <f t="shared" si="42"/>
        <v>880</v>
      </c>
      <c r="CT37" s="88">
        <f t="shared" si="43"/>
        <v>7750.5</v>
      </c>
      <c r="CU37" s="88">
        <f t="shared" si="44"/>
        <v>5800</v>
      </c>
      <c r="CV37" s="88">
        <f t="shared" si="45"/>
        <v>540</v>
      </c>
      <c r="CW37" s="88">
        <f t="shared" si="46"/>
        <v>770</v>
      </c>
      <c r="CX37" s="88">
        <f t="shared" si="47"/>
        <v>80</v>
      </c>
      <c r="CY37" s="88">
        <f t="shared" si="48"/>
        <v>1050</v>
      </c>
      <c r="CZ37" s="88">
        <f t="shared" si="49"/>
        <v>105037.875</v>
      </c>
      <c r="DA37" s="90">
        <f t="shared" si="50"/>
        <v>80674.25</v>
      </c>
      <c r="DB37" s="90">
        <f t="shared" si="51"/>
        <v>24363.625</v>
      </c>
      <c r="DC37" s="88">
        <f t="shared" si="52"/>
        <v>3520</v>
      </c>
      <c r="DD37" s="88">
        <f t="shared" si="53"/>
        <v>579680.375</v>
      </c>
      <c r="AUV37" s="699">
        <f t="shared" si="65"/>
        <v>418262</v>
      </c>
      <c r="AUW37" s="699">
        <f t="shared" si="66"/>
        <v>321245.78000000003</v>
      </c>
      <c r="AUX37" s="699">
        <f t="shared" si="67"/>
        <v>97016.22</v>
      </c>
      <c r="AUY37" s="699">
        <f t="shared" si="68"/>
        <v>8830</v>
      </c>
      <c r="AUZ37" s="699">
        <f t="shared" si="204"/>
        <v>4885.2</v>
      </c>
      <c r="AVA37" s="699">
        <f t="shared" si="204"/>
        <v>0.51</v>
      </c>
      <c r="AVB37" s="699">
        <f t="shared" si="70"/>
        <v>19930</v>
      </c>
      <c r="AVC37" s="699">
        <f t="shared" si="71"/>
        <v>1040</v>
      </c>
      <c r="AVD37" s="699">
        <f t="shared" si="72"/>
        <v>17290</v>
      </c>
      <c r="AVE37" s="699">
        <f t="shared" si="73"/>
        <v>720</v>
      </c>
      <c r="AVF37" s="699">
        <f t="shared" si="74"/>
        <v>880</v>
      </c>
      <c r="AVG37" s="699">
        <f t="shared" si="75"/>
        <v>7750.5</v>
      </c>
      <c r="AVH37" s="699">
        <f t="shared" si="76"/>
        <v>5800</v>
      </c>
      <c r="AVI37" s="699">
        <f t="shared" si="77"/>
        <v>540</v>
      </c>
      <c r="AVJ37" s="699">
        <f t="shared" si="78"/>
        <v>770</v>
      </c>
      <c r="AVK37" s="699">
        <f t="shared" si="79"/>
        <v>80</v>
      </c>
      <c r="AVL37" s="699">
        <f t="shared" si="80"/>
        <v>1050</v>
      </c>
      <c r="AVM37" s="699">
        <f t="shared" si="81"/>
        <v>105037.88</v>
      </c>
      <c r="AVN37" s="699">
        <f t="shared" si="82"/>
        <v>80674.25</v>
      </c>
      <c r="AVO37" s="699">
        <f t="shared" si="83"/>
        <v>24363.63</v>
      </c>
      <c r="AVP37" s="699">
        <f t="shared" si="84"/>
        <v>3520</v>
      </c>
      <c r="AVQ37" s="699">
        <f t="shared" si="85"/>
        <v>579680.38</v>
      </c>
    </row>
    <row r="38" spans="1:108 1244:1265" ht="30" customHeight="1" x14ac:dyDescent="0.25">
      <c r="A38" s="643">
        <v>1</v>
      </c>
      <c r="B38" s="643">
        <v>9</v>
      </c>
      <c r="C38" s="664" t="s">
        <v>247</v>
      </c>
      <c r="D38" s="2"/>
      <c r="E38" s="101" t="s">
        <v>344</v>
      </c>
      <c r="F38" s="643" t="s">
        <v>31</v>
      </c>
      <c r="G38" s="643">
        <v>1</v>
      </c>
      <c r="H38" s="658" t="s">
        <v>8</v>
      </c>
      <c r="I38" s="643">
        <v>3</v>
      </c>
      <c r="J38" s="101" t="s">
        <v>356</v>
      </c>
      <c r="K38" s="643">
        <v>3</v>
      </c>
      <c r="L38" s="683" t="s">
        <v>349</v>
      </c>
      <c r="M38" s="11" t="s">
        <v>257</v>
      </c>
      <c r="N38" s="101" t="s">
        <v>387</v>
      </c>
      <c r="O38" s="643">
        <v>1</v>
      </c>
      <c r="P38" s="632">
        <v>329</v>
      </c>
      <c r="Q38" s="632">
        <v>329</v>
      </c>
      <c r="R38" s="632">
        <v>329</v>
      </c>
      <c r="S38" s="675">
        <f>SUMIF('Территориальный кк'!$A:$A,'2020'!$B38,'Территориальный кк'!D:D)</f>
        <v>3.258</v>
      </c>
      <c r="T38" s="676">
        <f>SUMIF('Территориальный кк'!$A:$A,'2020'!$B38,'Территориальный кк'!E:E)</f>
        <v>2.8919999999999999</v>
      </c>
      <c r="U38" s="33">
        <f>SUMIFS(Нормативы!G:G,Нормативы!$B:$B,$G38,Нормативы!$D:$D,'2020'!$I38,Нормативы!$F:$F,'2020'!$K38)*O38</f>
        <v>6419</v>
      </c>
      <c r="V38" s="33">
        <f t="shared" si="98"/>
        <v>4930.1000000000004</v>
      </c>
      <c r="W38" s="33">
        <f t="shared" si="99"/>
        <v>1488.9</v>
      </c>
      <c r="X38" s="33">
        <f>SUMIFS(Нормативы!J:J,Нормативы!$B:$B,$G38,Нормативы!$D:$D,'2020'!$I38,Нормативы!$F:$F,'2020'!$K38)</f>
        <v>883</v>
      </c>
      <c r="Y38" s="33">
        <f>SUMIFS(Нормативы!K:K,Нормативы!$B:$B,$G38,Нормативы!$D:$D,'2020'!$I38,Нормативы!$F:$F,'2020'!$K38)</f>
        <v>177</v>
      </c>
      <c r="Z38" s="33">
        <f>SUMIFS(Нормативы!L:L,Нормативы!$B:$B,$G38,Нормативы!$D:$D,'2020'!$I38,Нормативы!$F:$F,'2020'!$K38)</f>
        <v>811</v>
      </c>
      <c r="AA38" s="33">
        <f t="shared" si="100"/>
        <v>1905</v>
      </c>
      <c r="AB38" s="33">
        <f>SUMIFS(Нормативы!N:N,Нормативы!$B:$B,$G38,Нормативы!$D:$D,'2020'!$I38,Нормативы!$F:$F,'2020'!$K38)*O38</f>
        <v>52</v>
      </c>
      <c r="AC38" s="33">
        <f>SUMIFS(Нормативы!O:O,Нормативы!$B:$B,$G38,Нормативы!$D:$D,'2020'!$I38,Нормативы!$F:$F,'2020'!$K38)</f>
        <v>1729</v>
      </c>
      <c r="AD38" s="33">
        <f>SUMIFS(Нормативы!P:P,Нормативы!$B:$B,$G38,Нормативы!$D:$D,'2020'!$I38,Нормативы!$F:$F,'2020'!$K38)*O38</f>
        <v>36</v>
      </c>
      <c r="AE38" s="33">
        <f>SUMIFS(Нормативы!Q:Q,Нормативы!$B:$B,$G38,Нормативы!$D:$D,'2020'!$I38,Нормативы!$F:$F,'2020'!$K38)</f>
        <v>88</v>
      </c>
      <c r="AF38" s="33">
        <f>SUMIFS(Нормативы!R:R,Нормативы!$B:$B,$G38,Нормативы!$D:$D,'2020'!$I38,Нормативы!$F:$F,'2020'!$K38)</f>
        <v>268</v>
      </c>
      <c r="AG38" s="33">
        <f>SUMIFS(Нормативы!S:S,Нормативы!$B:$B,$G38,Нормативы!$D:$D,'2020'!$I38,Нормативы!$F:$F,'2020'!$K38)</f>
        <v>580</v>
      </c>
      <c r="AH38" s="33">
        <f>SUMIFS(Нормативы!T:T,Нормативы!$B:$B,$G38,Нормативы!$D:$D,'2020'!$I38,Нормативы!$F:$F,'2020'!$K38)</f>
        <v>54</v>
      </c>
      <c r="AI38" s="33">
        <f>SUMIFS(Нормативы!U:U,Нормативы!$B:$B,$G38,Нормативы!$D:$D,'2020'!$I38,Нормативы!$F:$F,'2020'!$K38)</f>
        <v>77</v>
      </c>
      <c r="AJ38" s="33">
        <f>SUMIFS(Нормативы!V:V,Нормативы!$B:$B,$G38,Нормативы!$D:$D,'2020'!$I38,Нормативы!$F:$F,'2020'!$K38)</f>
        <v>8</v>
      </c>
      <c r="AK38" s="33">
        <f>SUMIFS(Нормативы!W:W,Нормативы!$B:$B,$G38,Нормативы!$D:$D,'2020'!$I38,Нормативы!$F:$F,'2020'!$K38)</f>
        <v>105</v>
      </c>
      <c r="AL38" s="33">
        <f>SUMIFS(Нормативы!X:X,Нормативы!$B:$B,$G38,Нормативы!$D:$D,'2020'!$I38,Нормативы!$F:$F,'2020'!$K38)*O38</f>
        <v>1612</v>
      </c>
      <c r="AM38" s="33">
        <f t="shared" si="101"/>
        <v>1238.0999999999999</v>
      </c>
      <c r="AN38" s="33">
        <f t="shared" si="102"/>
        <v>373.9</v>
      </c>
      <c r="AO38" s="33">
        <f>SUMIFS(Нормативы!AA:AA,Нормативы!$B:$B,$G38,Нормативы!$D:$D,'2020'!$I38,Нормативы!$F:$F,'2020'!$K38)</f>
        <v>0</v>
      </c>
      <c r="AP38" s="141">
        <f t="shared" si="103"/>
        <v>12722</v>
      </c>
      <c r="AQ38" s="413">
        <f t="shared" si="104"/>
        <v>2111851</v>
      </c>
      <c r="AR38" s="33">
        <f t="shared" si="105"/>
        <v>1622005.4</v>
      </c>
      <c r="AS38" s="33">
        <f t="shared" si="106"/>
        <v>489845.6</v>
      </c>
      <c r="AT38" s="34">
        <f t="shared" si="0"/>
        <v>290507</v>
      </c>
      <c r="AU38" s="34">
        <f t="shared" si="1"/>
        <v>58233</v>
      </c>
      <c r="AV38" s="34">
        <f t="shared" si="2"/>
        <v>266819</v>
      </c>
      <c r="AW38" s="34">
        <f t="shared" si="3"/>
        <v>626745</v>
      </c>
      <c r="AX38" s="34">
        <f t="shared" si="4"/>
        <v>17108</v>
      </c>
      <c r="AY38" s="34">
        <f t="shared" si="5"/>
        <v>568841</v>
      </c>
      <c r="AZ38" s="34">
        <f t="shared" si="6"/>
        <v>11844</v>
      </c>
      <c r="BA38" s="34">
        <f t="shared" si="7"/>
        <v>28952</v>
      </c>
      <c r="BB38" s="34">
        <f t="shared" si="107"/>
        <v>88172</v>
      </c>
      <c r="BC38" s="34">
        <f t="shared" si="8"/>
        <v>190820</v>
      </c>
      <c r="BD38" s="34">
        <f t="shared" si="9"/>
        <v>17766</v>
      </c>
      <c r="BE38" s="34">
        <f t="shared" si="10"/>
        <v>25333</v>
      </c>
      <c r="BF38" s="34">
        <f t="shared" si="11"/>
        <v>2632</v>
      </c>
      <c r="BG38" s="34">
        <f t="shared" si="12"/>
        <v>34545</v>
      </c>
      <c r="BH38" s="34">
        <f t="shared" si="13"/>
        <v>530348</v>
      </c>
      <c r="BI38" s="33">
        <f t="shared" si="108"/>
        <v>407333.3</v>
      </c>
      <c r="BJ38" s="33">
        <f t="shared" si="109"/>
        <v>123014.7</v>
      </c>
      <c r="BK38" s="34">
        <f t="shared" si="14"/>
        <v>0</v>
      </c>
      <c r="BL38" s="426">
        <f t="shared" si="15"/>
        <v>4185538</v>
      </c>
      <c r="BM38" s="616">
        <f t="shared" si="110"/>
        <v>6880411</v>
      </c>
      <c r="BN38" s="33">
        <f t="shared" si="16"/>
        <v>5284493.9000000004</v>
      </c>
      <c r="BO38" s="33">
        <f t="shared" si="17"/>
        <v>1595917.1</v>
      </c>
      <c r="BP38" s="34">
        <f t="shared" si="111"/>
        <v>290507</v>
      </c>
      <c r="BQ38" s="34">
        <f t="shared" si="112"/>
        <v>58233</v>
      </c>
      <c r="BR38" s="34">
        <f t="shared" si="113"/>
        <v>266819</v>
      </c>
      <c r="BS38" s="34">
        <f t="shared" si="18"/>
        <v>626745</v>
      </c>
      <c r="BT38" s="34">
        <f t="shared" si="19"/>
        <v>17108</v>
      </c>
      <c r="BU38" s="34">
        <f t="shared" si="20"/>
        <v>568841</v>
      </c>
      <c r="BV38" s="34">
        <f t="shared" si="21"/>
        <v>11844</v>
      </c>
      <c r="BW38" s="34">
        <f t="shared" si="22"/>
        <v>28952</v>
      </c>
      <c r="BX38" s="34">
        <f t="shared" si="23"/>
        <v>254993</v>
      </c>
      <c r="BY38" s="34">
        <f t="shared" si="24"/>
        <v>190820</v>
      </c>
      <c r="BZ38" s="34">
        <f t="shared" si="25"/>
        <v>17766</v>
      </c>
      <c r="CA38" s="34">
        <f t="shared" si="26"/>
        <v>25333</v>
      </c>
      <c r="CB38" s="34">
        <f t="shared" si="27"/>
        <v>2632</v>
      </c>
      <c r="CC38" s="34">
        <f t="shared" si="28"/>
        <v>34545</v>
      </c>
      <c r="CD38" s="34">
        <f t="shared" si="29"/>
        <v>1727874</v>
      </c>
      <c r="CE38" s="33">
        <f t="shared" si="114"/>
        <v>1327092.2</v>
      </c>
      <c r="CF38" s="33">
        <f t="shared" si="115"/>
        <v>400781.8</v>
      </c>
      <c r="CG38" s="34">
        <f t="shared" si="30"/>
        <v>0</v>
      </c>
      <c r="CH38" s="415">
        <f t="shared" si="31"/>
        <v>10318445</v>
      </c>
      <c r="CI38" s="88">
        <f t="shared" si="32"/>
        <v>20913.103299999999</v>
      </c>
      <c r="CJ38" s="90">
        <f t="shared" si="33"/>
        <v>16062.291499999999</v>
      </c>
      <c r="CK38" s="90">
        <f t="shared" si="34"/>
        <v>4850.8118999999997</v>
      </c>
      <c r="CL38" s="88">
        <f t="shared" si="35"/>
        <v>883</v>
      </c>
      <c r="CM38" s="88">
        <f t="shared" si="36"/>
        <v>177</v>
      </c>
      <c r="CN38" s="88">
        <f t="shared" si="37"/>
        <v>811</v>
      </c>
      <c r="CO38" s="88">
        <f t="shared" si="38"/>
        <v>1905</v>
      </c>
      <c r="CP38" s="88">
        <f t="shared" si="39"/>
        <v>52</v>
      </c>
      <c r="CQ38" s="88">
        <f t="shared" si="40"/>
        <v>1729</v>
      </c>
      <c r="CR38" s="88">
        <f t="shared" si="41"/>
        <v>36</v>
      </c>
      <c r="CS38" s="88">
        <f t="shared" si="42"/>
        <v>88</v>
      </c>
      <c r="CT38" s="88">
        <f t="shared" si="43"/>
        <v>775.05470000000003</v>
      </c>
      <c r="CU38" s="88">
        <f t="shared" si="44"/>
        <v>580</v>
      </c>
      <c r="CV38" s="88">
        <f t="shared" si="45"/>
        <v>54</v>
      </c>
      <c r="CW38" s="88">
        <f t="shared" si="46"/>
        <v>77</v>
      </c>
      <c r="CX38" s="88">
        <f t="shared" si="47"/>
        <v>8</v>
      </c>
      <c r="CY38" s="88">
        <f t="shared" si="48"/>
        <v>105</v>
      </c>
      <c r="CZ38" s="88">
        <f t="shared" si="49"/>
        <v>5251.8967000000002</v>
      </c>
      <c r="DA38" s="90">
        <f t="shared" si="50"/>
        <v>4033.7148999999999</v>
      </c>
      <c r="DB38" s="90">
        <f t="shared" si="51"/>
        <v>1218.1818000000001</v>
      </c>
      <c r="DC38" s="88">
        <f t="shared" si="52"/>
        <v>0</v>
      </c>
      <c r="DD38" s="88">
        <f t="shared" si="53"/>
        <v>31363.054700000001</v>
      </c>
      <c r="AUV38" s="699">
        <f t="shared" si="65"/>
        <v>20913.099999999999</v>
      </c>
      <c r="AUW38" s="699">
        <f t="shared" si="66"/>
        <v>16062.29</v>
      </c>
      <c r="AUX38" s="699">
        <f t="shared" si="67"/>
        <v>4850.8100000000004</v>
      </c>
      <c r="AUY38" s="699">
        <f t="shared" si="68"/>
        <v>883</v>
      </c>
      <c r="AUZ38" s="699">
        <f t="shared" si="204"/>
        <v>20135.89</v>
      </c>
      <c r="AVA38" s="699">
        <f t="shared" si="204"/>
        <v>41.57</v>
      </c>
      <c r="AVB38" s="699">
        <f t="shared" si="70"/>
        <v>1905</v>
      </c>
      <c r="AVC38" s="699">
        <f t="shared" si="71"/>
        <v>52</v>
      </c>
      <c r="AVD38" s="699">
        <f t="shared" si="72"/>
        <v>1729</v>
      </c>
      <c r="AVE38" s="699">
        <f t="shared" si="73"/>
        <v>36</v>
      </c>
      <c r="AVF38" s="699">
        <f t="shared" si="74"/>
        <v>88</v>
      </c>
      <c r="AVG38" s="699">
        <f t="shared" si="75"/>
        <v>775.05</v>
      </c>
      <c r="AVH38" s="699">
        <f t="shared" si="76"/>
        <v>580</v>
      </c>
      <c r="AVI38" s="699">
        <f t="shared" si="77"/>
        <v>54</v>
      </c>
      <c r="AVJ38" s="699">
        <f t="shared" si="78"/>
        <v>77</v>
      </c>
      <c r="AVK38" s="699">
        <f t="shared" si="79"/>
        <v>8</v>
      </c>
      <c r="AVL38" s="699">
        <f t="shared" si="80"/>
        <v>105</v>
      </c>
      <c r="AVM38" s="699">
        <f t="shared" si="81"/>
        <v>5251.9</v>
      </c>
      <c r="AVN38" s="699">
        <f t="shared" si="82"/>
        <v>4033.72</v>
      </c>
      <c r="AVO38" s="699">
        <f t="shared" si="83"/>
        <v>1218.18</v>
      </c>
      <c r="AVP38" s="699">
        <f t="shared" si="84"/>
        <v>0</v>
      </c>
      <c r="AVQ38" s="699">
        <f t="shared" si="85"/>
        <v>31363.05</v>
      </c>
    </row>
    <row r="39" spans="1:108 1244:1265" ht="30" customHeight="1" x14ac:dyDescent="0.25">
      <c r="A39" s="643">
        <v>1</v>
      </c>
      <c r="B39" s="643">
        <v>9</v>
      </c>
      <c r="C39" s="664" t="s">
        <v>247</v>
      </c>
      <c r="D39" s="2"/>
      <c r="E39" s="101" t="s">
        <v>344</v>
      </c>
      <c r="F39" s="643" t="s">
        <v>31</v>
      </c>
      <c r="G39" s="643">
        <v>1</v>
      </c>
      <c r="H39" s="658" t="s">
        <v>8</v>
      </c>
      <c r="I39" s="643">
        <v>3</v>
      </c>
      <c r="J39" s="101" t="s">
        <v>356</v>
      </c>
      <c r="K39" s="643">
        <v>3</v>
      </c>
      <c r="L39" s="683" t="s">
        <v>349</v>
      </c>
      <c r="M39" s="11" t="s">
        <v>280</v>
      </c>
      <c r="N39" s="101" t="s">
        <v>401</v>
      </c>
      <c r="O39" s="643">
        <v>2</v>
      </c>
      <c r="P39" s="632">
        <v>4</v>
      </c>
      <c r="Q39" s="632">
        <v>4</v>
      </c>
      <c r="R39" s="632">
        <v>4</v>
      </c>
      <c r="S39" s="675">
        <f>SUMIF('Территориальный кк'!$A:$A,'2020'!$B39,'Территориальный кк'!D:D)</f>
        <v>3.258</v>
      </c>
      <c r="T39" s="676">
        <f>SUMIF('Территориальный кк'!$A:$A,'2020'!$B39,'Территориальный кк'!E:E)</f>
        <v>2.8919999999999999</v>
      </c>
      <c r="U39" s="33">
        <f>SUMIFS(Нормативы!G:G,Нормативы!$B:$B,$G39,Нормативы!$D:$D,'2020'!$I39,Нормативы!$F:$F,'2020'!$K39)*O39</f>
        <v>12838</v>
      </c>
      <c r="V39" s="33">
        <f t="shared" si="98"/>
        <v>9860.2000000000007</v>
      </c>
      <c r="W39" s="33">
        <f t="shared" si="99"/>
        <v>2977.8</v>
      </c>
      <c r="X39" s="33">
        <f>SUMIFS(Нормативы!J:J,Нормативы!$B:$B,$G39,Нормативы!$D:$D,'2020'!$I39,Нормативы!$F:$F,'2020'!$K39)</f>
        <v>883</v>
      </c>
      <c r="Y39" s="33">
        <f>SUMIFS(Нормативы!K:K,Нормативы!$B:$B,$G39,Нормативы!$D:$D,'2020'!$I39,Нормативы!$F:$F,'2020'!$K39)</f>
        <v>177</v>
      </c>
      <c r="Z39" s="33">
        <f>SUMIFS(Нормативы!L:L,Нормативы!$B:$B,$G39,Нормативы!$D:$D,'2020'!$I39,Нормативы!$F:$F,'2020'!$K39)</f>
        <v>811</v>
      </c>
      <c r="AA39" s="33">
        <f t="shared" si="100"/>
        <v>1993</v>
      </c>
      <c r="AB39" s="33">
        <f>SUMIFS(Нормативы!N:N,Нормативы!$B:$B,$G39,Нормативы!$D:$D,'2020'!$I39,Нормативы!$F:$F,'2020'!$K39)*O39</f>
        <v>104</v>
      </c>
      <c r="AC39" s="33">
        <f>SUMIFS(Нормативы!O:O,Нормативы!$B:$B,$G39,Нормативы!$D:$D,'2020'!$I39,Нормативы!$F:$F,'2020'!$K39)</f>
        <v>1729</v>
      </c>
      <c r="AD39" s="33">
        <f>SUMIFS(Нормативы!P:P,Нормативы!$B:$B,$G39,Нормативы!$D:$D,'2020'!$I39,Нормативы!$F:$F,'2020'!$K39)*O39</f>
        <v>72</v>
      </c>
      <c r="AE39" s="33">
        <f>SUMIFS(Нормативы!Q:Q,Нормативы!$B:$B,$G39,Нормативы!$D:$D,'2020'!$I39,Нормативы!$F:$F,'2020'!$K39)</f>
        <v>88</v>
      </c>
      <c r="AF39" s="33">
        <f>SUMIFS(Нормативы!R:R,Нормативы!$B:$B,$G39,Нормативы!$D:$D,'2020'!$I39,Нормативы!$F:$F,'2020'!$K39)</f>
        <v>268</v>
      </c>
      <c r="AG39" s="33">
        <f>SUMIFS(Нормативы!S:S,Нормативы!$B:$B,$G39,Нормативы!$D:$D,'2020'!$I39,Нормативы!$F:$F,'2020'!$K39)</f>
        <v>580</v>
      </c>
      <c r="AH39" s="33">
        <f>SUMIFS(Нормативы!T:T,Нормативы!$B:$B,$G39,Нормативы!$D:$D,'2020'!$I39,Нормативы!$F:$F,'2020'!$K39)</f>
        <v>54</v>
      </c>
      <c r="AI39" s="33">
        <f>SUMIFS(Нормативы!U:U,Нормативы!$B:$B,$G39,Нормативы!$D:$D,'2020'!$I39,Нормативы!$F:$F,'2020'!$K39)</f>
        <v>77</v>
      </c>
      <c r="AJ39" s="33">
        <f>SUMIFS(Нормативы!V:V,Нормативы!$B:$B,$G39,Нормативы!$D:$D,'2020'!$I39,Нормативы!$F:$F,'2020'!$K39)</f>
        <v>8</v>
      </c>
      <c r="AK39" s="33">
        <f>SUMIFS(Нормативы!W:W,Нормативы!$B:$B,$G39,Нормативы!$D:$D,'2020'!$I39,Нормативы!$F:$F,'2020'!$K39)</f>
        <v>105</v>
      </c>
      <c r="AL39" s="33">
        <f>SUMIFS(Нормативы!X:X,Нормативы!$B:$B,$G39,Нормативы!$D:$D,'2020'!$I39,Нормативы!$F:$F,'2020'!$K39)*O39</f>
        <v>3224</v>
      </c>
      <c r="AM39" s="33">
        <f t="shared" si="101"/>
        <v>2476.1999999999998</v>
      </c>
      <c r="AN39" s="33">
        <f t="shared" si="102"/>
        <v>747.8</v>
      </c>
      <c r="AO39" s="33">
        <f>SUMIFS(Нормативы!AA:AA,Нормативы!$B:$B,$G39,Нормативы!$D:$D,'2020'!$I39,Нормативы!$F:$F,'2020'!$K39)</f>
        <v>0</v>
      </c>
      <c r="AP39" s="141">
        <f t="shared" si="103"/>
        <v>20841</v>
      </c>
      <c r="AQ39" s="413">
        <f t="shared" si="104"/>
        <v>51352</v>
      </c>
      <c r="AR39" s="33">
        <f t="shared" si="105"/>
        <v>39440.9</v>
      </c>
      <c r="AS39" s="33">
        <f t="shared" si="106"/>
        <v>11911.1</v>
      </c>
      <c r="AT39" s="34">
        <f t="shared" si="0"/>
        <v>3532</v>
      </c>
      <c r="AU39" s="34">
        <f t="shared" si="1"/>
        <v>708</v>
      </c>
      <c r="AV39" s="34">
        <f t="shared" si="2"/>
        <v>3244</v>
      </c>
      <c r="AW39" s="34">
        <f t="shared" si="3"/>
        <v>7972</v>
      </c>
      <c r="AX39" s="34">
        <f t="shared" si="4"/>
        <v>416</v>
      </c>
      <c r="AY39" s="34">
        <f t="shared" si="5"/>
        <v>6916</v>
      </c>
      <c r="AZ39" s="34">
        <f t="shared" si="6"/>
        <v>288</v>
      </c>
      <c r="BA39" s="34">
        <f t="shared" si="7"/>
        <v>352</v>
      </c>
      <c r="BB39" s="34">
        <f t="shared" si="107"/>
        <v>1072</v>
      </c>
      <c r="BC39" s="34">
        <f t="shared" si="8"/>
        <v>2320</v>
      </c>
      <c r="BD39" s="34">
        <f t="shared" si="9"/>
        <v>216</v>
      </c>
      <c r="BE39" s="34">
        <f t="shared" si="10"/>
        <v>308</v>
      </c>
      <c r="BF39" s="34">
        <f t="shared" si="11"/>
        <v>32</v>
      </c>
      <c r="BG39" s="34">
        <f t="shared" si="12"/>
        <v>420</v>
      </c>
      <c r="BH39" s="34">
        <f t="shared" si="13"/>
        <v>12896</v>
      </c>
      <c r="BI39" s="33">
        <f t="shared" si="108"/>
        <v>9904.7999999999993</v>
      </c>
      <c r="BJ39" s="33">
        <f t="shared" si="109"/>
        <v>2991.2</v>
      </c>
      <c r="BK39" s="34">
        <f t="shared" si="14"/>
        <v>0</v>
      </c>
      <c r="BL39" s="426">
        <f t="shared" si="15"/>
        <v>83364</v>
      </c>
      <c r="BM39" s="616">
        <f t="shared" si="110"/>
        <v>167305</v>
      </c>
      <c r="BN39" s="33">
        <f t="shared" si="16"/>
        <v>128498.5</v>
      </c>
      <c r="BO39" s="33">
        <f t="shared" si="17"/>
        <v>38806.5</v>
      </c>
      <c r="BP39" s="34">
        <f t="shared" si="111"/>
        <v>3532</v>
      </c>
      <c r="BQ39" s="34">
        <f t="shared" si="112"/>
        <v>708</v>
      </c>
      <c r="BR39" s="34">
        <f t="shared" si="113"/>
        <v>3244</v>
      </c>
      <c r="BS39" s="34">
        <f t="shared" si="18"/>
        <v>7972</v>
      </c>
      <c r="BT39" s="34">
        <f t="shared" si="19"/>
        <v>416</v>
      </c>
      <c r="BU39" s="34">
        <f t="shared" si="20"/>
        <v>6916</v>
      </c>
      <c r="BV39" s="34">
        <f t="shared" si="21"/>
        <v>288</v>
      </c>
      <c r="BW39" s="34">
        <f t="shared" si="22"/>
        <v>352</v>
      </c>
      <c r="BX39" s="34">
        <f t="shared" si="23"/>
        <v>3100</v>
      </c>
      <c r="BY39" s="34">
        <f t="shared" si="24"/>
        <v>2320</v>
      </c>
      <c r="BZ39" s="34">
        <f t="shared" si="25"/>
        <v>216</v>
      </c>
      <c r="CA39" s="34">
        <f t="shared" si="26"/>
        <v>308</v>
      </c>
      <c r="CB39" s="34">
        <f t="shared" si="27"/>
        <v>32</v>
      </c>
      <c r="CC39" s="34">
        <f t="shared" si="28"/>
        <v>420</v>
      </c>
      <c r="CD39" s="34">
        <f t="shared" si="29"/>
        <v>42015</v>
      </c>
      <c r="CE39" s="33">
        <f t="shared" si="114"/>
        <v>32269.599999999999</v>
      </c>
      <c r="CF39" s="33">
        <f t="shared" si="115"/>
        <v>9745.4</v>
      </c>
      <c r="CG39" s="34">
        <f t="shared" si="30"/>
        <v>0</v>
      </c>
      <c r="CH39" s="415">
        <f t="shared" si="31"/>
        <v>230464</v>
      </c>
      <c r="CI39" s="88">
        <f t="shared" si="32"/>
        <v>41826.25</v>
      </c>
      <c r="CJ39" s="90">
        <f t="shared" si="33"/>
        <v>32124.625</v>
      </c>
      <c r="CK39" s="90">
        <f t="shared" si="34"/>
        <v>9701.625</v>
      </c>
      <c r="CL39" s="88">
        <f t="shared" si="35"/>
        <v>883</v>
      </c>
      <c r="CM39" s="88">
        <f t="shared" si="36"/>
        <v>177</v>
      </c>
      <c r="CN39" s="88">
        <f t="shared" si="37"/>
        <v>811</v>
      </c>
      <c r="CO39" s="88">
        <f t="shared" si="38"/>
        <v>1993</v>
      </c>
      <c r="CP39" s="88">
        <f t="shared" si="39"/>
        <v>104</v>
      </c>
      <c r="CQ39" s="88">
        <f t="shared" si="40"/>
        <v>1729</v>
      </c>
      <c r="CR39" s="88">
        <f t="shared" si="41"/>
        <v>72</v>
      </c>
      <c r="CS39" s="88">
        <f t="shared" si="42"/>
        <v>88</v>
      </c>
      <c r="CT39" s="88">
        <f t="shared" si="43"/>
        <v>775</v>
      </c>
      <c r="CU39" s="88">
        <f t="shared" si="44"/>
        <v>580</v>
      </c>
      <c r="CV39" s="88">
        <f t="shared" si="45"/>
        <v>54</v>
      </c>
      <c r="CW39" s="88">
        <f t="shared" si="46"/>
        <v>77</v>
      </c>
      <c r="CX39" s="88">
        <f t="shared" si="47"/>
        <v>8</v>
      </c>
      <c r="CY39" s="88">
        <f t="shared" si="48"/>
        <v>105</v>
      </c>
      <c r="CZ39" s="88">
        <f t="shared" si="49"/>
        <v>10503.75</v>
      </c>
      <c r="DA39" s="90">
        <f t="shared" si="50"/>
        <v>8067.4</v>
      </c>
      <c r="DB39" s="90">
        <f t="shared" si="51"/>
        <v>2436.35</v>
      </c>
      <c r="DC39" s="88">
        <f t="shared" si="52"/>
        <v>0</v>
      </c>
      <c r="DD39" s="88">
        <f t="shared" si="53"/>
        <v>57616</v>
      </c>
      <c r="AUV39" s="699">
        <f t="shared" si="65"/>
        <v>41826.25</v>
      </c>
      <c r="AUW39" s="699">
        <f t="shared" si="66"/>
        <v>32124.62</v>
      </c>
      <c r="AUX39" s="699">
        <f t="shared" si="67"/>
        <v>9701.6299999999992</v>
      </c>
      <c r="AUY39" s="699">
        <f t="shared" si="68"/>
        <v>883</v>
      </c>
      <c r="AUZ39" s="699">
        <f t="shared" si="204"/>
        <v>244.81</v>
      </c>
      <c r="AVA39" s="699">
        <f t="shared" si="204"/>
        <v>0.25</v>
      </c>
      <c r="AVB39" s="699">
        <f t="shared" si="70"/>
        <v>1993</v>
      </c>
      <c r="AVC39" s="699">
        <f t="shared" si="71"/>
        <v>104</v>
      </c>
      <c r="AVD39" s="699">
        <f t="shared" si="72"/>
        <v>1729</v>
      </c>
      <c r="AVE39" s="699">
        <f t="shared" si="73"/>
        <v>72</v>
      </c>
      <c r="AVF39" s="699">
        <f t="shared" si="74"/>
        <v>88</v>
      </c>
      <c r="AVG39" s="699">
        <f t="shared" si="75"/>
        <v>775</v>
      </c>
      <c r="AVH39" s="699">
        <f t="shared" si="76"/>
        <v>580</v>
      </c>
      <c r="AVI39" s="699">
        <f t="shared" si="77"/>
        <v>54</v>
      </c>
      <c r="AVJ39" s="699">
        <f t="shared" si="78"/>
        <v>77</v>
      </c>
      <c r="AVK39" s="699">
        <f t="shared" si="79"/>
        <v>8</v>
      </c>
      <c r="AVL39" s="699">
        <f t="shared" si="80"/>
        <v>105</v>
      </c>
      <c r="AVM39" s="699">
        <f t="shared" si="81"/>
        <v>10503.75</v>
      </c>
      <c r="AVN39" s="699">
        <f t="shared" si="82"/>
        <v>8067.4</v>
      </c>
      <c r="AVO39" s="699">
        <f t="shared" si="83"/>
        <v>2436.35</v>
      </c>
      <c r="AVP39" s="699">
        <f t="shared" si="84"/>
        <v>0</v>
      </c>
      <c r="AVQ39" s="699">
        <f t="shared" si="85"/>
        <v>57616</v>
      </c>
    </row>
    <row r="40" spans="1:108 1244:1265" ht="30" customHeight="1" x14ac:dyDescent="0.25">
      <c r="A40" s="643">
        <v>1</v>
      </c>
      <c r="B40" s="643">
        <v>9</v>
      </c>
      <c r="C40" s="664" t="s">
        <v>247</v>
      </c>
      <c r="D40" s="2"/>
      <c r="E40" s="101" t="s">
        <v>344</v>
      </c>
      <c r="F40" s="643" t="s">
        <v>31</v>
      </c>
      <c r="G40" s="643">
        <v>1</v>
      </c>
      <c r="H40" s="658" t="s">
        <v>10</v>
      </c>
      <c r="I40" s="643">
        <v>0</v>
      </c>
      <c r="J40" s="101" t="s">
        <v>357</v>
      </c>
      <c r="K40" s="643">
        <v>3</v>
      </c>
      <c r="L40" s="683" t="s">
        <v>349</v>
      </c>
      <c r="M40" s="11" t="s">
        <v>258</v>
      </c>
      <c r="N40" s="101" t="s">
        <v>387</v>
      </c>
      <c r="O40" s="643">
        <v>1</v>
      </c>
      <c r="P40" s="632">
        <v>95</v>
      </c>
      <c r="Q40" s="632">
        <v>95</v>
      </c>
      <c r="R40" s="632">
        <v>95</v>
      </c>
      <c r="S40" s="675">
        <f>SUMIF('Территориальный кк'!$A:$A,'2020'!$B40,'Территориальный кк'!D:D)</f>
        <v>3.258</v>
      </c>
      <c r="T40" s="676">
        <f>SUMIF('Территориальный кк'!$A:$A,'2020'!$B40,'Территориальный кк'!E:E)</f>
        <v>2.8919999999999999</v>
      </c>
      <c r="U40" s="33">
        <f>SUMIFS(Нормативы!G:G,Нормативы!$B:$B,$G40,Нормативы!$D:$D,'2020'!$I40,Нормативы!$F:$F,'2020'!$K40)*O40</f>
        <v>64190</v>
      </c>
      <c r="V40" s="33">
        <f t="shared" si="98"/>
        <v>49301.1</v>
      </c>
      <c r="W40" s="33">
        <f t="shared" si="99"/>
        <v>14888.9</v>
      </c>
      <c r="X40" s="33">
        <f>SUMIFS(Нормативы!J:J,Нормативы!$B:$B,$G40,Нормативы!$D:$D,'2020'!$I40,Нормативы!$F:$F,'2020'!$K40)</f>
        <v>8830</v>
      </c>
      <c r="Y40" s="33">
        <f>SUMIFS(Нормативы!K:K,Нормативы!$B:$B,$G40,Нормативы!$D:$D,'2020'!$I40,Нормативы!$F:$F,'2020'!$K40)</f>
        <v>1766</v>
      </c>
      <c r="Z40" s="33">
        <f>SUMIFS(Нормативы!L:L,Нормативы!$B:$B,$G40,Нормативы!$D:$D,'2020'!$I40,Нормативы!$F:$F,'2020'!$K40)</f>
        <v>8110</v>
      </c>
      <c r="AA40" s="33">
        <f t="shared" si="100"/>
        <v>19050</v>
      </c>
      <c r="AB40" s="33">
        <f>SUMIFS(Нормативы!N:N,Нормативы!$B:$B,$G40,Нормативы!$D:$D,'2020'!$I40,Нормативы!$F:$F,'2020'!$K40)*O40</f>
        <v>520</v>
      </c>
      <c r="AC40" s="33">
        <f>SUMIFS(Нормативы!O:O,Нормативы!$B:$B,$G40,Нормативы!$D:$D,'2020'!$I40,Нормативы!$F:$F,'2020'!$K40)</f>
        <v>17290</v>
      </c>
      <c r="AD40" s="33">
        <f>SUMIFS(Нормативы!P:P,Нормативы!$B:$B,$G40,Нормативы!$D:$D,'2020'!$I40,Нормативы!$F:$F,'2020'!$K40)*O40</f>
        <v>360</v>
      </c>
      <c r="AE40" s="33">
        <f>SUMIFS(Нормативы!Q:Q,Нормативы!$B:$B,$G40,Нормативы!$D:$D,'2020'!$I40,Нормативы!$F:$F,'2020'!$K40)</f>
        <v>880</v>
      </c>
      <c r="AF40" s="33">
        <f>SUMIFS(Нормативы!R:R,Нормативы!$B:$B,$G40,Нормативы!$D:$D,'2020'!$I40,Нормативы!$F:$F,'2020'!$K40)</f>
        <v>2680</v>
      </c>
      <c r="AG40" s="33">
        <f>SUMIFS(Нормативы!S:S,Нормативы!$B:$B,$G40,Нормативы!$D:$D,'2020'!$I40,Нормативы!$F:$F,'2020'!$K40)</f>
        <v>5800</v>
      </c>
      <c r="AH40" s="33">
        <f>SUMIFS(Нормативы!T:T,Нормативы!$B:$B,$G40,Нормативы!$D:$D,'2020'!$I40,Нормативы!$F:$F,'2020'!$K40)</f>
        <v>540</v>
      </c>
      <c r="AI40" s="33">
        <f>SUMIFS(Нормативы!U:U,Нормативы!$B:$B,$G40,Нормативы!$D:$D,'2020'!$I40,Нормативы!$F:$F,'2020'!$K40)</f>
        <v>770</v>
      </c>
      <c r="AJ40" s="33">
        <f>SUMIFS(Нормативы!V:V,Нормативы!$B:$B,$G40,Нормативы!$D:$D,'2020'!$I40,Нормативы!$F:$F,'2020'!$K40)</f>
        <v>80</v>
      </c>
      <c r="AK40" s="33">
        <f>SUMIFS(Нормативы!W:W,Нормативы!$B:$B,$G40,Нормативы!$D:$D,'2020'!$I40,Нормативы!$F:$F,'2020'!$K40)</f>
        <v>1050</v>
      </c>
      <c r="AL40" s="33">
        <f>SUMIFS(Нормативы!X:X,Нормативы!$B:$B,$G40,Нормативы!$D:$D,'2020'!$I40,Нормативы!$F:$F,'2020'!$K40)*O40</f>
        <v>16120</v>
      </c>
      <c r="AM40" s="33">
        <f t="shared" si="101"/>
        <v>12381</v>
      </c>
      <c r="AN40" s="33">
        <f t="shared" si="102"/>
        <v>3739</v>
      </c>
      <c r="AO40" s="33">
        <f>SUMIFS(Нормативы!AA:AA,Нормативы!$B:$B,$G40,Нормативы!$D:$D,'2020'!$I40,Нормативы!$F:$F,'2020'!$K40)</f>
        <v>3520</v>
      </c>
      <c r="AP40" s="141">
        <f t="shared" si="103"/>
        <v>130740</v>
      </c>
      <c r="AQ40" s="413">
        <f t="shared" si="104"/>
        <v>6098050</v>
      </c>
      <c r="AR40" s="33">
        <f t="shared" si="105"/>
        <v>4683602.2</v>
      </c>
      <c r="AS40" s="33">
        <f t="shared" si="106"/>
        <v>1414447.8</v>
      </c>
      <c r="AT40" s="34">
        <f t="shared" si="0"/>
        <v>838850</v>
      </c>
      <c r="AU40" s="34">
        <f t="shared" si="1"/>
        <v>167770</v>
      </c>
      <c r="AV40" s="34">
        <f t="shared" si="2"/>
        <v>770450</v>
      </c>
      <c r="AW40" s="34">
        <f t="shared" si="3"/>
        <v>1809750</v>
      </c>
      <c r="AX40" s="34">
        <f t="shared" si="4"/>
        <v>49400</v>
      </c>
      <c r="AY40" s="34">
        <f t="shared" si="5"/>
        <v>1642550</v>
      </c>
      <c r="AZ40" s="34">
        <f t="shared" si="6"/>
        <v>34200</v>
      </c>
      <c r="BA40" s="34">
        <f t="shared" si="7"/>
        <v>83600</v>
      </c>
      <c r="BB40" s="34">
        <f t="shared" si="107"/>
        <v>254600</v>
      </c>
      <c r="BC40" s="34">
        <f t="shared" si="8"/>
        <v>551000</v>
      </c>
      <c r="BD40" s="34">
        <f t="shared" si="9"/>
        <v>51300</v>
      </c>
      <c r="BE40" s="34">
        <f t="shared" si="10"/>
        <v>73150</v>
      </c>
      <c r="BF40" s="34">
        <f t="shared" si="11"/>
        <v>7600</v>
      </c>
      <c r="BG40" s="34">
        <f t="shared" si="12"/>
        <v>99750</v>
      </c>
      <c r="BH40" s="34">
        <f t="shared" si="13"/>
        <v>1531400</v>
      </c>
      <c r="BI40" s="33">
        <f t="shared" si="108"/>
        <v>1176190.5</v>
      </c>
      <c r="BJ40" s="33">
        <f t="shared" si="109"/>
        <v>355209.5</v>
      </c>
      <c r="BK40" s="34">
        <f t="shared" si="14"/>
        <v>334400</v>
      </c>
      <c r="BL40" s="426">
        <f t="shared" si="15"/>
        <v>12420300</v>
      </c>
      <c r="BM40" s="616">
        <f t="shared" si="110"/>
        <v>19867447</v>
      </c>
      <c r="BN40" s="33">
        <f t="shared" si="16"/>
        <v>15259175.9</v>
      </c>
      <c r="BO40" s="33">
        <f t="shared" si="17"/>
        <v>4608271.0999999996</v>
      </c>
      <c r="BP40" s="34">
        <f t="shared" si="111"/>
        <v>838850</v>
      </c>
      <c r="BQ40" s="34">
        <f t="shared" si="112"/>
        <v>167770</v>
      </c>
      <c r="BR40" s="34">
        <f t="shared" si="113"/>
        <v>770450</v>
      </c>
      <c r="BS40" s="34">
        <f t="shared" si="18"/>
        <v>1809750</v>
      </c>
      <c r="BT40" s="34">
        <f t="shared" si="19"/>
        <v>49400</v>
      </c>
      <c r="BU40" s="34">
        <f t="shared" si="20"/>
        <v>1642550</v>
      </c>
      <c r="BV40" s="34">
        <f t="shared" si="21"/>
        <v>34200</v>
      </c>
      <c r="BW40" s="34">
        <f t="shared" si="22"/>
        <v>83600</v>
      </c>
      <c r="BX40" s="34">
        <f t="shared" si="23"/>
        <v>736303</v>
      </c>
      <c r="BY40" s="34">
        <f t="shared" si="24"/>
        <v>551000</v>
      </c>
      <c r="BZ40" s="34">
        <f t="shared" si="25"/>
        <v>51300</v>
      </c>
      <c r="CA40" s="34">
        <f t="shared" si="26"/>
        <v>73150</v>
      </c>
      <c r="CB40" s="34">
        <f t="shared" si="27"/>
        <v>7600</v>
      </c>
      <c r="CC40" s="34">
        <f t="shared" si="28"/>
        <v>99750</v>
      </c>
      <c r="CD40" s="34">
        <f t="shared" si="29"/>
        <v>4989301</v>
      </c>
      <c r="CE40" s="33">
        <f t="shared" si="114"/>
        <v>3832028.4</v>
      </c>
      <c r="CF40" s="33">
        <f t="shared" si="115"/>
        <v>1157272.6000000001</v>
      </c>
      <c r="CG40" s="34">
        <f t="shared" si="30"/>
        <v>334400</v>
      </c>
      <c r="CH40" s="415">
        <f t="shared" si="31"/>
        <v>30129301</v>
      </c>
      <c r="CI40" s="88">
        <f t="shared" si="32"/>
        <v>209131.02110000001</v>
      </c>
      <c r="CJ40" s="90">
        <f t="shared" si="33"/>
        <v>160622.90419999999</v>
      </c>
      <c r="CK40" s="90">
        <f t="shared" si="34"/>
        <v>48508.116800000003</v>
      </c>
      <c r="CL40" s="88">
        <f t="shared" si="35"/>
        <v>8830</v>
      </c>
      <c r="CM40" s="88">
        <f t="shared" si="36"/>
        <v>1766</v>
      </c>
      <c r="CN40" s="88">
        <f t="shared" si="37"/>
        <v>8110</v>
      </c>
      <c r="CO40" s="88">
        <f t="shared" si="38"/>
        <v>19050</v>
      </c>
      <c r="CP40" s="88">
        <f t="shared" si="39"/>
        <v>520</v>
      </c>
      <c r="CQ40" s="88">
        <f t="shared" si="40"/>
        <v>17290</v>
      </c>
      <c r="CR40" s="88">
        <f t="shared" si="41"/>
        <v>360</v>
      </c>
      <c r="CS40" s="88">
        <f t="shared" si="42"/>
        <v>880</v>
      </c>
      <c r="CT40" s="88">
        <f t="shared" si="43"/>
        <v>7750.5578999999998</v>
      </c>
      <c r="CU40" s="88">
        <f t="shared" si="44"/>
        <v>5800</v>
      </c>
      <c r="CV40" s="88">
        <f t="shared" si="45"/>
        <v>540</v>
      </c>
      <c r="CW40" s="88">
        <f t="shared" si="46"/>
        <v>770</v>
      </c>
      <c r="CX40" s="88">
        <f t="shared" si="47"/>
        <v>80</v>
      </c>
      <c r="CY40" s="88">
        <f t="shared" si="48"/>
        <v>1050</v>
      </c>
      <c r="CZ40" s="88">
        <f t="shared" si="49"/>
        <v>52518.957900000001</v>
      </c>
      <c r="DA40" s="90">
        <f t="shared" si="50"/>
        <v>40337.141100000001</v>
      </c>
      <c r="DB40" s="90">
        <f t="shared" si="51"/>
        <v>12181.816800000001</v>
      </c>
      <c r="DC40" s="88">
        <f t="shared" si="52"/>
        <v>3520</v>
      </c>
      <c r="DD40" s="88">
        <f t="shared" si="53"/>
        <v>317150.5368</v>
      </c>
      <c r="AUV40" s="699">
        <f t="shared" si="65"/>
        <v>209131.02</v>
      </c>
      <c r="AUW40" s="699">
        <f t="shared" si="66"/>
        <v>160622.9</v>
      </c>
      <c r="AUX40" s="699">
        <f t="shared" si="67"/>
        <v>48508.12</v>
      </c>
      <c r="AUY40" s="699">
        <f t="shared" si="68"/>
        <v>8830</v>
      </c>
      <c r="AUZ40" s="699">
        <f t="shared" si="204"/>
        <v>58011.76</v>
      </c>
      <c r="AVA40" s="699">
        <f t="shared" si="204"/>
        <v>12</v>
      </c>
      <c r="AVB40" s="699">
        <f t="shared" si="70"/>
        <v>19050</v>
      </c>
      <c r="AVC40" s="699">
        <f t="shared" si="71"/>
        <v>520</v>
      </c>
      <c r="AVD40" s="699">
        <f t="shared" si="72"/>
        <v>17290</v>
      </c>
      <c r="AVE40" s="699">
        <f t="shared" si="73"/>
        <v>360</v>
      </c>
      <c r="AVF40" s="699">
        <f t="shared" si="74"/>
        <v>880</v>
      </c>
      <c r="AVG40" s="699">
        <f t="shared" si="75"/>
        <v>7750.56</v>
      </c>
      <c r="AVH40" s="699">
        <f t="shared" si="76"/>
        <v>5800</v>
      </c>
      <c r="AVI40" s="699">
        <f t="shared" si="77"/>
        <v>540</v>
      </c>
      <c r="AVJ40" s="699">
        <f t="shared" si="78"/>
        <v>770</v>
      </c>
      <c r="AVK40" s="699">
        <f t="shared" si="79"/>
        <v>80</v>
      </c>
      <c r="AVL40" s="699">
        <f t="shared" si="80"/>
        <v>1050</v>
      </c>
      <c r="AVM40" s="699">
        <f t="shared" si="81"/>
        <v>52518.96</v>
      </c>
      <c r="AVN40" s="699">
        <f t="shared" si="82"/>
        <v>40337.14</v>
      </c>
      <c r="AVO40" s="699">
        <f t="shared" si="83"/>
        <v>12181.82</v>
      </c>
      <c r="AVP40" s="699">
        <f t="shared" si="84"/>
        <v>3520</v>
      </c>
      <c r="AVQ40" s="699">
        <f t="shared" si="85"/>
        <v>317150.53999999998</v>
      </c>
    </row>
    <row r="41" spans="1:108 1244:1265" ht="30" customHeight="1" x14ac:dyDescent="0.25">
      <c r="A41" s="643">
        <v>1</v>
      </c>
      <c r="B41" s="643">
        <v>9</v>
      </c>
      <c r="C41" s="664" t="s">
        <v>247</v>
      </c>
      <c r="D41" s="2"/>
      <c r="E41" s="101" t="s">
        <v>344</v>
      </c>
      <c r="F41" s="643" t="s">
        <v>31</v>
      </c>
      <c r="G41" s="643">
        <v>1</v>
      </c>
      <c r="H41" s="658" t="s">
        <v>10</v>
      </c>
      <c r="I41" s="643">
        <v>0</v>
      </c>
      <c r="J41" s="101" t="s">
        <v>357</v>
      </c>
      <c r="K41" s="643">
        <v>3</v>
      </c>
      <c r="L41" s="683" t="s">
        <v>349</v>
      </c>
      <c r="M41" s="11" t="s">
        <v>259</v>
      </c>
      <c r="N41" s="101" t="s">
        <v>401</v>
      </c>
      <c r="O41" s="643">
        <v>2</v>
      </c>
      <c r="P41" s="632">
        <v>9</v>
      </c>
      <c r="Q41" s="632">
        <v>9</v>
      </c>
      <c r="R41" s="632">
        <v>9</v>
      </c>
      <c r="S41" s="675">
        <f>SUMIF('Территориальный кк'!$A:$A,'2020'!$B41,'Территориальный кк'!D:D)</f>
        <v>3.258</v>
      </c>
      <c r="T41" s="676">
        <f>SUMIF('Территориальный кк'!$A:$A,'2020'!$B41,'Территориальный кк'!E:E)</f>
        <v>2.8919999999999999</v>
      </c>
      <c r="U41" s="33">
        <f>SUMIFS(Нормативы!G:G,Нормативы!$B:$B,$G41,Нормативы!$D:$D,'2020'!$I41,Нормативы!$F:$F,'2020'!$K41)*O41</f>
        <v>128380</v>
      </c>
      <c r="V41" s="33">
        <f t="shared" si="98"/>
        <v>98602.2</v>
      </c>
      <c r="W41" s="33">
        <f t="shared" si="99"/>
        <v>29777.8</v>
      </c>
      <c r="X41" s="33">
        <f>SUMIFS(Нормативы!J:J,Нормативы!$B:$B,$G41,Нормативы!$D:$D,'2020'!$I41,Нормативы!$F:$F,'2020'!$K41)</f>
        <v>8830</v>
      </c>
      <c r="Y41" s="33">
        <f>SUMIFS(Нормативы!K:K,Нормативы!$B:$B,$G41,Нормативы!$D:$D,'2020'!$I41,Нормативы!$F:$F,'2020'!$K41)</f>
        <v>1766</v>
      </c>
      <c r="Z41" s="33">
        <f>SUMIFS(Нормативы!L:L,Нормативы!$B:$B,$G41,Нормативы!$D:$D,'2020'!$I41,Нормативы!$F:$F,'2020'!$K41)</f>
        <v>8110</v>
      </c>
      <c r="AA41" s="33">
        <f t="shared" si="100"/>
        <v>19930</v>
      </c>
      <c r="AB41" s="33">
        <f>SUMIFS(Нормативы!N:N,Нормативы!$B:$B,$G41,Нормативы!$D:$D,'2020'!$I41,Нормативы!$F:$F,'2020'!$K41)*O41</f>
        <v>1040</v>
      </c>
      <c r="AC41" s="33">
        <f>SUMIFS(Нормативы!O:O,Нормативы!$B:$B,$G41,Нормативы!$D:$D,'2020'!$I41,Нормативы!$F:$F,'2020'!$K41)</f>
        <v>17290</v>
      </c>
      <c r="AD41" s="33">
        <f>SUMIFS(Нормативы!P:P,Нормативы!$B:$B,$G41,Нормативы!$D:$D,'2020'!$I41,Нормативы!$F:$F,'2020'!$K41)*O41</f>
        <v>720</v>
      </c>
      <c r="AE41" s="33">
        <f>SUMIFS(Нормативы!Q:Q,Нормативы!$B:$B,$G41,Нормативы!$D:$D,'2020'!$I41,Нормативы!$F:$F,'2020'!$K41)</f>
        <v>880</v>
      </c>
      <c r="AF41" s="33">
        <f>SUMIFS(Нормативы!R:R,Нормативы!$B:$B,$G41,Нормативы!$D:$D,'2020'!$I41,Нормативы!$F:$F,'2020'!$K41)</f>
        <v>2680</v>
      </c>
      <c r="AG41" s="33">
        <f>SUMIFS(Нормативы!S:S,Нормативы!$B:$B,$G41,Нормативы!$D:$D,'2020'!$I41,Нормативы!$F:$F,'2020'!$K41)</f>
        <v>5800</v>
      </c>
      <c r="AH41" s="33">
        <f>SUMIFS(Нормативы!T:T,Нормативы!$B:$B,$G41,Нормативы!$D:$D,'2020'!$I41,Нормативы!$F:$F,'2020'!$K41)</f>
        <v>540</v>
      </c>
      <c r="AI41" s="33">
        <f>SUMIFS(Нормативы!U:U,Нормативы!$B:$B,$G41,Нормативы!$D:$D,'2020'!$I41,Нормативы!$F:$F,'2020'!$K41)</f>
        <v>770</v>
      </c>
      <c r="AJ41" s="33">
        <f>SUMIFS(Нормативы!V:V,Нормативы!$B:$B,$G41,Нормативы!$D:$D,'2020'!$I41,Нормативы!$F:$F,'2020'!$K41)</f>
        <v>80</v>
      </c>
      <c r="AK41" s="33">
        <f>SUMIFS(Нормативы!W:W,Нормативы!$B:$B,$G41,Нормативы!$D:$D,'2020'!$I41,Нормативы!$F:$F,'2020'!$K41)</f>
        <v>1050</v>
      </c>
      <c r="AL41" s="33">
        <f>SUMIFS(Нормативы!X:X,Нормативы!$B:$B,$G41,Нормативы!$D:$D,'2020'!$I41,Нормативы!$F:$F,'2020'!$K41)*O41</f>
        <v>32240</v>
      </c>
      <c r="AM41" s="33">
        <f t="shared" si="101"/>
        <v>24761.9</v>
      </c>
      <c r="AN41" s="33">
        <f t="shared" si="102"/>
        <v>7478.1</v>
      </c>
      <c r="AO41" s="33">
        <f>SUMIFS(Нормативы!AA:AA,Нормативы!$B:$B,$G41,Нормативы!$D:$D,'2020'!$I41,Нормативы!$F:$F,'2020'!$K41)</f>
        <v>3520</v>
      </c>
      <c r="AP41" s="141">
        <f t="shared" si="103"/>
        <v>211930</v>
      </c>
      <c r="AQ41" s="413">
        <f t="shared" si="104"/>
        <v>1155420</v>
      </c>
      <c r="AR41" s="33">
        <f t="shared" si="105"/>
        <v>887419.4</v>
      </c>
      <c r="AS41" s="33">
        <f t="shared" si="106"/>
        <v>268000.59999999998</v>
      </c>
      <c r="AT41" s="34">
        <f t="shared" si="0"/>
        <v>79470</v>
      </c>
      <c r="AU41" s="34">
        <f t="shared" si="1"/>
        <v>15894</v>
      </c>
      <c r="AV41" s="34">
        <f t="shared" si="2"/>
        <v>72990</v>
      </c>
      <c r="AW41" s="34">
        <f t="shared" si="3"/>
        <v>179370</v>
      </c>
      <c r="AX41" s="34">
        <f t="shared" si="4"/>
        <v>9360</v>
      </c>
      <c r="AY41" s="34">
        <f t="shared" si="5"/>
        <v>155610</v>
      </c>
      <c r="AZ41" s="34">
        <f t="shared" si="6"/>
        <v>6480</v>
      </c>
      <c r="BA41" s="34">
        <f t="shared" si="7"/>
        <v>7920</v>
      </c>
      <c r="BB41" s="34">
        <f t="shared" si="107"/>
        <v>24120</v>
      </c>
      <c r="BC41" s="34">
        <f t="shared" si="8"/>
        <v>52200</v>
      </c>
      <c r="BD41" s="34">
        <f t="shared" si="9"/>
        <v>4860</v>
      </c>
      <c r="BE41" s="34">
        <f t="shared" si="10"/>
        <v>6930</v>
      </c>
      <c r="BF41" s="34">
        <f t="shared" si="11"/>
        <v>720</v>
      </c>
      <c r="BG41" s="34">
        <f t="shared" si="12"/>
        <v>9450</v>
      </c>
      <c r="BH41" s="34">
        <f t="shared" si="13"/>
        <v>290160</v>
      </c>
      <c r="BI41" s="33">
        <f t="shared" si="108"/>
        <v>222857.1</v>
      </c>
      <c r="BJ41" s="33">
        <f t="shared" si="109"/>
        <v>67302.899999999994</v>
      </c>
      <c r="BK41" s="34">
        <f t="shared" si="14"/>
        <v>31680</v>
      </c>
      <c r="BL41" s="426">
        <f t="shared" si="15"/>
        <v>1907370</v>
      </c>
      <c r="BM41" s="616">
        <f t="shared" si="110"/>
        <v>3764358</v>
      </c>
      <c r="BN41" s="33">
        <f t="shared" si="16"/>
        <v>2891212</v>
      </c>
      <c r="BO41" s="33">
        <f t="shared" si="17"/>
        <v>873146</v>
      </c>
      <c r="BP41" s="34">
        <f t="shared" si="111"/>
        <v>79470</v>
      </c>
      <c r="BQ41" s="34">
        <f t="shared" si="112"/>
        <v>15894</v>
      </c>
      <c r="BR41" s="34">
        <f t="shared" si="113"/>
        <v>72990</v>
      </c>
      <c r="BS41" s="34">
        <f t="shared" si="18"/>
        <v>179370</v>
      </c>
      <c r="BT41" s="34">
        <f t="shared" si="19"/>
        <v>9360</v>
      </c>
      <c r="BU41" s="34">
        <f t="shared" si="20"/>
        <v>155610</v>
      </c>
      <c r="BV41" s="34">
        <f t="shared" si="21"/>
        <v>6480</v>
      </c>
      <c r="BW41" s="34">
        <f t="shared" si="22"/>
        <v>7920</v>
      </c>
      <c r="BX41" s="34">
        <f t="shared" si="23"/>
        <v>69755</v>
      </c>
      <c r="BY41" s="34">
        <f t="shared" si="24"/>
        <v>52200</v>
      </c>
      <c r="BZ41" s="34">
        <f t="shared" si="25"/>
        <v>4860</v>
      </c>
      <c r="CA41" s="34">
        <f t="shared" si="26"/>
        <v>6930</v>
      </c>
      <c r="CB41" s="34">
        <f t="shared" si="27"/>
        <v>720</v>
      </c>
      <c r="CC41" s="34">
        <f t="shared" si="28"/>
        <v>9450</v>
      </c>
      <c r="CD41" s="34">
        <f t="shared" si="29"/>
        <v>945341</v>
      </c>
      <c r="CE41" s="33">
        <f t="shared" si="114"/>
        <v>726068.4</v>
      </c>
      <c r="CF41" s="33">
        <f t="shared" si="115"/>
        <v>219272.6</v>
      </c>
      <c r="CG41" s="34">
        <f t="shared" si="30"/>
        <v>31680</v>
      </c>
      <c r="CH41" s="415">
        <f t="shared" si="31"/>
        <v>5217124</v>
      </c>
      <c r="CI41" s="88">
        <f t="shared" si="32"/>
        <v>418262</v>
      </c>
      <c r="CJ41" s="90">
        <f t="shared" si="33"/>
        <v>321245.77779999998</v>
      </c>
      <c r="CK41" s="90">
        <f t="shared" si="34"/>
        <v>97016.222200000004</v>
      </c>
      <c r="CL41" s="88">
        <f t="shared" si="35"/>
        <v>8830</v>
      </c>
      <c r="CM41" s="88">
        <f t="shared" si="36"/>
        <v>1766</v>
      </c>
      <c r="CN41" s="88">
        <f t="shared" si="37"/>
        <v>8110</v>
      </c>
      <c r="CO41" s="88">
        <f t="shared" si="38"/>
        <v>19930</v>
      </c>
      <c r="CP41" s="88">
        <f t="shared" si="39"/>
        <v>1040</v>
      </c>
      <c r="CQ41" s="88">
        <f t="shared" si="40"/>
        <v>17290</v>
      </c>
      <c r="CR41" s="88">
        <f t="shared" si="41"/>
        <v>720</v>
      </c>
      <c r="CS41" s="88">
        <f t="shared" si="42"/>
        <v>880</v>
      </c>
      <c r="CT41" s="88">
        <f t="shared" si="43"/>
        <v>7750.5555999999997</v>
      </c>
      <c r="CU41" s="88">
        <f t="shared" si="44"/>
        <v>5800</v>
      </c>
      <c r="CV41" s="88">
        <f t="shared" si="45"/>
        <v>540</v>
      </c>
      <c r="CW41" s="88">
        <f t="shared" si="46"/>
        <v>770</v>
      </c>
      <c r="CX41" s="88">
        <f t="shared" si="47"/>
        <v>80</v>
      </c>
      <c r="CY41" s="88">
        <f t="shared" si="48"/>
        <v>1050</v>
      </c>
      <c r="CZ41" s="88">
        <f t="shared" si="49"/>
        <v>105037.88890000001</v>
      </c>
      <c r="DA41" s="90">
        <f t="shared" si="50"/>
        <v>80674.266699999993</v>
      </c>
      <c r="DB41" s="90">
        <f t="shared" si="51"/>
        <v>24363.622200000002</v>
      </c>
      <c r="DC41" s="88">
        <f t="shared" si="52"/>
        <v>3520</v>
      </c>
      <c r="DD41" s="88">
        <f t="shared" si="53"/>
        <v>579680.44440000004</v>
      </c>
      <c r="AUV41" s="699">
        <f t="shared" si="65"/>
        <v>418262</v>
      </c>
      <c r="AUW41" s="699">
        <f t="shared" si="66"/>
        <v>321245.78000000003</v>
      </c>
      <c r="AUX41" s="699">
        <f t="shared" si="67"/>
        <v>97016.22</v>
      </c>
      <c r="AUY41" s="699">
        <f t="shared" si="68"/>
        <v>8830</v>
      </c>
      <c r="AUZ41" s="699">
        <f t="shared" si="204"/>
        <v>5495.85</v>
      </c>
      <c r="AVA41" s="699">
        <f t="shared" si="204"/>
        <v>0.56999999999999995</v>
      </c>
      <c r="AVB41" s="699">
        <f t="shared" si="70"/>
        <v>19930</v>
      </c>
      <c r="AVC41" s="699">
        <f t="shared" si="71"/>
        <v>1040</v>
      </c>
      <c r="AVD41" s="699">
        <f t="shared" si="72"/>
        <v>17290</v>
      </c>
      <c r="AVE41" s="699">
        <f t="shared" si="73"/>
        <v>720</v>
      </c>
      <c r="AVF41" s="699">
        <f t="shared" si="74"/>
        <v>880</v>
      </c>
      <c r="AVG41" s="699">
        <f t="shared" si="75"/>
        <v>7750.56</v>
      </c>
      <c r="AVH41" s="699">
        <f t="shared" si="76"/>
        <v>5800</v>
      </c>
      <c r="AVI41" s="699">
        <f t="shared" si="77"/>
        <v>540</v>
      </c>
      <c r="AVJ41" s="699">
        <f t="shared" si="78"/>
        <v>770</v>
      </c>
      <c r="AVK41" s="699">
        <f t="shared" si="79"/>
        <v>80</v>
      </c>
      <c r="AVL41" s="699">
        <f t="shared" si="80"/>
        <v>1050</v>
      </c>
      <c r="AVM41" s="699">
        <f t="shared" si="81"/>
        <v>105037.89</v>
      </c>
      <c r="AVN41" s="699">
        <f t="shared" si="82"/>
        <v>80674.259999999995</v>
      </c>
      <c r="AVO41" s="699">
        <f t="shared" si="83"/>
        <v>24363.63</v>
      </c>
      <c r="AVP41" s="699">
        <f t="shared" si="84"/>
        <v>3520</v>
      </c>
      <c r="AVQ41" s="699">
        <f t="shared" si="85"/>
        <v>579680.43999999994</v>
      </c>
    </row>
    <row r="42" spans="1:108 1244:1265" ht="30" customHeight="1" x14ac:dyDescent="0.25">
      <c r="A42" s="643">
        <v>1</v>
      </c>
      <c r="B42" s="643">
        <v>9</v>
      </c>
      <c r="C42" s="664" t="s">
        <v>247</v>
      </c>
      <c r="D42" s="2"/>
      <c r="E42" s="101" t="s">
        <v>344</v>
      </c>
      <c r="F42" s="643" t="s">
        <v>31</v>
      </c>
      <c r="G42" s="643">
        <v>1</v>
      </c>
      <c r="H42" s="658" t="s">
        <v>8</v>
      </c>
      <c r="I42" s="643">
        <v>3</v>
      </c>
      <c r="J42" s="101" t="s">
        <v>357</v>
      </c>
      <c r="K42" s="643">
        <v>3</v>
      </c>
      <c r="L42" s="683" t="s">
        <v>349</v>
      </c>
      <c r="M42" s="11" t="s">
        <v>260</v>
      </c>
      <c r="N42" s="101" t="s">
        <v>387</v>
      </c>
      <c r="O42" s="643">
        <v>1</v>
      </c>
      <c r="P42" s="632">
        <v>64</v>
      </c>
      <c r="Q42" s="632">
        <v>64</v>
      </c>
      <c r="R42" s="632">
        <v>64</v>
      </c>
      <c r="S42" s="675">
        <f>SUMIF('Территориальный кк'!$A:$A,'2020'!$B42,'Территориальный кк'!D:D)</f>
        <v>3.258</v>
      </c>
      <c r="T42" s="676">
        <f>SUMIF('Территориальный кк'!$A:$A,'2020'!$B42,'Территориальный кк'!E:E)</f>
        <v>2.8919999999999999</v>
      </c>
      <c r="U42" s="33">
        <f>SUMIFS(Нормативы!G:G,Нормативы!$B:$B,$G42,Нормативы!$D:$D,'2020'!$I42,Нормативы!$F:$F,'2020'!$K42)*O42</f>
        <v>6419</v>
      </c>
      <c r="V42" s="33">
        <f t="shared" si="98"/>
        <v>4930.1000000000004</v>
      </c>
      <c r="W42" s="33">
        <f t="shared" si="99"/>
        <v>1488.9</v>
      </c>
      <c r="X42" s="33">
        <f>SUMIFS(Нормативы!J:J,Нормативы!$B:$B,$G42,Нормативы!$D:$D,'2020'!$I42,Нормативы!$F:$F,'2020'!$K42)</f>
        <v>883</v>
      </c>
      <c r="Y42" s="33">
        <f>SUMIFS(Нормативы!K:K,Нормативы!$B:$B,$G42,Нормативы!$D:$D,'2020'!$I42,Нормативы!$F:$F,'2020'!$K42)</f>
        <v>177</v>
      </c>
      <c r="Z42" s="33">
        <f>SUMIFS(Нормативы!L:L,Нормативы!$B:$B,$G42,Нормативы!$D:$D,'2020'!$I42,Нормативы!$F:$F,'2020'!$K42)</f>
        <v>811</v>
      </c>
      <c r="AA42" s="33">
        <f t="shared" si="100"/>
        <v>1905</v>
      </c>
      <c r="AB42" s="33">
        <f>SUMIFS(Нормативы!N:N,Нормативы!$B:$B,$G42,Нормативы!$D:$D,'2020'!$I42,Нормативы!$F:$F,'2020'!$K42)*O42</f>
        <v>52</v>
      </c>
      <c r="AC42" s="33">
        <f>SUMIFS(Нормативы!O:O,Нормативы!$B:$B,$G42,Нормативы!$D:$D,'2020'!$I42,Нормативы!$F:$F,'2020'!$K42)</f>
        <v>1729</v>
      </c>
      <c r="AD42" s="33">
        <f>SUMIFS(Нормативы!P:P,Нормативы!$B:$B,$G42,Нормативы!$D:$D,'2020'!$I42,Нормативы!$F:$F,'2020'!$K42)*O42</f>
        <v>36</v>
      </c>
      <c r="AE42" s="33">
        <f>SUMIFS(Нормативы!Q:Q,Нормативы!$B:$B,$G42,Нормативы!$D:$D,'2020'!$I42,Нормативы!$F:$F,'2020'!$K42)</f>
        <v>88</v>
      </c>
      <c r="AF42" s="33">
        <f>SUMIFS(Нормативы!R:R,Нормативы!$B:$B,$G42,Нормативы!$D:$D,'2020'!$I42,Нормативы!$F:$F,'2020'!$K42)</f>
        <v>268</v>
      </c>
      <c r="AG42" s="33">
        <f>SUMIFS(Нормативы!S:S,Нормативы!$B:$B,$G42,Нормативы!$D:$D,'2020'!$I42,Нормативы!$F:$F,'2020'!$K42)</f>
        <v>580</v>
      </c>
      <c r="AH42" s="33">
        <f>SUMIFS(Нормативы!T:T,Нормативы!$B:$B,$G42,Нормативы!$D:$D,'2020'!$I42,Нормативы!$F:$F,'2020'!$K42)</f>
        <v>54</v>
      </c>
      <c r="AI42" s="33">
        <f>SUMIFS(Нормативы!U:U,Нормативы!$B:$B,$G42,Нормативы!$D:$D,'2020'!$I42,Нормативы!$F:$F,'2020'!$K42)</f>
        <v>77</v>
      </c>
      <c r="AJ42" s="33">
        <f>SUMIFS(Нормативы!V:V,Нормативы!$B:$B,$G42,Нормативы!$D:$D,'2020'!$I42,Нормативы!$F:$F,'2020'!$K42)</f>
        <v>8</v>
      </c>
      <c r="AK42" s="33">
        <f>SUMIFS(Нормативы!W:W,Нормативы!$B:$B,$G42,Нормативы!$D:$D,'2020'!$I42,Нормативы!$F:$F,'2020'!$K42)</f>
        <v>105</v>
      </c>
      <c r="AL42" s="33">
        <f>SUMIFS(Нормативы!X:X,Нормативы!$B:$B,$G42,Нормативы!$D:$D,'2020'!$I42,Нормативы!$F:$F,'2020'!$K42)*O42</f>
        <v>1612</v>
      </c>
      <c r="AM42" s="33">
        <f t="shared" si="101"/>
        <v>1238.0999999999999</v>
      </c>
      <c r="AN42" s="33">
        <f t="shared" si="102"/>
        <v>373.9</v>
      </c>
      <c r="AO42" s="33">
        <f>SUMIFS(Нормативы!AA:AA,Нормативы!$B:$B,$G42,Нормативы!$D:$D,'2020'!$I42,Нормативы!$F:$F,'2020'!$K42)</f>
        <v>0</v>
      </c>
      <c r="AP42" s="141">
        <f t="shared" si="103"/>
        <v>12722</v>
      </c>
      <c r="AQ42" s="413">
        <f t="shared" si="104"/>
        <v>410816</v>
      </c>
      <c r="AR42" s="33">
        <f t="shared" si="105"/>
        <v>315526.90000000002</v>
      </c>
      <c r="AS42" s="33">
        <f t="shared" si="106"/>
        <v>95289.1</v>
      </c>
      <c r="AT42" s="34">
        <f t="shared" si="0"/>
        <v>56512</v>
      </c>
      <c r="AU42" s="34">
        <f t="shared" si="1"/>
        <v>11328</v>
      </c>
      <c r="AV42" s="34">
        <f t="shared" si="2"/>
        <v>51904</v>
      </c>
      <c r="AW42" s="34">
        <f t="shared" si="3"/>
        <v>121920</v>
      </c>
      <c r="AX42" s="34">
        <f t="shared" si="4"/>
        <v>3328</v>
      </c>
      <c r="AY42" s="34">
        <f t="shared" si="5"/>
        <v>110656</v>
      </c>
      <c r="AZ42" s="34">
        <f t="shared" si="6"/>
        <v>2304</v>
      </c>
      <c r="BA42" s="34">
        <f t="shared" si="7"/>
        <v>5632</v>
      </c>
      <c r="BB42" s="34">
        <f t="shared" si="107"/>
        <v>17152</v>
      </c>
      <c r="BC42" s="34">
        <f t="shared" si="8"/>
        <v>37120</v>
      </c>
      <c r="BD42" s="34">
        <f t="shared" si="9"/>
        <v>3456</v>
      </c>
      <c r="BE42" s="34">
        <f t="shared" si="10"/>
        <v>4928</v>
      </c>
      <c r="BF42" s="34">
        <f t="shared" si="11"/>
        <v>512</v>
      </c>
      <c r="BG42" s="34">
        <f t="shared" si="12"/>
        <v>6720</v>
      </c>
      <c r="BH42" s="34">
        <f t="shared" si="13"/>
        <v>103168</v>
      </c>
      <c r="BI42" s="33">
        <f t="shared" si="108"/>
        <v>79238.100000000006</v>
      </c>
      <c r="BJ42" s="33">
        <f t="shared" si="109"/>
        <v>23929.9</v>
      </c>
      <c r="BK42" s="34">
        <f t="shared" si="14"/>
        <v>0</v>
      </c>
      <c r="BL42" s="426">
        <f t="shared" si="15"/>
        <v>814208</v>
      </c>
      <c r="BM42" s="616">
        <f t="shared" si="110"/>
        <v>1338439</v>
      </c>
      <c r="BN42" s="33">
        <f t="shared" si="16"/>
        <v>1027986.9</v>
      </c>
      <c r="BO42" s="33">
        <f t="shared" si="17"/>
        <v>310452.09999999998</v>
      </c>
      <c r="BP42" s="34">
        <f t="shared" si="111"/>
        <v>56512</v>
      </c>
      <c r="BQ42" s="34">
        <f t="shared" si="112"/>
        <v>11328</v>
      </c>
      <c r="BR42" s="34">
        <f t="shared" si="113"/>
        <v>51904</v>
      </c>
      <c r="BS42" s="34">
        <f t="shared" si="18"/>
        <v>121920</v>
      </c>
      <c r="BT42" s="34">
        <f t="shared" si="19"/>
        <v>3328</v>
      </c>
      <c r="BU42" s="34">
        <f t="shared" si="20"/>
        <v>110656</v>
      </c>
      <c r="BV42" s="34">
        <f t="shared" si="21"/>
        <v>2304</v>
      </c>
      <c r="BW42" s="34">
        <f t="shared" si="22"/>
        <v>5632</v>
      </c>
      <c r="BX42" s="34">
        <f t="shared" si="23"/>
        <v>49604</v>
      </c>
      <c r="BY42" s="34">
        <f t="shared" si="24"/>
        <v>37120</v>
      </c>
      <c r="BZ42" s="34">
        <f t="shared" si="25"/>
        <v>3456</v>
      </c>
      <c r="CA42" s="34">
        <f t="shared" si="26"/>
        <v>4928</v>
      </c>
      <c r="CB42" s="34">
        <f t="shared" si="27"/>
        <v>512</v>
      </c>
      <c r="CC42" s="34">
        <f t="shared" si="28"/>
        <v>6720</v>
      </c>
      <c r="CD42" s="34">
        <f t="shared" si="29"/>
        <v>336121</v>
      </c>
      <c r="CE42" s="33">
        <f t="shared" si="114"/>
        <v>258157.5</v>
      </c>
      <c r="CF42" s="33">
        <f t="shared" si="115"/>
        <v>77963.5</v>
      </c>
      <c r="CG42" s="34">
        <f t="shared" si="30"/>
        <v>0</v>
      </c>
      <c r="CH42" s="415">
        <f t="shared" si="31"/>
        <v>2007236</v>
      </c>
      <c r="CI42" s="88">
        <f t="shared" si="32"/>
        <v>20913.109400000001</v>
      </c>
      <c r="CJ42" s="90">
        <f t="shared" si="33"/>
        <v>16062.2953</v>
      </c>
      <c r="CK42" s="90">
        <f t="shared" si="34"/>
        <v>4850.8140999999996</v>
      </c>
      <c r="CL42" s="88">
        <f t="shared" si="35"/>
        <v>883</v>
      </c>
      <c r="CM42" s="88">
        <f t="shared" si="36"/>
        <v>177</v>
      </c>
      <c r="CN42" s="88">
        <f t="shared" si="37"/>
        <v>811</v>
      </c>
      <c r="CO42" s="88">
        <f t="shared" si="38"/>
        <v>1905</v>
      </c>
      <c r="CP42" s="88">
        <f t="shared" si="39"/>
        <v>52</v>
      </c>
      <c r="CQ42" s="88">
        <f t="shared" si="40"/>
        <v>1729</v>
      </c>
      <c r="CR42" s="88">
        <f t="shared" si="41"/>
        <v>36</v>
      </c>
      <c r="CS42" s="88">
        <f t="shared" si="42"/>
        <v>88</v>
      </c>
      <c r="CT42" s="88">
        <f t="shared" si="43"/>
        <v>775.0625</v>
      </c>
      <c r="CU42" s="88">
        <f t="shared" si="44"/>
        <v>580</v>
      </c>
      <c r="CV42" s="88">
        <f t="shared" si="45"/>
        <v>54</v>
      </c>
      <c r="CW42" s="88">
        <f t="shared" si="46"/>
        <v>77</v>
      </c>
      <c r="CX42" s="88">
        <f t="shared" si="47"/>
        <v>8</v>
      </c>
      <c r="CY42" s="88">
        <f t="shared" si="48"/>
        <v>105</v>
      </c>
      <c r="CZ42" s="88">
        <f t="shared" si="49"/>
        <v>5251.8905999999997</v>
      </c>
      <c r="DA42" s="90">
        <f t="shared" si="50"/>
        <v>4033.7109</v>
      </c>
      <c r="DB42" s="90">
        <f t="shared" si="51"/>
        <v>1218.1796999999999</v>
      </c>
      <c r="DC42" s="88">
        <f t="shared" si="52"/>
        <v>0</v>
      </c>
      <c r="DD42" s="88">
        <f t="shared" si="53"/>
        <v>31363.0625</v>
      </c>
      <c r="AUV42" s="699">
        <f t="shared" si="65"/>
        <v>20913.11</v>
      </c>
      <c r="AUW42" s="699">
        <f t="shared" si="66"/>
        <v>16062.3</v>
      </c>
      <c r="AUX42" s="699">
        <f t="shared" si="67"/>
        <v>4850.8100000000004</v>
      </c>
      <c r="AUY42" s="699">
        <f t="shared" si="68"/>
        <v>883</v>
      </c>
      <c r="AUZ42" s="699">
        <f t="shared" si="204"/>
        <v>3917.01</v>
      </c>
      <c r="AVA42" s="699">
        <f t="shared" si="204"/>
        <v>8.09</v>
      </c>
      <c r="AVB42" s="699">
        <f t="shared" si="70"/>
        <v>1905</v>
      </c>
      <c r="AVC42" s="699">
        <f t="shared" si="71"/>
        <v>52</v>
      </c>
      <c r="AVD42" s="699">
        <f t="shared" si="72"/>
        <v>1729</v>
      </c>
      <c r="AVE42" s="699">
        <f t="shared" si="73"/>
        <v>36</v>
      </c>
      <c r="AVF42" s="699">
        <f t="shared" si="74"/>
        <v>88</v>
      </c>
      <c r="AVG42" s="699">
        <f t="shared" si="75"/>
        <v>775.06</v>
      </c>
      <c r="AVH42" s="699">
        <f t="shared" si="76"/>
        <v>580</v>
      </c>
      <c r="AVI42" s="699">
        <f t="shared" si="77"/>
        <v>54</v>
      </c>
      <c r="AVJ42" s="699">
        <f t="shared" si="78"/>
        <v>77</v>
      </c>
      <c r="AVK42" s="699">
        <f t="shared" si="79"/>
        <v>8</v>
      </c>
      <c r="AVL42" s="699">
        <f t="shared" si="80"/>
        <v>105</v>
      </c>
      <c r="AVM42" s="699">
        <f t="shared" si="81"/>
        <v>5251.89</v>
      </c>
      <c r="AVN42" s="699">
        <f t="shared" si="82"/>
        <v>4033.71</v>
      </c>
      <c r="AVO42" s="699">
        <f t="shared" si="83"/>
        <v>1218.18</v>
      </c>
      <c r="AVP42" s="699">
        <f t="shared" si="84"/>
        <v>0</v>
      </c>
      <c r="AVQ42" s="699">
        <f t="shared" si="85"/>
        <v>31363.06</v>
      </c>
    </row>
    <row r="43" spans="1:108 1244:1265" ht="30" customHeight="1" x14ac:dyDescent="0.25">
      <c r="A43" s="643">
        <v>1</v>
      </c>
      <c r="B43" s="643">
        <v>9</v>
      </c>
      <c r="C43" s="664" t="s">
        <v>247</v>
      </c>
      <c r="D43" s="2"/>
      <c r="E43" s="101" t="s">
        <v>344</v>
      </c>
      <c r="F43" s="643" t="s">
        <v>31</v>
      </c>
      <c r="G43" s="643">
        <v>1</v>
      </c>
      <c r="H43" s="658" t="s">
        <v>8</v>
      </c>
      <c r="I43" s="643">
        <v>3</v>
      </c>
      <c r="J43" s="101" t="s">
        <v>357</v>
      </c>
      <c r="K43" s="643">
        <v>3</v>
      </c>
      <c r="L43" s="683" t="s">
        <v>349</v>
      </c>
      <c r="M43" s="11" t="s">
        <v>261</v>
      </c>
      <c r="N43" s="101" t="s">
        <v>401</v>
      </c>
      <c r="O43" s="643">
        <v>2</v>
      </c>
      <c r="P43" s="632">
        <v>19</v>
      </c>
      <c r="Q43" s="632">
        <v>19</v>
      </c>
      <c r="R43" s="632">
        <v>19</v>
      </c>
      <c r="S43" s="675">
        <f>SUMIF('Территориальный кк'!$A:$A,'2020'!$B43,'Территориальный кк'!D:D)</f>
        <v>3.258</v>
      </c>
      <c r="T43" s="676">
        <f>SUMIF('Территориальный кк'!$A:$A,'2020'!$B43,'Территориальный кк'!E:E)</f>
        <v>2.8919999999999999</v>
      </c>
      <c r="U43" s="33">
        <f>SUMIFS(Нормативы!G:G,Нормативы!$B:$B,$G43,Нормативы!$D:$D,'2020'!$I43,Нормативы!$F:$F,'2020'!$K43)*O43</f>
        <v>12838</v>
      </c>
      <c r="V43" s="33">
        <f t="shared" si="98"/>
        <v>9860.2000000000007</v>
      </c>
      <c r="W43" s="33">
        <f t="shared" si="99"/>
        <v>2977.8</v>
      </c>
      <c r="X43" s="33">
        <f>SUMIFS(Нормативы!J:J,Нормативы!$B:$B,$G43,Нормативы!$D:$D,'2020'!$I43,Нормативы!$F:$F,'2020'!$K43)</f>
        <v>883</v>
      </c>
      <c r="Y43" s="33">
        <f>SUMIFS(Нормативы!K:K,Нормативы!$B:$B,$G43,Нормативы!$D:$D,'2020'!$I43,Нормативы!$F:$F,'2020'!$K43)</f>
        <v>177</v>
      </c>
      <c r="Z43" s="33">
        <f>SUMIFS(Нормативы!L:L,Нормативы!$B:$B,$G43,Нормативы!$D:$D,'2020'!$I43,Нормативы!$F:$F,'2020'!$K43)</f>
        <v>811</v>
      </c>
      <c r="AA43" s="33">
        <f t="shared" si="100"/>
        <v>1993</v>
      </c>
      <c r="AB43" s="33">
        <f>SUMIFS(Нормативы!N:N,Нормативы!$B:$B,$G43,Нормативы!$D:$D,'2020'!$I43,Нормативы!$F:$F,'2020'!$K43)*O43</f>
        <v>104</v>
      </c>
      <c r="AC43" s="33">
        <f>SUMIFS(Нормативы!O:O,Нормативы!$B:$B,$G43,Нормативы!$D:$D,'2020'!$I43,Нормативы!$F:$F,'2020'!$K43)</f>
        <v>1729</v>
      </c>
      <c r="AD43" s="33">
        <f>SUMIFS(Нормативы!P:P,Нормативы!$B:$B,$G43,Нормативы!$D:$D,'2020'!$I43,Нормативы!$F:$F,'2020'!$K43)*O43</f>
        <v>72</v>
      </c>
      <c r="AE43" s="33">
        <f>SUMIFS(Нормативы!Q:Q,Нормативы!$B:$B,$G43,Нормативы!$D:$D,'2020'!$I43,Нормативы!$F:$F,'2020'!$K43)</f>
        <v>88</v>
      </c>
      <c r="AF43" s="33">
        <f>SUMIFS(Нормативы!R:R,Нормативы!$B:$B,$G43,Нормативы!$D:$D,'2020'!$I43,Нормативы!$F:$F,'2020'!$K43)</f>
        <v>268</v>
      </c>
      <c r="AG43" s="33">
        <f>SUMIFS(Нормативы!S:S,Нормативы!$B:$B,$G43,Нормативы!$D:$D,'2020'!$I43,Нормативы!$F:$F,'2020'!$K43)</f>
        <v>580</v>
      </c>
      <c r="AH43" s="33">
        <f>SUMIFS(Нормативы!T:T,Нормативы!$B:$B,$G43,Нормативы!$D:$D,'2020'!$I43,Нормативы!$F:$F,'2020'!$K43)</f>
        <v>54</v>
      </c>
      <c r="AI43" s="33">
        <f>SUMIFS(Нормативы!U:U,Нормативы!$B:$B,$G43,Нормативы!$D:$D,'2020'!$I43,Нормативы!$F:$F,'2020'!$K43)</f>
        <v>77</v>
      </c>
      <c r="AJ43" s="33">
        <f>SUMIFS(Нормативы!V:V,Нормативы!$B:$B,$G43,Нормативы!$D:$D,'2020'!$I43,Нормативы!$F:$F,'2020'!$K43)</f>
        <v>8</v>
      </c>
      <c r="AK43" s="33">
        <f>SUMIFS(Нормативы!W:W,Нормативы!$B:$B,$G43,Нормативы!$D:$D,'2020'!$I43,Нормативы!$F:$F,'2020'!$K43)</f>
        <v>105</v>
      </c>
      <c r="AL43" s="33">
        <f>SUMIFS(Нормативы!X:X,Нормативы!$B:$B,$G43,Нормативы!$D:$D,'2020'!$I43,Нормативы!$F:$F,'2020'!$K43)*O43</f>
        <v>3224</v>
      </c>
      <c r="AM43" s="33">
        <f t="shared" si="101"/>
        <v>2476.1999999999998</v>
      </c>
      <c r="AN43" s="33">
        <f t="shared" si="102"/>
        <v>747.8</v>
      </c>
      <c r="AO43" s="33">
        <f>SUMIFS(Нормативы!AA:AA,Нормативы!$B:$B,$G43,Нормативы!$D:$D,'2020'!$I43,Нормативы!$F:$F,'2020'!$K43)</f>
        <v>0</v>
      </c>
      <c r="AP43" s="141">
        <f t="shared" si="103"/>
        <v>20841</v>
      </c>
      <c r="AQ43" s="413">
        <f t="shared" si="104"/>
        <v>243922</v>
      </c>
      <c r="AR43" s="33">
        <f t="shared" si="105"/>
        <v>187344.1</v>
      </c>
      <c r="AS43" s="33">
        <f t="shared" si="106"/>
        <v>56577.9</v>
      </c>
      <c r="AT43" s="34">
        <f t="shared" si="0"/>
        <v>16777</v>
      </c>
      <c r="AU43" s="34">
        <f t="shared" si="1"/>
        <v>3363</v>
      </c>
      <c r="AV43" s="34">
        <f t="shared" si="2"/>
        <v>15409</v>
      </c>
      <c r="AW43" s="34">
        <f t="shared" si="3"/>
        <v>37867</v>
      </c>
      <c r="AX43" s="34">
        <f t="shared" si="4"/>
        <v>1976</v>
      </c>
      <c r="AY43" s="34">
        <f t="shared" si="5"/>
        <v>32851</v>
      </c>
      <c r="AZ43" s="34">
        <f t="shared" si="6"/>
        <v>1368</v>
      </c>
      <c r="BA43" s="34">
        <f t="shared" si="7"/>
        <v>1672</v>
      </c>
      <c r="BB43" s="34">
        <f t="shared" si="107"/>
        <v>5092</v>
      </c>
      <c r="BC43" s="34">
        <f t="shared" si="8"/>
        <v>11020</v>
      </c>
      <c r="BD43" s="34">
        <f t="shared" si="9"/>
        <v>1026</v>
      </c>
      <c r="BE43" s="34">
        <f t="shared" si="10"/>
        <v>1463</v>
      </c>
      <c r="BF43" s="34">
        <f t="shared" si="11"/>
        <v>152</v>
      </c>
      <c r="BG43" s="34">
        <f t="shared" si="12"/>
        <v>1995</v>
      </c>
      <c r="BH43" s="34">
        <f t="shared" si="13"/>
        <v>61256</v>
      </c>
      <c r="BI43" s="33">
        <f t="shared" si="108"/>
        <v>47047.6</v>
      </c>
      <c r="BJ43" s="33">
        <f t="shared" si="109"/>
        <v>14208.4</v>
      </c>
      <c r="BK43" s="34">
        <f t="shared" si="14"/>
        <v>0</v>
      </c>
      <c r="BL43" s="426">
        <f t="shared" si="15"/>
        <v>395979</v>
      </c>
      <c r="BM43" s="616">
        <f t="shared" si="110"/>
        <v>794698</v>
      </c>
      <c r="BN43" s="33">
        <f t="shared" si="16"/>
        <v>610367.1</v>
      </c>
      <c r="BO43" s="33">
        <f t="shared" si="17"/>
        <v>184330.9</v>
      </c>
      <c r="BP43" s="34">
        <f t="shared" si="111"/>
        <v>16777</v>
      </c>
      <c r="BQ43" s="34">
        <f t="shared" si="112"/>
        <v>3363</v>
      </c>
      <c r="BR43" s="34">
        <f t="shared" si="113"/>
        <v>15409</v>
      </c>
      <c r="BS43" s="34">
        <f t="shared" si="18"/>
        <v>37867</v>
      </c>
      <c r="BT43" s="34">
        <f t="shared" si="19"/>
        <v>1976</v>
      </c>
      <c r="BU43" s="34">
        <f t="shared" si="20"/>
        <v>32851</v>
      </c>
      <c r="BV43" s="34">
        <f t="shared" si="21"/>
        <v>1368</v>
      </c>
      <c r="BW43" s="34">
        <f t="shared" si="22"/>
        <v>1672</v>
      </c>
      <c r="BX43" s="34">
        <f t="shared" si="23"/>
        <v>14726</v>
      </c>
      <c r="BY43" s="34">
        <f t="shared" si="24"/>
        <v>11020</v>
      </c>
      <c r="BZ43" s="34">
        <f t="shared" si="25"/>
        <v>1026</v>
      </c>
      <c r="CA43" s="34">
        <f t="shared" si="26"/>
        <v>1463</v>
      </c>
      <c r="CB43" s="34">
        <f t="shared" si="27"/>
        <v>152</v>
      </c>
      <c r="CC43" s="34">
        <f t="shared" si="28"/>
        <v>1995</v>
      </c>
      <c r="CD43" s="34">
        <f t="shared" si="29"/>
        <v>199572</v>
      </c>
      <c r="CE43" s="33">
        <f t="shared" si="114"/>
        <v>153281.1</v>
      </c>
      <c r="CF43" s="33">
        <f t="shared" si="115"/>
        <v>46290.9</v>
      </c>
      <c r="CG43" s="34">
        <f t="shared" si="30"/>
        <v>0</v>
      </c>
      <c r="CH43" s="415">
        <f t="shared" si="31"/>
        <v>1094705</v>
      </c>
      <c r="CI43" s="88">
        <f t="shared" si="32"/>
        <v>41826.210500000001</v>
      </c>
      <c r="CJ43" s="90">
        <f t="shared" si="33"/>
        <v>32124.584200000001</v>
      </c>
      <c r="CK43" s="90">
        <f t="shared" si="34"/>
        <v>9701.6262999999999</v>
      </c>
      <c r="CL43" s="88">
        <f t="shared" si="35"/>
        <v>883</v>
      </c>
      <c r="CM43" s="88">
        <f t="shared" si="36"/>
        <v>177</v>
      </c>
      <c r="CN43" s="88">
        <f t="shared" si="37"/>
        <v>811</v>
      </c>
      <c r="CO43" s="88">
        <f t="shared" si="38"/>
        <v>1993</v>
      </c>
      <c r="CP43" s="88">
        <f t="shared" si="39"/>
        <v>104</v>
      </c>
      <c r="CQ43" s="88">
        <f t="shared" si="40"/>
        <v>1729</v>
      </c>
      <c r="CR43" s="88">
        <f t="shared" si="41"/>
        <v>72</v>
      </c>
      <c r="CS43" s="88">
        <f t="shared" si="42"/>
        <v>88</v>
      </c>
      <c r="CT43" s="88">
        <f t="shared" si="43"/>
        <v>775.05259999999998</v>
      </c>
      <c r="CU43" s="88">
        <f t="shared" si="44"/>
        <v>580</v>
      </c>
      <c r="CV43" s="88">
        <f t="shared" si="45"/>
        <v>54</v>
      </c>
      <c r="CW43" s="88">
        <f t="shared" si="46"/>
        <v>77</v>
      </c>
      <c r="CX43" s="88">
        <f t="shared" si="47"/>
        <v>8</v>
      </c>
      <c r="CY43" s="88">
        <f t="shared" si="48"/>
        <v>105</v>
      </c>
      <c r="CZ43" s="88">
        <f t="shared" si="49"/>
        <v>10503.789500000001</v>
      </c>
      <c r="DA43" s="90">
        <f t="shared" si="50"/>
        <v>8067.4263000000001</v>
      </c>
      <c r="DB43" s="90">
        <f t="shared" si="51"/>
        <v>2436.3631999999998</v>
      </c>
      <c r="DC43" s="88">
        <f t="shared" si="52"/>
        <v>0</v>
      </c>
      <c r="DD43" s="88">
        <f t="shared" si="53"/>
        <v>57616.052600000003</v>
      </c>
      <c r="AUV43" s="699">
        <f t="shared" si="65"/>
        <v>41826.21</v>
      </c>
      <c r="AUW43" s="699">
        <f t="shared" si="66"/>
        <v>32124.59</v>
      </c>
      <c r="AUX43" s="699">
        <f t="shared" si="67"/>
        <v>9701.6200000000008</v>
      </c>
      <c r="AUY43" s="699">
        <f t="shared" si="68"/>
        <v>883</v>
      </c>
      <c r="AUZ43" s="699">
        <f t="shared" si="204"/>
        <v>1162.8599999999999</v>
      </c>
      <c r="AVA43" s="699">
        <f t="shared" si="204"/>
        <v>1.2</v>
      </c>
      <c r="AVB43" s="699">
        <f t="shared" si="70"/>
        <v>1993</v>
      </c>
      <c r="AVC43" s="699">
        <f t="shared" si="71"/>
        <v>104</v>
      </c>
      <c r="AVD43" s="699">
        <f t="shared" si="72"/>
        <v>1729</v>
      </c>
      <c r="AVE43" s="699">
        <f t="shared" si="73"/>
        <v>72</v>
      </c>
      <c r="AVF43" s="699">
        <f t="shared" si="74"/>
        <v>88</v>
      </c>
      <c r="AVG43" s="699">
        <f t="shared" si="75"/>
        <v>775.05</v>
      </c>
      <c r="AVH43" s="699">
        <f t="shared" si="76"/>
        <v>580</v>
      </c>
      <c r="AVI43" s="699">
        <f t="shared" si="77"/>
        <v>54</v>
      </c>
      <c r="AVJ43" s="699">
        <f t="shared" si="78"/>
        <v>77</v>
      </c>
      <c r="AVK43" s="699">
        <f t="shared" si="79"/>
        <v>8</v>
      </c>
      <c r="AVL43" s="699">
        <f t="shared" si="80"/>
        <v>105</v>
      </c>
      <c r="AVM43" s="699">
        <f t="shared" si="81"/>
        <v>10503.79</v>
      </c>
      <c r="AVN43" s="699">
        <f t="shared" si="82"/>
        <v>8067.43</v>
      </c>
      <c r="AVO43" s="699">
        <f t="shared" si="83"/>
        <v>2436.36</v>
      </c>
      <c r="AVP43" s="699">
        <f t="shared" si="84"/>
        <v>0</v>
      </c>
      <c r="AVQ43" s="699">
        <f t="shared" si="85"/>
        <v>57616.05</v>
      </c>
    </row>
    <row r="44" spans="1:108 1244:1265" ht="30" customHeight="1" x14ac:dyDescent="0.25">
      <c r="A44" s="643">
        <v>1</v>
      </c>
      <c r="B44" s="643">
        <v>9</v>
      </c>
      <c r="C44" s="664" t="s">
        <v>247</v>
      </c>
      <c r="D44" s="2"/>
      <c r="E44" s="101" t="s">
        <v>344</v>
      </c>
      <c r="F44" s="643" t="s">
        <v>31</v>
      </c>
      <c r="G44" s="643">
        <v>1</v>
      </c>
      <c r="H44" s="658" t="s">
        <v>10</v>
      </c>
      <c r="I44" s="643">
        <v>0</v>
      </c>
      <c r="J44" s="101" t="s">
        <v>373</v>
      </c>
      <c r="K44" s="643">
        <v>3</v>
      </c>
      <c r="L44" s="683" t="s">
        <v>349</v>
      </c>
      <c r="M44" s="11" t="s">
        <v>281</v>
      </c>
      <c r="N44" s="101" t="s">
        <v>387</v>
      </c>
      <c r="O44" s="643">
        <v>1</v>
      </c>
      <c r="P44" s="632">
        <v>44</v>
      </c>
      <c r="Q44" s="632">
        <v>44</v>
      </c>
      <c r="R44" s="632">
        <v>44</v>
      </c>
      <c r="S44" s="675">
        <f>SUMIF('Территориальный кк'!$A:$A,'2020'!$B44,'Территориальный кк'!D:D)</f>
        <v>3.258</v>
      </c>
      <c r="T44" s="676">
        <f>SUMIF('Территориальный кк'!$A:$A,'2020'!$B44,'Территориальный кк'!E:E)</f>
        <v>2.8919999999999999</v>
      </c>
      <c r="U44" s="33">
        <f>SUMIFS(Нормативы!G:G,Нормативы!$B:$B,$G44,Нормативы!$D:$D,'2020'!$I44,Нормативы!$F:$F,'2020'!$K44)*O44</f>
        <v>64190</v>
      </c>
      <c r="V44" s="33">
        <f t="shared" si="98"/>
        <v>49301.1</v>
      </c>
      <c r="W44" s="33">
        <f t="shared" si="99"/>
        <v>14888.9</v>
      </c>
      <c r="X44" s="33">
        <f>SUMIFS(Нормативы!J:J,Нормативы!$B:$B,$G44,Нормативы!$D:$D,'2020'!$I44,Нормативы!$F:$F,'2020'!$K44)</f>
        <v>8830</v>
      </c>
      <c r="Y44" s="33">
        <f>SUMIFS(Нормативы!K:K,Нормативы!$B:$B,$G44,Нормативы!$D:$D,'2020'!$I44,Нормативы!$F:$F,'2020'!$K44)</f>
        <v>1766</v>
      </c>
      <c r="Z44" s="33">
        <f>SUMIFS(Нормативы!L:L,Нормативы!$B:$B,$G44,Нормативы!$D:$D,'2020'!$I44,Нормативы!$F:$F,'2020'!$K44)</f>
        <v>8110</v>
      </c>
      <c r="AA44" s="33">
        <f t="shared" si="100"/>
        <v>19050</v>
      </c>
      <c r="AB44" s="33">
        <f>SUMIFS(Нормативы!N:N,Нормативы!$B:$B,$G44,Нормативы!$D:$D,'2020'!$I44,Нормативы!$F:$F,'2020'!$K44)*O44</f>
        <v>520</v>
      </c>
      <c r="AC44" s="33">
        <f>SUMIFS(Нормативы!O:O,Нормативы!$B:$B,$G44,Нормативы!$D:$D,'2020'!$I44,Нормативы!$F:$F,'2020'!$K44)</f>
        <v>17290</v>
      </c>
      <c r="AD44" s="33">
        <f>SUMIFS(Нормативы!P:P,Нормативы!$B:$B,$G44,Нормативы!$D:$D,'2020'!$I44,Нормативы!$F:$F,'2020'!$K44)*O44</f>
        <v>360</v>
      </c>
      <c r="AE44" s="33">
        <f>SUMIFS(Нормативы!Q:Q,Нормативы!$B:$B,$G44,Нормативы!$D:$D,'2020'!$I44,Нормативы!$F:$F,'2020'!$K44)</f>
        <v>880</v>
      </c>
      <c r="AF44" s="33">
        <f>SUMIFS(Нормативы!R:R,Нормативы!$B:$B,$G44,Нормативы!$D:$D,'2020'!$I44,Нормативы!$F:$F,'2020'!$K44)</f>
        <v>2680</v>
      </c>
      <c r="AG44" s="33">
        <f>SUMIFS(Нормативы!S:S,Нормативы!$B:$B,$G44,Нормативы!$D:$D,'2020'!$I44,Нормативы!$F:$F,'2020'!$K44)</f>
        <v>5800</v>
      </c>
      <c r="AH44" s="33">
        <f>SUMIFS(Нормативы!T:T,Нормативы!$B:$B,$G44,Нормативы!$D:$D,'2020'!$I44,Нормативы!$F:$F,'2020'!$K44)</f>
        <v>540</v>
      </c>
      <c r="AI44" s="33">
        <f>SUMIFS(Нормативы!U:U,Нормативы!$B:$B,$G44,Нормативы!$D:$D,'2020'!$I44,Нормативы!$F:$F,'2020'!$K44)</f>
        <v>770</v>
      </c>
      <c r="AJ44" s="33">
        <f>SUMIFS(Нормативы!V:V,Нормативы!$B:$B,$G44,Нормативы!$D:$D,'2020'!$I44,Нормативы!$F:$F,'2020'!$K44)</f>
        <v>80</v>
      </c>
      <c r="AK44" s="33">
        <f>SUMIFS(Нормативы!W:W,Нормативы!$B:$B,$G44,Нормативы!$D:$D,'2020'!$I44,Нормативы!$F:$F,'2020'!$K44)</f>
        <v>1050</v>
      </c>
      <c r="AL44" s="33">
        <f>SUMIFS(Нормативы!X:X,Нормативы!$B:$B,$G44,Нормативы!$D:$D,'2020'!$I44,Нормативы!$F:$F,'2020'!$K44)*O44</f>
        <v>16120</v>
      </c>
      <c r="AM44" s="33">
        <f t="shared" si="101"/>
        <v>12381</v>
      </c>
      <c r="AN44" s="33">
        <f t="shared" si="102"/>
        <v>3739</v>
      </c>
      <c r="AO44" s="33">
        <f>SUMIFS(Нормативы!AA:AA,Нормативы!$B:$B,$G44,Нормативы!$D:$D,'2020'!$I44,Нормативы!$F:$F,'2020'!$K44)</f>
        <v>3520</v>
      </c>
      <c r="AP44" s="141">
        <f t="shared" si="103"/>
        <v>130740</v>
      </c>
      <c r="AQ44" s="413">
        <f t="shared" si="104"/>
        <v>2824360</v>
      </c>
      <c r="AR44" s="33">
        <f t="shared" si="105"/>
        <v>2169247.2999999998</v>
      </c>
      <c r="AS44" s="33">
        <f t="shared" si="106"/>
        <v>655112.69999999995</v>
      </c>
      <c r="AT44" s="34">
        <f t="shared" si="0"/>
        <v>388520</v>
      </c>
      <c r="AU44" s="34">
        <f t="shared" si="1"/>
        <v>77704</v>
      </c>
      <c r="AV44" s="34">
        <f t="shared" si="2"/>
        <v>356840</v>
      </c>
      <c r="AW44" s="34">
        <f t="shared" si="3"/>
        <v>838200</v>
      </c>
      <c r="AX44" s="34">
        <f t="shared" si="4"/>
        <v>22880</v>
      </c>
      <c r="AY44" s="34">
        <f t="shared" si="5"/>
        <v>760760</v>
      </c>
      <c r="AZ44" s="34">
        <f t="shared" si="6"/>
        <v>15840</v>
      </c>
      <c r="BA44" s="34">
        <f t="shared" si="7"/>
        <v>38720</v>
      </c>
      <c r="BB44" s="34">
        <f t="shared" si="107"/>
        <v>117920</v>
      </c>
      <c r="BC44" s="34">
        <f t="shared" si="8"/>
        <v>255200</v>
      </c>
      <c r="BD44" s="34">
        <f t="shared" si="9"/>
        <v>23760</v>
      </c>
      <c r="BE44" s="34">
        <f t="shared" si="10"/>
        <v>33880</v>
      </c>
      <c r="BF44" s="34">
        <f t="shared" si="11"/>
        <v>3520</v>
      </c>
      <c r="BG44" s="34">
        <f t="shared" si="12"/>
        <v>46200</v>
      </c>
      <c r="BH44" s="34">
        <f t="shared" si="13"/>
        <v>709280</v>
      </c>
      <c r="BI44" s="33">
        <f t="shared" si="108"/>
        <v>544761.9</v>
      </c>
      <c r="BJ44" s="33">
        <f t="shared" si="109"/>
        <v>164518.1</v>
      </c>
      <c r="BK44" s="34">
        <f t="shared" si="14"/>
        <v>154880</v>
      </c>
      <c r="BL44" s="426">
        <f t="shared" si="15"/>
        <v>5752560</v>
      </c>
      <c r="BM44" s="616">
        <f t="shared" si="110"/>
        <v>9201765</v>
      </c>
      <c r="BN44" s="33">
        <f t="shared" si="16"/>
        <v>7067407.7999999998</v>
      </c>
      <c r="BO44" s="33">
        <f t="shared" si="17"/>
        <v>2134357.2000000002</v>
      </c>
      <c r="BP44" s="34">
        <f t="shared" si="111"/>
        <v>388520</v>
      </c>
      <c r="BQ44" s="34">
        <f t="shared" si="112"/>
        <v>77704</v>
      </c>
      <c r="BR44" s="34">
        <f t="shared" si="113"/>
        <v>356840</v>
      </c>
      <c r="BS44" s="34">
        <f t="shared" si="18"/>
        <v>838200</v>
      </c>
      <c r="BT44" s="34">
        <f t="shared" si="19"/>
        <v>22880</v>
      </c>
      <c r="BU44" s="34">
        <f t="shared" si="20"/>
        <v>760760</v>
      </c>
      <c r="BV44" s="34">
        <f t="shared" si="21"/>
        <v>15840</v>
      </c>
      <c r="BW44" s="34">
        <f t="shared" si="22"/>
        <v>38720</v>
      </c>
      <c r="BX44" s="34">
        <f t="shared" si="23"/>
        <v>341025</v>
      </c>
      <c r="BY44" s="34">
        <f t="shared" si="24"/>
        <v>255200</v>
      </c>
      <c r="BZ44" s="34">
        <f t="shared" si="25"/>
        <v>23760</v>
      </c>
      <c r="CA44" s="34">
        <f t="shared" si="26"/>
        <v>33880</v>
      </c>
      <c r="CB44" s="34">
        <f t="shared" si="27"/>
        <v>3520</v>
      </c>
      <c r="CC44" s="34">
        <f t="shared" si="28"/>
        <v>46200</v>
      </c>
      <c r="CD44" s="34">
        <f t="shared" si="29"/>
        <v>2310834</v>
      </c>
      <c r="CE44" s="33">
        <f t="shared" si="114"/>
        <v>1774834.1</v>
      </c>
      <c r="CF44" s="33">
        <f t="shared" si="115"/>
        <v>535999.9</v>
      </c>
      <c r="CG44" s="34">
        <f t="shared" si="30"/>
        <v>154880</v>
      </c>
      <c r="CH44" s="415">
        <f t="shared" si="31"/>
        <v>13954624</v>
      </c>
      <c r="CI44" s="88">
        <f t="shared" si="32"/>
        <v>209131.0227</v>
      </c>
      <c r="CJ44" s="90">
        <f t="shared" si="33"/>
        <v>160622.9045</v>
      </c>
      <c r="CK44" s="90">
        <f t="shared" si="34"/>
        <v>48508.118199999997</v>
      </c>
      <c r="CL44" s="88">
        <f t="shared" si="35"/>
        <v>8830</v>
      </c>
      <c r="CM44" s="88">
        <f t="shared" si="36"/>
        <v>1766</v>
      </c>
      <c r="CN44" s="88">
        <f t="shared" si="37"/>
        <v>8110</v>
      </c>
      <c r="CO44" s="88">
        <f t="shared" si="38"/>
        <v>19050</v>
      </c>
      <c r="CP44" s="88">
        <f t="shared" si="39"/>
        <v>520</v>
      </c>
      <c r="CQ44" s="88">
        <f t="shared" si="40"/>
        <v>17290</v>
      </c>
      <c r="CR44" s="88">
        <f t="shared" si="41"/>
        <v>360</v>
      </c>
      <c r="CS44" s="88">
        <f t="shared" si="42"/>
        <v>880</v>
      </c>
      <c r="CT44" s="88">
        <f t="shared" si="43"/>
        <v>7750.5681999999997</v>
      </c>
      <c r="CU44" s="88">
        <f t="shared" si="44"/>
        <v>5800</v>
      </c>
      <c r="CV44" s="88">
        <f t="shared" si="45"/>
        <v>540</v>
      </c>
      <c r="CW44" s="88">
        <f t="shared" si="46"/>
        <v>770</v>
      </c>
      <c r="CX44" s="88">
        <f t="shared" si="47"/>
        <v>80</v>
      </c>
      <c r="CY44" s="88">
        <f t="shared" si="48"/>
        <v>1050</v>
      </c>
      <c r="CZ44" s="88">
        <f t="shared" si="49"/>
        <v>52518.9545</v>
      </c>
      <c r="DA44" s="90">
        <f t="shared" si="50"/>
        <v>40337.138599999998</v>
      </c>
      <c r="DB44" s="90">
        <f t="shared" si="51"/>
        <v>12181.8159</v>
      </c>
      <c r="DC44" s="88">
        <f t="shared" si="52"/>
        <v>3520</v>
      </c>
      <c r="DD44" s="88">
        <f t="shared" si="53"/>
        <v>317150.54550000001</v>
      </c>
      <c r="AUV44" s="699">
        <f t="shared" si="65"/>
        <v>209131.02</v>
      </c>
      <c r="AUW44" s="699">
        <f t="shared" si="66"/>
        <v>160622.9</v>
      </c>
      <c r="AUX44" s="699">
        <f t="shared" si="67"/>
        <v>48508.12</v>
      </c>
      <c r="AUY44" s="699">
        <f t="shared" si="68"/>
        <v>8830</v>
      </c>
      <c r="AUZ44" s="699">
        <f t="shared" si="204"/>
        <v>26868.6</v>
      </c>
      <c r="AVA44" s="699">
        <f t="shared" si="204"/>
        <v>5.56</v>
      </c>
      <c r="AVB44" s="699">
        <f t="shared" si="70"/>
        <v>19050</v>
      </c>
      <c r="AVC44" s="699">
        <f t="shared" si="71"/>
        <v>520</v>
      </c>
      <c r="AVD44" s="699">
        <f t="shared" si="72"/>
        <v>17290</v>
      </c>
      <c r="AVE44" s="699">
        <f t="shared" si="73"/>
        <v>360</v>
      </c>
      <c r="AVF44" s="699">
        <f t="shared" si="74"/>
        <v>880</v>
      </c>
      <c r="AVG44" s="699">
        <f t="shared" si="75"/>
        <v>7750.57</v>
      </c>
      <c r="AVH44" s="699">
        <f t="shared" si="76"/>
        <v>5800</v>
      </c>
      <c r="AVI44" s="699">
        <f t="shared" si="77"/>
        <v>540</v>
      </c>
      <c r="AVJ44" s="699">
        <f t="shared" si="78"/>
        <v>770</v>
      </c>
      <c r="AVK44" s="699">
        <f t="shared" si="79"/>
        <v>80</v>
      </c>
      <c r="AVL44" s="699">
        <f t="shared" si="80"/>
        <v>1050</v>
      </c>
      <c r="AVM44" s="699">
        <f t="shared" si="81"/>
        <v>52518.95</v>
      </c>
      <c r="AVN44" s="699">
        <f t="shared" si="82"/>
        <v>40337.14</v>
      </c>
      <c r="AVO44" s="699">
        <f t="shared" si="83"/>
        <v>12181.81</v>
      </c>
      <c r="AVP44" s="699">
        <f t="shared" si="84"/>
        <v>3520</v>
      </c>
      <c r="AVQ44" s="699">
        <f t="shared" si="85"/>
        <v>317150.55</v>
      </c>
    </row>
    <row r="45" spans="1:108 1244:1265" ht="30" customHeight="1" x14ac:dyDescent="0.25">
      <c r="A45" s="643">
        <v>1</v>
      </c>
      <c r="B45" s="643">
        <v>9</v>
      </c>
      <c r="C45" s="664" t="s">
        <v>247</v>
      </c>
      <c r="D45" s="2"/>
      <c r="E45" s="101" t="s">
        <v>344</v>
      </c>
      <c r="F45" s="643" t="s">
        <v>31</v>
      </c>
      <c r="G45" s="643">
        <v>1</v>
      </c>
      <c r="H45" s="658" t="s">
        <v>8</v>
      </c>
      <c r="I45" s="643">
        <v>3</v>
      </c>
      <c r="J45" s="101" t="s">
        <v>373</v>
      </c>
      <c r="K45" s="643">
        <v>3</v>
      </c>
      <c r="L45" s="683" t="s">
        <v>349</v>
      </c>
      <c r="M45" s="11" t="s">
        <v>282</v>
      </c>
      <c r="N45" s="101" t="s">
        <v>387</v>
      </c>
      <c r="O45" s="643">
        <v>1</v>
      </c>
      <c r="P45" s="632">
        <v>14</v>
      </c>
      <c r="Q45" s="632">
        <v>14</v>
      </c>
      <c r="R45" s="632">
        <v>14</v>
      </c>
      <c r="S45" s="675">
        <f>SUMIF('Территориальный кк'!$A:$A,'2020'!$B45,'Территориальный кк'!D:D)</f>
        <v>3.258</v>
      </c>
      <c r="T45" s="676">
        <f>SUMIF('Территориальный кк'!$A:$A,'2020'!$B45,'Территориальный кк'!E:E)</f>
        <v>2.8919999999999999</v>
      </c>
      <c r="U45" s="33">
        <f>SUMIFS(Нормативы!G:G,Нормативы!$B:$B,$G45,Нормативы!$D:$D,'2020'!$I45,Нормативы!$F:$F,'2020'!$K45)*O45</f>
        <v>6419</v>
      </c>
      <c r="V45" s="33">
        <f t="shared" si="98"/>
        <v>4930.1000000000004</v>
      </c>
      <c r="W45" s="33">
        <f t="shared" si="99"/>
        <v>1488.9</v>
      </c>
      <c r="X45" s="33">
        <f>SUMIFS(Нормативы!J:J,Нормативы!$B:$B,$G45,Нормативы!$D:$D,'2020'!$I45,Нормативы!$F:$F,'2020'!$K45)</f>
        <v>883</v>
      </c>
      <c r="Y45" s="33">
        <f>SUMIFS(Нормативы!K:K,Нормативы!$B:$B,$G45,Нормативы!$D:$D,'2020'!$I45,Нормативы!$F:$F,'2020'!$K45)</f>
        <v>177</v>
      </c>
      <c r="Z45" s="33">
        <f>SUMIFS(Нормативы!L:L,Нормативы!$B:$B,$G45,Нормативы!$D:$D,'2020'!$I45,Нормативы!$F:$F,'2020'!$K45)</f>
        <v>811</v>
      </c>
      <c r="AA45" s="33">
        <f t="shared" si="100"/>
        <v>1905</v>
      </c>
      <c r="AB45" s="33">
        <f>SUMIFS(Нормативы!N:N,Нормативы!$B:$B,$G45,Нормативы!$D:$D,'2020'!$I45,Нормативы!$F:$F,'2020'!$K45)*O45</f>
        <v>52</v>
      </c>
      <c r="AC45" s="33">
        <f>SUMIFS(Нормативы!O:O,Нормативы!$B:$B,$G45,Нормативы!$D:$D,'2020'!$I45,Нормативы!$F:$F,'2020'!$K45)</f>
        <v>1729</v>
      </c>
      <c r="AD45" s="33">
        <f>SUMIFS(Нормативы!P:P,Нормативы!$B:$B,$G45,Нормативы!$D:$D,'2020'!$I45,Нормативы!$F:$F,'2020'!$K45)*O45</f>
        <v>36</v>
      </c>
      <c r="AE45" s="33">
        <f>SUMIFS(Нормативы!Q:Q,Нормативы!$B:$B,$G45,Нормативы!$D:$D,'2020'!$I45,Нормативы!$F:$F,'2020'!$K45)</f>
        <v>88</v>
      </c>
      <c r="AF45" s="33">
        <f>SUMIFS(Нормативы!R:R,Нормативы!$B:$B,$G45,Нормативы!$D:$D,'2020'!$I45,Нормативы!$F:$F,'2020'!$K45)</f>
        <v>268</v>
      </c>
      <c r="AG45" s="33">
        <f>SUMIFS(Нормативы!S:S,Нормативы!$B:$B,$G45,Нормативы!$D:$D,'2020'!$I45,Нормативы!$F:$F,'2020'!$K45)</f>
        <v>580</v>
      </c>
      <c r="AH45" s="33">
        <f>SUMIFS(Нормативы!T:T,Нормативы!$B:$B,$G45,Нормативы!$D:$D,'2020'!$I45,Нормативы!$F:$F,'2020'!$K45)</f>
        <v>54</v>
      </c>
      <c r="AI45" s="33">
        <f>SUMIFS(Нормативы!U:U,Нормативы!$B:$B,$G45,Нормативы!$D:$D,'2020'!$I45,Нормативы!$F:$F,'2020'!$K45)</f>
        <v>77</v>
      </c>
      <c r="AJ45" s="33">
        <f>SUMIFS(Нормативы!V:V,Нормативы!$B:$B,$G45,Нормативы!$D:$D,'2020'!$I45,Нормативы!$F:$F,'2020'!$K45)</f>
        <v>8</v>
      </c>
      <c r="AK45" s="33">
        <f>SUMIFS(Нормативы!W:W,Нормативы!$B:$B,$G45,Нормативы!$D:$D,'2020'!$I45,Нормативы!$F:$F,'2020'!$K45)</f>
        <v>105</v>
      </c>
      <c r="AL45" s="33">
        <f>SUMIFS(Нормативы!X:X,Нормативы!$B:$B,$G45,Нормативы!$D:$D,'2020'!$I45,Нормативы!$F:$F,'2020'!$K45)*O45</f>
        <v>1612</v>
      </c>
      <c r="AM45" s="33">
        <f t="shared" si="101"/>
        <v>1238.0999999999999</v>
      </c>
      <c r="AN45" s="33">
        <f t="shared" si="102"/>
        <v>373.9</v>
      </c>
      <c r="AO45" s="33">
        <f>SUMIFS(Нормативы!AA:AA,Нормативы!$B:$B,$G45,Нормативы!$D:$D,'2020'!$I45,Нормативы!$F:$F,'2020'!$K45)</f>
        <v>0</v>
      </c>
      <c r="AP45" s="141">
        <f t="shared" si="103"/>
        <v>12722</v>
      </c>
      <c r="AQ45" s="413">
        <f t="shared" si="104"/>
        <v>89866</v>
      </c>
      <c r="AR45" s="33">
        <f t="shared" si="105"/>
        <v>69021.5</v>
      </c>
      <c r="AS45" s="33">
        <f t="shared" si="106"/>
        <v>20844.5</v>
      </c>
      <c r="AT45" s="34">
        <f t="shared" si="0"/>
        <v>12362</v>
      </c>
      <c r="AU45" s="34">
        <f t="shared" si="1"/>
        <v>2478</v>
      </c>
      <c r="AV45" s="34">
        <f t="shared" si="2"/>
        <v>11354</v>
      </c>
      <c r="AW45" s="34">
        <f t="shared" si="3"/>
        <v>26670</v>
      </c>
      <c r="AX45" s="34">
        <f t="shared" si="4"/>
        <v>728</v>
      </c>
      <c r="AY45" s="34">
        <f t="shared" si="5"/>
        <v>24206</v>
      </c>
      <c r="AZ45" s="34">
        <f t="shared" si="6"/>
        <v>504</v>
      </c>
      <c r="BA45" s="34">
        <f t="shared" si="7"/>
        <v>1232</v>
      </c>
      <c r="BB45" s="34">
        <f t="shared" si="107"/>
        <v>3752</v>
      </c>
      <c r="BC45" s="34">
        <f t="shared" si="8"/>
        <v>8120</v>
      </c>
      <c r="BD45" s="34">
        <f t="shared" si="9"/>
        <v>756</v>
      </c>
      <c r="BE45" s="34">
        <f t="shared" si="10"/>
        <v>1078</v>
      </c>
      <c r="BF45" s="34">
        <f t="shared" si="11"/>
        <v>112</v>
      </c>
      <c r="BG45" s="34">
        <f t="shared" si="12"/>
        <v>1470</v>
      </c>
      <c r="BH45" s="34">
        <f t="shared" si="13"/>
        <v>22568</v>
      </c>
      <c r="BI45" s="33">
        <f t="shared" si="108"/>
        <v>17333.3</v>
      </c>
      <c r="BJ45" s="33">
        <f t="shared" si="109"/>
        <v>5234.7</v>
      </c>
      <c r="BK45" s="34">
        <f t="shared" si="14"/>
        <v>0</v>
      </c>
      <c r="BL45" s="426">
        <f t="shared" si="15"/>
        <v>178108</v>
      </c>
      <c r="BM45" s="616">
        <f t="shared" si="110"/>
        <v>292783</v>
      </c>
      <c r="BN45" s="33">
        <f t="shared" si="16"/>
        <v>224871.7</v>
      </c>
      <c r="BO45" s="33">
        <f t="shared" si="17"/>
        <v>67911.3</v>
      </c>
      <c r="BP45" s="34">
        <f t="shared" si="111"/>
        <v>12362</v>
      </c>
      <c r="BQ45" s="34">
        <f t="shared" si="112"/>
        <v>2478</v>
      </c>
      <c r="BR45" s="34">
        <f t="shared" si="113"/>
        <v>11354</v>
      </c>
      <c r="BS45" s="34">
        <f t="shared" si="18"/>
        <v>26670</v>
      </c>
      <c r="BT45" s="34">
        <f t="shared" si="19"/>
        <v>728</v>
      </c>
      <c r="BU45" s="34">
        <f t="shared" si="20"/>
        <v>24206</v>
      </c>
      <c r="BV45" s="34">
        <f t="shared" si="21"/>
        <v>504</v>
      </c>
      <c r="BW45" s="34">
        <f t="shared" si="22"/>
        <v>1232</v>
      </c>
      <c r="BX45" s="34">
        <f t="shared" si="23"/>
        <v>10851</v>
      </c>
      <c r="BY45" s="34">
        <f t="shared" si="24"/>
        <v>8120</v>
      </c>
      <c r="BZ45" s="34">
        <f t="shared" si="25"/>
        <v>756</v>
      </c>
      <c r="CA45" s="34">
        <f t="shared" si="26"/>
        <v>1078</v>
      </c>
      <c r="CB45" s="34">
        <f t="shared" si="27"/>
        <v>112</v>
      </c>
      <c r="CC45" s="34">
        <f t="shared" si="28"/>
        <v>1470</v>
      </c>
      <c r="CD45" s="34">
        <f t="shared" si="29"/>
        <v>73527</v>
      </c>
      <c r="CE45" s="33">
        <f t="shared" si="114"/>
        <v>56472.4</v>
      </c>
      <c r="CF45" s="33">
        <f t="shared" si="115"/>
        <v>17054.599999999999</v>
      </c>
      <c r="CG45" s="34">
        <f t="shared" si="30"/>
        <v>0</v>
      </c>
      <c r="CH45" s="415">
        <f t="shared" si="31"/>
        <v>439083</v>
      </c>
      <c r="CI45" s="88">
        <f t="shared" si="32"/>
        <v>20913.071400000001</v>
      </c>
      <c r="CJ45" s="90">
        <f t="shared" si="33"/>
        <v>16062.264300000001</v>
      </c>
      <c r="CK45" s="90">
        <f t="shared" si="34"/>
        <v>4850.8071</v>
      </c>
      <c r="CL45" s="88">
        <f t="shared" si="35"/>
        <v>883</v>
      </c>
      <c r="CM45" s="88">
        <f t="shared" si="36"/>
        <v>177</v>
      </c>
      <c r="CN45" s="88">
        <f t="shared" si="37"/>
        <v>811</v>
      </c>
      <c r="CO45" s="88">
        <f t="shared" si="38"/>
        <v>1905</v>
      </c>
      <c r="CP45" s="88">
        <f t="shared" si="39"/>
        <v>52</v>
      </c>
      <c r="CQ45" s="88">
        <f t="shared" si="40"/>
        <v>1729</v>
      </c>
      <c r="CR45" s="88">
        <f t="shared" si="41"/>
        <v>36</v>
      </c>
      <c r="CS45" s="88">
        <f t="shared" si="42"/>
        <v>88</v>
      </c>
      <c r="CT45" s="88">
        <f t="shared" si="43"/>
        <v>775.07140000000004</v>
      </c>
      <c r="CU45" s="88">
        <f t="shared" si="44"/>
        <v>580</v>
      </c>
      <c r="CV45" s="88">
        <f t="shared" si="45"/>
        <v>54</v>
      </c>
      <c r="CW45" s="88">
        <f t="shared" si="46"/>
        <v>77</v>
      </c>
      <c r="CX45" s="88">
        <f t="shared" si="47"/>
        <v>8</v>
      </c>
      <c r="CY45" s="88">
        <f t="shared" si="48"/>
        <v>105</v>
      </c>
      <c r="CZ45" s="88">
        <f t="shared" si="49"/>
        <v>5251.9286000000002</v>
      </c>
      <c r="DA45" s="90">
        <f t="shared" si="50"/>
        <v>4033.7429000000002</v>
      </c>
      <c r="DB45" s="90">
        <f t="shared" si="51"/>
        <v>1218.1857</v>
      </c>
      <c r="DC45" s="88">
        <f t="shared" si="52"/>
        <v>0</v>
      </c>
      <c r="DD45" s="88">
        <f t="shared" si="53"/>
        <v>31363.071400000001</v>
      </c>
      <c r="AUV45" s="699">
        <f t="shared" si="65"/>
        <v>20913.07</v>
      </c>
      <c r="AUW45" s="699">
        <f t="shared" si="66"/>
        <v>16062.27</v>
      </c>
      <c r="AUX45" s="699">
        <f t="shared" si="67"/>
        <v>4850.8</v>
      </c>
      <c r="AUY45" s="699">
        <f t="shared" si="68"/>
        <v>883</v>
      </c>
      <c r="AUZ45" s="699">
        <f t="shared" si="204"/>
        <v>856.85</v>
      </c>
      <c r="AVA45" s="699">
        <f t="shared" si="204"/>
        <v>1.77</v>
      </c>
      <c r="AVB45" s="699">
        <f t="shared" si="70"/>
        <v>1905</v>
      </c>
      <c r="AVC45" s="699">
        <f t="shared" si="71"/>
        <v>52</v>
      </c>
      <c r="AVD45" s="699">
        <f t="shared" si="72"/>
        <v>1729</v>
      </c>
      <c r="AVE45" s="699">
        <f t="shared" si="73"/>
        <v>36</v>
      </c>
      <c r="AVF45" s="699">
        <f t="shared" si="74"/>
        <v>88</v>
      </c>
      <c r="AVG45" s="699">
        <f t="shared" si="75"/>
        <v>775.07</v>
      </c>
      <c r="AVH45" s="699">
        <f t="shared" si="76"/>
        <v>580</v>
      </c>
      <c r="AVI45" s="699">
        <f t="shared" si="77"/>
        <v>54</v>
      </c>
      <c r="AVJ45" s="699">
        <f t="shared" si="78"/>
        <v>77</v>
      </c>
      <c r="AVK45" s="699">
        <f t="shared" si="79"/>
        <v>8</v>
      </c>
      <c r="AVL45" s="699">
        <f t="shared" si="80"/>
        <v>105</v>
      </c>
      <c r="AVM45" s="699">
        <f t="shared" si="81"/>
        <v>5251.93</v>
      </c>
      <c r="AVN45" s="699">
        <f t="shared" si="82"/>
        <v>4033.74</v>
      </c>
      <c r="AVO45" s="699">
        <f t="shared" si="83"/>
        <v>1218.19</v>
      </c>
      <c r="AVP45" s="699">
        <f t="shared" si="84"/>
        <v>0</v>
      </c>
      <c r="AVQ45" s="699">
        <f t="shared" si="85"/>
        <v>31363.07</v>
      </c>
    </row>
    <row r="46" spans="1:108 1244:1265" ht="30" customHeight="1" x14ac:dyDescent="0.25">
      <c r="A46" s="643">
        <v>1</v>
      </c>
      <c r="B46" s="643">
        <v>9</v>
      </c>
      <c r="C46" s="664" t="s">
        <v>247</v>
      </c>
      <c r="D46" s="2"/>
      <c r="E46" s="101" t="s">
        <v>344</v>
      </c>
      <c r="F46" s="643" t="s">
        <v>31</v>
      </c>
      <c r="G46" s="643">
        <v>1</v>
      </c>
      <c r="H46" s="658" t="s">
        <v>10</v>
      </c>
      <c r="I46" s="643">
        <v>0</v>
      </c>
      <c r="J46" s="101" t="s">
        <v>374</v>
      </c>
      <c r="K46" s="643">
        <v>1</v>
      </c>
      <c r="L46" s="683" t="s">
        <v>349</v>
      </c>
      <c r="M46" s="11" t="s">
        <v>283</v>
      </c>
      <c r="N46" s="101" t="s">
        <v>387</v>
      </c>
      <c r="O46" s="643">
        <v>1</v>
      </c>
      <c r="P46" s="632">
        <v>33</v>
      </c>
      <c r="Q46" s="632">
        <v>33</v>
      </c>
      <c r="R46" s="632">
        <v>33</v>
      </c>
      <c r="S46" s="675">
        <f>SUMIF('Территориальный кк'!$A:$A,'2020'!$B46,'Территориальный кк'!D:D)</f>
        <v>3.258</v>
      </c>
      <c r="T46" s="676">
        <f>SUMIF('Территориальный кк'!$A:$A,'2020'!$B46,'Территориальный кк'!E:E)</f>
        <v>2.8919999999999999</v>
      </c>
      <c r="U46" s="33">
        <f>SUMIFS(Нормативы!G:G,Нормативы!$B:$B,$G46,Нормативы!$D:$D,'2020'!$I46,Нормативы!$F:$F,'2020'!$K46)*O46</f>
        <v>54020</v>
      </c>
      <c r="V46" s="33">
        <f t="shared" si="98"/>
        <v>41490</v>
      </c>
      <c r="W46" s="33">
        <f t="shared" si="99"/>
        <v>12530</v>
      </c>
      <c r="X46" s="33">
        <f>SUMIFS(Нормативы!J:J,Нормативы!$B:$B,$G46,Нормативы!$D:$D,'2020'!$I46,Нормативы!$F:$F,'2020'!$K46)</f>
        <v>220</v>
      </c>
      <c r="Y46" s="33">
        <f>SUMIFS(Нормативы!K:K,Нормативы!$B:$B,$G46,Нормативы!$D:$D,'2020'!$I46,Нормативы!$F:$F,'2020'!$K46)</f>
        <v>44</v>
      </c>
      <c r="Z46" s="33">
        <f>SUMIFS(Нормативы!L:L,Нормативы!$B:$B,$G46,Нормативы!$D:$D,'2020'!$I46,Нормативы!$F:$F,'2020'!$K46)</f>
        <v>2320</v>
      </c>
      <c r="AA46" s="33">
        <f t="shared" si="100"/>
        <v>3710</v>
      </c>
      <c r="AB46" s="33">
        <f>SUMIFS(Нормативы!N:N,Нормативы!$B:$B,$G46,Нормативы!$D:$D,'2020'!$I46,Нормативы!$F:$F,'2020'!$K46)*O46</f>
        <v>520</v>
      </c>
      <c r="AC46" s="33">
        <f>SUMIFS(Нормативы!O:O,Нормативы!$B:$B,$G46,Нормативы!$D:$D,'2020'!$I46,Нормативы!$F:$F,'2020'!$K46)</f>
        <v>2140</v>
      </c>
      <c r="AD46" s="33">
        <f>SUMIFS(Нормативы!P:P,Нормативы!$B:$B,$G46,Нормативы!$D:$D,'2020'!$I46,Нормативы!$F:$F,'2020'!$K46)*O46</f>
        <v>310</v>
      </c>
      <c r="AE46" s="33">
        <f>SUMIFS(Нормативы!Q:Q,Нормативы!$B:$B,$G46,Нормативы!$D:$D,'2020'!$I46,Нормативы!$F:$F,'2020'!$K46)</f>
        <v>740</v>
      </c>
      <c r="AF46" s="33">
        <f>SUMIFS(Нормативы!R:R,Нормативы!$B:$B,$G46,Нормативы!$D:$D,'2020'!$I46,Нормативы!$F:$F,'2020'!$K46)</f>
        <v>2460</v>
      </c>
      <c r="AG46" s="33">
        <f>SUMIFS(Нормативы!S:S,Нормативы!$B:$B,$G46,Нормативы!$D:$D,'2020'!$I46,Нормативы!$F:$F,'2020'!$K46)</f>
        <v>5080</v>
      </c>
      <c r="AH46" s="33">
        <f>SUMIFS(Нормативы!T:T,Нормативы!$B:$B,$G46,Нормативы!$D:$D,'2020'!$I46,Нормативы!$F:$F,'2020'!$K46)</f>
        <v>540</v>
      </c>
      <c r="AI46" s="33">
        <f>SUMIFS(Нормативы!U:U,Нормативы!$B:$B,$G46,Нормативы!$D:$D,'2020'!$I46,Нормативы!$F:$F,'2020'!$K46)</f>
        <v>770</v>
      </c>
      <c r="AJ46" s="33">
        <f>SUMIFS(Нормативы!V:V,Нормативы!$B:$B,$G46,Нормативы!$D:$D,'2020'!$I46,Нормативы!$F:$F,'2020'!$K46)</f>
        <v>80</v>
      </c>
      <c r="AK46" s="33">
        <f>SUMIFS(Нормативы!W:W,Нормативы!$B:$B,$G46,Нормативы!$D:$D,'2020'!$I46,Нормативы!$F:$F,'2020'!$K46)</f>
        <v>300</v>
      </c>
      <c r="AL46" s="33">
        <f>SUMIFS(Нормативы!X:X,Нормативы!$B:$B,$G46,Нормативы!$D:$D,'2020'!$I46,Нормативы!$F:$F,'2020'!$K46)*O46</f>
        <v>13440</v>
      </c>
      <c r="AM46" s="33">
        <f t="shared" si="101"/>
        <v>10322.6</v>
      </c>
      <c r="AN46" s="33">
        <f t="shared" si="102"/>
        <v>3117.4</v>
      </c>
      <c r="AO46" s="33">
        <f>SUMIFS(Нормативы!AA:AA,Нормативы!$B:$B,$G46,Нормативы!$D:$D,'2020'!$I46,Нормативы!$F:$F,'2020'!$K46)</f>
        <v>3520</v>
      </c>
      <c r="AP46" s="141">
        <f t="shared" si="103"/>
        <v>86460</v>
      </c>
      <c r="AQ46" s="413">
        <f t="shared" si="104"/>
        <v>1782660</v>
      </c>
      <c r="AR46" s="33">
        <f t="shared" si="105"/>
        <v>1369170.5</v>
      </c>
      <c r="AS46" s="33">
        <f t="shared" si="106"/>
        <v>413489.5</v>
      </c>
      <c r="AT46" s="34">
        <f t="shared" si="0"/>
        <v>7260</v>
      </c>
      <c r="AU46" s="34">
        <f t="shared" si="1"/>
        <v>1452</v>
      </c>
      <c r="AV46" s="34">
        <f t="shared" si="2"/>
        <v>76560</v>
      </c>
      <c r="AW46" s="34">
        <f t="shared" si="3"/>
        <v>122430</v>
      </c>
      <c r="AX46" s="34">
        <f t="shared" si="4"/>
        <v>17160</v>
      </c>
      <c r="AY46" s="34">
        <f t="shared" si="5"/>
        <v>70620</v>
      </c>
      <c r="AZ46" s="34">
        <f t="shared" si="6"/>
        <v>10230</v>
      </c>
      <c r="BA46" s="34">
        <f t="shared" si="7"/>
        <v>24420</v>
      </c>
      <c r="BB46" s="34">
        <f t="shared" si="107"/>
        <v>81180</v>
      </c>
      <c r="BC46" s="34">
        <f t="shared" si="8"/>
        <v>167640</v>
      </c>
      <c r="BD46" s="34">
        <f t="shared" si="9"/>
        <v>17820</v>
      </c>
      <c r="BE46" s="34">
        <f t="shared" si="10"/>
        <v>25410</v>
      </c>
      <c r="BF46" s="34">
        <f t="shared" si="11"/>
        <v>2640</v>
      </c>
      <c r="BG46" s="34">
        <f t="shared" si="12"/>
        <v>9900</v>
      </c>
      <c r="BH46" s="34">
        <f t="shared" si="13"/>
        <v>443520</v>
      </c>
      <c r="BI46" s="33">
        <f t="shared" si="108"/>
        <v>340645.2</v>
      </c>
      <c r="BJ46" s="33">
        <f t="shared" si="109"/>
        <v>102874.8</v>
      </c>
      <c r="BK46" s="34">
        <f t="shared" si="14"/>
        <v>116160</v>
      </c>
      <c r="BL46" s="426">
        <f t="shared" si="15"/>
        <v>2853180</v>
      </c>
      <c r="BM46" s="616">
        <f t="shared" si="110"/>
        <v>5807906</v>
      </c>
      <c r="BN46" s="33">
        <f t="shared" si="16"/>
        <v>4460757.3</v>
      </c>
      <c r="BO46" s="33">
        <f t="shared" si="17"/>
        <v>1347148.7</v>
      </c>
      <c r="BP46" s="34">
        <f t="shared" si="111"/>
        <v>7260</v>
      </c>
      <c r="BQ46" s="34">
        <f t="shared" si="112"/>
        <v>1452</v>
      </c>
      <c r="BR46" s="34">
        <f t="shared" si="113"/>
        <v>76560</v>
      </c>
      <c r="BS46" s="34">
        <f t="shared" si="18"/>
        <v>122430</v>
      </c>
      <c r="BT46" s="34">
        <f t="shared" si="19"/>
        <v>17160</v>
      </c>
      <c r="BU46" s="34">
        <f t="shared" si="20"/>
        <v>70620</v>
      </c>
      <c r="BV46" s="34">
        <f t="shared" si="21"/>
        <v>10230</v>
      </c>
      <c r="BW46" s="34">
        <f t="shared" si="22"/>
        <v>24420</v>
      </c>
      <c r="BX46" s="34">
        <f t="shared" si="23"/>
        <v>234773</v>
      </c>
      <c r="BY46" s="34">
        <f t="shared" si="24"/>
        <v>167640</v>
      </c>
      <c r="BZ46" s="34">
        <f t="shared" si="25"/>
        <v>17820</v>
      </c>
      <c r="CA46" s="34">
        <f t="shared" si="26"/>
        <v>25410</v>
      </c>
      <c r="CB46" s="34">
        <f t="shared" si="27"/>
        <v>2640</v>
      </c>
      <c r="CC46" s="34">
        <f t="shared" si="28"/>
        <v>9900</v>
      </c>
      <c r="CD46" s="34">
        <f t="shared" si="29"/>
        <v>1444988</v>
      </c>
      <c r="CE46" s="33">
        <f t="shared" si="114"/>
        <v>1109821.8</v>
      </c>
      <c r="CF46" s="33">
        <f t="shared" si="115"/>
        <v>335166.2</v>
      </c>
      <c r="CG46" s="34">
        <f t="shared" si="30"/>
        <v>116160</v>
      </c>
      <c r="CH46" s="415">
        <f t="shared" si="31"/>
        <v>8033487</v>
      </c>
      <c r="CI46" s="88">
        <f t="shared" si="32"/>
        <v>175997.15150000001</v>
      </c>
      <c r="CJ46" s="90">
        <f t="shared" si="33"/>
        <v>135174.46359999999</v>
      </c>
      <c r="CK46" s="90">
        <f t="shared" si="34"/>
        <v>40822.687899999997</v>
      </c>
      <c r="CL46" s="88">
        <f t="shared" si="35"/>
        <v>220</v>
      </c>
      <c r="CM46" s="88">
        <f t="shared" si="36"/>
        <v>44</v>
      </c>
      <c r="CN46" s="88">
        <f t="shared" si="37"/>
        <v>2320</v>
      </c>
      <c r="CO46" s="88">
        <f t="shared" si="38"/>
        <v>3710</v>
      </c>
      <c r="CP46" s="88">
        <f t="shared" si="39"/>
        <v>520</v>
      </c>
      <c r="CQ46" s="88">
        <f t="shared" si="40"/>
        <v>2140</v>
      </c>
      <c r="CR46" s="88">
        <f t="shared" si="41"/>
        <v>310</v>
      </c>
      <c r="CS46" s="88">
        <f t="shared" si="42"/>
        <v>740</v>
      </c>
      <c r="CT46" s="88">
        <f t="shared" si="43"/>
        <v>7114.3333000000002</v>
      </c>
      <c r="CU46" s="88">
        <f t="shared" si="44"/>
        <v>5080</v>
      </c>
      <c r="CV46" s="88">
        <f t="shared" si="45"/>
        <v>540</v>
      </c>
      <c r="CW46" s="88">
        <f t="shared" si="46"/>
        <v>770</v>
      </c>
      <c r="CX46" s="88">
        <f t="shared" si="47"/>
        <v>80</v>
      </c>
      <c r="CY46" s="88">
        <f t="shared" si="48"/>
        <v>300</v>
      </c>
      <c r="CZ46" s="88">
        <f t="shared" si="49"/>
        <v>43787.515200000002</v>
      </c>
      <c r="DA46" s="90">
        <f t="shared" si="50"/>
        <v>33630.963600000003</v>
      </c>
      <c r="DB46" s="90">
        <f t="shared" si="51"/>
        <v>10156.5515</v>
      </c>
      <c r="DC46" s="88">
        <f t="shared" si="52"/>
        <v>3520</v>
      </c>
      <c r="DD46" s="88">
        <f t="shared" si="53"/>
        <v>243439</v>
      </c>
      <c r="AUV46" s="699">
        <f t="shared" si="65"/>
        <v>175997.15</v>
      </c>
      <c r="AUW46" s="699">
        <f t="shared" si="66"/>
        <v>135174.46</v>
      </c>
      <c r="AUX46" s="699">
        <f t="shared" si="67"/>
        <v>40822.69</v>
      </c>
      <c r="AUY46" s="699">
        <f t="shared" si="68"/>
        <v>220</v>
      </c>
      <c r="AUZ46" s="699">
        <f t="shared" si="204"/>
        <v>502.07</v>
      </c>
      <c r="AVA46" s="699">
        <f t="shared" si="204"/>
        <v>1.42</v>
      </c>
      <c r="AVB46" s="699">
        <f t="shared" si="70"/>
        <v>3710</v>
      </c>
      <c r="AVC46" s="699">
        <f t="shared" si="71"/>
        <v>520</v>
      </c>
      <c r="AVD46" s="699">
        <f t="shared" si="72"/>
        <v>2140</v>
      </c>
      <c r="AVE46" s="699">
        <f t="shared" si="73"/>
        <v>310</v>
      </c>
      <c r="AVF46" s="699">
        <f t="shared" si="74"/>
        <v>740</v>
      </c>
      <c r="AVG46" s="699">
        <f t="shared" si="75"/>
        <v>7114.33</v>
      </c>
      <c r="AVH46" s="699">
        <f t="shared" si="76"/>
        <v>5080</v>
      </c>
      <c r="AVI46" s="699">
        <f t="shared" si="77"/>
        <v>540</v>
      </c>
      <c r="AVJ46" s="699">
        <f t="shared" si="78"/>
        <v>770</v>
      </c>
      <c r="AVK46" s="699">
        <f t="shared" si="79"/>
        <v>80</v>
      </c>
      <c r="AVL46" s="699">
        <f t="shared" si="80"/>
        <v>300</v>
      </c>
      <c r="AVM46" s="699">
        <f t="shared" si="81"/>
        <v>43787.519999999997</v>
      </c>
      <c r="AVN46" s="699">
        <f t="shared" si="82"/>
        <v>33630.97</v>
      </c>
      <c r="AVO46" s="699">
        <f t="shared" si="83"/>
        <v>10156.549999999999</v>
      </c>
      <c r="AVP46" s="699">
        <f t="shared" si="84"/>
        <v>3520</v>
      </c>
      <c r="AVQ46" s="699">
        <f t="shared" si="85"/>
        <v>243439</v>
      </c>
    </row>
    <row r="47" spans="1:108 1244:1265" ht="30" customHeight="1" x14ac:dyDescent="0.25">
      <c r="A47" s="643">
        <v>1</v>
      </c>
      <c r="B47" s="643">
        <v>9</v>
      </c>
      <c r="C47" s="664" t="s">
        <v>247</v>
      </c>
      <c r="D47" s="2"/>
      <c r="E47" s="101" t="s">
        <v>344</v>
      </c>
      <c r="F47" s="643" t="s">
        <v>31</v>
      </c>
      <c r="G47" s="643">
        <v>1</v>
      </c>
      <c r="H47" s="658" t="s">
        <v>8</v>
      </c>
      <c r="I47" s="643">
        <v>3</v>
      </c>
      <c r="J47" s="101" t="s">
        <v>374</v>
      </c>
      <c r="K47" s="643">
        <v>1</v>
      </c>
      <c r="L47" s="683" t="s">
        <v>349</v>
      </c>
      <c r="M47" s="11" t="s">
        <v>284</v>
      </c>
      <c r="N47" s="101" t="s">
        <v>387</v>
      </c>
      <c r="O47" s="643">
        <v>1</v>
      </c>
      <c r="P47" s="632">
        <v>34</v>
      </c>
      <c r="Q47" s="632">
        <v>34</v>
      </c>
      <c r="R47" s="632">
        <v>34</v>
      </c>
      <c r="S47" s="675">
        <f>SUMIF('Территориальный кк'!$A:$A,'2020'!$B47,'Территориальный кк'!D:D)</f>
        <v>3.258</v>
      </c>
      <c r="T47" s="676">
        <f>SUMIF('Территориальный кк'!$A:$A,'2020'!$B47,'Территориальный кк'!E:E)</f>
        <v>2.8919999999999999</v>
      </c>
      <c r="U47" s="33">
        <f>SUMIFS(Нормативы!G:G,Нормативы!$B:$B,$G47,Нормативы!$D:$D,'2020'!$I47,Нормативы!$F:$F,'2020'!$K47)*O47</f>
        <v>5402</v>
      </c>
      <c r="V47" s="33">
        <f t="shared" si="98"/>
        <v>4149</v>
      </c>
      <c r="W47" s="33">
        <f t="shared" si="99"/>
        <v>1253</v>
      </c>
      <c r="X47" s="33">
        <f>SUMIFS(Нормативы!J:J,Нормативы!$B:$B,$G47,Нормативы!$D:$D,'2020'!$I47,Нормативы!$F:$F,'2020'!$K47)</f>
        <v>22</v>
      </c>
      <c r="Y47" s="33">
        <f>SUMIFS(Нормативы!K:K,Нормативы!$B:$B,$G47,Нормативы!$D:$D,'2020'!$I47,Нормативы!$F:$F,'2020'!$K47)</f>
        <v>4</v>
      </c>
      <c r="Z47" s="33">
        <f>SUMIFS(Нормативы!L:L,Нормативы!$B:$B,$G47,Нормативы!$D:$D,'2020'!$I47,Нормативы!$F:$F,'2020'!$K47)</f>
        <v>232</v>
      </c>
      <c r="AA47" s="33">
        <f t="shared" si="100"/>
        <v>371</v>
      </c>
      <c r="AB47" s="33">
        <f>SUMIFS(Нормативы!N:N,Нормативы!$B:$B,$G47,Нормативы!$D:$D,'2020'!$I47,Нормативы!$F:$F,'2020'!$K47)*O47</f>
        <v>52</v>
      </c>
      <c r="AC47" s="33">
        <f>SUMIFS(Нормативы!O:O,Нормативы!$B:$B,$G47,Нормативы!$D:$D,'2020'!$I47,Нормативы!$F:$F,'2020'!$K47)</f>
        <v>214</v>
      </c>
      <c r="AD47" s="33">
        <f>SUMIFS(Нормативы!P:P,Нормативы!$B:$B,$G47,Нормативы!$D:$D,'2020'!$I47,Нормативы!$F:$F,'2020'!$K47)*O47</f>
        <v>31</v>
      </c>
      <c r="AE47" s="33">
        <f>SUMIFS(Нормативы!Q:Q,Нормативы!$B:$B,$G47,Нормативы!$D:$D,'2020'!$I47,Нормативы!$F:$F,'2020'!$K47)</f>
        <v>74</v>
      </c>
      <c r="AF47" s="33">
        <f>SUMIFS(Нормативы!R:R,Нормативы!$B:$B,$G47,Нормативы!$D:$D,'2020'!$I47,Нормативы!$F:$F,'2020'!$K47)</f>
        <v>246</v>
      </c>
      <c r="AG47" s="33">
        <f>SUMIFS(Нормативы!S:S,Нормативы!$B:$B,$G47,Нормативы!$D:$D,'2020'!$I47,Нормативы!$F:$F,'2020'!$K47)</f>
        <v>508</v>
      </c>
      <c r="AH47" s="33">
        <f>SUMIFS(Нормативы!T:T,Нормативы!$B:$B,$G47,Нормативы!$D:$D,'2020'!$I47,Нормативы!$F:$F,'2020'!$K47)</f>
        <v>54</v>
      </c>
      <c r="AI47" s="33">
        <f>SUMIFS(Нормативы!U:U,Нормативы!$B:$B,$G47,Нормативы!$D:$D,'2020'!$I47,Нормативы!$F:$F,'2020'!$K47)</f>
        <v>77</v>
      </c>
      <c r="AJ47" s="33">
        <f>SUMIFS(Нормативы!V:V,Нормативы!$B:$B,$G47,Нормативы!$D:$D,'2020'!$I47,Нормативы!$F:$F,'2020'!$K47)</f>
        <v>8</v>
      </c>
      <c r="AK47" s="33">
        <f>SUMIFS(Нормативы!W:W,Нормативы!$B:$B,$G47,Нормативы!$D:$D,'2020'!$I47,Нормативы!$F:$F,'2020'!$K47)</f>
        <v>30</v>
      </c>
      <c r="AL47" s="33">
        <f>SUMIFS(Нормативы!X:X,Нормативы!$B:$B,$G47,Нормативы!$D:$D,'2020'!$I47,Нормативы!$F:$F,'2020'!$K47)*O47</f>
        <v>1344</v>
      </c>
      <c r="AM47" s="33">
        <f t="shared" si="101"/>
        <v>1032.3</v>
      </c>
      <c r="AN47" s="33">
        <f t="shared" si="102"/>
        <v>311.7</v>
      </c>
      <c r="AO47" s="33">
        <f>SUMIFS(Нормативы!AA:AA,Нормативы!$B:$B,$G47,Нормативы!$D:$D,'2020'!$I47,Нормативы!$F:$F,'2020'!$K47)</f>
        <v>0</v>
      </c>
      <c r="AP47" s="141">
        <f t="shared" si="103"/>
        <v>8294</v>
      </c>
      <c r="AQ47" s="413">
        <f t="shared" si="104"/>
        <v>183668</v>
      </c>
      <c r="AR47" s="33">
        <f t="shared" si="105"/>
        <v>141066.1</v>
      </c>
      <c r="AS47" s="33">
        <f t="shared" si="106"/>
        <v>42601.9</v>
      </c>
      <c r="AT47" s="34">
        <f t="shared" si="0"/>
        <v>748</v>
      </c>
      <c r="AU47" s="34">
        <f t="shared" si="1"/>
        <v>136</v>
      </c>
      <c r="AV47" s="34">
        <f t="shared" si="2"/>
        <v>7888</v>
      </c>
      <c r="AW47" s="34">
        <f t="shared" si="3"/>
        <v>12614</v>
      </c>
      <c r="AX47" s="34">
        <f t="shared" si="4"/>
        <v>1768</v>
      </c>
      <c r="AY47" s="34">
        <f t="shared" si="5"/>
        <v>7276</v>
      </c>
      <c r="AZ47" s="34">
        <f t="shared" si="6"/>
        <v>1054</v>
      </c>
      <c r="BA47" s="34">
        <f t="shared" si="7"/>
        <v>2516</v>
      </c>
      <c r="BB47" s="34">
        <f t="shared" si="107"/>
        <v>8364</v>
      </c>
      <c r="BC47" s="34">
        <f t="shared" si="8"/>
        <v>17272</v>
      </c>
      <c r="BD47" s="34">
        <f t="shared" si="9"/>
        <v>1836</v>
      </c>
      <c r="BE47" s="34">
        <f t="shared" si="10"/>
        <v>2618</v>
      </c>
      <c r="BF47" s="34">
        <f t="shared" si="11"/>
        <v>272</v>
      </c>
      <c r="BG47" s="34">
        <f t="shared" si="12"/>
        <v>1020</v>
      </c>
      <c r="BH47" s="34">
        <f t="shared" si="13"/>
        <v>45696</v>
      </c>
      <c r="BI47" s="33">
        <f t="shared" si="108"/>
        <v>35096.800000000003</v>
      </c>
      <c r="BJ47" s="33">
        <f t="shared" si="109"/>
        <v>10599.2</v>
      </c>
      <c r="BK47" s="34">
        <f t="shared" si="14"/>
        <v>0</v>
      </c>
      <c r="BL47" s="426">
        <f t="shared" si="15"/>
        <v>281996</v>
      </c>
      <c r="BM47" s="616">
        <f t="shared" si="110"/>
        <v>598390</v>
      </c>
      <c r="BN47" s="33">
        <f t="shared" si="16"/>
        <v>459592.9</v>
      </c>
      <c r="BO47" s="33">
        <f t="shared" si="17"/>
        <v>138797.1</v>
      </c>
      <c r="BP47" s="34">
        <f t="shared" si="111"/>
        <v>748</v>
      </c>
      <c r="BQ47" s="34">
        <f t="shared" si="112"/>
        <v>136</v>
      </c>
      <c r="BR47" s="34">
        <f t="shared" si="113"/>
        <v>7888</v>
      </c>
      <c r="BS47" s="34">
        <f t="shared" si="18"/>
        <v>12614</v>
      </c>
      <c r="BT47" s="34">
        <f t="shared" si="19"/>
        <v>1768</v>
      </c>
      <c r="BU47" s="34">
        <f t="shared" si="20"/>
        <v>7276</v>
      </c>
      <c r="BV47" s="34">
        <f t="shared" si="21"/>
        <v>1054</v>
      </c>
      <c r="BW47" s="34">
        <f t="shared" si="22"/>
        <v>2516</v>
      </c>
      <c r="BX47" s="34">
        <f t="shared" si="23"/>
        <v>24189</v>
      </c>
      <c r="BY47" s="34">
        <f t="shared" si="24"/>
        <v>17272</v>
      </c>
      <c r="BZ47" s="34">
        <f t="shared" si="25"/>
        <v>1836</v>
      </c>
      <c r="CA47" s="34">
        <f t="shared" si="26"/>
        <v>2618</v>
      </c>
      <c r="CB47" s="34">
        <f t="shared" si="27"/>
        <v>272</v>
      </c>
      <c r="CC47" s="34">
        <f t="shared" si="28"/>
        <v>1020</v>
      </c>
      <c r="CD47" s="34">
        <f t="shared" si="29"/>
        <v>148878</v>
      </c>
      <c r="CE47" s="33">
        <f t="shared" si="114"/>
        <v>114345.60000000001</v>
      </c>
      <c r="CF47" s="33">
        <f t="shared" si="115"/>
        <v>34532.400000000001</v>
      </c>
      <c r="CG47" s="34">
        <f t="shared" si="30"/>
        <v>0</v>
      </c>
      <c r="CH47" s="415">
        <f t="shared" si="31"/>
        <v>815725</v>
      </c>
      <c r="CI47" s="88">
        <f t="shared" si="32"/>
        <v>17599.705900000001</v>
      </c>
      <c r="CJ47" s="90">
        <f t="shared" si="33"/>
        <v>13517.438200000001</v>
      </c>
      <c r="CK47" s="90">
        <f t="shared" si="34"/>
        <v>4082.2676000000001</v>
      </c>
      <c r="CL47" s="88">
        <f t="shared" si="35"/>
        <v>22</v>
      </c>
      <c r="CM47" s="88">
        <f t="shared" si="36"/>
        <v>4</v>
      </c>
      <c r="CN47" s="88">
        <f t="shared" si="37"/>
        <v>232</v>
      </c>
      <c r="CO47" s="88">
        <f t="shared" si="38"/>
        <v>371</v>
      </c>
      <c r="CP47" s="88">
        <f t="shared" si="39"/>
        <v>52</v>
      </c>
      <c r="CQ47" s="88">
        <f t="shared" si="40"/>
        <v>214</v>
      </c>
      <c r="CR47" s="88">
        <f t="shared" si="41"/>
        <v>31</v>
      </c>
      <c r="CS47" s="88">
        <f t="shared" si="42"/>
        <v>74</v>
      </c>
      <c r="CT47" s="88">
        <f t="shared" si="43"/>
        <v>711.44119999999998</v>
      </c>
      <c r="CU47" s="88">
        <f t="shared" si="44"/>
        <v>508</v>
      </c>
      <c r="CV47" s="88">
        <f t="shared" si="45"/>
        <v>54</v>
      </c>
      <c r="CW47" s="88">
        <f t="shared" si="46"/>
        <v>77</v>
      </c>
      <c r="CX47" s="88">
        <f t="shared" si="47"/>
        <v>8</v>
      </c>
      <c r="CY47" s="88">
        <f t="shared" si="48"/>
        <v>30</v>
      </c>
      <c r="CZ47" s="88">
        <f t="shared" si="49"/>
        <v>4378.7646999999997</v>
      </c>
      <c r="DA47" s="90">
        <f t="shared" si="50"/>
        <v>3363.1059</v>
      </c>
      <c r="DB47" s="90">
        <f t="shared" si="51"/>
        <v>1015.6588</v>
      </c>
      <c r="DC47" s="88">
        <f t="shared" si="52"/>
        <v>0</v>
      </c>
      <c r="DD47" s="88">
        <f t="shared" si="53"/>
        <v>23991.911800000002</v>
      </c>
      <c r="AUV47" s="699">
        <f t="shared" si="65"/>
        <v>17599.71</v>
      </c>
      <c r="AUW47" s="699">
        <f t="shared" si="66"/>
        <v>13517.44</v>
      </c>
      <c r="AUX47" s="699">
        <f t="shared" si="67"/>
        <v>4082.27</v>
      </c>
      <c r="AUY47" s="699">
        <f t="shared" si="68"/>
        <v>22</v>
      </c>
      <c r="AUZ47" s="699">
        <f t="shared" si="204"/>
        <v>47.03</v>
      </c>
      <c r="AVA47" s="699">
        <f t="shared" si="204"/>
        <v>1.46</v>
      </c>
      <c r="AVB47" s="699">
        <f t="shared" si="70"/>
        <v>371</v>
      </c>
      <c r="AVC47" s="699">
        <f t="shared" si="71"/>
        <v>52</v>
      </c>
      <c r="AVD47" s="699">
        <f t="shared" si="72"/>
        <v>214</v>
      </c>
      <c r="AVE47" s="699">
        <f t="shared" si="73"/>
        <v>31</v>
      </c>
      <c r="AVF47" s="699">
        <f t="shared" si="74"/>
        <v>74</v>
      </c>
      <c r="AVG47" s="699">
        <f t="shared" si="75"/>
        <v>711.44</v>
      </c>
      <c r="AVH47" s="699">
        <f t="shared" si="76"/>
        <v>508</v>
      </c>
      <c r="AVI47" s="699">
        <f t="shared" si="77"/>
        <v>54</v>
      </c>
      <c r="AVJ47" s="699">
        <f t="shared" si="78"/>
        <v>77</v>
      </c>
      <c r="AVK47" s="699">
        <f t="shared" si="79"/>
        <v>8</v>
      </c>
      <c r="AVL47" s="699">
        <f t="shared" si="80"/>
        <v>30</v>
      </c>
      <c r="AVM47" s="699">
        <f t="shared" si="81"/>
        <v>4378.76</v>
      </c>
      <c r="AVN47" s="699">
        <f t="shared" si="82"/>
        <v>3363.1</v>
      </c>
      <c r="AVO47" s="699">
        <f t="shared" si="83"/>
        <v>1015.66</v>
      </c>
      <c r="AVP47" s="699">
        <f t="shared" si="84"/>
        <v>0</v>
      </c>
      <c r="AVQ47" s="699">
        <f t="shared" si="85"/>
        <v>23991.91</v>
      </c>
    </row>
    <row r="48" spans="1:108 1244:1265" ht="30" customHeight="1" x14ac:dyDescent="0.25">
      <c r="A48" s="643">
        <v>1</v>
      </c>
      <c r="B48" s="643">
        <v>9</v>
      </c>
      <c r="C48" s="664" t="s">
        <v>247</v>
      </c>
      <c r="D48" s="2"/>
      <c r="E48" s="101" t="s">
        <v>344</v>
      </c>
      <c r="F48" s="643" t="s">
        <v>31</v>
      </c>
      <c r="G48" s="643">
        <v>1</v>
      </c>
      <c r="H48" s="658" t="s">
        <v>10</v>
      </c>
      <c r="I48" s="643">
        <v>0</v>
      </c>
      <c r="J48" s="101" t="s">
        <v>375</v>
      </c>
      <c r="K48" s="643">
        <v>1</v>
      </c>
      <c r="L48" s="683" t="s">
        <v>349</v>
      </c>
      <c r="M48" s="11" t="s">
        <v>285</v>
      </c>
      <c r="N48" s="101" t="s">
        <v>387</v>
      </c>
      <c r="O48" s="643">
        <v>1</v>
      </c>
      <c r="P48" s="632">
        <v>25</v>
      </c>
      <c r="Q48" s="632">
        <v>25</v>
      </c>
      <c r="R48" s="632">
        <v>25</v>
      </c>
      <c r="S48" s="675">
        <f>SUMIF('Территориальный кк'!$A:$A,'2020'!$B48,'Территориальный кк'!D:D)</f>
        <v>3.258</v>
      </c>
      <c r="T48" s="676">
        <f>SUMIF('Территориальный кк'!$A:$A,'2020'!$B48,'Территориальный кк'!E:E)</f>
        <v>2.8919999999999999</v>
      </c>
      <c r="U48" s="33">
        <f>SUMIFS(Нормативы!G:G,Нормативы!$B:$B,$G48,Нормативы!$D:$D,'2020'!$I48,Нормативы!$F:$F,'2020'!$K48)*O48</f>
        <v>54020</v>
      </c>
      <c r="V48" s="33">
        <f t="shared" si="98"/>
        <v>41490</v>
      </c>
      <c r="W48" s="33">
        <f t="shared" si="99"/>
        <v>12530</v>
      </c>
      <c r="X48" s="33">
        <f>SUMIFS(Нормативы!J:J,Нормативы!$B:$B,$G48,Нормативы!$D:$D,'2020'!$I48,Нормативы!$F:$F,'2020'!$K48)</f>
        <v>220</v>
      </c>
      <c r="Y48" s="33">
        <f>SUMIFS(Нормативы!K:K,Нормативы!$B:$B,$G48,Нормативы!$D:$D,'2020'!$I48,Нормативы!$F:$F,'2020'!$K48)</f>
        <v>44</v>
      </c>
      <c r="Z48" s="33">
        <f>SUMIFS(Нормативы!L:L,Нормативы!$B:$B,$G48,Нормативы!$D:$D,'2020'!$I48,Нормативы!$F:$F,'2020'!$K48)</f>
        <v>2320</v>
      </c>
      <c r="AA48" s="33">
        <f t="shared" si="100"/>
        <v>3710</v>
      </c>
      <c r="AB48" s="33">
        <f>SUMIFS(Нормативы!N:N,Нормативы!$B:$B,$G48,Нормативы!$D:$D,'2020'!$I48,Нормативы!$F:$F,'2020'!$K48)*O48</f>
        <v>520</v>
      </c>
      <c r="AC48" s="33">
        <f>SUMIFS(Нормативы!O:O,Нормативы!$B:$B,$G48,Нормативы!$D:$D,'2020'!$I48,Нормативы!$F:$F,'2020'!$K48)</f>
        <v>2140</v>
      </c>
      <c r="AD48" s="33">
        <f>SUMIFS(Нормативы!P:P,Нормативы!$B:$B,$G48,Нормативы!$D:$D,'2020'!$I48,Нормативы!$F:$F,'2020'!$K48)*O48</f>
        <v>310</v>
      </c>
      <c r="AE48" s="33">
        <f>SUMIFS(Нормативы!Q:Q,Нормативы!$B:$B,$G48,Нормативы!$D:$D,'2020'!$I48,Нормативы!$F:$F,'2020'!$K48)</f>
        <v>740</v>
      </c>
      <c r="AF48" s="33">
        <f>SUMIFS(Нормативы!R:R,Нормативы!$B:$B,$G48,Нормативы!$D:$D,'2020'!$I48,Нормативы!$F:$F,'2020'!$K48)</f>
        <v>2460</v>
      </c>
      <c r="AG48" s="33">
        <f>SUMIFS(Нормативы!S:S,Нормативы!$B:$B,$G48,Нормативы!$D:$D,'2020'!$I48,Нормативы!$F:$F,'2020'!$K48)</f>
        <v>5080</v>
      </c>
      <c r="AH48" s="33">
        <f>SUMIFS(Нормативы!T:T,Нормативы!$B:$B,$G48,Нормативы!$D:$D,'2020'!$I48,Нормативы!$F:$F,'2020'!$K48)</f>
        <v>540</v>
      </c>
      <c r="AI48" s="33">
        <f>SUMIFS(Нормативы!U:U,Нормативы!$B:$B,$G48,Нормативы!$D:$D,'2020'!$I48,Нормативы!$F:$F,'2020'!$K48)</f>
        <v>770</v>
      </c>
      <c r="AJ48" s="33">
        <f>SUMIFS(Нормативы!V:V,Нормативы!$B:$B,$G48,Нормативы!$D:$D,'2020'!$I48,Нормативы!$F:$F,'2020'!$K48)</f>
        <v>80</v>
      </c>
      <c r="AK48" s="33">
        <f>SUMIFS(Нормативы!W:W,Нормативы!$B:$B,$G48,Нормативы!$D:$D,'2020'!$I48,Нормативы!$F:$F,'2020'!$K48)</f>
        <v>300</v>
      </c>
      <c r="AL48" s="33">
        <f>SUMIFS(Нормативы!X:X,Нормативы!$B:$B,$G48,Нормативы!$D:$D,'2020'!$I48,Нормативы!$F:$F,'2020'!$K48)*O48</f>
        <v>13440</v>
      </c>
      <c r="AM48" s="33">
        <f t="shared" si="101"/>
        <v>10322.6</v>
      </c>
      <c r="AN48" s="33">
        <f t="shared" si="102"/>
        <v>3117.4</v>
      </c>
      <c r="AO48" s="33">
        <f>SUMIFS(Нормативы!AA:AA,Нормативы!$B:$B,$G48,Нормативы!$D:$D,'2020'!$I48,Нормативы!$F:$F,'2020'!$K48)</f>
        <v>3520</v>
      </c>
      <c r="AP48" s="141">
        <f t="shared" si="103"/>
        <v>86460</v>
      </c>
      <c r="AQ48" s="413">
        <f t="shared" si="104"/>
        <v>1350500</v>
      </c>
      <c r="AR48" s="33">
        <f t="shared" si="105"/>
        <v>1037250.4</v>
      </c>
      <c r="AS48" s="33">
        <f t="shared" si="106"/>
        <v>313249.59999999998</v>
      </c>
      <c r="AT48" s="34">
        <f t="shared" si="0"/>
        <v>5500</v>
      </c>
      <c r="AU48" s="34">
        <f t="shared" si="1"/>
        <v>1100</v>
      </c>
      <c r="AV48" s="34">
        <f t="shared" si="2"/>
        <v>58000</v>
      </c>
      <c r="AW48" s="34">
        <f t="shared" si="3"/>
        <v>92750</v>
      </c>
      <c r="AX48" s="34">
        <f t="shared" si="4"/>
        <v>13000</v>
      </c>
      <c r="AY48" s="34">
        <f t="shared" si="5"/>
        <v>53500</v>
      </c>
      <c r="AZ48" s="34">
        <f t="shared" si="6"/>
        <v>7750</v>
      </c>
      <c r="BA48" s="34">
        <f t="shared" si="7"/>
        <v>18500</v>
      </c>
      <c r="BB48" s="34">
        <f t="shared" si="107"/>
        <v>61500</v>
      </c>
      <c r="BC48" s="34">
        <f t="shared" si="8"/>
        <v>127000</v>
      </c>
      <c r="BD48" s="34">
        <f t="shared" si="9"/>
        <v>13500</v>
      </c>
      <c r="BE48" s="34">
        <f t="shared" si="10"/>
        <v>19250</v>
      </c>
      <c r="BF48" s="34">
        <f t="shared" si="11"/>
        <v>2000</v>
      </c>
      <c r="BG48" s="34">
        <f t="shared" si="12"/>
        <v>7500</v>
      </c>
      <c r="BH48" s="34">
        <f t="shared" si="13"/>
        <v>336000</v>
      </c>
      <c r="BI48" s="33">
        <f t="shared" si="108"/>
        <v>258064.5</v>
      </c>
      <c r="BJ48" s="33">
        <f t="shared" si="109"/>
        <v>77935.5</v>
      </c>
      <c r="BK48" s="34">
        <f t="shared" si="14"/>
        <v>88000</v>
      </c>
      <c r="BL48" s="426">
        <f t="shared" si="15"/>
        <v>2161500</v>
      </c>
      <c r="BM48" s="616">
        <f t="shared" si="110"/>
        <v>4399929</v>
      </c>
      <c r="BN48" s="33">
        <f t="shared" si="16"/>
        <v>3379361.8</v>
      </c>
      <c r="BO48" s="33">
        <f t="shared" si="17"/>
        <v>1020567.2</v>
      </c>
      <c r="BP48" s="34">
        <f t="shared" si="111"/>
        <v>5500</v>
      </c>
      <c r="BQ48" s="34">
        <f t="shared" si="112"/>
        <v>1100</v>
      </c>
      <c r="BR48" s="34">
        <f t="shared" si="113"/>
        <v>58000</v>
      </c>
      <c r="BS48" s="34">
        <f t="shared" si="18"/>
        <v>92750</v>
      </c>
      <c r="BT48" s="34">
        <f t="shared" si="19"/>
        <v>13000</v>
      </c>
      <c r="BU48" s="34">
        <f t="shared" si="20"/>
        <v>53500</v>
      </c>
      <c r="BV48" s="34">
        <f t="shared" si="21"/>
        <v>7750</v>
      </c>
      <c r="BW48" s="34">
        <f t="shared" si="22"/>
        <v>18500</v>
      </c>
      <c r="BX48" s="34">
        <f t="shared" si="23"/>
        <v>177858</v>
      </c>
      <c r="BY48" s="34">
        <f t="shared" si="24"/>
        <v>127000</v>
      </c>
      <c r="BZ48" s="34">
        <f t="shared" si="25"/>
        <v>13500</v>
      </c>
      <c r="CA48" s="34">
        <f t="shared" si="26"/>
        <v>19250</v>
      </c>
      <c r="CB48" s="34">
        <f t="shared" si="27"/>
        <v>2000</v>
      </c>
      <c r="CC48" s="34">
        <f t="shared" si="28"/>
        <v>7500</v>
      </c>
      <c r="CD48" s="34">
        <f t="shared" si="29"/>
        <v>1094688</v>
      </c>
      <c r="CE48" s="33">
        <f t="shared" si="114"/>
        <v>840774.2</v>
      </c>
      <c r="CF48" s="33">
        <f t="shared" si="115"/>
        <v>253913.8</v>
      </c>
      <c r="CG48" s="34">
        <f t="shared" si="30"/>
        <v>88000</v>
      </c>
      <c r="CH48" s="415">
        <f t="shared" si="31"/>
        <v>6085975</v>
      </c>
      <c r="CI48" s="88">
        <f t="shared" si="32"/>
        <v>175997.16</v>
      </c>
      <c r="CJ48" s="90">
        <f t="shared" si="33"/>
        <v>135174.47200000001</v>
      </c>
      <c r="CK48" s="90">
        <f t="shared" si="34"/>
        <v>40822.688000000002</v>
      </c>
      <c r="CL48" s="88">
        <f t="shared" si="35"/>
        <v>220</v>
      </c>
      <c r="CM48" s="88">
        <f t="shared" si="36"/>
        <v>44</v>
      </c>
      <c r="CN48" s="88">
        <f t="shared" si="37"/>
        <v>2320</v>
      </c>
      <c r="CO48" s="88">
        <f t="shared" si="38"/>
        <v>3710</v>
      </c>
      <c r="CP48" s="88">
        <f t="shared" si="39"/>
        <v>520</v>
      </c>
      <c r="CQ48" s="88">
        <f t="shared" si="40"/>
        <v>2140</v>
      </c>
      <c r="CR48" s="88">
        <f t="shared" si="41"/>
        <v>310</v>
      </c>
      <c r="CS48" s="88">
        <f t="shared" si="42"/>
        <v>740</v>
      </c>
      <c r="CT48" s="88">
        <f t="shared" si="43"/>
        <v>7114.32</v>
      </c>
      <c r="CU48" s="88">
        <f t="shared" si="44"/>
        <v>5080</v>
      </c>
      <c r="CV48" s="88">
        <f t="shared" si="45"/>
        <v>540</v>
      </c>
      <c r="CW48" s="88">
        <f t="shared" si="46"/>
        <v>770</v>
      </c>
      <c r="CX48" s="88">
        <f t="shared" si="47"/>
        <v>80</v>
      </c>
      <c r="CY48" s="88">
        <f t="shared" si="48"/>
        <v>300</v>
      </c>
      <c r="CZ48" s="88">
        <f t="shared" si="49"/>
        <v>43787.519999999997</v>
      </c>
      <c r="DA48" s="90">
        <f t="shared" si="50"/>
        <v>33630.968000000001</v>
      </c>
      <c r="DB48" s="90">
        <f t="shared" si="51"/>
        <v>10156.552</v>
      </c>
      <c r="DC48" s="88">
        <f t="shared" si="52"/>
        <v>3520</v>
      </c>
      <c r="DD48" s="88">
        <f t="shared" si="53"/>
        <v>243439</v>
      </c>
      <c r="AUV48" s="699">
        <f t="shared" si="65"/>
        <v>175997.16</v>
      </c>
      <c r="AUW48" s="699">
        <f t="shared" si="66"/>
        <v>135174.47</v>
      </c>
      <c r="AUX48" s="699">
        <f t="shared" si="67"/>
        <v>40822.69</v>
      </c>
      <c r="AUY48" s="699">
        <f t="shared" si="68"/>
        <v>220</v>
      </c>
      <c r="AUZ48" s="699">
        <f t="shared" si="204"/>
        <v>380.36</v>
      </c>
      <c r="AVA48" s="699">
        <f t="shared" si="204"/>
        <v>1.07</v>
      </c>
      <c r="AVB48" s="699">
        <f t="shared" si="70"/>
        <v>3710</v>
      </c>
      <c r="AVC48" s="699">
        <f t="shared" si="71"/>
        <v>520</v>
      </c>
      <c r="AVD48" s="699">
        <f t="shared" si="72"/>
        <v>2140</v>
      </c>
      <c r="AVE48" s="699">
        <f t="shared" si="73"/>
        <v>310</v>
      </c>
      <c r="AVF48" s="699">
        <f t="shared" si="74"/>
        <v>740</v>
      </c>
      <c r="AVG48" s="699">
        <f t="shared" si="75"/>
        <v>7114.32</v>
      </c>
      <c r="AVH48" s="699">
        <f t="shared" si="76"/>
        <v>5080</v>
      </c>
      <c r="AVI48" s="699">
        <f t="shared" si="77"/>
        <v>540</v>
      </c>
      <c r="AVJ48" s="699">
        <f t="shared" si="78"/>
        <v>770</v>
      </c>
      <c r="AVK48" s="699">
        <f t="shared" si="79"/>
        <v>80</v>
      </c>
      <c r="AVL48" s="699">
        <f t="shared" si="80"/>
        <v>300</v>
      </c>
      <c r="AVM48" s="699">
        <f t="shared" si="81"/>
        <v>43787.519999999997</v>
      </c>
      <c r="AVN48" s="699">
        <f t="shared" si="82"/>
        <v>33630.97</v>
      </c>
      <c r="AVO48" s="699">
        <f t="shared" si="83"/>
        <v>10156.549999999999</v>
      </c>
      <c r="AVP48" s="699">
        <f t="shared" si="84"/>
        <v>3520</v>
      </c>
      <c r="AVQ48" s="699">
        <f t="shared" si="85"/>
        <v>243439</v>
      </c>
    </row>
    <row r="49" spans="1:108 1244:1265" ht="30" customHeight="1" x14ac:dyDescent="0.25">
      <c r="A49" s="643">
        <v>1</v>
      </c>
      <c r="B49" s="643">
        <v>9</v>
      </c>
      <c r="C49" s="664" t="s">
        <v>247</v>
      </c>
      <c r="D49" s="2"/>
      <c r="E49" s="101" t="s">
        <v>344</v>
      </c>
      <c r="F49" s="643" t="s">
        <v>31</v>
      </c>
      <c r="G49" s="643">
        <v>1</v>
      </c>
      <c r="H49" s="658" t="s">
        <v>10</v>
      </c>
      <c r="I49" s="643">
        <v>0</v>
      </c>
      <c r="J49" s="101" t="s">
        <v>376</v>
      </c>
      <c r="K49" s="643">
        <v>1</v>
      </c>
      <c r="L49" s="683" t="s">
        <v>349</v>
      </c>
      <c r="M49" s="11" t="s">
        <v>286</v>
      </c>
      <c r="N49" s="101" t="s">
        <v>387</v>
      </c>
      <c r="O49" s="643">
        <v>1</v>
      </c>
      <c r="P49" s="632">
        <v>18</v>
      </c>
      <c r="Q49" s="632">
        <v>18</v>
      </c>
      <c r="R49" s="632">
        <v>18</v>
      </c>
      <c r="S49" s="675">
        <f>SUMIF('Территориальный кк'!$A:$A,'2020'!$B49,'Территориальный кк'!D:D)</f>
        <v>3.258</v>
      </c>
      <c r="T49" s="676">
        <f>SUMIF('Территориальный кк'!$A:$A,'2020'!$B49,'Территориальный кк'!E:E)</f>
        <v>2.8919999999999999</v>
      </c>
      <c r="U49" s="33">
        <f>SUMIFS(Нормативы!G:G,Нормативы!$B:$B,$G49,Нормативы!$D:$D,'2020'!$I49,Нормативы!$F:$F,'2020'!$K49)*O49</f>
        <v>54020</v>
      </c>
      <c r="V49" s="33">
        <f t="shared" si="98"/>
        <v>41490</v>
      </c>
      <c r="W49" s="33">
        <f t="shared" si="99"/>
        <v>12530</v>
      </c>
      <c r="X49" s="33">
        <f>SUMIFS(Нормативы!J:J,Нормативы!$B:$B,$G49,Нормативы!$D:$D,'2020'!$I49,Нормативы!$F:$F,'2020'!$K49)</f>
        <v>220</v>
      </c>
      <c r="Y49" s="33">
        <f>SUMIFS(Нормативы!K:K,Нормативы!$B:$B,$G49,Нормативы!$D:$D,'2020'!$I49,Нормативы!$F:$F,'2020'!$K49)</f>
        <v>44</v>
      </c>
      <c r="Z49" s="33">
        <f>SUMIFS(Нормативы!L:L,Нормативы!$B:$B,$G49,Нормативы!$D:$D,'2020'!$I49,Нормативы!$F:$F,'2020'!$K49)</f>
        <v>2320</v>
      </c>
      <c r="AA49" s="33">
        <f t="shared" si="100"/>
        <v>3710</v>
      </c>
      <c r="AB49" s="33">
        <f>SUMIFS(Нормативы!N:N,Нормативы!$B:$B,$G49,Нормативы!$D:$D,'2020'!$I49,Нормативы!$F:$F,'2020'!$K49)*O49</f>
        <v>520</v>
      </c>
      <c r="AC49" s="33">
        <f>SUMIFS(Нормативы!O:O,Нормативы!$B:$B,$G49,Нормативы!$D:$D,'2020'!$I49,Нормативы!$F:$F,'2020'!$K49)</f>
        <v>2140</v>
      </c>
      <c r="AD49" s="33">
        <f>SUMIFS(Нормативы!P:P,Нормативы!$B:$B,$G49,Нормативы!$D:$D,'2020'!$I49,Нормативы!$F:$F,'2020'!$K49)*O49</f>
        <v>310</v>
      </c>
      <c r="AE49" s="33">
        <f>SUMIFS(Нормативы!Q:Q,Нормативы!$B:$B,$G49,Нормативы!$D:$D,'2020'!$I49,Нормативы!$F:$F,'2020'!$K49)</f>
        <v>740</v>
      </c>
      <c r="AF49" s="33">
        <f>SUMIFS(Нормативы!R:R,Нормативы!$B:$B,$G49,Нормативы!$D:$D,'2020'!$I49,Нормативы!$F:$F,'2020'!$K49)</f>
        <v>2460</v>
      </c>
      <c r="AG49" s="33">
        <f>SUMIFS(Нормативы!S:S,Нормативы!$B:$B,$G49,Нормативы!$D:$D,'2020'!$I49,Нормативы!$F:$F,'2020'!$K49)</f>
        <v>5080</v>
      </c>
      <c r="AH49" s="33">
        <f>SUMIFS(Нормативы!T:T,Нормативы!$B:$B,$G49,Нормативы!$D:$D,'2020'!$I49,Нормативы!$F:$F,'2020'!$K49)</f>
        <v>540</v>
      </c>
      <c r="AI49" s="33">
        <f>SUMIFS(Нормативы!U:U,Нормативы!$B:$B,$G49,Нормативы!$D:$D,'2020'!$I49,Нормативы!$F:$F,'2020'!$K49)</f>
        <v>770</v>
      </c>
      <c r="AJ49" s="33">
        <f>SUMIFS(Нормативы!V:V,Нормативы!$B:$B,$G49,Нормативы!$D:$D,'2020'!$I49,Нормативы!$F:$F,'2020'!$K49)</f>
        <v>80</v>
      </c>
      <c r="AK49" s="33">
        <f>SUMIFS(Нормативы!W:W,Нормативы!$B:$B,$G49,Нормативы!$D:$D,'2020'!$I49,Нормативы!$F:$F,'2020'!$K49)</f>
        <v>300</v>
      </c>
      <c r="AL49" s="33">
        <f>SUMIFS(Нормативы!X:X,Нормативы!$B:$B,$G49,Нормативы!$D:$D,'2020'!$I49,Нормативы!$F:$F,'2020'!$K49)*O49</f>
        <v>13440</v>
      </c>
      <c r="AM49" s="33">
        <f t="shared" si="101"/>
        <v>10322.6</v>
      </c>
      <c r="AN49" s="33">
        <f t="shared" si="102"/>
        <v>3117.4</v>
      </c>
      <c r="AO49" s="33">
        <f>SUMIFS(Нормативы!AA:AA,Нормативы!$B:$B,$G49,Нормативы!$D:$D,'2020'!$I49,Нормативы!$F:$F,'2020'!$K49)</f>
        <v>3520</v>
      </c>
      <c r="AP49" s="141">
        <f t="shared" si="103"/>
        <v>86460</v>
      </c>
      <c r="AQ49" s="413">
        <f t="shared" si="104"/>
        <v>972360</v>
      </c>
      <c r="AR49" s="33">
        <f t="shared" si="105"/>
        <v>746820.3</v>
      </c>
      <c r="AS49" s="33">
        <f t="shared" si="106"/>
        <v>225539.7</v>
      </c>
      <c r="AT49" s="34">
        <f t="shared" si="0"/>
        <v>3960</v>
      </c>
      <c r="AU49" s="34">
        <f t="shared" si="1"/>
        <v>792</v>
      </c>
      <c r="AV49" s="34">
        <f t="shared" si="2"/>
        <v>41760</v>
      </c>
      <c r="AW49" s="34">
        <f t="shared" si="3"/>
        <v>66780</v>
      </c>
      <c r="AX49" s="34">
        <f t="shared" si="4"/>
        <v>9360</v>
      </c>
      <c r="AY49" s="34">
        <f t="shared" si="5"/>
        <v>38520</v>
      </c>
      <c r="AZ49" s="34">
        <f t="shared" si="6"/>
        <v>5580</v>
      </c>
      <c r="BA49" s="34">
        <f t="shared" si="7"/>
        <v>13320</v>
      </c>
      <c r="BB49" s="34">
        <f t="shared" si="107"/>
        <v>44280</v>
      </c>
      <c r="BC49" s="34">
        <f t="shared" si="8"/>
        <v>91440</v>
      </c>
      <c r="BD49" s="34">
        <f t="shared" si="9"/>
        <v>9720</v>
      </c>
      <c r="BE49" s="34">
        <f t="shared" si="10"/>
        <v>13860</v>
      </c>
      <c r="BF49" s="34">
        <f t="shared" si="11"/>
        <v>1440</v>
      </c>
      <c r="BG49" s="34">
        <f t="shared" si="12"/>
        <v>5400</v>
      </c>
      <c r="BH49" s="34">
        <f t="shared" si="13"/>
        <v>241920</v>
      </c>
      <c r="BI49" s="33">
        <f t="shared" si="108"/>
        <v>185806.5</v>
      </c>
      <c r="BJ49" s="33">
        <f t="shared" si="109"/>
        <v>56113.5</v>
      </c>
      <c r="BK49" s="34">
        <f t="shared" si="14"/>
        <v>63360</v>
      </c>
      <c r="BL49" s="426">
        <f t="shared" si="15"/>
        <v>1556280</v>
      </c>
      <c r="BM49" s="616">
        <f t="shared" si="110"/>
        <v>3167949</v>
      </c>
      <c r="BN49" s="33">
        <f t="shared" si="16"/>
        <v>2433140.6</v>
      </c>
      <c r="BO49" s="33">
        <f t="shared" si="17"/>
        <v>734808.4</v>
      </c>
      <c r="BP49" s="34">
        <f t="shared" si="111"/>
        <v>3960</v>
      </c>
      <c r="BQ49" s="34">
        <f t="shared" si="112"/>
        <v>792</v>
      </c>
      <c r="BR49" s="34">
        <f t="shared" si="113"/>
        <v>41760</v>
      </c>
      <c r="BS49" s="34">
        <f t="shared" si="18"/>
        <v>66780</v>
      </c>
      <c r="BT49" s="34">
        <f t="shared" si="19"/>
        <v>9360</v>
      </c>
      <c r="BU49" s="34">
        <f t="shared" si="20"/>
        <v>38520</v>
      </c>
      <c r="BV49" s="34">
        <f t="shared" si="21"/>
        <v>5580</v>
      </c>
      <c r="BW49" s="34">
        <f t="shared" si="22"/>
        <v>13320</v>
      </c>
      <c r="BX49" s="34">
        <f t="shared" si="23"/>
        <v>128058</v>
      </c>
      <c r="BY49" s="34">
        <f t="shared" si="24"/>
        <v>91440</v>
      </c>
      <c r="BZ49" s="34">
        <f t="shared" si="25"/>
        <v>9720</v>
      </c>
      <c r="CA49" s="34">
        <f t="shared" si="26"/>
        <v>13860</v>
      </c>
      <c r="CB49" s="34">
        <f t="shared" si="27"/>
        <v>1440</v>
      </c>
      <c r="CC49" s="34">
        <f t="shared" si="28"/>
        <v>5400</v>
      </c>
      <c r="CD49" s="34">
        <f t="shared" si="29"/>
        <v>788175</v>
      </c>
      <c r="CE49" s="33">
        <f t="shared" si="114"/>
        <v>605357.1</v>
      </c>
      <c r="CF49" s="33">
        <f t="shared" si="115"/>
        <v>182817.9</v>
      </c>
      <c r="CG49" s="34">
        <f t="shared" si="30"/>
        <v>63360</v>
      </c>
      <c r="CH49" s="415">
        <f t="shared" si="31"/>
        <v>4381902</v>
      </c>
      <c r="CI49" s="88">
        <f t="shared" si="32"/>
        <v>175997.1667</v>
      </c>
      <c r="CJ49" s="90">
        <f t="shared" si="33"/>
        <v>135174.47779999999</v>
      </c>
      <c r="CK49" s="90">
        <f t="shared" si="34"/>
        <v>40822.688900000001</v>
      </c>
      <c r="CL49" s="88">
        <f t="shared" si="35"/>
        <v>220</v>
      </c>
      <c r="CM49" s="88">
        <f t="shared" si="36"/>
        <v>44</v>
      </c>
      <c r="CN49" s="88">
        <f t="shared" si="37"/>
        <v>2320</v>
      </c>
      <c r="CO49" s="88">
        <f t="shared" si="38"/>
        <v>3710</v>
      </c>
      <c r="CP49" s="88">
        <f t="shared" si="39"/>
        <v>520</v>
      </c>
      <c r="CQ49" s="88">
        <f t="shared" si="40"/>
        <v>2140</v>
      </c>
      <c r="CR49" s="88">
        <f t="shared" si="41"/>
        <v>310</v>
      </c>
      <c r="CS49" s="88">
        <f t="shared" si="42"/>
        <v>740</v>
      </c>
      <c r="CT49" s="88">
        <f t="shared" si="43"/>
        <v>7114.3333000000002</v>
      </c>
      <c r="CU49" s="88">
        <f t="shared" si="44"/>
        <v>5080</v>
      </c>
      <c r="CV49" s="88">
        <f t="shared" si="45"/>
        <v>540</v>
      </c>
      <c r="CW49" s="88">
        <f t="shared" si="46"/>
        <v>770</v>
      </c>
      <c r="CX49" s="88">
        <f t="shared" si="47"/>
        <v>80</v>
      </c>
      <c r="CY49" s="88">
        <f t="shared" si="48"/>
        <v>300</v>
      </c>
      <c r="CZ49" s="88">
        <f t="shared" si="49"/>
        <v>43787.5</v>
      </c>
      <c r="DA49" s="90">
        <f t="shared" si="50"/>
        <v>33630.949999999997</v>
      </c>
      <c r="DB49" s="90">
        <f t="shared" si="51"/>
        <v>10156.549999999999</v>
      </c>
      <c r="DC49" s="88">
        <f t="shared" si="52"/>
        <v>3520</v>
      </c>
      <c r="DD49" s="88">
        <f t="shared" si="53"/>
        <v>243439</v>
      </c>
      <c r="AUV49" s="699">
        <f t="shared" si="65"/>
        <v>175997.17</v>
      </c>
      <c r="AUW49" s="699">
        <f t="shared" si="66"/>
        <v>135174.48000000001</v>
      </c>
      <c r="AUX49" s="699">
        <f t="shared" si="67"/>
        <v>40822.69</v>
      </c>
      <c r="AUY49" s="699">
        <f t="shared" si="68"/>
        <v>220</v>
      </c>
      <c r="AUZ49" s="699">
        <f t="shared" si="204"/>
        <v>273.86</v>
      </c>
      <c r="AVA49" s="699">
        <f t="shared" si="204"/>
        <v>0.77</v>
      </c>
      <c r="AVB49" s="699">
        <f t="shared" si="70"/>
        <v>3710</v>
      </c>
      <c r="AVC49" s="699">
        <f t="shared" si="71"/>
        <v>520</v>
      </c>
      <c r="AVD49" s="699">
        <f t="shared" si="72"/>
        <v>2140</v>
      </c>
      <c r="AVE49" s="699">
        <f t="shared" si="73"/>
        <v>310</v>
      </c>
      <c r="AVF49" s="699">
        <f t="shared" si="74"/>
        <v>740</v>
      </c>
      <c r="AVG49" s="699">
        <f t="shared" si="75"/>
        <v>7114.33</v>
      </c>
      <c r="AVH49" s="699">
        <f t="shared" si="76"/>
        <v>5080</v>
      </c>
      <c r="AVI49" s="699">
        <f t="shared" si="77"/>
        <v>540</v>
      </c>
      <c r="AVJ49" s="699">
        <f t="shared" si="78"/>
        <v>770</v>
      </c>
      <c r="AVK49" s="699">
        <f t="shared" si="79"/>
        <v>80</v>
      </c>
      <c r="AVL49" s="699">
        <f t="shared" si="80"/>
        <v>300</v>
      </c>
      <c r="AVM49" s="699">
        <f t="shared" si="81"/>
        <v>43787.5</v>
      </c>
      <c r="AVN49" s="699">
        <f t="shared" si="82"/>
        <v>33630.949999999997</v>
      </c>
      <c r="AVO49" s="699">
        <f t="shared" si="83"/>
        <v>10156.549999999999</v>
      </c>
      <c r="AVP49" s="699">
        <f t="shared" si="84"/>
        <v>3520</v>
      </c>
      <c r="AVQ49" s="699">
        <f t="shared" si="85"/>
        <v>243439</v>
      </c>
    </row>
    <row r="50" spans="1:108 1244:1265" ht="30" customHeight="1" x14ac:dyDescent="0.25">
      <c r="A50" s="643">
        <v>1</v>
      </c>
      <c r="B50" s="643">
        <v>9</v>
      </c>
      <c r="C50" s="664" t="s">
        <v>247</v>
      </c>
      <c r="D50" s="2"/>
      <c r="E50" s="101" t="s">
        <v>344</v>
      </c>
      <c r="F50" s="643" t="s">
        <v>31</v>
      </c>
      <c r="G50" s="643">
        <v>1</v>
      </c>
      <c r="H50" s="658" t="s">
        <v>8</v>
      </c>
      <c r="I50" s="643">
        <v>3</v>
      </c>
      <c r="J50" s="101" t="s">
        <v>377</v>
      </c>
      <c r="K50" s="643">
        <v>1</v>
      </c>
      <c r="L50" s="683" t="s">
        <v>349</v>
      </c>
      <c r="M50" s="11" t="s">
        <v>287</v>
      </c>
      <c r="N50" s="101" t="s">
        <v>387</v>
      </c>
      <c r="O50" s="643">
        <v>1</v>
      </c>
      <c r="P50" s="632">
        <v>10</v>
      </c>
      <c r="Q50" s="632">
        <v>10</v>
      </c>
      <c r="R50" s="632">
        <v>10</v>
      </c>
      <c r="S50" s="675">
        <f>SUMIF('Территориальный кк'!$A:$A,'2020'!$B50,'Территориальный кк'!D:D)</f>
        <v>3.258</v>
      </c>
      <c r="T50" s="676">
        <f>SUMIF('Территориальный кк'!$A:$A,'2020'!$B50,'Территориальный кк'!E:E)</f>
        <v>2.8919999999999999</v>
      </c>
      <c r="U50" s="33">
        <f>SUMIFS(Нормативы!G:G,Нормативы!$B:$B,$G50,Нормативы!$D:$D,'2020'!$I50,Нормативы!$F:$F,'2020'!$K50)*O50</f>
        <v>5402</v>
      </c>
      <c r="V50" s="33">
        <f t="shared" si="98"/>
        <v>4149</v>
      </c>
      <c r="W50" s="33">
        <f t="shared" si="99"/>
        <v>1253</v>
      </c>
      <c r="X50" s="33">
        <f>SUMIFS(Нормативы!J:J,Нормативы!$B:$B,$G50,Нормативы!$D:$D,'2020'!$I50,Нормативы!$F:$F,'2020'!$K50)</f>
        <v>22</v>
      </c>
      <c r="Y50" s="33">
        <f>SUMIFS(Нормативы!K:K,Нормативы!$B:$B,$G50,Нормативы!$D:$D,'2020'!$I50,Нормативы!$F:$F,'2020'!$K50)</f>
        <v>4</v>
      </c>
      <c r="Z50" s="33">
        <f>SUMIFS(Нормативы!L:L,Нормативы!$B:$B,$G50,Нормативы!$D:$D,'2020'!$I50,Нормативы!$F:$F,'2020'!$K50)</f>
        <v>232</v>
      </c>
      <c r="AA50" s="33">
        <f t="shared" si="100"/>
        <v>371</v>
      </c>
      <c r="AB50" s="33">
        <f>SUMIFS(Нормативы!N:N,Нормативы!$B:$B,$G50,Нормативы!$D:$D,'2020'!$I50,Нормативы!$F:$F,'2020'!$K50)*O50</f>
        <v>52</v>
      </c>
      <c r="AC50" s="33">
        <f>SUMIFS(Нормативы!O:O,Нормативы!$B:$B,$G50,Нормативы!$D:$D,'2020'!$I50,Нормативы!$F:$F,'2020'!$K50)</f>
        <v>214</v>
      </c>
      <c r="AD50" s="33">
        <f>SUMIFS(Нормативы!P:P,Нормативы!$B:$B,$G50,Нормативы!$D:$D,'2020'!$I50,Нормативы!$F:$F,'2020'!$K50)*O50</f>
        <v>31</v>
      </c>
      <c r="AE50" s="33">
        <f>SUMIFS(Нормативы!Q:Q,Нормативы!$B:$B,$G50,Нормативы!$D:$D,'2020'!$I50,Нормативы!$F:$F,'2020'!$K50)</f>
        <v>74</v>
      </c>
      <c r="AF50" s="33">
        <f>SUMIFS(Нормативы!R:R,Нормативы!$B:$B,$G50,Нормативы!$D:$D,'2020'!$I50,Нормативы!$F:$F,'2020'!$K50)</f>
        <v>246</v>
      </c>
      <c r="AG50" s="33">
        <f>SUMIFS(Нормативы!S:S,Нормативы!$B:$B,$G50,Нормативы!$D:$D,'2020'!$I50,Нормативы!$F:$F,'2020'!$K50)</f>
        <v>508</v>
      </c>
      <c r="AH50" s="33">
        <f>SUMIFS(Нормативы!T:T,Нормативы!$B:$B,$G50,Нормативы!$D:$D,'2020'!$I50,Нормативы!$F:$F,'2020'!$K50)</f>
        <v>54</v>
      </c>
      <c r="AI50" s="33">
        <f>SUMIFS(Нормативы!U:U,Нормативы!$B:$B,$G50,Нормативы!$D:$D,'2020'!$I50,Нормативы!$F:$F,'2020'!$K50)</f>
        <v>77</v>
      </c>
      <c r="AJ50" s="33">
        <f>SUMIFS(Нормативы!V:V,Нормативы!$B:$B,$G50,Нормативы!$D:$D,'2020'!$I50,Нормативы!$F:$F,'2020'!$K50)</f>
        <v>8</v>
      </c>
      <c r="AK50" s="33">
        <f>SUMIFS(Нормативы!W:W,Нормативы!$B:$B,$G50,Нормативы!$D:$D,'2020'!$I50,Нормативы!$F:$F,'2020'!$K50)</f>
        <v>30</v>
      </c>
      <c r="AL50" s="33">
        <f>SUMIFS(Нормативы!X:X,Нормативы!$B:$B,$G50,Нормативы!$D:$D,'2020'!$I50,Нормативы!$F:$F,'2020'!$K50)*O50</f>
        <v>1344</v>
      </c>
      <c r="AM50" s="33">
        <f t="shared" si="101"/>
        <v>1032.3</v>
      </c>
      <c r="AN50" s="33">
        <f t="shared" si="102"/>
        <v>311.7</v>
      </c>
      <c r="AO50" s="33">
        <f>SUMIFS(Нормативы!AA:AA,Нормативы!$B:$B,$G50,Нормативы!$D:$D,'2020'!$I50,Нормативы!$F:$F,'2020'!$K50)</f>
        <v>0</v>
      </c>
      <c r="AP50" s="141">
        <f t="shared" si="103"/>
        <v>8294</v>
      </c>
      <c r="AQ50" s="413">
        <f t="shared" si="104"/>
        <v>54020</v>
      </c>
      <c r="AR50" s="33">
        <f t="shared" si="105"/>
        <v>41490</v>
      </c>
      <c r="AS50" s="33">
        <f t="shared" si="106"/>
        <v>12530</v>
      </c>
      <c r="AT50" s="34">
        <f t="shared" si="0"/>
        <v>220</v>
      </c>
      <c r="AU50" s="34">
        <f t="shared" si="1"/>
        <v>40</v>
      </c>
      <c r="AV50" s="34">
        <f t="shared" si="2"/>
        <v>2320</v>
      </c>
      <c r="AW50" s="34">
        <f t="shared" si="3"/>
        <v>3710</v>
      </c>
      <c r="AX50" s="34">
        <f t="shared" si="4"/>
        <v>520</v>
      </c>
      <c r="AY50" s="34">
        <f t="shared" si="5"/>
        <v>2140</v>
      </c>
      <c r="AZ50" s="34">
        <f t="shared" si="6"/>
        <v>310</v>
      </c>
      <c r="BA50" s="34">
        <f t="shared" si="7"/>
        <v>740</v>
      </c>
      <c r="BB50" s="34">
        <f t="shared" si="107"/>
        <v>2460</v>
      </c>
      <c r="BC50" s="34">
        <f t="shared" si="8"/>
        <v>5080</v>
      </c>
      <c r="BD50" s="34">
        <f t="shared" si="9"/>
        <v>540</v>
      </c>
      <c r="BE50" s="34">
        <f t="shared" si="10"/>
        <v>770</v>
      </c>
      <c r="BF50" s="34">
        <f t="shared" si="11"/>
        <v>80</v>
      </c>
      <c r="BG50" s="34">
        <f t="shared" si="12"/>
        <v>300</v>
      </c>
      <c r="BH50" s="34">
        <f t="shared" si="13"/>
        <v>13440</v>
      </c>
      <c r="BI50" s="33">
        <f t="shared" si="108"/>
        <v>10322.6</v>
      </c>
      <c r="BJ50" s="33">
        <f t="shared" si="109"/>
        <v>3117.4</v>
      </c>
      <c r="BK50" s="34">
        <f t="shared" si="14"/>
        <v>0</v>
      </c>
      <c r="BL50" s="426">
        <f t="shared" si="15"/>
        <v>82940</v>
      </c>
      <c r="BM50" s="616">
        <f t="shared" si="110"/>
        <v>175997</v>
      </c>
      <c r="BN50" s="33">
        <f t="shared" si="16"/>
        <v>135174.29999999999</v>
      </c>
      <c r="BO50" s="33">
        <f t="shared" si="17"/>
        <v>40822.699999999997</v>
      </c>
      <c r="BP50" s="34">
        <f t="shared" si="111"/>
        <v>220</v>
      </c>
      <c r="BQ50" s="34">
        <f t="shared" si="112"/>
        <v>40</v>
      </c>
      <c r="BR50" s="34">
        <f t="shared" si="113"/>
        <v>2320</v>
      </c>
      <c r="BS50" s="34">
        <f t="shared" si="18"/>
        <v>3710</v>
      </c>
      <c r="BT50" s="34">
        <f t="shared" si="19"/>
        <v>520</v>
      </c>
      <c r="BU50" s="34">
        <f t="shared" si="20"/>
        <v>2140</v>
      </c>
      <c r="BV50" s="34">
        <f t="shared" si="21"/>
        <v>310</v>
      </c>
      <c r="BW50" s="34">
        <f t="shared" si="22"/>
        <v>740</v>
      </c>
      <c r="BX50" s="34">
        <f t="shared" si="23"/>
        <v>7114</v>
      </c>
      <c r="BY50" s="34">
        <f t="shared" si="24"/>
        <v>5080</v>
      </c>
      <c r="BZ50" s="34">
        <f t="shared" si="25"/>
        <v>540</v>
      </c>
      <c r="CA50" s="34">
        <f t="shared" si="26"/>
        <v>770</v>
      </c>
      <c r="CB50" s="34">
        <f t="shared" si="27"/>
        <v>80</v>
      </c>
      <c r="CC50" s="34">
        <f t="shared" si="28"/>
        <v>300</v>
      </c>
      <c r="CD50" s="34">
        <f t="shared" si="29"/>
        <v>43788</v>
      </c>
      <c r="CE50" s="33">
        <f t="shared" si="114"/>
        <v>33631.300000000003</v>
      </c>
      <c r="CF50" s="33">
        <f t="shared" si="115"/>
        <v>10156.700000000001</v>
      </c>
      <c r="CG50" s="34">
        <f t="shared" si="30"/>
        <v>0</v>
      </c>
      <c r="CH50" s="415">
        <f t="shared" si="31"/>
        <v>239919</v>
      </c>
      <c r="CI50" s="88">
        <f t="shared" si="32"/>
        <v>17599.7</v>
      </c>
      <c r="CJ50" s="90">
        <f t="shared" si="33"/>
        <v>13517.43</v>
      </c>
      <c r="CK50" s="90">
        <f t="shared" si="34"/>
        <v>4082.27</v>
      </c>
      <c r="CL50" s="88">
        <f t="shared" si="35"/>
        <v>22</v>
      </c>
      <c r="CM50" s="88">
        <f t="shared" si="36"/>
        <v>4</v>
      </c>
      <c r="CN50" s="88">
        <f t="shared" si="37"/>
        <v>232</v>
      </c>
      <c r="CO50" s="88">
        <f t="shared" si="38"/>
        <v>371</v>
      </c>
      <c r="CP50" s="88">
        <f t="shared" si="39"/>
        <v>52</v>
      </c>
      <c r="CQ50" s="88">
        <f t="shared" si="40"/>
        <v>214</v>
      </c>
      <c r="CR50" s="88">
        <f t="shared" si="41"/>
        <v>31</v>
      </c>
      <c r="CS50" s="88">
        <f t="shared" si="42"/>
        <v>74</v>
      </c>
      <c r="CT50" s="88">
        <f t="shared" si="43"/>
        <v>711.4</v>
      </c>
      <c r="CU50" s="88">
        <f t="shared" si="44"/>
        <v>508</v>
      </c>
      <c r="CV50" s="88">
        <f t="shared" si="45"/>
        <v>54</v>
      </c>
      <c r="CW50" s="88">
        <f t="shared" si="46"/>
        <v>77</v>
      </c>
      <c r="CX50" s="88">
        <f t="shared" si="47"/>
        <v>8</v>
      </c>
      <c r="CY50" s="88">
        <f t="shared" si="48"/>
        <v>30</v>
      </c>
      <c r="CZ50" s="88">
        <f t="shared" si="49"/>
        <v>4378.8</v>
      </c>
      <c r="DA50" s="90">
        <f t="shared" si="50"/>
        <v>3363.13</v>
      </c>
      <c r="DB50" s="90">
        <f t="shared" si="51"/>
        <v>1015.67</v>
      </c>
      <c r="DC50" s="88">
        <f t="shared" si="52"/>
        <v>0</v>
      </c>
      <c r="DD50" s="88">
        <f t="shared" si="53"/>
        <v>23991.9</v>
      </c>
      <c r="AUV50" s="699">
        <f t="shared" si="65"/>
        <v>17599.7</v>
      </c>
      <c r="AUW50" s="699">
        <f t="shared" si="66"/>
        <v>13517.43</v>
      </c>
      <c r="AUX50" s="699">
        <f t="shared" si="67"/>
        <v>4082.27</v>
      </c>
      <c r="AUY50" s="699">
        <f t="shared" si="68"/>
        <v>22</v>
      </c>
      <c r="AUZ50" s="699">
        <f t="shared" si="204"/>
        <v>13.83</v>
      </c>
      <c r="AVA50" s="699">
        <f t="shared" si="204"/>
        <v>0.43</v>
      </c>
      <c r="AVB50" s="699">
        <f t="shared" si="70"/>
        <v>371</v>
      </c>
      <c r="AVC50" s="699">
        <f t="shared" si="71"/>
        <v>52</v>
      </c>
      <c r="AVD50" s="699">
        <f t="shared" si="72"/>
        <v>214</v>
      </c>
      <c r="AVE50" s="699">
        <f t="shared" si="73"/>
        <v>31</v>
      </c>
      <c r="AVF50" s="699">
        <f t="shared" si="74"/>
        <v>74</v>
      </c>
      <c r="AVG50" s="699">
        <f t="shared" si="75"/>
        <v>711.4</v>
      </c>
      <c r="AVH50" s="699">
        <f t="shared" si="76"/>
        <v>508</v>
      </c>
      <c r="AVI50" s="699">
        <f t="shared" si="77"/>
        <v>54</v>
      </c>
      <c r="AVJ50" s="699">
        <f t="shared" si="78"/>
        <v>77</v>
      </c>
      <c r="AVK50" s="699">
        <f t="shared" si="79"/>
        <v>8</v>
      </c>
      <c r="AVL50" s="699">
        <f t="shared" si="80"/>
        <v>30</v>
      </c>
      <c r="AVM50" s="699">
        <f t="shared" si="81"/>
        <v>4378.8</v>
      </c>
      <c r="AVN50" s="699">
        <f t="shared" si="82"/>
        <v>3363.13</v>
      </c>
      <c r="AVO50" s="699">
        <f t="shared" si="83"/>
        <v>1015.67</v>
      </c>
      <c r="AVP50" s="699">
        <f t="shared" si="84"/>
        <v>0</v>
      </c>
      <c r="AVQ50" s="699">
        <f t="shared" si="85"/>
        <v>23991.9</v>
      </c>
    </row>
    <row r="51" spans="1:108 1244:1265" ht="30" customHeight="1" x14ac:dyDescent="0.25">
      <c r="A51" s="643">
        <v>1</v>
      </c>
      <c r="B51" s="643">
        <v>9</v>
      </c>
      <c r="C51" s="664" t="s">
        <v>247</v>
      </c>
      <c r="D51" s="2"/>
      <c r="E51" s="101" t="s">
        <v>344</v>
      </c>
      <c r="F51" s="643" t="s">
        <v>31</v>
      </c>
      <c r="G51" s="643">
        <v>1</v>
      </c>
      <c r="H51" s="658" t="s">
        <v>8</v>
      </c>
      <c r="I51" s="643">
        <v>3</v>
      </c>
      <c r="J51" s="101" t="s">
        <v>358</v>
      </c>
      <c r="K51" s="643">
        <v>1</v>
      </c>
      <c r="L51" s="683" t="s">
        <v>349</v>
      </c>
      <c r="M51" s="11" t="s">
        <v>288</v>
      </c>
      <c r="N51" s="101" t="s">
        <v>387</v>
      </c>
      <c r="O51" s="643">
        <v>1</v>
      </c>
      <c r="P51" s="632">
        <v>28</v>
      </c>
      <c r="Q51" s="632">
        <v>28</v>
      </c>
      <c r="R51" s="632">
        <v>28</v>
      </c>
      <c r="S51" s="675">
        <f>SUMIF('Территориальный кк'!$A:$A,'2020'!$B51,'Территориальный кк'!D:D)</f>
        <v>3.258</v>
      </c>
      <c r="T51" s="676">
        <f>SUMIF('Территориальный кк'!$A:$A,'2020'!$B51,'Территориальный кк'!E:E)</f>
        <v>2.8919999999999999</v>
      </c>
      <c r="U51" s="33">
        <f>SUMIFS(Нормативы!G:G,Нормативы!$B:$B,$G51,Нормативы!$D:$D,'2020'!$I51,Нормативы!$F:$F,'2020'!$K51)*O51</f>
        <v>5402</v>
      </c>
      <c r="V51" s="33">
        <f t="shared" si="98"/>
        <v>4149</v>
      </c>
      <c r="W51" s="33">
        <f t="shared" si="99"/>
        <v>1253</v>
      </c>
      <c r="X51" s="33">
        <f>SUMIFS(Нормативы!J:J,Нормативы!$B:$B,$G51,Нормативы!$D:$D,'2020'!$I51,Нормативы!$F:$F,'2020'!$K51)</f>
        <v>22</v>
      </c>
      <c r="Y51" s="33">
        <f>SUMIFS(Нормативы!K:K,Нормативы!$B:$B,$G51,Нормативы!$D:$D,'2020'!$I51,Нормативы!$F:$F,'2020'!$K51)</f>
        <v>4</v>
      </c>
      <c r="Z51" s="33">
        <f>SUMIFS(Нормативы!L:L,Нормативы!$B:$B,$G51,Нормативы!$D:$D,'2020'!$I51,Нормативы!$F:$F,'2020'!$K51)</f>
        <v>232</v>
      </c>
      <c r="AA51" s="33">
        <f t="shared" si="100"/>
        <v>371</v>
      </c>
      <c r="AB51" s="33">
        <f>SUMIFS(Нормативы!N:N,Нормативы!$B:$B,$G51,Нормативы!$D:$D,'2020'!$I51,Нормативы!$F:$F,'2020'!$K51)*O51</f>
        <v>52</v>
      </c>
      <c r="AC51" s="33">
        <f>SUMIFS(Нормативы!O:O,Нормативы!$B:$B,$G51,Нормативы!$D:$D,'2020'!$I51,Нормативы!$F:$F,'2020'!$K51)</f>
        <v>214</v>
      </c>
      <c r="AD51" s="33">
        <f>SUMIFS(Нормативы!P:P,Нормативы!$B:$B,$G51,Нормативы!$D:$D,'2020'!$I51,Нормативы!$F:$F,'2020'!$K51)*O51</f>
        <v>31</v>
      </c>
      <c r="AE51" s="33">
        <f>SUMIFS(Нормативы!Q:Q,Нормативы!$B:$B,$G51,Нормативы!$D:$D,'2020'!$I51,Нормативы!$F:$F,'2020'!$K51)</f>
        <v>74</v>
      </c>
      <c r="AF51" s="33">
        <f>SUMIFS(Нормативы!R:R,Нормативы!$B:$B,$G51,Нормативы!$D:$D,'2020'!$I51,Нормативы!$F:$F,'2020'!$K51)</f>
        <v>246</v>
      </c>
      <c r="AG51" s="33">
        <f>SUMIFS(Нормативы!S:S,Нормативы!$B:$B,$G51,Нормативы!$D:$D,'2020'!$I51,Нормативы!$F:$F,'2020'!$K51)</f>
        <v>508</v>
      </c>
      <c r="AH51" s="33">
        <f>SUMIFS(Нормативы!T:T,Нормативы!$B:$B,$G51,Нормативы!$D:$D,'2020'!$I51,Нормативы!$F:$F,'2020'!$K51)</f>
        <v>54</v>
      </c>
      <c r="AI51" s="33">
        <f>SUMIFS(Нормативы!U:U,Нормативы!$B:$B,$G51,Нормативы!$D:$D,'2020'!$I51,Нормативы!$F:$F,'2020'!$K51)</f>
        <v>77</v>
      </c>
      <c r="AJ51" s="33">
        <f>SUMIFS(Нормативы!V:V,Нормативы!$B:$B,$G51,Нормативы!$D:$D,'2020'!$I51,Нормативы!$F:$F,'2020'!$K51)</f>
        <v>8</v>
      </c>
      <c r="AK51" s="33">
        <f>SUMIFS(Нормативы!W:W,Нормативы!$B:$B,$G51,Нормативы!$D:$D,'2020'!$I51,Нормативы!$F:$F,'2020'!$K51)</f>
        <v>30</v>
      </c>
      <c r="AL51" s="33">
        <f>SUMIFS(Нормативы!X:X,Нормативы!$B:$B,$G51,Нормативы!$D:$D,'2020'!$I51,Нормативы!$F:$F,'2020'!$K51)*O51</f>
        <v>1344</v>
      </c>
      <c r="AM51" s="33">
        <f t="shared" si="101"/>
        <v>1032.3</v>
      </c>
      <c r="AN51" s="33">
        <f t="shared" si="102"/>
        <v>311.7</v>
      </c>
      <c r="AO51" s="33">
        <f>SUMIFS(Нормативы!AA:AA,Нормативы!$B:$B,$G51,Нормативы!$D:$D,'2020'!$I51,Нормативы!$F:$F,'2020'!$K51)</f>
        <v>0</v>
      </c>
      <c r="AP51" s="141">
        <f t="shared" si="103"/>
        <v>8294</v>
      </c>
      <c r="AQ51" s="413">
        <f t="shared" si="104"/>
        <v>151256</v>
      </c>
      <c r="AR51" s="33">
        <f t="shared" si="105"/>
        <v>116172</v>
      </c>
      <c r="AS51" s="33">
        <f t="shared" si="106"/>
        <v>35084</v>
      </c>
      <c r="AT51" s="34">
        <f t="shared" si="0"/>
        <v>616</v>
      </c>
      <c r="AU51" s="34">
        <f t="shared" si="1"/>
        <v>112</v>
      </c>
      <c r="AV51" s="34">
        <f t="shared" si="2"/>
        <v>6496</v>
      </c>
      <c r="AW51" s="34">
        <f t="shared" si="3"/>
        <v>10388</v>
      </c>
      <c r="AX51" s="34">
        <f t="shared" si="4"/>
        <v>1456</v>
      </c>
      <c r="AY51" s="34">
        <f t="shared" si="5"/>
        <v>5992</v>
      </c>
      <c r="AZ51" s="34">
        <f t="shared" si="6"/>
        <v>868</v>
      </c>
      <c r="BA51" s="34">
        <f t="shared" si="7"/>
        <v>2072</v>
      </c>
      <c r="BB51" s="34">
        <f t="shared" si="107"/>
        <v>6888</v>
      </c>
      <c r="BC51" s="34">
        <f t="shared" si="8"/>
        <v>14224</v>
      </c>
      <c r="BD51" s="34">
        <f t="shared" si="9"/>
        <v>1512</v>
      </c>
      <c r="BE51" s="34">
        <f t="shared" si="10"/>
        <v>2156</v>
      </c>
      <c r="BF51" s="34">
        <f t="shared" si="11"/>
        <v>224</v>
      </c>
      <c r="BG51" s="34">
        <f t="shared" si="12"/>
        <v>840</v>
      </c>
      <c r="BH51" s="34">
        <f t="shared" si="13"/>
        <v>37632</v>
      </c>
      <c r="BI51" s="33">
        <f t="shared" si="108"/>
        <v>28903.200000000001</v>
      </c>
      <c r="BJ51" s="33">
        <f t="shared" si="109"/>
        <v>8728.7999999999993</v>
      </c>
      <c r="BK51" s="34">
        <f t="shared" si="14"/>
        <v>0</v>
      </c>
      <c r="BL51" s="426">
        <f t="shared" si="15"/>
        <v>232232</v>
      </c>
      <c r="BM51" s="616">
        <f t="shared" si="110"/>
        <v>492792</v>
      </c>
      <c r="BN51" s="33">
        <f t="shared" si="16"/>
        <v>378488.5</v>
      </c>
      <c r="BO51" s="33">
        <f t="shared" si="17"/>
        <v>114303.5</v>
      </c>
      <c r="BP51" s="34">
        <f t="shared" si="111"/>
        <v>616</v>
      </c>
      <c r="BQ51" s="34">
        <f t="shared" si="112"/>
        <v>112</v>
      </c>
      <c r="BR51" s="34">
        <f t="shared" si="113"/>
        <v>6496</v>
      </c>
      <c r="BS51" s="34">
        <f t="shared" si="18"/>
        <v>10388</v>
      </c>
      <c r="BT51" s="34">
        <f t="shared" si="19"/>
        <v>1456</v>
      </c>
      <c r="BU51" s="34">
        <f t="shared" si="20"/>
        <v>5992</v>
      </c>
      <c r="BV51" s="34">
        <f t="shared" si="21"/>
        <v>868</v>
      </c>
      <c r="BW51" s="34">
        <f t="shared" si="22"/>
        <v>2072</v>
      </c>
      <c r="BX51" s="34">
        <f t="shared" si="23"/>
        <v>19920</v>
      </c>
      <c r="BY51" s="34">
        <f t="shared" si="24"/>
        <v>14224</v>
      </c>
      <c r="BZ51" s="34">
        <f t="shared" si="25"/>
        <v>1512</v>
      </c>
      <c r="CA51" s="34">
        <f t="shared" si="26"/>
        <v>2156</v>
      </c>
      <c r="CB51" s="34">
        <f t="shared" si="27"/>
        <v>224</v>
      </c>
      <c r="CC51" s="34">
        <f t="shared" si="28"/>
        <v>840</v>
      </c>
      <c r="CD51" s="34">
        <f t="shared" si="29"/>
        <v>122605</v>
      </c>
      <c r="CE51" s="33">
        <f t="shared" si="114"/>
        <v>94166.7</v>
      </c>
      <c r="CF51" s="33">
        <f t="shared" si="115"/>
        <v>28438.3</v>
      </c>
      <c r="CG51" s="34">
        <f t="shared" si="30"/>
        <v>0</v>
      </c>
      <c r="CH51" s="415">
        <f t="shared" si="31"/>
        <v>671773</v>
      </c>
      <c r="CI51" s="88">
        <f t="shared" si="32"/>
        <v>17599.7143</v>
      </c>
      <c r="CJ51" s="90">
        <f t="shared" si="33"/>
        <v>13517.446400000001</v>
      </c>
      <c r="CK51" s="90">
        <f t="shared" si="34"/>
        <v>4082.2678999999998</v>
      </c>
      <c r="CL51" s="88">
        <f t="shared" si="35"/>
        <v>22</v>
      </c>
      <c r="CM51" s="88">
        <f t="shared" si="36"/>
        <v>4</v>
      </c>
      <c r="CN51" s="88">
        <f t="shared" si="37"/>
        <v>232</v>
      </c>
      <c r="CO51" s="88">
        <f t="shared" si="38"/>
        <v>371</v>
      </c>
      <c r="CP51" s="88">
        <f t="shared" si="39"/>
        <v>52</v>
      </c>
      <c r="CQ51" s="88">
        <f t="shared" si="40"/>
        <v>214</v>
      </c>
      <c r="CR51" s="88">
        <f t="shared" si="41"/>
        <v>31</v>
      </c>
      <c r="CS51" s="88">
        <f t="shared" si="42"/>
        <v>74</v>
      </c>
      <c r="CT51" s="88">
        <f t="shared" si="43"/>
        <v>711.42859999999996</v>
      </c>
      <c r="CU51" s="88">
        <f t="shared" si="44"/>
        <v>508</v>
      </c>
      <c r="CV51" s="88">
        <f t="shared" si="45"/>
        <v>54</v>
      </c>
      <c r="CW51" s="88">
        <f t="shared" si="46"/>
        <v>77</v>
      </c>
      <c r="CX51" s="88">
        <f t="shared" si="47"/>
        <v>8</v>
      </c>
      <c r="CY51" s="88">
        <f t="shared" si="48"/>
        <v>30</v>
      </c>
      <c r="CZ51" s="88">
        <f t="shared" si="49"/>
        <v>4378.75</v>
      </c>
      <c r="DA51" s="90">
        <f t="shared" si="50"/>
        <v>3363.0963999999999</v>
      </c>
      <c r="DB51" s="90">
        <f t="shared" si="51"/>
        <v>1015.6536</v>
      </c>
      <c r="DC51" s="88">
        <f t="shared" si="52"/>
        <v>0</v>
      </c>
      <c r="DD51" s="88">
        <f t="shared" si="53"/>
        <v>23991.892899999999</v>
      </c>
      <c r="AUV51" s="699">
        <f t="shared" si="65"/>
        <v>17599.71</v>
      </c>
      <c r="AUW51" s="699">
        <f t="shared" si="66"/>
        <v>13517.44</v>
      </c>
      <c r="AUX51" s="699">
        <f t="shared" si="67"/>
        <v>4082.27</v>
      </c>
      <c r="AUY51" s="699">
        <f t="shared" si="68"/>
        <v>22</v>
      </c>
      <c r="AUZ51" s="699">
        <f t="shared" si="204"/>
        <v>38.729999999999997</v>
      </c>
      <c r="AVA51" s="699">
        <f t="shared" si="204"/>
        <v>1.2</v>
      </c>
      <c r="AVB51" s="699">
        <f t="shared" si="70"/>
        <v>371</v>
      </c>
      <c r="AVC51" s="699">
        <f t="shared" si="71"/>
        <v>52</v>
      </c>
      <c r="AVD51" s="699">
        <f t="shared" si="72"/>
        <v>214</v>
      </c>
      <c r="AVE51" s="699">
        <f t="shared" si="73"/>
        <v>31</v>
      </c>
      <c r="AVF51" s="699">
        <f t="shared" si="74"/>
        <v>74</v>
      </c>
      <c r="AVG51" s="699">
        <f t="shared" si="75"/>
        <v>711.43</v>
      </c>
      <c r="AVH51" s="699">
        <f t="shared" si="76"/>
        <v>508</v>
      </c>
      <c r="AVI51" s="699">
        <f t="shared" si="77"/>
        <v>54</v>
      </c>
      <c r="AVJ51" s="699">
        <f t="shared" si="78"/>
        <v>77</v>
      </c>
      <c r="AVK51" s="699">
        <f t="shared" si="79"/>
        <v>8</v>
      </c>
      <c r="AVL51" s="699">
        <f t="shared" si="80"/>
        <v>30</v>
      </c>
      <c r="AVM51" s="699">
        <f t="shared" si="81"/>
        <v>4378.75</v>
      </c>
      <c r="AVN51" s="699">
        <f t="shared" si="82"/>
        <v>3363.1</v>
      </c>
      <c r="AVO51" s="699">
        <f t="shared" si="83"/>
        <v>1015.65</v>
      </c>
      <c r="AVP51" s="699">
        <f t="shared" si="84"/>
        <v>0</v>
      </c>
      <c r="AVQ51" s="699">
        <f t="shared" si="85"/>
        <v>23991.89</v>
      </c>
    </row>
    <row r="52" spans="1:108 1244:1265" s="608" customFormat="1" ht="30" customHeight="1" x14ac:dyDescent="0.25">
      <c r="A52" s="634">
        <v>1</v>
      </c>
      <c r="B52" s="634">
        <v>9</v>
      </c>
      <c r="C52" s="633" t="s">
        <v>247</v>
      </c>
      <c r="D52" s="600"/>
      <c r="E52" s="602" t="s">
        <v>344</v>
      </c>
      <c r="F52" s="634" t="s">
        <v>31</v>
      </c>
      <c r="G52" s="634">
        <v>1</v>
      </c>
      <c r="H52" s="656" t="s">
        <v>10</v>
      </c>
      <c r="I52" s="634">
        <v>0</v>
      </c>
      <c r="J52" s="602" t="s">
        <v>469</v>
      </c>
      <c r="K52" s="634">
        <v>1</v>
      </c>
      <c r="L52" s="681" t="s">
        <v>349</v>
      </c>
      <c r="M52" s="601"/>
      <c r="N52" s="602" t="s">
        <v>387</v>
      </c>
      <c r="O52" s="634">
        <v>1</v>
      </c>
      <c r="P52" s="633">
        <v>1</v>
      </c>
      <c r="Q52" s="633">
        <v>1</v>
      </c>
      <c r="R52" s="633">
        <v>1</v>
      </c>
      <c r="S52" s="671">
        <f>'Территориальный кк'!D12</f>
        <v>3.258</v>
      </c>
      <c r="T52" s="672">
        <f>'Территориальный кк'!E12</f>
        <v>2.8919999999999999</v>
      </c>
      <c r="U52" s="604">
        <f>SUMIFS(Нормативы!G:G,Нормативы!$B:$B,$G52,Нормативы!$D:$D,'2020'!$I52,Нормативы!$F:$F,'2020'!$K52)*O52</f>
        <v>54020</v>
      </c>
      <c r="V52" s="604">
        <f t="shared" ref="V52:V56" si="205">ROUND(U52/1.302,1)</f>
        <v>41490</v>
      </c>
      <c r="W52" s="604">
        <f t="shared" ref="W52:W56" si="206">U52-V52</f>
        <v>12530</v>
      </c>
      <c r="X52" s="604">
        <f>SUMIFS(Нормативы!J:J,Нормативы!$B:$B,$G52,Нормативы!$D:$D,'2020'!$I52,Нормативы!$F:$F,'2020'!$K52)</f>
        <v>220</v>
      </c>
      <c r="Y52" s="604">
        <f>SUMIFS(Нормативы!K:K,Нормативы!$B:$B,$G52,Нормативы!$D:$D,'2020'!$I52,Нормативы!$F:$F,'2020'!$K52)</f>
        <v>44</v>
      </c>
      <c r="Z52" s="604">
        <f>SUMIFS(Нормативы!L:L,Нормативы!$B:$B,$G52,Нормативы!$D:$D,'2020'!$I52,Нормативы!$F:$F,'2020'!$K52)</f>
        <v>2320</v>
      </c>
      <c r="AA52" s="604">
        <f t="shared" ref="AA52:AA56" si="207">AB52+AC52+AD52+AE52</f>
        <v>3710</v>
      </c>
      <c r="AB52" s="604">
        <f>SUMIFS(Нормативы!N:N,Нормативы!$B:$B,$G52,Нормативы!$D:$D,'2020'!$I52,Нормативы!$F:$F,'2020'!$K52)*O52</f>
        <v>520</v>
      </c>
      <c r="AC52" s="604">
        <f>SUMIFS(Нормативы!O:O,Нормативы!$B:$B,$G52,Нормативы!$D:$D,'2020'!$I52,Нормативы!$F:$F,'2020'!$K52)</f>
        <v>2140</v>
      </c>
      <c r="AD52" s="604">
        <f>SUMIFS(Нормативы!P:P,Нормативы!$B:$B,$G52,Нормативы!$D:$D,'2020'!$I52,Нормативы!$F:$F,'2020'!$K52)*O52</f>
        <v>310</v>
      </c>
      <c r="AE52" s="604">
        <f>SUMIFS(Нормативы!Q:Q,Нормативы!$B:$B,$G52,Нормативы!$D:$D,'2020'!$I52,Нормативы!$F:$F,'2020'!$K52)</f>
        <v>740</v>
      </c>
      <c r="AF52" s="604">
        <f>SUMIFS(Нормативы!R:R,Нормативы!$B:$B,$G52,Нормативы!$D:$D,'2020'!$I52,Нормативы!$F:$F,'2020'!$K52)</f>
        <v>2460</v>
      </c>
      <c r="AG52" s="604">
        <f>SUMIFS(Нормативы!S:S,Нормативы!$B:$B,$G52,Нормативы!$D:$D,'2020'!$I52,Нормативы!$F:$F,'2020'!$K52)</f>
        <v>5080</v>
      </c>
      <c r="AH52" s="604">
        <f>SUMIFS(Нормативы!T:T,Нормативы!$B:$B,$G52,Нормативы!$D:$D,'2020'!$I52,Нормативы!$F:$F,'2020'!$K52)</f>
        <v>540</v>
      </c>
      <c r="AI52" s="604">
        <f>SUMIFS(Нормативы!U:U,Нормативы!$B:$B,$G52,Нормативы!$D:$D,'2020'!$I52,Нормативы!$F:$F,'2020'!$K52)</f>
        <v>770</v>
      </c>
      <c r="AJ52" s="604">
        <f>SUMIFS(Нормативы!V:V,Нормативы!$B:$B,$G52,Нормативы!$D:$D,'2020'!$I52,Нормативы!$F:$F,'2020'!$K52)</f>
        <v>80</v>
      </c>
      <c r="AK52" s="604">
        <f>SUMIFS(Нормативы!W:W,Нормативы!$B:$B,$G52,Нормативы!$D:$D,'2020'!$I52,Нормативы!$F:$F,'2020'!$K52)</f>
        <v>300</v>
      </c>
      <c r="AL52" s="604">
        <f>SUMIFS(Нормативы!X:X,Нормативы!$B:$B,$G52,Нормативы!$D:$D,'2020'!$I52,Нормативы!$F:$F,'2020'!$K52)*O52</f>
        <v>13440</v>
      </c>
      <c r="AM52" s="604">
        <f t="shared" ref="AM52:AM56" si="208">ROUND(AL52/1.302,1)</f>
        <v>10322.6</v>
      </c>
      <c r="AN52" s="604">
        <f t="shared" ref="AN52:AN56" si="209">AL52-AM52</f>
        <v>3117.4</v>
      </c>
      <c r="AO52" s="604">
        <f>SUMIFS(Нормативы!AA:AA,Нормативы!$B:$B,$G52,Нормативы!$D:$D,'2020'!$I52,Нормативы!$F:$F,'2020'!$K52)</f>
        <v>3520</v>
      </c>
      <c r="AP52" s="605">
        <f t="shared" ref="AP52:AP56" si="210">U52+X52+Z52+AA52++AF52+AG52+AH52+AI52+AJ52+AK52+AL52+AO52</f>
        <v>86460</v>
      </c>
      <c r="AQ52" s="611">
        <f t="shared" si="104"/>
        <v>54020</v>
      </c>
      <c r="AR52" s="604">
        <f t="shared" si="105"/>
        <v>41490</v>
      </c>
      <c r="AS52" s="604">
        <f t="shared" si="106"/>
        <v>12530</v>
      </c>
      <c r="AT52" s="606">
        <f t="shared" si="0"/>
        <v>220</v>
      </c>
      <c r="AU52" s="606">
        <f t="shared" si="1"/>
        <v>44</v>
      </c>
      <c r="AV52" s="606">
        <f t="shared" si="2"/>
        <v>2320</v>
      </c>
      <c r="AW52" s="606">
        <f t="shared" si="3"/>
        <v>3710</v>
      </c>
      <c r="AX52" s="606">
        <f t="shared" si="4"/>
        <v>520</v>
      </c>
      <c r="AY52" s="606">
        <f t="shared" si="5"/>
        <v>2140</v>
      </c>
      <c r="AZ52" s="606">
        <f t="shared" si="6"/>
        <v>310</v>
      </c>
      <c r="BA52" s="606">
        <f t="shared" si="7"/>
        <v>740</v>
      </c>
      <c r="BB52" s="606">
        <f t="shared" si="107"/>
        <v>2460</v>
      </c>
      <c r="BC52" s="606">
        <f t="shared" si="8"/>
        <v>5080</v>
      </c>
      <c r="BD52" s="606">
        <f t="shared" si="9"/>
        <v>540</v>
      </c>
      <c r="BE52" s="606">
        <f t="shared" si="10"/>
        <v>770</v>
      </c>
      <c r="BF52" s="606">
        <f t="shared" si="11"/>
        <v>80</v>
      </c>
      <c r="BG52" s="606">
        <f t="shared" si="12"/>
        <v>300</v>
      </c>
      <c r="BH52" s="606">
        <f t="shared" si="13"/>
        <v>13440</v>
      </c>
      <c r="BI52" s="604">
        <f t="shared" si="108"/>
        <v>10322.6</v>
      </c>
      <c r="BJ52" s="604">
        <f t="shared" si="109"/>
        <v>3117.4</v>
      </c>
      <c r="BK52" s="606">
        <f>AO52*P52</f>
        <v>3520</v>
      </c>
      <c r="BL52" s="605">
        <f t="shared" si="15"/>
        <v>86460</v>
      </c>
      <c r="BM52" s="614">
        <f t="shared" si="110"/>
        <v>175997</v>
      </c>
      <c r="BN52" s="604">
        <f t="shared" si="16"/>
        <v>135174.29999999999</v>
      </c>
      <c r="BO52" s="604">
        <f t="shared" si="17"/>
        <v>40822.699999999997</v>
      </c>
      <c r="BP52" s="606">
        <f t="shared" si="111"/>
        <v>220</v>
      </c>
      <c r="BQ52" s="606">
        <f t="shared" si="112"/>
        <v>44</v>
      </c>
      <c r="BR52" s="606">
        <f t="shared" si="113"/>
        <v>2320</v>
      </c>
      <c r="BS52" s="606">
        <f t="shared" si="18"/>
        <v>3710</v>
      </c>
      <c r="BT52" s="606">
        <f t="shared" si="19"/>
        <v>520</v>
      </c>
      <c r="BU52" s="606">
        <f t="shared" si="20"/>
        <v>2140</v>
      </c>
      <c r="BV52" s="606">
        <f t="shared" si="21"/>
        <v>310</v>
      </c>
      <c r="BW52" s="606">
        <f t="shared" si="22"/>
        <v>740</v>
      </c>
      <c r="BX52" s="606">
        <f t="shared" si="23"/>
        <v>7114</v>
      </c>
      <c r="BY52" s="606">
        <f t="shared" si="24"/>
        <v>5080</v>
      </c>
      <c r="BZ52" s="606">
        <f t="shared" si="25"/>
        <v>540</v>
      </c>
      <c r="CA52" s="606">
        <f t="shared" si="26"/>
        <v>770</v>
      </c>
      <c r="CB52" s="606">
        <f t="shared" si="27"/>
        <v>80</v>
      </c>
      <c r="CC52" s="606">
        <f t="shared" si="28"/>
        <v>300</v>
      </c>
      <c r="CD52" s="606">
        <f t="shared" si="29"/>
        <v>43788</v>
      </c>
      <c r="CE52" s="604">
        <f t="shared" si="114"/>
        <v>33631.300000000003</v>
      </c>
      <c r="CF52" s="604">
        <f t="shared" si="115"/>
        <v>10156.700000000001</v>
      </c>
      <c r="CG52" s="606">
        <f t="shared" si="30"/>
        <v>3520</v>
      </c>
      <c r="CH52" s="415">
        <f t="shared" si="31"/>
        <v>243439</v>
      </c>
      <c r="CI52" s="607"/>
      <c r="CJ52" s="607"/>
      <c r="CK52" s="607"/>
      <c r="CL52" s="607"/>
      <c r="CM52" s="607"/>
      <c r="CN52" s="607"/>
      <c r="CO52" s="607"/>
      <c r="CP52" s="607"/>
      <c r="CQ52" s="607"/>
      <c r="CR52" s="607"/>
      <c r="CS52" s="607"/>
      <c r="CT52" s="607"/>
      <c r="CU52" s="607"/>
      <c r="CV52" s="607"/>
      <c r="CW52" s="607"/>
      <c r="CX52" s="607"/>
      <c r="CY52" s="607"/>
      <c r="CZ52" s="607"/>
      <c r="DA52" s="607"/>
      <c r="DB52" s="607"/>
      <c r="DC52" s="607">
        <f t="shared" si="52"/>
        <v>3520</v>
      </c>
      <c r="DD52" s="607"/>
      <c r="AUV52" s="699">
        <f t="shared" si="65"/>
        <v>175997</v>
      </c>
      <c r="AUW52" s="699">
        <f t="shared" si="66"/>
        <v>135174.35</v>
      </c>
      <c r="AUX52" s="699">
        <f t="shared" si="67"/>
        <v>40822.65</v>
      </c>
      <c r="AUY52" s="699">
        <f t="shared" si="68"/>
        <v>220</v>
      </c>
      <c r="AUZ52" s="699">
        <f t="shared" si="204"/>
        <v>15.21</v>
      </c>
      <c r="AVA52" s="699">
        <f t="shared" si="204"/>
        <v>0.04</v>
      </c>
      <c r="AVB52" s="699">
        <f t="shared" si="70"/>
        <v>3710</v>
      </c>
      <c r="AVC52" s="699">
        <f t="shared" si="71"/>
        <v>520</v>
      </c>
      <c r="AVD52" s="699">
        <f t="shared" si="72"/>
        <v>2140</v>
      </c>
      <c r="AVE52" s="699">
        <f t="shared" si="73"/>
        <v>310</v>
      </c>
      <c r="AVF52" s="699">
        <f t="shared" si="74"/>
        <v>740</v>
      </c>
      <c r="AVG52" s="699">
        <f t="shared" si="75"/>
        <v>7114</v>
      </c>
      <c r="AVH52" s="699">
        <f t="shared" si="76"/>
        <v>5080</v>
      </c>
      <c r="AVI52" s="699">
        <f t="shared" si="77"/>
        <v>540</v>
      </c>
      <c r="AVJ52" s="699">
        <f t="shared" si="78"/>
        <v>770</v>
      </c>
      <c r="AVK52" s="699">
        <f t="shared" si="79"/>
        <v>80</v>
      </c>
      <c r="AVL52" s="699">
        <f t="shared" si="80"/>
        <v>300</v>
      </c>
      <c r="AVM52" s="699">
        <f t="shared" si="81"/>
        <v>43788</v>
      </c>
      <c r="AVN52" s="699">
        <f t="shared" si="82"/>
        <v>33631.339999999997</v>
      </c>
      <c r="AVO52" s="699">
        <f t="shared" si="83"/>
        <v>10156.66</v>
      </c>
      <c r="AVP52" s="699">
        <f t="shared" si="84"/>
        <v>3520</v>
      </c>
      <c r="AVQ52" s="699">
        <f t="shared" si="85"/>
        <v>243439</v>
      </c>
    </row>
    <row r="53" spans="1:108 1244:1265" s="608" customFormat="1" ht="30" customHeight="1" x14ac:dyDescent="0.25">
      <c r="A53" s="634">
        <v>1</v>
      </c>
      <c r="B53" s="634">
        <v>9</v>
      </c>
      <c r="C53" s="633" t="s">
        <v>247</v>
      </c>
      <c r="D53" s="600"/>
      <c r="E53" s="602" t="s">
        <v>344</v>
      </c>
      <c r="F53" s="634" t="s">
        <v>31</v>
      </c>
      <c r="G53" s="634">
        <v>1</v>
      </c>
      <c r="H53" s="656" t="s">
        <v>10</v>
      </c>
      <c r="I53" s="634">
        <v>0</v>
      </c>
      <c r="J53" s="602" t="s">
        <v>469</v>
      </c>
      <c r="K53" s="634">
        <v>1</v>
      </c>
      <c r="L53" s="681" t="s">
        <v>349</v>
      </c>
      <c r="M53" s="601"/>
      <c r="N53" s="602" t="s">
        <v>387</v>
      </c>
      <c r="O53" s="634">
        <v>1</v>
      </c>
      <c r="P53" s="633">
        <v>10</v>
      </c>
      <c r="Q53" s="633">
        <v>10</v>
      </c>
      <c r="R53" s="633">
        <v>10</v>
      </c>
      <c r="S53" s="671">
        <f>'Территориальный кк'!D12</f>
        <v>3.258</v>
      </c>
      <c r="T53" s="672">
        <f>'Территориальный кк'!E12</f>
        <v>2.8919999999999999</v>
      </c>
      <c r="U53" s="604">
        <f>SUMIFS(Нормативы!G:G,Нормативы!$B:$B,$G53,Нормативы!$D:$D,'2020'!$I53,Нормативы!$F:$F,'2020'!$K53)*O53</f>
        <v>54020</v>
      </c>
      <c r="V53" s="604">
        <f t="shared" si="205"/>
        <v>41490</v>
      </c>
      <c r="W53" s="604">
        <f t="shared" si="206"/>
        <v>12530</v>
      </c>
      <c r="X53" s="604">
        <f>SUMIFS(Нормативы!J:J,Нормативы!$B:$B,$G53,Нормативы!$D:$D,'2020'!$I53,Нормативы!$F:$F,'2020'!$K53)</f>
        <v>220</v>
      </c>
      <c r="Y53" s="604">
        <f>SUMIFS(Нормативы!K:K,Нормативы!$B:$B,$G53,Нормативы!$D:$D,'2020'!$I53,Нормативы!$F:$F,'2020'!$K53)</f>
        <v>44</v>
      </c>
      <c r="Z53" s="604">
        <f>SUMIFS(Нормативы!L:L,Нормативы!$B:$B,$G53,Нормативы!$D:$D,'2020'!$I53,Нормативы!$F:$F,'2020'!$K53)</f>
        <v>2320</v>
      </c>
      <c r="AA53" s="604">
        <f t="shared" si="207"/>
        <v>3710</v>
      </c>
      <c r="AB53" s="604">
        <f>SUMIFS(Нормативы!N:N,Нормативы!$B:$B,$G53,Нормативы!$D:$D,'2020'!$I53,Нормативы!$F:$F,'2020'!$K53)*O53</f>
        <v>520</v>
      </c>
      <c r="AC53" s="604">
        <f>SUMIFS(Нормативы!O:O,Нормативы!$B:$B,$G53,Нормативы!$D:$D,'2020'!$I53,Нормативы!$F:$F,'2020'!$K53)</f>
        <v>2140</v>
      </c>
      <c r="AD53" s="604">
        <f>SUMIFS(Нормативы!P:P,Нормативы!$B:$B,$G53,Нормативы!$D:$D,'2020'!$I53,Нормативы!$F:$F,'2020'!$K53)*O53</f>
        <v>310</v>
      </c>
      <c r="AE53" s="604">
        <f>SUMIFS(Нормативы!Q:Q,Нормативы!$B:$B,$G53,Нормативы!$D:$D,'2020'!$I53,Нормативы!$F:$F,'2020'!$K53)</f>
        <v>740</v>
      </c>
      <c r="AF53" s="604">
        <f>SUMIFS(Нормативы!R:R,Нормативы!$B:$B,$G53,Нормативы!$D:$D,'2020'!$I53,Нормативы!$F:$F,'2020'!$K53)</f>
        <v>2460</v>
      </c>
      <c r="AG53" s="604">
        <f>SUMIFS(Нормативы!S:S,Нормативы!$B:$B,$G53,Нормативы!$D:$D,'2020'!$I53,Нормативы!$F:$F,'2020'!$K53)</f>
        <v>5080</v>
      </c>
      <c r="AH53" s="604">
        <f>SUMIFS(Нормативы!T:T,Нормативы!$B:$B,$G53,Нормативы!$D:$D,'2020'!$I53,Нормативы!$F:$F,'2020'!$K53)</f>
        <v>540</v>
      </c>
      <c r="AI53" s="604">
        <f>SUMIFS(Нормативы!U:U,Нормативы!$B:$B,$G53,Нормативы!$D:$D,'2020'!$I53,Нормативы!$F:$F,'2020'!$K53)</f>
        <v>770</v>
      </c>
      <c r="AJ53" s="604">
        <f>SUMIFS(Нормативы!V:V,Нормативы!$B:$B,$G53,Нормативы!$D:$D,'2020'!$I53,Нормативы!$F:$F,'2020'!$K53)</f>
        <v>80</v>
      </c>
      <c r="AK53" s="604">
        <f>SUMIFS(Нормативы!W:W,Нормативы!$B:$B,$G53,Нормативы!$D:$D,'2020'!$I53,Нормативы!$F:$F,'2020'!$K53)</f>
        <v>300</v>
      </c>
      <c r="AL53" s="604">
        <f>SUMIFS(Нормативы!X:X,Нормативы!$B:$B,$G53,Нормативы!$D:$D,'2020'!$I53,Нормативы!$F:$F,'2020'!$K53)*O53</f>
        <v>13440</v>
      </c>
      <c r="AM53" s="604">
        <f t="shared" si="208"/>
        <v>10322.6</v>
      </c>
      <c r="AN53" s="604">
        <f t="shared" si="209"/>
        <v>3117.4</v>
      </c>
      <c r="AO53" s="604">
        <f>SUMIFS(Нормативы!AA:AA,Нормативы!$B:$B,$G53,Нормативы!$D:$D,'2020'!$I53,Нормативы!$F:$F,'2020'!$K53)</f>
        <v>3520</v>
      </c>
      <c r="AP53" s="605">
        <f t="shared" si="210"/>
        <v>86460</v>
      </c>
      <c r="AQ53" s="611">
        <f t="shared" si="104"/>
        <v>540200</v>
      </c>
      <c r="AR53" s="604">
        <f t="shared" si="105"/>
        <v>414900.2</v>
      </c>
      <c r="AS53" s="604">
        <f t="shared" si="106"/>
        <v>125299.8</v>
      </c>
      <c r="AT53" s="606">
        <f t="shared" si="0"/>
        <v>2200</v>
      </c>
      <c r="AU53" s="606">
        <f t="shared" si="1"/>
        <v>440</v>
      </c>
      <c r="AV53" s="606">
        <f t="shared" si="2"/>
        <v>23200</v>
      </c>
      <c r="AW53" s="606">
        <f t="shared" si="3"/>
        <v>37100</v>
      </c>
      <c r="AX53" s="606">
        <f t="shared" si="4"/>
        <v>5200</v>
      </c>
      <c r="AY53" s="606">
        <f t="shared" si="5"/>
        <v>21400</v>
      </c>
      <c r="AZ53" s="606">
        <f t="shared" si="6"/>
        <v>3100</v>
      </c>
      <c r="BA53" s="606">
        <f t="shared" si="7"/>
        <v>7400</v>
      </c>
      <c r="BB53" s="606">
        <f t="shared" si="107"/>
        <v>24600</v>
      </c>
      <c r="BC53" s="606">
        <f t="shared" si="8"/>
        <v>50800</v>
      </c>
      <c r="BD53" s="606">
        <f t="shared" si="9"/>
        <v>5400</v>
      </c>
      <c r="BE53" s="606">
        <f t="shared" si="10"/>
        <v>7700</v>
      </c>
      <c r="BF53" s="606">
        <f t="shared" si="11"/>
        <v>800</v>
      </c>
      <c r="BG53" s="606">
        <f t="shared" si="12"/>
        <v>3000</v>
      </c>
      <c r="BH53" s="606">
        <f t="shared" si="13"/>
        <v>134400</v>
      </c>
      <c r="BI53" s="604">
        <f t="shared" si="108"/>
        <v>103225.8</v>
      </c>
      <c r="BJ53" s="604">
        <f t="shared" si="109"/>
        <v>31174.2</v>
      </c>
      <c r="BK53" s="606">
        <f t="shared" ref="BK53:BK60" si="211">AO53*P53</f>
        <v>35200</v>
      </c>
      <c r="BL53" s="605">
        <f t="shared" si="15"/>
        <v>864600</v>
      </c>
      <c r="BM53" s="614">
        <f t="shared" si="110"/>
        <v>1759972</v>
      </c>
      <c r="BN53" s="604">
        <f t="shared" si="16"/>
        <v>1351745</v>
      </c>
      <c r="BO53" s="604">
        <f t="shared" si="17"/>
        <v>408227</v>
      </c>
      <c r="BP53" s="606">
        <f t="shared" si="111"/>
        <v>2200</v>
      </c>
      <c r="BQ53" s="606">
        <f t="shared" si="112"/>
        <v>440</v>
      </c>
      <c r="BR53" s="606">
        <f t="shared" si="113"/>
        <v>23200</v>
      </c>
      <c r="BS53" s="606">
        <f t="shared" si="18"/>
        <v>37100</v>
      </c>
      <c r="BT53" s="606">
        <f t="shared" si="19"/>
        <v>5200</v>
      </c>
      <c r="BU53" s="606">
        <f t="shared" si="20"/>
        <v>21400</v>
      </c>
      <c r="BV53" s="606">
        <f t="shared" si="21"/>
        <v>3100</v>
      </c>
      <c r="BW53" s="606">
        <f t="shared" si="22"/>
        <v>7400</v>
      </c>
      <c r="BX53" s="606">
        <f t="shared" si="23"/>
        <v>71143</v>
      </c>
      <c r="BY53" s="606">
        <f t="shared" si="24"/>
        <v>50800</v>
      </c>
      <c r="BZ53" s="606">
        <f t="shared" si="25"/>
        <v>5400</v>
      </c>
      <c r="CA53" s="606">
        <f t="shared" si="26"/>
        <v>7700</v>
      </c>
      <c r="CB53" s="606">
        <f t="shared" si="27"/>
        <v>800</v>
      </c>
      <c r="CC53" s="606">
        <f t="shared" si="28"/>
        <v>3000</v>
      </c>
      <c r="CD53" s="606">
        <f t="shared" si="29"/>
        <v>437875</v>
      </c>
      <c r="CE53" s="604">
        <f t="shared" si="114"/>
        <v>336309.5</v>
      </c>
      <c r="CF53" s="604">
        <f t="shared" si="115"/>
        <v>101565.5</v>
      </c>
      <c r="CG53" s="606">
        <f t="shared" si="30"/>
        <v>35200</v>
      </c>
      <c r="CH53" s="415">
        <f t="shared" si="31"/>
        <v>2434390</v>
      </c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AUV53" s="699">
        <f t="shared" si="65"/>
        <v>175997.2</v>
      </c>
      <c r="AUW53" s="699">
        <f t="shared" si="66"/>
        <v>135174.5</v>
      </c>
      <c r="AUX53" s="699">
        <f t="shared" si="67"/>
        <v>40822.699999999997</v>
      </c>
      <c r="AUY53" s="699">
        <f t="shared" si="68"/>
        <v>220</v>
      </c>
      <c r="AUZ53" s="699">
        <f t="shared" si="204"/>
        <v>152.13999999999999</v>
      </c>
      <c r="AVA53" s="699">
        <f t="shared" si="204"/>
        <v>0.43</v>
      </c>
      <c r="AVB53" s="699">
        <f t="shared" si="70"/>
        <v>3710</v>
      </c>
      <c r="AVC53" s="699">
        <f t="shared" si="71"/>
        <v>520</v>
      </c>
      <c r="AVD53" s="699">
        <f t="shared" si="72"/>
        <v>2140</v>
      </c>
      <c r="AVE53" s="699">
        <f t="shared" si="73"/>
        <v>310</v>
      </c>
      <c r="AVF53" s="699">
        <f t="shared" si="74"/>
        <v>740</v>
      </c>
      <c r="AVG53" s="699">
        <f t="shared" si="75"/>
        <v>7114.3</v>
      </c>
      <c r="AVH53" s="699">
        <f t="shared" si="76"/>
        <v>5080</v>
      </c>
      <c r="AVI53" s="699">
        <f t="shared" si="77"/>
        <v>540</v>
      </c>
      <c r="AVJ53" s="699">
        <f t="shared" si="78"/>
        <v>770</v>
      </c>
      <c r="AVK53" s="699">
        <f t="shared" si="79"/>
        <v>80</v>
      </c>
      <c r="AVL53" s="699">
        <f t="shared" si="80"/>
        <v>300</v>
      </c>
      <c r="AVM53" s="699">
        <f t="shared" si="81"/>
        <v>43787.5</v>
      </c>
      <c r="AVN53" s="699">
        <f t="shared" si="82"/>
        <v>33630.949999999997</v>
      </c>
      <c r="AVO53" s="699">
        <f t="shared" si="83"/>
        <v>10156.549999999999</v>
      </c>
      <c r="AVP53" s="699">
        <f t="shared" si="84"/>
        <v>3520</v>
      </c>
      <c r="AVQ53" s="699">
        <f t="shared" si="85"/>
        <v>243439</v>
      </c>
    </row>
    <row r="54" spans="1:108 1244:1265" s="608" customFormat="1" ht="30" customHeight="1" x14ac:dyDescent="0.25">
      <c r="A54" s="634">
        <v>1</v>
      </c>
      <c r="B54" s="634">
        <v>9</v>
      </c>
      <c r="C54" s="633" t="s">
        <v>247</v>
      </c>
      <c r="D54" s="600"/>
      <c r="E54" s="602" t="s">
        <v>344</v>
      </c>
      <c r="F54" s="634" t="s">
        <v>31</v>
      </c>
      <c r="G54" s="634">
        <v>1</v>
      </c>
      <c r="H54" s="656" t="s">
        <v>10</v>
      </c>
      <c r="I54" s="634">
        <v>0</v>
      </c>
      <c r="J54" s="602" t="s">
        <v>470</v>
      </c>
      <c r="K54" s="634">
        <v>1</v>
      </c>
      <c r="L54" s="681" t="s">
        <v>349</v>
      </c>
      <c r="M54" s="601"/>
      <c r="N54" s="602" t="s">
        <v>387</v>
      </c>
      <c r="O54" s="634">
        <v>1</v>
      </c>
      <c r="P54" s="633">
        <v>10</v>
      </c>
      <c r="Q54" s="633">
        <v>10</v>
      </c>
      <c r="R54" s="633">
        <v>10</v>
      </c>
      <c r="S54" s="671">
        <f>'Территориальный кк'!D12</f>
        <v>3.258</v>
      </c>
      <c r="T54" s="672">
        <f>'Территориальный кк'!E12</f>
        <v>2.8919999999999999</v>
      </c>
      <c r="U54" s="604">
        <f>SUMIFS(Нормативы!G:G,Нормативы!$B:$B,$G54,Нормативы!$D:$D,'2020'!$I54,Нормативы!$F:$F,'2020'!$K54)*O54</f>
        <v>54020</v>
      </c>
      <c r="V54" s="604">
        <f t="shared" si="205"/>
        <v>41490</v>
      </c>
      <c r="W54" s="604">
        <f t="shared" si="206"/>
        <v>12530</v>
      </c>
      <c r="X54" s="604">
        <f>SUMIFS(Нормативы!J:J,Нормативы!$B:$B,$G54,Нормативы!$D:$D,'2020'!$I54,Нормативы!$F:$F,'2020'!$K54)</f>
        <v>220</v>
      </c>
      <c r="Y54" s="604">
        <f>SUMIFS(Нормативы!K:K,Нормативы!$B:$B,$G54,Нормативы!$D:$D,'2020'!$I54,Нормативы!$F:$F,'2020'!$K54)</f>
        <v>44</v>
      </c>
      <c r="Z54" s="604">
        <f>SUMIFS(Нормативы!L:L,Нормативы!$B:$B,$G54,Нормативы!$D:$D,'2020'!$I54,Нормативы!$F:$F,'2020'!$K54)</f>
        <v>2320</v>
      </c>
      <c r="AA54" s="604">
        <f t="shared" si="207"/>
        <v>3710</v>
      </c>
      <c r="AB54" s="604">
        <f>SUMIFS(Нормативы!N:N,Нормативы!$B:$B,$G54,Нормативы!$D:$D,'2020'!$I54,Нормативы!$F:$F,'2020'!$K54)*O54</f>
        <v>520</v>
      </c>
      <c r="AC54" s="604">
        <f>SUMIFS(Нормативы!O:O,Нормативы!$B:$B,$G54,Нормативы!$D:$D,'2020'!$I54,Нормативы!$F:$F,'2020'!$K54)</f>
        <v>2140</v>
      </c>
      <c r="AD54" s="604">
        <f>SUMIFS(Нормативы!P:P,Нормативы!$B:$B,$G54,Нормативы!$D:$D,'2020'!$I54,Нормативы!$F:$F,'2020'!$K54)*O54</f>
        <v>310</v>
      </c>
      <c r="AE54" s="604">
        <f>SUMIFS(Нормативы!Q:Q,Нормативы!$B:$B,$G54,Нормативы!$D:$D,'2020'!$I54,Нормативы!$F:$F,'2020'!$K54)</f>
        <v>740</v>
      </c>
      <c r="AF54" s="604">
        <f>SUMIFS(Нормативы!R:R,Нормативы!$B:$B,$G54,Нормативы!$D:$D,'2020'!$I54,Нормативы!$F:$F,'2020'!$K54)</f>
        <v>2460</v>
      </c>
      <c r="AG54" s="604">
        <f>SUMIFS(Нормативы!S:S,Нормативы!$B:$B,$G54,Нормативы!$D:$D,'2020'!$I54,Нормативы!$F:$F,'2020'!$K54)</f>
        <v>5080</v>
      </c>
      <c r="AH54" s="604">
        <f>SUMIFS(Нормативы!T:T,Нормативы!$B:$B,$G54,Нормативы!$D:$D,'2020'!$I54,Нормативы!$F:$F,'2020'!$K54)</f>
        <v>540</v>
      </c>
      <c r="AI54" s="604">
        <f>SUMIFS(Нормативы!U:U,Нормативы!$B:$B,$G54,Нормативы!$D:$D,'2020'!$I54,Нормативы!$F:$F,'2020'!$K54)</f>
        <v>770</v>
      </c>
      <c r="AJ54" s="604">
        <f>SUMIFS(Нормативы!V:V,Нормативы!$B:$B,$G54,Нормативы!$D:$D,'2020'!$I54,Нормативы!$F:$F,'2020'!$K54)</f>
        <v>80</v>
      </c>
      <c r="AK54" s="604">
        <f>SUMIFS(Нормативы!W:W,Нормативы!$B:$B,$G54,Нормативы!$D:$D,'2020'!$I54,Нормативы!$F:$F,'2020'!$K54)</f>
        <v>300</v>
      </c>
      <c r="AL54" s="604">
        <f>SUMIFS(Нормативы!X:X,Нормативы!$B:$B,$G54,Нормативы!$D:$D,'2020'!$I54,Нормативы!$F:$F,'2020'!$K54)*O54</f>
        <v>13440</v>
      </c>
      <c r="AM54" s="604">
        <f t="shared" si="208"/>
        <v>10322.6</v>
      </c>
      <c r="AN54" s="604">
        <f t="shared" si="209"/>
        <v>3117.4</v>
      </c>
      <c r="AO54" s="604">
        <f>SUMIFS(Нормативы!AA:AA,Нормативы!$B:$B,$G54,Нормативы!$D:$D,'2020'!$I54,Нормативы!$F:$F,'2020'!$K54)</f>
        <v>3520</v>
      </c>
      <c r="AP54" s="605">
        <f t="shared" si="210"/>
        <v>86460</v>
      </c>
      <c r="AQ54" s="611">
        <f t="shared" si="104"/>
        <v>540200</v>
      </c>
      <c r="AR54" s="604">
        <f t="shared" si="105"/>
        <v>414900.2</v>
      </c>
      <c r="AS54" s="604">
        <f t="shared" si="106"/>
        <v>125299.8</v>
      </c>
      <c r="AT54" s="606">
        <f t="shared" si="0"/>
        <v>2200</v>
      </c>
      <c r="AU54" s="606">
        <f t="shared" si="1"/>
        <v>440</v>
      </c>
      <c r="AV54" s="606">
        <f t="shared" si="2"/>
        <v>23200</v>
      </c>
      <c r="AW54" s="606">
        <f t="shared" si="3"/>
        <v>37100</v>
      </c>
      <c r="AX54" s="606">
        <f t="shared" si="4"/>
        <v>5200</v>
      </c>
      <c r="AY54" s="606">
        <f t="shared" si="5"/>
        <v>21400</v>
      </c>
      <c r="AZ54" s="606">
        <f t="shared" si="6"/>
        <v>3100</v>
      </c>
      <c r="BA54" s="606">
        <f t="shared" si="7"/>
        <v>7400</v>
      </c>
      <c r="BB54" s="606">
        <f t="shared" si="107"/>
        <v>24600</v>
      </c>
      <c r="BC54" s="606">
        <f t="shared" si="8"/>
        <v>50800</v>
      </c>
      <c r="BD54" s="606">
        <f t="shared" si="9"/>
        <v>5400</v>
      </c>
      <c r="BE54" s="606">
        <f t="shared" si="10"/>
        <v>7700</v>
      </c>
      <c r="BF54" s="606">
        <f t="shared" si="11"/>
        <v>800</v>
      </c>
      <c r="BG54" s="606">
        <f t="shared" si="12"/>
        <v>3000</v>
      </c>
      <c r="BH54" s="606">
        <f t="shared" si="13"/>
        <v>134400</v>
      </c>
      <c r="BI54" s="604">
        <f t="shared" si="108"/>
        <v>103225.8</v>
      </c>
      <c r="BJ54" s="604">
        <f t="shared" si="109"/>
        <v>31174.2</v>
      </c>
      <c r="BK54" s="606">
        <f t="shared" si="211"/>
        <v>35200</v>
      </c>
      <c r="BL54" s="605">
        <f t="shared" si="15"/>
        <v>864600</v>
      </c>
      <c r="BM54" s="614">
        <f t="shared" si="110"/>
        <v>1759972</v>
      </c>
      <c r="BN54" s="604">
        <f t="shared" si="16"/>
        <v>1351745</v>
      </c>
      <c r="BO54" s="604">
        <f t="shared" si="17"/>
        <v>408227</v>
      </c>
      <c r="BP54" s="606">
        <f t="shared" si="111"/>
        <v>2200</v>
      </c>
      <c r="BQ54" s="606">
        <f t="shared" si="112"/>
        <v>440</v>
      </c>
      <c r="BR54" s="606">
        <f t="shared" si="113"/>
        <v>23200</v>
      </c>
      <c r="BS54" s="606">
        <f t="shared" si="18"/>
        <v>37100</v>
      </c>
      <c r="BT54" s="606">
        <f t="shared" si="19"/>
        <v>5200</v>
      </c>
      <c r="BU54" s="606">
        <f t="shared" si="20"/>
        <v>21400</v>
      </c>
      <c r="BV54" s="606">
        <f t="shared" si="21"/>
        <v>3100</v>
      </c>
      <c r="BW54" s="606">
        <f t="shared" si="22"/>
        <v>7400</v>
      </c>
      <c r="BX54" s="606">
        <f t="shared" si="23"/>
        <v>71143</v>
      </c>
      <c r="BY54" s="606">
        <f t="shared" si="24"/>
        <v>50800</v>
      </c>
      <c r="BZ54" s="606">
        <f t="shared" si="25"/>
        <v>5400</v>
      </c>
      <c r="CA54" s="606">
        <f t="shared" si="26"/>
        <v>7700</v>
      </c>
      <c r="CB54" s="606">
        <f t="shared" si="27"/>
        <v>800</v>
      </c>
      <c r="CC54" s="606">
        <f t="shared" si="28"/>
        <v>3000</v>
      </c>
      <c r="CD54" s="606">
        <f t="shared" si="29"/>
        <v>437875</v>
      </c>
      <c r="CE54" s="604">
        <f t="shared" si="114"/>
        <v>336309.5</v>
      </c>
      <c r="CF54" s="604">
        <f t="shared" si="115"/>
        <v>101565.5</v>
      </c>
      <c r="CG54" s="606">
        <f t="shared" si="30"/>
        <v>35200</v>
      </c>
      <c r="CH54" s="415">
        <f t="shared" si="31"/>
        <v>2434390</v>
      </c>
      <c r="CI54" s="607"/>
      <c r="CJ54" s="607"/>
      <c r="CK54" s="607"/>
      <c r="CL54" s="607"/>
      <c r="CM54" s="607"/>
      <c r="CN54" s="607"/>
      <c r="CO54" s="607"/>
      <c r="CP54" s="607"/>
      <c r="CQ54" s="607"/>
      <c r="CR54" s="607"/>
      <c r="CS54" s="607"/>
      <c r="CT54" s="607"/>
      <c r="CU54" s="607"/>
      <c r="CV54" s="607"/>
      <c r="CW54" s="607"/>
      <c r="CX54" s="607"/>
      <c r="CY54" s="607"/>
      <c r="CZ54" s="607"/>
      <c r="DA54" s="607"/>
      <c r="DB54" s="607"/>
      <c r="DC54" s="607"/>
      <c r="DD54" s="607"/>
      <c r="AUV54" s="699">
        <f t="shared" si="65"/>
        <v>175997.2</v>
      </c>
      <c r="AUW54" s="699">
        <f t="shared" si="66"/>
        <v>135174.5</v>
      </c>
      <c r="AUX54" s="699">
        <f t="shared" si="67"/>
        <v>40822.699999999997</v>
      </c>
      <c r="AUY54" s="699">
        <f t="shared" si="68"/>
        <v>220</v>
      </c>
      <c r="AUZ54" s="699">
        <f t="shared" si="204"/>
        <v>152.13999999999999</v>
      </c>
      <c r="AVA54" s="699">
        <f t="shared" si="204"/>
        <v>0.43</v>
      </c>
      <c r="AVB54" s="699">
        <f t="shared" si="70"/>
        <v>3710</v>
      </c>
      <c r="AVC54" s="699">
        <f t="shared" si="71"/>
        <v>520</v>
      </c>
      <c r="AVD54" s="699">
        <f t="shared" si="72"/>
        <v>2140</v>
      </c>
      <c r="AVE54" s="699">
        <f t="shared" si="73"/>
        <v>310</v>
      </c>
      <c r="AVF54" s="699">
        <f t="shared" si="74"/>
        <v>740</v>
      </c>
      <c r="AVG54" s="699">
        <f t="shared" si="75"/>
        <v>7114.3</v>
      </c>
      <c r="AVH54" s="699">
        <f t="shared" si="76"/>
        <v>5080</v>
      </c>
      <c r="AVI54" s="699">
        <f t="shared" si="77"/>
        <v>540</v>
      </c>
      <c r="AVJ54" s="699">
        <f t="shared" si="78"/>
        <v>770</v>
      </c>
      <c r="AVK54" s="699">
        <f t="shared" si="79"/>
        <v>80</v>
      </c>
      <c r="AVL54" s="699">
        <f t="shared" si="80"/>
        <v>300</v>
      </c>
      <c r="AVM54" s="699">
        <f t="shared" si="81"/>
        <v>43787.5</v>
      </c>
      <c r="AVN54" s="699">
        <f t="shared" si="82"/>
        <v>33630.949999999997</v>
      </c>
      <c r="AVO54" s="699">
        <f t="shared" si="83"/>
        <v>10156.549999999999</v>
      </c>
      <c r="AVP54" s="699">
        <f t="shared" si="84"/>
        <v>3520</v>
      </c>
      <c r="AVQ54" s="699">
        <f t="shared" si="85"/>
        <v>243439</v>
      </c>
    </row>
    <row r="55" spans="1:108 1244:1265" s="608" customFormat="1" ht="30" customHeight="1" x14ac:dyDescent="0.25">
      <c r="A55" s="634">
        <v>1</v>
      </c>
      <c r="B55" s="634">
        <v>9</v>
      </c>
      <c r="C55" s="633" t="s">
        <v>247</v>
      </c>
      <c r="D55" s="600"/>
      <c r="E55" s="602" t="s">
        <v>344</v>
      </c>
      <c r="F55" s="634" t="s">
        <v>31</v>
      </c>
      <c r="G55" s="634">
        <v>1</v>
      </c>
      <c r="H55" s="656" t="s">
        <v>10</v>
      </c>
      <c r="I55" s="634">
        <v>0</v>
      </c>
      <c r="J55" s="602" t="s">
        <v>471</v>
      </c>
      <c r="K55" s="634">
        <v>1</v>
      </c>
      <c r="L55" s="681" t="s">
        <v>349</v>
      </c>
      <c r="M55" s="601"/>
      <c r="N55" s="602" t="s">
        <v>387</v>
      </c>
      <c r="O55" s="634">
        <v>1</v>
      </c>
      <c r="P55" s="633">
        <v>5</v>
      </c>
      <c r="Q55" s="633">
        <v>5</v>
      </c>
      <c r="R55" s="633">
        <v>5</v>
      </c>
      <c r="S55" s="671">
        <f>'Территориальный кк'!D12</f>
        <v>3.258</v>
      </c>
      <c r="T55" s="672">
        <f>'Территориальный кк'!E12</f>
        <v>2.8919999999999999</v>
      </c>
      <c r="U55" s="604">
        <f>SUMIFS(Нормативы!G:G,Нормативы!$B:$B,$G55,Нормативы!$D:$D,'2020'!$I55,Нормативы!$F:$F,'2020'!$K55)*O55</f>
        <v>54020</v>
      </c>
      <c r="V55" s="604">
        <f t="shared" si="205"/>
        <v>41490</v>
      </c>
      <c r="W55" s="604">
        <f t="shared" si="206"/>
        <v>12530</v>
      </c>
      <c r="X55" s="604">
        <f>SUMIFS(Нормативы!J:J,Нормативы!$B:$B,$G55,Нормативы!$D:$D,'2020'!$I55,Нормативы!$F:$F,'2020'!$K55)</f>
        <v>220</v>
      </c>
      <c r="Y55" s="604">
        <f>SUMIFS(Нормативы!K:K,Нормативы!$B:$B,$G55,Нормативы!$D:$D,'2020'!$I55,Нормативы!$F:$F,'2020'!$K55)</f>
        <v>44</v>
      </c>
      <c r="Z55" s="604">
        <f>SUMIFS(Нормативы!L:L,Нормативы!$B:$B,$G55,Нормативы!$D:$D,'2020'!$I55,Нормативы!$F:$F,'2020'!$K55)</f>
        <v>2320</v>
      </c>
      <c r="AA55" s="604">
        <f t="shared" si="207"/>
        <v>3710</v>
      </c>
      <c r="AB55" s="604">
        <f>SUMIFS(Нормативы!N:N,Нормативы!$B:$B,$G55,Нормативы!$D:$D,'2020'!$I55,Нормативы!$F:$F,'2020'!$K55)*O55</f>
        <v>520</v>
      </c>
      <c r="AC55" s="604">
        <f>SUMIFS(Нормативы!O:O,Нормативы!$B:$B,$G55,Нормативы!$D:$D,'2020'!$I55,Нормативы!$F:$F,'2020'!$K55)</f>
        <v>2140</v>
      </c>
      <c r="AD55" s="604">
        <f>SUMIFS(Нормативы!P:P,Нормативы!$B:$B,$G55,Нормативы!$D:$D,'2020'!$I55,Нормативы!$F:$F,'2020'!$K55)*O55</f>
        <v>310</v>
      </c>
      <c r="AE55" s="604">
        <f>SUMIFS(Нормативы!Q:Q,Нормативы!$B:$B,$G55,Нормативы!$D:$D,'2020'!$I55,Нормативы!$F:$F,'2020'!$K55)</f>
        <v>740</v>
      </c>
      <c r="AF55" s="604">
        <f>SUMIFS(Нормативы!R:R,Нормативы!$B:$B,$G55,Нормативы!$D:$D,'2020'!$I55,Нормативы!$F:$F,'2020'!$K55)</f>
        <v>2460</v>
      </c>
      <c r="AG55" s="604">
        <f>SUMIFS(Нормативы!S:S,Нормативы!$B:$B,$G55,Нормативы!$D:$D,'2020'!$I55,Нормативы!$F:$F,'2020'!$K55)</f>
        <v>5080</v>
      </c>
      <c r="AH55" s="604">
        <f>SUMIFS(Нормативы!T:T,Нормативы!$B:$B,$G55,Нормативы!$D:$D,'2020'!$I55,Нормативы!$F:$F,'2020'!$K55)</f>
        <v>540</v>
      </c>
      <c r="AI55" s="604">
        <f>SUMIFS(Нормативы!U:U,Нормативы!$B:$B,$G55,Нормативы!$D:$D,'2020'!$I55,Нормативы!$F:$F,'2020'!$K55)</f>
        <v>770</v>
      </c>
      <c r="AJ55" s="604">
        <f>SUMIFS(Нормативы!V:V,Нормативы!$B:$B,$G55,Нормативы!$D:$D,'2020'!$I55,Нормативы!$F:$F,'2020'!$K55)</f>
        <v>80</v>
      </c>
      <c r="AK55" s="604">
        <f>SUMIFS(Нормативы!W:W,Нормативы!$B:$B,$G55,Нормативы!$D:$D,'2020'!$I55,Нормативы!$F:$F,'2020'!$K55)</f>
        <v>300</v>
      </c>
      <c r="AL55" s="604">
        <f>SUMIFS(Нормативы!X:X,Нормативы!$B:$B,$G55,Нормативы!$D:$D,'2020'!$I55,Нормативы!$F:$F,'2020'!$K55)*O55</f>
        <v>13440</v>
      </c>
      <c r="AM55" s="604">
        <f t="shared" si="208"/>
        <v>10322.6</v>
      </c>
      <c r="AN55" s="604">
        <f t="shared" si="209"/>
        <v>3117.4</v>
      </c>
      <c r="AO55" s="604">
        <f>SUMIFS(Нормативы!AA:AA,Нормативы!$B:$B,$G55,Нормативы!$D:$D,'2020'!$I55,Нормативы!$F:$F,'2020'!$K55)</f>
        <v>3520</v>
      </c>
      <c r="AP55" s="605">
        <f t="shared" si="210"/>
        <v>86460</v>
      </c>
      <c r="AQ55" s="611">
        <f t="shared" si="104"/>
        <v>270100</v>
      </c>
      <c r="AR55" s="604">
        <f t="shared" si="105"/>
        <v>207450.1</v>
      </c>
      <c r="AS55" s="604">
        <f t="shared" si="106"/>
        <v>62649.9</v>
      </c>
      <c r="AT55" s="606">
        <f t="shared" si="0"/>
        <v>1100</v>
      </c>
      <c r="AU55" s="606">
        <f t="shared" si="1"/>
        <v>220</v>
      </c>
      <c r="AV55" s="606">
        <f t="shared" si="2"/>
        <v>11600</v>
      </c>
      <c r="AW55" s="606">
        <f t="shared" si="3"/>
        <v>18550</v>
      </c>
      <c r="AX55" s="606">
        <f t="shared" si="4"/>
        <v>2600</v>
      </c>
      <c r="AY55" s="606">
        <f t="shared" si="5"/>
        <v>10700</v>
      </c>
      <c r="AZ55" s="606">
        <f t="shared" si="6"/>
        <v>1550</v>
      </c>
      <c r="BA55" s="606">
        <f t="shared" si="7"/>
        <v>3700</v>
      </c>
      <c r="BB55" s="606">
        <f t="shared" si="107"/>
        <v>12300</v>
      </c>
      <c r="BC55" s="606">
        <f t="shared" si="8"/>
        <v>25400</v>
      </c>
      <c r="BD55" s="606">
        <f t="shared" si="9"/>
        <v>2700</v>
      </c>
      <c r="BE55" s="606">
        <f t="shared" si="10"/>
        <v>3850</v>
      </c>
      <c r="BF55" s="606">
        <f t="shared" si="11"/>
        <v>400</v>
      </c>
      <c r="BG55" s="606">
        <f t="shared" si="12"/>
        <v>1500</v>
      </c>
      <c r="BH55" s="606">
        <f t="shared" si="13"/>
        <v>67200</v>
      </c>
      <c r="BI55" s="604">
        <f t="shared" si="108"/>
        <v>51612.9</v>
      </c>
      <c r="BJ55" s="604">
        <f t="shared" si="109"/>
        <v>15587.1</v>
      </c>
      <c r="BK55" s="606">
        <f t="shared" si="211"/>
        <v>17600</v>
      </c>
      <c r="BL55" s="605">
        <f t="shared" si="15"/>
        <v>432300</v>
      </c>
      <c r="BM55" s="614">
        <f t="shared" si="110"/>
        <v>879986</v>
      </c>
      <c r="BN55" s="604">
        <f t="shared" si="16"/>
        <v>675872.5</v>
      </c>
      <c r="BO55" s="604">
        <f t="shared" si="17"/>
        <v>204113.5</v>
      </c>
      <c r="BP55" s="606">
        <f t="shared" si="111"/>
        <v>1100</v>
      </c>
      <c r="BQ55" s="606">
        <f t="shared" si="112"/>
        <v>220</v>
      </c>
      <c r="BR55" s="606">
        <f t="shared" si="113"/>
        <v>11600</v>
      </c>
      <c r="BS55" s="606">
        <f t="shared" si="18"/>
        <v>18550</v>
      </c>
      <c r="BT55" s="606">
        <f t="shared" si="19"/>
        <v>2600</v>
      </c>
      <c r="BU55" s="606">
        <f t="shared" si="20"/>
        <v>10700</v>
      </c>
      <c r="BV55" s="606">
        <f t="shared" si="21"/>
        <v>1550</v>
      </c>
      <c r="BW55" s="606">
        <f t="shared" si="22"/>
        <v>3700</v>
      </c>
      <c r="BX55" s="606">
        <f t="shared" si="23"/>
        <v>35572</v>
      </c>
      <c r="BY55" s="606">
        <f t="shared" si="24"/>
        <v>25400</v>
      </c>
      <c r="BZ55" s="606">
        <f t="shared" si="25"/>
        <v>2700</v>
      </c>
      <c r="CA55" s="606">
        <f t="shared" si="26"/>
        <v>3850</v>
      </c>
      <c r="CB55" s="606">
        <f t="shared" si="27"/>
        <v>400</v>
      </c>
      <c r="CC55" s="606">
        <f t="shared" si="28"/>
        <v>1500</v>
      </c>
      <c r="CD55" s="606">
        <f t="shared" si="29"/>
        <v>218938</v>
      </c>
      <c r="CE55" s="604">
        <f t="shared" si="114"/>
        <v>168155.1</v>
      </c>
      <c r="CF55" s="604">
        <f t="shared" si="115"/>
        <v>50782.9</v>
      </c>
      <c r="CG55" s="606">
        <f t="shared" si="30"/>
        <v>17600</v>
      </c>
      <c r="CH55" s="415">
        <f t="shared" si="31"/>
        <v>1217196</v>
      </c>
      <c r="CI55" s="607"/>
      <c r="CJ55" s="607"/>
      <c r="CK55" s="607"/>
      <c r="CL55" s="607"/>
      <c r="CM55" s="607"/>
      <c r="CN55" s="607"/>
      <c r="CO55" s="607"/>
      <c r="CP55" s="607"/>
      <c r="CQ55" s="607"/>
      <c r="CR55" s="607"/>
      <c r="CS55" s="607"/>
      <c r="CT55" s="607"/>
      <c r="CU55" s="607"/>
      <c r="CV55" s="607"/>
      <c r="CW55" s="607"/>
      <c r="CX55" s="607"/>
      <c r="CY55" s="607"/>
      <c r="CZ55" s="607"/>
      <c r="DA55" s="607"/>
      <c r="DB55" s="607"/>
      <c r="DC55" s="607"/>
      <c r="DD55" s="607"/>
      <c r="AUV55" s="699">
        <f t="shared" si="65"/>
        <v>175997.2</v>
      </c>
      <c r="AUW55" s="699">
        <f t="shared" si="66"/>
        <v>135174.5</v>
      </c>
      <c r="AUX55" s="699">
        <f t="shared" si="67"/>
        <v>40822.699999999997</v>
      </c>
      <c r="AUY55" s="699">
        <f t="shared" si="68"/>
        <v>220</v>
      </c>
      <c r="AUZ55" s="699">
        <f t="shared" si="204"/>
        <v>76.069999999999993</v>
      </c>
      <c r="AVA55" s="699">
        <f t="shared" si="204"/>
        <v>0.21</v>
      </c>
      <c r="AVB55" s="699">
        <f t="shared" si="70"/>
        <v>3710</v>
      </c>
      <c r="AVC55" s="699">
        <f t="shared" si="71"/>
        <v>520</v>
      </c>
      <c r="AVD55" s="699">
        <f t="shared" si="72"/>
        <v>2140</v>
      </c>
      <c r="AVE55" s="699">
        <f t="shared" si="73"/>
        <v>310</v>
      </c>
      <c r="AVF55" s="699">
        <f t="shared" si="74"/>
        <v>740</v>
      </c>
      <c r="AVG55" s="699">
        <f t="shared" si="75"/>
        <v>7114.4</v>
      </c>
      <c r="AVH55" s="699">
        <f t="shared" si="76"/>
        <v>5080</v>
      </c>
      <c r="AVI55" s="699">
        <f t="shared" si="77"/>
        <v>540</v>
      </c>
      <c r="AVJ55" s="699">
        <f t="shared" si="78"/>
        <v>770</v>
      </c>
      <c r="AVK55" s="699">
        <f t="shared" si="79"/>
        <v>80</v>
      </c>
      <c r="AVL55" s="699">
        <f t="shared" si="80"/>
        <v>300</v>
      </c>
      <c r="AVM55" s="699">
        <f t="shared" si="81"/>
        <v>43787.6</v>
      </c>
      <c r="AVN55" s="699">
        <f t="shared" si="82"/>
        <v>33631.03</v>
      </c>
      <c r="AVO55" s="699">
        <f t="shared" si="83"/>
        <v>10156.57</v>
      </c>
      <c r="AVP55" s="699">
        <f t="shared" si="84"/>
        <v>3520</v>
      </c>
      <c r="AVQ55" s="699">
        <f t="shared" si="85"/>
        <v>243439.2</v>
      </c>
    </row>
    <row r="56" spans="1:108 1244:1265" s="608" customFormat="1" ht="30" customHeight="1" x14ac:dyDescent="0.25">
      <c r="A56" s="634">
        <v>1</v>
      </c>
      <c r="B56" s="634">
        <v>9</v>
      </c>
      <c r="C56" s="633" t="s">
        <v>247</v>
      </c>
      <c r="D56" s="600"/>
      <c r="E56" s="602" t="s">
        <v>344</v>
      </c>
      <c r="F56" s="634" t="s">
        <v>31</v>
      </c>
      <c r="G56" s="634">
        <v>1</v>
      </c>
      <c r="H56" s="656" t="s">
        <v>10</v>
      </c>
      <c r="I56" s="634">
        <v>0</v>
      </c>
      <c r="J56" s="602" t="s">
        <v>467</v>
      </c>
      <c r="K56" s="634">
        <v>1</v>
      </c>
      <c r="L56" s="681" t="s">
        <v>349</v>
      </c>
      <c r="M56" s="601"/>
      <c r="N56" s="602" t="s">
        <v>387</v>
      </c>
      <c r="O56" s="634">
        <v>1</v>
      </c>
      <c r="P56" s="633">
        <v>1</v>
      </c>
      <c r="Q56" s="633">
        <v>1</v>
      </c>
      <c r="R56" s="633">
        <v>1</v>
      </c>
      <c r="S56" s="671">
        <f>'Территориальный кк'!D12</f>
        <v>3.258</v>
      </c>
      <c r="T56" s="672">
        <f>'Территориальный кк'!E12</f>
        <v>2.8919999999999999</v>
      </c>
      <c r="U56" s="604">
        <f>SUMIFS(Нормативы!G:G,Нормативы!$B:$B,$G56,Нормативы!$D:$D,'2020'!$I56,Нормативы!$F:$F,'2020'!$K56)*O56</f>
        <v>54020</v>
      </c>
      <c r="V56" s="604">
        <f t="shared" si="205"/>
        <v>41490</v>
      </c>
      <c r="W56" s="604">
        <f t="shared" si="206"/>
        <v>12530</v>
      </c>
      <c r="X56" s="604">
        <f>SUMIFS(Нормативы!J:J,Нормативы!$B:$B,$G56,Нормативы!$D:$D,'2020'!$I56,Нормативы!$F:$F,'2020'!$K56)</f>
        <v>220</v>
      </c>
      <c r="Y56" s="604">
        <f>SUMIFS(Нормативы!K:K,Нормативы!$B:$B,$G56,Нормативы!$D:$D,'2020'!$I56,Нормативы!$F:$F,'2020'!$K56)</f>
        <v>44</v>
      </c>
      <c r="Z56" s="604">
        <f>SUMIFS(Нормативы!L:L,Нормативы!$B:$B,$G56,Нормативы!$D:$D,'2020'!$I56,Нормативы!$F:$F,'2020'!$K56)</f>
        <v>2320</v>
      </c>
      <c r="AA56" s="604">
        <f t="shared" si="207"/>
        <v>3710</v>
      </c>
      <c r="AB56" s="604">
        <f>SUMIFS(Нормативы!N:N,Нормативы!$B:$B,$G56,Нормативы!$D:$D,'2020'!$I56,Нормативы!$F:$F,'2020'!$K56)*O56</f>
        <v>520</v>
      </c>
      <c r="AC56" s="604">
        <f>SUMIFS(Нормативы!O:O,Нормативы!$B:$B,$G56,Нормативы!$D:$D,'2020'!$I56,Нормативы!$F:$F,'2020'!$K56)</f>
        <v>2140</v>
      </c>
      <c r="AD56" s="604">
        <f>SUMIFS(Нормативы!P:P,Нормативы!$B:$B,$G56,Нормативы!$D:$D,'2020'!$I56,Нормативы!$F:$F,'2020'!$K56)*O56</f>
        <v>310</v>
      </c>
      <c r="AE56" s="604">
        <f>SUMIFS(Нормативы!Q:Q,Нормативы!$B:$B,$G56,Нормативы!$D:$D,'2020'!$I56,Нормативы!$F:$F,'2020'!$K56)</f>
        <v>740</v>
      </c>
      <c r="AF56" s="604">
        <f>SUMIFS(Нормативы!R:R,Нормативы!$B:$B,$G56,Нормативы!$D:$D,'2020'!$I56,Нормативы!$F:$F,'2020'!$K56)</f>
        <v>2460</v>
      </c>
      <c r="AG56" s="604">
        <f>SUMIFS(Нормативы!S:S,Нормативы!$B:$B,$G56,Нормативы!$D:$D,'2020'!$I56,Нормативы!$F:$F,'2020'!$K56)</f>
        <v>5080</v>
      </c>
      <c r="AH56" s="604">
        <f>SUMIFS(Нормативы!T:T,Нормативы!$B:$B,$G56,Нормативы!$D:$D,'2020'!$I56,Нормативы!$F:$F,'2020'!$K56)</f>
        <v>540</v>
      </c>
      <c r="AI56" s="604">
        <f>SUMIFS(Нормативы!U:U,Нормативы!$B:$B,$G56,Нормативы!$D:$D,'2020'!$I56,Нормативы!$F:$F,'2020'!$K56)</f>
        <v>770</v>
      </c>
      <c r="AJ56" s="604">
        <f>SUMIFS(Нормативы!V:V,Нормативы!$B:$B,$G56,Нормативы!$D:$D,'2020'!$I56,Нормативы!$F:$F,'2020'!$K56)</f>
        <v>80</v>
      </c>
      <c r="AK56" s="604">
        <f>SUMIFS(Нормативы!W:W,Нормативы!$B:$B,$G56,Нормативы!$D:$D,'2020'!$I56,Нормативы!$F:$F,'2020'!$K56)</f>
        <v>300</v>
      </c>
      <c r="AL56" s="604">
        <f>SUMIFS(Нормативы!X:X,Нормативы!$B:$B,$G56,Нормативы!$D:$D,'2020'!$I56,Нормативы!$F:$F,'2020'!$K56)*O56</f>
        <v>13440</v>
      </c>
      <c r="AM56" s="604">
        <f t="shared" si="208"/>
        <v>10322.6</v>
      </c>
      <c r="AN56" s="604">
        <f t="shared" si="209"/>
        <v>3117.4</v>
      </c>
      <c r="AO56" s="604">
        <f>SUMIFS(Нормативы!AA:AA,Нормативы!$B:$B,$G56,Нормативы!$D:$D,'2020'!$I56,Нормативы!$F:$F,'2020'!$K56)</f>
        <v>3520</v>
      </c>
      <c r="AP56" s="605">
        <f t="shared" si="210"/>
        <v>86460</v>
      </c>
      <c r="AQ56" s="611">
        <f t="shared" si="104"/>
        <v>54020</v>
      </c>
      <c r="AR56" s="604">
        <f t="shared" si="105"/>
        <v>41490</v>
      </c>
      <c r="AS56" s="604">
        <f t="shared" si="106"/>
        <v>12530</v>
      </c>
      <c r="AT56" s="606">
        <f t="shared" si="0"/>
        <v>220</v>
      </c>
      <c r="AU56" s="606">
        <f t="shared" si="1"/>
        <v>44</v>
      </c>
      <c r="AV56" s="606">
        <f t="shared" si="2"/>
        <v>2320</v>
      </c>
      <c r="AW56" s="606">
        <f t="shared" si="3"/>
        <v>3710</v>
      </c>
      <c r="AX56" s="606">
        <f t="shared" si="4"/>
        <v>520</v>
      </c>
      <c r="AY56" s="606">
        <f t="shared" si="5"/>
        <v>2140</v>
      </c>
      <c r="AZ56" s="606">
        <f t="shared" si="6"/>
        <v>310</v>
      </c>
      <c r="BA56" s="606">
        <f t="shared" si="7"/>
        <v>740</v>
      </c>
      <c r="BB56" s="606">
        <f t="shared" si="107"/>
        <v>2460</v>
      </c>
      <c r="BC56" s="606">
        <f t="shared" si="8"/>
        <v>5080</v>
      </c>
      <c r="BD56" s="606">
        <f t="shared" si="9"/>
        <v>540</v>
      </c>
      <c r="BE56" s="606">
        <f t="shared" si="10"/>
        <v>770</v>
      </c>
      <c r="BF56" s="606">
        <f t="shared" si="11"/>
        <v>80</v>
      </c>
      <c r="BG56" s="606">
        <f t="shared" si="12"/>
        <v>300</v>
      </c>
      <c r="BH56" s="606">
        <f t="shared" si="13"/>
        <v>13440</v>
      </c>
      <c r="BI56" s="604">
        <f t="shared" si="108"/>
        <v>10322.6</v>
      </c>
      <c r="BJ56" s="604">
        <f t="shared" si="109"/>
        <v>3117.4</v>
      </c>
      <c r="BK56" s="606">
        <f t="shared" si="211"/>
        <v>3520</v>
      </c>
      <c r="BL56" s="605">
        <f t="shared" si="15"/>
        <v>86460</v>
      </c>
      <c r="BM56" s="614">
        <f t="shared" si="110"/>
        <v>175997</v>
      </c>
      <c r="BN56" s="604">
        <f t="shared" si="16"/>
        <v>135174.29999999999</v>
      </c>
      <c r="BO56" s="604">
        <f t="shared" si="17"/>
        <v>40822.699999999997</v>
      </c>
      <c r="BP56" s="606">
        <f t="shared" si="111"/>
        <v>220</v>
      </c>
      <c r="BQ56" s="606">
        <f t="shared" si="112"/>
        <v>44</v>
      </c>
      <c r="BR56" s="606">
        <f t="shared" si="113"/>
        <v>2320</v>
      </c>
      <c r="BS56" s="606">
        <f t="shared" si="18"/>
        <v>3710</v>
      </c>
      <c r="BT56" s="606">
        <f t="shared" si="19"/>
        <v>520</v>
      </c>
      <c r="BU56" s="606">
        <f t="shared" si="20"/>
        <v>2140</v>
      </c>
      <c r="BV56" s="606">
        <f t="shared" si="21"/>
        <v>310</v>
      </c>
      <c r="BW56" s="606">
        <f t="shared" si="22"/>
        <v>740</v>
      </c>
      <c r="BX56" s="606">
        <f t="shared" si="23"/>
        <v>7114</v>
      </c>
      <c r="BY56" s="606">
        <f t="shared" si="24"/>
        <v>5080</v>
      </c>
      <c r="BZ56" s="606">
        <f t="shared" si="25"/>
        <v>540</v>
      </c>
      <c r="CA56" s="606">
        <f t="shared" si="26"/>
        <v>770</v>
      </c>
      <c r="CB56" s="606">
        <f t="shared" si="27"/>
        <v>80</v>
      </c>
      <c r="CC56" s="606">
        <f t="shared" si="28"/>
        <v>300</v>
      </c>
      <c r="CD56" s="606">
        <f t="shared" si="29"/>
        <v>43788</v>
      </c>
      <c r="CE56" s="604">
        <f t="shared" si="114"/>
        <v>33631.300000000003</v>
      </c>
      <c r="CF56" s="604">
        <f t="shared" si="115"/>
        <v>10156.700000000001</v>
      </c>
      <c r="CG56" s="606">
        <f t="shared" si="30"/>
        <v>3520</v>
      </c>
      <c r="CH56" s="415">
        <f t="shared" si="31"/>
        <v>243439</v>
      </c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AUV56" s="699">
        <f t="shared" si="65"/>
        <v>175997</v>
      </c>
      <c r="AUW56" s="699">
        <f t="shared" si="66"/>
        <v>135174.35</v>
      </c>
      <c r="AUX56" s="699">
        <f t="shared" si="67"/>
        <v>40822.65</v>
      </c>
      <c r="AUY56" s="699">
        <f t="shared" si="68"/>
        <v>220</v>
      </c>
      <c r="AUZ56" s="699">
        <f t="shared" si="204"/>
        <v>15.21</v>
      </c>
      <c r="AVA56" s="699">
        <f t="shared" si="204"/>
        <v>0.04</v>
      </c>
      <c r="AVB56" s="699">
        <f t="shared" si="70"/>
        <v>3710</v>
      </c>
      <c r="AVC56" s="699">
        <f t="shared" si="71"/>
        <v>520</v>
      </c>
      <c r="AVD56" s="699">
        <f t="shared" si="72"/>
        <v>2140</v>
      </c>
      <c r="AVE56" s="699">
        <f t="shared" si="73"/>
        <v>310</v>
      </c>
      <c r="AVF56" s="699">
        <f t="shared" si="74"/>
        <v>740</v>
      </c>
      <c r="AVG56" s="699">
        <f t="shared" si="75"/>
        <v>7114</v>
      </c>
      <c r="AVH56" s="699">
        <f t="shared" si="76"/>
        <v>5080</v>
      </c>
      <c r="AVI56" s="699">
        <f t="shared" si="77"/>
        <v>540</v>
      </c>
      <c r="AVJ56" s="699">
        <f t="shared" si="78"/>
        <v>770</v>
      </c>
      <c r="AVK56" s="699">
        <f t="shared" si="79"/>
        <v>80</v>
      </c>
      <c r="AVL56" s="699">
        <f t="shared" si="80"/>
        <v>300</v>
      </c>
      <c r="AVM56" s="699">
        <f t="shared" si="81"/>
        <v>43788</v>
      </c>
      <c r="AVN56" s="699">
        <f t="shared" si="82"/>
        <v>33631.339999999997</v>
      </c>
      <c r="AVO56" s="699">
        <f t="shared" si="83"/>
        <v>10156.66</v>
      </c>
      <c r="AVP56" s="699">
        <f t="shared" si="84"/>
        <v>3520</v>
      </c>
      <c r="AVQ56" s="699">
        <f t="shared" si="85"/>
        <v>243439</v>
      </c>
    </row>
    <row r="57" spans="1:108 1244:1265" s="608" customFormat="1" ht="30" customHeight="1" x14ac:dyDescent="0.25">
      <c r="A57" s="634">
        <v>1</v>
      </c>
      <c r="B57" s="634">
        <v>9</v>
      </c>
      <c r="C57" s="633" t="s">
        <v>247</v>
      </c>
      <c r="D57" s="600"/>
      <c r="E57" s="602" t="s">
        <v>344</v>
      </c>
      <c r="F57" s="634" t="s">
        <v>31</v>
      </c>
      <c r="G57" s="634">
        <v>1</v>
      </c>
      <c r="H57" s="656" t="s">
        <v>10</v>
      </c>
      <c r="I57" s="634">
        <v>0</v>
      </c>
      <c r="J57" s="602" t="s">
        <v>472</v>
      </c>
      <c r="K57" s="634">
        <v>3</v>
      </c>
      <c r="L57" s="681" t="s">
        <v>349</v>
      </c>
      <c r="M57" s="601"/>
      <c r="N57" s="602" t="s">
        <v>401</v>
      </c>
      <c r="O57" s="634">
        <v>2</v>
      </c>
      <c r="P57" s="633">
        <v>1</v>
      </c>
      <c r="Q57" s="633">
        <v>1</v>
      </c>
      <c r="R57" s="633">
        <v>1</v>
      </c>
      <c r="S57" s="671">
        <f>'Территориальный кк'!D12</f>
        <v>3.258</v>
      </c>
      <c r="T57" s="672">
        <f>'Территориальный кк'!E12</f>
        <v>2.8919999999999999</v>
      </c>
      <c r="U57" s="604">
        <f>SUMIFS(Нормативы!G:G,Нормативы!$B:$B,$G57,Нормативы!$D:$D,'2020'!$I57,Нормативы!$F:$F,'2020'!$K57)*O57</f>
        <v>128380</v>
      </c>
      <c r="V57" s="604">
        <f t="shared" ref="V57:V60" si="212">ROUND(U57/1.302,1)</f>
        <v>98602.2</v>
      </c>
      <c r="W57" s="604">
        <f t="shared" ref="W57:W60" si="213">U57-V57</f>
        <v>29777.8</v>
      </c>
      <c r="X57" s="604">
        <f>SUMIFS(Нормативы!J:J,Нормативы!$B:$B,$G57,Нормативы!$D:$D,'2020'!$I57,Нормативы!$F:$F,'2020'!$K57)</f>
        <v>8830</v>
      </c>
      <c r="Y57" s="604">
        <f>SUMIFS(Нормативы!K:K,Нормативы!$B:$B,$G57,Нормативы!$D:$D,'2020'!$I57,Нормативы!$F:$F,'2020'!$K57)</f>
        <v>1766</v>
      </c>
      <c r="Z57" s="604">
        <f>SUMIFS(Нормативы!L:L,Нормативы!$B:$B,$G57,Нормативы!$D:$D,'2020'!$I57,Нормативы!$F:$F,'2020'!$K57)</f>
        <v>8110</v>
      </c>
      <c r="AA57" s="604">
        <f t="shared" ref="AA57:AA60" si="214">AB57+AC57+AD57+AE57</f>
        <v>19930</v>
      </c>
      <c r="AB57" s="604">
        <f>SUMIFS(Нормативы!N:N,Нормативы!$B:$B,$G57,Нормативы!$D:$D,'2020'!$I57,Нормативы!$F:$F,'2020'!$K57)*O57</f>
        <v>1040</v>
      </c>
      <c r="AC57" s="604">
        <f>SUMIFS(Нормативы!O:O,Нормативы!$B:$B,$G57,Нормативы!$D:$D,'2020'!$I57,Нормативы!$F:$F,'2020'!$K57)</f>
        <v>17290</v>
      </c>
      <c r="AD57" s="604">
        <f>SUMIFS(Нормативы!P:P,Нормативы!$B:$B,$G57,Нормативы!$D:$D,'2020'!$I57,Нормативы!$F:$F,'2020'!$K57)*O57</f>
        <v>720</v>
      </c>
      <c r="AE57" s="604">
        <f>SUMIFS(Нормативы!Q:Q,Нормативы!$B:$B,$G57,Нормативы!$D:$D,'2020'!$I57,Нормативы!$F:$F,'2020'!$K57)</f>
        <v>880</v>
      </c>
      <c r="AF57" s="604">
        <f>SUMIFS(Нормативы!R:R,Нормативы!$B:$B,$G57,Нормативы!$D:$D,'2020'!$I57,Нормативы!$F:$F,'2020'!$K57)</f>
        <v>2680</v>
      </c>
      <c r="AG57" s="604">
        <f>SUMIFS(Нормативы!S:S,Нормативы!$B:$B,$G57,Нормативы!$D:$D,'2020'!$I57,Нормативы!$F:$F,'2020'!$K57)</f>
        <v>5800</v>
      </c>
      <c r="AH57" s="604">
        <f>SUMIFS(Нормативы!T:T,Нормативы!$B:$B,$G57,Нормативы!$D:$D,'2020'!$I57,Нормативы!$F:$F,'2020'!$K57)</f>
        <v>540</v>
      </c>
      <c r="AI57" s="604">
        <f>SUMIFS(Нормативы!U:U,Нормативы!$B:$B,$G57,Нормативы!$D:$D,'2020'!$I57,Нормативы!$F:$F,'2020'!$K57)</f>
        <v>770</v>
      </c>
      <c r="AJ57" s="604">
        <f>SUMIFS(Нормативы!V:V,Нормативы!$B:$B,$G57,Нормативы!$D:$D,'2020'!$I57,Нормативы!$F:$F,'2020'!$K57)</f>
        <v>80</v>
      </c>
      <c r="AK57" s="604">
        <f>SUMIFS(Нормативы!W:W,Нормативы!$B:$B,$G57,Нормативы!$D:$D,'2020'!$I57,Нормативы!$F:$F,'2020'!$K57)</f>
        <v>1050</v>
      </c>
      <c r="AL57" s="604">
        <f>SUMIFS(Нормативы!X:X,Нормативы!$B:$B,$G57,Нормативы!$D:$D,'2020'!$I57,Нормативы!$F:$F,'2020'!$K57)*O57</f>
        <v>32240</v>
      </c>
      <c r="AM57" s="604">
        <f t="shared" ref="AM57:AM60" si="215">ROUND(AL57/1.302,1)</f>
        <v>24761.9</v>
      </c>
      <c r="AN57" s="604">
        <f t="shared" ref="AN57:AN60" si="216">AL57-AM57</f>
        <v>7478.1</v>
      </c>
      <c r="AO57" s="604">
        <f>SUMIFS(Нормативы!AA:AA,Нормативы!$B:$B,$G57,Нормативы!$D:$D,'2020'!$I57,Нормативы!$F:$F,'2020'!$K57)</f>
        <v>3520</v>
      </c>
      <c r="AP57" s="605">
        <f t="shared" ref="AP57:AP60" si="217">U57+X57+Z57+AA57++AF57+AG57+AH57+AI57+AJ57+AK57+AL57+AO57</f>
        <v>211930</v>
      </c>
      <c r="AQ57" s="611">
        <f t="shared" si="104"/>
        <v>128380</v>
      </c>
      <c r="AR57" s="604">
        <f t="shared" si="105"/>
        <v>98602.2</v>
      </c>
      <c r="AS57" s="604">
        <f t="shared" si="106"/>
        <v>29777.8</v>
      </c>
      <c r="AT57" s="606">
        <f t="shared" si="0"/>
        <v>8830</v>
      </c>
      <c r="AU57" s="606">
        <f t="shared" si="1"/>
        <v>1766</v>
      </c>
      <c r="AV57" s="606">
        <f t="shared" si="2"/>
        <v>8110</v>
      </c>
      <c r="AW57" s="606">
        <f t="shared" si="3"/>
        <v>19930</v>
      </c>
      <c r="AX57" s="606">
        <f t="shared" si="4"/>
        <v>1040</v>
      </c>
      <c r="AY57" s="606">
        <f t="shared" si="5"/>
        <v>17290</v>
      </c>
      <c r="AZ57" s="606">
        <f t="shared" si="6"/>
        <v>720</v>
      </c>
      <c r="BA57" s="606">
        <f t="shared" si="7"/>
        <v>880</v>
      </c>
      <c r="BB57" s="606">
        <f t="shared" si="107"/>
        <v>2680</v>
      </c>
      <c r="BC57" s="606">
        <f t="shared" si="8"/>
        <v>5800</v>
      </c>
      <c r="BD57" s="606">
        <f t="shared" si="9"/>
        <v>540</v>
      </c>
      <c r="BE57" s="606">
        <f t="shared" si="10"/>
        <v>770</v>
      </c>
      <c r="BF57" s="606">
        <f t="shared" si="11"/>
        <v>80</v>
      </c>
      <c r="BG57" s="606">
        <f t="shared" si="12"/>
        <v>1050</v>
      </c>
      <c r="BH57" s="606">
        <f t="shared" si="13"/>
        <v>32240</v>
      </c>
      <c r="BI57" s="604">
        <f t="shared" si="108"/>
        <v>24761.9</v>
      </c>
      <c r="BJ57" s="604">
        <f t="shared" si="109"/>
        <v>7478.1</v>
      </c>
      <c r="BK57" s="606">
        <f t="shared" si="211"/>
        <v>3520</v>
      </c>
      <c r="BL57" s="605">
        <f t="shared" si="15"/>
        <v>211930</v>
      </c>
      <c r="BM57" s="614">
        <f t="shared" si="110"/>
        <v>418262</v>
      </c>
      <c r="BN57" s="604">
        <f t="shared" si="16"/>
        <v>321245.8</v>
      </c>
      <c r="BO57" s="604">
        <f t="shared" si="17"/>
        <v>97016.2</v>
      </c>
      <c r="BP57" s="606">
        <f t="shared" si="111"/>
        <v>8830</v>
      </c>
      <c r="BQ57" s="606">
        <f t="shared" si="112"/>
        <v>1766</v>
      </c>
      <c r="BR57" s="606">
        <f t="shared" si="113"/>
        <v>8110</v>
      </c>
      <c r="BS57" s="606">
        <f t="shared" si="18"/>
        <v>19930</v>
      </c>
      <c r="BT57" s="606">
        <f t="shared" si="19"/>
        <v>1040</v>
      </c>
      <c r="BU57" s="606">
        <f t="shared" si="20"/>
        <v>17290</v>
      </c>
      <c r="BV57" s="606">
        <f t="shared" si="21"/>
        <v>720</v>
      </c>
      <c r="BW57" s="606">
        <f t="shared" si="22"/>
        <v>880</v>
      </c>
      <c r="BX57" s="606">
        <f t="shared" si="23"/>
        <v>7751</v>
      </c>
      <c r="BY57" s="606">
        <f t="shared" si="24"/>
        <v>5800</v>
      </c>
      <c r="BZ57" s="606">
        <f t="shared" si="25"/>
        <v>540</v>
      </c>
      <c r="CA57" s="606">
        <f t="shared" si="26"/>
        <v>770</v>
      </c>
      <c r="CB57" s="606">
        <f t="shared" si="27"/>
        <v>80</v>
      </c>
      <c r="CC57" s="606">
        <f t="shared" si="28"/>
        <v>1050</v>
      </c>
      <c r="CD57" s="606">
        <f t="shared" si="29"/>
        <v>105038</v>
      </c>
      <c r="CE57" s="604">
        <f t="shared" si="114"/>
        <v>80674.3</v>
      </c>
      <c r="CF57" s="604">
        <f t="shared" si="115"/>
        <v>24363.7</v>
      </c>
      <c r="CG57" s="606">
        <f t="shared" si="30"/>
        <v>3520</v>
      </c>
      <c r="CH57" s="415">
        <f t="shared" si="31"/>
        <v>579681</v>
      </c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AUV57" s="699">
        <f t="shared" si="65"/>
        <v>418262</v>
      </c>
      <c r="AUW57" s="699">
        <f t="shared" si="66"/>
        <v>321245.78000000003</v>
      </c>
      <c r="AUX57" s="699">
        <f t="shared" si="67"/>
        <v>97016.22</v>
      </c>
      <c r="AUY57" s="699">
        <f t="shared" si="68"/>
        <v>8830</v>
      </c>
      <c r="AUZ57" s="699">
        <f t="shared" si="204"/>
        <v>610.65</v>
      </c>
      <c r="AVA57" s="699">
        <f t="shared" si="204"/>
        <v>0.06</v>
      </c>
      <c r="AVB57" s="699">
        <f t="shared" si="70"/>
        <v>19930</v>
      </c>
      <c r="AVC57" s="699">
        <f t="shared" si="71"/>
        <v>1040</v>
      </c>
      <c r="AVD57" s="699">
        <f t="shared" si="72"/>
        <v>17290</v>
      </c>
      <c r="AVE57" s="699">
        <f t="shared" si="73"/>
        <v>720</v>
      </c>
      <c r="AVF57" s="699">
        <f t="shared" si="74"/>
        <v>880</v>
      </c>
      <c r="AVG57" s="699">
        <f t="shared" si="75"/>
        <v>7751</v>
      </c>
      <c r="AVH57" s="699">
        <f t="shared" si="76"/>
        <v>5800</v>
      </c>
      <c r="AVI57" s="699">
        <f t="shared" si="77"/>
        <v>540</v>
      </c>
      <c r="AVJ57" s="699">
        <f t="shared" si="78"/>
        <v>770</v>
      </c>
      <c r="AVK57" s="699">
        <f t="shared" si="79"/>
        <v>80</v>
      </c>
      <c r="AVL57" s="699">
        <f t="shared" si="80"/>
        <v>1050</v>
      </c>
      <c r="AVM57" s="699">
        <f t="shared" si="81"/>
        <v>105038</v>
      </c>
      <c r="AVN57" s="699">
        <f t="shared" si="82"/>
        <v>80674.350000000006</v>
      </c>
      <c r="AVO57" s="699">
        <f t="shared" si="83"/>
        <v>24363.65</v>
      </c>
      <c r="AVP57" s="699">
        <f t="shared" si="84"/>
        <v>3520</v>
      </c>
      <c r="AVQ57" s="699">
        <f t="shared" si="85"/>
        <v>579681</v>
      </c>
    </row>
    <row r="58" spans="1:108 1244:1265" s="608" customFormat="1" ht="30" hidden="1" customHeight="1" x14ac:dyDescent="0.25">
      <c r="A58" s="634">
        <v>1</v>
      </c>
      <c r="B58" s="634">
        <v>9</v>
      </c>
      <c r="C58" s="633" t="s">
        <v>247</v>
      </c>
      <c r="D58" s="600"/>
      <c r="E58" s="602" t="s">
        <v>345</v>
      </c>
      <c r="F58" s="634" t="s">
        <v>38</v>
      </c>
      <c r="G58" s="634">
        <v>2</v>
      </c>
      <c r="H58" s="656" t="s">
        <v>10</v>
      </c>
      <c r="I58" s="634">
        <v>0</v>
      </c>
      <c r="J58" s="602" t="s">
        <v>473</v>
      </c>
      <c r="K58" s="634">
        <v>1</v>
      </c>
      <c r="L58" s="681" t="s">
        <v>350</v>
      </c>
      <c r="M58" s="601"/>
      <c r="N58" s="602" t="s">
        <v>387</v>
      </c>
      <c r="O58" s="634">
        <v>1</v>
      </c>
      <c r="P58" s="633">
        <v>3</v>
      </c>
      <c r="Q58" s="633">
        <v>3</v>
      </c>
      <c r="R58" s="633">
        <v>3</v>
      </c>
      <c r="S58" s="671">
        <f>'Территориальный кк'!D12</f>
        <v>3.258</v>
      </c>
      <c r="T58" s="672">
        <f>'Территориальный кк'!E12</f>
        <v>2.8919999999999999</v>
      </c>
      <c r="U58" s="604">
        <f>SUMIFS(Нормативы!G:G,Нормативы!$B:$B,$G58,Нормативы!$D:$D,'2020'!$I58,Нормативы!$F:$F,'2020'!$K58)*O58</f>
        <v>59740</v>
      </c>
      <c r="V58" s="604">
        <f t="shared" si="212"/>
        <v>45883.3</v>
      </c>
      <c r="W58" s="604">
        <f t="shared" si="213"/>
        <v>13856.7</v>
      </c>
      <c r="X58" s="604">
        <f>SUMIFS(Нормативы!J:J,Нормативы!$B:$B,$G58,Нормативы!$D:$D,'2020'!$I58,Нормативы!$F:$F,'2020'!$K58)</f>
        <v>220</v>
      </c>
      <c r="Y58" s="604">
        <f>SUMIFS(Нормативы!K:K,Нормативы!$B:$B,$G58,Нормативы!$D:$D,'2020'!$I58,Нормативы!$F:$F,'2020'!$K58)</f>
        <v>44</v>
      </c>
      <c r="Z58" s="604">
        <f>SUMIFS(Нормативы!L:L,Нормативы!$B:$B,$G58,Нормативы!$D:$D,'2020'!$I58,Нормативы!$F:$F,'2020'!$K58)</f>
        <v>2320</v>
      </c>
      <c r="AA58" s="604">
        <f t="shared" si="214"/>
        <v>4350</v>
      </c>
      <c r="AB58" s="604">
        <f>SUMIFS(Нормативы!N:N,Нормативы!$B:$B,$G58,Нормативы!$D:$D,'2020'!$I58,Нормативы!$F:$F,'2020'!$K58)*O58</f>
        <v>520</v>
      </c>
      <c r="AC58" s="604">
        <f>SUMIFS(Нормативы!O:O,Нормативы!$B:$B,$G58,Нормативы!$D:$D,'2020'!$I58,Нормативы!$F:$F,'2020'!$K58)</f>
        <v>2670</v>
      </c>
      <c r="AD58" s="604">
        <f>SUMIFS(Нормативы!P:P,Нормативы!$B:$B,$G58,Нормативы!$D:$D,'2020'!$I58,Нормативы!$F:$F,'2020'!$K58)*O58</f>
        <v>340</v>
      </c>
      <c r="AE58" s="604">
        <f>SUMIFS(Нормативы!Q:Q,Нормативы!$B:$B,$G58,Нормативы!$D:$D,'2020'!$I58,Нормативы!$F:$F,'2020'!$K58)</f>
        <v>820</v>
      </c>
      <c r="AF58" s="604">
        <f>SUMIFS(Нормативы!R:R,Нормативы!$B:$B,$G58,Нормативы!$D:$D,'2020'!$I58,Нормативы!$F:$F,'2020'!$K58)</f>
        <v>2460</v>
      </c>
      <c r="AG58" s="604">
        <f>SUMIFS(Нормативы!S:S,Нормативы!$B:$B,$G58,Нормативы!$D:$D,'2020'!$I58,Нормативы!$F:$F,'2020'!$K58)</f>
        <v>5080</v>
      </c>
      <c r="AH58" s="604">
        <f>SUMIFS(Нормативы!T:T,Нормативы!$B:$B,$G58,Нормативы!$D:$D,'2020'!$I58,Нормативы!$F:$F,'2020'!$K58)</f>
        <v>540</v>
      </c>
      <c r="AI58" s="604">
        <f>SUMIFS(Нормативы!U:U,Нормативы!$B:$B,$G58,Нормативы!$D:$D,'2020'!$I58,Нормативы!$F:$F,'2020'!$K58)</f>
        <v>770</v>
      </c>
      <c r="AJ58" s="604">
        <f>SUMIFS(Нормативы!V:V,Нормативы!$B:$B,$G58,Нормативы!$D:$D,'2020'!$I58,Нормативы!$F:$F,'2020'!$K58)</f>
        <v>80</v>
      </c>
      <c r="AK58" s="604">
        <f>SUMIFS(Нормативы!W:W,Нормативы!$B:$B,$G58,Нормативы!$D:$D,'2020'!$I58,Нормативы!$F:$F,'2020'!$K58)</f>
        <v>120</v>
      </c>
      <c r="AL58" s="604">
        <f>SUMIFS(Нормативы!X:X,Нормативы!$B:$B,$G58,Нормативы!$D:$D,'2020'!$I58,Нормативы!$F:$F,'2020'!$K58)*O58</f>
        <v>13440</v>
      </c>
      <c r="AM58" s="604">
        <f t="shared" si="215"/>
        <v>10322.6</v>
      </c>
      <c r="AN58" s="604">
        <f t="shared" si="216"/>
        <v>3117.4</v>
      </c>
      <c r="AO58" s="604">
        <f>SUMIFS(Нормативы!AA:AA,Нормативы!$B:$B,$G58,Нормативы!$D:$D,'2020'!$I58,Нормативы!$F:$F,'2020'!$K58)</f>
        <v>3520</v>
      </c>
      <c r="AP58" s="605">
        <f t="shared" si="217"/>
        <v>92640</v>
      </c>
      <c r="AQ58" s="611">
        <f t="shared" si="104"/>
        <v>179220</v>
      </c>
      <c r="AR58" s="604">
        <f t="shared" si="105"/>
        <v>137649.79999999999</v>
      </c>
      <c r="AS58" s="604">
        <f t="shared" si="106"/>
        <v>41570.199999999997</v>
      </c>
      <c r="AT58" s="606">
        <f t="shared" si="0"/>
        <v>660</v>
      </c>
      <c r="AU58" s="606">
        <f t="shared" si="1"/>
        <v>132</v>
      </c>
      <c r="AV58" s="606">
        <f t="shared" si="2"/>
        <v>6960</v>
      </c>
      <c r="AW58" s="606">
        <f t="shared" si="3"/>
        <v>13050</v>
      </c>
      <c r="AX58" s="606">
        <f t="shared" si="4"/>
        <v>1560</v>
      </c>
      <c r="AY58" s="606">
        <f t="shared" si="5"/>
        <v>8010</v>
      </c>
      <c r="AZ58" s="606">
        <f t="shared" si="6"/>
        <v>1020</v>
      </c>
      <c r="BA58" s="606">
        <f t="shared" si="7"/>
        <v>2460</v>
      </c>
      <c r="BB58" s="606">
        <f t="shared" si="107"/>
        <v>7380</v>
      </c>
      <c r="BC58" s="606">
        <f t="shared" si="8"/>
        <v>15240</v>
      </c>
      <c r="BD58" s="606">
        <f t="shared" si="9"/>
        <v>1620</v>
      </c>
      <c r="BE58" s="606">
        <f t="shared" si="10"/>
        <v>2310</v>
      </c>
      <c r="BF58" s="606">
        <f t="shared" si="11"/>
        <v>240</v>
      </c>
      <c r="BG58" s="606">
        <f t="shared" si="12"/>
        <v>360</v>
      </c>
      <c r="BH58" s="606">
        <f t="shared" si="13"/>
        <v>40320</v>
      </c>
      <c r="BI58" s="604">
        <f t="shared" si="108"/>
        <v>30967.7</v>
      </c>
      <c r="BJ58" s="604">
        <f t="shared" si="109"/>
        <v>9352.2999999999993</v>
      </c>
      <c r="BK58" s="606">
        <f t="shared" si="211"/>
        <v>10560</v>
      </c>
      <c r="BL58" s="605">
        <f t="shared" si="15"/>
        <v>277920</v>
      </c>
      <c r="BM58" s="614">
        <f t="shared" si="110"/>
        <v>583899</v>
      </c>
      <c r="BN58" s="604">
        <f t="shared" si="16"/>
        <v>448463.1</v>
      </c>
      <c r="BO58" s="604">
        <f t="shared" si="17"/>
        <v>135435.9</v>
      </c>
      <c r="BP58" s="606">
        <f t="shared" si="111"/>
        <v>660</v>
      </c>
      <c r="BQ58" s="606">
        <f t="shared" si="112"/>
        <v>132</v>
      </c>
      <c r="BR58" s="606">
        <f t="shared" si="113"/>
        <v>6960</v>
      </c>
      <c r="BS58" s="606">
        <f t="shared" si="18"/>
        <v>13050</v>
      </c>
      <c r="BT58" s="606">
        <f t="shared" si="19"/>
        <v>1560</v>
      </c>
      <c r="BU58" s="606">
        <f t="shared" si="20"/>
        <v>8010</v>
      </c>
      <c r="BV58" s="606">
        <f t="shared" si="21"/>
        <v>1020</v>
      </c>
      <c r="BW58" s="606">
        <f t="shared" si="22"/>
        <v>2460</v>
      </c>
      <c r="BX58" s="606">
        <f t="shared" si="23"/>
        <v>21343</v>
      </c>
      <c r="BY58" s="606">
        <f t="shared" si="24"/>
        <v>15240</v>
      </c>
      <c r="BZ58" s="606">
        <f t="shared" si="25"/>
        <v>1620</v>
      </c>
      <c r="CA58" s="606">
        <f t="shared" si="26"/>
        <v>2310</v>
      </c>
      <c r="CB58" s="606">
        <f t="shared" si="27"/>
        <v>240</v>
      </c>
      <c r="CC58" s="606">
        <f t="shared" si="28"/>
        <v>360</v>
      </c>
      <c r="CD58" s="606">
        <f t="shared" si="29"/>
        <v>131363</v>
      </c>
      <c r="CE58" s="604">
        <f t="shared" si="114"/>
        <v>100893.2</v>
      </c>
      <c r="CF58" s="604">
        <f t="shared" si="115"/>
        <v>30469.8</v>
      </c>
      <c r="CG58" s="606">
        <f t="shared" si="30"/>
        <v>10560</v>
      </c>
      <c r="CH58" s="415">
        <f t="shared" si="31"/>
        <v>787605</v>
      </c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AUV58" s="699">
        <f t="shared" si="65"/>
        <v>194633</v>
      </c>
      <c r="AUW58" s="699">
        <f t="shared" si="66"/>
        <v>149487.71</v>
      </c>
      <c r="AUX58" s="699">
        <f t="shared" si="67"/>
        <v>45145.29</v>
      </c>
      <c r="AUY58" s="699">
        <f t="shared" si="68"/>
        <v>220</v>
      </c>
      <c r="AUZ58" s="699">
        <f t="shared" si="204"/>
        <v>45.64</v>
      </c>
      <c r="AVA58" s="699">
        <f t="shared" si="204"/>
        <v>0.12</v>
      </c>
      <c r="AVB58" s="699">
        <f t="shared" si="70"/>
        <v>4350</v>
      </c>
      <c r="AVC58" s="699">
        <f t="shared" si="71"/>
        <v>520</v>
      </c>
      <c r="AVD58" s="699">
        <f t="shared" si="72"/>
        <v>2670</v>
      </c>
      <c r="AVE58" s="699">
        <f t="shared" si="73"/>
        <v>340</v>
      </c>
      <c r="AVF58" s="699">
        <f t="shared" si="74"/>
        <v>820</v>
      </c>
      <c r="AVG58" s="699">
        <f t="shared" si="75"/>
        <v>7114.33</v>
      </c>
      <c r="AVH58" s="699">
        <f t="shared" si="76"/>
        <v>5080</v>
      </c>
      <c r="AVI58" s="699">
        <f t="shared" si="77"/>
        <v>540</v>
      </c>
      <c r="AVJ58" s="699">
        <f t="shared" si="78"/>
        <v>770</v>
      </c>
      <c r="AVK58" s="699">
        <f t="shared" si="79"/>
        <v>80</v>
      </c>
      <c r="AVL58" s="699">
        <f t="shared" si="80"/>
        <v>120</v>
      </c>
      <c r="AVM58" s="699">
        <f t="shared" si="81"/>
        <v>43787.67</v>
      </c>
      <c r="AVN58" s="699">
        <f t="shared" si="82"/>
        <v>33631.08</v>
      </c>
      <c r="AVO58" s="699">
        <f t="shared" si="83"/>
        <v>10156.59</v>
      </c>
      <c r="AVP58" s="699">
        <f t="shared" si="84"/>
        <v>3520</v>
      </c>
      <c r="AVQ58" s="699">
        <f t="shared" si="85"/>
        <v>262535</v>
      </c>
    </row>
    <row r="59" spans="1:108 1244:1265" s="608" customFormat="1" ht="30" hidden="1" customHeight="1" x14ac:dyDescent="0.25">
      <c r="A59" s="634">
        <v>1</v>
      </c>
      <c r="B59" s="634">
        <v>9</v>
      </c>
      <c r="C59" s="633" t="s">
        <v>247</v>
      </c>
      <c r="D59" s="600"/>
      <c r="E59" s="602" t="s">
        <v>345</v>
      </c>
      <c r="F59" s="634" t="s">
        <v>38</v>
      </c>
      <c r="G59" s="634">
        <v>2</v>
      </c>
      <c r="H59" s="656" t="s">
        <v>10</v>
      </c>
      <c r="I59" s="634">
        <v>0</v>
      </c>
      <c r="J59" s="602" t="s">
        <v>474</v>
      </c>
      <c r="K59" s="634">
        <v>1</v>
      </c>
      <c r="L59" s="681" t="s">
        <v>350</v>
      </c>
      <c r="M59" s="601"/>
      <c r="N59" s="602" t="s">
        <v>387</v>
      </c>
      <c r="O59" s="634">
        <v>1</v>
      </c>
      <c r="P59" s="633">
        <v>4</v>
      </c>
      <c r="Q59" s="633">
        <v>4</v>
      </c>
      <c r="R59" s="633">
        <v>4</v>
      </c>
      <c r="S59" s="671">
        <f>'Территориальный кк'!D12</f>
        <v>3.258</v>
      </c>
      <c r="T59" s="672">
        <f>'Территориальный кк'!E12</f>
        <v>2.8919999999999999</v>
      </c>
      <c r="U59" s="604">
        <f>SUMIFS(Нормативы!G:G,Нормативы!$B:$B,$G59,Нормативы!$D:$D,'2020'!$I59,Нормативы!$F:$F,'2020'!$K59)*O59</f>
        <v>59740</v>
      </c>
      <c r="V59" s="604">
        <f t="shared" si="212"/>
        <v>45883.3</v>
      </c>
      <c r="W59" s="604">
        <f t="shared" si="213"/>
        <v>13856.7</v>
      </c>
      <c r="X59" s="604">
        <f>SUMIFS(Нормативы!J:J,Нормативы!$B:$B,$G59,Нормативы!$D:$D,'2020'!$I59,Нормативы!$F:$F,'2020'!$K59)</f>
        <v>220</v>
      </c>
      <c r="Y59" s="604">
        <f>SUMIFS(Нормативы!K:K,Нормативы!$B:$B,$G59,Нормативы!$D:$D,'2020'!$I59,Нормативы!$F:$F,'2020'!$K59)</f>
        <v>44</v>
      </c>
      <c r="Z59" s="604">
        <f>SUMIFS(Нормативы!L:L,Нормативы!$B:$B,$G59,Нормативы!$D:$D,'2020'!$I59,Нормативы!$F:$F,'2020'!$K59)</f>
        <v>2320</v>
      </c>
      <c r="AA59" s="604">
        <f t="shared" si="214"/>
        <v>4350</v>
      </c>
      <c r="AB59" s="604">
        <f>SUMIFS(Нормативы!N:N,Нормативы!$B:$B,$G59,Нормативы!$D:$D,'2020'!$I59,Нормативы!$F:$F,'2020'!$K59)*O59</f>
        <v>520</v>
      </c>
      <c r="AC59" s="604">
        <f>SUMIFS(Нормативы!O:O,Нормативы!$B:$B,$G59,Нормативы!$D:$D,'2020'!$I59,Нормативы!$F:$F,'2020'!$K59)</f>
        <v>2670</v>
      </c>
      <c r="AD59" s="604">
        <f>SUMIFS(Нормативы!P:P,Нормативы!$B:$B,$G59,Нормативы!$D:$D,'2020'!$I59,Нормативы!$F:$F,'2020'!$K59)*O59</f>
        <v>340</v>
      </c>
      <c r="AE59" s="604">
        <f>SUMIFS(Нормативы!Q:Q,Нормативы!$B:$B,$G59,Нормативы!$D:$D,'2020'!$I59,Нормативы!$F:$F,'2020'!$K59)</f>
        <v>820</v>
      </c>
      <c r="AF59" s="604">
        <f>SUMIFS(Нормативы!R:R,Нормативы!$B:$B,$G59,Нормативы!$D:$D,'2020'!$I59,Нормативы!$F:$F,'2020'!$K59)</f>
        <v>2460</v>
      </c>
      <c r="AG59" s="604">
        <f>SUMIFS(Нормативы!S:S,Нормативы!$B:$B,$G59,Нормативы!$D:$D,'2020'!$I59,Нормативы!$F:$F,'2020'!$K59)</f>
        <v>5080</v>
      </c>
      <c r="AH59" s="604">
        <f>SUMIFS(Нормативы!T:T,Нормативы!$B:$B,$G59,Нормативы!$D:$D,'2020'!$I59,Нормативы!$F:$F,'2020'!$K59)</f>
        <v>540</v>
      </c>
      <c r="AI59" s="604">
        <f>SUMIFS(Нормативы!U:U,Нормативы!$B:$B,$G59,Нормативы!$D:$D,'2020'!$I59,Нормативы!$F:$F,'2020'!$K59)</f>
        <v>770</v>
      </c>
      <c r="AJ59" s="604">
        <f>SUMIFS(Нормативы!V:V,Нормативы!$B:$B,$G59,Нормативы!$D:$D,'2020'!$I59,Нормативы!$F:$F,'2020'!$K59)</f>
        <v>80</v>
      </c>
      <c r="AK59" s="604">
        <f>SUMIFS(Нормативы!W:W,Нормативы!$B:$B,$G59,Нормативы!$D:$D,'2020'!$I59,Нормативы!$F:$F,'2020'!$K59)</f>
        <v>120</v>
      </c>
      <c r="AL59" s="604">
        <f>SUMIFS(Нормативы!X:X,Нормативы!$B:$B,$G59,Нормативы!$D:$D,'2020'!$I59,Нормативы!$F:$F,'2020'!$K59)*O59</f>
        <v>13440</v>
      </c>
      <c r="AM59" s="604">
        <f t="shared" si="215"/>
        <v>10322.6</v>
      </c>
      <c r="AN59" s="604">
        <f t="shared" si="216"/>
        <v>3117.4</v>
      </c>
      <c r="AO59" s="604">
        <f>SUMIFS(Нормативы!AA:AA,Нормативы!$B:$B,$G59,Нормативы!$D:$D,'2020'!$I59,Нормативы!$F:$F,'2020'!$K59)</f>
        <v>3520</v>
      </c>
      <c r="AP59" s="605">
        <f t="shared" si="217"/>
        <v>92640</v>
      </c>
      <c r="AQ59" s="611">
        <f t="shared" si="104"/>
        <v>238960</v>
      </c>
      <c r="AR59" s="604">
        <f t="shared" si="105"/>
        <v>183533</v>
      </c>
      <c r="AS59" s="604">
        <f t="shared" si="106"/>
        <v>55427</v>
      </c>
      <c r="AT59" s="606">
        <f t="shared" si="0"/>
        <v>880</v>
      </c>
      <c r="AU59" s="606">
        <f t="shared" si="1"/>
        <v>176</v>
      </c>
      <c r="AV59" s="606">
        <f t="shared" si="2"/>
        <v>9280</v>
      </c>
      <c r="AW59" s="606">
        <f t="shared" si="3"/>
        <v>17400</v>
      </c>
      <c r="AX59" s="606">
        <f t="shared" si="4"/>
        <v>2080</v>
      </c>
      <c r="AY59" s="606">
        <f t="shared" si="5"/>
        <v>10680</v>
      </c>
      <c r="AZ59" s="606">
        <f t="shared" si="6"/>
        <v>1360</v>
      </c>
      <c r="BA59" s="606">
        <f t="shared" si="7"/>
        <v>3280</v>
      </c>
      <c r="BB59" s="606">
        <f t="shared" si="107"/>
        <v>9840</v>
      </c>
      <c r="BC59" s="606">
        <f t="shared" si="8"/>
        <v>20320</v>
      </c>
      <c r="BD59" s="606">
        <f t="shared" si="9"/>
        <v>2160</v>
      </c>
      <c r="BE59" s="606">
        <f t="shared" si="10"/>
        <v>3080</v>
      </c>
      <c r="BF59" s="606">
        <f t="shared" si="11"/>
        <v>320</v>
      </c>
      <c r="BG59" s="606">
        <f t="shared" si="12"/>
        <v>480</v>
      </c>
      <c r="BH59" s="606">
        <f t="shared" si="13"/>
        <v>53760</v>
      </c>
      <c r="BI59" s="604">
        <f t="shared" si="108"/>
        <v>41290.300000000003</v>
      </c>
      <c r="BJ59" s="604">
        <f t="shared" si="109"/>
        <v>12469.7</v>
      </c>
      <c r="BK59" s="606">
        <f t="shared" si="211"/>
        <v>14080</v>
      </c>
      <c r="BL59" s="605">
        <f t="shared" si="15"/>
        <v>370560</v>
      </c>
      <c r="BM59" s="614">
        <f t="shared" si="110"/>
        <v>778532</v>
      </c>
      <c r="BN59" s="604">
        <f t="shared" si="16"/>
        <v>597950.80000000005</v>
      </c>
      <c r="BO59" s="604">
        <f t="shared" si="17"/>
        <v>180581.2</v>
      </c>
      <c r="BP59" s="606">
        <f t="shared" si="111"/>
        <v>880</v>
      </c>
      <c r="BQ59" s="606">
        <f t="shared" si="112"/>
        <v>176</v>
      </c>
      <c r="BR59" s="606">
        <f t="shared" si="113"/>
        <v>9280</v>
      </c>
      <c r="BS59" s="606">
        <f t="shared" si="18"/>
        <v>17400</v>
      </c>
      <c r="BT59" s="606">
        <f t="shared" si="19"/>
        <v>2080</v>
      </c>
      <c r="BU59" s="606">
        <f t="shared" si="20"/>
        <v>10680</v>
      </c>
      <c r="BV59" s="606">
        <f t="shared" si="21"/>
        <v>1360</v>
      </c>
      <c r="BW59" s="606">
        <f t="shared" si="22"/>
        <v>3280</v>
      </c>
      <c r="BX59" s="606">
        <f t="shared" si="23"/>
        <v>28457</v>
      </c>
      <c r="BY59" s="606">
        <f t="shared" si="24"/>
        <v>20320</v>
      </c>
      <c r="BZ59" s="606">
        <f t="shared" si="25"/>
        <v>2160</v>
      </c>
      <c r="CA59" s="606">
        <f t="shared" si="26"/>
        <v>3080</v>
      </c>
      <c r="CB59" s="606">
        <f t="shared" si="27"/>
        <v>320</v>
      </c>
      <c r="CC59" s="606">
        <f t="shared" si="28"/>
        <v>480</v>
      </c>
      <c r="CD59" s="606">
        <f t="shared" si="29"/>
        <v>175150</v>
      </c>
      <c r="CE59" s="604">
        <f t="shared" si="114"/>
        <v>134523.79999999999</v>
      </c>
      <c r="CF59" s="604">
        <f t="shared" si="115"/>
        <v>40626.199999999997</v>
      </c>
      <c r="CG59" s="606">
        <f t="shared" si="30"/>
        <v>14080</v>
      </c>
      <c r="CH59" s="415">
        <f t="shared" si="31"/>
        <v>1050139</v>
      </c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AUV59" s="699">
        <f t="shared" si="65"/>
        <v>194633</v>
      </c>
      <c r="AUW59" s="699">
        <f t="shared" si="66"/>
        <v>149487.71</v>
      </c>
      <c r="AUX59" s="699">
        <f t="shared" si="67"/>
        <v>45145.29</v>
      </c>
      <c r="AUY59" s="699">
        <f t="shared" si="68"/>
        <v>220</v>
      </c>
      <c r="AUZ59" s="699">
        <f t="shared" si="204"/>
        <v>60.86</v>
      </c>
      <c r="AVA59" s="699">
        <f t="shared" si="204"/>
        <v>0.16</v>
      </c>
      <c r="AVB59" s="699">
        <f t="shared" si="70"/>
        <v>4350</v>
      </c>
      <c r="AVC59" s="699">
        <f t="shared" si="71"/>
        <v>520</v>
      </c>
      <c r="AVD59" s="699">
        <f t="shared" si="72"/>
        <v>2670</v>
      </c>
      <c r="AVE59" s="699">
        <f t="shared" si="73"/>
        <v>340</v>
      </c>
      <c r="AVF59" s="699">
        <f t="shared" si="74"/>
        <v>820</v>
      </c>
      <c r="AVG59" s="699">
        <f t="shared" si="75"/>
        <v>7114.25</v>
      </c>
      <c r="AVH59" s="699">
        <f t="shared" si="76"/>
        <v>5080</v>
      </c>
      <c r="AVI59" s="699">
        <f t="shared" si="77"/>
        <v>540</v>
      </c>
      <c r="AVJ59" s="699">
        <f t="shared" si="78"/>
        <v>770</v>
      </c>
      <c r="AVK59" s="699">
        <f t="shared" si="79"/>
        <v>80</v>
      </c>
      <c r="AVL59" s="699">
        <f t="shared" si="80"/>
        <v>120</v>
      </c>
      <c r="AVM59" s="699">
        <f t="shared" si="81"/>
        <v>43787.5</v>
      </c>
      <c r="AVN59" s="699">
        <f t="shared" si="82"/>
        <v>33630.949999999997</v>
      </c>
      <c r="AVO59" s="699">
        <f t="shared" si="83"/>
        <v>10156.549999999999</v>
      </c>
      <c r="AVP59" s="699">
        <f t="shared" si="84"/>
        <v>3520</v>
      </c>
      <c r="AVQ59" s="699">
        <f t="shared" si="85"/>
        <v>262534.75</v>
      </c>
    </row>
    <row r="60" spans="1:108 1244:1265" s="608" customFormat="1" ht="30" hidden="1" customHeight="1" x14ac:dyDescent="0.25">
      <c r="A60" s="634">
        <v>1</v>
      </c>
      <c r="B60" s="634">
        <v>9</v>
      </c>
      <c r="C60" s="633" t="s">
        <v>247</v>
      </c>
      <c r="D60" s="600"/>
      <c r="E60" s="602" t="s">
        <v>347</v>
      </c>
      <c r="F60" s="634" t="s">
        <v>39</v>
      </c>
      <c r="G60" s="634">
        <v>3</v>
      </c>
      <c r="H60" s="656" t="s">
        <v>10</v>
      </c>
      <c r="I60" s="634">
        <v>0</v>
      </c>
      <c r="J60" s="602" t="s">
        <v>468</v>
      </c>
      <c r="K60" s="634">
        <v>1</v>
      </c>
      <c r="L60" s="681" t="s">
        <v>351</v>
      </c>
      <c r="M60" s="601"/>
      <c r="N60" s="602" t="s">
        <v>387</v>
      </c>
      <c r="O60" s="634">
        <v>1</v>
      </c>
      <c r="P60" s="633">
        <v>1</v>
      </c>
      <c r="Q60" s="633">
        <v>1</v>
      </c>
      <c r="R60" s="633">
        <v>1</v>
      </c>
      <c r="S60" s="671">
        <f>'Территориальный кк'!D12</f>
        <v>3.258</v>
      </c>
      <c r="T60" s="672">
        <f>'Территориальный кк'!E12</f>
        <v>2.8919999999999999</v>
      </c>
      <c r="U60" s="604">
        <f>SUMIFS(Нормативы!G:G,Нормативы!$B:$B,$G60,Нормативы!$D:$D,'2020'!$I60,Нормативы!$F:$F,'2020'!$K60)*O60</f>
        <v>78450</v>
      </c>
      <c r="V60" s="604">
        <f t="shared" si="212"/>
        <v>60253.5</v>
      </c>
      <c r="W60" s="604">
        <f t="shared" si="213"/>
        <v>18196.5</v>
      </c>
      <c r="X60" s="604">
        <f>SUMIFS(Нормативы!J:J,Нормативы!$B:$B,$G60,Нормативы!$D:$D,'2020'!$I60,Нормативы!$F:$F,'2020'!$K60)</f>
        <v>220</v>
      </c>
      <c r="Y60" s="604">
        <f>SUMIFS(Нормативы!K:K,Нормативы!$B:$B,$G60,Нормативы!$D:$D,'2020'!$I60,Нормативы!$F:$F,'2020'!$K60)</f>
        <v>44</v>
      </c>
      <c r="Z60" s="604">
        <f>SUMIFS(Нормативы!L:L,Нормативы!$B:$B,$G60,Нормативы!$D:$D,'2020'!$I60,Нормативы!$F:$F,'2020'!$K60)</f>
        <v>2320</v>
      </c>
      <c r="AA60" s="604">
        <f t="shared" si="214"/>
        <v>4510</v>
      </c>
      <c r="AB60" s="604">
        <f>SUMIFS(Нормативы!N:N,Нормативы!$B:$B,$G60,Нормативы!$D:$D,'2020'!$I60,Нормативы!$F:$F,'2020'!$K60)*O60</f>
        <v>880</v>
      </c>
      <c r="AC60" s="604">
        <f>SUMIFS(Нормативы!O:O,Нормативы!$B:$B,$G60,Нормативы!$D:$D,'2020'!$I60,Нормативы!$F:$F,'2020'!$K60)</f>
        <v>2110</v>
      </c>
      <c r="AD60" s="604">
        <f>SUMIFS(Нормативы!P:P,Нормативы!$B:$B,$G60,Нормативы!$D:$D,'2020'!$I60,Нормативы!$F:$F,'2020'!$K60)*O60</f>
        <v>440</v>
      </c>
      <c r="AE60" s="604">
        <f>SUMIFS(Нормативы!Q:Q,Нормативы!$B:$B,$G60,Нормативы!$D:$D,'2020'!$I60,Нормативы!$F:$F,'2020'!$K60)</f>
        <v>1080</v>
      </c>
      <c r="AF60" s="604">
        <f>SUMIFS(Нормативы!R:R,Нормативы!$B:$B,$G60,Нормативы!$D:$D,'2020'!$I60,Нормативы!$F:$F,'2020'!$K60)</f>
        <v>2490</v>
      </c>
      <c r="AG60" s="604">
        <f>SUMIFS(Нормативы!S:S,Нормативы!$B:$B,$G60,Нормативы!$D:$D,'2020'!$I60,Нормативы!$F:$F,'2020'!$K60)</f>
        <v>5080</v>
      </c>
      <c r="AH60" s="604">
        <f>SUMIFS(Нормативы!T:T,Нормативы!$B:$B,$G60,Нормативы!$D:$D,'2020'!$I60,Нормативы!$F:$F,'2020'!$K60)</f>
        <v>540</v>
      </c>
      <c r="AI60" s="604">
        <f>SUMIFS(Нормативы!U:U,Нормативы!$B:$B,$G60,Нормативы!$D:$D,'2020'!$I60,Нормативы!$F:$F,'2020'!$K60)</f>
        <v>770</v>
      </c>
      <c r="AJ60" s="604">
        <f>SUMIFS(Нормативы!V:V,Нормативы!$B:$B,$G60,Нормативы!$D:$D,'2020'!$I60,Нормативы!$F:$F,'2020'!$K60)</f>
        <v>170</v>
      </c>
      <c r="AK60" s="604">
        <f>SUMIFS(Нормативы!W:W,Нормативы!$B:$B,$G60,Нормативы!$D:$D,'2020'!$I60,Нормативы!$F:$F,'2020'!$K60)</f>
        <v>130</v>
      </c>
      <c r="AL60" s="604">
        <f>SUMIFS(Нормативы!X:X,Нормативы!$B:$B,$G60,Нормативы!$D:$D,'2020'!$I60,Нормативы!$F:$F,'2020'!$K60)*O60</f>
        <v>13440</v>
      </c>
      <c r="AM60" s="604">
        <f t="shared" si="215"/>
        <v>10322.6</v>
      </c>
      <c r="AN60" s="604">
        <f t="shared" si="216"/>
        <v>3117.4</v>
      </c>
      <c r="AO60" s="604">
        <f>SUMIFS(Нормативы!AA:AA,Нормативы!$B:$B,$G60,Нормативы!$D:$D,'2020'!$I60,Нормативы!$F:$F,'2020'!$K60)</f>
        <v>0</v>
      </c>
      <c r="AP60" s="605">
        <f t="shared" si="217"/>
        <v>108120</v>
      </c>
      <c r="AQ60" s="611">
        <f t="shared" si="104"/>
        <v>78450</v>
      </c>
      <c r="AR60" s="604">
        <f t="shared" si="105"/>
        <v>60253.5</v>
      </c>
      <c r="AS60" s="604">
        <f t="shared" si="106"/>
        <v>18196.5</v>
      </c>
      <c r="AT60" s="606">
        <f t="shared" si="0"/>
        <v>220</v>
      </c>
      <c r="AU60" s="606">
        <f t="shared" si="1"/>
        <v>44</v>
      </c>
      <c r="AV60" s="606">
        <f t="shared" si="2"/>
        <v>2320</v>
      </c>
      <c r="AW60" s="606">
        <f t="shared" si="3"/>
        <v>4510</v>
      </c>
      <c r="AX60" s="606">
        <f t="shared" si="4"/>
        <v>880</v>
      </c>
      <c r="AY60" s="606">
        <f t="shared" si="5"/>
        <v>2110</v>
      </c>
      <c r="AZ60" s="606">
        <f t="shared" si="6"/>
        <v>440</v>
      </c>
      <c r="BA60" s="606">
        <f t="shared" si="7"/>
        <v>1080</v>
      </c>
      <c r="BB60" s="606">
        <f t="shared" si="107"/>
        <v>2490</v>
      </c>
      <c r="BC60" s="606">
        <f t="shared" si="8"/>
        <v>5080</v>
      </c>
      <c r="BD60" s="606">
        <f t="shared" si="9"/>
        <v>540</v>
      </c>
      <c r="BE60" s="606">
        <f t="shared" si="10"/>
        <v>770</v>
      </c>
      <c r="BF60" s="606">
        <f t="shared" si="11"/>
        <v>170</v>
      </c>
      <c r="BG60" s="606">
        <f t="shared" si="12"/>
        <v>130</v>
      </c>
      <c r="BH60" s="606">
        <f t="shared" si="13"/>
        <v>13440</v>
      </c>
      <c r="BI60" s="604">
        <f t="shared" si="108"/>
        <v>10322.6</v>
      </c>
      <c r="BJ60" s="604">
        <f t="shared" si="109"/>
        <v>3117.4</v>
      </c>
      <c r="BK60" s="606">
        <f t="shared" si="211"/>
        <v>0</v>
      </c>
      <c r="BL60" s="605">
        <f t="shared" si="15"/>
        <v>108120</v>
      </c>
      <c r="BM60" s="614">
        <f t="shared" si="110"/>
        <v>255590</v>
      </c>
      <c r="BN60" s="604">
        <f t="shared" si="16"/>
        <v>196305.7</v>
      </c>
      <c r="BO60" s="604">
        <f t="shared" si="17"/>
        <v>59284.3</v>
      </c>
      <c r="BP60" s="606">
        <f t="shared" si="111"/>
        <v>220</v>
      </c>
      <c r="BQ60" s="606">
        <f t="shared" si="112"/>
        <v>44</v>
      </c>
      <c r="BR60" s="606">
        <f t="shared" si="113"/>
        <v>2320</v>
      </c>
      <c r="BS60" s="606">
        <f t="shared" si="18"/>
        <v>4510</v>
      </c>
      <c r="BT60" s="606">
        <f t="shared" si="19"/>
        <v>880</v>
      </c>
      <c r="BU60" s="606">
        <f t="shared" si="20"/>
        <v>2110</v>
      </c>
      <c r="BV60" s="606">
        <f t="shared" si="21"/>
        <v>440</v>
      </c>
      <c r="BW60" s="606">
        <f t="shared" si="22"/>
        <v>1080</v>
      </c>
      <c r="BX60" s="606">
        <f t="shared" si="23"/>
        <v>7201</v>
      </c>
      <c r="BY60" s="606">
        <f t="shared" si="24"/>
        <v>5080</v>
      </c>
      <c r="BZ60" s="606">
        <f t="shared" si="25"/>
        <v>540</v>
      </c>
      <c r="CA60" s="606">
        <f t="shared" si="26"/>
        <v>770</v>
      </c>
      <c r="CB60" s="606">
        <f t="shared" si="27"/>
        <v>170</v>
      </c>
      <c r="CC60" s="606">
        <f t="shared" si="28"/>
        <v>130</v>
      </c>
      <c r="CD60" s="606">
        <f t="shared" si="29"/>
        <v>43788</v>
      </c>
      <c r="CE60" s="604">
        <f t="shared" si="114"/>
        <v>33631.300000000003</v>
      </c>
      <c r="CF60" s="604">
        <f t="shared" si="115"/>
        <v>10156.700000000001</v>
      </c>
      <c r="CG60" s="606">
        <f t="shared" si="30"/>
        <v>0</v>
      </c>
      <c r="CH60" s="415">
        <f t="shared" si="31"/>
        <v>320319</v>
      </c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AUV60" s="699">
        <f t="shared" si="65"/>
        <v>255590</v>
      </c>
      <c r="AUW60" s="699">
        <f t="shared" si="66"/>
        <v>196305.68</v>
      </c>
      <c r="AUX60" s="699">
        <f t="shared" si="67"/>
        <v>59284.32</v>
      </c>
      <c r="AUY60" s="699">
        <f t="shared" si="68"/>
        <v>220</v>
      </c>
      <c r="AUZ60" s="699">
        <f t="shared" si="204"/>
        <v>15.21</v>
      </c>
      <c r="AVA60" s="699">
        <f t="shared" si="204"/>
        <v>0.03</v>
      </c>
      <c r="AVB60" s="699">
        <f t="shared" si="70"/>
        <v>4510</v>
      </c>
      <c r="AVC60" s="699">
        <f t="shared" si="71"/>
        <v>880</v>
      </c>
      <c r="AVD60" s="699">
        <f t="shared" si="72"/>
        <v>2110</v>
      </c>
      <c r="AVE60" s="699">
        <f t="shared" si="73"/>
        <v>440</v>
      </c>
      <c r="AVF60" s="699">
        <f t="shared" si="74"/>
        <v>1080</v>
      </c>
      <c r="AVG60" s="699">
        <f t="shared" si="75"/>
        <v>7201</v>
      </c>
      <c r="AVH60" s="699">
        <f t="shared" si="76"/>
        <v>5080</v>
      </c>
      <c r="AVI60" s="699">
        <f t="shared" si="77"/>
        <v>540</v>
      </c>
      <c r="AVJ60" s="699">
        <f t="shared" si="78"/>
        <v>770</v>
      </c>
      <c r="AVK60" s="699">
        <f t="shared" si="79"/>
        <v>170</v>
      </c>
      <c r="AVL60" s="699">
        <f t="shared" si="80"/>
        <v>130</v>
      </c>
      <c r="AVM60" s="699">
        <f t="shared" si="81"/>
        <v>43788</v>
      </c>
      <c r="AVN60" s="699">
        <f t="shared" si="82"/>
        <v>33631.339999999997</v>
      </c>
      <c r="AVO60" s="699">
        <f t="shared" si="83"/>
        <v>10156.66</v>
      </c>
      <c r="AVP60" s="699">
        <f t="shared" si="84"/>
        <v>0</v>
      </c>
      <c r="AVQ60" s="699">
        <f t="shared" si="85"/>
        <v>320319</v>
      </c>
    </row>
    <row r="61" spans="1:108 1244:1265" ht="30" customHeight="1" x14ac:dyDescent="0.25">
      <c r="A61" s="643">
        <v>1</v>
      </c>
      <c r="B61" s="643">
        <v>9</v>
      </c>
      <c r="C61" s="664" t="s">
        <v>247</v>
      </c>
      <c r="D61" s="2"/>
      <c r="E61" s="101" t="s">
        <v>344</v>
      </c>
      <c r="F61" s="643" t="s">
        <v>31</v>
      </c>
      <c r="G61" s="643">
        <v>1</v>
      </c>
      <c r="H61" s="658" t="s">
        <v>10</v>
      </c>
      <c r="I61" s="643">
        <v>0</v>
      </c>
      <c r="J61" s="101" t="s">
        <v>359</v>
      </c>
      <c r="K61" s="643">
        <v>1</v>
      </c>
      <c r="L61" s="683" t="s">
        <v>349</v>
      </c>
      <c r="M61" s="11" t="s">
        <v>263</v>
      </c>
      <c r="N61" s="101" t="s">
        <v>387</v>
      </c>
      <c r="O61" s="643">
        <v>1</v>
      </c>
      <c r="P61" s="632">
        <v>15</v>
      </c>
      <c r="Q61" s="632">
        <v>15</v>
      </c>
      <c r="R61" s="632">
        <v>15</v>
      </c>
      <c r="S61" s="675">
        <f>SUMIF('Территориальный кк'!$A:$A,'2020'!$B61,'Территориальный кк'!D:D)</f>
        <v>3.258</v>
      </c>
      <c r="T61" s="676">
        <f>SUMIF('Территориальный кк'!$A:$A,'2020'!$B61,'Территориальный кк'!E:E)</f>
        <v>2.8919999999999999</v>
      </c>
      <c r="U61" s="33">
        <f>SUMIFS(Нормативы!G:G,Нормативы!$B:$B,$G61,Нормативы!$D:$D,'2020'!$I61,Нормативы!$F:$F,'2020'!$K61)*O61</f>
        <v>54020</v>
      </c>
      <c r="V61" s="33">
        <f t="shared" si="98"/>
        <v>41490</v>
      </c>
      <c r="W61" s="33">
        <f t="shared" si="99"/>
        <v>12530</v>
      </c>
      <c r="X61" s="33">
        <f>SUMIFS(Нормативы!J:J,Нормативы!$B:$B,$G61,Нормативы!$D:$D,'2020'!$I61,Нормативы!$F:$F,'2020'!$K61)</f>
        <v>220</v>
      </c>
      <c r="Y61" s="33">
        <f>SUMIFS(Нормативы!K:K,Нормативы!$B:$B,$G61,Нормативы!$D:$D,'2020'!$I61,Нормативы!$F:$F,'2020'!$K61)</f>
        <v>44</v>
      </c>
      <c r="Z61" s="33">
        <f>SUMIFS(Нормативы!L:L,Нормативы!$B:$B,$G61,Нормативы!$D:$D,'2020'!$I61,Нормативы!$F:$F,'2020'!$K61)</f>
        <v>2320</v>
      </c>
      <c r="AA61" s="33">
        <f t="shared" si="100"/>
        <v>3710</v>
      </c>
      <c r="AB61" s="33">
        <f>SUMIFS(Нормативы!N:N,Нормативы!$B:$B,$G61,Нормативы!$D:$D,'2020'!$I61,Нормативы!$F:$F,'2020'!$K61)*O61</f>
        <v>520</v>
      </c>
      <c r="AC61" s="33">
        <f>SUMIFS(Нормативы!O:O,Нормативы!$B:$B,$G61,Нормативы!$D:$D,'2020'!$I61,Нормативы!$F:$F,'2020'!$K61)</f>
        <v>2140</v>
      </c>
      <c r="AD61" s="33">
        <f>SUMIFS(Нормативы!P:P,Нормативы!$B:$B,$G61,Нормативы!$D:$D,'2020'!$I61,Нормативы!$F:$F,'2020'!$K61)*O61</f>
        <v>310</v>
      </c>
      <c r="AE61" s="33">
        <f>SUMIFS(Нормативы!Q:Q,Нормативы!$B:$B,$G61,Нормативы!$D:$D,'2020'!$I61,Нормативы!$F:$F,'2020'!$K61)</f>
        <v>740</v>
      </c>
      <c r="AF61" s="33">
        <f>SUMIFS(Нормативы!R:R,Нормативы!$B:$B,$G61,Нормативы!$D:$D,'2020'!$I61,Нормативы!$F:$F,'2020'!$K61)</f>
        <v>2460</v>
      </c>
      <c r="AG61" s="33">
        <f>SUMIFS(Нормативы!S:S,Нормативы!$B:$B,$G61,Нормативы!$D:$D,'2020'!$I61,Нормативы!$F:$F,'2020'!$K61)</f>
        <v>5080</v>
      </c>
      <c r="AH61" s="33">
        <f>SUMIFS(Нормативы!T:T,Нормативы!$B:$B,$G61,Нормативы!$D:$D,'2020'!$I61,Нормативы!$F:$F,'2020'!$K61)</f>
        <v>540</v>
      </c>
      <c r="AI61" s="33">
        <f>SUMIFS(Нормативы!U:U,Нормативы!$B:$B,$G61,Нормативы!$D:$D,'2020'!$I61,Нормативы!$F:$F,'2020'!$K61)</f>
        <v>770</v>
      </c>
      <c r="AJ61" s="33">
        <f>SUMIFS(Нормативы!V:V,Нормативы!$B:$B,$G61,Нормативы!$D:$D,'2020'!$I61,Нормативы!$F:$F,'2020'!$K61)</f>
        <v>80</v>
      </c>
      <c r="AK61" s="33">
        <f>SUMIFS(Нормативы!W:W,Нормативы!$B:$B,$G61,Нормативы!$D:$D,'2020'!$I61,Нормативы!$F:$F,'2020'!$K61)</f>
        <v>300</v>
      </c>
      <c r="AL61" s="33">
        <f>SUMIFS(Нормативы!X:X,Нормативы!$B:$B,$G61,Нормативы!$D:$D,'2020'!$I61,Нормативы!$F:$F,'2020'!$K61)*O61</f>
        <v>13440</v>
      </c>
      <c r="AM61" s="33">
        <f t="shared" si="101"/>
        <v>10322.6</v>
      </c>
      <c r="AN61" s="33">
        <f t="shared" si="102"/>
        <v>3117.4</v>
      </c>
      <c r="AO61" s="33">
        <f>SUMIFS(Нормативы!AA:AA,Нормативы!$B:$B,$G61,Нормативы!$D:$D,'2020'!$I61,Нормативы!$F:$F,'2020'!$K61)</f>
        <v>3520</v>
      </c>
      <c r="AP61" s="141">
        <f t="shared" si="103"/>
        <v>86460</v>
      </c>
      <c r="AQ61" s="413">
        <f t="shared" si="104"/>
        <v>810300</v>
      </c>
      <c r="AR61" s="33">
        <f t="shared" si="105"/>
        <v>622350.19999999995</v>
      </c>
      <c r="AS61" s="33">
        <f t="shared" si="106"/>
        <v>187949.8</v>
      </c>
      <c r="AT61" s="34">
        <f t="shared" si="0"/>
        <v>3300</v>
      </c>
      <c r="AU61" s="34">
        <f t="shared" si="1"/>
        <v>660</v>
      </c>
      <c r="AV61" s="34">
        <f t="shared" si="2"/>
        <v>34800</v>
      </c>
      <c r="AW61" s="34">
        <f t="shared" si="3"/>
        <v>55650</v>
      </c>
      <c r="AX61" s="34">
        <f t="shared" si="4"/>
        <v>7800</v>
      </c>
      <c r="AY61" s="34">
        <f t="shared" si="5"/>
        <v>32100</v>
      </c>
      <c r="AZ61" s="34">
        <f t="shared" si="6"/>
        <v>4650</v>
      </c>
      <c r="BA61" s="34">
        <f t="shared" si="7"/>
        <v>11100</v>
      </c>
      <c r="BB61" s="34">
        <f t="shared" si="107"/>
        <v>36900</v>
      </c>
      <c r="BC61" s="34">
        <f t="shared" si="8"/>
        <v>76200</v>
      </c>
      <c r="BD61" s="34">
        <f t="shared" si="9"/>
        <v>8100</v>
      </c>
      <c r="BE61" s="34">
        <f t="shared" si="10"/>
        <v>11550</v>
      </c>
      <c r="BF61" s="34">
        <f t="shared" si="11"/>
        <v>1200</v>
      </c>
      <c r="BG61" s="34">
        <f t="shared" si="12"/>
        <v>4500</v>
      </c>
      <c r="BH61" s="34">
        <f t="shared" si="13"/>
        <v>201600</v>
      </c>
      <c r="BI61" s="33">
        <f t="shared" si="108"/>
        <v>154838.70000000001</v>
      </c>
      <c r="BJ61" s="33">
        <f t="shared" si="109"/>
        <v>46761.3</v>
      </c>
      <c r="BK61" s="34">
        <f t="shared" si="14"/>
        <v>52800</v>
      </c>
      <c r="BL61" s="426">
        <f t="shared" si="15"/>
        <v>1296900</v>
      </c>
      <c r="BM61" s="616">
        <f t="shared" si="110"/>
        <v>2639957</v>
      </c>
      <c r="BN61" s="33">
        <f t="shared" si="16"/>
        <v>2027616.7</v>
      </c>
      <c r="BO61" s="33">
        <f t="shared" si="17"/>
        <v>612340.30000000005</v>
      </c>
      <c r="BP61" s="34">
        <f t="shared" si="111"/>
        <v>3300</v>
      </c>
      <c r="BQ61" s="34">
        <f t="shared" si="112"/>
        <v>660</v>
      </c>
      <c r="BR61" s="34">
        <f t="shared" si="113"/>
        <v>34800</v>
      </c>
      <c r="BS61" s="34">
        <f t="shared" si="18"/>
        <v>55650</v>
      </c>
      <c r="BT61" s="34">
        <f t="shared" si="19"/>
        <v>7800</v>
      </c>
      <c r="BU61" s="34">
        <f t="shared" si="20"/>
        <v>32100</v>
      </c>
      <c r="BV61" s="34">
        <f t="shared" si="21"/>
        <v>4650</v>
      </c>
      <c r="BW61" s="34">
        <f t="shared" si="22"/>
        <v>11100</v>
      </c>
      <c r="BX61" s="34">
        <f t="shared" si="23"/>
        <v>106715</v>
      </c>
      <c r="BY61" s="34">
        <f t="shared" si="24"/>
        <v>76200</v>
      </c>
      <c r="BZ61" s="34">
        <f t="shared" si="25"/>
        <v>8100</v>
      </c>
      <c r="CA61" s="34">
        <f t="shared" si="26"/>
        <v>11550</v>
      </c>
      <c r="CB61" s="34">
        <f t="shared" si="27"/>
        <v>1200</v>
      </c>
      <c r="CC61" s="34">
        <f t="shared" si="28"/>
        <v>4500</v>
      </c>
      <c r="CD61" s="34">
        <f t="shared" si="29"/>
        <v>656813</v>
      </c>
      <c r="CE61" s="33">
        <f t="shared" si="114"/>
        <v>504464.7</v>
      </c>
      <c r="CF61" s="33">
        <f t="shared" si="115"/>
        <v>152348.29999999999</v>
      </c>
      <c r="CG61" s="34">
        <f t="shared" si="30"/>
        <v>52800</v>
      </c>
      <c r="CH61" s="415">
        <f t="shared" si="31"/>
        <v>3651585</v>
      </c>
      <c r="CI61" s="88">
        <f t="shared" si="32"/>
        <v>175997.13329999999</v>
      </c>
      <c r="CJ61" s="90">
        <f t="shared" si="33"/>
        <v>135174.4467</v>
      </c>
      <c r="CK61" s="90">
        <f t="shared" si="34"/>
        <v>40822.686699999998</v>
      </c>
      <c r="CL61" s="88">
        <f t="shared" si="35"/>
        <v>220</v>
      </c>
      <c r="CM61" s="88">
        <f t="shared" si="36"/>
        <v>44</v>
      </c>
      <c r="CN61" s="88">
        <f t="shared" si="37"/>
        <v>2320</v>
      </c>
      <c r="CO61" s="88">
        <f t="shared" si="38"/>
        <v>3710</v>
      </c>
      <c r="CP61" s="88">
        <f t="shared" si="39"/>
        <v>520</v>
      </c>
      <c r="CQ61" s="88">
        <f t="shared" si="40"/>
        <v>2140</v>
      </c>
      <c r="CR61" s="88">
        <f t="shared" si="41"/>
        <v>310</v>
      </c>
      <c r="CS61" s="88">
        <f t="shared" si="42"/>
        <v>740</v>
      </c>
      <c r="CT61" s="88">
        <f t="shared" si="43"/>
        <v>7114.3333000000002</v>
      </c>
      <c r="CU61" s="88">
        <f t="shared" si="44"/>
        <v>5080</v>
      </c>
      <c r="CV61" s="88">
        <f t="shared" si="45"/>
        <v>540</v>
      </c>
      <c r="CW61" s="88">
        <f t="shared" si="46"/>
        <v>770</v>
      </c>
      <c r="CX61" s="88">
        <f t="shared" si="47"/>
        <v>80</v>
      </c>
      <c r="CY61" s="88">
        <f t="shared" si="48"/>
        <v>300</v>
      </c>
      <c r="CZ61" s="88">
        <f t="shared" si="49"/>
        <v>43787.533300000003</v>
      </c>
      <c r="DA61" s="90">
        <f t="shared" si="50"/>
        <v>33630.980000000003</v>
      </c>
      <c r="DB61" s="90">
        <f t="shared" si="51"/>
        <v>10156.5533</v>
      </c>
      <c r="DC61" s="88">
        <f t="shared" si="52"/>
        <v>3520</v>
      </c>
      <c r="DD61" s="88">
        <f t="shared" si="53"/>
        <v>243439</v>
      </c>
      <c r="AUV61" s="699">
        <f t="shared" si="65"/>
        <v>175997.13</v>
      </c>
      <c r="AUW61" s="699">
        <f t="shared" si="66"/>
        <v>135174.45000000001</v>
      </c>
      <c r="AUX61" s="699">
        <f t="shared" si="67"/>
        <v>40822.68</v>
      </c>
      <c r="AUY61" s="699">
        <f t="shared" si="68"/>
        <v>220</v>
      </c>
      <c r="AUZ61" s="699">
        <f t="shared" si="204"/>
        <v>228.22</v>
      </c>
      <c r="AVA61" s="699">
        <f t="shared" si="204"/>
        <v>0.64</v>
      </c>
      <c r="AVB61" s="699">
        <f t="shared" si="70"/>
        <v>3710</v>
      </c>
      <c r="AVC61" s="699">
        <f t="shared" si="71"/>
        <v>520</v>
      </c>
      <c r="AVD61" s="699">
        <f t="shared" si="72"/>
        <v>2140</v>
      </c>
      <c r="AVE61" s="699">
        <f t="shared" si="73"/>
        <v>310</v>
      </c>
      <c r="AVF61" s="699">
        <f t="shared" si="74"/>
        <v>740</v>
      </c>
      <c r="AVG61" s="699">
        <f t="shared" si="75"/>
        <v>7114.33</v>
      </c>
      <c r="AVH61" s="699">
        <f t="shared" si="76"/>
        <v>5080</v>
      </c>
      <c r="AVI61" s="699">
        <f t="shared" si="77"/>
        <v>540</v>
      </c>
      <c r="AVJ61" s="699">
        <f t="shared" si="78"/>
        <v>770</v>
      </c>
      <c r="AVK61" s="699">
        <f t="shared" si="79"/>
        <v>80</v>
      </c>
      <c r="AVL61" s="699">
        <f t="shared" si="80"/>
        <v>300</v>
      </c>
      <c r="AVM61" s="699">
        <f t="shared" si="81"/>
        <v>43787.53</v>
      </c>
      <c r="AVN61" s="699">
        <f t="shared" si="82"/>
        <v>33630.980000000003</v>
      </c>
      <c r="AVO61" s="699">
        <f t="shared" si="83"/>
        <v>10156.549999999999</v>
      </c>
      <c r="AVP61" s="699">
        <f t="shared" si="84"/>
        <v>3520</v>
      </c>
      <c r="AVQ61" s="699">
        <f t="shared" si="85"/>
        <v>243439</v>
      </c>
    </row>
    <row r="62" spans="1:108 1244:1265" ht="30" customHeight="1" x14ac:dyDescent="0.25">
      <c r="A62" s="643">
        <v>1</v>
      </c>
      <c r="B62" s="643">
        <v>9</v>
      </c>
      <c r="C62" s="664" t="s">
        <v>247</v>
      </c>
      <c r="D62" s="2"/>
      <c r="E62" s="101" t="s">
        <v>344</v>
      </c>
      <c r="F62" s="643" t="s">
        <v>31</v>
      </c>
      <c r="G62" s="643">
        <v>1</v>
      </c>
      <c r="H62" s="658" t="s">
        <v>8</v>
      </c>
      <c r="I62" s="643">
        <v>3</v>
      </c>
      <c r="J62" s="101" t="s">
        <v>359</v>
      </c>
      <c r="K62" s="643">
        <v>1</v>
      </c>
      <c r="L62" s="683" t="s">
        <v>349</v>
      </c>
      <c r="M62" s="11" t="s">
        <v>264</v>
      </c>
      <c r="N62" s="101" t="s">
        <v>387</v>
      </c>
      <c r="O62" s="643">
        <v>1</v>
      </c>
      <c r="P62" s="632">
        <v>20</v>
      </c>
      <c r="Q62" s="632">
        <v>20</v>
      </c>
      <c r="R62" s="632">
        <v>20</v>
      </c>
      <c r="S62" s="675">
        <f>SUMIF('Территориальный кк'!$A:$A,'2020'!$B62,'Территориальный кк'!D:D)</f>
        <v>3.258</v>
      </c>
      <c r="T62" s="676">
        <f>SUMIF('Территориальный кк'!$A:$A,'2020'!$B62,'Территориальный кк'!E:E)</f>
        <v>2.8919999999999999</v>
      </c>
      <c r="U62" s="33">
        <f>SUMIFS(Нормативы!G:G,Нормативы!$B:$B,$G62,Нормативы!$D:$D,'2020'!$I62,Нормативы!$F:$F,'2020'!$K62)*O62</f>
        <v>5402</v>
      </c>
      <c r="V62" s="33">
        <f t="shared" si="98"/>
        <v>4149</v>
      </c>
      <c r="W62" s="33">
        <f t="shared" si="99"/>
        <v>1253</v>
      </c>
      <c r="X62" s="33">
        <f>SUMIFS(Нормативы!J:J,Нормативы!$B:$B,$G62,Нормативы!$D:$D,'2020'!$I62,Нормативы!$F:$F,'2020'!$K62)</f>
        <v>22</v>
      </c>
      <c r="Y62" s="33">
        <f>SUMIFS(Нормативы!K:K,Нормативы!$B:$B,$G62,Нормативы!$D:$D,'2020'!$I62,Нормативы!$F:$F,'2020'!$K62)</f>
        <v>4</v>
      </c>
      <c r="Z62" s="33">
        <f>SUMIFS(Нормативы!L:L,Нормативы!$B:$B,$G62,Нормативы!$D:$D,'2020'!$I62,Нормативы!$F:$F,'2020'!$K62)</f>
        <v>232</v>
      </c>
      <c r="AA62" s="33">
        <f t="shared" si="100"/>
        <v>371</v>
      </c>
      <c r="AB62" s="33">
        <f>SUMIFS(Нормативы!N:N,Нормативы!$B:$B,$G62,Нормативы!$D:$D,'2020'!$I62,Нормативы!$F:$F,'2020'!$K62)*O62</f>
        <v>52</v>
      </c>
      <c r="AC62" s="33">
        <f>SUMIFS(Нормативы!O:O,Нормативы!$B:$B,$G62,Нормативы!$D:$D,'2020'!$I62,Нормативы!$F:$F,'2020'!$K62)</f>
        <v>214</v>
      </c>
      <c r="AD62" s="33">
        <f>SUMIFS(Нормативы!P:P,Нормативы!$B:$B,$G62,Нормативы!$D:$D,'2020'!$I62,Нормативы!$F:$F,'2020'!$K62)*O62</f>
        <v>31</v>
      </c>
      <c r="AE62" s="33">
        <f>SUMIFS(Нормативы!Q:Q,Нормативы!$B:$B,$G62,Нормативы!$D:$D,'2020'!$I62,Нормативы!$F:$F,'2020'!$K62)</f>
        <v>74</v>
      </c>
      <c r="AF62" s="33">
        <f>SUMIFS(Нормативы!R:R,Нормативы!$B:$B,$G62,Нормативы!$D:$D,'2020'!$I62,Нормативы!$F:$F,'2020'!$K62)</f>
        <v>246</v>
      </c>
      <c r="AG62" s="33">
        <f>SUMIFS(Нормативы!S:S,Нормативы!$B:$B,$G62,Нормативы!$D:$D,'2020'!$I62,Нормативы!$F:$F,'2020'!$K62)</f>
        <v>508</v>
      </c>
      <c r="AH62" s="33">
        <f>SUMIFS(Нормативы!T:T,Нормативы!$B:$B,$G62,Нормативы!$D:$D,'2020'!$I62,Нормативы!$F:$F,'2020'!$K62)</f>
        <v>54</v>
      </c>
      <c r="AI62" s="33">
        <f>SUMIFS(Нормативы!U:U,Нормативы!$B:$B,$G62,Нормативы!$D:$D,'2020'!$I62,Нормативы!$F:$F,'2020'!$K62)</f>
        <v>77</v>
      </c>
      <c r="AJ62" s="33">
        <f>SUMIFS(Нормативы!V:V,Нормативы!$B:$B,$G62,Нормативы!$D:$D,'2020'!$I62,Нормативы!$F:$F,'2020'!$K62)</f>
        <v>8</v>
      </c>
      <c r="AK62" s="33">
        <f>SUMIFS(Нормативы!W:W,Нормативы!$B:$B,$G62,Нормативы!$D:$D,'2020'!$I62,Нормативы!$F:$F,'2020'!$K62)</f>
        <v>30</v>
      </c>
      <c r="AL62" s="33">
        <f>SUMIFS(Нормативы!X:X,Нормативы!$B:$B,$G62,Нормативы!$D:$D,'2020'!$I62,Нормативы!$F:$F,'2020'!$K62)*O62</f>
        <v>1344</v>
      </c>
      <c r="AM62" s="33">
        <f t="shared" si="101"/>
        <v>1032.3</v>
      </c>
      <c r="AN62" s="33">
        <f t="shared" si="102"/>
        <v>311.7</v>
      </c>
      <c r="AO62" s="33">
        <f>SUMIFS(Нормативы!AA:AA,Нормативы!$B:$B,$G62,Нормативы!$D:$D,'2020'!$I62,Нормативы!$F:$F,'2020'!$K62)</f>
        <v>0</v>
      </c>
      <c r="AP62" s="141">
        <f t="shared" si="103"/>
        <v>8294</v>
      </c>
      <c r="AQ62" s="413">
        <f t="shared" si="104"/>
        <v>108040</v>
      </c>
      <c r="AR62" s="33">
        <f t="shared" si="105"/>
        <v>82980</v>
      </c>
      <c r="AS62" s="33">
        <f t="shared" si="106"/>
        <v>25060</v>
      </c>
      <c r="AT62" s="34">
        <f t="shared" si="0"/>
        <v>440</v>
      </c>
      <c r="AU62" s="34">
        <f t="shared" si="1"/>
        <v>80</v>
      </c>
      <c r="AV62" s="34">
        <f t="shared" si="2"/>
        <v>4640</v>
      </c>
      <c r="AW62" s="34">
        <f t="shared" si="3"/>
        <v>7420</v>
      </c>
      <c r="AX62" s="34">
        <f t="shared" si="4"/>
        <v>1040</v>
      </c>
      <c r="AY62" s="34">
        <f t="shared" si="5"/>
        <v>4280</v>
      </c>
      <c r="AZ62" s="34">
        <f t="shared" si="6"/>
        <v>620</v>
      </c>
      <c r="BA62" s="34">
        <f t="shared" si="7"/>
        <v>1480</v>
      </c>
      <c r="BB62" s="34">
        <f t="shared" si="107"/>
        <v>4920</v>
      </c>
      <c r="BC62" s="34">
        <f t="shared" si="8"/>
        <v>10160</v>
      </c>
      <c r="BD62" s="34">
        <f t="shared" si="9"/>
        <v>1080</v>
      </c>
      <c r="BE62" s="34">
        <f t="shared" si="10"/>
        <v>1540</v>
      </c>
      <c r="BF62" s="34">
        <f t="shared" si="11"/>
        <v>160</v>
      </c>
      <c r="BG62" s="34">
        <f t="shared" si="12"/>
        <v>600</v>
      </c>
      <c r="BH62" s="34">
        <f t="shared" si="13"/>
        <v>26880</v>
      </c>
      <c r="BI62" s="33">
        <f t="shared" si="108"/>
        <v>20645.2</v>
      </c>
      <c r="BJ62" s="33">
        <f t="shared" si="109"/>
        <v>6234.8</v>
      </c>
      <c r="BK62" s="34">
        <f t="shared" si="14"/>
        <v>0</v>
      </c>
      <c r="BL62" s="426">
        <f t="shared" si="15"/>
        <v>165880</v>
      </c>
      <c r="BM62" s="616">
        <f t="shared" si="110"/>
        <v>351994</v>
      </c>
      <c r="BN62" s="33">
        <f t="shared" si="16"/>
        <v>270348.7</v>
      </c>
      <c r="BO62" s="33">
        <f t="shared" si="17"/>
        <v>81645.3</v>
      </c>
      <c r="BP62" s="34">
        <f t="shared" si="111"/>
        <v>440</v>
      </c>
      <c r="BQ62" s="34">
        <f t="shared" si="112"/>
        <v>80</v>
      </c>
      <c r="BR62" s="34">
        <f t="shared" si="113"/>
        <v>4640</v>
      </c>
      <c r="BS62" s="34">
        <f t="shared" si="18"/>
        <v>7420</v>
      </c>
      <c r="BT62" s="34">
        <f t="shared" si="19"/>
        <v>1040</v>
      </c>
      <c r="BU62" s="34">
        <f t="shared" si="20"/>
        <v>4280</v>
      </c>
      <c r="BV62" s="34">
        <f t="shared" si="21"/>
        <v>620</v>
      </c>
      <c r="BW62" s="34">
        <f t="shared" si="22"/>
        <v>1480</v>
      </c>
      <c r="BX62" s="34">
        <f t="shared" si="23"/>
        <v>14229</v>
      </c>
      <c r="BY62" s="34">
        <f t="shared" si="24"/>
        <v>10160</v>
      </c>
      <c r="BZ62" s="34">
        <f t="shared" si="25"/>
        <v>1080</v>
      </c>
      <c r="CA62" s="34">
        <f t="shared" si="26"/>
        <v>1540</v>
      </c>
      <c r="CB62" s="34">
        <f t="shared" si="27"/>
        <v>160</v>
      </c>
      <c r="CC62" s="34">
        <f t="shared" si="28"/>
        <v>600</v>
      </c>
      <c r="CD62" s="34">
        <f t="shared" si="29"/>
        <v>87575</v>
      </c>
      <c r="CE62" s="33">
        <f t="shared" si="114"/>
        <v>67261.899999999994</v>
      </c>
      <c r="CF62" s="33">
        <f t="shared" si="115"/>
        <v>20313.099999999999</v>
      </c>
      <c r="CG62" s="34">
        <f t="shared" si="30"/>
        <v>0</v>
      </c>
      <c r="CH62" s="415">
        <f t="shared" si="31"/>
        <v>479838</v>
      </c>
      <c r="CI62" s="88">
        <f t="shared" si="32"/>
        <v>17599.7</v>
      </c>
      <c r="CJ62" s="90">
        <f t="shared" si="33"/>
        <v>13517.434999999999</v>
      </c>
      <c r="CK62" s="90">
        <f t="shared" si="34"/>
        <v>4082.2649999999999</v>
      </c>
      <c r="CL62" s="88">
        <f t="shared" si="35"/>
        <v>22</v>
      </c>
      <c r="CM62" s="88">
        <f t="shared" si="36"/>
        <v>4</v>
      </c>
      <c r="CN62" s="88">
        <f t="shared" si="37"/>
        <v>232</v>
      </c>
      <c r="CO62" s="88">
        <f t="shared" si="38"/>
        <v>371</v>
      </c>
      <c r="CP62" s="88">
        <f t="shared" si="39"/>
        <v>52</v>
      </c>
      <c r="CQ62" s="88">
        <f t="shared" si="40"/>
        <v>214</v>
      </c>
      <c r="CR62" s="88">
        <f t="shared" si="41"/>
        <v>31</v>
      </c>
      <c r="CS62" s="88">
        <f t="shared" si="42"/>
        <v>74</v>
      </c>
      <c r="CT62" s="88">
        <f t="shared" si="43"/>
        <v>711.45</v>
      </c>
      <c r="CU62" s="88">
        <f t="shared" si="44"/>
        <v>508</v>
      </c>
      <c r="CV62" s="88">
        <f t="shared" si="45"/>
        <v>54</v>
      </c>
      <c r="CW62" s="88">
        <f t="shared" si="46"/>
        <v>77</v>
      </c>
      <c r="CX62" s="88">
        <f t="shared" si="47"/>
        <v>8</v>
      </c>
      <c r="CY62" s="88">
        <f t="shared" si="48"/>
        <v>30</v>
      </c>
      <c r="CZ62" s="88">
        <f t="shared" si="49"/>
        <v>4378.75</v>
      </c>
      <c r="DA62" s="90">
        <f t="shared" si="50"/>
        <v>3363.0949999999998</v>
      </c>
      <c r="DB62" s="90">
        <f t="shared" si="51"/>
        <v>1015.655</v>
      </c>
      <c r="DC62" s="88">
        <f t="shared" si="52"/>
        <v>0</v>
      </c>
      <c r="DD62" s="88">
        <f t="shared" si="53"/>
        <v>23991.9</v>
      </c>
      <c r="AUV62" s="699">
        <f t="shared" si="65"/>
        <v>17599.7</v>
      </c>
      <c r="AUW62" s="699">
        <f t="shared" si="66"/>
        <v>13517.43</v>
      </c>
      <c r="AUX62" s="699">
        <f t="shared" si="67"/>
        <v>4082.27</v>
      </c>
      <c r="AUY62" s="699">
        <f t="shared" si="68"/>
        <v>22</v>
      </c>
      <c r="AUZ62" s="699">
        <f t="shared" si="204"/>
        <v>27.66</v>
      </c>
      <c r="AVA62" s="699">
        <f t="shared" si="204"/>
        <v>0.86</v>
      </c>
      <c r="AVB62" s="699">
        <f t="shared" si="70"/>
        <v>371</v>
      </c>
      <c r="AVC62" s="699">
        <f t="shared" si="71"/>
        <v>52</v>
      </c>
      <c r="AVD62" s="699">
        <f t="shared" si="72"/>
        <v>214</v>
      </c>
      <c r="AVE62" s="699">
        <f t="shared" si="73"/>
        <v>31</v>
      </c>
      <c r="AVF62" s="699">
        <f t="shared" si="74"/>
        <v>74</v>
      </c>
      <c r="AVG62" s="699">
        <f t="shared" si="75"/>
        <v>711.45</v>
      </c>
      <c r="AVH62" s="699">
        <f t="shared" si="76"/>
        <v>508</v>
      </c>
      <c r="AVI62" s="699">
        <f t="shared" si="77"/>
        <v>54</v>
      </c>
      <c r="AVJ62" s="699">
        <f t="shared" si="78"/>
        <v>77</v>
      </c>
      <c r="AVK62" s="699">
        <f t="shared" si="79"/>
        <v>8</v>
      </c>
      <c r="AVL62" s="699">
        <f t="shared" si="80"/>
        <v>30</v>
      </c>
      <c r="AVM62" s="699">
        <f t="shared" si="81"/>
        <v>4378.75</v>
      </c>
      <c r="AVN62" s="699">
        <f t="shared" si="82"/>
        <v>3363.1</v>
      </c>
      <c r="AVO62" s="699">
        <f t="shared" si="83"/>
        <v>1015.65</v>
      </c>
      <c r="AVP62" s="699">
        <f t="shared" si="84"/>
        <v>0</v>
      </c>
      <c r="AVQ62" s="699">
        <f t="shared" si="85"/>
        <v>23991.9</v>
      </c>
    </row>
    <row r="63" spans="1:108 1244:1265" ht="30" customHeight="1" x14ac:dyDescent="0.25">
      <c r="A63" s="643">
        <v>1</v>
      </c>
      <c r="B63" s="643">
        <v>9</v>
      </c>
      <c r="C63" s="664" t="s">
        <v>247</v>
      </c>
      <c r="D63" s="2"/>
      <c r="E63" s="101" t="s">
        <v>344</v>
      </c>
      <c r="F63" s="643" t="s">
        <v>31</v>
      </c>
      <c r="G63" s="643">
        <v>1</v>
      </c>
      <c r="H63" s="658" t="s">
        <v>10</v>
      </c>
      <c r="I63" s="643">
        <v>0</v>
      </c>
      <c r="J63" s="101" t="s">
        <v>360</v>
      </c>
      <c r="K63" s="643">
        <v>3</v>
      </c>
      <c r="L63" s="683" t="s">
        <v>349</v>
      </c>
      <c r="M63" s="11" t="s">
        <v>265</v>
      </c>
      <c r="N63" s="101" t="s">
        <v>387</v>
      </c>
      <c r="O63" s="643">
        <v>1</v>
      </c>
      <c r="P63" s="632">
        <v>669</v>
      </c>
      <c r="Q63" s="632">
        <v>669</v>
      </c>
      <c r="R63" s="632">
        <v>669</v>
      </c>
      <c r="S63" s="675">
        <f>SUMIF('Территориальный кк'!$A:$A,'2020'!$B63,'Территориальный кк'!D:D)</f>
        <v>3.258</v>
      </c>
      <c r="T63" s="676">
        <f>SUMIF('Территориальный кк'!$A:$A,'2020'!$B63,'Территориальный кк'!E:E)</f>
        <v>2.8919999999999999</v>
      </c>
      <c r="U63" s="33">
        <f>SUMIFS(Нормативы!G:G,Нормативы!$B:$B,$G63,Нормативы!$D:$D,'2020'!$I63,Нормативы!$F:$F,'2020'!$K63)*O63</f>
        <v>64190</v>
      </c>
      <c r="V63" s="33">
        <f t="shared" si="98"/>
        <v>49301.1</v>
      </c>
      <c r="W63" s="33">
        <f t="shared" si="99"/>
        <v>14888.9</v>
      </c>
      <c r="X63" s="33">
        <f>SUMIFS(Нормативы!J:J,Нормативы!$B:$B,$G63,Нормативы!$D:$D,'2020'!$I63,Нормативы!$F:$F,'2020'!$K63)</f>
        <v>8830</v>
      </c>
      <c r="Y63" s="33">
        <f>SUMIFS(Нормативы!K:K,Нормативы!$B:$B,$G63,Нормативы!$D:$D,'2020'!$I63,Нормативы!$F:$F,'2020'!$K63)</f>
        <v>1766</v>
      </c>
      <c r="Z63" s="33">
        <f>SUMIFS(Нормативы!L:L,Нормативы!$B:$B,$G63,Нормативы!$D:$D,'2020'!$I63,Нормативы!$F:$F,'2020'!$K63)</f>
        <v>8110</v>
      </c>
      <c r="AA63" s="33">
        <f t="shared" si="100"/>
        <v>19050</v>
      </c>
      <c r="AB63" s="33">
        <f>SUMIFS(Нормативы!N:N,Нормативы!$B:$B,$G63,Нормативы!$D:$D,'2020'!$I63,Нормативы!$F:$F,'2020'!$K63)*O63</f>
        <v>520</v>
      </c>
      <c r="AC63" s="33">
        <f>SUMIFS(Нормативы!O:O,Нормативы!$B:$B,$G63,Нормативы!$D:$D,'2020'!$I63,Нормативы!$F:$F,'2020'!$K63)</f>
        <v>17290</v>
      </c>
      <c r="AD63" s="33">
        <f>SUMIFS(Нормативы!P:P,Нормативы!$B:$B,$G63,Нормативы!$D:$D,'2020'!$I63,Нормативы!$F:$F,'2020'!$K63)*O63</f>
        <v>360</v>
      </c>
      <c r="AE63" s="33">
        <f>SUMIFS(Нормативы!Q:Q,Нормативы!$B:$B,$G63,Нормативы!$D:$D,'2020'!$I63,Нормативы!$F:$F,'2020'!$K63)</f>
        <v>880</v>
      </c>
      <c r="AF63" s="33">
        <f>SUMIFS(Нормативы!R:R,Нормативы!$B:$B,$G63,Нормативы!$D:$D,'2020'!$I63,Нормативы!$F:$F,'2020'!$K63)</f>
        <v>2680</v>
      </c>
      <c r="AG63" s="33">
        <f>SUMIFS(Нормативы!S:S,Нормативы!$B:$B,$G63,Нормативы!$D:$D,'2020'!$I63,Нормативы!$F:$F,'2020'!$K63)</f>
        <v>5800</v>
      </c>
      <c r="AH63" s="33">
        <f>SUMIFS(Нормативы!T:T,Нормативы!$B:$B,$G63,Нормативы!$D:$D,'2020'!$I63,Нормативы!$F:$F,'2020'!$K63)</f>
        <v>540</v>
      </c>
      <c r="AI63" s="33">
        <f>SUMIFS(Нормативы!U:U,Нормативы!$B:$B,$G63,Нормативы!$D:$D,'2020'!$I63,Нормативы!$F:$F,'2020'!$K63)</f>
        <v>770</v>
      </c>
      <c r="AJ63" s="33">
        <f>SUMIFS(Нормативы!V:V,Нормативы!$B:$B,$G63,Нормативы!$D:$D,'2020'!$I63,Нормативы!$F:$F,'2020'!$K63)</f>
        <v>80</v>
      </c>
      <c r="AK63" s="33">
        <f>SUMIFS(Нормативы!W:W,Нормативы!$B:$B,$G63,Нормативы!$D:$D,'2020'!$I63,Нормативы!$F:$F,'2020'!$K63)</f>
        <v>1050</v>
      </c>
      <c r="AL63" s="33">
        <f>SUMIFS(Нормативы!X:X,Нормативы!$B:$B,$G63,Нормативы!$D:$D,'2020'!$I63,Нормативы!$F:$F,'2020'!$K63)*O63</f>
        <v>16120</v>
      </c>
      <c r="AM63" s="33">
        <f t="shared" si="101"/>
        <v>12381</v>
      </c>
      <c r="AN63" s="33">
        <f t="shared" si="102"/>
        <v>3739</v>
      </c>
      <c r="AO63" s="33">
        <f>SUMIFS(Нормативы!AA:AA,Нормативы!$B:$B,$G63,Нормативы!$D:$D,'2020'!$I63,Нормативы!$F:$F,'2020'!$K63)</f>
        <v>3520</v>
      </c>
      <c r="AP63" s="141">
        <f t="shared" si="103"/>
        <v>130740</v>
      </c>
      <c r="AQ63" s="413">
        <f t="shared" si="104"/>
        <v>42943110</v>
      </c>
      <c r="AR63" s="33">
        <f t="shared" si="105"/>
        <v>32982419.399999999</v>
      </c>
      <c r="AS63" s="33">
        <f t="shared" si="106"/>
        <v>9960690.5999999996</v>
      </c>
      <c r="AT63" s="34">
        <f t="shared" si="0"/>
        <v>5907270</v>
      </c>
      <c r="AU63" s="34">
        <f t="shared" si="1"/>
        <v>1181454</v>
      </c>
      <c r="AV63" s="34">
        <f t="shared" si="2"/>
        <v>5425590</v>
      </c>
      <c r="AW63" s="34">
        <f t="shared" si="3"/>
        <v>12744450</v>
      </c>
      <c r="AX63" s="34">
        <f t="shared" si="4"/>
        <v>347880</v>
      </c>
      <c r="AY63" s="34">
        <f t="shared" si="5"/>
        <v>11567010</v>
      </c>
      <c r="AZ63" s="34">
        <f t="shared" si="6"/>
        <v>240840</v>
      </c>
      <c r="BA63" s="34">
        <f t="shared" si="7"/>
        <v>588720</v>
      </c>
      <c r="BB63" s="34">
        <f t="shared" si="107"/>
        <v>1792920</v>
      </c>
      <c r="BC63" s="34">
        <f t="shared" si="8"/>
        <v>3880200</v>
      </c>
      <c r="BD63" s="34">
        <f t="shared" si="9"/>
        <v>361260</v>
      </c>
      <c r="BE63" s="34">
        <f t="shared" si="10"/>
        <v>515130</v>
      </c>
      <c r="BF63" s="34">
        <f t="shared" si="11"/>
        <v>53520</v>
      </c>
      <c r="BG63" s="34">
        <f t="shared" si="12"/>
        <v>702450</v>
      </c>
      <c r="BH63" s="34">
        <f t="shared" si="13"/>
        <v>10784280</v>
      </c>
      <c r="BI63" s="33">
        <f t="shared" si="108"/>
        <v>8282857.0999999996</v>
      </c>
      <c r="BJ63" s="33">
        <f t="shared" si="109"/>
        <v>2501422.9</v>
      </c>
      <c r="BK63" s="34">
        <f t="shared" si="14"/>
        <v>2354880</v>
      </c>
      <c r="BL63" s="426">
        <f t="shared" si="15"/>
        <v>87465060</v>
      </c>
      <c r="BM63" s="616">
        <f t="shared" si="110"/>
        <v>139908652</v>
      </c>
      <c r="BN63" s="33">
        <f t="shared" si="16"/>
        <v>107456722</v>
      </c>
      <c r="BO63" s="33">
        <f t="shared" si="17"/>
        <v>32451930</v>
      </c>
      <c r="BP63" s="34">
        <f t="shared" si="111"/>
        <v>5907270</v>
      </c>
      <c r="BQ63" s="34">
        <f t="shared" si="112"/>
        <v>1181454</v>
      </c>
      <c r="BR63" s="34">
        <f t="shared" si="113"/>
        <v>5425590</v>
      </c>
      <c r="BS63" s="34">
        <f t="shared" si="18"/>
        <v>12744450</v>
      </c>
      <c r="BT63" s="34">
        <f t="shared" si="19"/>
        <v>347880</v>
      </c>
      <c r="BU63" s="34">
        <f t="shared" si="20"/>
        <v>11567010</v>
      </c>
      <c r="BV63" s="34">
        <f t="shared" si="21"/>
        <v>240840</v>
      </c>
      <c r="BW63" s="34">
        <f t="shared" si="22"/>
        <v>588720</v>
      </c>
      <c r="BX63" s="34">
        <f t="shared" si="23"/>
        <v>5185125</v>
      </c>
      <c r="BY63" s="34">
        <f t="shared" si="24"/>
        <v>3880200</v>
      </c>
      <c r="BZ63" s="34">
        <f t="shared" si="25"/>
        <v>361260</v>
      </c>
      <c r="CA63" s="34">
        <f t="shared" si="26"/>
        <v>515130</v>
      </c>
      <c r="CB63" s="34">
        <f t="shared" si="27"/>
        <v>53520</v>
      </c>
      <c r="CC63" s="34">
        <f t="shared" si="28"/>
        <v>702450</v>
      </c>
      <c r="CD63" s="34">
        <f t="shared" si="29"/>
        <v>35135184</v>
      </c>
      <c r="CE63" s="33">
        <f t="shared" si="114"/>
        <v>26985548.399999999</v>
      </c>
      <c r="CF63" s="33">
        <f t="shared" si="115"/>
        <v>8149635.5999999996</v>
      </c>
      <c r="CG63" s="34">
        <f t="shared" si="30"/>
        <v>2354880</v>
      </c>
      <c r="CH63" s="415">
        <f t="shared" si="31"/>
        <v>212173711</v>
      </c>
      <c r="CI63" s="88">
        <f t="shared" si="32"/>
        <v>209131.01939999999</v>
      </c>
      <c r="CJ63" s="90">
        <f t="shared" si="33"/>
        <v>160622.90280000001</v>
      </c>
      <c r="CK63" s="90">
        <f t="shared" si="34"/>
        <v>48508.116600000001</v>
      </c>
      <c r="CL63" s="88">
        <f t="shared" si="35"/>
        <v>8830</v>
      </c>
      <c r="CM63" s="88">
        <f t="shared" si="36"/>
        <v>1766</v>
      </c>
      <c r="CN63" s="88">
        <f t="shared" si="37"/>
        <v>8110</v>
      </c>
      <c r="CO63" s="88">
        <f t="shared" si="38"/>
        <v>19050</v>
      </c>
      <c r="CP63" s="88">
        <f t="shared" si="39"/>
        <v>520</v>
      </c>
      <c r="CQ63" s="88">
        <f t="shared" si="40"/>
        <v>17290</v>
      </c>
      <c r="CR63" s="88">
        <f t="shared" si="41"/>
        <v>360</v>
      </c>
      <c r="CS63" s="88">
        <f t="shared" si="42"/>
        <v>880</v>
      </c>
      <c r="CT63" s="88">
        <f t="shared" si="43"/>
        <v>7750.5604999999996</v>
      </c>
      <c r="CU63" s="88">
        <f t="shared" si="44"/>
        <v>5800</v>
      </c>
      <c r="CV63" s="88">
        <f t="shared" si="45"/>
        <v>540</v>
      </c>
      <c r="CW63" s="88">
        <f t="shared" si="46"/>
        <v>770</v>
      </c>
      <c r="CX63" s="88">
        <f t="shared" si="47"/>
        <v>80</v>
      </c>
      <c r="CY63" s="88">
        <f t="shared" si="48"/>
        <v>1050</v>
      </c>
      <c r="CZ63" s="88">
        <f t="shared" si="49"/>
        <v>52518.959600000002</v>
      </c>
      <c r="DA63" s="90">
        <f t="shared" si="50"/>
        <v>40337.142599999999</v>
      </c>
      <c r="DB63" s="90">
        <f t="shared" si="51"/>
        <v>12181.816999999999</v>
      </c>
      <c r="DC63" s="88">
        <f t="shared" si="52"/>
        <v>3520</v>
      </c>
      <c r="DD63" s="88">
        <f t="shared" si="53"/>
        <v>317150.53960000002</v>
      </c>
      <c r="AUV63" s="699">
        <f t="shared" si="65"/>
        <v>209131.02</v>
      </c>
      <c r="AUW63" s="699">
        <f t="shared" si="66"/>
        <v>160622.9</v>
      </c>
      <c r="AUX63" s="699">
        <f t="shared" si="67"/>
        <v>48508.12</v>
      </c>
      <c r="AUY63" s="699">
        <f t="shared" si="68"/>
        <v>8830</v>
      </c>
      <c r="AUZ63" s="699">
        <f t="shared" si="204"/>
        <v>408524.9</v>
      </c>
      <c r="AVA63" s="699">
        <f t="shared" si="204"/>
        <v>84.52</v>
      </c>
      <c r="AVB63" s="699">
        <f t="shared" si="70"/>
        <v>19050</v>
      </c>
      <c r="AVC63" s="699">
        <f t="shared" si="71"/>
        <v>520</v>
      </c>
      <c r="AVD63" s="699">
        <f t="shared" si="72"/>
        <v>17290</v>
      </c>
      <c r="AVE63" s="699">
        <f t="shared" si="73"/>
        <v>360</v>
      </c>
      <c r="AVF63" s="699">
        <f t="shared" si="74"/>
        <v>880</v>
      </c>
      <c r="AVG63" s="699">
        <f t="shared" si="75"/>
        <v>7750.56</v>
      </c>
      <c r="AVH63" s="699">
        <f t="shared" si="76"/>
        <v>5800</v>
      </c>
      <c r="AVI63" s="699">
        <f t="shared" si="77"/>
        <v>540</v>
      </c>
      <c r="AVJ63" s="699">
        <f t="shared" si="78"/>
        <v>770</v>
      </c>
      <c r="AVK63" s="699">
        <f t="shared" si="79"/>
        <v>80</v>
      </c>
      <c r="AVL63" s="699">
        <f t="shared" si="80"/>
        <v>1050</v>
      </c>
      <c r="AVM63" s="699">
        <f t="shared" si="81"/>
        <v>52518.96</v>
      </c>
      <c r="AVN63" s="699">
        <f t="shared" si="82"/>
        <v>40337.14</v>
      </c>
      <c r="AVO63" s="699">
        <f t="shared" si="83"/>
        <v>12181.82</v>
      </c>
      <c r="AVP63" s="699">
        <f t="shared" si="84"/>
        <v>3520</v>
      </c>
      <c r="AVQ63" s="699">
        <f t="shared" si="85"/>
        <v>317150.53999999998</v>
      </c>
    </row>
    <row r="64" spans="1:108 1244:1265" ht="30" customHeight="1" x14ac:dyDescent="0.25">
      <c r="A64" s="643">
        <v>1</v>
      </c>
      <c r="B64" s="643">
        <v>9</v>
      </c>
      <c r="C64" s="664" t="s">
        <v>247</v>
      </c>
      <c r="D64" s="2"/>
      <c r="E64" s="101" t="s">
        <v>344</v>
      </c>
      <c r="F64" s="643" t="s">
        <v>31</v>
      </c>
      <c r="G64" s="643">
        <v>1</v>
      </c>
      <c r="H64" s="658" t="s">
        <v>8</v>
      </c>
      <c r="I64" s="643">
        <v>3</v>
      </c>
      <c r="J64" s="101" t="s">
        <v>360</v>
      </c>
      <c r="K64" s="643">
        <v>3</v>
      </c>
      <c r="L64" s="683" t="s">
        <v>349</v>
      </c>
      <c r="M64" s="11" t="s">
        <v>266</v>
      </c>
      <c r="N64" s="101" t="s">
        <v>387</v>
      </c>
      <c r="O64" s="643">
        <v>1</v>
      </c>
      <c r="P64" s="632">
        <v>252</v>
      </c>
      <c r="Q64" s="632">
        <v>252</v>
      </c>
      <c r="R64" s="632">
        <v>252</v>
      </c>
      <c r="S64" s="675">
        <f>SUMIF('Территориальный кк'!$A:$A,'2020'!$B64,'Территориальный кк'!D:D)</f>
        <v>3.258</v>
      </c>
      <c r="T64" s="676">
        <f>SUMIF('Территориальный кк'!$A:$A,'2020'!$B64,'Территориальный кк'!E:E)</f>
        <v>2.8919999999999999</v>
      </c>
      <c r="U64" s="33">
        <f>SUMIFS(Нормативы!G:G,Нормативы!$B:$B,$G64,Нормативы!$D:$D,'2020'!$I64,Нормативы!$F:$F,'2020'!$K64)*O64</f>
        <v>6419</v>
      </c>
      <c r="V64" s="33">
        <f t="shared" si="98"/>
        <v>4930.1000000000004</v>
      </c>
      <c r="W64" s="33">
        <f t="shared" si="99"/>
        <v>1488.9</v>
      </c>
      <c r="X64" s="33">
        <f>SUMIFS(Нормативы!J:J,Нормативы!$B:$B,$G64,Нормативы!$D:$D,'2020'!$I64,Нормативы!$F:$F,'2020'!$K64)</f>
        <v>883</v>
      </c>
      <c r="Y64" s="33">
        <f>SUMIFS(Нормативы!K:K,Нормативы!$B:$B,$G64,Нормативы!$D:$D,'2020'!$I64,Нормативы!$F:$F,'2020'!$K64)</f>
        <v>177</v>
      </c>
      <c r="Z64" s="33">
        <f>SUMIFS(Нормативы!L:L,Нормативы!$B:$B,$G64,Нормативы!$D:$D,'2020'!$I64,Нормативы!$F:$F,'2020'!$K64)</f>
        <v>811</v>
      </c>
      <c r="AA64" s="33">
        <f t="shared" si="100"/>
        <v>1905</v>
      </c>
      <c r="AB64" s="33">
        <f>SUMIFS(Нормативы!N:N,Нормативы!$B:$B,$G64,Нормативы!$D:$D,'2020'!$I64,Нормативы!$F:$F,'2020'!$K64)*O64</f>
        <v>52</v>
      </c>
      <c r="AC64" s="33">
        <f>SUMIFS(Нормативы!O:O,Нормативы!$B:$B,$G64,Нормативы!$D:$D,'2020'!$I64,Нормативы!$F:$F,'2020'!$K64)</f>
        <v>1729</v>
      </c>
      <c r="AD64" s="33">
        <f>SUMIFS(Нормативы!P:P,Нормативы!$B:$B,$G64,Нормативы!$D:$D,'2020'!$I64,Нормативы!$F:$F,'2020'!$K64)*O64</f>
        <v>36</v>
      </c>
      <c r="AE64" s="33">
        <f>SUMIFS(Нормативы!Q:Q,Нормативы!$B:$B,$G64,Нормативы!$D:$D,'2020'!$I64,Нормативы!$F:$F,'2020'!$K64)</f>
        <v>88</v>
      </c>
      <c r="AF64" s="33">
        <f>SUMIFS(Нормативы!R:R,Нормативы!$B:$B,$G64,Нормативы!$D:$D,'2020'!$I64,Нормативы!$F:$F,'2020'!$K64)</f>
        <v>268</v>
      </c>
      <c r="AG64" s="33">
        <f>SUMIFS(Нормативы!S:S,Нормативы!$B:$B,$G64,Нормативы!$D:$D,'2020'!$I64,Нормативы!$F:$F,'2020'!$K64)</f>
        <v>580</v>
      </c>
      <c r="AH64" s="33">
        <f>SUMIFS(Нормативы!T:T,Нормативы!$B:$B,$G64,Нормативы!$D:$D,'2020'!$I64,Нормативы!$F:$F,'2020'!$K64)</f>
        <v>54</v>
      </c>
      <c r="AI64" s="33">
        <f>SUMIFS(Нормативы!U:U,Нормативы!$B:$B,$G64,Нормативы!$D:$D,'2020'!$I64,Нормативы!$F:$F,'2020'!$K64)</f>
        <v>77</v>
      </c>
      <c r="AJ64" s="33">
        <f>SUMIFS(Нормативы!V:V,Нормативы!$B:$B,$G64,Нормативы!$D:$D,'2020'!$I64,Нормативы!$F:$F,'2020'!$K64)</f>
        <v>8</v>
      </c>
      <c r="AK64" s="33">
        <f>SUMIFS(Нормативы!W:W,Нормативы!$B:$B,$G64,Нормативы!$D:$D,'2020'!$I64,Нормативы!$F:$F,'2020'!$K64)</f>
        <v>105</v>
      </c>
      <c r="AL64" s="33">
        <f>SUMIFS(Нормативы!X:X,Нормативы!$B:$B,$G64,Нормативы!$D:$D,'2020'!$I64,Нормативы!$F:$F,'2020'!$K64)*O64</f>
        <v>1612</v>
      </c>
      <c r="AM64" s="33">
        <f t="shared" si="101"/>
        <v>1238.0999999999999</v>
      </c>
      <c r="AN64" s="33">
        <f t="shared" si="102"/>
        <v>373.9</v>
      </c>
      <c r="AO64" s="33">
        <f>SUMIFS(Нормативы!AA:AA,Нормативы!$B:$B,$G64,Нормативы!$D:$D,'2020'!$I64,Нормативы!$F:$F,'2020'!$K64)</f>
        <v>0</v>
      </c>
      <c r="AP64" s="141">
        <f t="shared" si="103"/>
        <v>12722</v>
      </c>
      <c r="AQ64" s="413">
        <f t="shared" si="104"/>
        <v>1617588</v>
      </c>
      <c r="AR64" s="33">
        <f t="shared" si="105"/>
        <v>1242387.1000000001</v>
      </c>
      <c r="AS64" s="33">
        <f t="shared" si="106"/>
        <v>375200.9</v>
      </c>
      <c r="AT64" s="34">
        <f t="shared" si="0"/>
        <v>222516</v>
      </c>
      <c r="AU64" s="34">
        <f t="shared" si="1"/>
        <v>44604</v>
      </c>
      <c r="AV64" s="34">
        <f t="shared" si="2"/>
        <v>204372</v>
      </c>
      <c r="AW64" s="34">
        <f t="shared" si="3"/>
        <v>480060</v>
      </c>
      <c r="AX64" s="34">
        <f t="shared" si="4"/>
        <v>13104</v>
      </c>
      <c r="AY64" s="34">
        <f t="shared" si="5"/>
        <v>435708</v>
      </c>
      <c r="AZ64" s="34">
        <f t="shared" si="6"/>
        <v>9072</v>
      </c>
      <c r="BA64" s="34">
        <f t="shared" si="7"/>
        <v>22176</v>
      </c>
      <c r="BB64" s="34">
        <f t="shared" si="107"/>
        <v>67536</v>
      </c>
      <c r="BC64" s="34">
        <f t="shared" si="8"/>
        <v>146160</v>
      </c>
      <c r="BD64" s="34">
        <f t="shared" si="9"/>
        <v>13608</v>
      </c>
      <c r="BE64" s="34">
        <f t="shared" si="10"/>
        <v>19404</v>
      </c>
      <c r="BF64" s="34">
        <f t="shared" si="11"/>
        <v>2016</v>
      </c>
      <c r="BG64" s="34">
        <f t="shared" si="12"/>
        <v>26460</v>
      </c>
      <c r="BH64" s="34">
        <f t="shared" si="13"/>
        <v>406224</v>
      </c>
      <c r="BI64" s="33">
        <f t="shared" si="108"/>
        <v>312000</v>
      </c>
      <c r="BJ64" s="33">
        <f t="shared" si="109"/>
        <v>94224</v>
      </c>
      <c r="BK64" s="34">
        <f t="shared" si="14"/>
        <v>0</v>
      </c>
      <c r="BL64" s="426">
        <f t="shared" si="15"/>
        <v>3205944</v>
      </c>
      <c r="BM64" s="616">
        <f t="shared" si="110"/>
        <v>5270102</v>
      </c>
      <c r="BN64" s="33">
        <f t="shared" si="16"/>
        <v>4047697.4</v>
      </c>
      <c r="BO64" s="33">
        <f t="shared" si="17"/>
        <v>1222404.6000000001</v>
      </c>
      <c r="BP64" s="34">
        <f t="shared" si="111"/>
        <v>222516</v>
      </c>
      <c r="BQ64" s="34">
        <f t="shared" si="112"/>
        <v>44604</v>
      </c>
      <c r="BR64" s="34">
        <f t="shared" si="113"/>
        <v>204372</v>
      </c>
      <c r="BS64" s="34">
        <f t="shared" si="18"/>
        <v>480060</v>
      </c>
      <c r="BT64" s="34">
        <f t="shared" si="19"/>
        <v>13104</v>
      </c>
      <c r="BU64" s="34">
        <f t="shared" si="20"/>
        <v>435708</v>
      </c>
      <c r="BV64" s="34">
        <f t="shared" si="21"/>
        <v>9072</v>
      </c>
      <c r="BW64" s="34">
        <f t="shared" si="22"/>
        <v>22176</v>
      </c>
      <c r="BX64" s="34">
        <f t="shared" si="23"/>
        <v>195314</v>
      </c>
      <c r="BY64" s="34">
        <f t="shared" si="24"/>
        <v>146160</v>
      </c>
      <c r="BZ64" s="34">
        <f t="shared" si="25"/>
        <v>13608</v>
      </c>
      <c r="CA64" s="34">
        <f t="shared" si="26"/>
        <v>19404</v>
      </c>
      <c r="CB64" s="34">
        <f t="shared" si="27"/>
        <v>2016</v>
      </c>
      <c r="CC64" s="34">
        <f t="shared" si="28"/>
        <v>26460</v>
      </c>
      <c r="CD64" s="34">
        <f t="shared" si="29"/>
        <v>1323478</v>
      </c>
      <c r="CE64" s="33">
        <f t="shared" si="114"/>
        <v>1016496.2</v>
      </c>
      <c r="CF64" s="33">
        <f t="shared" si="115"/>
        <v>306981.8</v>
      </c>
      <c r="CG64" s="34">
        <f t="shared" si="30"/>
        <v>0</v>
      </c>
      <c r="CH64" s="415">
        <f t="shared" si="31"/>
        <v>7903490</v>
      </c>
      <c r="CI64" s="88">
        <f t="shared" si="32"/>
        <v>20913.103200000001</v>
      </c>
      <c r="CJ64" s="90">
        <f t="shared" si="33"/>
        <v>16062.291300000001</v>
      </c>
      <c r="CK64" s="90">
        <f t="shared" si="34"/>
        <v>4850.8118999999997</v>
      </c>
      <c r="CL64" s="88">
        <f t="shared" si="35"/>
        <v>883</v>
      </c>
      <c r="CM64" s="88">
        <f t="shared" si="36"/>
        <v>177</v>
      </c>
      <c r="CN64" s="88">
        <f t="shared" si="37"/>
        <v>811</v>
      </c>
      <c r="CO64" s="88">
        <f t="shared" si="38"/>
        <v>1905</v>
      </c>
      <c r="CP64" s="88">
        <f t="shared" si="39"/>
        <v>52</v>
      </c>
      <c r="CQ64" s="88">
        <f t="shared" si="40"/>
        <v>1729</v>
      </c>
      <c r="CR64" s="88">
        <f t="shared" si="41"/>
        <v>36</v>
      </c>
      <c r="CS64" s="88">
        <f t="shared" si="42"/>
        <v>88</v>
      </c>
      <c r="CT64" s="88">
        <f t="shared" si="43"/>
        <v>775.05560000000003</v>
      </c>
      <c r="CU64" s="88">
        <f t="shared" si="44"/>
        <v>580</v>
      </c>
      <c r="CV64" s="88">
        <f t="shared" si="45"/>
        <v>54</v>
      </c>
      <c r="CW64" s="88">
        <f t="shared" si="46"/>
        <v>77</v>
      </c>
      <c r="CX64" s="88">
        <f t="shared" si="47"/>
        <v>8</v>
      </c>
      <c r="CY64" s="88">
        <f t="shared" si="48"/>
        <v>105</v>
      </c>
      <c r="CZ64" s="88">
        <f t="shared" si="49"/>
        <v>5251.8968000000004</v>
      </c>
      <c r="DA64" s="90">
        <f t="shared" si="50"/>
        <v>4033.7150999999999</v>
      </c>
      <c r="DB64" s="90">
        <f t="shared" si="51"/>
        <v>1218.1817000000001</v>
      </c>
      <c r="DC64" s="88">
        <f t="shared" si="52"/>
        <v>0</v>
      </c>
      <c r="DD64" s="88">
        <f t="shared" si="53"/>
        <v>31363.0556</v>
      </c>
      <c r="AUV64" s="699">
        <f t="shared" si="65"/>
        <v>20913.099999999999</v>
      </c>
      <c r="AUW64" s="699">
        <f t="shared" si="66"/>
        <v>16062.29</v>
      </c>
      <c r="AUX64" s="699">
        <f t="shared" si="67"/>
        <v>4850.8100000000004</v>
      </c>
      <c r="AUY64" s="699">
        <f t="shared" si="68"/>
        <v>883</v>
      </c>
      <c r="AUZ64" s="699">
        <f t="shared" si="204"/>
        <v>15423.24</v>
      </c>
      <c r="AVA64" s="699">
        <f t="shared" si="204"/>
        <v>31.84</v>
      </c>
      <c r="AVB64" s="699">
        <f t="shared" si="70"/>
        <v>1905</v>
      </c>
      <c r="AVC64" s="699">
        <f t="shared" si="71"/>
        <v>52</v>
      </c>
      <c r="AVD64" s="699">
        <f t="shared" si="72"/>
        <v>1729</v>
      </c>
      <c r="AVE64" s="699">
        <f t="shared" si="73"/>
        <v>36</v>
      </c>
      <c r="AVF64" s="699">
        <f t="shared" si="74"/>
        <v>88</v>
      </c>
      <c r="AVG64" s="699">
        <f t="shared" si="75"/>
        <v>775.06</v>
      </c>
      <c r="AVH64" s="699">
        <f t="shared" si="76"/>
        <v>580</v>
      </c>
      <c r="AVI64" s="699">
        <f t="shared" si="77"/>
        <v>54</v>
      </c>
      <c r="AVJ64" s="699">
        <f t="shared" si="78"/>
        <v>77</v>
      </c>
      <c r="AVK64" s="699">
        <f t="shared" si="79"/>
        <v>8</v>
      </c>
      <c r="AVL64" s="699">
        <f t="shared" si="80"/>
        <v>105</v>
      </c>
      <c r="AVM64" s="699">
        <f t="shared" si="81"/>
        <v>5251.9</v>
      </c>
      <c r="AVN64" s="699">
        <f t="shared" si="82"/>
        <v>4033.72</v>
      </c>
      <c r="AVO64" s="699">
        <f t="shared" si="83"/>
        <v>1218.18</v>
      </c>
      <c r="AVP64" s="699">
        <f t="shared" si="84"/>
        <v>0</v>
      </c>
      <c r="AVQ64" s="699">
        <f t="shared" si="85"/>
        <v>31363.06</v>
      </c>
    </row>
    <row r="65" spans="1:108 1244:1265" ht="30" hidden="1" customHeight="1" x14ac:dyDescent="0.25">
      <c r="A65" s="643">
        <v>1</v>
      </c>
      <c r="B65" s="643">
        <v>9</v>
      </c>
      <c r="C65" s="664" t="s">
        <v>247</v>
      </c>
      <c r="D65" s="2"/>
      <c r="E65" s="101" t="s">
        <v>345</v>
      </c>
      <c r="F65" s="643" t="s">
        <v>38</v>
      </c>
      <c r="G65" s="643">
        <v>2</v>
      </c>
      <c r="H65" s="658" t="s">
        <v>8</v>
      </c>
      <c r="I65" s="643">
        <v>3</v>
      </c>
      <c r="J65" s="101" t="s">
        <v>378</v>
      </c>
      <c r="K65" s="643">
        <v>1</v>
      </c>
      <c r="L65" s="683" t="s">
        <v>350</v>
      </c>
      <c r="M65" s="11" t="s">
        <v>289</v>
      </c>
      <c r="N65" s="101" t="s">
        <v>387</v>
      </c>
      <c r="O65" s="643">
        <v>1</v>
      </c>
      <c r="P65" s="632"/>
      <c r="Q65" s="632"/>
      <c r="R65" s="632"/>
      <c r="S65" s="675">
        <f>SUMIF('Территориальный кк'!$A:$A,'2020'!$B65,'Территориальный кк'!D:D)</f>
        <v>3.258</v>
      </c>
      <c r="T65" s="676">
        <f>SUMIF('Территориальный кк'!$A:$A,'2020'!$B65,'Территориальный кк'!E:E)</f>
        <v>2.8919999999999999</v>
      </c>
      <c r="U65" s="33">
        <f>SUMIFS(Нормативы!G:G,Нормативы!$B:$B,$G65,Нормативы!$D:$D,'2020'!$I65,Нормативы!$F:$F,'2020'!$K65)*O65</f>
        <v>5974</v>
      </c>
      <c r="V65" s="33">
        <f t="shared" si="98"/>
        <v>4588.3</v>
      </c>
      <c r="W65" s="33">
        <f t="shared" si="99"/>
        <v>1385.7</v>
      </c>
      <c r="X65" s="33">
        <f>SUMIFS(Нормативы!J:J,Нормативы!$B:$B,$G65,Нормативы!$D:$D,'2020'!$I65,Нормативы!$F:$F,'2020'!$K65)</f>
        <v>22</v>
      </c>
      <c r="Y65" s="33">
        <f>SUMIFS(Нормативы!K:K,Нормативы!$B:$B,$G65,Нормативы!$D:$D,'2020'!$I65,Нормативы!$F:$F,'2020'!$K65)</f>
        <v>4</v>
      </c>
      <c r="Z65" s="33">
        <f>SUMIFS(Нормативы!L:L,Нормативы!$B:$B,$G65,Нормативы!$D:$D,'2020'!$I65,Нормативы!$F:$F,'2020'!$K65)</f>
        <v>232</v>
      </c>
      <c r="AA65" s="33">
        <f t="shared" si="100"/>
        <v>435</v>
      </c>
      <c r="AB65" s="33">
        <f>SUMIFS(Нормативы!N:N,Нормативы!$B:$B,$G65,Нормативы!$D:$D,'2020'!$I65,Нормативы!$F:$F,'2020'!$K65)*O65</f>
        <v>52</v>
      </c>
      <c r="AC65" s="33">
        <f>SUMIFS(Нормативы!O:O,Нормативы!$B:$B,$G65,Нормативы!$D:$D,'2020'!$I65,Нормативы!$F:$F,'2020'!$K65)</f>
        <v>267</v>
      </c>
      <c r="AD65" s="33">
        <f>SUMIFS(Нормативы!P:P,Нормативы!$B:$B,$G65,Нормативы!$D:$D,'2020'!$I65,Нормативы!$F:$F,'2020'!$K65)*O65</f>
        <v>34</v>
      </c>
      <c r="AE65" s="33">
        <f>SUMIFS(Нормативы!Q:Q,Нормативы!$B:$B,$G65,Нормативы!$D:$D,'2020'!$I65,Нормативы!$F:$F,'2020'!$K65)</f>
        <v>82</v>
      </c>
      <c r="AF65" s="33">
        <f>SUMIFS(Нормативы!R:R,Нормативы!$B:$B,$G65,Нормативы!$D:$D,'2020'!$I65,Нормативы!$F:$F,'2020'!$K65)</f>
        <v>246</v>
      </c>
      <c r="AG65" s="33">
        <f>SUMIFS(Нормативы!S:S,Нормативы!$B:$B,$G65,Нормативы!$D:$D,'2020'!$I65,Нормативы!$F:$F,'2020'!$K65)</f>
        <v>508</v>
      </c>
      <c r="AH65" s="33">
        <f>SUMIFS(Нормативы!T:T,Нормативы!$B:$B,$G65,Нормативы!$D:$D,'2020'!$I65,Нормативы!$F:$F,'2020'!$K65)</f>
        <v>54</v>
      </c>
      <c r="AI65" s="33">
        <f>SUMIFS(Нормативы!U:U,Нормативы!$B:$B,$G65,Нормативы!$D:$D,'2020'!$I65,Нормативы!$F:$F,'2020'!$K65)</f>
        <v>77</v>
      </c>
      <c r="AJ65" s="33">
        <f>SUMIFS(Нормативы!V:V,Нормативы!$B:$B,$G65,Нормативы!$D:$D,'2020'!$I65,Нормативы!$F:$F,'2020'!$K65)</f>
        <v>8</v>
      </c>
      <c r="AK65" s="33">
        <f>SUMIFS(Нормативы!W:W,Нормативы!$B:$B,$G65,Нормативы!$D:$D,'2020'!$I65,Нормативы!$F:$F,'2020'!$K65)</f>
        <v>12</v>
      </c>
      <c r="AL65" s="33">
        <f>SUMIFS(Нормативы!X:X,Нормативы!$B:$B,$G65,Нормативы!$D:$D,'2020'!$I65,Нормативы!$F:$F,'2020'!$K65)*O65</f>
        <v>1344</v>
      </c>
      <c r="AM65" s="33">
        <f t="shared" si="101"/>
        <v>1032.3</v>
      </c>
      <c r="AN65" s="33">
        <f t="shared" si="102"/>
        <v>311.7</v>
      </c>
      <c r="AO65" s="33">
        <f>SUMIFS(Нормативы!AA:AA,Нормативы!$B:$B,$G65,Нормативы!$D:$D,'2020'!$I65,Нормативы!$F:$F,'2020'!$K65)</f>
        <v>0</v>
      </c>
      <c r="AP65" s="141">
        <f t="shared" si="103"/>
        <v>8912</v>
      </c>
      <c r="AQ65" s="413">
        <f t="shared" si="104"/>
        <v>0</v>
      </c>
      <c r="AR65" s="33">
        <f t="shared" si="105"/>
        <v>0</v>
      </c>
      <c r="AS65" s="33">
        <f t="shared" si="106"/>
        <v>0</v>
      </c>
      <c r="AT65" s="34">
        <f t="shared" si="0"/>
        <v>0</v>
      </c>
      <c r="AU65" s="34">
        <f t="shared" si="1"/>
        <v>0</v>
      </c>
      <c r="AV65" s="34">
        <f t="shared" si="2"/>
        <v>0</v>
      </c>
      <c r="AW65" s="34">
        <f t="shared" si="3"/>
        <v>0</v>
      </c>
      <c r="AX65" s="34">
        <f t="shared" si="4"/>
        <v>0</v>
      </c>
      <c r="AY65" s="34">
        <f t="shared" si="5"/>
        <v>0</v>
      </c>
      <c r="AZ65" s="34">
        <f t="shared" si="6"/>
        <v>0</v>
      </c>
      <c r="BA65" s="34">
        <f t="shared" si="7"/>
        <v>0</v>
      </c>
      <c r="BB65" s="34">
        <f t="shared" si="107"/>
        <v>0</v>
      </c>
      <c r="BC65" s="34">
        <f t="shared" si="8"/>
        <v>0</v>
      </c>
      <c r="BD65" s="34">
        <f t="shared" si="9"/>
        <v>0</v>
      </c>
      <c r="BE65" s="34">
        <f t="shared" si="10"/>
        <v>0</v>
      </c>
      <c r="BF65" s="34">
        <f t="shared" si="11"/>
        <v>0</v>
      </c>
      <c r="BG65" s="34">
        <f t="shared" si="12"/>
        <v>0</v>
      </c>
      <c r="BH65" s="34">
        <f t="shared" si="13"/>
        <v>0</v>
      </c>
      <c r="BI65" s="33">
        <f t="shared" si="108"/>
        <v>0</v>
      </c>
      <c r="BJ65" s="33">
        <f t="shared" si="109"/>
        <v>0</v>
      </c>
      <c r="BK65" s="34">
        <f t="shared" si="14"/>
        <v>0</v>
      </c>
      <c r="BL65" s="426">
        <f t="shared" si="15"/>
        <v>0</v>
      </c>
      <c r="BM65" s="616">
        <f t="shared" si="110"/>
        <v>0</v>
      </c>
      <c r="BN65" s="33">
        <f t="shared" si="16"/>
        <v>0</v>
      </c>
      <c r="BO65" s="33">
        <f t="shared" si="17"/>
        <v>0</v>
      </c>
      <c r="BP65" s="34">
        <f t="shared" si="111"/>
        <v>0</v>
      </c>
      <c r="BQ65" s="34">
        <f t="shared" si="112"/>
        <v>0</v>
      </c>
      <c r="BR65" s="34">
        <f t="shared" si="113"/>
        <v>0</v>
      </c>
      <c r="BS65" s="34">
        <f t="shared" si="18"/>
        <v>0</v>
      </c>
      <c r="BT65" s="34">
        <f t="shared" si="19"/>
        <v>0</v>
      </c>
      <c r="BU65" s="34">
        <f t="shared" si="20"/>
        <v>0</v>
      </c>
      <c r="BV65" s="34">
        <f t="shared" si="21"/>
        <v>0</v>
      </c>
      <c r="BW65" s="34">
        <f t="shared" si="22"/>
        <v>0</v>
      </c>
      <c r="BX65" s="34">
        <f t="shared" si="23"/>
        <v>0</v>
      </c>
      <c r="BY65" s="34">
        <f t="shared" si="24"/>
        <v>0</v>
      </c>
      <c r="BZ65" s="34">
        <f t="shared" si="25"/>
        <v>0</v>
      </c>
      <c r="CA65" s="34">
        <f t="shared" si="26"/>
        <v>0</v>
      </c>
      <c r="CB65" s="34">
        <f t="shared" si="27"/>
        <v>0</v>
      </c>
      <c r="CC65" s="34">
        <f t="shared" si="28"/>
        <v>0</v>
      </c>
      <c r="CD65" s="34">
        <f t="shared" si="29"/>
        <v>0</v>
      </c>
      <c r="CE65" s="33">
        <f t="shared" si="114"/>
        <v>0</v>
      </c>
      <c r="CF65" s="33">
        <f t="shared" si="115"/>
        <v>0</v>
      </c>
      <c r="CG65" s="34">
        <f t="shared" si="30"/>
        <v>0</v>
      </c>
      <c r="CH65" s="415">
        <f t="shared" si="31"/>
        <v>0</v>
      </c>
      <c r="CI65" s="88" t="e">
        <f t="shared" si="32"/>
        <v>#DIV/0!</v>
      </c>
      <c r="CJ65" s="90" t="e">
        <f t="shared" si="33"/>
        <v>#DIV/0!</v>
      </c>
      <c r="CK65" s="90" t="e">
        <f t="shared" si="34"/>
        <v>#DIV/0!</v>
      </c>
      <c r="CL65" s="88" t="e">
        <f t="shared" si="35"/>
        <v>#DIV/0!</v>
      </c>
      <c r="CM65" s="88" t="e">
        <f t="shared" si="36"/>
        <v>#DIV/0!</v>
      </c>
      <c r="CN65" s="88" t="e">
        <f t="shared" si="37"/>
        <v>#DIV/0!</v>
      </c>
      <c r="CO65" s="88" t="e">
        <f t="shared" si="38"/>
        <v>#DIV/0!</v>
      </c>
      <c r="CP65" s="88" t="e">
        <f t="shared" si="39"/>
        <v>#DIV/0!</v>
      </c>
      <c r="CQ65" s="88" t="e">
        <f t="shared" si="40"/>
        <v>#DIV/0!</v>
      </c>
      <c r="CR65" s="88" t="e">
        <f t="shared" si="41"/>
        <v>#DIV/0!</v>
      </c>
      <c r="CS65" s="88" t="e">
        <f t="shared" si="42"/>
        <v>#DIV/0!</v>
      </c>
      <c r="CT65" s="88" t="e">
        <f t="shared" si="43"/>
        <v>#DIV/0!</v>
      </c>
      <c r="CU65" s="88" t="e">
        <f t="shared" si="44"/>
        <v>#DIV/0!</v>
      </c>
      <c r="CV65" s="88" t="e">
        <f t="shared" si="45"/>
        <v>#DIV/0!</v>
      </c>
      <c r="CW65" s="88" t="e">
        <f t="shared" si="46"/>
        <v>#DIV/0!</v>
      </c>
      <c r="CX65" s="88" t="e">
        <f t="shared" si="47"/>
        <v>#DIV/0!</v>
      </c>
      <c r="CY65" s="88" t="e">
        <f t="shared" si="48"/>
        <v>#DIV/0!</v>
      </c>
      <c r="CZ65" s="88" t="e">
        <f t="shared" si="49"/>
        <v>#DIV/0!</v>
      </c>
      <c r="DA65" s="90" t="e">
        <f t="shared" si="50"/>
        <v>#DIV/0!</v>
      </c>
      <c r="DB65" s="90" t="e">
        <f t="shared" si="51"/>
        <v>#DIV/0!</v>
      </c>
      <c r="DC65" s="88" t="e">
        <f t="shared" si="52"/>
        <v>#DIV/0!</v>
      </c>
      <c r="DD65" s="88" t="e">
        <f t="shared" si="53"/>
        <v>#DIV/0!</v>
      </c>
      <c r="AUV65" s="699">
        <v>0</v>
      </c>
      <c r="AUW65" s="699">
        <f t="shared" si="66"/>
        <v>0</v>
      </c>
      <c r="AUX65" s="699">
        <f t="shared" si="67"/>
        <v>0</v>
      </c>
      <c r="AUY65" s="699">
        <f t="shared" si="204"/>
        <v>0</v>
      </c>
      <c r="AUZ65" s="699">
        <f t="shared" si="204"/>
        <v>0</v>
      </c>
      <c r="AVA65" s="699">
        <f t="shared" si="204"/>
        <v>0</v>
      </c>
      <c r="AVB65" s="699">
        <f t="shared" si="204"/>
        <v>0</v>
      </c>
      <c r="AVC65" s="697"/>
      <c r="AVD65" s="697"/>
      <c r="AVE65" s="697"/>
      <c r="AVF65" s="697"/>
      <c r="AVG65" s="697"/>
      <c r="AVH65" s="697"/>
      <c r="AVI65" s="697"/>
      <c r="AVJ65" s="697"/>
      <c r="AVK65" s="697"/>
      <c r="AVL65" s="697"/>
      <c r="AVM65" s="697"/>
      <c r="AVN65" s="697"/>
      <c r="AVO65" s="697"/>
      <c r="AVP65" s="697"/>
      <c r="AVQ65" s="697"/>
    </row>
    <row r="66" spans="1:108 1244:1265" ht="30" hidden="1" customHeight="1" x14ac:dyDescent="0.25">
      <c r="A66" s="643">
        <v>1</v>
      </c>
      <c r="B66" s="643">
        <v>9</v>
      </c>
      <c r="C66" s="664" t="s">
        <v>247</v>
      </c>
      <c r="D66" s="2"/>
      <c r="E66" s="101" t="s">
        <v>345</v>
      </c>
      <c r="F66" s="643" t="s">
        <v>38</v>
      </c>
      <c r="G66" s="643">
        <v>2</v>
      </c>
      <c r="H66" s="658" t="s">
        <v>10</v>
      </c>
      <c r="I66" s="643">
        <v>0</v>
      </c>
      <c r="J66" s="101" t="s">
        <v>379</v>
      </c>
      <c r="K66" s="643">
        <v>1</v>
      </c>
      <c r="L66" s="683" t="s">
        <v>350</v>
      </c>
      <c r="M66" s="11" t="s">
        <v>290</v>
      </c>
      <c r="N66" s="101" t="s">
        <v>387</v>
      </c>
      <c r="O66" s="643">
        <v>1</v>
      </c>
      <c r="P66" s="632">
        <v>3</v>
      </c>
      <c r="Q66" s="632">
        <v>3</v>
      </c>
      <c r="R66" s="632">
        <v>3</v>
      </c>
      <c r="S66" s="675">
        <f>SUMIF('Территориальный кк'!$A:$A,'2020'!$B66,'Территориальный кк'!D:D)</f>
        <v>3.258</v>
      </c>
      <c r="T66" s="676">
        <f>SUMIF('Территориальный кк'!$A:$A,'2020'!$B66,'Территориальный кк'!E:E)</f>
        <v>2.8919999999999999</v>
      </c>
      <c r="U66" s="33">
        <f>SUMIFS(Нормативы!G:G,Нормативы!$B:$B,$G66,Нормативы!$D:$D,'2020'!$I66,Нормативы!$F:$F,'2020'!$K66)*O66</f>
        <v>59740</v>
      </c>
      <c r="V66" s="33">
        <f t="shared" si="98"/>
        <v>45883.3</v>
      </c>
      <c r="W66" s="33">
        <f t="shared" si="99"/>
        <v>13856.7</v>
      </c>
      <c r="X66" s="33">
        <f>SUMIFS(Нормативы!J:J,Нормативы!$B:$B,$G66,Нормативы!$D:$D,'2020'!$I66,Нормативы!$F:$F,'2020'!$K66)</f>
        <v>220</v>
      </c>
      <c r="Y66" s="33">
        <f>SUMIFS(Нормативы!K:K,Нормативы!$B:$B,$G66,Нормативы!$D:$D,'2020'!$I66,Нормативы!$F:$F,'2020'!$K66)</f>
        <v>44</v>
      </c>
      <c r="Z66" s="33">
        <f>SUMIFS(Нормативы!L:L,Нормативы!$B:$B,$G66,Нормативы!$D:$D,'2020'!$I66,Нормативы!$F:$F,'2020'!$K66)</f>
        <v>2320</v>
      </c>
      <c r="AA66" s="33">
        <f t="shared" si="100"/>
        <v>4350</v>
      </c>
      <c r="AB66" s="33">
        <f>SUMIFS(Нормативы!N:N,Нормативы!$B:$B,$G66,Нормативы!$D:$D,'2020'!$I66,Нормативы!$F:$F,'2020'!$K66)*O66</f>
        <v>520</v>
      </c>
      <c r="AC66" s="33">
        <f>SUMIFS(Нормативы!O:O,Нормативы!$B:$B,$G66,Нормативы!$D:$D,'2020'!$I66,Нормативы!$F:$F,'2020'!$K66)</f>
        <v>2670</v>
      </c>
      <c r="AD66" s="33">
        <f>SUMIFS(Нормативы!P:P,Нормативы!$B:$B,$G66,Нормативы!$D:$D,'2020'!$I66,Нормативы!$F:$F,'2020'!$K66)*O66</f>
        <v>340</v>
      </c>
      <c r="AE66" s="33">
        <f>SUMIFS(Нормативы!Q:Q,Нормативы!$B:$B,$G66,Нормативы!$D:$D,'2020'!$I66,Нормативы!$F:$F,'2020'!$K66)</f>
        <v>820</v>
      </c>
      <c r="AF66" s="33">
        <f>SUMIFS(Нормативы!R:R,Нормативы!$B:$B,$G66,Нормативы!$D:$D,'2020'!$I66,Нормативы!$F:$F,'2020'!$K66)</f>
        <v>2460</v>
      </c>
      <c r="AG66" s="33">
        <f>SUMIFS(Нормативы!S:S,Нормативы!$B:$B,$G66,Нормативы!$D:$D,'2020'!$I66,Нормативы!$F:$F,'2020'!$K66)</f>
        <v>5080</v>
      </c>
      <c r="AH66" s="33">
        <f>SUMIFS(Нормативы!T:T,Нормативы!$B:$B,$G66,Нормативы!$D:$D,'2020'!$I66,Нормативы!$F:$F,'2020'!$K66)</f>
        <v>540</v>
      </c>
      <c r="AI66" s="33">
        <f>SUMIFS(Нормативы!U:U,Нормативы!$B:$B,$G66,Нормативы!$D:$D,'2020'!$I66,Нормативы!$F:$F,'2020'!$K66)</f>
        <v>770</v>
      </c>
      <c r="AJ66" s="33">
        <f>SUMIFS(Нормативы!V:V,Нормативы!$B:$B,$G66,Нормативы!$D:$D,'2020'!$I66,Нормативы!$F:$F,'2020'!$K66)</f>
        <v>80</v>
      </c>
      <c r="AK66" s="33">
        <f>SUMIFS(Нормативы!W:W,Нормативы!$B:$B,$G66,Нормативы!$D:$D,'2020'!$I66,Нормативы!$F:$F,'2020'!$K66)</f>
        <v>120</v>
      </c>
      <c r="AL66" s="33">
        <f>SUMIFS(Нормативы!X:X,Нормативы!$B:$B,$G66,Нормативы!$D:$D,'2020'!$I66,Нормативы!$F:$F,'2020'!$K66)*O66</f>
        <v>13440</v>
      </c>
      <c r="AM66" s="33">
        <f t="shared" si="101"/>
        <v>10322.6</v>
      </c>
      <c r="AN66" s="33">
        <f t="shared" si="102"/>
        <v>3117.4</v>
      </c>
      <c r="AO66" s="33">
        <f>SUMIFS(Нормативы!AA:AA,Нормативы!$B:$B,$G66,Нормативы!$D:$D,'2020'!$I66,Нормативы!$F:$F,'2020'!$K66)</f>
        <v>3520</v>
      </c>
      <c r="AP66" s="141">
        <f t="shared" si="103"/>
        <v>92640</v>
      </c>
      <c r="AQ66" s="413">
        <f t="shared" si="104"/>
        <v>179220</v>
      </c>
      <c r="AR66" s="33">
        <f t="shared" si="105"/>
        <v>137649.79999999999</v>
      </c>
      <c r="AS66" s="33">
        <f t="shared" si="106"/>
        <v>41570.199999999997</v>
      </c>
      <c r="AT66" s="34">
        <f t="shared" si="0"/>
        <v>660</v>
      </c>
      <c r="AU66" s="34">
        <f t="shared" si="1"/>
        <v>132</v>
      </c>
      <c r="AV66" s="34">
        <f t="shared" si="2"/>
        <v>6960</v>
      </c>
      <c r="AW66" s="34">
        <f t="shared" si="3"/>
        <v>13050</v>
      </c>
      <c r="AX66" s="34">
        <f t="shared" si="4"/>
        <v>1560</v>
      </c>
      <c r="AY66" s="34">
        <f t="shared" si="5"/>
        <v>8010</v>
      </c>
      <c r="AZ66" s="34">
        <f t="shared" si="6"/>
        <v>1020</v>
      </c>
      <c r="BA66" s="34">
        <f t="shared" si="7"/>
        <v>2460</v>
      </c>
      <c r="BB66" s="34">
        <f t="shared" si="107"/>
        <v>7380</v>
      </c>
      <c r="BC66" s="34">
        <f t="shared" si="8"/>
        <v>15240</v>
      </c>
      <c r="BD66" s="34">
        <f t="shared" si="9"/>
        <v>1620</v>
      </c>
      <c r="BE66" s="34">
        <f t="shared" si="10"/>
        <v>2310</v>
      </c>
      <c r="BF66" s="34">
        <f t="shared" si="11"/>
        <v>240</v>
      </c>
      <c r="BG66" s="34">
        <f t="shared" si="12"/>
        <v>360</v>
      </c>
      <c r="BH66" s="34">
        <f t="shared" si="13"/>
        <v>40320</v>
      </c>
      <c r="BI66" s="33">
        <f t="shared" si="108"/>
        <v>30967.7</v>
      </c>
      <c r="BJ66" s="33">
        <f t="shared" si="109"/>
        <v>9352.2999999999993</v>
      </c>
      <c r="BK66" s="34">
        <f t="shared" si="14"/>
        <v>10560</v>
      </c>
      <c r="BL66" s="426">
        <f t="shared" si="15"/>
        <v>277920</v>
      </c>
      <c r="BM66" s="616">
        <f t="shared" si="110"/>
        <v>583899</v>
      </c>
      <c r="BN66" s="33">
        <f t="shared" si="16"/>
        <v>448463.1</v>
      </c>
      <c r="BO66" s="33">
        <f t="shared" si="17"/>
        <v>135435.9</v>
      </c>
      <c r="BP66" s="34">
        <f t="shared" si="111"/>
        <v>660</v>
      </c>
      <c r="BQ66" s="34">
        <f t="shared" si="112"/>
        <v>132</v>
      </c>
      <c r="BR66" s="34">
        <f t="shared" si="113"/>
        <v>6960</v>
      </c>
      <c r="BS66" s="34">
        <f t="shared" si="18"/>
        <v>13050</v>
      </c>
      <c r="BT66" s="34">
        <f t="shared" si="19"/>
        <v>1560</v>
      </c>
      <c r="BU66" s="34">
        <f t="shared" si="20"/>
        <v>8010</v>
      </c>
      <c r="BV66" s="34">
        <f t="shared" si="21"/>
        <v>1020</v>
      </c>
      <c r="BW66" s="34">
        <f t="shared" si="22"/>
        <v>2460</v>
      </c>
      <c r="BX66" s="34">
        <f t="shared" si="23"/>
        <v>21343</v>
      </c>
      <c r="BY66" s="34">
        <f t="shared" si="24"/>
        <v>15240</v>
      </c>
      <c r="BZ66" s="34">
        <f t="shared" si="25"/>
        <v>1620</v>
      </c>
      <c r="CA66" s="34">
        <f t="shared" si="26"/>
        <v>2310</v>
      </c>
      <c r="CB66" s="34">
        <f t="shared" si="27"/>
        <v>240</v>
      </c>
      <c r="CC66" s="34">
        <f t="shared" si="28"/>
        <v>360</v>
      </c>
      <c r="CD66" s="34">
        <f t="shared" si="29"/>
        <v>131363</v>
      </c>
      <c r="CE66" s="33">
        <f t="shared" si="114"/>
        <v>100893.2</v>
      </c>
      <c r="CF66" s="33">
        <f t="shared" si="115"/>
        <v>30469.8</v>
      </c>
      <c r="CG66" s="34">
        <f t="shared" si="30"/>
        <v>10560</v>
      </c>
      <c r="CH66" s="415">
        <f t="shared" si="31"/>
        <v>787605</v>
      </c>
      <c r="CI66" s="88">
        <f t="shared" si="32"/>
        <v>194633</v>
      </c>
      <c r="CJ66" s="90">
        <f t="shared" si="33"/>
        <v>149487.70000000001</v>
      </c>
      <c r="CK66" s="90">
        <f t="shared" si="34"/>
        <v>45145.3</v>
      </c>
      <c r="CL66" s="88">
        <f t="shared" si="35"/>
        <v>220</v>
      </c>
      <c r="CM66" s="88">
        <f t="shared" si="36"/>
        <v>44</v>
      </c>
      <c r="CN66" s="88">
        <f t="shared" si="37"/>
        <v>2320</v>
      </c>
      <c r="CO66" s="88">
        <f t="shared" si="38"/>
        <v>4350</v>
      </c>
      <c r="CP66" s="88">
        <f t="shared" si="39"/>
        <v>520</v>
      </c>
      <c r="CQ66" s="88">
        <f t="shared" si="40"/>
        <v>2670</v>
      </c>
      <c r="CR66" s="88">
        <f t="shared" si="41"/>
        <v>340</v>
      </c>
      <c r="CS66" s="88">
        <f t="shared" si="42"/>
        <v>820</v>
      </c>
      <c r="CT66" s="88">
        <f t="shared" si="43"/>
        <v>7114.3333000000002</v>
      </c>
      <c r="CU66" s="88">
        <f t="shared" si="44"/>
        <v>5080</v>
      </c>
      <c r="CV66" s="88">
        <f t="shared" si="45"/>
        <v>540</v>
      </c>
      <c r="CW66" s="88">
        <f t="shared" si="46"/>
        <v>770</v>
      </c>
      <c r="CX66" s="88">
        <f t="shared" si="47"/>
        <v>80</v>
      </c>
      <c r="CY66" s="88">
        <f t="shared" si="48"/>
        <v>120</v>
      </c>
      <c r="CZ66" s="88">
        <f t="shared" si="49"/>
        <v>43787.666700000002</v>
      </c>
      <c r="DA66" s="90">
        <f t="shared" si="50"/>
        <v>33631.066700000003</v>
      </c>
      <c r="DB66" s="90">
        <f t="shared" si="51"/>
        <v>10156.6</v>
      </c>
      <c r="DC66" s="88">
        <f t="shared" si="52"/>
        <v>3520</v>
      </c>
      <c r="DD66" s="88">
        <f t="shared" si="53"/>
        <v>262535</v>
      </c>
      <c r="AUV66" s="699">
        <f t="shared" si="65"/>
        <v>194633</v>
      </c>
      <c r="AUW66" s="699">
        <f t="shared" si="66"/>
        <v>149487.71</v>
      </c>
      <c r="AUX66" s="699">
        <f t="shared" si="67"/>
        <v>45145.29</v>
      </c>
      <c r="AUY66" s="699">
        <f t="shared" ref="AUY66:AUY71" si="218">BP66/P66</f>
        <v>220</v>
      </c>
      <c r="AUZ66" s="699">
        <f t="shared" si="204"/>
        <v>45.64</v>
      </c>
      <c r="AVA66" s="699">
        <f t="shared" si="204"/>
        <v>0.12</v>
      </c>
      <c r="AVB66" s="699">
        <f t="shared" ref="AVB66:AVB71" si="219">AVC66+AVD66+AVE66+AVF66</f>
        <v>4350</v>
      </c>
      <c r="AVC66" s="699">
        <f t="shared" ref="AVC66:AVC71" si="220">BT66/P66</f>
        <v>520</v>
      </c>
      <c r="AVD66" s="699">
        <f t="shared" ref="AVD66:AVD71" si="221">BU66/P66</f>
        <v>2670</v>
      </c>
      <c r="AVE66" s="699">
        <f t="shared" ref="AVE66:AVE71" si="222">BV66/P66</f>
        <v>340</v>
      </c>
      <c r="AVF66" s="699">
        <f t="shared" ref="AVF66:AVF71" si="223">BW66/P66</f>
        <v>820</v>
      </c>
      <c r="AVG66" s="699">
        <f t="shared" ref="AVG66:AVG71" si="224">BX66/P66</f>
        <v>7114.33</v>
      </c>
      <c r="AVH66" s="699">
        <f t="shared" ref="AVH66:AVH71" si="225">BY66/P66</f>
        <v>5080</v>
      </c>
      <c r="AVI66" s="699">
        <f t="shared" ref="AVI66:AVI71" si="226">BZ66/P66</f>
        <v>540</v>
      </c>
      <c r="AVJ66" s="699">
        <f t="shared" ref="AVJ66:AVJ71" si="227">CA66/P66</f>
        <v>770</v>
      </c>
      <c r="AVK66" s="699">
        <f t="shared" ref="AVK66:AVK71" si="228">CB66/P66</f>
        <v>80</v>
      </c>
      <c r="AVL66" s="699">
        <f t="shared" ref="AVL66:AVL71" si="229">CC66/P66</f>
        <v>120</v>
      </c>
      <c r="AVM66" s="699">
        <f t="shared" ref="AVM66:AVM71" si="230">CD66/P66</f>
        <v>43787.67</v>
      </c>
      <c r="AVN66" s="699">
        <f t="shared" ref="AVN66:AVN71" si="231">AVM66/1.302</f>
        <v>33631.08</v>
      </c>
      <c r="AVO66" s="699">
        <f t="shared" ref="AVO66:AVO71" si="232">AVM66-AVN66</f>
        <v>10156.59</v>
      </c>
      <c r="AVP66" s="699">
        <f t="shared" ref="AVP66:AVP71" si="233">CG66/P66</f>
        <v>3520</v>
      </c>
      <c r="AVQ66" s="699">
        <f t="shared" ref="AVQ66:AVQ71" si="234">CH66/P66</f>
        <v>262535</v>
      </c>
    </row>
    <row r="67" spans="1:108 1244:1265" ht="30" hidden="1" customHeight="1" x14ac:dyDescent="0.25">
      <c r="A67" s="643">
        <v>1</v>
      </c>
      <c r="B67" s="643">
        <v>9</v>
      </c>
      <c r="C67" s="664" t="s">
        <v>247</v>
      </c>
      <c r="D67" s="2"/>
      <c r="E67" s="101" t="s">
        <v>345</v>
      </c>
      <c r="F67" s="643" t="s">
        <v>38</v>
      </c>
      <c r="G67" s="643">
        <v>2</v>
      </c>
      <c r="H67" s="658" t="s">
        <v>8</v>
      </c>
      <c r="I67" s="643">
        <v>3</v>
      </c>
      <c r="J67" s="101" t="s">
        <v>379</v>
      </c>
      <c r="K67" s="643">
        <v>1</v>
      </c>
      <c r="L67" s="683" t="s">
        <v>350</v>
      </c>
      <c r="M67" s="11" t="s">
        <v>291</v>
      </c>
      <c r="N67" s="101" t="s">
        <v>387</v>
      </c>
      <c r="O67" s="643">
        <v>1</v>
      </c>
      <c r="P67" s="632">
        <v>3</v>
      </c>
      <c r="Q67" s="632">
        <v>3</v>
      </c>
      <c r="R67" s="632">
        <v>3</v>
      </c>
      <c r="S67" s="675">
        <f>SUMIF('Территориальный кк'!$A:$A,'2020'!$B67,'Территориальный кк'!D:D)</f>
        <v>3.258</v>
      </c>
      <c r="T67" s="676">
        <f>SUMIF('Территориальный кк'!$A:$A,'2020'!$B67,'Территориальный кк'!E:E)</f>
        <v>2.8919999999999999</v>
      </c>
      <c r="U67" s="33">
        <f>SUMIFS(Нормативы!G:G,Нормативы!$B:$B,$G67,Нормативы!$D:$D,'2020'!$I67,Нормативы!$F:$F,'2020'!$K67)*O67</f>
        <v>5974</v>
      </c>
      <c r="V67" s="33">
        <f t="shared" si="98"/>
        <v>4588.3</v>
      </c>
      <c r="W67" s="33">
        <f t="shared" si="99"/>
        <v>1385.7</v>
      </c>
      <c r="X67" s="33">
        <f>SUMIFS(Нормативы!J:J,Нормативы!$B:$B,$G67,Нормативы!$D:$D,'2020'!$I67,Нормативы!$F:$F,'2020'!$K67)</f>
        <v>22</v>
      </c>
      <c r="Y67" s="33">
        <f>SUMIFS(Нормативы!K:K,Нормативы!$B:$B,$G67,Нормативы!$D:$D,'2020'!$I67,Нормативы!$F:$F,'2020'!$K67)</f>
        <v>4</v>
      </c>
      <c r="Z67" s="33">
        <f>SUMIFS(Нормативы!L:L,Нормативы!$B:$B,$G67,Нормативы!$D:$D,'2020'!$I67,Нормативы!$F:$F,'2020'!$K67)</f>
        <v>232</v>
      </c>
      <c r="AA67" s="33">
        <f t="shared" si="100"/>
        <v>435</v>
      </c>
      <c r="AB67" s="33">
        <f>SUMIFS(Нормативы!N:N,Нормативы!$B:$B,$G67,Нормативы!$D:$D,'2020'!$I67,Нормативы!$F:$F,'2020'!$K67)*O67</f>
        <v>52</v>
      </c>
      <c r="AC67" s="33">
        <f>SUMIFS(Нормативы!O:O,Нормативы!$B:$B,$G67,Нормативы!$D:$D,'2020'!$I67,Нормативы!$F:$F,'2020'!$K67)</f>
        <v>267</v>
      </c>
      <c r="AD67" s="33">
        <f>SUMIFS(Нормативы!P:P,Нормативы!$B:$B,$G67,Нормативы!$D:$D,'2020'!$I67,Нормативы!$F:$F,'2020'!$K67)*O67</f>
        <v>34</v>
      </c>
      <c r="AE67" s="33">
        <f>SUMIFS(Нормативы!Q:Q,Нормативы!$B:$B,$G67,Нормативы!$D:$D,'2020'!$I67,Нормативы!$F:$F,'2020'!$K67)</f>
        <v>82</v>
      </c>
      <c r="AF67" s="33">
        <f>SUMIFS(Нормативы!R:R,Нормативы!$B:$B,$G67,Нормативы!$D:$D,'2020'!$I67,Нормативы!$F:$F,'2020'!$K67)</f>
        <v>246</v>
      </c>
      <c r="AG67" s="33">
        <f>SUMIFS(Нормативы!S:S,Нормативы!$B:$B,$G67,Нормативы!$D:$D,'2020'!$I67,Нормативы!$F:$F,'2020'!$K67)</f>
        <v>508</v>
      </c>
      <c r="AH67" s="33">
        <f>SUMIFS(Нормативы!T:T,Нормативы!$B:$B,$G67,Нормативы!$D:$D,'2020'!$I67,Нормативы!$F:$F,'2020'!$K67)</f>
        <v>54</v>
      </c>
      <c r="AI67" s="33">
        <f>SUMIFS(Нормативы!U:U,Нормативы!$B:$B,$G67,Нормативы!$D:$D,'2020'!$I67,Нормативы!$F:$F,'2020'!$K67)</f>
        <v>77</v>
      </c>
      <c r="AJ67" s="33">
        <f>SUMIFS(Нормативы!V:V,Нормативы!$B:$B,$G67,Нормативы!$D:$D,'2020'!$I67,Нормативы!$F:$F,'2020'!$K67)</f>
        <v>8</v>
      </c>
      <c r="AK67" s="33">
        <f>SUMIFS(Нормативы!W:W,Нормативы!$B:$B,$G67,Нормативы!$D:$D,'2020'!$I67,Нормативы!$F:$F,'2020'!$K67)</f>
        <v>12</v>
      </c>
      <c r="AL67" s="33">
        <f>SUMIFS(Нормативы!X:X,Нормативы!$B:$B,$G67,Нормативы!$D:$D,'2020'!$I67,Нормативы!$F:$F,'2020'!$K67)*O67</f>
        <v>1344</v>
      </c>
      <c r="AM67" s="33">
        <f t="shared" si="101"/>
        <v>1032.3</v>
      </c>
      <c r="AN67" s="33">
        <f t="shared" si="102"/>
        <v>311.7</v>
      </c>
      <c r="AO67" s="33">
        <f>SUMIFS(Нормативы!AA:AA,Нормативы!$B:$B,$G67,Нормативы!$D:$D,'2020'!$I67,Нормативы!$F:$F,'2020'!$K67)</f>
        <v>0</v>
      </c>
      <c r="AP67" s="141">
        <f t="shared" si="103"/>
        <v>8912</v>
      </c>
      <c r="AQ67" s="413">
        <f t="shared" si="104"/>
        <v>17922</v>
      </c>
      <c r="AR67" s="33">
        <f t="shared" si="105"/>
        <v>13765</v>
      </c>
      <c r="AS67" s="33">
        <f t="shared" si="106"/>
        <v>4157</v>
      </c>
      <c r="AT67" s="34">
        <f t="shared" si="0"/>
        <v>66</v>
      </c>
      <c r="AU67" s="34">
        <f t="shared" si="1"/>
        <v>12</v>
      </c>
      <c r="AV67" s="34">
        <f t="shared" si="2"/>
        <v>696</v>
      </c>
      <c r="AW67" s="34">
        <f t="shared" si="3"/>
        <v>1305</v>
      </c>
      <c r="AX67" s="34">
        <f t="shared" si="4"/>
        <v>156</v>
      </c>
      <c r="AY67" s="34">
        <f t="shared" si="5"/>
        <v>801</v>
      </c>
      <c r="AZ67" s="34">
        <f t="shared" si="6"/>
        <v>102</v>
      </c>
      <c r="BA67" s="34">
        <f t="shared" si="7"/>
        <v>246</v>
      </c>
      <c r="BB67" s="34">
        <f t="shared" si="107"/>
        <v>738</v>
      </c>
      <c r="BC67" s="34">
        <f t="shared" si="8"/>
        <v>1524</v>
      </c>
      <c r="BD67" s="34">
        <f t="shared" si="9"/>
        <v>162</v>
      </c>
      <c r="BE67" s="34">
        <f t="shared" si="10"/>
        <v>231</v>
      </c>
      <c r="BF67" s="34">
        <f t="shared" si="11"/>
        <v>24</v>
      </c>
      <c r="BG67" s="34">
        <f t="shared" si="12"/>
        <v>36</v>
      </c>
      <c r="BH67" s="34">
        <f t="shared" si="13"/>
        <v>4032</v>
      </c>
      <c r="BI67" s="33">
        <f t="shared" si="108"/>
        <v>3096.8</v>
      </c>
      <c r="BJ67" s="33">
        <f t="shared" si="109"/>
        <v>935.2</v>
      </c>
      <c r="BK67" s="34">
        <f t="shared" si="14"/>
        <v>0</v>
      </c>
      <c r="BL67" s="426">
        <f t="shared" si="15"/>
        <v>26736</v>
      </c>
      <c r="BM67" s="616">
        <f t="shared" si="110"/>
        <v>58390</v>
      </c>
      <c r="BN67" s="33">
        <f t="shared" si="16"/>
        <v>44846.400000000001</v>
      </c>
      <c r="BO67" s="33">
        <f t="shared" si="17"/>
        <v>13543.6</v>
      </c>
      <c r="BP67" s="34">
        <f t="shared" si="111"/>
        <v>66</v>
      </c>
      <c r="BQ67" s="34">
        <f t="shared" si="112"/>
        <v>12</v>
      </c>
      <c r="BR67" s="34">
        <f t="shared" si="113"/>
        <v>696</v>
      </c>
      <c r="BS67" s="34">
        <f t="shared" si="18"/>
        <v>1305</v>
      </c>
      <c r="BT67" s="34">
        <f t="shared" si="19"/>
        <v>156</v>
      </c>
      <c r="BU67" s="34">
        <f t="shared" si="20"/>
        <v>801</v>
      </c>
      <c r="BV67" s="34">
        <f t="shared" si="21"/>
        <v>102</v>
      </c>
      <c r="BW67" s="34">
        <f t="shared" si="22"/>
        <v>246</v>
      </c>
      <c r="BX67" s="34">
        <f t="shared" si="23"/>
        <v>2134</v>
      </c>
      <c r="BY67" s="34">
        <f t="shared" si="24"/>
        <v>1524</v>
      </c>
      <c r="BZ67" s="34">
        <f t="shared" si="25"/>
        <v>162</v>
      </c>
      <c r="CA67" s="34">
        <f t="shared" si="26"/>
        <v>231</v>
      </c>
      <c r="CB67" s="34">
        <f t="shared" si="27"/>
        <v>24</v>
      </c>
      <c r="CC67" s="34">
        <f t="shared" si="28"/>
        <v>36</v>
      </c>
      <c r="CD67" s="34">
        <f t="shared" si="29"/>
        <v>13136</v>
      </c>
      <c r="CE67" s="33">
        <f t="shared" si="114"/>
        <v>10089.1</v>
      </c>
      <c r="CF67" s="33">
        <f t="shared" si="115"/>
        <v>3046.9</v>
      </c>
      <c r="CG67" s="34">
        <f t="shared" si="30"/>
        <v>0</v>
      </c>
      <c r="CH67" s="415">
        <f t="shared" si="31"/>
        <v>77704</v>
      </c>
      <c r="CI67" s="88">
        <f t="shared" si="32"/>
        <v>19463.333299999998</v>
      </c>
      <c r="CJ67" s="90">
        <f t="shared" si="33"/>
        <v>14948.8</v>
      </c>
      <c r="CK67" s="90">
        <f t="shared" si="34"/>
        <v>4514.5333000000001</v>
      </c>
      <c r="CL67" s="88">
        <f t="shared" si="35"/>
        <v>22</v>
      </c>
      <c r="CM67" s="88">
        <f t="shared" si="36"/>
        <v>4</v>
      </c>
      <c r="CN67" s="88">
        <f t="shared" si="37"/>
        <v>232</v>
      </c>
      <c r="CO67" s="88">
        <f t="shared" si="38"/>
        <v>435</v>
      </c>
      <c r="CP67" s="88">
        <f t="shared" si="39"/>
        <v>52</v>
      </c>
      <c r="CQ67" s="88">
        <f t="shared" si="40"/>
        <v>267</v>
      </c>
      <c r="CR67" s="88">
        <f t="shared" si="41"/>
        <v>34</v>
      </c>
      <c r="CS67" s="88">
        <f t="shared" si="42"/>
        <v>82</v>
      </c>
      <c r="CT67" s="88">
        <f t="shared" si="43"/>
        <v>711.33330000000001</v>
      </c>
      <c r="CU67" s="88">
        <f t="shared" si="44"/>
        <v>508</v>
      </c>
      <c r="CV67" s="88">
        <f t="shared" si="45"/>
        <v>54</v>
      </c>
      <c r="CW67" s="88">
        <f t="shared" si="46"/>
        <v>77</v>
      </c>
      <c r="CX67" s="88">
        <f t="shared" si="47"/>
        <v>8</v>
      </c>
      <c r="CY67" s="88">
        <f t="shared" si="48"/>
        <v>12</v>
      </c>
      <c r="CZ67" s="88">
        <f t="shared" si="49"/>
        <v>4378.6666999999998</v>
      </c>
      <c r="DA67" s="90">
        <f t="shared" si="50"/>
        <v>3363.0333000000001</v>
      </c>
      <c r="DB67" s="90">
        <f t="shared" si="51"/>
        <v>1015.6333</v>
      </c>
      <c r="DC67" s="88">
        <f t="shared" si="52"/>
        <v>0</v>
      </c>
      <c r="DD67" s="88">
        <f t="shared" si="53"/>
        <v>25901.333299999998</v>
      </c>
      <c r="AUV67" s="699">
        <f t="shared" si="65"/>
        <v>19463.330000000002</v>
      </c>
      <c r="AUW67" s="699">
        <f t="shared" si="66"/>
        <v>14948.79</v>
      </c>
      <c r="AUX67" s="699">
        <f t="shared" si="67"/>
        <v>4514.54</v>
      </c>
      <c r="AUY67" s="699">
        <f t="shared" si="218"/>
        <v>22</v>
      </c>
      <c r="AUZ67" s="699">
        <f t="shared" si="204"/>
        <v>4.1500000000000004</v>
      </c>
      <c r="AVA67" s="699">
        <f t="shared" si="204"/>
        <v>0.12</v>
      </c>
      <c r="AVB67" s="699">
        <f t="shared" si="219"/>
        <v>435</v>
      </c>
      <c r="AVC67" s="699">
        <f t="shared" si="220"/>
        <v>52</v>
      </c>
      <c r="AVD67" s="699">
        <f t="shared" si="221"/>
        <v>267</v>
      </c>
      <c r="AVE67" s="699">
        <f t="shared" si="222"/>
        <v>34</v>
      </c>
      <c r="AVF67" s="699">
        <f t="shared" si="223"/>
        <v>82</v>
      </c>
      <c r="AVG67" s="699">
        <f t="shared" si="224"/>
        <v>711.33</v>
      </c>
      <c r="AVH67" s="699">
        <f t="shared" si="225"/>
        <v>508</v>
      </c>
      <c r="AVI67" s="699">
        <f t="shared" si="226"/>
        <v>54</v>
      </c>
      <c r="AVJ67" s="699">
        <f t="shared" si="227"/>
        <v>77</v>
      </c>
      <c r="AVK67" s="699">
        <f t="shared" si="228"/>
        <v>8</v>
      </c>
      <c r="AVL67" s="699">
        <f t="shared" si="229"/>
        <v>12</v>
      </c>
      <c r="AVM67" s="699">
        <f t="shared" si="230"/>
        <v>4378.67</v>
      </c>
      <c r="AVN67" s="699">
        <f t="shared" si="231"/>
        <v>3363.03</v>
      </c>
      <c r="AVO67" s="699">
        <f t="shared" si="232"/>
        <v>1015.64</v>
      </c>
      <c r="AVP67" s="699">
        <f t="shared" si="233"/>
        <v>0</v>
      </c>
      <c r="AVQ67" s="699">
        <f t="shared" si="234"/>
        <v>25901.33</v>
      </c>
    </row>
    <row r="68" spans="1:108 1244:1265" ht="30" hidden="1" customHeight="1" x14ac:dyDescent="0.25">
      <c r="A68" s="643">
        <v>1</v>
      </c>
      <c r="B68" s="643">
        <v>9</v>
      </c>
      <c r="C68" s="664" t="s">
        <v>247</v>
      </c>
      <c r="D68" s="2"/>
      <c r="E68" s="101" t="s">
        <v>345</v>
      </c>
      <c r="F68" s="643" t="s">
        <v>38</v>
      </c>
      <c r="G68" s="643">
        <v>2</v>
      </c>
      <c r="H68" s="658" t="s">
        <v>10</v>
      </c>
      <c r="I68" s="643">
        <v>0</v>
      </c>
      <c r="J68" s="101" t="s">
        <v>380</v>
      </c>
      <c r="K68" s="643">
        <v>1</v>
      </c>
      <c r="L68" s="683" t="s">
        <v>350</v>
      </c>
      <c r="M68" s="11" t="s">
        <v>292</v>
      </c>
      <c r="N68" s="101" t="s">
        <v>387</v>
      </c>
      <c r="O68" s="643">
        <v>1</v>
      </c>
      <c r="P68" s="632">
        <v>7</v>
      </c>
      <c r="Q68" s="632">
        <v>7</v>
      </c>
      <c r="R68" s="632">
        <v>7</v>
      </c>
      <c r="S68" s="675">
        <f>SUMIF('Территориальный кк'!$A:$A,'2020'!$B68,'Территориальный кк'!D:D)</f>
        <v>3.258</v>
      </c>
      <c r="T68" s="676">
        <f>SUMIF('Территориальный кк'!$A:$A,'2020'!$B68,'Территориальный кк'!E:E)</f>
        <v>2.8919999999999999</v>
      </c>
      <c r="U68" s="33">
        <f>SUMIFS(Нормативы!G:G,Нормативы!$B:$B,$G68,Нормативы!$D:$D,'2020'!$I68,Нормативы!$F:$F,'2020'!$K68)*O68</f>
        <v>59740</v>
      </c>
      <c r="V68" s="33">
        <f t="shared" si="98"/>
        <v>45883.3</v>
      </c>
      <c r="W68" s="33">
        <f t="shared" si="99"/>
        <v>13856.7</v>
      </c>
      <c r="X68" s="33">
        <f>SUMIFS(Нормативы!J:J,Нормативы!$B:$B,$G68,Нормативы!$D:$D,'2020'!$I68,Нормативы!$F:$F,'2020'!$K68)</f>
        <v>220</v>
      </c>
      <c r="Y68" s="33">
        <f>SUMIFS(Нормативы!K:K,Нормативы!$B:$B,$G68,Нормативы!$D:$D,'2020'!$I68,Нормативы!$F:$F,'2020'!$K68)</f>
        <v>44</v>
      </c>
      <c r="Z68" s="33">
        <f>SUMIFS(Нормативы!L:L,Нормативы!$B:$B,$G68,Нормативы!$D:$D,'2020'!$I68,Нормативы!$F:$F,'2020'!$K68)</f>
        <v>2320</v>
      </c>
      <c r="AA68" s="33">
        <f t="shared" si="100"/>
        <v>4350</v>
      </c>
      <c r="AB68" s="33">
        <f>SUMIFS(Нормативы!N:N,Нормативы!$B:$B,$G68,Нормативы!$D:$D,'2020'!$I68,Нормативы!$F:$F,'2020'!$K68)*O68</f>
        <v>520</v>
      </c>
      <c r="AC68" s="33">
        <f>SUMIFS(Нормативы!O:O,Нормативы!$B:$B,$G68,Нормативы!$D:$D,'2020'!$I68,Нормативы!$F:$F,'2020'!$K68)</f>
        <v>2670</v>
      </c>
      <c r="AD68" s="33">
        <f>SUMIFS(Нормативы!P:P,Нормативы!$B:$B,$G68,Нормативы!$D:$D,'2020'!$I68,Нормативы!$F:$F,'2020'!$K68)*O68</f>
        <v>340</v>
      </c>
      <c r="AE68" s="33">
        <f>SUMIFS(Нормативы!Q:Q,Нормативы!$B:$B,$G68,Нормативы!$D:$D,'2020'!$I68,Нормативы!$F:$F,'2020'!$K68)</f>
        <v>820</v>
      </c>
      <c r="AF68" s="33">
        <f>SUMIFS(Нормативы!R:R,Нормативы!$B:$B,$G68,Нормативы!$D:$D,'2020'!$I68,Нормативы!$F:$F,'2020'!$K68)</f>
        <v>2460</v>
      </c>
      <c r="AG68" s="33">
        <f>SUMIFS(Нормативы!S:S,Нормативы!$B:$B,$G68,Нормативы!$D:$D,'2020'!$I68,Нормативы!$F:$F,'2020'!$K68)</f>
        <v>5080</v>
      </c>
      <c r="AH68" s="33">
        <f>SUMIFS(Нормативы!T:T,Нормативы!$B:$B,$G68,Нормативы!$D:$D,'2020'!$I68,Нормативы!$F:$F,'2020'!$K68)</f>
        <v>540</v>
      </c>
      <c r="AI68" s="33">
        <f>SUMIFS(Нормативы!U:U,Нормативы!$B:$B,$G68,Нормативы!$D:$D,'2020'!$I68,Нормативы!$F:$F,'2020'!$K68)</f>
        <v>770</v>
      </c>
      <c r="AJ68" s="33">
        <f>SUMIFS(Нормативы!V:V,Нормативы!$B:$B,$G68,Нормативы!$D:$D,'2020'!$I68,Нормативы!$F:$F,'2020'!$K68)</f>
        <v>80</v>
      </c>
      <c r="AK68" s="33">
        <f>SUMIFS(Нормативы!W:W,Нормативы!$B:$B,$G68,Нормативы!$D:$D,'2020'!$I68,Нормативы!$F:$F,'2020'!$K68)</f>
        <v>120</v>
      </c>
      <c r="AL68" s="33">
        <f>SUMIFS(Нормативы!X:X,Нормативы!$B:$B,$G68,Нормативы!$D:$D,'2020'!$I68,Нормативы!$F:$F,'2020'!$K68)*O68</f>
        <v>13440</v>
      </c>
      <c r="AM68" s="33">
        <f t="shared" si="101"/>
        <v>10322.6</v>
      </c>
      <c r="AN68" s="33">
        <f t="shared" si="102"/>
        <v>3117.4</v>
      </c>
      <c r="AO68" s="33">
        <f>SUMIFS(Нормативы!AA:AA,Нормативы!$B:$B,$G68,Нормативы!$D:$D,'2020'!$I68,Нормативы!$F:$F,'2020'!$K68)</f>
        <v>3520</v>
      </c>
      <c r="AP68" s="141">
        <f t="shared" si="103"/>
        <v>92640</v>
      </c>
      <c r="AQ68" s="413">
        <f t="shared" si="104"/>
        <v>418180</v>
      </c>
      <c r="AR68" s="33">
        <f t="shared" si="105"/>
        <v>321182.8</v>
      </c>
      <c r="AS68" s="33">
        <f t="shared" si="106"/>
        <v>96997.2</v>
      </c>
      <c r="AT68" s="34">
        <f t="shared" si="0"/>
        <v>1540</v>
      </c>
      <c r="AU68" s="34">
        <f t="shared" si="1"/>
        <v>308</v>
      </c>
      <c r="AV68" s="34">
        <f t="shared" si="2"/>
        <v>16240</v>
      </c>
      <c r="AW68" s="34">
        <f t="shared" si="3"/>
        <v>30450</v>
      </c>
      <c r="AX68" s="34">
        <f t="shared" si="4"/>
        <v>3640</v>
      </c>
      <c r="AY68" s="34">
        <f t="shared" si="5"/>
        <v>18690</v>
      </c>
      <c r="AZ68" s="34">
        <f t="shared" si="6"/>
        <v>2380</v>
      </c>
      <c r="BA68" s="34">
        <f t="shared" si="7"/>
        <v>5740</v>
      </c>
      <c r="BB68" s="34">
        <f t="shared" si="107"/>
        <v>17220</v>
      </c>
      <c r="BC68" s="34">
        <f t="shared" si="8"/>
        <v>35560</v>
      </c>
      <c r="BD68" s="34">
        <f t="shared" si="9"/>
        <v>3780</v>
      </c>
      <c r="BE68" s="34">
        <f t="shared" si="10"/>
        <v>5390</v>
      </c>
      <c r="BF68" s="34">
        <f t="shared" si="11"/>
        <v>560</v>
      </c>
      <c r="BG68" s="34">
        <f t="shared" si="12"/>
        <v>840</v>
      </c>
      <c r="BH68" s="34">
        <f t="shared" si="13"/>
        <v>94080</v>
      </c>
      <c r="BI68" s="33">
        <f t="shared" si="108"/>
        <v>72258.100000000006</v>
      </c>
      <c r="BJ68" s="33">
        <f t="shared" si="109"/>
        <v>21821.9</v>
      </c>
      <c r="BK68" s="34">
        <f t="shared" si="14"/>
        <v>24640</v>
      </c>
      <c r="BL68" s="426">
        <f t="shared" si="15"/>
        <v>648480</v>
      </c>
      <c r="BM68" s="616">
        <f t="shared" si="110"/>
        <v>1362430</v>
      </c>
      <c r="BN68" s="33">
        <f t="shared" si="16"/>
        <v>1046413.2</v>
      </c>
      <c r="BO68" s="33">
        <f t="shared" si="17"/>
        <v>316016.8</v>
      </c>
      <c r="BP68" s="34">
        <f t="shared" si="111"/>
        <v>1540</v>
      </c>
      <c r="BQ68" s="34">
        <f t="shared" si="112"/>
        <v>308</v>
      </c>
      <c r="BR68" s="34">
        <f t="shared" si="113"/>
        <v>16240</v>
      </c>
      <c r="BS68" s="34">
        <f t="shared" si="18"/>
        <v>30450</v>
      </c>
      <c r="BT68" s="34">
        <f t="shared" si="19"/>
        <v>3640</v>
      </c>
      <c r="BU68" s="34">
        <f t="shared" si="20"/>
        <v>18690</v>
      </c>
      <c r="BV68" s="34">
        <f t="shared" si="21"/>
        <v>2380</v>
      </c>
      <c r="BW68" s="34">
        <f t="shared" si="22"/>
        <v>5740</v>
      </c>
      <c r="BX68" s="34">
        <f t="shared" si="23"/>
        <v>49800</v>
      </c>
      <c r="BY68" s="34">
        <f t="shared" si="24"/>
        <v>35560</v>
      </c>
      <c r="BZ68" s="34">
        <f t="shared" si="25"/>
        <v>3780</v>
      </c>
      <c r="CA68" s="34">
        <f t="shared" si="26"/>
        <v>5390</v>
      </c>
      <c r="CB68" s="34">
        <f t="shared" si="27"/>
        <v>560</v>
      </c>
      <c r="CC68" s="34">
        <f t="shared" si="28"/>
        <v>840</v>
      </c>
      <c r="CD68" s="34">
        <f t="shared" si="29"/>
        <v>306513</v>
      </c>
      <c r="CE68" s="33">
        <f t="shared" si="114"/>
        <v>235417.1</v>
      </c>
      <c r="CF68" s="33">
        <f t="shared" si="115"/>
        <v>71095.899999999994</v>
      </c>
      <c r="CG68" s="34">
        <f t="shared" si="30"/>
        <v>24640</v>
      </c>
      <c r="CH68" s="415">
        <f t="shared" si="31"/>
        <v>1837743</v>
      </c>
      <c r="CI68" s="88">
        <f t="shared" si="32"/>
        <v>194632.85709999999</v>
      </c>
      <c r="CJ68" s="90">
        <f t="shared" si="33"/>
        <v>149487.6</v>
      </c>
      <c r="CK68" s="90">
        <f t="shared" si="34"/>
        <v>45145.257100000003</v>
      </c>
      <c r="CL68" s="88">
        <f t="shared" si="35"/>
        <v>220</v>
      </c>
      <c r="CM68" s="88">
        <f t="shared" si="36"/>
        <v>44</v>
      </c>
      <c r="CN68" s="88">
        <f t="shared" si="37"/>
        <v>2320</v>
      </c>
      <c r="CO68" s="88">
        <f t="shared" si="38"/>
        <v>4350</v>
      </c>
      <c r="CP68" s="88">
        <f t="shared" si="39"/>
        <v>520</v>
      </c>
      <c r="CQ68" s="88">
        <f t="shared" si="40"/>
        <v>2670</v>
      </c>
      <c r="CR68" s="88">
        <f t="shared" si="41"/>
        <v>340</v>
      </c>
      <c r="CS68" s="88">
        <f t="shared" si="42"/>
        <v>820</v>
      </c>
      <c r="CT68" s="88">
        <f t="shared" si="43"/>
        <v>7114.2857000000004</v>
      </c>
      <c r="CU68" s="88">
        <f t="shared" si="44"/>
        <v>5080</v>
      </c>
      <c r="CV68" s="88">
        <f t="shared" si="45"/>
        <v>540</v>
      </c>
      <c r="CW68" s="88">
        <f t="shared" si="46"/>
        <v>770</v>
      </c>
      <c r="CX68" s="88">
        <f t="shared" si="47"/>
        <v>80</v>
      </c>
      <c r="CY68" s="88">
        <f t="shared" si="48"/>
        <v>120</v>
      </c>
      <c r="CZ68" s="88">
        <f t="shared" si="49"/>
        <v>43787.571400000001</v>
      </c>
      <c r="DA68" s="90">
        <f t="shared" si="50"/>
        <v>33631.014300000003</v>
      </c>
      <c r="DB68" s="90">
        <f t="shared" si="51"/>
        <v>10156.5571</v>
      </c>
      <c r="DC68" s="88">
        <f t="shared" si="52"/>
        <v>3520</v>
      </c>
      <c r="DD68" s="88">
        <f t="shared" si="53"/>
        <v>262534.71429999999</v>
      </c>
      <c r="AUV68" s="699">
        <f t="shared" si="65"/>
        <v>194632.86</v>
      </c>
      <c r="AUW68" s="699">
        <f t="shared" si="66"/>
        <v>149487.6</v>
      </c>
      <c r="AUX68" s="699">
        <f t="shared" si="67"/>
        <v>45145.26</v>
      </c>
      <c r="AUY68" s="699">
        <f t="shared" si="218"/>
        <v>220</v>
      </c>
      <c r="AUZ68" s="699">
        <f t="shared" si="204"/>
        <v>106.5</v>
      </c>
      <c r="AVA68" s="699">
        <f t="shared" si="204"/>
        <v>0.27</v>
      </c>
      <c r="AVB68" s="699">
        <f t="shared" si="219"/>
        <v>4350</v>
      </c>
      <c r="AVC68" s="699">
        <f t="shared" si="220"/>
        <v>520</v>
      </c>
      <c r="AVD68" s="699">
        <f t="shared" si="221"/>
        <v>2670</v>
      </c>
      <c r="AVE68" s="699">
        <f t="shared" si="222"/>
        <v>340</v>
      </c>
      <c r="AVF68" s="699">
        <f t="shared" si="223"/>
        <v>820</v>
      </c>
      <c r="AVG68" s="699">
        <f t="shared" si="224"/>
        <v>7114.29</v>
      </c>
      <c r="AVH68" s="699">
        <f t="shared" si="225"/>
        <v>5080</v>
      </c>
      <c r="AVI68" s="699">
        <f t="shared" si="226"/>
        <v>540</v>
      </c>
      <c r="AVJ68" s="699">
        <f t="shared" si="227"/>
        <v>770</v>
      </c>
      <c r="AVK68" s="699">
        <f t="shared" si="228"/>
        <v>80</v>
      </c>
      <c r="AVL68" s="699">
        <f t="shared" si="229"/>
        <v>120</v>
      </c>
      <c r="AVM68" s="699">
        <f t="shared" si="230"/>
        <v>43787.57</v>
      </c>
      <c r="AVN68" s="699">
        <f t="shared" si="231"/>
        <v>33631.01</v>
      </c>
      <c r="AVO68" s="699">
        <f t="shared" si="232"/>
        <v>10156.56</v>
      </c>
      <c r="AVP68" s="699">
        <f t="shared" si="233"/>
        <v>3520</v>
      </c>
      <c r="AVQ68" s="699">
        <f t="shared" si="234"/>
        <v>262534.71000000002</v>
      </c>
    </row>
    <row r="69" spans="1:108 1244:1265" ht="30" hidden="1" customHeight="1" x14ac:dyDescent="0.25">
      <c r="A69" s="643">
        <v>1</v>
      </c>
      <c r="B69" s="643">
        <v>9</v>
      </c>
      <c r="C69" s="664" t="s">
        <v>247</v>
      </c>
      <c r="D69" s="2"/>
      <c r="E69" s="101" t="s">
        <v>345</v>
      </c>
      <c r="F69" s="643" t="s">
        <v>38</v>
      </c>
      <c r="G69" s="643">
        <v>2</v>
      </c>
      <c r="H69" s="658" t="s">
        <v>10</v>
      </c>
      <c r="I69" s="643">
        <v>0</v>
      </c>
      <c r="J69" s="101" t="s">
        <v>381</v>
      </c>
      <c r="K69" s="643">
        <v>1</v>
      </c>
      <c r="L69" s="683" t="s">
        <v>350</v>
      </c>
      <c r="M69" s="11" t="s">
        <v>293</v>
      </c>
      <c r="N69" s="101" t="s">
        <v>387</v>
      </c>
      <c r="O69" s="643">
        <v>1</v>
      </c>
      <c r="P69" s="632">
        <v>3</v>
      </c>
      <c r="Q69" s="632">
        <v>3</v>
      </c>
      <c r="R69" s="632">
        <v>3</v>
      </c>
      <c r="S69" s="675">
        <f>SUMIF('Территориальный кк'!$A:$A,'2020'!$B69,'Территориальный кк'!D:D)</f>
        <v>3.258</v>
      </c>
      <c r="T69" s="676">
        <f>SUMIF('Территориальный кк'!$A:$A,'2020'!$B69,'Территориальный кк'!E:E)</f>
        <v>2.8919999999999999</v>
      </c>
      <c r="U69" s="33">
        <f>SUMIFS(Нормативы!G:G,Нормативы!$B:$B,$G69,Нормативы!$D:$D,'2020'!$I69,Нормативы!$F:$F,'2020'!$K69)*O69</f>
        <v>59740</v>
      </c>
      <c r="V69" s="33">
        <f t="shared" si="98"/>
        <v>45883.3</v>
      </c>
      <c r="W69" s="33">
        <f t="shared" si="99"/>
        <v>13856.7</v>
      </c>
      <c r="X69" s="33">
        <f>SUMIFS(Нормативы!J:J,Нормативы!$B:$B,$G69,Нормативы!$D:$D,'2020'!$I69,Нормативы!$F:$F,'2020'!$K69)</f>
        <v>220</v>
      </c>
      <c r="Y69" s="33">
        <f>SUMIFS(Нормативы!K:K,Нормативы!$B:$B,$G69,Нормативы!$D:$D,'2020'!$I69,Нормативы!$F:$F,'2020'!$K69)</f>
        <v>44</v>
      </c>
      <c r="Z69" s="33">
        <f>SUMIFS(Нормативы!L:L,Нормативы!$B:$B,$G69,Нормативы!$D:$D,'2020'!$I69,Нормативы!$F:$F,'2020'!$K69)</f>
        <v>2320</v>
      </c>
      <c r="AA69" s="33">
        <f t="shared" si="100"/>
        <v>4350</v>
      </c>
      <c r="AB69" s="33">
        <f>SUMIFS(Нормативы!N:N,Нормативы!$B:$B,$G69,Нормативы!$D:$D,'2020'!$I69,Нормативы!$F:$F,'2020'!$K69)*O69</f>
        <v>520</v>
      </c>
      <c r="AC69" s="33">
        <f>SUMIFS(Нормативы!O:O,Нормативы!$B:$B,$G69,Нормативы!$D:$D,'2020'!$I69,Нормативы!$F:$F,'2020'!$K69)</f>
        <v>2670</v>
      </c>
      <c r="AD69" s="33">
        <f>SUMIFS(Нормативы!P:P,Нормативы!$B:$B,$G69,Нормативы!$D:$D,'2020'!$I69,Нормативы!$F:$F,'2020'!$K69)*O69</f>
        <v>340</v>
      </c>
      <c r="AE69" s="33">
        <f>SUMIFS(Нормативы!Q:Q,Нормативы!$B:$B,$G69,Нормативы!$D:$D,'2020'!$I69,Нормативы!$F:$F,'2020'!$K69)</f>
        <v>820</v>
      </c>
      <c r="AF69" s="33">
        <f>SUMIFS(Нормативы!R:R,Нормативы!$B:$B,$G69,Нормативы!$D:$D,'2020'!$I69,Нормативы!$F:$F,'2020'!$K69)</f>
        <v>2460</v>
      </c>
      <c r="AG69" s="33">
        <f>SUMIFS(Нормативы!S:S,Нормативы!$B:$B,$G69,Нормативы!$D:$D,'2020'!$I69,Нормативы!$F:$F,'2020'!$K69)</f>
        <v>5080</v>
      </c>
      <c r="AH69" s="33">
        <f>SUMIFS(Нормативы!T:T,Нормативы!$B:$B,$G69,Нормативы!$D:$D,'2020'!$I69,Нормативы!$F:$F,'2020'!$K69)</f>
        <v>540</v>
      </c>
      <c r="AI69" s="33">
        <f>SUMIFS(Нормативы!U:U,Нормативы!$B:$B,$G69,Нормативы!$D:$D,'2020'!$I69,Нормативы!$F:$F,'2020'!$K69)</f>
        <v>770</v>
      </c>
      <c r="AJ69" s="33">
        <f>SUMIFS(Нормативы!V:V,Нормативы!$B:$B,$G69,Нормативы!$D:$D,'2020'!$I69,Нормативы!$F:$F,'2020'!$K69)</f>
        <v>80</v>
      </c>
      <c r="AK69" s="33">
        <f>SUMIFS(Нормативы!W:W,Нормативы!$B:$B,$G69,Нормативы!$D:$D,'2020'!$I69,Нормативы!$F:$F,'2020'!$K69)</f>
        <v>120</v>
      </c>
      <c r="AL69" s="33">
        <f>SUMIFS(Нормативы!X:X,Нормативы!$B:$B,$G69,Нормативы!$D:$D,'2020'!$I69,Нормативы!$F:$F,'2020'!$K69)*O69</f>
        <v>13440</v>
      </c>
      <c r="AM69" s="33">
        <f t="shared" si="101"/>
        <v>10322.6</v>
      </c>
      <c r="AN69" s="33">
        <f t="shared" si="102"/>
        <v>3117.4</v>
      </c>
      <c r="AO69" s="33">
        <f>SUMIFS(Нормативы!AA:AA,Нормативы!$B:$B,$G69,Нормативы!$D:$D,'2020'!$I69,Нормативы!$F:$F,'2020'!$K69)</f>
        <v>3520</v>
      </c>
      <c r="AP69" s="141">
        <f t="shared" si="103"/>
        <v>92640</v>
      </c>
      <c r="AQ69" s="413">
        <f t="shared" si="104"/>
        <v>179220</v>
      </c>
      <c r="AR69" s="33">
        <f t="shared" si="105"/>
        <v>137649.79999999999</v>
      </c>
      <c r="AS69" s="33">
        <f t="shared" si="106"/>
        <v>41570.199999999997</v>
      </c>
      <c r="AT69" s="34">
        <f t="shared" si="0"/>
        <v>660</v>
      </c>
      <c r="AU69" s="34">
        <f t="shared" si="1"/>
        <v>132</v>
      </c>
      <c r="AV69" s="34">
        <f t="shared" si="2"/>
        <v>6960</v>
      </c>
      <c r="AW69" s="34">
        <f t="shared" si="3"/>
        <v>13050</v>
      </c>
      <c r="AX69" s="34">
        <f t="shared" si="4"/>
        <v>1560</v>
      </c>
      <c r="AY69" s="34">
        <f t="shared" si="5"/>
        <v>8010</v>
      </c>
      <c r="AZ69" s="34">
        <f t="shared" si="6"/>
        <v>1020</v>
      </c>
      <c r="BA69" s="34">
        <f t="shared" si="7"/>
        <v>2460</v>
      </c>
      <c r="BB69" s="34">
        <f t="shared" si="107"/>
        <v>7380</v>
      </c>
      <c r="BC69" s="34">
        <f t="shared" si="8"/>
        <v>15240</v>
      </c>
      <c r="BD69" s="34">
        <f t="shared" si="9"/>
        <v>1620</v>
      </c>
      <c r="BE69" s="34">
        <f t="shared" si="10"/>
        <v>2310</v>
      </c>
      <c r="BF69" s="34">
        <f t="shared" si="11"/>
        <v>240</v>
      </c>
      <c r="BG69" s="34">
        <f t="shared" si="12"/>
        <v>360</v>
      </c>
      <c r="BH69" s="34">
        <f t="shared" si="13"/>
        <v>40320</v>
      </c>
      <c r="BI69" s="33">
        <f t="shared" si="108"/>
        <v>30967.7</v>
      </c>
      <c r="BJ69" s="33">
        <f t="shared" si="109"/>
        <v>9352.2999999999993</v>
      </c>
      <c r="BK69" s="34">
        <f t="shared" si="14"/>
        <v>10560</v>
      </c>
      <c r="BL69" s="426">
        <f t="shared" si="15"/>
        <v>277920</v>
      </c>
      <c r="BM69" s="616">
        <f t="shared" si="110"/>
        <v>583899</v>
      </c>
      <c r="BN69" s="33">
        <f t="shared" si="16"/>
        <v>448463.1</v>
      </c>
      <c r="BO69" s="33">
        <f t="shared" si="17"/>
        <v>135435.9</v>
      </c>
      <c r="BP69" s="34">
        <f t="shared" si="111"/>
        <v>660</v>
      </c>
      <c r="BQ69" s="34">
        <f t="shared" si="112"/>
        <v>132</v>
      </c>
      <c r="BR69" s="34">
        <f t="shared" si="113"/>
        <v>6960</v>
      </c>
      <c r="BS69" s="34">
        <f t="shared" si="18"/>
        <v>13050</v>
      </c>
      <c r="BT69" s="34">
        <f t="shared" si="19"/>
        <v>1560</v>
      </c>
      <c r="BU69" s="34">
        <f t="shared" si="20"/>
        <v>8010</v>
      </c>
      <c r="BV69" s="34">
        <f t="shared" si="21"/>
        <v>1020</v>
      </c>
      <c r="BW69" s="34">
        <f t="shared" si="22"/>
        <v>2460</v>
      </c>
      <c r="BX69" s="34">
        <f t="shared" si="23"/>
        <v>21343</v>
      </c>
      <c r="BY69" s="34">
        <f t="shared" si="24"/>
        <v>15240</v>
      </c>
      <c r="BZ69" s="34">
        <f t="shared" si="25"/>
        <v>1620</v>
      </c>
      <c r="CA69" s="34">
        <f t="shared" si="26"/>
        <v>2310</v>
      </c>
      <c r="CB69" s="34">
        <f t="shared" si="27"/>
        <v>240</v>
      </c>
      <c r="CC69" s="34">
        <f t="shared" si="28"/>
        <v>360</v>
      </c>
      <c r="CD69" s="34">
        <f t="shared" si="29"/>
        <v>131363</v>
      </c>
      <c r="CE69" s="33">
        <f t="shared" si="114"/>
        <v>100893.2</v>
      </c>
      <c r="CF69" s="33">
        <f t="shared" si="115"/>
        <v>30469.8</v>
      </c>
      <c r="CG69" s="34">
        <f t="shared" si="30"/>
        <v>10560</v>
      </c>
      <c r="CH69" s="415">
        <f t="shared" si="31"/>
        <v>787605</v>
      </c>
      <c r="CI69" s="88">
        <f t="shared" si="32"/>
        <v>194633</v>
      </c>
      <c r="CJ69" s="90">
        <f t="shared" si="33"/>
        <v>149487.70000000001</v>
      </c>
      <c r="CK69" s="90">
        <f t="shared" si="34"/>
        <v>45145.3</v>
      </c>
      <c r="CL69" s="88">
        <f t="shared" si="35"/>
        <v>220</v>
      </c>
      <c r="CM69" s="88">
        <f t="shared" si="36"/>
        <v>44</v>
      </c>
      <c r="CN69" s="88">
        <f t="shared" si="37"/>
        <v>2320</v>
      </c>
      <c r="CO69" s="88">
        <f t="shared" si="38"/>
        <v>4350</v>
      </c>
      <c r="CP69" s="88">
        <f t="shared" si="39"/>
        <v>520</v>
      </c>
      <c r="CQ69" s="88">
        <f t="shared" si="40"/>
        <v>2670</v>
      </c>
      <c r="CR69" s="88">
        <f t="shared" si="41"/>
        <v>340</v>
      </c>
      <c r="CS69" s="88">
        <f t="shared" si="42"/>
        <v>820</v>
      </c>
      <c r="CT69" s="88">
        <f t="shared" si="43"/>
        <v>7114.3333000000002</v>
      </c>
      <c r="CU69" s="88">
        <f t="shared" si="44"/>
        <v>5080</v>
      </c>
      <c r="CV69" s="88">
        <f t="shared" si="45"/>
        <v>540</v>
      </c>
      <c r="CW69" s="88">
        <f t="shared" si="46"/>
        <v>770</v>
      </c>
      <c r="CX69" s="88">
        <f t="shared" si="47"/>
        <v>80</v>
      </c>
      <c r="CY69" s="88">
        <f t="shared" si="48"/>
        <v>120</v>
      </c>
      <c r="CZ69" s="88">
        <f t="shared" si="49"/>
        <v>43787.666700000002</v>
      </c>
      <c r="DA69" s="90">
        <f t="shared" si="50"/>
        <v>33631.066700000003</v>
      </c>
      <c r="DB69" s="90">
        <f t="shared" si="51"/>
        <v>10156.6</v>
      </c>
      <c r="DC69" s="88">
        <f t="shared" si="52"/>
        <v>3520</v>
      </c>
      <c r="DD69" s="88">
        <f t="shared" si="53"/>
        <v>262535</v>
      </c>
      <c r="AUV69" s="699">
        <f t="shared" si="65"/>
        <v>194633</v>
      </c>
      <c r="AUW69" s="699">
        <f t="shared" si="66"/>
        <v>149487.71</v>
      </c>
      <c r="AUX69" s="699">
        <f t="shared" si="67"/>
        <v>45145.29</v>
      </c>
      <c r="AUY69" s="699">
        <f t="shared" si="218"/>
        <v>220</v>
      </c>
      <c r="AUZ69" s="699">
        <f t="shared" si="204"/>
        <v>45.64</v>
      </c>
      <c r="AVA69" s="699">
        <f t="shared" si="204"/>
        <v>0.12</v>
      </c>
      <c r="AVB69" s="699">
        <f t="shared" si="219"/>
        <v>4350</v>
      </c>
      <c r="AVC69" s="699">
        <f t="shared" si="220"/>
        <v>520</v>
      </c>
      <c r="AVD69" s="699">
        <f t="shared" si="221"/>
        <v>2670</v>
      </c>
      <c r="AVE69" s="699">
        <f t="shared" si="222"/>
        <v>340</v>
      </c>
      <c r="AVF69" s="699">
        <f t="shared" si="223"/>
        <v>820</v>
      </c>
      <c r="AVG69" s="699">
        <f t="shared" si="224"/>
        <v>7114.33</v>
      </c>
      <c r="AVH69" s="699">
        <f t="shared" si="225"/>
        <v>5080</v>
      </c>
      <c r="AVI69" s="699">
        <f t="shared" si="226"/>
        <v>540</v>
      </c>
      <c r="AVJ69" s="699">
        <f t="shared" si="227"/>
        <v>770</v>
      </c>
      <c r="AVK69" s="699">
        <f t="shared" si="228"/>
        <v>80</v>
      </c>
      <c r="AVL69" s="699">
        <f t="shared" si="229"/>
        <v>120</v>
      </c>
      <c r="AVM69" s="699">
        <f t="shared" si="230"/>
        <v>43787.67</v>
      </c>
      <c r="AVN69" s="699">
        <f t="shared" si="231"/>
        <v>33631.08</v>
      </c>
      <c r="AVO69" s="699">
        <f t="shared" si="232"/>
        <v>10156.59</v>
      </c>
      <c r="AVP69" s="699">
        <f t="shared" si="233"/>
        <v>3520</v>
      </c>
      <c r="AVQ69" s="699">
        <f t="shared" si="234"/>
        <v>262535</v>
      </c>
    </row>
    <row r="70" spans="1:108 1244:1265" ht="30" hidden="1" customHeight="1" x14ac:dyDescent="0.25">
      <c r="A70" s="643">
        <v>1</v>
      </c>
      <c r="B70" s="643">
        <v>9</v>
      </c>
      <c r="C70" s="664" t="s">
        <v>247</v>
      </c>
      <c r="D70" s="2"/>
      <c r="E70" s="101" t="s">
        <v>345</v>
      </c>
      <c r="F70" s="643" t="s">
        <v>38</v>
      </c>
      <c r="G70" s="643">
        <v>2</v>
      </c>
      <c r="H70" s="658" t="s">
        <v>10</v>
      </c>
      <c r="I70" s="643">
        <v>0</v>
      </c>
      <c r="J70" s="101" t="s">
        <v>361</v>
      </c>
      <c r="K70" s="643">
        <v>3</v>
      </c>
      <c r="L70" s="683" t="s">
        <v>350</v>
      </c>
      <c r="M70" s="11" t="s">
        <v>267</v>
      </c>
      <c r="N70" s="101" t="s">
        <v>387</v>
      </c>
      <c r="O70" s="643">
        <v>1</v>
      </c>
      <c r="P70" s="632">
        <v>32</v>
      </c>
      <c r="Q70" s="632">
        <v>32</v>
      </c>
      <c r="R70" s="632">
        <v>32</v>
      </c>
      <c r="S70" s="675">
        <f>SUMIF('Территориальный кк'!$A:$A,'2020'!$B70,'Территориальный кк'!D:D)</f>
        <v>3.258</v>
      </c>
      <c r="T70" s="676">
        <f>SUMIF('Территориальный кк'!$A:$A,'2020'!$B70,'Территориальный кк'!E:E)</f>
        <v>2.8919999999999999</v>
      </c>
      <c r="U70" s="33">
        <f>SUMIFS(Нормативы!G:G,Нормативы!$B:$B,$G70,Нормативы!$D:$D,'2020'!$I70,Нормативы!$F:$F,'2020'!$K70)*O70</f>
        <v>70600</v>
      </c>
      <c r="V70" s="33">
        <f t="shared" si="98"/>
        <v>54224.3</v>
      </c>
      <c r="W70" s="33">
        <f t="shared" si="99"/>
        <v>16375.7</v>
      </c>
      <c r="X70" s="33">
        <f>SUMIFS(Нормативы!J:J,Нормативы!$B:$B,$G70,Нормативы!$D:$D,'2020'!$I70,Нормативы!$F:$F,'2020'!$K70)</f>
        <v>8860</v>
      </c>
      <c r="Y70" s="33">
        <f>SUMIFS(Нормативы!K:K,Нормативы!$B:$B,$G70,Нормативы!$D:$D,'2020'!$I70,Нормативы!$F:$F,'2020'!$K70)</f>
        <v>0</v>
      </c>
      <c r="Z70" s="33">
        <f>SUMIFS(Нормативы!L:L,Нормативы!$B:$B,$G70,Нормативы!$D:$D,'2020'!$I70,Нормативы!$F:$F,'2020'!$K70)</f>
        <v>8110</v>
      </c>
      <c r="AA70" s="33">
        <f t="shared" si="100"/>
        <v>21610</v>
      </c>
      <c r="AB70" s="33">
        <f>SUMIFS(Нормативы!N:N,Нормативы!$B:$B,$G70,Нормативы!$D:$D,'2020'!$I70,Нормативы!$F:$F,'2020'!$K70)*O70</f>
        <v>520</v>
      </c>
      <c r="AC70" s="33">
        <f>SUMIFS(Нормативы!O:O,Нормативы!$B:$B,$G70,Нормативы!$D:$D,'2020'!$I70,Нормативы!$F:$F,'2020'!$K70)</f>
        <v>19720</v>
      </c>
      <c r="AD70" s="33">
        <f>SUMIFS(Нормативы!P:P,Нормативы!$B:$B,$G70,Нормативы!$D:$D,'2020'!$I70,Нормативы!$F:$F,'2020'!$K70)*O70</f>
        <v>400</v>
      </c>
      <c r="AE70" s="33">
        <f>SUMIFS(Нормативы!Q:Q,Нормативы!$B:$B,$G70,Нормативы!$D:$D,'2020'!$I70,Нормативы!$F:$F,'2020'!$K70)</f>
        <v>970</v>
      </c>
      <c r="AF70" s="33">
        <f>SUMIFS(Нормативы!R:R,Нормативы!$B:$B,$G70,Нормативы!$D:$D,'2020'!$I70,Нормативы!$F:$F,'2020'!$K70)</f>
        <v>2680</v>
      </c>
      <c r="AG70" s="33">
        <f>SUMIFS(Нормативы!S:S,Нормативы!$B:$B,$G70,Нормативы!$D:$D,'2020'!$I70,Нормативы!$F:$F,'2020'!$K70)</f>
        <v>5800</v>
      </c>
      <c r="AH70" s="33">
        <f>SUMIFS(Нормативы!T:T,Нормативы!$B:$B,$G70,Нормативы!$D:$D,'2020'!$I70,Нормативы!$F:$F,'2020'!$K70)</f>
        <v>540</v>
      </c>
      <c r="AI70" s="33">
        <f>SUMIFS(Нормативы!U:U,Нормативы!$B:$B,$G70,Нормативы!$D:$D,'2020'!$I70,Нормативы!$F:$F,'2020'!$K70)</f>
        <v>770</v>
      </c>
      <c r="AJ70" s="33">
        <f>SUMIFS(Нормативы!V:V,Нормативы!$B:$B,$G70,Нормативы!$D:$D,'2020'!$I70,Нормативы!$F:$F,'2020'!$K70)</f>
        <v>80</v>
      </c>
      <c r="AK70" s="33">
        <f>SUMIFS(Нормативы!W:W,Нормативы!$B:$B,$G70,Нормативы!$D:$D,'2020'!$I70,Нормативы!$F:$F,'2020'!$K70)</f>
        <v>330</v>
      </c>
      <c r="AL70" s="33">
        <f>SUMIFS(Нормативы!X:X,Нормативы!$B:$B,$G70,Нормативы!$D:$D,'2020'!$I70,Нормативы!$F:$F,'2020'!$K70)*O70</f>
        <v>16120</v>
      </c>
      <c r="AM70" s="33">
        <f t="shared" si="101"/>
        <v>12381</v>
      </c>
      <c r="AN70" s="33">
        <f t="shared" si="102"/>
        <v>3739</v>
      </c>
      <c r="AO70" s="33">
        <f>SUMIFS(Нормативы!AA:AA,Нормативы!$B:$B,$G70,Нормативы!$D:$D,'2020'!$I70,Нормативы!$F:$F,'2020'!$K70)</f>
        <v>3520</v>
      </c>
      <c r="AP70" s="141">
        <f t="shared" si="103"/>
        <v>139020</v>
      </c>
      <c r="AQ70" s="413">
        <f t="shared" si="104"/>
        <v>2259200</v>
      </c>
      <c r="AR70" s="33">
        <f t="shared" si="105"/>
        <v>1735176.7</v>
      </c>
      <c r="AS70" s="33">
        <f t="shared" si="106"/>
        <v>524023.3</v>
      </c>
      <c r="AT70" s="34">
        <f t="shared" si="0"/>
        <v>283520</v>
      </c>
      <c r="AU70" s="34">
        <f t="shared" si="1"/>
        <v>0</v>
      </c>
      <c r="AV70" s="34">
        <f t="shared" si="2"/>
        <v>259520</v>
      </c>
      <c r="AW70" s="34">
        <f t="shared" si="3"/>
        <v>691520</v>
      </c>
      <c r="AX70" s="34">
        <f t="shared" si="4"/>
        <v>16640</v>
      </c>
      <c r="AY70" s="34">
        <f t="shared" si="5"/>
        <v>631040</v>
      </c>
      <c r="AZ70" s="34">
        <f t="shared" si="6"/>
        <v>12800</v>
      </c>
      <c r="BA70" s="34">
        <f t="shared" si="7"/>
        <v>31040</v>
      </c>
      <c r="BB70" s="34">
        <f t="shared" si="107"/>
        <v>85760</v>
      </c>
      <c r="BC70" s="34">
        <f t="shared" si="8"/>
        <v>185600</v>
      </c>
      <c r="BD70" s="34">
        <f t="shared" si="9"/>
        <v>17280</v>
      </c>
      <c r="BE70" s="34">
        <f t="shared" si="10"/>
        <v>24640</v>
      </c>
      <c r="BF70" s="34">
        <f t="shared" si="11"/>
        <v>2560</v>
      </c>
      <c r="BG70" s="34">
        <f t="shared" si="12"/>
        <v>10560</v>
      </c>
      <c r="BH70" s="34">
        <f t="shared" si="13"/>
        <v>515840</v>
      </c>
      <c r="BI70" s="33">
        <f t="shared" si="108"/>
        <v>396190.5</v>
      </c>
      <c r="BJ70" s="33">
        <f t="shared" si="109"/>
        <v>119649.5</v>
      </c>
      <c r="BK70" s="34">
        <f t="shared" si="14"/>
        <v>112640</v>
      </c>
      <c r="BL70" s="426">
        <f t="shared" si="15"/>
        <v>4448640</v>
      </c>
      <c r="BM70" s="616">
        <f t="shared" si="110"/>
        <v>7360474</v>
      </c>
      <c r="BN70" s="33">
        <f t="shared" si="16"/>
        <v>5653205.7999999998</v>
      </c>
      <c r="BO70" s="33">
        <f t="shared" si="17"/>
        <v>1707268.2</v>
      </c>
      <c r="BP70" s="34">
        <f t="shared" si="111"/>
        <v>283520</v>
      </c>
      <c r="BQ70" s="34">
        <f t="shared" si="112"/>
        <v>0</v>
      </c>
      <c r="BR70" s="34">
        <f t="shared" si="113"/>
        <v>259520</v>
      </c>
      <c r="BS70" s="34">
        <f t="shared" si="18"/>
        <v>691520</v>
      </c>
      <c r="BT70" s="34">
        <f t="shared" si="19"/>
        <v>16640</v>
      </c>
      <c r="BU70" s="34">
        <f t="shared" si="20"/>
        <v>631040</v>
      </c>
      <c r="BV70" s="34">
        <f t="shared" si="21"/>
        <v>12800</v>
      </c>
      <c r="BW70" s="34">
        <f t="shared" si="22"/>
        <v>31040</v>
      </c>
      <c r="BX70" s="34">
        <f t="shared" si="23"/>
        <v>248018</v>
      </c>
      <c r="BY70" s="34">
        <f t="shared" si="24"/>
        <v>185600</v>
      </c>
      <c r="BZ70" s="34">
        <f t="shared" si="25"/>
        <v>17280</v>
      </c>
      <c r="CA70" s="34">
        <f t="shared" si="26"/>
        <v>24640</v>
      </c>
      <c r="CB70" s="34">
        <f t="shared" si="27"/>
        <v>2560</v>
      </c>
      <c r="CC70" s="34">
        <f t="shared" si="28"/>
        <v>10560</v>
      </c>
      <c r="CD70" s="34">
        <f t="shared" si="29"/>
        <v>1680607</v>
      </c>
      <c r="CE70" s="33">
        <f t="shared" si="114"/>
        <v>1290788.8</v>
      </c>
      <c r="CF70" s="33">
        <f t="shared" si="115"/>
        <v>389818.2</v>
      </c>
      <c r="CG70" s="34">
        <f t="shared" si="30"/>
        <v>112640</v>
      </c>
      <c r="CH70" s="415">
        <f t="shared" si="31"/>
        <v>10876939</v>
      </c>
      <c r="CI70" s="88">
        <f t="shared" si="32"/>
        <v>230014.8125</v>
      </c>
      <c r="CJ70" s="90">
        <f t="shared" si="33"/>
        <v>176662.6813</v>
      </c>
      <c r="CK70" s="90">
        <f t="shared" si="34"/>
        <v>53352.131300000001</v>
      </c>
      <c r="CL70" s="88">
        <f t="shared" si="35"/>
        <v>8860</v>
      </c>
      <c r="CM70" s="88">
        <f t="shared" si="36"/>
        <v>0</v>
      </c>
      <c r="CN70" s="88">
        <f t="shared" si="37"/>
        <v>8110</v>
      </c>
      <c r="CO70" s="88">
        <f t="shared" si="38"/>
        <v>21610</v>
      </c>
      <c r="CP70" s="88">
        <f t="shared" si="39"/>
        <v>520</v>
      </c>
      <c r="CQ70" s="88">
        <f t="shared" si="40"/>
        <v>19720</v>
      </c>
      <c r="CR70" s="88">
        <f t="shared" si="41"/>
        <v>400</v>
      </c>
      <c r="CS70" s="88">
        <f t="shared" si="42"/>
        <v>970</v>
      </c>
      <c r="CT70" s="88">
        <f t="shared" si="43"/>
        <v>7750.5625</v>
      </c>
      <c r="CU70" s="88">
        <f t="shared" si="44"/>
        <v>5800</v>
      </c>
      <c r="CV70" s="88">
        <f t="shared" si="45"/>
        <v>540</v>
      </c>
      <c r="CW70" s="88">
        <f t="shared" si="46"/>
        <v>770</v>
      </c>
      <c r="CX70" s="88">
        <f t="shared" si="47"/>
        <v>80</v>
      </c>
      <c r="CY70" s="88">
        <f t="shared" si="48"/>
        <v>330</v>
      </c>
      <c r="CZ70" s="88">
        <f t="shared" si="49"/>
        <v>52518.968800000002</v>
      </c>
      <c r="DA70" s="90">
        <f t="shared" si="50"/>
        <v>40337.15</v>
      </c>
      <c r="DB70" s="90">
        <f t="shared" si="51"/>
        <v>12181.818799999999</v>
      </c>
      <c r="DC70" s="88">
        <f t="shared" si="52"/>
        <v>3520</v>
      </c>
      <c r="DD70" s="88">
        <f t="shared" si="53"/>
        <v>339904.34379999997</v>
      </c>
      <c r="AUV70" s="699">
        <f t="shared" ref="AUV70:AUV133" si="235">BM70/P70</f>
        <v>230014.81</v>
      </c>
      <c r="AUW70" s="699">
        <f t="shared" ref="AUW70:AUW133" si="236">AUV70/1.302</f>
        <v>176662.68</v>
      </c>
      <c r="AUX70" s="699">
        <f t="shared" ref="AUX70:AUX133" si="237">AUV70-AUW70</f>
        <v>53352.13</v>
      </c>
      <c r="AUY70" s="699">
        <f t="shared" si="218"/>
        <v>8860</v>
      </c>
      <c r="AUZ70" s="699">
        <f t="shared" si="204"/>
        <v>0</v>
      </c>
      <c r="AVA70" s="699">
        <f t="shared" si="204"/>
        <v>3.68</v>
      </c>
      <c r="AVB70" s="699">
        <f t="shared" si="219"/>
        <v>21610</v>
      </c>
      <c r="AVC70" s="699">
        <f t="shared" si="220"/>
        <v>520</v>
      </c>
      <c r="AVD70" s="699">
        <f t="shared" si="221"/>
        <v>19720</v>
      </c>
      <c r="AVE70" s="699">
        <f t="shared" si="222"/>
        <v>400</v>
      </c>
      <c r="AVF70" s="699">
        <f t="shared" si="223"/>
        <v>970</v>
      </c>
      <c r="AVG70" s="699">
        <f t="shared" si="224"/>
        <v>7750.56</v>
      </c>
      <c r="AVH70" s="699">
        <f t="shared" si="225"/>
        <v>5800</v>
      </c>
      <c r="AVI70" s="699">
        <f t="shared" si="226"/>
        <v>540</v>
      </c>
      <c r="AVJ70" s="699">
        <f t="shared" si="227"/>
        <v>770</v>
      </c>
      <c r="AVK70" s="699">
        <f t="shared" si="228"/>
        <v>80</v>
      </c>
      <c r="AVL70" s="699">
        <f t="shared" si="229"/>
        <v>330</v>
      </c>
      <c r="AVM70" s="699">
        <f t="shared" si="230"/>
        <v>52518.97</v>
      </c>
      <c r="AVN70" s="699">
        <f t="shared" si="231"/>
        <v>40337.15</v>
      </c>
      <c r="AVO70" s="699">
        <f t="shared" si="232"/>
        <v>12181.82</v>
      </c>
      <c r="AVP70" s="699">
        <f t="shared" si="233"/>
        <v>3520</v>
      </c>
      <c r="AVQ70" s="699">
        <f t="shared" si="234"/>
        <v>339904.34</v>
      </c>
    </row>
    <row r="71" spans="1:108 1244:1265" ht="30" hidden="1" customHeight="1" x14ac:dyDescent="0.25">
      <c r="A71" s="643">
        <v>1</v>
      </c>
      <c r="B71" s="643">
        <v>9</v>
      </c>
      <c r="C71" s="664" t="s">
        <v>247</v>
      </c>
      <c r="D71" s="2"/>
      <c r="E71" s="101" t="s">
        <v>345</v>
      </c>
      <c r="F71" s="643" t="s">
        <v>38</v>
      </c>
      <c r="G71" s="643">
        <v>2</v>
      </c>
      <c r="H71" s="658" t="s">
        <v>8</v>
      </c>
      <c r="I71" s="643">
        <v>3</v>
      </c>
      <c r="J71" s="101" t="s">
        <v>361</v>
      </c>
      <c r="K71" s="643">
        <v>3</v>
      </c>
      <c r="L71" s="683" t="s">
        <v>350</v>
      </c>
      <c r="M71" s="11" t="s">
        <v>294</v>
      </c>
      <c r="N71" s="101" t="s">
        <v>387</v>
      </c>
      <c r="O71" s="643">
        <v>1</v>
      </c>
      <c r="P71" s="632">
        <v>20</v>
      </c>
      <c r="Q71" s="632">
        <v>20</v>
      </c>
      <c r="R71" s="632">
        <v>20</v>
      </c>
      <c r="S71" s="675">
        <f>SUMIF('Территориальный кк'!$A:$A,'2020'!$B71,'Территориальный кк'!D:D)</f>
        <v>3.258</v>
      </c>
      <c r="T71" s="676">
        <f>SUMIF('Территориальный кк'!$A:$A,'2020'!$B71,'Территориальный кк'!E:E)</f>
        <v>2.8919999999999999</v>
      </c>
      <c r="U71" s="33">
        <f>SUMIFS(Нормативы!G:G,Нормативы!$B:$B,$G71,Нормативы!$D:$D,'2020'!$I71,Нормативы!$F:$F,'2020'!$K71)*O71</f>
        <v>12944</v>
      </c>
      <c r="V71" s="33">
        <f t="shared" si="98"/>
        <v>9941.6</v>
      </c>
      <c r="W71" s="33">
        <f t="shared" si="99"/>
        <v>3002.4</v>
      </c>
      <c r="X71" s="33">
        <f>SUMIFS(Нормативы!J:J,Нормативы!$B:$B,$G71,Нормативы!$D:$D,'2020'!$I71,Нормативы!$F:$F,'2020'!$K71)</f>
        <v>486</v>
      </c>
      <c r="Y71" s="33">
        <f>SUMIFS(Нормативы!K:K,Нормативы!$B:$B,$G71,Нормативы!$D:$D,'2020'!$I71,Нормативы!$F:$F,'2020'!$K71)</f>
        <v>97</v>
      </c>
      <c r="Z71" s="33">
        <f>SUMIFS(Нормативы!L:L,Нормативы!$B:$B,$G71,Нормативы!$D:$D,'2020'!$I71,Нормативы!$F:$F,'2020'!$K71)</f>
        <v>348</v>
      </c>
      <c r="AA71" s="33">
        <f t="shared" si="100"/>
        <v>2031</v>
      </c>
      <c r="AB71" s="33">
        <f>SUMIFS(Нормативы!N:N,Нормативы!$B:$B,$G71,Нормативы!$D:$D,'2020'!$I71,Нормативы!$F:$F,'2020'!$K71)*O71</f>
        <v>52</v>
      </c>
      <c r="AC71" s="33">
        <f>SUMIFS(Нормативы!O:O,Нормативы!$B:$B,$G71,Нормативы!$D:$D,'2020'!$I71,Нормативы!$F:$F,'2020'!$K71)</f>
        <v>1728</v>
      </c>
      <c r="AD71" s="33">
        <f>SUMIFS(Нормативы!P:P,Нормативы!$B:$B,$G71,Нормативы!$D:$D,'2020'!$I71,Нормативы!$F:$F,'2020'!$K71)*O71</f>
        <v>73</v>
      </c>
      <c r="AE71" s="33">
        <f>SUMIFS(Нормативы!Q:Q,Нормативы!$B:$B,$G71,Нормативы!$D:$D,'2020'!$I71,Нормативы!$F:$F,'2020'!$K71)</f>
        <v>178</v>
      </c>
      <c r="AF71" s="33">
        <f>SUMIFS(Нормативы!R:R,Нормативы!$B:$B,$G71,Нормативы!$D:$D,'2020'!$I71,Нормативы!$F:$F,'2020'!$K71)</f>
        <v>275</v>
      </c>
      <c r="AG71" s="33">
        <f>SUMIFS(Нормативы!S:S,Нормативы!$B:$B,$G71,Нормативы!$D:$D,'2020'!$I71,Нормативы!$F:$F,'2020'!$K71)</f>
        <v>580</v>
      </c>
      <c r="AH71" s="33">
        <f>SUMIFS(Нормативы!T:T,Нормативы!$B:$B,$G71,Нормативы!$D:$D,'2020'!$I71,Нормативы!$F:$F,'2020'!$K71)</f>
        <v>54</v>
      </c>
      <c r="AI71" s="33">
        <f>SUMIFS(Нормативы!U:U,Нормативы!$B:$B,$G71,Нормативы!$D:$D,'2020'!$I71,Нормативы!$F:$F,'2020'!$K71)</f>
        <v>77</v>
      </c>
      <c r="AJ71" s="33">
        <f>SUMIFS(Нормативы!V:V,Нормативы!$B:$B,$G71,Нормативы!$D:$D,'2020'!$I71,Нормативы!$F:$F,'2020'!$K71)</f>
        <v>8</v>
      </c>
      <c r="AK71" s="33">
        <f>SUMIFS(Нормативы!W:W,Нормативы!$B:$B,$G71,Нормативы!$D:$D,'2020'!$I71,Нормативы!$F:$F,'2020'!$K71)</f>
        <v>39</v>
      </c>
      <c r="AL71" s="33">
        <f>SUMIFS(Нормативы!X:X,Нормативы!$B:$B,$G71,Нормативы!$D:$D,'2020'!$I71,Нормативы!$F:$F,'2020'!$K71)*O71</f>
        <v>1612</v>
      </c>
      <c r="AM71" s="33">
        <f t="shared" si="101"/>
        <v>1238.0999999999999</v>
      </c>
      <c r="AN71" s="33">
        <f t="shared" si="102"/>
        <v>373.9</v>
      </c>
      <c r="AO71" s="33">
        <f>SUMIFS(Нормативы!AA:AA,Нормативы!$B:$B,$G71,Нормативы!$D:$D,'2020'!$I71,Нормативы!$F:$F,'2020'!$K71)</f>
        <v>0</v>
      </c>
      <c r="AP71" s="141">
        <f t="shared" si="103"/>
        <v>18454</v>
      </c>
      <c r="AQ71" s="413">
        <f t="shared" si="104"/>
        <v>258880</v>
      </c>
      <c r="AR71" s="33">
        <f t="shared" si="105"/>
        <v>198832.6</v>
      </c>
      <c r="AS71" s="33">
        <f t="shared" si="106"/>
        <v>60047.4</v>
      </c>
      <c r="AT71" s="34">
        <f t="shared" si="0"/>
        <v>9720</v>
      </c>
      <c r="AU71" s="34">
        <f t="shared" si="1"/>
        <v>1940</v>
      </c>
      <c r="AV71" s="34">
        <f t="shared" si="2"/>
        <v>6960</v>
      </c>
      <c r="AW71" s="34">
        <f t="shared" si="3"/>
        <v>40620</v>
      </c>
      <c r="AX71" s="34">
        <f t="shared" si="4"/>
        <v>1040</v>
      </c>
      <c r="AY71" s="34">
        <f t="shared" si="5"/>
        <v>34560</v>
      </c>
      <c r="AZ71" s="34">
        <f t="shared" si="6"/>
        <v>1460</v>
      </c>
      <c r="BA71" s="34">
        <f t="shared" si="7"/>
        <v>3560</v>
      </c>
      <c r="BB71" s="34">
        <f t="shared" si="107"/>
        <v>5500</v>
      </c>
      <c r="BC71" s="34">
        <f t="shared" si="8"/>
        <v>11600</v>
      </c>
      <c r="BD71" s="34">
        <f t="shared" si="9"/>
        <v>1080</v>
      </c>
      <c r="BE71" s="34">
        <f t="shared" si="10"/>
        <v>1540</v>
      </c>
      <c r="BF71" s="34">
        <f t="shared" si="11"/>
        <v>160</v>
      </c>
      <c r="BG71" s="34">
        <f t="shared" si="12"/>
        <v>780</v>
      </c>
      <c r="BH71" s="34">
        <f t="shared" si="13"/>
        <v>32240</v>
      </c>
      <c r="BI71" s="33">
        <f t="shared" si="108"/>
        <v>24761.9</v>
      </c>
      <c r="BJ71" s="33">
        <f t="shared" si="109"/>
        <v>7478.1</v>
      </c>
      <c r="BK71" s="34">
        <f t="shared" si="14"/>
        <v>0</v>
      </c>
      <c r="BL71" s="426">
        <f t="shared" si="15"/>
        <v>369080</v>
      </c>
      <c r="BM71" s="616">
        <f t="shared" si="110"/>
        <v>843431</v>
      </c>
      <c r="BN71" s="33">
        <f t="shared" si="16"/>
        <v>647796.5</v>
      </c>
      <c r="BO71" s="33">
        <f t="shared" si="17"/>
        <v>195634.5</v>
      </c>
      <c r="BP71" s="34">
        <f t="shared" si="111"/>
        <v>9720</v>
      </c>
      <c r="BQ71" s="34">
        <f t="shared" si="112"/>
        <v>1940</v>
      </c>
      <c r="BR71" s="34">
        <f t="shared" si="113"/>
        <v>6960</v>
      </c>
      <c r="BS71" s="34">
        <f t="shared" si="18"/>
        <v>40620</v>
      </c>
      <c r="BT71" s="34">
        <f t="shared" si="19"/>
        <v>1040</v>
      </c>
      <c r="BU71" s="34">
        <f t="shared" si="20"/>
        <v>34560</v>
      </c>
      <c r="BV71" s="34">
        <f t="shared" si="21"/>
        <v>1460</v>
      </c>
      <c r="BW71" s="34">
        <f t="shared" si="22"/>
        <v>3560</v>
      </c>
      <c r="BX71" s="34">
        <f t="shared" si="23"/>
        <v>15906</v>
      </c>
      <c r="BY71" s="34">
        <f t="shared" si="24"/>
        <v>11600</v>
      </c>
      <c r="BZ71" s="34">
        <f t="shared" si="25"/>
        <v>1080</v>
      </c>
      <c r="CA71" s="34">
        <f t="shared" si="26"/>
        <v>1540</v>
      </c>
      <c r="CB71" s="34">
        <f t="shared" si="27"/>
        <v>160</v>
      </c>
      <c r="CC71" s="34">
        <f t="shared" si="28"/>
        <v>780</v>
      </c>
      <c r="CD71" s="34">
        <f t="shared" si="29"/>
        <v>105038</v>
      </c>
      <c r="CE71" s="33">
        <f t="shared" si="114"/>
        <v>80674.3</v>
      </c>
      <c r="CF71" s="33">
        <f t="shared" si="115"/>
        <v>24363.7</v>
      </c>
      <c r="CG71" s="34">
        <f t="shared" si="30"/>
        <v>0</v>
      </c>
      <c r="CH71" s="415">
        <f t="shared" si="31"/>
        <v>1036835</v>
      </c>
      <c r="CI71" s="88">
        <f t="shared" si="32"/>
        <v>42171.55</v>
      </c>
      <c r="CJ71" s="90">
        <f t="shared" si="33"/>
        <v>32389.825000000001</v>
      </c>
      <c r="CK71" s="90">
        <f t="shared" si="34"/>
        <v>9781.7250000000004</v>
      </c>
      <c r="CL71" s="88">
        <f t="shared" si="35"/>
        <v>486</v>
      </c>
      <c r="CM71" s="88">
        <f t="shared" si="36"/>
        <v>97</v>
      </c>
      <c r="CN71" s="88">
        <f t="shared" si="37"/>
        <v>348</v>
      </c>
      <c r="CO71" s="88">
        <f t="shared" si="38"/>
        <v>2031</v>
      </c>
      <c r="CP71" s="88">
        <f t="shared" si="39"/>
        <v>52</v>
      </c>
      <c r="CQ71" s="88">
        <f t="shared" si="40"/>
        <v>1728</v>
      </c>
      <c r="CR71" s="88">
        <f t="shared" si="41"/>
        <v>73</v>
      </c>
      <c r="CS71" s="88">
        <f t="shared" si="42"/>
        <v>178</v>
      </c>
      <c r="CT71" s="88">
        <f t="shared" si="43"/>
        <v>795.3</v>
      </c>
      <c r="CU71" s="88">
        <f t="shared" si="44"/>
        <v>580</v>
      </c>
      <c r="CV71" s="88">
        <f t="shared" si="45"/>
        <v>54</v>
      </c>
      <c r="CW71" s="88">
        <f t="shared" si="46"/>
        <v>77</v>
      </c>
      <c r="CX71" s="88">
        <f t="shared" si="47"/>
        <v>8</v>
      </c>
      <c r="CY71" s="88">
        <f t="shared" si="48"/>
        <v>39</v>
      </c>
      <c r="CZ71" s="88">
        <f t="shared" si="49"/>
        <v>5251.9</v>
      </c>
      <c r="DA71" s="90">
        <f t="shared" si="50"/>
        <v>4033.7150000000001</v>
      </c>
      <c r="DB71" s="90">
        <f t="shared" si="51"/>
        <v>1218.1849999999999</v>
      </c>
      <c r="DC71" s="88">
        <f t="shared" si="52"/>
        <v>0</v>
      </c>
      <c r="DD71" s="88">
        <f t="shared" si="53"/>
        <v>51841.75</v>
      </c>
      <c r="AUV71" s="699">
        <f t="shared" si="235"/>
        <v>42171.55</v>
      </c>
      <c r="AUW71" s="699">
        <f t="shared" si="236"/>
        <v>32389.82</v>
      </c>
      <c r="AUX71" s="699">
        <f t="shared" si="237"/>
        <v>9781.73</v>
      </c>
      <c r="AUY71" s="699">
        <f t="shared" si="218"/>
        <v>486</v>
      </c>
      <c r="AUZ71" s="699">
        <f t="shared" si="204"/>
        <v>670.82</v>
      </c>
      <c r="AVA71" s="699">
        <f t="shared" si="204"/>
        <v>0.54</v>
      </c>
      <c r="AVB71" s="699">
        <f t="shared" si="219"/>
        <v>2031</v>
      </c>
      <c r="AVC71" s="699">
        <f t="shared" si="220"/>
        <v>52</v>
      </c>
      <c r="AVD71" s="699">
        <f t="shared" si="221"/>
        <v>1728</v>
      </c>
      <c r="AVE71" s="699">
        <f t="shared" si="222"/>
        <v>73</v>
      </c>
      <c r="AVF71" s="699">
        <f t="shared" si="223"/>
        <v>178</v>
      </c>
      <c r="AVG71" s="699">
        <f t="shared" si="224"/>
        <v>795.3</v>
      </c>
      <c r="AVH71" s="699">
        <f t="shared" si="225"/>
        <v>580</v>
      </c>
      <c r="AVI71" s="699">
        <f t="shared" si="226"/>
        <v>54</v>
      </c>
      <c r="AVJ71" s="699">
        <f t="shared" si="227"/>
        <v>77</v>
      </c>
      <c r="AVK71" s="699">
        <f t="shared" si="228"/>
        <v>8</v>
      </c>
      <c r="AVL71" s="699">
        <f t="shared" si="229"/>
        <v>39</v>
      </c>
      <c r="AVM71" s="699">
        <f t="shared" si="230"/>
        <v>5251.9</v>
      </c>
      <c r="AVN71" s="699">
        <f t="shared" si="231"/>
        <v>4033.72</v>
      </c>
      <c r="AVO71" s="699">
        <f t="shared" si="232"/>
        <v>1218.18</v>
      </c>
      <c r="AVP71" s="699">
        <f t="shared" si="233"/>
        <v>0</v>
      </c>
      <c r="AVQ71" s="699">
        <f t="shared" si="234"/>
        <v>51841.75</v>
      </c>
    </row>
    <row r="72" spans="1:108 1244:1265" ht="30" hidden="1" customHeight="1" x14ac:dyDescent="0.25">
      <c r="A72" s="643">
        <v>1</v>
      </c>
      <c r="B72" s="643">
        <v>9</v>
      </c>
      <c r="C72" s="664" t="s">
        <v>247</v>
      </c>
      <c r="D72" s="2"/>
      <c r="E72" s="101" t="s">
        <v>345</v>
      </c>
      <c r="F72" s="643" t="s">
        <v>38</v>
      </c>
      <c r="G72" s="643">
        <v>2</v>
      </c>
      <c r="H72" s="658" t="s">
        <v>8</v>
      </c>
      <c r="I72" s="643">
        <v>3</v>
      </c>
      <c r="J72" s="101" t="s">
        <v>361</v>
      </c>
      <c r="K72" s="643">
        <v>3</v>
      </c>
      <c r="L72" s="683" t="s">
        <v>350</v>
      </c>
      <c r="M72" s="11" t="s">
        <v>295</v>
      </c>
      <c r="N72" s="101" t="s">
        <v>401</v>
      </c>
      <c r="O72" s="643">
        <v>2</v>
      </c>
      <c r="P72" s="632"/>
      <c r="Q72" s="632"/>
      <c r="R72" s="632"/>
      <c r="S72" s="675">
        <f>SUMIF('Территориальный кк'!$A:$A,'2020'!$B72,'Территориальный кк'!D:D)</f>
        <v>3.258</v>
      </c>
      <c r="T72" s="676">
        <f>SUMIF('Территориальный кк'!$A:$A,'2020'!$B72,'Территориальный кк'!E:E)</f>
        <v>2.8919999999999999</v>
      </c>
      <c r="U72" s="33">
        <f>SUMIFS(Нормативы!G:G,Нормативы!$B:$B,$G72,Нормативы!$D:$D,'2020'!$I72,Нормативы!$F:$F,'2020'!$K72)*O72</f>
        <v>25888</v>
      </c>
      <c r="V72" s="33">
        <f t="shared" si="98"/>
        <v>19883.3</v>
      </c>
      <c r="W72" s="33">
        <f t="shared" si="99"/>
        <v>6004.7</v>
      </c>
      <c r="X72" s="33">
        <f>SUMIFS(Нормативы!J:J,Нормативы!$B:$B,$G72,Нормативы!$D:$D,'2020'!$I72,Нормативы!$F:$F,'2020'!$K72)</f>
        <v>486</v>
      </c>
      <c r="Y72" s="33">
        <f>SUMIFS(Нормативы!K:K,Нормативы!$B:$B,$G72,Нормативы!$D:$D,'2020'!$I72,Нормативы!$F:$F,'2020'!$K72)</f>
        <v>97</v>
      </c>
      <c r="Z72" s="33">
        <f>SUMIFS(Нормативы!L:L,Нормативы!$B:$B,$G72,Нормативы!$D:$D,'2020'!$I72,Нормативы!$F:$F,'2020'!$K72)</f>
        <v>348</v>
      </c>
      <c r="AA72" s="33">
        <f t="shared" si="100"/>
        <v>2156</v>
      </c>
      <c r="AB72" s="33">
        <f>SUMIFS(Нормативы!N:N,Нормативы!$B:$B,$G72,Нормативы!$D:$D,'2020'!$I72,Нормативы!$F:$F,'2020'!$K72)*O72</f>
        <v>104</v>
      </c>
      <c r="AC72" s="33">
        <f>SUMIFS(Нормативы!O:O,Нормативы!$B:$B,$G72,Нормативы!$D:$D,'2020'!$I72,Нормативы!$F:$F,'2020'!$K72)</f>
        <v>1728</v>
      </c>
      <c r="AD72" s="33">
        <f>SUMIFS(Нормативы!P:P,Нормативы!$B:$B,$G72,Нормативы!$D:$D,'2020'!$I72,Нормативы!$F:$F,'2020'!$K72)*O72</f>
        <v>146</v>
      </c>
      <c r="AE72" s="33">
        <f>SUMIFS(Нормативы!Q:Q,Нормативы!$B:$B,$G72,Нормативы!$D:$D,'2020'!$I72,Нормативы!$F:$F,'2020'!$K72)</f>
        <v>178</v>
      </c>
      <c r="AF72" s="33">
        <f>SUMIFS(Нормативы!R:R,Нормативы!$B:$B,$G72,Нормативы!$D:$D,'2020'!$I72,Нормативы!$F:$F,'2020'!$K72)</f>
        <v>275</v>
      </c>
      <c r="AG72" s="33">
        <f>SUMIFS(Нормативы!S:S,Нормативы!$B:$B,$G72,Нормативы!$D:$D,'2020'!$I72,Нормативы!$F:$F,'2020'!$K72)</f>
        <v>580</v>
      </c>
      <c r="AH72" s="33">
        <f>SUMIFS(Нормативы!T:T,Нормативы!$B:$B,$G72,Нормативы!$D:$D,'2020'!$I72,Нормативы!$F:$F,'2020'!$K72)</f>
        <v>54</v>
      </c>
      <c r="AI72" s="33">
        <f>SUMIFS(Нормативы!U:U,Нормативы!$B:$B,$G72,Нормативы!$D:$D,'2020'!$I72,Нормативы!$F:$F,'2020'!$K72)</f>
        <v>77</v>
      </c>
      <c r="AJ72" s="33">
        <f>SUMIFS(Нормативы!V:V,Нормативы!$B:$B,$G72,Нормативы!$D:$D,'2020'!$I72,Нормативы!$F:$F,'2020'!$K72)</f>
        <v>8</v>
      </c>
      <c r="AK72" s="33">
        <f>SUMIFS(Нормативы!W:W,Нормативы!$B:$B,$G72,Нормативы!$D:$D,'2020'!$I72,Нормативы!$F:$F,'2020'!$K72)</f>
        <v>39</v>
      </c>
      <c r="AL72" s="33">
        <f>SUMIFS(Нормативы!X:X,Нормативы!$B:$B,$G72,Нормативы!$D:$D,'2020'!$I72,Нормативы!$F:$F,'2020'!$K72)*O72</f>
        <v>3224</v>
      </c>
      <c r="AM72" s="33">
        <f t="shared" si="101"/>
        <v>2476.1999999999998</v>
      </c>
      <c r="AN72" s="33">
        <f t="shared" si="102"/>
        <v>747.8</v>
      </c>
      <c r="AO72" s="33">
        <f>SUMIFS(Нормативы!AA:AA,Нормативы!$B:$B,$G72,Нормативы!$D:$D,'2020'!$I72,Нормативы!$F:$F,'2020'!$K72)</f>
        <v>0</v>
      </c>
      <c r="AP72" s="141">
        <f t="shared" si="103"/>
        <v>33135</v>
      </c>
      <c r="AQ72" s="413">
        <f t="shared" si="104"/>
        <v>0</v>
      </c>
      <c r="AR72" s="33">
        <f t="shared" si="105"/>
        <v>0</v>
      </c>
      <c r="AS72" s="33">
        <f t="shared" si="106"/>
        <v>0</v>
      </c>
      <c r="AT72" s="34">
        <f t="shared" si="0"/>
        <v>0</v>
      </c>
      <c r="AU72" s="34">
        <f t="shared" si="1"/>
        <v>0</v>
      </c>
      <c r="AV72" s="34">
        <f t="shared" si="2"/>
        <v>0</v>
      </c>
      <c r="AW72" s="34">
        <f t="shared" si="3"/>
        <v>0</v>
      </c>
      <c r="AX72" s="34">
        <f t="shared" si="4"/>
        <v>0</v>
      </c>
      <c r="AY72" s="34">
        <f t="shared" si="5"/>
        <v>0</v>
      </c>
      <c r="AZ72" s="34">
        <f t="shared" si="6"/>
        <v>0</v>
      </c>
      <c r="BA72" s="34">
        <f t="shared" si="7"/>
        <v>0</v>
      </c>
      <c r="BB72" s="34">
        <f t="shared" si="107"/>
        <v>0</v>
      </c>
      <c r="BC72" s="34">
        <f t="shared" si="8"/>
        <v>0</v>
      </c>
      <c r="BD72" s="34">
        <f t="shared" si="9"/>
        <v>0</v>
      </c>
      <c r="BE72" s="34">
        <f t="shared" si="10"/>
        <v>0</v>
      </c>
      <c r="BF72" s="34">
        <f t="shared" si="11"/>
        <v>0</v>
      </c>
      <c r="BG72" s="34">
        <f t="shared" si="12"/>
        <v>0</v>
      </c>
      <c r="BH72" s="34">
        <f t="shared" si="13"/>
        <v>0</v>
      </c>
      <c r="BI72" s="33">
        <f t="shared" si="108"/>
        <v>0</v>
      </c>
      <c r="BJ72" s="33">
        <f t="shared" si="109"/>
        <v>0</v>
      </c>
      <c r="BK72" s="34">
        <f t="shared" si="14"/>
        <v>0</v>
      </c>
      <c r="BL72" s="426">
        <f t="shared" si="15"/>
        <v>0</v>
      </c>
      <c r="BM72" s="616">
        <f t="shared" si="110"/>
        <v>0</v>
      </c>
      <c r="BN72" s="33">
        <f t="shared" si="16"/>
        <v>0</v>
      </c>
      <c r="BO72" s="33">
        <f t="shared" si="17"/>
        <v>0</v>
      </c>
      <c r="BP72" s="34">
        <f t="shared" si="111"/>
        <v>0</v>
      </c>
      <c r="BQ72" s="34">
        <f t="shared" si="112"/>
        <v>0</v>
      </c>
      <c r="BR72" s="34">
        <f t="shared" si="113"/>
        <v>0</v>
      </c>
      <c r="BS72" s="34">
        <f t="shared" si="18"/>
        <v>0</v>
      </c>
      <c r="BT72" s="34">
        <f t="shared" si="19"/>
        <v>0</v>
      </c>
      <c r="BU72" s="34">
        <f t="shared" si="20"/>
        <v>0</v>
      </c>
      <c r="BV72" s="34">
        <f t="shared" si="21"/>
        <v>0</v>
      </c>
      <c r="BW72" s="34">
        <f t="shared" si="22"/>
        <v>0</v>
      </c>
      <c r="BX72" s="34">
        <f t="shared" si="23"/>
        <v>0</v>
      </c>
      <c r="BY72" s="34">
        <f t="shared" si="24"/>
        <v>0</v>
      </c>
      <c r="BZ72" s="34">
        <f t="shared" si="25"/>
        <v>0</v>
      </c>
      <c r="CA72" s="34">
        <f t="shared" si="26"/>
        <v>0</v>
      </c>
      <c r="CB72" s="34">
        <f t="shared" si="27"/>
        <v>0</v>
      </c>
      <c r="CC72" s="34">
        <f t="shared" si="28"/>
        <v>0</v>
      </c>
      <c r="CD72" s="34">
        <f t="shared" si="29"/>
        <v>0</v>
      </c>
      <c r="CE72" s="33">
        <f t="shared" si="114"/>
        <v>0</v>
      </c>
      <c r="CF72" s="33">
        <f t="shared" si="115"/>
        <v>0</v>
      </c>
      <c r="CG72" s="34">
        <f t="shared" si="30"/>
        <v>0</v>
      </c>
      <c r="CH72" s="415">
        <f t="shared" si="31"/>
        <v>0</v>
      </c>
      <c r="CI72" s="88" t="e">
        <f t="shared" si="32"/>
        <v>#DIV/0!</v>
      </c>
      <c r="CJ72" s="90" t="e">
        <f t="shared" si="33"/>
        <v>#DIV/0!</v>
      </c>
      <c r="CK72" s="90" t="e">
        <f t="shared" si="34"/>
        <v>#DIV/0!</v>
      </c>
      <c r="CL72" s="88" t="e">
        <f t="shared" si="35"/>
        <v>#DIV/0!</v>
      </c>
      <c r="CM72" s="88" t="e">
        <f t="shared" si="36"/>
        <v>#DIV/0!</v>
      </c>
      <c r="CN72" s="88" t="e">
        <f t="shared" si="37"/>
        <v>#DIV/0!</v>
      </c>
      <c r="CO72" s="88" t="e">
        <f t="shared" si="38"/>
        <v>#DIV/0!</v>
      </c>
      <c r="CP72" s="88" t="e">
        <f t="shared" si="39"/>
        <v>#DIV/0!</v>
      </c>
      <c r="CQ72" s="88" t="e">
        <f t="shared" si="40"/>
        <v>#DIV/0!</v>
      </c>
      <c r="CR72" s="88" t="e">
        <f t="shared" si="41"/>
        <v>#DIV/0!</v>
      </c>
      <c r="CS72" s="88" t="e">
        <f t="shared" si="42"/>
        <v>#DIV/0!</v>
      </c>
      <c r="CT72" s="88" t="e">
        <f t="shared" si="43"/>
        <v>#DIV/0!</v>
      </c>
      <c r="CU72" s="88" t="e">
        <f t="shared" si="44"/>
        <v>#DIV/0!</v>
      </c>
      <c r="CV72" s="88" t="e">
        <f t="shared" si="45"/>
        <v>#DIV/0!</v>
      </c>
      <c r="CW72" s="88" t="e">
        <f t="shared" si="46"/>
        <v>#DIV/0!</v>
      </c>
      <c r="CX72" s="88" t="e">
        <f t="shared" si="47"/>
        <v>#DIV/0!</v>
      </c>
      <c r="CY72" s="88" t="e">
        <f t="shared" si="48"/>
        <v>#DIV/0!</v>
      </c>
      <c r="CZ72" s="88" t="e">
        <f t="shared" si="49"/>
        <v>#DIV/0!</v>
      </c>
      <c r="DA72" s="90" t="e">
        <f t="shared" si="50"/>
        <v>#DIV/0!</v>
      </c>
      <c r="DB72" s="90" t="e">
        <f t="shared" si="51"/>
        <v>#DIV/0!</v>
      </c>
      <c r="DC72" s="88" t="e">
        <f t="shared" si="52"/>
        <v>#DIV/0!</v>
      </c>
      <c r="DD72" s="88" t="e">
        <f t="shared" si="53"/>
        <v>#DIV/0!</v>
      </c>
      <c r="AUV72" s="699">
        <v>0</v>
      </c>
      <c r="AUW72" s="699">
        <f t="shared" si="236"/>
        <v>0</v>
      </c>
      <c r="AUX72" s="699">
        <f t="shared" si="237"/>
        <v>0</v>
      </c>
      <c r="AUY72" s="699">
        <f t="shared" si="204"/>
        <v>0</v>
      </c>
      <c r="AUZ72" s="699">
        <f t="shared" si="204"/>
        <v>0</v>
      </c>
      <c r="AVA72" s="699">
        <f t="shared" si="204"/>
        <v>0</v>
      </c>
      <c r="AVB72" s="699">
        <f t="shared" si="204"/>
        <v>0</v>
      </c>
      <c r="AVC72" s="697"/>
      <c r="AVD72" s="697"/>
      <c r="AVE72" s="697"/>
      <c r="AVF72" s="697"/>
      <c r="AVG72" s="697"/>
      <c r="AVH72" s="697"/>
      <c r="AVI72" s="697"/>
      <c r="AVJ72" s="697"/>
      <c r="AVK72" s="697"/>
      <c r="AVL72" s="697"/>
      <c r="AVM72" s="697"/>
      <c r="AVN72" s="697"/>
      <c r="AVO72" s="697"/>
      <c r="AVP72" s="697"/>
      <c r="AVQ72" s="697"/>
    </row>
    <row r="73" spans="1:108 1244:1265" ht="30" hidden="1" customHeight="1" x14ac:dyDescent="0.25">
      <c r="A73" s="643">
        <v>1</v>
      </c>
      <c r="B73" s="643">
        <v>9</v>
      </c>
      <c r="C73" s="664" t="s">
        <v>247</v>
      </c>
      <c r="D73" s="2"/>
      <c r="E73" s="101" t="s">
        <v>345</v>
      </c>
      <c r="F73" s="643" t="s">
        <v>38</v>
      </c>
      <c r="G73" s="643">
        <v>2</v>
      </c>
      <c r="H73" s="658" t="s">
        <v>10</v>
      </c>
      <c r="I73" s="643">
        <v>0</v>
      </c>
      <c r="J73" s="101" t="s">
        <v>362</v>
      </c>
      <c r="K73" s="643">
        <v>3</v>
      </c>
      <c r="L73" s="683" t="s">
        <v>350</v>
      </c>
      <c r="M73" s="11" t="s">
        <v>268</v>
      </c>
      <c r="N73" s="101" t="s">
        <v>387</v>
      </c>
      <c r="O73" s="643">
        <v>1</v>
      </c>
      <c r="P73" s="632">
        <v>11</v>
      </c>
      <c r="Q73" s="632">
        <v>11</v>
      </c>
      <c r="R73" s="632">
        <v>11</v>
      </c>
      <c r="S73" s="675">
        <f>SUMIF('Территориальный кк'!$A:$A,'2020'!$B73,'Территориальный кк'!D:D)</f>
        <v>3.258</v>
      </c>
      <c r="T73" s="676">
        <f>SUMIF('Территориальный кк'!$A:$A,'2020'!$B73,'Территориальный кк'!E:E)</f>
        <v>2.8919999999999999</v>
      </c>
      <c r="U73" s="33">
        <f>SUMIFS(Нормативы!G:G,Нормативы!$B:$B,$G73,Нормативы!$D:$D,'2020'!$I73,Нормативы!$F:$F,'2020'!$K73)*O73</f>
        <v>70600</v>
      </c>
      <c r="V73" s="33">
        <f t="shared" si="98"/>
        <v>54224.3</v>
      </c>
      <c r="W73" s="33">
        <f t="shared" si="99"/>
        <v>16375.7</v>
      </c>
      <c r="X73" s="33">
        <f>SUMIFS(Нормативы!J:J,Нормативы!$B:$B,$G73,Нормативы!$D:$D,'2020'!$I73,Нормативы!$F:$F,'2020'!$K73)</f>
        <v>8860</v>
      </c>
      <c r="Y73" s="33">
        <f>SUMIFS(Нормативы!K:K,Нормативы!$B:$B,$G73,Нормативы!$D:$D,'2020'!$I73,Нормативы!$F:$F,'2020'!$K73)</f>
        <v>0</v>
      </c>
      <c r="Z73" s="33">
        <f>SUMIFS(Нормативы!L:L,Нормативы!$B:$B,$G73,Нормативы!$D:$D,'2020'!$I73,Нормативы!$F:$F,'2020'!$K73)</f>
        <v>8110</v>
      </c>
      <c r="AA73" s="33">
        <f t="shared" si="100"/>
        <v>21610</v>
      </c>
      <c r="AB73" s="33">
        <f>SUMIFS(Нормативы!N:N,Нормативы!$B:$B,$G73,Нормативы!$D:$D,'2020'!$I73,Нормативы!$F:$F,'2020'!$K73)*O73</f>
        <v>520</v>
      </c>
      <c r="AC73" s="33">
        <f>SUMIFS(Нормативы!O:O,Нормативы!$B:$B,$G73,Нормативы!$D:$D,'2020'!$I73,Нормативы!$F:$F,'2020'!$K73)</f>
        <v>19720</v>
      </c>
      <c r="AD73" s="33">
        <f>SUMIFS(Нормативы!P:P,Нормативы!$B:$B,$G73,Нормативы!$D:$D,'2020'!$I73,Нормативы!$F:$F,'2020'!$K73)*O73</f>
        <v>400</v>
      </c>
      <c r="AE73" s="33">
        <f>SUMIFS(Нормативы!Q:Q,Нормативы!$B:$B,$G73,Нормативы!$D:$D,'2020'!$I73,Нормативы!$F:$F,'2020'!$K73)</f>
        <v>970</v>
      </c>
      <c r="AF73" s="33">
        <f>SUMIFS(Нормативы!R:R,Нормативы!$B:$B,$G73,Нормативы!$D:$D,'2020'!$I73,Нормативы!$F:$F,'2020'!$K73)</f>
        <v>2680</v>
      </c>
      <c r="AG73" s="33">
        <f>SUMIFS(Нормативы!S:S,Нормативы!$B:$B,$G73,Нормативы!$D:$D,'2020'!$I73,Нормативы!$F:$F,'2020'!$K73)</f>
        <v>5800</v>
      </c>
      <c r="AH73" s="33">
        <f>SUMIFS(Нормативы!T:T,Нормативы!$B:$B,$G73,Нормативы!$D:$D,'2020'!$I73,Нормативы!$F:$F,'2020'!$K73)</f>
        <v>540</v>
      </c>
      <c r="AI73" s="33">
        <f>SUMIFS(Нормативы!U:U,Нормативы!$B:$B,$G73,Нормативы!$D:$D,'2020'!$I73,Нормативы!$F:$F,'2020'!$K73)</f>
        <v>770</v>
      </c>
      <c r="AJ73" s="33">
        <f>SUMIFS(Нормативы!V:V,Нормативы!$B:$B,$G73,Нормативы!$D:$D,'2020'!$I73,Нормативы!$F:$F,'2020'!$K73)</f>
        <v>80</v>
      </c>
      <c r="AK73" s="33">
        <f>SUMIFS(Нормативы!W:W,Нормативы!$B:$B,$G73,Нормативы!$D:$D,'2020'!$I73,Нормативы!$F:$F,'2020'!$K73)</f>
        <v>330</v>
      </c>
      <c r="AL73" s="33">
        <f>SUMIFS(Нормативы!X:X,Нормативы!$B:$B,$G73,Нормативы!$D:$D,'2020'!$I73,Нормативы!$F:$F,'2020'!$K73)*O73</f>
        <v>16120</v>
      </c>
      <c r="AM73" s="33">
        <f t="shared" si="101"/>
        <v>12381</v>
      </c>
      <c r="AN73" s="33">
        <f t="shared" si="102"/>
        <v>3739</v>
      </c>
      <c r="AO73" s="33">
        <f>SUMIFS(Нормативы!AA:AA,Нормативы!$B:$B,$G73,Нормативы!$D:$D,'2020'!$I73,Нормативы!$F:$F,'2020'!$K73)</f>
        <v>3520</v>
      </c>
      <c r="AP73" s="141">
        <f t="shared" si="103"/>
        <v>139020</v>
      </c>
      <c r="AQ73" s="413">
        <f t="shared" si="104"/>
        <v>776600</v>
      </c>
      <c r="AR73" s="33">
        <f t="shared" si="105"/>
        <v>596467</v>
      </c>
      <c r="AS73" s="33">
        <f t="shared" si="106"/>
        <v>180133</v>
      </c>
      <c r="AT73" s="34">
        <f t="shared" si="0"/>
        <v>97460</v>
      </c>
      <c r="AU73" s="34">
        <f t="shared" si="1"/>
        <v>0</v>
      </c>
      <c r="AV73" s="34">
        <f t="shared" si="2"/>
        <v>89210</v>
      </c>
      <c r="AW73" s="34">
        <f t="shared" si="3"/>
        <v>237710</v>
      </c>
      <c r="AX73" s="34">
        <f t="shared" si="4"/>
        <v>5720</v>
      </c>
      <c r="AY73" s="34">
        <f t="shared" si="5"/>
        <v>216920</v>
      </c>
      <c r="AZ73" s="34">
        <f t="shared" si="6"/>
        <v>4400</v>
      </c>
      <c r="BA73" s="34">
        <f t="shared" si="7"/>
        <v>10670</v>
      </c>
      <c r="BB73" s="34">
        <f t="shared" si="107"/>
        <v>29480</v>
      </c>
      <c r="BC73" s="34">
        <f t="shared" si="8"/>
        <v>63800</v>
      </c>
      <c r="BD73" s="34">
        <f t="shared" si="9"/>
        <v>5940</v>
      </c>
      <c r="BE73" s="34">
        <f t="shared" si="10"/>
        <v>8470</v>
      </c>
      <c r="BF73" s="34">
        <f t="shared" si="11"/>
        <v>880</v>
      </c>
      <c r="BG73" s="34">
        <f t="shared" si="12"/>
        <v>3630</v>
      </c>
      <c r="BH73" s="34">
        <f t="shared" si="13"/>
        <v>177320</v>
      </c>
      <c r="BI73" s="33">
        <f t="shared" si="108"/>
        <v>136190.5</v>
      </c>
      <c r="BJ73" s="33">
        <f t="shared" si="109"/>
        <v>41129.5</v>
      </c>
      <c r="BK73" s="34">
        <f t="shared" si="14"/>
        <v>38720</v>
      </c>
      <c r="BL73" s="426">
        <f t="shared" si="15"/>
        <v>1529220</v>
      </c>
      <c r="BM73" s="616">
        <f t="shared" si="110"/>
        <v>2530163</v>
      </c>
      <c r="BN73" s="33">
        <f t="shared" si="16"/>
        <v>1943289.6</v>
      </c>
      <c r="BO73" s="33">
        <f t="shared" si="17"/>
        <v>586873.4</v>
      </c>
      <c r="BP73" s="34">
        <f t="shared" si="111"/>
        <v>97460</v>
      </c>
      <c r="BQ73" s="34">
        <f t="shared" si="112"/>
        <v>0</v>
      </c>
      <c r="BR73" s="34">
        <f t="shared" si="113"/>
        <v>89210</v>
      </c>
      <c r="BS73" s="34">
        <f t="shared" si="18"/>
        <v>237710</v>
      </c>
      <c r="BT73" s="34">
        <f t="shared" si="19"/>
        <v>5720</v>
      </c>
      <c r="BU73" s="34">
        <f t="shared" si="20"/>
        <v>216920</v>
      </c>
      <c r="BV73" s="34">
        <f t="shared" si="21"/>
        <v>4400</v>
      </c>
      <c r="BW73" s="34">
        <f t="shared" si="22"/>
        <v>10670</v>
      </c>
      <c r="BX73" s="34">
        <f t="shared" si="23"/>
        <v>85256</v>
      </c>
      <c r="BY73" s="34">
        <f t="shared" si="24"/>
        <v>63800</v>
      </c>
      <c r="BZ73" s="34">
        <f t="shared" si="25"/>
        <v>5940</v>
      </c>
      <c r="CA73" s="34">
        <f t="shared" si="26"/>
        <v>8470</v>
      </c>
      <c r="CB73" s="34">
        <f t="shared" si="27"/>
        <v>880</v>
      </c>
      <c r="CC73" s="34">
        <f t="shared" si="28"/>
        <v>3630</v>
      </c>
      <c r="CD73" s="34">
        <f t="shared" si="29"/>
        <v>577709</v>
      </c>
      <c r="CE73" s="33">
        <f t="shared" si="114"/>
        <v>443708.9</v>
      </c>
      <c r="CF73" s="33">
        <f t="shared" si="115"/>
        <v>134000.1</v>
      </c>
      <c r="CG73" s="34">
        <f t="shared" si="30"/>
        <v>38720</v>
      </c>
      <c r="CH73" s="415">
        <f t="shared" si="31"/>
        <v>3738948</v>
      </c>
      <c r="CI73" s="88">
        <f t="shared" si="32"/>
        <v>230014.81820000001</v>
      </c>
      <c r="CJ73" s="90">
        <f t="shared" si="33"/>
        <v>176662.69089999999</v>
      </c>
      <c r="CK73" s="90">
        <f t="shared" si="34"/>
        <v>53352.1273</v>
      </c>
      <c r="CL73" s="88">
        <f t="shared" si="35"/>
        <v>8860</v>
      </c>
      <c r="CM73" s="88">
        <f t="shared" si="36"/>
        <v>0</v>
      </c>
      <c r="CN73" s="88">
        <f t="shared" si="37"/>
        <v>8110</v>
      </c>
      <c r="CO73" s="88">
        <f t="shared" si="38"/>
        <v>21610</v>
      </c>
      <c r="CP73" s="88">
        <f t="shared" si="39"/>
        <v>520</v>
      </c>
      <c r="CQ73" s="88">
        <f t="shared" si="40"/>
        <v>19720</v>
      </c>
      <c r="CR73" s="88">
        <f t="shared" si="41"/>
        <v>400</v>
      </c>
      <c r="CS73" s="88">
        <f t="shared" si="42"/>
        <v>970</v>
      </c>
      <c r="CT73" s="88">
        <f t="shared" si="43"/>
        <v>7750.5455000000002</v>
      </c>
      <c r="CU73" s="88">
        <f t="shared" si="44"/>
        <v>5800</v>
      </c>
      <c r="CV73" s="88">
        <f t="shared" si="45"/>
        <v>540</v>
      </c>
      <c r="CW73" s="88">
        <f t="shared" si="46"/>
        <v>770</v>
      </c>
      <c r="CX73" s="88">
        <f t="shared" si="47"/>
        <v>80</v>
      </c>
      <c r="CY73" s="88">
        <f t="shared" si="48"/>
        <v>330</v>
      </c>
      <c r="CZ73" s="88">
        <f t="shared" si="49"/>
        <v>52519</v>
      </c>
      <c r="DA73" s="90">
        <f t="shared" si="50"/>
        <v>40337.172700000003</v>
      </c>
      <c r="DB73" s="90">
        <f t="shared" si="51"/>
        <v>12181.827300000001</v>
      </c>
      <c r="DC73" s="88">
        <f t="shared" si="52"/>
        <v>3520</v>
      </c>
      <c r="DD73" s="88">
        <f t="shared" si="53"/>
        <v>339904.36359999998</v>
      </c>
      <c r="AUV73" s="699">
        <f t="shared" si="235"/>
        <v>230014.82</v>
      </c>
      <c r="AUW73" s="699">
        <f t="shared" si="236"/>
        <v>176662.69</v>
      </c>
      <c r="AUX73" s="699">
        <f t="shared" si="237"/>
        <v>53352.13</v>
      </c>
      <c r="AUY73" s="699">
        <f t="shared" ref="AUY73:AUY75" si="238">BP73/P73</f>
        <v>8860</v>
      </c>
      <c r="AUZ73" s="699">
        <f t="shared" si="204"/>
        <v>0</v>
      </c>
      <c r="AVA73" s="699">
        <f t="shared" si="204"/>
        <v>1.26</v>
      </c>
      <c r="AVB73" s="699">
        <f t="shared" ref="AVB73:AVB75" si="239">AVC73+AVD73+AVE73+AVF73</f>
        <v>21610</v>
      </c>
      <c r="AVC73" s="699">
        <f t="shared" ref="AVC73:AVC75" si="240">BT73/P73</f>
        <v>520</v>
      </c>
      <c r="AVD73" s="699">
        <f t="shared" ref="AVD73:AVD75" si="241">BU73/P73</f>
        <v>19720</v>
      </c>
      <c r="AVE73" s="699">
        <f t="shared" ref="AVE73:AVE75" si="242">BV73/P73</f>
        <v>400</v>
      </c>
      <c r="AVF73" s="699">
        <f t="shared" ref="AVF73:AVF75" si="243">BW73/P73</f>
        <v>970</v>
      </c>
      <c r="AVG73" s="699">
        <f t="shared" ref="AVG73:AVG75" si="244">BX73/P73</f>
        <v>7750.55</v>
      </c>
      <c r="AVH73" s="699">
        <f t="shared" ref="AVH73:AVH75" si="245">BY73/P73</f>
        <v>5800</v>
      </c>
      <c r="AVI73" s="699">
        <f t="shared" ref="AVI73:AVI75" si="246">BZ73/P73</f>
        <v>540</v>
      </c>
      <c r="AVJ73" s="699">
        <f t="shared" ref="AVJ73:AVJ75" si="247">CA73/P73</f>
        <v>770</v>
      </c>
      <c r="AVK73" s="699">
        <f t="shared" ref="AVK73:AVK75" si="248">CB73/P73</f>
        <v>80</v>
      </c>
      <c r="AVL73" s="699">
        <f t="shared" ref="AVL73:AVL75" si="249">CC73/P73</f>
        <v>330</v>
      </c>
      <c r="AVM73" s="699">
        <f t="shared" ref="AVM73:AVM75" si="250">CD73/P73</f>
        <v>52519</v>
      </c>
      <c r="AVN73" s="699">
        <f t="shared" ref="AVN73:AVN75" si="251">AVM73/1.302</f>
        <v>40337.17</v>
      </c>
      <c r="AVO73" s="699">
        <f t="shared" ref="AVO73:AVO75" si="252">AVM73-AVN73</f>
        <v>12181.83</v>
      </c>
      <c r="AVP73" s="699">
        <f t="shared" ref="AVP73:AVP75" si="253">CG73/P73</f>
        <v>3520</v>
      </c>
      <c r="AVQ73" s="699">
        <f t="shared" ref="AVQ73:AVQ75" si="254">CH73/P73</f>
        <v>339904.36</v>
      </c>
    </row>
    <row r="74" spans="1:108 1244:1265" ht="30" hidden="1" customHeight="1" x14ac:dyDescent="0.25">
      <c r="A74" s="643">
        <v>1</v>
      </c>
      <c r="B74" s="643">
        <v>9</v>
      </c>
      <c r="C74" s="664" t="s">
        <v>247</v>
      </c>
      <c r="D74" s="2"/>
      <c r="E74" s="101" t="s">
        <v>345</v>
      </c>
      <c r="F74" s="643" t="s">
        <v>38</v>
      </c>
      <c r="G74" s="643">
        <v>2</v>
      </c>
      <c r="H74" s="658" t="s">
        <v>10</v>
      </c>
      <c r="I74" s="643">
        <v>0</v>
      </c>
      <c r="J74" s="101" t="s">
        <v>362</v>
      </c>
      <c r="K74" s="643">
        <v>3</v>
      </c>
      <c r="L74" s="683" t="s">
        <v>350</v>
      </c>
      <c r="M74" s="11" t="s">
        <v>296</v>
      </c>
      <c r="N74" s="101" t="s">
        <v>401</v>
      </c>
      <c r="O74" s="643">
        <v>2</v>
      </c>
      <c r="P74" s="632">
        <v>1</v>
      </c>
      <c r="Q74" s="632">
        <v>1</v>
      </c>
      <c r="R74" s="632">
        <v>1</v>
      </c>
      <c r="S74" s="675">
        <f>SUMIF('Территориальный кк'!$A:$A,'2020'!$B74,'Территориальный кк'!D:D)</f>
        <v>3.258</v>
      </c>
      <c r="T74" s="676">
        <f>SUMIF('Территориальный кк'!$A:$A,'2020'!$B74,'Территориальный кк'!E:E)</f>
        <v>2.8919999999999999</v>
      </c>
      <c r="U74" s="33">
        <f>SUMIFS(Нормативы!G:G,Нормативы!$B:$B,$G74,Нормативы!$D:$D,'2020'!$I74,Нормативы!$F:$F,'2020'!$K74)*O74</f>
        <v>141200</v>
      </c>
      <c r="V74" s="33">
        <f t="shared" si="98"/>
        <v>108448.5</v>
      </c>
      <c r="W74" s="33">
        <f t="shared" si="99"/>
        <v>32751.5</v>
      </c>
      <c r="X74" s="33">
        <f>SUMIFS(Нормативы!J:J,Нормативы!$B:$B,$G74,Нормативы!$D:$D,'2020'!$I74,Нормативы!$F:$F,'2020'!$K74)</f>
        <v>8860</v>
      </c>
      <c r="Y74" s="33">
        <f>SUMIFS(Нормативы!K:K,Нормативы!$B:$B,$G74,Нормативы!$D:$D,'2020'!$I74,Нормативы!$F:$F,'2020'!$K74)</f>
        <v>0</v>
      </c>
      <c r="Z74" s="33">
        <f>SUMIFS(Нормативы!L:L,Нормативы!$B:$B,$G74,Нормативы!$D:$D,'2020'!$I74,Нормативы!$F:$F,'2020'!$K74)</f>
        <v>8110</v>
      </c>
      <c r="AA74" s="33">
        <f t="shared" si="100"/>
        <v>22530</v>
      </c>
      <c r="AB74" s="33">
        <f>SUMIFS(Нормативы!N:N,Нормативы!$B:$B,$G74,Нормативы!$D:$D,'2020'!$I74,Нормативы!$F:$F,'2020'!$K74)*O74</f>
        <v>1040</v>
      </c>
      <c r="AC74" s="33">
        <f>SUMIFS(Нормативы!O:O,Нормативы!$B:$B,$G74,Нормативы!$D:$D,'2020'!$I74,Нормативы!$F:$F,'2020'!$K74)</f>
        <v>19720</v>
      </c>
      <c r="AD74" s="33">
        <f>SUMIFS(Нормативы!P:P,Нормативы!$B:$B,$G74,Нормативы!$D:$D,'2020'!$I74,Нормативы!$F:$F,'2020'!$K74)*O74</f>
        <v>800</v>
      </c>
      <c r="AE74" s="33">
        <f>SUMIFS(Нормативы!Q:Q,Нормативы!$B:$B,$G74,Нормативы!$D:$D,'2020'!$I74,Нормативы!$F:$F,'2020'!$K74)</f>
        <v>970</v>
      </c>
      <c r="AF74" s="33">
        <f>SUMIFS(Нормативы!R:R,Нормативы!$B:$B,$G74,Нормативы!$D:$D,'2020'!$I74,Нормативы!$F:$F,'2020'!$K74)</f>
        <v>2680</v>
      </c>
      <c r="AG74" s="33">
        <f>SUMIFS(Нормативы!S:S,Нормативы!$B:$B,$G74,Нормативы!$D:$D,'2020'!$I74,Нормативы!$F:$F,'2020'!$K74)</f>
        <v>5800</v>
      </c>
      <c r="AH74" s="33">
        <f>SUMIFS(Нормативы!T:T,Нормативы!$B:$B,$G74,Нормативы!$D:$D,'2020'!$I74,Нормативы!$F:$F,'2020'!$K74)</f>
        <v>540</v>
      </c>
      <c r="AI74" s="33">
        <f>SUMIFS(Нормативы!U:U,Нормативы!$B:$B,$G74,Нормативы!$D:$D,'2020'!$I74,Нормативы!$F:$F,'2020'!$K74)</f>
        <v>770</v>
      </c>
      <c r="AJ74" s="33">
        <f>SUMIFS(Нормативы!V:V,Нормативы!$B:$B,$G74,Нормативы!$D:$D,'2020'!$I74,Нормативы!$F:$F,'2020'!$K74)</f>
        <v>80</v>
      </c>
      <c r="AK74" s="33">
        <f>SUMIFS(Нормативы!W:W,Нормативы!$B:$B,$G74,Нормативы!$D:$D,'2020'!$I74,Нормативы!$F:$F,'2020'!$K74)</f>
        <v>330</v>
      </c>
      <c r="AL74" s="33">
        <f>SUMIFS(Нормативы!X:X,Нормативы!$B:$B,$G74,Нормативы!$D:$D,'2020'!$I74,Нормативы!$F:$F,'2020'!$K74)*O74</f>
        <v>32240</v>
      </c>
      <c r="AM74" s="33">
        <f t="shared" si="101"/>
        <v>24761.9</v>
      </c>
      <c r="AN74" s="33">
        <f t="shared" si="102"/>
        <v>7478.1</v>
      </c>
      <c r="AO74" s="33">
        <f>SUMIFS(Нормативы!AA:AA,Нормативы!$B:$B,$G74,Нормативы!$D:$D,'2020'!$I74,Нормативы!$F:$F,'2020'!$K74)</f>
        <v>3520</v>
      </c>
      <c r="AP74" s="141">
        <f t="shared" si="103"/>
        <v>226660</v>
      </c>
      <c r="AQ74" s="413">
        <f t="shared" si="104"/>
        <v>141200</v>
      </c>
      <c r="AR74" s="33">
        <f t="shared" si="105"/>
        <v>108448.5</v>
      </c>
      <c r="AS74" s="33">
        <f t="shared" si="106"/>
        <v>32751.5</v>
      </c>
      <c r="AT74" s="34">
        <f t="shared" si="0"/>
        <v>8860</v>
      </c>
      <c r="AU74" s="34">
        <f t="shared" si="1"/>
        <v>0</v>
      </c>
      <c r="AV74" s="34">
        <f t="shared" si="2"/>
        <v>8110</v>
      </c>
      <c r="AW74" s="34">
        <f t="shared" si="3"/>
        <v>22530</v>
      </c>
      <c r="AX74" s="34">
        <f t="shared" si="4"/>
        <v>1040</v>
      </c>
      <c r="AY74" s="34">
        <f t="shared" si="5"/>
        <v>19720</v>
      </c>
      <c r="AZ74" s="34">
        <f t="shared" si="6"/>
        <v>800</v>
      </c>
      <c r="BA74" s="34">
        <f t="shared" si="7"/>
        <v>970</v>
      </c>
      <c r="BB74" s="34">
        <f t="shared" si="107"/>
        <v>2680</v>
      </c>
      <c r="BC74" s="34">
        <f t="shared" si="8"/>
        <v>5800</v>
      </c>
      <c r="BD74" s="34">
        <f t="shared" si="9"/>
        <v>540</v>
      </c>
      <c r="BE74" s="34">
        <f t="shared" si="10"/>
        <v>770</v>
      </c>
      <c r="BF74" s="34">
        <f t="shared" si="11"/>
        <v>80</v>
      </c>
      <c r="BG74" s="34">
        <f t="shared" si="12"/>
        <v>330</v>
      </c>
      <c r="BH74" s="34">
        <f t="shared" si="13"/>
        <v>32240</v>
      </c>
      <c r="BI74" s="33">
        <f t="shared" si="108"/>
        <v>24761.9</v>
      </c>
      <c r="BJ74" s="33">
        <f t="shared" si="109"/>
        <v>7478.1</v>
      </c>
      <c r="BK74" s="34">
        <f t="shared" si="14"/>
        <v>3520</v>
      </c>
      <c r="BL74" s="426">
        <f t="shared" si="15"/>
        <v>226660</v>
      </c>
      <c r="BM74" s="616">
        <f t="shared" si="110"/>
        <v>460030</v>
      </c>
      <c r="BN74" s="33">
        <f t="shared" si="16"/>
        <v>353325.7</v>
      </c>
      <c r="BO74" s="33">
        <f t="shared" si="17"/>
        <v>106704.3</v>
      </c>
      <c r="BP74" s="34">
        <f t="shared" si="111"/>
        <v>8860</v>
      </c>
      <c r="BQ74" s="34">
        <f t="shared" si="112"/>
        <v>0</v>
      </c>
      <c r="BR74" s="34">
        <f t="shared" si="113"/>
        <v>8110</v>
      </c>
      <c r="BS74" s="34">
        <f t="shared" si="18"/>
        <v>22530</v>
      </c>
      <c r="BT74" s="34">
        <f t="shared" si="19"/>
        <v>1040</v>
      </c>
      <c r="BU74" s="34">
        <f t="shared" si="20"/>
        <v>19720</v>
      </c>
      <c r="BV74" s="34">
        <f t="shared" si="21"/>
        <v>800</v>
      </c>
      <c r="BW74" s="34">
        <f t="shared" si="22"/>
        <v>970</v>
      </c>
      <c r="BX74" s="34">
        <f t="shared" si="23"/>
        <v>7751</v>
      </c>
      <c r="BY74" s="34">
        <f t="shared" si="24"/>
        <v>5800</v>
      </c>
      <c r="BZ74" s="34">
        <f t="shared" si="25"/>
        <v>540</v>
      </c>
      <c r="CA74" s="34">
        <f t="shared" si="26"/>
        <v>770</v>
      </c>
      <c r="CB74" s="34">
        <f t="shared" si="27"/>
        <v>80</v>
      </c>
      <c r="CC74" s="34">
        <f t="shared" si="28"/>
        <v>330</v>
      </c>
      <c r="CD74" s="34">
        <f t="shared" si="29"/>
        <v>105038</v>
      </c>
      <c r="CE74" s="33">
        <f t="shared" si="114"/>
        <v>80674.3</v>
      </c>
      <c r="CF74" s="33">
        <f t="shared" si="115"/>
        <v>24363.7</v>
      </c>
      <c r="CG74" s="34">
        <f t="shared" si="30"/>
        <v>3520</v>
      </c>
      <c r="CH74" s="415">
        <f t="shared" si="31"/>
        <v>623359</v>
      </c>
      <c r="CI74" s="88">
        <f t="shared" si="32"/>
        <v>460030</v>
      </c>
      <c r="CJ74" s="90">
        <f t="shared" si="33"/>
        <v>353325.7</v>
      </c>
      <c r="CK74" s="90">
        <f t="shared" si="34"/>
        <v>106704.3</v>
      </c>
      <c r="CL74" s="88">
        <f t="shared" si="35"/>
        <v>8860</v>
      </c>
      <c r="CM74" s="88">
        <f t="shared" si="36"/>
        <v>0</v>
      </c>
      <c r="CN74" s="88">
        <f t="shared" si="37"/>
        <v>8110</v>
      </c>
      <c r="CO74" s="88">
        <f t="shared" si="38"/>
        <v>22530</v>
      </c>
      <c r="CP74" s="88">
        <f t="shared" si="39"/>
        <v>1040</v>
      </c>
      <c r="CQ74" s="88">
        <f t="shared" si="40"/>
        <v>19720</v>
      </c>
      <c r="CR74" s="88">
        <f t="shared" si="41"/>
        <v>800</v>
      </c>
      <c r="CS74" s="88">
        <f t="shared" si="42"/>
        <v>970</v>
      </c>
      <c r="CT74" s="88">
        <f t="shared" si="43"/>
        <v>7751</v>
      </c>
      <c r="CU74" s="88">
        <f t="shared" si="44"/>
        <v>5800</v>
      </c>
      <c r="CV74" s="88">
        <f t="shared" si="45"/>
        <v>540</v>
      </c>
      <c r="CW74" s="88">
        <f t="shared" si="46"/>
        <v>770</v>
      </c>
      <c r="CX74" s="88">
        <f t="shared" si="47"/>
        <v>80</v>
      </c>
      <c r="CY74" s="88">
        <f t="shared" si="48"/>
        <v>330</v>
      </c>
      <c r="CZ74" s="88">
        <f t="shared" si="49"/>
        <v>105038</v>
      </c>
      <c r="DA74" s="90">
        <f t="shared" si="50"/>
        <v>80674.3</v>
      </c>
      <c r="DB74" s="90">
        <f t="shared" si="51"/>
        <v>24363.7</v>
      </c>
      <c r="DC74" s="88">
        <f t="shared" si="52"/>
        <v>3520</v>
      </c>
      <c r="DD74" s="88">
        <f t="shared" si="53"/>
        <v>623359</v>
      </c>
      <c r="AUV74" s="699">
        <f t="shared" si="235"/>
        <v>460030</v>
      </c>
      <c r="AUW74" s="699">
        <f t="shared" si="236"/>
        <v>353325.65</v>
      </c>
      <c r="AUX74" s="699">
        <f t="shared" si="237"/>
        <v>106704.35</v>
      </c>
      <c r="AUY74" s="699">
        <f t="shared" si="238"/>
        <v>8860</v>
      </c>
      <c r="AUZ74" s="699">
        <f t="shared" si="204"/>
        <v>0</v>
      </c>
      <c r="AVA74" s="699">
        <f t="shared" si="204"/>
        <v>0.06</v>
      </c>
      <c r="AVB74" s="699">
        <f t="shared" si="239"/>
        <v>22530</v>
      </c>
      <c r="AVC74" s="699">
        <f t="shared" si="240"/>
        <v>1040</v>
      </c>
      <c r="AVD74" s="699">
        <f t="shared" si="241"/>
        <v>19720</v>
      </c>
      <c r="AVE74" s="699">
        <f t="shared" si="242"/>
        <v>800</v>
      </c>
      <c r="AVF74" s="699">
        <f t="shared" si="243"/>
        <v>970</v>
      </c>
      <c r="AVG74" s="699">
        <f t="shared" si="244"/>
        <v>7751</v>
      </c>
      <c r="AVH74" s="699">
        <f t="shared" si="245"/>
        <v>5800</v>
      </c>
      <c r="AVI74" s="699">
        <f t="shared" si="246"/>
        <v>540</v>
      </c>
      <c r="AVJ74" s="699">
        <f t="shared" si="247"/>
        <v>770</v>
      </c>
      <c r="AVK74" s="699">
        <f t="shared" si="248"/>
        <v>80</v>
      </c>
      <c r="AVL74" s="699">
        <f t="shared" si="249"/>
        <v>330</v>
      </c>
      <c r="AVM74" s="699">
        <f t="shared" si="250"/>
        <v>105038</v>
      </c>
      <c r="AVN74" s="699">
        <f t="shared" si="251"/>
        <v>80674.350000000006</v>
      </c>
      <c r="AVO74" s="699">
        <f t="shared" si="252"/>
        <v>24363.65</v>
      </c>
      <c r="AVP74" s="699">
        <f t="shared" si="253"/>
        <v>3520</v>
      </c>
      <c r="AVQ74" s="699">
        <f t="shared" si="254"/>
        <v>623359</v>
      </c>
    </row>
    <row r="75" spans="1:108 1244:1265" ht="30" hidden="1" customHeight="1" x14ac:dyDescent="0.25">
      <c r="A75" s="643">
        <v>1</v>
      </c>
      <c r="B75" s="643">
        <v>9</v>
      </c>
      <c r="C75" s="664" t="s">
        <v>247</v>
      </c>
      <c r="D75" s="2"/>
      <c r="E75" s="101" t="s">
        <v>345</v>
      </c>
      <c r="F75" s="643" t="s">
        <v>38</v>
      </c>
      <c r="G75" s="643">
        <v>2</v>
      </c>
      <c r="H75" s="658" t="s">
        <v>8</v>
      </c>
      <c r="I75" s="643">
        <v>3</v>
      </c>
      <c r="J75" s="101" t="s">
        <v>362</v>
      </c>
      <c r="K75" s="643">
        <v>3</v>
      </c>
      <c r="L75" s="683" t="s">
        <v>350</v>
      </c>
      <c r="M75" s="11" t="s">
        <v>297</v>
      </c>
      <c r="N75" s="101" t="s">
        <v>387</v>
      </c>
      <c r="O75" s="643">
        <v>1</v>
      </c>
      <c r="P75" s="632">
        <v>7</v>
      </c>
      <c r="Q75" s="632">
        <v>7</v>
      </c>
      <c r="R75" s="632">
        <v>7</v>
      </c>
      <c r="S75" s="675">
        <f>SUMIF('Территориальный кк'!$A:$A,'2020'!$B75,'Территориальный кк'!D:D)</f>
        <v>3.258</v>
      </c>
      <c r="T75" s="676">
        <f>SUMIF('Территориальный кк'!$A:$A,'2020'!$B75,'Территориальный кк'!E:E)</f>
        <v>2.8919999999999999</v>
      </c>
      <c r="U75" s="33">
        <f>SUMIFS(Нормативы!G:G,Нормативы!$B:$B,$G75,Нормативы!$D:$D,'2020'!$I75,Нормативы!$F:$F,'2020'!$K75)*O75</f>
        <v>12944</v>
      </c>
      <c r="V75" s="33">
        <f t="shared" si="98"/>
        <v>9941.6</v>
      </c>
      <c r="W75" s="33">
        <f t="shared" si="99"/>
        <v>3002.4</v>
      </c>
      <c r="X75" s="33">
        <f>SUMIFS(Нормативы!J:J,Нормативы!$B:$B,$G75,Нормативы!$D:$D,'2020'!$I75,Нормативы!$F:$F,'2020'!$K75)</f>
        <v>486</v>
      </c>
      <c r="Y75" s="33">
        <f>SUMIFS(Нормативы!K:K,Нормативы!$B:$B,$G75,Нормативы!$D:$D,'2020'!$I75,Нормативы!$F:$F,'2020'!$K75)</f>
        <v>97</v>
      </c>
      <c r="Z75" s="33">
        <f>SUMIFS(Нормативы!L:L,Нормативы!$B:$B,$G75,Нормативы!$D:$D,'2020'!$I75,Нормативы!$F:$F,'2020'!$K75)</f>
        <v>348</v>
      </c>
      <c r="AA75" s="33">
        <f t="shared" si="100"/>
        <v>2031</v>
      </c>
      <c r="AB75" s="33">
        <f>SUMIFS(Нормативы!N:N,Нормативы!$B:$B,$G75,Нормативы!$D:$D,'2020'!$I75,Нормативы!$F:$F,'2020'!$K75)*O75</f>
        <v>52</v>
      </c>
      <c r="AC75" s="33">
        <f>SUMIFS(Нормативы!O:O,Нормативы!$B:$B,$G75,Нормативы!$D:$D,'2020'!$I75,Нормативы!$F:$F,'2020'!$K75)</f>
        <v>1728</v>
      </c>
      <c r="AD75" s="33">
        <f>SUMIFS(Нормативы!P:P,Нормативы!$B:$B,$G75,Нормативы!$D:$D,'2020'!$I75,Нормативы!$F:$F,'2020'!$K75)*O75</f>
        <v>73</v>
      </c>
      <c r="AE75" s="33">
        <f>SUMIFS(Нормативы!Q:Q,Нормативы!$B:$B,$G75,Нормативы!$D:$D,'2020'!$I75,Нормативы!$F:$F,'2020'!$K75)</f>
        <v>178</v>
      </c>
      <c r="AF75" s="33">
        <f>SUMIFS(Нормативы!R:R,Нормативы!$B:$B,$G75,Нормативы!$D:$D,'2020'!$I75,Нормативы!$F:$F,'2020'!$K75)</f>
        <v>275</v>
      </c>
      <c r="AG75" s="33">
        <f>SUMIFS(Нормативы!S:S,Нормативы!$B:$B,$G75,Нормативы!$D:$D,'2020'!$I75,Нормативы!$F:$F,'2020'!$K75)</f>
        <v>580</v>
      </c>
      <c r="AH75" s="33">
        <f>SUMIFS(Нормативы!T:T,Нормативы!$B:$B,$G75,Нормативы!$D:$D,'2020'!$I75,Нормативы!$F:$F,'2020'!$K75)</f>
        <v>54</v>
      </c>
      <c r="AI75" s="33">
        <f>SUMIFS(Нормативы!U:U,Нормативы!$B:$B,$G75,Нормативы!$D:$D,'2020'!$I75,Нормативы!$F:$F,'2020'!$K75)</f>
        <v>77</v>
      </c>
      <c r="AJ75" s="33">
        <f>SUMIFS(Нормативы!V:V,Нормативы!$B:$B,$G75,Нормативы!$D:$D,'2020'!$I75,Нормативы!$F:$F,'2020'!$K75)</f>
        <v>8</v>
      </c>
      <c r="AK75" s="33">
        <f>SUMIFS(Нормативы!W:W,Нормативы!$B:$B,$G75,Нормативы!$D:$D,'2020'!$I75,Нормативы!$F:$F,'2020'!$K75)</f>
        <v>39</v>
      </c>
      <c r="AL75" s="33">
        <f>SUMIFS(Нормативы!X:X,Нормативы!$B:$B,$G75,Нормативы!$D:$D,'2020'!$I75,Нормативы!$F:$F,'2020'!$K75)*O75</f>
        <v>1612</v>
      </c>
      <c r="AM75" s="33">
        <f t="shared" si="101"/>
        <v>1238.0999999999999</v>
      </c>
      <c r="AN75" s="33">
        <f t="shared" si="102"/>
        <v>373.9</v>
      </c>
      <c r="AO75" s="33">
        <f>SUMIFS(Нормативы!AA:AA,Нормативы!$B:$B,$G75,Нормативы!$D:$D,'2020'!$I75,Нормативы!$F:$F,'2020'!$K75)</f>
        <v>0</v>
      </c>
      <c r="AP75" s="141">
        <f t="shared" si="103"/>
        <v>18454</v>
      </c>
      <c r="AQ75" s="413">
        <f t="shared" si="104"/>
        <v>90608</v>
      </c>
      <c r="AR75" s="33">
        <f t="shared" si="105"/>
        <v>69591.399999999994</v>
      </c>
      <c r="AS75" s="33">
        <f t="shared" si="106"/>
        <v>21016.6</v>
      </c>
      <c r="AT75" s="34">
        <f t="shared" si="0"/>
        <v>3402</v>
      </c>
      <c r="AU75" s="34">
        <f t="shared" si="1"/>
        <v>679</v>
      </c>
      <c r="AV75" s="34">
        <f t="shared" si="2"/>
        <v>2436</v>
      </c>
      <c r="AW75" s="34">
        <f t="shared" si="3"/>
        <v>14217</v>
      </c>
      <c r="AX75" s="34">
        <f t="shared" si="4"/>
        <v>364</v>
      </c>
      <c r="AY75" s="34">
        <f t="shared" si="5"/>
        <v>12096</v>
      </c>
      <c r="AZ75" s="34">
        <f t="shared" si="6"/>
        <v>511</v>
      </c>
      <c r="BA75" s="34">
        <f t="shared" si="7"/>
        <v>1246</v>
      </c>
      <c r="BB75" s="34">
        <f t="shared" si="107"/>
        <v>1925</v>
      </c>
      <c r="BC75" s="34">
        <f t="shared" si="8"/>
        <v>4060</v>
      </c>
      <c r="BD75" s="34">
        <f t="shared" si="9"/>
        <v>378</v>
      </c>
      <c r="BE75" s="34">
        <f t="shared" si="10"/>
        <v>539</v>
      </c>
      <c r="BF75" s="34">
        <f t="shared" si="11"/>
        <v>56</v>
      </c>
      <c r="BG75" s="34">
        <f t="shared" si="12"/>
        <v>273</v>
      </c>
      <c r="BH75" s="34">
        <f t="shared" si="13"/>
        <v>11284</v>
      </c>
      <c r="BI75" s="33">
        <f t="shared" si="108"/>
        <v>8666.7000000000007</v>
      </c>
      <c r="BJ75" s="33">
        <f t="shared" si="109"/>
        <v>2617.3000000000002</v>
      </c>
      <c r="BK75" s="34">
        <f t="shared" si="14"/>
        <v>0</v>
      </c>
      <c r="BL75" s="426">
        <f t="shared" si="15"/>
        <v>129178</v>
      </c>
      <c r="BM75" s="616">
        <f t="shared" si="110"/>
        <v>295201</v>
      </c>
      <c r="BN75" s="33">
        <f t="shared" si="16"/>
        <v>226728.9</v>
      </c>
      <c r="BO75" s="33">
        <f t="shared" si="17"/>
        <v>68472.100000000006</v>
      </c>
      <c r="BP75" s="34">
        <f t="shared" si="111"/>
        <v>3402</v>
      </c>
      <c r="BQ75" s="34">
        <f t="shared" si="112"/>
        <v>679</v>
      </c>
      <c r="BR75" s="34">
        <f t="shared" si="113"/>
        <v>2436</v>
      </c>
      <c r="BS75" s="34">
        <f t="shared" si="18"/>
        <v>14217</v>
      </c>
      <c r="BT75" s="34">
        <f t="shared" si="19"/>
        <v>364</v>
      </c>
      <c r="BU75" s="34">
        <f t="shared" si="20"/>
        <v>12096</v>
      </c>
      <c r="BV75" s="34">
        <f t="shared" si="21"/>
        <v>511</v>
      </c>
      <c r="BW75" s="34">
        <f t="shared" si="22"/>
        <v>1246</v>
      </c>
      <c r="BX75" s="34">
        <f t="shared" si="23"/>
        <v>5567</v>
      </c>
      <c r="BY75" s="34">
        <f t="shared" si="24"/>
        <v>4060</v>
      </c>
      <c r="BZ75" s="34">
        <f t="shared" si="25"/>
        <v>378</v>
      </c>
      <c r="CA75" s="34">
        <f t="shared" si="26"/>
        <v>539</v>
      </c>
      <c r="CB75" s="34">
        <f t="shared" si="27"/>
        <v>56</v>
      </c>
      <c r="CC75" s="34">
        <f t="shared" si="28"/>
        <v>273</v>
      </c>
      <c r="CD75" s="34">
        <f t="shared" si="29"/>
        <v>36763</v>
      </c>
      <c r="CE75" s="33">
        <f t="shared" si="114"/>
        <v>28235.8</v>
      </c>
      <c r="CF75" s="33">
        <f t="shared" si="115"/>
        <v>8527.2000000000007</v>
      </c>
      <c r="CG75" s="34">
        <f t="shared" si="30"/>
        <v>0</v>
      </c>
      <c r="CH75" s="415">
        <f t="shared" si="31"/>
        <v>362892</v>
      </c>
      <c r="CI75" s="88">
        <f t="shared" si="32"/>
        <v>42171.571400000001</v>
      </c>
      <c r="CJ75" s="90">
        <f t="shared" si="33"/>
        <v>32389.8429</v>
      </c>
      <c r="CK75" s="90">
        <f t="shared" si="34"/>
        <v>9781.7286000000004</v>
      </c>
      <c r="CL75" s="88">
        <f t="shared" si="35"/>
        <v>486</v>
      </c>
      <c r="CM75" s="88">
        <f t="shared" si="36"/>
        <v>97</v>
      </c>
      <c r="CN75" s="88">
        <f t="shared" si="37"/>
        <v>348</v>
      </c>
      <c r="CO75" s="88">
        <f t="shared" si="38"/>
        <v>2031</v>
      </c>
      <c r="CP75" s="88">
        <f t="shared" si="39"/>
        <v>52</v>
      </c>
      <c r="CQ75" s="88">
        <f t="shared" si="40"/>
        <v>1728</v>
      </c>
      <c r="CR75" s="88">
        <f t="shared" si="41"/>
        <v>73</v>
      </c>
      <c r="CS75" s="88">
        <f t="shared" si="42"/>
        <v>178</v>
      </c>
      <c r="CT75" s="88">
        <f t="shared" si="43"/>
        <v>795.28570000000002</v>
      </c>
      <c r="CU75" s="88">
        <f t="shared" si="44"/>
        <v>580</v>
      </c>
      <c r="CV75" s="88">
        <f t="shared" si="45"/>
        <v>54</v>
      </c>
      <c r="CW75" s="88">
        <f t="shared" si="46"/>
        <v>77</v>
      </c>
      <c r="CX75" s="88">
        <f t="shared" si="47"/>
        <v>8</v>
      </c>
      <c r="CY75" s="88">
        <f t="shared" si="48"/>
        <v>39</v>
      </c>
      <c r="CZ75" s="88">
        <f t="shared" si="49"/>
        <v>5251.8571000000002</v>
      </c>
      <c r="DA75" s="90">
        <f t="shared" si="50"/>
        <v>4033.6857</v>
      </c>
      <c r="DB75" s="90">
        <f t="shared" si="51"/>
        <v>1218.1713999999999</v>
      </c>
      <c r="DC75" s="88">
        <f t="shared" si="52"/>
        <v>0</v>
      </c>
      <c r="DD75" s="88">
        <f t="shared" si="53"/>
        <v>51841.7143</v>
      </c>
      <c r="AUV75" s="699">
        <f t="shared" si="235"/>
        <v>42171.57</v>
      </c>
      <c r="AUW75" s="699">
        <f t="shared" si="236"/>
        <v>32389.84</v>
      </c>
      <c r="AUX75" s="699">
        <f t="shared" si="237"/>
        <v>9781.73</v>
      </c>
      <c r="AUY75" s="699">
        <f t="shared" si="238"/>
        <v>486</v>
      </c>
      <c r="AUZ75" s="699">
        <f t="shared" si="204"/>
        <v>234.79</v>
      </c>
      <c r="AVA75" s="699">
        <f t="shared" si="204"/>
        <v>0.19</v>
      </c>
      <c r="AVB75" s="699">
        <f t="shared" si="239"/>
        <v>2031</v>
      </c>
      <c r="AVC75" s="699">
        <f t="shared" si="240"/>
        <v>52</v>
      </c>
      <c r="AVD75" s="699">
        <f t="shared" si="241"/>
        <v>1728</v>
      </c>
      <c r="AVE75" s="699">
        <f t="shared" si="242"/>
        <v>73</v>
      </c>
      <c r="AVF75" s="699">
        <f t="shared" si="243"/>
        <v>178</v>
      </c>
      <c r="AVG75" s="699">
        <f t="shared" si="244"/>
        <v>795.29</v>
      </c>
      <c r="AVH75" s="699">
        <f t="shared" si="245"/>
        <v>580</v>
      </c>
      <c r="AVI75" s="699">
        <f t="shared" si="246"/>
        <v>54</v>
      </c>
      <c r="AVJ75" s="699">
        <f t="shared" si="247"/>
        <v>77</v>
      </c>
      <c r="AVK75" s="699">
        <f t="shared" si="248"/>
        <v>8</v>
      </c>
      <c r="AVL75" s="699">
        <f t="shared" si="249"/>
        <v>39</v>
      </c>
      <c r="AVM75" s="699">
        <f t="shared" si="250"/>
        <v>5251.86</v>
      </c>
      <c r="AVN75" s="699">
        <f t="shared" si="251"/>
        <v>4033.69</v>
      </c>
      <c r="AVO75" s="699">
        <f t="shared" si="252"/>
        <v>1218.17</v>
      </c>
      <c r="AVP75" s="699">
        <f t="shared" si="253"/>
        <v>0</v>
      </c>
      <c r="AVQ75" s="699">
        <f t="shared" si="254"/>
        <v>51841.71</v>
      </c>
    </row>
    <row r="76" spans="1:108 1244:1265" ht="30" hidden="1" customHeight="1" x14ac:dyDescent="0.25">
      <c r="A76" s="643">
        <v>1</v>
      </c>
      <c r="B76" s="643">
        <v>9</v>
      </c>
      <c r="C76" s="664" t="s">
        <v>247</v>
      </c>
      <c r="D76" s="2"/>
      <c r="E76" s="101" t="s">
        <v>345</v>
      </c>
      <c r="F76" s="643" t="s">
        <v>38</v>
      </c>
      <c r="G76" s="643">
        <v>2</v>
      </c>
      <c r="H76" s="658" t="s">
        <v>8</v>
      </c>
      <c r="I76" s="643">
        <v>3</v>
      </c>
      <c r="J76" s="101" t="s">
        <v>362</v>
      </c>
      <c r="K76" s="643">
        <v>3</v>
      </c>
      <c r="L76" s="683" t="s">
        <v>350</v>
      </c>
      <c r="M76" s="11" t="s">
        <v>298</v>
      </c>
      <c r="N76" s="101" t="s">
        <v>401</v>
      </c>
      <c r="O76" s="643">
        <v>2</v>
      </c>
      <c r="P76" s="632"/>
      <c r="Q76" s="632"/>
      <c r="R76" s="632"/>
      <c r="S76" s="675">
        <f>SUMIF('Территориальный кк'!$A:$A,'2020'!$B76,'Территориальный кк'!D:D)</f>
        <v>3.258</v>
      </c>
      <c r="T76" s="676">
        <f>SUMIF('Территориальный кк'!$A:$A,'2020'!$B76,'Территориальный кк'!E:E)</f>
        <v>2.8919999999999999</v>
      </c>
      <c r="U76" s="33">
        <f>SUMIFS(Нормативы!G:G,Нормативы!$B:$B,$G76,Нормативы!$D:$D,'2020'!$I76,Нормативы!$F:$F,'2020'!$K76)*O76</f>
        <v>25888</v>
      </c>
      <c r="V76" s="33">
        <f t="shared" si="98"/>
        <v>19883.3</v>
      </c>
      <c r="W76" s="33">
        <f t="shared" si="99"/>
        <v>6004.7</v>
      </c>
      <c r="X76" s="33">
        <f>SUMIFS(Нормативы!J:J,Нормативы!$B:$B,$G76,Нормативы!$D:$D,'2020'!$I76,Нормативы!$F:$F,'2020'!$K76)</f>
        <v>486</v>
      </c>
      <c r="Y76" s="33">
        <f>SUMIFS(Нормативы!K:K,Нормативы!$B:$B,$G76,Нормативы!$D:$D,'2020'!$I76,Нормативы!$F:$F,'2020'!$K76)</f>
        <v>97</v>
      </c>
      <c r="Z76" s="33">
        <f>SUMIFS(Нормативы!L:L,Нормативы!$B:$B,$G76,Нормативы!$D:$D,'2020'!$I76,Нормативы!$F:$F,'2020'!$K76)</f>
        <v>348</v>
      </c>
      <c r="AA76" s="33">
        <f t="shared" si="100"/>
        <v>2156</v>
      </c>
      <c r="AB76" s="33">
        <f>SUMIFS(Нормативы!N:N,Нормативы!$B:$B,$G76,Нормативы!$D:$D,'2020'!$I76,Нормативы!$F:$F,'2020'!$K76)*O76</f>
        <v>104</v>
      </c>
      <c r="AC76" s="33">
        <f>SUMIFS(Нормативы!O:O,Нормативы!$B:$B,$G76,Нормативы!$D:$D,'2020'!$I76,Нормативы!$F:$F,'2020'!$K76)</f>
        <v>1728</v>
      </c>
      <c r="AD76" s="33">
        <f>SUMIFS(Нормативы!P:P,Нормативы!$B:$B,$G76,Нормативы!$D:$D,'2020'!$I76,Нормативы!$F:$F,'2020'!$K76)*O76</f>
        <v>146</v>
      </c>
      <c r="AE76" s="33">
        <f>SUMIFS(Нормативы!Q:Q,Нормативы!$B:$B,$G76,Нормативы!$D:$D,'2020'!$I76,Нормативы!$F:$F,'2020'!$K76)</f>
        <v>178</v>
      </c>
      <c r="AF76" s="33">
        <f>SUMIFS(Нормативы!R:R,Нормативы!$B:$B,$G76,Нормативы!$D:$D,'2020'!$I76,Нормативы!$F:$F,'2020'!$K76)</f>
        <v>275</v>
      </c>
      <c r="AG76" s="33">
        <f>SUMIFS(Нормативы!S:S,Нормативы!$B:$B,$G76,Нормативы!$D:$D,'2020'!$I76,Нормативы!$F:$F,'2020'!$K76)</f>
        <v>580</v>
      </c>
      <c r="AH76" s="33">
        <f>SUMIFS(Нормативы!T:T,Нормативы!$B:$B,$G76,Нормативы!$D:$D,'2020'!$I76,Нормативы!$F:$F,'2020'!$K76)</f>
        <v>54</v>
      </c>
      <c r="AI76" s="33">
        <f>SUMIFS(Нормативы!U:U,Нормативы!$B:$B,$G76,Нормативы!$D:$D,'2020'!$I76,Нормативы!$F:$F,'2020'!$K76)</f>
        <v>77</v>
      </c>
      <c r="AJ76" s="33">
        <f>SUMIFS(Нормативы!V:V,Нормативы!$B:$B,$G76,Нормативы!$D:$D,'2020'!$I76,Нормативы!$F:$F,'2020'!$K76)</f>
        <v>8</v>
      </c>
      <c r="AK76" s="33">
        <f>SUMIFS(Нормативы!W:W,Нормативы!$B:$B,$G76,Нормативы!$D:$D,'2020'!$I76,Нормативы!$F:$F,'2020'!$K76)</f>
        <v>39</v>
      </c>
      <c r="AL76" s="33">
        <f>SUMIFS(Нормативы!X:X,Нормативы!$B:$B,$G76,Нормативы!$D:$D,'2020'!$I76,Нормативы!$F:$F,'2020'!$K76)*O76</f>
        <v>3224</v>
      </c>
      <c r="AM76" s="33">
        <f t="shared" si="101"/>
        <v>2476.1999999999998</v>
      </c>
      <c r="AN76" s="33">
        <f t="shared" si="102"/>
        <v>747.8</v>
      </c>
      <c r="AO76" s="33">
        <f>SUMIFS(Нормативы!AA:AA,Нормативы!$B:$B,$G76,Нормативы!$D:$D,'2020'!$I76,Нормативы!$F:$F,'2020'!$K76)</f>
        <v>0</v>
      </c>
      <c r="AP76" s="141">
        <f t="shared" si="103"/>
        <v>33135</v>
      </c>
      <c r="AQ76" s="413">
        <f t="shared" si="104"/>
        <v>0</v>
      </c>
      <c r="AR76" s="33">
        <f t="shared" si="105"/>
        <v>0</v>
      </c>
      <c r="AS76" s="33">
        <f t="shared" si="106"/>
        <v>0</v>
      </c>
      <c r="AT76" s="34">
        <f t="shared" si="0"/>
        <v>0</v>
      </c>
      <c r="AU76" s="34">
        <f t="shared" si="1"/>
        <v>0</v>
      </c>
      <c r="AV76" s="34">
        <f t="shared" si="2"/>
        <v>0</v>
      </c>
      <c r="AW76" s="34">
        <f t="shared" si="3"/>
        <v>0</v>
      </c>
      <c r="AX76" s="34">
        <f t="shared" si="4"/>
        <v>0</v>
      </c>
      <c r="AY76" s="34">
        <f t="shared" si="5"/>
        <v>0</v>
      </c>
      <c r="AZ76" s="34">
        <f t="shared" si="6"/>
        <v>0</v>
      </c>
      <c r="BA76" s="34">
        <f t="shared" si="7"/>
        <v>0</v>
      </c>
      <c r="BB76" s="34">
        <f t="shared" si="107"/>
        <v>0</v>
      </c>
      <c r="BC76" s="34">
        <f t="shared" si="8"/>
        <v>0</v>
      </c>
      <c r="BD76" s="34">
        <f t="shared" si="9"/>
        <v>0</v>
      </c>
      <c r="BE76" s="34">
        <f t="shared" si="10"/>
        <v>0</v>
      </c>
      <c r="BF76" s="34">
        <f t="shared" si="11"/>
        <v>0</v>
      </c>
      <c r="BG76" s="34">
        <f t="shared" si="12"/>
        <v>0</v>
      </c>
      <c r="BH76" s="34">
        <f t="shared" si="13"/>
        <v>0</v>
      </c>
      <c r="BI76" s="33">
        <f t="shared" si="108"/>
        <v>0</v>
      </c>
      <c r="BJ76" s="33">
        <f t="shared" si="109"/>
        <v>0</v>
      </c>
      <c r="BK76" s="34">
        <f t="shared" si="14"/>
        <v>0</v>
      </c>
      <c r="BL76" s="426">
        <f t="shared" si="15"/>
        <v>0</v>
      </c>
      <c r="BM76" s="616">
        <f t="shared" si="110"/>
        <v>0</v>
      </c>
      <c r="BN76" s="33">
        <f t="shared" si="16"/>
        <v>0</v>
      </c>
      <c r="BO76" s="33">
        <f t="shared" si="17"/>
        <v>0</v>
      </c>
      <c r="BP76" s="34">
        <f t="shared" si="111"/>
        <v>0</v>
      </c>
      <c r="BQ76" s="34">
        <f t="shared" si="112"/>
        <v>0</v>
      </c>
      <c r="BR76" s="34">
        <f t="shared" si="113"/>
        <v>0</v>
      </c>
      <c r="BS76" s="34">
        <f t="shared" si="18"/>
        <v>0</v>
      </c>
      <c r="BT76" s="34">
        <f t="shared" si="19"/>
        <v>0</v>
      </c>
      <c r="BU76" s="34">
        <f t="shared" si="20"/>
        <v>0</v>
      </c>
      <c r="BV76" s="34">
        <f t="shared" si="21"/>
        <v>0</v>
      </c>
      <c r="BW76" s="34">
        <f t="shared" si="22"/>
        <v>0</v>
      </c>
      <c r="BX76" s="34">
        <f t="shared" si="23"/>
        <v>0</v>
      </c>
      <c r="BY76" s="34">
        <f t="shared" si="24"/>
        <v>0</v>
      </c>
      <c r="BZ76" s="34">
        <f t="shared" si="25"/>
        <v>0</v>
      </c>
      <c r="CA76" s="34">
        <f t="shared" si="26"/>
        <v>0</v>
      </c>
      <c r="CB76" s="34">
        <f t="shared" si="27"/>
        <v>0</v>
      </c>
      <c r="CC76" s="34">
        <f t="shared" si="28"/>
        <v>0</v>
      </c>
      <c r="CD76" s="34">
        <f t="shared" si="29"/>
        <v>0</v>
      </c>
      <c r="CE76" s="33">
        <f t="shared" si="114"/>
        <v>0</v>
      </c>
      <c r="CF76" s="33">
        <f t="shared" si="115"/>
        <v>0</v>
      </c>
      <c r="CG76" s="34">
        <f t="shared" si="30"/>
        <v>0</v>
      </c>
      <c r="CH76" s="415">
        <f t="shared" si="31"/>
        <v>0</v>
      </c>
      <c r="CI76" s="88" t="e">
        <f t="shared" si="32"/>
        <v>#DIV/0!</v>
      </c>
      <c r="CJ76" s="90" t="e">
        <f t="shared" si="33"/>
        <v>#DIV/0!</v>
      </c>
      <c r="CK76" s="90" t="e">
        <f t="shared" si="34"/>
        <v>#DIV/0!</v>
      </c>
      <c r="CL76" s="88" t="e">
        <f t="shared" si="35"/>
        <v>#DIV/0!</v>
      </c>
      <c r="CM76" s="88" t="e">
        <f t="shared" si="36"/>
        <v>#DIV/0!</v>
      </c>
      <c r="CN76" s="88" t="e">
        <f t="shared" si="37"/>
        <v>#DIV/0!</v>
      </c>
      <c r="CO76" s="88" t="e">
        <f t="shared" si="38"/>
        <v>#DIV/0!</v>
      </c>
      <c r="CP76" s="88" t="e">
        <f t="shared" si="39"/>
        <v>#DIV/0!</v>
      </c>
      <c r="CQ76" s="88" t="e">
        <f t="shared" si="40"/>
        <v>#DIV/0!</v>
      </c>
      <c r="CR76" s="88" t="e">
        <f t="shared" si="41"/>
        <v>#DIV/0!</v>
      </c>
      <c r="CS76" s="88" t="e">
        <f t="shared" si="42"/>
        <v>#DIV/0!</v>
      </c>
      <c r="CT76" s="88" t="e">
        <f t="shared" si="43"/>
        <v>#DIV/0!</v>
      </c>
      <c r="CU76" s="88" t="e">
        <f t="shared" si="44"/>
        <v>#DIV/0!</v>
      </c>
      <c r="CV76" s="88" t="e">
        <f t="shared" si="45"/>
        <v>#DIV/0!</v>
      </c>
      <c r="CW76" s="88" t="e">
        <f t="shared" si="46"/>
        <v>#DIV/0!</v>
      </c>
      <c r="CX76" s="88" t="e">
        <f t="shared" si="47"/>
        <v>#DIV/0!</v>
      </c>
      <c r="CY76" s="88" t="e">
        <f t="shared" si="48"/>
        <v>#DIV/0!</v>
      </c>
      <c r="CZ76" s="88" t="e">
        <f t="shared" si="49"/>
        <v>#DIV/0!</v>
      </c>
      <c r="DA76" s="90" t="e">
        <f t="shared" si="50"/>
        <v>#DIV/0!</v>
      </c>
      <c r="DB76" s="90" t="e">
        <f t="shared" si="51"/>
        <v>#DIV/0!</v>
      </c>
      <c r="DC76" s="88" t="e">
        <f t="shared" si="52"/>
        <v>#DIV/0!</v>
      </c>
      <c r="DD76" s="88" t="e">
        <f t="shared" si="53"/>
        <v>#DIV/0!</v>
      </c>
      <c r="AUV76" s="699">
        <v>0</v>
      </c>
      <c r="AUW76" s="699">
        <f t="shared" si="236"/>
        <v>0</v>
      </c>
      <c r="AUX76" s="699">
        <f t="shared" si="237"/>
        <v>0</v>
      </c>
      <c r="AUY76" s="699">
        <f t="shared" si="204"/>
        <v>0</v>
      </c>
      <c r="AUZ76" s="699">
        <f t="shared" si="204"/>
        <v>0</v>
      </c>
      <c r="AVA76" s="699">
        <f t="shared" si="204"/>
        <v>0</v>
      </c>
      <c r="AVB76" s="699">
        <f t="shared" si="204"/>
        <v>0</v>
      </c>
      <c r="AVC76" s="697"/>
      <c r="AVD76" s="697"/>
      <c r="AVE76" s="697"/>
      <c r="AVF76" s="697"/>
      <c r="AVG76" s="697"/>
      <c r="AVH76" s="697"/>
      <c r="AVI76" s="697"/>
      <c r="AVJ76" s="697"/>
      <c r="AVK76" s="697"/>
      <c r="AVL76" s="697"/>
      <c r="AVM76" s="697"/>
      <c r="AVN76" s="697"/>
      <c r="AVO76" s="697"/>
      <c r="AVP76" s="697"/>
      <c r="AVQ76" s="697"/>
    </row>
    <row r="77" spans="1:108 1244:1265" ht="30" hidden="1" customHeight="1" x14ac:dyDescent="0.25">
      <c r="A77" s="643">
        <v>1</v>
      </c>
      <c r="B77" s="643">
        <v>9</v>
      </c>
      <c r="C77" s="664" t="s">
        <v>247</v>
      </c>
      <c r="D77" s="2"/>
      <c r="E77" s="101" t="s">
        <v>345</v>
      </c>
      <c r="F77" s="643" t="s">
        <v>38</v>
      </c>
      <c r="G77" s="643">
        <v>2</v>
      </c>
      <c r="H77" s="658" t="s">
        <v>10</v>
      </c>
      <c r="I77" s="643">
        <v>0</v>
      </c>
      <c r="J77" s="101" t="s">
        <v>363</v>
      </c>
      <c r="K77" s="643">
        <v>3</v>
      </c>
      <c r="L77" s="683" t="s">
        <v>350</v>
      </c>
      <c r="M77" s="11" t="s">
        <v>269</v>
      </c>
      <c r="N77" s="101" t="s">
        <v>387</v>
      </c>
      <c r="O77" s="643">
        <v>1</v>
      </c>
      <c r="P77" s="632">
        <v>42</v>
      </c>
      <c r="Q77" s="632">
        <v>42</v>
      </c>
      <c r="R77" s="632">
        <v>42</v>
      </c>
      <c r="S77" s="675">
        <f>SUMIF('Территориальный кк'!$A:$A,'2020'!$B77,'Территориальный кк'!D:D)</f>
        <v>3.258</v>
      </c>
      <c r="T77" s="676">
        <f>SUMIF('Территориальный кк'!$A:$A,'2020'!$B77,'Территориальный кк'!E:E)</f>
        <v>2.8919999999999999</v>
      </c>
      <c r="U77" s="33">
        <f>SUMIFS(Нормативы!G:G,Нормативы!$B:$B,$G77,Нормативы!$D:$D,'2020'!$I77,Нормативы!$F:$F,'2020'!$K77)*O77</f>
        <v>70600</v>
      </c>
      <c r="V77" s="33">
        <f t="shared" si="98"/>
        <v>54224.3</v>
      </c>
      <c r="W77" s="33">
        <f t="shared" si="99"/>
        <v>16375.7</v>
      </c>
      <c r="X77" s="33">
        <f>SUMIFS(Нормативы!J:J,Нормативы!$B:$B,$G77,Нормативы!$D:$D,'2020'!$I77,Нормативы!$F:$F,'2020'!$K77)</f>
        <v>8860</v>
      </c>
      <c r="Y77" s="33">
        <f>SUMIFS(Нормативы!K:K,Нормативы!$B:$B,$G77,Нормативы!$D:$D,'2020'!$I77,Нормативы!$F:$F,'2020'!$K77)</f>
        <v>0</v>
      </c>
      <c r="Z77" s="33">
        <f>SUMIFS(Нормативы!L:L,Нормативы!$B:$B,$G77,Нормативы!$D:$D,'2020'!$I77,Нормативы!$F:$F,'2020'!$K77)</f>
        <v>8110</v>
      </c>
      <c r="AA77" s="33">
        <f t="shared" si="100"/>
        <v>21610</v>
      </c>
      <c r="AB77" s="33">
        <f>SUMIFS(Нормативы!N:N,Нормативы!$B:$B,$G77,Нормативы!$D:$D,'2020'!$I77,Нормативы!$F:$F,'2020'!$K77)*O77</f>
        <v>520</v>
      </c>
      <c r="AC77" s="33">
        <f>SUMIFS(Нормативы!O:O,Нормативы!$B:$B,$G77,Нормативы!$D:$D,'2020'!$I77,Нормативы!$F:$F,'2020'!$K77)</f>
        <v>19720</v>
      </c>
      <c r="AD77" s="33">
        <f>SUMIFS(Нормативы!P:P,Нормативы!$B:$B,$G77,Нормативы!$D:$D,'2020'!$I77,Нормативы!$F:$F,'2020'!$K77)*O77</f>
        <v>400</v>
      </c>
      <c r="AE77" s="33">
        <f>SUMIFS(Нормативы!Q:Q,Нормативы!$B:$B,$G77,Нормативы!$D:$D,'2020'!$I77,Нормативы!$F:$F,'2020'!$K77)</f>
        <v>970</v>
      </c>
      <c r="AF77" s="33">
        <f>SUMIFS(Нормативы!R:R,Нормативы!$B:$B,$G77,Нормативы!$D:$D,'2020'!$I77,Нормативы!$F:$F,'2020'!$K77)</f>
        <v>2680</v>
      </c>
      <c r="AG77" s="33">
        <f>SUMIFS(Нормативы!S:S,Нормативы!$B:$B,$G77,Нормативы!$D:$D,'2020'!$I77,Нормативы!$F:$F,'2020'!$K77)</f>
        <v>5800</v>
      </c>
      <c r="AH77" s="33">
        <f>SUMIFS(Нормативы!T:T,Нормативы!$B:$B,$G77,Нормативы!$D:$D,'2020'!$I77,Нормативы!$F:$F,'2020'!$K77)</f>
        <v>540</v>
      </c>
      <c r="AI77" s="33">
        <f>SUMIFS(Нормативы!U:U,Нормативы!$B:$B,$G77,Нормативы!$D:$D,'2020'!$I77,Нормативы!$F:$F,'2020'!$K77)</f>
        <v>770</v>
      </c>
      <c r="AJ77" s="33">
        <f>SUMIFS(Нормативы!V:V,Нормативы!$B:$B,$G77,Нормативы!$D:$D,'2020'!$I77,Нормативы!$F:$F,'2020'!$K77)</f>
        <v>80</v>
      </c>
      <c r="AK77" s="33">
        <f>SUMIFS(Нормативы!W:W,Нормативы!$B:$B,$G77,Нормативы!$D:$D,'2020'!$I77,Нормативы!$F:$F,'2020'!$K77)</f>
        <v>330</v>
      </c>
      <c r="AL77" s="33">
        <f>SUMIFS(Нормативы!X:X,Нормативы!$B:$B,$G77,Нормативы!$D:$D,'2020'!$I77,Нормативы!$F:$F,'2020'!$K77)*O77</f>
        <v>16120</v>
      </c>
      <c r="AM77" s="33">
        <f t="shared" si="101"/>
        <v>12381</v>
      </c>
      <c r="AN77" s="33">
        <f t="shared" si="102"/>
        <v>3739</v>
      </c>
      <c r="AO77" s="33">
        <f>SUMIFS(Нормативы!AA:AA,Нормативы!$B:$B,$G77,Нормативы!$D:$D,'2020'!$I77,Нормативы!$F:$F,'2020'!$K77)</f>
        <v>3520</v>
      </c>
      <c r="AP77" s="141">
        <f t="shared" si="103"/>
        <v>139020</v>
      </c>
      <c r="AQ77" s="413">
        <f t="shared" si="104"/>
        <v>2965200</v>
      </c>
      <c r="AR77" s="33">
        <f t="shared" si="105"/>
        <v>2277419.4</v>
      </c>
      <c r="AS77" s="33">
        <f t="shared" si="106"/>
        <v>687780.6</v>
      </c>
      <c r="AT77" s="34">
        <f t="shared" si="0"/>
        <v>372120</v>
      </c>
      <c r="AU77" s="34">
        <f t="shared" si="1"/>
        <v>0</v>
      </c>
      <c r="AV77" s="34">
        <f t="shared" si="2"/>
        <v>340620</v>
      </c>
      <c r="AW77" s="34">
        <f t="shared" si="3"/>
        <v>907620</v>
      </c>
      <c r="AX77" s="34">
        <f t="shared" si="4"/>
        <v>21840</v>
      </c>
      <c r="AY77" s="34">
        <f t="shared" si="5"/>
        <v>828240</v>
      </c>
      <c r="AZ77" s="34">
        <f t="shared" si="6"/>
        <v>16800</v>
      </c>
      <c r="BA77" s="34">
        <f t="shared" si="7"/>
        <v>40740</v>
      </c>
      <c r="BB77" s="34">
        <f t="shared" si="107"/>
        <v>112560</v>
      </c>
      <c r="BC77" s="34">
        <f t="shared" si="8"/>
        <v>243600</v>
      </c>
      <c r="BD77" s="34">
        <f t="shared" si="9"/>
        <v>22680</v>
      </c>
      <c r="BE77" s="34">
        <f t="shared" si="10"/>
        <v>32340</v>
      </c>
      <c r="BF77" s="34">
        <f t="shared" si="11"/>
        <v>3360</v>
      </c>
      <c r="BG77" s="34">
        <f t="shared" si="12"/>
        <v>13860</v>
      </c>
      <c r="BH77" s="34">
        <f t="shared" si="13"/>
        <v>677040</v>
      </c>
      <c r="BI77" s="33">
        <f t="shared" si="108"/>
        <v>520000</v>
      </c>
      <c r="BJ77" s="33">
        <f t="shared" si="109"/>
        <v>157040</v>
      </c>
      <c r="BK77" s="34">
        <f t="shared" si="14"/>
        <v>147840</v>
      </c>
      <c r="BL77" s="426">
        <f t="shared" si="15"/>
        <v>5838840</v>
      </c>
      <c r="BM77" s="616">
        <f t="shared" si="110"/>
        <v>9660622</v>
      </c>
      <c r="BN77" s="33">
        <f t="shared" si="16"/>
        <v>7419832.5999999996</v>
      </c>
      <c r="BO77" s="33">
        <f t="shared" si="17"/>
        <v>2240789.4</v>
      </c>
      <c r="BP77" s="34">
        <f t="shared" si="111"/>
        <v>372120</v>
      </c>
      <c r="BQ77" s="34">
        <f t="shared" si="112"/>
        <v>0</v>
      </c>
      <c r="BR77" s="34">
        <f t="shared" si="113"/>
        <v>340620</v>
      </c>
      <c r="BS77" s="34">
        <f t="shared" si="18"/>
        <v>907620</v>
      </c>
      <c r="BT77" s="34">
        <f t="shared" si="19"/>
        <v>21840</v>
      </c>
      <c r="BU77" s="34">
        <f t="shared" si="20"/>
        <v>828240</v>
      </c>
      <c r="BV77" s="34">
        <f t="shared" si="21"/>
        <v>16800</v>
      </c>
      <c r="BW77" s="34">
        <f t="shared" si="22"/>
        <v>40740</v>
      </c>
      <c r="BX77" s="34">
        <f t="shared" si="23"/>
        <v>325524</v>
      </c>
      <c r="BY77" s="34">
        <f t="shared" si="24"/>
        <v>243600</v>
      </c>
      <c r="BZ77" s="34">
        <f t="shared" si="25"/>
        <v>22680</v>
      </c>
      <c r="CA77" s="34">
        <f t="shared" si="26"/>
        <v>32340</v>
      </c>
      <c r="CB77" s="34">
        <f t="shared" si="27"/>
        <v>3360</v>
      </c>
      <c r="CC77" s="34">
        <f t="shared" si="28"/>
        <v>13860</v>
      </c>
      <c r="CD77" s="34">
        <f t="shared" si="29"/>
        <v>2205796</v>
      </c>
      <c r="CE77" s="33">
        <f t="shared" si="114"/>
        <v>1694159.8</v>
      </c>
      <c r="CF77" s="33">
        <f t="shared" si="115"/>
        <v>511636.2</v>
      </c>
      <c r="CG77" s="34">
        <f t="shared" si="30"/>
        <v>147840</v>
      </c>
      <c r="CH77" s="415">
        <f t="shared" si="31"/>
        <v>14275982</v>
      </c>
      <c r="CI77" s="88">
        <f t="shared" si="32"/>
        <v>230014.8095</v>
      </c>
      <c r="CJ77" s="90">
        <f t="shared" si="33"/>
        <v>176662.68100000001</v>
      </c>
      <c r="CK77" s="90">
        <f t="shared" si="34"/>
        <v>53352.128599999996</v>
      </c>
      <c r="CL77" s="88">
        <f t="shared" si="35"/>
        <v>8860</v>
      </c>
      <c r="CM77" s="88">
        <f t="shared" si="36"/>
        <v>0</v>
      </c>
      <c r="CN77" s="88">
        <f t="shared" si="37"/>
        <v>8110</v>
      </c>
      <c r="CO77" s="88">
        <f t="shared" si="38"/>
        <v>21610</v>
      </c>
      <c r="CP77" s="88">
        <f t="shared" si="39"/>
        <v>520</v>
      </c>
      <c r="CQ77" s="88">
        <f t="shared" si="40"/>
        <v>19720</v>
      </c>
      <c r="CR77" s="88">
        <f t="shared" si="41"/>
        <v>400</v>
      </c>
      <c r="CS77" s="88">
        <f t="shared" si="42"/>
        <v>970</v>
      </c>
      <c r="CT77" s="88">
        <f t="shared" si="43"/>
        <v>7750.5713999999998</v>
      </c>
      <c r="CU77" s="88">
        <f t="shared" si="44"/>
        <v>5800</v>
      </c>
      <c r="CV77" s="88">
        <f t="shared" si="45"/>
        <v>540</v>
      </c>
      <c r="CW77" s="88">
        <f t="shared" si="46"/>
        <v>770</v>
      </c>
      <c r="CX77" s="88">
        <f t="shared" si="47"/>
        <v>80</v>
      </c>
      <c r="CY77" s="88">
        <f t="shared" si="48"/>
        <v>330</v>
      </c>
      <c r="CZ77" s="88">
        <f t="shared" si="49"/>
        <v>52518.952400000002</v>
      </c>
      <c r="DA77" s="90">
        <f t="shared" si="50"/>
        <v>40337.138099999996</v>
      </c>
      <c r="DB77" s="90">
        <f t="shared" si="51"/>
        <v>12181.8143</v>
      </c>
      <c r="DC77" s="88">
        <f t="shared" si="52"/>
        <v>3520</v>
      </c>
      <c r="DD77" s="88">
        <f t="shared" si="53"/>
        <v>339904.3333</v>
      </c>
      <c r="AUV77" s="699">
        <f t="shared" si="235"/>
        <v>230014.81</v>
      </c>
      <c r="AUW77" s="699">
        <f t="shared" si="236"/>
        <v>176662.68</v>
      </c>
      <c r="AUX77" s="699">
        <f t="shared" si="237"/>
        <v>53352.13</v>
      </c>
      <c r="AUY77" s="699">
        <f>BP77/P77</f>
        <v>8860</v>
      </c>
      <c r="AUZ77" s="699">
        <f t="shared" si="204"/>
        <v>0</v>
      </c>
      <c r="AVA77" s="699">
        <f t="shared" si="204"/>
        <v>4.82</v>
      </c>
      <c r="AVB77" s="699">
        <f>AVC77+AVD77+AVE77+AVF77</f>
        <v>21610</v>
      </c>
      <c r="AVC77" s="699">
        <f>BT77/P77</f>
        <v>520</v>
      </c>
      <c r="AVD77" s="699">
        <f>BU77/P77</f>
        <v>19720</v>
      </c>
      <c r="AVE77" s="699">
        <f>BV77/P77</f>
        <v>400</v>
      </c>
      <c r="AVF77" s="699">
        <f>BW77/P77</f>
        <v>970</v>
      </c>
      <c r="AVG77" s="699">
        <f>BX77/P77</f>
        <v>7750.57</v>
      </c>
      <c r="AVH77" s="699">
        <f>BY77/P77</f>
        <v>5800</v>
      </c>
      <c r="AVI77" s="699">
        <f>BZ77/P77</f>
        <v>540</v>
      </c>
      <c r="AVJ77" s="699">
        <f>CA77/P77</f>
        <v>770</v>
      </c>
      <c r="AVK77" s="699">
        <f>CB77/P77</f>
        <v>80</v>
      </c>
      <c r="AVL77" s="699">
        <f>CC77/P77</f>
        <v>330</v>
      </c>
      <c r="AVM77" s="699">
        <f>CD77/P77</f>
        <v>52518.95</v>
      </c>
      <c r="AVN77" s="699">
        <f>AVM77/1.302</f>
        <v>40337.14</v>
      </c>
      <c r="AVO77" s="699">
        <f>AVM77-AVN77</f>
        <v>12181.81</v>
      </c>
      <c r="AVP77" s="699">
        <f>CG77/P77</f>
        <v>3520</v>
      </c>
      <c r="AVQ77" s="699">
        <f>CH77/P77</f>
        <v>339904.33</v>
      </c>
    </row>
    <row r="78" spans="1:108 1244:1265" ht="30" hidden="1" customHeight="1" x14ac:dyDescent="0.25">
      <c r="A78" s="643">
        <v>1</v>
      </c>
      <c r="B78" s="643">
        <v>9</v>
      </c>
      <c r="C78" s="664" t="s">
        <v>247</v>
      </c>
      <c r="D78" s="2"/>
      <c r="E78" s="101" t="s">
        <v>345</v>
      </c>
      <c r="F78" s="643" t="s">
        <v>38</v>
      </c>
      <c r="G78" s="643">
        <v>2</v>
      </c>
      <c r="H78" s="658" t="s">
        <v>10</v>
      </c>
      <c r="I78" s="643">
        <v>0</v>
      </c>
      <c r="J78" s="101" t="s">
        <v>363</v>
      </c>
      <c r="K78" s="643">
        <v>3</v>
      </c>
      <c r="L78" s="683" t="s">
        <v>350</v>
      </c>
      <c r="M78" s="11" t="s">
        <v>299</v>
      </c>
      <c r="N78" s="101" t="s">
        <v>401</v>
      </c>
      <c r="O78" s="643">
        <v>2</v>
      </c>
      <c r="P78" s="632"/>
      <c r="Q78" s="632"/>
      <c r="R78" s="632"/>
      <c r="S78" s="675">
        <f>SUMIF('Территориальный кк'!$A:$A,'2020'!$B78,'Территориальный кк'!D:D)</f>
        <v>3.258</v>
      </c>
      <c r="T78" s="676">
        <f>SUMIF('Территориальный кк'!$A:$A,'2020'!$B78,'Территориальный кк'!E:E)</f>
        <v>2.8919999999999999</v>
      </c>
      <c r="U78" s="33">
        <f>SUMIFS(Нормативы!G:G,Нормативы!$B:$B,$G78,Нормативы!$D:$D,'2020'!$I78,Нормативы!$F:$F,'2020'!$K78)*O78</f>
        <v>141200</v>
      </c>
      <c r="V78" s="33">
        <f t="shared" si="98"/>
        <v>108448.5</v>
      </c>
      <c r="W78" s="33">
        <f t="shared" si="99"/>
        <v>32751.5</v>
      </c>
      <c r="X78" s="33">
        <f>SUMIFS(Нормативы!J:J,Нормативы!$B:$B,$G78,Нормативы!$D:$D,'2020'!$I78,Нормативы!$F:$F,'2020'!$K78)</f>
        <v>8860</v>
      </c>
      <c r="Y78" s="33">
        <f>SUMIFS(Нормативы!K:K,Нормативы!$B:$B,$G78,Нормативы!$D:$D,'2020'!$I78,Нормативы!$F:$F,'2020'!$K78)</f>
        <v>0</v>
      </c>
      <c r="Z78" s="33">
        <f>SUMIFS(Нормативы!L:L,Нормативы!$B:$B,$G78,Нормативы!$D:$D,'2020'!$I78,Нормативы!$F:$F,'2020'!$K78)</f>
        <v>8110</v>
      </c>
      <c r="AA78" s="33">
        <f t="shared" si="100"/>
        <v>22530</v>
      </c>
      <c r="AB78" s="33">
        <f>SUMIFS(Нормативы!N:N,Нормативы!$B:$B,$G78,Нормативы!$D:$D,'2020'!$I78,Нормативы!$F:$F,'2020'!$K78)*O78</f>
        <v>1040</v>
      </c>
      <c r="AC78" s="33">
        <f>SUMIFS(Нормативы!O:O,Нормативы!$B:$B,$G78,Нормативы!$D:$D,'2020'!$I78,Нормативы!$F:$F,'2020'!$K78)</f>
        <v>19720</v>
      </c>
      <c r="AD78" s="33">
        <f>SUMIFS(Нормативы!P:P,Нормативы!$B:$B,$G78,Нормативы!$D:$D,'2020'!$I78,Нормативы!$F:$F,'2020'!$K78)*O78</f>
        <v>800</v>
      </c>
      <c r="AE78" s="33">
        <f>SUMIFS(Нормативы!Q:Q,Нормативы!$B:$B,$G78,Нормативы!$D:$D,'2020'!$I78,Нормативы!$F:$F,'2020'!$K78)</f>
        <v>970</v>
      </c>
      <c r="AF78" s="33">
        <f>SUMIFS(Нормативы!R:R,Нормативы!$B:$B,$G78,Нормативы!$D:$D,'2020'!$I78,Нормативы!$F:$F,'2020'!$K78)</f>
        <v>2680</v>
      </c>
      <c r="AG78" s="33">
        <f>SUMIFS(Нормативы!S:S,Нормативы!$B:$B,$G78,Нормативы!$D:$D,'2020'!$I78,Нормативы!$F:$F,'2020'!$K78)</f>
        <v>5800</v>
      </c>
      <c r="AH78" s="33">
        <f>SUMIFS(Нормативы!T:T,Нормативы!$B:$B,$G78,Нормативы!$D:$D,'2020'!$I78,Нормативы!$F:$F,'2020'!$K78)</f>
        <v>540</v>
      </c>
      <c r="AI78" s="33">
        <f>SUMIFS(Нормативы!U:U,Нормативы!$B:$B,$G78,Нормативы!$D:$D,'2020'!$I78,Нормативы!$F:$F,'2020'!$K78)</f>
        <v>770</v>
      </c>
      <c r="AJ78" s="33">
        <f>SUMIFS(Нормативы!V:V,Нормативы!$B:$B,$G78,Нормативы!$D:$D,'2020'!$I78,Нормативы!$F:$F,'2020'!$K78)</f>
        <v>80</v>
      </c>
      <c r="AK78" s="33">
        <f>SUMIFS(Нормативы!W:W,Нормативы!$B:$B,$G78,Нормативы!$D:$D,'2020'!$I78,Нормативы!$F:$F,'2020'!$K78)</f>
        <v>330</v>
      </c>
      <c r="AL78" s="33">
        <f>SUMIFS(Нормативы!X:X,Нормативы!$B:$B,$G78,Нормативы!$D:$D,'2020'!$I78,Нормативы!$F:$F,'2020'!$K78)*O78</f>
        <v>32240</v>
      </c>
      <c r="AM78" s="33">
        <f t="shared" si="101"/>
        <v>24761.9</v>
      </c>
      <c r="AN78" s="33">
        <f t="shared" si="102"/>
        <v>7478.1</v>
      </c>
      <c r="AO78" s="33">
        <f>SUMIFS(Нормативы!AA:AA,Нормативы!$B:$B,$G78,Нормативы!$D:$D,'2020'!$I78,Нормативы!$F:$F,'2020'!$K78)</f>
        <v>3520</v>
      </c>
      <c r="AP78" s="141">
        <f t="shared" si="103"/>
        <v>226660</v>
      </c>
      <c r="AQ78" s="413">
        <f t="shared" si="104"/>
        <v>0</v>
      </c>
      <c r="AR78" s="33">
        <f t="shared" si="105"/>
        <v>0</v>
      </c>
      <c r="AS78" s="33">
        <f t="shared" si="106"/>
        <v>0</v>
      </c>
      <c r="AT78" s="34">
        <f t="shared" si="0"/>
        <v>0</v>
      </c>
      <c r="AU78" s="34">
        <f t="shared" si="1"/>
        <v>0</v>
      </c>
      <c r="AV78" s="34">
        <f t="shared" si="2"/>
        <v>0</v>
      </c>
      <c r="AW78" s="34">
        <f t="shared" si="3"/>
        <v>0</v>
      </c>
      <c r="AX78" s="34">
        <f t="shared" si="4"/>
        <v>0</v>
      </c>
      <c r="AY78" s="34">
        <f t="shared" si="5"/>
        <v>0</v>
      </c>
      <c r="AZ78" s="34">
        <f t="shared" si="6"/>
        <v>0</v>
      </c>
      <c r="BA78" s="34">
        <f t="shared" si="7"/>
        <v>0</v>
      </c>
      <c r="BB78" s="34">
        <f t="shared" si="107"/>
        <v>0</v>
      </c>
      <c r="BC78" s="34">
        <f t="shared" si="8"/>
        <v>0</v>
      </c>
      <c r="BD78" s="34">
        <f t="shared" si="9"/>
        <v>0</v>
      </c>
      <c r="BE78" s="34">
        <f t="shared" si="10"/>
        <v>0</v>
      </c>
      <c r="BF78" s="34">
        <f t="shared" si="11"/>
        <v>0</v>
      </c>
      <c r="BG78" s="34">
        <f t="shared" si="12"/>
        <v>0</v>
      </c>
      <c r="BH78" s="34">
        <f t="shared" si="13"/>
        <v>0</v>
      </c>
      <c r="BI78" s="33">
        <f t="shared" si="108"/>
        <v>0</v>
      </c>
      <c r="BJ78" s="33">
        <f t="shared" si="109"/>
        <v>0</v>
      </c>
      <c r="BK78" s="34">
        <f t="shared" si="14"/>
        <v>0</v>
      </c>
      <c r="BL78" s="426">
        <f t="shared" si="15"/>
        <v>0</v>
      </c>
      <c r="BM78" s="616">
        <f t="shared" si="110"/>
        <v>0</v>
      </c>
      <c r="BN78" s="33">
        <f t="shared" si="16"/>
        <v>0</v>
      </c>
      <c r="BO78" s="33">
        <f t="shared" si="17"/>
        <v>0</v>
      </c>
      <c r="BP78" s="34">
        <f t="shared" si="111"/>
        <v>0</v>
      </c>
      <c r="BQ78" s="34">
        <f t="shared" si="112"/>
        <v>0</v>
      </c>
      <c r="BR78" s="34">
        <f t="shared" si="113"/>
        <v>0</v>
      </c>
      <c r="BS78" s="34">
        <f t="shared" si="18"/>
        <v>0</v>
      </c>
      <c r="BT78" s="34">
        <f t="shared" si="19"/>
        <v>0</v>
      </c>
      <c r="BU78" s="34">
        <f t="shared" si="20"/>
        <v>0</v>
      </c>
      <c r="BV78" s="34">
        <f t="shared" si="21"/>
        <v>0</v>
      </c>
      <c r="BW78" s="34">
        <f t="shared" si="22"/>
        <v>0</v>
      </c>
      <c r="BX78" s="34">
        <f t="shared" si="23"/>
        <v>0</v>
      </c>
      <c r="BY78" s="34">
        <f t="shared" si="24"/>
        <v>0</v>
      </c>
      <c r="BZ78" s="34">
        <f t="shared" si="25"/>
        <v>0</v>
      </c>
      <c r="CA78" s="34">
        <f t="shared" si="26"/>
        <v>0</v>
      </c>
      <c r="CB78" s="34">
        <f t="shared" si="27"/>
        <v>0</v>
      </c>
      <c r="CC78" s="34">
        <f t="shared" si="28"/>
        <v>0</v>
      </c>
      <c r="CD78" s="34">
        <f t="shared" si="29"/>
        <v>0</v>
      </c>
      <c r="CE78" s="33">
        <f t="shared" si="114"/>
        <v>0</v>
      </c>
      <c r="CF78" s="33">
        <f t="shared" si="115"/>
        <v>0</v>
      </c>
      <c r="CG78" s="34">
        <f t="shared" si="30"/>
        <v>0</v>
      </c>
      <c r="CH78" s="415">
        <f t="shared" si="31"/>
        <v>0</v>
      </c>
      <c r="CI78" s="88" t="e">
        <f t="shared" si="32"/>
        <v>#DIV/0!</v>
      </c>
      <c r="CJ78" s="90" t="e">
        <f t="shared" si="33"/>
        <v>#DIV/0!</v>
      </c>
      <c r="CK78" s="90" t="e">
        <f t="shared" si="34"/>
        <v>#DIV/0!</v>
      </c>
      <c r="CL78" s="88" t="e">
        <f t="shared" si="35"/>
        <v>#DIV/0!</v>
      </c>
      <c r="CM78" s="88" t="e">
        <f t="shared" si="36"/>
        <v>#DIV/0!</v>
      </c>
      <c r="CN78" s="88" t="e">
        <f t="shared" si="37"/>
        <v>#DIV/0!</v>
      </c>
      <c r="CO78" s="88" t="e">
        <f t="shared" si="38"/>
        <v>#DIV/0!</v>
      </c>
      <c r="CP78" s="88" t="e">
        <f t="shared" si="39"/>
        <v>#DIV/0!</v>
      </c>
      <c r="CQ78" s="88" t="e">
        <f t="shared" si="40"/>
        <v>#DIV/0!</v>
      </c>
      <c r="CR78" s="88" t="e">
        <f t="shared" si="41"/>
        <v>#DIV/0!</v>
      </c>
      <c r="CS78" s="88" t="e">
        <f t="shared" si="42"/>
        <v>#DIV/0!</v>
      </c>
      <c r="CT78" s="88" t="e">
        <f t="shared" si="43"/>
        <v>#DIV/0!</v>
      </c>
      <c r="CU78" s="88" t="e">
        <f t="shared" si="44"/>
        <v>#DIV/0!</v>
      </c>
      <c r="CV78" s="88" t="e">
        <f t="shared" si="45"/>
        <v>#DIV/0!</v>
      </c>
      <c r="CW78" s="88" t="e">
        <f t="shared" si="46"/>
        <v>#DIV/0!</v>
      </c>
      <c r="CX78" s="88" t="e">
        <f t="shared" si="47"/>
        <v>#DIV/0!</v>
      </c>
      <c r="CY78" s="88" t="e">
        <f t="shared" si="48"/>
        <v>#DIV/0!</v>
      </c>
      <c r="CZ78" s="88" t="e">
        <f t="shared" si="49"/>
        <v>#DIV/0!</v>
      </c>
      <c r="DA78" s="90" t="e">
        <f t="shared" si="50"/>
        <v>#DIV/0!</v>
      </c>
      <c r="DB78" s="90" t="e">
        <f t="shared" si="51"/>
        <v>#DIV/0!</v>
      </c>
      <c r="DC78" s="88" t="e">
        <f t="shared" si="52"/>
        <v>#DIV/0!</v>
      </c>
      <c r="DD78" s="88" t="e">
        <f t="shared" si="53"/>
        <v>#DIV/0!</v>
      </c>
      <c r="AUV78" s="699">
        <v>0</v>
      </c>
      <c r="AUW78" s="699">
        <f t="shared" si="236"/>
        <v>0</v>
      </c>
      <c r="AUX78" s="699">
        <f t="shared" si="237"/>
        <v>0</v>
      </c>
      <c r="AUY78" s="699">
        <f t="shared" si="204"/>
        <v>0</v>
      </c>
      <c r="AUZ78" s="699">
        <f t="shared" si="204"/>
        <v>0</v>
      </c>
      <c r="AVA78" s="699">
        <f t="shared" si="204"/>
        <v>0</v>
      </c>
      <c r="AVB78" s="699">
        <f t="shared" si="204"/>
        <v>0</v>
      </c>
      <c r="AVC78" s="697"/>
      <c r="AVD78" s="697"/>
      <c r="AVE78" s="697"/>
      <c r="AVF78" s="697"/>
      <c r="AVG78" s="697"/>
      <c r="AVH78" s="697"/>
      <c r="AVI78" s="697"/>
      <c r="AVJ78" s="697"/>
      <c r="AVK78" s="697"/>
      <c r="AVL78" s="697"/>
      <c r="AVM78" s="697"/>
      <c r="AVN78" s="697"/>
      <c r="AVO78" s="697"/>
      <c r="AVP78" s="697"/>
      <c r="AVQ78" s="697"/>
    </row>
    <row r="79" spans="1:108 1244:1265" ht="30" hidden="1" customHeight="1" x14ac:dyDescent="0.25">
      <c r="A79" s="643">
        <v>1</v>
      </c>
      <c r="B79" s="643">
        <v>9</v>
      </c>
      <c r="C79" s="664" t="s">
        <v>247</v>
      </c>
      <c r="D79" s="2"/>
      <c r="E79" s="101" t="s">
        <v>345</v>
      </c>
      <c r="F79" s="643" t="s">
        <v>38</v>
      </c>
      <c r="G79" s="643">
        <v>2</v>
      </c>
      <c r="H79" s="658" t="s">
        <v>8</v>
      </c>
      <c r="I79" s="643">
        <v>3</v>
      </c>
      <c r="J79" s="101" t="s">
        <v>363</v>
      </c>
      <c r="K79" s="643">
        <v>3</v>
      </c>
      <c r="L79" s="683" t="s">
        <v>350</v>
      </c>
      <c r="M79" s="11" t="s">
        <v>300</v>
      </c>
      <c r="N79" s="101" t="s">
        <v>387</v>
      </c>
      <c r="O79" s="643">
        <v>1</v>
      </c>
      <c r="P79" s="632">
        <v>23</v>
      </c>
      <c r="Q79" s="632">
        <v>23</v>
      </c>
      <c r="R79" s="632">
        <v>23</v>
      </c>
      <c r="S79" s="675">
        <f>SUMIF('Территориальный кк'!$A:$A,'2020'!$B79,'Территориальный кк'!D:D)</f>
        <v>3.258</v>
      </c>
      <c r="T79" s="676">
        <f>SUMIF('Территориальный кк'!$A:$A,'2020'!$B79,'Территориальный кк'!E:E)</f>
        <v>2.8919999999999999</v>
      </c>
      <c r="U79" s="33">
        <f>SUMIFS(Нормативы!G:G,Нормативы!$B:$B,$G79,Нормативы!$D:$D,'2020'!$I79,Нормативы!$F:$F,'2020'!$K79)*O79</f>
        <v>12944</v>
      </c>
      <c r="V79" s="33">
        <f t="shared" si="98"/>
        <v>9941.6</v>
      </c>
      <c r="W79" s="33">
        <f t="shared" si="99"/>
        <v>3002.4</v>
      </c>
      <c r="X79" s="33">
        <f>SUMIFS(Нормативы!J:J,Нормативы!$B:$B,$G79,Нормативы!$D:$D,'2020'!$I79,Нормативы!$F:$F,'2020'!$K79)</f>
        <v>486</v>
      </c>
      <c r="Y79" s="33">
        <f>SUMIFS(Нормативы!K:K,Нормативы!$B:$B,$G79,Нормативы!$D:$D,'2020'!$I79,Нормативы!$F:$F,'2020'!$K79)</f>
        <v>97</v>
      </c>
      <c r="Z79" s="33">
        <f>SUMIFS(Нормативы!L:L,Нормативы!$B:$B,$G79,Нормативы!$D:$D,'2020'!$I79,Нормативы!$F:$F,'2020'!$K79)</f>
        <v>348</v>
      </c>
      <c r="AA79" s="33">
        <f t="shared" si="100"/>
        <v>2031</v>
      </c>
      <c r="AB79" s="33">
        <f>SUMIFS(Нормативы!N:N,Нормативы!$B:$B,$G79,Нормативы!$D:$D,'2020'!$I79,Нормативы!$F:$F,'2020'!$K79)*O79</f>
        <v>52</v>
      </c>
      <c r="AC79" s="33">
        <f>SUMIFS(Нормативы!O:O,Нормативы!$B:$B,$G79,Нормативы!$D:$D,'2020'!$I79,Нормативы!$F:$F,'2020'!$K79)</f>
        <v>1728</v>
      </c>
      <c r="AD79" s="33">
        <f>SUMIFS(Нормативы!P:P,Нормативы!$B:$B,$G79,Нормативы!$D:$D,'2020'!$I79,Нормативы!$F:$F,'2020'!$K79)*O79</f>
        <v>73</v>
      </c>
      <c r="AE79" s="33">
        <f>SUMIFS(Нормативы!Q:Q,Нормативы!$B:$B,$G79,Нормативы!$D:$D,'2020'!$I79,Нормативы!$F:$F,'2020'!$K79)</f>
        <v>178</v>
      </c>
      <c r="AF79" s="33">
        <f>SUMIFS(Нормативы!R:R,Нормативы!$B:$B,$G79,Нормативы!$D:$D,'2020'!$I79,Нормативы!$F:$F,'2020'!$K79)</f>
        <v>275</v>
      </c>
      <c r="AG79" s="33">
        <f>SUMIFS(Нормативы!S:S,Нормативы!$B:$B,$G79,Нормативы!$D:$D,'2020'!$I79,Нормативы!$F:$F,'2020'!$K79)</f>
        <v>580</v>
      </c>
      <c r="AH79" s="33">
        <f>SUMIFS(Нормативы!T:T,Нормативы!$B:$B,$G79,Нормативы!$D:$D,'2020'!$I79,Нормативы!$F:$F,'2020'!$K79)</f>
        <v>54</v>
      </c>
      <c r="AI79" s="33">
        <f>SUMIFS(Нормативы!U:U,Нормативы!$B:$B,$G79,Нормативы!$D:$D,'2020'!$I79,Нормативы!$F:$F,'2020'!$K79)</f>
        <v>77</v>
      </c>
      <c r="AJ79" s="33">
        <f>SUMIFS(Нормативы!V:V,Нормативы!$B:$B,$G79,Нормативы!$D:$D,'2020'!$I79,Нормативы!$F:$F,'2020'!$K79)</f>
        <v>8</v>
      </c>
      <c r="AK79" s="33">
        <f>SUMIFS(Нормативы!W:W,Нормативы!$B:$B,$G79,Нормативы!$D:$D,'2020'!$I79,Нормативы!$F:$F,'2020'!$K79)</f>
        <v>39</v>
      </c>
      <c r="AL79" s="33">
        <f>SUMIFS(Нормативы!X:X,Нормативы!$B:$B,$G79,Нормативы!$D:$D,'2020'!$I79,Нормативы!$F:$F,'2020'!$K79)*O79</f>
        <v>1612</v>
      </c>
      <c r="AM79" s="33">
        <f t="shared" si="101"/>
        <v>1238.0999999999999</v>
      </c>
      <c r="AN79" s="33">
        <f t="shared" si="102"/>
        <v>373.9</v>
      </c>
      <c r="AO79" s="33">
        <f>SUMIFS(Нормативы!AA:AA,Нормативы!$B:$B,$G79,Нормативы!$D:$D,'2020'!$I79,Нормативы!$F:$F,'2020'!$K79)</f>
        <v>0</v>
      </c>
      <c r="AP79" s="141">
        <f t="shared" si="103"/>
        <v>18454</v>
      </c>
      <c r="AQ79" s="413">
        <f t="shared" si="104"/>
        <v>297712</v>
      </c>
      <c r="AR79" s="33">
        <f t="shared" si="105"/>
        <v>228657.5</v>
      </c>
      <c r="AS79" s="33">
        <f t="shared" si="106"/>
        <v>69054.5</v>
      </c>
      <c r="AT79" s="34">
        <f t="shared" si="0"/>
        <v>11178</v>
      </c>
      <c r="AU79" s="34">
        <f t="shared" si="1"/>
        <v>2231</v>
      </c>
      <c r="AV79" s="34">
        <f t="shared" si="2"/>
        <v>8004</v>
      </c>
      <c r="AW79" s="34">
        <f t="shared" si="3"/>
        <v>46713</v>
      </c>
      <c r="AX79" s="34">
        <f t="shared" si="4"/>
        <v>1196</v>
      </c>
      <c r="AY79" s="34">
        <f t="shared" si="5"/>
        <v>39744</v>
      </c>
      <c r="AZ79" s="34">
        <f t="shared" si="6"/>
        <v>1679</v>
      </c>
      <c r="BA79" s="34">
        <f t="shared" si="7"/>
        <v>4094</v>
      </c>
      <c r="BB79" s="34">
        <f t="shared" si="107"/>
        <v>6325</v>
      </c>
      <c r="BC79" s="34">
        <f t="shared" si="8"/>
        <v>13340</v>
      </c>
      <c r="BD79" s="34">
        <f t="shared" si="9"/>
        <v>1242</v>
      </c>
      <c r="BE79" s="34">
        <f t="shared" si="10"/>
        <v>1771</v>
      </c>
      <c r="BF79" s="34">
        <f t="shared" si="11"/>
        <v>184</v>
      </c>
      <c r="BG79" s="34">
        <f t="shared" si="12"/>
        <v>897</v>
      </c>
      <c r="BH79" s="34">
        <f t="shared" si="13"/>
        <v>37076</v>
      </c>
      <c r="BI79" s="33">
        <f t="shared" si="108"/>
        <v>28476.2</v>
      </c>
      <c r="BJ79" s="33">
        <f t="shared" si="109"/>
        <v>8599.7999999999993</v>
      </c>
      <c r="BK79" s="34">
        <f t="shared" si="14"/>
        <v>0</v>
      </c>
      <c r="BL79" s="426">
        <f t="shared" si="15"/>
        <v>424442</v>
      </c>
      <c r="BM79" s="616">
        <f t="shared" si="110"/>
        <v>969946</v>
      </c>
      <c r="BN79" s="33">
        <f t="shared" si="16"/>
        <v>744966.2</v>
      </c>
      <c r="BO79" s="33">
        <f t="shared" si="17"/>
        <v>224979.8</v>
      </c>
      <c r="BP79" s="34">
        <f t="shared" si="111"/>
        <v>11178</v>
      </c>
      <c r="BQ79" s="34">
        <f t="shared" si="112"/>
        <v>2231</v>
      </c>
      <c r="BR79" s="34">
        <f t="shared" si="113"/>
        <v>8004</v>
      </c>
      <c r="BS79" s="34">
        <f t="shared" si="18"/>
        <v>46713</v>
      </c>
      <c r="BT79" s="34">
        <f t="shared" si="19"/>
        <v>1196</v>
      </c>
      <c r="BU79" s="34">
        <f t="shared" si="20"/>
        <v>39744</v>
      </c>
      <c r="BV79" s="34">
        <f t="shared" si="21"/>
        <v>1679</v>
      </c>
      <c r="BW79" s="34">
        <f t="shared" si="22"/>
        <v>4094</v>
      </c>
      <c r="BX79" s="34">
        <f t="shared" si="23"/>
        <v>18292</v>
      </c>
      <c r="BY79" s="34">
        <f t="shared" si="24"/>
        <v>13340</v>
      </c>
      <c r="BZ79" s="34">
        <f t="shared" si="25"/>
        <v>1242</v>
      </c>
      <c r="CA79" s="34">
        <f t="shared" si="26"/>
        <v>1771</v>
      </c>
      <c r="CB79" s="34">
        <f t="shared" si="27"/>
        <v>184</v>
      </c>
      <c r="CC79" s="34">
        <f t="shared" si="28"/>
        <v>897</v>
      </c>
      <c r="CD79" s="34">
        <f t="shared" si="29"/>
        <v>120794</v>
      </c>
      <c r="CE79" s="33">
        <f t="shared" si="114"/>
        <v>92775.7</v>
      </c>
      <c r="CF79" s="33">
        <f t="shared" si="115"/>
        <v>28018.3</v>
      </c>
      <c r="CG79" s="34">
        <f t="shared" si="30"/>
        <v>0</v>
      </c>
      <c r="CH79" s="415">
        <f t="shared" si="31"/>
        <v>1192361</v>
      </c>
      <c r="CI79" s="88">
        <f t="shared" si="32"/>
        <v>42171.565199999997</v>
      </c>
      <c r="CJ79" s="90">
        <f t="shared" si="33"/>
        <v>32389.834800000001</v>
      </c>
      <c r="CK79" s="90">
        <f t="shared" si="34"/>
        <v>9781.7304000000004</v>
      </c>
      <c r="CL79" s="88">
        <f t="shared" si="35"/>
        <v>486</v>
      </c>
      <c r="CM79" s="88">
        <f t="shared" si="36"/>
        <v>97</v>
      </c>
      <c r="CN79" s="88">
        <f t="shared" si="37"/>
        <v>348</v>
      </c>
      <c r="CO79" s="88">
        <f t="shared" si="38"/>
        <v>2031</v>
      </c>
      <c r="CP79" s="88">
        <f t="shared" si="39"/>
        <v>52</v>
      </c>
      <c r="CQ79" s="88">
        <f t="shared" si="40"/>
        <v>1728</v>
      </c>
      <c r="CR79" s="88">
        <f t="shared" si="41"/>
        <v>73</v>
      </c>
      <c r="CS79" s="88">
        <f t="shared" si="42"/>
        <v>178</v>
      </c>
      <c r="CT79" s="88">
        <f t="shared" si="43"/>
        <v>795.30430000000001</v>
      </c>
      <c r="CU79" s="88">
        <f t="shared" si="44"/>
        <v>580</v>
      </c>
      <c r="CV79" s="88">
        <f t="shared" si="45"/>
        <v>54</v>
      </c>
      <c r="CW79" s="88">
        <f t="shared" si="46"/>
        <v>77</v>
      </c>
      <c r="CX79" s="88">
        <f t="shared" si="47"/>
        <v>8</v>
      </c>
      <c r="CY79" s="88">
        <f t="shared" si="48"/>
        <v>39</v>
      </c>
      <c r="CZ79" s="88">
        <f t="shared" si="49"/>
        <v>5251.9129999999996</v>
      </c>
      <c r="DA79" s="90">
        <f t="shared" si="50"/>
        <v>4033.7260999999999</v>
      </c>
      <c r="DB79" s="90">
        <f t="shared" si="51"/>
        <v>1218.1869999999999</v>
      </c>
      <c r="DC79" s="88">
        <f t="shared" si="52"/>
        <v>0</v>
      </c>
      <c r="DD79" s="88">
        <f t="shared" si="53"/>
        <v>51841.782599999999</v>
      </c>
      <c r="AUV79" s="699">
        <f t="shared" si="235"/>
        <v>42171.57</v>
      </c>
      <c r="AUW79" s="699">
        <f t="shared" si="236"/>
        <v>32389.84</v>
      </c>
      <c r="AUX79" s="699">
        <f t="shared" si="237"/>
        <v>9781.73</v>
      </c>
      <c r="AUY79" s="699">
        <f t="shared" ref="AUY79:AUY87" si="255">BP79/P79</f>
        <v>486</v>
      </c>
      <c r="AUZ79" s="699">
        <f t="shared" si="204"/>
        <v>771.44</v>
      </c>
      <c r="AVA79" s="699">
        <f t="shared" si="204"/>
        <v>0.62</v>
      </c>
      <c r="AVB79" s="699">
        <f t="shared" ref="AVB79:AVB87" si="256">AVC79+AVD79+AVE79+AVF79</f>
        <v>2031</v>
      </c>
      <c r="AVC79" s="699">
        <f t="shared" ref="AVC79:AVC87" si="257">BT79/P79</f>
        <v>52</v>
      </c>
      <c r="AVD79" s="699">
        <f t="shared" ref="AVD79:AVD87" si="258">BU79/P79</f>
        <v>1728</v>
      </c>
      <c r="AVE79" s="699">
        <f t="shared" ref="AVE79:AVE87" si="259">BV79/P79</f>
        <v>73</v>
      </c>
      <c r="AVF79" s="699">
        <f t="shared" ref="AVF79:AVF87" si="260">BW79/P79</f>
        <v>178</v>
      </c>
      <c r="AVG79" s="699">
        <f t="shared" ref="AVG79:AVG87" si="261">BX79/P79</f>
        <v>795.3</v>
      </c>
      <c r="AVH79" s="699">
        <f t="shared" ref="AVH79:AVH87" si="262">BY79/P79</f>
        <v>580</v>
      </c>
      <c r="AVI79" s="699">
        <f t="shared" ref="AVI79:AVI87" si="263">BZ79/P79</f>
        <v>54</v>
      </c>
      <c r="AVJ79" s="699">
        <f t="shared" ref="AVJ79:AVJ87" si="264">CA79/P79</f>
        <v>77</v>
      </c>
      <c r="AVK79" s="699">
        <f t="shared" ref="AVK79:AVK87" si="265">CB79/P79</f>
        <v>8</v>
      </c>
      <c r="AVL79" s="699">
        <f t="shared" ref="AVL79:AVL87" si="266">CC79/P79</f>
        <v>39</v>
      </c>
      <c r="AVM79" s="699">
        <f t="shared" ref="AVM79:AVM87" si="267">CD79/P79</f>
        <v>5251.91</v>
      </c>
      <c r="AVN79" s="699">
        <f t="shared" ref="AVN79:AVN87" si="268">AVM79/1.302</f>
        <v>4033.73</v>
      </c>
      <c r="AVO79" s="699">
        <f t="shared" ref="AVO79:AVO87" si="269">AVM79-AVN79</f>
        <v>1218.18</v>
      </c>
      <c r="AVP79" s="699">
        <f t="shared" ref="AVP79:AVP87" si="270">CG79/P79</f>
        <v>0</v>
      </c>
      <c r="AVQ79" s="699">
        <f t="shared" ref="AVQ79:AVQ87" si="271">CH79/P79</f>
        <v>51841.78</v>
      </c>
    </row>
    <row r="80" spans="1:108 1244:1265" ht="30" hidden="1" customHeight="1" x14ac:dyDescent="0.25">
      <c r="A80" s="643">
        <v>1</v>
      </c>
      <c r="B80" s="643">
        <v>9</v>
      </c>
      <c r="C80" s="664" t="s">
        <v>247</v>
      </c>
      <c r="D80" s="2"/>
      <c r="E80" s="101" t="s">
        <v>345</v>
      </c>
      <c r="F80" s="643" t="s">
        <v>38</v>
      </c>
      <c r="G80" s="643">
        <v>2</v>
      </c>
      <c r="H80" s="658" t="s">
        <v>10</v>
      </c>
      <c r="I80" s="643">
        <v>0</v>
      </c>
      <c r="J80" s="101" t="s">
        <v>382</v>
      </c>
      <c r="K80" s="643">
        <v>1</v>
      </c>
      <c r="L80" s="683" t="s">
        <v>350</v>
      </c>
      <c r="M80" s="11" t="s">
        <v>301</v>
      </c>
      <c r="N80" s="101" t="s">
        <v>387</v>
      </c>
      <c r="O80" s="643">
        <v>1</v>
      </c>
      <c r="P80" s="632">
        <v>7</v>
      </c>
      <c r="Q80" s="632">
        <v>7</v>
      </c>
      <c r="R80" s="632">
        <v>7</v>
      </c>
      <c r="S80" s="675">
        <f>SUMIF('Территориальный кк'!$A:$A,'2020'!$B80,'Территориальный кк'!D:D)</f>
        <v>3.258</v>
      </c>
      <c r="T80" s="676">
        <f>SUMIF('Территориальный кк'!$A:$A,'2020'!$B80,'Территориальный кк'!E:E)</f>
        <v>2.8919999999999999</v>
      </c>
      <c r="U80" s="33">
        <f>SUMIFS(Нормативы!G:G,Нормативы!$B:$B,$G80,Нормативы!$D:$D,'2020'!$I80,Нормативы!$F:$F,'2020'!$K80)*O80</f>
        <v>59740</v>
      </c>
      <c r="V80" s="33">
        <f t="shared" si="98"/>
        <v>45883.3</v>
      </c>
      <c r="W80" s="33">
        <f t="shared" si="99"/>
        <v>13856.7</v>
      </c>
      <c r="X80" s="33">
        <f>SUMIFS(Нормативы!J:J,Нормативы!$B:$B,$G80,Нормативы!$D:$D,'2020'!$I80,Нормативы!$F:$F,'2020'!$K80)</f>
        <v>220</v>
      </c>
      <c r="Y80" s="33">
        <f>SUMIFS(Нормативы!K:K,Нормативы!$B:$B,$G80,Нормативы!$D:$D,'2020'!$I80,Нормативы!$F:$F,'2020'!$K80)</f>
        <v>44</v>
      </c>
      <c r="Z80" s="33">
        <f>SUMIFS(Нормативы!L:L,Нормативы!$B:$B,$G80,Нормативы!$D:$D,'2020'!$I80,Нормативы!$F:$F,'2020'!$K80)</f>
        <v>2320</v>
      </c>
      <c r="AA80" s="33">
        <f t="shared" si="100"/>
        <v>4350</v>
      </c>
      <c r="AB80" s="33">
        <f>SUMIFS(Нормативы!N:N,Нормативы!$B:$B,$G80,Нормативы!$D:$D,'2020'!$I80,Нормативы!$F:$F,'2020'!$K80)*O80</f>
        <v>520</v>
      </c>
      <c r="AC80" s="33">
        <f>SUMIFS(Нормативы!O:O,Нормативы!$B:$B,$G80,Нормативы!$D:$D,'2020'!$I80,Нормативы!$F:$F,'2020'!$K80)</f>
        <v>2670</v>
      </c>
      <c r="AD80" s="33">
        <f>SUMIFS(Нормативы!P:P,Нормативы!$B:$B,$G80,Нормативы!$D:$D,'2020'!$I80,Нормативы!$F:$F,'2020'!$K80)*O80</f>
        <v>340</v>
      </c>
      <c r="AE80" s="33">
        <f>SUMIFS(Нормативы!Q:Q,Нормативы!$B:$B,$G80,Нормативы!$D:$D,'2020'!$I80,Нормативы!$F:$F,'2020'!$K80)</f>
        <v>820</v>
      </c>
      <c r="AF80" s="33">
        <f>SUMIFS(Нормативы!R:R,Нормативы!$B:$B,$G80,Нормативы!$D:$D,'2020'!$I80,Нормативы!$F:$F,'2020'!$K80)</f>
        <v>2460</v>
      </c>
      <c r="AG80" s="33">
        <f>SUMIFS(Нормативы!S:S,Нормативы!$B:$B,$G80,Нормативы!$D:$D,'2020'!$I80,Нормативы!$F:$F,'2020'!$K80)</f>
        <v>5080</v>
      </c>
      <c r="AH80" s="33">
        <f>SUMIFS(Нормативы!T:T,Нормативы!$B:$B,$G80,Нормативы!$D:$D,'2020'!$I80,Нормативы!$F:$F,'2020'!$K80)</f>
        <v>540</v>
      </c>
      <c r="AI80" s="33">
        <f>SUMIFS(Нормативы!U:U,Нормативы!$B:$B,$G80,Нормативы!$D:$D,'2020'!$I80,Нормативы!$F:$F,'2020'!$K80)</f>
        <v>770</v>
      </c>
      <c r="AJ80" s="33">
        <f>SUMIFS(Нормативы!V:V,Нормативы!$B:$B,$G80,Нормативы!$D:$D,'2020'!$I80,Нормативы!$F:$F,'2020'!$K80)</f>
        <v>80</v>
      </c>
      <c r="AK80" s="33">
        <f>SUMIFS(Нормативы!W:W,Нормативы!$B:$B,$G80,Нормативы!$D:$D,'2020'!$I80,Нормативы!$F:$F,'2020'!$K80)</f>
        <v>120</v>
      </c>
      <c r="AL80" s="33">
        <f>SUMIFS(Нормативы!X:X,Нормативы!$B:$B,$G80,Нормативы!$D:$D,'2020'!$I80,Нормативы!$F:$F,'2020'!$K80)*O80</f>
        <v>13440</v>
      </c>
      <c r="AM80" s="33">
        <f t="shared" si="101"/>
        <v>10322.6</v>
      </c>
      <c r="AN80" s="33">
        <f t="shared" si="102"/>
        <v>3117.4</v>
      </c>
      <c r="AO80" s="33">
        <f>SUMIFS(Нормативы!AA:AA,Нормативы!$B:$B,$G80,Нормативы!$D:$D,'2020'!$I80,Нормативы!$F:$F,'2020'!$K80)</f>
        <v>3520</v>
      </c>
      <c r="AP80" s="141">
        <f t="shared" si="103"/>
        <v>92640</v>
      </c>
      <c r="AQ80" s="413">
        <f t="shared" si="104"/>
        <v>418180</v>
      </c>
      <c r="AR80" s="33">
        <f t="shared" si="105"/>
        <v>321182.8</v>
      </c>
      <c r="AS80" s="33">
        <f t="shared" si="106"/>
        <v>96997.2</v>
      </c>
      <c r="AT80" s="34">
        <f t="shared" si="0"/>
        <v>1540</v>
      </c>
      <c r="AU80" s="34">
        <f t="shared" si="1"/>
        <v>308</v>
      </c>
      <c r="AV80" s="34">
        <f t="shared" si="2"/>
        <v>16240</v>
      </c>
      <c r="AW80" s="34">
        <f t="shared" si="3"/>
        <v>30450</v>
      </c>
      <c r="AX80" s="34">
        <f t="shared" si="4"/>
        <v>3640</v>
      </c>
      <c r="AY80" s="34">
        <f t="shared" si="5"/>
        <v>18690</v>
      </c>
      <c r="AZ80" s="34">
        <f t="shared" si="6"/>
        <v>2380</v>
      </c>
      <c r="BA80" s="34">
        <f t="shared" si="7"/>
        <v>5740</v>
      </c>
      <c r="BB80" s="34">
        <f t="shared" si="107"/>
        <v>17220</v>
      </c>
      <c r="BC80" s="34">
        <f t="shared" si="8"/>
        <v>35560</v>
      </c>
      <c r="BD80" s="34">
        <f t="shared" si="9"/>
        <v>3780</v>
      </c>
      <c r="BE80" s="34">
        <f t="shared" si="10"/>
        <v>5390</v>
      </c>
      <c r="BF80" s="34">
        <f t="shared" si="11"/>
        <v>560</v>
      </c>
      <c r="BG80" s="34">
        <f t="shared" si="12"/>
        <v>840</v>
      </c>
      <c r="BH80" s="34">
        <f t="shared" si="13"/>
        <v>94080</v>
      </c>
      <c r="BI80" s="33">
        <f t="shared" si="108"/>
        <v>72258.100000000006</v>
      </c>
      <c r="BJ80" s="33">
        <f t="shared" si="109"/>
        <v>21821.9</v>
      </c>
      <c r="BK80" s="34">
        <f t="shared" si="14"/>
        <v>24640</v>
      </c>
      <c r="BL80" s="426">
        <f t="shared" si="15"/>
        <v>648480</v>
      </c>
      <c r="BM80" s="616">
        <f t="shared" si="110"/>
        <v>1362430</v>
      </c>
      <c r="BN80" s="33">
        <f t="shared" si="16"/>
        <v>1046413.2</v>
      </c>
      <c r="BO80" s="33">
        <f t="shared" si="17"/>
        <v>316016.8</v>
      </c>
      <c r="BP80" s="34">
        <f t="shared" si="111"/>
        <v>1540</v>
      </c>
      <c r="BQ80" s="34">
        <f t="shared" si="112"/>
        <v>308</v>
      </c>
      <c r="BR80" s="34">
        <f t="shared" si="113"/>
        <v>16240</v>
      </c>
      <c r="BS80" s="34">
        <f t="shared" si="18"/>
        <v>30450</v>
      </c>
      <c r="BT80" s="34">
        <f t="shared" si="19"/>
        <v>3640</v>
      </c>
      <c r="BU80" s="34">
        <f t="shared" si="20"/>
        <v>18690</v>
      </c>
      <c r="BV80" s="34">
        <f t="shared" si="21"/>
        <v>2380</v>
      </c>
      <c r="BW80" s="34">
        <f t="shared" si="22"/>
        <v>5740</v>
      </c>
      <c r="BX80" s="34">
        <f t="shared" si="23"/>
        <v>49800</v>
      </c>
      <c r="BY80" s="34">
        <f t="shared" si="24"/>
        <v>35560</v>
      </c>
      <c r="BZ80" s="34">
        <f t="shared" si="25"/>
        <v>3780</v>
      </c>
      <c r="CA80" s="34">
        <f t="shared" si="26"/>
        <v>5390</v>
      </c>
      <c r="CB80" s="34">
        <f t="shared" si="27"/>
        <v>560</v>
      </c>
      <c r="CC80" s="34">
        <f t="shared" si="28"/>
        <v>840</v>
      </c>
      <c r="CD80" s="34">
        <f t="shared" si="29"/>
        <v>306513</v>
      </c>
      <c r="CE80" s="33">
        <f t="shared" si="114"/>
        <v>235417.1</v>
      </c>
      <c r="CF80" s="33">
        <f t="shared" si="115"/>
        <v>71095.899999999994</v>
      </c>
      <c r="CG80" s="34">
        <f t="shared" si="30"/>
        <v>24640</v>
      </c>
      <c r="CH80" s="415">
        <f t="shared" si="31"/>
        <v>1837743</v>
      </c>
      <c r="CI80" s="88">
        <f t="shared" si="32"/>
        <v>194632.85709999999</v>
      </c>
      <c r="CJ80" s="90">
        <f t="shared" si="33"/>
        <v>149487.6</v>
      </c>
      <c r="CK80" s="90">
        <f t="shared" si="34"/>
        <v>45145.257100000003</v>
      </c>
      <c r="CL80" s="88">
        <f t="shared" si="35"/>
        <v>220</v>
      </c>
      <c r="CM80" s="88">
        <f t="shared" si="36"/>
        <v>44</v>
      </c>
      <c r="CN80" s="88">
        <f t="shared" si="37"/>
        <v>2320</v>
      </c>
      <c r="CO80" s="88">
        <f t="shared" si="38"/>
        <v>4350</v>
      </c>
      <c r="CP80" s="88">
        <f t="shared" si="39"/>
        <v>520</v>
      </c>
      <c r="CQ80" s="88">
        <f t="shared" si="40"/>
        <v>2670</v>
      </c>
      <c r="CR80" s="88">
        <f t="shared" si="41"/>
        <v>340</v>
      </c>
      <c r="CS80" s="88">
        <f t="shared" si="42"/>
        <v>820</v>
      </c>
      <c r="CT80" s="88">
        <f t="shared" si="43"/>
        <v>7114.2857000000004</v>
      </c>
      <c r="CU80" s="88">
        <f t="shared" si="44"/>
        <v>5080</v>
      </c>
      <c r="CV80" s="88">
        <f t="shared" si="45"/>
        <v>540</v>
      </c>
      <c r="CW80" s="88">
        <f t="shared" si="46"/>
        <v>770</v>
      </c>
      <c r="CX80" s="88">
        <f t="shared" si="47"/>
        <v>80</v>
      </c>
      <c r="CY80" s="88">
        <f t="shared" si="48"/>
        <v>120</v>
      </c>
      <c r="CZ80" s="88">
        <f t="shared" si="49"/>
        <v>43787.571400000001</v>
      </c>
      <c r="DA80" s="90">
        <f t="shared" si="50"/>
        <v>33631.014300000003</v>
      </c>
      <c r="DB80" s="90">
        <f t="shared" si="51"/>
        <v>10156.5571</v>
      </c>
      <c r="DC80" s="88">
        <f t="shared" si="52"/>
        <v>3520</v>
      </c>
      <c r="DD80" s="88">
        <f t="shared" si="53"/>
        <v>262534.71429999999</v>
      </c>
      <c r="AUV80" s="699">
        <f t="shared" si="235"/>
        <v>194632.86</v>
      </c>
      <c r="AUW80" s="699">
        <f t="shared" si="236"/>
        <v>149487.6</v>
      </c>
      <c r="AUX80" s="699">
        <f t="shared" si="237"/>
        <v>45145.26</v>
      </c>
      <c r="AUY80" s="699">
        <f t="shared" si="255"/>
        <v>220</v>
      </c>
      <c r="AUZ80" s="699">
        <f t="shared" si="204"/>
        <v>106.5</v>
      </c>
      <c r="AVA80" s="699">
        <f t="shared" si="204"/>
        <v>0.27</v>
      </c>
      <c r="AVB80" s="699">
        <f t="shared" si="256"/>
        <v>4350</v>
      </c>
      <c r="AVC80" s="699">
        <f t="shared" si="257"/>
        <v>520</v>
      </c>
      <c r="AVD80" s="699">
        <f t="shared" si="258"/>
        <v>2670</v>
      </c>
      <c r="AVE80" s="699">
        <f t="shared" si="259"/>
        <v>340</v>
      </c>
      <c r="AVF80" s="699">
        <f t="shared" si="260"/>
        <v>820</v>
      </c>
      <c r="AVG80" s="699">
        <f t="shared" si="261"/>
        <v>7114.29</v>
      </c>
      <c r="AVH80" s="699">
        <f t="shared" si="262"/>
        <v>5080</v>
      </c>
      <c r="AVI80" s="699">
        <f t="shared" si="263"/>
        <v>540</v>
      </c>
      <c r="AVJ80" s="699">
        <f t="shared" si="264"/>
        <v>770</v>
      </c>
      <c r="AVK80" s="699">
        <f t="shared" si="265"/>
        <v>80</v>
      </c>
      <c r="AVL80" s="699">
        <f t="shared" si="266"/>
        <v>120</v>
      </c>
      <c r="AVM80" s="699">
        <f t="shared" si="267"/>
        <v>43787.57</v>
      </c>
      <c r="AVN80" s="699">
        <f t="shared" si="268"/>
        <v>33631.01</v>
      </c>
      <c r="AVO80" s="699">
        <f t="shared" si="269"/>
        <v>10156.56</v>
      </c>
      <c r="AVP80" s="699">
        <f t="shared" si="270"/>
        <v>3520</v>
      </c>
      <c r="AVQ80" s="699">
        <f t="shared" si="271"/>
        <v>262534.71000000002</v>
      </c>
    </row>
    <row r="81" spans="1:1265" ht="30" hidden="1" customHeight="1" x14ac:dyDescent="0.25">
      <c r="A81" s="643">
        <v>1</v>
      </c>
      <c r="B81" s="643">
        <v>9</v>
      </c>
      <c r="C81" s="664" t="s">
        <v>247</v>
      </c>
      <c r="D81" s="2"/>
      <c r="E81" s="101" t="s">
        <v>345</v>
      </c>
      <c r="F81" s="643" t="s">
        <v>38</v>
      </c>
      <c r="G81" s="643">
        <v>2</v>
      </c>
      <c r="H81" s="658" t="s">
        <v>8</v>
      </c>
      <c r="I81" s="643">
        <v>3</v>
      </c>
      <c r="J81" s="101" t="s">
        <v>382</v>
      </c>
      <c r="K81" s="643">
        <v>1</v>
      </c>
      <c r="L81" s="683" t="s">
        <v>350</v>
      </c>
      <c r="M81" s="11" t="s">
        <v>302</v>
      </c>
      <c r="N81" s="101" t="s">
        <v>387</v>
      </c>
      <c r="O81" s="643">
        <v>1</v>
      </c>
      <c r="P81" s="632">
        <v>5</v>
      </c>
      <c r="Q81" s="632">
        <v>5</v>
      </c>
      <c r="R81" s="632">
        <v>5</v>
      </c>
      <c r="S81" s="675">
        <f>SUMIF('Территориальный кк'!$A:$A,'2020'!$B81,'Территориальный кк'!D:D)</f>
        <v>3.258</v>
      </c>
      <c r="T81" s="676">
        <f>SUMIF('Территориальный кк'!$A:$A,'2020'!$B81,'Территориальный кк'!E:E)</f>
        <v>2.8919999999999999</v>
      </c>
      <c r="U81" s="33">
        <f>SUMIFS(Нормативы!G:G,Нормативы!$B:$B,$G81,Нормативы!$D:$D,'2020'!$I81,Нормативы!$F:$F,'2020'!$K81)*O81</f>
        <v>5974</v>
      </c>
      <c r="V81" s="33">
        <f t="shared" si="98"/>
        <v>4588.3</v>
      </c>
      <c r="W81" s="33">
        <f t="shared" si="99"/>
        <v>1385.7</v>
      </c>
      <c r="X81" s="33">
        <f>SUMIFS(Нормативы!J:J,Нормативы!$B:$B,$G81,Нормативы!$D:$D,'2020'!$I81,Нормативы!$F:$F,'2020'!$K81)</f>
        <v>22</v>
      </c>
      <c r="Y81" s="33">
        <f>SUMIFS(Нормативы!K:K,Нормативы!$B:$B,$G81,Нормативы!$D:$D,'2020'!$I81,Нормативы!$F:$F,'2020'!$K81)</f>
        <v>4</v>
      </c>
      <c r="Z81" s="33">
        <f>SUMIFS(Нормативы!L:L,Нормативы!$B:$B,$G81,Нормативы!$D:$D,'2020'!$I81,Нормативы!$F:$F,'2020'!$K81)</f>
        <v>232</v>
      </c>
      <c r="AA81" s="33">
        <f t="shared" si="100"/>
        <v>435</v>
      </c>
      <c r="AB81" s="33">
        <f>SUMIFS(Нормативы!N:N,Нормативы!$B:$B,$G81,Нормативы!$D:$D,'2020'!$I81,Нормативы!$F:$F,'2020'!$K81)*O81</f>
        <v>52</v>
      </c>
      <c r="AC81" s="33">
        <f>SUMIFS(Нормативы!O:O,Нормативы!$B:$B,$G81,Нормативы!$D:$D,'2020'!$I81,Нормативы!$F:$F,'2020'!$K81)</f>
        <v>267</v>
      </c>
      <c r="AD81" s="33">
        <f>SUMIFS(Нормативы!P:P,Нормативы!$B:$B,$G81,Нормативы!$D:$D,'2020'!$I81,Нормативы!$F:$F,'2020'!$K81)*O81</f>
        <v>34</v>
      </c>
      <c r="AE81" s="33">
        <f>SUMIFS(Нормативы!Q:Q,Нормативы!$B:$B,$G81,Нормативы!$D:$D,'2020'!$I81,Нормативы!$F:$F,'2020'!$K81)</f>
        <v>82</v>
      </c>
      <c r="AF81" s="33">
        <f>SUMIFS(Нормативы!R:R,Нормативы!$B:$B,$G81,Нормативы!$D:$D,'2020'!$I81,Нормативы!$F:$F,'2020'!$K81)</f>
        <v>246</v>
      </c>
      <c r="AG81" s="33">
        <f>SUMIFS(Нормативы!S:S,Нормативы!$B:$B,$G81,Нормативы!$D:$D,'2020'!$I81,Нормативы!$F:$F,'2020'!$K81)</f>
        <v>508</v>
      </c>
      <c r="AH81" s="33">
        <f>SUMIFS(Нормативы!T:T,Нормативы!$B:$B,$G81,Нормативы!$D:$D,'2020'!$I81,Нормативы!$F:$F,'2020'!$K81)</f>
        <v>54</v>
      </c>
      <c r="AI81" s="33">
        <f>SUMIFS(Нормативы!U:U,Нормативы!$B:$B,$G81,Нормативы!$D:$D,'2020'!$I81,Нормативы!$F:$F,'2020'!$K81)</f>
        <v>77</v>
      </c>
      <c r="AJ81" s="33">
        <f>SUMIFS(Нормативы!V:V,Нормативы!$B:$B,$G81,Нормативы!$D:$D,'2020'!$I81,Нормативы!$F:$F,'2020'!$K81)</f>
        <v>8</v>
      </c>
      <c r="AK81" s="33">
        <f>SUMIFS(Нормативы!W:W,Нормативы!$B:$B,$G81,Нормативы!$D:$D,'2020'!$I81,Нормативы!$F:$F,'2020'!$K81)</f>
        <v>12</v>
      </c>
      <c r="AL81" s="33">
        <f>SUMIFS(Нормативы!X:X,Нормативы!$B:$B,$G81,Нормативы!$D:$D,'2020'!$I81,Нормативы!$F:$F,'2020'!$K81)*O81</f>
        <v>1344</v>
      </c>
      <c r="AM81" s="33">
        <f t="shared" si="101"/>
        <v>1032.3</v>
      </c>
      <c r="AN81" s="33">
        <f t="shared" si="102"/>
        <v>311.7</v>
      </c>
      <c r="AO81" s="33">
        <f>SUMIFS(Нормативы!AA:AA,Нормативы!$B:$B,$G81,Нормативы!$D:$D,'2020'!$I81,Нормативы!$F:$F,'2020'!$K81)</f>
        <v>0</v>
      </c>
      <c r="AP81" s="141">
        <f t="shared" si="103"/>
        <v>8912</v>
      </c>
      <c r="AQ81" s="413">
        <f t="shared" ref="AQ81:AQ148" si="272">ROUND($P81*U81,0)</f>
        <v>29870</v>
      </c>
      <c r="AR81" s="33">
        <f t="shared" si="105"/>
        <v>22941.599999999999</v>
      </c>
      <c r="AS81" s="33">
        <f t="shared" si="106"/>
        <v>6928.4</v>
      </c>
      <c r="AT81" s="34">
        <f t="shared" ref="AT81:AT148" si="273">ROUND($P81*X81,0)</f>
        <v>110</v>
      </c>
      <c r="AU81" s="34">
        <f t="shared" ref="AU81:AU148" si="274">ROUND($P81*Y81,0)</f>
        <v>20</v>
      </c>
      <c r="AV81" s="34">
        <f t="shared" ref="AV81:AV148" si="275">ROUND($P81*Z81,0)</f>
        <v>1160</v>
      </c>
      <c r="AW81" s="34">
        <f t="shared" ref="AW81:AW148" si="276">ROUND($P81*AA81,0)</f>
        <v>2175</v>
      </c>
      <c r="AX81" s="34">
        <f t="shared" ref="AX81:AX148" si="277">ROUND($P81*AB81,0)</f>
        <v>260</v>
      </c>
      <c r="AY81" s="34">
        <f t="shared" ref="AY81:AY148" si="278">ROUND($P81*AC81,0)</f>
        <v>1335</v>
      </c>
      <c r="AZ81" s="34">
        <f t="shared" ref="AZ81:AZ148" si="279">ROUND($P81*AD81,0)</f>
        <v>170</v>
      </c>
      <c r="BA81" s="34">
        <f t="shared" ref="BA81:BA148" si="280">ROUND($P81*AE81,0)</f>
        <v>410</v>
      </c>
      <c r="BB81" s="34">
        <f t="shared" ref="BB81:BB148" si="281">ROUND($P81*AF81,0)</f>
        <v>1230</v>
      </c>
      <c r="BC81" s="34">
        <f t="shared" ref="BC81:BC148" si="282">ROUND($P81*AG81,0)</f>
        <v>2540</v>
      </c>
      <c r="BD81" s="34">
        <f t="shared" ref="BD81:BD148" si="283">ROUND($P81*AH81,0)</f>
        <v>270</v>
      </c>
      <c r="BE81" s="34">
        <f t="shared" ref="BE81:BE148" si="284">ROUND($P81*AI81,0)</f>
        <v>385</v>
      </c>
      <c r="BF81" s="34">
        <f t="shared" ref="BF81:BF148" si="285">ROUND($P81*AJ81,0)</f>
        <v>40</v>
      </c>
      <c r="BG81" s="34">
        <f t="shared" ref="BG81:BG148" si="286">ROUND($P81*AK81,0)</f>
        <v>60</v>
      </c>
      <c r="BH81" s="34">
        <f t="shared" ref="BH81:BH148" si="287">ROUND($P81*AL81,0)</f>
        <v>6720</v>
      </c>
      <c r="BI81" s="33">
        <f t="shared" si="108"/>
        <v>5161.3</v>
      </c>
      <c r="BJ81" s="33">
        <f t="shared" si="109"/>
        <v>1558.7</v>
      </c>
      <c r="BK81" s="34">
        <f t="shared" ref="BK81:BK148" si="288">ROUND($P81*AO81,0)</f>
        <v>0</v>
      </c>
      <c r="BL81" s="426">
        <f t="shared" ref="BL81:BL148" si="289">AQ81+AT81+AV81+AW81++BB81+BC81+BD81+BE81+BF81+BG81+BH81+BK81</f>
        <v>44560</v>
      </c>
      <c r="BM81" s="616">
        <f t="shared" ref="BM81:BM148" si="290">ROUND(AQ81*S81,0)</f>
        <v>97316</v>
      </c>
      <c r="BN81" s="33">
        <f t="shared" ref="BN81:BN148" si="291">ROUND(BM81/1.302,1)</f>
        <v>74743.5</v>
      </c>
      <c r="BO81" s="33">
        <f t="shared" ref="BO81:BO148" si="292">BM81-BN81</f>
        <v>22572.5</v>
      </c>
      <c r="BP81" s="34">
        <f t="shared" si="111"/>
        <v>110</v>
      </c>
      <c r="BQ81" s="34">
        <f t="shared" si="112"/>
        <v>20</v>
      </c>
      <c r="BR81" s="34">
        <f t="shared" si="113"/>
        <v>1160</v>
      </c>
      <c r="BS81" s="34">
        <f t="shared" ref="BS81:BS148" si="293">AW81</f>
        <v>2175</v>
      </c>
      <c r="BT81" s="34">
        <f t="shared" ref="BT81:BT148" si="294">AX81</f>
        <v>260</v>
      </c>
      <c r="BU81" s="34">
        <f t="shared" ref="BU81:BU148" si="295">AY81</f>
        <v>1335</v>
      </c>
      <c r="BV81" s="34">
        <f t="shared" ref="BV81:BV148" si="296">AZ81</f>
        <v>170</v>
      </c>
      <c r="BW81" s="34">
        <f t="shared" ref="BW81:BW148" si="297">BA81</f>
        <v>410</v>
      </c>
      <c r="BX81" s="34">
        <f t="shared" ref="BX81:BX148" si="298">ROUND(BB81*T81,0)</f>
        <v>3557</v>
      </c>
      <c r="BY81" s="34">
        <f t="shared" ref="BY81:BY148" si="299">BC81</f>
        <v>2540</v>
      </c>
      <c r="BZ81" s="34">
        <f t="shared" ref="BZ81:BZ148" si="300">BD81</f>
        <v>270</v>
      </c>
      <c r="CA81" s="34">
        <f t="shared" ref="CA81:CA148" si="301">BE81</f>
        <v>385</v>
      </c>
      <c r="CB81" s="34">
        <f t="shared" ref="CB81:CB148" si="302">BF81</f>
        <v>40</v>
      </c>
      <c r="CC81" s="34">
        <f t="shared" ref="CC81:CC148" si="303">BG81</f>
        <v>60</v>
      </c>
      <c r="CD81" s="34">
        <f t="shared" ref="CD81:CD148" si="304">ROUND(BH81*S81,0)</f>
        <v>21894</v>
      </c>
      <c r="CE81" s="33">
        <f t="shared" si="114"/>
        <v>16815.7</v>
      </c>
      <c r="CF81" s="33">
        <f t="shared" si="115"/>
        <v>5078.3</v>
      </c>
      <c r="CG81" s="34">
        <f t="shared" ref="CG81:CG148" si="305">BK81</f>
        <v>0</v>
      </c>
      <c r="CH81" s="415">
        <f t="shared" ref="CH81:CH148" si="306">BM81+BP81+BR81+BS81++BX81+BY81+BZ81+CA81+CB81+CC81+CD81+CG81</f>
        <v>129507</v>
      </c>
      <c r="CI81" s="88">
        <f t="shared" ref="CI81:CI148" si="307">ROUND(BM81/$P81,4)</f>
        <v>19463.2</v>
      </c>
      <c r="CJ81" s="90">
        <f t="shared" ref="CJ81:CJ148" si="308">ROUND(BN81/$P81,4)</f>
        <v>14948.7</v>
      </c>
      <c r="CK81" s="90">
        <f t="shared" ref="CK81:CK148" si="309">ROUND(BO81/$P81,4)</f>
        <v>4514.5</v>
      </c>
      <c r="CL81" s="88">
        <f t="shared" ref="CL81:CL148" si="310">ROUND(BP81/$P81,4)</f>
        <v>22</v>
      </c>
      <c r="CM81" s="88">
        <f t="shared" ref="CM81:CM148" si="311">ROUND(BQ81/$P81,4)</f>
        <v>4</v>
      </c>
      <c r="CN81" s="88">
        <f t="shared" ref="CN81:CN148" si="312">ROUND(BR81/$P81,4)</f>
        <v>232</v>
      </c>
      <c r="CO81" s="88">
        <f t="shared" ref="CO81:CO148" si="313">ROUND(BS81/$P81,4)</f>
        <v>435</v>
      </c>
      <c r="CP81" s="88">
        <f t="shared" ref="CP81:CP148" si="314">ROUND(BT81/$P81,4)</f>
        <v>52</v>
      </c>
      <c r="CQ81" s="88">
        <f t="shared" ref="CQ81:CQ148" si="315">ROUND(BU81/$P81,4)</f>
        <v>267</v>
      </c>
      <c r="CR81" s="88">
        <f t="shared" ref="CR81:CR148" si="316">ROUND(BV81/$P81,4)</f>
        <v>34</v>
      </c>
      <c r="CS81" s="88">
        <f t="shared" ref="CS81:CS148" si="317">ROUND(BW81/$P81,4)</f>
        <v>82</v>
      </c>
      <c r="CT81" s="88">
        <f t="shared" ref="CT81:CT148" si="318">ROUND(BX81/$P81,4)</f>
        <v>711.4</v>
      </c>
      <c r="CU81" s="88">
        <f t="shared" ref="CU81:CU148" si="319">ROUND(BY81/$P81,4)</f>
        <v>508</v>
      </c>
      <c r="CV81" s="88">
        <f t="shared" ref="CV81:CV148" si="320">ROUND(BZ81/$P81,4)</f>
        <v>54</v>
      </c>
      <c r="CW81" s="88">
        <f t="shared" ref="CW81:CW148" si="321">ROUND(CA81/$P81,4)</f>
        <v>77</v>
      </c>
      <c r="CX81" s="88">
        <f t="shared" ref="CX81:CX148" si="322">ROUND(CB81/$P81,4)</f>
        <v>8</v>
      </c>
      <c r="CY81" s="88">
        <f t="shared" ref="CY81:CY148" si="323">ROUND(CC81/$P81,4)</f>
        <v>12</v>
      </c>
      <c r="CZ81" s="88">
        <f t="shared" ref="CZ81:CZ148" si="324">ROUND(CD81/$P81,4)</f>
        <v>4378.8</v>
      </c>
      <c r="DA81" s="90">
        <f t="shared" ref="DA81:DA148" si="325">ROUND(CE81/$P81,4)</f>
        <v>3363.14</v>
      </c>
      <c r="DB81" s="90">
        <f t="shared" ref="DB81:DB148" si="326">ROUND(CF81/$P81,4)</f>
        <v>1015.66</v>
      </c>
      <c r="DC81" s="88">
        <f t="shared" ref="DC81:DC148" si="327">ROUND(CG81/$P81,4)</f>
        <v>0</v>
      </c>
      <c r="DD81" s="88">
        <f t="shared" ref="DD81:DD148" si="328">ROUND(CH81/$P81,4)</f>
        <v>25901.4</v>
      </c>
      <c r="AUV81" s="699">
        <f t="shared" si="235"/>
        <v>19463.2</v>
      </c>
      <c r="AUW81" s="699">
        <f t="shared" si="236"/>
        <v>14948.69</v>
      </c>
      <c r="AUX81" s="699">
        <f t="shared" si="237"/>
        <v>4514.51</v>
      </c>
      <c r="AUY81" s="699">
        <f t="shared" si="255"/>
        <v>22</v>
      </c>
      <c r="AUZ81" s="699">
        <f t="shared" si="204"/>
        <v>6.92</v>
      </c>
      <c r="AVA81" s="699">
        <f t="shared" si="204"/>
        <v>0.19</v>
      </c>
      <c r="AVB81" s="699">
        <f t="shared" si="256"/>
        <v>435</v>
      </c>
      <c r="AVC81" s="699">
        <f t="shared" si="257"/>
        <v>52</v>
      </c>
      <c r="AVD81" s="699">
        <f t="shared" si="258"/>
        <v>267</v>
      </c>
      <c r="AVE81" s="699">
        <f t="shared" si="259"/>
        <v>34</v>
      </c>
      <c r="AVF81" s="699">
        <f t="shared" si="260"/>
        <v>82</v>
      </c>
      <c r="AVG81" s="699">
        <f t="shared" si="261"/>
        <v>711.4</v>
      </c>
      <c r="AVH81" s="699">
        <f t="shared" si="262"/>
        <v>508</v>
      </c>
      <c r="AVI81" s="699">
        <f t="shared" si="263"/>
        <v>54</v>
      </c>
      <c r="AVJ81" s="699">
        <f t="shared" si="264"/>
        <v>77</v>
      </c>
      <c r="AVK81" s="699">
        <f t="shared" si="265"/>
        <v>8</v>
      </c>
      <c r="AVL81" s="699">
        <f t="shared" si="266"/>
        <v>12</v>
      </c>
      <c r="AVM81" s="699">
        <f t="shared" si="267"/>
        <v>4378.8</v>
      </c>
      <c r="AVN81" s="699">
        <f t="shared" si="268"/>
        <v>3363.13</v>
      </c>
      <c r="AVO81" s="699">
        <f t="shared" si="269"/>
        <v>1015.67</v>
      </c>
      <c r="AVP81" s="699">
        <f t="shared" si="270"/>
        <v>0</v>
      </c>
      <c r="AVQ81" s="699">
        <f t="shared" si="271"/>
        <v>25901.4</v>
      </c>
    </row>
    <row r="82" spans="1:1265" ht="30" hidden="1" customHeight="1" x14ac:dyDescent="0.25">
      <c r="A82" s="643">
        <v>1</v>
      </c>
      <c r="B82" s="643">
        <v>9</v>
      </c>
      <c r="C82" s="664" t="s">
        <v>247</v>
      </c>
      <c r="D82" s="2"/>
      <c r="E82" s="101" t="s">
        <v>345</v>
      </c>
      <c r="F82" s="643" t="s">
        <v>38</v>
      </c>
      <c r="G82" s="643">
        <v>2</v>
      </c>
      <c r="H82" s="658" t="s">
        <v>10</v>
      </c>
      <c r="I82" s="643">
        <v>0</v>
      </c>
      <c r="J82" s="101" t="s">
        <v>383</v>
      </c>
      <c r="K82" s="643">
        <v>1</v>
      </c>
      <c r="L82" s="683" t="s">
        <v>350</v>
      </c>
      <c r="M82" s="11" t="s">
        <v>303</v>
      </c>
      <c r="N82" s="101" t="s">
        <v>387</v>
      </c>
      <c r="O82" s="643">
        <v>1</v>
      </c>
      <c r="P82" s="632">
        <v>5</v>
      </c>
      <c r="Q82" s="632">
        <v>5</v>
      </c>
      <c r="R82" s="632">
        <v>5</v>
      </c>
      <c r="S82" s="675">
        <f>SUMIF('Территориальный кк'!$A:$A,'2020'!$B82,'Территориальный кк'!D:D)</f>
        <v>3.258</v>
      </c>
      <c r="T82" s="676">
        <f>SUMIF('Территориальный кк'!$A:$A,'2020'!$B82,'Территориальный кк'!E:E)</f>
        <v>2.8919999999999999</v>
      </c>
      <c r="U82" s="33">
        <f>SUMIFS(Нормативы!G:G,Нормативы!$B:$B,$G82,Нормативы!$D:$D,'2020'!$I82,Нормативы!$F:$F,'2020'!$K82)*O82</f>
        <v>59740</v>
      </c>
      <c r="V82" s="33">
        <f t="shared" ref="V82:V149" si="329">ROUND(U82/1.302,1)</f>
        <v>45883.3</v>
      </c>
      <c r="W82" s="33">
        <f t="shared" ref="W82:W149" si="330">U82-V82</f>
        <v>13856.7</v>
      </c>
      <c r="X82" s="33">
        <f>SUMIFS(Нормативы!J:J,Нормативы!$B:$B,$G82,Нормативы!$D:$D,'2020'!$I82,Нормативы!$F:$F,'2020'!$K82)</f>
        <v>220</v>
      </c>
      <c r="Y82" s="33">
        <f>SUMIFS(Нормативы!K:K,Нормативы!$B:$B,$G82,Нормативы!$D:$D,'2020'!$I82,Нормативы!$F:$F,'2020'!$K82)</f>
        <v>44</v>
      </c>
      <c r="Z82" s="33">
        <f>SUMIFS(Нормативы!L:L,Нормативы!$B:$B,$G82,Нормативы!$D:$D,'2020'!$I82,Нормативы!$F:$F,'2020'!$K82)</f>
        <v>2320</v>
      </c>
      <c r="AA82" s="33">
        <f t="shared" ref="AA82:AA149" si="331">AB82+AC82+AD82+AE82</f>
        <v>4350</v>
      </c>
      <c r="AB82" s="33">
        <f>SUMIFS(Нормативы!N:N,Нормативы!$B:$B,$G82,Нормативы!$D:$D,'2020'!$I82,Нормативы!$F:$F,'2020'!$K82)*O82</f>
        <v>520</v>
      </c>
      <c r="AC82" s="33">
        <f>SUMIFS(Нормативы!O:O,Нормативы!$B:$B,$G82,Нормативы!$D:$D,'2020'!$I82,Нормативы!$F:$F,'2020'!$K82)</f>
        <v>2670</v>
      </c>
      <c r="AD82" s="33">
        <f>SUMIFS(Нормативы!P:P,Нормативы!$B:$B,$G82,Нормативы!$D:$D,'2020'!$I82,Нормативы!$F:$F,'2020'!$K82)*O82</f>
        <v>340</v>
      </c>
      <c r="AE82" s="33">
        <f>SUMIFS(Нормативы!Q:Q,Нормативы!$B:$B,$G82,Нормативы!$D:$D,'2020'!$I82,Нормативы!$F:$F,'2020'!$K82)</f>
        <v>820</v>
      </c>
      <c r="AF82" s="33">
        <f>SUMIFS(Нормативы!R:R,Нормативы!$B:$B,$G82,Нормативы!$D:$D,'2020'!$I82,Нормативы!$F:$F,'2020'!$K82)</f>
        <v>2460</v>
      </c>
      <c r="AG82" s="33">
        <f>SUMIFS(Нормативы!S:S,Нормативы!$B:$B,$G82,Нормативы!$D:$D,'2020'!$I82,Нормативы!$F:$F,'2020'!$K82)</f>
        <v>5080</v>
      </c>
      <c r="AH82" s="33">
        <f>SUMIFS(Нормативы!T:T,Нормативы!$B:$B,$G82,Нормативы!$D:$D,'2020'!$I82,Нормативы!$F:$F,'2020'!$K82)</f>
        <v>540</v>
      </c>
      <c r="AI82" s="33">
        <f>SUMIFS(Нормативы!U:U,Нормативы!$B:$B,$G82,Нормативы!$D:$D,'2020'!$I82,Нормативы!$F:$F,'2020'!$K82)</f>
        <v>770</v>
      </c>
      <c r="AJ82" s="33">
        <f>SUMIFS(Нормативы!V:V,Нормативы!$B:$B,$G82,Нормативы!$D:$D,'2020'!$I82,Нормативы!$F:$F,'2020'!$K82)</f>
        <v>80</v>
      </c>
      <c r="AK82" s="33">
        <f>SUMIFS(Нормативы!W:W,Нормативы!$B:$B,$G82,Нормативы!$D:$D,'2020'!$I82,Нормативы!$F:$F,'2020'!$K82)</f>
        <v>120</v>
      </c>
      <c r="AL82" s="33">
        <f>SUMIFS(Нормативы!X:X,Нормативы!$B:$B,$G82,Нормативы!$D:$D,'2020'!$I82,Нормативы!$F:$F,'2020'!$K82)*O82</f>
        <v>13440</v>
      </c>
      <c r="AM82" s="33">
        <f t="shared" ref="AM82:AM149" si="332">ROUND(AL82/1.302,1)</f>
        <v>10322.6</v>
      </c>
      <c r="AN82" s="33">
        <f t="shared" ref="AN82:AN149" si="333">AL82-AM82</f>
        <v>3117.4</v>
      </c>
      <c r="AO82" s="33">
        <f>SUMIFS(Нормативы!AA:AA,Нормативы!$B:$B,$G82,Нормативы!$D:$D,'2020'!$I82,Нормативы!$F:$F,'2020'!$K82)</f>
        <v>3520</v>
      </c>
      <c r="AP82" s="141">
        <f t="shared" ref="AP82:AP149" si="334">U82+X82+Z82+AA82++AF82+AG82+AH82+AI82+AJ82+AK82+AL82+AO82</f>
        <v>92640</v>
      </c>
      <c r="AQ82" s="413">
        <f t="shared" si="272"/>
        <v>298700</v>
      </c>
      <c r="AR82" s="33">
        <f t="shared" ref="AR82:AR149" si="335">ROUND(AQ82/1.302,1)</f>
        <v>229416.3</v>
      </c>
      <c r="AS82" s="33">
        <f t="shared" ref="AS82:AS149" si="336">AQ82-AR82</f>
        <v>69283.7</v>
      </c>
      <c r="AT82" s="34">
        <f t="shared" si="273"/>
        <v>1100</v>
      </c>
      <c r="AU82" s="34">
        <f t="shared" si="274"/>
        <v>220</v>
      </c>
      <c r="AV82" s="34">
        <f t="shared" si="275"/>
        <v>11600</v>
      </c>
      <c r="AW82" s="34">
        <f t="shared" si="276"/>
        <v>21750</v>
      </c>
      <c r="AX82" s="34">
        <f t="shared" si="277"/>
        <v>2600</v>
      </c>
      <c r="AY82" s="34">
        <f t="shared" si="278"/>
        <v>13350</v>
      </c>
      <c r="AZ82" s="34">
        <f t="shared" si="279"/>
        <v>1700</v>
      </c>
      <c r="BA82" s="34">
        <f t="shared" si="280"/>
        <v>4100</v>
      </c>
      <c r="BB82" s="34">
        <f t="shared" si="281"/>
        <v>12300</v>
      </c>
      <c r="BC82" s="34">
        <f t="shared" si="282"/>
        <v>25400</v>
      </c>
      <c r="BD82" s="34">
        <f t="shared" si="283"/>
        <v>2700</v>
      </c>
      <c r="BE82" s="34">
        <f t="shared" si="284"/>
        <v>3850</v>
      </c>
      <c r="BF82" s="34">
        <f t="shared" si="285"/>
        <v>400</v>
      </c>
      <c r="BG82" s="34">
        <f t="shared" si="286"/>
        <v>600</v>
      </c>
      <c r="BH82" s="34">
        <f t="shared" si="287"/>
        <v>67200</v>
      </c>
      <c r="BI82" s="33">
        <f t="shared" ref="BI82:BI149" si="337">ROUND(BH82/1.302,1)</f>
        <v>51612.9</v>
      </c>
      <c r="BJ82" s="33">
        <f t="shared" ref="BJ82:BJ149" si="338">BH82-BI82</f>
        <v>15587.1</v>
      </c>
      <c r="BK82" s="34">
        <f t="shared" si="288"/>
        <v>17600</v>
      </c>
      <c r="BL82" s="426">
        <f t="shared" si="289"/>
        <v>463200</v>
      </c>
      <c r="BM82" s="616">
        <f t="shared" si="290"/>
        <v>973165</v>
      </c>
      <c r="BN82" s="33">
        <f t="shared" si="291"/>
        <v>747438.6</v>
      </c>
      <c r="BO82" s="33">
        <f t="shared" si="292"/>
        <v>225726.4</v>
      </c>
      <c r="BP82" s="34">
        <f t="shared" ref="BP82:BP149" si="339">AT82</f>
        <v>1100</v>
      </c>
      <c r="BQ82" s="34">
        <f t="shared" ref="BQ82:BQ149" si="340">AU82</f>
        <v>220</v>
      </c>
      <c r="BR82" s="34">
        <f t="shared" ref="BR82:BR149" si="341">AV82</f>
        <v>11600</v>
      </c>
      <c r="BS82" s="34">
        <f t="shared" si="293"/>
        <v>21750</v>
      </c>
      <c r="BT82" s="34">
        <f t="shared" si="294"/>
        <v>2600</v>
      </c>
      <c r="BU82" s="34">
        <f t="shared" si="295"/>
        <v>13350</v>
      </c>
      <c r="BV82" s="34">
        <f t="shared" si="296"/>
        <v>1700</v>
      </c>
      <c r="BW82" s="34">
        <f t="shared" si="297"/>
        <v>4100</v>
      </c>
      <c r="BX82" s="34">
        <f t="shared" si="298"/>
        <v>35572</v>
      </c>
      <c r="BY82" s="34">
        <f t="shared" si="299"/>
        <v>25400</v>
      </c>
      <c r="BZ82" s="34">
        <f t="shared" si="300"/>
        <v>2700</v>
      </c>
      <c r="CA82" s="34">
        <f t="shared" si="301"/>
        <v>3850</v>
      </c>
      <c r="CB82" s="34">
        <f t="shared" si="302"/>
        <v>400</v>
      </c>
      <c r="CC82" s="34">
        <f t="shared" si="303"/>
        <v>600</v>
      </c>
      <c r="CD82" s="34">
        <f t="shared" si="304"/>
        <v>218938</v>
      </c>
      <c r="CE82" s="33">
        <f t="shared" ref="CE82:CE149" si="342">ROUND(CD82/1.302,1)</f>
        <v>168155.1</v>
      </c>
      <c r="CF82" s="33">
        <f t="shared" ref="CF82:CF149" si="343">CD82-CE82</f>
        <v>50782.9</v>
      </c>
      <c r="CG82" s="34">
        <f t="shared" si="305"/>
        <v>17600</v>
      </c>
      <c r="CH82" s="415">
        <f t="shared" si="306"/>
        <v>1312675</v>
      </c>
      <c r="CI82" s="88">
        <f t="shared" si="307"/>
        <v>194633</v>
      </c>
      <c r="CJ82" s="90">
        <f t="shared" si="308"/>
        <v>149487.72</v>
      </c>
      <c r="CK82" s="90">
        <f t="shared" si="309"/>
        <v>45145.279999999999</v>
      </c>
      <c r="CL82" s="88">
        <f t="shared" si="310"/>
        <v>220</v>
      </c>
      <c r="CM82" s="88">
        <f t="shared" si="311"/>
        <v>44</v>
      </c>
      <c r="CN82" s="88">
        <f t="shared" si="312"/>
        <v>2320</v>
      </c>
      <c r="CO82" s="88">
        <f t="shared" si="313"/>
        <v>4350</v>
      </c>
      <c r="CP82" s="88">
        <f t="shared" si="314"/>
        <v>520</v>
      </c>
      <c r="CQ82" s="88">
        <f t="shared" si="315"/>
        <v>2670</v>
      </c>
      <c r="CR82" s="88">
        <f t="shared" si="316"/>
        <v>340</v>
      </c>
      <c r="CS82" s="88">
        <f t="shared" si="317"/>
        <v>820</v>
      </c>
      <c r="CT82" s="88">
        <f t="shared" si="318"/>
        <v>7114.4</v>
      </c>
      <c r="CU82" s="88">
        <f t="shared" si="319"/>
        <v>5080</v>
      </c>
      <c r="CV82" s="88">
        <f t="shared" si="320"/>
        <v>540</v>
      </c>
      <c r="CW82" s="88">
        <f t="shared" si="321"/>
        <v>770</v>
      </c>
      <c r="CX82" s="88">
        <f t="shared" si="322"/>
        <v>80</v>
      </c>
      <c r="CY82" s="88">
        <f t="shared" si="323"/>
        <v>120</v>
      </c>
      <c r="CZ82" s="88">
        <f t="shared" si="324"/>
        <v>43787.6</v>
      </c>
      <c r="DA82" s="90">
        <f t="shared" si="325"/>
        <v>33631.019999999997</v>
      </c>
      <c r="DB82" s="90">
        <f t="shared" si="326"/>
        <v>10156.58</v>
      </c>
      <c r="DC82" s="88">
        <f t="shared" si="327"/>
        <v>3520</v>
      </c>
      <c r="DD82" s="88">
        <f t="shared" si="328"/>
        <v>262535</v>
      </c>
      <c r="AUV82" s="699">
        <f t="shared" si="235"/>
        <v>194633</v>
      </c>
      <c r="AUW82" s="699">
        <f t="shared" si="236"/>
        <v>149487.71</v>
      </c>
      <c r="AUX82" s="699">
        <f t="shared" si="237"/>
        <v>45145.29</v>
      </c>
      <c r="AUY82" s="699">
        <f t="shared" si="255"/>
        <v>220</v>
      </c>
      <c r="AUZ82" s="699">
        <f t="shared" si="204"/>
        <v>76.069999999999993</v>
      </c>
      <c r="AVA82" s="699">
        <f t="shared" si="204"/>
        <v>0.19</v>
      </c>
      <c r="AVB82" s="699">
        <f t="shared" si="256"/>
        <v>4350</v>
      </c>
      <c r="AVC82" s="699">
        <f t="shared" si="257"/>
        <v>520</v>
      </c>
      <c r="AVD82" s="699">
        <f t="shared" si="258"/>
        <v>2670</v>
      </c>
      <c r="AVE82" s="699">
        <f t="shared" si="259"/>
        <v>340</v>
      </c>
      <c r="AVF82" s="699">
        <f t="shared" si="260"/>
        <v>820</v>
      </c>
      <c r="AVG82" s="699">
        <f t="shared" si="261"/>
        <v>7114.4</v>
      </c>
      <c r="AVH82" s="699">
        <f t="shared" si="262"/>
        <v>5080</v>
      </c>
      <c r="AVI82" s="699">
        <f t="shared" si="263"/>
        <v>540</v>
      </c>
      <c r="AVJ82" s="699">
        <f t="shared" si="264"/>
        <v>770</v>
      </c>
      <c r="AVK82" s="699">
        <f t="shared" si="265"/>
        <v>80</v>
      </c>
      <c r="AVL82" s="699">
        <f t="shared" si="266"/>
        <v>120</v>
      </c>
      <c r="AVM82" s="699">
        <f t="shared" si="267"/>
        <v>43787.6</v>
      </c>
      <c r="AVN82" s="699">
        <f t="shared" si="268"/>
        <v>33631.03</v>
      </c>
      <c r="AVO82" s="699">
        <f t="shared" si="269"/>
        <v>10156.57</v>
      </c>
      <c r="AVP82" s="699">
        <f t="shared" si="270"/>
        <v>3520</v>
      </c>
      <c r="AVQ82" s="699">
        <f t="shared" si="271"/>
        <v>262535</v>
      </c>
    </row>
    <row r="83" spans="1:1265" ht="30" hidden="1" customHeight="1" x14ac:dyDescent="0.25">
      <c r="A83" s="643">
        <v>1</v>
      </c>
      <c r="B83" s="643">
        <v>9</v>
      </c>
      <c r="C83" s="664" t="s">
        <v>247</v>
      </c>
      <c r="D83" s="2"/>
      <c r="E83" s="101" t="s">
        <v>345</v>
      </c>
      <c r="F83" s="643" t="s">
        <v>38</v>
      </c>
      <c r="G83" s="643">
        <v>2</v>
      </c>
      <c r="H83" s="658" t="s">
        <v>8</v>
      </c>
      <c r="I83" s="643">
        <v>3</v>
      </c>
      <c r="J83" s="101" t="s">
        <v>383</v>
      </c>
      <c r="K83" s="643">
        <v>1</v>
      </c>
      <c r="L83" s="683" t="s">
        <v>350</v>
      </c>
      <c r="M83" s="11" t="s">
        <v>304</v>
      </c>
      <c r="N83" s="101" t="s">
        <v>387</v>
      </c>
      <c r="O83" s="643">
        <v>1</v>
      </c>
      <c r="P83" s="632">
        <v>5</v>
      </c>
      <c r="Q83" s="632">
        <v>5</v>
      </c>
      <c r="R83" s="632">
        <v>5</v>
      </c>
      <c r="S83" s="675">
        <f>SUMIF('Территориальный кк'!$A:$A,'2020'!$B83,'Территориальный кк'!D:D)</f>
        <v>3.258</v>
      </c>
      <c r="T83" s="676">
        <f>SUMIF('Территориальный кк'!$A:$A,'2020'!$B83,'Территориальный кк'!E:E)</f>
        <v>2.8919999999999999</v>
      </c>
      <c r="U83" s="33">
        <f>SUMIFS(Нормативы!G:G,Нормативы!$B:$B,$G83,Нормативы!$D:$D,'2020'!$I83,Нормативы!$F:$F,'2020'!$K83)*O83</f>
        <v>5974</v>
      </c>
      <c r="V83" s="33">
        <f t="shared" si="329"/>
        <v>4588.3</v>
      </c>
      <c r="W83" s="33">
        <f t="shared" si="330"/>
        <v>1385.7</v>
      </c>
      <c r="X83" s="33">
        <f>SUMIFS(Нормативы!J:J,Нормативы!$B:$B,$G83,Нормативы!$D:$D,'2020'!$I83,Нормативы!$F:$F,'2020'!$K83)</f>
        <v>22</v>
      </c>
      <c r="Y83" s="33">
        <f>SUMIFS(Нормативы!K:K,Нормативы!$B:$B,$G83,Нормативы!$D:$D,'2020'!$I83,Нормативы!$F:$F,'2020'!$K83)</f>
        <v>4</v>
      </c>
      <c r="Z83" s="33">
        <f>SUMIFS(Нормативы!L:L,Нормативы!$B:$B,$G83,Нормативы!$D:$D,'2020'!$I83,Нормативы!$F:$F,'2020'!$K83)</f>
        <v>232</v>
      </c>
      <c r="AA83" s="33">
        <f t="shared" si="331"/>
        <v>435</v>
      </c>
      <c r="AB83" s="33">
        <f>SUMIFS(Нормативы!N:N,Нормативы!$B:$B,$G83,Нормативы!$D:$D,'2020'!$I83,Нормативы!$F:$F,'2020'!$K83)*O83</f>
        <v>52</v>
      </c>
      <c r="AC83" s="33">
        <f>SUMIFS(Нормативы!O:O,Нормативы!$B:$B,$G83,Нормативы!$D:$D,'2020'!$I83,Нормативы!$F:$F,'2020'!$K83)</f>
        <v>267</v>
      </c>
      <c r="AD83" s="33">
        <f>SUMIFS(Нормативы!P:P,Нормативы!$B:$B,$G83,Нормативы!$D:$D,'2020'!$I83,Нормативы!$F:$F,'2020'!$K83)*O83</f>
        <v>34</v>
      </c>
      <c r="AE83" s="33">
        <f>SUMIFS(Нормативы!Q:Q,Нормативы!$B:$B,$G83,Нормативы!$D:$D,'2020'!$I83,Нормативы!$F:$F,'2020'!$K83)</f>
        <v>82</v>
      </c>
      <c r="AF83" s="33">
        <f>SUMIFS(Нормативы!R:R,Нормативы!$B:$B,$G83,Нормативы!$D:$D,'2020'!$I83,Нормативы!$F:$F,'2020'!$K83)</f>
        <v>246</v>
      </c>
      <c r="AG83" s="33">
        <f>SUMIFS(Нормативы!S:S,Нормативы!$B:$B,$G83,Нормативы!$D:$D,'2020'!$I83,Нормативы!$F:$F,'2020'!$K83)</f>
        <v>508</v>
      </c>
      <c r="AH83" s="33">
        <f>SUMIFS(Нормативы!T:T,Нормативы!$B:$B,$G83,Нормативы!$D:$D,'2020'!$I83,Нормативы!$F:$F,'2020'!$K83)</f>
        <v>54</v>
      </c>
      <c r="AI83" s="33">
        <f>SUMIFS(Нормативы!U:U,Нормативы!$B:$B,$G83,Нормативы!$D:$D,'2020'!$I83,Нормативы!$F:$F,'2020'!$K83)</f>
        <v>77</v>
      </c>
      <c r="AJ83" s="33">
        <f>SUMIFS(Нормативы!V:V,Нормативы!$B:$B,$G83,Нормативы!$D:$D,'2020'!$I83,Нормативы!$F:$F,'2020'!$K83)</f>
        <v>8</v>
      </c>
      <c r="AK83" s="33">
        <f>SUMIFS(Нормативы!W:W,Нормативы!$B:$B,$G83,Нормативы!$D:$D,'2020'!$I83,Нормативы!$F:$F,'2020'!$K83)</f>
        <v>12</v>
      </c>
      <c r="AL83" s="33">
        <f>SUMIFS(Нормативы!X:X,Нормативы!$B:$B,$G83,Нормативы!$D:$D,'2020'!$I83,Нормативы!$F:$F,'2020'!$K83)*O83</f>
        <v>1344</v>
      </c>
      <c r="AM83" s="33">
        <f t="shared" si="332"/>
        <v>1032.3</v>
      </c>
      <c r="AN83" s="33">
        <f t="shared" si="333"/>
        <v>311.7</v>
      </c>
      <c r="AO83" s="33">
        <f>SUMIFS(Нормативы!AA:AA,Нормативы!$B:$B,$G83,Нормативы!$D:$D,'2020'!$I83,Нормативы!$F:$F,'2020'!$K83)</f>
        <v>0</v>
      </c>
      <c r="AP83" s="141">
        <f t="shared" si="334"/>
        <v>8912</v>
      </c>
      <c r="AQ83" s="413">
        <f t="shared" si="272"/>
        <v>29870</v>
      </c>
      <c r="AR83" s="33">
        <f t="shared" si="335"/>
        <v>22941.599999999999</v>
      </c>
      <c r="AS83" s="33">
        <f t="shared" si="336"/>
        <v>6928.4</v>
      </c>
      <c r="AT83" s="34">
        <f t="shared" si="273"/>
        <v>110</v>
      </c>
      <c r="AU83" s="34">
        <f t="shared" si="274"/>
        <v>20</v>
      </c>
      <c r="AV83" s="34">
        <f t="shared" si="275"/>
        <v>1160</v>
      </c>
      <c r="AW83" s="34">
        <f t="shared" si="276"/>
        <v>2175</v>
      </c>
      <c r="AX83" s="34">
        <f t="shared" si="277"/>
        <v>260</v>
      </c>
      <c r="AY83" s="34">
        <f t="shared" si="278"/>
        <v>1335</v>
      </c>
      <c r="AZ83" s="34">
        <f t="shared" si="279"/>
        <v>170</v>
      </c>
      <c r="BA83" s="34">
        <f t="shared" si="280"/>
        <v>410</v>
      </c>
      <c r="BB83" s="34">
        <f t="shared" si="281"/>
        <v>1230</v>
      </c>
      <c r="BC83" s="34">
        <f t="shared" si="282"/>
        <v>2540</v>
      </c>
      <c r="BD83" s="34">
        <f t="shared" si="283"/>
        <v>270</v>
      </c>
      <c r="BE83" s="34">
        <f t="shared" si="284"/>
        <v>385</v>
      </c>
      <c r="BF83" s="34">
        <f t="shared" si="285"/>
        <v>40</v>
      </c>
      <c r="BG83" s="34">
        <f t="shared" si="286"/>
        <v>60</v>
      </c>
      <c r="BH83" s="34">
        <f t="shared" si="287"/>
        <v>6720</v>
      </c>
      <c r="BI83" s="33">
        <f t="shared" si="337"/>
        <v>5161.3</v>
      </c>
      <c r="BJ83" s="33">
        <f t="shared" si="338"/>
        <v>1558.7</v>
      </c>
      <c r="BK83" s="34">
        <f t="shared" si="288"/>
        <v>0</v>
      </c>
      <c r="BL83" s="426">
        <f t="shared" si="289"/>
        <v>44560</v>
      </c>
      <c r="BM83" s="616">
        <f t="shared" si="290"/>
        <v>97316</v>
      </c>
      <c r="BN83" s="33">
        <f t="shared" si="291"/>
        <v>74743.5</v>
      </c>
      <c r="BO83" s="33">
        <f t="shared" si="292"/>
        <v>22572.5</v>
      </c>
      <c r="BP83" s="34">
        <f t="shared" si="339"/>
        <v>110</v>
      </c>
      <c r="BQ83" s="34">
        <f t="shared" si="340"/>
        <v>20</v>
      </c>
      <c r="BR83" s="34">
        <f t="shared" si="341"/>
        <v>1160</v>
      </c>
      <c r="BS83" s="34">
        <f t="shared" si="293"/>
        <v>2175</v>
      </c>
      <c r="BT83" s="34">
        <f t="shared" si="294"/>
        <v>260</v>
      </c>
      <c r="BU83" s="34">
        <f t="shared" si="295"/>
        <v>1335</v>
      </c>
      <c r="BV83" s="34">
        <f t="shared" si="296"/>
        <v>170</v>
      </c>
      <c r="BW83" s="34">
        <f t="shared" si="297"/>
        <v>410</v>
      </c>
      <c r="BX83" s="34">
        <f t="shared" si="298"/>
        <v>3557</v>
      </c>
      <c r="BY83" s="34">
        <f t="shared" si="299"/>
        <v>2540</v>
      </c>
      <c r="BZ83" s="34">
        <f t="shared" si="300"/>
        <v>270</v>
      </c>
      <c r="CA83" s="34">
        <f t="shared" si="301"/>
        <v>385</v>
      </c>
      <c r="CB83" s="34">
        <f t="shared" si="302"/>
        <v>40</v>
      </c>
      <c r="CC83" s="34">
        <f t="shared" si="303"/>
        <v>60</v>
      </c>
      <c r="CD83" s="34">
        <f t="shared" si="304"/>
        <v>21894</v>
      </c>
      <c r="CE83" s="33">
        <f t="shared" si="342"/>
        <v>16815.7</v>
      </c>
      <c r="CF83" s="33">
        <f t="shared" si="343"/>
        <v>5078.3</v>
      </c>
      <c r="CG83" s="34">
        <f t="shared" si="305"/>
        <v>0</v>
      </c>
      <c r="CH83" s="415">
        <f t="shared" si="306"/>
        <v>129507</v>
      </c>
      <c r="CI83" s="88">
        <f t="shared" si="307"/>
        <v>19463.2</v>
      </c>
      <c r="CJ83" s="90">
        <f t="shared" si="308"/>
        <v>14948.7</v>
      </c>
      <c r="CK83" s="90">
        <f t="shared" si="309"/>
        <v>4514.5</v>
      </c>
      <c r="CL83" s="88">
        <f t="shared" si="310"/>
        <v>22</v>
      </c>
      <c r="CM83" s="88">
        <f t="shared" si="311"/>
        <v>4</v>
      </c>
      <c r="CN83" s="88">
        <f t="shared" si="312"/>
        <v>232</v>
      </c>
      <c r="CO83" s="88">
        <f t="shared" si="313"/>
        <v>435</v>
      </c>
      <c r="CP83" s="88">
        <f t="shared" si="314"/>
        <v>52</v>
      </c>
      <c r="CQ83" s="88">
        <f t="shared" si="315"/>
        <v>267</v>
      </c>
      <c r="CR83" s="88">
        <f t="shared" si="316"/>
        <v>34</v>
      </c>
      <c r="CS83" s="88">
        <f t="shared" si="317"/>
        <v>82</v>
      </c>
      <c r="CT83" s="88">
        <f t="shared" si="318"/>
        <v>711.4</v>
      </c>
      <c r="CU83" s="88">
        <f t="shared" si="319"/>
        <v>508</v>
      </c>
      <c r="CV83" s="88">
        <f t="shared" si="320"/>
        <v>54</v>
      </c>
      <c r="CW83" s="88">
        <f t="shared" si="321"/>
        <v>77</v>
      </c>
      <c r="CX83" s="88">
        <f t="shared" si="322"/>
        <v>8</v>
      </c>
      <c r="CY83" s="88">
        <f t="shared" si="323"/>
        <v>12</v>
      </c>
      <c r="CZ83" s="88">
        <f t="shared" si="324"/>
        <v>4378.8</v>
      </c>
      <c r="DA83" s="90">
        <f t="shared" si="325"/>
        <v>3363.14</v>
      </c>
      <c r="DB83" s="90">
        <f t="shared" si="326"/>
        <v>1015.66</v>
      </c>
      <c r="DC83" s="88">
        <f t="shared" si="327"/>
        <v>0</v>
      </c>
      <c r="DD83" s="88">
        <f t="shared" si="328"/>
        <v>25901.4</v>
      </c>
      <c r="AUV83" s="699">
        <f t="shared" si="235"/>
        <v>19463.2</v>
      </c>
      <c r="AUW83" s="699">
        <f t="shared" si="236"/>
        <v>14948.69</v>
      </c>
      <c r="AUX83" s="699">
        <f t="shared" si="237"/>
        <v>4514.51</v>
      </c>
      <c r="AUY83" s="699">
        <f t="shared" si="255"/>
        <v>22</v>
      </c>
      <c r="AUZ83" s="699">
        <f t="shared" si="204"/>
        <v>6.92</v>
      </c>
      <c r="AVA83" s="699">
        <f t="shared" si="204"/>
        <v>0.19</v>
      </c>
      <c r="AVB83" s="699">
        <f t="shared" si="256"/>
        <v>435</v>
      </c>
      <c r="AVC83" s="699">
        <f t="shared" si="257"/>
        <v>52</v>
      </c>
      <c r="AVD83" s="699">
        <f t="shared" si="258"/>
        <v>267</v>
      </c>
      <c r="AVE83" s="699">
        <f t="shared" si="259"/>
        <v>34</v>
      </c>
      <c r="AVF83" s="699">
        <f t="shared" si="260"/>
        <v>82</v>
      </c>
      <c r="AVG83" s="699">
        <f t="shared" si="261"/>
        <v>711.4</v>
      </c>
      <c r="AVH83" s="699">
        <f t="shared" si="262"/>
        <v>508</v>
      </c>
      <c r="AVI83" s="699">
        <f t="shared" si="263"/>
        <v>54</v>
      </c>
      <c r="AVJ83" s="699">
        <f t="shared" si="264"/>
        <v>77</v>
      </c>
      <c r="AVK83" s="699">
        <f t="shared" si="265"/>
        <v>8</v>
      </c>
      <c r="AVL83" s="699">
        <f t="shared" si="266"/>
        <v>12</v>
      </c>
      <c r="AVM83" s="699">
        <f t="shared" si="267"/>
        <v>4378.8</v>
      </c>
      <c r="AVN83" s="699">
        <f t="shared" si="268"/>
        <v>3363.13</v>
      </c>
      <c r="AVO83" s="699">
        <f t="shared" si="269"/>
        <v>1015.67</v>
      </c>
      <c r="AVP83" s="699">
        <f t="shared" si="270"/>
        <v>0</v>
      </c>
      <c r="AVQ83" s="699">
        <f t="shared" si="271"/>
        <v>25901.4</v>
      </c>
    </row>
    <row r="84" spans="1:1265" ht="30" hidden="1" customHeight="1" x14ac:dyDescent="0.25">
      <c r="A84" s="643">
        <v>1</v>
      </c>
      <c r="B84" s="643">
        <v>9</v>
      </c>
      <c r="C84" s="664" t="s">
        <v>247</v>
      </c>
      <c r="D84" s="2"/>
      <c r="E84" s="101" t="s">
        <v>345</v>
      </c>
      <c r="F84" s="643" t="s">
        <v>38</v>
      </c>
      <c r="G84" s="643">
        <v>2</v>
      </c>
      <c r="H84" s="658" t="s">
        <v>10</v>
      </c>
      <c r="I84" s="643">
        <v>0</v>
      </c>
      <c r="J84" s="101" t="s">
        <v>384</v>
      </c>
      <c r="K84" s="643">
        <v>1</v>
      </c>
      <c r="L84" s="683" t="s">
        <v>350</v>
      </c>
      <c r="M84" s="11" t="s">
        <v>305</v>
      </c>
      <c r="N84" s="101" t="s">
        <v>387</v>
      </c>
      <c r="O84" s="643">
        <v>1</v>
      </c>
      <c r="P84" s="632">
        <v>5</v>
      </c>
      <c r="Q84" s="632">
        <v>5</v>
      </c>
      <c r="R84" s="632">
        <v>5</v>
      </c>
      <c r="S84" s="675">
        <f>SUMIF('Территориальный кк'!$A:$A,'2020'!$B84,'Территориальный кк'!D:D)</f>
        <v>3.258</v>
      </c>
      <c r="T84" s="676">
        <f>SUMIF('Территориальный кк'!$A:$A,'2020'!$B84,'Территориальный кк'!E:E)</f>
        <v>2.8919999999999999</v>
      </c>
      <c r="U84" s="33">
        <f>SUMIFS(Нормативы!G:G,Нормативы!$B:$B,$G84,Нормативы!$D:$D,'2020'!$I84,Нормативы!$F:$F,'2020'!$K84)*O84</f>
        <v>59740</v>
      </c>
      <c r="V84" s="33">
        <f t="shared" si="329"/>
        <v>45883.3</v>
      </c>
      <c r="W84" s="33">
        <f t="shared" si="330"/>
        <v>13856.7</v>
      </c>
      <c r="X84" s="33">
        <f>SUMIFS(Нормативы!J:J,Нормативы!$B:$B,$G84,Нормативы!$D:$D,'2020'!$I84,Нормативы!$F:$F,'2020'!$K84)</f>
        <v>220</v>
      </c>
      <c r="Y84" s="33">
        <f>SUMIFS(Нормативы!K:K,Нормативы!$B:$B,$G84,Нормативы!$D:$D,'2020'!$I84,Нормативы!$F:$F,'2020'!$K84)</f>
        <v>44</v>
      </c>
      <c r="Z84" s="33">
        <f>SUMIFS(Нормативы!L:L,Нормативы!$B:$B,$G84,Нормативы!$D:$D,'2020'!$I84,Нормативы!$F:$F,'2020'!$K84)</f>
        <v>2320</v>
      </c>
      <c r="AA84" s="33">
        <f t="shared" si="331"/>
        <v>4350</v>
      </c>
      <c r="AB84" s="33">
        <f>SUMIFS(Нормативы!N:N,Нормативы!$B:$B,$G84,Нормативы!$D:$D,'2020'!$I84,Нормативы!$F:$F,'2020'!$K84)*O84</f>
        <v>520</v>
      </c>
      <c r="AC84" s="33">
        <f>SUMIFS(Нормативы!O:O,Нормативы!$B:$B,$G84,Нормативы!$D:$D,'2020'!$I84,Нормативы!$F:$F,'2020'!$K84)</f>
        <v>2670</v>
      </c>
      <c r="AD84" s="33">
        <f>SUMIFS(Нормативы!P:P,Нормативы!$B:$B,$G84,Нормативы!$D:$D,'2020'!$I84,Нормативы!$F:$F,'2020'!$K84)*O84</f>
        <v>340</v>
      </c>
      <c r="AE84" s="33">
        <f>SUMIFS(Нормативы!Q:Q,Нормативы!$B:$B,$G84,Нормативы!$D:$D,'2020'!$I84,Нормативы!$F:$F,'2020'!$K84)</f>
        <v>820</v>
      </c>
      <c r="AF84" s="33">
        <f>SUMIFS(Нормативы!R:R,Нормативы!$B:$B,$G84,Нормативы!$D:$D,'2020'!$I84,Нормативы!$F:$F,'2020'!$K84)</f>
        <v>2460</v>
      </c>
      <c r="AG84" s="33">
        <f>SUMIFS(Нормативы!S:S,Нормативы!$B:$B,$G84,Нормативы!$D:$D,'2020'!$I84,Нормативы!$F:$F,'2020'!$K84)</f>
        <v>5080</v>
      </c>
      <c r="AH84" s="33">
        <f>SUMIFS(Нормативы!T:T,Нормативы!$B:$B,$G84,Нормативы!$D:$D,'2020'!$I84,Нормативы!$F:$F,'2020'!$K84)</f>
        <v>540</v>
      </c>
      <c r="AI84" s="33">
        <f>SUMIFS(Нормативы!U:U,Нормативы!$B:$B,$G84,Нормативы!$D:$D,'2020'!$I84,Нормативы!$F:$F,'2020'!$K84)</f>
        <v>770</v>
      </c>
      <c r="AJ84" s="33">
        <f>SUMIFS(Нормативы!V:V,Нормативы!$B:$B,$G84,Нормативы!$D:$D,'2020'!$I84,Нормативы!$F:$F,'2020'!$K84)</f>
        <v>80</v>
      </c>
      <c r="AK84" s="33">
        <f>SUMIFS(Нормативы!W:W,Нормативы!$B:$B,$G84,Нормативы!$D:$D,'2020'!$I84,Нормативы!$F:$F,'2020'!$K84)</f>
        <v>120</v>
      </c>
      <c r="AL84" s="33">
        <f>SUMIFS(Нормативы!X:X,Нормативы!$B:$B,$G84,Нормативы!$D:$D,'2020'!$I84,Нормативы!$F:$F,'2020'!$K84)*O84</f>
        <v>13440</v>
      </c>
      <c r="AM84" s="33">
        <f t="shared" si="332"/>
        <v>10322.6</v>
      </c>
      <c r="AN84" s="33">
        <f t="shared" si="333"/>
        <v>3117.4</v>
      </c>
      <c r="AO84" s="33">
        <f>SUMIFS(Нормативы!AA:AA,Нормативы!$B:$B,$G84,Нормативы!$D:$D,'2020'!$I84,Нормативы!$F:$F,'2020'!$K84)</f>
        <v>3520</v>
      </c>
      <c r="AP84" s="141">
        <f t="shared" si="334"/>
        <v>92640</v>
      </c>
      <c r="AQ84" s="413">
        <f t="shared" si="272"/>
        <v>298700</v>
      </c>
      <c r="AR84" s="33">
        <f t="shared" si="335"/>
        <v>229416.3</v>
      </c>
      <c r="AS84" s="33">
        <f t="shared" si="336"/>
        <v>69283.7</v>
      </c>
      <c r="AT84" s="34">
        <f t="shared" si="273"/>
        <v>1100</v>
      </c>
      <c r="AU84" s="34">
        <f t="shared" si="274"/>
        <v>220</v>
      </c>
      <c r="AV84" s="34">
        <f t="shared" si="275"/>
        <v>11600</v>
      </c>
      <c r="AW84" s="34">
        <f t="shared" si="276"/>
        <v>21750</v>
      </c>
      <c r="AX84" s="34">
        <f t="shared" si="277"/>
        <v>2600</v>
      </c>
      <c r="AY84" s="34">
        <f t="shared" si="278"/>
        <v>13350</v>
      </c>
      <c r="AZ84" s="34">
        <f t="shared" si="279"/>
        <v>1700</v>
      </c>
      <c r="BA84" s="34">
        <f t="shared" si="280"/>
        <v>4100</v>
      </c>
      <c r="BB84" s="34">
        <f t="shared" si="281"/>
        <v>12300</v>
      </c>
      <c r="BC84" s="34">
        <f t="shared" si="282"/>
        <v>25400</v>
      </c>
      <c r="BD84" s="34">
        <f t="shared" si="283"/>
        <v>2700</v>
      </c>
      <c r="BE84" s="34">
        <f t="shared" si="284"/>
        <v>3850</v>
      </c>
      <c r="BF84" s="34">
        <f t="shared" si="285"/>
        <v>400</v>
      </c>
      <c r="BG84" s="34">
        <f t="shared" si="286"/>
        <v>600</v>
      </c>
      <c r="BH84" s="34">
        <f t="shared" si="287"/>
        <v>67200</v>
      </c>
      <c r="BI84" s="33">
        <f t="shared" si="337"/>
        <v>51612.9</v>
      </c>
      <c r="BJ84" s="33">
        <f t="shared" si="338"/>
        <v>15587.1</v>
      </c>
      <c r="BK84" s="34">
        <f t="shared" si="288"/>
        <v>17600</v>
      </c>
      <c r="BL84" s="426">
        <f t="shared" si="289"/>
        <v>463200</v>
      </c>
      <c r="BM84" s="616">
        <f t="shared" si="290"/>
        <v>973165</v>
      </c>
      <c r="BN84" s="33">
        <f t="shared" si="291"/>
        <v>747438.6</v>
      </c>
      <c r="BO84" s="33">
        <f t="shared" si="292"/>
        <v>225726.4</v>
      </c>
      <c r="BP84" s="34">
        <f t="shared" si="339"/>
        <v>1100</v>
      </c>
      <c r="BQ84" s="34">
        <f t="shared" si="340"/>
        <v>220</v>
      </c>
      <c r="BR84" s="34">
        <f t="shared" si="341"/>
        <v>11600</v>
      </c>
      <c r="BS84" s="34">
        <f t="shared" si="293"/>
        <v>21750</v>
      </c>
      <c r="BT84" s="34">
        <f t="shared" si="294"/>
        <v>2600</v>
      </c>
      <c r="BU84" s="34">
        <f t="shared" si="295"/>
        <v>13350</v>
      </c>
      <c r="BV84" s="34">
        <f t="shared" si="296"/>
        <v>1700</v>
      </c>
      <c r="BW84" s="34">
        <f t="shared" si="297"/>
        <v>4100</v>
      </c>
      <c r="BX84" s="34">
        <f t="shared" si="298"/>
        <v>35572</v>
      </c>
      <c r="BY84" s="34">
        <f t="shared" si="299"/>
        <v>25400</v>
      </c>
      <c r="BZ84" s="34">
        <f t="shared" si="300"/>
        <v>2700</v>
      </c>
      <c r="CA84" s="34">
        <f t="shared" si="301"/>
        <v>3850</v>
      </c>
      <c r="CB84" s="34">
        <f t="shared" si="302"/>
        <v>400</v>
      </c>
      <c r="CC84" s="34">
        <f t="shared" si="303"/>
        <v>600</v>
      </c>
      <c r="CD84" s="34">
        <f t="shared" si="304"/>
        <v>218938</v>
      </c>
      <c r="CE84" s="33">
        <f t="shared" si="342"/>
        <v>168155.1</v>
      </c>
      <c r="CF84" s="33">
        <f t="shared" si="343"/>
        <v>50782.9</v>
      </c>
      <c r="CG84" s="34">
        <f t="shared" si="305"/>
        <v>17600</v>
      </c>
      <c r="CH84" s="415">
        <f t="shared" si="306"/>
        <v>1312675</v>
      </c>
      <c r="CI84" s="88">
        <f t="shared" si="307"/>
        <v>194633</v>
      </c>
      <c r="CJ84" s="90">
        <f t="shared" si="308"/>
        <v>149487.72</v>
      </c>
      <c r="CK84" s="90">
        <f t="shared" si="309"/>
        <v>45145.279999999999</v>
      </c>
      <c r="CL84" s="88">
        <f t="shared" si="310"/>
        <v>220</v>
      </c>
      <c r="CM84" s="88">
        <f t="shared" si="311"/>
        <v>44</v>
      </c>
      <c r="CN84" s="88">
        <f t="shared" si="312"/>
        <v>2320</v>
      </c>
      <c r="CO84" s="88">
        <f t="shared" si="313"/>
        <v>4350</v>
      </c>
      <c r="CP84" s="88">
        <f t="shared" si="314"/>
        <v>520</v>
      </c>
      <c r="CQ84" s="88">
        <f t="shared" si="315"/>
        <v>2670</v>
      </c>
      <c r="CR84" s="88">
        <f t="shared" si="316"/>
        <v>340</v>
      </c>
      <c r="CS84" s="88">
        <f t="shared" si="317"/>
        <v>820</v>
      </c>
      <c r="CT84" s="88">
        <f t="shared" si="318"/>
        <v>7114.4</v>
      </c>
      <c r="CU84" s="88">
        <f t="shared" si="319"/>
        <v>5080</v>
      </c>
      <c r="CV84" s="88">
        <f t="shared" si="320"/>
        <v>540</v>
      </c>
      <c r="CW84" s="88">
        <f t="shared" si="321"/>
        <v>770</v>
      </c>
      <c r="CX84" s="88">
        <f t="shared" si="322"/>
        <v>80</v>
      </c>
      <c r="CY84" s="88">
        <f t="shared" si="323"/>
        <v>120</v>
      </c>
      <c r="CZ84" s="88">
        <f t="shared" si="324"/>
        <v>43787.6</v>
      </c>
      <c r="DA84" s="90">
        <f t="shared" si="325"/>
        <v>33631.019999999997</v>
      </c>
      <c r="DB84" s="90">
        <f t="shared" si="326"/>
        <v>10156.58</v>
      </c>
      <c r="DC84" s="88">
        <f t="shared" si="327"/>
        <v>3520</v>
      </c>
      <c r="DD84" s="88">
        <f t="shared" si="328"/>
        <v>262535</v>
      </c>
      <c r="AUV84" s="699">
        <f t="shared" si="235"/>
        <v>194633</v>
      </c>
      <c r="AUW84" s="699">
        <f t="shared" si="236"/>
        <v>149487.71</v>
      </c>
      <c r="AUX84" s="699">
        <f t="shared" si="237"/>
        <v>45145.29</v>
      </c>
      <c r="AUY84" s="699">
        <f t="shared" si="255"/>
        <v>220</v>
      </c>
      <c r="AUZ84" s="699">
        <f t="shared" si="204"/>
        <v>76.069999999999993</v>
      </c>
      <c r="AVA84" s="699">
        <f t="shared" si="204"/>
        <v>0.19</v>
      </c>
      <c r="AVB84" s="699">
        <f t="shared" si="256"/>
        <v>4350</v>
      </c>
      <c r="AVC84" s="699">
        <f t="shared" si="257"/>
        <v>520</v>
      </c>
      <c r="AVD84" s="699">
        <f t="shared" si="258"/>
        <v>2670</v>
      </c>
      <c r="AVE84" s="699">
        <f t="shared" si="259"/>
        <v>340</v>
      </c>
      <c r="AVF84" s="699">
        <f t="shared" si="260"/>
        <v>820</v>
      </c>
      <c r="AVG84" s="699">
        <f t="shared" si="261"/>
        <v>7114.4</v>
      </c>
      <c r="AVH84" s="699">
        <f t="shared" si="262"/>
        <v>5080</v>
      </c>
      <c r="AVI84" s="699">
        <f t="shared" si="263"/>
        <v>540</v>
      </c>
      <c r="AVJ84" s="699">
        <f t="shared" si="264"/>
        <v>770</v>
      </c>
      <c r="AVK84" s="699">
        <f t="shared" si="265"/>
        <v>80</v>
      </c>
      <c r="AVL84" s="699">
        <f t="shared" si="266"/>
        <v>120</v>
      </c>
      <c r="AVM84" s="699">
        <f t="shared" si="267"/>
        <v>43787.6</v>
      </c>
      <c r="AVN84" s="699">
        <f t="shared" si="268"/>
        <v>33631.03</v>
      </c>
      <c r="AVO84" s="699">
        <f t="shared" si="269"/>
        <v>10156.57</v>
      </c>
      <c r="AVP84" s="699">
        <f t="shared" si="270"/>
        <v>3520</v>
      </c>
      <c r="AVQ84" s="699">
        <f t="shared" si="271"/>
        <v>262535</v>
      </c>
    </row>
    <row r="85" spans="1:1265" ht="30" hidden="1" customHeight="1" x14ac:dyDescent="0.25">
      <c r="A85" s="643">
        <v>1</v>
      </c>
      <c r="B85" s="643">
        <v>9</v>
      </c>
      <c r="C85" s="664" t="s">
        <v>247</v>
      </c>
      <c r="D85" s="2"/>
      <c r="E85" s="101" t="s">
        <v>345</v>
      </c>
      <c r="F85" s="643" t="s">
        <v>38</v>
      </c>
      <c r="G85" s="643">
        <v>2</v>
      </c>
      <c r="H85" s="658" t="s">
        <v>10</v>
      </c>
      <c r="I85" s="643">
        <v>0</v>
      </c>
      <c r="J85" s="101" t="s">
        <v>385</v>
      </c>
      <c r="K85" s="643">
        <v>1</v>
      </c>
      <c r="L85" s="683" t="s">
        <v>350</v>
      </c>
      <c r="M85" s="11" t="s">
        <v>306</v>
      </c>
      <c r="N85" s="101" t="s">
        <v>387</v>
      </c>
      <c r="O85" s="643">
        <v>1</v>
      </c>
      <c r="P85" s="632">
        <v>5</v>
      </c>
      <c r="Q85" s="632">
        <v>5</v>
      </c>
      <c r="R85" s="632">
        <v>5</v>
      </c>
      <c r="S85" s="675">
        <f>SUMIF('Территориальный кк'!$A:$A,'2020'!$B85,'Территориальный кк'!D:D)</f>
        <v>3.258</v>
      </c>
      <c r="T85" s="676">
        <f>SUMIF('Территориальный кк'!$A:$A,'2020'!$B85,'Территориальный кк'!E:E)</f>
        <v>2.8919999999999999</v>
      </c>
      <c r="U85" s="33">
        <f>SUMIFS(Нормативы!G:G,Нормативы!$B:$B,$G85,Нормативы!$D:$D,'2020'!$I85,Нормативы!$F:$F,'2020'!$K85)*O85</f>
        <v>59740</v>
      </c>
      <c r="V85" s="33">
        <f t="shared" si="329"/>
        <v>45883.3</v>
      </c>
      <c r="W85" s="33">
        <f t="shared" si="330"/>
        <v>13856.7</v>
      </c>
      <c r="X85" s="33">
        <f>SUMIFS(Нормативы!J:J,Нормативы!$B:$B,$G85,Нормативы!$D:$D,'2020'!$I85,Нормативы!$F:$F,'2020'!$K85)</f>
        <v>220</v>
      </c>
      <c r="Y85" s="33">
        <f>SUMIFS(Нормативы!K:K,Нормативы!$B:$B,$G85,Нормативы!$D:$D,'2020'!$I85,Нормативы!$F:$F,'2020'!$K85)</f>
        <v>44</v>
      </c>
      <c r="Z85" s="33">
        <f>SUMIFS(Нормативы!L:L,Нормативы!$B:$B,$G85,Нормативы!$D:$D,'2020'!$I85,Нормативы!$F:$F,'2020'!$K85)</f>
        <v>2320</v>
      </c>
      <c r="AA85" s="33">
        <f t="shared" si="331"/>
        <v>4350</v>
      </c>
      <c r="AB85" s="33">
        <f>SUMIFS(Нормативы!N:N,Нормативы!$B:$B,$G85,Нормативы!$D:$D,'2020'!$I85,Нормативы!$F:$F,'2020'!$K85)*O85</f>
        <v>520</v>
      </c>
      <c r="AC85" s="33">
        <f>SUMIFS(Нормативы!O:O,Нормативы!$B:$B,$G85,Нормативы!$D:$D,'2020'!$I85,Нормативы!$F:$F,'2020'!$K85)</f>
        <v>2670</v>
      </c>
      <c r="AD85" s="33">
        <f>SUMIFS(Нормативы!P:P,Нормативы!$B:$B,$G85,Нормативы!$D:$D,'2020'!$I85,Нормативы!$F:$F,'2020'!$K85)*O85</f>
        <v>340</v>
      </c>
      <c r="AE85" s="33">
        <f>SUMIFS(Нормативы!Q:Q,Нормативы!$B:$B,$G85,Нормативы!$D:$D,'2020'!$I85,Нормативы!$F:$F,'2020'!$K85)</f>
        <v>820</v>
      </c>
      <c r="AF85" s="33">
        <f>SUMIFS(Нормативы!R:R,Нормативы!$B:$B,$G85,Нормативы!$D:$D,'2020'!$I85,Нормативы!$F:$F,'2020'!$K85)</f>
        <v>2460</v>
      </c>
      <c r="AG85" s="33">
        <f>SUMIFS(Нормативы!S:S,Нормативы!$B:$B,$G85,Нормативы!$D:$D,'2020'!$I85,Нормативы!$F:$F,'2020'!$K85)</f>
        <v>5080</v>
      </c>
      <c r="AH85" s="33">
        <f>SUMIFS(Нормативы!T:T,Нормативы!$B:$B,$G85,Нормативы!$D:$D,'2020'!$I85,Нормативы!$F:$F,'2020'!$K85)</f>
        <v>540</v>
      </c>
      <c r="AI85" s="33">
        <f>SUMIFS(Нормативы!U:U,Нормативы!$B:$B,$G85,Нормативы!$D:$D,'2020'!$I85,Нормативы!$F:$F,'2020'!$K85)</f>
        <v>770</v>
      </c>
      <c r="AJ85" s="33">
        <f>SUMIFS(Нормативы!V:V,Нормативы!$B:$B,$G85,Нормативы!$D:$D,'2020'!$I85,Нормативы!$F:$F,'2020'!$K85)</f>
        <v>80</v>
      </c>
      <c r="AK85" s="33">
        <f>SUMIFS(Нормативы!W:W,Нормативы!$B:$B,$G85,Нормативы!$D:$D,'2020'!$I85,Нормативы!$F:$F,'2020'!$K85)</f>
        <v>120</v>
      </c>
      <c r="AL85" s="33">
        <f>SUMIFS(Нормативы!X:X,Нормативы!$B:$B,$G85,Нормативы!$D:$D,'2020'!$I85,Нормативы!$F:$F,'2020'!$K85)*O85</f>
        <v>13440</v>
      </c>
      <c r="AM85" s="33">
        <f t="shared" si="332"/>
        <v>10322.6</v>
      </c>
      <c r="AN85" s="33">
        <f t="shared" si="333"/>
        <v>3117.4</v>
      </c>
      <c r="AO85" s="33">
        <f>SUMIFS(Нормативы!AA:AA,Нормативы!$B:$B,$G85,Нормативы!$D:$D,'2020'!$I85,Нормативы!$F:$F,'2020'!$K85)</f>
        <v>3520</v>
      </c>
      <c r="AP85" s="141">
        <f t="shared" si="334"/>
        <v>92640</v>
      </c>
      <c r="AQ85" s="413">
        <f t="shared" si="272"/>
        <v>298700</v>
      </c>
      <c r="AR85" s="33">
        <f t="shared" si="335"/>
        <v>229416.3</v>
      </c>
      <c r="AS85" s="33">
        <f t="shared" si="336"/>
        <v>69283.7</v>
      </c>
      <c r="AT85" s="34">
        <f t="shared" si="273"/>
        <v>1100</v>
      </c>
      <c r="AU85" s="34">
        <f t="shared" si="274"/>
        <v>220</v>
      </c>
      <c r="AV85" s="34">
        <f t="shared" si="275"/>
        <v>11600</v>
      </c>
      <c r="AW85" s="34">
        <f t="shared" si="276"/>
        <v>21750</v>
      </c>
      <c r="AX85" s="34">
        <f t="shared" si="277"/>
        <v>2600</v>
      </c>
      <c r="AY85" s="34">
        <f t="shared" si="278"/>
        <v>13350</v>
      </c>
      <c r="AZ85" s="34">
        <f t="shared" si="279"/>
        <v>1700</v>
      </c>
      <c r="BA85" s="34">
        <f t="shared" si="280"/>
        <v>4100</v>
      </c>
      <c r="BB85" s="34">
        <f t="shared" si="281"/>
        <v>12300</v>
      </c>
      <c r="BC85" s="34">
        <f t="shared" si="282"/>
        <v>25400</v>
      </c>
      <c r="BD85" s="34">
        <f t="shared" si="283"/>
        <v>2700</v>
      </c>
      <c r="BE85" s="34">
        <f t="shared" si="284"/>
        <v>3850</v>
      </c>
      <c r="BF85" s="34">
        <f t="shared" si="285"/>
        <v>400</v>
      </c>
      <c r="BG85" s="34">
        <f t="shared" si="286"/>
        <v>600</v>
      </c>
      <c r="BH85" s="34">
        <f t="shared" si="287"/>
        <v>67200</v>
      </c>
      <c r="BI85" s="33">
        <f t="shared" si="337"/>
        <v>51612.9</v>
      </c>
      <c r="BJ85" s="33">
        <f t="shared" si="338"/>
        <v>15587.1</v>
      </c>
      <c r="BK85" s="34">
        <f t="shared" si="288"/>
        <v>17600</v>
      </c>
      <c r="BL85" s="426">
        <f t="shared" si="289"/>
        <v>463200</v>
      </c>
      <c r="BM85" s="616">
        <f t="shared" si="290"/>
        <v>973165</v>
      </c>
      <c r="BN85" s="33">
        <f t="shared" si="291"/>
        <v>747438.6</v>
      </c>
      <c r="BO85" s="33">
        <f t="shared" si="292"/>
        <v>225726.4</v>
      </c>
      <c r="BP85" s="34">
        <f t="shared" si="339"/>
        <v>1100</v>
      </c>
      <c r="BQ85" s="34">
        <f t="shared" si="340"/>
        <v>220</v>
      </c>
      <c r="BR85" s="34">
        <f t="shared" si="341"/>
        <v>11600</v>
      </c>
      <c r="BS85" s="34">
        <f t="shared" si="293"/>
        <v>21750</v>
      </c>
      <c r="BT85" s="34">
        <f t="shared" si="294"/>
        <v>2600</v>
      </c>
      <c r="BU85" s="34">
        <f t="shared" si="295"/>
        <v>13350</v>
      </c>
      <c r="BV85" s="34">
        <f t="shared" si="296"/>
        <v>1700</v>
      </c>
      <c r="BW85" s="34">
        <f t="shared" si="297"/>
        <v>4100</v>
      </c>
      <c r="BX85" s="34">
        <f t="shared" si="298"/>
        <v>35572</v>
      </c>
      <c r="BY85" s="34">
        <f t="shared" si="299"/>
        <v>25400</v>
      </c>
      <c r="BZ85" s="34">
        <f t="shared" si="300"/>
        <v>2700</v>
      </c>
      <c r="CA85" s="34">
        <f t="shared" si="301"/>
        <v>3850</v>
      </c>
      <c r="CB85" s="34">
        <f t="shared" si="302"/>
        <v>400</v>
      </c>
      <c r="CC85" s="34">
        <f t="shared" si="303"/>
        <v>600</v>
      </c>
      <c r="CD85" s="34">
        <f t="shared" si="304"/>
        <v>218938</v>
      </c>
      <c r="CE85" s="33">
        <f t="shared" si="342"/>
        <v>168155.1</v>
      </c>
      <c r="CF85" s="33">
        <f t="shared" si="343"/>
        <v>50782.9</v>
      </c>
      <c r="CG85" s="34">
        <f t="shared" si="305"/>
        <v>17600</v>
      </c>
      <c r="CH85" s="415">
        <f t="shared" si="306"/>
        <v>1312675</v>
      </c>
      <c r="CI85" s="88">
        <f t="shared" si="307"/>
        <v>194633</v>
      </c>
      <c r="CJ85" s="90">
        <f t="shared" si="308"/>
        <v>149487.72</v>
      </c>
      <c r="CK85" s="90">
        <f t="shared" si="309"/>
        <v>45145.279999999999</v>
      </c>
      <c r="CL85" s="88">
        <f t="shared" si="310"/>
        <v>220</v>
      </c>
      <c r="CM85" s="88">
        <f t="shared" si="311"/>
        <v>44</v>
      </c>
      <c r="CN85" s="88">
        <f t="shared" si="312"/>
        <v>2320</v>
      </c>
      <c r="CO85" s="88">
        <f t="shared" si="313"/>
        <v>4350</v>
      </c>
      <c r="CP85" s="88">
        <f t="shared" si="314"/>
        <v>520</v>
      </c>
      <c r="CQ85" s="88">
        <f t="shared" si="315"/>
        <v>2670</v>
      </c>
      <c r="CR85" s="88">
        <f t="shared" si="316"/>
        <v>340</v>
      </c>
      <c r="CS85" s="88">
        <f t="shared" si="317"/>
        <v>820</v>
      </c>
      <c r="CT85" s="88">
        <f t="shared" si="318"/>
        <v>7114.4</v>
      </c>
      <c r="CU85" s="88">
        <f t="shared" si="319"/>
        <v>5080</v>
      </c>
      <c r="CV85" s="88">
        <f t="shared" si="320"/>
        <v>540</v>
      </c>
      <c r="CW85" s="88">
        <f t="shared" si="321"/>
        <v>770</v>
      </c>
      <c r="CX85" s="88">
        <f t="shared" si="322"/>
        <v>80</v>
      </c>
      <c r="CY85" s="88">
        <f t="shared" si="323"/>
        <v>120</v>
      </c>
      <c r="CZ85" s="88">
        <f t="shared" si="324"/>
        <v>43787.6</v>
      </c>
      <c r="DA85" s="90">
        <f t="shared" si="325"/>
        <v>33631.019999999997</v>
      </c>
      <c r="DB85" s="90">
        <f t="shared" si="326"/>
        <v>10156.58</v>
      </c>
      <c r="DC85" s="88">
        <f t="shared" si="327"/>
        <v>3520</v>
      </c>
      <c r="DD85" s="88">
        <f t="shared" si="328"/>
        <v>262535</v>
      </c>
      <c r="AUV85" s="699">
        <f t="shared" si="235"/>
        <v>194633</v>
      </c>
      <c r="AUW85" s="699">
        <f t="shared" si="236"/>
        <v>149487.71</v>
      </c>
      <c r="AUX85" s="699">
        <f t="shared" si="237"/>
        <v>45145.29</v>
      </c>
      <c r="AUY85" s="699">
        <f t="shared" si="255"/>
        <v>220</v>
      </c>
      <c r="AUZ85" s="699">
        <f t="shared" ref="AUY85:AVA148" si="344">BQ85/T85</f>
        <v>76.069999999999993</v>
      </c>
      <c r="AVA85" s="699">
        <f t="shared" si="344"/>
        <v>0.19</v>
      </c>
      <c r="AVB85" s="699">
        <f t="shared" si="256"/>
        <v>4350</v>
      </c>
      <c r="AVC85" s="699">
        <f t="shared" si="257"/>
        <v>520</v>
      </c>
      <c r="AVD85" s="699">
        <f t="shared" si="258"/>
        <v>2670</v>
      </c>
      <c r="AVE85" s="699">
        <f t="shared" si="259"/>
        <v>340</v>
      </c>
      <c r="AVF85" s="699">
        <f t="shared" si="260"/>
        <v>820</v>
      </c>
      <c r="AVG85" s="699">
        <f t="shared" si="261"/>
        <v>7114.4</v>
      </c>
      <c r="AVH85" s="699">
        <f t="shared" si="262"/>
        <v>5080</v>
      </c>
      <c r="AVI85" s="699">
        <f t="shared" si="263"/>
        <v>540</v>
      </c>
      <c r="AVJ85" s="699">
        <f t="shared" si="264"/>
        <v>770</v>
      </c>
      <c r="AVK85" s="699">
        <f t="shared" si="265"/>
        <v>80</v>
      </c>
      <c r="AVL85" s="699">
        <f t="shared" si="266"/>
        <v>120</v>
      </c>
      <c r="AVM85" s="699">
        <f t="shared" si="267"/>
        <v>43787.6</v>
      </c>
      <c r="AVN85" s="699">
        <f t="shared" si="268"/>
        <v>33631.03</v>
      </c>
      <c r="AVO85" s="699">
        <f t="shared" si="269"/>
        <v>10156.57</v>
      </c>
      <c r="AVP85" s="699">
        <f t="shared" si="270"/>
        <v>3520</v>
      </c>
      <c r="AVQ85" s="699">
        <f t="shared" si="271"/>
        <v>262535</v>
      </c>
    </row>
    <row r="86" spans="1:1265" ht="30" hidden="1" customHeight="1" x14ac:dyDescent="0.25">
      <c r="A86" s="643">
        <v>1</v>
      </c>
      <c r="B86" s="643">
        <v>9</v>
      </c>
      <c r="C86" s="664" t="s">
        <v>247</v>
      </c>
      <c r="D86" s="2"/>
      <c r="E86" s="101" t="s">
        <v>345</v>
      </c>
      <c r="F86" s="643" t="s">
        <v>38</v>
      </c>
      <c r="G86" s="643">
        <v>2</v>
      </c>
      <c r="H86" s="658" t="s">
        <v>10</v>
      </c>
      <c r="I86" s="643">
        <v>0</v>
      </c>
      <c r="J86" s="101" t="s">
        <v>364</v>
      </c>
      <c r="K86" s="643">
        <v>3</v>
      </c>
      <c r="L86" s="683" t="s">
        <v>350</v>
      </c>
      <c r="M86" s="11" t="s">
        <v>270</v>
      </c>
      <c r="N86" s="101" t="s">
        <v>387</v>
      </c>
      <c r="O86" s="643">
        <v>1</v>
      </c>
      <c r="P86" s="632">
        <v>158</v>
      </c>
      <c r="Q86" s="632">
        <v>158</v>
      </c>
      <c r="R86" s="632">
        <v>158</v>
      </c>
      <c r="S86" s="675">
        <f>SUMIF('Территориальный кк'!$A:$A,'2020'!$B86,'Территориальный кк'!D:D)</f>
        <v>3.258</v>
      </c>
      <c r="T86" s="676">
        <f>SUMIF('Территориальный кк'!$A:$A,'2020'!$B86,'Территориальный кк'!E:E)</f>
        <v>2.8919999999999999</v>
      </c>
      <c r="U86" s="618">
        <f>SUMIFS(Нормативы!G:G,Нормативы!$B:$B,$G86,Нормативы!$D:$D,'2020'!$I86,Нормативы!$F:$F,'2020'!$K86)*O86</f>
        <v>70600</v>
      </c>
      <c r="V86" s="618">
        <f t="shared" si="329"/>
        <v>54224.3</v>
      </c>
      <c r="W86" s="618">
        <f t="shared" si="330"/>
        <v>16375.7</v>
      </c>
      <c r="X86" s="618">
        <f>SUMIFS(Нормативы!J:J,Нормативы!$B:$B,$G86,Нормативы!$D:$D,'2020'!$I86,Нормативы!$F:$F,'2020'!$K86)</f>
        <v>8860</v>
      </c>
      <c r="Y86" s="618">
        <f>SUMIFS(Нормативы!K:K,Нормативы!$B:$B,$G86,Нормативы!$D:$D,'2020'!$I86,Нормативы!$F:$F,'2020'!$K86)</f>
        <v>0</v>
      </c>
      <c r="Z86" s="618">
        <f>SUMIFS(Нормативы!L:L,Нормативы!$B:$B,$G86,Нормативы!$D:$D,'2020'!$I86,Нормативы!$F:$F,'2020'!$K86)</f>
        <v>8110</v>
      </c>
      <c r="AA86" s="618">
        <f t="shared" si="331"/>
        <v>21610</v>
      </c>
      <c r="AB86" s="618">
        <f>SUMIFS(Нормативы!N:N,Нормативы!$B:$B,$G86,Нормативы!$D:$D,'2020'!$I86,Нормативы!$F:$F,'2020'!$K86)*O86</f>
        <v>520</v>
      </c>
      <c r="AC86" s="618">
        <f>SUMIFS(Нормативы!O:O,Нормативы!$B:$B,$G86,Нормативы!$D:$D,'2020'!$I86,Нормативы!$F:$F,'2020'!$K86)</f>
        <v>19720</v>
      </c>
      <c r="AD86" s="618">
        <f>SUMIFS(Нормативы!P:P,Нормативы!$B:$B,$G86,Нормативы!$D:$D,'2020'!$I86,Нормативы!$F:$F,'2020'!$K86)*O86</f>
        <v>400</v>
      </c>
      <c r="AE86" s="618">
        <f>SUMIFS(Нормативы!Q:Q,Нормативы!$B:$B,$G86,Нормативы!$D:$D,'2020'!$I86,Нормативы!$F:$F,'2020'!$K86)</f>
        <v>970</v>
      </c>
      <c r="AF86" s="618">
        <f>SUMIFS(Нормативы!R:R,Нормативы!$B:$B,$G86,Нормативы!$D:$D,'2020'!$I86,Нормативы!$F:$F,'2020'!$K86)</f>
        <v>2680</v>
      </c>
      <c r="AG86" s="618">
        <f>SUMIFS(Нормативы!S:S,Нормативы!$B:$B,$G86,Нормативы!$D:$D,'2020'!$I86,Нормативы!$F:$F,'2020'!$K86)</f>
        <v>5800</v>
      </c>
      <c r="AH86" s="618">
        <f>SUMIFS(Нормативы!T:T,Нормативы!$B:$B,$G86,Нормативы!$D:$D,'2020'!$I86,Нормативы!$F:$F,'2020'!$K86)</f>
        <v>540</v>
      </c>
      <c r="AI86" s="618">
        <f>SUMIFS(Нормативы!U:U,Нормативы!$B:$B,$G86,Нормативы!$D:$D,'2020'!$I86,Нормативы!$F:$F,'2020'!$K86)</f>
        <v>770</v>
      </c>
      <c r="AJ86" s="618">
        <f>SUMIFS(Нормативы!V:V,Нормативы!$B:$B,$G86,Нормативы!$D:$D,'2020'!$I86,Нормативы!$F:$F,'2020'!$K86)</f>
        <v>80</v>
      </c>
      <c r="AK86" s="618">
        <f>SUMIFS(Нормативы!W:W,Нормативы!$B:$B,$G86,Нормативы!$D:$D,'2020'!$I86,Нормативы!$F:$F,'2020'!$K86)</f>
        <v>330</v>
      </c>
      <c r="AL86" s="618">
        <f>SUMIFS(Нормативы!X:X,Нормативы!$B:$B,$G86,Нормативы!$D:$D,'2020'!$I86,Нормативы!$F:$F,'2020'!$K86)*O86</f>
        <v>16120</v>
      </c>
      <c r="AM86" s="618">
        <f t="shared" si="332"/>
        <v>12381</v>
      </c>
      <c r="AN86" s="618">
        <f t="shared" si="333"/>
        <v>3739</v>
      </c>
      <c r="AO86" s="618">
        <f>SUMIFS(Нормативы!AA:AA,Нормативы!$B:$B,$G86,Нормативы!$D:$D,'2020'!$I86,Нормативы!$F:$F,'2020'!$K86)</f>
        <v>3520</v>
      </c>
      <c r="AP86" s="619">
        <f t="shared" si="334"/>
        <v>139020</v>
      </c>
      <c r="AQ86" s="413">
        <f t="shared" si="272"/>
        <v>11154800</v>
      </c>
      <c r="AR86" s="618">
        <f t="shared" si="335"/>
        <v>8567434.6999999993</v>
      </c>
      <c r="AS86" s="618">
        <f t="shared" si="336"/>
        <v>2587365.2999999998</v>
      </c>
      <c r="AT86" s="616">
        <f t="shared" si="273"/>
        <v>1399880</v>
      </c>
      <c r="AU86" s="616">
        <f t="shared" si="274"/>
        <v>0</v>
      </c>
      <c r="AV86" s="616">
        <f t="shared" si="275"/>
        <v>1281380</v>
      </c>
      <c r="AW86" s="616">
        <f t="shared" si="276"/>
        <v>3414380</v>
      </c>
      <c r="AX86" s="616">
        <f t="shared" si="277"/>
        <v>82160</v>
      </c>
      <c r="AY86" s="616">
        <f t="shared" si="278"/>
        <v>3115760</v>
      </c>
      <c r="AZ86" s="616">
        <f t="shared" si="279"/>
        <v>63200</v>
      </c>
      <c r="BA86" s="616">
        <f t="shared" si="280"/>
        <v>153260</v>
      </c>
      <c r="BB86" s="616">
        <f t="shared" si="281"/>
        <v>423440</v>
      </c>
      <c r="BC86" s="616">
        <f t="shared" si="282"/>
        <v>916400</v>
      </c>
      <c r="BD86" s="616">
        <f t="shared" si="283"/>
        <v>85320</v>
      </c>
      <c r="BE86" s="616">
        <f t="shared" si="284"/>
        <v>121660</v>
      </c>
      <c r="BF86" s="616">
        <f t="shared" si="285"/>
        <v>12640</v>
      </c>
      <c r="BG86" s="616">
        <f t="shared" si="286"/>
        <v>52140</v>
      </c>
      <c r="BH86" s="616">
        <f t="shared" si="287"/>
        <v>2546960</v>
      </c>
      <c r="BI86" s="618">
        <f t="shared" si="337"/>
        <v>1956190.5</v>
      </c>
      <c r="BJ86" s="618">
        <f t="shared" si="338"/>
        <v>590769.5</v>
      </c>
      <c r="BK86" s="616">
        <f t="shared" si="288"/>
        <v>556160</v>
      </c>
      <c r="BL86" s="620">
        <f t="shared" si="289"/>
        <v>21965160</v>
      </c>
      <c r="BM86" s="616">
        <f t="shared" si="290"/>
        <v>36342338</v>
      </c>
      <c r="BN86" s="618">
        <f t="shared" si="291"/>
        <v>27912702</v>
      </c>
      <c r="BO86" s="618">
        <f t="shared" si="292"/>
        <v>8429636</v>
      </c>
      <c r="BP86" s="616">
        <f t="shared" si="339"/>
        <v>1399880</v>
      </c>
      <c r="BQ86" s="616">
        <f t="shared" si="340"/>
        <v>0</v>
      </c>
      <c r="BR86" s="616">
        <f t="shared" si="341"/>
        <v>1281380</v>
      </c>
      <c r="BS86" s="616">
        <f t="shared" si="293"/>
        <v>3414380</v>
      </c>
      <c r="BT86" s="616">
        <f t="shared" si="294"/>
        <v>82160</v>
      </c>
      <c r="BU86" s="616">
        <f t="shared" si="295"/>
        <v>3115760</v>
      </c>
      <c r="BV86" s="616">
        <f t="shared" si="296"/>
        <v>63200</v>
      </c>
      <c r="BW86" s="616">
        <f t="shared" si="297"/>
        <v>153260</v>
      </c>
      <c r="BX86" s="616">
        <f t="shared" si="298"/>
        <v>1224588</v>
      </c>
      <c r="BY86" s="616">
        <f t="shared" si="299"/>
        <v>916400</v>
      </c>
      <c r="BZ86" s="616">
        <f t="shared" si="300"/>
        <v>85320</v>
      </c>
      <c r="CA86" s="616">
        <f t="shared" si="301"/>
        <v>121660</v>
      </c>
      <c r="CB86" s="616">
        <f t="shared" si="302"/>
        <v>12640</v>
      </c>
      <c r="CC86" s="616">
        <f t="shared" si="303"/>
        <v>52140</v>
      </c>
      <c r="CD86" s="616">
        <f t="shared" si="304"/>
        <v>8297996</v>
      </c>
      <c r="CE86" s="618">
        <f t="shared" si="342"/>
        <v>6373268.7999999998</v>
      </c>
      <c r="CF86" s="618">
        <f t="shared" si="343"/>
        <v>1924727.2</v>
      </c>
      <c r="CG86" s="616">
        <f t="shared" si="305"/>
        <v>556160</v>
      </c>
      <c r="CH86" s="621">
        <f t="shared" si="306"/>
        <v>53704882</v>
      </c>
      <c r="CI86" s="88">
        <f t="shared" si="307"/>
        <v>230014.79749999999</v>
      </c>
      <c r="CJ86" s="90">
        <f t="shared" si="308"/>
        <v>176662.6709</v>
      </c>
      <c r="CK86" s="90">
        <f t="shared" si="309"/>
        <v>53352.126600000003</v>
      </c>
      <c r="CL86" s="88">
        <f t="shared" si="310"/>
        <v>8860</v>
      </c>
      <c r="CM86" s="88">
        <f t="shared" si="311"/>
        <v>0</v>
      </c>
      <c r="CN86" s="88">
        <f t="shared" si="312"/>
        <v>8110</v>
      </c>
      <c r="CO86" s="88">
        <f t="shared" si="313"/>
        <v>21610</v>
      </c>
      <c r="CP86" s="88">
        <f t="shared" si="314"/>
        <v>520</v>
      </c>
      <c r="CQ86" s="88">
        <f t="shared" si="315"/>
        <v>19720</v>
      </c>
      <c r="CR86" s="88">
        <f t="shared" si="316"/>
        <v>400</v>
      </c>
      <c r="CS86" s="88">
        <f t="shared" si="317"/>
        <v>970</v>
      </c>
      <c r="CT86" s="88">
        <f t="shared" si="318"/>
        <v>7750.5569999999998</v>
      </c>
      <c r="CU86" s="88">
        <f t="shared" si="319"/>
        <v>5800</v>
      </c>
      <c r="CV86" s="88">
        <f t="shared" si="320"/>
        <v>540</v>
      </c>
      <c r="CW86" s="88">
        <f t="shared" si="321"/>
        <v>770</v>
      </c>
      <c r="CX86" s="88">
        <f t="shared" si="322"/>
        <v>80</v>
      </c>
      <c r="CY86" s="88">
        <f t="shared" si="323"/>
        <v>330</v>
      </c>
      <c r="CZ86" s="88">
        <f t="shared" si="324"/>
        <v>52518.962</v>
      </c>
      <c r="DA86" s="90">
        <f t="shared" si="325"/>
        <v>40337.1443</v>
      </c>
      <c r="DB86" s="90">
        <f t="shared" si="326"/>
        <v>12181.8177</v>
      </c>
      <c r="DC86" s="88">
        <f t="shared" si="327"/>
        <v>3520</v>
      </c>
      <c r="DD86" s="88">
        <f t="shared" si="328"/>
        <v>339904.31650000002</v>
      </c>
      <c r="AUV86" s="699">
        <f t="shared" si="235"/>
        <v>230014.8</v>
      </c>
      <c r="AUW86" s="699">
        <f t="shared" si="236"/>
        <v>176662.67</v>
      </c>
      <c r="AUX86" s="699">
        <f t="shared" si="237"/>
        <v>53352.13</v>
      </c>
      <c r="AUY86" s="699">
        <f t="shared" si="255"/>
        <v>8860</v>
      </c>
      <c r="AUZ86" s="699">
        <f t="shared" si="344"/>
        <v>0</v>
      </c>
      <c r="AVA86" s="699">
        <f t="shared" si="344"/>
        <v>18.149999999999999</v>
      </c>
      <c r="AVB86" s="699">
        <f t="shared" si="256"/>
        <v>21610</v>
      </c>
      <c r="AVC86" s="699">
        <f t="shared" si="257"/>
        <v>520</v>
      </c>
      <c r="AVD86" s="699">
        <f t="shared" si="258"/>
        <v>19720</v>
      </c>
      <c r="AVE86" s="699">
        <f t="shared" si="259"/>
        <v>400</v>
      </c>
      <c r="AVF86" s="699">
        <f t="shared" si="260"/>
        <v>970</v>
      </c>
      <c r="AVG86" s="699">
        <f t="shared" si="261"/>
        <v>7750.56</v>
      </c>
      <c r="AVH86" s="699">
        <f t="shared" si="262"/>
        <v>5800</v>
      </c>
      <c r="AVI86" s="699">
        <f t="shared" si="263"/>
        <v>540</v>
      </c>
      <c r="AVJ86" s="699">
        <f t="shared" si="264"/>
        <v>770</v>
      </c>
      <c r="AVK86" s="699">
        <f t="shared" si="265"/>
        <v>80</v>
      </c>
      <c r="AVL86" s="699">
        <f t="shared" si="266"/>
        <v>330</v>
      </c>
      <c r="AVM86" s="699">
        <f t="shared" si="267"/>
        <v>52518.96</v>
      </c>
      <c r="AVN86" s="699">
        <f t="shared" si="268"/>
        <v>40337.14</v>
      </c>
      <c r="AVO86" s="699">
        <f t="shared" si="269"/>
        <v>12181.82</v>
      </c>
      <c r="AVP86" s="699">
        <f t="shared" si="270"/>
        <v>3520</v>
      </c>
      <c r="AVQ86" s="699">
        <f t="shared" si="271"/>
        <v>339904.32</v>
      </c>
    </row>
    <row r="87" spans="1:1265" ht="30" hidden="1" customHeight="1" x14ac:dyDescent="0.25">
      <c r="A87" s="643">
        <v>1</v>
      </c>
      <c r="B87" s="643">
        <v>9</v>
      </c>
      <c r="C87" s="664" t="s">
        <v>247</v>
      </c>
      <c r="D87" s="2"/>
      <c r="E87" s="101" t="s">
        <v>345</v>
      </c>
      <c r="F87" s="643" t="s">
        <v>38</v>
      </c>
      <c r="G87" s="643">
        <v>2</v>
      </c>
      <c r="H87" s="658" t="s">
        <v>8</v>
      </c>
      <c r="I87" s="643">
        <v>3</v>
      </c>
      <c r="J87" s="101" t="s">
        <v>364</v>
      </c>
      <c r="K87" s="643">
        <v>3</v>
      </c>
      <c r="L87" s="683" t="s">
        <v>350</v>
      </c>
      <c r="M87" s="11" t="s">
        <v>307</v>
      </c>
      <c r="N87" s="101" t="s">
        <v>387</v>
      </c>
      <c r="O87" s="643">
        <v>1</v>
      </c>
      <c r="P87" s="632">
        <v>85</v>
      </c>
      <c r="Q87" s="632">
        <v>85</v>
      </c>
      <c r="R87" s="632">
        <v>85</v>
      </c>
      <c r="S87" s="675">
        <f>SUMIF('Территориальный кк'!$A:$A,'2020'!$B87,'Территориальный кк'!D:D)</f>
        <v>3.258</v>
      </c>
      <c r="T87" s="676">
        <f>SUMIF('Территориальный кк'!$A:$A,'2020'!$B87,'Территориальный кк'!E:E)</f>
        <v>2.8919999999999999</v>
      </c>
      <c r="U87" s="618">
        <f>SUMIFS(Нормативы!G:G,Нормативы!$B:$B,$G87,Нормативы!$D:$D,'2020'!$I87,Нормативы!$F:$F,'2020'!$K87)*O87</f>
        <v>12944</v>
      </c>
      <c r="V87" s="618">
        <f t="shared" si="329"/>
        <v>9941.6</v>
      </c>
      <c r="W87" s="618">
        <f t="shared" si="330"/>
        <v>3002.4</v>
      </c>
      <c r="X87" s="618">
        <f>SUMIFS(Нормативы!J:J,Нормативы!$B:$B,$G87,Нормативы!$D:$D,'2020'!$I87,Нормативы!$F:$F,'2020'!$K87)</f>
        <v>486</v>
      </c>
      <c r="Y87" s="618">
        <f>SUMIFS(Нормативы!K:K,Нормативы!$B:$B,$G87,Нормативы!$D:$D,'2020'!$I87,Нормативы!$F:$F,'2020'!$K87)</f>
        <v>97</v>
      </c>
      <c r="Z87" s="618">
        <f>SUMIFS(Нормативы!L:L,Нормативы!$B:$B,$G87,Нормативы!$D:$D,'2020'!$I87,Нормативы!$F:$F,'2020'!$K87)</f>
        <v>348</v>
      </c>
      <c r="AA87" s="618">
        <f t="shared" si="331"/>
        <v>2031</v>
      </c>
      <c r="AB87" s="618">
        <f>SUMIFS(Нормативы!N:N,Нормативы!$B:$B,$G87,Нормативы!$D:$D,'2020'!$I87,Нормативы!$F:$F,'2020'!$K87)*O87</f>
        <v>52</v>
      </c>
      <c r="AC87" s="618">
        <f>SUMIFS(Нормативы!O:O,Нормативы!$B:$B,$G87,Нормативы!$D:$D,'2020'!$I87,Нормативы!$F:$F,'2020'!$K87)</f>
        <v>1728</v>
      </c>
      <c r="AD87" s="618">
        <f>SUMIFS(Нормативы!P:P,Нормативы!$B:$B,$G87,Нормативы!$D:$D,'2020'!$I87,Нормативы!$F:$F,'2020'!$K87)*O87</f>
        <v>73</v>
      </c>
      <c r="AE87" s="618">
        <f>SUMIFS(Нормативы!Q:Q,Нормативы!$B:$B,$G87,Нормативы!$D:$D,'2020'!$I87,Нормативы!$F:$F,'2020'!$K87)</f>
        <v>178</v>
      </c>
      <c r="AF87" s="618">
        <f>SUMIFS(Нормативы!R:R,Нормативы!$B:$B,$G87,Нормативы!$D:$D,'2020'!$I87,Нормативы!$F:$F,'2020'!$K87)</f>
        <v>275</v>
      </c>
      <c r="AG87" s="618">
        <f>SUMIFS(Нормативы!S:S,Нормативы!$B:$B,$G87,Нормативы!$D:$D,'2020'!$I87,Нормативы!$F:$F,'2020'!$K87)</f>
        <v>580</v>
      </c>
      <c r="AH87" s="618">
        <f>SUMIFS(Нормативы!T:T,Нормативы!$B:$B,$G87,Нормативы!$D:$D,'2020'!$I87,Нормативы!$F:$F,'2020'!$K87)</f>
        <v>54</v>
      </c>
      <c r="AI87" s="618">
        <f>SUMIFS(Нормативы!U:U,Нормативы!$B:$B,$G87,Нормативы!$D:$D,'2020'!$I87,Нормативы!$F:$F,'2020'!$K87)</f>
        <v>77</v>
      </c>
      <c r="AJ87" s="618">
        <f>SUMIFS(Нормативы!V:V,Нормативы!$B:$B,$G87,Нормативы!$D:$D,'2020'!$I87,Нормативы!$F:$F,'2020'!$K87)</f>
        <v>8</v>
      </c>
      <c r="AK87" s="618">
        <f>SUMIFS(Нормативы!W:W,Нормативы!$B:$B,$G87,Нормативы!$D:$D,'2020'!$I87,Нормативы!$F:$F,'2020'!$K87)</f>
        <v>39</v>
      </c>
      <c r="AL87" s="618">
        <f>SUMIFS(Нормативы!X:X,Нормативы!$B:$B,$G87,Нормативы!$D:$D,'2020'!$I87,Нормативы!$F:$F,'2020'!$K87)*O87</f>
        <v>1612</v>
      </c>
      <c r="AM87" s="618">
        <f t="shared" si="332"/>
        <v>1238.0999999999999</v>
      </c>
      <c r="AN87" s="618">
        <f t="shared" si="333"/>
        <v>373.9</v>
      </c>
      <c r="AO87" s="618">
        <f>SUMIFS(Нормативы!AA:AA,Нормативы!$B:$B,$G87,Нормативы!$D:$D,'2020'!$I87,Нормативы!$F:$F,'2020'!$K87)</f>
        <v>0</v>
      </c>
      <c r="AP87" s="619">
        <f t="shared" si="334"/>
        <v>18454</v>
      </c>
      <c r="AQ87" s="413">
        <f t="shared" si="272"/>
        <v>1100240</v>
      </c>
      <c r="AR87" s="618">
        <f t="shared" si="335"/>
        <v>845038.4</v>
      </c>
      <c r="AS87" s="618">
        <f t="shared" si="336"/>
        <v>255201.6</v>
      </c>
      <c r="AT87" s="616">
        <f t="shared" si="273"/>
        <v>41310</v>
      </c>
      <c r="AU87" s="616">
        <f t="shared" si="274"/>
        <v>8245</v>
      </c>
      <c r="AV87" s="616">
        <f t="shared" si="275"/>
        <v>29580</v>
      </c>
      <c r="AW87" s="616">
        <f t="shared" si="276"/>
        <v>172635</v>
      </c>
      <c r="AX87" s="616">
        <f t="shared" si="277"/>
        <v>4420</v>
      </c>
      <c r="AY87" s="616">
        <f t="shared" si="278"/>
        <v>146880</v>
      </c>
      <c r="AZ87" s="616">
        <f t="shared" si="279"/>
        <v>6205</v>
      </c>
      <c r="BA87" s="616">
        <f t="shared" si="280"/>
        <v>15130</v>
      </c>
      <c r="BB87" s="616">
        <f t="shared" si="281"/>
        <v>23375</v>
      </c>
      <c r="BC87" s="616">
        <f t="shared" si="282"/>
        <v>49300</v>
      </c>
      <c r="BD87" s="616">
        <f t="shared" si="283"/>
        <v>4590</v>
      </c>
      <c r="BE87" s="616">
        <f t="shared" si="284"/>
        <v>6545</v>
      </c>
      <c r="BF87" s="616">
        <f t="shared" si="285"/>
        <v>680</v>
      </c>
      <c r="BG87" s="616">
        <f t="shared" si="286"/>
        <v>3315</v>
      </c>
      <c r="BH87" s="616">
        <f t="shared" si="287"/>
        <v>137020</v>
      </c>
      <c r="BI87" s="618">
        <f t="shared" si="337"/>
        <v>105238.1</v>
      </c>
      <c r="BJ87" s="618">
        <f t="shared" si="338"/>
        <v>31781.9</v>
      </c>
      <c r="BK87" s="616">
        <f t="shared" si="288"/>
        <v>0</v>
      </c>
      <c r="BL87" s="620">
        <f t="shared" si="289"/>
        <v>1568590</v>
      </c>
      <c r="BM87" s="616">
        <f t="shared" si="290"/>
        <v>3584582</v>
      </c>
      <c r="BN87" s="618">
        <f t="shared" si="291"/>
        <v>2753135.2</v>
      </c>
      <c r="BO87" s="618">
        <f t="shared" si="292"/>
        <v>831446.8</v>
      </c>
      <c r="BP87" s="616">
        <f t="shared" si="339"/>
        <v>41310</v>
      </c>
      <c r="BQ87" s="616">
        <f t="shared" si="340"/>
        <v>8245</v>
      </c>
      <c r="BR87" s="616">
        <f t="shared" si="341"/>
        <v>29580</v>
      </c>
      <c r="BS87" s="616">
        <f t="shared" si="293"/>
        <v>172635</v>
      </c>
      <c r="BT87" s="616">
        <f t="shared" si="294"/>
        <v>4420</v>
      </c>
      <c r="BU87" s="616">
        <f t="shared" si="295"/>
        <v>146880</v>
      </c>
      <c r="BV87" s="616">
        <f t="shared" si="296"/>
        <v>6205</v>
      </c>
      <c r="BW87" s="616">
        <f t="shared" si="297"/>
        <v>15130</v>
      </c>
      <c r="BX87" s="616">
        <f t="shared" si="298"/>
        <v>67601</v>
      </c>
      <c r="BY87" s="616">
        <f t="shared" si="299"/>
        <v>49300</v>
      </c>
      <c r="BZ87" s="616">
        <f t="shared" si="300"/>
        <v>4590</v>
      </c>
      <c r="CA87" s="616">
        <f t="shared" si="301"/>
        <v>6545</v>
      </c>
      <c r="CB87" s="616">
        <f t="shared" si="302"/>
        <v>680</v>
      </c>
      <c r="CC87" s="616">
        <f t="shared" si="303"/>
        <v>3315</v>
      </c>
      <c r="CD87" s="616">
        <f t="shared" si="304"/>
        <v>446411</v>
      </c>
      <c r="CE87" s="618">
        <f t="shared" si="342"/>
        <v>342865.6</v>
      </c>
      <c r="CF87" s="618">
        <f t="shared" si="343"/>
        <v>103545.4</v>
      </c>
      <c r="CG87" s="616">
        <f t="shared" si="305"/>
        <v>0</v>
      </c>
      <c r="CH87" s="621">
        <f t="shared" si="306"/>
        <v>4406549</v>
      </c>
      <c r="CI87" s="88">
        <f t="shared" si="307"/>
        <v>42171.552900000002</v>
      </c>
      <c r="CJ87" s="90">
        <f t="shared" si="308"/>
        <v>32389.8259</v>
      </c>
      <c r="CK87" s="90">
        <f t="shared" si="309"/>
        <v>9781.7271000000001</v>
      </c>
      <c r="CL87" s="88">
        <f t="shared" si="310"/>
        <v>486</v>
      </c>
      <c r="CM87" s="88">
        <f t="shared" si="311"/>
        <v>97</v>
      </c>
      <c r="CN87" s="88">
        <f t="shared" si="312"/>
        <v>348</v>
      </c>
      <c r="CO87" s="88">
        <f t="shared" si="313"/>
        <v>2031</v>
      </c>
      <c r="CP87" s="88">
        <f t="shared" si="314"/>
        <v>52</v>
      </c>
      <c r="CQ87" s="88">
        <f t="shared" si="315"/>
        <v>1728</v>
      </c>
      <c r="CR87" s="88">
        <f t="shared" si="316"/>
        <v>73</v>
      </c>
      <c r="CS87" s="88">
        <f t="shared" si="317"/>
        <v>178</v>
      </c>
      <c r="CT87" s="88">
        <f t="shared" si="318"/>
        <v>795.30589999999995</v>
      </c>
      <c r="CU87" s="88">
        <f t="shared" si="319"/>
        <v>580</v>
      </c>
      <c r="CV87" s="88">
        <f t="shared" si="320"/>
        <v>54</v>
      </c>
      <c r="CW87" s="88">
        <f t="shared" si="321"/>
        <v>77</v>
      </c>
      <c r="CX87" s="88">
        <f t="shared" si="322"/>
        <v>8</v>
      </c>
      <c r="CY87" s="88">
        <f t="shared" si="323"/>
        <v>39</v>
      </c>
      <c r="CZ87" s="88">
        <f t="shared" si="324"/>
        <v>5251.8941000000004</v>
      </c>
      <c r="DA87" s="90">
        <f t="shared" si="325"/>
        <v>4033.7129</v>
      </c>
      <c r="DB87" s="90">
        <f t="shared" si="326"/>
        <v>1218.1812</v>
      </c>
      <c r="DC87" s="88">
        <f t="shared" si="327"/>
        <v>0</v>
      </c>
      <c r="DD87" s="88">
        <f t="shared" si="328"/>
        <v>51841.752899999999</v>
      </c>
      <c r="AUV87" s="699">
        <f t="shared" si="235"/>
        <v>42171.55</v>
      </c>
      <c r="AUW87" s="699">
        <f t="shared" si="236"/>
        <v>32389.82</v>
      </c>
      <c r="AUX87" s="699">
        <f t="shared" si="237"/>
        <v>9781.73</v>
      </c>
      <c r="AUY87" s="699">
        <f t="shared" si="255"/>
        <v>486</v>
      </c>
      <c r="AUZ87" s="699">
        <f t="shared" si="344"/>
        <v>2850.97</v>
      </c>
      <c r="AVA87" s="699">
        <f t="shared" si="344"/>
        <v>2.29</v>
      </c>
      <c r="AVB87" s="699">
        <f t="shared" si="256"/>
        <v>2031</v>
      </c>
      <c r="AVC87" s="699">
        <f t="shared" si="257"/>
        <v>52</v>
      </c>
      <c r="AVD87" s="699">
        <f t="shared" si="258"/>
        <v>1728</v>
      </c>
      <c r="AVE87" s="699">
        <f t="shared" si="259"/>
        <v>73</v>
      </c>
      <c r="AVF87" s="699">
        <f t="shared" si="260"/>
        <v>178</v>
      </c>
      <c r="AVG87" s="699">
        <f t="shared" si="261"/>
        <v>795.31</v>
      </c>
      <c r="AVH87" s="699">
        <f t="shared" si="262"/>
        <v>580</v>
      </c>
      <c r="AVI87" s="699">
        <f t="shared" si="263"/>
        <v>54</v>
      </c>
      <c r="AVJ87" s="699">
        <f t="shared" si="264"/>
        <v>77</v>
      </c>
      <c r="AVK87" s="699">
        <f t="shared" si="265"/>
        <v>8</v>
      </c>
      <c r="AVL87" s="699">
        <f t="shared" si="266"/>
        <v>39</v>
      </c>
      <c r="AVM87" s="699">
        <f t="shared" si="267"/>
        <v>5251.89</v>
      </c>
      <c r="AVN87" s="699">
        <f t="shared" si="268"/>
        <v>4033.71</v>
      </c>
      <c r="AVO87" s="699">
        <f t="shared" si="269"/>
        <v>1218.18</v>
      </c>
      <c r="AVP87" s="699">
        <f t="shared" si="270"/>
        <v>0</v>
      </c>
      <c r="AVQ87" s="699">
        <f t="shared" si="271"/>
        <v>51841.75</v>
      </c>
    </row>
    <row r="88" spans="1:1265" ht="30" hidden="1" customHeight="1" x14ac:dyDescent="0.25">
      <c r="A88" s="643">
        <v>1</v>
      </c>
      <c r="B88" s="643">
        <v>9</v>
      </c>
      <c r="C88" s="664" t="s">
        <v>247</v>
      </c>
      <c r="D88" s="2"/>
      <c r="E88" s="101" t="s">
        <v>346</v>
      </c>
      <c r="F88" s="643" t="s">
        <v>39</v>
      </c>
      <c r="G88" s="643">
        <v>3</v>
      </c>
      <c r="H88" s="658" t="s">
        <v>10</v>
      </c>
      <c r="I88" s="643">
        <v>0</v>
      </c>
      <c r="J88" s="101" t="s">
        <v>365</v>
      </c>
      <c r="K88" s="643">
        <v>2</v>
      </c>
      <c r="L88" s="683" t="s">
        <v>351</v>
      </c>
      <c r="M88" s="11" t="s">
        <v>271</v>
      </c>
      <c r="N88" s="101" t="s">
        <v>387</v>
      </c>
      <c r="O88" s="643">
        <v>1</v>
      </c>
      <c r="P88" s="632"/>
      <c r="Q88" s="632"/>
      <c r="R88" s="632"/>
      <c r="S88" s="675">
        <f>SUMIF('Территориальный кк'!$A:$A,'2020'!$B88,'Территориальный кк'!D:D)</f>
        <v>3.258</v>
      </c>
      <c r="T88" s="676">
        <f>SUMIF('Территориальный кк'!$A:$A,'2020'!$B88,'Территориальный кк'!E:E)</f>
        <v>2.8919999999999999</v>
      </c>
      <c r="U88" s="618">
        <f>SUMIFS(Нормативы!G:G,Нормативы!$B:$B,$G88,Нормативы!$D:$D,'2020'!$I88,Нормативы!$F:$F,'2020'!$K88)*O88</f>
        <v>78450</v>
      </c>
      <c r="V88" s="618">
        <f t="shared" si="329"/>
        <v>60253.5</v>
      </c>
      <c r="W88" s="618">
        <f t="shared" si="330"/>
        <v>18196.5</v>
      </c>
      <c r="X88" s="618">
        <f>SUMIFS(Нормативы!J:J,Нормативы!$B:$B,$G88,Нормативы!$D:$D,'2020'!$I88,Нормативы!$F:$F,'2020'!$K88)</f>
        <v>1610</v>
      </c>
      <c r="Y88" s="618">
        <f>SUMIFS(Нормативы!K:K,Нормативы!$B:$B,$G88,Нормативы!$D:$D,'2020'!$I88,Нормативы!$F:$F,'2020'!$K88)</f>
        <v>322</v>
      </c>
      <c r="Z88" s="618">
        <f>SUMIFS(Нормативы!L:L,Нормативы!$B:$B,$G88,Нормативы!$D:$D,'2020'!$I88,Нормативы!$F:$F,'2020'!$K88)</f>
        <v>3480</v>
      </c>
      <c r="AA88" s="618">
        <f t="shared" si="331"/>
        <v>8580</v>
      </c>
      <c r="AB88" s="618">
        <f>SUMIFS(Нормативы!N:N,Нормативы!$B:$B,$G88,Нормативы!$D:$D,'2020'!$I88,Нормативы!$F:$F,'2020'!$K88)*O88</f>
        <v>880</v>
      </c>
      <c r="AC88" s="618">
        <f>SUMIFS(Нормативы!O:O,Нормативы!$B:$B,$G88,Нормативы!$D:$D,'2020'!$I88,Нормативы!$F:$F,'2020'!$K88)</f>
        <v>6180</v>
      </c>
      <c r="AD88" s="618">
        <f>SUMIFS(Нормативы!P:P,Нормативы!$B:$B,$G88,Нормативы!$D:$D,'2020'!$I88,Нормативы!$F:$F,'2020'!$K88)*O88</f>
        <v>440</v>
      </c>
      <c r="AE88" s="618">
        <f>SUMIFS(Нормативы!Q:Q,Нормативы!$B:$B,$G88,Нормативы!$D:$D,'2020'!$I88,Нормативы!$F:$F,'2020'!$K88)</f>
        <v>1080</v>
      </c>
      <c r="AF88" s="618">
        <f>SUMIFS(Нормативы!R:R,Нормативы!$B:$B,$G88,Нормативы!$D:$D,'2020'!$I88,Нормативы!$F:$F,'2020'!$K88)</f>
        <v>2490</v>
      </c>
      <c r="AG88" s="618">
        <f>SUMIFS(Нормативы!S:S,Нормативы!$B:$B,$G88,Нормативы!$D:$D,'2020'!$I88,Нормативы!$F:$F,'2020'!$K88)</f>
        <v>5800</v>
      </c>
      <c r="AH88" s="618">
        <f>SUMIFS(Нормативы!T:T,Нормативы!$B:$B,$G88,Нормативы!$D:$D,'2020'!$I88,Нормативы!$F:$F,'2020'!$K88)</f>
        <v>540</v>
      </c>
      <c r="AI88" s="618">
        <f>SUMIFS(Нормативы!U:U,Нормативы!$B:$B,$G88,Нормативы!$D:$D,'2020'!$I88,Нормативы!$F:$F,'2020'!$K88)</f>
        <v>770</v>
      </c>
      <c r="AJ88" s="618">
        <f>SUMIFS(Нормативы!V:V,Нормативы!$B:$B,$G88,Нормативы!$D:$D,'2020'!$I88,Нормативы!$F:$F,'2020'!$K88)</f>
        <v>170</v>
      </c>
      <c r="AK88" s="618">
        <f>SUMIFS(Нормативы!W:W,Нормативы!$B:$B,$G88,Нормативы!$D:$D,'2020'!$I88,Нормативы!$F:$F,'2020'!$K88)</f>
        <v>200</v>
      </c>
      <c r="AL88" s="618">
        <f>SUMIFS(Нормативы!X:X,Нормативы!$B:$B,$G88,Нормативы!$D:$D,'2020'!$I88,Нормативы!$F:$F,'2020'!$K88)*O88</f>
        <v>13440</v>
      </c>
      <c r="AM88" s="618">
        <f t="shared" si="332"/>
        <v>10322.6</v>
      </c>
      <c r="AN88" s="618">
        <f t="shared" si="333"/>
        <v>3117.4</v>
      </c>
      <c r="AO88" s="618">
        <f>SUMIFS(Нормативы!AA:AA,Нормативы!$B:$B,$G88,Нормативы!$D:$D,'2020'!$I88,Нормативы!$F:$F,'2020'!$K88)</f>
        <v>0</v>
      </c>
      <c r="AP88" s="619">
        <f t="shared" si="334"/>
        <v>115530</v>
      </c>
      <c r="AQ88" s="413">
        <f t="shared" si="272"/>
        <v>0</v>
      </c>
      <c r="AR88" s="618">
        <f t="shared" si="335"/>
        <v>0</v>
      </c>
      <c r="AS88" s="618">
        <f t="shared" si="336"/>
        <v>0</v>
      </c>
      <c r="AT88" s="616">
        <f t="shared" si="273"/>
        <v>0</v>
      </c>
      <c r="AU88" s="616">
        <f t="shared" si="274"/>
        <v>0</v>
      </c>
      <c r="AV88" s="616">
        <f t="shared" si="275"/>
        <v>0</v>
      </c>
      <c r="AW88" s="616">
        <f t="shared" si="276"/>
        <v>0</v>
      </c>
      <c r="AX88" s="616">
        <f t="shared" si="277"/>
        <v>0</v>
      </c>
      <c r="AY88" s="616">
        <f t="shared" si="278"/>
        <v>0</v>
      </c>
      <c r="AZ88" s="616">
        <f t="shared" si="279"/>
        <v>0</v>
      </c>
      <c r="BA88" s="616">
        <f t="shared" si="280"/>
        <v>0</v>
      </c>
      <c r="BB88" s="616">
        <f t="shared" si="281"/>
        <v>0</v>
      </c>
      <c r="BC88" s="616">
        <f t="shared" si="282"/>
        <v>0</v>
      </c>
      <c r="BD88" s="616">
        <f t="shared" si="283"/>
        <v>0</v>
      </c>
      <c r="BE88" s="616">
        <f t="shared" si="284"/>
        <v>0</v>
      </c>
      <c r="BF88" s="616">
        <f t="shared" si="285"/>
        <v>0</v>
      </c>
      <c r="BG88" s="616">
        <f t="shared" si="286"/>
        <v>0</v>
      </c>
      <c r="BH88" s="616">
        <f t="shared" si="287"/>
        <v>0</v>
      </c>
      <c r="BI88" s="618">
        <f t="shared" si="337"/>
        <v>0</v>
      </c>
      <c r="BJ88" s="618">
        <f t="shared" si="338"/>
        <v>0</v>
      </c>
      <c r="BK88" s="616">
        <f t="shared" si="288"/>
        <v>0</v>
      </c>
      <c r="BL88" s="620">
        <f t="shared" si="289"/>
        <v>0</v>
      </c>
      <c r="BM88" s="616">
        <f t="shared" si="290"/>
        <v>0</v>
      </c>
      <c r="BN88" s="618">
        <f t="shared" si="291"/>
        <v>0</v>
      </c>
      <c r="BO88" s="618">
        <f t="shared" si="292"/>
        <v>0</v>
      </c>
      <c r="BP88" s="616">
        <f t="shared" si="339"/>
        <v>0</v>
      </c>
      <c r="BQ88" s="616">
        <f t="shared" si="340"/>
        <v>0</v>
      </c>
      <c r="BR88" s="616">
        <f t="shared" si="341"/>
        <v>0</v>
      </c>
      <c r="BS88" s="616">
        <f t="shared" si="293"/>
        <v>0</v>
      </c>
      <c r="BT88" s="616">
        <f t="shared" si="294"/>
        <v>0</v>
      </c>
      <c r="BU88" s="616">
        <f t="shared" si="295"/>
        <v>0</v>
      </c>
      <c r="BV88" s="616">
        <f t="shared" si="296"/>
        <v>0</v>
      </c>
      <c r="BW88" s="616">
        <f t="shared" si="297"/>
        <v>0</v>
      </c>
      <c r="BX88" s="616">
        <f t="shared" si="298"/>
        <v>0</v>
      </c>
      <c r="BY88" s="616">
        <f t="shared" si="299"/>
        <v>0</v>
      </c>
      <c r="BZ88" s="616">
        <f t="shared" si="300"/>
        <v>0</v>
      </c>
      <c r="CA88" s="616">
        <f t="shared" si="301"/>
        <v>0</v>
      </c>
      <c r="CB88" s="616">
        <f t="shared" si="302"/>
        <v>0</v>
      </c>
      <c r="CC88" s="616">
        <f t="shared" si="303"/>
        <v>0</v>
      </c>
      <c r="CD88" s="616">
        <f t="shared" si="304"/>
        <v>0</v>
      </c>
      <c r="CE88" s="618">
        <f t="shared" si="342"/>
        <v>0</v>
      </c>
      <c r="CF88" s="618">
        <f t="shared" si="343"/>
        <v>0</v>
      </c>
      <c r="CG88" s="616">
        <f t="shared" si="305"/>
        <v>0</v>
      </c>
      <c r="CH88" s="621">
        <f t="shared" si="306"/>
        <v>0</v>
      </c>
      <c r="CI88" s="88" t="e">
        <f t="shared" si="307"/>
        <v>#DIV/0!</v>
      </c>
      <c r="CJ88" s="90" t="e">
        <f t="shared" si="308"/>
        <v>#DIV/0!</v>
      </c>
      <c r="CK88" s="90" t="e">
        <f t="shared" si="309"/>
        <v>#DIV/0!</v>
      </c>
      <c r="CL88" s="88" t="e">
        <f t="shared" si="310"/>
        <v>#DIV/0!</v>
      </c>
      <c r="CM88" s="88" t="e">
        <f t="shared" si="311"/>
        <v>#DIV/0!</v>
      </c>
      <c r="CN88" s="88" t="e">
        <f t="shared" si="312"/>
        <v>#DIV/0!</v>
      </c>
      <c r="CO88" s="88" t="e">
        <f t="shared" si="313"/>
        <v>#DIV/0!</v>
      </c>
      <c r="CP88" s="88" t="e">
        <f t="shared" si="314"/>
        <v>#DIV/0!</v>
      </c>
      <c r="CQ88" s="88" t="e">
        <f t="shared" si="315"/>
        <v>#DIV/0!</v>
      </c>
      <c r="CR88" s="88" t="e">
        <f t="shared" si="316"/>
        <v>#DIV/0!</v>
      </c>
      <c r="CS88" s="88" t="e">
        <f t="shared" si="317"/>
        <v>#DIV/0!</v>
      </c>
      <c r="CT88" s="88" t="e">
        <f t="shared" si="318"/>
        <v>#DIV/0!</v>
      </c>
      <c r="CU88" s="88" t="e">
        <f t="shared" si="319"/>
        <v>#DIV/0!</v>
      </c>
      <c r="CV88" s="88" t="e">
        <f t="shared" si="320"/>
        <v>#DIV/0!</v>
      </c>
      <c r="CW88" s="88" t="e">
        <f t="shared" si="321"/>
        <v>#DIV/0!</v>
      </c>
      <c r="CX88" s="88" t="e">
        <f t="shared" si="322"/>
        <v>#DIV/0!</v>
      </c>
      <c r="CY88" s="88" t="e">
        <f t="shared" si="323"/>
        <v>#DIV/0!</v>
      </c>
      <c r="CZ88" s="88" t="e">
        <f t="shared" si="324"/>
        <v>#DIV/0!</v>
      </c>
      <c r="DA88" s="90" t="e">
        <f t="shared" si="325"/>
        <v>#DIV/0!</v>
      </c>
      <c r="DB88" s="90" t="e">
        <f t="shared" si="326"/>
        <v>#DIV/0!</v>
      </c>
      <c r="DC88" s="88" t="e">
        <f t="shared" si="327"/>
        <v>#DIV/0!</v>
      </c>
      <c r="DD88" s="88" t="e">
        <f t="shared" si="328"/>
        <v>#DIV/0!</v>
      </c>
      <c r="AUV88" s="699">
        <v>0</v>
      </c>
      <c r="AUW88" s="699">
        <f t="shared" si="236"/>
        <v>0</v>
      </c>
      <c r="AUX88" s="699">
        <f t="shared" si="237"/>
        <v>0</v>
      </c>
      <c r="AUY88" s="699">
        <f t="shared" si="344"/>
        <v>0</v>
      </c>
      <c r="AUZ88" s="699">
        <f t="shared" si="344"/>
        <v>0</v>
      </c>
      <c r="AVA88" s="699">
        <f t="shared" si="344"/>
        <v>0</v>
      </c>
      <c r="AVB88" s="699">
        <f t="shared" ref="AVB88:AVB132" si="345">BS88/V88</f>
        <v>0</v>
      </c>
      <c r="AVC88" s="697"/>
      <c r="AVD88" s="697"/>
      <c r="AVE88" s="697"/>
      <c r="AVF88" s="697"/>
      <c r="AVG88" s="697"/>
      <c r="AVH88" s="697"/>
      <c r="AVI88" s="697"/>
      <c r="AVJ88" s="697"/>
      <c r="AVK88" s="697"/>
      <c r="AVL88" s="697"/>
      <c r="AVM88" s="697"/>
      <c r="AVN88" s="697"/>
      <c r="AVO88" s="697"/>
      <c r="AVP88" s="697"/>
      <c r="AVQ88" s="697"/>
    </row>
    <row r="89" spans="1:1265" ht="30" hidden="1" customHeight="1" x14ac:dyDescent="0.25">
      <c r="A89" s="643">
        <v>1</v>
      </c>
      <c r="B89" s="643">
        <v>9</v>
      </c>
      <c r="C89" s="664" t="s">
        <v>247</v>
      </c>
      <c r="D89" s="2"/>
      <c r="E89" s="101" t="s">
        <v>346</v>
      </c>
      <c r="F89" s="643" t="s">
        <v>39</v>
      </c>
      <c r="G89" s="643">
        <v>3</v>
      </c>
      <c r="H89" s="658" t="s">
        <v>10</v>
      </c>
      <c r="I89" s="643">
        <v>0</v>
      </c>
      <c r="J89" s="101" t="s">
        <v>386</v>
      </c>
      <c r="K89" s="643">
        <v>3</v>
      </c>
      <c r="L89" s="683" t="s">
        <v>351</v>
      </c>
      <c r="M89" s="11" t="s">
        <v>308</v>
      </c>
      <c r="N89" s="101" t="s">
        <v>387</v>
      </c>
      <c r="O89" s="643">
        <v>1</v>
      </c>
      <c r="P89" s="632"/>
      <c r="Q89" s="632"/>
      <c r="R89" s="632"/>
      <c r="S89" s="675">
        <f>SUMIF('Территориальный кк'!$A:$A,'2020'!$B89,'Территориальный кк'!D:D)</f>
        <v>3.258</v>
      </c>
      <c r="T89" s="676">
        <f>SUMIF('Территориальный кк'!$A:$A,'2020'!$B89,'Территориальный кк'!E:E)</f>
        <v>2.8919999999999999</v>
      </c>
      <c r="U89" s="618">
        <f>SUMIFS(Нормативы!G:G,Нормативы!$B:$B,$G89,Нормативы!$D:$D,'2020'!$I89,Нормативы!$F:$F,'2020'!$K89)*O89</f>
        <v>78450</v>
      </c>
      <c r="V89" s="618">
        <f t="shared" si="329"/>
        <v>60253.5</v>
      </c>
      <c r="W89" s="618">
        <f t="shared" si="330"/>
        <v>18196.5</v>
      </c>
      <c r="X89" s="618">
        <f>SUMIFS(Нормативы!J:J,Нормативы!$B:$B,$G89,Нормативы!$D:$D,'2020'!$I89,Нормативы!$F:$F,'2020'!$K89)</f>
        <v>6840</v>
      </c>
      <c r="Y89" s="618">
        <f>SUMIFS(Нормативы!K:K,Нормативы!$B:$B,$G89,Нормативы!$D:$D,'2020'!$I89,Нормативы!$F:$F,'2020'!$K89)</f>
        <v>1368</v>
      </c>
      <c r="Z89" s="618">
        <f>SUMIFS(Нормативы!L:L,Нормативы!$B:$B,$G89,Нормативы!$D:$D,'2020'!$I89,Нормативы!$F:$F,'2020'!$K89)</f>
        <v>8110</v>
      </c>
      <c r="AA89" s="618">
        <f t="shared" si="331"/>
        <v>23360</v>
      </c>
      <c r="AB89" s="618">
        <f>SUMIFS(Нормативы!N:N,Нормативы!$B:$B,$G89,Нормативы!$D:$D,'2020'!$I89,Нормативы!$F:$F,'2020'!$K89)*O89</f>
        <v>880</v>
      </c>
      <c r="AC89" s="618">
        <f>SUMIFS(Нормативы!O:O,Нормативы!$B:$B,$G89,Нормативы!$D:$D,'2020'!$I89,Нормативы!$F:$F,'2020'!$K89)</f>
        <v>20960</v>
      </c>
      <c r="AD89" s="618">
        <f>SUMIFS(Нормативы!P:P,Нормативы!$B:$B,$G89,Нормативы!$D:$D,'2020'!$I89,Нормативы!$F:$F,'2020'!$K89)*O89</f>
        <v>440</v>
      </c>
      <c r="AE89" s="618">
        <f>SUMIFS(Нормативы!Q:Q,Нормативы!$B:$B,$G89,Нормативы!$D:$D,'2020'!$I89,Нормативы!$F:$F,'2020'!$K89)</f>
        <v>1080</v>
      </c>
      <c r="AF89" s="618">
        <f>SUMIFS(Нормативы!R:R,Нормативы!$B:$B,$G89,Нормативы!$D:$D,'2020'!$I89,Нормативы!$F:$F,'2020'!$K89)</f>
        <v>2700</v>
      </c>
      <c r="AG89" s="618">
        <f>SUMIFS(Нормативы!S:S,Нормативы!$B:$B,$G89,Нормативы!$D:$D,'2020'!$I89,Нормативы!$F:$F,'2020'!$K89)</f>
        <v>5800</v>
      </c>
      <c r="AH89" s="618">
        <f>SUMIFS(Нормативы!T:T,Нормативы!$B:$B,$G89,Нормативы!$D:$D,'2020'!$I89,Нормативы!$F:$F,'2020'!$K89)</f>
        <v>540</v>
      </c>
      <c r="AI89" s="618">
        <f>SUMIFS(Нормативы!U:U,Нормативы!$B:$B,$G89,Нормативы!$D:$D,'2020'!$I89,Нормативы!$F:$F,'2020'!$K89)</f>
        <v>770</v>
      </c>
      <c r="AJ89" s="618">
        <f>SUMIFS(Нормативы!V:V,Нормативы!$B:$B,$G89,Нормативы!$D:$D,'2020'!$I89,Нормативы!$F:$F,'2020'!$K89)</f>
        <v>170</v>
      </c>
      <c r="AK89" s="618">
        <f>SUMIFS(Нормативы!W:W,Нормативы!$B:$B,$G89,Нормативы!$D:$D,'2020'!$I89,Нормативы!$F:$F,'2020'!$K89)</f>
        <v>200</v>
      </c>
      <c r="AL89" s="618">
        <f>SUMIFS(Нормативы!X:X,Нормативы!$B:$B,$G89,Нормативы!$D:$D,'2020'!$I89,Нормативы!$F:$F,'2020'!$K89)*O89</f>
        <v>13440</v>
      </c>
      <c r="AM89" s="618">
        <f t="shared" si="332"/>
        <v>10322.6</v>
      </c>
      <c r="AN89" s="618">
        <f t="shared" si="333"/>
        <v>3117.4</v>
      </c>
      <c r="AO89" s="618">
        <f>SUMIFS(Нормативы!AA:AA,Нормативы!$B:$B,$G89,Нормативы!$D:$D,'2020'!$I89,Нормативы!$F:$F,'2020'!$K89)</f>
        <v>0</v>
      </c>
      <c r="AP89" s="619">
        <f t="shared" si="334"/>
        <v>140380</v>
      </c>
      <c r="AQ89" s="413">
        <f t="shared" si="272"/>
        <v>0</v>
      </c>
      <c r="AR89" s="618">
        <f t="shared" si="335"/>
        <v>0</v>
      </c>
      <c r="AS89" s="618">
        <f t="shared" si="336"/>
        <v>0</v>
      </c>
      <c r="AT89" s="616">
        <f t="shared" si="273"/>
        <v>0</v>
      </c>
      <c r="AU89" s="616">
        <f t="shared" si="274"/>
        <v>0</v>
      </c>
      <c r="AV89" s="616">
        <f t="shared" si="275"/>
        <v>0</v>
      </c>
      <c r="AW89" s="616">
        <f t="shared" si="276"/>
        <v>0</v>
      </c>
      <c r="AX89" s="616">
        <f t="shared" si="277"/>
        <v>0</v>
      </c>
      <c r="AY89" s="616">
        <f t="shared" si="278"/>
        <v>0</v>
      </c>
      <c r="AZ89" s="616">
        <f t="shared" si="279"/>
        <v>0</v>
      </c>
      <c r="BA89" s="616">
        <f t="shared" si="280"/>
        <v>0</v>
      </c>
      <c r="BB89" s="616">
        <f t="shared" si="281"/>
        <v>0</v>
      </c>
      <c r="BC89" s="616">
        <f t="shared" si="282"/>
        <v>0</v>
      </c>
      <c r="BD89" s="616">
        <f t="shared" si="283"/>
        <v>0</v>
      </c>
      <c r="BE89" s="616">
        <f t="shared" si="284"/>
        <v>0</v>
      </c>
      <c r="BF89" s="616">
        <f t="shared" si="285"/>
        <v>0</v>
      </c>
      <c r="BG89" s="616">
        <f t="shared" si="286"/>
        <v>0</v>
      </c>
      <c r="BH89" s="616">
        <f t="shared" si="287"/>
        <v>0</v>
      </c>
      <c r="BI89" s="618">
        <f t="shared" si="337"/>
        <v>0</v>
      </c>
      <c r="BJ89" s="618">
        <f t="shared" si="338"/>
        <v>0</v>
      </c>
      <c r="BK89" s="616">
        <f t="shared" si="288"/>
        <v>0</v>
      </c>
      <c r="BL89" s="620">
        <f t="shared" si="289"/>
        <v>0</v>
      </c>
      <c r="BM89" s="616">
        <f t="shared" si="290"/>
        <v>0</v>
      </c>
      <c r="BN89" s="618">
        <f t="shared" si="291"/>
        <v>0</v>
      </c>
      <c r="BO89" s="618">
        <f t="shared" si="292"/>
        <v>0</v>
      </c>
      <c r="BP89" s="616">
        <f t="shared" si="339"/>
        <v>0</v>
      </c>
      <c r="BQ89" s="616">
        <f t="shared" si="340"/>
        <v>0</v>
      </c>
      <c r="BR89" s="616">
        <f t="shared" si="341"/>
        <v>0</v>
      </c>
      <c r="BS89" s="616">
        <f t="shared" si="293"/>
        <v>0</v>
      </c>
      <c r="BT89" s="616">
        <f t="shared" si="294"/>
        <v>0</v>
      </c>
      <c r="BU89" s="616">
        <f t="shared" si="295"/>
        <v>0</v>
      </c>
      <c r="BV89" s="616">
        <f t="shared" si="296"/>
        <v>0</v>
      </c>
      <c r="BW89" s="616">
        <f t="shared" si="297"/>
        <v>0</v>
      </c>
      <c r="BX89" s="616">
        <f t="shared" si="298"/>
        <v>0</v>
      </c>
      <c r="BY89" s="616">
        <f t="shared" si="299"/>
        <v>0</v>
      </c>
      <c r="BZ89" s="616">
        <f t="shared" si="300"/>
        <v>0</v>
      </c>
      <c r="CA89" s="616">
        <f t="shared" si="301"/>
        <v>0</v>
      </c>
      <c r="CB89" s="616">
        <f t="shared" si="302"/>
        <v>0</v>
      </c>
      <c r="CC89" s="616">
        <f t="shared" si="303"/>
        <v>0</v>
      </c>
      <c r="CD89" s="616">
        <f t="shared" si="304"/>
        <v>0</v>
      </c>
      <c r="CE89" s="618">
        <f t="shared" si="342"/>
        <v>0</v>
      </c>
      <c r="CF89" s="618">
        <f t="shared" si="343"/>
        <v>0</v>
      </c>
      <c r="CG89" s="616">
        <f t="shared" si="305"/>
        <v>0</v>
      </c>
      <c r="CH89" s="621">
        <f t="shared" si="306"/>
        <v>0</v>
      </c>
      <c r="CI89" s="88" t="e">
        <f t="shared" si="307"/>
        <v>#DIV/0!</v>
      </c>
      <c r="CJ89" s="90" t="e">
        <f t="shared" si="308"/>
        <v>#DIV/0!</v>
      </c>
      <c r="CK89" s="90" t="e">
        <f t="shared" si="309"/>
        <v>#DIV/0!</v>
      </c>
      <c r="CL89" s="88" t="e">
        <f t="shared" si="310"/>
        <v>#DIV/0!</v>
      </c>
      <c r="CM89" s="88" t="e">
        <f t="shared" si="311"/>
        <v>#DIV/0!</v>
      </c>
      <c r="CN89" s="88" t="e">
        <f t="shared" si="312"/>
        <v>#DIV/0!</v>
      </c>
      <c r="CO89" s="88" t="e">
        <f t="shared" si="313"/>
        <v>#DIV/0!</v>
      </c>
      <c r="CP89" s="88" t="e">
        <f t="shared" si="314"/>
        <v>#DIV/0!</v>
      </c>
      <c r="CQ89" s="88" t="e">
        <f t="shared" si="315"/>
        <v>#DIV/0!</v>
      </c>
      <c r="CR89" s="88" t="e">
        <f t="shared" si="316"/>
        <v>#DIV/0!</v>
      </c>
      <c r="CS89" s="88" t="e">
        <f t="shared" si="317"/>
        <v>#DIV/0!</v>
      </c>
      <c r="CT89" s="88" t="e">
        <f t="shared" si="318"/>
        <v>#DIV/0!</v>
      </c>
      <c r="CU89" s="88" t="e">
        <f t="shared" si="319"/>
        <v>#DIV/0!</v>
      </c>
      <c r="CV89" s="88" t="e">
        <f t="shared" si="320"/>
        <v>#DIV/0!</v>
      </c>
      <c r="CW89" s="88" t="e">
        <f t="shared" si="321"/>
        <v>#DIV/0!</v>
      </c>
      <c r="CX89" s="88" t="e">
        <f t="shared" si="322"/>
        <v>#DIV/0!</v>
      </c>
      <c r="CY89" s="88" t="e">
        <f t="shared" si="323"/>
        <v>#DIV/0!</v>
      </c>
      <c r="CZ89" s="88" t="e">
        <f t="shared" si="324"/>
        <v>#DIV/0!</v>
      </c>
      <c r="DA89" s="90" t="e">
        <f t="shared" si="325"/>
        <v>#DIV/0!</v>
      </c>
      <c r="DB89" s="90" t="e">
        <f t="shared" si="326"/>
        <v>#DIV/0!</v>
      </c>
      <c r="DC89" s="88" t="e">
        <f t="shared" si="327"/>
        <v>#DIV/0!</v>
      </c>
      <c r="DD89" s="88" t="e">
        <f t="shared" si="328"/>
        <v>#DIV/0!</v>
      </c>
      <c r="AUV89" s="699">
        <v>0</v>
      </c>
      <c r="AUW89" s="699">
        <f t="shared" si="236"/>
        <v>0</v>
      </c>
      <c r="AUX89" s="699">
        <f t="shared" si="237"/>
        <v>0</v>
      </c>
      <c r="AUY89" s="699">
        <f t="shared" si="344"/>
        <v>0</v>
      </c>
      <c r="AUZ89" s="699">
        <f t="shared" si="344"/>
        <v>0</v>
      </c>
      <c r="AVA89" s="699">
        <f t="shared" si="344"/>
        <v>0</v>
      </c>
      <c r="AVB89" s="699">
        <f t="shared" si="345"/>
        <v>0</v>
      </c>
      <c r="AVC89" s="697"/>
      <c r="AVD89" s="697"/>
      <c r="AVE89" s="697"/>
      <c r="AVF89" s="697"/>
      <c r="AVG89" s="697"/>
      <c r="AVH89" s="697"/>
      <c r="AVI89" s="697"/>
      <c r="AVJ89" s="697"/>
      <c r="AVK89" s="697"/>
      <c r="AVL89" s="697"/>
      <c r="AVM89" s="697"/>
      <c r="AVN89" s="697"/>
      <c r="AVO89" s="697"/>
      <c r="AVP89" s="697"/>
      <c r="AVQ89" s="697"/>
    </row>
    <row r="90" spans="1:1265" ht="30" hidden="1" customHeight="1" x14ac:dyDescent="0.25">
      <c r="A90" s="643">
        <v>1</v>
      </c>
      <c r="B90" s="643">
        <v>9</v>
      </c>
      <c r="C90" s="664" t="s">
        <v>247</v>
      </c>
      <c r="D90" s="2"/>
      <c r="E90" s="101" t="s">
        <v>346</v>
      </c>
      <c r="F90" s="643" t="s">
        <v>39</v>
      </c>
      <c r="G90" s="643">
        <v>3</v>
      </c>
      <c r="H90" s="658" t="s">
        <v>10</v>
      </c>
      <c r="I90" s="643">
        <v>0</v>
      </c>
      <c r="J90" s="101" t="s">
        <v>367</v>
      </c>
      <c r="K90" s="643">
        <v>3</v>
      </c>
      <c r="L90" s="683" t="s">
        <v>351</v>
      </c>
      <c r="M90" s="11" t="s">
        <v>273</v>
      </c>
      <c r="N90" s="101" t="s">
        <v>387</v>
      </c>
      <c r="O90" s="643">
        <v>1</v>
      </c>
      <c r="P90" s="632">
        <v>46</v>
      </c>
      <c r="Q90" s="632">
        <v>46</v>
      </c>
      <c r="R90" s="632">
        <v>46</v>
      </c>
      <c r="S90" s="675">
        <f>SUMIF('Территориальный кк'!$A:$A,'2020'!$B90,'Территориальный кк'!D:D)</f>
        <v>3.258</v>
      </c>
      <c r="T90" s="676">
        <f>SUMIF('Территориальный кк'!$A:$A,'2020'!$B90,'Территориальный кк'!E:E)</f>
        <v>2.8919999999999999</v>
      </c>
      <c r="U90" s="618">
        <f>SUMIFS(Нормативы!G:G,Нормативы!$B:$B,$G90,Нормативы!$D:$D,'2020'!$I90,Нормативы!$F:$F,'2020'!$K90)*O90</f>
        <v>78450</v>
      </c>
      <c r="V90" s="618">
        <f t="shared" si="329"/>
        <v>60253.5</v>
      </c>
      <c r="W90" s="618">
        <f t="shared" si="330"/>
        <v>18196.5</v>
      </c>
      <c r="X90" s="618">
        <f>SUMIFS(Нормативы!J:J,Нормативы!$B:$B,$G90,Нормативы!$D:$D,'2020'!$I90,Нормативы!$F:$F,'2020'!$K90)</f>
        <v>6840</v>
      </c>
      <c r="Y90" s="618">
        <f>SUMIFS(Нормативы!K:K,Нормативы!$B:$B,$G90,Нормативы!$D:$D,'2020'!$I90,Нормативы!$F:$F,'2020'!$K90)</f>
        <v>1368</v>
      </c>
      <c r="Z90" s="618">
        <f>SUMIFS(Нормативы!L:L,Нормативы!$B:$B,$G90,Нормативы!$D:$D,'2020'!$I90,Нормативы!$F:$F,'2020'!$K90)</f>
        <v>8110</v>
      </c>
      <c r="AA90" s="618">
        <f t="shared" si="331"/>
        <v>23360</v>
      </c>
      <c r="AB90" s="618">
        <f>SUMIFS(Нормативы!N:N,Нормативы!$B:$B,$G90,Нормативы!$D:$D,'2020'!$I90,Нормативы!$F:$F,'2020'!$K90)*O90</f>
        <v>880</v>
      </c>
      <c r="AC90" s="618">
        <f>SUMIFS(Нормативы!O:O,Нормативы!$B:$B,$G90,Нормативы!$D:$D,'2020'!$I90,Нормативы!$F:$F,'2020'!$K90)</f>
        <v>20960</v>
      </c>
      <c r="AD90" s="618">
        <f>SUMIFS(Нормативы!P:P,Нормативы!$B:$B,$G90,Нормативы!$D:$D,'2020'!$I90,Нормативы!$F:$F,'2020'!$K90)*O90</f>
        <v>440</v>
      </c>
      <c r="AE90" s="618">
        <f>SUMIFS(Нормативы!Q:Q,Нормативы!$B:$B,$G90,Нормативы!$D:$D,'2020'!$I90,Нормативы!$F:$F,'2020'!$K90)</f>
        <v>1080</v>
      </c>
      <c r="AF90" s="618">
        <f>SUMIFS(Нормативы!R:R,Нормативы!$B:$B,$G90,Нормативы!$D:$D,'2020'!$I90,Нормативы!$F:$F,'2020'!$K90)</f>
        <v>2700</v>
      </c>
      <c r="AG90" s="618">
        <f>SUMIFS(Нормативы!S:S,Нормативы!$B:$B,$G90,Нормативы!$D:$D,'2020'!$I90,Нормативы!$F:$F,'2020'!$K90)</f>
        <v>5800</v>
      </c>
      <c r="AH90" s="618">
        <f>SUMIFS(Нормативы!T:T,Нормативы!$B:$B,$G90,Нормативы!$D:$D,'2020'!$I90,Нормативы!$F:$F,'2020'!$K90)</f>
        <v>540</v>
      </c>
      <c r="AI90" s="618">
        <f>SUMIFS(Нормативы!U:U,Нормативы!$B:$B,$G90,Нормативы!$D:$D,'2020'!$I90,Нормативы!$F:$F,'2020'!$K90)</f>
        <v>770</v>
      </c>
      <c r="AJ90" s="618">
        <f>SUMIFS(Нормативы!V:V,Нормативы!$B:$B,$G90,Нормативы!$D:$D,'2020'!$I90,Нормативы!$F:$F,'2020'!$K90)</f>
        <v>170</v>
      </c>
      <c r="AK90" s="618">
        <f>SUMIFS(Нормативы!W:W,Нормативы!$B:$B,$G90,Нормативы!$D:$D,'2020'!$I90,Нормативы!$F:$F,'2020'!$K90)</f>
        <v>200</v>
      </c>
      <c r="AL90" s="618">
        <f>SUMIFS(Нормативы!X:X,Нормативы!$B:$B,$G90,Нормативы!$D:$D,'2020'!$I90,Нормативы!$F:$F,'2020'!$K90)*O90</f>
        <v>13440</v>
      </c>
      <c r="AM90" s="618">
        <f t="shared" si="332"/>
        <v>10322.6</v>
      </c>
      <c r="AN90" s="618">
        <f t="shared" si="333"/>
        <v>3117.4</v>
      </c>
      <c r="AO90" s="618">
        <f>SUMIFS(Нормативы!AA:AA,Нормативы!$B:$B,$G90,Нормативы!$D:$D,'2020'!$I90,Нормативы!$F:$F,'2020'!$K90)</f>
        <v>0</v>
      </c>
      <c r="AP90" s="619">
        <f t="shared" si="334"/>
        <v>140380</v>
      </c>
      <c r="AQ90" s="413">
        <f t="shared" si="272"/>
        <v>3608700</v>
      </c>
      <c r="AR90" s="618">
        <f t="shared" si="335"/>
        <v>2771659</v>
      </c>
      <c r="AS90" s="618">
        <f t="shared" si="336"/>
        <v>837041</v>
      </c>
      <c r="AT90" s="616">
        <f t="shared" si="273"/>
        <v>314640</v>
      </c>
      <c r="AU90" s="616">
        <f t="shared" si="274"/>
        <v>62928</v>
      </c>
      <c r="AV90" s="616">
        <f t="shared" si="275"/>
        <v>373060</v>
      </c>
      <c r="AW90" s="616">
        <f t="shared" si="276"/>
        <v>1074560</v>
      </c>
      <c r="AX90" s="616">
        <f t="shared" si="277"/>
        <v>40480</v>
      </c>
      <c r="AY90" s="616">
        <f t="shared" si="278"/>
        <v>964160</v>
      </c>
      <c r="AZ90" s="616">
        <f t="shared" si="279"/>
        <v>20240</v>
      </c>
      <c r="BA90" s="616">
        <f t="shared" si="280"/>
        <v>49680</v>
      </c>
      <c r="BB90" s="616">
        <f t="shared" si="281"/>
        <v>124200</v>
      </c>
      <c r="BC90" s="616">
        <f t="shared" si="282"/>
        <v>266800</v>
      </c>
      <c r="BD90" s="616">
        <f t="shared" si="283"/>
        <v>24840</v>
      </c>
      <c r="BE90" s="616">
        <f t="shared" si="284"/>
        <v>35420</v>
      </c>
      <c r="BF90" s="616">
        <f t="shared" si="285"/>
        <v>7820</v>
      </c>
      <c r="BG90" s="616">
        <f t="shared" si="286"/>
        <v>9200</v>
      </c>
      <c r="BH90" s="616">
        <f t="shared" si="287"/>
        <v>618240</v>
      </c>
      <c r="BI90" s="618">
        <f t="shared" si="337"/>
        <v>474838.7</v>
      </c>
      <c r="BJ90" s="618">
        <f t="shared" si="338"/>
        <v>143401.29999999999</v>
      </c>
      <c r="BK90" s="616">
        <f t="shared" si="288"/>
        <v>0</v>
      </c>
      <c r="BL90" s="620">
        <f t="shared" si="289"/>
        <v>6457480</v>
      </c>
      <c r="BM90" s="616">
        <f t="shared" si="290"/>
        <v>11757145</v>
      </c>
      <c r="BN90" s="618">
        <f t="shared" si="291"/>
        <v>9030065.3000000007</v>
      </c>
      <c r="BO90" s="618">
        <f t="shared" si="292"/>
        <v>2727079.7</v>
      </c>
      <c r="BP90" s="616">
        <f t="shared" si="339"/>
        <v>314640</v>
      </c>
      <c r="BQ90" s="616">
        <f t="shared" si="340"/>
        <v>62928</v>
      </c>
      <c r="BR90" s="616">
        <f t="shared" si="341"/>
        <v>373060</v>
      </c>
      <c r="BS90" s="616">
        <f t="shared" si="293"/>
        <v>1074560</v>
      </c>
      <c r="BT90" s="616">
        <f t="shared" si="294"/>
        <v>40480</v>
      </c>
      <c r="BU90" s="616">
        <f t="shared" si="295"/>
        <v>964160</v>
      </c>
      <c r="BV90" s="616">
        <f t="shared" si="296"/>
        <v>20240</v>
      </c>
      <c r="BW90" s="616">
        <f t="shared" si="297"/>
        <v>49680</v>
      </c>
      <c r="BX90" s="616">
        <f t="shared" si="298"/>
        <v>359186</v>
      </c>
      <c r="BY90" s="616">
        <f t="shared" si="299"/>
        <v>266800</v>
      </c>
      <c r="BZ90" s="616">
        <f t="shared" si="300"/>
        <v>24840</v>
      </c>
      <c r="CA90" s="616">
        <f t="shared" si="301"/>
        <v>35420</v>
      </c>
      <c r="CB90" s="616">
        <f t="shared" si="302"/>
        <v>7820</v>
      </c>
      <c r="CC90" s="616">
        <f t="shared" si="303"/>
        <v>9200</v>
      </c>
      <c r="CD90" s="616">
        <f t="shared" si="304"/>
        <v>2014226</v>
      </c>
      <c r="CE90" s="618">
        <f t="shared" si="342"/>
        <v>1547024.6</v>
      </c>
      <c r="CF90" s="618">
        <f t="shared" si="343"/>
        <v>467201.4</v>
      </c>
      <c r="CG90" s="616">
        <f t="shared" si="305"/>
        <v>0</v>
      </c>
      <c r="CH90" s="621">
        <f t="shared" si="306"/>
        <v>16236897</v>
      </c>
      <c r="CI90" s="88">
        <f t="shared" si="307"/>
        <v>255590.10870000001</v>
      </c>
      <c r="CJ90" s="90">
        <f t="shared" si="308"/>
        <v>196305.76740000001</v>
      </c>
      <c r="CK90" s="90">
        <f t="shared" si="309"/>
        <v>59284.3413</v>
      </c>
      <c r="CL90" s="88">
        <f t="shared" si="310"/>
        <v>6840</v>
      </c>
      <c r="CM90" s="88">
        <f t="shared" si="311"/>
        <v>1368</v>
      </c>
      <c r="CN90" s="88">
        <f t="shared" si="312"/>
        <v>8110</v>
      </c>
      <c r="CO90" s="88">
        <f t="shared" si="313"/>
        <v>23360</v>
      </c>
      <c r="CP90" s="88">
        <f t="shared" si="314"/>
        <v>880</v>
      </c>
      <c r="CQ90" s="88">
        <f t="shared" si="315"/>
        <v>20960</v>
      </c>
      <c r="CR90" s="88">
        <f t="shared" si="316"/>
        <v>440</v>
      </c>
      <c r="CS90" s="88">
        <f t="shared" si="317"/>
        <v>1080</v>
      </c>
      <c r="CT90" s="88">
        <f t="shared" si="318"/>
        <v>7808.3913000000002</v>
      </c>
      <c r="CU90" s="88">
        <f t="shared" si="319"/>
        <v>5800</v>
      </c>
      <c r="CV90" s="88">
        <f t="shared" si="320"/>
        <v>540</v>
      </c>
      <c r="CW90" s="88">
        <f t="shared" si="321"/>
        <v>770</v>
      </c>
      <c r="CX90" s="88">
        <f t="shared" si="322"/>
        <v>170</v>
      </c>
      <c r="CY90" s="88">
        <f t="shared" si="323"/>
        <v>200</v>
      </c>
      <c r="CZ90" s="88">
        <f t="shared" si="324"/>
        <v>43787.521699999998</v>
      </c>
      <c r="DA90" s="90">
        <f t="shared" si="325"/>
        <v>33630.969599999997</v>
      </c>
      <c r="DB90" s="90">
        <f t="shared" si="326"/>
        <v>10156.5522</v>
      </c>
      <c r="DC90" s="88">
        <f t="shared" si="327"/>
        <v>0</v>
      </c>
      <c r="DD90" s="88">
        <f t="shared" si="328"/>
        <v>352976.02169999998</v>
      </c>
      <c r="AUV90" s="699">
        <f t="shared" si="235"/>
        <v>255590.11</v>
      </c>
      <c r="AUW90" s="699">
        <f t="shared" si="236"/>
        <v>196305.77</v>
      </c>
      <c r="AUX90" s="699">
        <f t="shared" si="237"/>
        <v>59284.34</v>
      </c>
      <c r="AUY90" s="699">
        <f>BP90/P90</f>
        <v>6840</v>
      </c>
      <c r="AUZ90" s="699">
        <f t="shared" si="344"/>
        <v>21759.34</v>
      </c>
      <c r="AVA90" s="699">
        <f t="shared" si="344"/>
        <v>4.76</v>
      </c>
      <c r="AVB90" s="699">
        <f>AVC90+AVD90+AVE90+AVF90</f>
        <v>23360</v>
      </c>
      <c r="AVC90" s="699">
        <f>BT90/P90</f>
        <v>880</v>
      </c>
      <c r="AVD90" s="699">
        <f>BU90/P90</f>
        <v>20960</v>
      </c>
      <c r="AVE90" s="699">
        <f>BV90/P90</f>
        <v>440</v>
      </c>
      <c r="AVF90" s="699">
        <f>BW90/P90</f>
        <v>1080</v>
      </c>
      <c r="AVG90" s="699">
        <f>BX90/P90</f>
        <v>7808.39</v>
      </c>
      <c r="AVH90" s="699">
        <f>BY90/P90</f>
        <v>5800</v>
      </c>
      <c r="AVI90" s="699">
        <f>BZ90/P90</f>
        <v>540</v>
      </c>
      <c r="AVJ90" s="699">
        <f>CA90/P90</f>
        <v>770</v>
      </c>
      <c r="AVK90" s="699">
        <f>CB90/P90</f>
        <v>170</v>
      </c>
      <c r="AVL90" s="699">
        <f>CC90/P90</f>
        <v>200</v>
      </c>
      <c r="AVM90" s="699">
        <f>CD90/P90</f>
        <v>43787.519999999997</v>
      </c>
      <c r="AVN90" s="699">
        <f>AVM90/1.302</f>
        <v>33630.97</v>
      </c>
      <c r="AVO90" s="699">
        <f>AVM90-AVN90</f>
        <v>10156.549999999999</v>
      </c>
      <c r="AVP90" s="699">
        <f>CG90/P90</f>
        <v>0</v>
      </c>
      <c r="AVQ90" s="699">
        <f>CH90/P90</f>
        <v>352976.02</v>
      </c>
    </row>
    <row r="91" spans="1:1265" ht="30" hidden="1" customHeight="1" x14ac:dyDescent="0.25">
      <c r="A91" s="643">
        <v>1</v>
      </c>
      <c r="B91" s="643">
        <v>9</v>
      </c>
      <c r="C91" s="664" t="s">
        <v>247</v>
      </c>
      <c r="D91" s="2"/>
      <c r="E91" s="101" t="s">
        <v>346</v>
      </c>
      <c r="F91" s="643" t="s">
        <v>39</v>
      </c>
      <c r="G91" s="643">
        <v>3</v>
      </c>
      <c r="H91" s="658" t="s">
        <v>10</v>
      </c>
      <c r="I91" s="643">
        <v>0</v>
      </c>
      <c r="J91" s="101" t="s">
        <v>367</v>
      </c>
      <c r="K91" s="643">
        <v>3</v>
      </c>
      <c r="L91" s="683" t="s">
        <v>351</v>
      </c>
      <c r="M91" s="11" t="s">
        <v>309</v>
      </c>
      <c r="N91" s="101" t="s">
        <v>401</v>
      </c>
      <c r="O91" s="643">
        <v>2</v>
      </c>
      <c r="P91" s="632"/>
      <c r="Q91" s="632"/>
      <c r="R91" s="632"/>
      <c r="S91" s="675">
        <f>SUMIF('Территориальный кк'!$A:$A,'2020'!$B91,'Территориальный кк'!D:D)</f>
        <v>3.258</v>
      </c>
      <c r="T91" s="676">
        <f>SUMIF('Территориальный кк'!$A:$A,'2020'!$B91,'Территориальный кк'!E:E)</f>
        <v>2.8919999999999999</v>
      </c>
      <c r="U91" s="618">
        <f>SUMIFS(Нормативы!G:G,Нормативы!$B:$B,$G91,Нормативы!$D:$D,'2020'!$I91,Нормативы!$F:$F,'2020'!$K91)*O91</f>
        <v>156900</v>
      </c>
      <c r="V91" s="618">
        <f t="shared" si="329"/>
        <v>120506.9</v>
      </c>
      <c r="W91" s="618">
        <f t="shared" si="330"/>
        <v>36393.1</v>
      </c>
      <c r="X91" s="618">
        <f>SUMIFS(Нормативы!J:J,Нормативы!$B:$B,$G91,Нормативы!$D:$D,'2020'!$I91,Нормативы!$F:$F,'2020'!$K91)</f>
        <v>6840</v>
      </c>
      <c r="Y91" s="618">
        <f>SUMIFS(Нормативы!K:K,Нормативы!$B:$B,$G91,Нормативы!$D:$D,'2020'!$I91,Нормативы!$F:$F,'2020'!$K91)</f>
        <v>1368</v>
      </c>
      <c r="Z91" s="618">
        <f>SUMIFS(Нормативы!L:L,Нормативы!$B:$B,$G91,Нормативы!$D:$D,'2020'!$I91,Нормативы!$F:$F,'2020'!$K91)</f>
        <v>8110</v>
      </c>
      <c r="AA91" s="618">
        <f t="shared" si="331"/>
        <v>24680</v>
      </c>
      <c r="AB91" s="618">
        <f>SUMIFS(Нормативы!N:N,Нормативы!$B:$B,$G91,Нормативы!$D:$D,'2020'!$I91,Нормативы!$F:$F,'2020'!$K91)*O91</f>
        <v>1760</v>
      </c>
      <c r="AC91" s="618">
        <f>SUMIFS(Нормативы!O:O,Нормативы!$B:$B,$G91,Нормативы!$D:$D,'2020'!$I91,Нормативы!$F:$F,'2020'!$K91)</f>
        <v>20960</v>
      </c>
      <c r="AD91" s="618">
        <f>SUMIFS(Нормативы!P:P,Нормативы!$B:$B,$G91,Нормативы!$D:$D,'2020'!$I91,Нормативы!$F:$F,'2020'!$K91)*O91</f>
        <v>880</v>
      </c>
      <c r="AE91" s="618">
        <f>SUMIFS(Нормативы!Q:Q,Нормативы!$B:$B,$G91,Нормативы!$D:$D,'2020'!$I91,Нормативы!$F:$F,'2020'!$K91)</f>
        <v>1080</v>
      </c>
      <c r="AF91" s="618">
        <f>SUMIFS(Нормативы!R:R,Нормативы!$B:$B,$G91,Нормативы!$D:$D,'2020'!$I91,Нормативы!$F:$F,'2020'!$K91)</f>
        <v>2700</v>
      </c>
      <c r="AG91" s="618">
        <f>SUMIFS(Нормативы!S:S,Нормативы!$B:$B,$G91,Нормативы!$D:$D,'2020'!$I91,Нормативы!$F:$F,'2020'!$K91)</f>
        <v>5800</v>
      </c>
      <c r="AH91" s="618">
        <f>SUMIFS(Нормативы!T:T,Нормативы!$B:$B,$G91,Нормативы!$D:$D,'2020'!$I91,Нормативы!$F:$F,'2020'!$K91)</f>
        <v>540</v>
      </c>
      <c r="AI91" s="618">
        <f>SUMIFS(Нормативы!U:U,Нормативы!$B:$B,$G91,Нормативы!$D:$D,'2020'!$I91,Нормативы!$F:$F,'2020'!$K91)</f>
        <v>770</v>
      </c>
      <c r="AJ91" s="618">
        <f>SUMIFS(Нормативы!V:V,Нормативы!$B:$B,$G91,Нормативы!$D:$D,'2020'!$I91,Нормативы!$F:$F,'2020'!$K91)</f>
        <v>170</v>
      </c>
      <c r="AK91" s="618">
        <f>SUMIFS(Нормативы!W:W,Нормативы!$B:$B,$G91,Нормативы!$D:$D,'2020'!$I91,Нормативы!$F:$F,'2020'!$K91)</f>
        <v>200</v>
      </c>
      <c r="AL91" s="618">
        <f>SUMIFS(Нормативы!X:X,Нормативы!$B:$B,$G91,Нормативы!$D:$D,'2020'!$I91,Нормативы!$F:$F,'2020'!$K91)*O91</f>
        <v>26880</v>
      </c>
      <c r="AM91" s="618">
        <f t="shared" si="332"/>
        <v>20645.2</v>
      </c>
      <c r="AN91" s="618">
        <f t="shared" si="333"/>
        <v>6234.8</v>
      </c>
      <c r="AO91" s="618">
        <f>SUMIFS(Нормативы!AA:AA,Нормативы!$B:$B,$G91,Нормативы!$D:$D,'2020'!$I91,Нормативы!$F:$F,'2020'!$K91)</f>
        <v>0</v>
      </c>
      <c r="AP91" s="619">
        <f t="shared" si="334"/>
        <v>233590</v>
      </c>
      <c r="AQ91" s="413">
        <f t="shared" si="272"/>
        <v>0</v>
      </c>
      <c r="AR91" s="618">
        <f t="shared" si="335"/>
        <v>0</v>
      </c>
      <c r="AS91" s="618">
        <f t="shared" si="336"/>
        <v>0</v>
      </c>
      <c r="AT91" s="616">
        <f t="shared" si="273"/>
        <v>0</v>
      </c>
      <c r="AU91" s="616">
        <f t="shared" si="274"/>
        <v>0</v>
      </c>
      <c r="AV91" s="616">
        <f t="shared" si="275"/>
        <v>0</v>
      </c>
      <c r="AW91" s="616">
        <f t="shared" si="276"/>
        <v>0</v>
      </c>
      <c r="AX91" s="616">
        <f t="shared" si="277"/>
        <v>0</v>
      </c>
      <c r="AY91" s="616">
        <f t="shared" si="278"/>
        <v>0</v>
      </c>
      <c r="AZ91" s="616">
        <f t="shared" si="279"/>
        <v>0</v>
      </c>
      <c r="BA91" s="616">
        <f t="shared" si="280"/>
        <v>0</v>
      </c>
      <c r="BB91" s="616">
        <f t="shared" si="281"/>
        <v>0</v>
      </c>
      <c r="BC91" s="616">
        <f t="shared" si="282"/>
        <v>0</v>
      </c>
      <c r="BD91" s="616">
        <f t="shared" si="283"/>
        <v>0</v>
      </c>
      <c r="BE91" s="616">
        <f t="shared" si="284"/>
        <v>0</v>
      </c>
      <c r="BF91" s="616">
        <f t="shared" si="285"/>
        <v>0</v>
      </c>
      <c r="BG91" s="616">
        <f t="shared" si="286"/>
        <v>0</v>
      </c>
      <c r="BH91" s="616">
        <f t="shared" si="287"/>
        <v>0</v>
      </c>
      <c r="BI91" s="618">
        <f t="shared" si="337"/>
        <v>0</v>
      </c>
      <c r="BJ91" s="618">
        <f t="shared" si="338"/>
        <v>0</v>
      </c>
      <c r="BK91" s="616">
        <f t="shared" si="288"/>
        <v>0</v>
      </c>
      <c r="BL91" s="620">
        <f t="shared" si="289"/>
        <v>0</v>
      </c>
      <c r="BM91" s="616">
        <f t="shared" si="290"/>
        <v>0</v>
      </c>
      <c r="BN91" s="618">
        <f t="shared" si="291"/>
        <v>0</v>
      </c>
      <c r="BO91" s="618">
        <f t="shared" si="292"/>
        <v>0</v>
      </c>
      <c r="BP91" s="616">
        <f t="shared" si="339"/>
        <v>0</v>
      </c>
      <c r="BQ91" s="616">
        <f t="shared" si="340"/>
        <v>0</v>
      </c>
      <c r="BR91" s="616">
        <f t="shared" si="341"/>
        <v>0</v>
      </c>
      <c r="BS91" s="616">
        <f t="shared" si="293"/>
        <v>0</v>
      </c>
      <c r="BT91" s="616">
        <f t="shared" si="294"/>
        <v>0</v>
      </c>
      <c r="BU91" s="616">
        <f t="shared" si="295"/>
        <v>0</v>
      </c>
      <c r="BV91" s="616">
        <f t="shared" si="296"/>
        <v>0</v>
      </c>
      <c r="BW91" s="616">
        <f t="shared" si="297"/>
        <v>0</v>
      </c>
      <c r="BX91" s="616">
        <f t="shared" si="298"/>
        <v>0</v>
      </c>
      <c r="BY91" s="616">
        <f t="shared" si="299"/>
        <v>0</v>
      </c>
      <c r="BZ91" s="616">
        <f t="shared" si="300"/>
        <v>0</v>
      </c>
      <c r="CA91" s="616">
        <f t="shared" si="301"/>
        <v>0</v>
      </c>
      <c r="CB91" s="616">
        <f t="shared" si="302"/>
        <v>0</v>
      </c>
      <c r="CC91" s="616">
        <f t="shared" si="303"/>
        <v>0</v>
      </c>
      <c r="CD91" s="616">
        <f t="shared" si="304"/>
        <v>0</v>
      </c>
      <c r="CE91" s="618">
        <f t="shared" si="342"/>
        <v>0</v>
      </c>
      <c r="CF91" s="618">
        <f t="shared" si="343"/>
        <v>0</v>
      </c>
      <c r="CG91" s="616">
        <f t="shared" si="305"/>
        <v>0</v>
      </c>
      <c r="CH91" s="621">
        <f t="shared" si="306"/>
        <v>0</v>
      </c>
      <c r="CI91" s="88" t="e">
        <f t="shared" si="307"/>
        <v>#DIV/0!</v>
      </c>
      <c r="CJ91" s="90" t="e">
        <f t="shared" si="308"/>
        <v>#DIV/0!</v>
      </c>
      <c r="CK91" s="90" t="e">
        <f t="shared" si="309"/>
        <v>#DIV/0!</v>
      </c>
      <c r="CL91" s="88" t="e">
        <f t="shared" si="310"/>
        <v>#DIV/0!</v>
      </c>
      <c r="CM91" s="88" t="e">
        <f t="shared" si="311"/>
        <v>#DIV/0!</v>
      </c>
      <c r="CN91" s="88" t="e">
        <f t="shared" si="312"/>
        <v>#DIV/0!</v>
      </c>
      <c r="CO91" s="88" t="e">
        <f t="shared" si="313"/>
        <v>#DIV/0!</v>
      </c>
      <c r="CP91" s="88" t="e">
        <f t="shared" si="314"/>
        <v>#DIV/0!</v>
      </c>
      <c r="CQ91" s="88" t="e">
        <f t="shared" si="315"/>
        <v>#DIV/0!</v>
      </c>
      <c r="CR91" s="88" t="e">
        <f t="shared" si="316"/>
        <v>#DIV/0!</v>
      </c>
      <c r="CS91" s="88" t="e">
        <f t="shared" si="317"/>
        <v>#DIV/0!</v>
      </c>
      <c r="CT91" s="88" t="e">
        <f t="shared" si="318"/>
        <v>#DIV/0!</v>
      </c>
      <c r="CU91" s="88" t="e">
        <f t="shared" si="319"/>
        <v>#DIV/0!</v>
      </c>
      <c r="CV91" s="88" t="e">
        <f t="shared" si="320"/>
        <v>#DIV/0!</v>
      </c>
      <c r="CW91" s="88" t="e">
        <f t="shared" si="321"/>
        <v>#DIV/0!</v>
      </c>
      <c r="CX91" s="88" t="e">
        <f t="shared" si="322"/>
        <v>#DIV/0!</v>
      </c>
      <c r="CY91" s="88" t="e">
        <f t="shared" si="323"/>
        <v>#DIV/0!</v>
      </c>
      <c r="CZ91" s="88" t="e">
        <f t="shared" si="324"/>
        <v>#DIV/0!</v>
      </c>
      <c r="DA91" s="90" t="e">
        <f t="shared" si="325"/>
        <v>#DIV/0!</v>
      </c>
      <c r="DB91" s="90" t="e">
        <f t="shared" si="326"/>
        <v>#DIV/0!</v>
      </c>
      <c r="DC91" s="88" t="e">
        <f t="shared" si="327"/>
        <v>#DIV/0!</v>
      </c>
      <c r="DD91" s="88" t="e">
        <f t="shared" si="328"/>
        <v>#DIV/0!</v>
      </c>
      <c r="AUV91" s="699">
        <v>0</v>
      </c>
      <c r="AUW91" s="699">
        <f t="shared" si="236"/>
        <v>0</v>
      </c>
      <c r="AUX91" s="699">
        <f t="shared" si="237"/>
        <v>0</v>
      </c>
      <c r="AUY91" s="699">
        <f t="shared" si="344"/>
        <v>0</v>
      </c>
      <c r="AUZ91" s="699">
        <f t="shared" si="344"/>
        <v>0</v>
      </c>
      <c r="AVA91" s="699">
        <f t="shared" si="344"/>
        <v>0</v>
      </c>
      <c r="AVB91" s="699">
        <f t="shared" si="345"/>
        <v>0</v>
      </c>
      <c r="AVC91" s="697"/>
      <c r="AVD91" s="697"/>
      <c r="AVE91" s="697"/>
      <c r="AVF91" s="697"/>
      <c r="AVG91" s="697"/>
      <c r="AVH91" s="697"/>
      <c r="AVI91" s="697"/>
      <c r="AVJ91" s="697"/>
      <c r="AVK91" s="697"/>
      <c r="AVL91" s="697"/>
      <c r="AVM91" s="697"/>
      <c r="AVN91" s="697"/>
      <c r="AVO91" s="697"/>
      <c r="AVP91" s="697"/>
      <c r="AVQ91" s="697"/>
    </row>
    <row r="92" spans="1:1265" ht="30" hidden="1" customHeight="1" x14ac:dyDescent="0.25">
      <c r="A92" s="643">
        <v>1</v>
      </c>
      <c r="B92" s="643">
        <v>9</v>
      </c>
      <c r="C92" s="664" t="s">
        <v>247</v>
      </c>
      <c r="D92" s="2"/>
      <c r="E92" s="101" t="s">
        <v>346</v>
      </c>
      <c r="F92" s="643" t="s">
        <v>39</v>
      </c>
      <c r="G92" s="643">
        <v>3</v>
      </c>
      <c r="H92" s="658" t="s">
        <v>10</v>
      </c>
      <c r="I92" s="643">
        <v>0</v>
      </c>
      <c r="J92" s="101" t="s">
        <v>368</v>
      </c>
      <c r="K92" s="643">
        <v>2</v>
      </c>
      <c r="L92" s="683" t="s">
        <v>351</v>
      </c>
      <c r="M92" s="11" t="s">
        <v>274</v>
      </c>
      <c r="N92" s="101" t="s">
        <v>387</v>
      </c>
      <c r="O92" s="643">
        <v>1</v>
      </c>
      <c r="P92" s="632">
        <v>4</v>
      </c>
      <c r="Q92" s="632">
        <v>4</v>
      </c>
      <c r="R92" s="632">
        <v>4</v>
      </c>
      <c r="S92" s="675">
        <f>SUMIF('Территориальный кк'!$A:$A,'2020'!$B92,'Территориальный кк'!D:D)</f>
        <v>3.258</v>
      </c>
      <c r="T92" s="676">
        <f>SUMIF('Территориальный кк'!$A:$A,'2020'!$B92,'Территориальный кк'!E:E)</f>
        <v>2.8919999999999999</v>
      </c>
      <c r="U92" s="618">
        <f>SUMIFS(Нормативы!G:G,Нормативы!$B:$B,$G92,Нормативы!$D:$D,'2020'!$I92,Нормативы!$F:$F,'2020'!$K92)*O92</f>
        <v>78450</v>
      </c>
      <c r="V92" s="618">
        <f t="shared" si="329"/>
        <v>60253.5</v>
      </c>
      <c r="W92" s="618">
        <f t="shared" si="330"/>
        <v>18196.5</v>
      </c>
      <c r="X92" s="618">
        <f>SUMIFS(Нормативы!J:J,Нормативы!$B:$B,$G92,Нормативы!$D:$D,'2020'!$I92,Нормативы!$F:$F,'2020'!$K92)</f>
        <v>1610</v>
      </c>
      <c r="Y92" s="618">
        <f>SUMIFS(Нормативы!K:K,Нормативы!$B:$B,$G92,Нормативы!$D:$D,'2020'!$I92,Нормативы!$F:$F,'2020'!$K92)</f>
        <v>322</v>
      </c>
      <c r="Z92" s="618">
        <f>SUMIFS(Нормативы!L:L,Нормативы!$B:$B,$G92,Нормативы!$D:$D,'2020'!$I92,Нормативы!$F:$F,'2020'!$K92)</f>
        <v>3480</v>
      </c>
      <c r="AA92" s="618">
        <f t="shared" si="331"/>
        <v>8580</v>
      </c>
      <c r="AB92" s="618">
        <f>SUMIFS(Нормативы!N:N,Нормативы!$B:$B,$G92,Нормативы!$D:$D,'2020'!$I92,Нормативы!$F:$F,'2020'!$K92)*O92</f>
        <v>880</v>
      </c>
      <c r="AC92" s="618">
        <f>SUMIFS(Нормативы!O:O,Нормативы!$B:$B,$G92,Нормативы!$D:$D,'2020'!$I92,Нормативы!$F:$F,'2020'!$K92)</f>
        <v>6180</v>
      </c>
      <c r="AD92" s="618">
        <f>SUMIFS(Нормативы!P:P,Нормативы!$B:$B,$G92,Нормативы!$D:$D,'2020'!$I92,Нормативы!$F:$F,'2020'!$K92)*O92</f>
        <v>440</v>
      </c>
      <c r="AE92" s="618">
        <f>SUMIFS(Нормативы!Q:Q,Нормативы!$B:$B,$G92,Нормативы!$D:$D,'2020'!$I92,Нормативы!$F:$F,'2020'!$K92)</f>
        <v>1080</v>
      </c>
      <c r="AF92" s="618">
        <f>SUMIFS(Нормативы!R:R,Нормативы!$B:$B,$G92,Нормативы!$D:$D,'2020'!$I92,Нормативы!$F:$F,'2020'!$K92)</f>
        <v>2490</v>
      </c>
      <c r="AG92" s="618">
        <f>SUMIFS(Нормативы!S:S,Нормативы!$B:$B,$G92,Нормативы!$D:$D,'2020'!$I92,Нормативы!$F:$F,'2020'!$K92)</f>
        <v>5800</v>
      </c>
      <c r="AH92" s="618">
        <f>SUMIFS(Нормативы!T:T,Нормативы!$B:$B,$G92,Нормативы!$D:$D,'2020'!$I92,Нормативы!$F:$F,'2020'!$K92)</f>
        <v>540</v>
      </c>
      <c r="AI92" s="618">
        <f>SUMIFS(Нормативы!U:U,Нормативы!$B:$B,$G92,Нормативы!$D:$D,'2020'!$I92,Нормативы!$F:$F,'2020'!$K92)</f>
        <v>770</v>
      </c>
      <c r="AJ92" s="618">
        <f>SUMIFS(Нормативы!V:V,Нормативы!$B:$B,$G92,Нормативы!$D:$D,'2020'!$I92,Нормативы!$F:$F,'2020'!$K92)</f>
        <v>170</v>
      </c>
      <c r="AK92" s="618">
        <f>SUMIFS(Нормативы!W:W,Нормативы!$B:$B,$G92,Нормативы!$D:$D,'2020'!$I92,Нормативы!$F:$F,'2020'!$K92)</f>
        <v>200</v>
      </c>
      <c r="AL92" s="618">
        <f>SUMIFS(Нормативы!X:X,Нормативы!$B:$B,$G92,Нормативы!$D:$D,'2020'!$I92,Нормативы!$F:$F,'2020'!$K92)*O92</f>
        <v>13440</v>
      </c>
      <c r="AM92" s="618">
        <f t="shared" si="332"/>
        <v>10322.6</v>
      </c>
      <c r="AN92" s="618">
        <f t="shared" si="333"/>
        <v>3117.4</v>
      </c>
      <c r="AO92" s="618">
        <f>SUMIFS(Нормативы!AA:AA,Нормативы!$B:$B,$G92,Нормативы!$D:$D,'2020'!$I92,Нормативы!$F:$F,'2020'!$K92)</f>
        <v>0</v>
      </c>
      <c r="AP92" s="619">
        <f t="shared" si="334"/>
        <v>115530</v>
      </c>
      <c r="AQ92" s="413">
        <f t="shared" si="272"/>
        <v>313800</v>
      </c>
      <c r="AR92" s="618">
        <f t="shared" si="335"/>
        <v>241013.8</v>
      </c>
      <c r="AS92" s="618">
        <f t="shared" si="336"/>
        <v>72786.2</v>
      </c>
      <c r="AT92" s="616">
        <f t="shared" si="273"/>
        <v>6440</v>
      </c>
      <c r="AU92" s="616">
        <f t="shared" si="274"/>
        <v>1288</v>
      </c>
      <c r="AV92" s="616">
        <f t="shared" si="275"/>
        <v>13920</v>
      </c>
      <c r="AW92" s="616">
        <f t="shared" si="276"/>
        <v>34320</v>
      </c>
      <c r="AX92" s="616">
        <f t="shared" si="277"/>
        <v>3520</v>
      </c>
      <c r="AY92" s="616">
        <f t="shared" si="278"/>
        <v>24720</v>
      </c>
      <c r="AZ92" s="616">
        <f t="shared" si="279"/>
        <v>1760</v>
      </c>
      <c r="BA92" s="616">
        <f t="shared" si="280"/>
        <v>4320</v>
      </c>
      <c r="BB92" s="616">
        <f t="shared" si="281"/>
        <v>9960</v>
      </c>
      <c r="BC92" s="616">
        <f t="shared" si="282"/>
        <v>23200</v>
      </c>
      <c r="BD92" s="616">
        <f t="shared" si="283"/>
        <v>2160</v>
      </c>
      <c r="BE92" s="616">
        <f t="shared" si="284"/>
        <v>3080</v>
      </c>
      <c r="BF92" s="616">
        <f t="shared" si="285"/>
        <v>680</v>
      </c>
      <c r="BG92" s="616">
        <f t="shared" si="286"/>
        <v>800</v>
      </c>
      <c r="BH92" s="616">
        <f t="shared" si="287"/>
        <v>53760</v>
      </c>
      <c r="BI92" s="618">
        <f t="shared" si="337"/>
        <v>41290.300000000003</v>
      </c>
      <c r="BJ92" s="618">
        <f t="shared" si="338"/>
        <v>12469.7</v>
      </c>
      <c r="BK92" s="616">
        <f t="shared" si="288"/>
        <v>0</v>
      </c>
      <c r="BL92" s="620">
        <f t="shared" si="289"/>
        <v>462120</v>
      </c>
      <c r="BM92" s="616">
        <f t="shared" si="290"/>
        <v>1022360</v>
      </c>
      <c r="BN92" s="618">
        <f t="shared" si="291"/>
        <v>785222.7</v>
      </c>
      <c r="BO92" s="618">
        <f t="shared" si="292"/>
        <v>237137.3</v>
      </c>
      <c r="BP92" s="616">
        <f t="shared" si="339"/>
        <v>6440</v>
      </c>
      <c r="BQ92" s="616">
        <f t="shared" si="340"/>
        <v>1288</v>
      </c>
      <c r="BR92" s="616">
        <f t="shared" si="341"/>
        <v>13920</v>
      </c>
      <c r="BS92" s="616">
        <f t="shared" si="293"/>
        <v>34320</v>
      </c>
      <c r="BT92" s="616">
        <f t="shared" si="294"/>
        <v>3520</v>
      </c>
      <c r="BU92" s="616">
        <f t="shared" si="295"/>
        <v>24720</v>
      </c>
      <c r="BV92" s="616">
        <f t="shared" si="296"/>
        <v>1760</v>
      </c>
      <c r="BW92" s="616">
        <f t="shared" si="297"/>
        <v>4320</v>
      </c>
      <c r="BX92" s="616">
        <f t="shared" si="298"/>
        <v>28804</v>
      </c>
      <c r="BY92" s="616">
        <f t="shared" si="299"/>
        <v>23200</v>
      </c>
      <c r="BZ92" s="616">
        <f t="shared" si="300"/>
        <v>2160</v>
      </c>
      <c r="CA92" s="616">
        <f t="shared" si="301"/>
        <v>3080</v>
      </c>
      <c r="CB92" s="616">
        <f t="shared" si="302"/>
        <v>680</v>
      </c>
      <c r="CC92" s="616">
        <f t="shared" si="303"/>
        <v>800</v>
      </c>
      <c r="CD92" s="616">
        <f t="shared" si="304"/>
        <v>175150</v>
      </c>
      <c r="CE92" s="618">
        <f t="shared" si="342"/>
        <v>134523.79999999999</v>
      </c>
      <c r="CF92" s="618">
        <f t="shared" si="343"/>
        <v>40626.199999999997</v>
      </c>
      <c r="CG92" s="616">
        <f t="shared" si="305"/>
        <v>0</v>
      </c>
      <c r="CH92" s="621">
        <f t="shared" si="306"/>
        <v>1310914</v>
      </c>
      <c r="CI92" s="88">
        <f t="shared" si="307"/>
        <v>255590</v>
      </c>
      <c r="CJ92" s="90">
        <f t="shared" si="308"/>
        <v>196305.67499999999</v>
      </c>
      <c r="CK92" s="90">
        <f t="shared" si="309"/>
        <v>59284.324999999997</v>
      </c>
      <c r="CL92" s="88">
        <f t="shared" si="310"/>
        <v>1610</v>
      </c>
      <c r="CM92" s="88">
        <f t="shared" si="311"/>
        <v>322</v>
      </c>
      <c r="CN92" s="88">
        <f t="shared" si="312"/>
        <v>3480</v>
      </c>
      <c r="CO92" s="88">
        <f t="shared" si="313"/>
        <v>8580</v>
      </c>
      <c r="CP92" s="88">
        <f t="shared" si="314"/>
        <v>880</v>
      </c>
      <c r="CQ92" s="88">
        <f t="shared" si="315"/>
        <v>6180</v>
      </c>
      <c r="CR92" s="88">
        <f t="shared" si="316"/>
        <v>440</v>
      </c>
      <c r="CS92" s="88">
        <f t="shared" si="317"/>
        <v>1080</v>
      </c>
      <c r="CT92" s="88">
        <f t="shared" si="318"/>
        <v>7201</v>
      </c>
      <c r="CU92" s="88">
        <f t="shared" si="319"/>
        <v>5800</v>
      </c>
      <c r="CV92" s="88">
        <f t="shared" si="320"/>
        <v>540</v>
      </c>
      <c r="CW92" s="88">
        <f t="shared" si="321"/>
        <v>770</v>
      </c>
      <c r="CX92" s="88">
        <f t="shared" si="322"/>
        <v>170</v>
      </c>
      <c r="CY92" s="88">
        <f t="shared" si="323"/>
        <v>200</v>
      </c>
      <c r="CZ92" s="88">
        <f t="shared" si="324"/>
        <v>43787.5</v>
      </c>
      <c r="DA92" s="90">
        <f t="shared" si="325"/>
        <v>33630.949999999997</v>
      </c>
      <c r="DB92" s="90">
        <f t="shared" si="326"/>
        <v>10156.549999999999</v>
      </c>
      <c r="DC92" s="88">
        <f t="shared" si="327"/>
        <v>0</v>
      </c>
      <c r="DD92" s="88">
        <f t="shared" si="328"/>
        <v>327728.5</v>
      </c>
      <c r="AUV92" s="699">
        <f t="shared" si="235"/>
        <v>255590</v>
      </c>
      <c r="AUW92" s="699">
        <f t="shared" si="236"/>
        <v>196305.68</v>
      </c>
      <c r="AUX92" s="699">
        <f t="shared" si="237"/>
        <v>59284.32</v>
      </c>
      <c r="AUY92" s="699">
        <f>BP92/P92</f>
        <v>1610</v>
      </c>
      <c r="AUZ92" s="699">
        <f t="shared" si="344"/>
        <v>445.37</v>
      </c>
      <c r="AVA92" s="699">
        <f t="shared" si="344"/>
        <v>0.18</v>
      </c>
      <c r="AVB92" s="699">
        <f>AVC92+AVD92+AVE92+AVF92</f>
        <v>8580</v>
      </c>
      <c r="AVC92" s="699">
        <f>BT92/P92</f>
        <v>880</v>
      </c>
      <c r="AVD92" s="699">
        <f>BU92/P92</f>
        <v>6180</v>
      </c>
      <c r="AVE92" s="699">
        <f>BV92/P92</f>
        <v>440</v>
      </c>
      <c r="AVF92" s="699">
        <f>BW92/P92</f>
        <v>1080</v>
      </c>
      <c r="AVG92" s="699">
        <f>BX92/P92</f>
        <v>7201</v>
      </c>
      <c r="AVH92" s="699">
        <f>BY92/P92</f>
        <v>5800</v>
      </c>
      <c r="AVI92" s="699">
        <f>BZ92/P92</f>
        <v>540</v>
      </c>
      <c r="AVJ92" s="699">
        <f>CA92/P92</f>
        <v>770</v>
      </c>
      <c r="AVK92" s="699">
        <f>CB92/P92</f>
        <v>170</v>
      </c>
      <c r="AVL92" s="699">
        <f>CC92/P92</f>
        <v>200</v>
      </c>
      <c r="AVM92" s="699">
        <f>CD92/P92</f>
        <v>43787.5</v>
      </c>
      <c r="AVN92" s="699">
        <f>AVM92/1.302</f>
        <v>33630.949999999997</v>
      </c>
      <c r="AVO92" s="699">
        <f>AVM92-AVN92</f>
        <v>10156.549999999999</v>
      </c>
      <c r="AVP92" s="699">
        <f>CG92/P92</f>
        <v>0</v>
      </c>
      <c r="AVQ92" s="699">
        <f>CH92/P92</f>
        <v>327728.5</v>
      </c>
    </row>
    <row r="93" spans="1:1265" ht="30" hidden="1" customHeight="1" x14ac:dyDescent="0.25">
      <c r="A93" s="643">
        <v>1</v>
      </c>
      <c r="B93" s="643">
        <v>9</v>
      </c>
      <c r="C93" s="664" t="s">
        <v>247</v>
      </c>
      <c r="D93" s="2"/>
      <c r="E93" s="101" t="s">
        <v>347</v>
      </c>
      <c r="F93" s="643" t="s">
        <v>39</v>
      </c>
      <c r="G93" s="643">
        <v>3</v>
      </c>
      <c r="H93" s="658" t="s">
        <v>8</v>
      </c>
      <c r="I93" s="643">
        <v>3</v>
      </c>
      <c r="J93" s="599" t="s">
        <v>387</v>
      </c>
      <c r="K93" s="643">
        <v>1</v>
      </c>
      <c r="L93" s="683" t="s">
        <v>352</v>
      </c>
      <c r="M93" s="11" t="s">
        <v>310</v>
      </c>
      <c r="N93" s="101" t="s">
        <v>422</v>
      </c>
      <c r="O93" s="643">
        <v>1</v>
      </c>
      <c r="P93" s="632"/>
      <c r="Q93" s="632"/>
      <c r="R93" s="632"/>
      <c r="S93" s="675">
        <f>SUMIF('Территориальный кк'!$A:$A,'2020'!$B93,'Территориальный кк'!D:D)</f>
        <v>3.258</v>
      </c>
      <c r="T93" s="676">
        <f>SUMIF('Территориальный кк'!$A:$A,'2020'!$B93,'Территориальный кк'!E:E)</f>
        <v>2.8919999999999999</v>
      </c>
      <c r="U93" s="618">
        <f>SUMIFS(Нормативы!G:G,Нормативы!$B:$B,$G93,Нормативы!$D:$D,'2020'!$I93,Нормативы!$F:$F,'2020'!$K93)*O93</f>
        <v>7845</v>
      </c>
      <c r="V93" s="618">
        <f t="shared" si="329"/>
        <v>6025.3</v>
      </c>
      <c r="W93" s="618">
        <f t="shared" si="330"/>
        <v>1819.7</v>
      </c>
      <c r="X93" s="618">
        <f>SUMIFS(Нормативы!J:J,Нормативы!$B:$B,$G93,Нормативы!$D:$D,'2020'!$I93,Нормативы!$F:$F,'2020'!$K93)</f>
        <v>22</v>
      </c>
      <c r="Y93" s="618">
        <f>SUMIFS(Нормативы!K:K,Нормативы!$B:$B,$G93,Нормативы!$D:$D,'2020'!$I93,Нормативы!$F:$F,'2020'!$K93)</f>
        <v>4</v>
      </c>
      <c r="Z93" s="618">
        <f>SUMIFS(Нормативы!L:L,Нормативы!$B:$B,$G93,Нормативы!$D:$D,'2020'!$I93,Нормативы!$F:$F,'2020'!$K93)</f>
        <v>232</v>
      </c>
      <c r="AA93" s="618">
        <f t="shared" si="331"/>
        <v>451</v>
      </c>
      <c r="AB93" s="618">
        <f>SUMIFS(Нормативы!N:N,Нормативы!$B:$B,$G93,Нормативы!$D:$D,'2020'!$I93,Нормативы!$F:$F,'2020'!$K93)*O93</f>
        <v>88</v>
      </c>
      <c r="AC93" s="618">
        <f>SUMIFS(Нормативы!O:O,Нормативы!$B:$B,$G93,Нормативы!$D:$D,'2020'!$I93,Нормативы!$F:$F,'2020'!$K93)</f>
        <v>211</v>
      </c>
      <c r="AD93" s="618">
        <f>SUMIFS(Нормативы!P:P,Нормативы!$B:$B,$G93,Нормативы!$D:$D,'2020'!$I93,Нормативы!$F:$F,'2020'!$K93)*O93</f>
        <v>44</v>
      </c>
      <c r="AE93" s="618">
        <f>SUMIFS(Нормативы!Q:Q,Нормативы!$B:$B,$G93,Нормативы!$D:$D,'2020'!$I93,Нормативы!$F:$F,'2020'!$K93)</f>
        <v>108</v>
      </c>
      <c r="AF93" s="618">
        <f>SUMIFS(Нормативы!R:R,Нормативы!$B:$B,$G93,Нормативы!$D:$D,'2020'!$I93,Нормативы!$F:$F,'2020'!$K93)</f>
        <v>249</v>
      </c>
      <c r="AG93" s="618">
        <f>SUMIFS(Нормативы!S:S,Нормативы!$B:$B,$G93,Нормативы!$D:$D,'2020'!$I93,Нормативы!$F:$F,'2020'!$K93)</f>
        <v>508</v>
      </c>
      <c r="AH93" s="618">
        <f>SUMIFS(Нормативы!T:T,Нормативы!$B:$B,$G93,Нормативы!$D:$D,'2020'!$I93,Нормативы!$F:$F,'2020'!$K93)</f>
        <v>54</v>
      </c>
      <c r="AI93" s="618">
        <f>SUMIFS(Нормативы!U:U,Нормативы!$B:$B,$G93,Нормативы!$D:$D,'2020'!$I93,Нормативы!$F:$F,'2020'!$K93)</f>
        <v>77</v>
      </c>
      <c r="AJ93" s="618">
        <f>SUMIFS(Нормативы!V:V,Нормативы!$B:$B,$G93,Нормативы!$D:$D,'2020'!$I93,Нормативы!$F:$F,'2020'!$K93)</f>
        <v>17</v>
      </c>
      <c r="AK93" s="618">
        <f>SUMIFS(Нормативы!W:W,Нормативы!$B:$B,$G93,Нормативы!$D:$D,'2020'!$I93,Нормативы!$F:$F,'2020'!$K93)</f>
        <v>13</v>
      </c>
      <c r="AL93" s="618">
        <f>SUMIFS(Нормативы!X:X,Нормативы!$B:$B,$G93,Нормативы!$D:$D,'2020'!$I93,Нормативы!$F:$F,'2020'!$K93)*O93</f>
        <v>1344</v>
      </c>
      <c r="AM93" s="618">
        <f t="shared" si="332"/>
        <v>1032.3</v>
      </c>
      <c r="AN93" s="618">
        <f t="shared" si="333"/>
        <v>311.7</v>
      </c>
      <c r="AO93" s="618">
        <f>SUMIFS(Нормативы!AA:AA,Нормативы!$B:$B,$G93,Нормативы!$D:$D,'2020'!$I93,Нормативы!$F:$F,'2020'!$K93)</f>
        <v>0</v>
      </c>
      <c r="AP93" s="619">
        <f t="shared" si="334"/>
        <v>10812</v>
      </c>
      <c r="AQ93" s="413">
        <f t="shared" si="272"/>
        <v>0</v>
      </c>
      <c r="AR93" s="618">
        <f t="shared" si="335"/>
        <v>0</v>
      </c>
      <c r="AS93" s="618">
        <f t="shared" si="336"/>
        <v>0</v>
      </c>
      <c r="AT93" s="616">
        <f t="shared" si="273"/>
        <v>0</v>
      </c>
      <c r="AU93" s="616">
        <f t="shared" si="274"/>
        <v>0</v>
      </c>
      <c r="AV93" s="616">
        <f t="shared" si="275"/>
        <v>0</v>
      </c>
      <c r="AW93" s="616">
        <f t="shared" si="276"/>
        <v>0</v>
      </c>
      <c r="AX93" s="616">
        <f t="shared" si="277"/>
        <v>0</v>
      </c>
      <c r="AY93" s="616">
        <f t="shared" si="278"/>
        <v>0</v>
      </c>
      <c r="AZ93" s="616">
        <f t="shared" si="279"/>
        <v>0</v>
      </c>
      <c r="BA93" s="616">
        <f t="shared" si="280"/>
        <v>0</v>
      </c>
      <c r="BB93" s="616">
        <f t="shared" si="281"/>
        <v>0</v>
      </c>
      <c r="BC93" s="616">
        <f t="shared" si="282"/>
        <v>0</v>
      </c>
      <c r="BD93" s="616">
        <f t="shared" si="283"/>
        <v>0</v>
      </c>
      <c r="BE93" s="616">
        <f t="shared" si="284"/>
        <v>0</v>
      </c>
      <c r="BF93" s="616">
        <f t="shared" si="285"/>
        <v>0</v>
      </c>
      <c r="BG93" s="616">
        <f t="shared" si="286"/>
        <v>0</v>
      </c>
      <c r="BH93" s="616">
        <f t="shared" si="287"/>
        <v>0</v>
      </c>
      <c r="BI93" s="618">
        <f t="shared" si="337"/>
        <v>0</v>
      </c>
      <c r="BJ93" s="618">
        <f t="shared" si="338"/>
        <v>0</v>
      </c>
      <c r="BK93" s="616">
        <f t="shared" si="288"/>
        <v>0</v>
      </c>
      <c r="BL93" s="620">
        <f t="shared" si="289"/>
        <v>0</v>
      </c>
      <c r="BM93" s="616">
        <f t="shared" si="290"/>
        <v>0</v>
      </c>
      <c r="BN93" s="618">
        <f t="shared" si="291"/>
        <v>0</v>
      </c>
      <c r="BO93" s="618">
        <f t="shared" si="292"/>
        <v>0</v>
      </c>
      <c r="BP93" s="616">
        <f t="shared" si="339"/>
        <v>0</v>
      </c>
      <c r="BQ93" s="616">
        <f t="shared" si="340"/>
        <v>0</v>
      </c>
      <c r="BR93" s="616">
        <f t="shared" si="341"/>
        <v>0</v>
      </c>
      <c r="BS93" s="616">
        <f t="shared" si="293"/>
        <v>0</v>
      </c>
      <c r="BT93" s="616">
        <f t="shared" si="294"/>
        <v>0</v>
      </c>
      <c r="BU93" s="616">
        <f t="shared" si="295"/>
        <v>0</v>
      </c>
      <c r="BV93" s="616">
        <f t="shared" si="296"/>
        <v>0</v>
      </c>
      <c r="BW93" s="616">
        <f t="shared" si="297"/>
        <v>0</v>
      </c>
      <c r="BX93" s="616">
        <f t="shared" si="298"/>
        <v>0</v>
      </c>
      <c r="BY93" s="616">
        <f t="shared" si="299"/>
        <v>0</v>
      </c>
      <c r="BZ93" s="616">
        <f t="shared" si="300"/>
        <v>0</v>
      </c>
      <c r="CA93" s="616">
        <f t="shared" si="301"/>
        <v>0</v>
      </c>
      <c r="CB93" s="616">
        <f t="shared" si="302"/>
        <v>0</v>
      </c>
      <c r="CC93" s="616">
        <f t="shared" si="303"/>
        <v>0</v>
      </c>
      <c r="CD93" s="616">
        <f t="shared" si="304"/>
        <v>0</v>
      </c>
      <c r="CE93" s="618">
        <f t="shared" si="342"/>
        <v>0</v>
      </c>
      <c r="CF93" s="618">
        <f t="shared" si="343"/>
        <v>0</v>
      </c>
      <c r="CG93" s="616">
        <f t="shared" si="305"/>
        <v>0</v>
      </c>
      <c r="CH93" s="621">
        <f t="shared" si="306"/>
        <v>0</v>
      </c>
      <c r="CI93" s="88" t="e">
        <f t="shared" si="307"/>
        <v>#DIV/0!</v>
      </c>
      <c r="CJ93" s="90" t="e">
        <f t="shared" si="308"/>
        <v>#DIV/0!</v>
      </c>
      <c r="CK93" s="90" t="e">
        <f t="shared" si="309"/>
        <v>#DIV/0!</v>
      </c>
      <c r="CL93" s="88" t="e">
        <f t="shared" si="310"/>
        <v>#DIV/0!</v>
      </c>
      <c r="CM93" s="88" t="e">
        <f t="shared" si="311"/>
        <v>#DIV/0!</v>
      </c>
      <c r="CN93" s="88" t="e">
        <f t="shared" si="312"/>
        <v>#DIV/0!</v>
      </c>
      <c r="CO93" s="88" t="e">
        <f t="shared" si="313"/>
        <v>#DIV/0!</v>
      </c>
      <c r="CP93" s="88" t="e">
        <f t="shared" si="314"/>
        <v>#DIV/0!</v>
      </c>
      <c r="CQ93" s="88" t="e">
        <f t="shared" si="315"/>
        <v>#DIV/0!</v>
      </c>
      <c r="CR93" s="88" t="e">
        <f t="shared" si="316"/>
        <v>#DIV/0!</v>
      </c>
      <c r="CS93" s="88" t="e">
        <f t="shared" si="317"/>
        <v>#DIV/0!</v>
      </c>
      <c r="CT93" s="88" t="e">
        <f t="shared" si="318"/>
        <v>#DIV/0!</v>
      </c>
      <c r="CU93" s="88" t="e">
        <f t="shared" si="319"/>
        <v>#DIV/0!</v>
      </c>
      <c r="CV93" s="88" t="e">
        <f t="shared" si="320"/>
        <v>#DIV/0!</v>
      </c>
      <c r="CW93" s="88" t="e">
        <f t="shared" si="321"/>
        <v>#DIV/0!</v>
      </c>
      <c r="CX93" s="88" t="e">
        <f t="shared" si="322"/>
        <v>#DIV/0!</v>
      </c>
      <c r="CY93" s="88" t="e">
        <f t="shared" si="323"/>
        <v>#DIV/0!</v>
      </c>
      <c r="CZ93" s="88" t="e">
        <f t="shared" si="324"/>
        <v>#DIV/0!</v>
      </c>
      <c r="DA93" s="90" t="e">
        <f t="shared" si="325"/>
        <v>#DIV/0!</v>
      </c>
      <c r="DB93" s="90" t="e">
        <f t="shared" si="326"/>
        <v>#DIV/0!</v>
      </c>
      <c r="DC93" s="88" t="e">
        <f t="shared" si="327"/>
        <v>#DIV/0!</v>
      </c>
      <c r="DD93" s="88" t="e">
        <f t="shared" si="328"/>
        <v>#DIV/0!</v>
      </c>
      <c r="AUV93" s="699">
        <v>0</v>
      </c>
      <c r="AUW93" s="699">
        <f t="shared" si="236"/>
        <v>0</v>
      </c>
      <c r="AUX93" s="699">
        <f t="shared" si="237"/>
        <v>0</v>
      </c>
      <c r="AUY93" s="699">
        <f t="shared" si="344"/>
        <v>0</v>
      </c>
      <c r="AUZ93" s="699">
        <f t="shared" si="344"/>
        <v>0</v>
      </c>
      <c r="AVA93" s="699">
        <f t="shared" si="344"/>
        <v>0</v>
      </c>
      <c r="AVB93" s="699">
        <f t="shared" si="345"/>
        <v>0</v>
      </c>
      <c r="AVC93" s="697"/>
      <c r="AVD93" s="697"/>
      <c r="AVE93" s="697"/>
      <c r="AVF93" s="697"/>
      <c r="AVG93" s="697"/>
      <c r="AVH93" s="697"/>
      <c r="AVI93" s="697"/>
      <c r="AVJ93" s="697"/>
      <c r="AVK93" s="697"/>
      <c r="AVL93" s="697"/>
      <c r="AVM93" s="697"/>
      <c r="AVN93" s="697"/>
      <c r="AVO93" s="697"/>
      <c r="AVP93" s="697"/>
      <c r="AVQ93" s="697"/>
    </row>
    <row r="94" spans="1:1265" ht="30" hidden="1" customHeight="1" x14ac:dyDescent="0.25">
      <c r="A94" s="643">
        <v>1</v>
      </c>
      <c r="B94" s="643">
        <v>5</v>
      </c>
      <c r="C94" s="664" t="s">
        <v>248</v>
      </c>
      <c r="D94" s="2"/>
      <c r="E94" s="101" t="s">
        <v>344</v>
      </c>
      <c r="F94" s="643" t="s">
        <v>31</v>
      </c>
      <c r="G94" s="643">
        <v>1</v>
      </c>
      <c r="H94" s="658" t="s">
        <v>10</v>
      </c>
      <c r="I94" s="643">
        <v>0</v>
      </c>
      <c r="J94" s="101" t="s">
        <v>388</v>
      </c>
      <c r="K94" s="643">
        <v>1</v>
      </c>
      <c r="L94" s="683" t="s">
        <v>349</v>
      </c>
      <c r="M94" s="11" t="s">
        <v>311</v>
      </c>
      <c r="N94" s="101" t="s">
        <v>387</v>
      </c>
      <c r="O94" s="643">
        <v>1</v>
      </c>
      <c r="P94" s="632"/>
      <c r="Q94" s="632"/>
      <c r="R94" s="632"/>
      <c r="S94" s="675">
        <f>SUMIF('Территориальный кк'!$A:$A,'2020'!$B94,'Территориальный кк'!D:D)</f>
        <v>1.395</v>
      </c>
      <c r="T94" s="676">
        <f>SUMIF('Территориальный кк'!$A:$A,'2020'!$B94,'Территориальный кк'!E:E)</f>
        <v>1.9790000000000001</v>
      </c>
      <c r="U94" s="618">
        <f>SUMIFS(Нормативы!G:G,Нормативы!$B:$B,$G94,Нормативы!$D:$D,'2020'!$I94,Нормативы!$F:$F,'2020'!$K94)*O94</f>
        <v>54020</v>
      </c>
      <c r="V94" s="618">
        <f t="shared" si="329"/>
        <v>41490</v>
      </c>
      <c r="W94" s="618">
        <f t="shared" si="330"/>
        <v>12530</v>
      </c>
      <c r="X94" s="618">
        <f>SUMIFS(Нормативы!J:J,Нормативы!$B:$B,$G94,Нормативы!$D:$D,'2020'!$I94,Нормативы!$F:$F,'2020'!$K94)</f>
        <v>220</v>
      </c>
      <c r="Y94" s="618">
        <f>SUMIFS(Нормативы!K:K,Нормативы!$B:$B,$G94,Нормативы!$D:$D,'2020'!$I94,Нормативы!$F:$F,'2020'!$K94)</f>
        <v>44</v>
      </c>
      <c r="Z94" s="618">
        <f>SUMIFS(Нормативы!L:L,Нормативы!$B:$B,$G94,Нормативы!$D:$D,'2020'!$I94,Нормативы!$F:$F,'2020'!$K94)</f>
        <v>2320</v>
      </c>
      <c r="AA94" s="618">
        <f t="shared" si="331"/>
        <v>3710</v>
      </c>
      <c r="AB94" s="618">
        <f>SUMIFS(Нормативы!N:N,Нормативы!$B:$B,$G94,Нормативы!$D:$D,'2020'!$I94,Нормативы!$F:$F,'2020'!$K94)*O94</f>
        <v>520</v>
      </c>
      <c r="AC94" s="618">
        <f>SUMIFS(Нормативы!O:O,Нормативы!$B:$B,$G94,Нормативы!$D:$D,'2020'!$I94,Нормативы!$F:$F,'2020'!$K94)</f>
        <v>2140</v>
      </c>
      <c r="AD94" s="618">
        <f>SUMIFS(Нормативы!P:P,Нормативы!$B:$B,$G94,Нормативы!$D:$D,'2020'!$I94,Нормативы!$F:$F,'2020'!$K94)*O94</f>
        <v>310</v>
      </c>
      <c r="AE94" s="618">
        <f>SUMIFS(Нормативы!Q:Q,Нормативы!$B:$B,$G94,Нормативы!$D:$D,'2020'!$I94,Нормативы!$F:$F,'2020'!$K94)</f>
        <v>740</v>
      </c>
      <c r="AF94" s="618">
        <f>SUMIFS(Нормативы!R:R,Нормативы!$B:$B,$G94,Нормативы!$D:$D,'2020'!$I94,Нормативы!$F:$F,'2020'!$K94)</f>
        <v>2460</v>
      </c>
      <c r="AG94" s="618">
        <f>SUMIFS(Нормативы!S:S,Нормативы!$B:$B,$G94,Нормативы!$D:$D,'2020'!$I94,Нормативы!$F:$F,'2020'!$K94)</f>
        <v>5080</v>
      </c>
      <c r="AH94" s="618">
        <f>SUMIFS(Нормативы!T:T,Нормативы!$B:$B,$G94,Нормативы!$D:$D,'2020'!$I94,Нормативы!$F:$F,'2020'!$K94)</f>
        <v>540</v>
      </c>
      <c r="AI94" s="618">
        <f>SUMIFS(Нормативы!U:U,Нормативы!$B:$B,$G94,Нормативы!$D:$D,'2020'!$I94,Нормативы!$F:$F,'2020'!$K94)</f>
        <v>770</v>
      </c>
      <c r="AJ94" s="618">
        <f>SUMIFS(Нормативы!V:V,Нормативы!$B:$B,$G94,Нормативы!$D:$D,'2020'!$I94,Нормативы!$F:$F,'2020'!$K94)</f>
        <v>80</v>
      </c>
      <c r="AK94" s="618">
        <f>SUMIFS(Нормативы!W:W,Нормативы!$B:$B,$G94,Нормативы!$D:$D,'2020'!$I94,Нормативы!$F:$F,'2020'!$K94)</f>
        <v>300</v>
      </c>
      <c r="AL94" s="618">
        <f>SUMIFS(Нормативы!X:X,Нормативы!$B:$B,$G94,Нормативы!$D:$D,'2020'!$I94,Нормативы!$F:$F,'2020'!$K94)*O94</f>
        <v>13440</v>
      </c>
      <c r="AM94" s="618">
        <f t="shared" si="332"/>
        <v>10322.6</v>
      </c>
      <c r="AN94" s="618">
        <f t="shared" si="333"/>
        <v>3117.4</v>
      </c>
      <c r="AO94" s="618">
        <f>SUMIFS(Нормативы!AA:AA,Нормативы!$B:$B,$G94,Нормативы!$D:$D,'2020'!$I94,Нормативы!$F:$F,'2020'!$K94)</f>
        <v>3520</v>
      </c>
      <c r="AP94" s="619">
        <f t="shared" si="334"/>
        <v>86460</v>
      </c>
      <c r="AQ94" s="413">
        <f t="shared" si="272"/>
        <v>0</v>
      </c>
      <c r="AR94" s="618">
        <f t="shared" si="335"/>
        <v>0</v>
      </c>
      <c r="AS94" s="618">
        <f t="shared" si="336"/>
        <v>0</v>
      </c>
      <c r="AT94" s="616">
        <f t="shared" si="273"/>
        <v>0</v>
      </c>
      <c r="AU94" s="616">
        <f t="shared" si="274"/>
        <v>0</v>
      </c>
      <c r="AV94" s="616">
        <f t="shared" si="275"/>
        <v>0</v>
      </c>
      <c r="AW94" s="616">
        <f t="shared" si="276"/>
        <v>0</v>
      </c>
      <c r="AX94" s="616">
        <f t="shared" si="277"/>
        <v>0</v>
      </c>
      <c r="AY94" s="616">
        <f t="shared" si="278"/>
        <v>0</v>
      </c>
      <c r="AZ94" s="616">
        <f t="shared" si="279"/>
        <v>0</v>
      </c>
      <c r="BA94" s="616">
        <f t="shared" si="280"/>
        <v>0</v>
      </c>
      <c r="BB94" s="616">
        <f t="shared" si="281"/>
        <v>0</v>
      </c>
      <c r="BC94" s="616">
        <f t="shared" si="282"/>
        <v>0</v>
      </c>
      <c r="BD94" s="616">
        <f t="shared" si="283"/>
        <v>0</v>
      </c>
      <c r="BE94" s="616">
        <f t="shared" si="284"/>
        <v>0</v>
      </c>
      <c r="BF94" s="616">
        <f t="shared" si="285"/>
        <v>0</v>
      </c>
      <c r="BG94" s="616">
        <f t="shared" si="286"/>
        <v>0</v>
      </c>
      <c r="BH94" s="616">
        <f t="shared" si="287"/>
        <v>0</v>
      </c>
      <c r="BI94" s="618">
        <f t="shared" si="337"/>
        <v>0</v>
      </c>
      <c r="BJ94" s="618">
        <f t="shared" si="338"/>
        <v>0</v>
      </c>
      <c r="BK94" s="616">
        <f t="shared" si="288"/>
        <v>0</v>
      </c>
      <c r="BL94" s="620">
        <f t="shared" si="289"/>
        <v>0</v>
      </c>
      <c r="BM94" s="616">
        <f t="shared" si="290"/>
        <v>0</v>
      </c>
      <c r="BN94" s="618">
        <f t="shared" si="291"/>
        <v>0</v>
      </c>
      <c r="BO94" s="618">
        <f t="shared" si="292"/>
        <v>0</v>
      </c>
      <c r="BP94" s="616">
        <f t="shared" si="339"/>
        <v>0</v>
      </c>
      <c r="BQ94" s="616">
        <f t="shared" si="340"/>
        <v>0</v>
      </c>
      <c r="BR94" s="616">
        <f t="shared" si="341"/>
        <v>0</v>
      </c>
      <c r="BS94" s="616">
        <f t="shared" si="293"/>
        <v>0</v>
      </c>
      <c r="BT94" s="616">
        <f t="shared" si="294"/>
        <v>0</v>
      </c>
      <c r="BU94" s="616">
        <f t="shared" si="295"/>
        <v>0</v>
      </c>
      <c r="BV94" s="616">
        <f t="shared" si="296"/>
        <v>0</v>
      </c>
      <c r="BW94" s="616">
        <f t="shared" si="297"/>
        <v>0</v>
      </c>
      <c r="BX94" s="616">
        <f t="shared" si="298"/>
        <v>0</v>
      </c>
      <c r="BY94" s="616">
        <f t="shared" si="299"/>
        <v>0</v>
      </c>
      <c r="BZ94" s="616">
        <f t="shared" si="300"/>
        <v>0</v>
      </c>
      <c r="CA94" s="616">
        <f t="shared" si="301"/>
        <v>0</v>
      </c>
      <c r="CB94" s="616">
        <f t="shared" si="302"/>
        <v>0</v>
      </c>
      <c r="CC94" s="616">
        <f t="shared" si="303"/>
        <v>0</v>
      </c>
      <c r="CD94" s="616">
        <f t="shared" si="304"/>
        <v>0</v>
      </c>
      <c r="CE94" s="618">
        <f t="shared" si="342"/>
        <v>0</v>
      </c>
      <c r="CF94" s="618">
        <f t="shared" si="343"/>
        <v>0</v>
      </c>
      <c r="CG94" s="616">
        <f t="shared" si="305"/>
        <v>0</v>
      </c>
      <c r="CH94" s="621">
        <f t="shared" si="306"/>
        <v>0</v>
      </c>
      <c r="CI94" s="88" t="e">
        <f t="shared" si="307"/>
        <v>#DIV/0!</v>
      </c>
      <c r="CJ94" s="90" t="e">
        <f t="shared" si="308"/>
        <v>#DIV/0!</v>
      </c>
      <c r="CK94" s="90" t="e">
        <f t="shared" si="309"/>
        <v>#DIV/0!</v>
      </c>
      <c r="CL94" s="88" t="e">
        <f t="shared" si="310"/>
        <v>#DIV/0!</v>
      </c>
      <c r="CM94" s="88" t="e">
        <f t="shared" si="311"/>
        <v>#DIV/0!</v>
      </c>
      <c r="CN94" s="88" t="e">
        <f t="shared" si="312"/>
        <v>#DIV/0!</v>
      </c>
      <c r="CO94" s="88" t="e">
        <f t="shared" si="313"/>
        <v>#DIV/0!</v>
      </c>
      <c r="CP94" s="88" t="e">
        <f t="shared" si="314"/>
        <v>#DIV/0!</v>
      </c>
      <c r="CQ94" s="88" t="e">
        <f t="shared" si="315"/>
        <v>#DIV/0!</v>
      </c>
      <c r="CR94" s="88" t="e">
        <f t="shared" si="316"/>
        <v>#DIV/0!</v>
      </c>
      <c r="CS94" s="88" t="e">
        <f t="shared" si="317"/>
        <v>#DIV/0!</v>
      </c>
      <c r="CT94" s="88" t="e">
        <f t="shared" si="318"/>
        <v>#DIV/0!</v>
      </c>
      <c r="CU94" s="88" t="e">
        <f t="shared" si="319"/>
        <v>#DIV/0!</v>
      </c>
      <c r="CV94" s="88" t="e">
        <f t="shared" si="320"/>
        <v>#DIV/0!</v>
      </c>
      <c r="CW94" s="88" t="e">
        <f t="shared" si="321"/>
        <v>#DIV/0!</v>
      </c>
      <c r="CX94" s="88" t="e">
        <f t="shared" si="322"/>
        <v>#DIV/0!</v>
      </c>
      <c r="CY94" s="88" t="e">
        <f t="shared" si="323"/>
        <v>#DIV/0!</v>
      </c>
      <c r="CZ94" s="88" t="e">
        <f t="shared" si="324"/>
        <v>#DIV/0!</v>
      </c>
      <c r="DA94" s="90" t="e">
        <f t="shared" si="325"/>
        <v>#DIV/0!</v>
      </c>
      <c r="DB94" s="90" t="e">
        <f t="shared" si="326"/>
        <v>#DIV/0!</v>
      </c>
      <c r="DC94" s="88" t="e">
        <f t="shared" si="327"/>
        <v>#DIV/0!</v>
      </c>
      <c r="DD94" s="88" t="e">
        <f t="shared" si="328"/>
        <v>#DIV/0!</v>
      </c>
      <c r="AUV94" s="699">
        <v>0</v>
      </c>
      <c r="AUW94" s="699">
        <f t="shared" si="236"/>
        <v>0</v>
      </c>
      <c r="AUX94" s="699">
        <f t="shared" si="237"/>
        <v>0</v>
      </c>
      <c r="AUY94" s="699">
        <f t="shared" si="344"/>
        <v>0</v>
      </c>
      <c r="AUZ94" s="699">
        <f t="shared" si="344"/>
        <v>0</v>
      </c>
      <c r="AVA94" s="699">
        <f t="shared" si="344"/>
        <v>0</v>
      </c>
      <c r="AVB94" s="699">
        <f t="shared" si="345"/>
        <v>0</v>
      </c>
      <c r="AVC94" s="697"/>
      <c r="AVD94" s="697"/>
      <c r="AVE94" s="697"/>
      <c r="AVF94" s="697"/>
      <c r="AVG94" s="697"/>
      <c r="AVH94" s="697"/>
      <c r="AVI94" s="697"/>
      <c r="AVJ94" s="697"/>
      <c r="AVK94" s="697"/>
      <c r="AVL94" s="697"/>
      <c r="AVM94" s="697"/>
      <c r="AVN94" s="697"/>
      <c r="AVO94" s="697"/>
      <c r="AVP94" s="697"/>
      <c r="AVQ94" s="697"/>
    </row>
    <row r="95" spans="1:1265" ht="30" hidden="1" customHeight="1" x14ac:dyDescent="0.25">
      <c r="A95" s="643">
        <v>1</v>
      </c>
      <c r="B95" s="643">
        <v>5</v>
      </c>
      <c r="C95" s="664" t="s">
        <v>248</v>
      </c>
      <c r="D95" s="2"/>
      <c r="E95" s="101" t="s">
        <v>344</v>
      </c>
      <c r="F95" s="643" t="s">
        <v>31</v>
      </c>
      <c r="G95" s="643">
        <v>1</v>
      </c>
      <c r="H95" s="658" t="s">
        <v>10</v>
      </c>
      <c r="I95" s="643">
        <v>0</v>
      </c>
      <c r="J95" s="101" t="s">
        <v>371</v>
      </c>
      <c r="K95" s="643">
        <v>1</v>
      </c>
      <c r="L95" s="683" t="s">
        <v>349</v>
      </c>
      <c r="M95" s="11" t="s">
        <v>312</v>
      </c>
      <c r="N95" s="101" t="s">
        <v>387</v>
      </c>
      <c r="O95" s="643">
        <v>1</v>
      </c>
      <c r="P95" s="632">
        <v>53</v>
      </c>
      <c r="Q95" s="632">
        <v>53</v>
      </c>
      <c r="R95" s="632">
        <v>53</v>
      </c>
      <c r="S95" s="675">
        <f>SUMIF('Территориальный кк'!$A:$A,'2020'!$B95,'Территориальный кк'!D:D)</f>
        <v>1.395</v>
      </c>
      <c r="T95" s="676">
        <f>SUMIF('Территориальный кк'!$A:$A,'2020'!$B95,'Территориальный кк'!E:E)</f>
        <v>1.9790000000000001</v>
      </c>
      <c r="U95" s="618">
        <f>SUMIFS(Нормативы!G:G,Нормативы!$B:$B,$G95,Нормативы!$D:$D,'2020'!$I95,Нормативы!$F:$F,'2020'!$K95)*O95</f>
        <v>54020</v>
      </c>
      <c r="V95" s="618">
        <f t="shared" si="329"/>
        <v>41490</v>
      </c>
      <c r="W95" s="618">
        <f t="shared" si="330"/>
        <v>12530</v>
      </c>
      <c r="X95" s="618">
        <f>SUMIFS(Нормативы!J:J,Нормативы!$B:$B,$G95,Нормативы!$D:$D,'2020'!$I95,Нормативы!$F:$F,'2020'!$K95)</f>
        <v>220</v>
      </c>
      <c r="Y95" s="618">
        <f>SUMIFS(Нормативы!K:K,Нормативы!$B:$B,$G95,Нормативы!$D:$D,'2020'!$I95,Нормативы!$F:$F,'2020'!$K95)</f>
        <v>44</v>
      </c>
      <c r="Z95" s="618">
        <f>SUMIFS(Нормативы!L:L,Нормативы!$B:$B,$G95,Нормативы!$D:$D,'2020'!$I95,Нормативы!$F:$F,'2020'!$K95)</f>
        <v>2320</v>
      </c>
      <c r="AA95" s="618">
        <f t="shared" si="331"/>
        <v>3710</v>
      </c>
      <c r="AB95" s="618">
        <f>SUMIFS(Нормативы!N:N,Нормативы!$B:$B,$G95,Нормативы!$D:$D,'2020'!$I95,Нормативы!$F:$F,'2020'!$K95)*O95</f>
        <v>520</v>
      </c>
      <c r="AC95" s="618">
        <f>SUMIFS(Нормативы!O:O,Нормативы!$B:$B,$G95,Нормативы!$D:$D,'2020'!$I95,Нормативы!$F:$F,'2020'!$K95)</f>
        <v>2140</v>
      </c>
      <c r="AD95" s="618">
        <f>SUMIFS(Нормативы!P:P,Нормативы!$B:$B,$G95,Нормативы!$D:$D,'2020'!$I95,Нормативы!$F:$F,'2020'!$K95)*O95</f>
        <v>310</v>
      </c>
      <c r="AE95" s="618">
        <f>SUMIFS(Нормативы!Q:Q,Нормативы!$B:$B,$G95,Нормативы!$D:$D,'2020'!$I95,Нормативы!$F:$F,'2020'!$K95)</f>
        <v>740</v>
      </c>
      <c r="AF95" s="618">
        <f>SUMIFS(Нормативы!R:R,Нормативы!$B:$B,$G95,Нормативы!$D:$D,'2020'!$I95,Нормативы!$F:$F,'2020'!$K95)</f>
        <v>2460</v>
      </c>
      <c r="AG95" s="618">
        <f>SUMIFS(Нормативы!S:S,Нормативы!$B:$B,$G95,Нормативы!$D:$D,'2020'!$I95,Нормативы!$F:$F,'2020'!$K95)</f>
        <v>5080</v>
      </c>
      <c r="AH95" s="618">
        <f>SUMIFS(Нормативы!T:T,Нормативы!$B:$B,$G95,Нормативы!$D:$D,'2020'!$I95,Нормативы!$F:$F,'2020'!$K95)</f>
        <v>540</v>
      </c>
      <c r="AI95" s="618">
        <f>SUMIFS(Нормативы!U:U,Нормативы!$B:$B,$G95,Нормативы!$D:$D,'2020'!$I95,Нормативы!$F:$F,'2020'!$K95)</f>
        <v>770</v>
      </c>
      <c r="AJ95" s="618">
        <f>SUMIFS(Нормативы!V:V,Нормативы!$B:$B,$G95,Нормативы!$D:$D,'2020'!$I95,Нормативы!$F:$F,'2020'!$K95)</f>
        <v>80</v>
      </c>
      <c r="AK95" s="618">
        <f>SUMIFS(Нормативы!W:W,Нормативы!$B:$B,$G95,Нормативы!$D:$D,'2020'!$I95,Нормативы!$F:$F,'2020'!$K95)</f>
        <v>300</v>
      </c>
      <c r="AL95" s="618">
        <f>SUMIFS(Нормативы!X:X,Нормативы!$B:$B,$G95,Нормативы!$D:$D,'2020'!$I95,Нормативы!$F:$F,'2020'!$K95)*O95</f>
        <v>13440</v>
      </c>
      <c r="AM95" s="618">
        <f t="shared" si="332"/>
        <v>10322.6</v>
      </c>
      <c r="AN95" s="618">
        <f t="shared" si="333"/>
        <v>3117.4</v>
      </c>
      <c r="AO95" s="618">
        <f>SUMIFS(Нормативы!AA:AA,Нормативы!$B:$B,$G95,Нормативы!$D:$D,'2020'!$I95,Нормативы!$F:$F,'2020'!$K95)</f>
        <v>3520</v>
      </c>
      <c r="AP95" s="619">
        <f t="shared" si="334"/>
        <v>86460</v>
      </c>
      <c r="AQ95" s="413">
        <f t="shared" si="272"/>
        <v>2863060</v>
      </c>
      <c r="AR95" s="618">
        <f t="shared" si="335"/>
        <v>2198970.7999999998</v>
      </c>
      <c r="AS95" s="618">
        <f t="shared" si="336"/>
        <v>664089.19999999995</v>
      </c>
      <c r="AT95" s="616">
        <f t="shared" si="273"/>
        <v>11660</v>
      </c>
      <c r="AU95" s="616">
        <f t="shared" si="274"/>
        <v>2332</v>
      </c>
      <c r="AV95" s="616">
        <f t="shared" si="275"/>
        <v>122960</v>
      </c>
      <c r="AW95" s="616">
        <f t="shared" si="276"/>
        <v>196630</v>
      </c>
      <c r="AX95" s="616">
        <f t="shared" si="277"/>
        <v>27560</v>
      </c>
      <c r="AY95" s="616">
        <f t="shared" si="278"/>
        <v>113420</v>
      </c>
      <c r="AZ95" s="616">
        <f t="shared" si="279"/>
        <v>16430</v>
      </c>
      <c r="BA95" s="616">
        <f t="shared" si="280"/>
        <v>39220</v>
      </c>
      <c r="BB95" s="616">
        <f t="shared" si="281"/>
        <v>130380</v>
      </c>
      <c r="BC95" s="616">
        <f t="shared" si="282"/>
        <v>269240</v>
      </c>
      <c r="BD95" s="616">
        <f t="shared" si="283"/>
        <v>28620</v>
      </c>
      <c r="BE95" s="616">
        <f t="shared" si="284"/>
        <v>40810</v>
      </c>
      <c r="BF95" s="616">
        <f t="shared" si="285"/>
        <v>4240</v>
      </c>
      <c r="BG95" s="616">
        <f t="shared" si="286"/>
        <v>15900</v>
      </c>
      <c r="BH95" s="616">
        <f t="shared" si="287"/>
        <v>712320</v>
      </c>
      <c r="BI95" s="618">
        <f t="shared" si="337"/>
        <v>547096.80000000005</v>
      </c>
      <c r="BJ95" s="618">
        <f t="shared" si="338"/>
        <v>165223.20000000001</v>
      </c>
      <c r="BK95" s="616">
        <f t="shared" si="288"/>
        <v>186560</v>
      </c>
      <c r="BL95" s="620">
        <f t="shared" si="289"/>
        <v>4582380</v>
      </c>
      <c r="BM95" s="616">
        <f t="shared" si="290"/>
        <v>3993969</v>
      </c>
      <c r="BN95" s="618">
        <f t="shared" si="291"/>
        <v>3067564.5</v>
      </c>
      <c r="BO95" s="618">
        <f t="shared" si="292"/>
        <v>926404.5</v>
      </c>
      <c r="BP95" s="616">
        <f t="shared" si="339"/>
        <v>11660</v>
      </c>
      <c r="BQ95" s="616">
        <f t="shared" si="340"/>
        <v>2332</v>
      </c>
      <c r="BR95" s="616">
        <f t="shared" si="341"/>
        <v>122960</v>
      </c>
      <c r="BS95" s="616">
        <f t="shared" si="293"/>
        <v>196630</v>
      </c>
      <c r="BT95" s="616">
        <f t="shared" si="294"/>
        <v>27560</v>
      </c>
      <c r="BU95" s="616">
        <f t="shared" si="295"/>
        <v>113420</v>
      </c>
      <c r="BV95" s="616">
        <f t="shared" si="296"/>
        <v>16430</v>
      </c>
      <c r="BW95" s="616">
        <f t="shared" si="297"/>
        <v>39220</v>
      </c>
      <c r="BX95" s="616">
        <f t="shared" si="298"/>
        <v>258022</v>
      </c>
      <c r="BY95" s="616">
        <f t="shared" si="299"/>
        <v>269240</v>
      </c>
      <c r="BZ95" s="616">
        <f t="shared" si="300"/>
        <v>28620</v>
      </c>
      <c r="CA95" s="616">
        <f t="shared" si="301"/>
        <v>40810</v>
      </c>
      <c r="CB95" s="616">
        <f t="shared" si="302"/>
        <v>4240</v>
      </c>
      <c r="CC95" s="616">
        <f t="shared" si="303"/>
        <v>15900</v>
      </c>
      <c r="CD95" s="616">
        <f t="shared" si="304"/>
        <v>993686</v>
      </c>
      <c r="CE95" s="618">
        <f t="shared" si="342"/>
        <v>763199.7</v>
      </c>
      <c r="CF95" s="618">
        <f t="shared" si="343"/>
        <v>230486.3</v>
      </c>
      <c r="CG95" s="616">
        <f t="shared" si="305"/>
        <v>186560</v>
      </c>
      <c r="CH95" s="621">
        <f t="shared" si="306"/>
        <v>6122297</v>
      </c>
      <c r="CI95" s="88">
        <f t="shared" si="307"/>
        <v>75357.905700000003</v>
      </c>
      <c r="CJ95" s="90">
        <f t="shared" si="308"/>
        <v>57878.575499999999</v>
      </c>
      <c r="CK95" s="90">
        <f t="shared" si="309"/>
        <v>17479.3302</v>
      </c>
      <c r="CL95" s="88">
        <f t="shared" si="310"/>
        <v>220</v>
      </c>
      <c r="CM95" s="88">
        <f t="shared" si="311"/>
        <v>44</v>
      </c>
      <c r="CN95" s="88">
        <f t="shared" si="312"/>
        <v>2320</v>
      </c>
      <c r="CO95" s="88">
        <f t="shared" si="313"/>
        <v>3710</v>
      </c>
      <c r="CP95" s="88">
        <f t="shared" si="314"/>
        <v>520</v>
      </c>
      <c r="CQ95" s="88">
        <f t="shared" si="315"/>
        <v>2140</v>
      </c>
      <c r="CR95" s="88">
        <f t="shared" si="316"/>
        <v>310</v>
      </c>
      <c r="CS95" s="88">
        <f t="shared" si="317"/>
        <v>740</v>
      </c>
      <c r="CT95" s="88">
        <f t="shared" si="318"/>
        <v>4868.3396000000002</v>
      </c>
      <c r="CU95" s="88">
        <f t="shared" si="319"/>
        <v>5080</v>
      </c>
      <c r="CV95" s="88">
        <f t="shared" si="320"/>
        <v>540</v>
      </c>
      <c r="CW95" s="88">
        <f t="shared" si="321"/>
        <v>770</v>
      </c>
      <c r="CX95" s="88">
        <f t="shared" si="322"/>
        <v>80</v>
      </c>
      <c r="CY95" s="88">
        <f t="shared" si="323"/>
        <v>300</v>
      </c>
      <c r="CZ95" s="88">
        <f t="shared" si="324"/>
        <v>18748.7925</v>
      </c>
      <c r="DA95" s="90">
        <f t="shared" si="325"/>
        <v>14399.9943</v>
      </c>
      <c r="DB95" s="90">
        <f t="shared" si="326"/>
        <v>4348.7981</v>
      </c>
      <c r="DC95" s="88">
        <f t="shared" si="327"/>
        <v>3520</v>
      </c>
      <c r="DD95" s="211">
        <f t="shared" si="328"/>
        <v>115515.0377</v>
      </c>
      <c r="AUV95" s="699">
        <f t="shared" si="235"/>
        <v>75357.91</v>
      </c>
      <c r="AUW95" s="699">
        <f t="shared" si="236"/>
        <v>57878.58</v>
      </c>
      <c r="AUX95" s="699">
        <f t="shared" si="237"/>
        <v>17479.330000000002</v>
      </c>
      <c r="AUY95" s="699">
        <f t="shared" ref="AUY95:AUY117" si="346">BP95/P95</f>
        <v>220</v>
      </c>
      <c r="AUZ95" s="699">
        <f t="shared" si="344"/>
        <v>1178.3699999999999</v>
      </c>
      <c r="AVA95" s="699">
        <f t="shared" si="344"/>
        <v>2.2799999999999998</v>
      </c>
      <c r="AVB95" s="699">
        <f t="shared" ref="AVB95:AVB117" si="347">AVC95+AVD95+AVE95+AVF95</f>
        <v>3710</v>
      </c>
      <c r="AVC95" s="699">
        <f t="shared" ref="AVC95:AVC117" si="348">BT95/P95</f>
        <v>520</v>
      </c>
      <c r="AVD95" s="699">
        <f t="shared" ref="AVD95:AVD117" si="349">BU95/P95</f>
        <v>2140</v>
      </c>
      <c r="AVE95" s="699">
        <f t="shared" ref="AVE95:AVE117" si="350">BV95/P95</f>
        <v>310</v>
      </c>
      <c r="AVF95" s="699">
        <f t="shared" ref="AVF95:AVF117" si="351">BW95/P95</f>
        <v>740</v>
      </c>
      <c r="AVG95" s="699">
        <f t="shared" ref="AVG95:AVG117" si="352">BX95/P95</f>
        <v>4868.34</v>
      </c>
      <c r="AVH95" s="699">
        <f t="shared" ref="AVH95:AVH117" si="353">BY95/P95</f>
        <v>5080</v>
      </c>
      <c r="AVI95" s="699">
        <f t="shared" ref="AVI95:AVI117" si="354">BZ95/P95</f>
        <v>540</v>
      </c>
      <c r="AVJ95" s="699">
        <f t="shared" ref="AVJ95:AVJ117" si="355">CA95/P95</f>
        <v>770</v>
      </c>
      <c r="AVK95" s="699">
        <f t="shared" ref="AVK95:AVK117" si="356">CB95/P95</f>
        <v>80</v>
      </c>
      <c r="AVL95" s="699">
        <f t="shared" ref="AVL95:AVL117" si="357">CC95/P95</f>
        <v>300</v>
      </c>
      <c r="AVM95" s="699">
        <f t="shared" ref="AVM95:AVM117" si="358">CD95/P95</f>
        <v>18748.79</v>
      </c>
      <c r="AVN95" s="699">
        <f t="shared" ref="AVN95:AVN117" si="359">AVM95/1.302</f>
        <v>14399.99</v>
      </c>
      <c r="AVO95" s="699">
        <f t="shared" ref="AVO95:AVO117" si="360">AVM95-AVN95</f>
        <v>4348.8</v>
      </c>
      <c r="AVP95" s="699">
        <f t="shared" ref="AVP95:AVP117" si="361">CG95/P95</f>
        <v>3520</v>
      </c>
      <c r="AVQ95" s="699">
        <f t="shared" ref="AVQ95:AVQ117" si="362">CH95/P95</f>
        <v>115515.04</v>
      </c>
    </row>
    <row r="96" spans="1:1265" s="608" customFormat="1" ht="30" hidden="1" customHeight="1" x14ac:dyDescent="0.25">
      <c r="A96" s="634">
        <v>1</v>
      </c>
      <c r="B96" s="634">
        <v>5</v>
      </c>
      <c r="C96" s="633" t="s">
        <v>248</v>
      </c>
      <c r="D96" s="2"/>
      <c r="E96" s="602" t="s">
        <v>344</v>
      </c>
      <c r="F96" s="634" t="s">
        <v>31</v>
      </c>
      <c r="G96" s="634">
        <v>1</v>
      </c>
      <c r="H96" s="656" t="s">
        <v>8</v>
      </c>
      <c r="I96" s="634">
        <v>3</v>
      </c>
      <c r="J96" s="602" t="s">
        <v>371</v>
      </c>
      <c r="K96" s="634">
        <v>1</v>
      </c>
      <c r="L96" s="681" t="s">
        <v>349</v>
      </c>
      <c r="M96" s="601"/>
      <c r="N96" s="602" t="s">
        <v>401</v>
      </c>
      <c r="O96" s="634">
        <v>2</v>
      </c>
      <c r="P96" s="633">
        <v>1</v>
      </c>
      <c r="Q96" s="633">
        <v>1</v>
      </c>
      <c r="R96" s="633">
        <v>1</v>
      </c>
      <c r="S96" s="671">
        <f>SUMIF('Территориальный кк'!$A:$A,'2020'!$B96,'Территориальный кк'!D:D)</f>
        <v>1.395</v>
      </c>
      <c r="T96" s="672">
        <f>SUMIF('Территориальный кк'!$A:$A,'2020'!$B96,'Территориальный кк'!E:E)</f>
        <v>1.9790000000000001</v>
      </c>
      <c r="U96" s="618">
        <f>SUMIFS(Нормативы!G:G,Нормативы!$B:$B,$G96,Нормативы!$D:$D,'2020'!$I96,Нормативы!$F:$F,'2020'!$K96)*O96</f>
        <v>10804</v>
      </c>
      <c r="V96" s="622">
        <f t="shared" si="329"/>
        <v>8298</v>
      </c>
      <c r="W96" s="622">
        <f t="shared" si="330"/>
        <v>2506</v>
      </c>
      <c r="X96" s="622">
        <f>Нормативы!J6*0.1</f>
        <v>22</v>
      </c>
      <c r="Y96" s="622">
        <f>Нормативы!K6*0.1</f>
        <v>4.4000000000000004</v>
      </c>
      <c r="Z96" s="622">
        <f>Нормативы!L6*0.1</f>
        <v>232</v>
      </c>
      <c r="AA96" s="622">
        <f t="shared" si="331"/>
        <v>454</v>
      </c>
      <c r="AB96" s="622">
        <f>Нормативы!N6*'2020'!O96*0.1</f>
        <v>104</v>
      </c>
      <c r="AC96" s="622">
        <f>Нормативы!O6*0.1</f>
        <v>214</v>
      </c>
      <c r="AD96" s="622">
        <f>Нормативы!P6*'2020'!O96*0.1</f>
        <v>62</v>
      </c>
      <c r="AE96" s="622">
        <f>Нормативы!Q6*0.1</f>
        <v>74</v>
      </c>
      <c r="AF96" s="622">
        <f>Нормативы!R6*0.1</f>
        <v>246</v>
      </c>
      <c r="AG96" s="622">
        <f>Нормативы!S6*0.1</f>
        <v>508</v>
      </c>
      <c r="AH96" s="622">
        <f>Нормативы!T6*0.1</f>
        <v>54</v>
      </c>
      <c r="AI96" s="622">
        <f>Нормативы!U6*0.1</f>
        <v>77</v>
      </c>
      <c r="AJ96" s="622">
        <f>Нормативы!V6*0.1</f>
        <v>8</v>
      </c>
      <c r="AK96" s="622">
        <f>Нормативы!W6*0.1</f>
        <v>30</v>
      </c>
      <c r="AL96" s="622">
        <f>Нормативы!X6*'2020'!O96*0.1</f>
        <v>2688</v>
      </c>
      <c r="AM96" s="622">
        <f t="shared" si="332"/>
        <v>2064.5</v>
      </c>
      <c r="AN96" s="622">
        <f t="shared" si="333"/>
        <v>623.5</v>
      </c>
      <c r="AO96" s="622">
        <v>0</v>
      </c>
      <c r="AP96" s="623">
        <f t="shared" si="334"/>
        <v>15123</v>
      </c>
      <c r="AQ96" s="611">
        <f t="shared" si="272"/>
        <v>10804</v>
      </c>
      <c r="AR96" s="622">
        <f t="shared" si="335"/>
        <v>8298</v>
      </c>
      <c r="AS96" s="622">
        <f t="shared" si="336"/>
        <v>2506</v>
      </c>
      <c r="AT96" s="614">
        <f t="shared" si="273"/>
        <v>22</v>
      </c>
      <c r="AU96" s="614">
        <f t="shared" si="274"/>
        <v>4</v>
      </c>
      <c r="AV96" s="614">
        <f t="shared" si="275"/>
        <v>232</v>
      </c>
      <c r="AW96" s="614">
        <f t="shared" si="276"/>
        <v>454</v>
      </c>
      <c r="AX96" s="614">
        <f t="shared" si="277"/>
        <v>104</v>
      </c>
      <c r="AY96" s="614">
        <f t="shared" si="278"/>
        <v>214</v>
      </c>
      <c r="AZ96" s="614">
        <f t="shared" si="279"/>
        <v>62</v>
      </c>
      <c r="BA96" s="614">
        <f t="shared" si="280"/>
        <v>74</v>
      </c>
      <c r="BB96" s="614">
        <f t="shared" si="281"/>
        <v>246</v>
      </c>
      <c r="BC96" s="614">
        <f t="shared" si="282"/>
        <v>508</v>
      </c>
      <c r="BD96" s="614">
        <f t="shared" si="283"/>
        <v>54</v>
      </c>
      <c r="BE96" s="614">
        <f t="shared" si="284"/>
        <v>77</v>
      </c>
      <c r="BF96" s="614">
        <f t="shared" si="285"/>
        <v>8</v>
      </c>
      <c r="BG96" s="614">
        <f t="shared" si="286"/>
        <v>30</v>
      </c>
      <c r="BH96" s="614">
        <f t="shared" si="287"/>
        <v>2688</v>
      </c>
      <c r="BI96" s="622">
        <f t="shared" si="337"/>
        <v>2064.5</v>
      </c>
      <c r="BJ96" s="622">
        <f t="shared" si="338"/>
        <v>623.5</v>
      </c>
      <c r="BK96" s="614">
        <f t="shared" si="288"/>
        <v>0</v>
      </c>
      <c r="BL96" s="623">
        <f t="shared" si="289"/>
        <v>15123</v>
      </c>
      <c r="BM96" s="614">
        <f t="shared" si="290"/>
        <v>15072</v>
      </c>
      <c r="BN96" s="622">
        <f t="shared" si="291"/>
        <v>11576</v>
      </c>
      <c r="BO96" s="622">
        <f t="shared" si="292"/>
        <v>3496</v>
      </c>
      <c r="BP96" s="614">
        <f t="shared" si="339"/>
        <v>22</v>
      </c>
      <c r="BQ96" s="614">
        <f t="shared" si="340"/>
        <v>4</v>
      </c>
      <c r="BR96" s="614">
        <f t="shared" si="341"/>
        <v>232</v>
      </c>
      <c r="BS96" s="614">
        <f t="shared" si="293"/>
        <v>454</v>
      </c>
      <c r="BT96" s="614">
        <f t="shared" si="294"/>
        <v>104</v>
      </c>
      <c r="BU96" s="614">
        <f t="shared" si="295"/>
        <v>214</v>
      </c>
      <c r="BV96" s="614">
        <f t="shared" si="296"/>
        <v>62</v>
      </c>
      <c r="BW96" s="614">
        <f t="shared" si="297"/>
        <v>74</v>
      </c>
      <c r="BX96" s="614">
        <f t="shared" si="298"/>
        <v>487</v>
      </c>
      <c r="BY96" s="614">
        <f t="shared" si="299"/>
        <v>508</v>
      </c>
      <c r="BZ96" s="614">
        <f t="shared" si="300"/>
        <v>54</v>
      </c>
      <c r="CA96" s="614">
        <f t="shared" si="301"/>
        <v>77</v>
      </c>
      <c r="CB96" s="614">
        <f t="shared" si="302"/>
        <v>8</v>
      </c>
      <c r="CC96" s="614">
        <f t="shared" si="303"/>
        <v>30</v>
      </c>
      <c r="CD96" s="614">
        <f t="shared" si="304"/>
        <v>3750</v>
      </c>
      <c r="CE96" s="622">
        <f t="shared" si="342"/>
        <v>2880.2</v>
      </c>
      <c r="CF96" s="622">
        <f t="shared" si="343"/>
        <v>869.8</v>
      </c>
      <c r="CG96" s="614">
        <f t="shared" si="305"/>
        <v>0</v>
      </c>
      <c r="CH96" s="621">
        <f>U96+X96+Z96+AA96+AF96+AG96+AH96+AI96+AJ96+AK96+AL96+AO96</f>
        <v>15123</v>
      </c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  <c r="CT96" s="211"/>
      <c r="CU96" s="211"/>
      <c r="CV96" s="211"/>
      <c r="CW96" s="211"/>
      <c r="CX96" s="211"/>
      <c r="CY96" s="211"/>
      <c r="CZ96" s="211"/>
      <c r="DA96" s="211"/>
      <c r="DB96" s="211"/>
      <c r="DC96" s="211"/>
      <c r="DD96" s="211">
        <f t="shared" si="328"/>
        <v>15123</v>
      </c>
      <c r="DE96" s="585"/>
      <c r="DF96" s="585"/>
      <c r="DG96" s="585"/>
      <c r="DH96" s="585"/>
      <c r="DI96" s="585"/>
      <c r="DJ96" s="585"/>
      <c r="DK96" s="585"/>
      <c r="DL96" s="585"/>
      <c r="DM96" s="585"/>
      <c r="DN96" s="585"/>
      <c r="DO96" s="585"/>
      <c r="DP96" s="585"/>
      <c r="DQ96" s="585"/>
      <c r="DR96" s="585"/>
      <c r="DS96" s="585"/>
      <c r="DT96" s="585"/>
      <c r="DU96" s="585"/>
      <c r="DV96" s="585"/>
      <c r="DW96" s="585"/>
      <c r="DX96" s="585"/>
      <c r="DY96" s="585"/>
      <c r="DZ96" s="585"/>
      <c r="EA96" s="585"/>
      <c r="EB96" s="585"/>
      <c r="EC96" s="585"/>
      <c r="ED96" s="585"/>
      <c r="EE96" s="585"/>
      <c r="EF96" s="585"/>
      <c r="EG96" s="585"/>
      <c r="EH96" s="585"/>
      <c r="EI96" s="585"/>
      <c r="EJ96" s="585"/>
      <c r="EK96" s="585"/>
      <c r="EL96" s="585"/>
      <c r="EM96" s="585"/>
      <c r="EN96" s="585"/>
      <c r="EO96" s="585"/>
      <c r="EP96" s="585"/>
      <c r="EQ96" s="585"/>
      <c r="ER96" s="585"/>
      <c r="ES96" s="585"/>
      <c r="ET96" s="585"/>
      <c r="EU96" s="585"/>
      <c r="EV96" s="585"/>
      <c r="EW96" s="585"/>
      <c r="EX96" s="585"/>
      <c r="EY96" s="585"/>
      <c r="EZ96" s="585"/>
      <c r="FA96" s="585"/>
      <c r="FB96" s="585"/>
      <c r="FC96" s="585"/>
      <c r="FD96" s="585"/>
      <c r="FE96" s="585"/>
      <c r="FF96" s="585"/>
      <c r="FG96" s="585"/>
      <c r="FH96" s="585"/>
      <c r="FI96" s="585"/>
      <c r="FJ96" s="585"/>
      <c r="FK96" s="585"/>
      <c r="FL96" s="585"/>
      <c r="FM96" s="585"/>
      <c r="FN96" s="585"/>
      <c r="FO96" s="585"/>
      <c r="FP96" s="585"/>
      <c r="FQ96" s="585"/>
      <c r="FR96" s="585"/>
      <c r="FS96" s="585"/>
      <c r="FT96" s="585"/>
      <c r="FU96" s="585"/>
      <c r="FV96" s="585"/>
      <c r="FW96" s="585"/>
      <c r="FX96" s="585"/>
      <c r="FY96" s="585"/>
      <c r="FZ96" s="585"/>
      <c r="GA96" s="585"/>
      <c r="GB96" s="585"/>
      <c r="GC96" s="585"/>
      <c r="GD96" s="585"/>
      <c r="GE96" s="585"/>
      <c r="GF96" s="585"/>
      <c r="GG96" s="585"/>
      <c r="GH96" s="585"/>
      <c r="GI96" s="585"/>
      <c r="GJ96" s="585"/>
      <c r="GK96" s="585"/>
      <c r="GL96" s="585"/>
      <c r="GM96" s="585"/>
      <c r="GN96" s="585"/>
      <c r="GO96" s="585"/>
      <c r="GP96" s="585"/>
      <c r="GQ96" s="585"/>
      <c r="GR96" s="585"/>
      <c r="GS96" s="585"/>
      <c r="GT96" s="585"/>
      <c r="GU96" s="585"/>
      <c r="GV96" s="585"/>
      <c r="GW96" s="585"/>
      <c r="GX96" s="585"/>
      <c r="GY96" s="585"/>
      <c r="GZ96" s="585"/>
      <c r="HA96" s="585"/>
      <c r="HB96" s="585"/>
      <c r="HC96" s="585"/>
      <c r="HD96" s="585"/>
      <c r="HE96" s="585"/>
      <c r="HF96" s="585"/>
      <c r="HG96" s="585"/>
      <c r="HH96" s="585"/>
      <c r="HI96" s="585"/>
      <c r="HJ96" s="585"/>
      <c r="HK96" s="585"/>
      <c r="HL96" s="585"/>
      <c r="HM96" s="585"/>
      <c r="HN96" s="585"/>
      <c r="HO96" s="585"/>
      <c r="HP96" s="585"/>
      <c r="HQ96" s="585"/>
      <c r="HR96" s="585"/>
      <c r="HS96" s="585"/>
      <c r="HT96" s="585"/>
      <c r="HU96" s="585"/>
      <c r="HV96" s="585"/>
      <c r="HW96" s="585"/>
      <c r="HX96" s="585"/>
      <c r="HY96" s="585"/>
      <c r="HZ96" s="585"/>
      <c r="IA96" s="585"/>
      <c r="IB96" s="585"/>
      <c r="IC96" s="585"/>
      <c r="ID96" s="585"/>
      <c r="IE96" s="585"/>
      <c r="IF96" s="585"/>
      <c r="IG96" s="585"/>
      <c r="IH96" s="585"/>
      <c r="II96" s="585"/>
      <c r="IJ96" s="585"/>
      <c r="IK96" s="585"/>
      <c r="IL96" s="585"/>
      <c r="IM96" s="585"/>
      <c r="IN96" s="585"/>
      <c r="IO96" s="585"/>
      <c r="IP96" s="585"/>
      <c r="IQ96" s="585"/>
      <c r="IR96" s="585"/>
      <c r="IS96" s="585"/>
      <c r="IT96" s="585"/>
      <c r="IU96" s="585"/>
      <c r="IV96" s="585"/>
      <c r="IW96" s="585"/>
      <c r="IX96" s="585"/>
      <c r="IY96" s="585"/>
      <c r="IZ96" s="585"/>
      <c r="JA96" s="585"/>
      <c r="JB96" s="585"/>
      <c r="JC96" s="585"/>
      <c r="JD96" s="585"/>
      <c r="JE96" s="585"/>
      <c r="JF96" s="585"/>
      <c r="JG96" s="585"/>
      <c r="JH96" s="585"/>
      <c r="JI96" s="585"/>
      <c r="JJ96" s="585"/>
      <c r="JK96" s="585"/>
      <c r="JL96" s="585"/>
      <c r="JM96" s="585"/>
      <c r="JN96" s="585"/>
      <c r="JO96" s="585"/>
      <c r="JP96" s="585"/>
      <c r="JQ96" s="585"/>
      <c r="JR96" s="585"/>
      <c r="JS96" s="585"/>
      <c r="JT96" s="585"/>
      <c r="JU96" s="585"/>
      <c r="JV96" s="585"/>
      <c r="JW96" s="585"/>
      <c r="JX96" s="585"/>
      <c r="JY96" s="585"/>
      <c r="JZ96" s="585"/>
      <c r="KA96" s="585"/>
      <c r="KB96" s="585"/>
      <c r="KC96" s="585"/>
      <c r="KD96" s="585"/>
      <c r="KE96" s="585"/>
      <c r="KF96" s="585"/>
      <c r="KG96" s="585"/>
      <c r="KH96" s="585"/>
      <c r="KI96" s="585"/>
      <c r="KJ96" s="585"/>
      <c r="KK96" s="585"/>
      <c r="KL96" s="585"/>
      <c r="KM96" s="585"/>
      <c r="KN96" s="585"/>
      <c r="KO96" s="585"/>
      <c r="KP96" s="585"/>
      <c r="KQ96" s="585"/>
      <c r="KR96" s="585"/>
      <c r="KS96" s="585"/>
      <c r="KT96" s="585"/>
      <c r="KU96" s="585"/>
      <c r="KV96" s="585"/>
      <c r="KW96" s="585"/>
      <c r="KX96" s="585"/>
      <c r="KY96" s="585"/>
      <c r="KZ96" s="585"/>
      <c r="LA96" s="585"/>
      <c r="LB96" s="585"/>
      <c r="LC96" s="585"/>
      <c r="LD96" s="585"/>
      <c r="LE96" s="585"/>
      <c r="LF96" s="585"/>
      <c r="LG96" s="585"/>
      <c r="LH96" s="585"/>
      <c r="LI96" s="585"/>
      <c r="LJ96" s="585"/>
      <c r="LK96" s="585"/>
      <c r="LL96" s="585"/>
      <c r="LM96" s="585"/>
      <c r="LN96" s="585"/>
      <c r="LO96" s="585"/>
      <c r="LP96" s="585"/>
      <c r="LQ96" s="585"/>
      <c r="LR96" s="585"/>
      <c r="LS96" s="585"/>
      <c r="LT96" s="585"/>
      <c r="LU96" s="585"/>
      <c r="LV96" s="585"/>
      <c r="LW96" s="585"/>
      <c r="LX96" s="585"/>
      <c r="LY96" s="585"/>
      <c r="LZ96" s="585"/>
      <c r="MA96" s="585"/>
      <c r="MB96" s="585"/>
      <c r="MC96" s="585"/>
      <c r="MD96" s="585"/>
      <c r="ME96" s="585"/>
      <c r="MF96" s="585"/>
      <c r="MG96" s="585"/>
      <c r="MH96" s="585"/>
      <c r="MI96" s="585"/>
      <c r="MJ96" s="585"/>
      <c r="MK96" s="585"/>
      <c r="ML96" s="585"/>
      <c r="MM96" s="585"/>
      <c r="MN96" s="585"/>
      <c r="MO96" s="585"/>
      <c r="MP96" s="585"/>
      <c r="MQ96" s="585"/>
      <c r="MR96" s="585"/>
      <c r="MS96" s="585"/>
      <c r="MT96" s="585"/>
      <c r="MU96" s="585"/>
      <c r="MV96" s="585"/>
      <c r="MW96" s="585"/>
      <c r="MX96" s="585"/>
      <c r="MY96" s="585"/>
      <c r="MZ96" s="585"/>
      <c r="NA96" s="585"/>
      <c r="NB96" s="585"/>
      <c r="NC96" s="585"/>
      <c r="ND96" s="585"/>
      <c r="NE96" s="585"/>
      <c r="NF96" s="585"/>
      <c r="NG96" s="585"/>
      <c r="NH96" s="585"/>
      <c r="NI96" s="585"/>
      <c r="NJ96" s="585"/>
      <c r="NK96" s="585"/>
      <c r="NL96" s="585"/>
      <c r="NM96" s="585"/>
      <c r="NN96" s="585"/>
      <c r="NO96" s="585"/>
      <c r="NP96" s="585"/>
      <c r="NQ96" s="585"/>
      <c r="NR96" s="585"/>
      <c r="NS96" s="585"/>
      <c r="NT96" s="585"/>
      <c r="NU96" s="585"/>
      <c r="NV96" s="585"/>
      <c r="NW96" s="585"/>
      <c r="NX96" s="585"/>
      <c r="NY96" s="585"/>
      <c r="NZ96" s="585"/>
      <c r="OA96" s="585"/>
      <c r="OB96" s="585"/>
      <c r="OC96" s="585"/>
      <c r="OD96" s="585"/>
      <c r="OE96" s="585"/>
      <c r="OF96" s="585"/>
      <c r="OG96" s="585"/>
      <c r="OH96" s="585"/>
      <c r="OI96" s="585"/>
      <c r="OJ96" s="585"/>
      <c r="OK96" s="585"/>
      <c r="OL96" s="585"/>
      <c r="OM96" s="585"/>
      <c r="ON96" s="585"/>
      <c r="OO96" s="585"/>
      <c r="OP96" s="585"/>
      <c r="OQ96" s="585"/>
      <c r="OR96" s="585"/>
      <c r="OS96" s="585"/>
      <c r="OT96" s="585"/>
      <c r="OU96" s="585"/>
      <c r="OV96" s="585"/>
      <c r="OW96" s="585"/>
      <c r="OX96" s="585"/>
      <c r="OY96" s="585"/>
      <c r="OZ96" s="585"/>
      <c r="PA96" s="585"/>
      <c r="PB96" s="585"/>
      <c r="PC96" s="585"/>
      <c r="PD96" s="585"/>
      <c r="PE96" s="585"/>
      <c r="PF96" s="585"/>
      <c r="PG96" s="585"/>
      <c r="PH96" s="585"/>
      <c r="PI96" s="585"/>
      <c r="PJ96" s="585"/>
      <c r="PK96" s="585"/>
      <c r="PL96" s="585"/>
      <c r="PM96" s="585"/>
      <c r="PN96" s="585"/>
      <c r="PO96" s="585"/>
      <c r="PP96" s="585"/>
      <c r="PQ96" s="585"/>
      <c r="PR96" s="585"/>
      <c r="PS96" s="585"/>
      <c r="PT96" s="585"/>
      <c r="PU96" s="585"/>
      <c r="PV96" s="585"/>
      <c r="PW96" s="585"/>
      <c r="PX96" s="585"/>
      <c r="PY96" s="585"/>
      <c r="PZ96" s="585"/>
      <c r="QA96" s="585"/>
      <c r="QB96" s="585"/>
      <c r="QC96" s="585"/>
      <c r="QD96" s="585"/>
      <c r="QE96" s="585"/>
      <c r="QF96" s="585"/>
      <c r="QG96" s="585"/>
      <c r="QH96" s="585"/>
      <c r="QI96" s="585"/>
      <c r="QJ96" s="585"/>
      <c r="QK96" s="585"/>
      <c r="QL96" s="585"/>
      <c r="QM96" s="585"/>
      <c r="QN96" s="585"/>
      <c r="QO96" s="585"/>
      <c r="QP96" s="585"/>
      <c r="QQ96" s="585"/>
      <c r="QR96" s="585"/>
      <c r="QS96" s="585"/>
      <c r="QT96" s="585"/>
      <c r="QU96" s="585"/>
      <c r="QV96" s="585"/>
      <c r="QW96" s="585"/>
      <c r="QX96" s="585"/>
      <c r="QY96" s="585"/>
      <c r="QZ96" s="585"/>
      <c r="RA96" s="585"/>
      <c r="RB96" s="585"/>
      <c r="RC96" s="585"/>
      <c r="RD96" s="585"/>
      <c r="RE96" s="585"/>
      <c r="RF96" s="585"/>
      <c r="RG96" s="585"/>
      <c r="RH96" s="585"/>
      <c r="RI96" s="585"/>
      <c r="RJ96" s="585"/>
      <c r="RK96" s="585"/>
      <c r="RL96" s="585"/>
      <c r="RM96" s="585"/>
      <c r="RN96" s="585"/>
      <c r="RO96" s="585"/>
      <c r="RP96" s="585"/>
      <c r="RQ96" s="585"/>
      <c r="RR96" s="585"/>
      <c r="RS96" s="585"/>
      <c r="RT96" s="585"/>
      <c r="RU96" s="585"/>
      <c r="RV96" s="585"/>
      <c r="RW96" s="585"/>
      <c r="RX96" s="585"/>
      <c r="RY96" s="585"/>
      <c r="RZ96" s="585"/>
      <c r="SA96" s="585"/>
      <c r="SB96" s="585"/>
      <c r="SC96" s="585"/>
      <c r="SD96" s="585"/>
      <c r="SE96" s="585"/>
      <c r="SF96" s="585"/>
      <c r="SG96" s="585"/>
      <c r="SH96" s="585"/>
      <c r="SI96" s="585"/>
      <c r="SJ96" s="585"/>
      <c r="SK96" s="585"/>
      <c r="SL96" s="585"/>
      <c r="SM96" s="585"/>
      <c r="SN96" s="585"/>
      <c r="SO96" s="585"/>
      <c r="SP96" s="585"/>
      <c r="SQ96" s="585"/>
      <c r="SR96" s="585"/>
      <c r="SS96" s="585"/>
      <c r="ST96" s="585"/>
      <c r="SU96" s="585"/>
      <c r="SV96" s="585"/>
      <c r="SW96" s="585"/>
      <c r="SX96" s="585"/>
      <c r="SY96" s="585"/>
      <c r="SZ96" s="585"/>
      <c r="TA96" s="585"/>
      <c r="TB96" s="585"/>
      <c r="TC96" s="585"/>
      <c r="TD96" s="585"/>
      <c r="TE96" s="585"/>
      <c r="TF96" s="585"/>
      <c r="TG96" s="585"/>
      <c r="TH96" s="585"/>
      <c r="TI96" s="585"/>
      <c r="TJ96" s="585"/>
      <c r="TK96" s="585"/>
      <c r="TL96" s="585"/>
      <c r="TM96" s="585"/>
      <c r="TN96" s="585"/>
      <c r="TO96" s="585"/>
      <c r="TP96" s="585"/>
      <c r="TQ96" s="585"/>
      <c r="TR96" s="585"/>
      <c r="TS96" s="585"/>
      <c r="TT96" s="585"/>
      <c r="TU96" s="585"/>
      <c r="TV96" s="585"/>
      <c r="TW96" s="585"/>
      <c r="TX96" s="585"/>
      <c r="TY96" s="585"/>
      <c r="TZ96" s="585"/>
      <c r="UA96" s="585"/>
      <c r="UB96" s="585"/>
      <c r="UC96" s="585"/>
      <c r="UD96" s="585"/>
      <c r="UE96" s="585"/>
      <c r="UF96" s="585"/>
      <c r="UG96" s="585"/>
      <c r="UH96" s="585"/>
      <c r="UI96" s="585"/>
      <c r="UJ96" s="585"/>
      <c r="UK96" s="585"/>
      <c r="UL96" s="585"/>
      <c r="UM96" s="585"/>
      <c r="UN96" s="585"/>
      <c r="UO96" s="585"/>
      <c r="UP96" s="585"/>
      <c r="UQ96" s="585"/>
      <c r="UR96" s="585"/>
      <c r="US96" s="585"/>
      <c r="UT96" s="585"/>
      <c r="UU96" s="585"/>
      <c r="UV96" s="585"/>
      <c r="UW96" s="585"/>
      <c r="UX96" s="585"/>
      <c r="UY96" s="585"/>
      <c r="UZ96" s="585"/>
      <c r="VA96" s="585"/>
      <c r="VB96" s="585"/>
      <c r="VC96" s="585"/>
      <c r="VD96" s="585"/>
      <c r="VE96" s="585"/>
      <c r="VF96" s="585"/>
      <c r="VG96" s="585"/>
      <c r="VH96" s="585"/>
      <c r="VI96" s="585"/>
      <c r="VJ96" s="585"/>
      <c r="VK96" s="585"/>
      <c r="VL96" s="585"/>
      <c r="VM96" s="585"/>
      <c r="VN96" s="585"/>
      <c r="VO96" s="585"/>
      <c r="VP96" s="585"/>
      <c r="VQ96" s="585"/>
      <c r="VR96" s="585"/>
      <c r="VS96" s="585"/>
      <c r="VT96" s="585"/>
      <c r="VU96" s="585"/>
      <c r="VV96" s="585"/>
      <c r="VW96" s="585"/>
      <c r="VX96" s="585"/>
      <c r="VY96" s="585"/>
      <c r="VZ96" s="585"/>
      <c r="WA96" s="585"/>
      <c r="WB96" s="585"/>
      <c r="WC96" s="585"/>
      <c r="WD96" s="585"/>
      <c r="WE96" s="585"/>
      <c r="WF96" s="585"/>
      <c r="WG96" s="585"/>
      <c r="WH96" s="585"/>
      <c r="WI96" s="585"/>
      <c r="WJ96" s="585"/>
      <c r="WK96" s="585"/>
      <c r="WL96" s="585"/>
      <c r="WM96" s="585"/>
      <c r="WN96" s="585"/>
      <c r="WO96" s="585"/>
      <c r="WP96" s="585"/>
      <c r="WQ96" s="585"/>
      <c r="WR96" s="585"/>
      <c r="WS96" s="585"/>
      <c r="WT96" s="585"/>
      <c r="WU96" s="585"/>
      <c r="WV96" s="585"/>
      <c r="WW96" s="585"/>
      <c r="WX96" s="585"/>
      <c r="WY96" s="585"/>
      <c r="WZ96" s="585"/>
      <c r="XA96" s="585"/>
      <c r="XB96" s="585"/>
      <c r="XC96" s="585"/>
      <c r="XD96" s="585"/>
      <c r="XE96" s="585"/>
      <c r="XF96" s="585"/>
      <c r="XG96" s="585"/>
      <c r="XH96" s="585"/>
      <c r="XI96" s="585"/>
      <c r="XJ96" s="585"/>
      <c r="XK96" s="585"/>
      <c r="XL96" s="585"/>
      <c r="XM96" s="585"/>
      <c r="XN96" s="585"/>
      <c r="XO96" s="585"/>
      <c r="XP96" s="585"/>
      <c r="XQ96" s="585"/>
      <c r="XR96" s="585"/>
      <c r="XS96" s="585"/>
      <c r="XT96" s="585"/>
      <c r="XU96" s="585"/>
      <c r="XV96" s="585"/>
      <c r="XW96" s="585"/>
      <c r="XX96" s="585"/>
      <c r="XY96" s="585"/>
      <c r="XZ96" s="585"/>
      <c r="YA96" s="585"/>
      <c r="YB96" s="585"/>
      <c r="YC96" s="585"/>
      <c r="YD96" s="585"/>
      <c r="YE96" s="585"/>
      <c r="YF96" s="585"/>
      <c r="YG96" s="585"/>
      <c r="YH96" s="585"/>
      <c r="YI96" s="585"/>
      <c r="YJ96" s="585"/>
      <c r="YK96" s="585"/>
      <c r="YL96" s="585"/>
      <c r="YM96" s="585"/>
      <c r="YN96" s="585"/>
      <c r="YO96" s="585"/>
      <c r="YP96" s="585"/>
      <c r="YQ96" s="585"/>
      <c r="YR96" s="585"/>
      <c r="YS96" s="585"/>
      <c r="YT96" s="585"/>
      <c r="YU96" s="585"/>
      <c r="YV96" s="585"/>
      <c r="YW96" s="585"/>
      <c r="YX96" s="585"/>
      <c r="YY96" s="585"/>
      <c r="YZ96" s="585"/>
      <c r="ZA96" s="585"/>
      <c r="ZB96" s="585"/>
      <c r="ZC96" s="585"/>
      <c r="ZD96" s="585"/>
      <c r="ZE96" s="585"/>
      <c r="ZF96" s="585"/>
      <c r="ZG96" s="585"/>
      <c r="ZH96" s="585"/>
      <c r="ZI96" s="585"/>
      <c r="ZJ96" s="585"/>
      <c r="ZK96" s="585"/>
      <c r="ZL96" s="585"/>
      <c r="ZM96" s="585"/>
      <c r="ZN96" s="585"/>
      <c r="ZO96" s="585"/>
      <c r="ZP96" s="585"/>
      <c r="ZQ96" s="585"/>
      <c r="ZR96" s="585"/>
      <c r="ZS96" s="585"/>
      <c r="ZT96" s="585"/>
      <c r="ZU96" s="585"/>
      <c r="ZV96" s="585"/>
      <c r="ZW96" s="585"/>
      <c r="ZX96" s="585"/>
      <c r="ZY96" s="585"/>
      <c r="ZZ96" s="585"/>
      <c r="AAA96" s="585"/>
      <c r="AAB96" s="585"/>
      <c r="AAC96" s="585"/>
      <c r="AAD96" s="585"/>
      <c r="AAE96" s="585"/>
      <c r="AAF96" s="585"/>
      <c r="AAG96" s="585"/>
      <c r="AAH96" s="585"/>
      <c r="AAI96" s="585"/>
      <c r="AAJ96" s="585"/>
      <c r="AAK96" s="585"/>
      <c r="AAL96" s="585"/>
      <c r="AAM96" s="585"/>
      <c r="AAN96" s="585"/>
      <c r="AAO96" s="585"/>
      <c r="AAP96" s="585"/>
      <c r="AAQ96" s="585"/>
      <c r="AAR96" s="585"/>
      <c r="AAS96" s="585"/>
      <c r="AAT96" s="585"/>
      <c r="AAU96" s="585"/>
      <c r="AAV96" s="585"/>
      <c r="AAW96" s="585"/>
      <c r="AAX96" s="585"/>
      <c r="AAY96" s="585"/>
      <c r="AAZ96" s="585"/>
      <c r="ABA96" s="585"/>
      <c r="ABB96" s="585"/>
      <c r="ABC96" s="585"/>
      <c r="ABD96" s="585"/>
      <c r="ABE96" s="585"/>
      <c r="ABF96" s="585"/>
      <c r="ABG96" s="585"/>
      <c r="ABH96" s="585"/>
      <c r="ABI96" s="585"/>
      <c r="ABJ96" s="585"/>
      <c r="ABK96" s="585"/>
      <c r="ABL96" s="585"/>
      <c r="ABM96" s="585"/>
      <c r="ABN96" s="585"/>
      <c r="ABO96" s="585"/>
      <c r="ABP96" s="585"/>
      <c r="ABQ96" s="585"/>
      <c r="ABR96" s="585"/>
      <c r="ABS96" s="585"/>
      <c r="ABT96" s="585"/>
      <c r="ABU96" s="585"/>
      <c r="ABV96" s="585"/>
      <c r="ABW96" s="585"/>
      <c r="ABX96" s="585"/>
      <c r="ABY96" s="585"/>
      <c r="ABZ96" s="585"/>
      <c r="ACA96" s="585"/>
      <c r="ACB96" s="585"/>
      <c r="ACC96" s="585"/>
      <c r="ACD96" s="585"/>
      <c r="ACE96" s="585"/>
      <c r="ACF96" s="585"/>
      <c r="ACG96" s="585"/>
      <c r="ACH96" s="585"/>
      <c r="ACI96" s="585"/>
      <c r="ACJ96" s="585"/>
      <c r="ACK96" s="585"/>
      <c r="ACL96" s="585"/>
      <c r="ACM96" s="585"/>
      <c r="ACN96" s="585"/>
      <c r="ACO96" s="585"/>
      <c r="ACP96" s="585"/>
      <c r="ACQ96" s="585"/>
      <c r="ACR96" s="585"/>
      <c r="ACS96" s="585"/>
      <c r="ACT96" s="585"/>
      <c r="ACU96" s="585"/>
      <c r="ACV96" s="585"/>
      <c r="ACW96" s="585"/>
      <c r="ACX96" s="585"/>
      <c r="ACY96" s="585"/>
      <c r="ACZ96" s="585"/>
      <c r="ADA96" s="585"/>
      <c r="ADB96" s="585"/>
      <c r="ADC96" s="585"/>
      <c r="ADD96" s="585"/>
      <c r="ADE96" s="585"/>
      <c r="ADF96" s="585"/>
      <c r="ADG96" s="585"/>
      <c r="ADH96" s="585"/>
      <c r="ADI96" s="585"/>
      <c r="ADJ96" s="585"/>
      <c r="ADK96" s="585"/>
      <c r="ADL96" s="585"/>
      <c r="ADM96" s="585"/>
      <c r="ADN96" s="585"/>
      <c r="ADO96" s="585"/>
      <c r="ADP96" s="585"/>
      <c r="ADQ96" s="585"/>
      <c r="ADR96" s="585"/>
      <c r="ADS96" s="585"/>
      <c r="ADT96" s="585"/>
      <c r="ADU96" s="585"/>
      <c r="ADV96" s="585"/>
      <c r="ADW96" s="585"/>
      <c r="ADX96" s="585"/>
      <c r="ADY96" s="585"/>
      <c r="ADZ96" s="585"/>
      <c r="AEA96" s="585"/>
      <c r="AEB96" s="585"/>
      <c r="AEC96" s="585"/>
      <c r="AED96" s="585"/>
      <c r="AEE96" s="585"/>
      <c r="AEF96" s="585"/>
      <c r="AEG96" s="585"/>
      <c r="AEH96" s="585"/>
      <c r="AEI96" s="585"/>
      <c r="AEJ96" s="585"/>
      <c r="AEK96" s="585"/>
      <c r="AEL96" s="585"/>
      <c r="AEM96" s="585"/>
      <c r="AEN96" s="585"/>
      <c r="AEO96" s="585"/>
      <c r="AEP96" s="585"/>
      <c r="AEQ96" s="585"/>
      <c r="AER96" s="585"/>
      <c r="AES96" s="585"/>
      <c r="AET96" s="585"/>
      <c r="AEU96" s="585"/>
      <c r="AEV96" s="585"/>
      <c r="AEW96" s="585"/>
      <c r="AEX96" s="585"/>
      <c r="AEY96" s="585"/>
      <c r="AEZ96" s="585"/>
      <c r="AFA96" s="585"/>
      <c r="AFB96" s="585"/>
      <c r="AFC96" s="585"/>
      <c r="AFD96" s="585"/>
      <c r="AFE96" s="585"/>
      <c r="AFF96" s="585"/>
      <c r="AFG96" s="585"/>
      <c r="AFH96" s="585"/>
      <c r="AFI96" s="585"/>
      <c r="AFJ96" s="585"/>
      <c r="AFK96" s="585"/>
      <c r="AFL96" s="585"/>
      <c r="AFM96" s="585"/>
      <c r="AFN96" s="585"/>
      <c r="AFO96" s="585"/>
      <c r="AFP96" s="585"/>
      <c r="AFQ96" s="585"/>
      <c r="AFR96" s="585"/>
      <c r="AFS96" s="585"/>
      <c r="AFT96" s="585"/>
      <c r="AFU96" s="585"/>
      <c r="AFV96" s="585"/>
      <c r="AFW96" s="585"/>
      <c r="AFX96" s="585"/>
      <c r="AFY96" s="585"/>
      <c r="AFZ96" s="585"/>
      <c r="AGA96" s="585"/>
      <c r="AGB96" s="585"/>
      <c r="AGC96" s="585"/>
      <c r="AGD96" s="585"/>
      <c r="AGE96" s="585"/>
      <c r="AGF96" s="585"/>
      <c r="AGG96" s="585"/>
      <c r="AGH96" s="585"/>
      <c r="AGI96" s="585"/>
      <c r="AGJ96" s="585"/>
      <c r="AGK96" s="585"/>
      <c r="AGL96" s="585"/>
      <c r="AGM96" s="585"/>
      <c r="AGN96" s="585"/>
      <c r="AGO96" s="585"/>
      <c r="AGP96" s="585"/>
      <c r="AGQ96" s="585"/>
      <c r="AGR96" s="585"/>
      <c r="AGS96" s="585"/>
      <c r="AGT96" s="585"/>
      <c r="AGU96" s="585"/>
      <c r="AGV96" s="585"/>
      <c r="AGW96" s="585"/>
      <c r="AGX96" s="585"/>
      <c r="AGY96" s="585"/>
      <c r="AGZ96" s="585"/>
      <c r="AHA96" s="585"/>
      <c r="AHB96" s="585"/>
      <c r="AHC96" s="585"/>
      <c r="AHD96" s="585"/>
      <c r="AHE96" s="585"/>
      <c r="AHF96" s="585"/>
      <c r="AHG96" s="585"/>
      <c r="AHH96" s="585"/>
      <c r="AHI96" s="585"/>
      <c r="AHJ96" s="585"/>
      <c r="AHK96" s="585"/>
      <c r="AHL96" s="585"/>
      <c r="AHM96" s="585"/>
      <c r="AHN96" s="585"/>
      <c r="AHO96" s="585"/>
      <c r="AHP96" s="585"/>
      <c r="AHQ96" s="585"/>
      <c r="AHR96" s="585"/>
      <c r="AHS96" s="585"/>
      <c r="AHT96" s="585"/>
      <c r="AHU96" s="585"/>
      <c r="AHV96" s="585"/>
      <c r="AHW96" s="585"/>
      <c r="AHX96" s="585"/>
      <c r="AHY96" s="585"/>
      <c r="AHZ96" s="585"/>
      <c r="AIA96" s="585"/>
      <c r="AIB96" s="585"/>
      <c r="AIC96" s="585"/>
      <c r="AID96" s="585"/>
      <c r="AIE96" s="585"/>
      <c r="AIF96" s="585"/>
      <c r="AIG96" s="585"/>
      <c r="AIH96" s="585"/>
      <c r="AII96" s="585"/>
      <c r="AIJ96" s="585"/>
      <c r="AIK96" s="585"/>
      <c r="AIL96" s="585"/>
      <c r="AIM96" s="585"/>
      <c r="AIN96" s="585"/>
      <c r="AIO96" s="585"/>
      <c r="AIP96" s="585"/>
      <c r="AIQ96" s="585"/>
      <c r="AIR96" s="585"/>
      <c r="AIS96" s="585"/>
      <c r="AIT96" s="585"/>
      <c r="AIU96" s="585"/>
      <c r="AIV96" s="585"/>
      <c r="AIW96" s="585"/>
      <c r="AIX96" s="585"/>
      <c r="AIY96" s="585"/>
      <c r="AIZ96" s="585"/>
      <c r="AJA96" s="585"/>
      <c r="AJB96" s="585"/>
      <c r="AJC96" s="585"/>
      <c r="AJD96" s="585"/>
      <c r="AJE96" s="585"/>
      <c r="AJF96" s="585"/>
      <c r="AJG96" s="585"/>
      <c r="AJH96" s="585"/>
      <c r="AJI96" s="585"/>
      <c r="AJJ96" s="585"/>
      <c r="AJK96" s="585"/>
      <c r="AJL96" s="585"/>
      <c r="AJM96" s="585"/>
      <c r="AJN96" s="585"/>
      <c r="AJO96" s="585"/>
      <c r="AJP96" s="585"/>
      <c r="AJQ96" s="585"/>
      <c r="AJR96" s="585"/>
      <c r="AJS96" s="585"/>
      <c r="AJT96" s="585"/>
      <c r="AJU96" s="585"/>
      <c r="AJV96" s="585"/>
      <c r="AJW96" s="585"/>
      <c r="AJX96" s="585"/>
      <c r="AJY96" s="585"/>
      <c r="AJZ96" s="585"/>
      <c r="AKA96" s="585"/>
      <c r="AKB96" s="585"/>
      <c r="AKC96" s="585"/>
      <c r="AKD96" s="585"/>
      <c r="AKE96" s="585"/>
      <c r="AKF96" s="585"/>
      <c r="AKG96" s="585"/>
      <c r="AKH96" s="585"/>
      <c r="AKI96" s="585"/>
      <c r="AKJ96" s="585"/>
      <c r="AKK96" s="585"/>
      <c r="AKL96" s="585"/>
      <c r="AKM96" s="585"/>
      <c r="AKN96" s="585"/>
      <c r="AKO96" s="585"/>
      <c r="AKP96" s="585"/>
      <c r="AKQ96" s="585"/>
      <c r="AKR96" s="585"/>
      <c r="AKS96" s="585"/>
      <c r="AKT96" s="585"/>
      <c r="AKU96" s="585"/>
      <c r="AKV96" s="585"/>
      <c r="AKW96" s="585"/>
      <c r="AKX96" s="585"/>
      <c r="AKY96" s="585"/>
      <c r="AKZ96" s="585"/>
      <c r="ALA96" s="585"/>
      <c r="ALB96" s="585"/>
      <c r="ALC96" s="585"/>
      <c r="ALD96" s="585"/>
      <c r="ALE96" s="585"/>
      <c r="ALF96" s="585"/>
      <c r="ALG96" s="585"/>
      <c r="ALH96" s="585"/>
      <c r="ALI96" s="585"/>
      <c r="ALJ96" s="585"/>
      <c r="ALK96" s="585"/>
      <c r="ALL96" s="585"/>
      <c r="ALM96" s="585"/>
      <c r="ALN96" s="585"/>
      <c r="ALO96" s="585"/>
      <c r="ALP96" s="585"/>
      <c r="ALQ96" s="585"/>
      <c r="ALR96" s="585"/>
      <c r="ALS96" s="585"/>
      <c r="ALT96" s="585"/>
      <c r="ALU96" s="585"/>
      <c r="ALV96" s="585"/>
      <c r="ALW96" s="585"/>
      <c r="ALX96" s="585"/>
      <c r="ALY96" s="585"/>
      <c r="ALZ96" s="585"/>
      <c r="AMA96" s="585"/>
      <c r="AMB96" s="585"/>
      <c r="AMC96" s="585"/>
      <c r="AMD96" s="585"/>
      <c r="AME96" s="585"/>
      <c r="AMF96" s="585"/>
      <c r="AMG96" s="585"/>
      <c r="AMH96" s="585"/>
      <c r="AMI96" s="585"/>
      <c r="AMJ96" s="585"/>
      <c r="AMK96" s="585"/>
      <c r="AML96" s="585"/>
      <c r="AMM96" s="585"/>
      <c r="AMN96" s="585"/>
      <c r="AMO96" s="585"/>
      <c r="AMP96" s="585"/>
      <c r="AMQ96" s="585"/>
      <c r="AMR96" s="585"/>
      <c r="AMS96" s="585"/>
      <c r="AMT96" s="585"/>
      <c r="AMU96" s="585"/>
      <c r="AMV96" s="585"/>
      <c r="AMW96" s="585"/>
      <c r="AMX96" s="585"/>
      <c r="AMY96" s="585"/>
      <c r="AMZ96" s="585"/>
      <c r="ANA96" s="585"/>
      <c r="ANB96" s="585"/>
      <c r="ANC96" s="585"/>
      <c r="AND96" s="585"/>
      <c r="ANE96" s="585"/>
      <c r="ANF96" s="585"/>
      <c r="ANG96" s="585"/>
      <c r="ANH96" s="585"/>
      <c r="ANI96" s="585"/>
      <c r="ANJ96" s="585"/>
      <c r="ANK96" s="585"/>
      <c r="ANL96" s="585"/>
      <c r="ANM96" s="585"/>
      <c r="ANN96" s="585"/>
      <c r="ANO96" s="585"/>
      <c r="ANP96" s="585"/>
      <c r="ANQ96" s="585"/>
      <c r="ANR96" s="585"/>
      <c r="ANS96" s="585"/>
      <c r="ANT96" s="585"/>
      <c r="ANU96" s="585"/>
      <c r="ANV96" s="585"/>
      <c r="ANW96" s="585"/>
      <c r="ANX96" s="585"/>
      <c r="ANY96" s="585"/>
      <c r="ANZ96" s="585"/>
      <c r="AOA96" s="585"/>
      <c r="AOB96" s="585"/>
      <c r="AOC96" s="585"/>
      <c r="AOD96" s="585"/>
      <c r="AOE96" s="585"/>
      <c r="AOF96" s="585"/>
      <c r="AOG96" s="585"/>
      <c r="AOH96" s="585"/>
      <c r="AOI96" s="585"/>
      <c r="AOJ96" s="585"/>
      <c r="AOK96" s="585"/>
      <c r="AOL96" s="585"/>
      <c r="AOM96" s="585"/>
      <c r="AON96" s="585"/>
      <c r="AOO96" s="585"/>
      <c r="AOP96" s="585"/>
      <c r="AOQ96" s="585"/>
      <c r="AOR96" s="585"/>
      <c r="AOS96" s="585"/>
      <c r="AOT96" s="585"/>
      <c r="AOU96" s="585"/>
      <c r="AOV96" s="585"/>
      <c r="AOW96" s="585"/>
      <c r="AOX96" s="585"/>
      <c r="AOY96" s="585"/>
      <c r="AOZ96" s="585"/>
      <c r="APA96" s="585"/>
      <c r="APB96" s="585"/>
      <c r="APC96" s="585"/>
      <c r="APD96" s="585"/>
      <c r="APE96" s="585"/>
      <c r="APF96" s="585"/>
      <c r="APG96" s="585"/>
      <c r="APH96" s="585"/>
      <c r="API96" s="585"/>
      <c r="APJ96" s="585"/>
      <c r="APK96" s="585"/>
      <c r="APL96" s="585"/>
      <c r="APM96" s="585"/>
      <c r="APN96" s="585"/>
      <c r="APO96" s="585"/>
      <c r="APP96" s="585"/>
      <c r="APQ96" s="585"/>
      <c r="APR96" s="585"/>
      <c r="APS96" s="585"/>
      <c r="APT96" s="585"/>
      <c r="APU96" s="585"/>
      <c r="APV96" s="585"/>
      <c r="APW96" s="585"/>
      <c r="APX96" s="585"/>
      <c r="APY96" s="585"/>
      <c r="APZ96" s="585"/>
      <c r="AQA96" s="585"/>
      <c r="AQB96" s="585"/>
      <c r="AQC96" s="585"/>
      <c r="AQD96" s="585"/>
      <c r="AQE96" s="585"/>
      <c r="AQF96" s="585"/>
      <c r="AQG96" s="585"/>
      <c r="AQH96" s="585"/>
      <c r="AQI96" s="585"/>
      <c r="AQJ96" s="585"/>
      <c r="AQK96" s="585"/>
      <c r="AQL96" s="585"/>
      <c r="AQM96" s="585"/>
      <c r="AQN96" s="585"/>
      <c r="AQO96" s="585"/>
      <c r="AQP96" s="585"/>
      <c r="AQQ96" s="585"/>
      <c r="AQR96" s="585"/>
      <c r="AQS96" s="585"/>
      <c r="AQT96" s="585"/>
      <c r="AQU96" s="585"/>
      <c r="AQV96" s="585"/>
      <c r="AQW96" s="585"/>
      <c r="AQX96" s="585"/>
      <c r="AQY96" s="585"/>
      <c r="AQZ96" s="585"/>
      <c r="ARA96" s="585"/>
      <c r="ARB96" s="585"/>
      <c r="ARC96" s="585"/>
      <c r="ARD96" s="585"/>
      <c r="ARE96" s="585"/>
      <c r="ARF96" s="585"/>
      <c r="ARG96" s="585"/>
      <c r="ARH96" s="585"/>
      <c r="ARI96" s="585"/>
      <c r="ARJ96" s="585"/>
      <c r="ARK96" s="585"/>
      <c r="ARL96" s="585"/>
      <c r="ARM96" s="585"/>
      <c r="ARN96" s="585"/>
      <c r="ARO96" s="585"/>
      <c r="ARP96" s="585"/>
      <c r="ARQ96" s="585"/>
      <c r="ARR96" s="585"/>
      <c r="ARS96" s="585"/>
      <c r="ART96" s="585"/>
      <c r="ARU96" s="585"/>
      <c r="ARV96" s="585"/>
      <c r="ARW96" s="585"/>
      <c r="ARX96" s="585"/>
      <c r="ARY96" s="585"/>
      <c r="ARZ96" s="585"/>
      <c r="ASA96" s="585"/>
      <c r="ASB96" s="585"/>
      <c r="ASC96" s="585"/>
      <c r="ASD96" s="585"/>
      <c r="ASE96" s="585"/>
      <c r="ASF96" s="585"/>
      <c r="ASG96" s="585"/>
      <c r="ASH96" s="585"/>
      <c r="ASI96" s="585"/>
      <c r="ASJ96" s="585"/>
      <c r="ASK96" s="585"/>
      <c r="ASL96" s="585"/>
      <c r="ASM96" s="585"/>
      <c r="ASN96" s="585"/>
      <c r="ASO96" s="585"/>
      <c r="ASP96" s="585"/>
      <c r="ASQ96" s="585"/>
      <c r="ASR96" s="585"/>
      <c r="ASS96" s="585"/>
      <c r="AST96" s="585"/>
      <c r="ASU96" s="585"/>
      <c r="ASV96" s="585"/>
      <c r="ASW96" s="585"/>
      <c r="ASX96" s="585"/>
      <c r="ASY96" s="585"/>
      <c r="ASZ96" s="585"/>
      <c r="ATA96" s="585"/>
      <c r="ATB96" s="585"/>
      <c r="ATC96" s="585"/>
      <c r="ATD96" s="585"/>
      <c r="ATE96" s="585"/>
      <c r="ATF96" s="585"/>
      <c r="ATG96" s="585"/>
      <c r="ATH96" s="585"/>
      <c r="ATI96" s="585"/>
      <c r="ATJ96" s="585"/>
      <c r="ATK96" s="585"/>
      <c r="ATL96" s="585"/>
      <c r="ATM96" s="585"/>
      <c r="ATN96" s="585"/>
      <c r="ATO96" s="585"/>
      <c r="ATP96" s="585"/>
      <c r="ATQ96" s="585"/>
      <c r="ATR96" s="585"/>
      <c r="ATS96" s="585"/>
      <c r="ATT96" s="585"/>
      <c r="ATU96" s="585"/>
      <c r="ATV96" s="585"/>
      <c r="ATW96" s="585"/>
      <c r="ATX96" s="585"/>
      <c r="ATY96" s="585"/>
      <c r="ATZ96" s="585"/>
      <c r="AUA96" s="585"/>
      <c r="AUB96" s="585"/>
      <c r="AUC96" s="585"/>
      <c r="AUD96" s="585"/>
      <c r="AUE96" s="585"/>
      <c r="AUF96" s="585"/>
      <c r="AUG96" s="585"/>
      <c r="AUH96" s="585"/>
      <c r="AUI96" s="585"/>
      <c r="AUJ96" s="585"/>
      <c r="AUK96" s="585"/>
      <c r="AUL96" s="585"/>
      <c r="AUM96" s="585"/>
      <c r="AUN96" s="585"/>
      <c r="AUO96" s="585"/>
      <c r="AUP96" s="585"/>
      <c r="AUQ96" s="585"/>
      <c r="AUR96" s="585"/>
      <c r="AUS96" s="585"/>
      <c r="AUV96" s="699">
        <f t="shared" si="235"/>
        <v>15072</v>
      </c>
      <c r="AUW96" s="699">
        <f t="shared" si="236"/>
        <v>11576.04</v>
      </c>
      <c r="AUX96" s="699">
        <f t="shared" si="237"/>
        <v>3495.96</v>
      </c>
      <c r="AUY96" s="699">
        <f t="shared" si="346"/>
        <v>22</v>
      </c>
      <c r="AUZ96" s="699">
        <f t="shared" si="344"/>
        <v>2.02</v>
      </c>
      <c r="AVA96" s="699">
        <f t="shared" si="344"/>
        <v>0.02</v>
      </c>
      <c r="AVB96" s="699">
        <f t="shared" si="347"/>
        <v>454</v>
      </c>
      <c r="AVC96" s="699">
        <f t="shared" si="348"/>
        <v>104</v>
      </c>
      <c r="AVD96" s="699">
        <f t="shared" si="349"/>
        <v>214</v>
      </c>
      <c r="AVE96" s="699">
        <f t="shared" si="350"/>
        <v>62</v>
      </c>
      <c r="AVF96" s="699">
        <f t="shared" si="351"/>
        <v>74</v>
      </c>
      <c r="AVG96" s="699">
        <f t="shared" si="352"/>
        <v>487</v>
      </c>
      <c r="AVH96" s="699">
        <f t="shared" si="353"/>
        <v>508</v>
      </c>
      <c r="AVI96" s="699">
        <f t="shared" si="354"/>
        <v>54</v>
      </c>
      <c r="AVJ96" s="699">
        <f t="shared" si="355"/>
        <v>77</v>
      </c>
      <c r="AVK96" s="699">
        <f t="shared" si="356"/>
        <v>8</v>
      </c>
      <c r="AVL96" s="699">
        <f t="shared" si="357"/>
        <v>30</v>
      </c>
      <c r="AVM96" s="699">
        <f t="shared" si="358"/>
        <v>3750</v>
      </c>
      <c r="AVN96" s="699">
        <f t="shared" si="359"/>
        <v>2880.18</v>
      </c>
      <c r="AVO96" s="699">
        <f t="shared" si="360"/>
        <v>869.82</v>
      </c>
      <c r="AVP96" s="699">
        <f t="shared" si="361"/>
        <v>0</v>
      </c>
      <c r="AVQ96" s="699">
        <f t="shared" si="362"/>
        <v>15123</v>
      </c>
    </row>
    <row r="97" spans="1:108 1244:1265" ht="30" hidden="1" customHeight="1" x14ac:dyDescent="0.25">
      <c r="A97" s="643">
        <v>1</v>
      </c>
      <c r="B97" s="643">
        <v>5</v>
      </c>
      <c r="C97" s="664" t="s">
        <v>248</v>
      </c>
      <c r="D97" s="2"/>
      <c r="E97" s="101" t="s">
        <v>344</v>
      </c>
      <c r="F97" s="643" t="s">
        <v>31</v>
      </c>
      <c r="G97" s="643">
        <v>1</v>
      </c>
      <c r="H97" s="658" t="s">
        <v>10</v>
      </c>
      <c r="I97" s="643">
        <v>0</v>
      </c>
      <c r="J97" s="101" t="s">
        <v>371</v>
      </c>
      <c r="K97" s="643">
        <v>1</v>
      </c>
      <c r="L97" s="683" t="s">
        <v>349</v>
      </c>
      <c r="M97" s="11" t="s">
        <v>313</v>
      </c>
      <c r="N97" s="101" t="s">
        <v>401</v>
      </c>
      <c r="O97" s="643">
        <v>2</v>
      </c>
      <c r="P97" s="632">
        <v>3</v>
      </c>
      <c r="Q97" s="632">
        <v>3</v>
      </c>
      <c r="R97" s="632">
        <v>3</v>
      </c>
      <c r="S97" s="675">
        <f>SUMIF('Территориальный кк'!$A:$A,'2020'!$B97,'Территориальный кк'!D:D)</f>
        <v>1.395</v>
      </c>
      <c r="T97" s="676">
        <f>SUMIF('Территориальный кк'!$A:$A,'2020'!$B97,'Территориальный кк'!E:E)</f>
        <v>1.9790000000000001</v>
      </c>
      <c r="U97" s="618">
        <f>SUMIFS(Нормативы!G:G,Нормативы!$B:$B,$G97,Нормативы!$D:$D,'2020'!$I97,Нормативы!$F:$F,'2020'!$K97)*O97</f>
        <v>108040</v>
      </c>
      <c r="V97" s="618">
        <f t="shared" si="329"/>
        <v>82980</v>
      </c>
      <c r="W97" s="618">
        <f t="shared" si="330"/>
        <v>25060</v>
      </c>
      <c r="X97" s="618">
        <f>SUMIFS(Нормативы!J:J,Нормативы!$B:$B,$G97,Нормативы!$D:$D,'2020'!$I97,Нормативы!$F:$F,'2020'!$K97)</f>
        <v>220</v>
      </c>
      <c r="Y97" s="618">
        <f>SUMIFS(Нормативы!K:K,Нормативы!$B:$B,$G97,Нормативы!$D:$D,'2020'!$I97,Нормативы!$F:$F,'2020'!$K97)</f>
        <v>44</v>
      </c>
      <c r="Z97" s="618">
        <f>SUMIFS(Нормативы!L:L,Нормативы!$B:$B,$G97,Нормативы!$D:$D,'2020'!$I97,Нормативы!$F:$F,'2020'!$K97)</f>
        <v>2320</v>
      </c>
      <c r="AA97" s="618">
        <f t="shared" si="331"/>
        <v>4540</v>
      </c>
      <c r="AB97" s="618">
        <f>SUMIFS(Нормативы!N:N,Нормативы!$B:$B,$G97,Нормативы!$D:$D,'2020'!$I97,Нормативы!$F:$F,'2020'!$K97)*O97</f>
        <v>1040</v>
      </c>
      <c r="AC97" s="618">
        <f>SUMIFS(Нормативы!O:O,Нормативы!$B:$B,$G97,Нормативы!$D:$D,'2020'!$I97,Нормативы!$F:$F,'2020'!$K97)</f>
        <v>2140</v>
      </c>
      <c r="AD97" s="618">
        <f>SUMIFS(Нормативы!P:P,Нормативы!$B:$B,$G97,Нормативы!$D:$D,'2020'!$I97,Нормативы!$F:$F,'2020'!$K97)*O97</f>
        <v>620</v>
      </c>
      <c r="AE97" s="618">
        <f>SUMIFS(Нормативы!Q:Q,Нормативы!$B:$B,$G97,Нормативы!$D:$D,'2020'!$I97,Нормативы!$F:$F,'2020'!$K97)</f>
        <v>740</v>
      </c>
      <c r="AF97" s="618">
        <f>SUMIFS(Нормативы!R:R,Нормативы!$B:$B,$G97,Нормативы!$D:$D,'2020'!$I97,Нормативы!$F:$F,'2020'!$K97)</f>
        <v>2460</v>
      </c>
      <c r="AG97" s="618">
        <f>SUMIFS(Нормативы!S:S,Нормативы!$B:$B,$G97,Нормативы!$D:$D,'2020'!$I97,Нормативы!$F:$F,'2020'!$K97)</f>
        <v>5080</v>
      </c>
      <c r="AH97" s="618">
        <f>SUMIFS(Нормативы!T:T,Нормативы!$B:$B,$G97,Нормативы!$D:$D,'2020'!$I97,Нормативы!$F:$F,'2020'!$K97)</f>
        <v>540</v>
      </c>
      <c r="AI97" s="618">
        <f>SUMIFS(Нормативы!U:U,Нормативы!$B:$B,$G97,Нормативы!$D:$D,'2020'!$I97,Нормативы!$F:$F,'2020'!$K97)</f>
        <v>770</v>
      </c>
      <c r="AJ97" s="618">
        <f>SUMIFS(Нормативы!V:V,Нормативы!$B:$B,$G97,Нормативы!$D:$D,'2020'!$I97,Нормативы!$F:$F,'2020'!$K97)</f>
        <v>80</v>
      </c>
      <c r="AK97" s="618">
        <f>SUMIFS(Нормативы!W:W,Нормативы!$B:$B,$G97,Нормативы!$D:$D,'2020'!$I97,Нормативы!$F:$F,'2020'!$K97)</f>
        <v>300</v>
      </c>
      <c r="AL97" s="618">
        <f>SUMIFS(Нормативы!X:X,Нормативы!$B:$B,$G97,Нормативы!$D:$D,'2020'!$I97,Нормативы!$F:$F,'2020'!$K97)*O97</f>
        <v>26880</v>
      </c>
      <c r="AM97" s="618">
        <f t="shared" si="332"/>
        <v>20645.2</v>
      </c>
      <c r="AN97" s="618">
        <f t="shared" si="333"/>
        <v>6234.8</v>
      </c>
      <c r="AO97" s="618">
        <f>SUMIFS(Нормативы!AA:AA,Нормативы!$B:$B,$G97,Нормативы!$D:$D,'2020'!$I97,Нормативы!$F:$F,'2020'!$K97)</f>
        <v>3520</v>
      </c>
      <c r="AP97" s="619">
        <f t="shared" si="334"/>
        <v>154750</v>
      </c>
      <c r="AQ97" s="413">
        <f t="shared" si="272"/>
        <v>324120</v>
      </c>
      <c r="AR97" s="618">
        <f t="shared" si="335"/>
        <v>248940.1</v>
      </c>
      <c r="AS97" s="618">
        <f t="shared" si="336"/>
        <v>75179.899999999994</v>
      </c>
      <c r="AT97" s="616">
        <f t="shared" si="273"/>
        <v>660</v>
      </c>
      <c r="AU97" s="616">
        <f t="shared" si="274"/>
        <v>132</v>
      </c>
      <c r="AV97" s="616">
        <f t="shared" si="275"/>
        <v>6960</v>
      </c>
      <c r="AW97" s="616">
        <f t="shared" si="276"/>
        <v>13620</v>
      </c>
      <c r="AX97" s="616">
        <f t="shared" si="277"/>
        <v>3120</v>
      </c>
      <c r="AY97" s="616">
        <f t="shared" si="278"/>
        <v>6420</v>
      </c>
      <c r="AZ97" s="616">
        <f t="shared" si="279"/>
        <v>1860</v>
      </c>
      <c r="BA97" s="616">
        <f t="shared" si="280"/>
        <v>2220</v>
      </c>
      <c r="BB97" s="616">
        <f t="shared" si="281"/>
        <v>7380</v>
      </c>
      <c r="BC97" s="616">
        <f t="shared" si="282"/>
        <v>15240</v>
      </c>
      <c r="BD97" s="616">
        <f t="shared" si="283"/>
        <v>1620</v>
      </c>
      <c r="BE97" s="616">
        <f t="shared" si="284"/>
        <v>2310</v>
      </c>
      <c r="BF97" s="616">
        <f t="shared" si="285"/>
        <v>240</v>
      </c>
      <c r="BG97" s="616">
        <f t="shared" si="286"/>
        <v>900</v>
      </c>
      <c r="BH97" s="616">
        <f t="shared" si="287"/>
        <v>80640</v>
      </c>
      <c r="BI97" s="618">
        <f t="shared" si="337"/>
        <v>61935.5</v>
      </c>
      <c r="BJ97" s="618">
        <f t="shared" si="338"/>
        <v>18704.5</v>
      </c>
      <c r="BK97" s="616">
        <f t="shared" si="288"/>
        <v>10560</v>
      </c>
      <c r="BL97" s="620">
        <f t="shared" si="289"/>
        <v>464250</v>
      </c>
      <c r="BM97" s="616">
        <f t="shared" si="290"/>
        <v>452147</v>
      </c>
      <c r="BN97" s="618">
        <f t="shared" si="291"/>
        <v>347271.1</v>
      </c>
      <c r="BO97" s="618">
        <f t="shared" si="292"/>
        <v>104875.9</v>
      </c>
      <c r="BP97" s="616">
        <f t="shared" si="339"/>
        <v>660</v>
      </c>
      <c r="BQ97" s="616">
        <f t="shared" si="340"/>
        <v>132</v>
      </c>
      <c r="BR97" s="616">
        <f t="shared" si="341"/>
        <v>6960</v>
      </c>
      <c r="BS97" s="616">
        <f t="shared" si="293"/>
        <v>13620</v>
      </c>
      <c r="BT97" s="616">
        <f t="shared" si="294"/>
        <v>3120</v>
      </c>
      <c r="BU97" s="616">
        <f t="shared" si="295"/>
        <v>6420</v>
      </c>
      <c r="BV97" s="616">
        <f t="shared" si="296"/>
        <v>1860</v>
      </c>
      <c r="BW97" s="616">
        <f t="shared" si="297"/>
        <v>2220</v>
      </c>
      <c r="BX97" s="616">
        <f t="shared" si="298"/>
        <v>14605</v>
      </c>
      <c r="BY97" s="616">
        <f t="shared" si="299"/>
        <v>15240</v>
      </c>
      <c r="BZ97" s="616">
        <f t="shared" si="300"/>
        <v>1620</v>
      </c>
      <c r="CA97" s="616">
        <f t="shared" si="301"/>
        <v>2310</v>
      </c>
      <c r="CB97" s="616">
        <f t="shared" si="302"/>
        <v>240</v>
      </c>
      <c r="CC97" s="616">
        <f t="shared" si="303"/>
        <v>900</v>
      </c>
      <c r="CD97" s="616">
        <f t="shared" si="304"/>
        <v>112493</v>
      </c>
      <c r="CE97" s="618">
        <f t="shared" si="342"/>
        <v>86400.2</v>
      </c>
      <c r="CF97" s="618">
        <f t="shared" si="343"/>
        <v>26092.799999999999</v>
      </c>
      <c r="CG97" s="616">
        <f t="shared" si="305"/>
        <v>10560</v>
      </c>
      <c r="CH97" s="621">
        <f t="shared" si="306"/>
        <v>631355</v>
      </c>
      <c r="CI97" s="88">
        <f t="shared" si="307"/>
        <v>150715.6667</v>
      </c>
      <c r="CJ97" s="90">
        <f t="shared" si="308"/>
        <v>115757.0333</v>
      </c>
      <c r="CK97" s="90">
        <f t="shared" si="309"/>
        <v>34958.633300000001</v>
      </c>
      <c r="CL97" s="88">
        <f t="shared" si="310"/>
        <v>220</v>
      </c>
      <c r="CM97" s="88">
        <f t="shared" si="311"/>
        <v>44</v>
      </c>
      <c r="CN97" s="88">
        <f t="shared" si="312"/>
        <v>2320</v>
      </c>
      <c r="CO97" s="88">
        <f t="shared" si="313"/>
        <v>4540</v>
      </c>
      <c r="CP97" s="88">
        <f t="shared" si="314"/>
        <v>1040</v>
      </c>
      <c r="CQ97" s="88">
        <f t="shared" si="315"/>
        <v>2140</v>
      </c>
      <c r="CR97" s="88">
        <f t="shared" si="316"/>
        <v>620</v>
      </c>
      <c r="CS97" s="88">
        <f t="shared" si="317"/>
        <v>740</v>
      </c>
      <c r="CT97" s="88">
        <f t="shared" si="318"/>
        <v>4868.3333000000002</v>
      </c>
      <c r="CU97" s="88">
        <f t="shared" si="319"/>
        <v>5080</v>
      </c>
      <c r="CV97" s="88">
        <f t="shared" si="320"/>
        <v>540</v>
      </c>
      <c r="CW97" s="88">
        <f t="shared" si="321"/>
        <v>770</v>
      </c>
      <c r="CX97" s="88">
        <f t="shared" si="322"/>
        <v>80</v>
      </c>
      <c r="CY97" s="88">
        <f t="shared" si="323"/>
        <v>300</v>
      </c>
      <c r="CZ97" s="88">
        <f t="shared" si="324"/>
        <v>37497.666700000002</v>
      </c>
      <c r="DA97" s="90">
        <f t="shared" si="325"/>
        <v>28800.066699999999</v>
      </c>
      <c r="DB97" s="90">
        <f t="shared" si="326"/>
        <v>8697.6</v>
      </c>
      <c r="DC97" s="88">
        <f t="shared" si="327"/>
        <v>3520</v>
      </c>
      <c r="DD97" s="211">
        <f t="shared" si="328"/>
        <v>210451.6667</v>
      </c>
      <c r="AUV97" s="699">
        <f t="shared" si="235"/>
        <v>150715.67000000001</v>
      </c>
      <c r="AUW97" s="699">
        <f t="shared" si="236"/>
        <v>115757.04</v>
      </c>
      <c r="AUX97" s="699">
        <f t="shared" si="237"/>
        <v>34958.629999999997</v>
      </c>
      <c r="AUY97" s="699">
        <f t="shared" si="346"/>
        <v>220</v>
      </c>
      <c r="AUZ97" s="699">
        <f t="shared" si="344"/>
        <v>66.7</v>
      </c>
      <c r="AVA97" s="699">
        <f t="shared" si="344"/>
        <v>0.06</v>
      </c>
      <c r="AVB97" s="699">
        <f t="shared" si="347"/>
        <v>4540</v>
      </c>
      <c r="AVC97" s="699">
        <f t="shared" si="348"/>
        <v>1040</v>
      </c>
      <c r="AVD97" s="699">
        <f t="shared" si="349"/>
        <v>2140</v>
      </c>
      <c r="AVE97" s="699">
        <f t="shared" si="350"/>
        <v>620</v>
      </c>
      <c r="AVF97" s="699">
        <f t="shared" si="351"/>
        <v>740</v>
      </c>
      <c r="AVG97" s="699">
        <f t="shared" si="352"/>
        <v>4868.33</v>
      </c>
      <c r="AVH97" s="699">
        <f t="shared" si="353"/>
        <v>5080</v>
      </c>
      <c r="AVI97" s="699">
        <f t="shared" si="354"/>
        <v>540</v>
      </c>
      <c r="AVJ97" s="699">
        <f t="shared" si="355"/>
        <v>770</v>
      </c>
      <c r="AVK97" s="699">
        <f t="shared" si="356"/>
        <v>80</v>
      </c>
      <c r="AVL97" s="699">
        <f t="shared" si="357"/>
        <v>300</v>
      </c>
      <c r="AVM97" s="699">
        <f t="shared" si="358"/>
        <v>37497.67</v>
      </c>
      <c r="AVN97" s="699">
        <f t="shared" si="359"/>
        <v>28800.05</v>
      </c>
      <c r="AVO97" s="699">
        <f t="shared" si="360"/>
        <v>8697.6200000000008</v>
      </c>
      <c r="AVP97" s="699">
        <f t="shared" si="361"/>
        <v>3520</v>
      </c>
      <c r="AVQ97" s="699">
        <f t="shared" si="362"/>
        <v>210451.67</v>
      </c>
    </row>
    <row r="98" spans="1:108 1244:1265" ht="30" hidden="1" customHeight="1" x14ac:dyDescent="0.25">
      <c r="A98" s="643">
        <v>1</v>
      </c>
      <c r="B98" s="643">
        <v>5</v>
      </c>
      <c r="C98" s="664" t="s">
        <v>248</v>
      </c>
      <c r="D98" s="2"/>
      <c r="E98" s="101" t="s">
        <v>344</v>
      </c>
      <c r="F98" s="643" t="s">
        <v>31</v>
      </c>
      <c r="G98" s="643">
        <v>1</v>
      </c>
      <c r="H98" s="658" t="s">
        <v>8</v>
      </c>
      <c r="I98" s="643">
        <v>3</v>
      </c>
      <c r="J98" s="101" t="s">
        <v>371</v>
      </c>
      <c r="K98" s="643">
        <v>1</v>
      </c>
      <c r="L98" s="683" t="s">
        <v>349</v>
      </c>
      <c r="M98" s="11" t="s">
        <v>277</v>
      </c>
      <c r="N98" s="101" t="s">
        <v>387</v>
      </c>
      <c r="O98" s="643">
        <v>1</v>
      </c>
      <c r="P98" s="632">
        <v>84</v>
      </c>
      <c r="Q98" s="632">
        <v>84</v>
      </c>
      <c r="R98" s="632">
        <v>84</v>
      </c>
      <c r="S98" s="675">
        <f>SUMIF('Территориальный кк'!$A:$A,'2020'!$B98,'Территориальный кк'!D:D)</f>
        <v>1.395</v>
      </c>
      <c r="T98" s="676">
        <f>SUMIF('Территориальный кк'!$A:$A,'2020'!$B98,'Территориальный кк'!E:E)</f>
        <v>1.9790000000000001</v>
      </c>
      <c r="U98" s="618">
        <f>SUMIFS(Нормативы!G:G,Нормативы!$B:$B,$G98,Нормативы!$D:$D,'2020'!$I98,Нормативы!$F:$F,'2020'!$K98)*O98</f>
        <v>5402</v>
      </c>
      <c r="V98" s="618">
        <f t="shared" si="329"/>
        <v>4149</v>
      </c>
      <c r="W98" s="618">
        <f t="shared" si="330"/>
        <v>1253</v>
      </c>
      <c r="X98" s="618">
        <f>SUMIFS(Нормативы!J:J,Нормативы!$B:$B,$G98,Нормативы!$D:$D,'2020'!$I98,Нормативы!$F:$F,'2020'!$K98)</f>
        <v>22</v>
      </c>
      <c r="Y98" s="618">
        <f>SUMIFS(Нормативы!K:K,Нормативы!$B:$B,$G98,Нормативы!$D:$D,'2020'!$I98,Нормативы!$F:$F,'2020'!$K98)</f>
        <v>4</v>
      </c>
      <c r="Z98" s="618">
        <f>SUMIFS(Нормативы!L:L,Нормативы!$B:$B,$G98,Нормативы!$D:$D,'2020'!$I98,Нормативы!$F:$F,'2020'!$K98)</f>
        <v>232</v>
      </c>
      <c r="AA98" s="618">
        <f t="shared" si="331"/>
        <v>371</v>
      </c>
      <c r="AB98" s="618">
        <f>SUMIFS(Нормативы!N:N,Нормативы!$B:$B,$G98,Нормативы!$D:$D,'2020'!$I98,Нормативы!$F:$F,'2020'!$K98)*O98</f>
        <v>52</v>
      </c>
      <c r="AC98" s="618">
        <f>SUMIFS(Нормативы!O:O,Нормативы!$B:$B,$G98,Нормативы!$D:$D,'2020'!$I98,Нормативы!$F:$F,'2020'!$K98)</f>
        <v>214</v>
      </c>
      <c r="AD98" s="618">
        <f>SUMIFS(Нормативы!P:P,Нормативы!$B:$B,$G98,Нормативы!$D:$D,'2020'!$I98,Нормативы!$F:$F,'2020'!$K98)*O98</f>
        <v>31</v>
      </c>
      <c r="AE98" s="618">
        <f>SUMIFS(Нормативы!Q:Q,Нормативы!$B:$B,$G98,Нормативы!$D:$D,'2020'!$I98,Нормативы!$F:$F,'2020'!$K98)</f>
        <v>74</v>
      </c>
      <c r="AF98" s="618">
        <f>SUMIFS(Нормативы!R:R,Нормативы!$B:$B,$G98,Нормативы!$D:$D,'2020'!$I98,Нормативы!$F:$F,'2020'!$K98)</f>
        <v>246</v>
      </c>
      <c r="AG98" s="618">
        <f>SUMIFS(Нормативы!S:S,Нормативы!$B:$B,$G98,Нормативы!$D:$D,'2020'!$I98,Нормативы!$F:$F,'2020'!$K98)</f>
        <v>508</v>
      </c>
      <c r="AH98" s="618">
        <f>SUMIFS(Нормативы!T:T,Нормативы!$B:$B,$G98,Нормативы!$D:$D,'2020'!$I98,Нормативы!$F:$F,'2020'!$K98)</f>
        <v>54</v>
      </c>
      <c r="AI98" s="618">
        <f>SUMIFS(Нормативы!U:U,Нормативы!$B:$B,$G98,Нормативы!$D:$D,'2020'!$I98,Нормативы!$F:$F,'2020'!$K98)</f>
        <v>77</v>
      </c>
      <c r="AJ98" s="618">
        <f>SUMIFS(Нормативы!V:V,Нормативы!$B:$B,$G98,Нормативы!$D:$D,'2020'!$I98,Нормативы!$F:$F,'2020'!$K98)</f>
        <v>8</v>
      </c>
      <c r="AK98" s="618">
        <f>SUMIFS(Нормативы!W:W,Нормативы!$B:$B,$G98,Нормативы!$D:$D,'2020'!$I98,Нормативы!$F:$F,'2020'!$K98)</f>
        <v>30</v>
      </c>
      <c r="AL98" s="618">
        <f>SUMIFS(Нормативы!X:X,Нормативы!$B:$B,$G98,Нормативы!$D:$D,'2020'!$I98,Нормативы!$F:$F,'2020'!$K98)*O98</f>
        <v>1344</v>
      </c>
      <c r="AM98" s="618">
        <f t="shared" si="332"/>
        <v>1032.3</v>
      </c>
      <c r="AN98" s="618">
        <f t="shared" si="333"/>
        <v>311.7</v>
      </c>
      <c r="AO98" s="618">
        <f>SUMIFS(Нормативы!AA:AA,Нормативы!$B:$B,$G98,Нормативы!$D:$D,'2020'!$I98,Нормативы!$F:$F,'2020'!$K98)</f>
        <v>0</v>
      </c>
      <c r="AP98" s="619">
        <f t="shared" si="334"/>
        <v>8294</v>
      </c>
      <c r="AQ98" s="413">
        <f t="shared" si="272"/>
        <v>453768</v>
      </c>
      <c r="AR98" s="618">
        <f t="shared" si="335"/>
        <v>348516.1</v>
      </c>
      <c r="AS98" s="618">
        <f t="shared" si="336"/>
        <v>105251.9</v>
      </c>
      <c r="AT98" s="616">
        <f t="shared" si="273"/>
        <v>1848</v>
      </c>
      <c r="AU98" s="616">
        <f t="shared" si="274"/>
        <v>336</v>
      </c>
      <c r="AV98" s="616">
        <f t="shared" si="275"/>
        <v>19488</v>
      </c>
      <c r="AW98" s="616">
        <f t="shared" si="276"/>
        <v>31164</v>
      </c>
      <c r="AX98" s="616">
        <f t="shared" si="277"/>
        <v>4368</v>
      </c>
      <c r="AY98" s="616">
        <f t="shared" si="278"/>
        <v>17976</v>
      </c>
      <c r="AZ98" s="616">
        <f t="shared" si="279"/>
        <v>2604</v>
      </c>
      <c r="BA98" s="616">
        <f t="shared" si="280"/>
        <v>6216</v>
      </c>
      <c r="BB98" s="616">
        <f t="shared" si="281"/>
        <v>20664</v>
      </c>
      <c r="BC98" s="616">
        <f t="shared" si="282"/>
        <v>42672</v>
      </c>
      <c r="BD98" s="616">
        <f t="shared" si="283"/>
        <v>4536</v>
      </c>
      <c r="BE98" s="616">
        <f t="shared" si="284"/>
        <v>6468</v>
      </c>
      <c r="BF98" s="616">
        <f t="shared" si="285"/>
        <v>672</v>
      </c>
      <c r="BG98" s="616">
        <f t="shared" si="286"/>
        <v>2520</v>
      </c>
      <c r="BH98" s="616">
        <f t="shared" si="287"/>
        <v>112896</v>
      </c>
      <c r="BI98" s="618">
        <f t="shared" si="337"/>
        <v>86709.7</v>
      </c>
      <c r="BJ98" s="618">
        <f t="shared" si="338"/>
        <v>26186.3</v>
      </c>
      <c r="BK98" s="616">
        <f t="shared" si="288"/>
        <v>0</v>
      </c>
      <c r="BL98" s="620">
        <f t="shared" si="289"/>
        <v>696696</v>
      </c>
      <c r="BM98" s="616">
        <f t="shared" si="290"/>
        <v>633006</v>
      </c>
      <c r="BN98" s="618">
        <f t="shared" si="291"/>
        <v>486179.7</v>
      </c>
      <c r="BO98" s="618">
        <f t="shared" si="292"/>
        <v>146826.29999999999</v>
      </c>
      <c r="BP98" s="616">
        <f t="shared" si="339"/>
        <v>1848</v>
      </c>
      <c r="BQ98" s="616">
        <f t="shared" si="340"/>
        <v>336</v>
      </c>
      <c r="BR98" s="616">
        <f t="shared" si="341"/>
        <v>19488</v>
      </c>
      <c r="BS98" s="616">
        <f t="shared" si="293"/>
        <v>31164</v>
      </c>
      <c r="BT98" s="616">
        <f t="shared" si="294"/>
        <v>4368</v>
      </c>
      <c r="BU98" s="616">
        <f t="shared" si="295"/>
        <v>17976</v>
      </c>
      <c r="BV98" s="616">
        <f t="shared" si="296"/>
        <v>2604</v>
      </c>
      <c r="BW98" s="616">
        <f t="shared" si="297"/>
        <v>6216</v>
      </c>
      <c r="BX98" s="616">
        <f t="shared" si="298"/>
        <v>40894</v>
      </c>
      <c r="BY98" s="616">
        <f t="shared" si="299"/>
        <v>42672</v>
      </c>
      <c r="BZ98" s="616">
        <f t="shared" si="300"/>
        <v>4536</v>
      </c>
      <c r="CA98" s="616">
        <f t="shared" si="301"/>
        <v>6468</v>
      </c>
      <c r="CB98" s="616">
        <f t="shared" si="302"/>
        <v>672</v>
      </c>
      <c r="CC98" s="616">
        <f t="shared" si="303"/>
        <v>2520</v>
      </c>
      <c r="CD98" s="616">
        <f t="shared" si="304"/>
        <v>157490</v>
      </c>
      <c r="CE98" s="618">
        <f t="shared" si="342"/>
        <v>120960.1</v>
      </c>
      <c r="CF98" s="618">
        <f t="shared" si="343"/>
        <v>36529.9</v>
      </c>
      <c r="CG98" s="616">
        <f t="shared" si="305"/>
        <v>0</v>
      </c>
      <c r="CH98" s="621">
        <f t="shared" si="306"/>
        <v>940758</v>
      </c>
      <c r="CI98" s="88">
        <f t="shared" si="307"/>
        <v>7535.7857000000004</v>
      </c>
      <c r="CJ98" s="90">
        <f t="shared" si="308"/>
        <v>5787.8536000000004</v>
      </c>
      <c r="CK98" s="90">
        <f t="shared" si="309"/>
        <v>1747.9321</v>
      </c>
      <c r="CL98" s="88">
        <f t="shared" si="310"/>
        <v>22</v>
      </c>
      <c r="CM98" s="88">
        <f t="shared" si="311"/>
        <v>4</v>
      </c>
      <c r="CN98" s="88">
        <f t="shared" si="312"/>
        <v>232</v>
      </c>
      <c r="CO98" s="88">
        <f t="shared" si="313"/>
        <v>371</v>
      </c>
      <c r="CP98" s="88">
        <f t="shared" si="314"/>
        <v>52</v>
      </c>
      <c r="CQ98" s="88">
        <f t="shared" si="315"/>
        <v>214</v>
      </c>
      <c r="CR98" s="88">
        <f t="shared" si="316"/>
        <v>31</v>
      </c>
      <c r="CS98" s="88">
        <f t="shared" si="317"/>
        <v>74</v>
      </c>
      <c r="CT98" s="88">
        <f t="shared" si="318"/>
        <v>486.83330000000001</v>
      </c>
      <c r="CU98" s="88">
        <f t="shared" si="319"/>
        <v>508</v>
      </c>
      <c r="CV98" s="88">
        <f t="shared" si="320"/>
        <v>54</v>
      </c>
      <c r="CW98" s="88">
        <f t="shared" si="321"/>
        <v>77</v>
      </c>
      <c r="CX98" s="88">
        <f t="shared" si="322"/>
        <v>8</v>
      </c>
      <c r="CY98" s="88">
        <f t="shared" si="323"/>
        <v>30</v>
      </c>
      <c r="CZ98" s="88">
        <f t="shared" si="324"/>
        <v>1874.8810000000001</v>
      </c>
      <c r="DA98" s="90">
        <f t="shared" si="325"/>
        <v>1440.0011999999999</v>
      </c>
      <c r="DB98" s="90">
        <f t="shared" si="326"/>
        <v>434.87979999999999</v>
      </c>
      <c r="DC98" s="88">
        <f t="shared" si="327"/>
        <v>0</v>
      </c>
      <c r="DD98" s="88">
        <f t="shared" si="328"/>
        <v>11199.5</v>
      </c>
      <c r="AUV98" s="699">
        <f t="shared" si="235"/>
        <v>7535.79</v>
      </c>
      <c r="AUW98" s="699">
        <f t="shared" si="236"/>
        <v>5787.86</v>
      </c>
      <c r="AUX98" s="699">
        <f t="shared" si="237"/>
        <v>1747.93</v>
      </c>
      <c r="AUY98" s="699">
        <f t="shared" si="346"/>
        <v>22</v>
      </c>
      <c r="AUZ98" s="699">
        <f t="shared" si="344"/>
        <v>169.78</v>
      </c>
      <c r="AVA98" s="699">
        <f t="shared" si="344"/>
        <v>3.61</v>
      </c>
      <c r="AVB98" s="699">
        <f t="shared" si="347"/>
        <v>371</v>
      </c>
      <c r="AVC98" s="699">
        <f t="shared" si="348"/>
        <v>52</v>
      </c>
      <c r="AVD98" s="699">
        <f t="shared" si="349"/>
        <v>214</v>
      </c>
      <c r="AVE98" s="699">
        <f t="shared" si="350"/>
        <v>31</v>
      </c>
      <c r="AVF98" s="699">
        <f t="shared" si="351"/>
        <v>74</v>
      </c>
      <c r="AVG98" s="699">
        <f t="shared" si="352"/>
        <v>486.83</v>
      </c>
      <c r="AVH98" s="699">
        <f t="shared" si="353"/>
        <v>508</v>
      </c>
      <c r="AVI98" s="699">
        <f t="shared" si="354"/>
        <v>54</v>
      </c>
      <c r="AVJ98" s="699">
        <f t="shared" si="355"/>
        <v>77</v>
      </c>
      <c r="AVK98" s="699">
        <f t="shared" si="356"/>
        <v>8</v>
      </c>
      <c r="AVL98" s="699">
        <f t="shared" si="357"/>
        <v>30</v>
      </c>
      <c r="AVM98" s="699">
        <f t="shared" si="358"/>
        <v>1874.88</v>
      </c>
      <c r="AVN98" s="699">
        <f t="shared" si="359"/>
        <v>1440</v>
      </c>
      <c r="AVO98" s="699">
        <f t="shared" si="360"/>
        <v>434.88</v>
      </c>
      <c r="AVP98" s="699">
        <f t="shared" si="361"/>
        <v>0</v>
      </c>
      <c r="AVQ98" s="699">
        <f t="shared" si="362"/>
        <v>11199.5</v>
      </c>
    </row>
    <row r="99" spans="1:108 1244:1265" s="608" customFormat="1" ht="30" hidden="1" customHeight="1" x14ac:dyDescent="0.25">
      <c r="A99" s="634">
        <v>1</v>
      </c>
      <c r="B99" s="634">
        <v>5</v>
      </c>
      <c r="C99" s="633" t="s">
        <v>248</v>
      </c>
      <c r="D99" s="2"/>
      <c r="E99" s="602" t="s">
        <v>344</v>
      </c>
      <c r="F99" s="634" t="s">
        <v>31</v>
      </c>
      <c r="G99" s="634">
        <v>1</v>
      </c>
      <c r="H99" s="656" t="s">
        <v>10</v>
      </c>
      <c r="I99" s="634"/>
      <c r="J99" s="602" t="s">
        <v>464</v>
      </c>
      <c r="K99" s="634">
        <v>1</v>
      </c>
      <c r="L99" s="681" t="s">
        <v>349</v>
      </c>
      <c r="M99" s="601"/>
      <c r="N99" s="602" t="s">
        <v>387</v>
      </c>
      <c r="O99" s="634">
        <v>1</v>
      </c>
      <c r="P99" s="633">
        <v>8</v>
      </c>
      <c r="Q99" s="633">
        <v>8</v>
      </c>
      <c r="R99" s="633">
        <v>8</v>
      </c>
      <c r="S99" s="671">
        <f>SUMIF('Территориальный кк'!$A:$A,'2020'!$B99,'Территориальный кк'!D:D)</f>
        <v>1.395</v>
      </c>
      <c r="T99" s="672">
        <f>SUMIF('Территориальный кк'!$A:$A,'2020'!$B99,'Территориальный кк'!E:E)</f>
        <v>1.9790000000000001</v>
      </c>
      <c r="U99" s="622">
        <f>SUMIFS(Нормативы!G:G,Нормативы!$B:$B,$G99,Нормативы!$D:$D,'2020'!$I99,Нормативы!$F:$F,'2020'!$K99)*O99</f>
        <v>54020</v>
      </c>
      <c r="V99" s="622">
        <f t="shared" ref="V99" si="363">ROUND(U99/1.302,1)</f>
        <v>41490</v>
      </c>
      <c r="W99" s="622">
        <f t="shared" ref="W99" si="364">U99-V99</f>
        <v>12530</v>
      </c>
      <c r="X99" s="622">
        <f>SUMIFS(Нормативы!J:J,Нормативы!$B:$B,$G99,Нормативы!$D:$D,'2020'!$I99,Нормативы!$F:$F,'2020'!$K99)</f>
        <v>220</v>
      </c>
      <c r="Y99" s="622">
        <f>SUMIFS(Нормативы!K:K,Нормативы!$B:$B,$G99,Нормативы!$D:$D,'2020'!$I99,Нормативы!$F:$F,'2020'!$K99)</f>
        <v>44</v>
      </c>
      <c r="Z99" s="622">
        <f>SUMIFS(Нормативы!L:L,Нормативы!$B:$B,$G99,Нормативы!$D:$D,'2020'!$I99,Нормативы!$F:$F,'2020'!$K99)</f>
        <v>2320</v>
      </c>
      <c r="AA99" s="622">
        <f t="shared" ref="AA99" si="365">AB99+AC99+AD99+AE99</f>
        <v>3710</v>
      </c>
      <c r="AB99" s="622">
        <f>SUMIFS(Нормативы!N:N,Нормативы!$B:$B,$G99,Нормативы!$D:$D,'2020'!$I99,Нормативы!$F:$F,'2020'!$K99)*O99</f>
        <v>520</v>
      </c>
      <c r="AC99" s="622">
        <f>SUMIFS(Нормативы!O:O,Нормативы!$B:$B,$G99,Нормативы!$D:$D,'2020'!$I99,Нормативы!$F:$F,'2020'!$K99)</f>
        <v>2140</v>
      </c>
      <c r="AD99" s="622">
        <f>SUMIFS(Нормативы!P:P,Нормативы!$B:$B,$G99,Нормативы!$D:$D,'2020'!$I99,Нормативы!$F:$F,'2020'!$K99)*O99</f>
        <v>310</v>
      </c>
      <c r="AE99" s="622">
        <f>SUMIFS(Нормативы!Q:Q,Нормативы!$B:$B,$G99,Нормативы!$D:$D,'2020'!$I99,Нормативы!$F:$F,'2020'!$K99)</f>
        <v>740</v>
      </c>
      <c r="AF99" s="622">
        <f>SUMIFS(Нормативы!R:R,Нормативы!$B:$B,$G99,Нормативы!$D:$D,'2020'!$I99,Нормативы!$F:$F,'2020'!$K99)</f>
        <v>2460</v>
      </c>
      <c r="AG99" s="622">
        <f>SUMIFS(Нормативы!S:S,Нормативы!$B:$B,$G99,Нормативы!$D:$D,'2020'!$I99,Нормативы!$F:$F,'2020'!$K99)</f>
        <v>5080</v>
      </c>
      <c r="AH99" s="622">
        <f>SUMIFS(Нормативы!T:T,Нормативы!$B:$B,$G99,Нормативы!$D:$D,'2020'!$I99,Нормативы!$F:$F,'2020'!$K99)</f>
        <v>540</v>
      </c>
      <c r="AI99" s="622">
        <f>SUMIFS(Нормативы!U:U,Нормативы!$B:$B,$G99,Нормативы!$D:$D,'2020'!$I99,Нормативы!$F:$F,'2020'!$K99)</f>
        <v>770</v>
      </c>
      <c r="AJ99" s="622">
        <f>SUMIFS(Нормативы!V:V,Нормативы!$B:$B,$G99,Нормативы!$D:$D,'2020'!$I99,Нормативы!$F:$F,'2020'!$K99)</f>
        <v>80</v>
      </c>
      <c r="AK99" s="622">
        <f>SUMIFS(Нормативы!W:W,Нормативы!$B:$B,$G99,Нормативы!$D:$D,'2020'!$I99,Нормативы!$F:$F,'2020'!$K99)</f>
        <v>300</v>
      </c>
      <c r="AL99" s="622">
        <f>SUMIFS(Нормативы!X:X,Нормативы!$B:$B,$G99,Нормативы!$D:$D,'2020'!$I99,Нормативы!$F:$F,'2020'!$K99)*O99</f>
        <v>13440</v>
      </c>
      <c r="AM99" s="622">
        <f t="shared" ref="AM99" si="366">ROUND(AL99/1.302,1)</f>
        <v>10322.6</v>
      </c>
      <c r="AN99" s="622">
        <f t="shared" ref="AN99" si="367">AL99-AM99</f>
        <v>3117.4</v>
      </c>
      <c r="AO99" s="622">
        <f>SUMIFS(Нормативы!AA:AA,Нормативы!$B:$B,$G99,Нормативы!$D:$D,'2020'!$I99,Нормативы!$F:$F,'2020'!$K99)</f>
        <v>3520</v>
      </c>
      <c r="AP99" s="623">
        <f t="shared" ref="AP99" si="368">U99+X99+Z99+AA99++AF99+AG99+AH99+AI99+AJ99+AK99+AL99+AO99</f>
        <v>86460</v>
      </c>
      <c r="AQ99" s="611">
        <f t="shared" si="272"/>
        <v>432160</v>
      </c>
      <c r="AR99" s="622">
        <f t="shared" si="335"/>
        <v>331920.09999999998</v>
      </c>
      <c r="AS99" s="622">
        <f t="shared" si="336"/>
        <v>100239.9</v>
      </c>
      <c r="AT99" s="614">
        <f t="shared" si="273"/>
        <v>1760</v>
      </c>
      <c r="AU99" s="614">
        <f t="shared" si="274"/>
        <v>352</v>
      </c>
      <c r="AV99" s="614">
        <f t="shared" si="275"/>
        <v>18560</v>
      </c>
      <c r="AW99" s="614">
        <f t="shared" si="276"/>
        <v>29680</v>
      </c>
      <c r="AX99" s="614">
        <f t="shared" si="277"/>
        <v>4160</v>
      </c>
      <c r="AY99" s="614">
        <f t="shared" si="278"/>
        <v>17120</v>
      </c>
      <c r="AZ99" s="614">
        <f t="shared" si="279"/>
        <v>2480</v>
      </c>
      <c r="BA99" s="614">
        <f t="shared" si="280"/>
        <v>5920</v>
      </c>
      <c r="BB99" s="614">
        <f t="shared" si="281"/>
        <v>19680</v>
      </c>
      <c r="BC99" s="614">
        <f t="shared" si="282"/>
        <v>40640</v>
      </c>
      <c r="BD99" s="614">
        <f t="shared" si="283"/>
        <v>4320</v>
      </c>
      <c r="BE99" s="614">
        <f t="shared" si="284"/>
        <v>6160</v>
      </c>
      <c r="BF99" s="614">
        <f t="shared" si="285"/>
        <v>640</v>
      </c>
      <c r="BG99" s="614">
        <f t="shared" si="286"/>
        <v>2400</v>
      </c>
      <c r="BH99" s="614">
        <f t="shared" si="287"/>
        <v>107520</v>
      </c>
      <c r="BI99" s="622">
        <f t="shared" si="337"/>
        <v>82580.600000000006</v>
      </c>
      <c r="BJ99" s="622">
        <f t="shared" si="338"/>
        <v>24939.4</v>
      </c>
      <c r="BK99" s="614">
        <f t="shared" si="288"/>
        <v>28160</v>
      </c>
      <c r="BL99" s="623">
        <f t="shared" si="289"/>
        <v>691680</v>
      </c>
      <c r="BM99" s="614">
        <f t="shared" si="290"/>
        <v>602863</v>
      </c>
      <c r="BN99" s="622">
        <f t="shared" si="291"/>
        <v>463028.4</v>
      </c>
      <c r="BO99" s="622">
        <f t="shared" si="292"/>
        <v>139834.6</v>
      </c>
      <c r="BP99" s="614">
        <f t="shared" si="339"/>
        <v>1760</v>
      </c>
      <c r="BQ99" s="614">
        <f t="shared" si="340"/>
        <v>352</v>
      </c>
      <c r="BR99" s="614">
        <f t="shared" si="341"/>
        <v>18560</v>
      </c>
      <c r="BS99" s="614">
        <f t="shared" si="293"/>
        <v>29680</v>
      </c>
      <c r="BT99" s="614">
        <f t="shared" si="294"/>
        <v>4160</v>
      </c>
      <c r="BU99" s="614">
        <f t="shared" si="295"/>
        <v>17120</v>
      </c>
      <c r="BV99" s="614">
        <f t="shared" si="296"/>
        <v>2480</v>
      </c>
      <c r="BW99" s="614">
        <f t="shared" si="297"/>
        <v>5920</v>
      </c>
      <c r="BX99" s="614">
        <f t="shared" si="298"/>
        <v>38947</v>
      </c>
      <c r="BY99" s="614">
        <f t="shared" si="299"/>
        <v>40640</v>
      </c>
      <c r="BZ99" s="614">
        <f t="shared" si="300"/>
        <v>4320</v>
      </c>
      <c r="CA99" s="614">
        <f t="shared" si="301"/>
        <v>6160</v>
      </c>
      <c r="CB99" s="614">
        <f t="shared" si="302"/>
        <v>640</v>
      </c>
      <c r="CC99" s="614">
        <f t="shared" si="303"/>
        <v>2400</v>
      </c>
      <c r="CD99" s="614">
        <f t="shared" si="304"/>
        <v>149990</v>
      </c>
      <c r="CE99" s="622">
        <f t="shared" si="342"/>
        <v>115199.7</v>
      </c>
      <c r="CF99" s="622">
        <f t="shared" si="343"/>
        <v>34790.300000000003</v>
      </c>
      <c r="CG99" s="614">
        <f t="shared" si="305"/>
        <v>28160</v>
      </c>
      <c r="CH99" s="621">
        <f t="shared" si="306"/>
        <v>924120</v>
      </c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AUV99" s="699">
        <f t="shared" si="235"/>
        <v>75357.88</v>
      </c>
      <c r="AUW99" s="699">
        <f t="shared" si="236"/>
        <v>57878.559999999998</v>
      </c>
      <c r="AUX99" s="699">
        <f t="shared" si="237"/>
        <v>17479.32</v>
      </c>
      <c r="AUY99" s="699">
        <f t="shared" si="346"/>
        <v>220</v>
      </c>
      <c r="AUZ99" s="699">
        <f t="shared" si="344"/>
        <v>177.87</v>
      </c>
      <c r="AVA99" s="699">
        <f t="shared" si="344"/>
        <v>0.34</v>
      </c>
      <c r="AVB99" s="699">
        <f t="shared" si="347"/>
        <v>3710</v>
      </c>
      <c r="AVC99" s="699">
        <f t="shared" si="348"/>
        <v>520</v>
      </c>
      <c r="AVD99" s="699">
        <f t="shared" si="349"/>
        <v>2140</v>
      </c>
      <c r="AVE99" s="699">
        <f t="shared" si="350"/>
        <v>310</v>
      </c>
      <c r="AVF99" s="699">
        <f t="shared" si="351"/>
        <v>740</v>
      </c>
      <c r="AVG99" s="699">
        <f t="shared" si="352"/>
        <v>4868.38</v>
      </c>
      <c r="AVH99" s="699">
        <f t="shared" si="353"/>
        <v>5080</v>
      </c>
      <c r="AVI99" s="699">
        <f t="shared" si="354"/>
        <v>540</v>
      </c>
      <c r="AVJ99" s="699">
        <f t="shared" si="355"/>
        <v>770</v>
      </c>
      <c r="AVK99" s="699">
        <f t="shared" si="356"/>
        <v>80</v>
      </c>
      <c r="AVL99" s="699">
        <f t="shared" si="357"/>
        <v>300</v>
      </c>
      <c r="AVM99" s="699">
        <f t="shared" si="358"/>
        <v>18748.75</v>
      </c>
      <c r="AVN99" s="699">
        <f t="shared" si="359"/>
        <v>14399.96</v>
      </c>
      <c r="AVO99" s="699">
        <f t="shared" si="360"/>
        <v>4348.79</v>
      </c>
      <c r="AVP99" s="699">
        <f t="shared" si="361"/>
        <v>3520</v>
      </c>
      <c r="AVQ99" s="699">
        <f t="shared" si="362"/>
        <v>115515</v>
      </c>
    </row>
    <row r="100" spans="1:108 1244:1265" s="608" customFormat="1" ht="30" hidden="1" customHeight="1" x14ac:dyDescent="0.25">
      <c r="A100" s="634">
        <v>1</v>
      </c>
      <c r="B100" s="634">
        <v>5</v>
      </c>
      <c r="C100" s="633" t="s">
        <v>248</v>
      </c>
      <c r="D100" s="2"/>
      <c r="E100" s="602" t="s">
        <v>344</v>
      </c>
      <c r="F100" s="634" t="s">
        <v>31</v>
      </c>
      <c r="G100" s="634">
        <v>1</v>
      </c>
      <c r="H100" s="656" t="s">
        <v>10</v>
      </c>
      <c r="I100" s="634"/>
      <c r="J100" s="602" t="s">
        <v>389</v>
      </c>
      <c r="K100" s="634">
        <v>1</v>
      </c>
      <c r="L100" s="681" t="s">
        <v>349</v>
      </c>
      <c r="M100" s="601"/>
      <c r="N100" s="602" t="s">
        <v>401</v>
      </c>
      <c r="O100" s="634">
        <v>2</v>
      </c>
      <c r="P100" s="633">
        <v>1</v>
      </c>
      <c r="Q100" s="633">
        <v>1</v>
      </c>
      <c r="R100" s="633">
        <v>1</v>
      </c>
      <c r="S100" s="671">
        <f>SUMIF('Территориальный кк'!$A:$A,'2020'!$B100,'Территориальный кк'!D:D)</f>
        <v>1.395</v>
      </c>
      <c r="T100" s="672">
        <f>SUMIF('Территориальный кк'!$A:$A,'2020'!$B100,'Территориальный кк'!E:E)</f>
        <v>1.9790000000000001</v>
      </c>
      <c r="U100" s="622">
        <f>SUMIFS(Нормативы!G:G,Нормативы!$B:$B,$G100,Нормативы!$D:$D,'2020'!$I100,Нормативы!$F:$F,'2020'!$K100)*O100</f>
        <v>108040</v>
      </c>
      <c r="V100" s="622">
        <f t="shared" ref="V100" si="369">ROUND(U100/1.302,1)</f>
        <v>82980</v>
      </c>
      <c r="W100" s="622">
        <f t="shared" ref="W100" si="370">U100-V100</f>
        <v>25060</v>
      </c>
      <c r="X100" s="622">
        <f>SUMIFS(Нормативы!J:J,Нормативы!$B:$B,$G100,Нормативы!$D:$D,'2020'!$I100,Нормативы!$F:$F,'2020'!$K100)</f>
        <v>220</v>
      </c>
      <c r="Y100" s="622">
        <f>SUMIFS(Нормативы!K:K,Нормативы!$B:$B,$G100,Нормативы!$D:$D,'2020'!$I100,Нормативы!$F:$F,'2020'!$K100)</f>
        <v>44</v>
      </c>
      <c r="Z100" s="622">
        <f>SUMIFS(Нормативы!L:L,Нормативы!$B:$B,$G100,Нормативы!$D:$D,'2020'!$I100,Нормативы!$F:$F,'2020'!$K100)</f>
        <v>2320</v>
      </c>
      <c r="AA100" s="622">
        <f t="shared" ref="AA100" si="371">AB100+AC100+AD100+AE100</f>
        <v>4540</v>
      </c>
      <c r="AB100" s="622">
        <f>SUMIFS(Нормативы!N:N,Нормативы!$B:$B,$G100,Нормативы!$D:$D,'2020'!$I100,Нормативы!$F:$F,'2020'!$K100)*O100</f>
        <v>1040</v>
      </c>
      <c r="AC100" s="622">
        <f>SUMIFS(Нормативы!O:O,Нормативы!$B:$B,$G100,Нормативы!$D:$D,'2020'!$I100,Нормативы!$F:$F,'2020'!$K100)</f>
        <v>2140</v>
      </c>
      <c r="AD100" s="622">
        <f>SUMIFS(Нормативы!P:P,Нормативы!$B:$B,$G100,Нормативы!$D:$D,'2020'!$I100,Нормативы!$F:$F,'2020'!$K100)*O100</f>
        <v>620</v>
      </c>
      <c r="AE100" s="622">
        <f>SUMIFS(Нормативы!Q:Q,Нормативы!$B:$B,$G100,Нормативы!$D:$D,'2020'!$I100,Нормативы!$F:$F,'2020'!$K100)</f>
        <v>740</v>
      </c>
      <c r="AF100" s="622">
        <f>SUMIFS(Нормативы!R:R,Нормативы!$B:$B,$G100,Нормативы!$D:$D,'2020'!$I100,Нормативы!$F:$F,'2020'!$K100)</f>
        <v>2460</v>
      </c>
      <c r="AG100" s="622">
        <f>SUMIFS(Нормативы!S:S,Нормативы!$B:$B,$G100,Нормативы!$D:$D,'2020'!$I100,Нормативы!$F:$F,'2020'!$K100)</f>
        <v>5080</v>
      </c>
      <c r="AH100" s="622">
        <f>SUMIFS(Нормативы!T:T,Нормативы!$B:$B,$G100,Нормативы!$D:$D,'2020'!$I100,Нормативы!$F:$F,'2020'!$K100)</f>
        <v>540</v>
      </c>
      <c r="AI100" s="622">
        <f>SUMIFS(Нормативы!U:U,Нормативы!$B:$B,$G100,Нормативы!$D:$D,'2020'!$I100,Нормативы!$F:$F,'2020'!$K100)</f>
        <v>770</v>
      </c>
      <c r="AJ100" s="622">
        <f>SUMIFS(Нормативы!V:V,Нормативы!$B:$B,$G100,Нормативы!$D:$D,'2020'!$I100,Нормативы!$F:$F,'2020'!$K100)</f>
        <v>80</v>
      </c>
      <c r="AK100" s="622">
        <f>SUMIFS(Нормативы!W:W,Нормативы!$B:$B,$G100,Нормативы!$D:$D,'2020'!$I100,Нормативы!$F:$F,'2020'!$K100)</f>
        <v>300</v>
      </c>
      <c r="AL100" s="622">
        <f>SUMIFS(Нормативы!X:X,Нормативы!$B:$B,$G100,Нормативы!$D:$D,'2020'!$I100,Нормативы!$F:$F,'2020'!$K100)*O100</f>
        <v>26880</v>
      </c>
      <c r="AM100" s="622">
        <f t="shared" ref="AM100" si="372">ROUND(AL100/1.302,1)</f>
        <v>20645.2</v>
      </c>
      <c r="AN100" s="622">
        <f t="shared" ref="AN100" si="373">AL100-AM100</f>
        <v>6234.8</v>
      </c>
      <c r="AO100" s="622">
        <f>SUMIFS(Нормативы!AA:AA,Нормативы!$B:$B,$G100,Нормативы!$D:$D,'2020'!$I100,Нормативы!$F:$F,'2020'!$K100)</f>
        <v>3520</v>
      </c>
      <c r="AP100" s="623">
        <f t="shared" ref="AP100" si="374">U100+X100+Z100+AA100++AF100+AG100+AH100+AI100+AJ100+AK100+AL100+AO100</f>
        <v>154750</v>
      </c>
      <c r="AQ100" s="611">
        <f t="shared" si="272"/>
        <v>108040</v>
      </c>
      <c r="AR100" s="622">
        <f t="shared" si="335"/>
        <v>82980</v>
      </c>
      <c r="AS100" s="622">
        <f t="shared" si="336"/>
        <v>25060</v>
      </c>
      <c r="AT100" s="614">
        <f t="shared" si="273"/>
        <v>220</v>
      </c>
      <c r="AU100" s="614">
        <f t="shared" si="274"/>
        <v>44</v>
      </c>
      <c r="AV100" s="614">
        <f t="shared" si="275"/>
        <v>2320</v>
      </c>
      <c r="AW100" s="614">
        <f t="shared" si="276"/>
        <v>4540</v>
      </c>
      <c r="AX100" s="614">
        <f t="shared" si="277"/>
        <v>1040</v>
      </c>
      <c r="AY100" s="614">
        <f t="shared" si="278"/>
        <v>2140</v>
      </c>
      <c r="AZ100" s="614">
        <f t="shared" si="279"/>
        <v>620</v>
      </c>
      <c r="BA100" s="614">
        <f t="shared" si="280"/>
        <v>740</v>
      </c>
      <c r="BB100" s="614">
        <f t="shared" si="281"/>
        <v>2460</v>
      </c>
      <c r="BC100" s="614">
        <f t="shared" si="282"/>
        <v>5080</v>
      </c>
      <c r="BD100" s="614">
        <f t="shared" si="283"/>
        <v>540</v>
      </c>
      <c r="BE100" s="614">
        <f t="shared" si="284"/>
        <v>770</v>
      </c>
      <c r="BF100" s="614">
        <f t="shared" si="285"/>
        <v>80</v>
      </c>
      <c r="BG100" s="614">
        <f t="shared" si="286"/>
        <v>300</v>
      </c>
      <c r="BH100" s="614">
        <f t="shared" si="287"/>
        <v>26880</v>
      </c>
      <c r="BI100" s="622">
        <f t="shared" si="337"/>
        <v>20645.2</v>
      </c>
      <c r="BJ100" s="622">
        <f t="shared" si="338"/>
        <v>6234.8</v>
      </c>
      <c r="BK100" s="614">
        <f t="shared" si="288"/>
        <v>3520</v>
      </c>
      <c r="BL100" s="623">
        <f t="shared" si="289"/>
        <v>154750</v>
      </c>
      <c r="BM100" s="614">
        <f t="shared" si="290"/>
        <v>150716</v>
      </c>
      <c r="BN100" s="622">
        <f t="shared" si="291"/>
        <v>115757.3</v>
      </c>
      <c r="BO100" s="622">
        <f t="shared" si="292"/>
        <v>34958.699999999997</v>
      </c>
      <c r="BP100" s="614">
        <f t="shared" si="339"/>
        <v>220</v>
      </c>
      <c r="BQ100" s="614">
        <f t="shared" si="340"/>
        <v>44</v>
      </c>
      <c r="BR100" s="614">
        <f t="shared" si="341"/>
        <v>2320</v>
      </c>
      <c r="BS100" s="614">
        <f t="shared" si="293"/>
        <v>4540</v>
      </c>
      <c r="BT100" s="614">
        <f t="shared" si="294"/>
        <v>1040</v>
      </c>
      <c r="BU100" s="614">
        <f t="shared" si="295"/>
        <v>2140</v>
      </c>
      <c r="BV100" s="614">
        <f t="shared" si="296"/>
        <v>620</v>
      </c>
      <c r="BW100" s="614">
        <f t="shared" si="297"/>
        <v>740</v>
      </c>
      <c r="BX100" s="614">
        <f t="shared" si="298"/>
        <v>4868</v>
      </c>
      <c r="BY100" s="614">
        <f t="shared" si="299"/>
        <v>5080</v>
      </c>
      <c r="BZ100" s="614">
        <f t="shared" si="300"/>
        <v>540</v>
      </c>
      <c r="CA100" s="614">
        <f t="shared" si="301"/>
        <v>770</v>
      </c>
      <c r="CB100" s="614">
        <f t="shared" si="302"/>
        <v>80</v>
      </c>
      <c r="CC100" s="614">
        <f t="shared" si="303"/>
        <v>300</v>
      </c>
      <c r="CD100" s="614">
        <f t="shared" si="304"/>
        <v>37498</v>
      </c>
      <c r="CE100" s="622">
        <f t="shared" si="342"/>
        <v>28800.3</v>
      </c>
      <c r="CF100" s="622">
        <f t="shared" si="343"/>
        <v>8697.7000000000007</v>
      </c>
      <c r="CG100" s="614">
        <f t="shared" si="305"/>
        <v>3520</v>
      </c>
      <c r="CH100" s="621">
        <f t="shared" si="306"/>
        <v>210452</v>
      </c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AUV100" s="699">
        <f t="shared" si="235"/>
        <v>150716</v>
      </c>
      <c r="AUW100" s="699">
        <f t="shared" si="236"/>
        <v>115757.3</v>
      </c>
      <c r="AUX100" s="699">
        <f t="shared" si="237"/>
        <v>34958.699999999997</v>
      </c>
      <c r="AUY100" s="699">
        <f t="shared" si="346"/>
        <v>220</v>
      </c>
      <c r="AUZ100" s="699">
        <f t="shared" si="344"/>
        <v>22.23</v>
      </c>
      <c r="AVA100" s="699">
        <f t="shared" si="344"/>
        <v>0.02</v>
      </c>
      <c r="AVB100" s="699">
        <f t="shared" si="347"/>
        <v>4540</v>
      </c>
      <c r="AVC100" s="699">
        <f t="shared" si="348"/>
        <v>1040</v>
      </c>
      <c r="AVD100" s="699">
        <f t="shared" si="349"/>
        <v>2140</v>
      </c>
      <c r="AVE100" s="699">
        <f t="shared" si="350"/>
        <v>620</v>
      </c>
      <c r="AVF100" s="699">
        <f t="shared" si="351"/>
        <v>740</v>
      </c>
      <c r="AVG100" s="699">
        <f t="shared" si="352"/>
        <v>4868</v>
      </c>
      <c r="AVH100" s="699">
        <f t="shared" si="353"/>
        <v>5080</v>
      </c>
      <c r="AVI100" s="699">
        <f t="shared" si="354"/>
        <v>540</v>
      </c>
      <c r="AVJ100" s="699">
        <f t="shared" si="355"/>
        <v>770</v>
      </c>
      <c r="AVK100" s="699">
        <f t="shared" si="356"/>
        <v>80</v>
      </c>
      <c r="AVL100" s="699">
        <f t="shared" si="357"/>
        <v>300</v>
      </c>
      <c r="AVM100" s="699">
        <f t="shared" si="358"/>
        <v>37498</v>
      </c>
      <c r="AVN100" s="699">
        <f t="shared" si="359"/>
        <v>28800.31</v>
      </c>
      <c r="AVO100" s="699">
        <f t="shared" si="360"/>
        <v>8697.69</v>
      </c>
      <c r="AVP100" s="699">
        <f t="shared" si="361"/>
        <v>3520</v>
      </c>
      <c r="AVQ100" s="699">
        <f t="shared" si="362"/>
        <v>210452</v>
      </c>
    </row>
    <row r="101" spans="1:108 1244:1265" ht="30" hidden="1" customHeight="1" x14ac:dyDescent="0.25">
      <c r="A101" s="643">
        <v>1</v>
      </c>
      <c r="B101" s="643">
        <v>5</v>
      </c>
      <c r="C101" s="664" t="s">
        <v>248</v>
      </c>
      <c r="D101" s="2"/>
      <c r="E101" s="101" t="s">
        <v>344</v>
      </c>
      <c r="F101" s="643" t="s">
        <v>31</v>
      </c>
      <c r="G101" s="643">
        <v>1</v>
      </c>
      <c r="H101" s="658" t="s">
        <v>10</v>
      </c>
      <c r="I101" s="643">
        <v>0</v>
      </c>
      <c r="J101" s="101" t="s">
        <v>389</v>
      </c>
      <c r="K101" s="643">
        <v>1</v>
      </c>
      <c r="L101" s="683" t="s">
        <v>349</v>
      </c>
      <c r="M101" s="11" t="s">
        <v>314</v>
      </c>
      <c r="N101" s="101" t="s">
        <v>387</v>
      </c>
      <c r="O101" s="643">
        <v>1</v>
      </c>
      <c r="P101" s="632">
        <v>9</v>
      </c>
      <c r="Q101" s="632">
        <v>9</v>
      </c>
      <c r="R101" s="632">
        <v>9</v>
      </c>
      <c r="S101" s="675">
        <f>SUMIF('Территориальный кк'!$A:$A,'2020'!$B101,'Территориальный кк'!D:D)</f>
        <v>1.395</v>
      </c>
      <c r="T101" s="676">
        <f>SUMIF('Территориальный кк'!$A:$A,'2020'!$B101,'Территориальный кк'!E:E)</f>
        <v>1.9790000000000001</v>
      </c>
      <c r="U101" s="618">
        <f>SUMIFS(Нормативы!G:G,Нормативы!$B:$B,$G101,Нормативы!$D:$D,'2020'!$I101,Нормативы!$F:$F,'2020'!$K101)*O101</f>
        <v>54020</v>
      </c>
      <c r="V101" s="618">
        <f t="shared" si="329"/>
        <v>41490</v>
      </c>
      <c r="W101" s="618">
        <f t="shared" si="330"/>
        <v>12530</v>
      </c>
      <c r="X101" s="618">
        <f>SUMIFS(Нормативы!J:J,Нормативы!$B:$B,$G101,Нормативы!$D:$D,'2020'!$I101,Нормативы!$F:$F,'2020'!$K101)</f>
        <v>220</v>
      </c>
      <c r="Y101" s="618">
        <f>SUMIFS(Нормативы!K:K,Нормативы!$B:$B,$G101,Нормативы!$D:$D,'2020'!$I101,Нормативы!$F:$F,'2020'!$K101)</f>
        <v>44</v>
      </c>
      <c r="Z101" s="618">
        <f>SUMIFS(Нормативы!L:L,Нормативы!$B:$B,$G101,Нормативы!$D:$D,'2020'!$I101,Нормативы!$F:$F,'2020'!$K101)</f>
        <v>2320</v>
      </c>
      <c r="AA101" s="618">
        <f t="shared" si="331"/>
        <v>3710</v>
      </c>
      <c r="AB101" s="618">
        <f>SUMIFS(Нормативы!N:N,Нормативы!$B:$B,$G101,Нормативы!$D:$D,'2020'!$I101,Нормативы!$F:$F,'2020'!$K101)*O101</f>
        <v>520</v>
      </c>
      <c r="AC101" s="618">
        <f>SUMIFS(Нормативы!O:O,Нормативы!$B:$B,$G101,Нормативы!$D:$D,'2020'!$I101,Нормативы!$F:$F,'2020'!$K101)</f>
        <v>2140</v>
      </c>
      <c r="AD101" s="618">
        <f>SUMIFS(Нормативы!P:P,Нормативы!$B:$B,$G101,Нормативы!$D:$D,'2020'!$I101,Нормативы!$F:$F,'2020'!$K101)*O101</f>
        <v>310</v>
      </c>
      <c r="AE101" s="618">
        <f>SUMIFS(Нормативы!Q:Q,Нормативы!$B:$B,$G101,Нормативы!$D:$D,'2020'!$I101,Нормативы!$F:$F,'2020'!$K101)</f>
        <v>740</v>
      </c>
      <c r="AF101" s="618">
        <f>SUMIFS(Нормативы!R:R,Нормативы!$B:$B,$G101,Нормативы!$D:$D,'2020'!$I101,Нормативы!$F:$F,'2020'!$K101)</f>
        <v>2460</v>
      </c>
      <c r="AG101" s="618">
        <f>SUMIFS(Нормативы!S:S,Нормативы!$B:$B,$G101,Нормативы!$D:$D,'2020'!$I101,Нормативы!$F:$F,'2020'!$K101)</f>
        <v>5080</v>
      </c>
      <c r="AH101" s="618">
        <f>SUMIFS(Нормативы!T:T,Нормативы!$B:$B,$G101,Нормативы!$D:$D,'2020'!$I101,Нормативы!$F:$F,'2020'!$K101)</f>
        <v>540</v>
      </c>
      <c r="AI101" s="618">
        <f>SUMIFS(Нормативы!U:U,Нормативы!$B:$B,$G101,Нормативы!$D:$D,'2020'!$I101,Нормативы!$F:$F,'2020'!$K101)</f>
        <v>770</v>
      </c>
      <c r="AJ101" s="618">
        <f>SUMIFS(Нормативы!V:V,Нормативы!$B:$B,$G101,Нормативы!$D:$D,'2020'!$I101,Нормативы!$F:$F,'2020'!$K101)</f>
        <v>80</v>
      </c>
      <c r="AK101" s="618">
        <f>SUMIFS(Нормативы!W:W,Нормативы!$B:$B,$G101,Нормативы!$D:$D,'2020'!$I101,Нормативы!$F:$F,'2020'!$K101)</f>
        <v>300</v>
      </c>
      <c r="AL101" s="618">
        <f>SUMIFS(Нормативы!X:X,Нормативы!$B:$B,$G101,Нормативы!$D:$D,'2020'!$I101,Нормативы!$F:$F,'2020'!$K101)*O101</f>
        <v>13440</v>
      </c>
      <c r="AM101" s="618">
        <f t="shared" si="332"/>
        <v>10322.6</v>
      </c>
      <c r="AN101" s="618">
        <f t="shared" si="333"/>
        <v>3117.4</v>
      </c>
      <c r="AO101" s="618">
        <f>SUMIFS(Нормативы!AA:AA,Нормативы!$B:$B,$G101,Нормативы!$D:$D,'2020'!$I101,Нормативы!$F:$F,'2020'!$K101)</f>
        <v>3520</v>
      </c>
      <c r="AP101" s="619">
        <f t="shared" si="334"/>
        <v>86460</v>
      </c>
      <c r="AQ101" s="413">
        <f t="shared" si="272"/>
        <v>486180</v>
      </c>
      <c r="AR101" s="618">
        <f t="shared" si="335"/>
        <v>373410.1</v>
      </c>
      <c r="AS101" s="618">
        <f t="shared" si="336"/>
        <v>112769.9</v>
      </c>
      <c r="AT101" s="616">
        <f t="shared" si="273"/>
        <v>1980</v>
      </c>
      <c r="AU101" s="616">
        <f t="shared" si="274"/>
        <v>396</v>
      </c>
      <c r="AV101" s="616">
        <f t="shared" si="275"/>
        <v>20880</v>
      </c>
      <c r="AW101" s="616">
        <f t="shared" si="276"/>
        <v>33390</v>
      </c>
      <c r="AX101" s="616">
        <f t="shared" si="277"/>
        <v>4680</v>
      </c>
      <c r="AY101" s="616">
        <f t="shared" si="278"/>
        <v>19260</v>
      </c>
      <c r="AZ101" s="616">
        <f t="shared" si="279"/>
        <v>2790</v>
      </c>
      <c r="BA101" s="616">
        <f t="shared" si="280"/>
        <v>6660</v>
      </c>
      <c r="BB101" s="616">
        <f t="shared" si="281"/>
        <v>22140</v>
      </c>
      <c r="BC101" s="616">
        <f t="shared" si="282"/>
        <v>45720</v>
      </c>
      <c r="BD101" s="616">
        <f t="shared" si="283"/>
        <v>4860</v>
      </c>
      <c r="BE101" s="616">
        <f t="shared" si="284"/>
        <v>6930</v>
      </c>
      <c r="BF101" s="616">
        <f t="shared" si="285"/>
        <v>720</v>
      </c>
      <c r="BG101" s="616">
        <f t="shared" si="286"/>
        <v>2700</v>
      </c>
      <c r="BH101" s="616">
        <f t="shared" si="287"/>
        <v>120960</v>
      </c>
      <c r="BI101" s="618">
        <f t="shared" si="337"/>
        <v>92903.2</v>
      </c>
      <c r="BJ101" s="618">
        <f t="shared" si="338"/>
        <v>28056.799999999999</v>
      </c>
      <c r="BK101" s="616">
        <f t="shared" si="288"/>
        <v>31680</v>
      </c>
      <c r="BL101" s="620">
        <f t="shared" si="289"/>
        <v>778140</v>
      </c>
      <c r="BM101" s="616">
        <f t="shared" si="290"/>
        <v>678221</v>
      </c>
      <c r="BN101" s="618">
        <f t="shared" si="291"/>
        <v>520907.1</v>
      </c>
      <c r="BO101" s="618">
        <f t="shared" si="292"/>
        <v>157313.9</v>
      </c>
      <c r="BP101" s="616">
        <f t="shared" si="339"/>
        <v>1980</v>
      </c>
      <c r="BQ101" s="616">
        <f t="shared" si="340"/>
        <v>396</v>
      </c>
      <c r="BR101" s="616">
        <f t="shared" si="341"/>
        <v>20880</v>
      </c>
      <c r="BS101" s="616">
        <f t="shared" si="293"/>
        <v>33390</v>
      </c>
      <c r="BT101" s="616">
        <f t="shared" si="294"/>
        <v>4680</v>
      </c>
      <c r="BU101" s="616">
        <f t="shared" si="295"/>
        <v>19260</v>
      </c>
      <c r="BV101" s="616">
        <f t="shared" si="296"/>
        <v>2790</v>
      </c>
      <c r="BW101" s="616">
        <f t="shared" si="297"/>
        <v>6660</v>
      </c>
      <c r="BX101" s="616">
        <f t="shared" si="298"/>
        <v>43815</v>
      </c>
      <c r="BY101" s="616">
        <f t="shared" si="299"/>
        <v>45720</v>
      </c>
      <c r="BZ101" s="616">
        <f t="shared" si="300"/>
        <v>4860</v>
      </c>
      <c r="CA101" s="616">
        <f t="shared" si="301"/>
        <v>6930</v>
      </c>
      <c r="CB101" s="616">
        <f t="shared" si="302"/>
        <v>720</v>
      </c>
      <c r="CC101" s="616">
        <f t="shared" si="303"/>
        <v>2700</v>
      </c>
      <c r="CD101" s="616">
        <f t="shared" si="304"/>
        <v>168739</v>
      </c>
      <c r="CE101" s="618">
        <f t="shared" si="342"/>
        <v>129599.8</v>
      </c>
      <c r="CF101" s="618">
        <f t="shared" si="343"/>
        <v>39139.199999999997</v>
      </c>
      <c r="CG101" s="616">
        <f t="shared" si="305"/>
        <v>31680</v>
      </c>
      <c r="CH101" s="621">
        <f t="shared" si="306"/>
        <v>1039635</v>
      </c>
      <c r="CI101" s="88">
        <f t="shared" si="307"/>
        <v>75357.888900000005</v>
      </c>
      <c r="CJ101" s="90">
        <f t="shared" si="308"/>
        <v>57878.566700000003</v>
      </c>
      <c r="CK101" s="90">
        <f t="shared" si="309"/>
        <v>17479.322199999999</v>
      </c>
      <c r="CL101" s="88">
        <f t="shared" si="310"/>
        <v>220</v>
      </c>
      <c r="CM101" s="88">
        <f t="shared" si="311"/>
        <v>44</v>
      </c>
      <c r="CN101" s="88">
        <f t="shared" si="312"/>
        <v>2320</v>
      </c>
      <c r="CO101" s="88">
        <f t="shared" si="313"/>
        <v>3710</v>
      </c>
      <c r="CP101" s="88">
        <f t="shared" si="314"/>
        <v>520</v>
      </c>
      <c r="CQ101" s="88">
        <f t="shared" si="315"/>
        <v>2140</v>
      </c>
      <c r="CR101" s="88">
        <f t="shared" si="316"/>
        <v>310</v>
      </c>
      <c r="CS101" s="88">
        <f t="shared" si="317"/>
        <v>740</v>
      </c>
      <c r="CT101" s="88">
        <f t="shared" si="318"/>
        <v>4868.3333000000002</v>
      </c>
      <c r="CU101" s="88">
        <f t="shared" si="319"/>
        <v>5080</v>
      </c>
      <c r="CV101" s="88">
        <f t="shared" si="320"/>
        <v>540</v>
      </c>
      <c r="CW101" s="88">
        <f t="shared" si="321"/>
        <v>770</v>
      </c>
      <c r="CX101" s="88">
        <f t="shared" si="322"/>
        <v>80</v>
      </c>
      <c r="CY101" s="88">
        <f t="shared" si="323"/>
        <v>300</v>
      </c>
      <c r="CZ101" s="88">
        <f t="shared" si="324"/>
        <v>18748.7778</v>
      </c>
      <c r="DA101" s="90">
        <f t="shared" si="325"/>
        <v>14399.977800000001</v>
      </c>
      <c r="DB101" s="90">
        <f t="shared" si="326"/>
        <v>4348.8</v>
      </c>
      <c r="DC101" s="88">
        <f t="shared" si="327"/>
        <v>3520</v>
      </c>
      <c r="DD101" s="88">
        <f t="shared" si="328"/>
        <v>115515</v>
      </c>
      <c r="AUV101" s="699">
        <f t="shared" si="235"/>
        <v>75357.89</v>
      </c>
      <c r="AUW101" s="699">
        <f t="shared" si="236"/>
        <v>57878.559999999998</v>
      </c>
      <c r="AUX101" s="699">
        <f t="shared" si="237"/>
        <v>17479.330000000002</v>
      </c>
      <c r="AUY101" s="699">
        <f t="shared" si="346"/>
        <v>220</v>
      </c>
      <c r="AUZ101" s="699">
        <f t="shared" si="344"/>
        <v>200.1</v>
      </c>
      <c r="AVA101" s="699">
        <f t="shared" si="344"/>
        <v>0.39</v>
      </c>
      <c r="AVB101" s="699">
        <f t="shared" si="347"/>
        <v>3710</v>
      </c>
      <c r="AVC101" s="699">
        <f t="shared" si="348"/>
        <v>520</v>
      </c>
      <c r="AVD101" s="699">
        <f t="shared" si="349"/>
        <v>2140</v>
      </c>
      <c r="AVE101" s="699">
        <f t="shared" si="350"/>
        <v>310</v>
      </c>
      <c r="AVF101" s="699">
        <f t="shared" si="351"/>
        <v>740</v>
      </c>
      <c r="AVG101" s="699">
        <f t="shared" si="352"/>
        <v>4868.33</v>
      </c>
      <c r="AVH101" s="699">
        <f t="shared" si="353"/>
        <v>5080</v>
      </c>
      <c r="AVI101" s="699">
        <f t="shared" si="354"/>
        <v>540</v>
      </c>
      <c r="AVJ101" s="699">
        <f t="shared" si="355"/>
        <v>770</v>
      </c>
      <c r="AVK101" s="699">
        <f t="shared" si="356"/>
        <v>80</v>
      </c>
      <c r="AVL101" s="699">
        <f t="shared" si="357"/>
        <v>300</v>
      </c>
      <c r="AVM101" s="699">
        <f t="shared" si="358"/>
        <v>18748.78</v>
      </c>
      <c r="AVN101" s="699">
        <f t="shared" si="359"/>
        <v>14399.98</v>
      </c>
      <c r="AVO101" s="699">
        <f t="shared" si="360"/>
        <v>4348.8</v>
      </c>
      <c r="AVP101" s="699">
        <f t="shared" si="361"/>
        <v>3520</v>
      </c>
      <c r="AVQ101" s="699">
        <f t="shared" si="362"/>
        <v>115515</v>
      </c>
    </row>
    <row r="102" spans="1:108 1244:1265" ht="30" hidden="1" customHeight="1" x14ac:dyDescent="0.25">
      <c r="A102" s="643">
        <v>1</v>
      </c>
      <c r="B102" s="643">
        <v>5</v>
      </c>
      <c r="C102" s="664" t="s">
        <v>248</v>
      </c>
      <c r="D102" s="2"/>
      <c r="E102" s="101" t="s">
        <v>344</v>
      </c>
      <c r="F102" s="643" t="s">
        <v>31</v>
      </c>
      <c r="G102" s="643">
        <v>1</v>
      </c>
      <c r="H102" s="658" t="s">
        <v>10</v>
      </c>
      <c r="I102" s="643">
        <v>0</v>
      </c>
      <c r="J102" s="101" t="s">
        <v>356</v>
      </c>
      <c r="K102" s="643">
        <v>3</v>
      </c>
      <c r="L102" s="683" t="s">
        <v>349</v>
      </c>
      <c r="M102" s="11" t="s">
        <v>255</v>
      </c>
      <c r="N102" s="101" t="s">
        <v>387</v>
      </c>
      <c r="O102" s="643">
        <v>1</v>
      </c>
      <c r="P102" s="632">
        <v>884</v>
      </c>
      <c r="Q102" s="632">
        <v>884</v>
      </c>
      <c r="R102" s="632">
        <v>884</v>
      </c>
      <c r="S102" s="675">
        <f>SUMIF('Территориальный кк'!$A:$A,'2020'!$B102,'Территориальный кк'!D:D)</f>
        <v>1.395</v>
      </c>
      <c r="T102" s="676">
        <f>SUMIF('Территориальный кк'!$A:$A,'2020'!$B102,'Территориальный кк'!E:E)</f>
        <v>1.9790000000000001</v>
      </c>
      <c r="U102" s="618">
        <f>SUMIFS(Нормативы!G:G,Нормативы!$B:$B,$G102,Нормативы!$D:$D,'2020'!$I102,Нормативы!$F:$F,'2020'!$K102)*O102</f>
        <v>64190</v>
      </c>
      <c r="V102" s="618">
        <f t="shared" si="329"/>
        <v>49301.1</v>
      </c>
      <c r="W102" s="618">
        <f t="shared" si="330"/>
        <v>14888.9</v>
      </c>
      <c r="X102" s="618">
        <f>SUMIFS(Нормативы!J:J,Нормативы!$B:$B,$G102,Нормативы!$D:$D,'2020'!$I102,Нормативы!$F:$F,'2020'!$K102)</f>
        <v>8830</v>
      </c>
      <c r="Y102" s="618">
        <f>SUMIFS(Нормативы!K:K,Нормативы!$B:$B,$G102,Нормативы!$D:$D,'2020'!$I102,Нормативы!$F:$F,'2020'!$K102)</f>
        <v>1766</v>
      </c>
      <c r="Z102" s="618">
        <f>SUMIFS(Нормативы!L:L,Нормативы!$B:$B,$G102,Нормативы!$D:$D,'2020'!$I102,Нормативы!$F:$F,'2020'!$K102)</f>
        <v>8110</v>
      </c>
      <c r="AA102" s="618">
        <f t="shared" si="331"/>
        <v>19050</v>
      </c>
      <c r="AB102" s="618">
        <f>SUMIFS(Нормативы!N:N,Нормативы!$B:$B,$G102,Нормативы!$D:$D,'2020'!$I102,Нормативы!$F:$F,'2020'!$K102)*O102</f>
        <v>520</v>
      </c>
      <c r="AC102" s="618">
        <f>SUMIFS(Нормативы!O:O,Нормативы!$B:$B,$G102,Нормативы!$D:$D,'2020'!$I102,Нормативы!$F:$F,'2020'!$K102)</f>
        <v>17290</v>
      </c>
      <c r="AD102" s="618">
        <f>SUMIFS(Нормативы!P:P,Нормативы!$B:$B,$G102,Нормативы!$D:$D,'2020'!$I102,Нормативы!$F:$F,'2020'!$K102)*O102</f>
        <v>360</v>
      </c>
      <c r="AE102" s="618">
        <f>SUMIFS(Нормативы!Q:Q,Нормативы!$B:$B,$G102,Нормативы!$D:$D,'2020'!$I102,Нормативы!$F:$F,'2020'!$K102)</f>
        <v>880</v>
      </c>
      <c r="AF102" s="618">
        <f>SUMIFS(Нормативы!R:R,Нормативы!$B:$B,$G102,Нормативы!$D:$D,'2020'!$I102,Нормативы!$F:$F,'2020'!$K102)</f>
        <v>2680</v>
      </c>
      <c r="AG102" s="618">
        <f>SUMIFS(Нормативы!S:S,Нормативы!$B:$B,$G102,Нормативы!$D:$D,'2020'!$I102,Нормативы!$F:$F,'2020'!$K102)</f>
        <v>5800</v>
      </c>
      <c r="AH102" s="618">
        <f>SUMIFS(Нормативы!T:T,Нормативы!$B:$B,$G102,Нормативы!$D:$D,'2020'!$I102,Нормативы!$F:$F,'2020'!$K102)</f>
        <v>540</v>
      </c>
      <c r="AI102" s="618">
        <f>SUMIFS(Нормативы!U:U,Нормативы!$B:$B,$G102,Нормативы!$D:$D,'2020'!$I102,Нормативы!$F:$F,'2020'!$K102)</f>
        <v>770</v>
      </c>
      <c r="AJ102" s="618">
        <f>SUMIFS(Нормативы!V:V,Нормативы!$B:$B,$G102,Нормативы!$D:$D,'2020'!$I102,Нормативы!$F:$F,'2020'!$K102)</f>
        <v>80</v>
      </c>
      <c r="AK102" s="618">
        <f>SUMIFS(Нормативы!W:W,Нормативы!$B:$B,$G102,Нормативы!$D:$D,'2020'!$I102,Нормативы!$F:$F,'2020'!$K102)</f>
        <v>1050</v>
      </c>
      <c r="AL102" s="618">
        <f>SUMIFS(Нормативы!X:X,Нормативы!$B:$B,$G102,Нормативы!$D:$D,'2020'!$I102,Нормативы!$F:$F,'2020'!$K102)*O102</f>
        <v>16120</v>
      </c>
      <c r="AM102" s="618">
        <f t="shared" si="332"/>
        <v>12381</v>
      </c>
      <c r="AN102" s="618">
        <f t="shared" si="333"/>
        <v>3739</v>
      </c>
      <c r="AO102" s="618">
        <f>SUMIFS(Нормативы!AA:AA,Нормативы!$B:$B,$G102,Нормативы!$D:$D,'2020'!$I102,Нормативы!$F:$F,'2020'!$K102)</f>
        <v>3520</v>
      </c>
      <c r="AP102" s="619">
        <f t="shared" si="334"/>
        <v>130740</v>
      </c>
      <c r="AQ102" s="413">
        <f t="shared" si="272"/>
        <v>56743960</v>
      </c>
      <c r="AR102" s="618">
        <f t="shared" si="335"/>
        <v>43582150.5</v>
      </c>
      <c r="AS102" s="618">
        <f t="shared" si="336"/>
        <v>13161809.5</v>
      </c>
      <c r="AT102" s="616">
        <f t="shared" si="273"/>
        <v>7805720</v>
      </c>
      <c r="AU102" s="616">
        <f t="shared" si="274"/>
        <v>1561144</v>
      </c>
      <c r="AV102" s="616">
        <f t="shared" si="275"/>
        <v>7169240</v>
      </c>
      <c r="AW102" s="616">
        <f t="shared" si="276"/>
        <v>16840200</v>
      </c>
      <c r="AX102" s="616">
        <f t="shared" si="277"/>
        <v>459680</v>
      </c>
      <c r="AY102" s="616">
        <f t="shared" si="278"/>
        <v>15284360</v>
      </c>
      <c r="AZ102" s="616">
        <f t="shared" si="279"/>
        <v>318240</v>
      </c>
      <c r="BA102" s="616">
        <f t="shared" si="280"/>
        <v>777920</v>
      </c>
      <c r="BB102" s="616">
        <f t="shared" si="281"/>
        <v>2369120</v>
      </c>
      <c r="BC102" s="616">
        <f t="shared" si="282"/>
        <v>5127200</v>
      </c>
      <c r="BD102" s="616">
        <f t="shared" si="283"/>
        <v>477360</v>
      </c>
      <c r="BE102" s="616">
        <f t="shared" si="284"/>
        <v>680680</v>
      </c>
      <c r="BF102" s="616">
        <f t="shared" si="285"/>
        <v>70720</v>
      </c>
      <c r="BG102" s="616">
        <f t="shared" si="286"/>
        <v>928200</v>
      </c>
      <c r="BH102" s="616">
        <f t="shared" si="287"/>
        <v>14250080</v>
      </c>
      <c r="BI102" s="618">
        <f t="shared" si="337"/>
        <v>10944761.9</v>
      </c>
      <c r="BJ102" s="618">
        <f t="shared" si="338"/>
        <v>3305318.1</v>
      </c>
      <c r="BK102" s="616">
        <f t="shared" si="288"/>
        <v>3111680</v>
      </c>
      <c r="BL102" s="620">
        <f t="shared" si="289"/>
        <v>115574160</v>
      </c>
      <c r="BM102" s="616">
        <f t="shared" si="290"/>
        <v>79157824</v>
      </c>
      <c r="BN102" s="618">
        <f t="shared" si="291"/>
        <v>60797099.799999997</v>
      </c>
      <c r="BO102" s="618">
        <f t="shared" si="292"/>
        <v>18360724.199999999</v>
      </c>
      <c r="BP102" s="616">
        <f t="shared" si="339"/>
        <v>7805720</v>
      </c>
      <c r="BQ102" s="616">
        <f t="shared" si="340"/>
        <v>1561144</v>
      </c>
      <c r="BR102" s="616">
        <f t="shared" si="341"/>
        <v>7169240</v>
      </c>
      <c r="BS102" s="616">
        <f t="shared" si="293"/>
        <v>16840200</v>
      </c>
      <c r="BT102" s="616">
        <f t="shared" si="294"/>
        <v>459680</v>
      </c>
      <c r="BU102" s="616">
        <f t="shared" si="295"/>
        <v>15284360</v>
      </c>
      <c r="BV102" s="616">
        <f t="shared" si="296"/>
        <v>318240</v>
      </c>
      <c r="BW102" s="616">
        <f t="shared" si="297"/>
        <v>777920</v>
      </c>
      <c r="BX102" s="616">
        <f t="shared" si="298"/>
        <v>4688488</v>
      </c>
      <c r="BY102" s="616">
        <f t="shared" si="299"/>
        <v>5127200</v>
      </c>
      <c r="BZ102" s="616">
        <f t="shared" si="300"/>
        <v>477360</v>
      </c>
      <c r="CA102" s="616">
        <f t="shared" si="301"/>
        <v>680680</v>
      </c>
      <c r="CB102" s="616">
        <f t="shared" si="302"/>
        <v>70720</v>
      </c>
      <c r="CC102" s="616">
        <f t="shared" si="303"/>
        <v>928200</v>
      </c>
      <c r="CD102" s="616">
        <f t="shared" si="304"/>
        <v>19878862</v>
      </c>
      <c r="CE102" s="618">
        <f t="shared" si="342"/>
        <v>15267943.199999999</v>
      </c>
      <c r="CF102" s="618">
        <f t="shared" si="343"/>
        <v>4610918.8</v>
      </c>
      <c r="CG102" s="616">
        <f t="shared" si="305"/>
        <v>3111680</v>
      </c>
      <c r="CH102" s="621">
        <f t="shared" si="306"/>
        <v>145936174</v>
      </c>
      <c r="CI102" s="88">
        <f t="shared" si="307"/>
        <v>89545.049799999993</v>
      </c>
      <c r="CJ102" s="90">
        <f t="shared" si="308"/>
        <v>68774.999800000005</v>
      </c>
      <c r="CK102" s="90">
        <f t="shared" si="309"/>
        <v>20770.05</v>
      </c>
      <c r="CL102" s="88">
        <f t="shared" si="310"/>
        <v>8830</v>
      </c>
      <c r="CM102" s="88">
        <f t="shared" si="311"/>
        <v>1766</v>
      </c>
      <c r="CN102" s="88">
        <f t="shared" si="312"/>
        <v>8110</v>
      </c>
      <c r="CO102" s="88">
        <f t="shared" si="313"/>
        <v>19050</v>
      </c>
      <c r="CP102" s="88">
        <f t="shared" si="314"/>
        <v>520</v>
      </c>
      <c r="CQ102" s="88">
        <f t="shared" si="315"/>
        <v>17290</v>
      </c>
      <c r="CR102" s="88">
        <f t="shared" si="316"/>
        <v>360</v>
      </c>
      <c r="CS102" s="88">
        <f t="shared" si="317"/>
        <v>880</v>
      </c>
      <c r="CT102" s="88">
        <f t="shared" si="318"/>
        <v>5303.7195000000002</v>
      </c>
      <c r="CU102" s="88">
        <f t="shared" si="319"/>
        <v>5800</v>
      </c>
      <c r="CV102" s="88">
        <f t="shared" si="320"/>
        <v>540</v>
      </c>
      <c r="CW102" s="88">
        <f t="shared" si="321"/>
        <v>770</v>
      </c>
      <c r="CX102" s="88">
        <f t="shared" si="322"/>
        <v>80</v>
      </c>
      <c r="CY102" s="88">
        <f t="shared" si="323"/>
        <v>1050</v>
      </c>
      <c r="CZ102" s="88">
        <f t="shared" si="324"/>
        <v>22487.4005</v>
      </c>
      <c r="DA102" s="90">
        <f t="shared" si="325"/>
        <v>17271.429</v>
      </c>
      <c r="DB102" s="90">
        <f t="shared" si="326"/>
        <v>5215.9714999999997</v>
      </c>
      <c r="DC102" s="88">
        <f t="shared" si="327"/>
        <v>3520</v>
      </c>
      <c r="DD102" s="211">
        <f t="shared" si="328"/>
        <v>165086.1697</v>
      </c>
      <c r="AUV102" s="699">
        <f t="shared" si="235"/>
        <v>89545.05</v>
      </c>
      <c r="AUW102" s="699">
        <f t="shared" si="236"/>
        <v>68775</v>
      </c>
      <c r="AUX102" s="699">
        <f t="shared" si="237"/>
        <v>20770.05</v>
      </c>
      <c r="AUY102" s="699">
        <f t="shared" si="346"/>
        <v>8830</v>
      </c>
      <c r="AUZ102" s="699">
        <f t="shared" si="344"/>
        <v>788854.98</v>
      </c>
      <c r="AVA102" s="699">
        <f t="shared" si="344"/>
        <v>111.69</v>
      </c>
      <c r="AVB102" s="699">
        <f t="shared" si="347"/>
        <v>19050</v>
      </c>
      <c r="AVC102" s="699">
        <f t="shared" si="348"/>
        <v>520</v>
      </c>
      <c r="AVD102" s="699">
        <f t="shared" si="349"/>
        <v>17290</v>
      </c>
      <c r="AVE102" s="699">
        <f t="shared" si="350"/>
        <v>360</v>
      </c>
      <c r="AVF102" s="699">
        <f t="shared" si="351"/>
        <v>880</v>
      </c>
      <c r="AVG102" s="699">
        <f t="shared" si="352"/>
        <v>5303.72</v>
      </c>
      <c r="AVH102" s="699">
        <f t="shared" si="353"/>
        <v>5800</v>
      </c>
      <c r="AVI102" s="699">
        <f t="shared" si="354"/>
        <v>540</v>
      </c>
      <c r="AVJ102" s="699">
        <f t="shared" si="355"/>
        <v>770</v>
      </c>
      <c r="AVK102" s="699">
        <f t="shared" si="356"/>
        <v>80</v>
      </c>
      <c r="AVL102" s="699">
        <f t="shared" si="357"/>
        <v>1050</v>
      </c>
      <c r="AVM102" s="699">
        <f t="shared" si="358"/>
        <v>22487.4</v>
      </c>
      <c r="AVN102" s="699">
        <f t="shared" si="359"/>
        <v>17271.43</v>
      </c>
      <c r="AVO102" s="699">
        <f t="shared" si="360"/>
        <v>5215.97</v>
      </c>
      <c r="AVP102" s="699">
        <f t="shared" si="361"/>
        <v>3520</v>
      </c>
      <c r="AVQ102" s="699">
        <f t="shared" si="362"/>
        <v>165086.17000000001</v>
      </c>
    </row>
    <row r="103" spans="1:108 1244:1265" ht="30" hidden="1" customHeight="1" x14ac:dyDescent="0.25">
      <c r="A103" s="643">
        <v>1</v>
      </c>
      <c r="B103" s="643">
        <v>5</v>
      </c>
      <c r="C103" s="664" t="s">
        <v>248</v>
      </c>
      <c r="D103" s="2"/>
      <c r="E103" s="101" t="s">
        <v>344</v>
      </c>
      <c r="F103" s="643" t="s">
        <v>31</v>
      </c>
      <c r="G103" s="643">
        <v>1</v>
      </c>
      <c r="H103" s="658" t="s">
        <v>10</v>
      </c>
      <c r="I103" s="643">
        <v>0</v>
      </c>
      <c r="J103" s="101" t="s">
        <v>356</v>
      </c>
      <c r="K103" s="643">
        <v>3</v>
      </c>
      <c r="L103" s="683" t="s">
        <v>349</v>
      </c>
      <c r="M103" s="11" t="s">
        <v>256</v>
      </c>
      <c r="N103" s="101" t="s">
        <v>401</v>
      </c>
      <c r="O103" s="643">
        <v>2</v>
      </c>
      <c r="P103" s="632">
        <v>6</v>
      </c>
      <c r="Q103" s="632">
        <v>6</v>
      </c>
      <c r="R103" s="632">
        <v>6</v>
      </c>
      <c r="S103" s="675">
        <f>SUMIF('Территориальный кк'!$A:$A,'2020'!$B103,'Территориальный кк'!D:D)</f>
        <v>1.395</v>
      </c>
      <c r="T103" s="676">
        <f>SUMIF('Территориальный кк'!$A:$A,'2020'!$B103,'Территориальный кк'!E:E)</f>
        <v>1.9790000000000001</v>
      </c>
      <c r="U103" s="618">
        <f>SUMIFS(Нормативы!G:G,Нормативы!$B:$B,$G103,Нормативы!$D:$D,'2020'!$I103,Нормативы!$F:$F,'2020'!$K103)*O103</f>
        <v>128380</v>
      </c>
      <c r="V103" s="618">
        <f t="shared" si="329"/>
        <v>98602.2</v>
      </c>
      <c r="W103" s="618">
        <f t="shared" si="330"/>
        <v>29777.8</v>
      </c>
      <c r="X103" s="618">
        <f>SUMIFS(Нормативы!J:J,Нормативы!$B:$B,$G103,Нормативы!$D:$D,'2020'!$I103,Нормативы!$F:$F,'2020'!$K103)</f>
        <v>8830</v>
      </c>
      <c r="Y103" s="618">
        <f>SUMIFS(Нормативы!K:K,Нормативы!$B:$B,$G103,Нормативы!$D:$D,'2020'!$I103,Нормативы!$F:$F,'2020'!$K103)</f>
        <v>1766</v>
      </c>
      <c r="Z103" s="618">
        <f>SUMIFS(Нормативы!L:L,Нормативы!$B:$B,$G103,Нормативы!$D:$D,'2020'!$I103,Нормативы!$F:$F,'2020'!$K103)</f>
        <v>8110</v>
      </c>
      <c r="AA103" s="618">
        <f t="shared" si="331"/>
        <v>19930</v>
      </c>
      <c r="AB103" s="618">
        <f>SUMIFS(Нормативы!N:N,Нормативы!$B:$B,$G103,Нормативы!$D:$D,'2020'!$I103,Нормативы!$F:$F,'2020'!$K103)*O103</f>
        <v>1040</v>
      </c>
      <c r="AC103" s="618">
        <f>SUMIFS(Нормативы!O:O,Нормативы!$B:$B,$G103,Нормативы!$D:$D,'2020'!$I103,Нормативы!$F:$F,'2020'!$K103)</f>
        <v>17290</v>
      </c>
      <c r="AD103" s="618">
        <f>SUMIFS(Нормативы!P:P,Нормативы!$B:$B,$G103,Нормативы!$D:$D,'2020'!$I103,Нормативы!$F:$F,'2020'!$K103)*O103</f>
        <v>720</v>
      </c>
      <c r="AE103" s="618">
        <f>SUMIFS(Нормативы!Q:Q,Нормативы!$B:$B,$G103,Нормативы!$D:$D,'2020'!$I103,Нормативы!$F:$F,'2020'!$K103)</f>
        <v>880</v>
      </c>
      <c r="AF103" s="618">
        <f>SUMIFS(Нормативы!R:R,Нормативы!$B:$B,$G103,Нормативы!$D:$D,'2020'!$I103,Нормативы!$F:$F,'2020'!$K103)</f>
        <v>2680</v>
      </c>
      <c r="AG103" s="618">
        <f>SUMIFS(Нормативы!S:S,Нормативы!$B:$B,$G103,Нормативы!$D:$D,'2020'!$I103,Нормативы!$F:$F,'2020'!$K103)</f>
        <v>5800</v>
      </c>
      <c r="AH103" s="618">
        <f>SUMIFS(Нормативы!T:T,Нормативы!$B:$B,$G103,Нормативы!$D:$D,'2020'!$I103,Нормативы!$F:$F,'2020'!$K103)</f>
        <v>540</v>
      </c>
      <c r="AI103" s="618">
        <f>SUMIFS(Нормативы!U:U,Нормативы!$B:$B,$G103,Нормативы!$D:$D,'2020'!$I103,Нормативы!$F:$F,'2020'!$K103)</f>
        <v>770</v>
      </c>
      <c r="AJ103" s="618">
        <f>SUMIFS(Нормативы!V:V,Нормативы!$B:$B,$G103,Нормативы!$D:$D,'2020'!$I103,Нормативы!$F:$F,'2020'!$K103)</f>
        <v>80</v>
      </c>
      <c r="AK103" s="618">
        <f>SUMIFS(Нормативы!W:W,Нормативы!$B:$B,$G103,Нормативы!$D:$D,'2020'!$I103,Нормативы!$F:$F,'2020'!$K103)</f>
        <v>1050</v>
      </c>
      <c r="AL103" s="618">
        <f>SUMIFS(Нормативы!X:X,Нормативы!$B:$B,$G103,Нормативы!$D:$D,'2020'!$I103,Нормативы!$F:$F,'2020'!$K103)*O103</f>
        <v>32240</v>
      </c>
      <c r="AM103" s="618">
        <f t="shared" si="332"/>
        <v>24761.9</v>
      </c>
      <c r="AN103" s="618">
        <f t="shared" si="333"/>
        <v>7478.1</v>
      </c>
      <c r="AO103" s="618">
        <f>SUMIFS(Нормативы!AA:AA,Нормативы!$B:$B,$G103,Нормативы!$D:$D,'2020'!$I103,Нормативы!$F:$F,'2020'!$K103)</f>
        <v>3520</v>
      </c>
      <c r="AP103" s="619">
        <f t="shared" si="334"/>
        <v>211930</v>
      </c>
      <c r="AQ103" s="413">
        <f t="shared" si="272"/>
        <v>770280</v>
      </c>
      <c r="AR103" s="618">
        <f t="shared" si="335"/>
        <v>591612.9</v>
      </c>
      <c r="AS103" s="618">
        <f t="shared" si="336"/>
        <v>178667.1</v>
      </c>
      <c r="AT103" s="616">
        <f t="shared" si="273"/>
        <v>52980</v>
      </c>
      <c r="AU103" s="616">
        <f t="shared" si="274"/>
        <v>10596</v>
      </c>
      <c r="AV103" s="616">
        <f t="shared" si="275"/>
        <v>48660</v>
      </c>
      <c r="AW103" s="616">
        <f t="shared" si="276"/>
        <v>119580</v>
      </c>
      <c r="AX103" s="616">
        <f t="shared" si="277"/>
        <v>6240</v>
      </c>
      <c r="AY103" s="616">
        <f t="shared" si="278"/>
        <v>103740</v>
      </c>
      <c r="AZ103" s="616">
        <f t="shared" si="279"/>
        <v>4320</v>
      </c>
      <c r="BA103" s="616">
        <f t="shared" si="280"/>
        <v>5280</v>
      </c>
      <c r="BB103" s="616">
        <f t="shared" si="281"/>
        <v>16080</v>
      </c>
      <c r="BC103" s="616">
        <f t="shared" si="282"/>
        <v>34800</v>
      </c>
      <c r="BD103" s="616">
        <f t="shared" si="283"/>
        <v>3240</v>
      </c>
      <c r="BE103" s="616">
        <f t="shared" si="284"/>
        <v>4620</v>
      </c>
      <c r="BF103" s="616">
        <f t="shared" si="285"/>
        <v>480</v>
      </c>
      <c r="BG103" s="616">
        <f t="shared" si="286"/>
        <v>6300</v>
      </c>
      <c r="BH103" s="616">
        <f t="shared" si="287"/>
        <v>193440</v>
      </c>
      <c r="BI103" s="618">
        <f t="shared" si="337"/>
        <v>148571.4</v>
      </c>
      <c r="BJ103" s="618">
        <f t="shared" si="338"/>
        <v>44868.6</v>
      </c>
      <c r="BK103" s="616">
        <f t="shared" si="288"/>
        <v>21120</v>
      </c>
      <c r="BL103" s="620">
        <f t="shared" si="289"/>
        <v>1271580</v>
      </c>
      <c r="BM103" s="616">
        <f t="shared" si="290"/>
        <v>1074541</v>
      </c>
      <c r="BN103" s="618">
        <f t="shared" si="291"/>
        <v>825300.3</v>
      </c>
      <c r="BO103" s="618">
        <f t="shared" si="292"/>
        <v>249240.7</v>
      </c>
      <c r="BP103" s="616">
        <f t="shared" si="339"/>
        <v>52980</v>
      </c>
      <c r="BQ103" s="616">
        <f t="shared" si="340"/>
        <v>10596</v>
      </c>
      <c r="BR103" s="616">
        <f t="shared" si="341"/>
        <v>48660</v>
      </c>
      <c r="BS103" s="616">
        <f t="shared" si="293"/>
        <v>119580</v>
      </c>
      <c r="BT103" s="616">
        <f t="shared" si="294"/>
        <v>6240</v>
      </c>
      <c r="BU103" s="616">
        <f t="shared" si="295"/>
        <v>103740</v>
      </c>
      <c r="BV103" s="616">
        <f t="shared" si="296"/>
        <v>4320</v>
      </c>
      <c r="BW103" s="616">
        <f t="shared" si="297"/>
        <v>5280</v>
      </c>
      <c r="BX103" s="616">
        <f t="shared" si="298"/>
        <v>31822</v>
      </c>
      <c r="BY103" s="616">
        <f t="shared" si="299"/>
        <v>34800</v>
      </c>
      <c r="BZ103" s="616">
        <f t="shared" si="300"/>
        <v>3240</v>
      </c>
      <c r="CA103" s="616">
        <f t="shared" si="301"/>
        <v>4620</v>
      </c>
      <c r="CB103" s="616">
        <f t="shared" si="302"/>
        <v>480</v>
      </c>
      <c r="CC103" s="616">
        <f t="shared" si="303"/>
        <v>6300</v>
      </c>
      <c r="CD103" s="616">
        <f t="shared" si="304"/>
        <v>269849</v>
      </c>
      <c r="CE103" s="618">
        <f t="shared" si="342"/>
        <v>207257.3</v>
      </c>
      <c r="CF103" s="618">
        <f t="shared" si="343"/>
        <v>62591.7</v>
      </c>
      <c r="CG103" s="616">
        <f t="shared" si="305"/>
        <v>21120</v>
      </c>
      <c r="CH103" s="621">
        <f t="shared" si="306"/>
        <v>1667992</v>
      </c>
      <c r="CI103" s="88">
        <f t="shared" si="307"/>
        <v>179090.1667</v>
      </c>
      <c r="CJ103" s="90">
        <f t="shared" si="308"/>
        <v>137550.04999999999</v>
      </c>
      <c r="CK103" s="90">
        <f t="shared" si="309"/>
        <v>41540.116699999999</v>
      </c>
      <c r="CL103" s="88">
        <f t="shared" si="310"/>
        <v>8830</v>
      </c>
      <c r="CM103" s="88">
        <f t="shared" si="311"/>
        <v>1766</v>
      </c>
      <c r="CN103" s="88">
        <f t="shared" si="312"/>
        <v>8110</v>
      </c>
      <c r="CO103" s="88">
        <f t="shared" si="313"/>
        <v>19930</v>
      </c>
      <c r="CP103" s="88">
        <f t="shared" si="314"/>
        <v>1040</v>
      </c>
      <c r="CQ103" s="88">
        <f t="shared" si="315"/>
        <v>17290</v>
      </c>
      <c r="CR103" s="88">
        <f t="shared" si="316"/>
        <v>720</v>
      </c>
      <c r="CS103" s="88">
        <f t="shared" si="317"/>
        <v>880</v>
      </c>
      <c r="CT103" s="88">
        <f t="shared" si="318"/>
        <v>5303.6666999999998</v>
      </c>
      <c r="CU103" s="88">
        <f t="shared" si="319"/>
        <v>5800</v>
      </c>
      <c r="CV103" s="88">
        <f t="shared" si="320"/>
        <v>540</v>
      </c>
      <c r="CW103" s="88">
        <f t="shared" si="321"/>
        <v>770</v>
      </c>
      <c r="CX103" s="88">
        <f t="shared" si="322"/>
        <v>80</v>
      </c>
      <c r="CY103" s="88">
        <f t="shared" si="323"/>
        <v>1050</v>
      </c>
      <c r="CZ103" s="88">
        <f t="shared" si="324"/>
        <v>44974.833299999998</v>
      </c>
      <c r="DA103" s="90">
        <f t="shared" si="325"/>
        <v>34542.883300000001</v>
      </c>
      <c r="DB103" s="90">
        <f t="shared" si="326"/>
        <v>10431.950000000001</v>
      </c>
      <c r="DC103" s="88">
        <f t="shared" si="327"/>
        <v>3520</v>
      </c>
      <c r="DD103" s="211">
        <f t="shared" si="328"/>
        <v>277998.6667</v>
      </c>
      <c r="AUV103" s="699">
        <f t="shared" si="235"/>
        <v>179090.17</v>
      </c>
      <c r="AUW103" s="699">
        <f t="shared" si="236"/>
        <v>137550.04999999999</v>
      </c>
      <c r="AUX103" s="699">
        <f t="shared" si="237"/>
        <v>41540.120000000003</v>
      </c>
      <c r="AUY103" s="699">
        <f t="shared" si="346"/>
        <v>8830</v>
      </c>
      <c r="AUZ103" s="699">
        <f t="shared" si="344"/>
        <v>5354.22</v>
      </c>
      <c r="AVA103" s="699">
        <f t="shared" si="344"/>
        <v>0.38</v>
      </c>
      <c r="AVB103" s="699">
        <f t="shared" si="347"/>
        <v>19930</v>
      </c>
      <c r="AVC103" s="699">
        <f t="shared" si="348"/>
        <v>1040</v>
      </c>
      <c r="AVD103" s="699">
        <f t="shared" si="349"/>
        <v>17290</v>
      </c>
      <c r="AVE103" s="699">
        <f t="shared" si="350"/>
        <v>720</v>
      </c>
      <c r="AVF103" s="699">
        <f t="shared" si="351"/>
        <v>880</v>
      </c>
      <c r="AVG103" s="699">
        <f t="shared" si="352"/>
        <v>5303.67</v>
      </c>
      <c r="AVH103" s="699">
        <f t="shared" si="353"/>
        <v>5800</v>
      </c>
      <c r="AVI103" s="699">
        <f t="shared" si="354"/>
        <v>540</v>
      </c>
      <c r="AVJ103" s="699">
        <f t="shared" si="355"/>
        <v>770</v>
      </c>
      <c r="AVK103" s="699">
        <f t="shared" si="356"/>
        <v>80</v>
      </c>
      <c r="AVL103" s="699">
        <f t="shared" si="357"/>
        <v>1050</v>
      </c>
      <c r="AVM103" s="699">
        <f t="shared" si="358"/>
        <v>44974.83</v>
      </c>
      <c r="AVN103" s="699">
        <f t="shared" si="359"/>
        <v>34542.879999999997</v>
      </c>
      <c r="AVO103" s="699">
        <f t="shared" si="360"/>
        <v>10431.950000000001</v>
      </c>
      <c r="AVP103" s="699">
        <f t="shared" si="361"/>
        <v>3520</v>
      </c>
      <c r="AVQ103" s="699">
        <f t="shared" si="362"/>
        <v>277998.67</v>
      </c>
    </row>
    <row r="104" spans="1:108 1244:1265" ht="30" hidden="1" customHeight="1" x14ac:dyDescent="0.25">
      <c r="A104" s="643">
        <v>1</v>
      </c>
      <c r="B104" s="643">
        <v>5</v>
      </c>
      <c r="C104" s="664" t="s">
        <v>248</v>
      </c>
      <c r="D104" s="2"/>
      <c r="E104" s="101" t="s">
        <v>344</v>
      </c>
      <c r="F104" s="643" t="s">
        <v>31</v>
      </c>
      <c r="G104" s="643">
        <v>1</v>
      </c>
      <c r="H104" s="658" t="s">
        <v>8</v>
      </c>
      <c r="I104" s="643">
        <v>3</v>
      </c>
      <c r="J104" s="101" t="s">
        <v>356</v>
      </c>
      <c r="K104" s="643">
        <v>3</v>
      </c>
      <c r="L104" s="683" t="s">
        <v>349</v>
      </c>
      <c r="M104" s="11" t="s">
        <v>257</v>
      </c>
      <c r="N104" s="101" t="s">
        <v>387</v>
      </c>
      <c r="O104" s="643">
        <v>1</v>
      </c>
      <c r="P104" s="632">
        <v>425</v>
      </c>
      <c r="Q104" s="632">
        <v>425</v>
      </c>
      <c r="R104" s="632">
        <v>425</v>
      </c>
      <c r="S104" s="675">
        <f>SUMIF('Территориальный кк'!$A:$A,'2020'!$B104,'Территориальный кк'!D:D)</f>
        <v>1.395</v>
      </c>
      <c r="T104" s="676">
        <f>SUMIF('Территориальный кк'!$A:$A,'2020'!$B104,'Территориальный кк'!E:E)</f>
        <v>1.9790000000000001</v>
      </c>
      <c r="U104" s="618">
        <f>SUMIFS(Нормативы!G:G,Нормативы!$B:$B,$G104,Нормативы!$D:$D,'2020'!$I104,Нормативы!$F:$F,'2020'!$K104)*O104</f>
        <v>6419</v>
      </c>
      <c r="V104" s="618">
        <f t="shared" si="329"/>
        <v>4930.1000000000004</v>
      </c>
      <c r="W104" s="618">
        <f t="shared" si="330"/>
        <v>1488.9</v>
      </c>
      <c r="X104" s="618">
        <f>SUMIFS(Нормативы!J:J,Нормативы!$B:$B,$G104,Нормативы!$D:$D,'2020'!$I104,Нормативы!$F:$F,'2020'!$K104)</f>
        <v>883</v>
      </c>
      <c r="Y104" s="618">
        <f>SUMIFS(Нормативы!K:K,Нормативы!$B:$B,$G104,Нормативы!$D:$D,'2020'!$I104,Нормативы!$F:$F,'2020'!$K104)</f>
        <v>177</v>
      </c>
      <c r="Z104" s="618">
        <f>SUMIFS(Нормативы!L:L,Нормативы!$B:$B,$G104,Нормативы!$D:$D,'2020'!$I104,Нормативы!$F:$F,'2020'!$K104)</f>
        <v>811</v>
      </c>
      <c r="AA104" s="618">
        <f t="shared" si="331"/>
        <v>1905</v>
      </c>
      <c r="AB104" s="618">
        <f>SUMIFS(Нормативы!N:N,Нормативы!$B:$B,$G104,Нормативы!$D:$D,'2020'!$I104,Нормативы!$F:$F,'2020'!$K104)*O104</f>
        <v>52</v>
      </c>
      <c r="AC104" s="618">
        <f>SUMIFS(Нормативы!O:O,Нормативы!$B:$B,$G104,Нормативы!$D:$D,'2020'!$I104,Нормативы!$F:$F,'2020'!$K104)</f>
        <v>1729</v>
      </c>
      <c r="AD104" s="618">
        <f>SUMIFS(Нормативы!P:P,Нормативы!$B:$B,$G104,Нормативы!$D:$D,'2020'!$I104,Нормативы!$F:$F,'2020'!$K104)*O104</f>
        <v>36</v>
      </c>
      <c r="AE104" s="618">
        <f>SUMIFS(Нормативы!Q:Q,Нормативы!$B:$B,$G104,Нормативы!$D:$D,'2020'!$I104,Нормативы!$F:$F,'2020'!$K104)</f>
        <v>88</v>
      </c>
      <c r="AF104" s="618">
        <f>SUMIFS(Нормативы!R:R,Нормативы!$B:$B,$G104,Нормативы!$D:$D,'2020'!$I104,Нормативы!$F:$F,'2020'!$K104)</f>
        <v>268</v>
      </c>
      <c r="AG104" s="618">
        <f>SUMIFS(Нормативы!S:S,Нормативы!$B:$B,$G104,Нормативы!$D:$D,'2020'!$I104,Нормативы!$F:$F,'2020'!$K104)</f>
        <v>580</v>
      </c>
      <c r="AH104" s="618">
        <f>SUMIFS(Нормативы!T:T,Нормативы!$B:$B,$G104,Нормативы!$D:$D,'2020'!$I104,Нормативы!$F:$F,'2020'!$K104)</f>
        <v>54</v>
      </c>
      <c r="AI104" s="618">
        <f>SUMIFS(Нормативы!U:U,Нормативы!$B:$B,$G104,Нормативы!$D:$D,'2020'!$I104,Нормативы!$F:$F,'2020'!$K104)</f>
        <v>77</v>
      </c>
      <c r="AJ104" s="618">
        <f>SUMIFS(Нормативы!V:V,Нормативы!$B:$B,$G104,Нормативы!$D:$D,'2020'!$I104,Нормативы!$F:$F,'2020'!$K104)</f>
        <v>8</v>
      </c>
      <c r="AK104" s="618">
        <f>SUMIFS(Нормативы!W:W,Нормативы!$B:$B,$G104,Нормативы!$D:$D,'2020'!$I104,Нормативы!$F:$F,'2020'!$K104)</f>
        <v>105</v>
      </c>
      <c r="AL104" s="618">
        <f>SUMIFS(Нормативы!X:X,Нормативы!$B:$B,$G104,Нормативы!$D:$D,'2020'!$I104,Нормативы!$F:$F,'2020'!$K104)*O104</f>
        <v>1612</v>
      </c>
      <c r="AM104" s="618">
        <f t="shared" si="332"/>
        <v>1238.0999999999999</v>
      </c>
      <c r="AN104" s="618">
        <f t="shared" si="333"/>
        <v>373.9</v>
      </c>
      <c r="AO104" s="618">
        <f>SUMIFS(Нормативы!AA:AA,Нормативы!$B:$B,$G104,Нормативы!$D:$D,'2020'!$I104,Нормативы!$F:$F,'2020'!$K104)</f>
        <v>0</v>
      </c>
      <c r="AP104" s="619">
        <f t="shared" si="334"/>
        <v>12722</v>
      </c>
      <c r="AQ104" s="413">
        <f t="shared" si="272"/>
        <v>2728075</v>
      </c>
      <c r="AR104" s="618">
        <f t="shared" si="335"/>
        <v>2095295.7</v>
      </c>
      <c r="AS104" s="618">
        <f t="shared" si="336"/>
        <v>632779.30000000005</v>
      </c>
      <c r="AT104" s="616">
        <f t="shared" si="273"/>
        <v>375275</v>
      </c>
      <c r="AU104" s="616">
        <f t="shared" si="274"/>
        <v>75225</v>
      </c>
      <c r="AV104" s="616">
        <f t="shared" si="275"/>
        <v>344675</v>
      </c>
      <c r="AW104" s="616">
        <f t="shared" si="276"/>
        <v>809625</v>
      </c>
      <c r="AX104" s="616">
        <f t="shared" si="277"/>
        <v>22100</v>
      </c>
      <c r="AY104" s="616">
        <f t="shared" si="278"/>
        <v>734825</v>
      </c>
      <c r="AZ104" s="616">
        <f t="shared" si="279"/>
        <v>15300</v>
      </c>
      <c r="BA104" s="616">
        <f t="shared" si="280"/>
        <v>37400</v>
      </c>
      <c r="BB104" s="616">
        <f t="shared" si="281"/>
        <v>113900</v>
      </c>
      <c r="BC104" s="616">
        <f t="shared" si="282"/>
        <v>246500</v>
      </c>
      <c r="BD104" s="616">
        <f t="shared" si="283"/>
        <v>22950</v>
      </c>
      <c r="BE104" s="616">
        <f t="shared" si="284"/>
        <v>32725</v>
      </c>
      <c r="BF104" s="616">
        <f t="shared" si="285"/>
        <v>3400</v>
      </c>
      <c r="BG104" s="616">
        <f t="shared" si="286"/>
        <v>44625</v>
      </c>
      <c r="BH104" s="616">
        <f t="shared" si="287"/>
        <v>685100</v>
      </c>
      <c r="BI104" s="618">
        <f t="shared" si="337"/>
        <v>526190.5</v>
      </c>
      <c r="BJ104" s="618">
        <f t="shared" si="338"/>
        <v>158909.5</v>
      </c>
      <c r="BK104" s="616">
        <f t="shared" si="288"/>
        <v>0</v>
      </c>
      <c r="BL104" s="620">
        <f t="shared" si="289"/>
        <v>5406850</v>
      </c>
      <c r="BM104" s="616">
        <f t="shared" si="290"/>
        <v>3805665</v>
      </c>
      <c r="BN104" s="618">
        <f t="shared" si="291"/>
        <v>2922937.8</v>
      </c>
      <c r="BO104" s="618">
        <f t="shared" si="292"/>
        <v>882727.2</v>
      </c>
      <c r="BP104" s="616">
        <f t="shared" si="339"/>
        <v>375275</v>
      </c>
      <c r="BQ104" s="616">
        <f t="shared" si="340"/>
        <v>75225</v>
      </c>
      <c r="BR104" s="616">
        <f t="shared" si="341"/>
        <v>344675</v>
      </c>
      <c r="BS104" s="616">
        <f t="shared" si="293"/>
        <v>809625</v>
      </c>
      <c r="BT104" s="616">
        <f t="shared" si="294"/>
        <v>22100</v>
      </c>
      <c r="BU104" s="616">
        <f t="shared" si="295"/>
        <v>734825</v>
      </c>
      <c r="BV104" s="616">
        <f t="shared" si="296"/>
        <v>15300</v>
      </c>
      <c r="BW104" s="616">
        <f t="shared" si="297"/>
        <v>37400</v>
      </c>
      <c r="BX104" s="616">
        <f t="shared" si="298"/>
        <v>225408</v>
      </c>
      <c r="BY104" s="616">
        <f t="shared" si="299"/>
        <v>246500</v>
      </c>
      <c r="BZ104" s="616">
        <f t="shared" si="300"/>
        <v>22950</v>
      </c>
      <c r="CA104" s="616">
        <f t="shared" si="301"/>
        <v>32725</v>
      </c>
      <c r="CB104" s="616">
        <f t="shared" si="302"/>
        <v>3400</v>
      </c>
      <c r="CC104" s="616">
        <f t="shared" si="303"/>
        <v>44625</v>
      </c>
      <c r="CD104" s="616">
        <f t="shared" si="304"/>
        <v>955715</v>
      </c>
      <c r="CE104" s="618">
        <f t="shared" si="342"/>
        <v>734036.1</v>
      </c>
      <c r="CF104" s="618">
        <f t="shared" si="343"/>
        <v>221678.9</v>
      </c>
      <c r="CG104" s="616">
        <f t="shared" si="305"/>
        <v>0</v>
      </c>
      <c r="CH104" s="621">
        <f t="shared" si="306"/>
        <v>6866563</v>
      </c>
      <c r="CI104" s="88">
        <f t="shared" si="307"/>
        <v>8954.5059000000001</v>
      </c>
      <c r="CJ104" s="90">
        <f t="shared" si="308"/>
        <v>6877.5006999999996</v>
      </c>
      <c r="CK104" s="90">
        <f t="shared" si="309"/>
        <v>2077.0052000000001</v>
      </c>
      <c r="CL104" s="88">
        <f t="shared" si="310"/>
        <v>883</v>
      </c>
      <c r="CM104" s="88">
        <f t="shared" si="311"/>
        <v>177</v>
      </c>
      <c r="CN104" s="88">
        <f t="shared" si="312"/>
        <v>811</v>
      </c>
      <c r="CO104" s="88">
        <f t="shared" si="313"/>
        <v>1905</v>
      </c>
      <c r="CP104" s="88">
        <f t="shared" si="314"/>
        <v>52</v>
      </c>
      <c r="CQ104" s="88">
        <f t="shared" si="315"/>
        <v>1729</v>
      </c>
      <c r="CR104" s="88">
        <f t="shared" si="316"/>
        <v>36</v>
      </c>
      <c r="CS104" s="88">
        <f t="shared" si="317"/>
        <v>88</v>
      </c>
      <c r="CT104" s="88">
        <f t="shared" si="318"/>
        <v>530.37180000000001</v>
      </c>
      <c r="CU104" s="88">
        <f t="shared" si="319"/>
        <v>580</v>
      </c>
      <c r="CV104" s="88">
        <f t="shared" si="320"/>
        <v>54</v>
      </c>
      <c r="CW104" s="88">
        <f t="shared" si="321"/>
        <v>77</v>
      </c>
      <c r="CX104" s="88">
        <f t="shared" si="322"/>
        <v>8</v>
      </c>
      <c r="CY104" s="88">
        <f t="shared" si="323"/>
        <v>105</v>
      </c>
      <c r="CZ104" s="88">
        <f t="shared" si="324"/>
        <v>2248.7411999999999</v>
      </c>
      <c r="DA104" s="90">
        <f t="shared" si="325"/>
        <v>1727.1438000000001</v>
      </c>
      <c r="DB104" s="90">
        <f t="shared" si="326"/>
        <v>521.59739999999999</v>
      </c>
      <c r="DC104" s="88">
        <f t="shared" si="327"/>
        <v>0</v>
      </c>
      <c r="DD104" s="88">
        <f t="shared" si="328"/>
        <v>16156.6188</v>
      </c>
      <c r="AUV104" s="699">
        <f t="shared" si="235"/>
        <v>8954.51</v>
      </c>
      <c r="AUW104" s="699">
        <f t="shared" si="236"/>
        <v>6877.5</v>
      </c>
      <c r="AUX104" s="699">
        <f t="shared" si="237"/>
        <v>2077.0100000000002</v>
      </c>
      <c r="AUY104" s="699">
        <f t="shared" si="346"/>
        <v>883</v>
      </c>
      <c r="AUZ104" s="699">
        <f t="shared" si="344"/>
        <v>38011.620000000003</v>
      </c>
      <c r="AVA104" s="699">
        <f t="shared" si="344"/>
        <v>53.7</v>
      </c>
      <c r="AVB104" s="699">
        <f t="shared" si="347"/>
        <v>1905</v>
      </c>
      <c r="AVC104" s="699">
        <f t="shared" si="348"/>
        <v>52</v>
      </c>
      <c r="AVD104" s="699">
        <f t="shared" si="349"/>
        <v>1729</v>
      </c>
      <c r="AVE104" s="699">
        <f t="shared" si="350"/>
        <v>36</v>
      </c>
      <c r="AVF104" s="699">
        <f t="shared" si="351"/>
        <v>88</v>
      </c>
      <c r="AVG104" s="699">
        <f t="shared" si="352"/>
        <v>530.37</v>
      </c>
      <c r="AVH104" s="699">
        <f t="shared" si="353"/>
        <v>580</v>
      </c>
      <c r="AVI104" s="699">
        <f t="shared" si="354"/>
        <v>54</v>
      </c>
      <c r="AVJ104" s="699">
        <f t="shared" si="355"/>
        <v>77</v>
      </c>
      <c r="AVK104" s="699">
        <f t="shared" si="356"/>
        <v>8</v>
      </c>
      <c r="AVL104" s="699">
        <f t="shared" si="357"/>
        <v>105</v>
      </c>
      <c r="AVM104" s="699">
        <f t="shared" si="358"/>
        <v>2248.7399999999998</v>
      </c>
      <c r="AVN104" s="699">
        <f t="shared" si="359"/>
        <v>1727.14</v>
      </c>
      <c r="AVO104" s="699">
        <f t="shared" si="360"/>
        <v>521.6</v>
      </c>
      <c r="AVP104" s="699">
        <f t="shared" si="361"/>
        <v>0</v>
      </c>
      <c r="AVQ104" s="699">
        <f t="shared" si="362"/>
        <v>16156.62</v>
      </c>
    </row>
    <row r="105" spans="1:108 1244:1265" ht="30" hidden="1" customHeight="1" x14ac:dyDescent="0.25">
      <c r="A105" s="643">
        <v>1</v>
      </c>
      <c r="B105" s="643">
        <v>5</v>
      </c>
      <c r="C105" s="664" t="s">
        <v>248</v>
      </c>
      <c r="D105" s="2"/>
      <c r="E105" s="101" t="s">
        <v>344</v>
      </c>
      <c r="F105" s="643" t="s">
        <v>31</v>
      </c>
      <c r="G105" s="643">
        <v>1</v>
      </c>
      <c r="H105" s="658" t="s">
        <v>8</v>
      </c>
      <c r="I105" s="643">
        <v>3</v>
      </c>
      <c r="J105" s="101" t="s">
        <v>356</v>
      </c>
      <c r="K105" s="643">
        <v>3</v>
      </c>
      <c r="L105" s="683" t="s">
        <v>349</v>
      </c>
      <c r="M105" s="11" t="s">
        <v>280</v>
      </c>
      <c r="N105" s="101" t="s">
        <v>401</v>
      </c>
      <c r="O105" s="643">
        <v>2</v>
      </c>
      <c r="P105" s="632">
        <v>6</v>
      </c>
      <c r="Q105" s="632">
        <v>6</v>
      </c>
      <c r="R105" s="632">
        <v>6</v>
      </c>
      <c r="S105" s="675">
        <f>SUMIF('Территориальный кк'!$A:$A,'2020'!$B105,'Территориальный кк'!D:D)</f>
        <v>1.395</v>
      </c>
      <c r="T105" s="676">
        <f>SUMIF('Территориальный кк'!$A:$A,'2020'!$B105,'Территориальный кк'!E:E)</f>
        <v>1.9790000000000001</v>
      </c>
      <c r="U105" s="618">
        <f>SUMIFS(Нормативы!G:G,Нормативы!$B:$B,$G105,Нормативы!$D:$D,'2020'!$I105,Нормативы!$F:$F,'2020'!$K105)*O105</f>
        <v>12838</v>
      </c>
      <c r="V105" s="618">
        <f t="shared" si="329"/>
        <v>9860.2000000000007</v>
      </c>
      <c r="W105" s="618">
        <f t="shared" si="330"/>
        <v>2977.8</v>
      </c>
      <c r="X105" s="618">
        <f>SUMIFS(Нормативы!J:J,Нормативы!$B:$B,$G105,Нормативы!$D:$D,'2020'!$I105,Нормативы!$F:$F,'2020'!$K105)</f>
        <v>883</v>
      </c>
      <c r="Y105" s="618">
        <f>SUMIFS(Нормативы!K:K,Нормативы!$B:$B,$G105,Нормативы!$D:$D,'2020'!$I105,Нормативы!$F:$F,'2020'!$K105)</f>
        <v>177</v>
      </c>
      <c r="Z105" s="618">
        <f>SUMIFS(Нормативы!L:L,Нормативы!$B:$B,$G105,Нормативы!$D:$D,'2020'!$I105,Нормативы!$F:$F,'2020'!$K105)</f>
        <v>811</v>
      </c>
      <c r="AA105" s="618">
        <f t="shared" si="331"/>
        <v>1993</v>
      </c>
      <c r="AB105" s="618">
        <f>SUMIFS(Нормативы!N:N,Нормативы!$B:$B,$G105,Нормативы!$D:$D,'2020'!$I105,Нормативы!$F:$F,'2020'!$K105)*O105</f>
        <v>104</v>
      </c>
      <c r="AC105" s="618">
        <f>SUMIFS(Нормативы!O:O,Нормативы!$B:$B,$G105,Нормативы!$D:$D,'2020'!$I105,Нормативы!$F:$F,'2020'!$K105)</f>
        <v>1729</v>
      </c>
      <c r="AD105" s="618">
        <f>SUMIFS(Нормативы!P:P,Нормативы!$B:$B,$G105,Нормативы!$D:$D,'2020'!$I105,Нормативы!$F:$F,'2020'!$K105)*O105</f>
        <v>72</v>
      </c>
      <c r="AE105" s="618">
        <f>SUMIFS(Нормативы!Q:Q,Нормативы!$B:$B,$G105,Нормативы!$D:$D,'2020'!$I105,Нормативы!$F:$F,'2020'!$K105)</f>
        <v>88</v>
      </c>
      <c r="AF105" s="618">
        <f>SUMIFS(Нормативы!R:R,Нормативы!$B:$B,$G105,Нормативы!$D:$D,'2020'!$I105,Нормативы!$F:$F,'2020'!$K105)</f>
        <v>268</v>
      </c>
      <c r="AG105" s="618">
        <f>SUMIFS(Нормативы!S:S,Нормативы!$B:$B,$G105,Нормативы!$D:$D,'2020'!$I105,Нормативы!$F:$F,'2020'!$K105)</f>
        <v>580</v>
      </c>
      <c r="AH105" s="618">
        <f>SUMIFS(Нормативы!T:T,Нормативы!$B:$B,$G105,Нормативы!$D:$D,'2020'!$I105,Нормативы!$F:$F,'2020'!$K105)</f>
        <v>54</v>
      </c>
      <c r="AI105" s="618">
        <f>SUMIFS(Нормативы!U:U,Нормативы!$B:$B,$G105,Нормативы!$D:$D,'2020'!$I105,Нормативы!$F:$F,'2020'!$K105)</f>
        <v>77</v>
      </c>
      <c r="AJ105" s="618">
        <f>SUMIFS(Нормативы!V:V,Нормативы!$B:$B,$G105,Нормативы!$D:$D,'2020'!$I105,Нормативы!$F:$F,'2020'!$K105)</f>
        <v>8</v>
      </c>
      <c r="AK105" s="618">
        <f>SUMIFS(Нормативы!W:W,Нормативы!$B:$B,$G105,Нормативы!$D:$D,'2020'!$I105,Нормативы!$F:$F,'2020'!$K105)</f>
        <v>105</v>
      </c>
      <c r="AL105" s="618">
        <f>SUMIFS(Нормативы!X:X,Нормативы!$B:$B,$G105,Нормативы!$D:$D,'2020'!$I105,Нормативы!$F:$F,'2020'!$K105)*O105</f>
        <v>3224</v>
      </c>
      <c r="AM105" s="618">
        <f t="shared" si="332"/>
        <v>2476.1999999999998</v>
      </c>
      <c r="AN105" s="618">
        <f t="shared" si="333"/>
        <v>747.8</v>
      </c>
      <c r="AO105" s="618">
        <f>SUMIFS(Нормативы!AA:AA,Нормативы!$B:$B,$G105,Нормативы!$D:$D,'2020'!$I105,Нормативы!$F:$F,'2020'!$K105)</f>
        <v>0</v>
      </c>
      <c r="AP105" s="619">
        <f t="shared" si="334"/>
        <v>20841</v>
      </c>
      <c r="AQ105" s="413">
        <f t="shared" si="272"/>
        <v>77028</v>
      </c>
      <c r="AR105" s="618">
        <f t="shared" si="335"/>
        <v>59161.3</v>
      </c>
      <c r="AS105" s="618">
        <f t="shared" si="336"/>
        <v>17866.7</v>
      </c>
      <c r="AT105" s="616">
        <f t="shared" si="273"/>
        <v>5298</v>
      </c>
      <c r="AU105" s="616">
        <f t="shared" si="274"/>
        <v>1062</v>
      </c>
      <c r="AV105" s="616">
        <f t="shared" si="275"/>
        <v>4866</v>
      </c>
      <c r="AW105" s="616">
        <f t="shared" si="276"/>
        <v>11958</v>
      </c>
      <c r="AX105" s="616">
        <f t="shared" si="277"/>
        <v>624</v>
      </c>
      <c r="AY105" s="616">
        <f t="shared" si="278"/>
        <v>10374</v>
      </c>
      <c r="AZ105" s="616">
        <f t="shared" si="279"/>
        <v>432</v>
      </c>
      <c r="BA105" s="616">
        <f t="shared" si="280"/>
        <v>528</v>
      </c>
      <c r="BB105" s="616">
        <f t="shared" si="281"/>
        <v>1608</v>
      </c>
      <c r="BC105" s="616">
        <f t="shared" si="282"/>
        <v>3480</v>
      </c>
      <c r="BD105" s="616">
        <f t="shared" si="283"/>
        <v>324</v>
      </c>
      <c r="BE105" s="616">
        <f t="shared" si="284"/>
        <v>462</v>
      </c>
      <c r="BF105" s="616">
        <f t="shared" si="285"/>
        <v>48</v>
      </c>
      <c r="BG105" s="616">
        <f t="shared" si="286"/>
        <v>630</v>
      </c>
      <c r="BH105" s="616">
        <f t="shared" si="287"/>
        <v>19344</v>
      </c>
      <c r="BI105" s="618">
        <f t="shared" si="337"/>
        <v>14857.1</v>
      </c>
      <c r="BJ105" s="618">
        <f t="shared" si="338"/>
        <v>4486.8999999999996</v>
      </c>
      <c r="BK105" s="616">
        <f t="shared" si="288"/>
        <v>0</v>
      </c>
      <c r="BL105" s="620">
        <f t="shared" si="289"/>
        <v>125046</v>
      </c>
      <c r="BM105" s="616">
        <f t="shared" si="290"/>
        <v>107454</v>
      </c>
      <c r="BN105" s="618">
        <f t="shared" si="291"/>
        <v>82530</v>
      </c>
      <c r="BO105" s="618">
        <f t="shared" si="292"/>
        <v>24924</v>
      </c>
      <c r="BP105" s="616">
        <f t="shared" si="339"/>
        <v>5298</v>
      </c>
      <c r="BQ105" s="616">
        <f t="shared" si="340"/>
        <v>1062</v>
      </c>
      <c r="BR105" s="616">
        <f t="shared" si="341"/>
        <v>4866</v>
      </c>
      <c r="BS105" s="616">
        <f t="shared" si="293"/>
        <v>11958</v>
      </c>
      <c r="BT105" s="616">
        <f t="shared" si="294"/>
        <v>624</v>
      </c>
      <c r="BU105" s="616">
        <f t="shared" si="295"/>
        <v>10374</v>
      </c>
      <c r="BV105" s="616">
        <f t="shared" si="296"/>
        <v>432</v>
      </c>
      <c r="BW105" s="616">
        <f t="shared" si="297"/>
        <v>528</v>
      </c>
      <c r="BX105" s="616">
        <f t="shared" si="298"/>
        <v>3182</v>
      </c>
      <c r="BY105" s="616">
        <f t="shared" si="299"/>
        <v>3480</v>
      </c>
      <c r="BZ105" s="616">
        <f t="shared" si="300"/>
        <v>324</v>
      </c>
      <c r="CA105" s="616">
        <f t="shared" si="301"/>
        <v>462</v>
      </c>
      <c r="CB105" s="616">
        <f t="shared" si="302"/>
        <v>48</v>
      </c>
      <c r="CC105" s="616">
        <f t="shared" si="303"/>
        <v>630</v>
      </c>
      <c r="CD105" s="616">
        <f t="shared" si="304"/>
        <v>26985</v>
      </c>
      <c r="CE105" s="618">
        <f t="shared" si="342"/>
        <v>20725.8</v>
      </c>
      <c r="CF105" s="618">
        <f t="shared" si="343"/>
        <v>6259.2</v>
      </c>
      <c r="CG105" s="616">
        <f t="shared" si="305"/>
        <v>0</v>
      </c>
      <c r="CH105" s="621">
        <f t="shared" si="306"/>
        <v>164687</v>
      </c>
      <c r="CI105" s="88">
        <f t="shared" si="307"/>
        <v>17909</v>
      </c>
      <c r="CJ105" s="90">
        <f t="shared" si="308"/>
        <v>13755</v>
      </c>
      <c r="CK105" s="90">
        <f t="shared" si="309"/>
        <v>4154</v>
      </c>
      <c r="CL105" s="88">
        <f t="shared" si="310"/>
        <v>883</v>
      </c>
      <c r="CM105" s="88">
        <f t="shared" si="311"/>
        <v>177</v>
      </c>
      <c r="CN105" s="88">
        <f t="shared" si="312"/>
        <v>811</v>
      </c>
      <c r="CO105" s="88">
        <f t="shared" si="313"/>
        <v>1993</v>
      </c>
      <c r="CP105" s="88">
        <f t="shared" si="314"/>
        <v>104</v>
      </c>
      <c r="CQ105" s="88">
        <f t="shared" si="315"/>
        <v>1729</v>
      </c>
      <c r="CR105" s="88">
        <f t="shared" si="316"/>
        <v>72</v>
      </c>
      <c r="CS105" s="88">
        <f t="shared" si="317"/>
        <v>88</v>
      </c>
      <c r="CT105" s="88">
        <f t="shared" si="318"/>
        <v>530.33330000000001</v>
      </c>
      <c r="CU105" s="88">
        <f t="shared" si="319"/>
        <v>580</v>
      </c>
      <c r="CV105" s="88">
        <f t="shared" si="320"/>
        <v>54</v>
      </c>
      <c r="CW105" s="88">
        <f t="shared" si="321"/>
        <v>77</v>
      </c>
      <c r="CX105" s="88">
        <f t="shared" si="322"/>
        <v>8</v>
      </c>
      <c r="CY105" s="88">
        <f t="shared" si="323"/>
        <v>105</v>
      </c>
      <c r="CZ105" s="88">
        <f t="shared" si="324"/>
        <v>4497.5</v>
      </c>
      <c r="DA105" s="90">
        <f t="shared" si="325"/>
        <v>3454.3</v>
      </c>
      <c r="DB105" s="90">
        <f t="shared" si="326"/>
        <v>1043.2</v>
      </c>
      <c r="DC105" s="88">
        <f t="shared" si="327"/>
        <v>0</v>
      </c>
      <c r="DD105" s="88">
        <f t="shared" si="328"/>
        <v>27447.833299999998</v>
      </c>
      <c r="AUV105" s="699">
        <f t="shared" si="235"/>
        <v>17909</v>
      </c>
      <c r="AUW105" s="699">
        <f t="shared" si="236"/>
        <v>13754.99</v>
      </c>
      <c r="AUX105" s="699">
        <f t="shared" si="237"/>
        <v>4154.01</v>
      </c>
      <c r="AUY105" s="699">
        <f t="shared" si="346"/>
        <v>883</v>
      </c>
      <c r="AUZ105" s="699">
        <f t="shared" si="344"/>
        <v>536.63</v>
      </c>
      <c r="AVA105" s="699">
        <f t="shared" si="344"/>
        <v>0.38</v>
      </c>
      <c r="AVB105" s="699">
        <f t="shared" si="347"/>
        <v>1993</v>
      </c>
      <c r="AVC105" s="699">
        <f t="shared" si="348"/>
        <v>104</v>
      </c>
      <c r="AVD105" s="699">
        <f t="shared" si="349"/>
        <v>1729</v>
      </c>
      <c r="AVE105" s="699">
        <f t="shared" si="350"/>
        <v>72</v>
      </c>
      <c r="AVF105" s="699">
        <f t="shared" si="351"/>
        <v>88</v>
      </c>
      <c r="AVG105" s="699">
        <f t="shared" si="352"/>
        <v>530.33000000000004</v>
      </c>
      <c r="AVH105" s="699">
        <f t="shared" si="353"/>
        <v>580</v>
      </c>
      <c r="AVI105" s="699">
        <f t="shared" si="354"/>
        <v>54</v>
      </c>
      <c r="AVJ105" s="699">
        <f t="shared" si="355"/>
        <v>77</v>
      </c>
      <c r="AVK105" s="699">
        <f t="shared" si="356"/>
        <v>8</v>
      </c>
      <c r="AVL105" s="699">
        <f t="shared" si="357"/>
        <v>105</v>
      </c>
      <c r="AVM105" s="699">
        <f t="shared" si="358"/>
        <v>4497.5</v>
      </c>
      <c r="AVN105" s="699">
        <f t="shared" si="359"/>
        <v>3454.3</v>
      </c>
      <c r="AVO105" s="699">
        <f t="shared" si="360"/>
        <v>1043.2</v>
      </c>
      <c r="AVP105" s="699">
        <f t="shared" si="361"/>
        <v>0</v>
      </c>
      <c r="AVQ105" s="699">
        <f t="shared" si="362"/>
        <v>27447.83</v>
      </c>
    </row>
    <row r="106" spans="1:108 1244:1265" ht="30" hidden="1" customHeight="1" x14ac:dyDescent="0.25">
      <c r="A106" s="643">
        <v>1</v>
      </c>
      <c r="B106" s="643">
        <v>5</v>
      </c>
      <c r="C106" s="664" t="s">
        <v>248</v>
      </c>
      <c r="D106" s="2"/>
      <c r="E106" s="101" t="s">
        <v>344</v>
      </c>
      <c r="F106" s="643" t="s">
        <v>31</v>
      </c>
      <c r="G106" s="643">
        <v>1</v>
      </c>
      <c r="H106" s="658" t="s">
        <v>10</v>
      </c>
      <c r="I106" s="643">
        <v>0</v>
      </c>
      <c r="J106" s="101" t="s">
        <v>357</v>
      </c>
      <c r="K106" s="643">
        <v>3</v>
      </c>
      <c r="L106" s="683" t="s">
        <v>349</v>
      </c>
      <c r="M106" s="11" t="s">
        <v>258</v>
      </c>
      <c r="N106" s="101" t="s">
        <v>387</v>
      </c>
      <c r="O106" s="643">
        <v>1</v>
      </c>
      <c r="P106" s="632">
        <v>54</v>
      </c>
      <c r="Q106" s="632">
        <v>54</v>
      </c>
      <c r="R106" s="632">
        <v>54</v>
      </c>
      <c r="S106" s="675">
        <f>SUMIF('Территориальный кк'!$A:$A,'2020'!$B106,'Территориальный кк'!D:D)</f>
        <v>1.395</v>
      </c>
      <c r="T106" s="676">
        <f>SUMIF('Территориальный кк'!$A:$A,'2020'!$B106,'Территориальный кк'!E:E)</f>
        <v>1.9790000000000001</v>
      </c>
      <c r="U106" s="618">
        <f>SUMIFS(Нормативы!G:G,Нормативы!$B:$B,$G106,Нормативы!$D:$D,'2020'!$I106,Нормативы!$F:$F,'2020'!$K106)*O106</f>
        <v>64190</v>
      </c>
      <c r="V106" s="618">
        <f t="shared" si="329"/>
        <v>49301.1</v>
      </c>
      <c r="W106" s="618">
        <f t="shared" si="330"/>
        <v>14888.9</v>
      </c>
      <c r="X106" s="618">
        <f>SUMIFS(Нормативы!J:J,Нормативы!$B:$B,$G106,Нормативы!$D:$D,'2020'!$I106,Нормативы!$F:$F,'2020'!$K106)</f>
        <v>8830</v>
      </c>
      <c r="Y106" s="618">
        <f>SUMIFS(Нормативы!K:K,Нормативы!$B:$B,$G106,Нормативы!$D:$D,'2020'!$I106,Нормативы!$F:$F,'2020'!$K106)</f>
        <v>1766</v>
      </c>
      <c r="Z106" s="618">
        <f>SUMIFS(Нормативы!L:L,Нормативы!$B:$B,$G106,Нормативы!$D:$D,'2020'!$I106,Нормативы!$F:$F,'2020'!$K106)</f>
        <v>8110</v>
      </c>
      <c r="AA106" s="618">
        <f t="shared" si="331"/>
        <v>19050</v>
      </c>
      <c r="AB106" s="618">
        <f>SUMIFS(Нормативы!N:N,Нормативы!$B:$B,$G106,Нормативы!$D:$D,'2020'!$I106,Нормативы!$F:$F,'2020'!$K106)*O106</f>
        <v>520</v>
      </c>
      <c r="AC106" s="618">
        <f>SUMIFS(Нормативы!O:O,Нормативы!$B:$B,$G106,Нормативы!$D:$D,'2020'!$I106,Нормативы!$F:$F,'2020'!$K106)</f>
        <v>17290</v>
      </c>
      <c r="AD106" s="618">
        <f>SUMIFS(Нормативы!P:P,Нормативы!$B:$B,$G106,Нормативы!$D:$D,'2020'!$I106,Нормативы!$F:$F,'2020'!$K106)*O106</f>
        <v>360</v>
      </c>
      <c r="AE106" s="618">
        <f>SUMIFS(Нормативы!Q:Q,Нормативы!$B:$B,$G106,Нормативы!$D:$D,'2020'!$I106,Нормативы!$F:$F,'2020'!$K106)</f>
        <v>880</v>
      </c>
      <c r="AF106" s="618">
        <f>SUMIFS(Нормативы!R:R,Нормативы!$B:$B,$G106,Нормативы!$D:$D,'2020'!$I106,Нормативы!$F:$F,'2020'!$K106)</f>
        <v>2680</v>
      </c>
      <c r="AG106" s="618">
        <f>SUMIFS(Нормативы!S:S,Нормативы!$B:$B,$G106,Нормативы!$D:$D,'2020'!$I106,Нормативы!$F:$F,'2020'!$K106)</f>
        <v>5800</v>
      </c>
      <c r="AH106" s="618">
        <f>SUMIFS(Нормативы!T:T,Нормативы!$B:$B,$G106,Нормативы!$D:$D,'2020'!$I106,Нормативы!$F:$F,'2020'!$K106)</f>
        <v>540</v>
      </c>
      <c r="AI106" s="618">
        <f>SUMIFS(Нормативы!U:U,Нормативы!$B:$B,$G106,Нормативы!$D:$D,'2020'!$I106,Нормативы!$F:$F,'2020'!$K106)</f>
        <v>770</v>
      </c>
      <c r="AJ106" s="618">
        <f>SUMIFS(Нормативы!V:V,Нормативы!$B:$B,$G106,Нормативы!$D:$D,'2020'!$I106,Нормативы!$F:$F,'2020'!$K106)</f>
        <v>80</v>
      </c>
      <c r="AK106" s="618">
        <f>SUMIFS(Нормативы!W:W,Нормативы!$B:$B,$G106,Нормативы!$D:$D,'2020'!$I106,Нормативы!$F:$F,'2020'!$K106)</f>
        <v>1050</v>
      </c>
      <c r="AL106" s="618">
        <f>SUMIFS(Нормативы!X:X,Нормативы!$B:$B,$G106,Нормативы!$D:$D,'2020'!$I106,Нормативы!$F:$F,'2020'!$K106)*O106</f>
        <v>16120</v>
      </c>
      <c r="AM106" s="618">
        <f t="shared" si="332"/>
        <v>12381</v>
      </c>
      <c r="AN106" s="618">
        <f t="shared" si="333"/>
        <v>3739</v>
      </c>
      <c r="AO106" s="618">
        <f>SUMIFS(Нормативы!AA:AA,Нормативы!$B:$B,$G106,Нормативы!$D:$D,'2020'!$I106,Нормативы!$F:$F,'2020'!$K106)</f>
        <v>3520</v>
      </c>
      <c r="AP106" s="619">
        <f t="shared" si="334"/>
        <v>130740</v>
      </c>
      <c r="AQ106" s="413">
        <f t="shared" si="272"/>
        <v>3466260</v>
      </c>
      <c r="AR106" s="618">
        <f t="shared" si="335"/>
        <v>2662258.1</v>
      </c>
      <c r="AS106" s="618">
        <f t="shared" si="336"/>
        <v>804001.9</v>
      </c>
      <c r="AT106" s="616">
        <f t="shared" si="273"/>
        <v>476820</v>
      </c>
      <c r="AU106" s="616">
        <f t="shared" si="274"/>
        <v>95364</v>
      </c>
      <c r="AV106" s="616">
        <f t="shared" si="275"/>
        <v>437940</v>
      </c>
      <c r="AW106" s="616">
        <f t="shared" si="276"/>
        <v>1028700</v>
      </c>
      <c r="AX106" s="616">
        <f t="shared" si="277"/>
        <v>28080</v>
      </c>
      <c r="AY106" s="616">
        <f t="shared" si="278"/>
        <v>933660</v>
      </c>
      <c r="AZ106" s="616">
        <f t="shared" si="279"/>
        <v>19440</v>
      </c>
      <c r="BA106" s="616">
        <f t="shared" si="280"/>
        <v>47520</v>
      </c>
      <c r="BB106" s="616">
        <f t="shared" si="281"/>
        <v>144720</v>
      </c>
      <c r="BC106" s="616">
        <f t="shared" si="282"/>
        <v>313200</v>
      </c>
      <c r="BD106" s="616">
        <f t="shared" si="283"/>
        <v>29160</v>
      </c>
      <c r="BE106" s="616">
        <f t="shared" si="284"/>
        <v>41580</v>
      </c>
      <c r="BF106" s="616">
        <f t="shared" si="285"/>
        <v>4320</v>
      </c>
      <c r="BG106" s="616">
        <f t="shared" si="286"/>
        <v>56700</v>
      </c>
      <c r="BH106" s="616">
        <f t="shared" si="287"/>
        <v>870480</v>
      </c>
      <c r="BI106" s="618">
        <f t="shared" si="337"/>
        <v>668571.4</v>
      </c>
      <c r="BJ106" s="618">
        <f t="shared" si="338"/>
        <v>201908.6</v>
      </c>
      <c r="BK106" s="616">
        <f t="shared" si="288"/>
        <v>190080</v>
      </c>
      <c r="BL106" s="620">
        <f t="shared" si="289"/>
        <v>7059960</v>
      </c>
      <c r="BM106" s="616">
        <f t="shared" si="290"/>
        <v>4835433</v>
      </c>
      <c r="BN106" s="618">
        <f t="shared" si="291"/>
        <v>3713850.2</v>
      </c>
      <c r="BO106" s="618">
        <f t="shared" si="292"/>
        <v>1121582.8</v>
      </c>
      <c r="BP106" s="616">
        <f t="shared" si="339"/>
        <v>476820</v>
      </c>
      <c r="BQ106" s="616">
        <f t="shared" si="340"/>
        <v>95364</v>
      </c>
      <c r="BR106" s="616">
        <f t="shared" si="341"/>
        <v>437940</v>
      </c>
      <c r="BS106" s="616">
        <f t="shared" si="293"/>
        <v>1028700</v>
      </c>
      <c r="BT106" s="616">
        <f t="shared" si="294"/>
        <v>28080</v>
      </c>
      <c r="BU106" s="616">
        <f t="shared" si="295"/>
        <v>933660</v>
      </c>
      <c r="BV106" s="616">
        <f t="shared" si="296"/>
        <v>19440</v>
      </c>
      <c r="BW106" s="616">
        <f t="shared" si="297"/>
        <v>47520</v>
      </c>
      <c r="BX106" s="616">
        <f t="shared" si="298"/>
        <v>286401</v>
      </c>
      <c r="BY106" s="616">
        <f t="shared" si="299"/>
        <v>313200</v>
      </c>
      <c r="BZ106" s="616">
        <f t="shared" si="300"/>
        <v>29160</v>
      </c>
      <c r="CA106" s="616">
        <f t="shared" si="301"/>
        <v>41580</v>
      </c>
      <c r="CB106" s="616">
        <f t="shared" si="302"/>
        <v>4320</v>
      </c>
      <c r="CC106" s="616">
        <f t="shared" si="303"/>
        <v>56700</v>
      </c>
      <c r="CD106" s="616">
        <f t="shared" si="304"/>
        <v>1214320</v>
      </c>
      <c r="CE106" s="618">
        <f t="shared" si="342"/>
        <v>932657.5</v>
      </c>
      <c r="CF106" s="618">
        <f t="shared" si="343"/>
        <v>281662.5</v>
      </c>
      <c r="CG106" s="616">
        <f t="shared" si="305"/>
        <v>190080</v>
      </c>
      <c r="CH106" s="621">
        <f t="shared" si="306"/>
        <v>8914654</v>
      </c>
      <c r="CI106" s="88">
        <f t="shared" si="307"/>
        <v>89545.055600000007</v>
      </c>
      <c r="CJ106" s="90">
        <f t="shared" si="308"/>
        <v>68775.003700000001</v>
      </c>
      <c r="CK106" s="90">
        <f t="shared" si="309"/>
        <v>20770.051899999999</v>
      </c>
      <c r="CL106" s="88">
        <f t="shared" si="310"/>
        <v>8830</v>
      </c>
      <c r="CM106" s="88">
        <f t="shared" si="311"/>
        <v>1766</v>
      </c>
      <c r="CN106" s="88">
        <f t="shared" si="312"/>
        <v>8110</v>
      </c>
      <c r="CO106" s="88">
        <f t="shared" si="313"/>
        <v>19050</v>
      </c>
      <c r="CP106" s="88">
        <f t="shared" si="314"/>
        <v>520</v>
      </c>
      <c r="CQ106" s="88">
        <f t="shared" si="315"/>
        <v>17290</v>
      </c>
      <c r="CR106" s="88">
        <f t="shared" si="316"/>
        <v>360</v>
      </c>
      <c r="CS106" s="88">
        <f t="shared" si="317"/>
        <v>880</v>
      </c>
      <c r="CT106" s="88">
        <f t="shared" si="318"/>
        <v>5303.7222000000002</v>
      </c>
      <c r="CU106" s="88">
        <f t="shared" si="319"/>
        <v>5800</v>
      </c>
      <c r="CV106" s="88">
        <f t="shared" si="320"/>
        <v>540</v>
      </c>
      <c r="CW106" s="88">
        <f t="shared" si="321"/>
        <v>770</v>
      </c>
      <c r="CX106" s="88">
        <f t="shared" si="322"/>
        <v>80</v>
      </c>
      <c r="CY106" s="88">
        <f t="shared" si="323"/>
        <v>1050</v>
      </c>
      <c r="CZ106" s="88">
        <f t="shared" si="324"/>
        <v>22487.4074</v>
      </c>
      <c r="DA106" s="90">
        <f t="shared" si="325"/>
        <v>17271.4352</v>
      </c>
      <c r="DB106" s="90">
        <f t="shared" si="326"/>
        <v>5215.9722000000002</v>
      </c>
      <c r="DC106" s="88">
        <f t="shared" si="327"/>
        <v>3520</v>
      </c>
      <c r="DD106" s="88">
        <f t="shared" si="328"/>
        <v>165086.18520000001</v>
      </c>
      <c r="AUV106" s="699">
        <f t="shared" si="235"/>
        <v>89545.06</v>
      </c>
      <c r="AUW106" s="699">
        <f t="shared" si="236"/>
        <v>68775.009999999995</v>
      </c>
      <c r="AUX106" s="699">
        <f t="shared" si="237"/>
        <v>20770.05</v>
      </c>
      <c r="AUY106" s="699">
        <f t="shared" si="346"/>
        <v>8830</v>
      </c>
      <c r="AUZ106" s="699">
        <f t="shared" si="344"/>
        <v>48187.97</v>
      </c>
      <c r="AVA106" s="699">
        <f t="shared" si="344"/>
        <v>6.82</v>
      </c>
      <c r="AVB106" s="699">
        <f t="shared" si="347"/>
        <v>19050</v>
      </c>
      <c r="AVC106" s="699">
        <f t="shared" si="348"/>
        <v>520</v>
      </c>
      <c r="AVD106" s="699">
        <f t="shared" si="349"/>
        <v>17290</v>
      </c>
      <c r="AVE106" s="699">
        <f t="shared" si="350"/>
        <v>360</v>
      </c>
      <c r="AVF106" s="699">
        <f t="shared" si="351"/>
        <v>880</v>
      </c>
      <c r="AVG106" s="699">
        <f t="shared" si="352"/>
        <v>5303.72</v>
      </c>
      <c r="AVH106" s="699">
        <f t="shared" si="353"/>
        <v>5800</v>
      </c>
      <c r="AVI106" s="699">
        <f t="shared" si="354"/>
        <v>540</v>
      </c>
      <c r="AVJ106" s="699">
        <f t="shared" si="355"/>
        <v>770</v>
      </c>
      <c r="AVK106" s="699">
        <f t="shared" si="356"/>
        <v>80</v>
      </c>
      <c r="AVL106" s="699">
        <f t="shared" si="357"/>
        <v>1050</v>
      </c>
      <c r="AVM106" s="699">
        <f t="shared" si="358"/>
        <v>22487.41</v>
      </c>
      <c r="AVN106" s="699">
        <f t="shared" si="359"/>
        <v>17271.439999999999</v>
      </c>
      <c r="AVO106" s="699">
        <f t="shared" si="360"/>
        <v>5215.97</v>
      </c>
      <c r="AVP106" s="699">
        <f t="shared" si="361"/>
        <v>3520</v>
      </c>
      <c r="AVQ106" s="699">
        <f t="shared" si="362"/>
        <v>165086.19</v>
      </c>
    </row>
    <row r="107" spans="1:108 1244:1265" ht="30" hidden="1" customHeight="1" x14ac:dyDescent="0.25">
      <c r="A107" s="643">
        <v>1</v>
      </c>
      <c r="B107" s="643">
        <v>5</v>
      </c>
      <c r="C107" s="664" t="s">
        <v>248</v>
      </c>
      <c r="D107" s="2"/>
      <c r="E107" s="101" t="s">
        <v>344</v>
      </c>
      <c r="F107" s="643" t="s">
        <v>31</v>
      </c>
      <c r="G107" s="643">
        <v>1</v>
      </c>
      <c r="H107" s="658" t="s">
        <v>10</v>
      </c>
      <c r="I107" s="643">
        <v>0</v>
      </c>
      <c r="J107" s="101" t="s">
        <v>357</v>
      </c>
      <c r="K107" s="643">
        <v>3</v>
      </c>
      <c r="L107" s="683" t="s">
        <v>349</v>
      </c>
      <c r="M107" s="11" t="s">
        <v>259</v>
      </c>
      <c r="N107" s="101" t="s">
        <v>401</v>
      </c>
      <c r="O107" s="643">
        <v>2</v>
      </c>
      <c r="P107" s="632">
        <v>8</v>
      </c>
      <c r="Q107" s="632">
        <v>8</v>
      </c>
      <c r="R107" s="632">
        <v>8</v>
      </c>
      <c r="S107" s="675">
        <f>SUMIF('Территориальный кк'!$A:$A,'2020'!$B107,'Территориальный кк'!D:D)</f>
        <v>1.395</v>
      </c>
      <c r="T107" s="676">
        <f>SUMIF('Территориальный кк'!$A:$A,'2020'!$B107,'Территориальный кк'!E:E)</f>
        <v>1.9790000000000001</v>
      </c>
      <c r="U107" s="618">
        <f>SUMIFS(Нормативы!G:G,Нормативы!$B:$B,$G107,Нормативы!$D:$D,'2020'!$I107,Нормативы!$F:$F,'2020'!$K107)*O107</f>
        <v>128380</v>
      </c>
      <c r="V107" s="618">
        <f t="shared" si="329"/>
        <v>98602.2</v>
      </c>
      <c r="W107" s="618">
        <f t="shared" si="330"/>
        <v>29777.8</v>
      </c>
      <c r="X107" s="618">
        <f>SUMIFS(Нормативы!J:J,Нормативы!$B:$B,$G107,Нормативы!$D:$D,'2020'!$I107,Нормативы!$F:$F,'2020'!$K107)</f>
        <v>8830</v>
      </c>
      <c r="Y107" s="618">
        <f>SUMIFS(Нормативы!K:K,Нормативы!$B:$B,$G107,Нормативы!$D:$D,'2020'!$I107,Нормативы!$F:$F,'2020'!$K107)</f>
        <v>1766</v>
      </c>
      <c r="Z107" s="618">
        <f>SUMIFS(Нормативы!L:L,Нормативы!$B:$B,$G107,Нормативы!$D:$D,'2020'!$I107,Нормативы!$F:$F,'2020'!$K107)</f>
        <v>8110</v>
      </c>
      <c r="AA107" s="618">
        <f t="shared" si="331"/>
        <v>19930</v>
      </c>
      <c r="AB107" s="618">
        <f>SUMIFS(Нормативы!N:N,Нормативы!$B:$B,$G107,Нормативы!$D:$D,'2020'!$I107,Нормативы!$F:$F,'2020'!$K107)*O107</f>
        <v>1040</v>
      </c>
      <c r="AC107" s="618">
        <f>SUMIFS(Нормативы!O:O,Нормативы!$B:$B,$G107,Нормативы!$D:$D,'2020'!$I107,Нормативы!$F:$F,'2020'!$K107)</f>
        <v>17290</v>
      </c>
      <c r="AD107" s="618">
        <f>SUMIFS(Нормативы!P:P,Нормативы!$B:$B,$G107,Нормативы!$D:$D,'2020'!$I107,Нормативы!$F:$F,'2020'!$K107)*O107</f>
        <v>720</v>
      </c>
      <c r="AE107" s="618">
        <f>SUMIFS(Нормативы!Q:Q,Нормативы!$B:$B,$G107,Нормативы!$D:$D,'2020'!$I107,Нормативы!$F:$F,'2020'!$K107)</f>
        <v>880</v>
      </c>
      <c r="AF107" s="618">
        <f>SUMIFS(Нормативы!R:R,Нормативы!$B:$B,$G107,Нормативы!$D:$D,'2020'!$I107,Нормативы!$F:$F,'2020'!$K107)</f>
        <v>2680</v>
      </c>
      <c r="AG107" s="618">
        <f>SUMIFS(Нормативы!S:S,Нормативы!$B:$B,$G107,Нормативы!$D:$D,'2020'!$I107,Нормативы!$F:$F,'2020'!$K107)</f>
        <v>5800</v>
      </c>
      <c r="AH107" s="618">
        <f>SUMIFS(Нормативы!T:T,Нормативы!$B:$B,$G107,Нормативы!$D:$D,'2020'!$I107,Нормативы!$F:$F,'2020'!$K107)</f>
        <v>540</v>
      </c>
      <c r="AI107" s="618">
        <f>SUMIFS(Нормативы!U:U,Нормативы!$B:$B,$G107,Нормативы!$D:$D,'2020'!$I107,Нормативы!$F:$F,'2020'!$K107)</f>
        <v>770</v>
      </c>
      <c r="AJ107" s="618">
        <f>SUMIFS(Нормативы!V:V,Нормативы!$B:$B,$G107,Нормативы!$D:$D,'2020'!$I107,Нормативы!$F:$F,'2020'!$K107)</f>
        <v>80</v>
      </c>
      <c r="AK107" s="618">
        <f>SUMIFS(Нормативы!W:W,Нормативы!$B:$B,$G107,Нормативы!$D:$D,'2020'!$I107,Нормативы!$F:$F,'2020'!$K107)</f>
        <v>1050</v>
      </c>
      <c r="AL107" s="618">
        <f>SUMIFS(Нормативы!X:X,Нормативы!$B:$B,$G107,Нормативы!$D:$D,'2020'!$I107,Нормативы!$F:$F,'2020'!$K107)*O107</f>
        <v>32240</v>
      </c>
      <c r="AM107" s="618">
        <f t="shared" si="332"/>
        <v>24761.9</v>
      </c>
      <c r="AN107" s="618">
        <f t="shared" si="333"/>
        <v>7478.1</v>
      </c>
      <c r="AO107" s="618">
        <f>SUMIFS(Нормативы!AA:AA,Нормативы!$B:$B,$G107,Нормативы!$D:$D,'2020'!$I107,Нормативы!$F:$F,'2020'!$K107)</f>
        <v>3520</v>
      </c>
      <c r="AP107" s="619">
        <f t="shared" si="334"/>
        <v>211930</v>
      </c>
      <c r="AQ107" s="413">
        <f t="shared" si="272"/>
        <v>1027040</v>
      </c>
      <c r="AR107" s="618">
        <f t="shared" si="335"/>
        <v>788817.2</v>
      </c>
      <c r="AS107" s="618">
        <f t="shared" si="336"/>
        <v>238222.8</v>
      </c>
      <c r="AT107" s="616">
        <f t="shared" si="273"/>
        <v>70640</v>
      </c>
      <c r="AU107" s="616">
        <f t="shared" si="274"/>
        <v>14128</v>
      </c>
      <c r="AV107" s="616">
        <f t="shared" si="275"/>
        <v>64880</v>
      </c>
      <c r="AW107" s="616">
        <f t="shared" si="276"/>
        <v>159440</v>
      </c>
      <c r="AX107" s="616">
        <f t="shared" si="277"/>
        <v>8320</v>
      </c>
      <c r="AY107" s="616">
        <f t="shared" si="278"/>
        <v>138320</v>
      </c>
      <c r="AZ107" s="616">
        <f t="shared" si="279"/>
        <v>5760</v>
      </c>
      <c r="BA107" s="616">
        <f t="shared" si="280"/>
        <v>7040</v>
      </c>
      <c r="BB107" s="616">
        <f t="shared" si="281"/>
        <v>21440</v>
      </c>
      <c r="BC107" s="616">
        <f t="shared" si="282"/>
        <v>46400</v>
      </c>
      <c r="BD107" s="616">
        <f t="shared" si="283"/>
        <v>4320</v>
      </c>
      <c r="BE107" s="616">
        <f t="shared" si="284"/>
        <v>6160</v>
      </c>
      <c r="BF107" s="616">
        <f t="shared" si="285"/>
        <v>640</v>
      </c>
      <c r="BG107" s="616">
        <f t="shared" si="286"/>
        <v>8400</v>
      </c>
      <c r="BH107" s="616">
        <f t="shared" si="287"/>
        <v>257920</v>
      </c>
      <c r="BI107" s="618">
        <f t="shared" si="337"/>
        <v>198095.2</v>
      </c>
      <c r="BJ107" s="618">
        <f t="shared" si="338"/>
        <v>59824.800000000003</v>
      </c>
      <c r="BK107" s="616">
        <f t="shared" si="288"/>
        <v>28160</v>
      </c>
      <c r="BL107" s="620">
        <f t="shared" si="289"/>
        <v>1695440</v>
      </c>
      <c r="BM107" s="616">
        <f t="shared" si="290"/>
        <v>1432721</v>
      </c>
      <c r="BN107" s="618">
        <f t="shared" si="291"/>
        <v>1100400.2</v>
      </c>
      <c r="BO107" s="618">
        <f t="shared" si="292"/>
        <v>332320.8</v>
      </c>
      <c r="BP107" s="616">
        <f t="shared" si="339"/>
        <v>70640</v>
      </c>
      <c r="BQ107" s="616">
        <f t="shared" si="340"/>
        <v>14128</v>
      </c>
      <c r="BR107" s="616">
        <f t="shared" si="341"/>
        <v>64880</v>
      </c>
      <c r="BS107" s="616">
        <f t="shared" si="293"/>
        <v>159440</v>
      </c>
      <c r="BT107" s="616">
        <f t="shared" si="294"/>
        <v>8320</v>
      </c>
      <c r="BU107" s="616">
        <f t="shared" si="295"/>
        <v>138320</v>
      </c>
      <c r="BV107" s="616">
        <f t="shared" si="296"/>
        <v>5760</v>
      </c>
      <c r="BW107" s="616">
        <f t="shared" si="297"/>
        <v>7040</v>
      </c>
      <c r="BX107" s="616">
        <f t="shared" si="298"/>
        <v>42430</v>
      </c>
      <c r="BY107" s="616">
        <f t="shared" si="299"/>
        <v>46400</v>
      </c>
      <c r="BZ107" s="616">
        <f t="shared" si="300"/>
        <v>4320</v>
      </c>
      <c r="CA107" s="616">
        <f t="shared" si="301"/>
        <v>6160</v>
      </c>
      <c r="CB107" s="616">
        <f t="shared" si="302"/>
        <v>640</v>
      </c>
      <c r="CC107" s="616">
        <f t="shared" si="303"/>
        <v>8400</v>
      </c>
      <c r="CD107" s="616">
        <f t="shared" si="304"/>
        <v>359798</v>
      </c>
      <c r="CE107" s="618">
        <f t="shared" si="342"/>
        <v>276342.5</v>
      </c>
      <c r="CF107" s="618">
        <f t="shared" si="343"/>
        <v>83455.5</v>
      </c>
      <c r="CG107" s="616">
        <f t="shared" si="305"/>
        <v>28160</v>
      </c>
      <c r="CH107" s="621">
        <f t="shared" si="306"/>
        <v>2223989</v>
      </c>
      <c r="CI107" s="88">
        <f t="shared" si="307"/>
        <v>179090.125</v>
      </c>
      <c r="CJ107" s="90">
        <f t="shared" si="308"/>
        <v>137550.02499999999</v>
      </c>
      <c r="CK107" s="90">
        <f t="shared" si="309"/>
        <v>41540.1</v>
      </c>
      <c r="CL107" s="88">
        <f t="shared" si="310"/>
        <v>8830</v>
      </c>
      <c r="CM107" s="88">
        <f t="shared" si="311"/>
        <v>1766</v>
      </c>
      <c r="CN107" s="88">
        <f t="shared" si="312"/>
        <v>8110</v>
      </c>
      <c r="CO107" s="88">
        <f t="shared" si="313"/>
        <v>19930</v>
      </c>
      <c r="CP107" s="88">
        <f t="shared" si="314"/>
        <v>1040</v>
      </c>
      <c r="CQ107" s="88">
        <f t="shared" si="315"/>
        <v>17290</v>
      </c>
      <c r="CR107" s="88">
        <f t="shared" si="316"/>
        <v>720</v>
      </c>
      <c r="CS107" s="88">
        <f t="shared" si="317"/>
        <v>880</v>
      </c>
      <c r="CT107" s="88">
        <f t="shared" si="318"/>
        <v>5303.75</v>
      </c>
      <c r="CU107" s="88">
        <f t="shared" si="319"/>
        <v>5800</v>
      </c>
      <c r="CV107" s="88">
        <f t="shared" si="320"/>
        <v>540</v>
      </c>
      <c r="CW107" s="88">
        <f t="shared" si="321"/>
        <v>770</v>
      </c>
      <c r="CX107" s="88">
        <f t="shared" si="322"/>
        <v>80</v>
      </c>
      <c r="CY107" s="88">
        <f t="shared" si="323"/>
        <v>1050</v>
      </c>
      <c r="CZ107" s="88">
        <f t="shared" si="324"/>
        <v>44974.75</v>
      </c>
      <c r="DA107" s="90">
        <f t="shared" si="325"/>
        <v>34542.8125</v>
      </c>
      <c r="DB107" s="90">
        <f t="shared" si="326"/>
        <v>10431.9375</v>
      </c>
      <c r="DC107" s="88">
        <f t="shared" si="327"/>
        <v>3520</v>
      </c>
      <c r="DD107" s="88">
        <f t="shared" si="328"/>
        <v>277998.625</v>
      </c>
      <c r="AUV107" s="699">
        <f t="shared" si="235"/>
        <v>179090.13</v>
      </c>
      <c r="AUW107" s="699">
        <f t="shared" si="236"/>
        <v>137550.01999999999</v>
      </c>
      <c r="AUX107" s="699">
        <f t="shared" si="237"/>
        <v>41540.11</v>
      </c>
      <c r="AUY107" s="699">
        <f t="shared" si="346"/>
        <v>8830</v>
      </c>
      <c r="AUZ107" s="699">
        <f t="shared" si="344"/>
        <v>7138.96</v>
      </c>
      <c r="AVA107" s="699">
        <f t="shared" si="344"/>
        <v>0.51</v>
      </c>
      <c r="AVB107" s="699">
        <f t="shared" si="347"/>
        <v>19930</v>
      </c>
      <c r="AVC107" s="699">
        <f t="shared" si="348"/>
        <v>1040</v>
      </c>
      <c r="AVD107" s="699">
        <f t="shared" si="349"/>
        <v>17290</v>
      </c>
      <c r="AVE107" s="699">
        <f t="shared" si="350"/>
        <v>720</v>
      </c>
      <c r="AVF107" s="699">
        <f t="shared" si="351"/>
        <v>880</v>
      </c>
      <c r="AVG107" s="699">
        <f t="shared" si="352"/>
        <v>5303.75</v>
      </c>
      <c r="AVH107" s="699">
        <f t="shared" si="353"/>
        <v>5800</v>
      </c>
      <c r="AVI107" s="699">
        <f t="shared" si="354"/>
        <v>540</v>
      </c>
      <c r="AVJ107" s="699">
        <f t="shared" si="355"/>
        <v>770</v>
      </c>
      <c r="AVK107" s="699">
        <f t="shared" si="356"/>
        <v>80</v>
      </c>
      <c r="AVL107" s="699">
        <f t="shared" si="357"/>
        <v>1050</v>
      </c>
      <c r="AVM107" s="699">
        <f t="shared" si="358"/>
        <v>44974.75</v>
      </c>
      <c r="AVN107" s="699">
        <f t="shared" si="359"/>
        <v>34542.82</v>
      </c>
      <c r="AVO107" s="699">
        <f t="shared" si="360"/>
        <v>10431.93</v>
      </c>
      <c r="AVP107" s="699">
        <f t="shared" si="361"/>
        <v>3520</v>
      </c>
      <c r="AVQ107" s="699">
        <f t="shared" si="362"/>
        <v>277998.63</v>
      </c>
    </row>
    <row r="108" spans="1:108 1244:1265" ht="30" hidden="1" customHeight="1" x14ac:dyDescent="0.25">
      <c r="A108" s="643">
        <v>1</v>
      </c>
      <c r="B108" s="643">
        <v>5</v>
      </c>
      <c r="C108" s="664" t="s">
        <v>248</v>
      </c>
      <c r="D108" s="2"/>
      <c r="E108" s="101" t="s">
        <v>344</v>
      </c>
      <c r="F108" s="643" t="s">
        <v>31</v>
      </c>
      <c r="G108" s="643">
        <v>1</v>
      </c>
      <c r="H108" s="658" t="s">
        <v>8</v>
      </c>
      <c r="I108" s="643">
        <v>3</v>
      </c>
      <c r="J108" s="101" t="s">
        <v>357</v>
      </c>
      <c r="K108" s="643">
        <v>3</v>
      </c>
      <c r="L108" s="683" t="s">
        <v>349</v>
      </c>
      <c r="M108" s="11" t="s">
        <v>260</v>
      </c>
      <c r="N108" s="101" t="s">
        <v>387</v>
      </c>
      <c r="O108" s="643">
        <v>1</v>
      </c>
      <c r="P108" s="632">
        <v>46</v>
      </c>
      <c r="Q108" s="632">
        <v>46</v>
      </c>
      <c r="R108" s="632">
        <v>46</v>
      </c>
      <c r="S108" s="675">
        <f>SUMIF('Территориальный кк'!$A:$A,'2020'!$B108,'Территориальный кк'!D:D)</f>
        <v>1.395</v>
      </c>
      <c r="T108" s="676">
        <f>SUMIF('Территориальный кк'!$A:$A,'2020'!$B108,'Территориальный кк'!E:E)</f>
        <v>1.9790000000000001</v>
      </c>
      <c r="U108" s="618">
        <f>SUMIFS(Нормативы!G:G,Нормативы!$B:$B,$G108,Нормативы!$D:$D,'2020'!$I108,Нормативы!$F:$F,'2020'!$K108)*O108</f>
        <v>6419</v>
      </c>
      <c r="V108" s="618">
        <f t="shared" si="329"/>
        <v>4930.1000000000004</v>
      </c>
      <c r="W108" s="618">
        <f t="shared" si="330"/>
        <v>1488.9</v>
      </c>
      <c r="X108" s="618">
        <f>SUMIFS(Нормативы!J:J,Нормативы!$B:$B,$G108,Нормативы!$D:$D,'2020'!$I108,Нормативы!$F:$F,'2020'!$K108)</f>
        <v>883</v>
      </c>
      <c r="Y108" s="618">
        <f>SUMIFS(Нормативы!K:K,Нормативы!$B:$B,$G108,Нормативы!$D:$D,'2020'!$I108,Нормативы!$F:$F,'2020'!$K108)</f>
        <v>177</v>
      </c>
      <c r="Z108" s="618">
        <f>SUMIFS(Нормативы!L:L,Нормативы!$B:$B,$G108,Нормативы!$D:$D,'2020'!$I108,Нормативы!$F:$F,'2020'!$K108)</f>
        <v>811</v>
      </c>
      <c r="AA108" s="618">
        <f t="shared" si="331"/>
        <v>1905</v>
      </c>
      <c r="AB108" s="618">
        <f>SUMIFS(Нормативы!N:N,Нормативы!$B:$B,$G108,Нормативы!$D:$D,'2020'!$I108,Нормативы!$F:$F,'2020'!$K108)*O108</f>
        <v>52</v>
      </c>
      <c r="AC108" s="618">
        <f>SUMIFS(Нормативы!O:O,Нормативы!$B:$B,$G108,Нормативы!$D:$D,'2020'!$I108,Нормативы!$F:$F,'2020'!$K108)</f>
        <v>1729</v>
      </c>
      <c r="AD108" s="618">
        <f>SUMIFS(Нормативы!P:P,Нормативы!$B:$B,$G108,Нормативы!$D:$D,'2020'!$I108,Нормативы!$F:$F,'2020'!$K108)*O108</f>
        <v>36</v>
      </c>
      <c r="AE108" s="618">
        <f>SUMIFS(Нормативы!Q:Q,Нормативы!$B:$B,$G108,Нормативы!$D:$D,'2020'!$I108,Нормативы!$F:$F,'2020'!$K108)</f>
        <v>88</v>
      </c>
      <c r="AF108" s="618">
        <f>SUMIFS(Нормативы!R:R,Нормативы!$B:$B,$G108,Нормативы!$D:$D,'2020'!$I108,Нормативы!$F:$F,'2020'!$K108)</f>
        <v>268</v>
      </c>
      <c r="AG108" s="618">
        <f>SUMIFS(Нормативы!S:S,Нормативы!$B:$B,$G108,Нормативы!$D:$D,'2020'!$I108,Нормативы!$F:$F,'2020'!$K108)</f>
        <v>580</v>
      </c>
      <c r="AH108" s="618">
        <f>SUMIFS(Нормативы!T:T,Нормативы!$B:$B,$G108,Нормативы!$D:$D,'2020'!$I108,Нормативы!$F:$F,'2020'!$K108)</f>
        <v>54</v>
      </c>
      <c r="AI108" s="618">
        <f>SUMIFS(Нормативы!U:U,Нормативы!$B:$B,$G108,Нормативы!$D:$D,'2020'!$I108,Нормативы!$F:$F,'2020'!$K108)</f>
        <v>77</v>
      </c>
      <c r="AJ108" s="618">
        <f>SUMIFS(Нормативы!V:V,Нормативы!$B:$B,$G108,Нормативы!$D:$D,'2020'!$I108,Нормативы!$F:$F,'2020'!$K108)</f>
        <v>8</v>
      </c>
      <c r="AK108" s="618">
        <f>SUMIFS(Нормативы!W:W,Нормативы!$B:$B,$G108,Нормативы!$D:$D,'2020'!$I108,Нормативы!$F:$F,'2020'!$K108)</f>
        <v>105</v>
      </c>
      <c r="AL108" s="618">
        <f>SUMIFS(Нормативы!X:X,Нормативы!$B:$B,$G108,Нормативы!$D:$D,'2020'!$I108,Нормативы!$F:$F,'2020'!$K108)*O108</f>
        <v>1612</v>
      </c>
      <c r="AM108" s="618">
        <f t="shared" si="332"/>
        <v>1238.0999999999999</v>
      </c>
      <c r="AN108" s="618">
        <f t="shared" si="333"/>
        <v>373.9</v>
      </c>
      <c r="AO108" s="618">
        <f>SUMIFS(Нормативы!AA:AA,Нормативы!$B:$B,$G108,Нормативы!$D:$D,'2020'!$I108,Нормативы!$F:$F,'2020'!$K108)</f>
        <v>0</v>
      </c>
      <c r="AP108" s="619">
        <f t="shared" si="334"/>
        <v>12722</v>
      </c>
      <c r="AQ108" s="413">
        <f t="shared" si="272"/>
        <v>295274</v>
      </c>
      <c r="AR108" s="618">
        <f t="shared" si="335"/>
        <v>226784.9</v>
      </c>
      <c r="AS108" s="618">
        <f t="shared" si="336"/>
        <v>68489.100000000006</v>
      </c>
      <c r="AT108" s="616">
        <f t="shared" si="273"/>
        <v>40618</v>
      </c>
      <c r="AU108" s="616">
        <f t="shared" si="274"/>
        <v>8142</v>
      </c>
      <c r="AV108" s="616">
        <f t="shared" si="275"/>
        <v>37306</v>
      </c>
      <c r="AW108" s="616">
        <f t="shared" si="276"/>
        <v>87630</v>
      </c>
      <c r="AX108" s="616">
        <f t="shared" si="277"/>
        <v>2392</v>
      </c>
      <c r="AY108" s="616">
        <f t="shared" si="278"/>
        <v>79534</v>
      </c>
      <c r="AZ108" s="616">
        <f t="shared" si="279"/>
        <v>1656</v>
      </c>
      <c r="BA108" s="616">
        <f t="shared" si="280"/>
        <v>4048</v>
      </c>
      <c r="BB108" s="616">
        <f t="shared" si="281"/>
        <v>12328</v>
      </c>
      <c r="BC108" s="616">
        <f t="shared" si="282"/>
        <v>26680</v>
      </c>
      <c r="BD108" s="616">
        <f t="shared" si="283"/>
        <v>2484</v>
      </c>
      <c r="BE108" s="616">
        <f t="shared" si="284"/>
        <v>3542</v>
      </c>
      <c r="BF108" s="616">
        <f t="shared" si="285"/>
        <v>368</v>
      </c>
      <c r="BG108" s="616">
        <f t="shared" si="286"/>
        <v>4830</v>
      </c>
      <c r="BH108" s="616">
        <f t="shared" si="287"/>
        <v>74152</v>
      </c>
      <c r="BI108" s="618">
        <f t="shared" si="337"/>
        <v>56952.4</v>
      </c>
      <c r="BJ108" s="618">
        <f t="shared" si="338"/>
        <v>17199.599999999999</v>
      </c>
      <c r="BK108" s="616">
        <f t="shared" si="288"/>
        <v>0</v>
      </c>
      <c r="BL108" s="620">
        <f t="shared" si="289"/>
        <v>585212</v>
      </c>
      <c r="BM108" s="616">
        <f t="shared" si="290"/>
        <v>411907</v>
      </c>
      <c r="BN108" s="618">
        <f t="shared" si="291"/>
        <v>316364.79999999999</v>
      </c>
      <c r="BO108" s="618">
        <f t="shared" si="292"/>
        <v>95542.2</v>
      </c>
      <c r="BP108" s="616">
        <f t="shared" si="339"/>
        <v>40618</v>
      </c>
      <c r="BQ108" s="616">
        <f t="shared" si="340"/>
        <v>8142</v>
      </c>
      <c r="BR108" s="616">
        <f t="shared" si="341"/>
        <v>37306</v>
      </c>
      <c r="BS108" s="616">
        <f t="shared" si="293"/>
        <v>87630</v>
      </c>
      <c r="BT108" s="616">
        <f t="shared" si="294"/>
        <v>2392</v>
      </c>
      <c r="BU108" s="616">
        <f t="shared" si="295"/>
        <v>79534</v>
      </c>
      <c r="BV108" s="616">
        <f t="shared" si="296"/>
        <v>1656</v>
      </c>
      <c r="BW108" s="616">
        <f t="shared" si="297"/>
        <v>4048</v>
      </c>
      <c r="BX108" s="616">
        <f t="shared" si="298"/>
        <v>24397</v>
      </c>
      <c r="BY108" s="616">
        <f t="shared" si="299"/>
        <v>26680</v>
      </c>
      <c r="BZ108" s="616">
        <f t="shared" si="300"/>
        <v>2484</v>
      </c>
      <c r="CA108" s="616">
        <f t="shared" si="301"/>
        <v>3542</v>
      </c>
      <c r="CB108" s="616">
        <f t="shared" si="302"/>
        <v>368</v>
      </c>
      <c r="CC108" s="616">
        <f t="shared" si="303"/>
        <v>4830</v>
      </c>
      <c r="CD108" s="616">
        <f t="shared" si="304"/>
        <v>103442</v>
      </c>
      <c r="CE108" s="618">
        <f t="shared" si="342"/>
        <v>79448.5</v>
      </c>
      <c r="CF108" s="618">
        <f t="shared" si="343"/>
        <v>23993.5</v>
      </c>
      <c r="CG108" s="616">
        <f t="shared" si="305"/>
        <v>0</v>
      </c>
      <c r="CH108" s="621">
        <f t="shared" si="306"/>
        <v>743204</v>
      </c>
      <c r="CI108" s="88">
        <f t="shared" si="307"/>
        <v>8954.5</v>
      </c>
      <c r="CJ108" s="90">
        <f t="shared" si="308"/>
        <v>6877.4957000000004</v>
      </c>
      <c r="CK108" s="90">
        <f t="shared" si="309"/>
        <v>2077.0043000000001</v>
      </c>
      <c r="CL108" s="88">
        <f t="shared" si="310"/>
        <v>883</v>
      </c>
      <c r="CM108" s="88">
        <f t="shared" si="311"/>
        <v>177</v>
      </c>
      <c r="CN108" s="88">
        <f t="shared" si="312"/>
        <v>811</v>
      </c>
      <c r="CO108" s="88">
        <f t="shared" si="313"/>
        <v>1905</v>
      </c>
      <c r="CP108" s="88">
        <f t="shared" si="314"/>
        <v>52</v>
      </c>
      <c r="CQ108" s="88">
        <f t="shared" si="315"/>
        <v>1729</v>
      </c>
      <c r="CR108" s="88">
        <f t="shared" si="316"/>
        <v>36</v>
      </c>
      <c r="CS108" s="88">
        <f t="shared" si="317"/>
        <v>88</v>
      </c>
      <c r="CT108" s="88">
        <f t="shared" si="318"/>
        <v>530.36959999999999</v>
      </c>
      <c r="CU108" s="88">
        <f t="shared" si="319"/>
        <v>580</v>
      </c>
      <c r="CV108" s="88">
        <f t="shared" si="320"/>
        <v>54</v>
      </c>
      <c r="CW108" s="88">
        <f t="shared" si="321"/>
        <v>77</v>
      </c>
      <c r="CX108" s="88">
        <f t="shared" si="322"/>
        <v>8</v>
      </c>
      <c r="CY108" s="88">
        <f t="shared" si="323"/>
        <v>105</v>
      </c>
      <c r="CZ108" s="88">
        <f t="shared" si="324"/>
        <v>2248.7390999999998</v>
      </c>
      <c r="DA108" s="90">
        <f t="shared" si="325"/>
        <v>1727.1413</v>
      </c>
      <c r="DB108" s="211">
        <f t="shared" si="326"/>
        <v>521.59780000000001</v>
      </c>
      <c r="DC108" s="88">
        <f t="shared" si="327"/>
        <v>0</v>
      </c>
      <c r="DD108" s="211">
        <f t="shared" si="328"/>
        <v>16156.608700000001</v>
      </c>
      <c r="AUV108" s="699">
        <f t="shared" si="235"/>
        <v>8954.5</v>
      </c>
      <c r="AUW108" s="699">
        <f t="shared" si="236"/>
        <v>6877.5</v>
      </c>
      <c r="AUX108" s="699">
        <f t="shared" si="237"/>
        <v>2077</v>
      </c>
      <c r="AUY108" s="699">
        <f t="shared" si="346"/>
        <v>883</v>
      </c>
      <c r="AUZ108" s="699">
        <f t="shared" si="344"/>
        <v>4114.2</v>
      </c>
      <c r="AVA108" s="699">
        <f t="shared" si="344"/>
        <v>5.81</v>
      </c>
      <c r="AVB108" s="699">
        <f t="shared" si="347"/>
        <v>1905</v>
      </c>
      <c r="AVC108" s="699">
        <f t="shared" si="348"/>
        <v>52</v>
      </c>
      <c r="AVD108" s="699">
        <f t="shared" si="349"/>
        <v>1729</v>
      </c>
      <c r="AVE108" s="699">
        <f t="shared" si="350"/>
        <v>36</v>
      </c>
      <c r="AVF108" s="699">
        <f t="shared" si="351"/>
        <v>88</v>
      </c>
      <c r="AVG108" s="699">
        <f t="shared" si="352"/>
        <v>530.37</v>
      </c>
      <c r="AVH108" s="699">
        <f t="shared" si="353"/>
        <v>580</v>
      </c>
      <c r="AVI108" s="699">
        <f t="shared" si="354"/>
        <v>54</v>
      </c>
      <c r="AVJ108" s="699">
        <f t="shared" si="355"/>
        <v>77</v>
      </c>
      <c r="AVK108" s="699">
        <f t="shared" si="356"/>
        <v>8</v>
      </c>
      <c r="AVL108" s="699">
        <f t="shared" si="357"/>
        <v>105</v>
      </c>
      <c r="AVM108" s="699">
        <f t="shared" si="358"/>
        <v>2248.7399999999998</v>
      </c>
      <c r="AVN108" s="699">
        <f t="shared" si="359"/>
        <v>1727.14</v>
      </c>
      <c r="AVO108" s="699">
        <f t="shared" si="360"/>
        <v>521.6</v>
      </c>
      <c r="AVP108" s="699">
        <f t="shared" si="361"/>
        <v>0</v>
      </c>
      <c r="AVQ108" s="699">
        <f t="shared" si="362"/>
        <v>16156.61</v>
      </c>
    </row>
    <row r="109" spans="1:108 1244:1265" ht="30" hidden="1" customHeight="1" x14ac:dyDescent="0.25">
      <c r="A109" s="643">
        <v>1</v>
      </c>
      <c r="B109" s="643">
        <v>5</v>
      </c>
      <c r="C109" s="664" t="s">
        <v>248</v>
      </c>
      <c r="D109" s="2"/>
      <c r="E109" s="101" t="s">
        <v>344</v>
      </c>
      <c r="F109" s="643" t="s">
        <v>31</v>
      </c>
      <c r="G109" s="643">
        <v>1</v>
      </c>
      <c r="H109" s="658" t="s">
        <v>8</v>
      </c>
      <c r="I109" s="643">
        <v>3</v>
      </c>
      <c r="J109" s="101" t="s">
        <v>357</v>
      </c>
      <c r="K109" s="643">
        <v>3</v>
      </c>
      <c r="L109" s="683" t="s">
        <v>349</v>
      </c>
      <c r="M109" s="11" t="s">
        <v>261</v>
      </c>
      <c r="N109" s="101" t="s">
        <v>401</v>
      </c>
      <c r="O109" s="643">
        <v>2</v>
      </c>
      <c r="P109" s="632">
        <v>13</v>
      </c>
      <c r="Q109" s="632">
        <v>13</v>
      </c>
      <c r="R109" s="632">
        <v>13</v>
      </c>
      <c r="S109" s="675">
        <f>SUMIF('Территориальный кк'!$A:$A,'2020'!$B109,'Территориальный кк'!D:D)</f>
        <v>1.395</v>
      </c>
      <c r="T109" s="676">
        <f>SUMIF('Территориальный кк'!$A:$A,'2020'!$B109,'Территориальный кк'!E:E)</f>
        <v>1.9790000000000001</v>
      </c>
      <c r="U109" s="618">
        <f>SUMIFS(Нормативы!G:G,Нормативы!$B:$B,$G109,Нормативы!$D:$D,'2020'!$I109,Нормативы!$F:$F,'2020'!$K109)*O109</f>
        <v>12838</v>
      </c>
      <c r="V109" s="618">
        <f t="shared" si="329"/>
        <v>9860.2000000000007</v>
      </c>
      <c r="W109" s="618">
        <f t="shared" si="330"/>
        <v>2977.8</v>
      </c>
      <c r="X109" s="618">
        <f>SUMIFS(Нормативы!J:J,Нормативы!$B:$B,$G109,Нормативы!$D:$D,'2020'!$I109,Нормативы!$F:$F,'2020'!$K109)</f>
        <v>883</v>
      </c>
      <c r="Y109" s="618">
        <f>SUMIFS(Нормативы!K:K,Нормативы!$B:$B,$G109,Нормативы!$D:$D,'2020'!$I109,Нормативы!$F:$F,'2020'!$K109)</f>
        <v>177</v>
      </c>
      <c r="Z109" s="618">
        <f>SUMIFS(Нормативы!L:L,Нормативы!$B:$B,$G109,Нормативы!$D:$D,'2020'!$I109,Нормативы!$F:$F,'2020'!$K109)</f>
        <v>811</v>
      </c>
      <c r="AA109" s="618">
        <f t="shared" si="331"/>
        <v>1993</v>
      </c>
      <c r="AB109" s="618">
        <f>SUMIFS(Нормативы!N:N,Нормативы!$B:$B,$G109,Нормативы!$D:$D,'2020'!$I109,Нормативы!$F:$F,'2020'!$K109)*O109</f>
        <v>104</v>
      </c>
      <c r="AC109" s="618">
        <f>SUMIFS(Нормативы!O:O,Нормативы!$B:$B,$G109,Нормативы!$D:$D,'2020'!$I109,Нормативы!$F:$F,'2020'!$K109)</f>
        <v>1729</v>
      </c>
      <c r="AD109" s="618">
        <f>SUMIFS(Нормативы!P:P,Нормативы!$B:$B,$G109,Нормативы!$D:$D,'2020'!$I109,Нормативы!$F:$F,'2020'!$K109)*O109</f>
        <v>72</v>
      </c>
      <c r="AE109" s="618">
        <f>SUMIFS(Нормативы!Q:Q,Нормативы!$B:$B,$G109,Нормативы!$D:$D,'2020'!$I109,Нормативы!$F:$F,'2020'!$K109)</f>
        <v>88</v>
      </c>
      <c r="AF109" s="618">
        <f>SUMIFS(Нормативы!R:R,Нормативы!$B:$B,$G109,Нормативы!$D:$D,'2020'!$I109,Нормативы!$F:$F,'2020'!$K109)</f>
        <v>268</v>
      </c>
      <c r="AG109" s="618">
        <f>SUMIFS(Нормативы!S:S,Нормативы!$B:$B,$G109,Нормативы!$D:$D,'2020'!$I109,Нормативы!$F:$F,'2020'!$K109)</f>
        <v>580</v>
      </c>
      <c r="AH109" s="618">
        <f>SUMIFS(Нормативы!T:T,Нормативы!$B:$B,$G109,Нормативы!$D:$D,'2020'!$I109,Нормативы!$F:$F,'2020'!$K109)</f>
        <v>54</v>
      </c>
      <c r="AI109" s="618">
        <f>SUMIFS(Нормативы!U:U,Нормативы!$B:$B,$G109,Нормативы!$D:$D,'2020'!$I109,Нормативы!$F:$F,'2020'!$K109)</f>
        <v>77</v>
      </c>
      <c r="AJ109" s="618">
        <f>SUMIFS(Нормативы!V:V,Нормативы!$B:$B,$G109,Нормативы!$D:$D,'2020'!$I109,Нормативы!$F:$F,'2020'!$K109)</f>
        <v>8</v>
      </c>
      <c r="AK109" s="618">
        <f>SUMIFS(Нормативы!W:W,Нормативы!$B:$B,$G109,Нормативы!$D:$D,'2020'!$I109,Нормативы!$F:$F,'2020'!$K109)</f>
        <v>105</v>
      </c>
      <c r="AL109" s="618">
        <f>SUMIFS(Нормативы!X:X,Нормативы!$B:$B,$G109,Нормативы!$D:$D,'2020'!$I109,Нормативы!$F:$F,'2020'!$K109)*O109</f>
        <v>3224</v>
      </c>
      <c r="AM109" s="618">
        <f t="shared" si="332"/>
        <v>2476.1999999999998</v>
      </c>
      <c r="AN109" s="618">
        <f t="shared" si="333"/>
        <v>747.8</v>
      </c>
      <c r="AO109" s="618">
        <f>SUMIFS(Нормативы!AA:AA,Нормативы!$B:$B,$G109,Нормативы!$D:$D,'2020'!$I109,Нормативы!$F:$F,'2020'!$K109)</f>
        <v>0</v>
      </c>
      <c r="AP109" s="619">
        <f t="shared" si="334"/>
        <v>20841</v>
      </c>
      <c r="AQ109" s="413">
        <f t="shared" si="272"/>
        <v>166894</v>
      </c>
      <c r="AR109" s="618">
        <f t="shared" si="335"/>
        <v>128182.8</v>
      </c>
      <c r="AS109" s="618">
        <f t="shared" si="336"/>
        <v>38711.199999999997</v>
      </c>
      <c r="AT109" s="616">
        <f t="shared" si="273"/>
        <v>11479</v>
      </c>
      <c r="AU109" s="616">
        <f t="shared" si="274"/>
        <v>2301</v>
      </c>
      <c r="AV109" s="616">
        <f t="shared" si="275"/>
        <v>10543</v>
      </c>
      <c r="AW109" s="616">
        <f t="shared" si="276"/>
        <v>25909</v>
      </c>
      <c r="AX109" s="616">
        <f t="shared" si="277"/>
        <v>1352</v>
      </c>
      <c r="AY109" s="616">
        <f t="shared" si="278"/>
        <v>22477</v>
      </c>
      <c r="AZ109" s="616">
        <f t="shared" si="279"/>
        <v>936</v>
      </c>
      <c r="BA109" s="616">
        <f t="shared" si="280"/>
        <v>1144</v>
      </c>
      <c r="BB109" s="616">
        <f t="shared" si="281"/>
        <v>3484</v>
      </c>
      <c r="BC109" s="616">
        <f t="shared" si="282"/>
        <v>7540</v>
      </c>
      <c r="BD109" s="616">
        <f t="shared" si="283"/>
        <v>702</v>
      </c>
      <c r="BE109" s="616">
        <f t="shared" si="284"/>
        <v>1001</v>
      </c>
      <c r="BF109" s="616">
        <f t="shared" si="285"/>
        <v>104</v>
      </c>
      <c r="BG109" s="616">
        <f t="shared" si="286"/>
        <v>1365</v>
      </c>
      <c r="BH109" s="616">
        <f t="shared" si="287"/>
        <v>41912</v>
      </c>
      <c r="BI109" s="618">
        <f t="shared" si="337"/>
        <v>32190.5</v>
      </c>
      <c r="BJ109" s="618">
        <f t="shared" si="338"/>
        <v>9721.5</v>
      </c>
      <c r="BK109" s="616">
        <f t="shared" si="288"/>
        <v>0</v>
      </c>
      <c r="BL109" s="620">
        <f t="shared" si="289"/>
        <v>270933</v>
      </c>
      <c r="BM109" s="616">
        <f t="shared" si="290"/>
        <v>232817</v>
      </c>
      <c r="BN109" s="618">
        <f t="shared" si="291"/>
        <v>178814.9</v>
      </c>
      <c r="BO109" s="618">
        <f t="shared" si="292"/>
        <v>54002.1</v>
      </c>
      <c r="BP109" s="616">
        <f t="shared" si="339"/>
        <v>11479</v>
      </c>
      <c r="BQ109" s="616">
        <f t="shared" si="340"/>
        <v>2301</v>
      </c>
      <c r="BR109" s="616">
        <f t="shared" si="341"/>
        <v>10543</v>
      </c>
      <c r="BS109" s="616">
        <f t="shared" si="293"/>
        <v>25909</v>
      </c>
      <c r="BT109" s="616">
        <f t="shared" si="294"/>
        <v>1352</v>
      </c>
      <c r="BU109" s="616">
        <f t="shared" si="295"/>
        <v>22477</v>
      </c>
      <c r="BV109" s="616">
        <f t="shared" si="296"/>
        <v>936</v>
      </c>
      <c r="BW109" s="616">
        <f t="shared" si="297"/>
        <v>1144</v>
      </c>
      <c r="BX109" s="616">
        <f t="shared" si="298"/>
        <v>6895</v>
      </c>
      <c r="BY109" s="616">
        <f t="shared" si="299"/>
        <v>7540</v>
      </c>
      <c r="BZ109" s="616">
        <f t="shared" si="300"/>
        <v>702</v>
      </c>
      <c r="CA109" s="616">
        <f t="shared" si="301"/>
        <v>1001</v>
      </c>
      <c r="CB109" s="616">
        <f t="shared" si="302"/>
        <v>104</v>
      </c>
      <c r="CC109" s="616">
        <f t="shared" si="303"/>
        <v>1365</v>
      </c>
      <c r="CD109" s="616">
        <f t="shared" si="304"/>
        <v>58467</v>
      </c>
      <c r="CE109" s="618">
        <f t="shared" si="342"/>
        <v>44905.5</v>
      </c>
      <c r="CF109" s="618">
        <f t="shared" si="343"/>
        <v>13561.5</v>
      </c>
      <c r="CG109" s="616">
        <f t="shared" si="305"/>
        <v>0</v>
      </c>
      <c r="CH109" s="621">
        <f t="shared" si="306"/>
        <v>356822</v>
      </c>
      <c r="CI109" s="88">
        <f t="shared" si="307"/>
        <v>17909</v>
      </c>
      <c r="CJ109" s="90">
        <f t="shared" si="308"/>
        <v>13754.9923</v>
      </c>
      <c r="CK109" s="90">
        <f t="shared" si="309"/>
        <v>4154.0077000000001</v>
      </c>
      <c r="CL109" s="88">
        <f t="shared" si="310"/>
        <v>883</v>
      </c>
      <c r="CM109" s="88">
        <f t="shared" si="311"/>
        <v>177</v>
      </c>
      <c r="CN109" s="88">
        <f t="shared" si="312"/>
        <v>811</v>
      </c>
      <c r="CO109" s="88">
        <f t="shared" si="313"/>
        <v>1993</v>
      </c>
      <c r="CP109" s="88">
        <f t="shared" si="314"/>
        <v>104</v>
      </c>
      <c r="CQ109" s="88">
        <f t="shared" si="315"/>
        <v>1729</v>
      </c>
      <c r="CR109" s="88">
        <f t="shared" si="316"/>
        <v>72</v>
      </c>
      <c r="CS109" s="88">
        <f t="shared" si="317"/>
        <v>88</v>
      </c>
      <c r="CT109" s="88">
        <f t="shared" si="318"/>
        <v>530.38459999999998</v>
      </c>
      <c r="CU109" s="88">
        <f t="shared" si="319"/>
        <v>580</v>
      </c>
      <c r="CV109" s="88">
        <f t="shared" si="320"/>
        <v>54</v>
      </c>
      <c r="CW109" s="88">
        <f t="shared" si="321"/>
        <v>77</v>
      </c>
      <c r="CX109" s="88">
        <f t="shared" si="322"/>
        <v>8</v>
      </c>
      <c r="CY109" s="88">
        <f t="shared" si="323"/>
        <v>105</v>
      </c>
      <c r="CZ109" s="88">
        <f t="shared" si="324"/>
        <v>4497.4615000000003</v>
      </c>
      <c r="DA109" s="90">
        <f t="shared" si="325"/>
        <v>3454.2692000000002</v>
      </c>
      <c r="DB109" s="90">
        <f t="shared" si="326"/>
        <v>1043.1922999999999</v>
      </c>
      <c r="DC109" s="88">
        <f t="shared" si="327"/>
        <v>0</v>
      </c>
      <c r="DD109" s="88">
        <f t="shared" si="328"/>
        <v>27447.8462</v>
      </c>
      <c r="AUV109" s="699">
        <f t="shared" si="235"/>
        <v>17909</v>
      </c>
      <c r="AUW109" s="699">
        <f t="shared" si="236"/>
        <v>13754.99</v>
      </c>
      <c r="AUX109" s="699">
        <f t="shared" si="237"/>
        <v>4154.01</v>
      </c>
      <c r="AUY109" s="699">
        <f t="shared" si="346"/>
        <v>883</v>
      </c>
      <c r="AUZ109" s="699">
        <f t="shared" si="344"/>
        <v>1162.71</v>
      </c>
      <c r="AVA109" s="699">
        <f t="shared" si="344"/>
        <v>0.82</v>
      </c>
      <c r="AVB109" s="699">
        <f t="shared" si="347"/>
        <v>1993</v>
      </c>
      <c r="AVC109" s="699">
        <f t="shared" si="348"/>
        <v>104</v>
      </c>
      <c r="AVD109" s="699">
        <f t="shared" si="349"/>
        <v>1729</v>
      </c>
      <c r="AVE109" s="699">
        <f t="shared" si="350"/>
        <v>72</v>
      </c>
      <c r="AVF109" s="699">
        <f t="shared" si="351"/>
        <v>88</v>
      </c>
      <c r="AVG109" s="699">
        <f t="shared" si="352"/>
        <v>530.38</v>
      </c>
      <c r="AVH109" s="699">
        <f t="shared" si="353"/>
        <v>580</v>
      </c>
      <c r="AVI109" s="699">
        <f t="shared" si="354"/>
        <v>54</v>
      </c>
      <c r="AVJ109" s="699">
        <f t="shared" si="355"/>
        <v>77</v>
      </c>
      <c r="AVK109" s="699">
        <f t="shared" si="356"/>
        <v>8</v>
      </c>
      <c r="AVL109" s="699">
        <f t="shared" si="357"/>
        <v>105</v>
      </c>
      <c r="AVM109" s="699">
        <f t="shared" si="358"/>
        <v>4497.46</v>
      </c>
      <c r="AVN109" s="699">
        <f t="shared" si="359"/>
        <v>3454.27</v>
      </c>
      <c r="AVO109" s="699">
        <f t="shared" si="360"/>
        <v>1043.19</v>
      </c>
      <c r="AVP109" s="699">
        <f t="shared" si="361"/>
        <v>0</v>
      </c>
      <c r="AVQ109" s="699">
        <f t="shared" si="362"/>
        <v>27447.85</v>
      </c>
    </row>
    <row r="110" spans="1:108 1244:1265" ht="30" hidden="1" customHeight="1" x14ac:dyDescent="0.25">
      <c r="A110" s="643">
        <v>1</v>
      </c>
      <c r="B110" s="643">
        <v>5</v>
      </c>
      <c r="C110" s="664" t="s">
        <v>248</v>
      </c>
      <c r="D110" s="2"/>
      <c r="E110" s="101" t="s">
        <v>344</v>
      </c>
      <c r="F110" s="643" t="s">
        <v>31</v>
      </c>
      <c r="G110" s="643">
        <v>1</v>
      </c>
      <c r="H110" s="658" t="s">
        <v>10</v>
      </c>
      <c r="I110" s="643">
        <v>0</v>
      </c>
      <c r="J110" s="101" t="s">
        <v>374</v>
      </c>
      <c r="K110" s="643">
        <v>1</v>
      </c>
      <c r="L110" s="683" t="s">
        <v>349</v>
      </c>
      <c r="M110" s="11" t="s">
        <v>283</v>
      </c>
      <c r="N110" s="101" t="s">
        <v>387</v>
      </c>
      <c r="O110" s="643">
        <v>1</v>
      </c>
      <c r="P110" s="632">
        <v>40</v>
      </c>
      <c r="Q110" s="632">
        <v>40</v>
      </c>
      <c r="R110" s="632">
        <v>40</v>
      </c>
      <c r="S110" s="675">
        <f>SUMIF('Территориальный кк'!$A:$A,'2020'!$B110,'Территориальный кк'!D:D)</f>
        <v>1.395</v>
      </c>
      <c r="T110" s="676">
        <f>SUMIF('Территориальный кк'!$A:$A,'2020'!$B110,'Территориальный кк'!E:E)</f>
        <v>1.9790000000000001</v>
      </c>
      <c r="U110" s="618">
        <f>SUMIFS(Нормативы!G:G,Нормативы!$B:$B,$G110,Нормативы!$D:$D,'2020'!$I110,Нормативы!$F:$F,'2020'!$K110)*O110</f>
        <v>54020</v>
      </c>
      <c r="V110" s="618">
        <f t="shared" si="329"/>
        <v>41490</v>
      </c>
      <c r="W110" s="618">
        <f t="shared" si="330"/>
        <v>12530</v>
      </c>
      <c r="X110" s="618">
        <f>SUMIFS(Нормативы!J:J,Нормативы!$B:$B,$G110,Нормативы!$D:$D,'2020'!$I110,Нормативы!$F:$F,'2020'!$K110)</f>
        <v>220</v>
      </c>
      <c r="Y110" s="618">
        <f>SUMIFS(Нормативы!K:K,Нормативы!$B:$B,$G110,Нормативы!$D:$D,'2020'!$I110,Нормативы!$F:$F,'2020'!$K110)</f>
        <v>44</v>
      </c>
      <c r="Z110" s="618">
        <f>SUMIFS(Нормативы!L:L,Нормативы!$B:$B,$G110,Нормативы!$D:$D,'2020'!$I110,Нормативы!$F:$F,'2020'!$K110)</f>
        <v>2320</v>
      </c>
      <c r="AA110" s="618">
        <f t="shared" si="331"/>
        <v>3710</v>
      </c>
      <c r="AB110" s="618">
        <f>SUMIFS(Нормативы!N:N,Нормативы!$B:$B,$G110,Нормативы!$D:$D,'2020'!$I110,Нормативы!$F:$F,'2020'!$K110)*O110</f>
        <v>520</v>
      </c>
      <c r="AC110" s="618">
        <f>SUMIFS(Нормативы!O:O,Нормативы!$B:$B,$G110,Нормативы!$D:$D,'2020'!$I110,Нормативы!$F:$F,'2020'!$K110)</f>
        <v>2140</v>
      </c>
      <c r="AD110" s="618">
        <f>SUMIFS(Нормативы!P:P,Нормативы!$B:$B,$G110,Нормативы!$D:$D,'2020'!$I110,Нормативы!$F:$F,'2020'!$K110)*O110</f>
        <v>310</v>
      </c>
      <c r="AE110" s="618">
        <f>SUMIFS(Нормативы!Q:Q,Нормативы!$B:$B,$G110,Нормативы!$D:$D,'2020'!$I110,Нормативы!$F:$F,'2020'!$K110)</f>
        <v>740</v>
      </c>
      <c r="AF110" s="618">
        <f>SUMIFS(Нормативы!R:R,Нормативы!$B:$B,$G110,Нормативы!$D:$D,'2020'!$I110,Нормативы!$F:$F,'2020'!$K110)</f>
        <v>2460</v>
      </c>
      <c r="AG110" s="618">
        <f>SUMIFS(Нормативы!S:S,Нормативы!$B:$B,$G110,Нормативы!$D:$D,'2020'!$I110,Нормативы!$F:$F,'2020'!$K110)</f>
        <v>5080</v>
      </c>
      <c r="AH110" s="618">
        <f>SUMIFS(Нормативы!T:T,Нормативы!$B:$B,$G110,Нормативы!$D:$D,'2020'!$I110,Нормативы!$F:$F,'2020'!$K110)</f>
        <v>540</v>
      </c>
      <c r="AI110" s="618">
        <f>SUMIFS(Нормативы!U:U,Нормативы!$B:$B,$G110,Нормативы!$D:$D,'2020'!$I110,Нормативы!$F:$F,'2020'!$K110)</f>
        <v>770</v>
      </c>
      <c r="AJ110" s="618">
        <f>SUMIFS(Нормативы!V:V,Нормативы!$B:$B,$G110,Нормативы!$D:$D,'2020'!$I110,Нормативы!$F:$F,'2020'!$K110)</f>
        <v>80</v>
      </c>
      <c r="AK110" s="618">
        <f>SUMIFS(Нормативы!W:W,Нормативы!$B:$B,$G110,Нормативы!$D:$D,'2020'!$I110,Нормативы!$F:$F,'2020'!$K110)</f>
        <v>300</v>
      </c>
      <c r="AL110" s="618">
        <f>SUMIFS(Нормативы!X:X,Нормативы!$B:$B,$G110,Нормативы!$D:$D,'2020'!$I110,Нормативы!$F:$F,'2020'!$K110)*O110</f>
        <v>13440</v>
      </c>
      <c r="AM110" s="618">
        <f t="shared" si="332"/>
        <v>10322.6</v>
      </c>
      <c r="AN110" s="618">
        <f t="shared" si="333"/>
        <v>3117.4</v>
      </c>
      <c r="AO110" s="618">
        <f>SUMIFS(Нормативы!AA:AA,Нормативы!$B:$B,$G110,Нормативы!$D:$D,'2020'!$I110,Нормативы!$F:$F,'2020'!$K110)</f>
        <v>3520</v>
      </c>
      <c r="AP110" s="619">
        <f t="shared" si="334"/>
        <v>86460</v>
      </c>
      <c r="AQ110" s="413">
        <f t="shared" si="272"/>
        <v>2160800</v>
      </c>
      <c r="AR110" s="618">
        <f t="shared" si="335"/>
        <v>1659600.6</v>
      </c>
      <c r="AS110" s="618">
        <f t="shared" si="336"/>
        <v>501199.4</v>
      </c>
      <c r="AT110" s="616">
        <f t="shared" si="273"/>
        <v>8800</v>
      </c>
      <c r="AU110" s="616">
        <f t="shared" si="274"/>
        <v>1760</v>
      </c>
      <c r="AV110" s="616">
        <f t="shared" si="275"/>
        <v>92800</v>
      </c>
      <c r="AW110" s="616">
        <f t="shared" si="276"/>
        <v>148400</v>
      </c>
      <c r="AX110" s="616">
        <f t="shared" si="277"/>
        <v>20800</v>
      </c>
      <c r="AY110" s="616">
        <f t="shared" si="278"/>
        <v>85600</v>
      </c>
      <c r="AZ110" s="616">
        <f t="shared" si="279"/>
        <v>12400</v>
      </c>
      <c r="BA110" s="616">
        <f t="shared" si="280"/>
        <v>29600</v>
      </c>
      <c r="BB110" s="616">
        <f t="shared" si="281"/>
        <v>98400</v>
      </c>
      <c r="BC110" s="616">
        <f t="shared" si="282"/>
        <v>203200</v>
      </c>
      <c r="BD110" s="616">
        <f t="shared" si="283"/>
        <v>21600</v>
      </c>
      <c r="BE110" s="616">
        <f t="shared" si="284"/>
        <v>30800</v>
      </c>
      <c r="BF110" s="616">
        <f t="shared" si="285"/>
        <v>3200</v>
      </c>
      <c r="BG110" s="616">
        <f t="shared" si="286"/>
        <v>12000</v>
      </c>
      <c r="BH110" s="616">
        <f t="shared" si="287"/>
        <v>537600</v>
      </c>
      <c r="BI110" s="618">
        <f t="shared" si="337"/>
        <v>412903.2</v>
      </c>
      <c r="BJ110" s="618">
        <f t="shared" si="338"/>
        <v>124696.8</v>
      </c>
      <c r="BK110" s="616">
        <f t="shared" si="288"/>
        <v>140800</v>
      </c>
      <c r="BL110" s="620">
        <f t="shared" si="289"/>
        <v>3458400</v>
      </c>
      <c r="BM110" s="616">
        <f t="shared" si="290"/>
        <v>3014316</v>
      </c>
      <c r="BN110" s="618">
        <f t="shared" si="291"/>
        <v>2315142.9</v>
      </c>
      <c r="BO110" s="618">
        <f t="shared" si="292"/>
        <v>699173.1</v>
      </c>
      <c r="BP110" s="616">
        <f t="shared" si="339"/>
        <v>8800</v>
      </c>
      <c r="BQ110" s="616">
        <f t="shared" si="340"/>
        <v>1760</v>
      </c>
      <c r="BR110" s="616">
        <f t="shared" si="341"/>
        <v>92800</v>
      </c>
      <c r="BS110" s="616">
        <f t="shared" si="293"/>
        <v>148400</v>
      </c>
      <c r="BT110" s="616">
        <f t="shared" si="294"/>
        <v>20800</v>
      </c>
      <c r="BU110" s="616">
        <f t="shared" si="295"/>
        <v>85600</v>
      </c>
      <c r="BV110" s="616">
        <f t="shared" si="296"/>
        <v>12400</v>
      </c>
      <c r="BW110" s="616">
        <f t="shared" si="297"/>
        <v>29600</v>
      </c>
      <c r="BX110" s="616">
        <f t="shared" si="298"/>
        <v>194734</v>
      </c>
      <c r="BY110" s="616">
        <f t="shared" si="299"/>
        <v>203200</v>
      </c>
      <c r="BZ110" s="616">
        <f t="shared" si="300"/>
        <v>21600</v>
      </c>
      <c r="CA110" s="616">
        <f t="shared" si="301"/>
        <v>30800</v>
      </c>
      <c r="CB110" s="616">
        <f t="shared" si="302"/>
        <v>3200</v>
      </c>
      <c r="CC110" s="616">
        <f t="shared" si="303"/>
        <v>12000</v>
      </c>
      <c r="CD110" s="616">
        <f t="shared" si="304"/>
        <v>749952</v>
      </c>
      <c r="CE110" s="618">
        <f t="shared" si="342"/>
        <v>576000</v>
      </c>
      <c r="CF110" s="618">
        <f t="shared" si="343"/>
        <v>173952</v>
      </c>
      <c r="CG110" s="616">
        <f t="shared" si="305"/>
        <v>140800</v>
      </c>
      <c r="CH110" s="621">
        <f t="shared" si="306"/>
        <v>4620602</v>
      </c>
      <c r="CI110" s="88">
        <f t="shared" si="307"/>
        <v>75357.899999999994</v>
      </c>
      <c r="CJ110" s="90">
        <f t="shared" si="308"/>
        <v>57878.572500000002</v>
      </c>
      <c r="CK110" s="90">
        <f t="shared" si="309"/>
        <v>17479.327499999999</v>
      </c>
      <c r="CL110" s="88">
        <f t="shared" si="310"/>
        <v>220</v>
      </c>
      <c r="CM110" s="88">
        <f t="shared" si="311"/>
        <v>44</v>
      </c>
      <c r="CN110" s="88">
        <f t="shared" si="312"/>
        <v>2320</v>
      </c>
      <c r="CO110" s="88">
        <f t="shared" si="313"/>
        <v>3710</v>
      </c>
      <c r="CP110" s="88">
        <f t="shared" si="314"/>
        <v>520</v>
      </c>
      <c r="CQ110" s="88">
        <f t="shared" si="315"/>
        <v>2140</v>
      </c>
      <c r="CR110" s="88">
        <f t="shared" si="316"/>
        <v>310</v>
      </c>
      <c r="CS110" s="88">
        <f t="shared" si="317"/>
        <v>740</v>
      </c>
      <c r="CT110" s="88">
        <f t="shared" si="318"/>
        <v>4868.3500000000004</v>
      </c>
      <c r="CU110" s="88">
        <f t="shared" si="319"/>
        <v>5080</v>
      </c>
      <c r="CV110" s="88">
        <f t="shared" si="320"/>
        <v>540</v>
      </c>
      <c r="CW110" s="88">
        <f t="shared" si="321"/>
        <v>770</v>
      </c>
      <c r="CX110" s="88">
        <f t="shared" si="322"/>
        <v>80</v>
      </c>
      <c r="CY110" s="88">
        <f t="shared" si="323"/>
        <v>300</v>
      </c>
      <c r="CZ110" s="88">
        <f t="shared" si="324"/>
        <v>18748.8</v>
      </c>
      <c r="DA110" s="90">
        <f t="shared" si="325"/>
        <v>14400</v>
      </c>
      <c r="DB110" s="90">
        <f t="shared" si="326"/>
        <v>4348.8</v>
      </c>
      <c r="DC110" s="88">
        <f t="shared" si="327"/>
        <v>3520</v>
      </c>
      <c r="DD110" s="211">
        <f t="shared" si="328"/>
        <v>115515.05</v>
      </c>
      <c r="AUV110" s="699">
        <f t="shared" si="235"/>
        <v>75357.899999999994</v>
      </c>
      <c r="AUW110" s="699">
        <f t="shared" si="236"/>
        <v>57878.57</v>
      </c>
      <c r="AUX110" s="699">
        <f t="shared" si="237"/>
        <v>17479.330000000002</v>
      </c>
      <c r="AUY110" s="699">
        <f t="shared" si="346"/>
        <v>220</v>
      </c>
      <c r="AUZ110" s="699">
        <f t="shared" si="344"/>
        <v>889.34</v>
      </c>
      <c r="AVA110" s="699">
        <f t="shared" si="344"/>
        <v>1.72</v>
      </c>
      <c r="AVB110" s="699">
        <f t="shared" si="347"/>
        <v>3710</v>
      </c>
      <c r="AVC110" s="699">
        <f t="shared" si="348"/>
        <v>520</v>
      </c>
      <c r="AVD110" s="699">
        <f t="shared" si="349"/>
        <v>2140</v>
      </c>
      <c r="AVE110" s="699">
        <f t="shared" si="350"/>
        <v>310</v>
      </c>
      <c r="AVF110" s="699">
        <f t="shared" si="351"/>
        <v>740</v>
      </c>
      <c r="AVG110" s="699">
        <f t="shared" si="352"/>
        <v>4868.3500000000004</v>
      </c>
      <c r="AVH110" s="699">
        <f t="shared" si="353"/>
        <v>5080</v>
      </c>
      <c r="AVI110" s="699">
        <f t="shared" si="354"/>
        <v>540</v>
      </c>
      <c r="AVJ110" s="699">
        <f t="shared" si="355"/>
        <v>770</v>
      </c>
      <c r="AVK110" s="699">
        <f t="shared" si="356"/>
        <v>80</v>
      </c>
      <c r="AVL110" s="699">
        <f t="shared" si="357"/>
        <v>300</v>
      </c>
      <c r="AVM110" s="699">
        <f t="shared" si="358"/>
        <v>18748.8</v>
      </c>
      <c r="AVN110" s="699">
        <f t="shared" si="359"/>
        <v>14400</v>
      </c>
      <c r="AVO110" s="699">
        <f t="shared" si="360"/>
        <v>4348.8</v>
      </c>
      <c r="AVP110" s="699">
        <f t="shared" si="361"/>
        <v>3520</v>
      </c>
      <c r="AVQ110" s="699">
        <f t="shared" si="362"/>
        <v>115515.05</v>
      </c>
    </row>
    <row r="111" spans="1:108 1244:1265" ht="30" hidden="1" customHeight="1" x14ac:dyDescent="0.25">
      <c r="A111" s="643">
        <v>1</v>
      </c>
      <c r="B111" s="643">
        <v>5</v>
      </c>
      <c r="C111" s="664" t="s">
        <v>248</v>
      </c>
      <c r="D111" s="2"/>
      <c r="E111" s="101" t="s">
        <v>344</v>
      </c>
      <c r="F111" s="643" t="s">
        <v>31</v>
      </c>
      <c r="G111" s="643">
        <v>1</v>
      </c>
      <c r="H111" s="658" t="s">
        <v>8</v>
      </c>
      <c r="I111" s="643">
        <v>3</v>
      </c>
      <c r="J111" s="101" t="s">
        <v>374</v>
      </c>
      <c r="K111" s="643">
        <v>1</v>
      </c>
      <c r="L111" s="683" t="s">
        <v>349</v>
      </c>
      <c r="M111" s="11" t="s">
        <v>284</v>
      </c>
      <c r="N111" s="101" t="s">
        <v>387</v>
      </c>
      <c r="O111" s="643">
        <v>1</v>
      </c>
      <c r="P111" s="632">
        <v>33</v>
      </c>
      <c r="Q111" s="632">
        <v>33</v>
      </c>
      <c r="R111" s="632">
        <v>33</v>
      </c>
      <c r="S111" s="675">
        <f>SUMIF('Территориальный кк'!$A:$A,'2020'!$B111,'Территориальный кк'!D:D)</f>
        <v>1.395</v>
      </c>
      <c r="T111" s="676">
        <f>SUMIF('Территориальный кк'!$A:$A,'2020'!$B111,'Территориальный кк'!E:E)</f>
        <v>1.9790000000000001</v>
      </c>
      <c r="U111" s="618">
        <f>SUMIFS(Нормативы!G:G,Нормативы!$B:$B,$G111,Нормативы!$D:$D,'2020'!$I111,Нормативы!$F:$F,'2020'!$K111)*O111</f>
        <v>5402</v>
      </c>
      <c r="V111" s="618">
        <f t="shared" si="329"/>
        <v>4149</v>
      </c>
      <c r="W111" s="618">
        <f t="shared" si="330"/>
        <v>1253</v>
      </c>
      <c r="X111" s="618">
        <f>SUMIFS(Нормативы!J:J,Нормативы!$B:$B,$G111,Нормативы!$D:$D,'2020'!$I111,Нормативы!$F:$F,'2020'!$K111)</f>
        <v>22</v>
      </c>
      <c r="Y111" s="618">
        <f>SUMIFS(Нормативы!K:K,Нормативы!$B:$B,$G111,Нормативы!$D:$D,'2020'!$I111,Нормативы!$F:$F,'2020'!$K111)</f>
        <v>4</v>
      </c>
      <c r="Z111" s="618">
        <f>SUMIFS(Нормативы!L:L,Нормативы!$B:$B,$G111,Нормативы!$D:$D,'2020'!$I111,Нормативы!$F:$F,'2020'!$K111)</f>
        <v>232</v>
      </c>
      <c r="AA111" s="618">
        <f t="shared" si="331"/>
        <v>371</v>
      </c>
      <c r="AB111" s="618">
        <f>SUMIFS(Нормативы!N:N,Нормативы!$B:$B,$G111,Нормативы!$D:$D,'2020'!$I111,Нормативы!$F:$F,'2020'!$K111)*O111</f>
        <v>52</v>
      </c>
      <c r="AC111" s="618">
        <f>SUMIFS(Нормативы!O:O,Нормативы!$B:$B,$G111,Нормативы!$D:$D,'2020'!$I111,Нормативы!$F:$F,'2020'!$K111)</f>
        <v>214</v>
      </c>
      <c r="AD111" s="618">
        <f>SUMIFS(Нормативы!P:P,Нормативы!$B:$B,$G111,Нормативы!$D:$D,'2020'!$I111,Нормативы!$F:$F,'2020'!$K111)*O111</f>
        <v>31</v>
      </c>
      <c r="AE111" s="618">
        <f>SUMIFS(Нормативы!Q:Q,Нормативы!$B:$B,$G111,Нормативы!$D:$D,'2020'!$I111,Нормативы!$F:$F,'2020'!$K111)</f>
        <v>74</v>
      </c>
      <c r="AF111" s="618">
        <f>SUMIFS(Нормативы!R:R,Нормативы!$B:$B,$G111,Нормативы!$D:$D,'2020'!$I111,Нормативы!$F:$F,'2020'!$K111)</f>
        <v>246</v>
      </c>
      <c r="AG111" s="618">
        <f>SUMIFS(Нормативы!S:S,Нормативы!$B:$B,$G111,Нормативы!$D:$D,'2020'!$I111,Нормативы!$F:$F,'2020'!$K111)</f>
        <v>508</v>
      </c>
      <c r="AH111" s="618">
        <f>SUMIFS(Нормативы!T:T,Нормативы!$B:$B,$G111,Нормативы!$D:$D,'2020'!$I111,Нормативы!$F:$F,'2020'!$K111)</f>
        <v>54</v>
      </c>
      <c r="AI111" s="618">
        <f>SUMIFS(Нормативы!U:U,Нормативы!$B:$B,$G111,Нормативы!$D:$D,'2020'!$I111,Нормативы!$F:$F,'2020'!$K111)</f>
        <v>77</v>
      </c>
      <c r="AJ111" s="618">
        <f>SUMIFS(Нормативы!V:V,Нормативы!$B:$B,$G111,Нормативы!$D:$D,'2020'!$I111,Нормативы!$F:$F,'2020'!$K111)</f>
        <v>8</v>
      </c>
      <c r="AK111" s="618">
        <f>SUMIFS(Нормативы!W:W,Нормативы!$B:$B,$G111,Нормативы!$D:$D,'2020'!$I111,Нормативы!$F:$F,'2020'!$K111)</f>
        <v>30</v>
      </c>
      <c r="AL111" s="618">
        <f>SUMIFS(Нормативы!X:X,Нормативы!$B:$B,$G111,Нормативы!$D:$D,'2020'!$I111,Нормативы!$F:$F,'2020'!$K111)*O111</f>
        <v>1344</v>
      </c>
      <c r="AM111" s="618">
        <f t="shared" si="332"/>
        <v>1032.3</v>
      </c>
      <c r="AN111" s="618">
        <f t="shared" si="333"/>
        <v>311.7</v>
      </c>
      <c r="AO111" s="618">
        <f>SUMIFS(Нормативы!AA:AA,Нормативы!$B:$B,$G111,Нормативы!$D:$D,'2020'!$I111,Нормативы!$F:$F,'2020'!$K111)</f>
        <v>0</v>
      </c>
      <c r="AP111" s="619">
        <f t="shared" si="334"/>
        <v>8294</v>
      </c>
      <c r="AQ111" s="413">
        <f t="shared" si="272"/>
        <v>178266</v>
      </c>
      <c r="AR111" s="618">
        <f t="shared" si="335"/>
        <v>136917.1</v>
      </c>
      <c r="AS111" s="618">
        <f t="shared" si="336"/>
        <v>41348.9</v>
      </c>
      <c r="AT111" s="616">
        <f t="shared" si="273"/>
        <v>726</v>
      </c>
      <c r="AU111" s="616">
        <f t="shared" si="274"/>
        <v>132</v>
      </c>
      <c r="AV111" s="616">
        <f t="shared" si="275"/>
        <v>7656</v>
      </c>
      <c r="AW111" s="616">
        <f t="shared" si="276"/>
        <v>12243</v>
      </c>
      <c r="AX111" s="616">
        <f t="shared" si="277"/>
        <v>1716</v>
      </c>
      <c r="AY111" s="616">
        <f t="shared" si="278"/>
        <v>7062</v>
      </c>
      <c r="AZ111" s="616">
        <f t="shared" si="279"/>
        <v>1023</v>
      </c>
      <c r="BA111" s="616">
        <f t="shared" si="280"/>
        <v>2442</v>
      </c>
      <c r="BB111" s="616">
        <f t="shared" si="281"/>
        <v>8118</v>
      </c>
      <c r="BC111" s="616">
        <f t="shared" si="282"/>
        <v>16764</v>
      </c>
      <c r="BD111" s="616">
        <f t="shared" si="283"/>
        <v>1782</v>
      </c>
      <c r="BE111" s="616">
        <f t="shared" si="284"/>
        <v>2541</v>
      </c>
      <c r="BF111" s="616">
        <f t="shared" si="285"/>
        <v>264</v>
      </c>
      <c r="BG111" s="616">
        <f t="shared" si="286"/>
        <v>990</v>
      </c>
      <c r="BH111" s="616">
        <f t="shared" si="287"/>
        <v>44352</v>
      </c>
      <c r="BI111" s="618">
        <f t="shared" si="337"/>
        <v>34064.5</v>
      </c>
      <c r="BJ111" s="618">
        <f t="shared" si="338"/>
        <v>10287.5</v>
      </c>
      <c r="BK111" s="616">
        <f t="shared" si="288"/>
        <v>0</v>
      </c>
      <c r="BL111" s="620">
        <f t="shared" si="289"/>
        <v>273702</v>
      </c>
      <c r="BM111" s="616">
        <f t="shared" si="290"/>
        <v>248681</v>
      </c>
      <c r="BN111" s="618">
        <f t="shared" si="291"/>
        <v>190999.2</v>
      </c>
      <c r="BO111" s="618">
        <f t="shared" si="292"/>
        <v>57681.8</v>
      </c>
      <c r="BP111" s="616">
        <f t="shared" si="339"/>
        <v>726</v>
      </c>
      <c r="BQ111" s="616">
        <f t="shared" si="340"/>
        <v>132</v>
      </c>
      <c r="BR111" s="616">
        <f t="shared" si="341"/>
        <v>7656</v>
      </c>
      <c r="BS111" s="616">
        <f t="shared" si="293"/>
        <v>12243</v>
      </c>
      <c r="BT111" s="616">
        <f t="shared" si="294"/>
        <v>1716</v>
      </c>
      <c r="BU111" s="616">
        <f t="shared" si="295"/>
        <v>7062</v>
      </c>
      <c r="BV111" s="616">
        <f t="shared" si="296"/>
        <v>1023</v>
      </c>
      <c r="BW111" s="616">
        <f t="shared" si="297"/>
        <v>2442</v>
      </c>
      <c r="BX111" s="616">
        <f t="shared" si="298"/>
        <v>16066</v>
      </c>
      <c r="BY111" s="616">
        <f t="shared" si="299"/>
        <v>16764</v>
      </c>
      <c r="BZ111" s="616">
        <f t="shared" si="300"/>
        <v>1782</v>
      </c>
      <c r="CA111" s="616">
        <f t="shared" si="301"/>
        <v>2541</v>
      </c>
      <c r="CB111" s="616">
        <f t="shared" si="302"/>
        <v>264</v>
      </c>
      <c r="CC111" s="616">
        <f t="shared" si="303"/>
        <v>990</v>
      </c>
      <c r="CD111" s="616">
        <f t="shared" si="304"/>
        <v>61871</v>
      </c>
      <c r="CE111" s="618">
        <f t="shared" si="342"/>
        <v>47520</v>
      </c>
      <c r="CF111" s="618">
        <f t="shared" si="343"/>
        <v>14351</v>
      </c>
      <c r="CG111" s="616">
        <f t="shared" si="305"/>
        <v>0</v>
      </c>
      <c r="CH111" s="621">
        <f t="shared" si="306"/>
        <v>369584</v>
      </c>
      <c r="CI111" s="88">
        <f t="shared" si="307"/>
        <v>7535.7879000000003</v>
      </c>
      <c r="CJ111" s="90">
        <f t="shared" si="308"/>
        <v>5787.8545000000004</v>
      </c>
      <c r="CK111" s="90">
        <f t="shared" si="309"/>
        <v>1747.9332999999999</v>
      </c>
      <c r="CL111" s="88">
        <f t="shared" si="310"/>
        <v>22</v>
      </c>
      <c r="CM111" s="88">
        <f t="shared" si="311"/>
        <v>4</v>
      </c>
      <c r="CN111" s="88">
        <f t="shared" si="312"/>
        <v>232</v>
      </c>
      <c r="CO111" s="88">
        <f t="shared" si="313"/>
        <v>371</v>
      </c>
      <c r="CP111" s="88">
        <f t="shared" si="314"/>
        <v>52</v>
      </c>
      <c r="CQ111" s="88">
        <f t="shared" si="315"/>
        <v>214</v>
      </c>
      <c r="CR111" s="88">
        <f t="shared" si="316"/>
        <v>31</v>
      </c>
      <c r="CS111" s="88">
        <f t="shared" si="317"/>
        <v>74</v>
      </c>
      <c r="CT111" s="88">
        <f t="shared" si="318"/>
        <v>486.8485</v>
      </c>
      <c r="CU111" s="88">
        <f t="shared" si="319"/>
        <v>508</v>
      </c>
      <c r="CV111" s="88">
        <f t="shared" si="320"/>
        <v>54</v>
      </c>
      <c r="CW111" s="88">
        <f t="shared" si="321"/>
        <v>77</v>
      </c>
      <c r="CX111" s="88">
        <f t="shared" si="322"/>
        <v>8</v>
      </c>
      <c r="CY111" s="88">
        <f t="shared" si="323"/>
        <v>30</v>
      </c>
      <c r="CZ111" s="88">
        <f t="shared" si="324"/>
        <v>1874.8788</v>
      </c>
      <c r="DA111" s="90">
        <f t="shared" si="325"/>
        <v>1440</v>
      </c>
      <c r="DB111" s="90">
        <f t="shared" si="326"/>
        <v>434.87880000000001</v>
      </c>
      <c r="DC111" s="88">
        <f t="shared" si="327"/>
        <v>0</v>
      </c>
      <c r="DD111" s="211">
        <f t="shared" si="328"/>
        <v>11199.5152</v>
      </c>
      <c r="AUV111" s="699">
        <f t="shared" si="235"/>
        <v>7535.79</v>
      </c>
      <c r="AUW111" s="699">
        <f t="shared" si="236"/>
        <v>5787.86</v>
      </c>
      <c r="AUX111" s="699">
        <f t="shared" si="237"/>
        <v>1747.93</v>
      </c>
      <c r="AUY111" s="699">
        <f t="shared" si="346"/>
        <v>22</v>
      </c>
      <c r="AUZ111" s="699">
        <f t="shared" si="344"/>
        <v>66.7</v>
      </c>
      <c r="AVA111" s="699">
        <f t="shared" si="344"/>
        <v>1.42</v>
      </c>
      <c r="AVB111" s="699">
        <f t="shared" si="347"/>
        <v>371</v>
      </c>
      <c r="AVC111" s="699">
        <f t="shared" si="348"/>
        <v>52</v>
      </c>
      <c r="AVD111" s="699">
        <f t="shared" si="349"/>
        <v>214</v>
      </c>
      <c r="AVE111" s="699">
        <f t="shared" si="350"/>
        <v>31</v>
      </c>
      <c r="AVF111" s="699">
        <f t="shared" si="351"/>
        <v>74</v>
      </c>
      <c r="AVG111" s="699">
        <f t="shared" si="352"/>
        <v>486.85</v>
      </c>
      <c r="AVH111" s="699">
        <f t="shared" si="353"/>
        <v>508</v>
      </c>
      <c r="AVI111" s="699">
        <f t="shared" si="354"/>
        <v>54</v>
      </c>
      <c r="AVJ111" s="699">
        <f t="shared" si="355"/>
        <v>77</v>
      </c>
      <c r="AVK111" s="699">
        <f t="shared" si="356"/>
        <v>8</v>
      </c>
      <c r="AVL111" s="699">
        <f t="shared" si="357"/>
        <v>30</v>
      </c>
      <c r="AVM111" s="699">
        <f t="shared" si="358"/>
        <v>1874.88</v>
      </c>
      <c r="AVN111" s="699">
        <f t="shared" si="359"/>
        <v>1440</v>
      </c>
      <c r="AVO111" s="699">
        <f t="shared" si="360"/>
        <v>434.88</v>
      </c>
      <c r="AVP111" s="699">
        <f t="shared" si="361"/>
        <v>0</v>
      </c>
      <c r="AVQ111" s="699">
        <f t="shared" si="362"/>
        <v>11199.52</v>
      </c>
    </row>
    <row r="112" spans="1:108 1244:1265" ht="30" hidden="1" customHeight="1" x14ac:dyDescent="0.25">
      <c r="A112" s="643">
        <v>1</v>
      </c>
      <c r="B112" s="643">
        <v>5</v>
      </c>
      <c r="C112" s="664" t="s">
        <v>248</v>
      </c>
      <c r="D112" s="2"/>
      <c r="E112" s="101" t="s">
        <v>344</v>
      </c>
      <c r="F112" s="643" t="s">
        <v>31</v>
      </c>
      <c r="G112" s="643">
        <v>1</v>
      </c>
      <c r="H112" s="658" t="s">
        <v>10</v>
      </c>
      <c r="I112" s="643">
        <v>0</v>
      </c>
      <c r="J112" s="101" t="s">
        <v>358</v>
      </c>
      <c r="K112" s="643">
        <v>1</v>
      </c>
      <c r="L112" s="683" t="s">
        <v>349</v>
      </c>
      <c r="M112" s="11" t="s">
        <v>262</v>
      </c>
      <c r="N112" s="101" t="s">
        <v>387</v>
      </c>
      <c r="O112" s="643">
        <v>1</v>
      </c>
      <c r="P112" s="632">
        <v>17</v>
      </c>
      <c r="Q112" s="632">
        <v>17</v>
      </c>
      <c r="R112" s="632">
        <v>17</v>
      </c>
      <c r="S112" s="675">
        <f>SUMIF('Территориальный кк'!$A:$A,'2020'!$B112,'Территориальный кк'!D:D)</f>
        <v>1.395</v>
      </c>
      <c r="T112" s="676">
        <f>SUMIF('Территориальный кк'!$A:$A,'2020'!$B112,'Территориальный кк'!E:E)</f>
        <v>1.9790000000000001</v>
      </c>
      <c r="U112" s="618">
        <f>SUMIFS(Нормативы!G:G,Нормативы!$B:$B,$G112,Нормативы!$D:$D,'2020'!$I112,Нормативы!$F:$F,'2020'!$K112)*O112</f>
        <v>54020</v>
      </c>
      <c r="V112" s="618">
        <f t="shared" si="329"/>
        <v>41490</v>
      </c>
      <c r="W112" s="618">
        <f t="shared" si="330"/>
        <v>12530</v>
      </c>
      <c r="X112" s="618">
        <f>SUMIFS(Нормативы!J:J,Нормативы!$B:$B,$G112,Нормативы!$D:$D,'2020'!$I112,Нормативы!$F:$F,'2020'!$K112)</f>
        <v>220</v>
      </c>
      <c r="Y112" s="618">
        <f>SUMIFS(Нормативы!K:K,Нормативы!$B:$B,$G112,Нормативы!$D:$D,'2020'!$I112,Нормативы!$F:$F,'2020'!$K112)</f>
        <v>44</v>
      </c>
      <c r="Z112" s="618">
        <f>SUMIFS(Нормативы!L:L,Нормативы!$B:$B,$G112,Нормативы!$D:$D,'2020'!$I112,Нормативы!$F:$F,'2020'!$K112)</f>
        <v>2320</v>
      </c>
      <c r="AA112" s="618">
        <f t="shared" si="331"/>
        <v>3710</v>
      </c>
      <c r="AB112" s="618">
        <f>SUMIFS(Нормативы!N:N,Нормативы!$B:$B,$G112,Нормативы!$D:$D,'2020'!$I112,Нормативы!$F:$F,'2020'!$K112)*O112</f>
        <v>520</v>
      </c>
      <c r="AC112" s="618">
        <f>SUMIFS(Нормативы!O:O,Нормативы!$B:$B,$G112,Нормативы!$D:$D,'2020'!$I112,Нормативы!$F:$F,'2020'!$K112)</f>
        <v>2140</v>
      </c>
      <c r="AD112" s="618">
        <f>SUMIFS(Нормативы!P:P,Нормативы!$B:$B,$G112,Нормативы!$D:$D,'2020'!$I112,Нормативы!$F:$F,'2020'!$K112)*O112</f>
        <v>310</v>
      </c>
      <c r="AE112" s="618">
        <f>SUMIFS(Нормативы!Q:Q,Нормативы!$B:$B,$G112,Нормативы!$D:$D,'2020'!$I112,Нормативы!$F:$F,'2020'!$K112)</f>
        <v>740</v>
      </c>
      <c r="AF112" s="618">
        <f>SUMIFS(Нормативы!R:R,Нормативы!$B:$B,$G112,Нормативы!$D:$D,'2020'!$I112,Нормативы!$F:$F,'2020'!$K112)</f>
        <v>2460</v>
      </c>
      <c r="AG112" s="618">
        <f>SUMIFS(Нормативы!S:S,Нормативы!$B:$B,$G112,Нормативы!$D:$D,'2020'!$I112,Нормативы!$F:$F,'2020'!$K112)</f>
        <v>5080</v>
      </c>
      <c r="AH112" s="618">
        <f>SUMIFS(Нормативы!T:T,Нормативы!$B:$B,$G112,Нормативы!$D:$D,'2020'!$I112,Нормативы!$F:$F,'2020'!$K112)</f>
        <v>540</v>
      </c>
      <c r="AI112" s="618">
        <f>SUMIFS(Нормативы!U:U,Нормативы!$B:$B,$G112,Нормативы!$D:$D,'2020'!$I112,Нормативы!$F:$F,'2020'!$K112)</f>
        <v>770</v>
      </c>
      <c r="AJ112" s="618">
        <f>SUMIFS(Нормативы!V:V,Нормативы!$B:$B,$G112,Нормативы!$D:$D,'2020'!$I112,Нормативы!$F:$F,'2020'!$K112)</f>
        <v>80</v>
      </c>
      <c r="AK112" s="618">
        <f>SUMIFS(Нормативы!W:W,Нормативы!$B:$B,$G112,Нормативы!$D:$D,'2020'!$I112,Нормативы!$F:$F,'2020'!$K112)</f>
        <v>300</v>
      </c>
      <c r="AL112" s="618">
        <f>SUMIFS(Нормативы!X:X,Нормативы!$B:$B,$G112,Нормативы!$D:$D,'2020'!$I112,Нормативы!$F:$F,'2020'!$K112)*O112</f>
        <v>13440</v>
      </c>
      <c r="AM112" s="618">
        <f t="shared" si="332"/>
        <v>10322.6</v>
      </c>
      <c r="AN112" s="618">
        <f t="shared" si="333"/>
        <v>3117.4</v>
      </c>
      <c r="AO112" s="618">
        <f>SUMIFS(Нормативы!AA:AA,Нормативы!$B:$B,$G112,Нормативы!$D:$D,'2020'!$I112,Нормативы!$F:$F,'2020'!$K112)</f>
        <v>3520</v>
      </c>
      <c r="AP112" s="619">
        <f t="shared" si="334"/>
        <v>86460</v>
      </c>
      <c r="AQ112" s="413">
        <f t="shared" si="272"/>
        <v>918340</v>
      </c>
      <c r="AR112" s="618">
        <f t="shared" si="335"/>
        <v>705330.3</v>
      </c>
      <c r="AS112" s="618">
        <f t="shared" si="336"/>
        <v>213009.7</v>
      </c>
      <c r="AT112" s="616">
        <f t="shared" si="273"/>
        <v>3740</v>
      </c>
      <c r="AU112" s="616">
        <f t="shared" si="274"/>
        <v>748</v>
      </c>
      <c r="AV112" s="616">
        <f t="shared" si="275"/>
        <v>39440</v>
      </c>
      <c r="AW112" s="616">
        <f t="shared" si="276"/>
        <v>63070</v>
      </c>
      <c r="AX112" s="616">
        <f t="shared" si="277"/>
        <v>8840</v>
      </c>
      <c r="AY112" s="616">
        <f t="shared" si="278"/>
        <v>36380</v>
      </c>
      <c r="AZ112" s="616">
        <f t="shared" si="279"/>
        <v>5270</v>
      </c>
      <c r="BA112" s="616">
        <f t="shared" si="280"/>
        <v>12580</v>
      </c>
      <c r="BB112" s="616">
        <f t="shared" si="281"/>
        <v>41820</v>
      </c>
      <c r="BC112" s="616">
        <f t="shared" si="282"/>
        <v>86360</v>
      </c>
      <c r="BD112" s="616">
        <f t="shared" si="283"/>
        <v>9180</v>
      </c>
      <c r="BE112" s="616">
        <f t="shared" si="284"/>
        <v>13090</v>
      </c>
      <c r="BF112" s="616">
        <f t="shared" si="285"/>
        <v>1360</v>
      </c>
      <c r="BG112" s="616">
        <f t="shared" si="286"/>
        <v>5100</v>
      </c>
      <c r="BH112" s="616">
        <f t="shared" si="287"/>
        <v>228480</v>
      </c>
      <c r="BI112" s="618">
        <f t="shared" si="337"/>
        <v>175483.9</v>
      </c>
      <c r="BJ112" s="618">
        <f t="shared" si="338"/>
        <v>52996.1</v>
      </c>
      <c r="BK112" s="616">
        <f t="shared" si="288"/>
        <v>59840</v>
      </c>
      <c r="BL112" s="620">
        <f t="shared" si="289"/>
        <v>1469820</v>
      </c>
      <c r="BM112" s="616">
        <f t="shared" si="290"/>
        <v>1281084</v>
      </c>
      <c r="BN112" s="618">
        <f t="shared" si="291"/>
        <v>983935.5</v>
      </c>
      <c r="BO112" s="618">
        <f t="shared" si="292"/>
        <v>297148.5</v>
      </c>
      <c r="BP112" s="616">
        <f t="shared" si="339"/>
        <v>3740</v>
      </c>
      <c r="BQ112" s="616">
        <f t="shared" si="340"/>
        <v>748</v>
      </c>
      <c r="BR112" s="616">
        <f t="shared" si="341"/>
        <v>39440</v>
      </c>
      <c r="BS112" s="616">
        <f t="shared" si="293"/>
        <v>63070</v>
      </c>
      <c r="BT112" s="616">
        <f t="shared" si="294"/>
        <v>8840</v>
      </c>
      <c r="BU112" s="616">
        <f t="shared" si="295"/>
        <v>36380</v>
      </c>
      <c r="BV112" s="616">
        <f t="shared" si="296"/>
        <v>5270</v>
      </c>
      <c r="BW112" s="616">
        <f t="shared" si="297"/>
        <v>12580</v>
      </c>
      <c r="BX112" s="616">
        <f t="shared" si="298"/>
        <v>82762</v>
      </c>
      <c r="BY112" s="616">
        <f t="shared" si="299"/>
        <v>86360</v>
      </c>
      <c r="BZ112" s="616">
        <f t="shared" si="300"/>
        <v>9180</v>
      </c>
      <c r="CA112" s="616">
        <f t="shared" si="301"/>
        <v>13090</v>
      </c>
      <c r="CB112" s="616">
        <f t="shared" si="302"/>
        <v>1360</v>
      </c>
      <c r="CC112" s="616">
        <f t="shared" si="303"/>
        <v>5100</v>
      </c>
      <c r="CD112" s="616">
        <f t="shared" si="304"/>
        <v>318730</v>
      </c>
      <c r="CE112" s="618">
        <f t="shared" si="342"/>
        <v>244800.3</v>
      </c>
      <c r="CF112" s="618">
        <f t="shared" si="343"/>
        <v>73929.7</v>
      </c>
      <c r="CG112" s="616">
        <f t="shared" si="305"/>
        <v>59840</v>
      </c>
      <c r="CH112" s="621">
        <f t="shared" si="306"/>
        <v>1963756</v>
      </c>
      <c r="CI112" s="88">
        <f t="shared" si="307"/>
        <v>75357.882400000002</v>
      </c>
      <c r="CJ112" s="90">
        <f t="shared" si="308"/>
        <v>57878.558799999999</v>
      </c>
      <c r="CK112" s="90">
        <f t="shared" si="309"/>
        <v>17479.323499999999</v>
      </c>
      <c r="CL112" s="88">
        <f t="shared" si="310"/>
        <v>220</v>
      </c>
      <c r="CM112" s="88">
        <f t="shared" si="311"/>
        <v>44</v>
      </c>
      <c r="CN112" s="88">
        <f t="shared" si="312"/>
        <v>2320</v>
      </c>
      <c r="CO112" s="88">
        <f t="shared" si="313"/>
        <v>3710</v>
      </c>
      <c r="CP112" s="88">
        <f t="shared" si="314"/>
        <v>520</v>
      </c>
      <c r="CQ112" s="88">
        <f t="shared" si="315"/>
        <v>2140</v>
      </c>
      <c r="CR112" s="88">
        <f t="shared" si="316"/>
        <v>310</v>
      </c>
      <c r="CS112" s="88">
        <f t="shared" si="317"/>
        <v>740</v>
      </c>
      <c r="CT112" s="88">
        <f t="shared" si="318"/>
        <v>4868.3528999999999</v>
      </c>
      <c r="CU112" s="88">
        <f t="shared" si="319"/>
        <v>5080</v>
      </c>
      <c r="CV112" s="88">
        <f t="shared" si="320"/>
        <v>540</v>
      </c>
      <c r="CW112" s="88">
        <f t="shared" si="321"/>
        <v>770</v>
      </c>
      <c r="CX112" s="88">
        <f t="shared" si="322"/>
        <v>80</v>
      </c>
      <c r="CY112" s="88">
        <f t="shared" si="323"/>
        <v>300</v>
      </c>
      <c r="CZ112" s="88">
        <f t="shared" si="324"/>
        <v>18748.823499999999</v>
      </c>
      <c r="DA112" s="90">
        <f t="shared" si="325"/>
        <v>14400.017599999999</v>
      </c>
      <c r="DB112" s="90">
        <f t="shared" si="326"/>
        <v>4348.8059000000003</v>
      </c>
      <c r="DC112" s="88">
        <f t="shared" si="327"/>
        <v>3520</v>
      </c>
      <c r="DD112" s="211">
        <f t="shared" si="328"/>
        <v>115515.0588</v>
      </c>
      <c r="AUV112" s="699">
        <f t="shared" si="235"/>
        <v>75357.88</v>
      </c>
      <c r="AUW112" s="699">
        <f t="shared" si="236"/>
        <v>57878.559999999998</v>
      </c>
      <c r="AUX112" s="699">
        <f t="shared" si="237"/>
        <v>17479.32</v>
      </c>
      <c r="AUY112" s="699">
        <f t="shared" si="346"/>
        <v>220</v>
      </c>
      <c r="AUZ112" s="699">
        <f t="shared" si="344"/>
        <v>377.97</v>
      </c>
      <c r="AVA112" s="699">
        <f t="shared" si="344"/>
        <v>0.73</v>
      </c>
      <c r="AVB112" s="699">
        <f t="shared" si="347"/>
        <v>3710</v>
      </c>
      <c r="AVC112" s="699">
        <f t="shared" si="348"/>
        <v>520</v>
      </c>
      <c r="AVD112" s="699">
        <f t="shared" si="349"/>
        <v>2140</v>
      </c>
      <c r="AVE112" s="699">
        <f t="shared" si="350"/>
        <v>310</v>
      </c>
      <c r="AVF112" s="699">
        <f t="shared" si="351"/>
        <v>740</v>
      </c>
      <c r="AVG112" s="699">
        <f t="shared" si="352"/>
        <v>4868.3500000000004</v>
      </c>
      <c r="AVH112" s="699">
        <f t="shared" si="353"/>
        <v>5080</v>
      </c>
      <c r="AVI112" s="699">
        <f t="shared" si="354"/>
        <v>540</v>
      </c>
      <c r="AVJ112" s="699">
        <f t="shared" si="355"/>
        <v>770</v>
      </c>
      <c r="AVK112" s="699">
        <f t="shared" si="356"/>
        <v>80</v>
      </c>
      <c r="AVL112" s="699">
        <f t="shared" si="357"/>
        <v>300</v>
      </c>
      <c r="AVM112" s="699">
        <f t="shared" si="358"/>
        <v>18748.82</v>
      </c>
      <c r="AVN112" s="699">
        <f t="shared" si="359"/>
        <v>14400.02</v>
      </c>
      <c r="AVO112" s="699">
        <f t="shared" si="360"/>
        <v>4348.8</v>
      </c>
      <c r="AVP112" s="699">
        <f t="shared" si="361"/>
        <v>3520</v>
      </c>
      <c r="AVQ112" s="699">
        <f t="shared" si="362"/>
        <v>115515.06</v>
      </c>
    </row>
    <row r="113" spans="1:108 1244:1265" ht="30" hidden="1" customHeight="1" x14ac:dyDescent="0.25">
      <c r="A113" s="643">
        <v>1</v>
      </c>
      <c r="B113" s="643">
        <v>5</v>
      </c>
      <c r="C113" s="664" t="s">
        <v>248</v>
      </c>
      <c r="D113" s="2"/>
      <c r="E113" s="101" t="s">
        <v>344</v>
      </c>
      <c r="F113" s="643" t="s">
        <v>31</v>
      </c>
      <c r="G113" s="643">
        <v>1</v>
      </c>
      <c r="H113" s="658" t="s">
        <v>8</v>
      </c>
      <c r="I113" s="643">
        <v>3</v>
      </c>
      <c r="J113" s="101" t="s">
        <v>358</v>
      </c>
      <c r="K113" s="643">
        <v>1</v>
      </c>
      <c r="L113" s="683" t="s">
        <v>349</v>
      </c>
      <c r="M113" s="11" t="s">
        <v>288</v>
      </c>
      <c r="N113" s="101" t="s">
        <v>387</v>
      </c>
      <c r="O113" s="643">
        <v>1</v>
      </c>
      <c r="P113" s="632">
        <v>40</v>
      </c>
      <c r="Q113" s="632">
        <v>40</v>
      </c>
      <c r="R113" s="632">
        <v>40</v>
      </c>
      <c r="S113" s="675">
        <f>SUMIF('Территориальный кк'!$A:$A,'2020'!$B113,'Территориальный кк'!D:D)</f>
        <v>1.395</v>
      </c>
      <c r="T113" s="676">
        <f>SUMIF('Территориальный кк'!$A:$A,'2020'!$B113,'Территориальный кк'!E:E)</f>
        <v>1.9790000000000001</v>
      </c>
      <c r="U113" s="618">
        <f>SUMIFS(Нормативы!G:G,Нормативы!$B:$B,$G113,Нормативы!$D:$D,'2020'!$I113,Нормативы!$F:$F,'2020'!$K113)*O113</f>
        <v>5402</v>
      </c>
      <c r="V113" s="618">
        <f t="shared" si="329"/>
        <v>4149</v>
      </c>
      <c r="W113" s="618">
        <f t="shared" si="330"/>
        <v>1253</v>
      </c>
      <c r="X113" s="618">
        <f>SUMIFS(Нормативы!J:J,Нормативы!$B:$B,$G113,Нормативы!$D:$D,'2020'!$I113,Нормативы!$F:$F,'2020'!$K113)</f>
        <v>22</v>
      </c>
      <c r="Y113" s="618">
        <f>SUMIFS(Нормативы!K:K,Нормативы!$B:$B,$G113,Нормативы!$D:$D,'2020'!$I113,Нормативы!$F:$F,'2020'!$K113)</f>
        <v>4</v>
      </c>
      <c r="Z113" s="618">
        <f>SUMIFS(Нормативы!L:L,Нормативы!$B:$B,$G113,Нормативы!$D:$D,'2020'!$I113,Нормативы!$F:$F,'2020'!$K113)</f>
        <v>232</v>
      </c>
      <c r="AA113" s="618">
        <f t="shared" si="331"/>
        <v>371</v>
      </c>
      <c r="AB113" s="618">
        <f>SUMIFS(Нормативы!N:N,Нормативы!$B:$B,$G113,Нормативы!$D:$D,'2020'!$I113,Нормативы!$F:$F,'2020'!$K113)*O113</f>
        <v>52</v>
      </c>
      <c r="AC113" s="618">
        <f>SUMIFS(Нормативы!O:O,Нормативы!$B:$B,$G113,Нормативы!$D:$D,'2020'!$I113,Нормативы!$F:$F,'2020'!$K113)</f>
        <v>214</v>
      </c>
      <c r="AD113" s="618">
        <f>SUMIFS(Нормативы!P:P,Нормативы!$B:$B,$G113,Нормативы!$D:$D,'2020'!$I113,Нормативы!$F:$F,'2020'!$K113)*O113</f>
        <v>31</v>
      </c>
      <c r="AE113" s="618">
        <f>SUMIFS(Нормативы!Q:Q,Нормативы!$B:$B,$G113,Нормативы!$D:$D,'2020'!$I113,Нормативы!$F:$F,'2020'!$K113)</f>
        <v>74</v>
      </c>
      <c r="AF113" s="618">
        <f>SUMIFS(Нормативы!R:R,Нормативы!$B:$B,$G113,Нормативы!$D:$D,'2020'!$I113,Нормативы!$F:$F,'2020'!$K113)</f>
        <v>246</v>
      </c>
      <c r="AG113" s="618">
        <f>SUMIFS(Нормативы!S:S,Нормативы!$B:$B,$G113,Нормативы!$D:$D,'2020'!$I113,Нормативы!$F:$F,'2020'!$K113)</f>
        <v>508</v>
      </c>
      <c r="AH113" s="618">
        <f>SUMIFS(Нормативы!T:T,Нормативы!$B:$B,$G113,Нормативы!$D:$D,'2020'!$I113,Нормативы!$F:$F,'2020'!$K113)</f>
        <v>54</v>
      </c>
      <c r="AI113" s="618">
        <f>SUMIFS(Нормативы!U:U,Нормативы!$B:$B,$G113,Нормативы!$D:$D,'2020'!$I113,Нормативы!$F:$F,'2020'!$K113)</f>
        <v>77</v>
      </c>
      <c r="AJ113" s="618">
        <f>SUMIFS(Нормативы!V:V,Нормативы!$B:$B,$G113,Нормативы!$D:$D,'2020'!$I113,Нормативы!$F:$F,'2020'!$K113)</f>
        <v>8</v>
      </c>
      <c r="AK113" s="618">
        <f>SUMIFS(Нормативы!W:W,Нормативы!$B:$B,$G113,Нормативы!$D:$D,'2020'!$I113,Нормативы!$F:$F,'2020'!$K113)</f>
        <v>30</v>
      </c>
      <c r="AL113" s="618">
        <f>SUMIFS(Нормативы!X:X,Нормативы!$B:$B,$G113,Нормативы!$D:$D,'2020'!$I113,Нормативы!$F:$F,'2020'!$K113)*O113</f>
        <v>1344</v>
      </c>
      <c r="AM113" s="618">
        <f t="shared" si="332"/>
        <v>1032.3</v>
      </c>
      <c r="AN113" s="618">
        <f t="shared" si="333"/>
        <v>311.7</v>
      </c>
      <c r="AO113" s="618">
        <f>SUMIFS(Нормативы!AA:AA,Нормативы!$B:$B,$G113,Нормативы!$D:$D,'2020'!$I113,Нормативы!$F:$F,'2020'!$K113)</f>
        <v>0</v>
      </c>
      <c r="AP113" s="619">
        <f t="shared" si="334"/>
        <v>8294</v>
      </c>
      <c r="AQ113" s="413">
        <f t="shared" si="272"/>
        <v>216080</v>
      </c>
      <c r="AR113" s="618">
        <f t="shared" si="335"/>
        <v>165960.1</v>
      </c>
      <c r="AS113" s="618">
        <f t="shared" si="336"/>
        <v>50119.9</v>
      </c>
      <c r="AT113" s="616">
        <f t="shared" si="273"/>
        <v>880</v>
      </c>
      <c r="AU113" s="616">
        <f t="shared" si="274"/>
        <v>160</v>
      </c>
      <c r="AV113" s="616">
        <f t="shared" si="275"/>
        <v>9280</v>
      </c>
      <c r="AW113" s="616">
        <f t="shared" si="276"/>
        <v>14840</v>
      </c>
      <c r="AX113" s="616">
        <f t="shared" si="277"/>
        <v>2080</v>
      </c>
      <c r="AY113" s="616">
        <f t="shared" si="278"/>
        <v>8560</v>
      </c>
      <c r="AZ113" s="616">
        <f t="shared" si="279"/>
        <v>1240</v>
      </c>
      <c r="BA113" s="616">
        <f t="shared" si="280"/>
        <v>2960</v>
      </c>
      <c r="BB113" s="616">
        <f t="shared" si="281"/>
        <v>9840</v>
      </c>
      <c r="BC113" s="616">
        <f t="shared" si="282"/>
        <v>20320</v>
      </c>
      <c r="BD113" s="616">
        <f t="shared" si="283"/>
        <v>2160</v>
      </c>
      <c r="BE113" s="616">
        <f t="shared" si="284"/>
        <v>3080</v>
      </c>
      <c r="BF113" s="616">
        <f t="shared" si="285"/>
        <v>320</v>
      </c>
      <c r="BG113" s="616">
        <f t="shared" si="286"/>
        <v>1200</v>
      </c>
      <c r="BH113" s="616">
        <f t="shared" si="287"/>
        <v>53760</v>
      </c>
      <c r="BI113" s="618">
        <f t="shared" si="337"/>
        <v>41290.300000000003</v>
      </c>
      <c r="BJ113" s="618">
        <f t="shared" si="338"/>
        <v>12469.7</v>
      </c>
      <c r="BK113" s="616">
        <f t="shared" si="288"/>
        <v>0</v>
      </c>
      <c r="BL113" s="620">
        <f t="shared" si="289"/>
        <v>331760</v>
      </c>
      <c r="BM113" s="616">
        <f t="shared" si="290"/>
        <v>301432</v>
      </c>
      <c r="BN113" s="618">
        <f t="shared" si="291"/>
        <v>231514.6</v>
      </c>
      <c r="BO113" s="618">
        <f t="shared" si="292"/>
        <v>69917.399999999994</v>
      </c>
      <c r="BP113" s="616">
        <f t="shared" si="339"/>
        <v>880</v>
      </c>
      <c r="BQ113" s="616">
        <f t="shared" si="340"/>
        <v>160</v>
      </c>
      <c r="BR113" s="616">
        <f t="shared" si="341"/>
        <v>9280</v>
      </c>
      <c r="BS113" s="616">
        <f t="shared" si="293"/>
        <v>14840</v>
      </c>
      <c r="BT113" s="616">
        <f t="shared" si="294"/>
        <v>2080</v>
      </c>
      <c r="BU113" s="616">
        <f t="shared" si="295"/>
        <v>8560</v>
      </c>
      <c r="BV113" s="616">
        <f t="shared" si="296"/>
        <v>1240</v>
      </c>
      <c r="BW113" s="616">
        <f t="shared" si="297"/>
        <v>2960</v>
      </c>
      <c r="BX113" s="616">
        <f t="shared" si="298"/>
        <v>19473</v>
      </c>
      <c r="BY113" s="616">
        <f t="shared" si="299"/>
        <v>20320</v>
      </c>
      <c r="BZ113" s="616">
        <f t="shared" si="300"/>
        <v>2160</v>
      </c>
      <c r="CA113" s="616">
        <f t="shared" si="301"/>
        <v>3080</v>
      </c>
      <c r="CB113" s="616">
        <f t="shared" si="302"/>
        <v>320</v>
      </c>
      <c r="CC113" s="616">
        <f t="shared" si="303"/>
        <v>1200</v>
      </c>
      <c r="CD113" s="616">
        <f t="shared" si="304"/>
        <v>74995</v>
      </c>
      <c r="CE113" s="618">
        <f t="shared" si="342"/>
        <v>57599.8</v>
      </c>
      <c r="CF113" s="618">
        <f t="shared" si="343"/>
        <v>17395.2</v>
      </c>
      <c r="CG113" s="616">
        <f t="shared" si="305"/>
        <v>0</v>
      </c>
      <c r="CH113" s="621">
        <f t="shared" si="306"/>
        <v>447980</v>
      </c>
      <c r="CI113" s="88">
        <f t="shared" si="307"/>
        <v>7535.8</v>
      </c>
      <c r="CJ113" s="90">
        <f t="shared" si="308"/>
        <v>5787.8649999999998</v>
      </c>
      <c r="CK113" s="90">
        <f t="shared" si="309"/>
        <v>1747.9349999999999</v>
      </c>
      <c r="CL113" s="88">
        <f t="shared" si="310"/>
        <v>22</v>
      </c>
      <c r="CM113" s="88">
        <f t="shared" si="311"/>
        <v>4</v>
      </c>
      <c r="CN113" s="88">
        <f t="shared" si="312"/>
        <v>232</v>
      </c>
      <c r="CO113" s="88">
        <f t="shared" si="313"/>
        <v>371</v>
      </c>
      <c r="CP113" s="88">
        <f t="shared" si="314"/>
        <v>52</v>
      </c>
      <c r="CQ113" s="88">
        <f t="shared" si="315"/>
        <v>214</v>
      </c>
      <c r="CR113" s="88">
        <f t="shared" si="316"/>
        <v>31</v>
      </c>
      <c r="CS113" s="88">
        <f t="shared" si="317"/>
        <v>74</v>
      </c>
      <c r="CT113" s="88">
        <f t="shared" si="318"/>
        <v>486.82499999999999</v>
      </c>
      <c r="CU113" s="88">
        <f t="shared" si="319"/>
        <v>508</v>
      </c>
      <c r="CV113" s="88">
        <f t="shared" si="320"/>
        <v>54</v>
      </c>
      <c r="CW113" s="88">
        <f t="shared" si="321"/>
        <v>77</v>
      </c>
      <c r="CX113" s="88">
        <f t="shared" si="322"/>
        <v>8</v>
      </c>
      <c r="CY113" s="88">
        <f t="shared" si="323"/>
        <v>30</v>
      </c>
      <c r="CZ113" s="88">
        <f t="shared" si="324"/>
        <v>1874.875</v>
      </c>
      <c r="DA113" s="90">
        <f t="shared" si="325"/>
        <v>1439.9949999999999</v>
      </c>
      <c r="DB113" s="90">
        <f t="shared" si="326"/>
        <v>434.88</v>
      </c>
      <c r="DC113" s="88">
        <f t="shared" si="327"/>
        <v>0</v>
      </c>
      <c r="DD113" s="88">
        <f t="shared" si="328"/>
        <v>11199.5</v>
      </c>
      <c r="AUV113" s="699">
        <f t="shared" si="235"/>
        <v>7535.8</v>
      </c>
      <c r="AUW113" s="699">
        <f t="shared" si="236"/>
        <v>5787.86</v>
      </c>
      <c r="AUX113" s="699">
        <f t="shared" si="237"/>
        <v>1747.94</v>
      </c>
      <c r="AUY113" s="699">
        <f t="shared" si="346"/>
        <v>22</v>
      </c>
      <c r="AUZ113" s="699">
        <f t="shared" si="344"/>
        <v>80.849999999999994</v>
      </c>
      <c r="AVA113" s="699">
        <f t="shared" si="344"/>
        <v>1.72</v>
      </c>
      <c r="AVB113" s="699">
        <f t="shared" si="347"/>
        <v>371</v>
      </c>
      <c r="AVC113" s="699">
        <f t="shared" si="348"/>
        <v>52</v>
      </c>
      <c r="AVD113" s="699">
        <f t="shared" si="349"/>
        <v>214</v>
      </c>
      <c r="AVE113" s="699">
        <f t="shared" si="350"/>
        <v>31</v>
      </c>
      <c r="AVF113" s="699">
        <f t="shared" si="351"/>
        <v>74</v>
      </c>
      <c r="AVG113" s="699">
        <f t="shared" si="352"/>
        <v>486.83</v>
      </c>
      <c r="AVH113" s="699">
        <f t="shared" si="353"/>
        <v>508</v>
      </c>
      <c r="AVI113" s="699">
        <f t="shared" si="354"/>
        <v>54</v>
      </c>
      <c r="AVJ113" s="699">
        <f t="shared" si="355"/>
        <v>77</v>
      </c>
      <c r="AVK113" s="699">
        <f t="shared" si="356"/>
        <v>8</v>
      </c>
      <c r="AVL113" s="699">
        <f t="shared" si="357"/>
        <v>30</v>
      </c>
      <c r="AVM113" s="699">
        <f t="shared" si="358"/>
        <v>1874.88</v>
      </c>
      <c r="AVN113" s="699">
        <f t="shared" si="359"/>
        <v>1440</v>
      </c>
      <c r="AVO113" s="699">
        <f t="shared" si="360"/>
        <v>434.88</v>
      </c>
      <c r="AVP113" s="699">
        <f t="shared" si="361"/>
        <v>0</v>
      </c>
      <c r="AVQ113" s="699">
        <f t="shared" si="362"/>
        <v>11199.5</v>
      </c>
    </row>
    <row r="114" spans="1:108 1244:1265" ht="30" hidden="1" customHeight="1" x14ac:dyDescent="0.25">
      <c r="A114" s="643">
        <v>1</v>
      </c>
      <c r="B114" s="643">
        <v>5</v>
      </c>
      <c r="C114" s="664" t="s">
        <v>248</v>
      </c>
      <c r="D114" s="2"/>
      <c r="E114" s="101" t="s">
        <v>344</v>
      </c>
      <c r="F114" s="643" t="s">
        <v>31</v>
      </c>
      <c r="G114" s="643">
        <v>1</v>
      </c>
      <c r="H114" s="658" t="s">
        <v>10</v>
      </c>
      <c r="I114" s="643">
        <v>0</v>
      </c>
      <c r="J114" s="101" t="s">
        <v>359</v>
      </c>
      <c r="K114" s="643">
        <v>1</v>
      </c>
      <c r="L114" s="683" t="s">
        <v>349</v>
      </c>
      <c r="M114" s="11" t="s">
        <v>263</v>
      </c>
      <c r="N114" s="101" t="s">
        <v>387</v>
      </c>
      <c r="O114" s="643">
        <v>1</v>
      </c>
      <c r="P114" s="632">
        <v>23</v>
      </c>
      <c r="Q114" s="632">
        <v>23</v>
      </c>
      <c r="R114" s="632">
        <v>23</v>
      </c>
      <c r="S114" s="675">
        <f>SUMIF('Территориальный кк'!$A:$A,'2020'!$B114,'Территориальный кк'!D:D)</f>
        <v>1.395</v>
      </c>
      <c r="T114" s="676">
        <f>SUMIF('Территориальный кк'!$A:$A,'2020'!$B114,'Территориальный кк'!E:E)</f>
        <v>1.9790000000000001</v>
      </c>
      <c r="U114" s="618">
        <f>SUMIFS(Нормативы!G:G,Нормативы!$B:$B,$G114,Нормативы!$D:$D,'2020'!$I114,Нормативы!$F:$F,'2020'!$K114)*O114</f>
        <v>54020</v>
      </c>
      <c r="V114" s="618">
        <f t="shared" si="329"/>
        <v>41490</v>
      </c>
      <c r="W114" s="618">
        <f t="shared" si="330"/>
        <v>12530</v>
      </c>
      <c r="X114" s="618">
        <f>SUMIFS(Нормативы!J:J,Нормативы!$B:$B,$G114,Нормативы!$D:$D,'2020'!$I114,Нормативы!$F:$F,'2020'!$K114)</f>
        <v>220</v>
      </c>
      <c r="Y114" s="618">
        <f>SUMIFS(Нормативы!K:K,Нормативы!$B:$B,$G114,Нормативы!$D:$D,'2020'!$I114,Нормативы!$F:$F,'2020'!$K114)</f>
        <v>44</v>
      </c>
      <c r="Z114" s="618">
        <f>SUMIFS(Нормативы!L:L,Нормативы!$B:$B,$G114,Нормативы!$D:$D,'2020'!$I114,Нормативы!$F:$F,'2020'!$K114)</f>
        <v>2320</v>
      </c>
      <c r="AA114" s="618">
        <f t="shared" si="331"/>
        <v>3710</v>
      </c>
      <c r="AB114" s="618">
        <f>SUMIFS(Нормативы!N:N,Нормативы!$B:$B,$G114,Нормативы!$D:$D,'2020'!$I114,Нормативы!$F:$F,'2020'!$K114)*O114</f>
        <v>520</v>
      </c>
      <c r="AC114" s="618">
        <f>SUMIFS(Нормативы!O:O,Нормативы!$B:$B,$G114,Нормативы!$D:$D,'2020'!$I114,Нормативы!$F:$F,'2020'!$K114)</f>
        <v>2140</v>
      </c>
      <c r="AD114" s="618">
        <f>SUMIFS(Нормативы!P:P,Нормативы!$B:$B,$G114,Нормативы!$D:$D,'2020'!$I114,Нормативы!$F:$F,'2020'!$K114)*O114</f>
        <v>310</v>
      </c>
      <c r="AE114" s="618">
        <f>SUMIFS(Нормативы!Q:Q,Нормативы!$B:$B,$G114,Нормативы!$D:$D,'2020'!$I114,Нормативы!$F:$F,'2020'!$K114)</f>
        <v>740</v>
      </c>
      <c r="AF114" s="618">
        <f>SUMIFS(Нормативы!R:R,Нормативы!$B:$B,$G114,Нормативы!$D:$D,'2020'!$I114,Нормативы!$F:$F,'2020'!$K114)</f>
        <v>2460</v>
      </c>
      <c r="AG114" s="618">
        <f>SUMIFS(Нормативы!S:S,Нормативы!$B:$B,$G114,Нормативы!$D:$D,'2020'!$I114,Нормативы!$F:$F,'2020'!$K114)</f>
        <v>5080</v>
      </c>
      <c r="AH114" s="618">
        <f>SUMIFS(Нормативы!T:T,Нормативы!$B:$B,$G114,Нормативы!$D:$D,'2020'!$I114,Нормативы!$F:$F,'2020'!$K114)</f>
        <v>540</v>
      </c>
      <c r="AI114" s="618">
        <f>SUMIFS(Нормативы!U:U,Нормативы!$B:$B,$G114,Нормативы!$D:$D,'2020'!$I114,Нормативы!$F:$F,'2020'!$K114)</f>
        <v>770</v>
      </c>
      <c r="AJ114" s="618">
        <f>SUMIFS(Нормативы!V:V,Нормативы!$B:$B,$G114,Нормативы!$D:$D,'2020'!$I114,Нормативы!$F:$F,'2020'!$K114)</f>
        <v>80</v>
      </c>
      <c r="AK114" s="618">
        <f>SUMIFS(Нормативы!W:W,Нормативы!$B:$B,$G114,Нормативы!$D:$D,'2020'!$I114,Нормативы!$F:$F,'2020'!$K114)</f>
        <v>300</v>
      </c>
      <c r="AL114" s="618">
        <f>SUMIFS(Нормативы!X:X,Нормативы!$B:$B,$G114,Нормативы!$D:$D,'2020'!$I114,Нормативы!$F:$F,'2020'!$K114)*O114</f>
        <v>13440</v>
      </c>
      <c r="AM114" s="618">
        <f t="shared" si="332"/>
        <v>10322.6</v>
      </c>
      <c r="AN114" s="618">
        <f t="shared" si="333"/>
        <v>3117.4</v>
      </c>
      <c r="AO114" s="618">
        <f>SUMIFS(Нормативы!AA:AA,Нормативы!$B:$B,$G114,Нормативы!$D:$D,'2020'!$I114,Нормативы!$F:$F,'2020'!$K114)</f>
        <v>3520</v>
      </c>
      <c r="AP114" s="619">
        <f t="shared" si="334"/>
        <v>86460</v>
      </c>
      <c r="AQ114" s="413">
        <f t="shared" si="272"/>
        <v>1242460</v>
      </c>
      <c r="AR114" s="618">
        <f t="shared" si="335"/>
        <v>954270.4</v>
      </c>
      <c r="AS114" s="618">
        <f t="shared" si="336"/>
        <v>288189.59999999998</v>
      </c>
      <c r="AT114" s="616">
        <f t="shared" si="273"/>
        <v>5060</v>
      </c>
      <c r="AU114" s="616">
        <f t="shared" si="274"/>
        <v>1012</v>
      </c>
      <c r="AV114" s="616">
        <f t="shared" si="275"/>
        <v>53360</v>
      </c>
      <c r="AW114" s="616">
        <f t="shared" si="276"/>
        <v>85330</v>
      </c>
      <c r="AX114" s="616">
        <f t="shared" si="277"/>
        <v>11960</v>
      </c>
      <c r="AY114" s="616">
        <f t="shared" si="278"/>
        <v>49220</v>
      </c>
      <c r="AZ114" s="616">
        <f t="shared" si="279"/>
        <v>7130</v>
      </c>
      <c r="BA114" s="616">
        <f t="shared" si="280"/>
        <v>17020</v>
      </c>
      <c r="BB114" s="616">
        <f t="shared" si="281"/>
        <v>56580</v>
      </c>
      <c r="BC114" s="616">
        <f t="shared" si="282"/>
        <v>116840</v>
      </c>
      <c r="BD114" s="616">
        <f t="shared" si="283"/>
        <v>12420</v>
      </c>
      <c r="BE114" s="616">
        <f t="shared" si="284"/>
        <v>17710</v>
      </c>
      <c r="BF114" s="616">
        <f t="shared" si="285"/>
        <v>1840</v>
      </c>
      <c r="BG114" s="616">
        <f t="shared" si="286"/>
        <v>6900</v>
      </c>
      <c r="BH114" s="616">
        <f t="shared" si="287"/>
        <v>309120</v>
      </c>
      <c r="BI114" s="618">
        <f t="shared" si="337"/>
        <v>237419.4</v>
      </c>
      <c r="BJ114" s="618">
        <f t="shared" si="338"/>
        <v>71700.600000000006</v>
      </c>
      <c r="BK114" s="616">
        <f t="shared" si="288"/>
        <v>80960</v>
      </c>
      <c r="BL114" s="620">
        <f t="shared" si="289"/>
        <v>1988580</v>
      </c>
      <c r="BM114" s="616">
        <f t="shared" si="290"/>
        <v>1733232</v>
      </c>
      <c r="BN114" s="618">
        <f t="shared" si="291"/>
        <v>1331207.3999999999</v>
      </c>
      <c r="BO114" s="618">
        <f t="shared" si="292"/>
        <v>402024.6</v>
      </c>
      <c r="BP114" s="616">
        <f t="shared" si="339"/>
        <v>5060</v>
      </c>
      <c r="BQ114" s="616">
        <f t="shared" si="340"/>
        <v>1012</v>
      </c>
      <c r="BR114" s="616">
        <f t="shared" si="341"/>
        <v>53360</v>
      </c>
      <c r="BS114" s="616">
        <f t="shared" si="293"/>
        <v>85330</v>
      </c>
      <c r="BT114" s="616">
        <f t="shared" si="294"/>
        <v>11960</v>
      </c>
      <c r="BU114" s="616">
        <f t="shared" si="295"/>
        <v>49220</v>
      </c>
      <c r="BV114" s="616">
        <f t="shared" si="296"/>
        <v>7130</v>
      </c>
      <c r="BW114" s="616">
        <f t="shared" si="297"/>
        <v>17020</v>
      </c>
      <c r="BX114" s="616">
        <f t="shared" si="298"/>
        <v>111972</v>
      </c>
      <c r="BY114" s="616">
        <f t="shared" si="299"/>
        <v>116840</v>
      </c>
      <c r="BZ114" s="616">
        <f t="shared" si="300"/>
        <v>12420</v>
      </c>
      <c r="CA114" s="616">
        <f t="shared" si="301"/>
        <v>17710</v>
      </c>
      <c r="CB114" s="616">
        <f t="shared" si="302"/>
        <v>1840</v>
      </c>
      <c r="CC114" s="616">
        <f t="shared" si="303"/>
        <v>6900</v>
      </c>
      <c r="CD114" s="616">
        <f t="shared" si="304"/>
        <v>431222</v>
      </c>
      <c r="CE114" s="618">
        <f t="shared" si="342"/>
        <v>331199.7</v>
      </c>
      <c r="CF114" s="618">
        <f t="shared" si="343"/>
        <v>100022.3</v>
      </c>
      <c r="CG114" s="616">
        <f t="shared" si="305"/>
        <v>80960</v>
      </c>
      <c r="CH114" s="621">
        <f t="shared" si="306"/>
        <v>2656846</v>
      </c>
      <c r="CI114" s="88">
        <f t="shared" si="307"/>
        <v>75357.913</v>
      </c>
      <c r="CJ114" s="90">
        <f t="shared" si="308"/>
        <v>57878.582600000002</v>
      </c>
      <c r="CK114" s="90">
        <f t="shared" si="309"/>
        <v>17479.330399999999</v>
      </c>
      <c r="CL114" s="88">
        <f t="shared" si="310"/>
        <v>220</v>
      </c>
      <c r="CM114" s="88">
        <f t="shared" si="311"/>
        <v>44</v>
      </c>
      <c r="CN114" s="88">
        <f t="shared" si="312"/>
        <v>2320</v>
      </c>
      <c r="CO114" s="88">
        <f t="shared" si="313"/>
        <v>3710</v>
      </c>
      <c r="CP114" s="88">
        <f t="shared" si="314"/>
        <v>520</v>
      </c>
      <c r="CQ114" s="88">
        <f t="shared" si="315"/>
        <v>2140</v>
      </c>
      <c r="CR114" s="88">
        <f t="shared" si="316"/>
        <v>310</v>
      </c>
      <c r="CS114" s="88">
        <f t="shared" si="317"/>
        <v>740</v>
      </c>
      <c r="CT114" s="88">
        <f t="shared" si="318"/>
        <v>4868.3477999999996</v>
      </c>
      <c r="CU114" s="88">
        <f t="shared" si="319"/>
        <v>5080</v>
      </c>
      <c r="CV114" s="88">
        <f t="shared" si="320"/>
        <v>540</v>
      </c>
      <c r="CW114" s="88">
        <f t="shared" si="321"/>
        <v>770</v>
      </c>
      <c r="CX114" s="88">
        <f t="shared" si="322"/>
        <v>80</v>
      </c>
      <c r="CY114" s="88">
        <f t="shared" si="323"/>
        <v>300</v>
      </c>
      <c r="CZ114" s="88">
        <f t="shared" si="324"/>
        <v>18748.782599999999</v>
      </c>
      <c r="DA114" s="90">
        <f t="shared" si="325"/>
        <v>14399.986999999999</v>
      </c>
      <c r="DB114" s="90">
        <f t="shared" si="326"/>
        <v>4348.7956999999997</v>
      </c>
      <c r="DC114" s="88">
        <f t="shared" si="327"/>
        <v>3520</v>
      </c>
      <c r="DD114" s="88">
        <f t="shared" si="328"/>
        <v>115515.0435</v>
      </c>
      <c r="AUV114" s="699">
        <f t="shared" si="235"/>
        <v>75357.91</v>
      </c>
      <c r="AUW114" s="699">
        <f t="shared" si="236"/>
        <v>57878.58</v>
      </c>
      <c r="AUX114" s="699">
        <f t="shared" si="237"/>
        <v>17479.330000000002</v>
      </c>
      <c r="AUY114" s="699">
        <f t="shared" si="346"/>
        <v>220</v>
      </c>
      <c r="AUZ114" s="699">
        <f t="shared" si="344"/>
        <v>511.37</v>
      </c>
      <c r="AVA114" s="699">
        <f t="shared" si="344"/>
        <v>0.99</v>
      </c>
      <c r="AVB114" s="699">
        <f t="shared" si="347"/>
        <v>3710</v>
      </c>
      <c r="AVC114" s="699">
        <f t="shared" si="348"/>
        <v>520</v>
      </c>
      <c r="AVD114" s="699">
        <f t="shared" si="349"/>
        <v>2140</v>
      </c>
      <c r="AVE114" s="699">
        <f t="shared" si="350"/>
        <v>310</v>
      </c>
      <c r="AVF114" s="699">
        <f t="shared" si="351"/>
        <v>740</v>
      </c>
      <c r="AVG114" s="699">
        <f t="shared" si="352"/>
        <v>4868.3500000000004</v>
      </c>
      <c r="AVH114" s="699">
        <f t="shared" si="353"/>
        <v>5080</v>
      </c>
      <c r="AVI114" s="699">
        <f t="shared" si="354"/>
        <v>540</v>
      </c>
      <c r="AVJ114" s="699">
        <f t="shared" si="355"/>
        <v>770</v>
      </c>
      <c r="AVK114" s="699">
        <f t="shared" si="356"/>
        <v>80</v>
      </c>
      <c r="AVL114" s="699">
        <f t="shared" si="357"/>
        <v>300</v>
      </c>
      <c r="AVM114" s="699">
        <f t="shared" si="358"/>
        <v>18748.78</v>
      </c>
      <c r="AVN114" s="699">
        <f t="shared" si="359"/>
        <v>14399.98</v>
      </c>
      <c r="AVO114" s="699">
        <f t="shared" si="360"/>
        <v>4348.8</v>
      </c>
      <c r="AVP114" s="699">
        <f t="shared" si="361"/>
        <v>3520</v>
      </c>
      <c r="AVQ114" s="699">
        <f t="shared" si="362"/>
        <v>115515.04</v>
      </c>
    </row>
    <row r="115" spans="1:108 1244:1265" ht="30" hidden="1" customHeight="1" x14ac:dyDescent="0.25">
      <c r="A115" s="643">
        <v>1</v>
      </c>
      <c r="B115" s="643">
        <v>5</v>
      </c>
      <c r="C115" s="664" t="s">
        <v>248</v>
      </c>
      <c r="D115" s="2"/>
      <c r="E115" s="101" t="s">
        <v>344</v>
      </c>
      <c r="F115" s="643" t="s">
        <v>31</v>
      </c>
      <c r="G115" s="643">
        <v>1</v>
      </c>
      <c r="H115" s="658" t="s">
        <v>10</v>
      </c>
      <c r="I115" s="643">
        <v>0</v>
      </c>
      <c r="J115" s="101" t="s">
        <v>360</v>
      </c>
      <c r="K115" s="643">
        <v>3</v>
      </c>
      <c r="L115" s="683" t="s">
        <v>349</v>
      </c>
      <c r="M115" s="11" t="s">
        <v>265</v>
      </c>
      <c r="N115" s="101" t="s">
        <v>387</v>
      </c>
      <c r="O115" s="643">
        <v>1</v>
      </c>
      <c r="P115" s="632">
        <v>467</v>
      </c>
      <c r="Q115" s="632">
        <v>467</v>
      </c>
      <c r="R115" s="632">
        <v>467</v>
      </c>
      <c r="S115" s="675">
        <f>SUMIF('Территориальный кк'!$A:$A,'2020'!$B115,'Территориальный кк'!D:D)</f>
        <v>1.395</v>
      </c>
      <c r="T115" s="676">
        <f>SUMIF('Территориальный кк'!$A:$A,'2020'!$B115,'Территориальный кк'!E:E)</f>
        <v>1.9790000000000001</v>
      </c>
      <c r="U115" s="618">
        <f>SUMIFS(Нормативы!G:G,Нормативы!$B:$B,$G115,Нормативы!$D:$D,'2020'!$I115,Нормативы!$F:$F,'2020'!$K115)*O115</f>
        <v>64190</v>
      </c>
      <c r="V115" s="618">
        <f t="shared" si="329"/>
        <v>49301.1</v>
      </c>
      <c r="W115" s="618">
        <f t="shared" si="330"/>
        <v>14888.9</v>
      </c>
      <c r="X115" s="618">
        <f>SUMIFS(Нормативы!J:J,Нормативы!$B:$B,$G115,Нормативы!$D:$D,'2020'!$I115,Нормативы!$F:$F,'2020'!$K115)</f>
        <v>8830</v>
      </c>
      <c r="Y115" s="618">
        <f>SUMIFS(Нормативы!K:K,Нормативы!$B:$B,$G115,Нормативы!$D:$D,'2020'!$I115,Нормативы!$F:$F,'2020'!$K115)</f>
        <v>1766</v>
      </c>
      <c r="Z115" s="618">
        <f>SUMIFS(Нормативы!L:L,Нормативы!$B:$B,$G115,Нормативы!$D:$D,'2020'!$I115,Нормативы!$F:$F,'2020'!$K115)</f>
        <v>8110</v>
      </c>
      <c r="AA115" s="618">
        <f t="shared" si="331"/>
        <v>19050</v>
      </c>
      <c r="AB115" s="618">
        <f>SUMIFS(Нормативы!N:N,Нормативы!$B:$B,$G115,Нормативы!$D:$D,'2020'!$I115,Нормативы!$F:$F,'2020'!$K115)*O115</f>
        <v>520</v>
      </c>
      <c r="AC115" s="618">
        <f>SUMIFS(Нормативы!O:O,Нормативы!$B:$B,$G115,Нормативы!$D:$D,'2020'!$I115,Нормативы!$F:$F,'2020'!$K115)</f>
        <v>17290</v>
      </c>
      <c r="AD115" s="618">
        <f>SUMIFS(Нормативы!P:P,Нормативы!$B:$B,$G115,Нормативы!$D:$D,'2020'!$I115,Нормативы!$F:$F,'2020'!$K115)*O115</f>
        <v>360</v>
      </c>
      <c r="AE115" s="618">
        <f>SUMIFS(Нормативы!Q:Q,Нормативы!$B:$B,$G115,Нормативы!$D:$D,'2020'!$I115,Нормативы!$F:$F,'2020'!$K115)</f>
        <v>880</v>
      </c>
      <c r="AF115" s="618">
        <f>SUMIFS(Нормативы!R:R,Нормативы!$B:$B,$G115,Нормативы!$D:$D,'2020'!$I115,Нормативы!$F:$F,'2020'!$K115)</f>
        <v>2680</v>
      </c>
      <c r="AG115" s="618">
        <f>SUMIFS(Нормативы!S:S,Нормативы!$B:$B,$G115,Нормативы!$D:$D,'2020'!$I115,Нормативы!$F:$F,'2020'!$K115)</f>
        <v>5800</v>
      </c>
      <c r="AH115" s="618">
        <f>SUMIFS(Нормативы!T:T,Нормативы!$B:$B,$G115,Нормативы!$D:$D,'2020'!$I115,Нормативы!$F:$F,'2020'!$K115)</f>
        <v>540</v>
      </c>
      <c r="AI115" s="618">
        <f>SUMIFS(Нормативы!U:U,Нормативы!$B:$B,$G115,Нормативы!$D:$D,'2020'!$I115,Нормативы!$F:$F,'2020'!$K115)</f>
        <v>770</v>
      </c>
      <c r="AJ115" s="618">
        <f>SUMIFS(Нормативы!V:V,Нормативы!$B:$B,$G115,Нормативы!$D:$D,'2020'!$I115,Нормативы!$F:$F,'2020'!$K115)</f>
        <v>80</v>
      </c>
      <c r="AK115" s="618">
        <f>SUMIFS(Нормативы!W:W,Нормативы!$B:$B,$G115,Нормативы!$D:$D,'2020'!$I115,Нормативы!$F:$F,'2020'!$K115)</f>
        <v>1050</v>
      </c>
      <c r="AL115" s="618">
        <f>SUMIFS(Нормативы!X:X,Нормативы!$B:$B,$G115,Нормативы!$D:$D,'2020'!$I115,Нормативы!$F:$F,'2020'!$K115)*O115</f>
        <v>16120</v>
      </c>
      <c r="AM115" s="618">
        <f t="shared" si="332"/>
        <v>12381</v>
      </c>
      <c r="AN115" s="618">
        <f t="shared" si="333"/>
        <v>3739</v>
      </c>
      <c r="AO115" s="618">
        <f>SUMIFS(Нормативы!AA:AA,Нормативы!$B:$B,$G115,Нормативы!$D:$D,'2020'!$I115,Нормативы!$F:$F,'2020'!$K115)</f>
        <v>3520</v>
      </c>
      <c r="AP115" s="619">
        <f t="shared" si="334"/>
        <v>130740</v>
      </c>
      <c r="AQ115" s="413">
        <f t="shared" si="272"/>
        <v>29976730</v>
      </c>
      <c r="AR115" s="618">
        <f t="shared" si="335"/>
        <v>23023602.199999999</v>
      </c>
      <c r="AS115" s="618">
        <f t="shared" si="336"/>
        <v>6953127.7999999998</v>
      </c>
      <c r="AT115" s="616">
        <f t="shared" si="273"/>
        <v>4123610</v>
      </c>
      <c r="AU115" s="616">
        <f t="shared" si="274"/>
        <v>824722</v>
      </c>
      <c r="AV115" s="616">
        <f t="shared" si="275"/>
        <v>3787370</v>
      </c>
      <c r="AW115" s="616">
        <f t="shared" si="276"/>
        <v>8896350</v>
      </c>
      <c r="AX115" s="616">
        <f t="shared" si="277"/>
        <v>242840</v>
      </c>
      <c r="AY115" s="616">
        <f t="shared" si="278"/>
        <v>8074430</v>
      </c>
      <c r="AZ115" s="616">
        <f t="shared" si="279"/>
        <v>168120</v>
      </c>
      <c r="BA115" s="616">
        <f t="shared" si="280"/>
        <v>410960</v>
      </c>
      <c r="BB115" s="616">
        <f t="shared" si="281"/>
        <v>1251560</v>
      </c>
      <c r="BC115" s="616">
        <f t="shared" si="282"/>
        <v>2708600</v>
      </c>
      <c r="BD115" s="616">
        <f t="shared" si="283"/>
        <v>252180</v>
      </c>
      <c r="BE115" s="616">
        <f t="shared" si="284"/>
        <v>359590</v>
      </c>
      <c r="BF115" s="616">
        <f t="shared" si="285"/>
        <v>37360</v>
      </c>
      <c r="BG115" s="616">
        <f t="shared" si="286"/>
        <v>490350</v>
      </c>
      <c r="BH115" s="616">
        <f t="shared" si="287"/>
        <v>7528040</v>
      </c>
      <c r="BI115" s="618">
        <f t="shared" si="337"/>
        <v>5781904.7999999998</v>
      </c>
      <c r="BJ115" s="618">
        <f t="shared" si="338"/>
        <v>1746135.2</v>
      </c>
      <c r="BK115" s="616">
        <f t="shared" si="288"/>
        <v>1643840</v>
      </c>
      <c r="BL115" s="620">
        <f t="shared" si="289"/>
        <v>61055580</v>
      </c>
      <c r="BM115" s="616">
        <f t="shared" si="290"/>
        <v>41817538</v>
      </c>
      <c r="BN115" s="618">
        <f t="shared" si="291"/>
        <v>32117924.699999999</v>
      </c>
      <c r="BO115" s="618">
        <f t="shared" si="292"/>
        <v>9699613.3000000007</v>
      </c>
      <c r="BP115" s="616">
        <f t="shared" si="339"/>
        <v>4123610</v>
      </c>
      <c r="BQ115" s="616">
        <f t="shared" si="340"/>
        <v>824722</v>
      </c>
      <c r="BR115" s="616">
        <f t="shared" si="341"/>
        <v>3787370</v>
      </c>
      <c r="BS115" s="616">
        <f t="shared" si="293"/>
        <v>8896350</v>
      </c>
      <c r="BT115" s="616">
        <f t="shared" si="294"/>
        <v>242840</v>
      </c>
      <c r="BU115" s="616">
        <f t="shared" si="295"/>
        <v>8074430</v>
      </c>
      <c r="BV115" s="616">
        <f t="shared" si="296"/>
        <v>168120</v>
      </c>
      <c r="BW115" s="616">
        <f t="shared" si="297"/>
        <v>410960</v>
      </c>
      <c r="BX115" s="616">
        <f t="shared" si="298"/>
        <v>2476837</v>
      </c>
      <c r="BY115" s="616">
        <f t="shared" si="299"/>
        <v>2708600</v>
      </c>
      <c r="BZ115" s="616">
        <f t="shared" si="300"/>
        <v>252180</v>
      </c>
      <c r="CA115" s="616">
        <f t="shared" si="301"/>
        <v>359590</v>
      </c>
      <c r="CB115" s="616">
        <f t="shared" si="302"/>
        <v>37360</v>
      </c>
      <c r="CC115" s="616">
        <f t="shared" si="303"/>
        <v>490350</v>
      </c>
      <c r="CD115" s="616">
        <f t="shared" si="304"/>
        <v>10501616</v>
      </c>
      <c r="CE115" s="618">
        <f t="shared" si="342"/>
        <v>8065757.2999999998</v>
      </c>
      <c r="CF115" s="618">
        <f t="shared" si="343"/>
        <v>2435858.7000000002</v>
      </c>
      <c r="CG115" s="616">
        <f t="shared" si="305"/>
        <v>1643840</v>
      </c>
      <c r="CH115" s="621">
        <f t="shared" si="306"/>
        <v>77095241</v>
      </c>
      <c r="CI115" s="88">
        <f t="shared" si="307"/>
        <v>89545.049299999999</v>
      </c>
      <c r="CJ115" s="90">
        <f t="shared" si="308"/>
        <v>68774.999400000001</v>
      </c>
      <c r="CK115" s="90">
        <f t="shared" si="309"/>
        <v>20770.049900000002</v>
      </c>
      <c r="CL115" s="88">
        <f t="shared" si="310"/>
        <v>8830</v>
      </c>
      <c r="CM115" s="88">
        <f t="shared" si="311"/>
        <v>1766</v>
      </c>
      <c r="CN115" s="88">
        <f t="shared" si="312"/>
        <v>8110</v>
      </c>
      <c r="CO115" s="88">
        <f t="shared" si="313"/>
        <v>19050</v>
      </c>
      <c r="CP115" s="88">
        <f t="shared" si="314"/>
        <v>520</v>
      </c>
      <c r="CQ115" s="88">
        <f t="shared" si="315"/>
        <v>17290</v>
      </c>
      <c r="CR115" s="88">
        <f t="shared" si="316"/>
        <v>360</v>
      </c>
      <c r="CS115" s="88">
        <f t="shared" si="317"/>
        <v>880</v>
      </c>
      <c r="CT115" s="88">
        <f t="shared" si="318"/>
        <v>5303.7195000000002</v>
      </c>
      <c r="CU115" s="88">
        <f t="shared" si="319"/>
        <v>5800</v>
      </c>
      <c r="CV115" s="88">
        <f t="shared" si="320"/>
        <v>540</v>
      </c>
      <c r="CW115" s="88">
        <f t="shared" si="321"/>
        <v>770</v>
      </c>
      <c r="CX115" s="88">
        <f t="shared" si="322"/>
        <v>80</v>
      </c>
      <c r="CY115" s="88">
        <f t="shared" si="323"/>
        <v>1050</v>
      </c>
      <c r="CZ115" s="88">
        <f t="shared" si="324"/>
        <v>22487.400399999999</v>
      </c>
      <c r="DA115" s="90">
        <f t="shared" si="325"/>
        <v>17271.428899999999</v>
      </c>
      <c r="DB115" s="90">
        <f t="shared" si="326"/>
        <v>5215.9714999999997</v>
      </c>
      <c r="DC115" s="88">
        <f t="shared" si="327"/>
        <v>3520</v>
      </c>
      <c r="DD115" s="88">
        <f t="shared" si="328"/>
        <v>165086.1692</v>
      </c>
      <c r="AUV115" s="699">
        <f t="shared" si="235"/>
        <v>89545.05</v>
      </c>
      <c r="AUW115" s="699">
        <f t="shared" si="236"/>
        <v>68775</v>
      </c>
      <c r="AUX115" s="699">
        <f t="shared" si="237"/>
        <v>20770.05</v>
      </c>
      <c r="AUY115" s="699">
        <f t="shared" si="346"/>
        <v>8830</v>
      </c>
      <c r="AUZ115" s="699">
        <f t="shared" si="344"/>
        <v>416736.74</v>
      </c>
      <c r="AVA115" s="699">
        <f t="shared" si="344"/>
        <v>59</v>
      </c>
      <c r="AVB115" s="699">
        <f t="shared" si="347"/>
        <v>19050</v>
      </c>
      <c r="AVC115" s="699">
        <f t="shared" si="348"/>
        <v>520</v>
      </c>
      <c r="AVD115" s="699">
        <f t="shared" si="349"/>
        <v>17290</v>
      </c>
      <c r="AVE115" s="699">
        <f t="shared" si="350"/>
        <v>360</v>
      </c>
      <c r="AVF115" s="699">
        <f t="shared" si="351"/>
        <v>880</v>
      </c>
      <c r="AVG115" s="699">
        <f t="shared" si="352"/>
        <v>5303.72</v>
      </c>
      <c r="AVH115" s="699">
        <f t="shared" si="353"/>
        <v>5800</v>
      </c>
      <c r="AVI115" s="699">
        <f t="shared" si="354"/>
        <v>540</v>
      </c>
      <c r="AVJ115" s="699">
        <f t="shared" si="355"/>
        <v>770</v>
      </c>
      <c r="AVK115" s="699">
        <f t="shared" si="356"/>
        <v>80</v>
      </c>
      <c r="AVL115" s="699">
        <f t="shared" si="357"/>
        <v>1050</v>
      </c>
      <c r="AVM115" s="699">
        <f t="shared" si="358"/>
        <v>22487.4</v>
      </c>
      <c r="AVN115" s="699">
        <f t="shared" si="359"/>
        <v>17271.43</v>
      </c>
      <c r="AVO115" s="699">
        <f t="shared" si="360"/>
        <v>5215.97</v>
      </c>
      <c r="AVP115" s="699">
        <f t="shared" si="361"/>
        <v>3520</v>
      </c>
      <c r="AVQ115" s="699">
        <f t="shared" si="362"/>
        <v>165086.17000000001</v>
      </c>
    </row>
    <row r="116" spans="1:108 1244:1265" ht="30" hidden="1" customHeight="1" x14ac:dyDescent="0.25">
      <c r="A116" s="643">
        <v>1</v>
      </c>
      <c r="B116" s="643">
        <v>5</v>
      </c>
      <c r="C116" s="664" t="s">
        <v>248</v>
      </c>
      <c r="D116" s="2"/>
      <c r="E116" s="101" t="s">
        <v>344</v>
      </c>
      <c r="F116" s="643" t="s">
        <v>31</v>
      </c>
      <c r="G116" s="643">
        <v>1</v>
      </c>
      <c r="H116" s="658" t="s">
        <v>8</v>
      </c>
      <c r="I116" s="643">
        <v>3</v>
      </c>
      <c r="J116" s="101" t="s">
        <v>360</v>
      </c>
      <c r="K116" s="643">
        <v>3</v>
      </c>
      <c r="L116" s="683" t="s">
        <v>349</v>
      </c>
      <c r="M116" s="11" t="s">
        <v>266</v>
      </c>
      <c r="N116" s="101" t="s">
        <v>387</v>
      </c>
      <c r="O116" s="643">
        <v>1</v>
      </c>
      <c r="P116" s="632">
        <v>227</v>
      </c>
      <c r="Q116" s="632">
        <v>227</v>
      </c>
      <c r="R116" s="632">
        <v>227</v>
      </c>
      <c r="S116" s="675">
        <f>SUMIF('Территориальный кк'!$A:$A,'2020'!$B116,'Территориальный кк'!D:D)</f>
        <v>1.395</v>
      </c>
      <c r="T116" s="676">
        <f>SUMIF('Территориальный кк'!$A:$A,'2020'!$B116,'Территориальный кк'!E:E)</f>
        <v>1.9790000000000001</v>
      </c>
      <c r="U116" s="618">
        <f>SUMIFS(Нормативы!G:G,Нормативы!$B:$B,$G116,Нормативы!$D:$D,'2020'!$I116,Нормативы!$F:$F,'2020'!$K116)*O116</f>
        <v>6419</v>
      </c>
      <c r="V116" s="618">
        <f t="shared" si="329"/>
        <v>4930.1000000000004</v>
      </c>
      <c r="W116" s="618">
        <f t="shared" si="330"/>
        <v>1488.9</v>
      </c>
      <c r="X116" s="618">
        <f>SUMIFS(Нормативы!J:J,Нормативы!$B:$B,$G116,Нормативы!$D:$D,'2020'!$I116,Нормативы!$F:$F,'2020'!$K116)</f>
        <v>883</v>
      </c>
      <c r="Y116" s="618">
        <f>SUMIFS(Нормативы!K:K,Нормативы!$B:$B,$G116,Нормативы!$D:$D,'2020'!$I116,Нормативы!$F:$F,'2020'!$K116)</f>
        <v>177</v>
      </c>
      <c r="Z116" s="618">
        <f>SUMIFS(Нормативы!L:L,Нормативы!$B:$B,$G116,Нормативы!$D:$D,'2020'!$I116,Нормативы!$F:$F,'2020'!$K116)</f>
        <v>811</v>
      </c>
      <c r="AA116" s="618">
        <f t="shared" si="331"/>
        <v>1905</v>
      </c>
      <c r="AB116" s="618">
        <f>SUMIFS(Нормативы!N:N,Нормативы!$B:$B,$G116,Нормативы!$D:$D,'2020'!$I116,Нормативы!$F:$F,'2020'!$K116)*O116</f>
        <v>52</v>
      </c>
      <c r="AC116" s="618">
        <f>SUMIFS(Нормативы!O:O,Нормативы!$B:$B,$G116,Нормативы!$D:$D,'2020'!$I116,Нормативы!$F:$F,'2020'!$K116)</f>
        <v>1729</v>
      </c>
      <c r="AD116" s="618">
        <f>SUMIFS(Нормативы!P:P,Нормативы!$B:$B,$G116,Нормативы!$D:$D,'2020'!$I116,Нормативы!$F:$F,'2020'!$K116)*O116</f>
        <v>36</v>
      </c>
      <c r="AE116" s="618">
        <f>SUMIFS(Нормативы!Q:Q,Нормативы!$B:$B,$G116,Нормативы!$D:$D,'2020'!$I116,Нормативы!$F:$F,'2020'!$K116)</f>
        <v>88</v>
      </c>
      <c r="AF116" s="618">
        <f>SUMIFS(Нормативы!R:R,Нормативы!$B:$B,$G116,Нормативы!$D:$D,'2020'!$I116,Нормативы!$F:$F,'2020'!$K116)</f>
        <v>268</v>
      </c>
      <c r="AG116" s="618">
        <f>SUMIFS(Нормативы!S:S,Нормативы!$B:$B,$G116,Нормативы!$D:$D,'2020'!$I116,Нормативы!$F:$F,'2020'!$K116)</f>
        <v>580</v>
      </c>
      <c r="AH116" s="618">
        <f>SUMIFS(Нормативы!T:T,Нормативы!$B:$B,$G116,Нормативы!$D:$D,'2020'!$I116,Нормативы!$F:$F,'2020'!$K116)</f>
        <v>54</v>
      </c>
      <c r="AI116" s="618">
        <f>SUMIFS(Нормативы!U:U,Нормативы!$B:$B,$G116,Нормативы!$D:$D,'2020'!$I116,Нормативы!$F:$F,'2020'!$K116)</f>
        <v>77</v>
      </c>
      <c r="AJ116" s="618">
        <f>SUMIFS(Нормативы!V:V,Нормативы!$B:$B,$G116,Нормативы!$D:$D,'2020'!$I116,Нормативы!$F:$F,'2020'!$K116)</f>
        <v>8</v>
      </c>
      <c r="AK116" s="618">
        <f>SUMIFS(Нормативы!W:W,Нормативы!$B:$B,$G116,Нормативы!$D:$D,'2020'!$I116,Нормативы!$F:$F,'2020'!$K116)</f>
        <v>105</v>
      </c>
      <c r="AL116" s="618">
        <f>SUMIFS(Нормативы!X:X,Нормативы!$B:$B,$G116,Нормативы!$D:$D,'2020'!$I116,Нормативы!$F:$F,'2020'!$K116)*O116</f>
        <v>1612</v>
      </c>
      <c r="AM116" s="618">
        <f t="shared" si="332"/>
        <v>1238.0999999999999</v>
      </c>
      <c r="AN116" s="618">
        <f t="shared" si="333"/>
        <v>373.9</v>
      </c>
      <c r="AO116" s="618">
        <f>SUMIFS(Нормативы!AA:AA,Нормативы!$B:$B,$G116,Нормативы!$D:$D,'2020'!$I116,Нормативы!$F:$F,'2020'!$K116)</f>
        <v>0</v>
      </c>
      <c r="AP116" s="619">
        <f t="shared" si="334"/>
        <v>12722</v>
      </c>
      <c r="AQ116" s="413">
        <f t="shared" si="272"/>
        <v>1457113</v>
      </c>
      <c r="AR116" s="618">
        <f t="shared" si="335"/>
        <v>1119134.3999999999</v>
      </c>
      <c r="AS116" s="618">
        <f t="shared" si="336"/>
        <v>337978.6</v>
      </c>
      <c r="AT116" s="616">
        <f t="shared" si="273"/>
        <v>200441</v>
      </c>
      <c r="AU116" s="616">
        <f t="shared" si="274"/>
        <v>40179</v>
      </c>
      <c r="AV116" s="616">
        <f t="shared" si="275"/>
        <v>184097</v>
      </c>
      <c r="AW116" s="616">
        <f t="shared" si="276"/>
        <v>432435</v>
      </c>
      <c r="AX116" s="616">
        <f t="shared" si="277"/>
        <v>11804</v>
      </c>
      <c r="AY116" s="616">
        <f t="shared" si="278"/>
        <v>392483</v>
      </c>
      <c r="AZ116" s="616">
        <f t="shared" si="279"/>
        <v>8172</v>
      </c>
      <c r="BA116" s="616">
        <f t="shared" si="280"/>
        <v>19976</v>
      </c>
      <c r="BB116" s="616">
        <f t="shared" si="281"/>
        <v>60836</v>
      </c>
      <c r="BC116" s="616">
        <f t="shared" si="282"/>
        <v>131660</v>
      </c>
      <c r="BD116" s="616">
        <f t="shared" si="283"/>
        <v>12258</v>
      </c>
      <c r="BE116" s="616">
        <f t="shared" si="284"/>
        <v>17479</v>
      </c>
      <c r="BF116" s="616">
        <f t="shared" si="285"/>
        <v>1816</v>
      </c>
      <c r="BG116" s="616">
        <f t="shared" si="286"/>
        <v>23835</v>
      </c>
      <c r="BH116" s="616">
        <f t="shared" si="287"/>
        <v>365924</v>
      </c>
      <c r="BI116" s="618">
        <f t="shared" si="337"/>
        <v>281047.59999999998</v>
      </c>
      <c r="BJ116" s="618">
        <f t="shared" si="338"/>
        <v>84876.4</v>
      </c>
      <c r="BK116" s="616">
        <f t="shared" si="288"/>
        <v>0</v>
      </c>
      <c r="BL116" s="620">
        <f t="shared" si="289"/>
        <v>2887894</v>
      </c>
      <c r="BM116" s="616">
        <f t="shared" si="290"/>
        <v>2032673</v>
      </c>
      <c r="BN116" s="618">
        <f t="shared" si="291"/>
        <v>1561192.8</v>
      </c>
      <c r="BO116" s="618">
        <f t="shared" si="292"/>
        <v>471480.2</v>
      </c>
      <c r="BP116" s="616">
        <f t="shared" si="339"/>
        <v>200441</v>
      </c>
      <c r="BQ116" s="616">
        <f t="shared" si="340"/>
        <v>40179</v>
      </c>
      <c r="BR116" s="616">
        <f t="shared" si="341"/>
        <v>184097</v>
      </c>
      <c r="BS116" s="616">
        <f t="shared" si="293"/>
        <v>432435</v>
      </c>
      <c r="BT116" s="616">
        <f t="shared" si="294"/>
        <v>11804</v>
      </c>
      <c r="BU116" s="616">
        <f t="shared" si="295"/>
        <v>392483</v>
      </c>
      <c r="BV116" s="616">
        <f t="shared" si="296"/>
        <v>8172</v>
      </c>
      <c r="BW116" s="616">
        <f t="shared" si="297"/>
        <v>19976</v>
      </c>
      <c r="BX116" s="616">
        <f t="shared" si="298"/>
        <v>120394</v>
      </c>
      <c r="BY116" s="616">
        <f t="shared" si="299"/>
        <v>131660</v>
      </c>
      <c r="BZ116" s="616">
        <f t="shared" si="300"/>
        <v>12258</v>
      </c>
      <c r="CA116" s="616">
        <f t="shared" si="301"/>
        <v>17479</v>
      </c>
      <c r="CB116" s="616">
        <f t="shared" si="302"/>
        <v>1816</v>
      </c>
      <c r="CC116" s="616">
        <f t="shared" si="303"/>
        <v>23835</v>
      </c>
      <c r="CD116" s="616">
        <f t="shared" si="304"/>
        <v>510464</v>
      </c>
      <c r="CE116" s="618">
        <f t="shared" si="342"/>
        <v>392061.4</v>
      </c>
      <c r="CF116" s="618">
        <f t="shared" si="343"/>
        <v>118402.6</v>
      </c>
      <c r="CG116" s="616">
        <f t="shared" si="305"/>
        <v>0</v>
      </c>
      <c r="CH116" s="621">
        <f t="shared" si="306"/>
        <v>3667552</v>
      </c>
      <c r="CI116" s="88">
        <f t="shared" si="307"/>
        <v>8954.5066000000006</v>
      </c>
      <c r="CJ116" s="90">
        <f t="shared" si="308"/>
        <v>6877.5012999999999</v>
      </c>
      <c r="CK116" s="90">
        <f t="shared" si="309"/>
        <v>2077.0052999999998</v>
      </c>
      <c r="CL116" s="88">
        <f t="shared" si="310"/>
        <v>883</v>
      </c>
      <c r="CM116" s="88">
        <f t="shared" si="311"/>
        <v>177</v>
      </c>
      <c r="CN116" s="88">
        <f t="shared" si="312"/>
        <v>811</v>
      </c>
      <c r="CO116" s="88">
        <f t="shared" si="313"/>
        <v>1905</v>
      </c>
      <c r="CP116" s="88">
        <f t="shared" si="314"/>
        <v>52</v>
      </c>
      <c r="CQ116" s="88">
        <f t="shared" si="315"/>
        <v>1729</v>
      </c>
      <c r="CR116" s="88">
        <f t="shared" si="316"/>
        <v>36</v>
      </c>
      <c r="CS116" s="88">
        <f t="shared" si="317"/>
        <v>88</v>
      </c>
      <c r="CT116" s="88">
        <f t="shared" si="318"/>
        <v>530.37</v>
      </c>
      <c r="CU116" s="88">
        <f t="shared" si="319"/>
        <v>580</v>
      </c>
      <c r="CV116" s="88">
        <f t="shared" si="320"/>
        <v>54</v>
      </c>
      <c r="CW116" s="88">
        <f t="shared" si="321"/>
        <v>77</v>
      </c>
      <c r="CX116" s="88">
        <f t="shared" si="322"/>
        <v>8</v>
      </c>
      <c r="CY116" s="88">
        <f t="shared" si="323"/>
        <v>105</v>
      </c>
      <c r="CZ116" s="88">
        <f t="shared" si="324"/>
        <v>2248.7401</v>
      </c>
      <c r="DA116" s="90">
        <f t="shared" si="325"/>
        <v>1727.1427000000001</v>
      </c>
      <c r="DB116" s="90">
        <f t="shared" si="326"/>
        <v>521.59739999999999</v>
      </c>
      <c r="DC116" s="88">
        <f t="shared" si="327"/>
        <v>0</v>
      </c>
      <c r="DD116" s="88">
        <f t="shared" si="328"/>
        <v>16156.6167</v>
      </c>
      <c r="AUV116" s="699">
        <f t="shared" si="235"/>
        <v>8954.51</v>
      </c>
      <c r="AUW116" s="699">
        <f t="shared" si="236"/>
        <v>6877.5</v>
      </c>
      <c r="AUX116" s="699">
        <f t="shared" si="237"/>
        <v>2077.0100000000002</v>
      </c>
      <c r="AUY116" s="699">
        <f t="shared" si="346"/>
        <v>883</v>
      </c>
      <c r="AUZ116" s="699">
        <f t="shared" si="344"/>
        <v>20302.68</v>
      </c>
      <c r="AVA116" s="699">
        <f t="shared" si="344"/>
        <v>28.68</v>
      </c>
      <c r="AVB116" s="699">
        <f t="shared" si="347"/>
        <v>1905</v>
      </c>
      <c r="AVC116" s="699">
        <f t="shared" si="348"/>
        <v>52</v>
      </c>
      <c r="AVD116" s="699">
        <f t="shared" si="349"/>
        <v>1729</v>
      </c>
      <c r="AVE116" s="699">
        <f t="shared" si="350"/>
        <v>36</v>
      </c>
      <c r="AVF116" s="699">
        <f t="shared" si="351"/>
        <v>88</v>
      </c>
      <c r="AVG116" s="699">
        <f t="shared" si="352"/>
        <v>530.37</v>
      </c>
      <c r="AVH116" s="699">
        <f t="shared" si="353"/>
        <v>580</v>
      </c>
      <c r="AVI116" s="699">
        <f t="shared" si="354"/>
        <v>54</v>
      </c>
      <c r="AVJ116" s="699">
        <f t="shared" si="355"/>
        <v>77</v>
      </c>
      <c r="AVK116" s="699">
        <f t="shared" si="356"/>
        <v>8</v>
      </c>
      <c r="AVL116" s="699">
        <f t="shared" si="357"/>
        <v>105</v>
      </c>
      <c r="AVM116" s="699">
        <f t="shared" si="358"/>
        <v>2248.7399999999998</v>
      </c>
      <c r="AVN116" s="699">
        <f t="shared" si="359"/>
        <v>1727.14</v>
      </c>
      <c r="AVO116" s="699">
        <f t="shared" si="360"/>
        <v>521.6</v>
      </c>
      <c r="AVP116" s="699">
        <f t="shared" si="361"/>
        <v>0</v>
      </c>
      <c r="AVQ116" s="699">
        <f t="shared" si="362"/>
        <v>16156.62</v>
      </c>
    </row>
    <row r="117" spans="1:108 1244:1265" ht="30" hidden="1" customHeight="1" x14ac:dyDescent="0.25">
      <c r="A117" s="643">
        <v>1</v>
      </c>
      <c r="B117" s="643">
        <v>5</v>
      </c>
      <c r="C117" s="664" t="s">
        <v>248</v>
      </c>
      <c r="D117" s="2"/>
      <c r="E117" s="101" t="s">
        <v>345</v>
      </c>
      <c r="F117" s="643" t="s">
        <v>38</v>
      </c>
      <c r="G117" s="643">
        <v>2</v>
      </c>
      <c r="H117" s="658" t="s">
        <v>10</v>
      </c>
      <c r="I117" s="643">
        <v>0</v>
      </c>
      <c r="J117" s="101" t="s">
        <v>361</v>
      </c>
      <c r="K117" s="643">
        <v>3</v>
      </c>
      <c r="L117" s="683" t="s">
        <v>350</v>
      </c>
      <c r="M117" s="11" t="s">
        <v>267</v>
      </c>
      <c r="N117" s="101" t="s">
        <v>387</v>
      </c>
      <c r="O117" s="643">
        <v>1</v>
      </c>
      <c r="P117" s="632">
        <v>34</v>
      </c>
      <c r="Q117" s="632">
        <v>34</v>
      </c>
      <c r="R117" s="632">
        <v>34</v>
      </c>
      <c r="S117" s="675">
        <f>SUMIF('Территориальный кк'!$A:$A,'2020'!$B117,'Территориальный кк'!D:D)</f>
        <v>1.395</v>
      </c>
      <c r="T117" s="676">
        <f>SUMIF('Территориальный кк'!$A:$A,'2020'!$B117,'Территориальный кк'!E:E)</f>
        <v>1.9790000000000001</v>
      </c>
      <c r="U117" s="618">
        <f>SUMIFS(Нормативы!G:G,Нормативы!$B:$B,$G117,Нормативы!$D:$D,'2020'!$I117,Нормативы!$F:$F,'2020'!$K117)*O117</f>
        <v>70600</v>
      </c>
      <c r="V117" s="618">
        <f t="shared" si="329"/>
        <v>54224.3</v>
      </c>
      <c r="W117" s="618">
        <f t="shared" si="330"/>
        <v>16375.7</v>
      </c>
      <c r="X117" s="618">
        <f>SUMIFS(Нормативы!J:J,Нормативы!$B:$B,$G117,Нормативы!$D:$D,'2020'!$I117,Нормативы!$F:$F,'2020'!$K117)</f>
        <v>8860</v>
      </c>
      <c r="Y117" s="618">
        <f>SUMIFS(Нормативы!K:K,Нормативы!$B:$B,$G117,Нормативы!$D:$D,'2020'!$I117,Нормативы!$F:$F,'2020'!$K117)</f>
        <v>0</v>
      </c>
      <c r="Z117" s="618">
        <f>SUMIFS(Нормативы!L:L,Нормативы!$B:$B,$G117,Нормативы!$D:$D,'2020'!$I117,Нормативы!$F:$F,'2020'!$K117)</f>
        <v>8110</v>
      </c>
      <c r="AA117" s="618">
        <f t="shared" si="331"/>
        <v>21610</v>
      </c>
      <c r="AB117" s="618">
        <f>SUMIFS(Нормативы!N:N,Нормативы!$B:$B,$G117,Нормативы!$D:$D,'2020'!$I117,Нормативы!$F:$F,'2020'!$K117)*O117</f>
        <v>520</v>
      </c>
      <c r="AC117" s="618">
        <f>SUMIFS(Нормативы!O:O,Нормативы!$B:$B,$G117,Нормативы!$D:$D,'2020'!$I117,Нормативы!$F:$F,'2020'!$K117)</f>
        <v>19720</v>
      </c>
      <c r="AD117" s="618">
        <f>SUMIFS(Нормативы!P:P,Нормативы!$B:$B,$G117,Нормативы!$D:$D,'2020'!$I117,Нормативы!$F:$F,'2020'!$K117)*O117</f>
        <v>400</v>
      </c>
      <c r="AE117" s="618">
        <f>SUMIFS(Нормативы!Q:Q,Нормативы!$B:$B,$G117,Нормативы!$D:$D,'2020'!$I117,Нормативы!$F:$F,'2020'!$K117)</f>
        <v>970</v>
      </c>
      <c r="AF117" s="618">
        <f>SUMIFS(Нормативы!R:R,Нормативы!$B:$B,$G117,Нормативы!$D:$D,'2020'!$I117,Нормативы!$F:$F,'2020'!$K117)</f>
        <v>2680</v>
      </c>
      <c r="AG117" s="618">
        <f>SUMIFS(Нормативы!S:S,Нормативы!$B:$B,$G117,Нормативы!$D:$D,'2020'!$I117,Нормативы!$F:$F,'2020'!$K117)</f>
        <v>5800</v>
      </c>
      <c r="AH117" s="618">
        <f>SUMIFS(Нормативы!T:T,Нормативы!$B:$B,$G117,Нормативы!$D:$D,'2020'!$I117,Нормативы!$F:$F,'2020'!$K117)</f>
        <v>540</v>
      </c>
      <c r="AI117" s="618">
        <f>SUMIFS(Нормативы!U:U,Нормативы!$B:$B,$G117,Нормативы!$D:$D,'2020'!$I117,Нормативы!$F:$F,'2020'!$K117)</f>
        <v>770</v>
      </c>
      <c r="AJ117" s="618">
        <f>SUMIFS(Нормативы!V:V,Нормативы!$B:$B,$G117,Нормативы!$D:$D,'2020'!$I117,Нормативы!$F:$F,'2020'!$K117)</f>
        <v>80</v>
      </c>
      <c r="AK117" s="618">
        <f>SUMIFS(Нормативы!W:W,Нормативы!$B:$B,$G117,Нормативы!$D:$D,'2020'!$I117,Нормативы!$F:$F,'2020'!$K117)</f>
        <v>330</v>
      </c>
      <c r="AL117" s="618">
        <f>SUMIFS(Нормативы!X:X,Нормативы!$B:$B,$G117,Нормативы!$D:$D,'2020'!$I117,Нормативы!$F:$F,'2020'!$K117)*O117</f>
        <v>16120</v>
      </c>
      <c r="AM117" s="618">
        <f t="shared" si="332"/>
        <v>12381</v>
      </c>
      <c r="AN117" s="618">
        <f t="shared" si="333"/>
        <v>3739</v>
      </c>
      <c r="AO117" s="618">
        <f>SUMIFS(Нормативы!AA:AA,Нормативы!$B:$B,$G117,Нормативы!$D:$D,'2020'!$I117,Нормативы!$F:$F,'2020'!$K117)</f>
        <v>3520</v>
      </c>
      <c r="AP117" s="619">
        <f t="shared" si="334"/>
        <v>139020</v>
      </c>
      <c r="AQ117" s="413">
        <f t="shared" si="272"/>
        <v>2400400</v>
      </c>
      <c r="AR117" s="618">
        <f t="shared" si="335"/>
        <v>1843625.2</v>
      </c>
      <c r="AS117" s="618">
        <f t="shared" si="336"/>
        <v>556774.80000000005</v>
      </c>
      <c r="AT117" s="616">
        <f t="shared" si="273"/>
        <v>301240</v>
      </c>
      <c r="AU117" s="616">
        <f t="shared" si="274"/>
        <v>0</v>
      </c>
      <c r="AV117" s="616">
        <f t="shared" si="275"/>
        <v>275740</v>
      </c>
      <c r="AW117" s="616">
        <f t="shared" si="276"/>
        <v>734740</v>
      </c>
      <c r="AX117" s="616">
        <f t="shared" si="277"/>
        <v>17680</v>
      </c>
      <c r="AY117" s="616">
        <f t="shared" si="278"/>
        <v>670480</v>
      </c>
      <c r="AZ117" s="616">
        <f t="shared" si="279"/>
        <v>13600</v>
      </c>
      <c r="BA117" s="616">
        <f t="shared" si="280"/>
        <v>32980</v>
      </c>
      <c r="BB117" s="616">
        <f t="shared" si="281"/>
        <v>91120</v>
      </c>
      <c r="BC117" s="616">
        <f t="shared" si="282"/>
        <v>197200</v>
      </c>
      <c r="BD117" s="616">
        <f t="shared" si="283"/>
        <v>18360</v>
      </c>
      <c r="BE117" s="616">
        <f t="shared" si="284"/>
        <v>26180</v>
      </c>
      <c r="BF117" s="616">
        <f t="shared" si="285"/>
        <v>2720</v>
      </c>
      <c r="BG117" s="616">
        <f t="shared" si="286"/>
        <v>11220</v>
      </c>
      <c r="BH117" s="616">
        <f t="shared" si="287"/>
        <v>548080</v>
      </c>
      <c r="BI117" s="618">
        <f t="shared" si="337"/>
        <v>420952.4</v>
      </c>
      <c r="BJ117" s="618">
        <f t="shared" si="338"/>
        <v>127127.6</v>
      </c>
      <c r="BK117" s="616">
        <f t="shared" si="288"/>
        <v>119680</v>
      </c>
      <c r="BL117" s="620">
        <f t="shared" si="289"/>
        <v>4726680</v>
      </c>
      <c r="BM117" s="616">
        <f t="shared" si="290"/>
        <v>3348558</v>
      </c>
      <c r="BN117" s="618">
        <f t="shared" si="291"/>
        <v>2571857.1</v>
      </c>
      <c r="BO117" s="618">
        <f t="shared" si="292"/>
        <v>776700.9</v>
      </c>
      <c r="BP117" s="616">
        <f t="shared" si="339"/>
        <v>301240</v>
      </c>
      <c r="BQ117" s="616">
        <f t="shared" si="340"/>
        <v>0</v>
      </c>
      <c r="BR117" s="616">
        <f t="shared" si="341"/>
        <v>275740</v>
      </c>
      <c r="BS117" s="616">
        <f t="shared" si="293"/>
        <v>734740</v>
      </c>
      <c r="BT117" s="616">
        <f t="shared" si="294"/>
        <v>17680</v>
      </c>
      <c r="BU117" s="616">
        <f t="shared" si="295"/>
        <v>670480</v>
      </c>
      <c r="BV117" s="616">
        <f t="shared" si="296"/>
        <v>13600</v>
      </c>
      <c r="BW117" s="616">
        <f t="shared" si="297"/>
        <v>32980</v>
      </c>
      <c r="BX117" s="616">
        <f t="shared" si="298"/>
        <v>180326</v>
      </c>
      <c r="BY117" s="616">
        <f t="shared" si="299"/>
        <v>197200</v>
      </c>
      <c r="BZ117" s="616">
        <f t="shared" si="300"/>
        <v>18360</v>
      </c>
      <c r="CA117" s="616">
        <f t="shared" si="301"/>
        <v>26180</v>
      </c>
      <c r="CB117" s="616">
        <f t="shared" si="302"/>
        <v>2720</v>
      </c>
      <c r="CC117" s="616">
        <f t="shared" si="303"/>
        <v>11220</v>
      </c>
      <c r="CD117" s="616">
        <f t="shared" si="304"/>
        <v>764572</v>
      </c>
      <c r="CE117" s="618">
        <f t="shared" si="342"/>
        <v>587228.9</v>
      </c>
      <c r="CF117" s="618">
        <f t="shared" si="343"/>
        <v>177343.1</v>
      </c>
      <c r="CG117" s="616">
        <f t="shared" si="305"/>
        <v>119680</v>
      </c>
      <c r="CH117" s="621">
        <f t="shared" si="306"/>
        <v>5980536</v>
      </c>
      <c r="CI117" s="88">
        <f t="shared" si="307"/>
        <v>98487</v>
      </c>
      <c r="CJ117" s="90">
        <f t="shared" si="308"/>
        <v>75642.855899999995</v>
      </c>
      <c r="CK117" s="90">
        <f t="shared" si="309"/>
        <v>22844.144100000001</v>
      </c>
      <c r="CL117" s="88">
        <f t="shared" si="310"/>
        <v>8860</v>
      </c>
      <c r="CM117" s="88">
        <f t="shared" si="311"/>
        <v>0</v>
      </c>
      <c r="CN117" s="88">
        <f t="shared" si="312"/>
        <v>8110</v>
      </c>
      <c r="CO117" s="88">
        <f t="shared" si="313"/>
        <v>21610</v>
      </c>
      <c r="CP117" s="88">
        <f t="shared" si="314"/>
        <v>520</v>
      </c>
      <c r="CQ117" s="88">
        <f t="shared" si="315"/>
        <v>19720</v>
      </c>
      <c r="CR117" s="88">
        <f t="shared" si="316"/>
        <v>400</v>
      </c>
      <c r="CS117" s="88">
        <f t="shared" si="317"/>
        <v>970</v>
      </c>
      <c r="CT117" s="88">
        <f t="shared" si="318"/>
        <v>5303.7058999999999</v>
      </c>
      <c r="CU117" s="88">
        <f t="shared" si="319"/>
        <v>5800</v>
      </c>
      <c r="CV117" s="88">
        <f t="shared" si="320"/>
        <v>540</v>
      </c>
      <c r="CW117" s="88">
        <f t="shared" si="321"/>
        <v>770</v>
      </c>
      <c r="CX117" s="88">
        <f t="shared" si="322"/>
        <v>80</v>
      </c>
      <c r="CY117" s="88">
        <f t="shared" si="323"/>
        <v>330</v>
      </c>
      <c r="CZ117" s="88">
        <f t="shared" si="324"/>
        <v>22487.411800000002</v>
      </c>
      <c r="DA117" s="90">
        <f t="shared" si="325"/>
        <v>17271.438200000001</v>
      </c>
      <c r="DB117" s="90">
        <f t="shared" si="326"/>
        <v>5215.9735000000001</v>
      </c>
      <c r="DC117" s="88">
        <f t="shared" si="327"/>
        <v>3520</v>
      </c>
      <c r="DD117" s="88">
        <f t="shared" si="328"/>
        <v>175898.1176</v>
      </c>
      <c r="AUV117" s="699">
        <f t="shared" si="235"/>
        <v>98487</v>
      </c>
      <c r="AUW117" s="699">
        <f t="shared" si="236"/>
        <v>75642.86</v>
      </c>
      <c r="AUX117" s="699">
        <f t="shared" si="237"/>
        <v>22844.14</v>
      </c>
      <c r="AUY117" s="699">
        <f t="shared" si="346"/>
        <v>8860</v>
      </c>
      <c r="AUZ117" s="699">
        <f t="shared" si="344"/>
        <v>0</v>
      </c>
      <c r="AVA117" s="699">
        <f t="shared" si="344"/>
        <v>3.91</v>
      </c>
      <c r="AVB117" s="699">
        <f t="shared" si="347"/>
        <v>21610</v>
      </c>
      <c r="AVC117" s="699">
        <f t="shared" si="348"/>
        <v>520</v>
      </c>
      <c r="AVD117" s="699">
        <f t="shared" si="349"/>
        <v>19720</v>
      </c>
      <c r="AVE117" s="699">
        <f t="shared" si="350"/>
        <v>400</v>
      </c>
      <c r="AVF117" s="699">
        <f t="shared" si="351"/>
        <v>970</v>
      </c>
      <c r="AVG117" s="699">
        <f t="shared" si="352"/>
        <v>5303.71</v>
      </c>
      <c r="AVH117" s="699">
        <f t="shared" si="353"/>
        <v>5800</v>
      </c>
      <c r="AVI117" s="699">
        <f t="shared" si="354"/>
        <v>540</v>
      </c>
      <c r="AVJ117" s="699">
        <f t="shared" si="355"/>
        <v>770</v>
      </c>
      <c r="AVK117" s="699">
        <f t="shared" si="356"/>
        <v>80</v>
      </c>
      <c r="AVL117" s="699">
        <f t="shared" si="357"/>
        <v>330</v>
      </c>
      <c r="AVM117" s="699">
        <f t="shared" si="358"/>
        <v>22487.41</v>
      </c>
      <c r="AVN117" s="699">
        <f t="shared" si="359"/>
        <v>17271.439999999999</v>
      </c>
      <c r="AVO117" s="699">
        <f t="shared" si="360"/>
        <v>5215.97</v>
      </c>
      <c r="AVP117" s="699">
        <f t="shared" si="361"/>
        <v>3520</v>
      </c>
      <c r="AVQ117" s="699">
        <f t="shared" si="362"/>
        <v>175898.12</v>
      </c>
    </row>
    <row r="118" spans="1:108 1244:1265" ht="30" hidden="1" customHeight="1" x14ac:dyDescent="0.25">
      <c r="A118" s="643">
        <v>1</v>
      </c>
      <c r="B118" s="643">
        <v>5</v>
      </c>
      <c r="C118" s="664" t="s">
        <v>248</v>
      </c>
      <c r="D118" s="2"/>
      <c r="E118" s="101" t="s">
        <v>345</v>
      </c>
      <c r="F118" s="643" t="s">
        <v>38</v>
      </c>
      <c r="G118" s="643">
        <v>2</v>
      </c>
      <c r="H118" s="658" t="s">
        <v>10</v>
      </c>
      <c r="I118" s="643">
        <v>0</v>
      </c>
      <c r="J118" s="101" t="s">
        <v>361</v>
      </c>
      <c r="K118" s="643">
        <v>3</v>
      </c>
      <c r="L118" s="683" t="s">
        <v>350</v>
      </c>
      <c r="M118" s="11" t="s">
        <v>315</v>
      </c>
      <c r="N118" s="101" t="s">
        <v>401</v>
      </c>
      <c r="O118" s="643">
        <v>2</v>
      </c>
      <c r="P118" s="632"/>
      <c r="Q118" s="632"/>
      <c r="R118" s="632"/>
      <c r="S118" s="675">
        <f>SUMIF('Территориальный кк'!$A:$A,'2020'!$B118,'Территориальный кк'!D:D)</f>
        <v>1.395</v>
      </c>
      <c r="T118" s="676">
        <f>SUMIF('Территориальный кк'!$A:$A,'2020'!$B118,'Территориальный кк'!E:E)</f>
        <v>1.9790000000000001</v>
      </c>
      <c r="U118" s="618">
        <f>SUMIFS(Нормативы!G:G,Нормативы!$B:$B,$G118,Нормативы!$D:$D,'2020'!$I118,Нормативы!$F:$F,'2020'!$K118)*O118</f>
        <v>141200</v>
      </c>
      <c r="V118" s="618">
        <f t="shared" si="329"/>
        <v>108448.5</v>
      </c>
      <c r="W118" s="618">
        <f t="shared" si="330"/>
        <v>32751.5</v>
      </c>
      <c r="X118" s="618">
        <f>SUMIFS(Нормативы!J:J,Нормативы!$B:$B,$G118,Нормативы!$D:$D,'2020'!$I118,Нормативы!$F:$F,'2020'!$K118)</f>
        <v>8860</v>
      </c>
      <c r="Y118" s="618">
        <f>SUMIFS(Нормативы!K:K,Нормативы!$B:$B,$G118,Нормативы!$D:$D,'2020'!$I118,Нормативы!$F:$F,'2020'!$K118)</f>
        <v>0</v>
      </c>
      <c r="Z118" s="618">
        <f>SUMIFS(Нормативы!L:L,Нормативы!$B:$B,$G118,Нормативы!$D:$D,'2020'!$I118,Нормативы!$F:$F,'2020'!$K118)</f>
        <v>8110</v>
      </c>
      <c r="AA118" s="618">
        <f t="shared" si="331"/>
        <v>22530</v>
      </c>
      <c r="AB118" s="618">
        <f>SUMIFS(Нормативы!N:N,Нормативы!$B:$B,$G118,Нормативы!$D:$D,'2020'!$I118,Нормативы!$F:$F,'2020'!$K118)*O118</f>
        <v>1040</v>
      </c>
      <c r="AC118" s="618">
        <f>SUMIFS(Нормативы!O:O,Нормативы!$B:$B,$G118,Нормативы!$D:$D,'2020'!$I118,Нормативы!$F:$F,'2020'!$K118)</f>
        <v>19720</v>
      </c>
      <c r="AD118" s="618">
        <f>SUMIFS(Нормативы!P:P,Нормативы!$B:$B,$G118,Нормативы!$D:$D,'2020'!$I118,Нормативы!$F:$F,'2020'!$K118)*O118</f>
        <v>800</v>
      </c>
      <c r="AE118" s="618">
        <f>SUMIFS(Нормативы!Q:Q,Нормативы!$B:$B,$G118,Нормативы!$D:$D,'2020'!$I118,Нормативы!$F:$F,'2020'!$K118)</f>
        <v>970</v>
      </c>
      <c r="AF118" s="618">
        <f>SUMIFS(Нормативы!R:R,Нормативы!$B:$B,$G118,Нормативы!$D:$D,'2020'!$I118,Нормативы!$F:$F,'2020'!$K118)</f>
        <v>2680</v>
      </c>
      <c r="AG118" s="618">
        <f>SUMIFS(Нормативы!S:S,Нормативы!$B:$B,$G118,Нормативы!$D:$D,'2020'!$I118,Нормативы!$F:$F,'2020'!$K118)</f>
        <v>5800</v>
      </c>
      <c r="AH118" s="618">
        <f>SUMIFS(Нормативы!T:T,Нормативы!$B:$B,$G118,Нормативы!$D:$D,'2020'!$I118,Нормативы!$F:$F,'2020'!$K118)</f>
        <v>540</v>
      </c>
      <c r="AI118" s="618">
        <f>SUMIFS(Нормативы!U:U,Нормативы!$B:$B,$G118,Нормативы!$D:$D,'2020'!$I118,Нормативы!$F:$F,'2020'!$K118)</f>
        <v>770</v>
      </c>
      <c r="AJ118" s="618">
        <f>SUMIFS(Нормативы!V:V,Нормативы!$B:$B,$G118,Нормативы!$D:$D,'2020'!$I118,Нормативы!$F:$F,'2020'!$K118)</f>
        <v>80</v>
      </c>
      <c r="AK118" s="618">
        <f>SUMIFS(Нормативы!W:W,Нормативы!$B:$B,$G118,Нормативы!$D:$D,'2020'!$I118,Нормативы!$F:$F,'2020'!$K118)</f>
        <v>330</v>
      </c>
      <c r="AL118" s="618">
        <f>SUMIFS(Нормативы!X:X,Нормативы!$B:$B,$G118,Нормативы!$D:$D,'2020'!$I118,Нормативы!$F:$F,'2020'!$K118)*O118</f>
        <v>32240</v>
      </c>
      <c r="AM118" s="618">
        <f t="shared" si="332"/>
        <v>24761.9</v>
      </c>
      <c r="AN118" s="618">
        <f t="shared" si="333"/>
        <v>7478.1</v>
      </c>
      <c r="AO118" s="618">
        <f>SUMIFS(Нормативы!AA:AA,Нормативы!$B:$B,$G118,Нормативы!$D:$D,'2020'!$I118,Нормативы!$F:$F,'2020'!$K118)</f>
        <v>3520</v>
      </c>
      <c r="AP118" s="619">
        <f t="shared" si="334"/>
        <v>226660</v>
      </c>
      <c r="AQ118" s="413">
        <f t="shared" si="272"/>
        <v>0</v>
      </c>
      <c r="AR118" s="618">
        <f t="shared" si="335"/>
        <v>0</v>
      </c>
      <c r="AS118" s="618">
        <f t="shared" si="336"/>
        <v>0</v>
      </c>
      <c r="AT118" s="616">
        <f t="shared" si="273"/>
        <v>0</v>
      </c>
      <c r="AU118" s="616">
        <f t="shared" si="274"/>
        <v>0</v>
      </c>
      <c r="AV118" s="616">
        <f t="shared" si="275"/>
        <v>0</v>
      </c>
      <c r="AW118" s="616">
        <f t="shared" si="276"/>
        <v>0</v>
      </c>
      <c r="AX118" s="616">
        <f t="shared" si="277"/>
        <v>0</v>
      </c>
      <c r="AY118" s="616">
        <f t="shared" si="278"/>
        <v>0</v>
      </c>
      <c r="AZ118" s="616">
        <f t="shared" si="279"/>
        <v>0</v>
      </c>
      <c r="BA118" s="616">
        <f t="shared" si="280"/>
        <v>0</v>
      </c>
      <c r="BB118" s="616">
        <f t="shared" si="281"/>
        <v>0</v>
      </c>
      <c r="BC118" s="616">
        <f t="shared" si="282"/>
        <v>0</v>
      </c>
      <c r="BD118" s="616">
        <f t="shared" si="283"/>
        <v>0</v>
      </c>
      <c r="BE118" s="616">
        <f t="shared" si="284"/>
        <v>0</v>
      </c>
      <c r="BF118" s="616">
        <f t="shared" si="285"/>
        <v>0</v>
      </c>
      <c r="BG118" s="616">
        <f t="shared" si="286"/>
        <v>0</v>
      </c>
      <c r="BH118" s="616">
        <f t="shared" si="287"/>
        <v>0</v>
      </c>
      <c r="BI118" s="618">
        <f t="shared" si="337"/>
        <v>0</v>
      </c>
      <c r="BJ118" s="618">
        <f t="shared" si="338"/>
        <v>0</v>
      </c>
      <c r="BK118" s="616">
        <f t="shared" si="288"/>
        <v>0</v>
      </c>
      <c r="BL118" s="620">
        <f t="shared" si="289"/>
        <v>0</v>
      </c>
      <c r="BM118" s="616">
        <f t="shared" si="290"/>
        <v>0</v>
      </c>
      <c r="BN118" s="618">
        <f t="shared" si="291"/>
        <v>0</v>
      </c>
      <c r="BO118" s="618">
        <f t="shared" si="292"/>
        <v>0</v>
      </c>
      <c r="BP118" s="616">
        <f t="shared" si="339"/>
        <v>0</v>
      </c>
      <c r="BQ118" s="616">
        <f t="shared" si="340"/>
        <v>0</v>
      </c>
      <c r="BR118" s="616">
        <f t="shared" si="341"/>
        <v>0</v>
      </c>
      <c r="BS118" s="616">
        <f t="shared" si="293"/>
        <v>0</v>
      </c>
      <c r="BT118" s="616">
        <f t="shared" si="294"/>
        <v>0</v>
      </c>
      <c r="BU118" s="616">
        <f t="shared" si="295"/>
        <v>0</v>
      </c>
      <c r="BV118" s="616">
        <f t="shared" si="296"/>
        <v>0</v>
      </c>
      <c r="BW118" s="616">
        <f t="shared" si="297"/>
        <v>0</v>
      </c>
      <c r="BX118" s="616">
        <f t="shared" si="298"/>
        <v>0</v>
      </c>
      <c r="BY118" s="616">
        <f t="shared" si="299"/>
        <v>0</v>
      </c>
      <c r="BZ118" s="616">
        <f t="shared" si="300"/>
        <v>0</v>
      </c>
      <c r="CA118" s="616">
        <f t="shared" si="301"/>
        <v>0</v>
      </c>
      <c r="CB118" s="616">
        <f t="shared" si="302"/>
        <v>0</v>
      </c>
      <c r="CC118" s="616">
        <f t="shared" si="303"/>
        <v>0</v>
      </c>
      <c r="CD118" s="616">
        <f t="shared" si="304"/>
        <v>0</v>
      </c>
      <c r="CE118" s="618">
        <f t="shared" si="342"/>
        <v>0</v>
      </c>
      <c r="CF118" s="618">
        <f t="shared" si="343"/>
        <v>0</v>
      </c>
      <c r="CG118" s="616">
        <f t="shared" si="305"/>
        <v>0</v>
      </c>
      <c r="CH118" s="621">
        <f t="shared" si="306"/>
        <v>0</v>
      </c>
      <c r="CI118" s="88" t="e">
        <f t="shared" si="307"/>
        <v>#DIV/0!</v>
      </c>
      <c r="CJ118" s="90" t="e">
        <f t="shared" si="308"/>
        <v>#DIV/0!</v>
      </c>
      <c r="CK118" s="90" t="e">
        <f t="shared" si="309"/>
        <v>#DIV/0!</v>
      </c>
      <c r="CL118" s="88" t="e">
        <f t="shared" si="310"/>
        <v>#DIV/0!</v>
      </c>
      <c r="CM118" s="88" t="e">
        <f t="shared" si="311"/>
        <v>#DIV/0!</v>
      </c>
      <c r="CN118" s="88" t="e">
        <f t="shared" si="312"/>
        <v>#DIV/0!</v>
      </c>
      <c r="CO118" s="88" t="e">
        <f t="shared" si="313"/>
        <v>#DIV/0!</v>
      </c>
      <c r="CP118" s="88" t="e">
        <f t="shared" si="314"/>
        <v>#DIV/0!</v>
      </c>
      <c r="CQ118" s="88" t="e">
        <f t="shared" si="315"/>
        <v>#DIV/0!</v>
      </c>
      <c r="CR118" s="88" t="e">
        <f t="shared" si="316"/>
        <v>#DIV/0!</v>
      </c>
      <c r="CS118" s="88" t="e">
        <f t="shared" si="317"/>
        <v>#DIV/0!</v>
      </c>
      <c r="CT118" s="88" t="e">
        <f t="shared" si="318"/>
        <v>#DIV/0!</v>
      </c>
      <c r="CU118" s="88" t="e">
        <f t="shared" si="319"/>
        <v>#DIV/0!</v>
      </c>
      <c r="CV118" s="88" t="e">
        <f t="shared" si="320"/>
        <v>#DIV/0!</v>
      </c>
      <c r="CW118" s="88" t="e">
        <f t="shared" si="321"/>
        <v>#DIV/0!</v>
      </c>
      <c r="CX118" s="88" t="e">
        <f t="shared" si="322"/>
        <v>#DIV/0!</v>
      </c>
      <c r="CY118" s="88" t="e">
        <f t="shared" si="323"/>
        <v>#DIV/0!</v>
      </c>
      <c r="CZ118" s="88" t="e">
        <f t="shared" si="324"/>
        <v>#DIV/0!</v>
      </c>
      <c r="DA118" s="90" t="e">
        <f t="shared" si="325"/>
        <v>#DIV/0!</v>
      </c>
      <c r="DB118" s="90" t="e">
        <f t="shared" si="326"/>
        <v>#DIV/0!</v>
      </c>
      <c r="DC118" s="88" t="e">
        <f t="shared" si="327"/>
        <v>#DIV/0!</v>
      </c>
      <c r="DD118" s="88" t="e">
        <f t="shared" si="328"/>
        <v>#DIV/0!</v>
      </c>
      <c r="AUV118" s="699">
        <v>0</v>
      </c>
      <c r="AUW118" s="699">
        <f t="shared" si="236"/>
        <v>0</v>
      </c>
      <c r="AUX118" s="699">
        <f t="shared" si="237"/>
        <v>0</v>
      </c>
      <c r="AUY118" s="699">
        <f t="shared" si="344"/>
        <v>0</v>
      </c>
      <c r="AUZ118" s="699">
        <f t="shared" si="344"/>
        <v>0</v>
      </c>
      <c r="AVA118" s="699">
        <f t="shared" si="344"/>
        <v>0</v>
      </c>
      <c r="AVB118" s="699">
        <f t="shared" si="345"/>
        <v>0</v>
      </c>
      <c r="AVC118" s="697"/>
      <c r="AVD118" s="697"/>
      <c r="AVE118" s="697"/>
      <c r="AVF118" s="697"/>
      <c r="AVG118" s="697"/>
      <c r="AVH118" s="697"/>
      <c r="AVI118" s="697"/>
      <c r="AVJ118" s="697"/>
      <c r="AVK118" s="697"/>
      <c r="AVL118" s="697"/>
      <c r="AVM118" s="697"/>
      <c r="AVN118" s="697"/>
      <c r="AVO118" s="697"/>
      <c r="AVP118" s="697"/>
      <c r="AVQ118" s="697"/>
    </row>
    <row r="119" spans="1:108 1244:1265" ht="30" hidden="1" customHeight="1" x14ac:dyDescent="0.25">
      <c r="A119" s="643">
        <v>1</v>
      </c>
      <c r="B119" s="643">
        <v>5</v>
      </c>
      <c r="C119" s="664" t="s">
        <v>248</v>
      </c>
      <c r="D119" s="2"/>
      <c r="E119" s="101" t="s">
        <v>345</v>
      </c>
      <c r="F119" s="643" t="s">
        <v>38</v>
      </c>
      <c r="G119" s="643">
        <v>2</v>
      </c>
      <c r="H119" s="658" t="s">
        <v>8</v>
      </c>
      <c r="I119" s="643">
        <v>3</v>
      </c>
      <c r="J119" s="101" t="s">
        <v>361</v>
      </c>
      <c r="K119" s="643">
        <v>3</v>
      </c>
      <c r="L119" s="683" t="s">
        <v>350</v>
      </c>
      <c r="M119" s="11" t="s">
        <v>294</v>
      </c>
      <c r="N119" s="101" t="s">
        <v>387</v>
      </c>
      <c r="O119" s="643">
        <v>1</v>
      </c>
      <c r="P119" s="632">
        <v>17</v>
      </c>
      <c r="Q119" s="632">
        <v>17</v>
      </c>
      <c r="R119" s="632">
        <v>17</v>
      </c>
      <c r="S119" s="675">
        <f>SUMIF('Территориальный кк'!$A:$A,'2020'!$B119,'Территориальный кк'!D:D)</f>
        <v>1.395</v>
      </c>
      <c r="T119" s="676">
        <f>SUMIF('Территориальный кк'!$A:$A,'2020'!$B119,'Территориальный кк'!E:E)</f>
        <v>1.9790000000000001</v>
      </c>
      <c r="U119" s="618">
        <f>SUMIFS(Нормативы!G:G,Нормативы!$B:$B,$G119,Нормативы!$D:$D,'2020'!$I119,Нормативы!$F:$F,'2020'!$K119)*O119</f>
        <v>12944</v>
      </c>
      <c r="V119" s="618">
        <f t="shared" si="329"/>
        <v>9941.6</v>
      </c>
      <c r="W119" s="618">
        <f t="shared" si="330"/>
        <v>3002.4</v>
      </c>
      <c r="X119" s="618">
        <f>SUMIFS(Нормативы!J:J,Нормативы!$B:$B,$G119,Нормативы!$D:$D,'2020'!$I119,Нормативы!$F:$F,'2020'!$K119)</f>
        <v>486</v>
      </c>
      <c r="Y119" s="618">
        <f>SUMIFS(Нормативы!K:K,Нормативы!$B:$B,$G119,Нормативы!$D:$D,'2020'!$I119,Нормативы!$F:$F,'2020'!$K119)</f>
        <v>97</v>
      </c>
      <c r="Z119" s="618">
        <f>SUMIFS(Нормативы!L:L,Нормативы!$B:$B,$G119,Нормативы!$D:$D,'2020'!$I119,Нормативы!$F:$F,'2020'!$K119)</f>
        <v>348</v>
      </c>
      <c r="AA119" s="618">
        <f t="shared" si="331"/>
        <v>2031</v>
      </c>
      <c r="AB119" s="618">
        <f>SUMIFS(Нормативы!N:N,Нормативы!$B:$B,$G119,Нормативы!$D:$D,'2020'!$I119,Нормативы!$F:$F,'2020'!$K119)*O119</f>
        <v>52</v>
      </c>
      <c r="AC119" s="618">
        <f>SUMIFS(Нормативы!O:O,Нормативы!$B:$B,$G119,Нормативы!$D:$D,'2020'!$I119,Нормативы!$F:$F,'2020'!$K119)</f>
        <v>1728</v>
      </c>
      <c r="AD119" s="618">
        <f>SUMIFS(Нормативы!P:P,Нормативы!$B:$B,$G119,Нормативы!$D:$D,'2020'!$I119,Нормативы!$F:$F,'2020'!$K119)*O119</f>
        <v>73</v>
      </c>
      <c r="AE119" s="618">
        <f>SUMIFS(Нормативы!Q:Q,Нормативы!$B:$B,$G119,Нормативы!$D:$D,'2020'!$I119,Нормативы!$F:$F,'2020'!$K119)</f>
        <v>178</v>
      </c>
      <c r="AF119" s="618">
        <f>SUMIFS(Нормативы!R:R,Нормативы!$B:$B,$G119,Нормативы!$D:$D,'2020'!$I119,Нормативы!$F:$F,'2020'!$K119)</f>
        <v>275</v>
      </c>
      <c r="AG119" s="618">
        <f>SUMIFS(Нормативы!S:S,Нормативы!$B:$B,$G119,Нормативы!$D:$D,'2020'!$I119,Нормативы!$F:$F,'2020'!$K119)</f>
        <v>580</v>
      </c>
      <c r="AH119" s="618">
        <f>SUMIFS(Нормативы!T:T,Нормативы!$B:$B,$G119,Нормативы!$D:$D,'2020'!$I119,Нормативы!$F:$F,'2020'!$K119)</f>
        <v>54</v>
      </c>
      <c r="AI119" s="618">
        <f>SUMIFS(Нормативы!U:U,Нормативы!$B:$B,$G119,Нормативы!$D:$D,'2020'!$I119,Нормативы!$F:$F,'2020'!$K119)</f>
        <v>77</v>
      </c>
      <c r="AJ119" s="618">
        <f>SUMIFS(Нормативы!V:V,Нормативы!$B:$B,$G119,Нормативы!$D:$D,'2020'!$I119,Нормативы!$F:$F,'2020'!$K119)</f>
        <v>8</v>
      </c>
      <c r="AK119" s="618">
        <f>SUMIFS(Нормативы!W:W,Нормативы!$B:$B,$G119,Нормативы!$D:$D,'2020'!$I119,Нормативы!$F:$F,'2020'!$K119)</f>
        <v>39</v>
      </c>
      <c r="AL119" s="618">
        <f>SUMIFS(Нормативы!X:X,Нормативы!$B:$B,$G119,Нормативы!$D:$D,'2020'!$I119,Нормативы!$F:$F,'2020'!$K119)*O119</f>
        <v>1612</v>
      </c>
      <c r="AM119" s="618">
        <f t="shared" si="332"/>
        <v>1238.0999999999999</v>
      </c>
      <c r="AN119" s="618">
        <f t="shared" si="333"/>
        <v>373.9</v>
      </c>
      <c r="AO119" s="618">
        <f>SUMIFS(Нормативы!AA:AA,Нормативы!$B:$B,$G119,Нормативы!$D:$D,'2020'!$I119,Нормативы!$F:$F,'2020'!$K119)</f>
        <v>0</v>
      </c>
      <c r="AP119" s="619">
        <f t="shared" si="334"/>
        <v>18454</v>
      </c>
      <c r="AQ119" s="413">
        <f t="shared" si="272"/>
        <v>220048</v>
      </c>
      <c r="AR119" s="618">
        <f t="shared" si="335"/>
        <v>169007.7</v>
      </c>
      <c r="AS119" s="618">
        <f t="shared" si="336"/>
        <v>51040.3</v>
      </c>
      <c r="AT119" s="616">
        <f t="shared" si="273"/>
        <v>8262</v>
      </c>
      <c r="AU119" s="616">
        <f t="shared" si="274"/>
        <v>1649</v>
      </c>
      <c r="AV119" s="616">
        <f t="shared" si="275"/>
        <v>5916</v>
      </c>
      <c r="AW119" s="616">
        <f t="shared" si="276"/>
        <v>34527</v>
      </c>
      <c r="AX119" s="616">
        <f t="shared" si="277"/>
        <v>884</v>
      </c>
      <c r="AY119" s="616">
        <f t="shared" si="278"/>
        <v>29376</v>
      </c>
      <c r="AZ119" s="616">
        <f t="shared" si="279"/>
        <v>1241</v>
      </c>
      <c r="BA119" s="616">
        <f t="shared" si="280"/>
        <v>3026</v>
      </c>
      <c r="BB119" s="616">
        <f t="shared" si="281"/>
        <v>4675</v>
      </c>
      <c r="BC119" s="616">
        <f t="shared" si="282"/>
        <v>9860</v>
      </c>
      <c r="BD119" s="616">
        <f t="shared" si="283"/>
        <v>918</v>
      </c>
      <c r="BE119" s="616">
        <f t="shared" si="284"/>
        <v>1309</v>
      </c>
      <c r="BF119" s="616">
        <f t="shared" si="285"/>
        <v>136</v>
      </c>
      <c r="BG119" s="616">
        <f t="shared" si="286"/>
        <v>663</v>
      </c>
      <c r="BH119" s="616">
        <f t="shared" si="287"/>
        <v>27404</v>
      </c>
      <c r="BI119" s="618">
        <f t="shared" si="337"/>
        <v>21047.599999999999</v>
      </c>
      <c r="BJ119" s="618">
        <f t="shared" si="338"/>
        <v>6356.4</v>
      </c>
      <c r="BK119" s="616">
        <f t="shared" si="288"/>
        <v>0</v>
      </c>
      <c r="BL119" s="620">
        <f t="shared" si="289"/>
        <v>313718</v>
      </c>
      <c r="BM119" s="616">
        <f t="shared" si="290"/>
        <v>306967</v>
      </c>
      <c r="BN119" s="618">
        <f t="shared" si="291"/>
        <v>235765.7</v>
      </c>
      <c r="BO119" s="618">
        <f t="shared" si="292"/>
        <v>71201.3</v>
      </c>
      <c r="BP119" s="616">
        <f t="shared" si="339"/>
        <v>8262</v>
      </c>
      <c r="BQ119" s="616">
        <f t="shared" si="340"/>
        <v>1649</v>
      </c>
      <c r="BR119" s="616">
        <f t="shared" si="341"/>
        <v>5916</v>
      </c>
      <c r="BS119" s="616">
        <f t="shared" si="293"/>
        <v>34527</v>
      </c>
      <c r="BT119" s="616">
        <f t="shared" si="294"/>
        <v>884</v>
      </c>
      <c r="BU119" s="616">
        <f t="shared" si="295"/>
        <v>29376</v>
      </c>
      <c r="BV119" s="616">
        <f t="shared" si="296"/>
        <v>1241</v>
      </c>
      <c r="BW119" s="616">
        <f t="shared" si="297"/>
        <v>3026</v>
      </c>
      <c r="BX119" s="616">
        <f t="shared" si="298"/>
        <v>9252</v>
      </c>
      <c r="BY119" s="616">
        <f t="shared" si="299"/>
        <v>9860</v>
      </c>
      <c r="BZ119" s="616">
        <f t="shared" si="300"/>
        <v>918</v>
      </c>
      <c r="CA119" s="616">
        <f t="shared" si="301"/>
        <v>1309</v>
      </c>
      <c r="CB119" s="616">
        <f t="shared" si="302"/>
        <v>136</v>
      </c>
      <c r="CC119" s="616">
        <f t="shared" si="303"/>
        <v>663</v>
      </c>
      <c r="CD119" s="616">
        <f t="shared" si="304"/>
        <v>38229</v>
      </c>
      <c r="CE119" s="618">
        <f t="shared" si="342"/>
        <v>29361.8</v>
      </c>
      <c r="CF119" s="618">
        <f t="shared" si="343"/>
        <v>8867.2000000000007</v>
      </c>
      <c r="CG119" s="616">
        <f t="shared" si="305"/>
        <v>0</v>
      </c>
      <c r="CH119" s="621">
        <f t="shared" si="306"/>
        <v>416039</v>
      </c>
      <c r="CI119" s="88">
        <f t="shared" si="307"/>
        <v>18056.882399999999</v>
      </c>
      <c r="CJ119" s="90">
        <f t="shared" si="308"/>
        <v>13868.570599999999</v>
      </c>
      <c r="CK119" s="90">
        <f t="shared" si="309"/>
        <v>4188.3118000000004</v>
      </c>
      <c r="CL119" s="88">
        <f t="shared" si="310"/>
        <v>486</v>
      </c>
      <c r="CM119" s="88">
        <f t="shared" si="311"/>
        <v>97</v>
      </c>
      <c r="CN119" s="88">
        <f t="shared" si="312"/>
        <v>348</v>
      </c>
      <c r="CO119" s="88">
        <f t="shared" si="313"/>
        <v>2031</v>
      </c>
      <c r="CP119" s="88">
        <f t="shared" si="314"/>
        <v>52</v>
      </c>
      <c r="CQ119" s="88">
        <f t="shared" si="315"/>
        <v>1728</v>
      </c>
      <c r="CR119" s="88">
        <f t="shared" si="316"/>
        <v>73</v>
      </c>
      <c r="CS119" s="88">
        <f t="shared" si="317"/>
        <v>178</v>
      </c>
      <c r="CT119" s="88">
        <f t="shared" si="318"/>
        <v>544.23530000000005</v>
      </c>
      <c r="CU119" s="88">
        <f t="shared" si="319"/>
        <v>580</v>
      </c>
      <c r="CV119" s="88">
        <f t="shared" si="320"/>
        <v>54</v>
      </c>
      <c r="CW119" s="88">
        <f t="shared" si="321"/>
        <v>77</v>
      </c>
      <c r="CX119" s="88">
        <f t="shared" si="322"/>
        <v>8</v>
      </c>
      <c r="CY119" s="88">
        <f t="shared" si="323"/>
        <v>39</v>
      </c>
      <c r="CZ119" s="88">
        <f t="shared" si="324"/>
        <v>2248.7647000000002</v>
      </c>
      <c r="DA119" s="90">
        <f t="shared" si="325"/>
        <v>1727.1647</v>
      </c>
      <c r="DB119" s="90">
        <f t="shared" si="326"/>
        <v>521.6</v>
      </c>
      <c r="DC119" s="88">
        <f t="shared" si="327"/>
        <v>0</v>
      </c>
      <c r="DD119" s="211">
        <f t="shared" si="328"/>
        <v>24472.882399999999</v>
      </c>
      <c r="AUV119" s="699">
        <f t="shared" si="235"/>
        <v>18056.88</v>
      </c>
      <c r="AUW119" s="699">
        <f t="shared" si="236"/>
        <v>13868.57</v>
      </c>
      <c r="AUX119" s="699">
        <f t="shared" si="237"/>
        <v>4188.3100000000004</v>
      </c>
      <c r="AUY119" s="699">
        <f t="shared" ref="AUY119:AUY128" si="375">BP119/P119</f>
        <v>486</v>
      </c>
      <c r="AUZ119" s="699">
        <f t="shared" si="344"/>
        <v>833.25</v>
      </c>
      <c r="AVA119" s="699">
        <f t="shared" si="344"/>
        <v>0.46</v>
      </c>
      <c r="AVB119" s="699">
        <f t="shared" ref="AVB119:AVB128" si="376">AVC119+AVD119+AVE119+AVF119</f>
        <v>2031</v>
      </c>
      <c r="AVC119" s="699">
        <f t="shared" ref="AVC119:AVC128" si="377">BT119/P119</f>
        <v>52</v>
      </c>
      <c r="AVD119" s="699">
        <f t="shared" ref="AVD119:AVD128" si="378">BU119/P119</f>
        <v>1728</v>
      </c>
      <c r="AVE119" s="699">
        <f t="shared" ref="AVE119:AVE128" si="379">BV119/P119</f>
        <v>73</v>
      </c>
      <c r="AVF119" s="699">
        <f t="shared" ref="AVF119:AVF128" si="380">BW119/P119</f>
        <v>178</v>
      </c>
      <c r="AVG119" s="699">
        <f t="shared" ref="AVG119:AVG128" si="381">BX119/P119</f>
        <v>544.24</v>
      </c>
      <c r="AVH119" s="699">
        <f t="shared" ref="AVH119:AVH128" si="382">BY119/P119</f>
        <v>580</v>
      </c>
      <c r="AVI119" s="699">
        <f t="shared" ref="AVI119:AVI128" si="383">BZ119/P119</f>
        <v>54</v>
      </c>
      <c r="AVJ119" s="699">
        <f t="shared" ref="AVJ119:AVJ128" si="384">CA119/P119</f>
        <v>77</v>
      </c>
      <c r="AVK119" s="699">
        <f t="shared" ref="AVK119:AVK128" si="385">CB119/P119</f>
        <v>8</v>
      </c>
      <c r="AVL119" s="699">
        <f t="shared" ref="AVL119:AVL128" si="386">CC119/P119</f>
        <v>39</v>
      </c>
      <c r="AVM119" s="699">
        <f t="shared" ref="AVM119:AVM128" si="387">CD119/P119</f>
        <v>2248.7600000000002</v>
      </c>
      <c r="AVN119" s="699">
        <f t="shared" ref="AVN119:AVN128" si="388">AVM119/1.302</f>
        <v>1727.16</v>
      </c>
      <c r="AVO119" s="699">
        <f t="shared" ref="AVO119:AVO128" si="389">AVM119-AVN119</f>
        <v>521.6</v>
      </c>
      <c r="AVP119" s="699">
        <f t="shared" ref="AVP119:AVP128" si="390">CG119/P119</f>
        <v>0</v>
      </c>
      <c r="AVQ119" s="699">
        <f t="shared" ref="AVQ119:AVQ128" si="391">CH119/P119</f>
        <v>24472.880000000001</v>
      </c>
    </row>
    <row r="120" spans="1:108 1244:1265" ht="30" hidden="1" customHeight="1" x14ac:dyDescent="0.25">
      <c r="A120" s="643">
        <v>1</v>
      </c>
      <c r="B120" s="643">
        <v>5</v>
      </c>
      <c r="C120" s="664" t="s">
        <v>248</v>
      </c>
      <c r="D120" s="2"/>
      <c r="E120" s="101" t="s">
        <v>345</v>
      </c>
      <c r="F120" s="643" t="s">
        <v>38</v>
      </c>
      <c r="G120" s="643">
        <v>2</v>
      </c>
      <c r="H120" s="658" t="s">
        <v>10</v>
      </c>
      <c r="I120" s="643">
        <v>0</v>
      </c>
      <c r="J120" s="101" t="s">
        <v>363</v>
      </c>
      <c r="K120" s="643">
        <v>3</v>
      </c>
      <c r="L120" s="683" t="s">
        <v>350</v>
      </c>
      <c r="M120" s="11" t="s">
        <v>269</v>
      </c>
      <c r="N120" s="101" t="s">
        <v>387</v>
      </c>
      <c r="O120" s="643">
        <v>1</v>
      </c>
      <c r="P120" s="632">
        <v>17</v>
      </c>
      <c r="Q120" s="632">
        <v>17</v>
      </c>
      <c r="R120" s="632">
        <v>17</v>
      </c>
      <c r="S120" s="675">
        <f>SUMIF('Территориальный кк'!$A:$A,'2020'!$B120,'Территориальный кк'!D:D)</f>
        <v>1.395</v>
      </c>
      <c r="T120" s="676">
        <f>SUMIF('Территориальный кк'!$A:$A,'2020'!$B120,'Территориальный кк'!E:E)</f>
        <v>1.9790000000000001</v>
      </c>
      <c r="U120" s="618">
        <f>SUMIFS(Нормативы!G:G,Нормативы!$B:$B,$G120,Нормативы!$D:$D,'2020'!$I120,Нормативы!$F:$F,'2020'!$K120)*O120</f>
        <v>70600</v>
      </c>
      <c r="V120" s="618">
        <f t="shared" si="329"/>
        <v>54224.3</v>
      </c>
      <c r="W120" s="618">
        <f t="shared" si="330"/>
        <v>16375.7</v>
      </c>
      <c r="X120" s="618">
        <f>SUMIFS(Нормативы!J:J,Нормативы!$B:$B,$G120,Нормативы!$D:$D,'2020'!$I120,Нормативы!$F:$F,'2020'!$K120)</f>
        <v>8860</v>
      </c>
      <c r="Y120" s="618">
        <f>SUMIFS(Нормативы!K:K,Нормативы!$B:$B,$G120,Нормативы!$D:$D,'2020'!$I120,Нормативы!$F:$F,'2020'!$K120)</f>
        <v>0</v>
      </c>
      <c r="Z120" s="618">
        <f>SUMIFS(Нормативы!L:L,Нормативы!$B:$B,$G120,Нормативы!$D:$D,'2020'!$I120,Нормативы!$F:$F,'2020'!$K120)</f>
        <v>8110</v>
      </c>
      <c r="AA120" s="618">
        <f t="shared" si="331"/>
        <v>21610</v>
      </c>
      <c r="AB120" s="618">
        <f>SUMIFS(Нормативы!N:N,Нормативы!$B:$B,$G120,Нормативы!$D:$D,'2020'!$I120,Нормативы!$F:$F,'2020'!$K120)*O120</f>
        <v>520</v>
      </c>
      <c r="AC120" s="618">
        <f>SUMIFS(Нормативы!O:O,Нормативы!$B:$B,$G120,Нормативы!$D:$D,'2020'!$I120,Нормативы!$F:$F,'2020'!$K120)</f>
        <v>19720</v>
      </c>
      <c r="AD120" s="618">
        <f>SUMIFS(Нормативы!P:P,Нормативы!$B:$B,$G120,Нормативы!$D:$D,'2020'!$I120,Нормативы!$F:$F,'2020'!$K120)*O120</f>
        <v>400</v>
      </c>
      <c r="AE120" s="618">
        <f>SUMIFS(Нормативы!Q:Q,Нормативы!$B:$B,$G120,Нормативы!$D:$D,'2020'!$I120,Нормативы!$F:$F,'2020'!$K120)</f>
        <v>970</v>
      </c>
      <c r="AF120" s="618">
        <f>SUMIFS(Нормативы!R:R,Нормативы!$B:$B,$G120,Нормативы!$D:$D,'2020'!$I120,Нормативы!$F:$F,'2020'!$K120)</f>
        <v>2680</v>
      </c>
      <c r="AG120" s="618">
        <f>SUMIFS(Нормативы!S:S,Нормативы!$B:$B,$G120,Нормативы!$D:$D,'2020'!$I120,Нормативы!$F:$F,'2020'!$K120)</f>
        <v>5800</v>
      </c>
      <c r="AH120" s="618">
        <f>SUMIFS(Нормативы!T:T,Нормативы!$B:$B,$G120,Нормативы!$D:$D,'2020'!$I120,Нормативы!$F:$F,'2020'!$K120)</f>
        <v>540</v>
      </c>
      <c r="AI120" s="618">
        <f>SUMIFS(Нормативы!U:U,Нормативы!$B:$B,$G120,Нормативы!$D:$D,'2020'!$I120,Нормативы!$F:$F,'2020'!$K120)</f>
        <v>770</v>
      </c>
      <c r="AJ120" s="618">
        <f>SUMIFS(Нормативы!V:V,Нормативы!$B:$B,$G120,Нормативы!$D:$D,'2020'!$I120,Нормативы!$F:$F,'2020'!$K120)</f>
        <v>80</v>
      </c>
      <c r="AK120" s="618">
        <f>SUMIFS(Нормативы!W:W,Нормативы!$B:$B,$G120,Нормативы!$D:$D,'2020'!$I120,Нормативы!$F:$F,'2020'!$K120)</f>
        <v>330</v>
      </c>
      <c r="AL120" s="618">
        <f>SUMIFS(Нормативы!X:X,Нормативы!$B:$B,$G120,Нормативы!$D:$D,'2020'!$I120,Нормативы!$F:$F,'2020'!$K120)*O120</f>
        <v>16120</v>
      </c>
      <c r="AM120" s="618">
        <f t="shared" si="332"/>
        <v>12381</v>
      </c>
      <c r="AN120" s="618">
        <f t="shared" si="333"/>
        <v>3739</v>
      </c>
      <c r="AO120" s="618">
        <f>SUMIFS(Нормативы!AA:AA,Нормативы!$B:$B,$G120,Нормативы!$D:$D,'2020'!$I120,Нормативы!$F:$F,'2020'!$K120)</f>
        <v>3520</v>
      </c>
      <c r="AP120" s="619">
        <f t="shared" si="334"/>
        <v>139020</v>
      </c>
      <c r="AQ120" s="413">
        <f t="shared" si="272"/>
        <v>1200200</v>
      </c>
      <c r="AR120" s="618">
        <f t="shared" si="335"/>
        <v>921812.6</v>
      </c>
      <c r="AS120" s="618">
        <f t="shared" si="336"/>
        <v>278387.40000000002</v>
      </c>
      <c r="AT120" s="616">
        <f t="shared" si="273"/>
        <v>150620</v>
      </c>
      <c r="AU120" s="616">
        <f t="shared" si="274"/>
        <v>0</v>
      </c>
      <c r="AV120" s="616">
        <f t="shared" si="275"/>
        <v>137870</v>
      </c>
      <c r="AW120" s="616">
        <f t="shared" si="276"/>
        <v>367370</v>
      </c>
      <c r="AX120" s="616">
        <f t="shared" si="277"/>
        <v>8840</v>
      </c>
      <c r="AY120" s="616">
        <f t="shared" si="278"/>
        <v>335240</v>
      </c>
      <c r="AZ120" s="616">
        <f t="shared" si="279"/>
        <v>6800</v>
      </c>
      <c r="BA120" s="616">
        <f t="shared" si="280"/>
        <v>16490</v>
      </c>
      <c r="BB120" s="616">
        <f t="shared" si="281"/>
        <v>45560</v>
      </c>
      <c r="BC120" s="616">
        <f t="shared" si="282"/>
        <v>98600</v>
      </c>
      <c r="BD120" s="616">
        <f t="shared" si="283"/>
        <v>9180</v>
      </c>
      <c r="BE120" s="616">
        <f t="shared" si="284"/>
        <v>13090</v>
      </c>
      <c r="BF120" s="616">
        <f t="shared" si="285"/>
        <v>1360</v>
      </c>
      <c r="BG120" s="616">
        <f t="shared" si="286"/>
        <v>5610</v>
      </c>
      <c r="BH120" s="616">
        <f t="shared" si="287"/>
        <v>274040</v>
      </c>
      <c r="BI120" s="618">
        <f t="shared" si="337"/>
        <v>210476.2</v>
      </c>
      <c r="BJ120" s="618">
        <f t="shared" si="338"/>
        <v>63563.8</v>
      </c>
      <c r="BK120" s="616">
        <f t="shared" si="288"/>
        <v>59840</v>
      </c>
      <c r="BL120" s="620">
        <f t="shared" si="289"/>
        <v>2363340</v>
      </c>
      <c r="BM120" s="616">
        <f t="shared" si="290"/>
        <v>1674279</v>
      </c>
      <c r="BN120" s="618">
        <f t="shared" si="291"/>
        <v>1285928.6000000001</v>
      </c>
      <c r="BO120" s="618">
        <f t="shared" si="292"/>
        <v>388350.4</v>
      </c>
      <c r="BP120" s="616">
        <f t="shared" si="339"/>
        <v>150620</v>
      </c>
      <c r="BQ120" s="616">
        <f t="shared" si="340"/>
        <v>0</v>
      </c>
      <c r="BR120" s="616">
        <f t="shared" si="341"/>
        <v>137870</v>
      </c>
      <c r="BS120" s="616">
        <f t="shared" si="293"/>
        <v>367370</v>
      </c>
      <c r="BT120" s="616">
        <f t="shared" si="294"/>
        <v>8840</v>
      </c>
      <c r="BU120" s="616">
        <f t="shared" si="295"/>
        <v>335240</v>
      </c>
      <c r="BV120" s="616">
        <f t="shared" si="296"/>
        <v>6800</v>
      </c>
      <c r="BW120" s="616">
        <f t="shared" si="297"/>
        <v>16490</v>
      </c>
      <c r="BX120" s="616">
        <f t="shared" si="298"/>
        <v>90163</v>
      </c>
      <c r="BY120" s="616">
        <f t="shared" si="299"/>
        <v>98600</v>
      </c>
      <c r="BZ120" s="616">
        <f t="shared" si="300"/>
        <v>9180</v>
      </c>
      <c r="CA120" s="616">
        <f t="shared" si="301"/>
        <v>13090</v>
      </c>
      <c r="CB120" s="616">
        <f t="shared" si="302"/>
        <v>1360</v>
      </c>
      <c r="CC120" s="616">
        <f t="shared" si="303"/>
        <v>5610</v>
      </c>
      <c r="CD120" s="616">
        <f t="shared" si="304"/>
        <v>382286</v>
      </c>
      <c r="CE120" s="618">
        <f t="shared" si="342"/>
        <v>293614.40000000002</v>
      </c>
      <c r="CF120" s="618">
        <f t="shared" si="343"/>
        <v>88671.6</v>
      </c>
      <c r="CG120" s="616">
        <f t="shared" si="305"/>
        <v>59840</v>
      </c>
      <c r="CH120" s="621">
        <f t="shared" si="306"/>
        <v>2990268</v>
      </c>
      <c r="CI120" s="88">
        <f t="shared" si="307"/>
        <v>98487</v>
      </c>
      <c r="CJ120" s="90">
        <f t="shared" si="308"/>
        <v>75642.858800000002</v>
      </c>
      <c r="CK120" s="90">
        <f t="shared" si="309"/>
        <v>22844.141199999998</v>
      </c>
      <c r="CL120" s="88">
        <f t="shared" si="310"/>
        <v>8860</v>
      </c>
      <c r="CM120" s="88">
        <f t="shared" si="311"/>
        <v>0</v>
      </c>
      <c r="CN120" s="88">
        <f t="shared" si="312"/>
        <v>8110</v>
      </c>
      <c r="CO120" s="88">
        <f t="shared" si="313"/>
        <v>21610</v>
      </c>
      <c r="CP120" s="88">
        <f t="shared" si="314"/>
        <v>520</v>
      </c>
      <c r="CQ120" s="88">
        <f t="shared" si="315"/>
        <v>19720</v>
      </c>
      <c r="CR120" s="88">
        <f t="shared" si="316"/>
        <v>400</v>
      </c>
      <c r="CS120" s="88">
        <f t="shared" si="317"/>
        <v>970</v>
      </c>
      <c r="CT120" s="88">
        <f t="shared" si="318"/>
        <v>5303.7058999999999</v>
      </c>
      <c r="CU120" s="88">
        <f t="shared" si="319"/>
        <v>5800</v>
      </c>
      <c r="CV120" s="88">
        <f t="shared" si="320"/>
        <v>540</v>
      </c>
      <c r="CW120" s="88">
        <f t="shared" si="321"/>
        <v>770</v>
      </c>
      <c r="CX120" s="88">
        <f t="shared" si="322"/>
        <v>80</v>
      </c>
      <c r="CY120" s="88">
        <f t="shared" si="323"/>
        <v>330</v>
      </c>
      <c r="CZ120" s="88">
        <f t="shared" si="324"/>
        <v>22487.411800000002</v>
      </c>
      <c r="DA120" s="90">
        <f t="shared" si="325"/>
        <v>17271.435300000001</v>
      </c>
      <c r="DB120" s="90">
        <f t="shared" si="326"/>
        <v>5215.9764999999998</v>
      </c>
      <c r="DC120" s="88">
        <f t="shared" si="327"/>
        <v>3520</v>
      </c>
      <c r="DD120" s="211">
        <f t="shared" si="328"/>
        <v>175898.1176</v>
      </c>
      <c r="AUV120" s="699">
        <f t="shared" si="235"/>
        <v>98487</v>
      </c>
      <c r="AUW120" s="699">
        <f t="shared" si="236"/>
        <v>75642.86</v>
      </c>
      <c r="AUX120" s="699">
        <f t="shared" si="237"/>
        <v>22844.14</v>
      </c>
      <c r="AUY120" s="699">
        <f t="shared" si="375"/>
        <v>8860</v>
      </c>
      <c r="AUZ120" s="699">
        <f t="shared" si="344"/>
        <v>0</v>
      </c>
      <c r="AVA120" s="699">
        <f t="shared" si="344"/>
        <v>1.95</v>
      </c>
      <c r="AVB120" s="699">
        <f t="shared" si="376"/>
        <v>21610</v>
      </c>
      <c r="AVC120" s="699">
        <f t="shared" si="377"/>
        <v>520</v>
      </c>
      <c r="AVD120" s="699">
        <f t="shared" si="378"/>
        <v>19720</v>
      </c>
      <c r="AVE120" s="699">
        <f t="shared" si="379"/>
        <v>400</v>
      </c>
      <c r="AVF120" s="699">
        <f t="shared" si="380"/>
        <v>970</v>
      </c>
      <c r="AVG120" s="699">
        <f t="shared" si="381"/>
        <v>5303.71</v>
      </c>
      <c r="AVH120" s="699">
        <f t="shared" si="382"/>
        <v>5800</v>
      </c>
      <c r="AVI120" s="699">
        <f t="shared" si="383"/>
        <v>540</v>
      </c>
      <c r="AVJ120" s="699">
        <f t="shared" si="384"/>
        <v>770</v>
      </c>
      <c r="AVK120" s="699">
        <f t="shared" si="385"/>
        <v>80</v>
      </c>
      <c r="AVL120" s="699">
        <f t="shared" si="386"/>
        <v>330</v>
      </c>
      <c r="AVM120" s="699">
        <f t="shared" si="387"/>
        <v>22487.41</v>
      </c>
      <c r="AVN120" s="699">
        <f t="shared" si="388"/>
        <v>17271.439999999999</v>
      </c>
      <c r="AVO120" s="699">
        <f t="shared" si="389"/>
        <v>5215.97</v>
      </c>
      <c r="AVP120" s="699">
        <f t="shared" si="390"/>
        <v>3520</v>
      </c>
      <c r="AVQ120" s="699">
        <f t="shared" si="391"/>
        <v>175898.12</v>
      </c>
    </row>
    <row r="121" spans="1:108 1244:1265" ht="30" hidden="1" customHeight="1" x14ac:dyDescent="0.25">
      <c r="A121" s="643">
        <v>1</v>
      </c>
      <c r="B121" s="643">
        <v>5</v>
      </c>
      <c r="C121" s="664" t="s">
        <v>248</v>
      </c>
      <c r="D121" s="2"/>
      <c r="E121" s="101" t="s">
        <v>345</v>
      </c>
      <c r="F121" s="643" t="s">
        <v>38</v>
      </c>
      <c r="G121" s="643">
        <v>2</v>
      </c>
      <c r="H121" s="658" t="s">
        <v>10</v>
      </c>
      <c r="I121" s="643">
        <v>0</v>
      </c>
      <c r="J121" s="101" t="s">
        <v>364</v>
      </c>
      <c r="K121" s="643">
        <v>3</v>
      </c>
      <c r="L121" s="683" t="s">
        <v>350</v>
      </c>
      <c r="M121" s="11" t="s">
        <v>270</v>
      </c>
      <c r="N121" s="101" t="s">
        <v>387</v>
      </c>
      <c r="O121" s="643">
        <v>1</v>
      </c>
      <c r="P121" s="632">
        <v>98</v>
      </c>
      <c r="Q121" s="632">
        <v>98</v>
      </c>
      <c r="R121" s="632">
        <v>98</v>
      </c>
      <c r="S121" s="675">
        <f>SUMIF('Территориальный кк'!$A:$A,'2020'!$B121,'Территориальный кк'!D:D)</f>
        <v>1.395</v>
      </c>
      <c r="T121" s="676">
        <f>SUMIF('Территориальный кк'!$A:$A,'2020'!$B121,'Территориальный кк'!E:E)</f>
        <v>1.9790000000000001</v>
      </c>
      <c r="U121" s="618">
        <f>SUMIFS(Нормативы!G:G,Нормативы!$B:$B,$G121,Нормативы!$D:$D,'2020'!$I121,Нормативы!$F:$F,'2020'!$K121)*O121</f>
        <v>70600</v>
      </c>
      <c r="V121" s="618">
        <f t="shared" si="329"/>
        <v>54224.3</v>
      </c>
      <c r="W121" s="618">
        <f t="shared" si="330"/>
        <v>16375.7</v>
      </c>
      <c r="X121" s="618">
        <f>SUMIFS(Нормативы!J:J,Нормативы!$B:$B,$G121,Нормативы!$D:$D,'2020'!$I121,Нормативы!$F:$F,'2020'!$K121)</f>
        <v>8860</v>
      </c>
      <c r="Y121" s="618">
        <f>SUMIFS(Нормативы!K:K,Нормативы!$B:$B,$G121,Нормативы!$D:$D,'2020'!$I121,Нормативы!$F:$F,'2020'!$K121)</f>
        <v>0</v>
      </c>
      <c r="Z121" s="618">
        <f>SUMIFS(Нормативы!L:L,Нормативы!$B:$B,$G121,Нормативы!$D:$D,'2020'!$I121,Нормативы!$F:$F,'2020'!$K121)</f>
        <v>8110</v>
      </c>
      <c r="AA121" s="618">
        <f t="shared" si="331"/>
        <v>21610</v>
      </c>
      <c r="AB121" s="618">
        <f>SUMIFS(Нормативы!N:N,Нормативы!$B:$B,$G121,Нормативы!$D:$D,'2020'!$I121,Нормативы!$F:$F,'2020'!$K121)*O121</f>
        <v>520</v>
      </c>
      <c r="AC121" s="618">
        <f>SUMIFS(Нормативы!O:O,Нормативы!$B:$B,$G121,Нормативы!$D:$D,'2020'!$I121,Нормативы!$F:$F,'2020'!$K121)</f>
        <v>19720</v>
      </c>
      <c r="AD121" s="618">
        <f>SUMIFS(Нормативы!P:P,Нормативы!$B:$B,$G121,Нормативы!$D:$D,'2020'!$I121,Нормативы!$F:$F,'2020'!$K121)*O121</f>
        <v>400</v>
      </c>
      <c r="AE121" s="618">
        <f>SUMIFS(Нормативы!Q:Q,Нормативы!$B:$B,$G121,Нормативы!$D:$D,'2020'!$I121,Нормативы!$F:$F,'2020'!$K121)</f>
        <v>970</v>
      </c>
      <c r="AF121" s="618">
        <f>SUMIFS(Нормативы!R:R,Нормативы!$B:$B,$G121,Нормативы!$D:$D,'2020'!$I121,Нормативы!$F:$F,'2020'!$K121)</f>
        <v>2680</v>
      </c>
      <c r="AG121" s="618">
        <f>SUMIFS(Нормативы!S:S,Нормативы!$B:$B,$G121,Нормативы!$D:$D,'2020'!$I121,Нормативы!$F:$F,'2020'!$K121)</f>
        <v>5800</v>
      </c>
      <c r="AH121" s="618">
        <f>SUMIFS(Нормативы!T:T,Нормативы!$B:$B,$G121,Нормативы!$D:$D,'2020'!$I121,Нормативы!$F:$F,'2020'!$K121)</f>
        <v>540</v>
      </c>
      <c r="AI121" s="618">
        <f>SUMIFS(Нормативы!U:U,Нормативы!$B:$B,$G121,Нормативы!$D:$D,'2020'!$I121,Нормативы!$F:$F,'2020'!$K121)</f>
        <v>770</v>
      </c>
      <c r="AJ121" s="618">
        <f>SUMIFS(Нормативы!V:V,Нормативы!$B:$B,$G121,Нормативы!$D:$D,'2020'!$I121,Нормативы!$F:$F,'2020'!$K121)</f>
        <v>80</v>
      </c>
      <c r="AK121" s="618">
        <f>SUMIFS(Нормативы!W:W,Нормативы!$B:$B,$G121,Нормативы!$D:$D,'2020'!$I121,Нормативы!$F:$F,'2020'!$K121)</f>
        <v>330</v>
      </c>
      <c r="AL121" s="618">
        <f>SUMIFS(Нормативы!X:X,Нормативы!$B:$B,$G121,Нормативы!$D:$D,'2020'!$I121,Нормативы!$F:$F,'2020'!$K121)*O121</f>
        <v>16120</v>
      </c>
      <c r="AM121" s="618">
        <f t="shared" si="332"/>
        <v>12381</v>
      </c>
      <c r="AN121" s="618">
        <f t="shared" si="333"/>
        <v>3739</v>
      </c>
      <c r="AO121" s="618">
        <f>SUMIFS(Нормативы!AA:AA,Нормативы!$B:$B,$G121,Нормативы!$D:$D,'2020'!$I121,Нормативы!$F:$F,'2020'!$K121)</f>
        <v>3520</v>
      </c>
      <c r="AP121" s="619">
        <f t="shared" si="334"/>
        <v>139020</v>
      </c>
      <c r="AQ121" s="413">
        <f t="shared" si="272"/>
        <v>6918800</v>
      </c>
      <c r="AR121" s="618">
        <f t="shared" si="335"/>
        <v>5313978.5</v>
      </c>
      <c r="AS121" s="618">
        <f t="shared" si="336"/>
        <v>1604821.5</v>
      </c>
      <c r="AT121" s="616">
        <f t="shared" si="273"/>
        <v>868280</v>
      </c>
      <c r="AU121" s="616">
        <f t="shared" si="274"/>
        <v>0</v>
      </c>
      <c r="AV121" s="616">
        <f t="shared" si="275"/>
        <v>794780</v>
      </c>
      <c r="AW121" s="616">
        <f t="shared" si="276"/>
        <v>2117780</v>
      </c>
      <c r="AX121" s="616">
        <f t="shared" si="277"/>
        <v>50960</v>
      </c>
      <c r="AY121" s="616">
        <f t="shared" si="278"/>
        <v>1932560</v>
      </c>
      <c r="AZ121" s="616">
        <f t="shared" si="279"/>
        <v>39200</v>
      </c>
      <c r="BA121" s="616">
        <f t="shared" si="280"/>
        <v>95060</v>
      </c>
      <c r="BB121" s="616">
        <f t="shared" si="281"/>
        <v>262640</v>
      </c>
      <c r="BC121" s="616">
        <f t="shared" si="282"/>
        <v>568400</v>
      </c>
      <c r="BD121" s="616">
        <f t="shared" si="283"/>
        <v>52920</v>
      </c>
      <c r="BE121" s="616">
        <f t="shared" si="284"/>
        <v>75460</v>
      </c>
      <c r="BF121" s="616">
        <f t="shared" si="285"/>
        <v>7840</v>
      </c>
      <c r="BG121" s="616">
        <f t="shared" si="286"/>
        <v>32340</v>
      </c>
      <c r="BH121" s="616">
        <f t="shared" si="287"/>
        <v>1579760</v>
      </c>
      <c r="BI121" s="618">
        <f t="shared" si="337"/>
        <v>1213333.3</v>
      </c>
      <c r="BJ121" s="618">
        <f t="shared" si="338"/>
        <v>366426.7</v>
      </c>
      <c r="BK121" s="616">
        <f t="shared" si="288"/>
        <v>344960</v>
      </c>
      <c r="BL121" s="620">
        <f t="shared" si="289"/>
        <v>13623960</v>
      </c>
      <c r="BM121" s="616">
        <f t="shared" si="290"/>
        <v>9651726</v>
      </c>
      <c r="BN121" s="618">
        <f t="shared" si="291"/>
        <v>7413000</v>
      </c>
      <c r="BO121" s="618">
        <f t="shared" si="292"/>
        <v>2238726</v>
      </c>
      <c r="BP121" s="616">
        <f t="shared" si="339"/>
        <v>868280</v>
      </c>
      <c r="BQ121" s="616">
        <f t="shared" si="340"/>
        <v>0</v>
      </c>
      <c r="BR121" s="616">
        <f t="shared" si="341"/>
        <v>794780</v>
      </c>
      <c r="BS121" s="616">
        <f t="shared" si="293"/>
        <v>2117780</v>
      </c>
      <c r="BT121" s="616">
        <f t="shared" si="294"/>
        <v>50960</v>
      </c>
      <c r="BU121" s="616">
        <f t="shared" si="295"/>
        <v>1932560</v>
      </c>
      <c r="BV121" s="616">
        <f t="shared" si="296"/>
        <v>39200</v>
      </c>
      <c r="BW121" s="616">
        <f t="shared" si="297"/>
        <v>95060</v>
      </c>
      <c r="BX121" s="616">
        <f t="shared" si="298"/>
        <v>519765</v>
      </c>
      <c r="BY121" s="616">
        <f t="shared" si="299"/>
        <v>568400</v>
      </c>
      <c r="BZ121" s="616">
        <f t="shared" si="300"/>
        <v>52920</v>
      </c>
      <c r="CA121" s="616">
        <f t="shared" si="301"/>
        <v>75460</v>
      </c>
      <c r="CB121" s="616">
        <f t="shared" si="302"/>
        <v>7840</v>
      </c>
      <c r="CC121" s="616">
        <f t="shared" si="303"/>
        <v>32340</v>
      </c>
      <c r="CD121" s="616">
        <f t="shared" si="304"/>
        <v>2203765</v>
      </c>
      <c r="CE121" s="618">
        <f t="shared" si="342"/>
        <v>1692599.8</v>
      </c>
      <c r="CF121" s="618">
        <f t="shared" si="343"/>
        <v>511165.2</v>
      </c>
      <c r="CG121" s="616">
        <f t="shared" si="305"/>
        <v>344960</v>
      </c>
      <c r="CH121" s="621">
        <f t="shared" si="306"/>
        <v>17238016</v>
      </c>
      <c r="CI121" s="88">
        <f t="shared" si="307"/>
        <v>98487</v>
      </c>
      <c r="CJ121" s="90">
        <f t="shared" si="308"/>
        <v>75642.857099999994</v>
      </c>
      <c r="CK121" s="90">
        <f t="shared" si="309"/>
        <v>22844.142899999999</v>
      </c>
      <c r="CL121" s="88">
        <f t="shared" si="310"/>
        <v>8860</v>
      </c>
      <c r="CM121" s="88">
        <f t="shared" si="311"/>
        <v>0</v>
      </c>
      <c r="CN121" s="88">
        <f t="shared" si="312"/>
        <v>8110</v>
      </c>
      <c r="CO121" s="88">
        <f t="shared" si="313"/>
        <v>21610</v>
      </c>
      <c r="CP121" s="88">
        <f t="shared" si="314"/>
        <v>520</v>
      </c>
      <c r="CQ121" s="88">
        <f t="shared" si="315"/>
        <v>19720</v>
      </c>
      <c r="CR121" s="88">
        <f t="shared" si="316"/>
        <v>400</v>
      </c>
      <c r="CS121" s="88">
        <f t="shared" si="317"/>
        <v>970</v>
      </c>
      <c r="CT121" s="88">
        <f t="shared" si="318"/>
        <v>5303.7245000000003</v>
      </c>
      <c r="CU121" s="88">
        <f t="shared" si="319"/>
        <v>5800</v>
      </c>
      <c r="CV121" s="88">
        <f t="shared" si="320"/>
        <v>540</v>
      </c>
      <c r="CW121" s="88">
        <f t="shared" si="321"/>
        <v>770</v>
      </c>
      <c r="CX121" s="88">
        <f t="shared" si="322"/>
        <v>80</v>
      </c>
      <c r="CY121" s="88">
        <f t="shared" si="323"/>
        <v>330</v>
      </c>
      <c r="CZ121" s="88">
        <f t="shared" si="324"/>
        <v>22487.398000000001</v>
      </c>
      <c r="DA121" s="90">
        <f t="shared" si="325"/>
        <v>17271.426500000001</v>
      </c>
      <c r="DB121" s="90">
        <f t="shared" si="326"/>
        <v>5215.9714000000004</v>
      </c>
      <c r="DC121" s="88">
        <f t="shared" si="327"/>
        <v>3520</v>
      </c>
      <c r="DD121" s="211">
        <f t="shared" si="328"/>
        <v>175898.12239999999</v>
      </c>
      <c r="AUV121" s="699">
        <f t="shared" si="235"/>
        <v>98487</v>
      </c>
      <c r="AUW121" s="699">
        <f t="shared" si="236"/>
        <v>75642.86</v>
      </c>
      <c r="AUX121" s="699">
        <f t="shared" si="237"/>
        <v>22844.14</v>
      </c>
      <c r="AUY121" s="699">
        <f t="shared" si="375"/>
        <v>8860</v>
      </c>
      <c r="AUZ121" s="699">
        <f t="shared" si="344"/>
        <v>0</v>
      </c>
      <c r="AVA121" s="699">
        <f t="shared" si="344"/>
        <v>11.26</v>
      </c>
      <c r="AVB121" s="699">
        <f t="shared" si="376"/>
        <v>21610</v>
      </c>
      <c r="AVC121" s="699">
        <f t="shared" si="377"/>
        <v>520</v>
      </c>
      <c r="AVD121" s="699">
        <f t="shared" si="378"/>
        <v>19720</v>
      </c>
      <c r="AVE121" s="699">
        <f t="shared" si="379"/>
        <v>400</v>
      </c>
      <c r="AVF121" s="699">
        <f t="shared" si="380"/>
        <v>970</v>
      </c>
      <c r="AVG121" s="699">
        <f t="shared" si="381"/>
        <v>5303.72</v>
      </c>
      <c r="AVH121" s="699">
        <f t="shared" si="382"/>
        <v>5800</v>
      </c>
      <c r="AVI121" s="699">
        <f t="shared" si="383"/>
        <v>540</v>
      </c>
      <c r="AVJ121" s="699">
        <f t="shared" si="384"/>
        <v>770</v>
      </c>
      <c r="AVK121" s="699">
        <f t="shared" si="385"/>
        <v>80</v>
      </c>
      <c r="AVL121" s="699">
        <f t="shared" si="386"/>
        <v>330</v>
      </c>
      <c r="AVM121" s="699">
        <f t="shared" si="387"/>
        <v>22487.4</v>
      </c>
      <c r="AVN121" s="699">
        <f t="shared" si="388"/>
        <v>17271.43</v>
      </c>
      <c r="AVO121" s="699">
        <f t="shared" si="389"/>
        <v>5215.97</v>
      </c>
      <c r="AVP121" s="699">
        <f t="shared" si="390"/>
        <v>3520</v>
      </c>
      <c r="AVQ121" s="699">
        <f t="shared" si="391"/>
        <v>175898.12</v>
      </c>
    </row>
    <row r="122" spans="1:108 1244:1265" ht="30" hidden="1" customHeight="1" x14ac:dyDescent="0.25">
      <c r="A122" s="643">
        <v>1</v>
      </c>
      <c r="B122" s="643">
        <v>5</v>
      </c>
      <c r="C122" s="664" t="s">
        <v>248</v>
      </c>
      <c r="D122" s="2"/>
      <c r="E122" s="101" t="s">
        <v>345</v>
      </c>
      <c r="F122" s="643" t="s">
        <v>38</v>
      </c>
      <c r="G122" s="643">
        <v>2</v>
      </c>
      <c r="H122" s="658" t="s">
        <v>8</v>
      </c>
      <c r="I122" s="643">
        <v>3</v>
      </c>
      <c r="J122" s="101" t="s">
        <v>364</v>
      </c>
      <c r="K122" s="643">
        <v>3</v>
      </c>
      <c r="L122" s="683" t="s">
        <v>350</v>
      </c>
      <c r="M122" s="11" t="s">
        <v>307</v>
      </c>
      <c r="N122" s="101" t="s">
        <v>387</v>
      </c>
      <c r="O122" s="643">
        <v>1</v>
      </c>
      <c r="P122" s="632">
        <v>35</v>
      </c>
      <c r="Q122" s="632">
        <v>35</v>
      </c>
      <c r="R122" s="632">
        <v>35</v>
      </c>
      <c r="S122" s="675">
        <f>SUMIF('Территориальный кк'!$A:$A,'2020'!$B122,'Территориальный кк'!D:D)</f>
        <v>1.395</v>
      </c>
      <c r="T122" s="676">
        <f>SUMIF('Территориальный кк'!$A:$A,'2020'!$B122,'Территориальный кк'!E:E)</f>
        <v>1.9790000000000001</v>
      </c>
      <c r="U122" s="618">
        <f>SUMIFS(Нормативы!G:G,Нормативы!$B:$B,$G122,Нормативы!$D:$D,'2020'!$I122,Нормативы!$F:$F,'2020'!$K122)*O122</f>
        <v>12944</v>
      </c>
      <c r="V122" s="618">
        <f t="shared" si="329"/>
        <v>9941.6</v>
      </c>
      <c r="W122" s="618">
        <f t="shared" si="330"/>
        <v>3002.4</v>
      </c>
      <c r="X122" s="618">
        <f>SUMIFS(Нормативы!J:J,Нормативы!$B:$B,$G122,Нормативы!$D:$D,'2020'!$I122,Нормативы!$F:$F,'2020'!$K122)</f>
        <v>486</v>
      </c>
      <c r="Y122" s="618">
        <f>SUMIFS(Нормативы!K:K,Нормативы!$B:$B,$G122,Нормативы!$D:$D,'2020'!$I122,Нормативы!$F:$F,'2020'!$K122)</f>
        <v>97</v>
      </c>
      <c r="Z122" s="618">
        <f>SUMIFS(Нормативы!L:L,Нормативы!$B:$B,$G122,Нормативы!$D:$D,'2020'!$I122,Нормативы!$F:$F,'2020'!$K122)</f>
        <v>348</v>
      </c>
      <c r="AA122" s="618">
        <f t="shared" si="331"/>
        <v>2031</v>
      </c>
      <c r="AB122" s="618">
        <f>SUMIFS(Нормативы!N:N,Нормативы!$B:$B,$G122,Нормативы!$D:$D,'2020'!$I122,Нормативы!$F:$F,'2020'!$K122)*O122</f>
        <v>52</v>
      </c>
      <c r="AC122" s="618">
        <f>SUMIFS(Нормативы!O:O,Нормативы!$B:$B,$G122,Нормативы!$D:$D,'2020'!$I122,Нормативы!$F:$F,'2020'!$K122)</f>
        <v>1728</v>
      </c>
      <c r="AD122" s="618">
        <f>SUMIFS(Нормативы!P:P,Нормативы!$B:$B,$G122,Нормативы!$D:$D,'2020'!$I122,Нормативы!$F:$F,'2020'!$K122)*O122</f>
        <v>73</v>
      </c>
      <c r="AE122" s="618">
        <f>SUMIFS(Нормативы!Q:Q,Нормативы!$B:$B,$G122,Нормативы!$D:$D,'2020'!$I122,Нормативы!$F:$F,'2020'!$K122)</f>
        <v>178</v>
      </c>
      <c r="AF122" s="618">
        <f>SUMIFS(Нормативы!R:R,Нормативы!$B:$B,$G122,Нормативы!$D:$D,'2020'!$I122,Нормативы!$F:$F,'2020'!$K122)</f>
        <v>275</v>
      </c>
      <c r="AG122" s="618">
        <f>SUMIFS(Нормативы!S:S,Нормативы!$B:$B,$G122,Нормативы!$D:$D,'2020'!$I122,Нормативы!$F:$F,'2020'!$K122)</f>
        <v>580</v>
      </c>
      <c r="AH122" s="618">
        <f>SUMIFS(Нормативы!T:T,Нормативы!$B:$B,$G122,Нормативы!$D:$D,'2020'!$I122,Нормативы!$F:$F,'2020'!$K122)</f>
        <v>54</v>
      </c>
      <c r="AI122" s="618">
        <f>SUMIFS(Нормативы!U:U,Нормативы!$B:$B,$G122,Нормативы!$D:$D,'2020'!$I122,Нормативы!$F:$F,'2020'!$K122)</f>
        <v>77</v>
      </c>
      <c r="AJ122" s="618">
        <f>SUMIFS(Нормативы!V:V,Нормативы!$B:$B,$G122,Нормативы!$D:$D,'2020'!$I122,Нормативы!$F:$F,'2020'!$K122)</f>
        <v>8</v>
      </c>
      <c r="AK122" s="618">
        <f>SUMIFS(Нормативы!W:W,Нормативы!$B:$B,$G122,Нормативы!$D:$D,'2020'!$I122,Нормативы!$F:$F,'2020'!$K122)</f>
        <v>39</v>
      </c>
      <c r="AL122" s="618">
        <f>SUMIFS(Нормативы!X:X,Нормативы!$B:$B,$G122,Нормативы!$D:$D,'2020'!$I122,Нормативы!$F:$F,'2020'!$K122)*O122</f>
        <v>1612</v>
      </c>
      <c r="AM122" s="618">
        <f t="shared" si="332"/>
        <v>1238.0999999999999</v>
      </c>
      <c r="AN122" s="618">
        <f t="shared" si="333"/>
        <v>373.9</v>
      </c>
      <c r="AO122" s="618">
        <f>SUMIFS(Нормативы!AA:AA,Нормативы!$B:$B,$G122,Нормативы!$D:$D,'2020'!$I122,Нормативы!$F:$F,'2020'!$K122)</f>
        <v>0</v>
      </c>
      <c r="AP122" s="619">
        <f t="shared" si="334"/>
        <v>18454</v>
      </c>
      <c r="AQ122" s="413">
        <f t="shared" si="272"/>
        <v>453040</v>
      </c>
      <c r="AR122" s="618">
        <f t="shared" si="335"/>
        <v>347957</v>
      </c>
      <c r="AS122" s="618">
        <f t="shared" si="336"/>
        <v>105083</v>
      </c>
      <c r="AT122" s="616">
        <f t="shared" si="273"/>
        <v>17010</v>
      </c>
      <c r="AU122" s="616">
        <f t="shared" si="274"/>
        <v>3395</v>
      </c>
      <c r="AV122" s="616">
        <f t="shared" si="275"/>
        <v>12180</v>
      </c>
      <c r="AW122" s="616">
        <f t="shared" si="276"/>
        <v>71085</v>
      </c>
      <c r="AX122" s="616">
        <f t="shared" si="277"/>
        <v>1820</v>
      </c>
      <c r="AY122" s="616">
        <f t="shared" si="278"/>
        <v>60480</v>
      </c>
      <c r="AZ122" s="616">
        <f t="shared" si="279"/>
        <v>2555</v>
      </c>
      <c r="BA122" s="616">
        <f t="shared" si="280"/>
        <v>6230</v>
      </c>
      <c r="BB122" s="616">
        <f t="shared" si="281"/>
        <v>9625</v>
      </c>
      <c r="BC122" s="616">
        <f t="shared" si="282"/>
        <v>20300</v>
      </c>
      <c r="BD122" s="616">
        <f t="shared" si="283"/>
        <v>1890</v>
      </c>
      <c r="BE122" s="616">
        <f t="shared" si="284"/>
        <v>2695</v>
      </c>
      <c r="BF122" s="616">
        <f t="shared" si="285"/>
        <v>280</v>
      </c>
      <c r="BG122" s="616">
        <f t="shared" si="286"/>
        <v>1365</v>
      </c>
      <c r="BH122" s="616">
        <f t="shared" si="287"/>
        <v>56420</v>
      </c>
      <c r="BI122" s="618">
        <f t="shared" si="337"/>
        <v>43333.3</v>
      </c>
      <c r="BJ122" s="618">
        <f t="shared" si="338"/>
        <v>13086.7</v>
      </c>
      <c r="BK122" s="616">
        <f t="shared" si="288"/>
        <v>0</v>
      </c>
      <c r="BL122" s="620">
        <f t="shared" si="289"/>
        <v>645890</v>
      </c>
      <c r="BM122" s="616">
        <f t="shared" si="290"/>
        <v>631991</v>
      </c>
      <c r="BN122" s="618">
        <f t="shared" si="291"/>
        <v>485400.2</v>
      </c>
      <c r="BO122" s="618">
        <f t="shared" si="292"/>
        <v>146590.79999999999</v>
      </c>
      <c r="BP122" s="616">
        <f t="shared" si="339"/>
        <v>17010</v>
      </c>
      <c r="BQ122" s="616">
        <f t="shared" si="340"/>
        <v>3395</v>
      </c>
      <c r="BR122" s="616">
        <f t="shared" si="341"/>
        <v>12180</v>
      </c>
      <c r="BS122" s="616">
        <f t="shared" si="293"/>
        <v>71085</v>
      </c>
      <c r="BT122" s="616">
        <f t="shared" si="294"/>
        <v>1820</v>
      </c>
      <c r="BU122" s="616">
        <f t="shared" si="295"/>
        <v>60480</v>
      </c>
      <c r="BV122" s="616">
        <f t="shared" si="296"/>
        <v>2555</v>
      </c>
      <c r="BW122" s="616">
        <f t="shared" si="297"/>
        <v>6230</v>
      </c>
      <c r="BX122" s="616">
        <f t="shared" si="298"/>
        <v>19048</v>
      </c>
      <c r="BY122" s="616">
        <f t="shared" si="299"/>
        <v>20300</v>
      </c>
      <c r="BZ122" s="616">
        <f t="shared" si="300"/>
        <v>1890</v>
      </c>
      <c r="CA122" s="616">
        <f t="shared" si="301"/>
        <v>2695</v>
      </c>
      <c r="CB122" s="616">
        <f t="shared" si="302"/>
        <v>280</v>
      </c>
      <c r="CC122" s="616">
        <f t="shared" si="303"/>
        <v>1365</v>
      </c>
      <c r="CD122" s="616">
        <f t="shared" si="304"/>
        <v>78706</v>
      </c>
      <c r="CE122" s="618">
        <f t="shared" si="342"/>
        <v>60450.1</v>
      </c>
      <c r="CF122" s="618">
        <f t="shared" si="343"/>
        <v>18255.900000000001</v>
      </c>
      <c r="CG122" s="616">
        <f t="shared" si="305"/>
        <v>0</v>
      </c>
      <c r="CH122" s="621">
        <f t="shared" si="306"/>
        <v>856550</v>
      </c>
      <c r="CI122" s="88">
        <f t="shared" si="307"/>
        <v>18056.885699999999</v>
      </c>
      <c r="CJ122" s="90">
        <f t="shared" si="308"/>
        <v>13868.5771</v>
      </c>
      <c r="CK122" s="90">
        <f t="shared" si="309"/>
        <v>4188.3086000000003</v>
      </c>
      <c r="CL122" s="88">
        <f t="shared" si="310"/>
        <v>486</v>
      </c>
      <c r="CM122" s="88">
        <f t="shared" si="311"/>
        <v>97</v>
      </c>
      <c r="CN122" s="88">
        <f t="shared" si="312"/>
        <v>348</v>
      </c>
      <c r="CO122" s="88">
        <f t="shared" si="313"/>
        <v>2031</v>
      </c>
      <c r="CP122" s="88">
        <f t="shared" si="314"/>
        <v>52</v>
      </c>
      <c r="CQ122" s="88">
        <f t="shared" si="315"/>
        <v>1728</v>
      </c>
      <c r="CR122" s="88">
        <f t="shared" si="316"/>
        <v>73</v>
      </c>
      <c r="CS122" s="88">
        <f t="shared" si="317"/>
        <v>178</v>
      </c>
      <c r="CT122" s="88">
        <f t="shared" si="318"/>
        <v>544.22860000000003</v>
      </c>
      <c r="CU122" s="88">
        <f t="shared" si="319"/>
        <v>580</v>
      </c>
      <c r="CV122" s="88">
        <f t="shared" si="320"/>
        <v>54</v>
      </c>
      <c r="CW122" s="88">
        <f t="shared" si="321"/>
        <v>77</v>
      </c>
      <c r="CX122" s="88">
        <f t="shared" si="322"/>
        <v>8</v>
      </c>
      <c r="CY122" s="88">
        <f t="shared" si="323"/>
        <v>39</v>
      </c>
      <c r="CZ122" s="88">
        <f t="shared" si="324"/>
        <v>2248.7429000000002</v>
      </c>
      <c r="DA122" s="90">
        <f t="shared" si="325"/>
        <v>1727.1457</v>
      </c>
      <c r="DB122" s="90">
        <f t="shared" si="326"/>
        <v>521.59709999999995</v>
      </c>
      <c r="DC122" s="88">
        <f t="shared" si="327"/>
        <v>0</v>
      </c>
      <c r="DD122" s="211">
        <f t="shared" si="328"/>
        <v>24472.857100000001</v>
      </c>
      <c r="AUV122" s="699">
        <f t="shared" si="235"/>
        <v>18056.89</v>
      </c>
      <c r="AUW122" s="699">
        <f t="shared" si="236"/>
        <v>13868.58</v>
      </c>
      <c r="AUX122" s="699">
        <f t="shared" si="237"/>
        <v>4188.3100000000004</v>
      </c>
      <c r="AUY122" s="699">
        <f t="shared" si="375"/>
        <v>486</v>
      </c>
      <c r="AUZ122" s="699">
        <f t="shared" si="344"/>
        <v>1715.51</v>
      </c>
      <c r="AVA122" s="699">
        <f t="shared" si="344"/>
        <v>0.94</v>
      </c>
      <c r="AVB122" s="699">
        <f t="shared" si="376"/>
        <v>2031</v>
      </c>
      <c r="AVC122" s="699">
        <f t="shared" si="377"/>
        <v>52</v>
      </c>
      <c r="AVD122" s="699">
        <f t="shared" si="378"/>
        <v>1728</v>
      </c>
      <c r="AVE122" s="699">
        <f t="shared" si="379"/>
        <v>73</v>
      </c>
      <c r="AVF122" s="699">
        <f t="shared" si="380"/>
        <v>178</v>
      </c>
      <c r="AVG122" s="699">
        <f t="shared" si="381"/>
        <v>544.23</v>
      </c>
      <c r="AVH122" s="699">
        <f t="shared" si="382"/>
        <v>580</v>
      </c>
      <c r="AVI122" s="699">
        <f t="shared" si="383"/>
        <v>54</v>
      </c>
      <c r="AVJ122" s="699">
        <f t="shared" si="384"/>
        <v>77</v>
      </c>
      <c r="AVK122" s="699">
        <f t="shared" si="385"/>
        <v>8</v>
      </c>
      <c r="AVL122" s="699">
        <f t="shared" si="386"/>
        <v>39</v>
      </c>
      <c r="AVM122" s="699">
        <f t="shared" si="387"/>
        <v>2248.7399999999998</v>
      </c>
      <c r="AVN122" s="699">
        <f t="shared" si="388"/>
        <v>1727.14</v>
      </c>
      <c r="AVO122" s="699">
        <f t="shared" si="389"/>
        <v>521.6</v>
      </c>
      <c r="AVP122" s="699">
        <f t="shared" si="390"/>
        <v>0</v>
      </c>
      <c r="AVQ122" s="699">
        <f t="shared" si="391"/>
        <v>24472.86</v>
      </c>
    </row>
    <row r="123" spans="1:108 1244:1265" ht="30" hidden="1" customHeight="1" x14ac:dyDescent="0.25">
      <c r="A123" s="642">
        <v>1</v>
      </c>
      <c r="B123" s="642">
        <v>5</v>
      </c>
      <c r="C123" s="663" t="s">
        <v>248</v>
      </c>
      <c r="D123" s="2"/>
      <c r="E123" s="277" t="s">
        <v>348</v>
      </c>
      <c r="F123" s="642" t="s">
        <v>40</v>
      </c>
      <c r="G123" s="642">
        <v>4</v>
      </c>
      <c r="H123" s="657" t="s">
        <v>10</v>
      </c>
      <c r="I123" s="642">
        <v>0</v>
      </c>
      <c r="J123" s="277" t="s">
        <v>390</v>
      </c>
      <c r="K123" s="642">
        <v>1</v>
      </c>
      <c r="L123" s="682" t="s">
        <v>353</v>
      </c>
      <c r="M123" s="419" t="s">
        <v>316</v>
      </c>
      <c r="N123" s="277" t="s">
        <v>387</v>
      </c>
      <c r="O123" s="642">
        <v>1</v>
      </c>
      <c r="P123" s="632">
        <v>24</v>
      </c>
      <c r="Q123" s="632">
        <v>24</v>
      </c>
      <c r="R123" s="632">
        <v>24</v>
      </c>
      <c r="S123" s="673">
        <f>SUMIF('Территориальный кк'!$A:$A,'2020'!$B123,'Территориальный кк'!F:F)</f>
        <v>1.395</v>
      </c>
      <c r="T123" s="673">
        <f>SUMIF('Территориальный кк'!$A:$A,'2020'!$B123,'Территориальный кк'!G:G)</f>
        <v>1.9890000000000001</v>
      </c>
      <c r="U123" s="624">
        <f>SUMIFS(Нормативы!G:G,Нормативы!$B:$B,$G123,Нормативы!$D:$D,'2020'!$I123,Нормативы!$F:$F,'2020'!$K123)*O123</f>
        <v>22310</v>
      </c>
      <c r="V123" s="624">
        <f t="shared" si="329"/>
        <v>17135.2</v>
      </c>
      <c r="W123" s="624">
        <f t="shared" si="330"/>
        <v>5174.8</v>
      </c>
      <c r="X123" s="624">
        <f>SUMIFS(Нормативы!J:J,Нормативы!$B:$B,$G123,Нормативы!$D:$D,'2020'!$I123,Нормативы!$F:$F,'2020'!$K123)</f>
        <v>910</v>
      </c>
      <c r="Y123" s="624">
        <f>SUMIFS(Нормативы!K:K,Нормативы!$B:$B,$G123,Нормативы!$D:$D,'2020'!$I123,Нормативы!$F:$F,'2020'!$K123)</f>
        <v>182</v>
      </c>
      <c r="Z123" s="624">
        <f>SUMIFS(Нормативы!L:L,Нормативы!$B:$B,$G123,Нормативы!$D:$D,'2020'!$I123,Нормативы!$F:$F,'2020'!$K123)</f>
        <v>2640</v>
      </c>
      <c r="AA123" s="624">
        <f t="shared" si="331"/>
        <v>2630</v>
      </c>
      <c r="AB123" s="624">
        <f>SUMIFS(Нормативы!N:N,Нормативы!$B:$B,$G123,Нормативы!$D:$D,'2020'!$I123,Нормативы!$F:$F,'2020'!$K123)*O123</f>
        <v>460</v>
      </c>
      <c r="AC123" s="624">
        <f>SUMIFS(Нормативы!O:O,Нормативы!$B:$B,$G123,Нормативы!$D:$D,'2020'!$I123,Нормативы!$F:$F,'2020'!$K123)</f>
        <v>600</v>
      </c>
      <c r="AD123" s="624">
        <f>SUMIFS(Нормативы!P:P,Нормативы!$B:$B,$G123,Нормативы!$D:$D,'2020'!$I123,Нормативы!$F:$F,'2020'!$K123)*O123</f>
        <v>830</v>
      </c>
      <c r="AE123" s="624">
        <f>SUMIFS(Нормативы!Q:Q,Нормативы!$B:$B,$G123,Нормативы!$D:$D,'2020'!$I123,Нормативы!$F:$F,'2020'!$K123)</f>
        <v>740</v>
      </c>
      <c r="AF123" s="624">
        <f>SUMIFS(Нормативы!R:R,Нормативы!$B:$B,$G123,Нормативы!$D:$D,'2020'!$I123,Нормативы!$F:$F,'2020'!$K123)</f>
        <v>2120</v>
      </c>
      <c r="AG123" s="624">
        <f>SUMIFS(Нормативы!S:S,Нормативы!$B:$B,$G123,Нормативы!$D:$D,'2020'!$I123,Нормативы!$F:$F,'2020'!$K123)</f>
        <v>8620</v>
      </c>
      <c r="AH123" s="624">
        <f>SUMIFS(Нормативы!T:T,Нормативы!$B:$B,$G123,Нормативы!$D:$D,'2020'!$I123,Нормативы!$F:$F,'2020'!$K123)</f>
        <v>310</v>
      </c>
      <c r="AI123" s="624">
        <f>SUMIFS(Нормативы!U:U,Нормативы!$B:$B,$G123,Нормативы!$D:$D,'2020'!$I123,Нормативы!$F:$F,'2020'!$K123)</f>
        <v>1240</v>
      </c>
      <c r="AJ123" s="624">
        <f>SUMIFS(Нормативы!V:V,Нормативы!$B:$B,$G123,Нормативы!$D:$D,'2020'!$I123,Нормативы!$F:$F,'2020'!$K123)</f>
        <v>50</v>
      </c>
      <c r="AK123" s="624">
        <f>SUMIFS(Нормативы!W:W,Нормативы!$B:$B,$G123,Нормативы!$D:$D,'2020'!$I123,Нормативы!$F:$F,'2020'!$K123)</f>
        <v>190</v>
      </c>
      <c r="AL123" s="624">
        <f>SUMIFS(Нормативы!X:X,Нормативы!$B:$B,$G123,Нормативы!$D:$D,'2020'!$I123,Нормативы!$F:$F,'2020'!$K123)*O123</f>
        <v>14870</v>
      </c>
      <c r="AM123" s="624">
        <f t="shared" si="332"/>
        <v>11420.9</v>
      </c>
      <c r="AN123" s="624">
        <f t="shared" si="333"/>
        <v>3449.1</v>
      </c>
      <c r="AO123" s="624">
        <f>SUMIFS(Нормативы!AA:AA,Нормативы!$B:$B,$G123,Нормативы!$D:$D,'2020'!$I123,Нормативы!$F:$F,'2020'!$K123)</f>
        <v>650</v>
      </c>
      <c r="AP123" s="621">
        <f t="shared" si="334"/>
        <v>56540</v>
      </c>
      <c r="AQ123" s="610">
        <f t="shared" si="272"/>
        <v>535440</v>
      </c>
      <c r="AR123" s="624">
        <f t="shared" si="335"/>
        <v>411244.2</v>
      </c>
      <c r="AS123" s="624">
        <f t="shared" si="336"/>
        <v>124195.8</v>
      </c>
      <c r="AT123" s="615">
        <f t="shared" si="273"/>
        <v>21840</v>
      </c>
      <c r="AU123" s="615">
        <f t="shared" si="274"/>
        <v>4368</v>
      </c>
      <c r="AV123" s="615">
        <f t="shared" si="275"/>
        <v>63360</v>
      </c>
      <c r="AW123" s="615">
        <f t="shared" si="276"/>
        <v>63120</v>
      </c>
      <c r="AX123" s="615">
        <f t="shared" si="277"/>
        <v>11040</v>
      </c>
      <c r="AY123" s="615">
        <f t="shared" si="278"/>
        <v>14400</v>
      </c>
      <c r="AZ123" s="615">
        <f t="shared" si="279"/>
        <v>19920</v>
      </c>
      <c r="BA123" s="615">
        <f t="shared" si="280"/>
        <v>17760</v>
      </c>
      <c r="BB123" s="615">
        <f t="shared" si="281"/>
        <v>50880</v>
      </c>
      <c r="BC123" s="615">
        <f t="shared" si="282"/>
        <v>206880</v>
      </c>
      <c r="BD123" s="615">
        <f t="shared" si="283"/>
        <v>7440</v>
      </c>
      <c r="BE123" s="615">
        <f t="shared" si="284"/>
        <v>29760</v>
      </c>
      <c r="BF123" s="615">
        <f t="shared" si="285"/>
        <v>1200</v>
      </c>
      <c r="BG123" s="615">
        <f t="shared" si="286"/>
        <v>4560</v>
      </c>
      <c r="BH123" s="615">
        <f t="shared" si="287"/>
        <v>356880</v>
      </c>
      <c r="BI123" s="624">
        <f t="shared" si="337"/>
        <v>274101.40000000002</v>
      </c>
      <c r="BJ123" s="624">
        <f t="shared" si="338"/>
        <v>82778.600000000006</v>
      </c>
      <c r="BK123" s="615">
        <f t="shared" si="288"/>
        <v>15600</v>
      </c>
      <c r="BL123" s="620">
        <f t="shared" si="289"/>
        <v>1356960</v>
      </c>
      <c r="BM123" s="615">
        <f t="shared" si="290"/>
        <v>746939</v>
      </c>
      <c r="BN123" s="624">
        <f t="shared" si="291"/>
        <v>573685.9</v>
      </c>
      <c r="BO123" s="624">
        <f t="shared" si="292"/>
        <v>173253.1</v>
      </c>
      <c r="BP123" s="615">
        <f t="shared" si="339"/>
        <v>21840</v>
      </c>
      <c r="BQ123" s="615">
        <f t="shared" si="340"/>
        <v>4368</v>
      </c>
      <c r="BR123" s="615">
        <f t="shared" si="341"/>
        <v>63360</v>
      </c>
      <c r="BS123" s="615">
        <f t="shared" si="293"/>
        <v>63120</v>
      </c>
      <c r="BT123" s="616">
        <f t="shared" si="294"/>
        <v>11040</v>
      </c>
      <c r="BU123" s="616">
        <f t="shared" si="295"/>
        <v>14400</v>
      </c>
      <c r="BV123" s="616">
        <f t="shared" si="296"/>
        <v>19920</v>
      </c>
      <c r="BW123" s="616">
        <f t="shared" si="297"/>
        <v>17760</v>
      </c>
      <c r="BX123" s="615">
        <f t="shared" si="298"/>
        <v>101200</v>
      </c>
      <c r="BY123" s="615">
        <f t="shared" si="299"/>
        <v>206880</v>
      </c>
      <c r="BZ123" s="615">
        <f t="shared" si="300"/>
        <v>7440</v>
      </c>
      <c r="CA123" s="615">
        <f t="shared" si="301"/>
        <v>29760</v>
      </c>
      <c r="CB123" s="615">
        <f t="shared" si="302"/>
        <v>1200</v>
      </c>
      <c r="CC123" s="615">
        <f t="shared" si="303"/>
        <v>4560</v>
      </c>
      <c r="CD123" s="615">
        <f t="shared" si="304"/>
        <v>497848</v>
      </c>
      <c r="CE123" s="624">
        <f t="shared" si="342"/>
        <v>382371.7</v>
      </c>
      <c r="CF123" s="624">
        <f t="shared" si="343"/>
        <v>115476.3</v>
      </c>
      <c r="CG123" s="615">
        <f t="shared" si="305"/>
        <v>15600</v>
      </c>
      <c r="CH123" s="621">
        <f t="shared" si="306"/>
        <v>1759747</v>
      </c>
      <c r="CI123" s="88">
        <f t="shared" si="307"/>
        <v>31122.458299999998</v>
      </c>
      <c r="CJ123" s="90">
        <f t="shared" si="308"/>
        <v>23903.5792</v>
      </c>
      <c r="CK123" s="90">
        <f t="shared" si="309"/>
        <v>7218.8792000000003</v>
      </c>
      <c r="CL123" s="88">
        <f t="shared" si="310"/>
        <v>910</v>
      </c>
      <c r="CM123" s="88">
        <f t="shared" si="311"/>
        <v>182</v>
      </c>
      <c r="CN123" s="88">
        <f t="shared" si="312"/>
        <v>2640</v>
      </c>
      <c r="CO123" s="88">
        <f t="shared" si="313"/>
        <v>2630</v>
      </c>
      <c r="CP123" s="88">
        <f t="shared" si="314"/>
        <v>460</v>
      </c>
      <c r="CQ123" s="88">
        <f t="shared" si="315"/>
        <v>600</v>
      </c>
      <c r="CR123" s="88">
        <f t="shared" si="316"/>
        <v>830</v>
      </c>
      <c r="CS123" s="88">
        <f t="shared" si="317"/>
        <v>740</v>
      </c>
      <c r="CT123" s="88">
        <f t="shared" si="318"/>
        <v>4216.6666999999998</v>
      </c>
      <c r="CU123" s="88">
        <f t="shared" si="319"/>
        <v>8620</v>
      </c>
      <c r="CV123" s="88">
        <f t="shared" si="320"/>
        <v>310</v>
      </c>
      <c r="CW123" s="88">
        <f t="shared" si="321"/>
        <v>1240</v>
      </c>
      <c r="CX123" s="88">
        <f t="shared" si="322"/>
        <v>50</v>
      </c>
      <c r="CY123" s="88">
        <f t="shared" si="323"/>
        <v>190</v>
      </c>
      <c r="CZ123" s="88">
        <f t="shared" si="324"/>
        <v>20743.666700000002</v>
      </c>
      <c r="DA123" s="90">
        <f t="shared" si="325"/>
        <v>15932.154200000001</v>
      </c>
      <c r="DB123" s="90">
        <f t="shared" si="326"/>
        <v>4811.5124999999998</v>
      </c>
      <c r="DC123" s="88">
        <f t="shared" si="327"/>
        <v>650</v>
      </c>
      <c r="DD123" s="211">
        <f t="shared" si="328"/>
        <v>73322.791700000002</v>
      </c>
      <c r="AUV123" s="699">
        <f t="shared" si="235"/>
        <v>31122.46</v>
      </c>
      <c r="AUW123" s="699">
        <f t="shared" si="236"/>
        <v>23903.58</v>
      </c>
      <c r="AUX123" s="699">
        <f t="shared" si="237"/>
        <v>7218.88</v>
      </c>
      <c r="AUY123" s="699">
        <f t="shared" si="375"/>
        <v>910</v>
      </c>
      <c r="AUZ123" s="699">
        <f t="shared" si="344"/>
        <v>2196.08</v>
      </c>
      <c r="AVA123" s="699">
        <f t="shared" si="344"/>
        <v>2.84</v>
      </c>
      <c r="AVB123" s="699">
        <f t="shared" si="376"/>
        <v>2630</v>
      </c>
      <c r="AVC123" s="699">
        <f t="shared" si="377"/>
        <v>460</v>
      </c>
      <c r="AVD123" s="699">
        <f t="shared" si="378"/>
        <v>600</v>
      </c>
      <c r="AVE123" s="699">
        <f t="shared" si="379"/>
        <v>830</v>
      </c>
      <c r="AVF123" s="699">
        <f t="shared" si="380"/>
        <v>740</v>
      </c>
      <c r="AVG123" s="699">
        <f t="shared" si="381"/>
        <v>4216.67</v>
      </c>
      <c r="AVH123" s="699">
        <f t="shared" si="382"/>
        <v>8620</v>
      </c>
      <c r="AVI123" s="699">
        <f t="shared" si="383"/>
        <v>310</v>
      </c>
      <c r="AVJ123" s="699">
        <f t="shared" si="384"/>
        <v>1240</v>
      </c>
      <c r="AVK123" s="699">
        <f t="shared" si="385"/>
        <v>50</v>
      </c>
      <c r="AVL123" s="699">
        <f t="shared" si="386"/>
        <v>190</v>
      </c>
      <c r="AVM123" s="699">
        <f t="shared" si="387"/>
        <v>20743.669999999998</v>
      </c>
      <c r="AVN123" s="699">
        <f t="shared" si="388"/>
        <v>15932.16</v>
      </c>
      <c r="AVO123" s="699">
        <f t="shared" si="389"/>
        <v>4811.51</v>
      </c>
      <c r="AVP123" s="699">
        <f t="shared" si="390"/>
        <v>650</v>
      </c>
      <c r="AVQ123" s="699">
        <f t="shared" si="391"/>
        <v>73322.789999999994</v>
      </c>
    </row>
    <row r="124" spans="1:108 1244:1265" ht="30" hidden="1" customHeight="1" x14ac:dyDescent="0.25">
      <c r="A124" s="642">
        <v>1</v>
      </c>
      <c r="B124" s="642">
        <v>5</v>
      </c>
      <c r="C124" s="663" t="s">
        <v>248</v>
      </c>
      <c r="D124" s="2"/>
      <c r="E124" s="277" t="s">
        <v>348</v>
      </c>
      <c r="F124" s="642" t="s">
        <v>40</v>
      </c>
      <c r="G124" s="642">
        <v>4</v>
      </c>
      <c r="H124" s="657" t="s">
        <v>10</v>
      </c>
      <c r="I124" s="642">
        <v>0</v>
      </c>
      <c r="J124" s="277" t="s">
        <v>391</v>
      </c>
      <c r="K124" s="642">
        <v>3</v>
      </c>
      <c r="L124" s="682" t="s">
        <v>353</v>
      </c>
      <c r="M124" s="419" t="s">
        <v>317</v>
      </c>
      <c r="N124" s="277" t="s">
        <v>387</v>
      </c>
      <c r="O124" s="642">
        <v>1</v>
      </c>
      <c r="P124" s="632">
        <v>320</v>
      </c>
      <c r="Q124" s="632">
        <v>320</v>
      </c>
      <c r="R124" s="632">
        <v>320</v>
      </c>
      <c r="S124" s="673">
        <f>SUMIF('Территориальный кк'!$A:$A,'2020'!$B124,'Территориальный кк'!F:F)</f>
        <v>1.395</v>
      </c>
      <c r="T124" s="673">
        <f>SUMIF('Территориальный кк'!$A:$A,'2020'!$B124,'Территориальный кк'!G:G)</f>
        <v>1.9890000000000001</v>
      </c>
      <c r="U124" s="624">
        <f>SUMIFS(Нормативы!G:G,Нормативы!$B:$B,$G124,Нормативы!$D:$D,'2020'!$I124,Нормативы!$F:$F,'2020'!$K124)*O124</f>
        <v>22310</v>
      </c>
      <c r="V124" s="624">
        <f t="shared" si="329"/>
        <v>17135.2</v>
      </c>
      <c r="W124" s="624">
        <f t="shared" si="330"/>
        <v>5174.8</v>
      </c>
      <c r="X124" s="624">
        <f>SUMIFS(Нормативы!J:J,Нормативы!$B:$B,$G124,Нормативы!$D:$D,'2020'!$I124,Нормативы!$F:$F,'2020'!$K124)</f>
        <v>1910</v>
      </c>
      <c r="Y124" s="624">
        <f>SUMIFS(Нормативы!K:K,Нормативы!$B:$B,$G124,Нормативы!$D:$D,'2020'!$I124,Нормативы!$F:$F,'2020'!$K124)</f>
        <v>382</v>
      </c>
      <c r="Z124" s="624">
        <f>SUMIFS(Нормативы!L:L,Нормативы!$B:$B,$G124,Нормативы!$D:$D,'2020'!$I124,Нормативы!$F:$F,'2020'!$K124)</f>
        <v>3970</v>
      </c>
      <c r="AA124" s="624">
        <f t="shared" si="331"/>
        <v>13670</v>
      </c>
      <c r="AB124" s="624">
        <f>SUMIFS(Нормативы!N:N,Нормативы!$B:$B,$G124,Нормативы!$D:$D,'2020'!$I124,Нормативы!$F:$F,'2020'!$K124)*O124</f>
        <v>460</v>
      </c>
      <c r="AC124" s="624">
        <f>SUMIFS(Нормативы!O:O,Нормативы!$B:$B,$G124,Нормативы!$D:$D,'2020'!$I124,Нормативы!$F:$F,'2020'!$K124)</f>
        <v>9200</v>
      </c>
      <c r="AD124" s="624">
        <f>SUMIFS(Нормативы!P:P,Нормативы!$B:$B,$G124,Нормативы!$D:$D,'2020'!$I124,Нормативы!$F:$F,'2020'!$K124)*O124</f>
        <v>3270</v>
      </c>
      <c r="AE124" s="624">
        <f>SUMIFS(Нормативы!Q:Q,Нормативы!$B:$B,$G124,Нормативы!$D:$D,'2020'!$I124,Нормативы!$F:$F,'2020'!$K124)</f>
        <v>740</v>
      </c>
      <c r="AF124" s="624">
        <f>SUMIFS(Нормативы!R:R,Нормативы!$B:$B,$G124,Нормативы!$D:$D,'2020'!$I124,Нормативы!$F:$F,'2020'!$K124)</f>
        <v>2120</v>
      </c>
      <c r="AG124" s="624">
        <f>SUMIFS(Нормативы!S:S,Нормативы!$B:$B,$G124,Нормативы!$D:$D,'2020'!$I124,Нормативы!$F:$F,'2020'!$K124)</f>
        <v>8620</v>
      </c>
      <c r="AH124" s="624">
        <f>SUMIFS(Нормативы!T:T,Нормативы!$B:$B,$G124,Нормативы!$D:$D,'2020'!$I124,Нормативы!$F:$F,'2020'!$K124)</f>
        <v>310</v>
      </c>
      <c r="AI124" s="624">
        <f>SUMIFS(Нормативы!U:U,Нормативы!$B:$B,$G124,Нормативы!$D:$D,'2020'!$I124,Нормативы!$F:$F,'2020'!$K124)</f>
        <v>1240</v>
      </c>
      <c r="AJ124" s="624">
        <f>SUMIFS(Нормативы!V:V,Нормативы!$B:$B,$G124,Нормативы!$D:$D,'2020'!$I124,Нормативы!$F:$F,'2020'!$K124)</f>
        <v>50</v>
      </c>
      <c r="AK124" s="624">
        <f>SUMIFS(Нормативы!W:W,Нормативы!$B:$B,$G124,Нормативы!$D:$D,'2020'!$I124,Нормативы!$F:$F,'2020'!$K124)</f>
        <v>2570</v>
      </c>
      <c r="AL124" s="624">
        <f>SUMIFS(Нормативы!X:X,Нормативы!$B:$B,$G124,Нормативы!$D:$D,'2020'!$I124,Нормативы!$F:$F,'2020'!$K124)*O124</f>
        <v>17850</v>
      </c>
      <c r="AM124" s="624">
        <f t="shared" si="332"/>
        <v>13709.7</v>
      </c>
      <c r="AN124" s="624">
        <f t="shared" si="333"/>
        <v>4140.3</v>
      </c>
      <c r="AO124" s="624">
        <f>SUMIFS(Нормативы!AA:AA,Нормативы!$B:$B,$G124,Нормативы!$D:$D,'2020'!$I124,Нормативы!$F:$F,'2020'!$K124)</f>
        <v>650</v>
      </c>
      <c r="AP124" s="621">
        <f t="shared" si="334"/>
        <v>75270</v>
      </c>
      <c r="AQ124" s="610">
        <f t="shared" si="272"/>
        <v>7139200</v>
      </c>
      <c r="AR124" s="624">
        <f t="shared" si="335"/>
        <v>5483256.5</v>
      </c>
      <c r="AS124" s="624">
        <f t="shared" si="336"/>
        <v>1655943.5</v>
      </c>
      <c r="AT124" s="615">
        <f t="shared" si="273"/>
        <v>611200</v>
      </c>
      <c r="AU124" s="615">
        <f t="shared" si="274"/>
        <v>122240</v>
      </c>
      <c r="AV124" s="615">
        <f t="shared" si="275"/>
        <v>1270400</v>
      </c>
      <c r="AW124" s="615">
        <f t="shared" si="276"/>
        <v>4374400</v>
      </c>
      <c r="AX124" s="615">
        <f t="shared" si="277"/>
        <v>147200</v>
      </c>
      <c r="AY124" s="615">
        <f t="shared" si="278"/>
        <v>2944000</v>
      </c>
      <c r="AZ124" s="615">
        <f t="shared" si="279"/>
        <v>1046400</v>
      </c>
      <c r="BA124" s="615">
        <f t="shared" si="280"/>
        <v>236800</v>
      </c>
      <c r="BB124" s="615">
        <f t="shared" si="281"/>
        <v>678400</v>
      </c>
      <c r="BC124" s="615">
        <f t="shared" si="282"/>
        <v>2758400</v>
      </c>
      <c r="BD124" s="615">
        <f t="shared" si="283"/>
        <v>99200</v>
      </c>
      <c r="BE124" s="615">
        <f t="shared" si="284"/>
        <v>396800</v>
      </c>
      <c r="BF124" s="615">
        <f t="shared" si="285"/>
        <v>16000</v>
      </c>
      <c r="BG124" s="615">
        <f t="shared" si="286"/>
        <v>822400</v>
      </c>
      <c r="BH124" s="615">
        <f t="shared" si="287"/>
        <v>5712000</v>
      </c>
      <c r="BI124" s="624">
        <f t="shared" si="337"/>
        <v>4387096.8</v>
      </c>
      <c r="BJ124" s="624">
        <f t="shared" si="338"/>
        <v>1324903.2</v>
      </c>
      <c r="BK124" s="615">
        <f t="shared" si="288"/>
        <v>208000</v>
      </c>
      <c r="BL124" s="620">
        <f t="shared" si="289"/>
        <v>24086400</v>
      </c>
      <c r="BM124" s="615">
        <f t="shared" si="290"/>
        <v>9959184</v>
      </c>
      <c r="BN124" s="624">
        <f t="shared" si="291"/>
        <v>7649142.9000000004</v>
      </c>
      <c r="BO124" s="624">
        <f t="shared" si="292"/>
        <v>2310041.1</v>
      </c>
      <c r="BP124" s="615">
        <f t="shared" si="339"/>
        <v>611200</v>
      </c>
      <c r="BQ124" s="615">
        <f t="shared" si="340"/>
        <v>122240</v>
      </c>
      <c r="BR124" s="615">
        <f t="shared" si="341"/>
        <v>1270400</v>
      </c>
      <c r="BS124" s="615">
        <f t="shared" si="293"/>
        <v>4374400</v>
      </c>
      <c r="BT124" s="616">
        <f t="shared" si="294"/>
        <v>147200</v>
      </c>
      <c r="BU124" s="616">
        <f t="shared" si="295"/>
        <v>2944000</v>
      </c>
      <c r="BV124" s="616">
        <f t="shared" si="296"/>
        <v>1046400</v>
      </c>
      <c r="BW124" s="616">
        <f t="shared" si="297"/>
        <v>236800</v>
      </c>
      <c r="BX124" s="615">
        <f t="shared" si="298"/>
        <v>1349338</v>
      </c>
      <c r="BY124" s="615">
        <f t="shared" si="299"/>
        <v>2758400</v>
      </c>
      <c r="BZ124" s="615">
        <f t="shared" si="300"/>
        <v>99200</v>
      </c>
      <c r="CA124" s="615">
        <f t="shared" si="301"/>
        <v>396800</v>
      </c>
      <c r="CB124" s="615">
        <f t="shared" si="302"/>
        <v>16000</v>
      </c>
      <c r="CC124" s="615">
        <f t="shared" si="303"/>
        <v>822400</v>
      </c>
      <c r="CD124" s="615">
        <f t="shared" si="304"/>
        <v>7968240</v>
      </c>
      <c r="CE124" s="624">
        <f t="shared" si="342"/>
        <v>6120000</v>
      </c>
      <c r="CF124" s="624">
        <f t="shared" si="343"/>
        <v>1848240</v>
      </c>
      <c r="CG124" s="615">
        <f t="shared" si="305"/>
        <v>208000</v>
      </c>
      <c r="CH124" s="621">
        <f t="shared" si="306"/>
        <v>29833562</v>
      </c>
      <c r="CI124" s="88">
        <f t="shared" si="307"/>
        <v>31122.45</v>
      </c>
      <c r="CJ124" s="90">
        <f t="shared" si="308"/>
        <v>23903.571599999999</v>
      </c>
      <c r="CK124" s="90">
        <f t="shared" si="309"/>
        <v>7218.8783999999996</v>
      </c>
      <c r="CL124" s="88">
        <f t="shared" si="310"/>
        <v>1910</v>
      </c>
      <c r="CM124" s="88">
        <f t="shared" si="311"/>
        <v>382</v>
      </c>
      <c r="CN124" s="88">
        <f t="shared" si="312"/>
        <v>3970</v>
      </c>
      <c r="CO124" s="88">
        <f t="shared" si="313"/>
        <v>13670</v>
      </c>
      <c r="CP124" s="88">
        <f t="shared" si="314"/>
        <v>460</v>
      </c>
      <c r="CQ124" s="88">
        <f t="shared" si="315"/>
        <v>9200</v>
      </c>
      <c r="CR124" s="88">
        <f t="shared" si="316"/>
        <v>3270</v>
      </c>
      <c r="CS124" s="88">
        <f t="shared" si="317"/>
        <v>740</v>
      </c>
      <c r="CT124" s="88">
        <f t="shared" si="318"/>
        <v>4216.6813000000002</v>
      </c>
      <c r="CU124" s="88">
        <f t="shared" si="319"/>
        <v>8620</v>
      </c>
      <c r="CV124" s="88">
        <f t="shared" si="320"/>
        <v>310</v>
      </c>
      <c r="CW124" s="88">
        <f t="shared" si="321"/>
        <v>1240</v>
      </c>
      <c r="CX124" s="88">
        <f t="shared" si="322"/>
        <v>50</v>
      </c>
      <c r="CY124" s="88">
        <f t="shared" si="323"/>
        <v>2570</v>
      </c>
      <c r="CZ124" s="88">
        <f t="shared" si="324"/>
        <v>24900.75</v>
      </c>
      <c r="DA124" s="90">
        <f t="shared" si="325"/>
        <v>19125</v>
      </c>
      <c r="DB124" s="90">
        <f t="shared" si="326"/>
        <v>5775.75</v>
      </c>
      <c r="DC124" s="88">
        <f t="shared" si="327"/>
        <v>650</v>
      </c>
      <c r="DD124" s="211">
        <f t="shared" si="328"/>
        <v>93229.881299999994</v>
      </c>
      <c r="AUV124" s="699">
        <f t="shared" si="235"/>
        <v>31122.45</v>
      </c>
      <c r="AUW124" s="699">
        <f t="shared" si="236"/>
        <v>23903.57</v>
      </c>
      <c r="AUX124" s="699">
        <f t="shared" si="237"/>
        <v>7218.88</v>
      </c>
      <c r="AUY124" s="699">
        <f t="shared" si="375"/>
        <v>1910</v>
      </c>
      <c r="AUZ124" s="699">
        <f t="shared" si="344"/>
        <v>61458.02</v>
      </c>
      <c r="AVA124" s="699">
        <f t="shared" si="344"/>
        <v>56.94</v>
      </c>
      <c r="AVB124" s="699">
        <f t="shared" si="376"/>
        <v>13670</v>
      </c>
      <c r="AVC124" s="699">
        <f t="shared" si="377"/>
        <v>460</v>
      </c>
      <c r="AVD124" s="699">
        <f t="shared" si="378"/>
        <v>9200</v>
      </c>
      <c r="AVE124" s="699">
        <f t="shared" si="379"/>
        <v>3270</v>
      </c>
      <c r="AVF124" s="699">
        <f t="shared" si="380"/>
        <v>740</v>
      </c>
      <c r="AVG124" s="699">
        <f t="shared" si="381"/>
        <v>4216.68</v>
      </c>
      <c r="AVH124" s="699">
        <f t="shared" si="382"/>
        <v>8620</v>
      </c>
      <c r="AVI124" s="699">
        <f t="shared" si="383"/>
        <v>310</v>
      </c>
      <c r="AVJ124" s="699">
        <f t="shared" si="384"/>
        <v>1240</v>
      </c>
      <c r="AVK124" s="699">
        <f t="shared" si="385"/>
        <v>50</v>
      </c>
      <c r="AVL124" s="699">
        <f t="shared" si="386"/>
        <v>2570</v>
      </c>
      <c r="AVM124" s="699">
        <f t="shared" si="387"/>
        <v>24900.75</v>
      </c>
      <c r="AVN124" s="699">
        <f t="shared" si="388"/>
        <v>19125</v>
      </c>
      <c r="AVO124" s="699">
        <f t="shared" si="389"/>
        <v>5775.75</v>
      </c>
      <c r="AVP124" s="699">
        <f t="shared" si="390"/>
        <v>650</v>
      </c>
      <c r="AVQ124" s="699">
        <f t="shared" si="391"/>
        <v>93229.88</v>
      </c>
    </row>
    <row r="125" spans="1:108 1244:1265" ht="30" hidden="1" customHeight="1" x14ac:dyDescent="0.25">
      <c r="A125" s="642">
        <v>1</v>
      </c>
      <c r="B125" s="642">
        <v>5</v>
      </c>
      <c r="C125" s="663" t="s">
        <v>248</v>
      </c>
      <c r="D125" s="2"/>
      <c r="E125" s="277" t="s">
        <v>348</v>
      </c>
      <c r="F125" s="642" t="s">
        <v>40</v>
      </c>
      <c r="G125" s="642">
        <v>4</v>
      </c>
      <c r="H125" s="657" t="s">
        <v>10</v>
      </c>
      <c r="I125" s="642">
        <v>0</v>
      </c>
      <c r="J125" s="277" t="s">
        <v>391</v>
      </c>
      <c r="K125" s="642">
        <v>3</v>
      </c>
      <c r="L125" s="682" t="s">
        <v>353</v>
      </c>
      <c r="M125" s="419" t="s">
        <v>318</v>
      </c>
      <c r="N125" s="277" t="s">
        <v>401</v>
      </c>
      <c r="O125" s="642">
        <v>2</v>
      </c>
      <c r="P125" s="632">
        <v>10</v>
      </c>
      <c r="Q125" s="632">
        <v>10</v>
      </c>
      <c r="R125" s="632">
        <v>10</v>
      </c>
      <c r="S125" s="673">
        <f>SUMIF('Территориальный кк'!$A:$A,'2020'!$B125,'Территориальный кк'!F:F)</f>
        <v>1.395</v>
      </c>
      <c r="T125" s="673">
        <f>SUMIF('Территориальный кк'!$A:$A,'2020'!$B125,'Территориальный кк'!G:G)</f>
        <v>1.9890000000000001</v>
      </c>
      <c r="U125" s="624">
        <f>SUMIFS(Нормативы!G:G,Нормативы!$B:$B,$G125,Нормативы!$D:$D,'2020'!$I125,Нормативы!$F:$F,'2020'!$K125)*O125</f>
        <v>44620</v>
      </c>
      <c r="V125" s="624">
        <f t="shared" si="329"/>
        <v>34270.400000000001</v>
      </c>
      <c r="W125" s="624">
        <f t="shared" si="330"/>
        <v>10349.6</v>
      </c>
      <c r="X125" s="624">
        <f>SUMIFS(Нормативы!J:J,Нормативы!$B:$B,$G125,Нормативы!$D:$D,'2020'!$I125,Нормативы!$F:$F,'2020'!$K125)</f>
        <v>1910</v>
      </c>
      <c r="Y125" s="624">
        <f>SUMIFS(Нормативы!K:K,Нормативы!$B:$B,$G125,Нормативы!$D:$D,'2020'!$I125,Нормативы!$F:$F,'2020'!$K125)</f>
        <v>382</v>
      </c>
      <c r="Z125" s="624">
        <f>SUMIFS(Нормативы!L:L,Нормативы!$B:$B,$G125,Нормативы!$D:$D,'2020'!$I125,Нормативы!$F:$F,'2020'!$K125)</f>
        <v>3970</v>
      </c>
      <c r="AA125" s="624">
        <f t="shared" si="331"/>
        <v>17400</v>
      </c>
      <c r="AB125" s="624">
        <f>SUMIFS(Нормативы!N:N,Нормативы!$B:$B,$G125,Нормативы!$D:$D,'2020'!$I125,Нормативы!$F:$F,'2020'!$K125)*O125</f>
        <v>920</v>
      </c>
      <c r="AC125" s="624">
        <f>SUMIFS(Нормативы!O:O,Нормативы!$B:$B,$G125,Нормативы!$D:$D,'2020'!$I125,Нормативы!$F:$F,'2020'!$K125)</f>
        <v>9200</v>
      </c>
      <c r="AD125" s="624">
        <f>SUMIFS(Нормативы!P:P,Нормативы!$B:$B,$G125,Нормативы!$D:$D,'2020'!$I125,Нормативы!$F:$F,'2020'!$K125)*O125</f>
        <v>6540</v>
      </c>
      <c r="AE125" s="624">
        <f>SUMIFS(Нормативы!Q:Q,Нормативы!$B:$B,$G125,Нормативы!$D:$D,'2020'!$I125,Нормативы!$F:$F,'2020'!$K125)</f>
        <v>740</v>
      </c>
      <c r="AF125" s="624">
        <f>SUMIFS(Нормативы!R:R,Нормативы!$B:$B,$G125,Нормативы!$D:$D,'2020'!$I125,Нормативы!$F:$F,'2020'!$K125)</f>
        <v>2120</v>
      </c>
      <c r="AG125" s="624">
        <f>SUMIFS(Нормативы!S:S,Нормативы!$B:$B,$G125,Нормативы!$D:$D,'2020'!$I125,Нормативы!$F:$F,'2020'!$K125)</f>
        <v>8620</v>
      </c>
      <c r="AH125" s="624">
        <f>SUMIFS(Нормативы!T:T,Нормативы!$B:$B,$G125,Нормативы!$D:$D,'2020'!$I125,Нормативы!$F:$F,'2020'!$K125)</f>
        <v>310</v>
      </c>
      <c r="AI125" s="624">
        <f>SUMIFS(Нормативы!U:U,Нормативы!$B:$B,$G125,Нормативы!$D:$D,'2020'!$I125,Нормативы!$F:$F,'2020'!$K125)</f>
        <v>1240</v>
      </c>
      <c r="AJ125" s="624">
        <f>SUMIFS(Нормативы!V:V,Нормативы!$B:$B,$G125,Нормативы!$D:$D,'2020'!$I125,Нормативы!$F:$F,'2020'!$K125)</f>
        <v>50</v>
      </c>
      <c r="AK125" s="624">
        <f>SUMIFS(Нормативы!W:W,Нормативы!$B:$B,$G125,Нормативы!$D:$D,'2020'!$I125,Нормативы!$F:$F,'2020'!$K125)</f>
        <v>2570</v>
      </c>
      <c r="AL125" s="624">
        <f>SUMIFS(Нормативы!X:X,Нормативы!$B:$B,$G125,Нормативы!$D:$D,'2020'!$I125,Нормативы!$F:$F,'2020'!$K125)*O125</f>
        <v>35700</v>
      </c>
      <c r="AM125" s="624">
        <f t="shared" si="332"/>
        <v>27419.4</v>
      </c>
      <c r="AN125" s="624">
        <f t="shared" si="333"/>
        <v>8280.6</v>
      </c>
      <c r="AO125" s="624">
        <f>SUMIFS(Нормативы!AA:AA,Нормативы!$B:$B,$G125,Нормативы!$D:$D,'2020'!$I125,Нормативы!$F:$F,'2020'!$K125)</f>
        <v>650</v>
      </c>
      <c r="AP125" s="621">
        <f t="shared" si="334"/>
        <v>119160</v>
      </c>
      <c r="AQ125" s="610">
        <f t="shared" si="272"/>
        <v>446200</v>
      </c>
      <c r="AR125" s="624">
        <f t="shared" si="335"/>
        <v>342703.5</v>
      </c>
      <c r="AS125" s="624">
        <f t="shared" si="336"/>
        <v>103496.5</v>
      </c>
      <c r="AT125" s="615">
        <f t="shared" si="273"/>
        <v>19100</v>
      </c>
      <c r="AU125" s="615">
        <f t="shared" si="274"/>
        <v>3820</v>
      </c>
      <c r="AV125" s="615">
        <f t="shared" si="275"/>
        <v>39700</v>
      </c>
      <c r="AW125" s="615">
        <f t="shared" si="276"/>
        <v>174000</v>
      </c>
      <c r="AX125" s="615">
        <f t="shared" si="277"/>
        <v>9200</v>
      </c>
      <c r="AY125" s="615">
        <f t="shared" si="278"/>
        <v>92000</v>
      </c>
      <c r="AZ125" s="615">
        <f t="shared" si="279"/>
        <v>65400</v>
      </c>
      <c r="BA125" s="615">
        <f t="shared" si="280"/>
        <v>7400</v>
      </c>
      <c r="BB125" s="615">
        <f t="shared" si="281"/>
        <v>21200</v>
      </c>
      <c r="BC125" s="615">
        <f t="shared" si="282"/>
        <v>86200</v>
      </c>
      <c r="BD125" s="615">
        <f t="shared" si="283"/>
        <v>3100</v>
      </c>
      <c r="BE125" s="615">
        <f t="shared" si="284"/>
        <v>12400</v>
      </c>
      <c r="BF125" s="615">
        <f t="shared" si="285"/>
        <v>500</v>
      </c>
      <c r="BG125" s="615">
        <f t="shared" si="286"/>
        <v>25700</v>
      </c>
      <c r="BH125" s="615">
        <f t="shared" si="287"/>
        <v>357000</v>
      </c>
      <c r="BI125" s="624">
        <f t="shared" si="337"/>
        <v>274193.5</v>
      </c>
      <c r="BJ125" s="624">
        <f t="shared" si="338"/>
        <v>82806.5</v>
      </c>
      <c r="BK125" s="615">
        <f t="shared" si="288"/>
        <v>6500</v>
      </c>
      <c r="BL125" s="620">
        <f t="shared" si="289"/>
        <v>1191600</v>
      </c>
      <c r="BM125" s="615">
        <f t="shared" si="290"/>
        <v>622449</v>
      </c>
      <c r="BN125" s="624">
        <f t="shared" si="291"/>
        <v>478071.4</v>
      </c>
      <c r="BO125" s="624">
        <f t="shared" si="292"/>
        <v>144377.60000000001</v>
      </c>
      <c r="BP125" s="615">
        <f t="shared" si="339"/>
        <v>19100</v>
      </c>
      <c r="BQ125" s="615">
        <f t="shared" si="340"/>
        <v>3820</v>
      </c>
      <c r="BR125" s="615">
        <f t="shared" si="341"/>
        <v>39700</v>
      </c>
      <c r="BS125" s="615">
        <f t="shared" si="293"/>
        <v>174000</v>
      </c>
      <c r="BT125" s="616">
        <f t="shared" si="294"/>
        <v>9200</v>
      </c>
      <c r="BU125" s="616">
        <f t="shared" si="295"/>
        <v>92000</v>
      </c>
      <c r="BV125" s="616">
        <f t="shared" si="296"/>
        <v>65400</v>
      </c>
      <c r="BW125" s="616">
        <f t="shared" si="297"/>
        <v>7400</v>
      </c>
      <c r="BX125" s="615">
        <f t="shared" si="298"/>
        <v>42167</v>
      </c>
      <c r="BY125" s="615">
        <f t="shared" si="299"/>
        <v>86200</v>
      </c>
      <c r="BZ125" s="615">
        <f t="shared" si="300"/>
        <v>3100</v>
      </c>
      <c r="CA125" s="615">
        <f t="shared" si="301"/>
        <v>12400</v>
      </c>
      <c r="CB125" s="615">
        <f t="shared" si="302"/>
        <v>500</v>
      </c>
      <c r="CC125" s="615">
        <f t="shared" si="303"/>
        <v>25700</v>
      </c>
      <c r="CD125" s="615">
        <f t="shared" si="304"/>
        <v>498015</v>
      </c>
      <c r="CE125" s="624">
        <f t="shared" si="342"/>
        <v>382500</v>
      </c>
      <c r="CF125" s="624">
        <f t="shared" si="343"/>
        <v>115515</v>
      </c>
      <c r="CG125" s="615">
        <f t="shared" si="305"/>
        <v>6500</v>
      </c>
      <c r="CH125" s="621">
        <f t="shared" si="306"/>
        <v>1529831</v>
      </c>
      <c r="CI125" s="88">
        <f t="shared" si="307"/>
        <v>62244.9</v>
      </c>
      <c r="CJ125" s="90">
        <f t="shared" si="308"/>
        <v>47807.14</v>
      </c>
      <c r="CK125" s="90">
        <f t="shared" si="309"/>
        <v>14437.76</v>
      </c>
      <c r="CL125" s="88">
        <f t="shared" si="310"/>
        <v>1910</v>
      </c>
      <c r="CM125" s="88">
        <f t="shared" si="311"/>
        <v>382</v>
      </c>
      <c r="CN125" s="88">
        <f t="shared" si="312"/>
        <v>3970</v>
      </c>
      <c r="CO125" s="88">
        <f t="shared" si="313"/>
        <v>17400</v>
      </c>
      <c r="CP125" s="88">
        <f t="shared" si="314"/>
        <v>920</v>
      </c>
      <c r="CQ125" s="88">
        <f t="shared" si="315"/>
        <v>9200</v>
      </c>
      <c r="CR125" s="88">
        <f t="shared" si="316"/>
        <v>6540</v>
      </c>
      <c r="CS125" s="88">
        <f t="shared" si="317"/>
        <v>740</v>
      </c>
      <c r="CT125" s="88">
        <f t="shared" si="318"/>
        <v>4216.7</v>
      </c>
      <c r="CU125" s="88">
        <f t="shared" si="319"/>
        <v>8620</v>
      </c>
      <c r="CV125" s="88">
        <f t="shared" si="320"/>
        <v>310</v>
      </c>
      <c r="CW125" s="88">
        <f t="shared" si="321"/>
        <v>1240</v>
      </c>
      <c r="CX125" s="88">
        <f t="shared" si="322"/>
        <v>50</v>
      </c>
      <c r="CY125" s="88">
        <f t="shared" si="323"/>
        <v>2570</v>
      </c>
      <c r="CZ125" s="88">
        <f t="shared" si="324"/>
        <v>49801.5</v>
      </c>
      <c r="DA125" s="90">
        <f t="shared" si="325"/>
        <v>38250</v>
      </c>
      <c r="DB125" s="90">
        <f t="shared" si="326"/>
        <v>11551.5</v>
      </c>
      <c r="DC125" s="88">
        <f t="shared" si="327"/>
        <v>650</v>
      </c>
      <c r="DD125" s="211">
        <f t="shared" si="328"/>
        <v>152983.1</v>
      </c>
      <c r="AUV125" s="699">
        <f t="shared" si="235"/>
        <v>62244.9</v>
      </c>
      <c r="AUW125" s="699">
        <f t="shared" si="236"/>
        <v>47807.14</v>
      </c>
      <c r="AUX125" s="699">
        <f t="shared" si="237"/>
        <v>14437.76</v>
      </c>
      <c r="AUY125" s="699">
        <f t="shared" si="375"/>
        <v>1910</v>
      </c>
      <c r="AUZ125" s="699">
        <f t="shared" si="344"/>
        <v>1920.56</v>
      </c>
      <c r="AVA125" s="699">
        <f t="shared" si="344"/>
        <v>0.89</v>
      </c>
      <c r="AVB125" s="699">
        <f t="shared" si="376"/>
        <v>17400</v>
      </c>
      <c r="AVC125" s="699">
        <f t="shared" si="377"/>
        <v>920</v>
      </c>
      <c r="AVD125" s="699">
        <f t="shared" si="378"/>
        <v>9200</v>
      </c>
      <c r="AVE125" s="699">
        <f t="shared" si="379"/>
        <v>6540</v>
      </c>
      <c r="AVF125" s="699">
        <f t="shared" si="380"/>
        <v>740</v>
      </c>
      <c r="AVG125" s="699">
        <f t="shared" si="381"/>
        <v>4216.7</v>
      </c>
      <c r="AVH125" s="699">
        <f t="shared" si="382"/>
        <v>8620</v>
      </c>
      <c r="AVI125" s="699">
        <f t="shared" si="383"/>
        <v>310</v>
      </c>
      <c r="AVJ125" s="699">
        <f t="shared" si="384"/>
        <v>1240</v>
      </c>
      <c r="AVK125" s="699">
        <f t="shared" si="385"/>
        <v>50</v>
      </c>
      <c r="AVL125" s="699">
        <f t="shared" si="386"/>
        <v>2570</v>
      </c>
      <c r="AVM125" s="699">
        <f t="shared" si="387"/>
        <v>49801.5</v>
      </c>
      <c r="AVN125" s="699">
        <f t="shared" si="388"/>
        <v>38250</v>
      </c>
      <c r="AVO125" s="699">
        <f t="shared" si="389"/>
        <v>11551.5</v>
      </c>
      <c r="AVP125" s="699">
        <f t="shared" si="390"/>
        <v>650</v>
      </c>
      <c r="AVQ125" s="699">
        <f t="shared" si="391"/>
        <v>152983.1</v>
      </c>
    </row>
    <row r="126" spans="1:108 1244:1265" ht="30" hidden="1" customHeight="1" x14ac:dyDescent="0.25">
      <c r="A126" s="642">
        <v>1</v>
      </c>
      <c r="B126" s="642">
        <v>5</v>
      </c>
      <c r="C126" s="663" t="s">
        <v>248</v>
      </c>
      <c r="D126" s="2"/>
      <c r="E126" s="277" t="s">
        <v>348</v>
      </c>
      <c r="F126" s="642" t="s">
        <v>40</v>
      </c>
      <c r="G126" s="642">
        <v>4</v>
      </c>
      <c r="H126" s="657" t="s">
        <v>10</v>
      </c>
      <c r="I126" s="642">
        <v>0</v>
      </c>
      <c r="J126" s="277" t="s">
        <v>392</v>
      </c>
      <c r="K126" s="642">
        <v>3</v>
      </c>
      <c r="L126" s="682" t="s">
        <v>353</v>
      </c>
      <c r="M126" s="419" t="s">
        <v>319</v>
      </c>
      <c r="N126" s="277" t="s">
        <v>387</v>
      </c>
      <c r="O126" s="642">
        <v>1</v>
      </c>
      <c r="P126" s="632">
        <v>60</v>
      </c>
      <c r="Q126" s="632">
        <v>60</v>
      </c>
      <c r="R126" s="632">
        <v>60</v>
      </c>
      <c r="S126" s="673">
        <f>SUMIF('Территориальный кк'!$A:$A,'2020'!$B126,'Территориальный кк'!F:F)</f>
        <v>1.395</v>
      </c>
      <c r="T126" s="673">
        <f>SUMIF('Территориальный кк'!$A:$A,'2020'!$B126,'Территориальный кк'!G:G)</f>
        <v>1.9890000000000001</v>
      </c>
      <c r="U126" s="624">
        <f>SUMIFS(Нормативы!G:G,Нормативы!$B:$B,$G126,Нормативы!$D:$D,'2020'!$I126,Нормативы!$F:$F,'2020'!$K126)*O126</f>
        <v>22310</v>
      </c>
      <c r="V126" s="624">
        <f t="shared" si="329"/>
        <v>17135.2</v>
      </c>
      <c r="W126" s="624">
        <f t="shared" si="330"/>
        <v>5174.8</v>
      </c>
      <c r="X126" s="624">
        <f>SUMIFS(Нормативы!J:J,Нормативы!$B:$B,$G126,Нормативы!$D:$D,'2020'!$I126,Нормативы!$F:$F,'2020'!$K126)</f>
        <v>1910</v>
      </c>
      <c r="Y126" s="624">
        <f>SUMIFS(Нормативы!K:K,Нормативы!$B:$B,$G126,Нормативы!$D:$D,'2020'!$I126,Нормативы!$F:$F,'2020'!$K126)</f>
        <v>382</v>
      </c>
      <c r="Z126" s="624">
        <f>SUMIFS(Нормативы!L:L,Нормативы!$B:$B,$G126,Нормативы!$D:$D,'2020'!$I126,Нормативы!$F:$F,'2020'!$K126)</f>
        <v>3970</v>
      </c>
      <c r="AA126" s="624">
        <f t="shared" si="331"/>
        <v>13670</v>
      </c>
      <c r="AB126" s="624">
        <f>SUMIFS(Нормативы!N:N,Нормативы!$B:$B,$G126,Нормативы!$D:$D,'2020'!$I126,Нормативы!$F:$F,'2020'!$K126)*O126</f>
        <v>460</v>
      </c>
      <c r="AC126" s="624">
        <f>SUMIFS(Нормативы!O:O,Нормативы!$B:$B,$G126,Нормативы!$D:$D,'2020'!$I126,Нормативы!$F:$F,'2020'!$K126)</f>
        <v>9200</v>
      </c>
      <c r="AD126" s="624">
        <f>SUMIFS(Нормативы!P:P,Нормативы!$B:$B,$G126,Нормативы!$D:$D,'2020'!$I126,Нормативы!$F:$F,'2020'!$K126)*O126</f>
        <v>3270</v>
      </c>
      <c r="AE126" s="624">
        <f>SUMIFS(Нормативы!Q:Q,Нормативы!$B:$B,$G126,Нормативы!$D:$D,'2020'!$I126,Нормативы!$F:$F,'2020'!$K126)</f>
        <v>740</v>
      </c>
      <c r="AF126" s="624">
        <f>SUMIFS(Нормативы!R:R,Нормативы!$B:$B,$G126,Нормативы!$D:$D,'2020'!$I126,Нормативы!$F:$F,'2020'!$K126)</f>
        <v>2120</v>
      </c>
      <c r="AG126" s="624">
        <f>SUMIFS(Нормативы!S:S,Нормативы!$B:$B,$G126,Нормативы!$D:$D,'2020'!$I126,Нормативы!$F:$F,'2020'!$K126)</f>
        <v>8620</v>
      </c>
      <c r="AH126" s="624">
        <f>SUMIFS(Нормативы!T:T,Нормативы!$B:$B,$G126,Нормативы!$D:$D,'2020'!$I126,Нормативы!$F:$F,'2020'!$K126)</f>
        <v>310</v>
      </c>
      <c r="AI126" s="624">
        <f>SUMIFS(Нормативы!U:U,Нормативы!$B:$B,$G126,Нормативы!$D:$D,'2020'!$I126,Нормативы!$F:$F,'2020'!$K126)</f>
        <v>1240</v>
      </c>
      <c r="AJ126" s="624">
        <f>SUMIFS(Нормативы!V:V,Нормативы!$B:$B,$G126,Нормативы!$D:$D,'2020'!$I126,Нормативы!$F:$F,'2020'!$K126)</f>
        <v>50</v>
      </c>
      <c r="AK126" s="624">
        <f>SUMIFS(Нормативы!W:W,Нормативы!$B:$B,$G126,Нормативы!$D:$D,'2020'!$I126,Нормативы!$F:$F,'2020'!$K126)</f>
        <v>2570</v>
      </c>
      <c r="AL126" s="624">
        <f>SUMIFS(Нормативы!X:X,Нормативы!$B:$B,$G126,Нормативы!$D:$D,'2020'!$I126,Нормативы!$F:$F,'2020'!$K126)*O126</f>
        <v>17850</v>
      </c>
      <c r="AM126" s="624">
        <f t="shared" si="332"/>
        <v>13709.7</v>
      </c>
      <c r="AN126" s="624">
        <f t="shared" si="333"/>
        <v>4140.3</v>
      </c>
      <c r="AO126" s="624">
        <f>SUMIFS(Нормативы!AA:AA,Нормативы!$B:$B,$G126,Нормативы!$D:$D,'2020'!$I126,Нормативы!$F:$F,'2020'!$K126)</f>
        <v>650</v>
      </c>
      <c r="AP126" s="621">
        <f t="shared" si="334"/>
        <v>75270</v>
      </c>
      <c r="AQ126" s="610">
        <f t="shared" si="272"/>
        <v>1338600</v>
      </c>
      <c r="AR126" s="624">
        <f t="shared" si="335"/>
        <v>1028110.6</v>
      </c>
      <c r="AS126" s="624">
        <f t="shared" si="336"/>
        <v>310489.40000000002</v>
      </c>
      <c r="AT126" s="615">
        <f t="shared" si="273"/>
        <v>114600</v>
      </c>
      <c r="AU126" s="615">
        <f t="shared" si="274"/>
        <v>22920</v>
      </c>
      <c r="AV126" s="615">
        <f t="shared" si="275"/>
        <v>238200</v>
      </c>
      <c r="AW126" s="615">
        <f t="shared" si="276"/>
        <v>820200</v>
      </c>
      <c r="AX126" s="615">
        <f t="shared" si="277"/>
        <v>27600</v>
      </c>
      <c r="AY126" s="615">
        <f t="shared" si="278"/>
        <v>552000</v>
      </c>
      <c r="AZ126" s="615">
        <f t="shared" si="279"/>
        <v>196200</v>
      </c>
      <c r="BA126" s="615">
        <f t="shared" si="280"/>
        <v>44400</v>
      </c>
      <c r="BB126" s="615">
        <f t="shared" si="281"/>
        <v>127200</v>
      </c>
      <c r="BC126" s="615">
        <f t="shared" si="282"/>
        <v>517200</v>
      </c>
      <c r="BD126" s="615">
        <f t="shared" si="283"/>
        <v>18600</v>
      </c>
      <c r="BE126" s="615">
        <f t="shared" si="284"/>
        <v>74400</v>
      </c>
      <c r="BF126" s="615">
        <f t="shared" si="285"/>
        <v>3000</v>
      </c>
      <c r="BG126" s="615">
        <f t="shared" si="286"/>
        <v>154200</v>
      </c>
      <c r="BH126" s="615">
        <f t="shared" si="287"/>
        <v>1071000</v>
      </c>
      <c r="BI126" s="624">
        <f t="shared" si="337"/>
        <v>822580.6</v>
      </c>
      <c r="BJ126" s="624">
        <f t="shared" si="338"/>
        <v>248419.4</v>
      </c>
      <c r="BK126" s="615">
        <f t="shared" si="288"/>
        <v>39000</v>
      </c>
      <c r="BL126" s="620">
        <f t="shared" si="289"/>
        <v>4516200</v>
      </c>
      <c r="BM126" s="615">
        <f t="shared" si="290"/>
        <v>1867347</v>
      </c>
      <c r="BN126" s="624">
        <f t="shared" si="291"/>
        <v>1434214.3</v>
      </c>
      <c r="BO126" s="624">
        <f t="shared" si="292"/>
        <v>433132.7</v>
      </c>
      <c r="BP126" s="615">
        <f t="shared" si="339"/>
        <v>114600</v>
      </c>
      <c r="BQ126" s="615">
        <f t="shared" si="340"/>
        <v>22920</v>
      </c>
      <c r="BR126" s="615">
        <f t="shared" si="341"/>
        <v>238200</v>
      </c>
      <c r="BS126" s="615">
        <f t="shared" si="293"/>
        <v>820200</v>
      </c>
      <c r="BT126" s="616">
        <f t="shared" si="294"/>
        <v>27600</v>
      </c>
      <c r="BU126" s="616">
        <f t="shared" si="295"/>
        <v>552000</v>
      </c>
      <c r="BV126" s="616">
        <f t="shared" si="296"/>
        <v>196200</v>
      </c>
      <c r="BW126" s="616">
        <f t="shared" si="297"/>
        <v>44400</v>
      </c>
      <c r="BX126" s="615">
        <f t="shared" si="298"/>
        <v>253001</v>
      </c>
      <c r="BY126" s="615">
        <f t="shared" si="299"/>
        <v>517200</v>
      </c>
      <c r="BZ126" s="615">
        <f t="shared" si="300"/>
        <v>18600</v>
      </c>
      <c r="CA126" s="615">
        <f t="shared" si="301"/>
        <v>74400</v>
      </c>
      <c r="CB126" s="615">
        <f t="shared" si="302"/>
        <v>3000</v>
      </c>
      <c r="CC126" s="615">
        <f t="shared" si="303"/>
        <v>154200</v>
      </c>
      <c r="CD126" s="615">
        <f t="shared" si="304"/>
        <v>1494045</v>
      </c>
      <c r="CE126" s="624">
        <f t="shared" si="342"/>
        <v>1147500</v>
      </c>
      <c r="CF126" s="624">
        <f t="shared" si="343"/>
        <v>346545</v>
      </c>
      <c r="CG126" s="615">
        <f t="shared" si="305"/>
        <v>39000</v>
      </c>
      <c r="CH126" s="621">
        <f t="shared" si="306"/>
        <v>5593793</v>
      </c>
      <c r="CI126" s="88">
        <f t="shared" si="307"/>
        <v>31122.45</v>
      </c>
      <c r="CJ126" s="90">
        <f t="shared" si="308"/>
        <v>23903.5717</v>
      </c>
      <c r="CK126" s="90">
        <f t="shared" si="309"/>
        <v>7218.8783000000003</v>
      </c>
      <c r="CL126" s="88">
        <f t="shared" si="310"/>
        <v>1910</v>
      </c>
      <c r="CM126" s="88">
        <f t="shared" si="311"/>
        <v>382</v>
      </c>
      <c r="CN126" s="88">
        <f t="shared" si="312"/>
        <v>3970</v>
      </c>
      <c r="CO126" s="88">
        <f t="shared" si="313"/>
        <v>13670</v>
      </c>
      <c r="CP126" s="88">
        <f t="shared" si="314"/>
        <v>460</v>
      </c>
      <c r="CQ126" s="88">
        <f t="shared" si="315"/>
        <v>9200</v>
      </c>
      <c r="CR126" s="88">
        <f t="shared" si="316"/>
        <v>3270</v>
      </c>
      <c r="CS126" s="88">
        <f t="shared" si="317"/>
        <v>740</v>
      </c>
      <c r="CT126" s="88">
        <f t="shared" si="318"/>
        <v>4216.6832999999997</v>
      </c>
      <c r="CU126" s="88">
        <f t="shared" si="319"/>
        <v>8620</v>
      </c>
      <c r="CV126" s="88">
        <f t="shared" si="320"/>
        <v>310</v>
      </c>
      <c r="CW126" s="88">
        <f t="shared" si="321"/>
        <v>1240</v>
      </c>
      <c r="CX126" s="88">
        <f t="shared" si="322"/>
        <v>50</v>
      </c>
      <c r="CY126" s="88">
        <f t="shared" si="323"/>
        <v>2570</v>
      </c>
      <c r="CZ126" s="88">
        <f t="shared" si="324"/>
        <v>24900.75</v>
      </c>
      <c r="DA126" s="90">
        <f t="shared" si="325"/>
        <v>19125</v>
      </c>
      <c r="DB126" s="90">
        <f t="shared" si="326"/>
        <v>5775.75</v>
      </c>
      <c r="DC126" s="88">
        <f t="shared" si="327"/>
        <v>650</v>
      </c>
      <c r="DD126" s="211">
        <f t="shared" si="328"/>
        <v>93229.883300000001</v>
      </c>
      <c r="AUV126" s="699">
        <f t="shared" si="235"/>
        <v>31122.45</v>
      </c>
      <c r="AUW126" s="699">
        <f t="shared" si="236"/>
        <v>23903.57</v>
      </c>
      <c r="AUX126" s="699">
        <f t="shared" si="237"/>
        <v>7218.88</v>
      </c>
      <c r="AUY126" s="699">
        <f t="shared" si="375"/>
        <v>1910</v>
      </c>
      <c r="AUZ126" s="699">
        <f t="shared" si="344"/>
        <v>11523.38</v>
      </c>
      <c r="AVA126" s="699">
        <f t="shared" si="344"/>
        <v>10.68</v>
      </c>
      <c r="AVB126" s="699">
        <f t="shared" si="376"/>
        <v>13670</v>
      </c>
      <c r="AVC126" s="699">
        <f t="shared" si="377"/>
        <v>460</v>
      </c>
      <c r="AVD126" s="699">
        <f t="shared" si="378"/>
        <v>9200</v>
      </c>
      <c r="AVE126" s="699">
        <f t="shared" si="379"/>
        <v>3270</v>
      </c>
      <c r="AVF126" s="699">
        <f t="shared" si="380"/>
        <v>740</v>
      </c>
      <c r="AVG126" s="699">
        <f t="shared" si="381"/>
        <v>4216.68</v>
      </c>
      <c r="AVH126" s="699">
        <f t="shared" si="382"/>
        <v>8620</v>
      </c>
      <c r="AVI126" s="699">
        <f t="shared" si="383"/>
        <v>310</v>
      </c>
      <c r="AVJ126" s="699">
        <f t="shared" si="384"/>
        <v>1240</v>
      </c>
      <c r="AVK126" s="699">
        <f t="shared" si="385"/>
        <v>50</v>
      </c>
      <c r="AVL126" s="699">
        <f t="shared" si="386"/>
        <v>2570</v>
      </c>
      <c r="AVM126" s="699">
        <f t="shared" si="387"/>
        <v>24900.75</v>
      </c>
      <c r="AVN126" s="699">
        <f t="shared" si="388"/>
        <v>19125</v>
      </c>
      <c r="AVO126" s="699">
        <f t="shared" si="389"/>
        <v>5775.75</v>
      </c>
      <c r="AVP126" s="699">
        <f t="shared" si="390"/>
        <v>650</v>
      </c>
      <c r="AVQ126" s="699">
        <f t="shared" si="391"/>
        <v>93229.88</v>
      </c>
    </row>
    <row r="127" spans="1:108 1244:1265" ht="30" hidden="1" customHeight="1" x14ac:dyDescent="0.25">
      <c r="A127" s="642">
        <v>1</v>
      </c>
      <c r="B127" s="642">
        <v>5</v>
      </c>
      <c r="C127" s="663" t="s">
        <v>248</v>
      </c>
      <c r="D127" s="2"/>
      <c r="E127" s="277" t="s">
        <v>348</v>
      </c>
      <c r="F127" s="642" t="s">
        <v>40</v>
      </c>
      <c r="G127" s="642">
        <v>4</v>
      </c>
      <c r="H127" s="657" t="s">
        <v>10</v>
      </c>
      <c r="I127" s="642">
        <v>0</v>
      </c>
      <c r="J127" s="277" t="s">
        <v>392</v>
      </c>
      <c r="K127" s="642">
        <v>3</v>
      </c>
      <c r="L127" s="682" t="s">
        <v>353</v>
      </c>
      <c r="M127" s="419" t="s">
        <v>320</v>
      </c>
      <c r="N127" s="277" t="s">
        <v>401</v>
      </c>
      <c r="O127" s="642">
        <v>2</v>
      </c>
      <c r="P127" s="632">
        <v>4</v>
      </c>
      <c r="Q127" s="632">
        <v>4</v>
      </c>
      <c r="R127" s="632">
        <v>4</v>
      </c>
      <c r="S127" s="673">
        <f>SUMIF('Территориальный кк'!$A:$A,'2020'!$B127,'Территориальный кк'!F:F)</f>
        <v>1.395</v>
      </c>
      <c r="T127" s="673">
        <f>SUMIF('Территориальный кк'!$A:$A,'2020'!$B127,'Территориальный кк'!G:G)</f>
        <v>1.9890000000000001</v>
      </c>
      <c r="U127" s="624">
        <f>SUMIFS(Нормативы!G:G,Нормативы!$B:$B,$G127,Нормативы!$D:$D,'2020'!$I127,Нормативы!$F:$F,'2020'!$K127)*O127</f>
        <v>44620</v>
      </c>
      <c r="V127" s="624">
        <f t="shared" si="329"/>
        <v>34270.400000000001</v>
      </c>
      <c r="W127" s="624">
        <f t="shared" si="330"/>
        <v>10349.6</v>
      </c>
      <c r="X127" s="624">
        <f>SUMIFS(Нормативы!J:J,Нормативы!$B:$B,$G127,Нормативы!$D:$D,'2020'!$I127,Нормативы!$F:$F,'2020'!$K127)</f>
        <v>1910</v>
      </c>
      <c r="Y127" s="624">
        <f>SUMIFS(Нормативы!K:K,Нормативы!$B:$B,$G127,Нормативы!$D:$D,'2020'!$I127,Нормативы!$F:$F,'2020'!$K127)</f>
        <v>382</v>
      </c>
      <c r="Z127" s="624">
        <f>SUMIFS(Нормативы!L:L,Нормативы!$B:$B,$G127,Нормативы!$D:$D,'2020'!$I127,Нормативы!$F:$F,'2020'!$K127)</f>
        <v>3970</v>
      </c>
      <c r="AA127" s="624">
        <f t="shared" si="331"/>
        <v>17400</v>
      </c>
      <c r="AB127" s="624">
        <f>SUMIFS(Нормативы!N:N,Нормативы!$B:$B,$G127,Нормативы!$D:$D,'2020'!$I127,Нормативы!$F:$F,'2020'!$K127)*O127</f>
        <v>920</v>
      </c>
      <c r="AC127" s="624">
        <f>SUMIFS(Нормативы!O:O,Нормативы!$B:$B,$G127,Нормативы!$D:$D,'2020'!$I127,Нормативы!$F:$F,'2020'!$K127)</f>
        <v>9200</v>
      </c>
      <c r="AD127" s="624">
        <f>SUMIFS(Нормативы!P:P,Нормативы!$B:$B,$G127,Нормативы!$D:$D,'2020'!$I127,Нормативы!$F:$F,'2020'!$K127)*O127</f>
        <v>6540</v>
      </c>
      <c r="AE127" s="624">
        <f>SUMIFS(Нормативы!Q:Q,Нормативы!$B:$B,$G127,Нормативы!$D:$D,'2020'!$I127,Нормативы!$F:$F,'2020'!$K127)</f>
        <v>740</v>
      </c>
      <c r="AF127" s="624">
        <f>SUMIFS(Нормативы!R:R,Нормативы!$B:$B,$G127,Нормативы!$D:$D,'2020'!$I127,Нормативы!$F:$F,'2020'!$K127)</f>
        <v>2120</v>
      </c>
      <c r="AG127" s="624">
        <f>SUMIFS(Нормативы!S:S,Нормативы!$B:$B,$G127,Нормативы!$D:$D,'2020'!$I127,Нормативы!$F:$F,'2020'!$K127)</f>
        <v>8620</v>
      </c>
      <c r="AH127" s="624">
        <f>SUMIFS(Нормативы!T:T,Нормативы!$B:$B,$G127,Нормативы!$D:$D,'2020'!$I127,Нормативы!$F:$F,'2020'!$K127)</f>
        <v>310</v>
      </c>
      <c r="AI127" s="624">
        <f>SUMIFS(Нормативы!U:U,Нормативы!$B:$B,$G127,Нормативы!$D:$D,'2020'!$I127,Нормативы!$F:$F,'2020'!$K127)</f>
        <v>1240</v>
      </c>
      <c r="AJ127" s="624">
        <f>SUMIFS(Нормативы!V:V,Нормативы!$B:$B,$G127,Нормативы!$D:$D,'2020'!$I127,Нормативы!$F:$F,'2020'!$K127)</f>
        <v>50</v>
      </c>
      <c r="AK127" s="624">
        <f>SUMIFS(Нормативы!W:W,Нормативы!$B:$B,$G127,Нормативы!$D:$D,'2020'!$I127,Нормативы!$F:$F,'2020'!$K127)</f>
        <v>2570</v>
      </c>
      <c r="AL127" s="624">
        <f>SUMIFS(Нормативы!X:X,Нормативы!$B:$B,$G127,Нормативы!$D:$D,'2020'!$I127,Нормативы!$F:$F,'2020'!$K127)*O127</f>
        <v>35700</v>
      </c>
      <c r="AM127" s="624">
        <f t="shared" si="332"/>
        <v>27419.4</v>
      </c>
      <c r="AN127" s="624">
        <f t="shared" si="333"/>
        <v>8280.6</v>
      </c>
      <c r="AO127" s="624">
        <f>SUMIFS(Нормативы!AA:AA,Нормативы!$B:$B,$G127,Нормативы!$D:$D,'2020'!$I127,Нормативы!$F:$F,'2020'!$K127)</f>
        <v>650</v>
      </c>
      <c r="AP127" s="621">
        <f t="shared" si="334"/>
        <v>119160</v>
      </c>
      <c r="AQ127" s="610">
        <f t="shared" si="272"/>
        <v>178480</v>
      </c>
      <c r="AR127" s="624">
        <f t="shared" si="335"/>
        <v>137081.4</v>
      </c>
      <c r="AS127" s="624">
        <f t="shared" si="336"/>
        <v>41398.6</v>
      </c>
      <c r="AT127" s="615">
        <f t="shared" si="273"/>
        <v>7640</v>
      </c>
      <c r="AU127" s="615">
        <f t="shared" si="274"/>
        <v>1528</v>
      </c>
      <c r="AV127" s="615">
        <f t="shared" si="275"/>
        <v>15880</v>
      </c>
      <c r="AW127" s="615">
        <f t="shared" si="276"/>
        <v>69600</v>
      </c>
      <c r="AX127" s="615">
        <f t="shared" si="277"/>
        <v>3680</v>
      </c>
      <c r="AY127" s="615">
        <f t="shared" si="278"/>
        <v>36800</v>
      </c>
      <c r="AZ127" s="615">
        <f t="shared" si="279"/>
        <v>26160</v>
      </c>
      <c r="BA127" s="615">
        <f t="shared" si="280"/>
        <v>2960</v>
      </c>
      <c r="BB127" s="615">
        <f t="shared" si="281"/>
        <v>8480</v>
      </c>
      <c r="BC127" s="615">
        <f t="shared" si="282"/>
        <v>34480</v>
      </c>
      <c r="BD127" s="615">
        <f t="shared" si="283"/>
        <v>1240</v>
      </c>
      <c r="BE127" s="615">
        <f t="shared" si="284"/>
        <v>4960</v>
      </c>
      <c r="BF127" s="615">
        <f t="shared" si="285"/>
        <v>200</v>
      </c>
      <c r="BG127" s="615">
        <f t="shared" si="286"/>
        <v>10280</v>
      </c>
      <c r="BH127" s="615">
        <f t="shared" si="287"/>
        <v>142800</v>
      </c>
      <c r="BI127" s="624">
        <f t="shared" si="337"/>
        <v>109677.4</v>
      </c>
      <c r="BJ127" s="624">
        <f t="shared" si="338"/>
        <v>33122.6</v>
      </c>
      <c r="BK127" s="615">
        <f t="shared" si="288"/>
        <v>2600</v>
      </c>
      <c r="BL127" s="620">
        <f t="shared" si="289"/>
        <v>476640</v>
      </c>
      <c r="BM127" s="615">
        <f t="shared" si="290"/>
        <v>248980</v>
      </c>
      <c r="BN127" s="624">
        <f t="shared" si="291"/>
        <v>191228.9</v>
      </c>
      <c r="BO127" s="624">
        <f t="shared" si="292"/>
        <v>57751.1</v>
      </c>
      <c r="BP127" s="615">
        <f t="shared" si="339"/>
        <v>7640</v>
      </c>
      <c r="BQ127" s="615">
        <f t="shared" si="340"/>
        <v>1528</v>
      </c>
      <c r="BR127" s="615">
        <f t="shared" si="341"/>
        <v>15880</v>
      </c>
      <c r="BS127" s="615">
        <f t="shared" si="293"/>
        <v>69600</v>
      </c>
      <c r="BT127" s="616">
        <f t="shared" si="294"/>
        <v>3680</v>
      </c>
      <c r="BU127" s="616">
        <f t="shared" si="295"/>
        <v>36800</v>
      </c>
      <c r="BV127" s="616">
        <f t="shared" si="296"/>
        <v>26160</v>
      </c>
      <c r="BW127" s="616">
        <f t="shared" si="297"/>
        <v>2960</v>
      </c>
      <c r="BX127" s="615">
        <f t="shared" si="298"/>
        <v>16867</v>
      </c>
      <c r="BY127" s="615">
        <f t="shared" si="299"/>
        <v>34480</v>
      </c>
      <c r="BZ127" s="615">
        <f t="shared" si="300"/>
        <v>1240</v>
      </c>
      <c r="CA127" s="615">
        <f t="shared" si="301"/>
        <v>4960</v>
      </c>
      <c r="CB127" s="615">
        <f t="shared" si="302"/>
        <v>200</v>
      </c>
      <c r="CC127" s="615">
        <f t="shared" si="303"/>
        <v>10280</v>
      </c>
      <c r="CD127" s="615">
        <f t="shared" si="304"/>
        <v>199206</v>
      </c>
      <c r="CE127" s="624">
        <f t="shared" si="342"/>
        <v>153000</v>
      </c>
      <c r="CF127" s="624">
        <f t="shared" si="343"/>
        <v>46206</v>
      </c>
      <c r="CG127" s="615">
        <f t="shared" si="305"/>
        <v>2600</v>
      </c>
      <c r="CH127" s="621">
        <f t="shared" si="306"/>
        <v>611933</v>
      </c>
      <c r="CI127" s="88">
        <f t="shared" si="307"/>
        <v>62245</v>
      </c>
      <c r="CJ127" s="90">
        <f t="shared" si="308"/>
        <v>47807.224999999999</v>
      </c>
      <c r="CK127" s="90">
        <f t="shared" si="309"/>
        <v>14437.775</v>
      </c>
      <c r="CL127" s="88">
        <f t="shared" si="310"/>
        <v>1910</v>
      </c>
      <c r="CM127" s="88">
        <f t="shared" si="311"/>
        <v>382</v>
      </c>
      <c r="CN127" s="88">
        <f t="shared" si="312"/>
        <v>3970</v>
      </c>
      <c r="CO127" s="88">
        <f t="shared" si="313"/>
        <v>17400</v>
      </c>
      <c r="CP127" s="88">
        <f t="shared" si="314"/>
        <v>920</v>
      </c>
      <c r="CQ127" s="88">
        <f t="shared" si="315"/>
        <v>9200</v>
      </c>
      <c r="CR127" s="88">
        <f t="shared" si="316"/>
        <v>6540</v>
      </c>
      <c r="CS127" s="88">
        <f t="shared" si="317"/>
        <v>740</v>
      </c>
      <c r="CT127" s="88">
        <f t="shared" si="318"/>
        <v>4216.75</v>
      </c>
      <c r="CU127" s="88">
        <f t="shared" si="319"/>
        <v>8620</v>
      </c>
      <c r="CV127" s="88">
        <f t="shared" si="320"/>
        <v>310</v>
      </c>
      <c r="CW127" s="88">
        <f t="shared" si="321"/>
        <v>1240</v>
      </c>
      <c r="CX127" s="88">
        <f t="shared" si="322"/>
        <v>50</v>
      </c>
      <c r="CY127" s="88">
        <f t="shared" si="323"/>
        <v>2570</v>
      </c>
      <c r="CZ127" s="88">
        <f t="shared" si="324"/>
        <v>49801.5</v>
      </c>
      <c r="DA127" s="90">
        <f t="shared" si="325"/>
        <v>38250</v>
      </c>
      <c r="DB127" s="90">
        <f t="shared" si="326"/>
        <v>11551.5</v>
      </c>
      <c r="DC127" s="88">
        <f t="shared" si="327"/>
        <v>650</v>
      </c>
      <c r="DD127" s="211">
        <f t="shared" si="328"/>
        <v>152983.25</v>
      </c>
      <c r="AUV127" s="699">
        <f t="shared" si="235"/>
        <v>62245</v>
      </c>
      <c r="AUW127" s="699">
        <f t="shared" si="236"/>
        <v>47807.22</v>
      </c>
      <c r="AUX127" s="699">
        <f t="shared" si="237"/>
        <v>14437.78</v>
      </c>
      <c r="AUY127" s="699">
        <f t="shared" si="375"/>
        <v>1910</v>
      </c>
      <c r="AUZ127" s="699">
        <f t="shared" si="344"/>
        <v>768.23</v>
      </c>
      <c r="AVA127" s="699">
        <f t="shared" si="344"/>
        <v>0.36</v>
      </c>
      <c r="AVB127" s="699">
        <f t="shared" si="376"/>
        <v>17400</v>
      </c>
      <c r="AVC127" s="699">
        <f t="shared" si="377"/>
        <v>920</v>
      </c>
      <c r="AVD127" s="699">
        <f t="shared" si="378"/>
        <v>9200</v>
      </c>
      <c r="AVE127" s="699">
        <f t="shared" si="379"/>
        <v>6540</v>
      </c>
      <c r="AVF127" s="699">
        <f t="shared" si="380"/>
        <v>740</v>
      </c>
      <c r="AVG127" s="699">
        <f t="shared" si="381"/>
        <v>4216.75</v>
      </c>
      <c r="AVH127" s="699">
        <f t="shared" si="382"/>
        <v>8620</v>
      </c>
      <c r="AVI127" s="699">
        <f t="shared" si="383"/>
        <v>310</v>
      </c>
      <c r="AVJ127" s="699">
        <f t="shared" si="384"/>
        <v>1240</v>
      </c>
      <c r="AVK127" s="699">
        <f t="shared" si="385"/>
        <v>50</v>
      </c>
      <c r="AVL127" s="699">
        <f t="shared" si="386"/>
        <v>2570</v>
      </c>
      <c r="AVM127" s="699">
        <f t="shared" si="387"/>
        <v>49801.5</v>
      </c>
      <c r="AVN127" s="699">
        <f t="shared" si="388"/>
        <v>38250</v>
      </c>
      <c r="AVO127" s="699">
        <f t="shared" si="389"/>
        <v>11551.5</v>
      </c>
      <c r="AVP127" s="699">
        <f t="shared" si="390"/>
        <v>650</v>
      </c>
      <c r="AVQ127" s="699">
        <f t="shared" si="391"/>
        <v>152983.25</v>
      </c>
    </row>
    <row r="128" spans="1:108 1244:1265" ht="30" hidden="1" customHeight="1" x14ac:dyDescent="0.25">
      <c r="A128" s="643">
        <v>1</v>
      </c>
      <c r="B128" s="643">
        <v>5</v>
      </c>
      <c r="C128" s="664" t="s">
        <v>248</v>
      </c>
      <c r="D128" s="2"/>
      <c r="E128" s="101" t="s">
        <v>346</v>
      </c>
      <c r="F128" s="643" t="s">
        <v>39</v>
      </c>
      <c r="G128" s="643">
        <v>3</v>
      </c>
      <c r="H128" s="658" t="s">
        <v>10</v>
      </c>
      <c r="I128" s="643">
        <v>0</v>
      </c>
      <c r="J128" s="101" t="s">
        <v>365</v>
      </c>
      <c r="K128" s="643">
        <v>2</v>
      </c>
      <c r="L128" s="683" t="s">
        <v>351</v>
      </c>
      <c r="M128" s="11" t="s">
        <v>271</v>
      </c>
      <c r="N128" s="101" t="s">
        <v>387</v>
      </c>
      <c r="O128" s="643">
        <v>1</v>
      </c>
      <c r="P128" s="632">
        <v>2</v>
      </c>
      <c r="Q128" s="632">
        <v>2</v>
      </c>
      <c r="R128" s="632">
        <v>2</v>
      </c>
      <c r="S128" s="675">
        <f>SUMIF('Территориальный кк'!$A:$A,'2020'!$B128,'Территориальный кк'!D:D)</f>
        <v>1.395</v>
      </c>
      <c r="T128" s="676">
        <f>SUMIF('Территориальный кк'!$A:$A,'2020'!$B128,'Территориальный кк'!E:E)</f>
        <v>1.9790000000000001</v>
      </c>
      <c r="U128" s="618">
        <f>SUMIFS(Нормативы!G:G,Нормативы!$B:$B,$G128,Нормативы!$D:$D,'2020'!$I128,Нормативы!$F:$F,'2020'!$K128)*O128</f>
        <v>78450</v>
      </c>
      <c r="V128" s="618">
        <f t="shared" si="329"/>
        <v>60253.5</v>
      </c>
      <c r="W128" s="618">
        <f t="shared" si="330"/>
        <v>18196.5</v>
      </c>
      <c r="X128" s="618">
        <f>SUMIFS(Нормативы!J:J,Нормативы!$B:$B,$G128,Нормативы!$D:$D,'2020'!$I128,Нормативы!$F:$F,'2020'!$K128)</f>
        <v>1610</v>
      </c>
      <c r="Y128" s="618">
        <f>SUMIFS(Нормативы!K:K,Нормативы!$B:$B,$G128,Нормативы!$D:$D,'2020'!$I128,Нормативы!$F:$F,'2020'!$K128)</f>
        <v>322</v>
      </c>
      <c r="Z128" s="618">
        <f>SUMIFS(Нормативы!L:L,Нормативы!$B:$B,$G128,Нормативы!$D:$D,'2020'!$I128,Нормативы!$F:$F,'2020'!$K128)</f>
        <v>3480</v>
      </c>
      <c r="AA128" s="618">
        <f t="shared" si="331"/>
        <v>8580</v>
      </c>
      <c r="AB128" s="618">
        <f>SUMIFS(Нормативы!N:N,Нормативы!$B:$B,$G128,Нормативы!$D:$D,'2020'!$I128,Нормативы!$F:$F,'2020'!$K128)*O128</f>
        <v>880</v>
      </c>
      <c r="AC128" s="618">
        <f>SUMIFS(Нормативы!O:O,Нормативы!$B:$B,$G128,Нормативы!$D:$D,'2020'!$I128,Нормативы!$F:$F,'2020'!$K128)</f>
        <v>6180</v>
      </c>
      <c r="AD128" s="618">
        <f>SUMIFS(Нормативы!P:P,Нормативы!$B:$B,$G128,Нормативы!$D:$D,'2020'!$I128,Нормативы!$F:$F,'2020'!$K128)*O128</f>
        <v>440</v>
      </c>
      <c r="AE128" s="618">
        <f>SUMIFS(Нормативы!Q:Q,Нормативы!$B:$B,$G128,Нормативы!$D:$D,'2020'!$I128,Нормативы!$F:$F,'2020'!$K128)</f>
        <v>1080</v>
      </c>
      <c r="AF128" s="618">
        <f>SUMIFS(Нормативы!R:R,Нормативы!$B:$B,$G128,Нормативы!$D:$D,'2020'!$I128,Нормативы!$F:$F,'2020'!$K128)</f>
        <v>2490</v>
      </c>
      <c r="AG128" s="618">
        <f>SUMIFS(Нормативы!S:S,Нормативы!$B:$B,$G128,Нормативы!$D:$D,'2020'!$I128,Нормативы!$F:$F,'2020'!$K128)</f>
        <v>5800</v>
      </c>
      <c r="AH128" s="618">
        <f>SUMIFS(Нормативы!T:T,Нормативы!$B:$B,$G128,Нормативы!$D:$D,'2020'!$I128,Нормативы!$F:$F,'2020'!$K128)</f>
        <v>540</v>
      </c>
      <c r="AI128" s="618">
        <f>SUMIFS(Нормативы!U:U,Нормативы!$B:$B,$G128,Нормативы!$D:$D,'2020'!$I128,Нормативы!$F:$F,'2020'!$K128)</f>
        <v>770</v>
      </c>
      <c r="AJ128" s="618">
        <f>SUMIFS(Нормативы!V:V,Нормативы!$B:$B,$G128,Нормативы!$D:$D,'2020'!$I128,Нормативы!$F:$F,'2020'!$K128)</f>
        <v>170</v>
      </c>
      <c r="AK128" s="618">
        <f>SUMIFS(Нормативы!W:W,Нормативы!$B:$B,$G128,Нормативы!$D:$D,'2020'!$I128,Нормативы!$F:$F,'2020'!$K128)</f>
        <v>200</v>
      </c>
      <c r="AL128" s="618">
        <f>SUMIFS(Нормативы!X:X,Нормативы!$B:$B,$G128,Нормативы!$D:$D,'2020'!$I128,Нормативы!$F:$F,'2020'!$K128)*O128</f>
        <v>13440</v>
      </c>
      <c r="AM128" s="618">
        <f t="shared" si="332"/>
        <v>10322.6</v>
      </c>
      <c r="AN128" s="618">
        <f t="shared" si="333"/>
        <v>3117.4</v>
      </c>
      <c r="AO128" s="618">
        <f>SUMIFS(Нормативы!AA:AA,Нормативы!$B:$B,$G128,Нормативы!$D:$D,'2020'!$I128,Нормативы!$F:$F,'2020'!$K128)</f>
        <v>0</v>
      </c>
      <c r="AP128" s="619">
        <f t="shared" si="334"/>
        <v>115530</v>
      </c>
      <c r="AQ128" s="413">
        <f t="shared" si="272"/>
        <v>156900</v>
      </c>
      <c r="AR128" s="618">
        <f t="shared" si="335"/>
        <v>120506.9</v>
      </c>
      <c r="AS128" s="618">
        <f t="shared" si="336"/>
        <v>36393.1</v>
      </c>
      <c r="AT128" s="616">
        <f t="shared" si="273"/>
        <v>3220</v>
      </c>
      <c r="AU128" s="616">
        <f t="shared" si="274"/>
        <v>644</v>
      </c>
      <c r="AV128" s="616">
        <f t="shared" si="275"/>
        <v>6960</v>
      </c>
      <c r="AW128" s="616">
        <f t="shared" si="276"/>
        <v>17160</v>
      </c>
      <c r="AX128" s="616">
        <f t="shared" si="277"/>
        <v>1760</v>
      </c>
      <c r="AY128" s="616">
        <f t="shared" si="278"/>
        <v>12360</v>
      </c>
      <c r="AZ128" s="616">
        <f t="shared" si="279"/>
        <v>880</v>
      </c>
      <c r="BA128" s="616">
        <f t="shared" si="280"/>
        <v>2160</v>
      </c>
      <c r="BB128" s="616">
        <f t="shared" si="281"/>
        <v>4980</v>
      </c>
      <c r="BC128" s="616">
        <f t="shared" si="282"/>
        <v>11600</v>
      </c>
      <c r="BD128" s="616">
        <f t="shared" si="283"/>
        <v>1080</v>
      </c>
      <c r="BE128" s="616">
        <f t="shared" si="284"/>
        <v>1540</v>
      </c>
      <c r="BF128" s="616">
        <f t="shared" si="285"/>
        <v>340</v>
      </c>
      <c r="BG128" s="616">
        <f t="shared" si="286"/>
        <v>400</v>
      </c>
      <c r="BH128" s="616">
        <f t="shared" si="287"/>
        <v>26880</v>
      </c>
      <c r="BI128" s="618">
        <f t="shared" si="337"/>
        <v>20645.2</v>
      </c>
      <c r="BJ128" s="618">
        <f t="shared" si="338"/>
        <v>6234.8</v>
      </c>
      <c r="BK128" s="616">
        <f t="shared" si="288"/>
        <v>0</v>
      </c>
      <c r="BL128" s="620">
        <f t="shared" si="289"/>
        <v>231060</v>
      </c>
      <c r="BM128" s="616">
        <f t="shared" si="290"/>
        <v>218876</v>
      </c>
      <c r="BN128" s="618">
        <f t="shared" si="291"/>
        <v>168107.5</v>
      </c>
      <c r="BO128" s="618">
        <f t="shared" si="292"/>
        <v>50768.5</v>
      </c>
      <c r="BP128" s="616">
        <f t="shared" si="339"/>
        <v>3220</v>
      </c>
      <c r="BQ128" s="616">
        <f t="shared" si="340"/>
        <v>644</v>
      </c>
      <c r="BR128" s="616">
        <f t="shared" si="341"/>
        <v>6960</v>
      </c>
      <c r="BS128" s="616">
        <f t="shared" si="293"/>
        <v>17160</v>
      </c>
      <c r="BT128" s="616">
        <f t="shared" si="294"/>
        <v>1760</v>
      </c>
      <c r="BU128" s="616">
        <f t="shared" si="295"/>
        <v>12360</v>
      </c>
      <c r="BV128" s="616">
        <f t="shared" si="296"/>
        <v>880</v>
      </c>
      <c r="BW128" s="616">
        <f t="shared" si="297"/>
        <v>2160</v>
      </c>
      <c r="BX128" s="616">
        <f t="shared" si="298"/>
        <v>9855</v>
      </c>
      <c r="BY128" s="616">
        <f t="shared" si="299"/>
        <v>11600</v>
      </c>
      <c r="BZ128" s="616">
        <f t="shared" si="300"/>
        <v>1080</v>
      </c>
      <c r="CA128" s="616">
        <f t="shared" si="301"/>
        <v>1540</v>
      </c>
      <c r="CB128" s="616">
        <f t="shared" si="302"/>
        <v>340</v>
      </c>
      <c r="CC128" s="616">
        <f t="shared" si="303"/>
        <v>400</v>
      </c>
      <c r="CD128" s="616">
        <f t="shared" si="304"/>
        <v>37498</v>
      </c>
      <c r="CE128" s="618">
        <f t="shared" si="342"/>
        <v>28800.3</v>
      </c>
      <c r="CF128" s="618">
        <f t="shared" si="343"/>
        <v>8697.7000000000007</v>
      </c>
      <c r="CG128" s="616">
        <f t="shared" si="305"/>
        <v>0</v>
      </c>
      <c r="CH128" s="621">
        <f t="shared" si="306"/>
        <v>308529</v>
      </c>
      <c r="CI128" s="88">
        <f t="shared" si="307"/>
        <v>109438</v>
      </c>
      <c r="CJ128" s="90">
        <f t="shared" si="308"/>
        <v>84053.75</v>
      </c>
      <c r="CK128" s="90">
        <f t="shared" si="309"/>
        <v>25384.25</v>
      </c>
      <c r="CL128" s="88">
        <f t="shared" si="310"/>
        <v>1610</v>
      </c>
      <c r="CM128" s="88">
        <f t="shared" si="311"/>
        <v>322</v>
      </c>
      <c r="CN128" s="88">
        <f t="shared" si="312"/>
        <v>3480</v>
      </c>
      <c r="CO128" s="88">
        <f t="shared" si="313"/>
        <v>8580</v>
      </c>
      <c r="CP128" s="88">
        <f t="shared" si="314"/>
        <v>880</v>
      </c>
      <c r="CQ128" s="88">
        <f t="shared" si="315"/>
        <v>6180</v>
      </c>
      <c r="CR128" s="88">
        <f t="shared" si="316"/>
        <v>440</v>
      </c>
      <c r="CS128" s="88">
        <f t="shared" si="317"/>
        <v>1080</v>
      </c>
      <c r="CT128" s="88">
        <f t="shared" si="318"/>
        <v>4927.5</v>
      </c>
      <c r="CU128" s="88">
        <f t="shared" si="319"/>
        <v>5800</v>
      </c>
      <c r="CV128" s="88">
        <f t="shared" si="320"/>
        <v>540</v>
      </c>
      <c r="CW128" s="88">
        <f t="shared" si="321"/>
        <v>770</v>
      </c>
      <c r="CX128" s="88">
        <f t="shared" si="322"/>
        <v>170</v>
      </c>
      <c r="CY128" s="88">
        <f t="shared" si="323"/>
        <v>200</v>
      </c>
      <c r="CZ128" s="88">
        <f t="shared" si="324"/>
        <v>18749</v>
      </c>
      <c r="DA128" s="90">
        <f t="shared" si="325"/>
        <v>14400.15</v>
      </c>
      <c r="DB128" s="90">
        <f t="shared" si="326"/>
        <v>4348.8500000000004</v>
      </c>
      <c r="DC128" s="88">
        <f t="shared" si="327"/>
        <v>0</v>
      </c>
      <c r="DD128" s="211">
        <f t="shared" si="328"/>
        <v>154264.5</v>
      </c>
      <c r="AUV128" s="699">
        <f t="shared" si="235"/>
        <v>109438</v>
      </c>
      <c r="AUW128" s="699">
        <f t="shared" si="236"/>
        <v>84053.759999999995</v>
      </c>
      <c r="AUX128" s="699">
        <f t="shared" si="237"/>
        <v>25384.240000000002</v>
      </c>
      <c r="AUY128" s="699">
        <f t="shared" si="375"/>
        <v>1610</v>
      </c>
      <c r="AUZ128" s="699">
        <f t="shared" si="344"/>
        <v>325.42</v>
      </c>
      <c r="AVA128" s="699">
        <f t="shared" si="344"/>
        <v>0.09</v>
      </c>
      <c r="AVB128" s="699">
        <f t="shared" si="376"/>
        <v>8580</v>
      </c>
      <c r="AVC128" s="699">
        <f t="shared" si="377"/>
        <v>880</v>
      </c>
      <c r="AVD128" s="699">
        <f t="shared" si="378"/>
        <v>6180</v>
      </c>
      <c r="AVE128" s="699">
        <f t="shared" si="379"/>
        <v>440</v>
      </c>
      <c r="AVF128" s="699">
        <f t="shared" si="380"/>
        <v>1080</v>
      </c>
      <c r="AVG128" s="699">
        <f t="shared" si="381"/>
        <v>4927.5</v>
      </c>
      <c r="AVH128" s="699">
        <f t="shared" si="382"/>
        <v>5800</v>
      </c>
      <c r="AVI128" s="699">
        <f t="shared" si="383"/>
        <v>540</v>
      </c>
      <c r="AVJ128" s="699">
        <f t="shared" si="384"/>
        <v>770</v>
      </c>
      <c r="AVK128" s="699">
        <f t="shared" si="385"/>
        <v>170</v>
      </c>
      <c r="AVL128" s="699">
        <f t="shared" si="386"/>
        <v>200</v>
      </c>
      <c r="AVM128" s="699">
        <f t="shared" si="387"/>
        <v>18749</v>
      </c>
      <c r="AVN128" s="699">
        <f t="shared" si="388"/>
        <v>14400.15</v>
      </c>
      <c r="AVO128" s="699">
        <f t="shared" si="389"/>
        <v>4348.8500000000004</v>
      </c>
      <c r="AVP128" s="699">
        <f t="shared" si="390"/>
        <v>0</v>
      </c>
      <c r="AVQ128" s="699">
        <f t="shared" si="391"/>
        <v>154264.5</v>
      </c>
    </row>
    <row r="129" spans="1:108 1244:1265" ht="30" hidden="1" customHeight="1" x14ac:dyDescent="0.25">
      <c r="A129" s="643">
        <v>1</v>
      </c>
      <c r="B129" s="643">
        <v>5</v>
      </c>
      <c r="C129" s="664" t="s">
        <v>248</v>
      </c>
      <c r="D129" s="2"/>
      <c r="E129" s="101" t="s">
        <v>346</v>
      </c>
      <c r="F129" s="643" t="s">
        <v>39</v>
      </c>
      <c r="G129" s="643">
        <v>3</v>
      </c>
      <c r="H129" s="658" t="s">
        <v>10</v>
      </c>
      <c r="I129" s="643">
        <v>0</v>
      </c>
      <c r="J129" s="101" t="s">
        <v>393</v>
      </c>
      <c r="K129" s="643">
        <v>3</v>
      </c>
      <c r="L129" s="683" t="s">
        <v>351</v>
      </c>
      <c r="M129" s="11" t="s">
        <v>321</v>
      </c>
      <c r="N129" s="101" t="s">
        <v>387</v>
      </c>
      <c r="O129" s="643">
        <v>1</v>
      </c>
      <c r="P129" s="632"/>
      <c r="Q129" s="632"/>
      <c r="R129" s="632"/>
      <c r="S129" s="675">
        <f>SUMIF('Территориальный кк'!$A:$A,'2020'!$B129,'Территориальный кк'!D:D)</f>
        <v>1.395</v>
      </c>
      <c r="T129" s="676">
        <f>SUMIF('Территориальный кк'!$A:$A,'2020'!$B129,'Территориальный кк'!E:E)</f>
        <v>1.9790000000000001</v>
      </c>
      <c r="U129" s="618">
        <f>SUMIFS(Нормативы!G:G,Нормативы!$B:$B,$G129,Нормативы!$D:$D,'2020'!$I129,Нормативы!$F:$F,'2020'!$K129)*O129</f>
        <v>78450</v>
      </c>
      <c r="V129" s="618">
        <f t="shared" si="329"/>
        <v>60253.5</v>
      </c>
      <c r="W129" s="618">
        <f t="shared" si="330"/>
        <v>18196.5</v>
      </c>
      <c r="X129" s="618">
        <f>SUMIFS(Нормативы!J:J,Нормативы!$B:$B,$G129,Нормативы!$D:$D,'2020'!$I129,Нормативы!$F:$F,'2020'!$K129)</f>
        <v>6840</v>
      </c>
      <c r="Y129" s="618">
        <f>SUMIFS(Нормативы!K:K,Нормативы!$B:$B,$G129,Нормативы!$D:$D,'2020'!$I129,Нормативы!$F:$F,'2020'!$K129)</f>
        <v>1368</v>
      </c>
      <c r="Z129" s="618">
        <f>SUMIFS(Нормативы!L:L,Нормативы!$B:$B,$G129,Нормативы!$D:$D,'2020'!$I129,Нормативы!$F:$F,'2020'!$K129)</f>
        <v>8110</v>
      </c>
      <c r="AA129" s="618">
        <f t="shared" si="331"/>
        <v>23360</v>
      </c>
      <c r="AB129" s="618">
        <f>SUMIFS(Нормативы!N:N,Нормативы!$B:$B,$G129,Нормативы!$D:$D,'2020'!$I129,Нормативы!$F:$F,'2020'!$K129)*O129</f>
        <v>880</v>
      </c>
      <c r="AC129" s="618">
        <f>SUMIFS(Нормативы!O:O,Нормативы!$B:$B,$G129,Нормативы!$D:$D,'2020'!$I129,Нормативы!$F:$F,'2020'!$K129)</f>
        <v>20960</v>
      </c>
      <c r="AD129" s="618">
        <f>SUMIFS(Нормативы!P:P,Нормативы!$B:$B,$G129,Нормативы!$D:$D,'2020'!$I129,Нормативы!$F:$F,'2020'!$K129)*O129</f>
        <v>440</v>
      </c>
      <c r="AE129" s="618">
        <f>SUMIFS(Нормативы!Q:Q,Нормативы!$B:$B,$G129,Нормативы!$D:$D,'2020'!$I129,Нормативы!$F:$F,'2020'!$K129)</f>
        <v>1080</v>
      </c>
      <c r="AF129" s="618">
        <f>SUMIFS(Нормативы!R:R,Нормативы!$B:$B,$G129,Нормативы!$D:$D,'2020'!$I129,Нормативы!$F:$F,'2020'!$K129)</f>
        <v>2700</v>
      </c>
      <c r="AG129" s="618">
        <f>SUMIFS(Нормативы!S:S,Нормативы!$B:$B,$G129,Нормативы!$D:$D,'2020'!$I129,Нормативы!$F:$F,'2020'!$K129)</f>
        <v>5800</v>
      </c>
      <c r="AH129" s="618">
        <f>SUMIFS(Нормативы!T:T,Нормативы!$B:$B,$G129,Нормативы!$D:$D,'2020'!$I129,Нормативы!$F:$F,'2020'!$K129)</f>
        <v>540</v>
      </c>
      <c r="AI129" s="618">
        <f>SUMIFS(Нормативы!U:U,Нормативы!$B:$B,$G129,Нормативы!$D:$D,'2020'!$I129,Нормативы!$F:$F,'2020'!$K129)</f>
        <v>770</v>
      </c>
      <c r="AJ129" s="618">
        <f>SUMIFS(Нормативы!V:V,Нормативы!$B:$B,$G129,Нормативы!$D:$D,'2020'!$I129,Нормативы!$F:$F,'2020'!$K129)</f>
        <v>170</v>
      </c>
      <c r="AK129" s="618">
        <f>SUMIFS(Нормативы!W:W,Нормативы!$B:$B,$G129,Нормативы!$D:$D,'2020'!$I129,Нормативы!$F:$F,'2020'!$K129)</f>
        <v>200</v>
      </c>
      <c r="AL129" s="618">
        <f>SUMIFS(Нормативы!X:X,Нормативы!$B:$B,$G129,Нормативы!$D:$D,'2020'!$I129,Нормативы!$F:$F,'2020'!$K129)*O129</f>
        <v>13440</v>
      </c>
      <c r="AM129" s="618">
        <f t="shared" si="332"/>
        <v>10322.6</v>
      </c>
      <c r="AN129" s="618">
        <f t="shared" si="333"/>
        <v>3117.4</v>
      </c>
      <c r="AO129" s="618">
        <f>SUMIFS(Нормативы!AA:AA,Нормативы!$B:$B,$G129,Нормативы!$D:$D,'2020'!$I129,Нормативы!$F:$F,'2020'!$K129)</f>
        <v>0</v>
      </c>
      <c r="AP129" s="619">
        <f t="shared" si="334"/>
        <v>140380</v>
      </c>
      <c r="AQ129" s="413">
        <f t="shared" si="272"/>
        <v>0</v>
      </c>
      <c r="AR129" s="618">
        <f t="shared" si="335"/>
        <v>0</v>
      </c>
      <c r="AS129" s="618">
        <f t="shared" si="336"/>
        <v>0</v>
      </c>
      <c r="AT129" s="616">
        <f t="shared" si="273"/>
        <v>0</v>
      </c>
      <c r="AU129" s="616">
        <f t="shared" si="274"/>
        <v>0</v>
      </c>
      <c r="AV129" s="616">
        <f t="shared" si="275"/>
        <v>0</v>
      </c>
      <c r="AW129" s="616">
        <f t="shared" si="276"/>
        <v>0</v>
      </c>
      <c r="AX129" s="616">
        <f t="shared" si="277"/>
        <v>0</v>
      </c>
      <c r="AY129" s="616">
        <f t="shared" si="278"/>
        <v>0</v>
      </c>
      <c r="AZ129" s="616">
        <f t="shared" si="279"/>
        <v>0</v>
      </c>
      <c r="BA129" s="616">
        <f t="shared" si="280"/>
        <v>0</v>
      </c>
      <c r="BB129" s="616">
        <f t="shared" si="281"/>
        <v>0</v>
      </c>
      <c r="BC129" s="616">
        <f t="shared" si="282"/>
        <v>0</v>
      </c>
      <c r="BD129" s="616">
        <f t="shared" si="283"/>
        <v>0</v>
      </c>
      <c r="BE129" s="616">
        <f t="shared" si="284"/>
        <v>0</v>
      </c>
      <c r="BF129" s="616">
        <f t="shared" si="285"/>
        <v>0</v>
      </c>
      <c r="BG129" s="616">
        <f t="shared" si="286"/>
        <v>0</v>
      </c>
      <c r="BH129" s="616">
        <f t="shared" si="287"/>
        <v>0</v>
      </c>
      <c r="BI129" s="618">
        <f t="shared" si="337"/>
        <v>0</v>
      </c>
      <c r="BJ129" s="618">
        <f t="shared" si="338"/>
        <v>0</v>
      </c>
      <c r="BK129" s="616">
        <f t="shared" si="288"/>
        <v>0</v>
      </c>
      <c r="BL129" s="620">
        <f t="shared" si="289"/>
        <v>0</v>
      </c>
      <c r="BM129" s="616">
        <f t="shared" si="290"/>
        <v>0</v>
      </c>
      <c r="BN129" s="618">
        <f t="shared" si="291"/>
        <v>0</v>
      </c>
      <c r="BO129" s="618">
        <f t="shared" si="292"/>
        <v>0</v>
      </c>
      <c r="BP129" s="616">
        <f t="shared" si="339"/>
        <v>0</v>
      </c>
      <c r="BQ129" s="616">
        <f t="shared" si="340"/>
        <v>0</v>
      </c>
      <c r="BR129" s="616">
        <f t="shared" si="341"/>
        <v>0</v>
      </c>
      <c r="BS129" s="616">
        <f t="shared" si="293"/>
        <v>0</v>
      </c>
      <c r="BT129" s="616">
        <f t="shared" si="294"/>
        <v>0</v>
      </c>
      <c r="BU129" s="616">
        <f t="shared" si="295"/>
        <v>0</v>
      </c>
      <c r="BV129" s="616">
        <f t="shared" si="296"/>
        <v>0</v>
      </c>
      <c r="BW129" s="616">
        <f t="shared" si="297"/>
        <v>0</v>
      </c>
      <c r="BX129" s="616">
        <f t="shared" si="298"/>
        <v>0</v>
      </c>
      <c r="BY129" s="616">
        <f t="shared" si="299"/>
        <v>0</v>
      </c>
      <c r="BZ129" s="616">
        <f t="shared" si="300"/>
        <v>0</v>
      </c>
      <c r="CA129" s="616">
        <f t="shared" si="301"/>
        <v>0</v>
      </c>
      <c r="CB129" s="616">
        <f t="shared" si="302"/>
        <v>0</v>
      </c>
      <c r="CC129" s="616">
        <f t="shared" si="303"/>
        <v>0</v>
      </c>
      <c r="CD129" s="616">
        <f t="shared" si="304"/>
        <v>0</v>
      </c>
      <c r="CE129" s="618">
        <f t="shared" si="342"/>
        <v>0</v>
      </c>
      <c r="CF129" s="618">
        <f t="shared" si="343"/>
        <v>0</v>
      </c>
      <c r="CG129" s="616">
        <f t="shared" si="305"/>
        <v>0</v>
      </c>
      <c r="CH129" s="621">
        <f t="shared" si="306"/>
        <v>0</v>
      </c>
      <c r="CI129" s="88" t="e">
        <f t="shared" si="307"/>
        <v>#DIV/0!</v>
      </c>
      <c r="CJ129" s="90" t="e">
        <f t="shared" si="308"/>
        <v>#DIV/0!</v>
      </c>
      <c r="CK129" s="90" t="e">
        <f t="shared" si="309"/>
        <v>#DIV/0!</v>
      </c>
      <c r="CL129" s="88" t="e">
        <f t="shared" si="310"/>
        <v>#DIV/0!</v>
      </c>
      <c r="CM129" s="88" t="e">
        <f t="shared" si="311"/>
        <v>#DIV/0!</v>
      </c>
      <c r="CN129" s="88" t="e">
        <f t="shared" si="312"/>
        <v>#DIV/0!</v>
      </c>
      <c r="CO129" s="88" t="e">
        <f t="shared" si="313"/>
        <v>#DIV/0!</v>
      </c>
      <c r="CP129" s="88" t="e">
        <f t="shared" si="314"/>
        <v>#DIV/0!</v>
      </c>
      <c r="CQ129" s="88" t="e">
        <f t="shared" si="315"/>
        <v>#DIV/0!</v>
      </c>
      <c r="CR129" s="88" t="e">
        <f t="shared" si="316"/>
        <v>#DIV/0!</v>
      </c>
      <c r="CS129" s="88" t="e">
        <f t="shared" si="317"/>
        <v>#DIV/0!</v>
      </c>
      <c r="CT129" s="88" t="e">
        <f t="shared" si="318"/>
        <v>#DIV/0!</v>
      </c>
      <c r="CU129" s="88" t="e">
        <f t="shared" si="319"/>
        <v>#DIV/0!</v>
      </c>
      <c r="CV129" s="88" t="e">
        <f t="shared" si="320"/>
        <v>#DIV/0!</v>
      </c>
      <c r="CW129" s="88" t="e">
        <f t="shared" si="321"/>
        <v>#DIV/0!</v>
      </c>
      <c r="CX129" s="88" t="e">
        <f t="shared" si="322"/>
        <v>#DIV/0!</v>
      </c>
      <c r="CY129" s="88" t="e">
        <f t="shared" si="323"/>
        <v>#DIV/0!</v>
      </c>
      <c r="CZ129" s="88" t="e">
        <f t="shared" si="324"/>
        <v>#DIV/0!</v>
      </c>
      <c r="DA129" s="90" t="e">
        <f t="shared" si="325"/>
        <v>#DIV/0!</v>
      </c>
      <c r="DB129" s="90" t="e">
        <f t="shared" si="326"/>
        <v>#DIV/0!</v>
      </c>
      <c r="DC129" s="88" t="e">
        <f t="shared" si="327"/>
        <v>#DIV/0!</v>
      </c>
      <c r="DD129" s="88" t="e">
        <f t="shared" si="328"/>
        <v>#DIV/0!</v>
      </c>
      <c r="AUV129" s="699">
        <v>0</v>
      </c>
      <c r="AUW129" s="699">
        <f t="shared" si="236"/>
        <v>0</v>
      </c>
      <c r="AUX129" s="699">
        <f t="shared" si="237"/>
        <v>0</v>
      </c>
      <c r="AUY129" s="699">
        <f t="shared" si="344"/>
        <v>0</v>
      </c>
      <c r="AUZ129" s="699">
        <f t="shared" si="344"/>
        <v>0</v>
      </c>
      <c r="AVA129" s="699">
        <f t="shared" si="344"/>
        <v>0</v>
      </c>
      <c r="AVB129" s="699">
        <f t="shared" si="345"/>
        <v>0</v>
      </c>
      <c r="AVC129" s="697"/>
      <c r="AVD129" s="697"/>
      <c r="AVE129" s="697"/>
      <c r="AVF129" s="697"/>
      <c r="AVG129" s="697"/>
      <c r="AVH129" s="697"/>
      <c r="AVI129" s="697"/>
      <c r="AVJ129" s="697"/>
      <c r="AVK129" s="697"/>
      <c r="AVL129" s="697"/>
      <c r="AVM129" s="697"/>
      <c r="AVN129" s="697"/>
      <c r="AVO129" s="697"/>
      <c r="AVP129" s="697"/>
      <c r="AVQ129" s="697"/>
    </row>
    <row r="130" spans="1:108 1244:1265" ht="30" hidden="1" customHeight="1" x14ac:dyDescent="0.25">
      <c r="A130" s="643">
        <v>1</v>
      </c>
      <c r="B130" s="643">
        <v>5</v>
      </c>
      <c r="C130" s="664" t="s">
        <v>248</v>
      </c>
      <c r="D130" s="2"/>
      <c r="E130" s="101" t="s">
        <v>346</v>
      </c>
      <c r="F130" s="643" t="s">
        <v>39</v>
      </c>
      <c r="G130" s="643">
        <v>3</v>
      </c>
      <c r="H130" s="658" t="s">
        <v>10</v>
      </c>
      <c r="I130" s="643">
        <v>0</v>
      </c>
      <c r="J130" s="101" t="s">
        <v>366</v>
      </c>
      <c r="K130" s="643">
        <v>3</v>
      </c>
      <c r="L130" s="683" t="s">
        <v>351</v>
      </c>
      <c r="M130" s="11" t="s">
        <v>272</v>
      </c>
      <c r="N130" s="101" t="s">
        <v>387</v>
      </c>
      <c r="O130" s="643">
        <v>1</v>
      </c>
      <c r="P130" s="632">
        <v>30</v>
      </c>
      <c r="Q130" s="632">
        <v>30</v>
      </c>
      <c r="R130" s="632">
        <v>30</v>
      </c>
      <c r="S130" s="675">
        <f>SUMIF('Территориальный кк'!$A:$A,'2020'!$B130,'Территориальный кк'!D:D)</f>
        <v>1.395</v>
      </c>
      <c r="T130" s="676">
        <f>SUMIF('Территориальный кк'!$A:$A,'2020'!$B130,'Территориальный кк'!E:E)</f>
        <v>1.9790000000000001</v>
      </c>
      <c r="U130" s="618">
        <f>SUMIFS(Нормативы!G:G,Нормативы!$B:$B,$G130,Нормативы!$D:$D,'2020'!$I130,Нормативы!$F:$F,'2020'!$K130)*O130</f>
        <v>78450</v>
      </c>
      <c r="V130" s="618">
        <f t="shared" si="329"/>
        <v>60253.5</v>
      </c>
      <c r="W130" s="618">
        <f t="shared" si="330"/>
        <v>18196.5</v>
      </c>
      <c r="X130" s="618">
        <f>SUMIFS(Нормативы!J:J,Нормативы!$B:$B,$G130,Нормативы!$D:$D,'2020'!$I130,Нормативы!$F:$F,'2020'!$K130)</f>
        <v>6840</v>
      </c>
      <c r="Y130" s="618">
        <f>SUMIFS(Нормативы!K:K,Нормативы!$B:$B,$G130,Нормативы!$D:$D,'2020'!$I130,Нормативы!$F:$F,'2020'!$K130)</f>
        <v>1368</v>
      </c>
      <c r="Z130" s="618">
        <f>SUMIFS(Нормативы!L:L,Нормативы!$B:$B,$G130,Нормативы!$D:$D,'2020'!$I130,Нормативы!$F:$F,'2020'!$K130)</f>
        <v>8110</v>
      </c>
      <c r="AA130" s="618">
        <f t="shared" si="331"/>
        <v>23360</v>
      </c>
      <c r="AB130" s="618">
        <f>SUMIFS(Нормативы!N:N,Нормативы!$B:$B,$G130,Нормативы!$D:$D,'2020'!$I130,Нормативы!$F:$F,'2020'!$K130)*O130</f>
        <v>880</v>
      </c>
      <c r="AC130" s="618">
        <f>SUMIFS(Нормативы!O:O,Нормативы!$B:$B,$G130,Нормативы!$D:$D,'2020'!$I130,Нормативы!$F:$F,'2020'!$K130)</f>
        <v>20960</v>
      </c>
      <c r="AD130" s="618">
        <f>SUMIFS(Нормативы!P:P,Нормативы!$B:$B,$G130,Нормативы!$D:$D,'2020'!$I130,Нормативы!$F:$F,'2020'!$K130)*O130</f>
        <v>440</v>
      </c>
      <c r="AE130" s="618">
        <f>SUMIFS(Нормативы!Q:Q,Нормативы!$B:$B,$G130,Нормативы!$D:$D,'2020'!$I130,Нормативы!$F:$F,'2020'!$K130)</f>
        <v>1080</v>
      </c>
      <c r="AF130" s="618">
        <f>SUMIFS(Нормативы!R:R,Нормативы!$B:$B,$G130,Нормативы!$D:$D,'2020'!$I130,Нормативы!$F:$F,'2020'!$K130)</f>
        <v>2700</v>
      </c>
      <c r="AG130" s="618">
        <f>SUMIFS(Нормативы!S:S,Нормативы!$B:$B,$G130,Нормативы!$D:$D,'2020'!$I130,Нормативы!$F:$F,'2020'!$K130)</f>
        <v>5800</v>
      </c>
      <c r="AH130" s="618">
        <f>SUMIFS(Нормативы!T:T,Нормативы!$B:$B,$G130,Нормативы!$D:$D,'2020'!$I130,Нормативы!$F:$F,'2020'!$K130)</f>
        <v>540</v>
      </c>
      <c r="AI130" s="618">
        <f>SUMIFS(Нормативы!U:U,Нормативы!$B:$B,$G130,Нормативы!$D:$D,'2020'!$I130,Нормативы!$F:$F,'2020'!$K130)</f>
        <v>770</v>
      </c>
      <c r="AJ130" s="618">
        <f>SUMIFS(Нормативы!V:V,Нормативы!$B:$B,$G130,Нормативы!$D:$D,'2020'!$I130,Нормативы!$F:$F,'2020'!$K130)</f>
        <v>170</v>
      </c>
      <c r="AK130" s="618">
        <f>SUMIFS(Нормативы!W:W,Нормативы!$B:$B,$G130,Нормативы!$D:$D,'2020'!$I130,Нормативы!$F:$F,'2020'!$K130)</f>
        <v>200</v>
      </c>
      <c r="AL130" s="618">
        <f>SUMIFS(Нормативы!X:X,Нормативы!$B:$B,$G130,Нормативы!$D:$D,'2020'!$I130,Нормативы!$F:$F,'2020'!$K130)*O130</f>
        <v>13440</v>
      </c>
      <c r="AM130" s="618">
        <f t="shared" si="332"/>
        <v>10322.6</v>
      </c>
      <c r="AN130" s="618">
        <f t="shared" si="333"/>
        <v>3117.4</v>
      </c>
      <c r="AO130" s="618">
        <f>SUMIFS(Нормативы!AA:AA,Нормативы!$B:$B,$G130,Нормативы!$D:$D,'2020'!$I130,Нормативы!$F:$F,'2020'!$K130)</f>
        <v>0</v>
      </c>
      <c r="AP130" s="619">
        <f t="shared" si="334"/>
        <v>140380</v>
      </c>
      <c r="AQ130" s="413">
        <f t="shared" si="272"/>
        <v>2353500</v>
      </c>
      <c r="AR130" s="618">
        <f t="shared" si="335"/>
        <v>1807603.7</v>
      </c>
      <c r="AS130" s="618">
        <f t="shared" si="336"/>
        <v>545896.30000000005</v>
      </c>
      <c r="AT130" s="616">
        <f t="shared" si="273"/>
        <v>205200</v>
      </c>
      <c r="AU130" s="616">
        <f t="shared" si="274"/>
        <v>41040</v>
      </c>
      <c r="AV130" s="616">
        <f t="shared" si="275"/>
        <v>243300</v>
      </c>
      <c r="AW130" s="616">
        <f t="shared" si="276"/>
        <v>700800</v>
      </c>
      <c r="AX130" s="616">
        <f t="shared" si="277"/>
        <v>26400</v>
      </c>
      <c r="AY130" s="616">
        <f t="shared" si="278"/>
        <v>628800</v>
      </c>
      <c r="AZ130" s="616">
        <f t="shared" si="279"/>
        <v>13200</v>
      </c>
      <c r="BA130" s="616">
        <f t="shared" si="280"/>
        <v>32400</v>
      </c>
      <c r="BB130" s="616">
        <f t="shared" si="281"/>
        <v>81000</v>
      </c>
      <c r="BC130" s="616">
        <f t="shared" si="282"/>
        <v>174000</v>
      </c>
      <c r="BD130" s="616">
        <f t="shared" si="283"/>
        <v>16200</v>
      </c>
      <c r="BE130" s="616">
        <f t="shared" si="284"/>
        <v>23100</v>
      </c>
      <c r="BF130" s="616">
        <f t="shared" si="285"/>
        <v>5100</v>
      </c>
      <c r="BG130" s="616">
        <f t="shared" si="286"/>
        <v>6000</v>
      </c>
      <c r="BH130" s="616">
        <f t="shared" si="287"/>
        <v>403200</v>
      </c>
      <c r="BI130" s="618">
        <f t="shared" si="337"/>
        <v>309677.40000000002</v>
      </c>
      <c r="BJ130" s="618">
        <f t="shared" si="338"/>
        <v>93522.6</v>
      </c>
      <c r="BK130" s="616">
        <f t="shared" si="288"/>
        <v>0</v>
      </c>
      <c r="BL130" s="620">
        <f t="shared" si="289"/>
        <v>4211400</v>
      </c>
      <c r="BM130" s="616">
        <f t="shared" si="290"/>
        <v>3283133</v>
      </c>
      <c r="BN130" s="618">
        <f t="shared" si="291"/>
        <v>2521607.5</v>
      </c>
      <c r="BO130" s="618">
        <f t="shared" si="292"/>
        <v>761525.5</v>
      </c>
      <c r="BP130" s="616">
        <f t="shared" si="339"/>
        <v>205200</v>
      </c>
      <c r="BQ130" s="616">
        <f t="shared" si="340"/>
        <v>41040</v>
      </c>
      <c r="BR130" s="616">
        <f t="shared" si="341"/>
        <v>243300</v>
      </c>
      <c r="BS130" s="616">
        <f t="shared" si="293"/>
        <v>700800</v>
      </c>
      <c r="BT130" s="616">
        <f t="shared" si="294"/>
        <v>26400</v>
      </c>
      <c r="BU130" s="616">
        <f t="shared" si="295"/>
        <v>628800</v>
      </c>
      <c r="BV130" s="616">
        <f t="shared" si="296"/>
        <v>13200</v>
      </c>
      <c r="BW130" s="616">
        <f t="shared" si="297"/>
        <v>32400</v>
      </c>
      <c r="BX130" s="616">
        <f t="shared" si="298"/>
        <v>160299</v>
      </c>
      <c r="BY130" s="616">
        <f t="shared" si="299"/>
        <v>174000</v>
      </c>
      <c r="BZ130" s="616">
        <f t="shared" si="300"/>
        <v>16200</v>
      </c>
      <c r="CA130" s="616">
        <f t="shared" si="301"/>
        <v>23100</v>
      </c>
      <c r="CB130" s="616">
        <f t="shared" si="302"/>
        <v>5100</v>
      </c>
      <c r="CC130" s="616">
        <f t="shared" si="303"/>
        <v>6000</v>
      </c>
      <c r="CD130" s="616">
        <f t="shared" si="304"/>
        <v>562464</v>
      </c>
      <c r="CE130" s="618">
        <f t="shared" si="342"/>
        <v>432000</v>
      </c>
      <c r="CF130" s="618">
        <f t="shared" si="343"/>
        <v>130464</v>
      </c>
      <c r="CG130" s="616">
        <f t="shared" si="305"/>
        <v>0</v>
      </c>
      <c r="CH130" s="621">
        <f t="shared" si="306"/>
        <v>5379596</v>
      </c>
      <c r="CI130" s="88">
        <f t="shared" si="307"/>
        <v>109437.76669999999</v>
      </c>
      <c r="CJ130" s="90">
        <f t="shared" si="308"/>
        <v>84053.583299999998</v>
      </c>
      <c r="CK130" s="90">
        <f t="shared" si="309"/>
        <v>25384.183300000001</v>
      </c>
      <c r="CL130" s="88">
        <f t="shared" si="310"/>
        <v>6840</v>
      </c>
      <c r="CM130" s="88">
        <f t="shared" si="311"/>
        <v>1368</v>
      </c>
      <c r="CN130" s="88">
        <f t="shared" si="312"/>
        <v>8110</v>
      </c>
      <c r="CO130" s="88">
        <f t="shared" si="313"/>
        <v>23360</v>
      </c>
      <c r="CP130" s="88">
        <f t="shared" si="314"/>
        <v>880</v>
      </c>
      <c r="CQ130" s="88">
        <f t="shared" si="315"/>
        <v>20960</v>
      </c>
      <c r="CR130" s="88">
        <f t="shared" si="316"/>
        <v>440</v>
      </c>
      <c r="CS130" s="88">
        <f t="shared" si="317"/>
        <v>1080</v>
      </c>
      <c r="CT130" s="88">
        <f t="shared" si="318"/>
        <v>5343.3</v>
      </c>
      <c r="CU130" s="88">
        <f t="shared" si="319"/>
        <v>5800</v>
      </c>
      <c r="CV130" s="88">
        <f t="shared" si="320"/>
        <v>540</v>
      </c>
      <c r="CW130" s="88">
        <f t="shared" si="321"/>
        <v>770</v>
      </c>
      <c r="CX130" s="88">
        <f t="shared" si="322"/>
        <v>170</v>
      </c>
      <c r="CY130" s="88">
        <f t="shared" si="323"/>
        <v>200</v>
      </c>
      <c r="CZ130" s="88">
        <f t="shared" si="324"/>
        <v>18748.8</v>
      </c>
      <c r="DA130" s="90">
        <f t="shared" si="325"/>
        <v>14400</v>
      </c>
      <c r="DB130" s="90">
        <f t="shared" si="326"/>
        <v>4348.8</v>
      </c>
      <c r="DC130" s="88">
        <f t="shared" si="327"/>
        <v>0</v>
      </c>
      <c r="DD130" s="88">
        <f t="shared" si="328"/>
        <v>179319.86670000001</v>
      </c>
      <c r="AUV130" s="699">
        <f t="shared" si="235"/>
        <v>109437.77</v>
      </c>
      <c r="AUW130" s="699">
        <f t="shared" si="236"/>
        <v>84053.59</v>
      </c>
      <c r="AUX130" s="699">
        <f t="shared" si="237"/>
        <v>25384.18</v>
      </c>
      <c r="AUY130" s="699">
        <f>BP130/P130</f>
        <v>6840</v>
      </c>
      <c r="AUZ130" s="699">
        <f t="shared" si="344"/>
        <v>20737.75</v>
      </c>
      <c r="AVA130" s="699">
        <f t="shared" si="344"/>
        <v>3.1</v>
      </c>
      <c r="AVB130" s="699">
        <f>AVC130+AVD130+AVE130+AVF130</f>
        <v>23360</v>
      </c>
      <c r="AVC130" s="699">
        <f>BT130/P130</f>
        <v>880</v>
      </c>
      <c r="AVD130" s="699">
        <f>BU130/P130</f>
        <v>20960</v>
      </c>
      <c r="AVE130" s="699">
        <f>BV130/P130</f>
        <v>440</v>
      </c>
      <c r="AVF130" s="699">
        <f>BW130/P130</f>
        <v>1080</v>
      </c>
      <c r="AVG130" s="699">
        <f>BX130/P130</f>
        <v>5343.3</v>
      </c>
      <c r="AVH130" s="699">
        <f>BY130/P130</f>
        <v>5800</v>
      </c>
      <c r="AVI130" s="699">
        <f>BZ130/P130</f>
        <v>540</v>
      </c>
      <c r="AVJ130" s="699">
        <f>CA130/P130</f>
        <v>770</v>
      </c>
      <c r="AVK130" s="699">
        <f>CB130/P130</f>
        <v>170</v>
      </c>
      <c r="AVL130" s="699">
        <f>CC130/P130</f>
        <v>200</v>
      </c>
      <c r="AVM130" s="699">
        <f>CD130/P130</f>
        <v>18748.8</v>
      </c>
      <c r="AVN130" s="699">
        <f>AVM130/1.302</f>
        <v>14400</v>
      </c>
      <c r="AVO130" s="699">
        <f>AVM130-AVN130</f>
        <v>4348.8</v>
      </c>
      <c r="AVP130" s="699">
        <f>CG130/P130</f>
        <v>0</v>
      </c>
      <c r="AVQ130" s="699">
        <f>CH130/P130</f>
        <v>179319.87</v>
      </c>
    </row>
    <row r="131" spans="1:108 1244:1265" ht="30" hidden="1" customHeight="1" x14ac:dyDescent="0.25">
      <c r="A131" s="643">
        <v>1</v>
      </c>
      <c r="B131" s="643">
        <v>5</v>
      </c>
      <c r="C131" s="664" t="s">
        <v>248</v>
      </c>
      <c r="D131" s="2"/>
      <c r="E131" s="101" t="s">
        <v>346</v>
      </c>
      <c r="F131" s="643" t="s">
        <v>39</v>
      </c>
      <c r="G131" s="643">
        <v>3</v>
      </c>
      <c r="H131" s="658" t="s">
        <v>10</v>
      </c>
      <c r="I131" s="643">
        <v>0</v>
      </c>
      <c r="J131" s="101" t="s">
        <v>367</v>
      </c>
      <c r="K131" s="643">
        <v>3</v>
      </c>
      <c r="L131" s="683" t="s">
        <v>351</v>
      </c>
      <c r="M131" s="11" t="s">
        <v>273</v>
      </c>
      <c r="N131" s="101" t="s">
        <v>387</v>
      </c>
      <c r="O131" s="643">
        <v>1</v>
      </c>
      <c r="P131" s="632"/>
      <c r="Q131" s="632"/>
      <c r="R131" s="632"/>
      <c r="S131" s="675">
        <f>SUMIF('Территориальный кк'!$A:$A,'2020'!$B131,'Территориальный кк'!D:D)</f>
        <v>1.395</v>
      </c>
      <c r="T131" s="676">
        <f>SUMIF('Территориальный кк'!$A:$A,'2020'!$B131,'Территориальный кк'!E:E)</f>
        <v>1.9790000000000001</v>
      </c>
      <c r="U131" s="618">
        <f>SUMIFS(Нормативы!G:G,Нормативы!$B:$B,$G131,Нормативы!$D:$D,'2020'!$I131,Нормативы!$F:$F,'2020'!$K131)*O131</f>
        <v>78450</v>
      </c>
      <c r="V131" s="618">
        <f t="shared" si="329"/>
        <v>60253.5</v>
      </c>
      <c r="W131" s="618">
        <f t="shared" si="330"/>
        <v>18196.5</v>
      </c>
      <c r="X131" s="618">
        <f>SUMIFS(Нормативы!J:J,Нормативы!$B:$B,$G131,Нормативы!$D:$D,'2020'!$I131,Нормативы!$F:$F,'2020'!$K131)</f>
        <v>6840</v>
      </c>
      <c r="Y131" s="618">
        <f>SUMIFS(Нормативы!K:K,Нормативы!$B:$B,$G131,Нормативы!$D:$D,'2020'!$I131,Нормативы!$F:$F,'2020'!$K131)</f>
        <v>1368</v>
      </c>
      <c r="Z131" s="618">
        <f>SUMIFS(Нормативы!L:L,Нормативы!$B:$B,$G131,Нормативы!$D:$D,'2020'!$I131,Нормативы!$F:$F,'2020'!$K131)</f>
        <v>8110</v>
      </c>
      <c r="AA131" s="618">
        <f t="shared" si="331"/>
        <v>23360</v>
      </c>
      <c r="AB131" s="618">
        <f>SUMIFS(Нормативы!N:N,Нормативы!$B:$B,$G131,Нормативы!$D:$D,'2020'!$I131,Нормативы!$F:$F,'2020'!$K131)*O131</f>
        <v>880</v>
      </c>
      <c r="AC131" s="618">
        <f>SUMIFS(Нормативы!O:O,Нормативы!$B:$B,$G131,Нормативы!$D:$D,'2020'!$I131,Нормативы!$F:$F,'2020'!$K131)</f>
        <v>20960</v>
      </c>
      <c r="AD131" s="618">
        <f>SUMIFS(Нормативы!P:P,Нормативы!$B:$B,$G131,Нормативы!$D:$D,'2020'!$I131,Нормативы!$F:$F,'2020'!$K131)*O131</f>
        <v>440</v>
      </c>
      <c r="AE131" s="618">
        <f>SUMIFS(Нормативы!Q:Q,Нормативы!$B:$B,$G131,Нормативы!$D:$D,'2020'!$I131,Нормативы!$F:$F,'2020'!$K131)</f>
        <v>1080</v>
      </c>
      <c r="AF131" s="618">
        <f>SUMIFS(Нормативы!R:R,Нормативы!$B:$B,$G131,Нормативы!$D:$D,'2020'!$I131,Нормативы!$F:$F,'2020'!$K131)</f>
        <v>2700</v>
      </c>
      <c r="AG131" s="618">
        <f>SUMIFS(Нормативы!S:S,Нормативы!$B:$B,$G131,Нормативы!$D:$D,'2020'!$I131,Нормативы!$F:$F,'2020'!$K131)</f>
        <v>5800</v>
      </c>
      <c r="AH131" s="618">
        <f>SUMIFS(Нормативы!T:T,Нормативы!$B:$B,$G131,Нормативы!$D:$D,'2020'!$I131,Нормативы!$F:$F,'2020'!$K131)</f>
        <v>540</v>
      </c>
      <c r="AI131" s="618">
        <f>SUMIFS(Нормативы!U:U,Нормативы!$B:$B,$G131,Нормативы!$D:$D,'2020'!$I131,Нормативы!$F:$F,'2020'!$K131)</f>
        <v>770</v>
      </c>
      <c r="AJ131" s="618">
        <f>SUMIFS(Нормативы!V:V,Нормативы!$B:$B,$G131,Нормативы!$D:$D,'2020'!$I131,Нормативы!$F:$F,'2020'!$K131)</f>
        <v>170</v>
      </c>
      <c r="AK131" s="618">
        <f>SUMIFS(Нормативы!W:W,Нормативы!$B:$B,$G131,Нормативы!$D:$D,'2020'!$I131,Нормативы!$F:$F,'2020'!$K131)</f>
        <v>200</v>
      </c>
      <c r="AL131" s="618">
        <f>SUMIFS(Нормативы!X:X,Нормативы!$B:$B,$G131,Нормативы!$D:$D,'2020'!$I131,Нормативы!$F:$F,'2020'!$K131)*O131</f>
        <v>13440</v>
      </c>
      <c r="AM131" s="618">
        <f t="shared" si="332"/>
        <v>10322.6</v>
      </c>
      <c r="AN131" s="618">
        <f t="shared" si="333"/>
        <v>3117.4</v>
      </c>
      <c r="AO131" s="618">
        <f>SUMIFS(Нормативы!AA:AA,Нормативы!$B:$B,$G131,Нормативы!$D:$D,'2020'!$I131,Нормативы!$F:$F,'2020'!$K131)</f>
        <v>0</v>
      </c>
      <c r="AP131" s="619">
        <f t="shared" si="334"/>
        <v>140380</v>
      </c>
      <c r="AQ131" s="413">
        <f t="shared" si="272"/>
        <v>0</v>
      </c>
      <c r="AR131" s="618">
        <f t="shared" si="335"/>
        <v>0</v>
      </c>
      <c r="AS131" s="618">
        <f t="shared" si="336"/>
        <v>0</v>
      </c>
      <c r="AT131" s="616">
        <f t="shared" si="273"/>
        <v>0</v>
      </c>
      <c r="AU131" s="616">
        <f t="shared" si="274"/>
        <v>0</v>
      </c>
      <c r="AV131" s="616">
        <f t="shared" si="275"/>
        <v>0</v>
      </c>
      <c r="AW131" s="616">
        <f t="shared" si="276"/>
        <v>0</v>
      </c>
      <c r="AX131" s="616">
        <f t="shared" si="277"/>
        <v>0</v>
      </c>
      <c r="AY131" s="616">
        <f t="shared" si="278"/>
        <v>0</v>
      </c>
      <c r="AZ131" s="616">
        <f t="shared" si="279"/>
        <v>0</v>
      </c>
      <c r="BA131" s="616">
        <f t="shared" si="280"/>
        <v>0</v>
      </c>
      <c r="BB131" s="616">
        <f t="shared" si="281"/>
        <v>0</v>
      </c>
      <c r="BC131" s="616">
        <f t="shared" si="282"/>
        <v>0</v>
      </c>
      <c r="BD131" s="616">
        <f t="shared" si="283"/>
        <v>0</v>
      </c>
      <c r="BE131" s="616">
        <f t="shared" si="284"/>
        <v>0</v>
      </c>
      <c r="BF131" s="616">
        <f t="shared" si="285"/>
        <v>0</v>
      </c>
      <c r="BG131" s="616">
        <f t="shared" si="286"/>
        <v>0</v>
      </c>
      <c r="BH131" s="616">
        <f t="shared" si="287"/>
        <v>0</v>
      </c>
      <c r="BI131" s="618">
        <f t="shared" si="337"/>
        <v>0</v>
      </c>
      <c r="BJ131" s="618">
        <f t="shared" si="338"/>
        <v>0</v>
      </c>
      <c r="BK131" s="616">
        <f t="shared" si="288"/>
        <v>0</v>
      </c>
      <c r="BL131" s="620">
        <f t="shared" si="289"/>
        <v>0</v>
      </c>
      <c r="BM131" s="616">
        <f t="shared" si="290"/>
        <v>0</v>
      </c>
      <c r="BN131" s="618">
        <f t="shared" si="291"/>
        <v>0</v>
      </c>
      <c r="BO131" s="618">
        <f t="shared" si="292"/>
        <v>0</v>
      </c>
      <c r="BP131" s="616">
        <f t="shared" si="339"/>
        <v>0</v>
      </c>
      <c r="BQ131" s="616">
        <f t="shared" si="340"/>
        <v>0</v>
      </c>
      <c r="BR131" s="616">
        <f t="shared" si="341"/>
        <v>0</v>
      </c>
      <c r="BS131" s="616">
        <f t="shared" si="293"/>
        <v>0</v>
      </c>
      <c r="BT131" s="616">
        <f t="shared" si="294"/>
        <v>0</v>
      </c>
      <c r="BU131" s="616">
        <f t="shared" si="295"/>
        <v>0</v>
      </c>
      <c r="BV131" s="616">
        <f t="shared" si="296"/>
        <v>0</v>
      </c>
      <c r="BW131" s="616">
        <f t="shared" si="297"/>
        <v>0</v>
      </c>
      <c r="BX131" s="616">
        <f t="shared" si="298"/>
        <v>0</v>
      </c>
      <c r="BY131" s="616">
        <f t="shared" si="299"/>
        <v>0</v>
      </c>
      <c r="BZ131" s="616">
        <f t="shared" si="300"/>
        <v>0</v>
      </c>
      <c r="CA131" s="616">
        <f t="shared" si="301"/>
        <v>0</v>
      </c>
      <c r="CB131" s="616">
        <f t="shared" si="302"/>
        <v>0</v>
      </c>
      <c r="CC131" s="616">
        <f t="shared" si="303"/>
        <v>0</v>
      </c>
      <c r="CD131" s="616">
        <f t="shared" si="304"/>
        <v>0</v>
      </c>
      <c r="CE131" s="618">
        <f t="shared" si="342"/>
        <v>0</v>
      </c>
      <c r="CF131" s="618">
        <f t="shared" si="343"/>
        <v>0</v>
      </c>
      <c r="CG131" s="616">
        <f t="shared" si="305"/>
        <v>0</v>
      </c>
      <c r="CH131" s="621">
        <f t="shared" si="306"/>
        <v>0</v>
      </c>
      <c r="CI131" s="88" t="e">
        <f t="shared" si="307"/>
        <v>#DIV/0!</v>
      </c>
      <c r="CJ131" s="90" t="e">
        <f t="shared" si="308"/>
        <v>#DIV/0!</v>
      </c>
      <c r="CK131" s="90" t="e">
        <f t="shared" si="309"/>
        <v>#DIV/0!</v>
      </c>
      <c r="CL131" s="88" t="e">
        <f t="shared" si="310"/>
        <v>#DIV/0!</v>
      </c>
      <c r="CM131" s="88" t="e">
        <f t="shared" si="311"/>
        <v>#DIV/0!</v>
      </c>
      <c r="CN131" s="88" t="e">
        <f t="shared" si="312"/>
        <v>#DIV/0!</v>
      </c>
      <c r="CO131" s="88" t="e">
        <f t="shared" si="313"/>
        <v>#DIV/0!</v>
      </c>
      <c r="CP131" s="88" t="e">
        <f t="shared" si="314"/>
        <v>#DIV/0!</v>
      </c>
      <c r="CQ131" s="88" t="e">
        <f t="shared" si="315"/>
        <v>#DIV/0!</v>
      </c>
      <c r="CR131" s="88" t="e">
        <f t="shared" si="316"/>
        <v>#DIV/0!</v>
      </c>
      <c r="CS131" s="88" t="e">
        <f t="shared" si="317"/>
        <v>#DIV/0!</v>
      </c>
      <c r="CT131" s="88" t="e">
        <f t="shared" si="318"/>
        <v>#DIV/0!</v>
      </c>
      <c r="CU131" s="88" t="e">
        <f t="shared" si="319"/>
        <v>#DIV/0!</v>
      </c>
      <c r="CV131" s="88" t="e">
        <f t="shared" si="320"/>
        <v>#DIV/0!</v>
      </c>
      <c r="CW131" s="88" t="e">
        <f t="shared" si="321"/>
        <v>#DIV/0!</v>
      </c>
      <c r="CX131" s="88" t="e">
        <f t="shared" si="322"/>
        <v>#DIV/0!</v>
      </c>
      <c r="CY131" s="88" t="e">
        <f t="shared" si="323"/>
        <v>#DIV/0!</v>
      </c>
      <c r="CZ131" s="88" t="e">
        <f t="shared" si="324"/>
        <v>#DIV/0!</v>
      </c>
      <c r="DA131" s="90" t="e">
        <f t="shared" si="325"/>
        <v>#DIV/0!</v>
      </c>
      <c r="DB131" s="90" t="e">
        <f t="shared" si="326"/>
        <v>#DIV/0!</v>
      </c>
      <c r="DC131" s="88" t="e">
        <f t="shared" si="327"/>
        <v>#DIV/0!</v>
      </c>
      <c r="DD131" s="88" t="e">
        <f t="shared" si="328"/>
        <v>#DIV/0!</v>
      </c>
      <c r="AUV131" s="699">
        <v>0</v>
      </c>
      <c r="AUW131" s="699">
        <f t="shared" si="236"/>
        <v>0</v>
      </c>
      <c r="AUX131" s="699">
        <f t="shared" si="237"/>
        <v>0</v>
      </c>
      <c r="AUY131" s="699">
        <f t="shared" si="344"/>
        <v>0</v>
      </c>
      <c r="AUZ131" s="699">
        <f t="shared" si="344"/>
        <v>0</v>
      </c>
      <c r="AVA131" s="699">
        <f t="shared" si="344"/>
        <v>0</v>
      </c>
      <c r="AVB131" s="699">
        <f t="shared" si="345"/>
        <v>0</v>
      </c>
      <c r="AVC131" s="697"/>
      <c r="AVD131" s="697"/>
      <c r="AVE131" s="697"/>
      <c r="AVF131" s="697"/>
      <c r="AVG131" s="697"/>
      <c r="AVH131" s="697"/>
      <c r="AVI131" s="697"/>
      <c r="AVJ131" s="697"/>
      <c r="AVK131" s="697"/>
      <c r="AVL131" s="697"/>
      <c r="AVM131" s="697"/>
      <c r="AVN131" s="697"/>
      <c r="AVO131" s="697"/>
      <c r="AVP131" s="697"/>
      <c r="AVQ131" s="697"/>
    </row>
    <row r="132" spans="1:108 1244:1265" ht="30" hidden="1" customHeight="1" x14ac:dyDescent="0.25">
      <c r="A132" s="643">
        <v>1</v>
      </c>
      <c r="B132" s="643">
        <v>5</v>
      </c>
      <c r="C132" s="664" t="s">
        <v>248</v>
      </c>
      <c r="D132" s="2"/>
      <c r="E132" s="101" t="s">
        <v>346</v>
      </c>
      <c r="F132" s="643" t="s">
        <v>39</v>
      </c>
      <c r="G132" s="643">
        <v>3</v>
      </c>
      <c r="H132" s="658" t="s">
        <v>10</v>
      </c>
      <c r="I132" s="643">
        <v>0</v>
      </c>
      <c r="J132" s="101" t="s">
        <v>368</v>
      </c>
      <c r="K132" s="643">
        <v>2</v>
      </c>
      <c r="L132" s="683" t="s">
        <v>351</v>
      </c>
      <c r="M132" s="11" t="s">
        <v>274</v>
      </c>
      <c r="N132" s="101" t="s">
        <v>387</v>
      </c>
      <c r="O132" s="643">
        <v>1</v>
      </c>
      <c r="P132" s="632"/>
      <c r="Q132" s="632"/>
      <c r="R132" s="632"/>
      <c r="S132" s="675">
        <f>SUMIF('Территориальный кк'!$A:$A,'2020'!$B132,'Территориальный кк'!D:D)</f>
        <v>1.395</v>
      </c>
      <c r="T132" s="676">
        <f>SUMIF('Территориальный кк'!$A:$A,'2020'!$B132,'Территориальный кк'!E:E)</f>
        <v>1.9790000000000001</v>
      </c>
      <c r="U132" s="618">
        <f>SUMIFS(Нормативы!G:G,Нормативы!$B:$B,$G132,Нормативы!$D:$D,'2020'!$I132,Нормативы!$F:$F,'2020'!$K132)*O132</f>
        <v>78450</v>
      </c>
      <c r="V132" s="618">
        <f t="shared" si="329"/>
        <v>60253.5</v>
      </c>
      <c r="W132" s="618">
        <f t="shared" si="330"/>
        <v>18196.5</v>
      </c>
      <c r="X132" s="618">
        <f>SUMIFS(Нормативы!J:J,Нормативы!$B:$B,$G132,Нормативы!$D:$D,'2020'!$I132,Нормативы!$F:$F,'2020'!$K132)</f>
        <v>1610</v>
      </c>
      <c r="Y132" s="618">
        <f>SUMIFS(Нормативы!K:K,Нормативы!$B:$B,$G132,Нормативы!$D:$D,'2020'!$I132,Нормативы!$F:$F,'2020'!$K132)</f>
        <v>322</v>
      </c>
      <c r="Z132" s="618">
        <f>SUMIFS(Нормативы!L:L,Нормативы!$B:$B,$G132,Нормативы!$D:$D,'2020'!$I132,Нормативы!$F:$F,'2020'!$K132)</f>
        <v>3480</v>
      </c>
      <c r="AA132" s="618">
        <f t="shared" si="331"/>
        <v>8580</v>
      </c>
      <c r="AB132" s="618">
        <f>SUMIFS(Нормативы!N:N,Нормативы!$B:$B,$G132,Нормативы!$D:$D,'2020'!$I132,Нормативы!$F:$F,'2020'!$K132)*O132</f>
        <v>880</v>
      </c>
      <c r="AC132" s="618">
        <f>SUMIFS(Нормативы!O:O,Нормативы!$B:$B,$G132,Нормативы!$D:$D,'2020'!$I132,Нормативы!$F:$F,'2020'!$K132)</f>
        <v>6180</v>
      </c>
      <c r="AD132" s="618">
        <f>SUMIFS(Нормативы!P:P,Нормативы!$B:$B,$G132,Нормативы!$D:$D,'2020'!$I132,Нормативы!$F:$F,'2020'!$K132)*O132</f>
        <v>440</v>
      </c>
      <c r="AE132" s="618">
        <f>SUMIFS(Нормативы!Q:Q,Нормативы!$B:$B,$G132,Нормативы!$D:$D,'2020'!$I132,Нормативы!$F:$F,'2020'!$K132)</f>
        <v>1080</v>
      </c>
      <c r="AF132" s="618">
        <f>SUMIFS(Нормативы!R:R,Нормативы!$B:$B,$G132,Нормативы!$D:$D,'2020'!$I132,Нормативы!$F:$F,'2020'!$K132)</f>
        <v>2490</v>
      </c>
      <c r="AG132" s="618">
        <f>SUMIFS(Нормативы!S:S,Нормативы!$B:$B,$G132,Нормативы!$D:$D,'2020'!$I132,Нормативы!$F:$F,'2020'!$K132)</f>
        <v>5800</v>
      </c>
      <c r="AH132" s="618">
        <f>SUMIFS(Нормативы!T:T,Нормативы!$B:$B,$G132,Нормативы!$D:$D,'2020'!$I132,Нормативы!$F:$F,'2020'!$K132)</f>
        <v>540</v>
      </c>
      <c r="AI132" s="618">
        <f>SUMIFS(Нормативы!U:U,Нормативы!$B:$B,$G132,Нормативы!$D:$D,'2020'!$I132,Нормативы!$F:$F,'2020'!$K132)</f>
        <v>770</v>
      </c>
      <c r="AJ132" s="618">
        <f>SUMIFS(Нормативы!V:V,Нормативы!$B:$B,$G132,Нормативы!$D:$D,'2020'!$I132,Нормативы!$F:$F,'2020'!$K132)</f>
        <v>170</v>
      </c>
      <c r="AK132" s="618">
        <f>SUMIFS(Нормативы!W:W,Нормативы!$B:$B,$G132,Нормативы!$D:$D,'2020'!$I132,Нормативы!$F:$F,'2020'!$K132)</f>
        <v>200</v>
      </c>
      <c r="AL132" s="618">
        <f>SUMIFS(Нормативы!X:X,Нормативы!$B:$B,$G132,Нормативы!$D:$D,'2020'!$I132,Нормативы!$F:$F,'2020'!$K132)*O132</f>
        <v>13440</v>
      </c>
      <c r="AM132" s="618">
        <f t="shared" si="332"/>
        <v>10322.6</v>
      </c>
      <c r="AN132" s="618">
        <f t="shared" si="333"/>
        <v>3117.4</v>
      </c>
      <c r="AO132" s="618">
        <f>SUMIFS(Нормативы!AA:AA,Нормативы!$B:$B,$G132,Нормативы!$D:$D,'2020'!$I132,Нормативы!$F:$F,'2020'!$K132)</f>
        <v>0</v>
      </c>
      <c r="AP132" s="619">
        <f t="shared" si="334"/>
        <v>115530</v>
      </c>
      <c r="AQ132" s="413">
        <f t="shared" si="272"/>
        <v>0</v>
      </c>
      <c r="AR132" s="618">
        <f t="shared" si="335"/>
        <v>0</v>
      </c>
      <c r="AS132" s="618">
        <f t="shared" si="336"/>
        <v>0</v>
      </c>
      <c r="AT132" s="616">
        <f t="shared" si="273"/>
        <v>0</v>
      </c>
      <c r="AU132" s="616">
        <f t="shared" si="274"/>
        <v>0</v>
      </c>
      <c r="AV132" s="616">
        <f t="shared" si="275"/>
        <v>0</v>
      </c>
      <c r="AW132" s="616">
        <f t="shared" si="276"/>
        <v>0</v>
      </c>
      <c r="AX132" s="616">
        <f t="shared" si="277"/>
        <v>0</v>
      </c>
      <c r="AY132" s="616">
        <f t="shared" si="278"/>
        <v>0</v>
      </c>
      <c r="AZ132" s="616">
        <f t="shared" si="279"/>
        <v>0</v>
      </c>
      <c r="BA132" s="616">
        <f t="shared" si="280"/>
        <v>0</v>
      </c>
      <c r="BB132" s="616">
        <f t="shared" si="281"/>
        <v>0</v>
      </c>
      <c r="BC132" s="616">
        <f t="shared" si="282"/>
        <v>0</v>
      </c>
      <c r="BD132" s="616">
        <f t="shared" si="283"/>
        <v>0</v>
      </c>
      <c r="BE132" s="616">
        <f t="shared" si="284"/>
        <v>0</v>
      </c>
      <c r="BF132" s="616">
        <f t="shared" si="285"/>
        <v>0</v>
      </c>
      <c r="BG132" s="616">
        <f t="shared" si="286"/>
        <v>0</v>
      </c>
      <c r="BH132" s="616">
        <f t="shared" si="287"/>
        <v>0</v>
      </c>
      <c r="BI132" s="618">
        <f t="shared" si="337"/>
        <v>0</v>
      </c>
      <c r="BJ132" s="618">
        <f t="shared" si="338"/>
        <v>0</v>
      </c>
      <c r="BK132" s="616">
        <f t="shared" si="288"/>
        <v>0</v>
      </c>
      <c r="BL132" s="620">
        <f t="shared" si="289"/>
        <v>0</v>
      </c>
      <c r="BM132" s="616">
        <f t="shared" si="290"/>
        <v>0</v>
      </c>
      <c r="BN132" s="618">
        <f t="shared" si="291"/>
        <v>0</v>
      </c>
      <c r="BO132" s="618">
        <f t="shared" si="292"/>
        <v>0</v>
      </c>
      <c r="BP132" s="616">
        <f t="shared" si="339"/>
        <v>0</v>
      </c>
      <c r="BQ132" s="616">
        <f t="shared" si="340"/>
        <v>0</v>
      </c>
      <c r="BR132" s="616">
        <f t="shared" si="341"/>
        <v>0</v>
      </c>
      <c r="BS132" s="616">
        <f t="shared" si="293"/>
        <v>0</v>
      </c>
      <c r="BT132" s="616">
        <f t="shared" si="294"/>
        <v>0</v>
      </c>
      <c r="BU132" s="616">
        <f t="shared" si="295"/>
        <v>0</v>
      </c>
      <c r="BV132" s="616">
        <f t="shared" si="296"/>
        <v>0</v>
      </c>
      <c r="BW132" s="616">
        <f t="shared" si="297"/>
        <v>0</v>
      </c>
      <c r="BX132" s="616">
        <f t="shared" si="298"/>
        <v>0</v>
      </c>
      <c r="BY132" s="616">
        <f t="shared" si="299"/>
        <v>0</v>
      </c>
      <c r="BZ132" s="616">
        <f t="shared" si="300"/>
        <v>0</v>
      </c>
      <c r="CA132" s="616">
        <f t="shared" si="301"/>
        <v>0</v>
      </c>
      <c r="CB132" s="616">
        <f t="shared" si="302"/>
        <v>0</v>
      </c>
      <c r="CC132" s="616">
        <f t="shared" si="303"/>
        <v>0</v>
      </c>
      <c r="CD132" s="616">
        <f t="shared" si="304"/>
        <v>0</v>
      </c>
      <c r="CE132" s="618">
        <f t="shared" si="342"/>
        <v>0</v>
      </c>
      <c r="CF132" s="618">
        <f t="shared" si="343"/>
        <v>0</v>
      </c>
      <c r="CG132" s="616">
        <f t="shared" si="305"/>
        <v>0</v>
      </c>
      <c r="CH132" s="621">
        <f t="shared" si="306"/>
        <v>0</v>
      </c>
      <c r="CI132" s="88" t="e">
        <f t="shared" si="307"/>
        <v>#DIV/0!</v>
      </c>
      <c r="CJ132" s="90" t="e">
        <f t="shared" si="308"/>
        <v>#DIV/0!</v>
      </c>
      <c r="CK132" s="90" t="e">
        <f t="shared" si="309"/>
        <v>#DIV/0!</v>
      </c>
      <c r="CL132" s="88" t="e">
        <f t="shared" si="310"/>
        <v>#DIV/0!</v>
      </c>
      <c r="CM132" s="88" t="e">
        <f t="shared" si="311"/>
        <v>#DIV/0!</v>
      </c>
      <c r="CN132" s="88" t="e">
        <f t="shared" si="312"/>
        <v>#DIV/0!</v>
      </c>
      <c r="CO132" s="88" t="e">
        <f t="shared" si="313"/>
        <v>#DIV/0!</v>
      </c>
      <c r="CP132" s="88" t="e">
        <f t="shared" si="314"/>
        <v>#DIV/0!</v>
      </c>
      <c r="CQ132" s="88" t="e">
        <f t="shared" si="315"/>
        <v>#DIV/0!</v>
      </c>
      <c r="CR132" s="88" t="e">
        <f t="shared" si="316"/>
        <v>#DIV/0!</v>
      </c>
      <c r="CS132" s="88" t="e">
        <f t="shared" si="317"/>
        <v>#DIV/0!</v>
      </c>
      <c r="CT132" s="88" t="e">
        <f t="shared" si="318"/>
        <v>#DIV/0!</v>
      </c>
      <c r="CU132" s="88" t="e">
        <f t="shared" si="319"/>
        <v>#DIV/0!</v>
      </c>
      <c r="CV132" s="88" t="e">
        <f t="shared" si="320"/>
        <v>#DIV/0!</v>
      </c>
      <c r="CW132" s="88" t="e">
        <f t="shared" si="321"/>
        <v>#DIV/0!</v>
      </c>
      <c r="CX132" s="88" t="e">
        <f t="shared" si="322"/>
        <v>#DIV/0!</v>
      </c>
      <c r="CY132" s="88" t="e">
        <f t="shared" si="323"/>
        <v>#DIV/0!</v>
      </c>
      <c r="CZ132" s="88" t="e">
        <f t="shared" si="324"/>
        <v>#DIV/0!</v>
      </c>
      <c r="DA132" s="90" t="e">
        <f t="shared" si="325"/>
        <v>#DIV/0!</v>
      </c>
      <c r="DB132" s="90" t="e">
        <f t="shared" si="326"/>
        <v>#DIV/0!</v>
      </c>
      <c r="DC132" s="88" t="e">
        <f t="shared" si="327"/>
        <v>#DIV/0!</v>
      </c>
      <c r="DD132" s="88" t="e">
        <f t="shared" si="328"/>
        <v>#DIV/0!</v>
      </c>
      <c r="AUV132" s="699" t="s">
        <v>479</v>
      </c>
      <c r="AUW132" s="699" t="e">
        <f t="shared" si="236"/>
        <v>#VALUE!</v>
      </c>
      <c r="AUX132" s="699" t="e">
        <f t="shared" si="237"/>
        <v>#VALUE!</v>
      </c>
      <c r="AUY132" s="699">
        <f t="shared" si="344"/>
        <v>0</v>
      </c>
      <c r="AUZ132" s="699">
        <f t="shared" si="344"/>
        <v>0</v>
      </c>
      <c r="AVA132" s="699">
        <f t="shared" si="344"/>
        <v>0</v>
      </c>
      <c r="AVB132" s="699">
        <f t="shared" si="345"/>
        <v>0</v>
      </c>
      <c r="AVC132" s="697"/>
      <c r="AVD132" s="697"/>
      <c r="AVE132" s="697"/>
      <c r="AVF132" s="697"/>
      <c r="AVG132" s="697"/>
      <c r="AVH132" s="697"/>
      <c r="AVI132" s="697"/>
      <c r="AVJ132" s="697"/>
      <c r="AVK132" s="697"/>
      <c r="AVL132" s="697"/>
      <c r="AVM132" s="697"/>
      <c r="AVN132" s="697"/>
      <c r="AVO132" s="697"/>
      <c r="AVP132" s="697"/>
      <c r="AVQ132" s="697"/>
    </row>
    <row r="133" spans="1:108 1244:1265" ht="30" hidden="1" customHeight="1" x14ac:dyDescent="0.25">
      <c r="A133" s="643">
        <v>1</v>
      </c>
      <c r="B133" s="643">
        <v>3</v>
      </c>
      <c r="C133" s="664" t="s">
        <v>17</v>
      </c>
      <c r="D133" s="2"/>
      <c r="E133" s="101" t="s">
        <v>344</v>
      </c>
      <c r="F133" s="643" t="s">
        <v>31</v>
      </c>
      <c r="G133" s="643">
        <v>1</v>
      </c>
      <c r="H133" s="658" t="s">
        <v>10</v>
      </c>
      <c r="I133" s="643">
        <v>0</v>
      </c>
      <c r="J133" s="101" t="s">
        <v>356</v>
      </c>
      <c r="K133" s="643">
        <v>3</v>
      </c>
      <c r="L133" s="683" t="s">
        <v>349</v>
      </c>
      <c r="M133" s="11" t="s">
        <v>255</v>
      </c>
      <c r="N133" s="101" t="s">
        <v>387</v>
      </c>
      <c r="O133" s="643">
        <v>1</v>
      </c>
      <c r="P133" s="632">
        <v>266</v>
      </c>
      <c r="Q133" s="632">
        <v>266</v>
      </c>
      <c r="R133" s="632">
        <v>266</v>
      </c>
      <c r="S133" s="675">
        <f>SUMIF('Территориальный кк'!$A:$A,'2020'!$B133,'Территориальный кк'!D:D)</f>
        <v>1.282</v>
      </c>
      <c r="T133" s="676">
        <f>SUMIF('Территориальный кк'!$A:$A,'2020'!$B133,'Территориальный кк'!E:E)</f>
        <v>2.1589999999999998</v>
      </c>
      <c r="U133" s="618">
        <f>SUMIFS(Нормативы!G:G,Нормативы!$B:$B,$G133,Нормативы!$D:$D,'2020'!$I133,Нормативы!$F:$F,'2020'!$K133)*O133</f>
        <v>64190</v>
      </c>
      <c r="V133" s="618">
        <f t="shared" si="329"/>
        <v>49301.1</v>
      </c>
      <c r="W133" s="618">
        <f t="shared" si="330"/>
        <v>14888.9</v>
      </c>
      <c r="X133" s="618">
        <f>SUMIFS(Нормативы!J:J,Нормативы!$B:$B,$G133,Нормативы!$D:$D,'2020'!$I133,Нормативы!$F:$F,'2020'!$K133)</f>
        <v>8830</v>
      </c>
      <c r="Y133" s="618">
        <f>SUMIFS(Нормативы!K:K,Нормативы!$B:$B,$G133,Нормативы!$D:$D,'2020'!$I133,Нормативы!$F:$F,'2020'!$K133)</f>
        <v>1766</v>
      </c>
      <c r="Z133" s="618">
        <f>SUMIFS(Нормативы!L:L,Нормативы!$B:$B,$G133,Нормативы!$D:$D,'2020'!$I133,Нормативы!$F:$F,'2020'!$K133)</f>
        <v>8110</v>
      </c>
      <c r="AA133" s="618">
        <f t="shared" si="331"/>
        <v>19050</v>
      </c>
      <c r="AB133" s="618">
        <f>SUMIFS(Нормативы!N:N,Нормативы!$B:$B,$G133,Нормативы!$D:$D,'2020'!$I133,Нормативы!$F:$F,'2020'!$K133)*O133</f>
        <v>520</v>
      </c>
      <c r="AC133" s="618">
        <f>SUMIFS(Нормативы!O:O,Нормативы!$B:$B,$G133,Нормативы!$D:$D,'2020'!$I133,Нормативы!$F:$F,'2020'!$K133)</f>
        <v>17290</v>
      </c>
      <c r="AD133" s="618">
        <f>SUMIFS(Нормативы!P:P,Нормативы!$B:$B,$G133,Нормативы!$D:$D,'2020'!$I133,Нормативы!$F:$F,'2020'!$K133)*O133</f>
        <v>360</v>
      </c>
      <c r="AE133" s="618">
        <f>SUMIFS(Нормативы!Q:Q,Нормативы!$B:$B,$G133,Нормативы!$D:$D,'2020'!$I133,Нормативы!$F:$F,'2020'!$K133)</f>
        <v>880</v>
      </c>
      <c r="AF133" s="618">
        <f>SUMIFS(Нормативы!R:R,Нормативы!$B:$B,$G133,Нормативы!$D:$D,'2020'!$I133,Нормативы!$F:$F,'2020'!$K133)</f>
        <v>2680</v>
      </c>
      <c r="AG133" s="618">
        <f>SUMIFS(Нормативы!S:S,Нормативы!$B:$B,$G133,Нормативы!$D:$D,'2020'!$I133,Нормативы!$F:$F,'2020'!$K133)</f>
        <v>5800</v>
      </c>
      <c r="AH133" s="618">
        <f>SUMIFS(Нормативы!T:T,Нормативы!$B:$B,$G133,Нормативы!$D:$D,'2020'!$I133,Нормативы!$F:$F,'2020'!$K133)</f>
        <v>540</v>
      </c>
      <c r="AI133" s="618">
        <f>SUMIFS(Нормативы!U:U,Нормативы!$B:$B,$G133,Нормативы!$D:$D,'2020'!$I133,Нормативы!$F:$F,'2020'!$K133)</f>
        <v>770</v>
      </c>
      <c r="AJ133" s="618">
        <f>SUMIFS(Нормативы!V:V,Нормативы!$B:$B,$G133,Нормативы!$D:$D,'2020'!$I133,Нормативы!$F:$F,'2020'!$K133)</f>
        <v>80</v>
      </c>
      <c r="AK133" s="618">
        <f>SUMIFS(Нормативы!W:W,Нормативы!$B:$B,$G133,Нормативы!$D:$D,'2020'!$I133,Нормативы!$F:$F,'2020'!$K133)</f>
        <v>1050</v>
      </c>
      <c r="AL133" s="618">
        <f>SUMIFS(Нормативы!X:X,Нормативы!$B:$B,$G133,Нормативы!$D:$D,'2020'!$I133,Нормативы!$F:$F,'2020'!$K133)*O133</f>
        <v>16120</v>
      </c>
      <c r="AM133" s="618">
        <f t="shared" si="332"/>
        <v>12381</v>
      </c>
      <c r="AN133" s="618">
        <f t="shared" si="333"/>
        <v>3739</v>
      </c>
      <c r="AO133" s="618">
        <f>SUMIFS(Нормативы!AA:AA,Нормативы!$B:$B,$G133,Нормативы!$D:$D,'2020'!$I133,Нормативы!$F:$F,'2020'!$K133)</f>
        <v>3520</v>
      </c>
      <c r="AP133" s="619">
        <f t="shared" si="334"/>
        <v>130740</v>
      </c>
      <c r="AQ133" s="413">
        <f t="shared" si="272"/>
        <v>17074540</v>
      </c>
      <c r="AR133" s="618">
        <f t="shared" si="335"/>
        <v>13114086</v>
      </c>
      <c r="AS133" s="618">
        <f t="shared" si="336"/>
        <v>3960454</v>
      </c>
      <c r="AT133" s="616">
        <f t="shared" si="273"/>
        <v>2348780</v>
      </c>
      <c r="AU133" s="616">
        <f t="shared" si="274"/>
        <v>469756</v>
      </c>
      <c r="AV133" s="616">
        <f t="shared" si="275"/>
        <v>2157260</v>
      </c>
      <c r="AW133" s="616">
        <f t="shared" si="276"/>
        <v>5067300</v>
      </c>
      <c r="AX133" s="616">
        <f t="shared" si="277"/>
        <v>138320</v>
      </c>
      <c r="AY133" s="616">
        <f t="shared" si="278"/>
        <v>4599140</v>
      </c>
      <c r="AZ133" s="616">
        <f t="shared" si="279"/>
        <v>95760</v>
      </c>
      <c r="BA133" s="616">
        <f t="shared" si="280"/>
        <v>234080</v>
      </c>
      <c r="BB133" s="616">
        <f t="shared" si="281"/>
        <v>712880</v>
      </c>
      <c r="BC133" s="616">
        <f t="shared" si="282"/>
        <v>1542800</v>
      </c>
      <c r="BD133" s="616">
        <f t="shared" si="283"/>
        <v>143640</v>
      </c>
      <c r="BE133" s="616">
        <f t="shared" si="284"/>
        <v>204820</v>
      </c>
      <c r="BF133" s="616">
        <f t="shared" si="285"/>
        <v>21280</v>
      </c>
      <c r="BG133" s="616">
        <f t="shared" si="286"/>
        <v>279300</v>
      </c>
      <c r="BH133" s="616">
        <f t="shared" si="287"/>
        <v>4287920</v>
      </c>
      <c r="BI133" s="618">
        <f t="shared" si="337"/>
        <v>3293333.3</v>
      </c>
      <c r="BJ133" s="618">
        <f t="shared" si="338"/>
        <v>994586.7</v>
      </c>
      <c r="BK133" s="616">
        <f t="shared" si="288"/>
        <v>936320</v>
      </c>
      <c r="BL133" s="620">
        <f t="shared" si="289"/>
        <v>34776840</v>
      </c>
      <c r="BM133" s="616">
        <f t="shared" si="290"/>
        <v>21889560</v>
      </c>
      <c r="BN133" s="618">
        <f t="shared" si="291"/>
        <v>16812258.100000001</v>
      </c>
      <c r="BO133" s="618">
        <f t="shared" si="292"/>
        <v>5077301.9000000004</v>
      </c>
      <c r="BP133" s="616">
        <f t="shared" si="339"/>
        <v>2348780</v>
      </c>
      <c r="BQ133" s="616">
        <f t="shared" si="340"/>
        <v>469756</v>
      </c>
      <c r="BR133" s="616">
        <f t="shared" si="341"/>
        <v>2157260</v>
      </c>
      <c r="BS133" s="616">
        <f t="shared" si="293"/>
        <v>5067300</v>
      </c>
      <c r="BT133" s="616">
        <f t="shared" si="294"/>
        <v>138320</v>
      </c>
      <c r="BU133" s="616">
        <f t="shared" si="295"/>
        <v>4599140</v>
      </c>
      <c r="BV133" s="616">
        <f t="shared" si="296"/>
        <v>95760</v>
      </c>
      <c r="BW133" s="616">
        <f t="shared" si="297"/>
        <v>234080</v>
      </c>
      <c r="BX133" s="616">
        <f t="shared" si="298"/>
        <v>1539108</v>
      </c>
      <c r="BY133" s="616">
        <f t="shared" si="299"/>
        <v>1542800</v>
      </c>
      <c r="BZ133" s="616">
        <f t="shared" si="300"/>
        <v>143640</v>
      </c>
      <c r="CA133" s="616">
        <f t="shared" si="301"/>
        <v>204820</v>
      </c>
      <c r="CB133" s="616">
        <f t="shared" si="302"/>
        <v>21280</v>
      </c>
      <c r="CC133" s="616">
        <f t="shared" si="303"/>
        <v>279300</v>
      </c>
      <c r="CD133" s="616">
        <f t="shared" si="304"/>
        <v>5497113</v>
      </c>
      <c r="CE133" s="618">
        <f t="shared" si="342"/>
        <v>4222053</v>
      </c>
      <c r="CF133" s="618">
        <f t="shared" si="343"/>
        <v>1275060</v>
      </c>
      <c r="CG133" s="616">
        <f t="shared" si="305"/>
        <v>936320</v>
      </c>
      <c r="CH133" s="621">
        <f t="shared" si="306"/>
        <v>41627281</v>
      </c>
      <c r="CI133" s="88">
        <f t="shared" si="307"/>
        <v>82291.578899999993</v>
      </c>
      <c r="CJ133" s="90">
        <f t="shared" si="308"/>
        <v>63203.977800000001</v>
      </c>
      <c r="CK133" s="90">
        <f t="shared" si="309"/>
        <v>19087.6011</v>
      </c>
      <c r="CL133" s="88">
        <f t="shared" si="310"/>
        <v>8830</v>
      </c>
      <c r="CM133" s="88">
        <f t="shared" si="311"/>
        <v>1766</v>
      </c>
      <c r="CN133" s="88">
        <f t="shared" si="312"/>
        <v>8110</v>
      </c>
      <c r="CO133" s="88">
        <f t="shared" si="313"/>
        <v>19050</v>
      </c>
      <c r="CP133" s="88">
        <f t="shared" si="314"/>
        <v>520</v>
      </c>
      <c r="CQ133" s="88">
        <f t="shared" si="315"/>
        <v>17290</v>
      </c>
      <c r="CR133" s="88">
        <f t="shared" si="316"/>
        <v>360</v>
      </c>
      <c r="CS133" s="88">
        <f t="shared" si="317"/>
        <v>880</v>
      </c>
      <c r="CT133" s="88">
        <f t="shared" si="318"/>
        <v>5786.1202999999996</v>
      </c>
      <c r="CU133" s="88">
        <f t="shared" si="319"/>
        <v>5800</v>
      </c>
      <c r="CV133" s="88">
        <f t="shared" si="320"/>
        <v>540</v>
      </c>
      <c r="CW133" s="88">
        <f t="shared" si="321"/>
        <v>770</v>
      </c>
      <c r="CX133" s="88">
        <f t="shared" si="322"/>
        <v>80</v>
      </c>
      <c r="CY133" s="88">
        <f t="shared" si="323"/>
        <v>1050</v>
      </c>
      <c r="CZ133" s="88">
        <f t="shared" si="324"/>
        <v>20665.838299999999</v>
      </c>
      <c r="DA133" s="90">
        <f t="shared" si="325"/>
        <v>15872.3797</v>
      </c>
      <c r="DB133" s="90">
        <f t="shared" si="326"/>
        <v>4793.4585999999999</v>
      </c>
      <c r="DC133" s="88">
        <f t="shared" si="327"/>
        <v>3520</v>
      </c>
      <c r="DD133" s="88">
        <f t="shared" si="328"/>
        <v>156493.53760000001</v>
      </c>
      <c r="AUV133" s="699">
        <f t="shared" si="235"/>
        <v>82291.58</v>
      </c>
      <c r="AUW133" s="699">
        <f t="shared" si="236"/>
        <v>63203.98</v>
      </c>
      <c r="AUX133" s="699">
        <f t="shared" si="237"/>
        <v>19087.599999999999</v>
      </c>
      <c r="AUY133" s="699">
        <f t="shared" ref="AUY133:AUY163" si="392">BP133/P133</f>
        <v>8830</v>
      </c>
      <c r="AUZ133" s="699">
        <f t="shared" si="344"/>
        <v>217580.36</v>
      </c>
      <c r="AVA133" s="699">
        <f t="shared" si="344"/>
        <v>33.61</v>
      </c>
      <c r="AVB133" s="699">
        <f t="shared" ref="AVB133:AVB163" si="393">AVC133+AVD133+AVE133+AVF133</f>
        <v>19050</v>
      </c>
      <c r="AVC133" s="699">
        <f t="shared" ref="AVC133:AVC163" si="394">BT133/P133</f>
        <v>520</v>
      </c>
      <c r="AVD133" s="699">
        <f t="shared" ref="AVD133:AVD163" si="395">BU133/P133</f>
        <v>17290</v>
      </c>
      <c r="AVE133" s="699">
        <f t="shared" ref="AVE133:AVE163" si="396">BV133/P133</f>
        <v>360</v>
      </c>
      <c r="AVF133" s="699">
        <f t="shared" ref="AVF133:AVF163" si="397">BW133/P133</f>
        <v>880</v>
      </c>
      <c r="AVG133" s="699">
        <f t="shared" ref="AVG133:AVG163" si="398">BX133/P133</f>
        <v>5786.12</v>
      </c>
      <c r="AVH133" s="699">
        <f t="shared" ref="AVH133:AVH163" si="399">BY133/P133</f>
        <v>5800</v>
      </c>
      <c r="AVI133" s="699">
        <f t="shared" ref="AVI133:AVI163" si="400">BZ133/P133</f>
        <v>540</v>
      </c>
      <c r="AVJ133" s="699">
        <f t="shared" ref="AVJ133:AVJ163" si="401">CA133/P133</f>
        <v>770</v>
      </c>
      <c r="AVK133" s="699">
        <f t="shared" ref="AVK133:AVK163" si="402">CB133/P133</f>
        <v>80</v>
      </c>
      <c r="AVL133" s="699">
        <f t="shared" ref="AVL133:AVL163" si="403">CC133/P133</f>
        <v>1050</v>
      </c>
      <c r="AVM133" s="699">
        <f t="shared" ref="AVM133:AVM163" si="404">CD133/P133</f>
        <v>20665.84</v>
      </c>
      <c r="AVN133" s="699">
        <f t="shared" ref="AVN133:AVN163" si="405">AVM133/1.302</f>
        <v>15872.38</v>
      </c>
      <c r="AVO133" s="699">
        <f t="shared" ref="AVO133:AVO163" si="406">AVM133-AVN133</f>
        <v>4793.46</v>
      </c>
      <c r="AVP133" s="699">
        <f t="shared" ref="AVP133:AVP163" si="407">CG133/P133</f>
        <v>3520</v>
      </c>
      <c r="AVQ133" s="699">
        <f t="shared" ref="AVQ133:AVQ163" si="408">CH133/P133</f>
        <v>156493.54</v>
      </c>
    </row>
    <row r="134" spans="1:108 1244:1265" ht="30" hidden="1" customHeight="1" x14ac:dyDescent="0.25">
      <c r="A134" s="643">
        <v>1</v>
      </c>
      <c r="B134" s="643">
        <v>3</v>
      </c>
      <c r="C134" s="664" t="s">
        <v>17</v>
      </c>
      <c r="D134" s="2"/>
      <c r="E134" s="101" t="s">
        <v>344</v>
      </c>
      <c r="F134" s="643" t="s">
        <v>31</v>
      </c>
      <c r="G134" s="643">
        <v>1</v>
      </c>
      <c r="H134" s="658" t="s">
        <v>8</v>
      </c>
      <c r="I134" s="643">
        <v>3</v>
      </c>
      <c r="J134" s="101" t="s">
        <v>356</v>
      </c>
      <c r="K134" s="643">
        <v>3</v>
      </c>
      <c r="L134" s="683" t="s">
        <v>349</v>
      </c>
      <c r="M134" s="11" t="s">
        <v>257</v>
      </c>
      <c r="N134" s="101" t="s">
        <v>387</v>
      </c>
      <c r="O134" s="643">
        <v>1</v>
      </c>
      <c r="P134" s="632">
        <v>186</v>
      </c>
      <c r="Q134" s="632">
        <v>186</v>
      </c>
      <c r="R134" s="632">
        <v>186</v>
      </c>
      <c r="S134" s="675">
        <f>SUMIF('Территориальный кк'!$A:$A,'2020'!$B134,'Территориальный кк'!D:D)</f>
        <v>1.282</v>
      </c>
      <c r="T134" s="676">
        <f>SUMIF('Территориальный кк'!$A:$A,'2020'!$B134,'Территориальный кк'!E:E)</f>
        <v>2.1589999999999998</v>
      </c>
      <c r="U134" s="618">
        <f>SUMIFS(Нормативы!G:G,Нормативы!$B:$B,$G134,Нормативы!$D:$D,'2020'!$I134,Нормативы!$F:$F,'2020'!$K134)*O134</f>
        <v>6419</v>
      </c>
      <c r="V134" s="618">
        <f t="shared" si="329"/>
        <v>4930.1000000000004</v>
      </c>
      <c r="W134" s="618">
        <f t="shared" si="330"/>
        <v>1488.9</v>
      </c>
      <c r="X134" s="618">
        <f>SUMIFS(Нормативы!J:J,Нормативы!$B:$B,$G134,Нормативы!$D:$D,'2020'!$I134,Нормативы!$F:$F,'2020'!$K134)</f>
        <v>883</v>
      </c>
      <c r="Y134" s="618">
        <f>SUMIFS(Нормативы!K:K,Нормативы!$B:$B,$G134,Нормативы!$D:$D,'2020'!$I134,Нормативы!$F:$F,'2020'!$K134)</f>
        <v>177</v>
      </c>
      <c r="Z134" s="618">
        <f>SUMIFS(Нормативы!L:L,Нормативы!$B:$B,$G134,Нормативы!$D:$D,'2020'!$I134,Нормативы!$F:$F,'2020'!$K134)</f>
        <v>811</v>
      </c>
      <c r="AA134" s="618">
        <f t="shared" si="331"/>
        <v>1905</v>
      </c>
      <c r="AB134" s="618">
        <f>SUMIFS(Нормативы!N:N,Нормативы!$B:$B,$G134,Нормативы!$D:$D,'2020'!$I134,Нормативы!$F:$F,'2020'!$K134)*O134</f>
        <v>52</v>
      </c>
      <c r="AC134" s="618">
        <f>SUMIFS(Нормативы!O:O,Нормативы!$B:$B,$G134,Нормативы!$D:$D,'2020'!$I134,Нормативы!$F:$F,'2020'!$K134)</f>
        <v>1729</v>
      </c>
      <c r="AD134" s="618">
        <f>SUMIFS(Нормативы!P:P,Нормативы!$B:$B,$G134,Нормативы!$D:$D,'2020'!$I134,Нормативы!$F:$F,'2020'!$K134)*O134</f>
        <v>36</v>
      </c>
      <c r="AE134" s="618">
        <f>SUMIFS(Нормативы!Q:Q,Нормативы!$B:$B,$G134,Нормативы!$D:$D,'2020'!$I134,Нормативы!$F:$F,'2020'!$K134)</f>
        <v>88</v>
      </c>
      <c r="AF134" s="618">
        <f>SUMIFS(Нормативы!R:R,Нормативы!$B:$B,$G134,Нормативы!$D:$D,'2020'!$I134,Нормативы!$F:$F,'2020'!$K134)</f>
        <v>268</v>
      </c>
      <c r="AG134" s="618">
        <f>SUMIFS(Нормативы!S:S,Нормативы!$B:$B,$G134,Нормативы!$D:$D,'2020'!$I134,Нормативы!$F:$F,'2020'!$K134)</f>
        <v>580</v>
      </c>
      <c r="AH134" s="618">
        <f>SUMIFS(Нормативы!T:T,Нормативы!$B:$B,$G134,Нормативы!$D:$D,'2020'!$I134,Нормативы!$F:$F,'2020'!$K134)</f>
        <v>54</v>
      </c>
      <c r="AI134" s="618">
        <f>SUMIFS(Нормативы!U:U,Нормативы!$B:$B,$G134,Нормативы!$D:$D,'2020'!$I134,Нормативы!$F:$F,'2020'!$K134)</f>
        <v>77</v>
      </c>
      <c r="AJ134" s="618">
        <f>SUMIFS(Нормативы!V:V,Нормативы!$B:$B,$G134,Нормативы!$D:$D,'2020'!$I134,Нормативы!$F:$F,'2020'!$K134)</f>
        <v>8</v>
      </c>
      <c r="AK134" s="618">
        <f>SUMIFS(Нормативы!W:W,Нормативы!$B:$B,$G134,Нормативы!$D:$D,'2020'!$I134,Нормативы!$F:$F,'2020'!$K134)</f>
        <v>105</v>
      </c>
      <c r="AL134" s="618">
        <f>SUMIFS(Нормативы!X:X,Нормативы!$B:$B,$G134,Нормативы!$D:$D,'2020'!$I134,Нормативы!$F:$F,'2020'!$K134)*O134</f>
        <v>1612</v>
      </c>
      <c r="AM134" s="618">
        <f t="shared" si="332"/>
        <v>1238.0999999999999</v>
      </c>
      <c r="AN134" s="618">
        <f t="shared" si="333"/>
        <v>373.9</v>
      </c>
      <c r="AO134" s="618">
        <f>SUMIFS(Нормативы!AA:AA,Нормативы!$B:$B,$G134,Нормативы!$D:$D,'2020'!$I134,Нормативы!$F:$F,'2020'!$K134)</f>
        <v>0</v>
      </c>
      <c r="AP134" s="619">
        <f t="shared" si="334"/>
        <v>12722</v>
      </c>
      <c r="AQ134" s="413">
        <f t="shared" si="272"/>
        <v>1193934</v>
      </c>
      <c r="AR134" s="618">
        <f t="shared" si="335"/>
        <v>917000</v>
      </c>
      <c r="AS134" s="618">
        <f t="shared" si="336"/>
        <v>276934</v>
      </c>
      <c r="AT134" s="616">
        <f t="shared" si="273"/>
        <v>164238</v>
      </c>
      <c r="AU134" s="616">
        <f t="shared" si="274"/>
        <v>32922</v>
      </c>
      <c r="AV134" s="616">
        <f t="shared" si="275"/>
        <v>150846</v>
      </c>
      <c r="AW134" s="616">
        <f t="shared" si="276"/>
        <v>354330</v>
      </c>
      <c r="AX134" s="616">
        <f t="shared" si="277"/>
        <v>9672</v>
      </c>
      <c r="AY134" s="616">
        <f t="shared" si="278"/>
        <v>321594</v>
      </c>
      <c r="AZ134" s="616">
        <f t="shared" si="279"/>
        <v>6696</v>
      </c>
      <c r="BA134" s="616">
        <f t="shared" si="280"/>
        <v>16368</v>
      </c>
      <c r="BB134" s="616">
        <f t="shared" si="281"/>
        <v>49848</v>
      </c>
      <c r="BC134" s="616">
        <f t="shared" si="282"/>
        <v>107880</v>
      </c>
      <c r="BD134" s="616">
        <f t="shared" si="283"/>
        <v>10044</v>
      </c>
      <c r="BE134" s="616">
        <f t="shared" si="284"/>
        <v>14322</v>
      </c>
      <c r="BF134" s="616">
        <f t="shared" si="285"/>
        <v>1488</v>
      </c>
      <c r="BG134" s="616">
        <f t="shared" si="286"/>
        <v>19530</v>
      </c>
      <c r="BH134" s="616">
        <f t="shared" si="287"/>
        <v>299832</v>
      </c>
      <c r="BI134" s="618">
        <f t="shared" si="337"/>
        <v>230285.7</v>
      </c>
      <c r="BJ134" s="618">
        <f t="shared" si="338"/>
        <v>69546.3</v>
      </c>
      <c r="BK134" s="616">
        <f t="shared" si="288"/>
        <v>0</v>
      </c>
      <c r="BL134" s="620">
        <f t="shared" si="289"/>
        <v>2366292</v>
      </c>
      <c r="BM134" s="616">
        <f t="shared" si="290"/>
        <v>1530623</v>
      </c>
      <c r="BN134" s="618">
        <f t="shared" si="291"/>
        <v>1175593.7</v>
      </c>
      <c r="BO134" s="618">
        <f t="shared" si="292"/>
        <v>355029.3</v>
      </c>
      <c r="BP134" s="616">
        <f t="shared" si="339"/>
        <v>164238</v>
      </c>
      <c r="BQ134" s="616">
        <f t="shared" si="340"/>
        <v>32922</v>
      </c>
      <c r="BR134" s="616">
        <f t="shared" si="341"/>
        <v>150846</v>
      </c>
      <c r="BS134" s="616">
        <f t="shared" si="293"/>
        <v>354330</v>
      </c>
      <c r="BT134" s="616">
        <f t="shared" si="294"/>
        <v>9672</v>
      </c>
      <c r="BU134" s="616">
        <f t="shared" si="295"/>
        <v>321594</v>
      </c>
      <c r="BV134" s="616">
        <f t="shared" si="296"/>
        <v>6696</v>
      </c>
      <c r="BW134" s="616">
        <f t="shared" si="297"/>
        <v>16368</v>
      </c>
      <c r="BX134" s="616">
        <f t="shared" si="298"/>
        <v>107622</v>
      </c>
      <c r="BY134" s="616">
        <f t="shared" si="299"/>
        <v>107880</v>
      </c>
      <c r="BZ134" s="616">
        <f t="shared" si="300"/>
        <v>10044</v>
      </c>
      <c r="CA134" s="616">
        <f t="shared" si="301"/>
        <v>14322</v>
      </c>
      <c r="CB134" s="616">
        <f t="shared" si="302"/>
        <v>1488</v>
      </c>
      <c r="CC134" s="616">
        <f t="shared" si="303"/>
        <v>19530</v>
      </c>
      <c r="CD134" s="616">
        <f t="shared" si="304"/>
        <v>384385</v>
      </c>
      <c r="CE134" s="618">
        <f t="shared" si="342"/>
        <v>295226.59999999998</v>
      </c>
      <c r="CF134" s="618">
        <f t="shared" si="343"/>
        <v>89158.399999999994</v>
      </c>
      <c r="CG134" s="616">
        <f t="shared" si="305"/>
        <v>0</v>
      </c>
      <c r="CH134" s="621">
        <f t="shared" si="306"/>
        <v>2845308</v>
      </c>
      <c r="CI134" s="88">
        <f t="shared" si="307"/>
        <v>8229.1558999999997</v>
      </c>
      <c r="CJ134" s="90">
        <f t="shared" si="308"/>
        <v>6320.3962000000001</v>
      </c>
      <c r="CK134" s="90">
        <f t="shared" si="309"/>
        <v>1908.7597000000001</v>
      </c>
      <c r="CL134" s="88">
        <f t="shared" si="310"/>
        <v>883</v>
      </c>
      <c r="CM134" s="88">
        <f t="shared" si="311"/>
        <v>177</v>
      </c>
      <c r="CN134" s="88">
        <f t="shared" si="312"/>
        <v>811</v>
      </c>
      <c r="CO134" s="88">
        <f t="shared" si="313"/>
        <v>1905</v>
      </c>
      <c r="CP134" s="88">
        <f t="shared" si="314"/>
        <v>52</v>
      </c>
      <c r="CQ134" s="88">
        <f t="shared" si="315"/>
        <v>1729</v>
      </c>
      <c r="CR134" s="88">
        <f t="shared" si="316"/>
        <v>36</v>
      </c>
      <c r="CS134" s="88">
        <f t="shared" si="317"/>
        <v>88</v>
      </c>
      <c r="CT134" s="88">
        <f t="shared" si="318"/>
        <v>578.61289999999997</v>
      </c>
      <c r="CU134" s="88">
        <f t="shared" si="319"/>
        <v>580</v>
      </c>
      <c r="CV134" s="88">
        <f t="shared" si="320"/>
        <v>54</v>
      </c>
      <c r="CW134" s="88">
        <f t="shared" si="321"/>
        <v>77</v>
      </c>
      <c r="CX134" s="88">
        <f t="shared" si="322"/>
        <v>8</v>
      </c>
      <c r="CY134" s="88">
        <f t="shared" si="323"/>
        <v>105</v>
      </c>
      <c r="CZ134" s="88">
        <f t="shared" si="324"/>
        <v>2066.5859999999998</v>
      </c>
      <c r="DA134" s="90">
        <f t="shared" si="325"/>
        <v>1587.2398000000001</v>
      </c>
      <c r="DB134" s="90">
        <f t="shared" si="326"/>
        <v>479.34620000000001</v>
      </c>
      <c r="DC134" s="88">
        <f t="shared" si="327"/>
        <v>0</v>
      </c>
      <c r="DD134" s="88">
        <f t="shared" si="328"/>
        <v>15297.354799999999</v>
      </c>
      <c r="AUV134" s="699">
        <f t="shared" ref="AUV134:AUV197" si="409">BM134/P134</f>
        <v>8229.16</v>
      </c>
      <c r="AUW134" s="699">
        <f t="shared" ref="AUW134:AUW197" si="410">AUV134/1.302</f>
        <v>6320.4</v>
      </c>
      <c r="AUX134" s="699">
        <f t="shared" ref="AUX134:AUX197" si="411">AUV134-AUW134</f>
        <v>1908.76</v>
      </c>
      <c r="AUY134" s="699">
        <f t="shared" si="392"/>
        <v>883</v>
      </c>
      <c r="AUZ134" s="699">
        <f t="shared" si="344"/>
        <v>15248.73</v>
      </c>
      <c r="AVA134" s="699">
        <f t="shared" si="344"/>
        <v>23.5</v>
      </c>
      <c r="AVB134" s="699">
        <f t="shared" si="393"/>
        <v>1905</v>
      </c>
      <c r="AVC134" s="699">
        <f t="shared" si="394"/>
        <v>52</v>
      </c>
      <c r="AVD134" s="699">
        <f t="shared" si="395"/>
        <v>1729</v>
      </c>
      <c r="AVE134" s="699">
        <f t="shared" si="396"/>
        <v>36</v>
      </c>
      <c r="AVF134" s="699">
        <f t="shared" si="397"/>
        <v>88</v>
      </c>
      <c r="AVG134" s="699">
        <f t="shared" si="398"/>
        <v>578.61</v>
      </c>
      <c r="AVH134" s="699">
        <f t="shared" si="399"/>
        <v>580</v>
      </c>
      <c r="AVI134" s="699">
        <f t="shared" si="400"/>
        <v>54</v>
      </c>
      <c r="AVJ134" s="699">
        <f t="shared" si="401"/>
        <v>77</v>
      </c>
      <c r="AVK134" s="699">
        <f t="shared" si="402"/>
        <v>8</v>
      </c>
      <c r="AVL134" s="699">
        <f t="shared" si="403"/>
        <v>105</v>
      </c>
      <c r="AVM134" s="699">
        <f t="shared" si="404"/>
        <v>2066.59</v>
      </c>
      <c r="AVN134" s="699">
        <f t="shared" si="405"/>
        <v>1587.24</v>
      </c>
      <c r="AVO134" s="699">
        <f t="shared" si="406"/>
        <v>479.35</v>
      </c>
      <c r="AVP134" s="699">
        <f t="shared" si="407"/>
        <v>0</v>
      </c>
      <c r="AVQ134" s="699">
        <f t="shared" si="408"/>
        <v>15297.35</v>
      </c>
    </row>
    <row r="135" spans="1:108 1244:1265" ht="30" hidden="1" customHeight="1" x14ac:dyDescent="0.25">
      <c r="A135" s="643">
        <v>1</v>
      </c>
      <c r="B135" s="643">
        <v>3</v>
      </c>
      <c r="C135" s="664" t="s">
        <v>17</v>
      </c>
      <c r="D135" s="2"/>
      <c r="E135" s="101" t="s">
        <v>344</v>
      </c>
      <c r="F135" s="643" t="s">
        <v>31</v>
      </c>
      <c r="G135" s="643">
        <v>1</v>
      </c>
      <c r="H135" s="658" t="s">
        <v>8</v>
      </c>
      <c r="I135" s="643">
        <v>3</v>
      </c>
      <c r="J135" s="101" t="s">
        <v>356</v>
      </c>
      <c r="K135" s="643">
        <v>3</v>
      </c>
      <c r="L135" s="683" t="s">
        <v>349</v>
      </c>
      <c r="M135" s="11" t="s">
        <v>280</v>
      </c>
      <c r="N135" s="101" t="s">
        <v>401</v>
      </c>
      <c r="O135" s="643">
        <v>2</v>
      </c>
      <c r="P135" s="632">
        <v>6</v>
      </c>
      <c r="Q135" s="632">
        <v>6</v>
      </c>
      <c r="R135" s="632">
        <v>6</v>
      </c>
      <c r="S135" s="675">
        <f>SUMIF('Территориальный кк'!$A:$A,'2020'!$B135,'Территориальный кк'!D:D)</f>
        <v>1.282</v>
      </c>
      <c r="T135" s="676">
        <f>SUMIF('Территориальный кк'!$A:$A,'2020'!$B135,'Территориальный кк'!E:E)</f>
        <v>2.1589999999999998</v>
      </c>
      <c r="U135" s="618">
        <f>SUMIFS(Нормативы!G:G,Нормативы!$B:$B,$G135,Нормативы!$D:$D,'2020'!$I135,Нормативы!$F:$F,'2020'!$K135)*O135</f>
        <v>12838</v>
      </c>
      <c r="V135" s="618">
        <f t="shared" si="329"/>
        <v>9860.2000000000007</v>
      </c>
      <c r="W135" s="618">
        <f t="shared" si="330"/>
        <v>2977.8</v>
      </c>
      <c r="X135" s="618">
        <f>SUMIFS(Нормативы!J:J,Нормативы!$B:$B,$G135,Нормативы!$D:$D,'2020'!$I135,Нормативы!$F:$F,'2020'!$K135)</f>
        <v>883</v>
      </c>
      <c r="Y135" s="618">
        <f>SUMIFS(Нормативы!K:K,Нормативы!$B:$B,$G135,Нормативы!$D:$D,'2020'!$I135,Нормативы!$F:$F,'2020'!$K135)</f>
        <v>177</v>
      </c>
      <c r="Z135" s="618">
        <f>SUMIFS(Нормативы!L:L,Нормативы!$B:$B,$G135,Нормативы!$D:$D,'2020'!$I135,Нормативы!$F:$F,'2020'!$K135)</f>
        <v>811</v>
      </c>
      <c r="AA135" s="618">
        <f t="shared" si="331"/>
        <v>1993</v>
      </c>
      <c r="AB135" s="618">
        <f>SUMIFS(Нормативы!N:N,Нормативы!$B:$B,$G135,Нормативы!$D:$D,'2020'!$I135,Нормативы!$F:$F,'2020'!$K135)*O135</f>
        <v>104</v>
      </c>
      <c r="AC135" s="618">
        <f>SUMIFS(Нормативы!O:O,Нормативы!$B:$B,$G135,Нормативы!$D:$D,'2020'!$I135,Нормативы!$F:$F,'2020'!$K135)</f>
        <v>1729</v>
      </c>
      <c r="AD135" s="618">
        <f>SUMIFS(Нормативы!P:P,Нормативы!$B:$B,$G135,Нормативы!$D:$D,'2020'!$I135,Нормативы!$F:$F,'2020'!$K135)*O135</f>
        <v>72</v>
      </c>
      <c r="AE135" s="618">
        <f>SUMIFS(Нормативы!Q:Q,Нормативы!$B:$B,$G135,Нормативы!$D:$D,'2020'!$I135,Нормативы!$F:$F,'2020'!$K135)</f>
        <v>88</v>
      </c>
      <c r="AF135" s="618">
        <f>SUMIFS(Нормативы!R:R,Нормативы!$B:$B,$G135,Нормативы!$D:$D,'2020'!$I135,Нормативы!$F:$F,'2020'!$K135)</f>
        <v>268</v>
      </c>
      <c r="AG135" s="618">
        <f>SUMIFS(Нормативы!S:S,Нормативы!$B:$B,$G135,Нормативы!$D:$D,'2020'!$I135,Нормативы!$F:$F,'2020'!$K135)</f>
        <v>580</v>
      </c>
      <c r="AH135" s="618">
        <f>SUMIFS(Нормативы!T:T,Нормативы!$B:$B,$G135,Нормативы!$D:$D,'2020'!$I135,Нормативы!$F:$F,'2020'!$K135)</f>
        <v>54</v>
      </c>
      <c r="AI135" s="618">
        <f>SUMIFS(Нормативы!U:U,Нормативы!$B:$B,$G135,Нормативы!$D:$D,'2020'!$I135,Нормативы!$F:$F,'2020'!$K135)</f>
        <v>77</v>
      </c>
      <c r="AJ135" s="618">
        <f>SUMIFS(Нормативы!V:V,Нормативы!$B:$B,$G135,Нормативы!$D:$D,'2020'!$I135,Нормативы!$F:$F,'2020'!$K135)</f>
        <v>8</v>
      </c>
      <c r="AK135" s="618">
        <f>SUMIFS(Нормативы!W:W,Нормативы!$B:$B,$G135,Нормативы!$D:$D,'2020'!$I135,Нормативы!$F:$F,'2020'!$K135)</f>
        <v>105</v>
      </c>
      <c r="AL135" s="618">
        <f>SUMIFS(Нормативы!X:X,Нормативы!$B:$B,$G135,Нормативы!$D:$D,'2020'!$I135,Нормативы!$F:$F,'2020'!$K135)*O135</f>
        <v>3224</v>
      </c>
      <c r="AM135" s="618">
        <f t="shared" si="332"/>
        <v>2476.1999999999998</v>
      </c>
      <c r="AN135" s="618">
        <f t="shared" si="333"/>
        <v>747.8</v>
      </c>
      <c r="AO135" s="618">
        <f>SUMIFS(Нормативы!AA:AA,Нормативы!$B:$B,$G135,Нормативы!$D:$D,'2020'!$I135,Нормативы!$F:$F,'2020'!$K135)</f>
        <v>0</v>
      </c>
      <c r="AP135" s="619">
        <f t="shared" si="334"/>
        <v>20841</v>
      </c>
      <c r="AQ135" s="413">
        <f t="shared" si="272"/>
        <v>77028</v>
      </c>
      <c r="AR135" s="618">
        <f t="shared" si="335"/>
        <v>59161.3</v>
      </c>
      <c r="AS135" s="618">
        <f t="shared" si="336"/>
        <v>17866.7</v>
      </c>
      <c r="AT135" s="616">
        <f t="shared" si="273"/>
        <v>5298</v>
      </c>
      <c r="AU135" s="616">
        <f t="shared" si="274"/>
        <v>1062</v>
      </c>
      <c r="AV135" s="616">
        <f t="shared" si="275"/>
        <v>4866</v>
      </c>
      <c r="AW135" s="616">
        <f t="shared" si="276"/>
        <v>11958</v>
      </c>
      <c r="AX135" s="616">
        <f t="shared" si="277"/>
        <v>624</v>
      </c>
      <c r="AY135" s="616">
        <f t="shared" si="278"/>
        <v>10374</v>
      </c>
      <c r="AZ135" s="616">
        <f t="shared" si="279"/>
        <v>432</v>
      </c>
      <c r="BA135" s="616">
        <f t="shared" si="280"/>
        <v>528</v>
      </c>
      <c r="BB135" s="616">
        <f t="shared" si="281"/>
        <v>1608</v>
      </c>
      <c r="BC135" s="616">
        <f t="shared" si="282"/>
        <v>3480</v>
      </c>
      <c r="BD135" s="616">
        <f t="shared" si="283"/>
        <v>324</v>
      </c>
      <c r="BE135" s="616">
        <f t="shared" si="284"/>
        <v>462</v>
      </c>
      <c r="BF135" s="616">
        <f t="shared" si="285"/>
        <v>48</v>
      </c>
      <c r="BG135" s="616">
        <f t="shared" si="286"/>
        <v>630</v>
      </c>
      <c r="BH135" s="616">
        <f t="shared" si="287"/>
        <v>19344</v>
      </c>
      <c r="BI135" s="618">
        <f t="shared" si="337"/>
        <v>14857.1</v>
      </c>
      <c r="BJ135" s="618">
        <f t="shared" si="338"/>
        <v>4486.8999999999996</v>
      </c>
      <c r="BK135" s="616">
        <f t="shared" si="288"/>
        <v>0</v>
      </c>
      <c r="BL135" s="620">
        <f t="shared" si="289"/>
        <v>125046</v>
      </c>
      <c r="BM135" s="616">
        <f t="shared" si="290"/>
        <v>98750</v>
      </c>
      <c r="BN135" s="618">
        <f t="shared" si="291"/>
        <v>75844.899999999994</v>
      </c>
      <c r="BO135" s="618">
        <f t="shared" si="292"/>
        <v>22905.1</v>
      </c>
      <c r="BP135" s="616">
        <f t="shared" si="339"/>
        <v>5298</v>
      </c>
      <c r="BQ135" s="616">
        <f t="shared" si="340"/>
        <v>1062</v>
      </c>
      <c r="BR135" s="616">
        <f t="shared" si="341"/>
        <v>4866</v>
      </c>
      <c r="BS135" s="616">
        <f t="shared" si="293"/>
        <v>11958</v>
      </c>
      <c r="BT135" s="616">
        <f t="shared" si="294"/>
        <v>624</v>
      </c>
      <c r="BU135" s="616">
        <f t="shared" si="295"/>
        <v>10374</v>
      </c>
      <c r="BV135" s="616">
        <f t="shared" si="296"/>
        <v>432</v>
      </c>
      <c r="BW135" s="616">
        <f t="shared" si="297"/>
        <v>528</v>
      </c>
      <c r="BX135" s="616">
        <f t="shared" si="298"/>
        <v>3472</v>
      </c>
      <c r="BY135" s="616">
        <f t="shared" si="299"/>
        <v>3480</v>
      </c>
      <c r="BZ135" s="616">
        <f t="shared" si="300"/>
        <v>324</v>
      </c>
      <c r="CA135" s="616">
        <f t="shared" si="301"/>
        <v>462</v>
      </c>
      <c r="CB135" s="616">
        <f t="shared" si="302"/>
        <v>48</v>
      </c>
      <c r="CC135" s="616">
        <f t="shared" si="303"/>
        <v>630</v>
      </c>
      <c r="CD135" s="616">
        <f t="shared" si="304"/>
        <v>24799</v>
      </c>
      <c r="CE135" s="618">
        <f t="shared" si="342"/>
        <v>19046.900000000001</v>
      </c>
      <c r="CF135" s="618">
        <f t="shared" si="343"/>
        <v>5752.1</v>
      </c>
      <c r="CG135" s="616">
        <f t="shared" si="305"/>
        <v>0</v>
      </c>
      <c r="CH135" s="621">
        <f t="shared" si="306"/>
        <v>154087</v>
      </c>
      <c r="CI135" s="88">
        <f t="shared" si="307"/>
        <v>16458.333299999998</v>
      </c>
      <c r="CJ135" s="90">
        <f t="shared" si="308"/>
        <v>12640.816699999999</v>
      </c>
      <c r="CK135" s="90">
        <f t="shared" si="309"/>
        <v>3817.5167000000001</v>
      </c>
      <c r="CL135" s="88">
        <f t="shared" si="310"/>
        <v>883</v>
      </c>
      <c r="CM135" s="88">
        <f t="shared" si="311"/>
        <v>177</v>
      </c>
      <c r="CN135" s="88">
        <f t="shared" si="312"/>
        <v>811</v>
      </c>
      <c r="CO135" s="88">
        <f t="shared" si="313"/>
        <v>1993</v>
      </c>
      <c r="CP135" s="88">
        <f t="shared" si="314"/>
        <v>104</v>
      </c>
      <c r="CQ135" s="88">
        <f t="shared" si="315"/>
        <v>1729</v>
      </c>
      <c r="CR135" s="88">
        <f t="shared" si="316"/>
        <v>72</v>
      </c>
      <c r="CS135" s="88">
        <f t="shared" si="317"/>
        <v>88</v>
      </c>
      <c r="CT135" s="88">
        <f t="shared" si="318"/>
        <v>578.66669999999999</v>
      </c>
      <c r="CU135" s="88">
        <f t="shared" si="319"/>
        <v>580</v>
      </c>
      <c r="CV135" s="88">
        <f t="shared" si="320"/>
        <v>54</v>
      </c>
      <c r="CW135" s="88">
        <f t="shared" si="321"/>
        <v>77</v>
      </c>
      <c r="CX135" s="88">
        <f t="shared" si="322"/>
        <v>8</v>
      </c>
      <c r="CY135" s="88">
        <f t="shared" si="323"/>
        <v>105</v>
      </c>
      <c r="CZ135" s="88">
        <f t="shared" si="324"/>
        <v>4133.1666999999998</v>
      </c>
      <c r="DA135" s="90">
        <f t="shared" si="325"/>
        <v>3174.4832999999999</v>
      </c>
      <c r="DB135" s="90">
        <f t="shared" si="326"/>
        <v>958.68330000000003</v>
      </c>
      <c r="DC135" s="88">
        <f t="shared" si="327"/>
        <v>0</v>
      </c>
      <c r="DD135" s="88">
        <f t="shared" si="328"/>
        <v>25681.166700000002</v>
      </c>
      <c r="AUV135" s="699">
        <f t="shared" si="409"/>
        <v>16458.330000000002</v>
      </c>
      <c r="AUW135" s="699">
        <f t="shared" si="410"/>
        <v>12640.81</v>
      </c>
      <c r="AUX135" s="699">
        <f t="shared" si="411"/>
        <v>3817.52</v>
      </c>
      <c r="AUY135" s="699">
        <f t="shared" si="392"/>
        <v>883</v>
      </c>
      <c r="AUZ135" s="699">
        <f t="shared" si="344"/>
        <v>491.89</v>
      </c>
      <c r="AVA135" s="699">
        <f t="shared" si="344"/>
        <v>0.38</v>
      </c>
      <c r="AVB135" s="699">
        <f t="shared" si="393"/>
        <v>1993</v>
      </c>
      <c r="AVC135" s="699">
        <f t="shared" si="394"/>
        <v>104</v>
      </c>
      <c r="AVD135" s="699">
        <f t="shared" si="395"/>
        <v>1729</v>
      </c>
      <c r="AVE135" s="699">
        <f t="shared" si="396"/>
        <v>72</v>
      </c>
      <c r="AVF135" s="699">
        <f t="shared" si="397"/>
        <v>88</v>
      </c>
      <c r="AVG135" s="699">
        <f t="shared" si="398"/>
        <v>578.66999999999996</v>
      </c>
      <c r="AVH135" s="699">
        <f t="shared" si="399"/>
        <v>580</v>
      </c>
      <c r="AVI135" s="699">
        <f t="shared" si="400"/>
        <v>54</v>
      </c>
      <c r="AVJ135" s="699">
        <f t="shared" si="401"/>
        <v>77</v>
      </c>
      <c r="AVK135" s="699">
        <f t="shared" si="402"/>
        <v>8</v>
      </c>
      <c r="AVL135" s="699">
        <f t="shared" si="403"/>
        <v>105</v>
      </c>
      <c r="AVM135" s="699">
        <f t="shared" si="404"/>
        <v>4133.17</v>
      </c>
      <c r="AVN135" s="699">
        <f t="shared" si="405"/>
        <v>3174.48</v>
      </c>
      <c r="AVO135" s="699">
        <f t="shared" si="406"/>
        <v>958.69</v>
      </c>
      <c r="AVP135" s="699">
        <f t="shared" si="407"/>
        <v>0</v>
      </c>
      <c r="AVQ135" s="699">
        <f t="shared" si="408"/>
        <v>25681.17</v>
      </c>
    </row>
    <row r="136" spans="1:108 1244:1265" ht="30" hidden="1" customHeight="1" x14ac:dyDescent="0.25">
      <c r="A136" s="643">
        <v>1</v>
      </c>
      <c r="B136" s="643">
        <v>3</v>
      </c>
      <c r="C136" s="664" t="s">
        <v>17</v>
      </c>
      <c r="D136" s="2"/>
      <c r="E136" s="101" t="s">
        <v>344</v>
      </c>
      <c r="F136" s="643" t="s">
        <v>31</v>
      </c>
      <c r="G136" s="643">
        <v>1</v>
      </c>
      <c r="H136" s="658" t="s">
        <v>10</v>
      </c>
      <c r="I136" s="643">
        <v>0</v>
      </c>
      <c r="J136" s="101" t="s">
        <v>357</v>
      </c>
      <c r="K136" s="643">
        <v>3</v>
      </c>
      <c r="L136" s="683" t="s">
        <v>349</v>
      </c>
      <c r="M136" s="11" t="s">
        <v>258</v>
      </c>
      <c r="N136" s="101" t="s">
        <v>387</v>
      </c>
      <c r="O136" s="643">
        <v>1</v>
      </c>
      <c r="P136" s="632">
        <v>39</v>
      </c>
      <c r="Q136" s="632">
        <v>39</v>
      </c>
      <c r="R136" s="632">
        <v>39</v>
      </c>
      <c r="S136" s="675">
        <f>SUMIF('Территориальный кк'!$A:$A,'2020'!$B136,'Территориальный кк'!D:D)</f>
        <v>1.282</v>
      </c>
      <c r="T136" s="676">
        <f>SUMIF('Территориальный кк'!$A:$A,'2020'!$B136,'Территориальный кк'!E:E)</f>
        <v>2.1589999999999998</v>
      </c>
      <c r="U136" s="618">
        <f>SUMIFS(Нормативы!G:G,Нормативы!$B:$B,$G136,Нормативы!$D:$D,'2020'!$I136,Нормативы!$F:$F,'2020'!$K136)*O136</f>
        <v>64190</v>
      </c>
      <c r="V136" s="618">
        <f t="shared" si="329"/>
        <v>49301.1</v>
      </c>
      <c r="W136" s="618">
        <f t="shared" si="330"/>
        <v>14888.9</v>
      </c>
      <c r="X136" s="618">
        <f>SUMIFS(Нормативы!J:J,Нормативы!$B:$B,$G136,Нормативы!$D:$D,'2020'!$I136,Нормативы!$F:$F,'2020'!$K136)</f>
        <v>8830</v>
      </c>
      <c r="Y136" s="618">
        <f>SUMIFS(Нормативы!K:K,Нормативы!$B:$B,$G136,Нормативы!$D:$D,'2020'!$I136,Нормативы!$F:$F,'2020'!$K136)</f>
        <v>1766</v>
      </c>
      <c r="Z136" s="618">
        <f>SUMIFS(Нормативы!L:L,Нормативы!$B:$B,$G136,Нормативы!$D:$D,'2020'!$I136,Нормативы!$F:$F,'2020'!$K136)</f>
        <v>8110</v>
      </c>
      <c r="AA136" s="618">
        <f t="shared" si="331"/>
        <v>19050</v>
      </c>
      <c r="AB136" s="618">
        <f>SUMIFS(Нормативы!N:N,Нормативы!$B:$B,$G136,Нормативы!$D:$D,'2020'!$I136,Нормативы!$F:$F,'2020'!$K136)*O136</f>
        <v>520</v>
      </c>
      <c r="AC136" s="618">
        <f>SUMIFS(Нормативы!O:O,Нормативы!$B:$B,$G136,Нормативы!$D:$D,'2020'!$I136,Нормативы!$F:$F,'2020'!$K136)</f>
        <v>17290</v>
      </c>
      <c r="AD136" s="618">
        <f>SUMIFS(Нормативы!P:P,Нормативы!$B:$B,$G136,Нормативы!$D:$D,'2020'!$I136,Нормативы!$F:$F,'2020'!$K136)*O136</f>
        <v>360</v>
      </c>
      <c r="AE136" s="618">
        <f>SUMIFS(Нормативы!Q:Q,Нормативы!$B:$B,$G136,Нормативы!$D:$D,'2020'!$I136,Нормативы!$F:$F,'2020'!$K136)</f>
        <v>880</v>
      </c>
      <c r="AF136" s="618">
        <f>SUMIFS(Нормативы!R:R,Нормативы!$B:$B,$G136,Нормативы!$D:$D,'2020'!$I136,Нормативы!$F:$F,'2020'!$K136)</f>
        <v>2680</v>
      </c>
      <c r="AG136" s="618">
        <f>SUMIFS(Нормативы!S:S,Нормативы!$B:$B,$G136,Нормативы!$D:$D,'2020'!$I136,Нормативы!$F:$F,'2020'!$K136)</f>
        <v>5800</v>
      </c>
      <c r="AH136" s="618">
        <f>SUMIFS(Нормативы!T:T,Нормативы!$B:$B,$G136,Нормативы!$D:$D,'2020'!$I136,Нормативы!$F:$F,'2020'!$K136)</f>
        <v>540</v>
      </c>
      <c r="AI136" s="618">
        <f>SUMIFS(Нормативы!U:U,Нормативы!$B:$B,$G136,Нормативы!$D:$D,'2020'!$I136,Нормативы!$F:$F,'2020'!$K136)</f>
        <v>770</v>
      </c>
      <c r="AJ136" s="618">
        <f>SUMIFS(Нормативы!V:V,Нормативы!$B:$B,$G136,Нормативы!$D:$D,'2020'!$I136,Нормативы!$F:$F,'2020'!$K136)</f>
        <v>80</v>
      </c>
      <c r="AK136" s="618">
        <f>SUMIFS(Нормативы!W:W,Нормативы!$B:$B,$G136,Нормативы!$D:$D,'2020'!$I136,Нормативы!$F:$F,'2020'!$K136)</f>
        <v>1050</v>
      </c>
      <c r="AL136" s="618">
        <f>SUMIFS(Нормативы!X:X,Нормативы!$B:$B,$G136,Нормативы!$D:$D,'2020'!$I136,Нормативы!$F:$F,'2020'!$K136)*O136</f>
        <v>16120</v>
      </c>
      <c r="AM136" s="618">
        <f t="shared" si="332"/>
        <v>12381</v>
      </c>
      <c r="AN136" s="618">
        <f t="shared" si="333"/>
        <v>3739</v>
      </c>
      <c r="AO136" s="618">
        <f>SUMIFS(Нормативы!AA:AA,Нормативы!$B:$B,$G136,Нормативы!$D:$D,'2020'!$I136,Нормативы!$F:$F,'2020'!$K136)</f>
        <v>3520</v>
      </c>
      <c r="AP136" s="619">
        <f t="shared" si="334"/>
        <v>130740</v>
      </c>
      <c r="AQ136" s="413">
        <f t="shared" si="272"/>
        <v>2503410</v>
      </c>
      <c r="AR136" s="618">
        <f t="shared" si="335"/>
        <v>1922741.9</v>
      </c>
      <c r="AS136" s="618">
        <f t="shared" si="336"/>
        <v>580668.1</v>
      </c>
      <c r="AT136" s="616">
        <f t="shared" si="273"/>
        <v>344370</v>
      </c>
      <c r="AU136" s="616">
        <f t="shared" si="274"/>
        <v>68874</v>
      </c>
      <c r="AV136" s="616">
        <f t="shared" si="275"/>
        <v>316290</v>
      </c>
      <c r="AW136" s="616">
        <f t="shared" si="276"/>
        <v>742950</v>
      </c>
      <c r="AX136" s="616">
        <f t="shared" si="277"/>
        <v>20280</v>
      </c>
      <c r="AY136" s="616">
        <f t="shared" si="278"/>
        <v>674310</v>
      </c>
      <c r="AZ136" s="616">
        <f t="shared" si="279"/>
        <v>14040</v>
      </c>
      <c r="BA136" s="616">
        <f t="shared" si="280"/>
        <v>34320</v>
      </c>
      <c r="BB136" s="616">
        <f t="shared" si="281"/>
        <v>104520</v>
      </c>
      <c r="BC136" s="616">
        <f t="shared" si="282"/>
        <v>226200</v>
      </c>
      <c r="BD136" s="616">
        <f t="shared" si="283"/>
        <v>21060</v>
      </c>
      <c r="BE136" s="616">
        <f t="shared" si="284"/>
        <v>30030</v>
      </c>
      <c r="BF136" s="616">
        <f t="shared" si="285"/>
        <v>3120</v>
      </c>
      <c r="BG136" s="616">
        <f t="shared" si="286"/>
        <v>40950</v>
      </c>
      <c r="BH136" s="616">
        <f t="shared" si="287"/>
        <v>628680</v>
      </c>
      <c r="BI136" s="618">
        <f t="shared" si="337"/>
        <v>482857.1</v>
      </c>
      <c r="BJ136" s="618">
        <f t="shared" si="338"/>
        <v>145822.9</v>
      </c>
      <c r="BK136" s="616">
        <f t="shared" si="288"/>
        <v>137280</v>
      </c>
      <c r="BL136" s="620">
        <f t="shared" si="289"/>
        <v>5098860</v>
      </c>
      <c r="BM136" s="616">
        <f t="shared" si="290"/>
        <v>3209372</v>
      </c>
      <c r="BN136" s="618">
        <f t="shared" si="291"/>
        <v>2464955.5</v>
      </c>
      <c r="BO136" s="618">
        <f t="shared" si="292"/>
        <v>744416.5</v>
      </c>
      <c r="BP136" s="616">
        <f t="shared" si="339"/>
        <v>344370</v>
      </c>
      <c r="BQ136" s="616">
        <f t="shared" si="340"/>
        <v>68874</v>
      </c>
      <c r="BR136" s="616">
        <f t="shared" si="341"/>
        <v>316290</v>
      </c>
      <c r="BS136" s="616">
        <f t="shared" si="293"/>
        <v>742950</v>
      </c>
      <c r="BT136" s="616">
        <f t="shared" si="294"/>
        <v>20280</v>
      </c>
      <c r="BU136" s="616">
        <f t="shared" si="295"/>
        <v>674310</v>
      </c>
      <c r="BV136" s="616">
        <f t="shared" si="296"/>
        <v>14040</v>
      </c>
      <c r="BW136" s="616">
        <f t="shared" si="297"/>
        <v>34320</v>
      </c>
      <c r="BX136" s="616">
        <f t="shared" si="298"/>
        <v>225659</v>
      </c>
      <c r="BY136" s="616">
        <f t="shared" si="299"/>
        <v>226200</v>
      </c>
      <c r="BZ136" s="616">
        <f t="shared" si="300"/>
        <v>21060</v>
      </c>
      <c r="CA136" s="616">
        <f t="shared" si="301"/>
        <v>30030</v>
      </c>
      <c r="CB136" s="616">
        <f t="shared" si="302"/>
        <v>3120</v>
      </c>
      <c r="CC136" s="616">
        <f t="shared" si="303"/>
        <v>40950</v>
      </c>
      <c r="CD136" s="616">
        <f t="shared" si="304"/>
        <v>805968</v>
      </c>
      <c r="CE136" s="618">
        <f t="shared" si="342"/>
        <v>619023</v>
      </c>
      <c r="CF136" s="618">
        <f t="shared" si="343"/>
        <v>186945</v>
      </c>
      <c r="CG136" s="616">
        <f t="shared" si="305"/>
        <v>137280</v>
      </c>
      <c r="CH136" s="621">
        <f t="shared" si="306"/>
        <v>6103249</v>
      </c>
      <c r="CI136" s="88">
        <f t="shared" si="307"/>
        <v>82291.589699999997</v>
      </c>
      <c r="CJ136" s="90">
        <f t="shared" si="308"/>
        <v>63203.987200000003</v>
      </c>
      <c r="CK136" s="90">
        <f t="shared" si="309"/>
        <v>19087.602599999998</v>
      </c>
      <c r="CL136" s="88">
        <f t="shared" si="310"/>
        <v>8830</v>
      </c>
      <c r="CM136" s="88">
        <f t="shared" si="311"/>
        <v>1766</v>
      </c>
      <c r="CN136" s="88">
        <f t="shared" si="312"/>
        <v>8110</v>
      </c>
      <c r="CO136" s="88">
        <f t="shared" si="313"/>
        <v>19050</v>
      </c>
      <c r="CP136" s="88">
        <f t="shared" si="314"/>
        <v>520</v>
      </c>
      <c r="CQ136" s="88">
        <f t="shared" si="315"/>
        <v>17290</v>
      </c>
      <c r="CR136" s="88">
        <f t="shared" si="316"/>
        <v>360</v>
      </c>
      <c r="CS136" s="88">
        <f t="shared" si="317"/>
        <v>880</v>
      </c>
      <c r="CT136" s="88">
        <f t="shared" si="318"/>
        <v>5786.1282000000001</v>
      </c>
      <c r="CU136" s="88">
        <f t="shared" si="319"/>
        <v>5800</v>
      </c>
      <c r="CV136" s="88">
        <f t="shared" si="320"/>
        <v>540</v>
      </c>
      <c r="CW136" s="88">
        <f t="shared" si="321"/>
        <v>770</v>
      </c>
      <c r="CX136" s="88">
        <f t="shared" si="322"/>
        <v>80</v>
      </c>
      <c r="CY136" s="88">
        <f t="shared" si="323"/>
        <v>1050</v>
      </c>
      <c r="CZ136" s="88">
        <f t="shared" si="324"/>
        <v>20665.8462</v>
      </c>
      <c r="DA136" s="90">
        <f t="shared" si="325"/>
        <v>15872.384599999999</v>
      </c>
      <c r="DB136" s="90">
        <f t="shared" si="326"/>
        <v>4793.4615000000003</v>
      </c>
      <c r="DC136" s="88">
        <f t="shared" si="327"/>
        <v>3520</v>
      </c>
      <c r="DD136" s="88">
        <f t="shared" si="328"/>
        <v>156493.56409999999</v>
      </c>
      <c r="AUV136" s="699">
        <f t="shared" si="409"/>
        <v>82291.59</v>
      </c>
      <c r="AUW136" s="699">
        <f t="shared" si="410"/>
        <v>63203.99</v>
      </c>
      <c r="AUX136" s="699">
        <f t="shared" si="411"/>
        <v>19087.599999999999</v>
      </c>
      <c r="AUY136" s="699">
        <f t="shared" si="392"/>
        <v>8830</v>
      </c>
      <c r="AUZ136" s="699">
        <f t="shared" si="344"/>
        <v>31900.880000000001</v>
      </c>
      <c r="AVA136" s="699">
        <f t="shared" si="344"/>
        <v>4.93</v>
      </c>
      <c r="AVB136" s="699">
        <f t="shared" si="393"/>
        <v>19050</v>
      </c>
      <c r="AVC136" s="699">
        <f t="shared" si="394"/>
        <v>520</v>
      </c>
      <c r="AVD136" s="699">
        <f t="shared" si="395"/>
        <v>17290</v>
      </c>
      <c r="AVE136" s="699">
        <f t="shared" si="396"/>
        <v>360</v>
      </c>
      <c r="AVF136" s="699">
        <f t="shared" si="397"/>
        <v>880</v>
      </c>
      <c r="AVG136" s="699">
        <f t="shared" si="398"/>
        <v>5786.13</v>
      </c>
      <c r="AVH136" s="699">
        <f t="shared" si="399"/>
        <v>5800</v>
      </c>
      <c r="AVI136" s="699">
        <f t="shared" si="400"/>
        <v>540</v>
      </c>
      <c r="AVJ136" s="699">
        <f t="shared" si="401"/>
        <v>770</v>
      </c>
      <c r="AVK136" s="699">
        <f t="shared" si="402"/>
        <v>80</v>
      </c>
      <c r="AVL136" s="699">
        <f t="shared" si="403"/>
        <v>1050</v>
      </c>
      <c r="AVM136" s="699">
        <f t="shared" si="404"/>
        <v>20665.849999999999</v>
      </c>
      <c r="AVN136" s="699">
        <f t="shared" si="405"/>
        <v>15872.39</v>
      </c>
      <c r="AVO136" s="699">
        <f t="shared" si="406"/>
        <v>4793.46</v>
      </c>
      <c r="AVP136" s="699">
        <f t="shared" si="407"/>
        <v>3520</v>
      </c>
      <c r="AVQ136" s="699">
        <f t="shared" si="408"/>
        <v>156493.56</v>
      </c>
    </row>
    <row r="137" spans="1:108 1244:1265" ht="30" hidden="1" customHeight="1" x14ac:dyDescent="0.25">
      <c r="A137" s="643">
        <v>1</v>
      </c>
      <c r="B137" s="643">
        <v>3</v>
      </c>
      <c r="C137" s="664" t="s">
        <v>17</v>
      </c>
      <c r="D137" s="2"/>
      <c r="E137" s="101" t="s">
        <v>344</v>
      </c>
      <c r="F137" s="643" t="s">
        <v>31</v>
      </c>
      <c r="G137" s="643">
        <v>1</v>
      </c>
      <c r="H137" s="658" t="s">
        <v>8</v>
      </c>
      <c r="I137" s="643">
        <v>3</v>
      </c>
      <c r="J137" s="101" t="s">
        <v>357</v>
      </c>
      <c r="K137" s="643">
        <v>3</v>
      </c>
      <c r="L137" s="683" t="s">
        <v>349</v>
      </c>
      <c r="M137" s="11" t="s">
        <v>260</v>
      </c>
      <c r="N137" s="101" t="s">
        <v>387</v>
      </c>
      <c r="O137" s="643">
        <v>1</v>
      </c>
      <c r="P137" s="632">
        <v>26</v>
      </c>
      <c r="Q137" s="632">
        <v>26</v>
      </c>
      <c r="R137" s="632">
        <v>26</v>
      </c>
      <c r="S137" s="675">
        <f>SUMIF('Территориальный кк'!$A:$A,'2020'!$B137,'Территориальный кк'!D:D)</f>
        <v>1.282</v>
      </c>
      <c r="T137" s="676">
        <f>SUMIF('Территориальный кк'!$A:$A,'2020'!$B137,'Территориальный кк'!E:E)</f>
        <v>2.1589999999999998</v>
      </c>
      <c r="U137" s="618">
        <f>SUMIFS(Нормативы!G:G,Нормативы!$B:$B,$G137,Нормативы!$D:$D,'2020'!$I137,Нормативы!$F:$F,'2020'!$K137)*O137</f>
        <v>6419</v>
      </c>
      <c r="V137" s="618">
        <f t="shared" si="329"/>
        <v>4930.1000000000004</v>
      </c>
      <c r="W137" s="618">
        <f t="shared" si="330"/>
        <v>1488.9</v>
      </c>
      <c r="X137" s="618">
        <f>SUMIFS(Нормативы!J:J,Нормативы!$B:$B,$G137,Нормативы!$D:$D,'2020'!$I137,Нормативы!$F:$F,'2020'!$K137)</f>
        <v>883</v>
      </c>
      <c r="Y137" s="618">
        <f>SUMIFS(Нормативы!K:K,Нормативы!$B:$B,$G137,Нормативы!$D:$D,'2020'!$I137,Нормативы!$F:$F,'2020'!$K137)</f>
        <v>177</v>
      </c>
      <c r="Z137" s="618">
        <f>SUMIFS(Нормативы!L:L,Нормативы!$B:$B,$G137,Нормативы!$D:$D,'2020'!$I137,Нормативы!$F:$F,'2020'!$K137)</f>
        <v>811</v>
      </c>
      <c r="AA137" s="618">
        <f t="shared" si="331"/>
        <v>1905</v>
      </c>
      <c r="AB137" s="618">
        <f>SUMIFS(Нормативы!N:N,Нормативы!$B:$B,$G137,Нормативы!$D:$D,'2020'!$I137,Нормативы!$F:$F,'2020'!$K137)*O137</f>
        <v>52</v>
      </c>
      <c r="AC137" s="618">
        <f>SUMIFS(Нормативы!O:O,Нормативы!$B:$B,$G137,Нормативы!$D:$D,'2020'!$I137,Нормативы!$F:$F,'2020'!$K137)</f>
        <v>1729</v>
      </c>
      <c r="AD137" s="618">
        <f>SUMIFS(Нормативы!P:P,Нормативы!$B:$B,$G137,Нормативы!$D:$D,'2020'!$I137,Нормативы!$F:$F,'2020'!$K137)*O137</f>
        <v>36</v>
      </c>
      <c r="AE137" s="618">
        <f>SUMIFS(Нормативы!Q:Q,Нормативы!$B:$B,$G137,Нормативы!$D:$D,'2020'!$I137,Нормативы!$F:$F,'2020'!$K137)</f>
        <v>88</v>
      </c>
      <c r="AF137" s="618">
        <f>SUMIFS(Нормативы!R:R,Нормативы!$B:$B,$G137,Нормативы!$D:$D,'2020'!$I137,Нормативы!$F:$F,'2020'!$K137)</f>
        <v>268</v>
      </c>
      <c r="AG137" s="618">
        <f>SUMIFS(Нормативы!S:S,Нормативы!$B:$B,$G137,Нормативы!$D:$D,'2020'!$I137,Нормативы!$F:$F,'2020'!$K137)</f>
        <v>580</v>
      </c>
      <c r="AH137" s="618">
        <f>SUMIFS(Нормативы!T:T,Нормативы!$B:$B,$G137,Нормативы!$D:$D,'2020'!$I137,Нормативы!$F:$F,'2020'!$K137)</f>
        <v>54</v>
      </c>
      <c r="AI137" s="618">
        <f>SUMIFS(Нормативы!U:U,Нормативы!$B:$B,$G137,Нормативы!$D:$D,'2020'!$I137,Нормативы!$F:$F,'2020'!$K137)</f>
        <v>77</v>
      </c>
      <c r="AJ137" s="618">
        <f>SUMIFS(Нормативы!V:V,Нормативы!$B:$B,$G137,Нормативы!$D:$D,'2020'!$I137,Нормативы!$F:$F,'2020'!$K137)</f>
        <v>8</v>
      </c>
      <c r="AK137" s="618">
        <f>SUMIFS(Нормативы!W:W,Нормативы!$B:$B,$G137,Нормативы!$D:$D,'2020'!$I137,Нормативы!$F:$F,'2020'!$K137)</f>
        <v>105</v>
      </c>
      <c r="AL137" s="618">
        <f>SUMIFS(Нормативы!X:X,Нормативы!$B:$B,$G137,Нормативы!$D:$D,'2020'!$I137,Нормативы!$F:$F,'2020'!$K137)*O137</f>
        <v>1612</v>
      </c>
      <c r="AM137" s="618">
        <f t="shared" si="332"/>
        <v>1238.0999999999999</v>
      </c>
      <c r="AN137" s="618">
        <f t="shared" si="333"/>
        <v>373.9</v>
      </c>
      <c r="AO137" s="618">
        <f>SUMIFS(Нормативы!AA:AA,Нормативы!$B:$B,$G137,Нормативы!$D:$D,'2020'!$I137,Нормативы!$F:$F,'2020'!$K137)</f>
        <v>0</v>
      </c>
      <c r="AP137" s="619">
        <f t="shared" si="334"/>
        <v>12722</v>
      </c>
      <c r="AQ137" s="413">
        <f t="shared" si="272"/>
        <v>166894</v>
      </c>
      <c r="AR137" s="618">
        <f t="shared" si="335"/>
        <v>128182.8</v>
      </c>
      <c r="AS137" s="618">
        <f t="shared" si="336"/>
        <v>38711.199999999997</v>
      </c>
      <c r="AT137" s="616">
        <f t="shared" si="273"/>
        <v>22958</v>
      </c>
      <c r="AU137" s="616">
        <f t="shared" si="274"/>
        <v>4602</v>
      </c>
      <c r="AV137" s="616">
        <f t="shared" si="275"/>
        <v>21086</v>
      </c>
      <c r="AW137" s="616">
        <f t="shared" si="276"/>
        <v>49530</v>
      </c>
      <c r="AX137" s="616">
        <f t="shared" si="277"/>
        <v>1352</v>
      </c>
      <c r="AY137" s="616">
        <f t="shared" si="278"/>
        <v>44954</v>
      </c>
      <c r="AZ137" s="616">
        <f t="shared" si="279"/>
        <v>936</v>
      </c>
      <c r="BA137" s="616">
        <f t="shared" si="280"/>
        <v>2288</v>
      </c>
      <c r="BB137" s="616">
        <f t="shared" si="281"/>
        <v>6968</v>
      </c>
      <c r="BC137" s="616">
        <f t="shared" si="282"/>
        <v>15080</v>
      </c>
      <c r="BD137" s="616">
        <f t="shared" si="283"/>
        <v>1404</v>
      </c>
      <c r="BE137" s="616">
        <f t="shared" si="284"/>
        <v>2002</v>
      </c>
      <c r="BF137" s="616">
        <f t="shared" si="285"/>
        <v>208</v>
      </c>
      <c r="BG137" s="616">
        <f t="shared" si="286"/>
        <v>2730</v>
      </c>
      <c r="BH137" s="616">
        <f t="shared" si="287"/>
        <v>41912</v>
      </c>
      <c r="BI137" s="618">
        <f t="shared" si="337"/>
        <v>32190.5</v>
      </c>
      <c r="BJ137" s="618">
        <f t="shared" si="338"/>
        <v>9721.5</v>
      </c>
      <c r="BK137" s="616">
        <f t="shared" si="288"/>
        <v>0</v>
      </c>
      <c r="BL137" s="620">
        <f t="shared" si="289"/>
        <v>330772</v>
      </c>
      <c r="BM137" s="616">
        <f t="shared" si="290"/>
        <v>213958</v>
      </c>
      <c r="BN137" s="618">
        <f t="shared" si="291"/>
        <v>164330.29999999999</v>
      </c>
      <c r="BO137" s="618">
        <f t="shared" si="292"/>
        <v>49627.7</v>
      </c>
      <c r="BP137" s="616">
        <f t="shared" si="339"/>
        <v>22958</v>
      </c>
      <c r="BQ137" s="616">
        <f t="shared" si="340"/>
        <v>4602</v>
      </c>
      <c r="BR137" s="616">
        <f t="shared" si="341"/>
        <v>21086</v>
      </c>
      <c r="BS137" s="616">
        <f t="shared" si="293"/>
        <v>49530</v>
      </c>
      <c r="BT137" s="616">
        <f t="shared" si="294"/>
        <v>1352</v>
      </c>
      <c r="BU137" s="616">
        <f t="shared" si="295"/>
        <v>44954</v>
      </c>
      <c r="BV137" s="616">
        <f t="shared" si="296"/>
        <v>936</v>
      </c>
      <c r="BW137" s="616">
        <f t="shared" si="297"/>
        <v>2288</v>
      </c>
      <c r="BX137" s="616">
        <f t="shared" si="298"/>
        <v>15044</v>
      </c>
      <c r="BY137" s="616">
        <f t="shared" si="299"/>
        <v>15080</v>
      </c>
      <c r="BZ137" s="616">
        <f t="shared" si="300"/>
        <v>1404</v>
      </c>
      <c r="CA137" s="616">
        <f t="shared" si="301"/>
        <v>2002</v>
      </c>
      <c r="CB137" s="616">
        <f t="shared" si="302"/>
        <v>208</v>
      </c>
      <c r="CC137" s="616">
        <f t="shared" si="303"/>
        <v>2730</v>
      </c>
      <c r="CD137" s="616">
        <f t="shared" si="304"/>
        <v>53731</v>
      </c>
      <c r="CE137" s="618">
        <f t="shared" si="342"/>
        <v>41268</v>
      </c>
      <c r="CF137" s="618">
        <f t="shared" si="343"/>
        <v>12463</v>
      </c>
      <c r="CG137" s="616">
        <f t="shared" si="305"/>
        <v>0</v>
      </c>
      <c r="CH137" s="621">
        <f t="shared" si="306"/>
        <v>397731</v>
      </c>
      <c r="CI137" s="88">
        <f t="shared" si="307"/>
        <v>8229.1538</v>
      </c>
      <c r="CJ137" s="90">
        <f t="shared" si="308"/>
        <v>6320.3962000000001</v>
      </c>
      <c r="CK137" s="90">
        <f t="shared" si="309"/>
        <v>1908.7577000000001</v>
      </c>
      <c r="CL137" s="88">
        <f t="shared" si="310"/>
        <v>883</v>
      </c>
      <c r="CM137" s="88">
        <f t="shared" si="311"/>
        <v>177</v>
      </c>
      <c r="CN137" s="88">
        <f t="shared" si="312"/>
        <v>811</v>
      </c>
      <c r="CO137" s="88">
        <f t="shared" si="313"/>
        <v>1905</v>
      </c>
      <c r="CP137" s="88">
        <f t="shared" si="314"/>
        <v>52</v>
      </c>
      <c r="CQ137" s="88">
        <f t="shared" si="315"/>
        <v>1729</v>
      </c>
      <c r="CR137" s="88">
        <f t="shared" si="316"/>
        <v>36</v>
      </c>
      <c r="CS137" s="88">
        <f t="shared" si="317"/>
        <v>88</v>
      </c>
      <c r="CT137" s="88">
        <f t="shared" si="318"/>
        <v>578.61540000000002</v>
      </c>
      <c r="CU137" s="88">
        <f t="shared" si="319"/>
        <v>580</v>
      </c>
      <c r="CV137" s="88">
        <f t="shared" si="320"/>
        <v>54</v>
      </c>
      <c r="CW137" s="88">
        <f t="shared" si="321"/>
        <v>77</v>
      </c>
      <c r="CX137" s="88">
        <f t="shared" si="322"/>
        <v>8</v>
      </c>
      <c r="CY137" s="88">
        <f t="shared" si="323"/>
        <v>105</v>
      </c>
      <c r="CZ137" s="88">
        <f t="shared" si="324"/>
        <v>2066.5769</v>
      </c>
      <c r="DA137" s="90">
        <f t="shared" si="325"/>
        <v>1587.2308</v>
      </c>
      <c r="DB137" s="90">
        <f t="shared" si="326"/>
        <v>479.34620000000001</v>
      </c>
      <c r="DC137" s="88">
        <f t="shared" si="327"/>
        <v>0</v>
      </c>
      <c r="DD137" s="88">
        <f t="shared" si="328"/>
        <v>15297.3462</v>
      </c>
      <c r="AUV137" s="699">
        <f t="shared" si="409"/>
        <v>8229.15</v>
      </c>
      <c r="AUW137" s="699">
        <f t="shared" si="410"/>
        <v>6320.39</v>
      </c>
      <c r="AUX137" s="699">
        <f t="shared" si="411"/>
        <v>1908.76</v>
      </c>
      <c r="AUY137" s="699">
        <f t="shared" si="392"/>
        <v>883</v>
      </c>
      <c r="AUZ137" s="699">
        <f t="shared" si="344"/>
        <v>2131.54</v>
      </c>
      <c r="AVA137" s="699">
        <f t="shared" si="344"/>
        <v>3.28</v>
      </c>
      <c r="AVB137" s="699">
        <f t="shared" si="393"/>
        <v>1905</v>
      </c>
      <c r="AVC137" s="699">
        <f t="shared" si="394"/>
        <v>52</v>
      </c>
      <c r="AVD137" s="699">
        <f t="shared" si="395"/>
        <v>1729</v>
      </c>
      <c r="AVE137" s="699">
        <f t="shared" si="396"/>
        <v>36</v>
      </c>
      <c r="AVF137" s="699">
        <f t="shared" si="397"/>
        <v>88</v>
      </c>
      <c r="AVG137" s="699">
        <f t="shared" si="398"/>
        <v>578.62</v>
      </c>
      <c r="AVH137" s="699">
        <f t="shared" si="399"/>
        <v>580</v>
      </c>
      <c r="AVI137" s="699">
        <f t="shared" si="400"/>
        <v>54</v>
      </c>
      <c r="AVJ137" s="699">
        <f t="shared" si="401"/>
        <v>77</v>
      </c>
      <c r="AVK137" s="699">
        <f t="shared" si="402"/>
        <v>8</v>
      </c>
      <c r="AVL137" s="699">
        <f t="shared" si="403"/>
        <v>105</v>
      </c>
      <c r="AVM137" s="699">
        <f t="shared" si="404"/>
        <v>2066.58</v>
      </c>
      <c r="AVN137" s="699">
        <f t="shared" si="405"/>
        <v>1587.24</v>
      </c>
      <c r="AVO137" s="699">
        <f t="shared" si="406"/>
        <v>479.34</v>
      </c>
      <c r="AVP137" s="699">
        <f t="shared" si="407"/>
        <v>0</v>
      </c>
      <c r="AVQ137" s="699">
        <f t="shared" si="408"/>
        <v>15297.35</v>
      </c>
    </row>
    <row r="138" spans="1:108 1244:1265" ht="30" hidden="1" customHeight="1" x14ac:dyDescent="0.25">
      <c r="A138" s="643">
        <v>1</v>
      </c>
      <c r="B138" s="643">
        <v>3</v>
      </c>
      <c r="C138" s="664" t="s">
        <v>17</v>
      </c>
      <c r="D138" s="2"/>
      <c r="E138" s="101" t="s">
        <v>344</v>
      </c>
      <c r="F138" s="643" t="s">
        <v>31</v>
      </c>
      <c r="G138" s="643">
        <v>1</v>
      </c>
      <c r="H138" s="658" t="s">
        <v>8</v>
      </c>
      <c r="I138" s="643">
        <v>3</v>
      </c>
      <c r="J138" s="101" t="s">
        <v>357</v>
      </c>
      <c r="K138" s="643">
        <v>3</v>
      </c>
      <c r="L138" s="683" t="s">
        <v>349</v>
      </c>
      <c r="M138" s="11" t="s">
        <v>261</v>
      </c>
      <c r="N138" s="101" t="s">
        <v>401</v>
      </c>
      <c r="O138" s="643">
        <v>2</v>
      </c>
      <c r="P138" s="632">
        <v>1</v>
      </c>
      <c r="Q138" s="632">
        <v>1</v>
      </c>
      <c r="R138" s="632">
        <v>1</v>
      </c>
      <c r="S138" s="675">
        <f>SUMIF('Территориальный кк'!$A:$A,'2020'!$B138,'Территориальный кк'!D:D)</f>
        <v>1.282</v>
      </c>
      <c r="T138" s="676">
        <f>SUMIF('Территориальный кк'!$A:$A,'2020'!$B138,'Территориальный кк'!E:E)</f>
        <v>2.1589999999999998</v>
      </c>
      <c r="U138" s="618">
        <f>SUMIFS(Нормативы!G:G,Нормативы!$B:$B,$G138,Нормативы!$D:$D,'2020'!$I138,Нормативы!$F:$F,'2020'!$K138)*O138</f>
        <v>12838</v>
      </c>
      <c r="V138" s="618">
        <f t="shared" si="329"/>
        <v>9860.2000000000007</v>
      </c>
      <c r="W138" s="618">
        <f t="shared" si="330"/>
        <v>2977.8</v>
      </c>
      <c r="X138" s="618">
        <f>SUMIFS(Нормативы!J:J,Нормативы!$B:$B,$G138,Нормативы!$D:$D,'2020'!$I138,Нормативы!$F:$F,'2020'!$K138)</f>
        <v>883</v>
      </c>
      <c r="Y138" s="618">
        <f>SUMIFS(Нормативы!K:K,Нормативы!$B:$B,$G138,Нормативы!$D:$D,'2020'!$I138,Нормативы!$F:$F,'2020'!$K138)</f>
        <v>177</v>
      </c>
      <c r="Z138" s="618">
        <f>SUMIFS(Нормативы!L:L,Нормативы!$B:$B,$G138,Нормативы!$D:$D,'2020'!$I138,Нормативы!$F:$F,'2020'!$K138)</f>
        <v>811</v>
      </c>
      <c r="AA138" s="618">
        <f t="shared" si="331"/>
        <v>1993</v>
      </c>
      <c r="AB138" s="618">
        <f>SUMIFS(Нормативы!N:N,Нормативы!$B:$B,$G138,Нормативы!$D:$D,'2020'!$I138,Нормативы!$F:$F,'2020'!$K138)*O138</f>
        <v>104</v>
      </c>
      <c r="AC138" s="618">
        <f>SUMIFS(Нормативы!O:O,Нормативы!$B:$B,$G138,Нормативы!$D:$D,'2020'!$I138,Нормативы!$F:$F,'2020'!$K138)</f>
        <v>1729</v>
      </c>
      <c r="AD138" s="618">
        <f>SUMIFS(Нормативы!P:P,Нормативы!$B:$B,$G138,Нормативы!$D:$D,'2020'!$I138,Нормативы!$F:$F,'2020'!$K138)*O138</f>
        <v>72</v>
      </c>
      <c r="AE138" s="618">
        <f>SUMIFS(Нормативы!Q:Q,Нормативы!$B:$B,$G138,Нормативы!$D:$D,'2020'!$I138,Нормативы!$F:$F,'2020'!$K138)</f>
        <v>88</v>
      </c>
      <c r="AF138" s="618">
        <f>SUMIFS(Нормативы!R:R,Нормативы!$B:$B,$G138,Нормативы!$D:$D,'2020'!$I138,Нормативы!$F:$F,'2020'!$K138)</f>
        <v>268</v>
      </c>
      <c r="AG138" s="618">
        <f>SUMIFS(Нормативы!S:S,Нормативы!$B:$B,$G138,Нормативы!$D:$D,'2020'!$I138,Нормативы!$F:$F,'2020'!$K138)</f>
        <v>580</v>
      </c>
      <c r="AH138" s="618">
        <f>SUMIFS(Нормативы!T:T,Нормативы!$B:$B,$G138,Нормативы!$D:$D,'2020'!$I138,Нормативы!$F:$F,'2020'!$K138)</f>
        <v>54</v>
      </c>
      <c r="AI138" s="618">
        <f>SUMIFS(Нормативы!U:U,Нормативы!$B:$B,$G138,Нормативы!$D:$D,'2020'!$I138,Нормативы!$F:$F,'2020'!$K138)</f>
        <v>77</v>
      </c>
      <c r="AJ138" s="618">
        <f>SUMIFS(Нормативы!V:V,Нормативы!$B:$B,$G138,Нормативы!$D:$D,'2020'!$I138,Нормативы!$F:$F,'2020'!$K138)</f>
        <v>8</v>
      </c>
      <c r="AK138" s="618">
        <f>SUMIFS(Нормативы!W:W,Нормативы!$B:$B,$G138,Нормативы!$D:$D,'2020'!$I138,Нормативы!$F:$F,'2020'!$K138)</f>
        <v>105</v>
      </c>
      <c r="AL138" s="618">
        <f>SUMIFS(Нормативы!X:X,Нормативы!$B:$B,$G138,Нормативы!$D:$D,'2020'!$I138,Нормативы!$F:$F,'2020'!$K138)*O138</f>
        <v>3224</v>
      </c>
      <c r="AM138" s="618">
        <f t="shared" si="332"/>
        <v>2476.1999999999998</v>
      </c>
      <c r="AN138" s="618">
        <f t="shared" si="333"/>
        <v>747.8</v>
      </c>
      <c r="AO138" s="618">
        <f>SUMIFS(Нормативы!AA:AA,Нормативы!$B:$B,$G138,Нормативы!$D:$D,'2020'!$I138,Нормативы!$F:$F,'2020'!$K138)</f>
        <v>0</v>
      </c>
      <c r="AP138" s="619">
        <f t="shared" si="334"/>
        <v>20841</v>
      </c>
      <c r="AQ138" s="413">
        <f t="shared" si="272"/>
        <v>12838</v>
      </c>
      <c r="AR138" s="618">
        <f t="shared" si="335"/>
        <v>9860.2000000000007</v>
      </c>
      <c r="AS138" s="618">
        <f t="shared" si="336"/>
        <v>2977.8</v>
      </c>
      <c r="AT138" s="616">
        <f t="shared" si="273"/>
        <v>883</v>
      </c>
      <c r="AU138" s="616">
        <f t="shared" si="274"/>
        <v>177</v>
      </c>
      <c r="AV138" s="616">
        <f t="shared" si="275"/>
        <v>811</v>
      </c>
      <c r="AW138" s="616">
        <f t="shared" si="276"/>
        <v>1993</v>
      </c>
      <c r="AX138" s="616">
        <f t="shared" si="277"/>
        <v>104</v>
      </c>
      <c r="AY138" s="616">
        <f t="shared" si="278"/>
        <v>1729</v>
      </c>
      <c r="AZ138" s="616">
        <f t="shared" si="279"/>
        <v>72</v>
      </c>
      <c r="BA138" s="616">
        <f t="shared" si="280"/>
        <v>88</v>
      </c>
      <c r="BB138" s="616">
        <f t="shared" si="281"/>
        <v>268</v>
      </c>
      <c r="BC138" s="616">
        <f t="shared" si="282"/>
        <v>580</v>
      </c>
      <c r="BD138" s="616">
        <f t="shared" si="283"/>
        <v>54</v>
      </c>
      <c r="BE138" s="616">
        <f t="shared" si="284"/>
        <v>77</v>
      </c>
      <c r="BF138" s="616">
        <f t="shared" si="285"/>
        <v>8</v>
      </c>
      <c r="BG138" s="616">
        <f t="shared" si="286"/>
        <v>105</v>
      </c>
      <c r="BH138" s="616">
        <f t="shared" si="287"/>
        <v>3224</v>
      </c>
      <c r="BI138" s="618">
        <f t="shared" si="337"/>
        <v>2476.1999999999998</v>
      </c>
      <c r="BJ138" s="618">
        <f t="shared" si="338"/>
        <v>747.8</v>
      </c>
      <c r="BK138" s="616">
        <f t="shared" si="288"/>
        <v>0</v>
      </c>
      <c r="BL138" s="620">
        <f t="shared" si="289"/>
        <v>20841</v>
      </c>
      <c r="BM138" s="616">
        <f t="shared" si="290"/>
        <v>16458</v>
      </c>
      <c r="BN138" s="618">
        <f t="shared" si="291"/>
        <v>12640.6</v>
      </c>
      <c r="BO138" s="618">
        <f t="shared" si="292"/>
        <v>3817.4</v>
      </c>
      <c r="BP138" s="616">
        <f t="shared" si="339"/>
        <v>883</v>
      </c>
      <c r="BQ138" s="616">
        <f t="shared" si="340"/>
        <v>177</v>
      </c>
      <c r="BR138" s="616">
        <f t="shared" si="341"/>
        <v>811</v>
      </c>
      <c r="BS138" s="616">
        <f t="shared" si="293"/>
        <v>1993</v>
      </c>
      <c r="BT138" s="616">
        <f t="shared" si="294"/>
        <v>104</v>
      </c>
      <c r="BU138" s="616">
        <f t="shared" si="295"/>
        <v>1729</v>
      </c>
      <c r="BV138" s="616">
        <f t="shared" si="296"/>
        <v>72</v>
      </c>
      <c r="BW138" s="616">
        <f t="shared" si="297"/>
        <v>88</v>
      </c>
      <c r="BX138" s="616">
        <f t="shared" si="298"/>
        <v>579</v>
      </c>
      <c r="BY138" s="616">
        <f t="shared" si="299"/>
        <v>580</v>
      </c>
      <c r="BZ138" s="616">
        <f t="shared" si="300"/>
        <v>54</v>
      </c>
      <c r="CA138" s="616">
        <f t="shared" si="301"/>
        <v>77</v>
      </c>
      <c r="CB138" s="616">
        <f t="shared" si="302"/>
        <v>8</v>
      </c>
      <c r="CC138" s="616">
        <f t="shared" si="303"/>
        <v>105</v>
      </c>
      <c r="CD138" s="616">
        <f t="shared" si="304"/>
        <v>4133</v>
      </c>
      <c r="CE138" s="618">
        <f t="shared" si="342"/>
        <v>3174.3</v>
      </c>
      <c r="CF138" s="618">
        <f t="shared" si="343"/>
        <v>958.7</v>
      </c>
      <c r="CG138" s="616">
        <f t="shared" si="305"/>
        <v>0</v>
      </c>
      <c r="CH138" s="621">
        <f t="shared" si="306"/>
        <v>25681</v>
      </c>
      <c r="CI138" s="88">
        <f t="shared" si="307"/>
        <v>16458</v>
      </c>
      <c r="CJ138" s="90">
        <f t="shared" si="308"/>
        <v>12640.6</v>
      </c>
      <c r="CK138" s="90">
        <f t="shared" si="309"/>
        <v>3817.4</v>
      </c>
      <c r="CL138" s="88">
        <f t="shared" si="310"/>
        <v>883</v>
      </c>
      <c r="CM138" s="88">
        <f t="shared" si="311"/>
        <v>177</v>
      </c>
      <c r="CN138" s="88">
        <f t="shared" si="312"/>
        <v>811</v>
      </c>
      <c r="CO138" s="88">
        <f t="shared" si="313"/>
        <v>1993</v>
      </c>
      <c r="CP138" s="88">
        <f t="shared" si="314"/>
        <v>104</v>
      </c>
      <c r="CQ138" s="88">
        <f t="shared" si="315"/>
        <v>1729</v>
      </c>
      <c r="CR138" s="88">
        <f t="shared" si="316"/>
        <v>72</v>
      </c>
      <c r="CS138" s="88">
        <f t="shared" si="317"/>
        <v>88</v>
      </c>
      <c r="CT138" s="88">
        <f t="shared" si="318"/>
        <v>579</v>
      </c>
      <c r="CU138" s="88">
        <f t="shared" si="319"/>
        <v>580</v>
      </c>
      <c r="CV138" s="88">
        <f t="shared" si="320"/>
        <v>54</v>
      </c>
      <c r="CW138" s="88">
        <f t="shared" si="321"/>
        <v>77</v>
      </c>
      <c r="CX138" s="88">
        <f t="shared" si="322"/>
        <v>8</v>
      </c>
      <c r="CY138" s="88">
        <f t="shared" si="323"/>
        <v>105</v>
      </c>
      <c r="CZ138" s="88">
        <f t="shared" si="324"/>
        <v>4133</v>
      </c>
      <c r="DA138" s="90">
        <f t="shared" si="325"/>
        <v>3174.3</v>
      </c>
      <c r="DB138" s="90">
        <f t="shared" si="326"/>
        <v>958.7</v>
      </c>
      <c r="DC138" s="88">
        <f t="shared" si="327"/>
        <v>0</v>
      </c>
      <c r="DD138" s="88">
        <f t="shared" si="328"/>
        <v>25681</v>
      </c>
      <c r="AUV138" s="699">
        <f t="shared" si="409"/>
        <v>16458</v>
      </c>
      <c r="AUW138" s="699">
        <f t="shared" si="410"/>
        <v>12640.55</v>
      </c>
      <c r="AUX138" s="699">
        <f t="shared" si="411"/>
        <v>3817.45</v>
      </c>
      <c r="AUY138" s="699">
        <f t="shared" si="392"/>
        <v>883</v>
      </c>
      <c r="AUZ138" s="699">
        <f t="shared" si="344"/>
        <v>81.98</v>
      </c>
      <c r="AVA138" s="699">
        <f t="shared" si="344"/>
        <v>0.06</v>
      </c>
      <c r="AVB138" s="699">
        <f t="shared" si="393"/>
        <v>1993</v>
      </c>
      <c r="AVC138" s="699">
        <f t="shared" si="394"/>
        <v>104</v>
      </c>
      <c r="AVD138" s="699">
        <f t="shared" si="395"/>
        <v>1729</v>
      </c>
      <c r="AVE138" s="699">
        <f t="shared" si="396"/>
        <v>72</v>
      </c>
      <c r="AVF138" s="699">
        <f t="shared" si="397"/>
        <v>88</v>
      </c>
      <c r="AVG138" s="699">
        <f t="shared" si="398"/>
        <v>579</v>
      </c>
      <c r="AVH138" s="699">
        <f t="shared" si="399"/>
        <v>580</v>
      </c>
      <c r="AVI138" s="699">
        <f t="shared" si="400"/>
        <v>54</v>
      </c>
      <c r="AVJ138" s="699">
        <f t="shared" si="401"/>
        <v>77</v>
      </c>
      <c r="AVK138" s="699">
        <f t="shared" si="402"/>
        <v>8</v>
      </c>
      <c r="AVL138" s="699">
        <f t="shared" si="403"/>
        <v>105</v>
      </c>
      <c r="AVM138" s="699">
        <f t="shared" si="404"/>
        <v>4133</v>
      </c>
      <c r="AVN138" s="699">
        <f t="shared" si="405"/>
        <v>3174.35</v>
      </c>
      <c r="AVO138" s="699">
        <f t="shared" si="406"/>
        <v>958.65</v>
      </c>
      <c r="AVP138" s="699">
        <f t="shared" si="407"/>
        <v>0</v>
      </c>
      <c r="AVQ138" s="699">
        <f t="shared" si="408"/>
        <v>25681</v>
      </c>
    </row>
    <row r="139" spans="1:108 1244:1265" ht="30" hidden="1" customHeight="1" x14ac:dyDescent="0.25">
      <c r="A139" s="643">
        <v>1</v>
      </c>
      <c r="B139" s="643">
        <v>3</v>
      </c>
      <c r="C139" s="664" t="s">
        <v>17</v>
      </c>
      <c r="D139" s="2"/>
      <c r="E139" s="101" t="s">
        <v>344</v>
      </c>
      <c r="F139" s="643" t="s">
        <v>31</v>
      </c>
      <c r="G139" s="643">
        <v>1</v>
      </c>
      <c r="H139" s="658" t="s">
        <v>10</v>
      </c>
      <c r="I139" s="643">
        <v>0</v>
      </c>
      <c r="J139" s="101" t="s">
        <v>360</v>
      </c>
      <c r="K139" s="643">
        <v>3</v>
      </c>
      <c r="L139" s="683" t="s">
        <v>349</v>
      </c>
      <c r="M139" s="11" t="s">
        <v>265</v>
      </c>
      <c r="N139" s="101" t="s">
        <v>387</v>
      </c>
      <c r="O139" s="643">
        <v>1</v>
      </c>
      <c r="P139" s="632">
        <v>153</v>
      </c>
      <c r="Q139" s="632">
        <v>153</v>
      </c>
      <c r="R139" s="632">
        <v>153</v>
      </c>
      <c r="S139" s="675">
        <f>SUMIF('Территориальный кк'!$A:$A,'2020'!$B139,'Территориальный кк'!D:D)</f>
        <v>1.282</v>
      </c>
      <c r="T139" s="676">
        <f>SUMIF('Территориальный кк'!$A:$A,'2020'!$B139,'Территориальный кк'!E:E)</f>
        <v>2.1589999999999998</v>
      </c>
      <c r="U139" s="618">
        <f>SUMIFS(Нормативы!G:G,Нормативы!$B:$B,$G139,Нормативы!$D:$D,'2020'!$I139,Нормативы!$F:$F,'2020'!$K139)*O139</f>
        <v>64190</v>
      </c>
      <c r="V139" s="618">
        <f t="shared" si="329"/>
        <v>49301.1</v>
      </c>
      <c r="W139" s="618">
        <f t="shared" si="330"/>
        <v>14888.9</v>
      </c>
      <c r="X139" s="618">
        <f>SUMIFS(Нормативы!J:J,Нормативы!$B:$B,$G139,Нормативы!$D:$D,'2020'!$I139,Нормативы!$F:$F,'2020'!$K139)</f>
        <v>8830</v>
      </c>
      <c r="Y139" s="618">
        <f>SUMIFS(Нормативы!K:K,Нормативы!$B:$B,$G139,Нормативы!$D:$D,'2020'!$I139,Нормативы!$F:$F,'2020'!$K139)</f>
        <v>1766</v>
      </c>
      <c r="Z139" s="618">
        <f>SUMIFS(Нормативы!L:L,Нормативы!$B:$B,$G139,Нормативы!$D:$D,'2020'!$I139,Нормативы!$F:$F,'2020'!$K139)</f>
        <v>8110</v>
      </c>
      <c r="AA139" s="618">
        <f t="shared" si="331"/>
        <v>19050</v>
      </c>
      <c r="AB139" s="618">
        <f>SUMIFS(Нормативы!N:N,Нормативы!$B:$B,$G139,Нормативы!$D:$D,'2020'!$I139,Нормативы!$F:$F,'2020'!$K139)*O139</f>
        <v>520</v>
      </c>
      <c r="AC139" s="618">
        <f>SUMIFS(Нормативы!O:O,Нормативы!$B:$B,$G139,Нормативы!$D:$D,'2020'!$I139,Нормативы!$F:$F,'2020'!$K139)</f>
        <v>17290</v>
      </c>
      <c r="AD139" s="618">
        <f>SUMIFS(Нормативы!P:P,Нормативы!$B:$B,$G139,Нормативы!$D:$D,'2020'!$I139,Нормативы!$F:$F,'2020'!$K139)*O139</f>
        <v>360</v>
      </c>
      <c r="AE139" s="618">
        <f>SUMIFS(Нормативы!Q:Q,Нормативы!$B:$B,$G139,Нормативы!$D:$D,'2020'!$I139,Нормативы!$F:$F,'2020'!$K139)</f>
        <v>880</v>
      </c>
      <c r="AF139" s="618">
        <f>SUMIFS(Нормативы!R:R,Нормативы!$B:$B,$G139,Нормативы!$D:$D,'2020'!$I139,Нормативы!$F:$F,'2020'!$K139)</f>
        <v>2680</v>
      </c>
      <c r="AG139" s="618">
        <f>SUMIFS(Нормативы!S:S,Нормативы!$B:$B,$G139,Нормативы!$D:$D,'2020'!$I139,Нормативы!$F:$F,'2020'!$K139)</f>
        <v>5800</v>
      </c>
      <c r="AH139" s="618">
        <f>SUMIFS(Нормативы!T:T,Нормативы!$B:$B,$G139,Нормативы!$D:$D,'2020'!$I139,Нормативы!$F:$F,'2020'!$K139)</f>
        <v>540</v>
      </c>
      <c r="AI139" s="618">
        <f>SUMIFS(Нормативы!U:U,Нормативы!$B:$B,$G139,Нормативы!$D:$D,'2020'!$I139,Нормативы!$F:$F,'2020'!$K139)</f>
        <v>770</v>
      </c>
      <c r="AJ139" s="618">
        <f>SUMIFS(Нормативы!V:V,Нормативы!$B:$B,$G139,Нормативы!$D:$D,'2020'!$I139,Нормативы!$F:$F,'2020'!$K139)</f>
        <v>80</v>
      </c>
      <c r="AK139" s="618">
        <f>SUMIFS(Нормативы!W:W,Нормативы!$B:$B,$G139,Нормативы!$D:$D,'2020'!$I139,Нормативы!$F:$F,'2020'!$K139)</f>
        <v>1050</v>
      </c>
      <c r="AL139" s="618">
        <f>SUMIFS(Нормативы!X:X,Нормативы!$B:$B,$G139,Нормативы!$D:$D,'2020'!$I139,Нормативы!$F:$F,'2020'!$K139)*O139</f>
        <v>16120</v>
      </c>
      <c r="AM139" s="618">
        <f t="shared" si="332"/>
        <v>12381</v>
      </c>
      <c r="AN139" s="618">
        <f t="shared" si="333"/>
        <v>3739</v>
      </c>
      <c r="AO139" s="618">
        <f>SUMIFS(Нормативы!AA:AA,Нормативы!$B:$B,$G139,Нормативы!$D:$D,'2020'!$I139,Нормативы!$F:$F,'2020'!$K139)</f>
        <v>3520</v>
      </c>
      <c r="AP139" s="619">
        <f t="shared" si="334"/>
        <v>130740</v>
      </c>
      <c r="AQ139" s="413">
        <f t="shared" si="272"/>
        <v>9821070</v>
      </c>
      <c r="AR139" s="618">
        <f t="shared" si="335"/>
        <v>7543064.5</v>
      </c>
      <c r="AS139" s="618">
        <f t="shared" si="336"/>
        <v>2278005.5</v>
      </c>
      <c r="AT139" s="616">
        <f t="shared" si="273"/>
        <v>1350990</v>
      </c>
      <c r="AU139" s="616">
        <f t="shared" si="274"/>
        <v>270198</v>
      </c>
      <c r="AV139" s="616">
        <f t="shared" si="275"/>
        <v>1240830</v>
      </c>
      <c r="AW139" s="616">
        <f t="shared" si="276"/>
        <v>2914650</v>
      </c>
      <c r="AX139" s="616">
        <f t="shared" si="277"/>
        <v>79560</v>
      </c>
      <c r="AY139" s="616">
        <f t="shared" si="278"/>
        <v>2645370</v>
      </c>
      <c r="AZ139" s="616">
        <f t="shared" si="279"/>
        <v>55080</v>
      </c>
      <c r="BA139" s="616">
        <f t="shared" si="280"/>
        <v>134640</v>
      </c>
      <c r="BB139" s="616">
        <f t="shared" si="281"/>
        <v>410040</v>
      </c>
      <c r="BC139" s="616">
        <f t="shared" si="282"/>
        <v>887400</v>
      </c>
      <c r="BD139" s="616">
        <f t="shared" si="283"/>
        <v>82620</v>
      </c>
      <c r="BE139" s="616">
        <f t="shared" si="284"/>
        <v>117810</v>
      </c>
      <c r="BF139" s="616">
        <f t="shared" si="285"/>
        <v>12240</v>
      </c>
      <c r="BG139" s="616">
        <f t="shared" si="286"/>
        <v>160650</v>
      </c>
      <c r="BH139" s="616">
        <f t="shared" si="287"/>
        <v>2466360</v>
      </c>
      <c r="BI139" s="618">
        <f t="shared" si="337"/>
        <v>1894285.7</v>
      </c>
      <c r="BJ139" s="618">
        <f t="shared" si="338"/>
        <v>572074.30000000005</v>
      </c>
      <c r="BK139" s="616">
        <f t="shared" si="288"/>
        <v>538560</v>
      </c>
      <c r="BL139" s="620">
        <f t="shared" si="289"/>
        <v>20003220</v>
      </c>
      <c r="BM139" s="616">
        <f t="shared" si="290"/>
        <v>12590612</v>
      </c>
      <c r="BN139" s="618">
        <f t="shared" si="291"/>
        <v>9670208.9000000004</v>
      </c>
      <c r="BO139" s="618">
        <f t="shared" si="292"/>
        <v>2920403.1</v>
      </c>
      <c r="BP139" s="616">
        <f t="shared" si="339"/>
        <v>1350990</v>
      </c>
      <c r="BQ139" s="616">
        <f t="shared" si="340"/>
        <v>270198</v>
      </c>
      <c r="BR139" s="616">
        <f t="shared" si="341"/>
        <v>1240830</v>
      </c>
      <c r="BS139" s="616">
        <f t="shared" si="293"/>
        <v>2914650</v>
      </c>
      <c r="BT139" s="616">
        <f t="shared" si="294"/>
        <v>79560</v>
      </c>
      <c r="BU139" s="616">
        <f t="shared" si="295"/>
        <v>2645370</v>
      </c>
      <c r="BV139" s="616">
        <f t="shared" si="296"/>
        <v>55080</v>
      </c>
      <c r="BW139" s="616">
        <f t="shared" si="297"/>
        <v>134640</v>
      </c>
      <c r="BX139" s="616">
        <f t="shared" si="298"/>
        <v>885276</v>
      </c>
      <c r="BY139" s="616">
        <f t="shared" si="299"/>
        <v>887400</v>
      </c>
      <c r="BZ139" s="616">
        <f t="shared" si="300"/>
        <v>82620</v>
      </c>
      <c r="CA139" s="616">
        <f t="shared" si="301"/>
        <v>117810</v>
      </c>
      <c r="CB139" s="616">
        <f t="shared" si="302"/>
        <v>12240</v>
      </c>
      <c r="CC139" s="616">
        <f t="shared" si="303"/>
        <v>160650</v>
      </c>
      <c r="CD139" s="616">
        <f t="shared" si="304"/>
        <v>3161874</v>
      </c>
      <c r="CE139" s="618">
        <f t="shared" si="342"/>
        <v>2428474.7000000002</v>
      </c>
      <c r="CF139" s="618">
        <f t="shared" si="343"/>
        <v>733399.3</v>
      </c>
      <c r="CG139" s="616">
        <f t="shared" si="305"/>
        <v>538560</v>
      </c>
      <c r="CH139" s="621">
        <f t="shared" si="306"/>
        <v>23943512</v>
      </c>
      <c r="CI139" s="88">
        <f t="shared" si="307"/>
        <v>82291.581699999995</v>
      </c>
      <c r="CJ139" s="90">
        <f t="shared" si="308"/>
        <v>63203.979700000004</v>
      </c>
      <c r="CK139" s="90">
        <f t="shared" si="309"/>
        <v>19087.601999999999</v>
      </c>
      <c r="CL139" s="88">
        <f t="shared" si="310"/>
        <v>8830</v>
      </c>
      <c r="CM139" s="88">
        <f t="shared" si="311"/>
        <v>1766</v>
      </c>
      <c r="CN139" s="88">
        <f t="shared" si="312"/>
        <v>8110</v>
      </c>
      <c r="CO139" s="88">
        <f t="shared" si="313"/>
        <v>19050</v>
      </c>
      <c r="CP139" s="88">
        <f t="shared" si="314"/>
        <v>520</v>
      </c>
      <c r="CQ139" s="88">
        <f t="shared" si="315"/>
        <v>17290</v>
      </c>
      <c r="CR139" s="88">
        <f t="shared" si="316"/>
        <v>360</v>
      </c>
      <c r="CS139" s="88">
        <f t="shared" si="317"/>
        <v>880</v>
      </c>
      <c r="CT139" s="88">
        <f t="shared" si="318"/>
        <v>5786.1175999999996</v>
      </c>
      <c r="CU139" s="88">
        <f t="shared" si="319"/>
        <v>5800</v>
      </c>
      <c r="CV139" s="88">
        <f t="shared" si="320"/>
        <v>540</v>
      </c>
      <c r="CW139" s="88">
        <f t="shared" si="321"/>
        <v>770</v>
      </c>
      <c r="CX139" s="88">
        <f t="shared" si="322"/>
        <v>80</v>
      </c>
      <c r="CY139" s="88">
        <f t="shared" si="323"/>
        <v>1050</v>
      </c>
      <c r="CZ139" s="88">
        <f t="shared" si="324"/>
        <v>20665.843099999998</v>
      </c>
      <c r="DA139" s="90">
        <f t="shared" si="325"/>
        <v>15872.3837</v>
      </c>
      <c r="DB139" s="90">
        <f t="shared" si="326"/>
        <v>4793.4594999999999</v>
      </c>
      <c r="DC139" s="88">
        <f t="shared" si="327"/>
        <v>3520</v>
      </c>
      <c r="DD139" s="88">
        <f t="shared" si="328"/>
        <v>156493.54250000001</v>
      </c>
      <c r="AUV139" s="699">
        <f t="shared" si="409"/>
        <v>82291.58</v>
      </c>
      <c r="AUW139" s="699">
        <f t="shared" si="410"/>
        <v>63203.98</v>
      </c>
      <c r="AUX139" s="699">
        <f t="shared" si="411"/>
        <v>19087.599999999999</v>
      </c>
      <c r="AUY139" s="699">
        <f t="shared" si="392"/>
        <v>8830</v>
      </c>
      <c r="AUZ139" s="699">
        <f t="shared" si="344"/>
        <v>125149.61</v>
      </c>
      <c r="AVA139" s="699">
        <f t="shared" si="344"/>
        <v>19.329999999999998</v>
      </c>
      <c r="AVB139" s="699">
        <f t="shared" si="393"/>
        <v>19050</v>
      </c>
      <c r="AVC139" s="699">
        <f t="shared" si="394"/>
        <v>520</v>
      </c>
      <c r="AVD139" s="699">
        <f t="shared" si="395"/>
        <v>17290</v>
      </c>
      <c r="AVE139" s="699">
        <f t="shared" si="396"/>
        <v>360</v>
      </c>
      <c r="AVF139" s="699">
        <f t="shared" si="397"/>
        <v>880</v>
      </c>
      <c r="AVG139" s="699">
        <f t="shared" si="398"/>
        <v>5786.12</v>
      </c>
      <c r="AVH139" s="699">
        <f t="shared" si="399"/>
        <v>5800</v>
      </c>
      <c r="AVI139" s="699">
        <f t="shared" si="400"/>
        <v>540</v>
      </c>
      <c r="AVJ139" s="699">
        <f t="shared" si="401"/>
        <v>770</v>
      </c>
      <c r="AVK139" s="699">
        <f t="shared" si="402"/>
        <v>80</v>
      </c>
      <c r="AVL139" s="699">
        <f t="shared" si="403"/>
        <v>1050</v>
      </c>
      <c r="AVM139" s="699">
        <f t="shared" si="404"/>
        <v>20665.84</v>
      </c>
      <c r="AVN139" s="699">
        <f t="shared" si="405"/>
        <v>15872.38</v>
      </c>
      <c r="AVO139" s="699">
        <f t="shared" si="406"/>
        <v>4793.46</v>
      </c>
      <c r="AVP139" s="699">
        <f t="shared" si="407"/>
        <v>3520</v>
      </c>
      <c r="AVQ139" s="699">
        <f t="shared" si="408"/>
        <v>156493.54</v>
      </c>
    </row>
    <row r="140" spans="1:108 1244:1265" ht="30" hidden="1" customHeight="1" x14ac:dyDescent="0.25">
      <c r="A140" s="643">
        <v>1</v>
      </c>
      <c r="B140" s="643">
        <v>3</v>
      </c>
      <c r="C140" s="664" t="s">
        <v>17</v>
      </c>
      <c r="D140" s="2"/>
      <c r="E140" s="101" t="s">
        <v>344</v>
      </c>
      <c r="F140" s="643" t="s">
        <v>31</v>
      </c>
      <c r="G140" s="643">
        <v>1</v>
      </c>
      <c r="H140" s="658" t="s">
        <v>8</v>
      </c>
      <c r="I140" s="643">
        <v>3</v>
      </c>
      <c r="J140" s="101" t="s">
        <v>360</v>
      </c>
      <c r="K140" s="643">
        <v>3</v>
      </c>
      <c r="L140" s="683" t="s">
        <v>349</v>
      </c>
      <c r="M140" s="11" t="s">
        <v>266</v>
      </c>
      <c r="N140" s="101" t="s">
        <v>387</v>
      </c>
      <c r="O140" s="643">
        <v>1</v>
      </c>
      <c r="P140" s="632">
        <v>108</v>
      </c>
      <c r="Q140" s="632">
        <v>108</v>
      </c>
      <c r="R140" s="632">
        <v>108</v>
      </c>
      <c r="S140" s="675">
        <f>SUMIF('Территориальный кк'!$A:$A,'2020'!$B140,'Территориальный кк'!D:D)</f>
        <v>1.282</v>
      </c>
      <c r="T140" s="676">
        <f>SUMIF('Территориальный кк'!$A:$A,'2020'!$B140,'Территориальный кк'!E:E)</f>
        <v>2.1589999999999998</v>
      </c>
      <c r="U140" s="618">
        <f>SUMIFS(Нормативы!G:G,Нормативы!$B:$B,$G140,Нормативы!$D:$D,'2020'!$I140,Нормативы!$F:$F,'2020'!$K140)*O140</f>
        <v>6419</v>
      </c>
      <c r="V140" s="618">
        <f t="shared" si="329"/>
        <v>4930.1000000000004</v>
      </c>
      <c r="W140" s="618">
        <f t="shared" si="330"/>
        <v>1488.9</v>
      </c>
      <c r="X140" s="618">
        <f>SUMIFS(Нормативы!J:J,Нормативы!$B:$B,$G140,Нормативы!$D:$D,'2020'!$I140,Нормативы!$F:$F,'2020'!$K140)</f>
        <v>883</v>
      </c>
      <c r="Y140" s="618">
        <f>SUMIFS(Нормативы!K:K,Нормативы!$B:$B,$G140,Нормативы!$D:$D,'2020'!$I140,Нормативы!$F:$F,'2020'!$K140)</f>
        <v>177</v>
      </c>
      <c r="Z140" s="618">
        <f>SUMIFS(Нормативы!L:L,Нормативы!$B:$B,$G140,Нормативы!$D:$D,'2020'!$I140,Нормативы!$F:$F,'2020'!$K140)</f>
        <v>811</v>
      </c>
      <c r="AA140" s="618">
        <f t="shared" si="331"/>
        <v>1905</v>
      </c>
      <c r="AB140" s="618">
        <f>SUMIFS(Нормативы!N:N,Нормативы!$B:$B,$G140,Нормативы!$D:$D,'2020'!$I140,Нормативы!$F:$F,'2020'!$K140)*O140</f>
        <v>52</v>
      </c>
      <c r="AC140" s="618">
        <f>SUMIFS(Нормативы!O:O,Нормативы!$B:$B,$G140,Нормативы!$D:$D,'2020'!$I140,Нормативы!$F:$F,'2020'!$K140)</f>
        <v>1729</v>
      </c>
      <c r="AD140" s="618">
        <f>SUMIFS(Нормативы!P:P,Нормативы!$B:$B,$G140,Нормативы!$D:$D,'2020'!$I140,Нормативы!$F:$F,'2020'!$K140)*O140</f>
        <v>36</v>
      </c>
      <c r="AE140" s="618">
        <f>SUMIFS(Нормативы!Q:Q,Нормативы!$B:$B,$G140,Нормативы!$D:$D,'2020'!$I140,Нормативы!$F:$F,'2020'!$K140)</f>
        <v>88</v>
      </c>
      <c r="AF140" s="618">
        <f>SUMIFS(Нормативы!R:R,Нормативы!$B:$B,$G140,Нормативы!$D:$D,'2020'!$I140,Нормативы!$F:$F,'2020'!$K140)</f>
        <v>268</v>
      </c>
      <c r="AG140" s="618">
        <f>SUMIFS(Нормативы!S:S,Нормативы!$B:$B,$G140,Нормативы!$D:$D,'2020'!$I140,Нормативы!$F:$F,'2020'!$K140)</f>
        <v>580</v>
      </c>
      <c r="AH140" s="618">
        <f>SUMIFS(Нормативы!T:T,Нормативы!$B:$B,$G140,Нормативы!$D:$D,'2020'!$I140,Нормативы!$F:$F,'2020'!$K140)</f>
        <v>54</v>
      </c>
      <c r="AI140" s="618">
        <f>SUMIFS(Нормативы!U:U,Нормативы!$B:$B,$G140,Нормативы!$D:$D,'2020'!$I140,Нормативы!$F:$F,'2020'!$K140)</f>
        <v>77</v>
      </c>
      <c r="AJ140" s="618">
        <f>SUMIFS(Нормативы!V:V,Нормативы!$B:$B,$G140,Нормативы!$D:$D,'2020'!$I140,Нормативы!$F:$F,'2020'!$K140)</f>
        <v>8</v>
      </c>
      <c r="AK140" s="618">
        <f>SUMIFS(Нормативы!W:W,Нормативы!$B:$B,$G140,Нормативы!$D:$D,'2020'!$I140,Нормативы!$F:$F,'2020'!$K140)</f>
        <v>105</v>
      </c>
      <c r="AL140" s="618">
        <f>SUMIFS(Нормативы!X:X,Нормативы!$B:$B,$G140,Нормативы!$D:$D,'2020'!$I140,Нормативы!$F:$F,'2020'!$K140)*O140</f>
        <v>1612</v>
      </c>
      <c r="AM140" s="618">
        <f t="shared" si="332"/>
        <v>1238.0999999999999</v>
      </c>
      <c r="AN140" s="618">
        <f t="shared" si="333"/>
        <v>373.9</v>
      </c>
      <c r="AO140" s="618">
        <f>SUMIFS(Нормативы!AA:AA,Нормативы!$B:$B,$G140,Нормативы!$D:$D,'2020'!$I140,Нормативы!$F:$F,'2020'!$K140)</f>
        <v>0</v>
      </c>
      <c r="AP140" s="619">
        <f t="shared" si="334"/>
        <v>12722</v>
      </c>
      <c r="AQ140" s="413">
        <f t="shared" si="272"/>
        <v>693252</v>
      </c>
      <c r="AR140" s="618">
        <f t="shared" si="335"/>
        <v>532451.6</v>
      </c>
      <c r="AS140" s="618">
        <f t="shared" si="336"/>
        <v>160800.4</v>
      </c>
      <c r="AT140" s="616">
        <f t="shared" si="273"/>
        <v>95364</v>
      </c>
      <c r="AU140" s="616">
        <f t="shared" si="274"/>
        <v>19116</v>
      </c>
      <c r="AV140" s="616">
        <f t="shared" si="275"/>
        <v>87588</v>
      </c>
      <c r="AW140" s="616">
        <f t="shared" si="276"/>
        <v>205740</v>
      </c>
      <c r="AX140" s="616">
        <f t="shared" si="277"/>
        <v>5616</v>
      </c>
      <c r="AY140" s="616">
        <f t="shared" si="278"/>
        <v>186732</v>
      </c>
      <c r="AZ140" s="616">
        <f t="shared" si="279"/>
        <v>3888</v>
      </c>
      <c r="BA140" s="616">
        <f t="shared" si="280"/>
        <v>9504</v>
      </c>
      <c r="BB140" s="616">
        <f t="shared" si="281"/>
        <v>28944</v>
      </c>
      <c r="BC140" s="616">
        <f t="shared" si="282"/>
        <v>62640</v>
      </c>
      <c r="BD140" s="616">
        <f t="shared" si="283"/>
        <v>5832</v>
      </c>
      <c r="BE140" s="616">
        <f t="shared" si="284"/>
        <v>8316</v>
      </c>
      <c r="BF140" s="616">
        <f t="shared" si="285"/>
        <v>864</v>
      </c>
      <c r="BG140" s="616">
        <f t="shared" si="286"/>
        <v>11340</v>
      </c>
      <c r="BH140" s="616">
        <f t="shared" si="287"/>
        <v>174096</v>
      </c>
      <c r="BI140" s="618">
        <f t="shared" si="337"/>
        <v>133714.29999999999</v>
      </c>
      <c r="BJ140" s="618">
        <f t="shared" si="338"/>
        <v>40381.699999999997</v>
      </c>
      <c r="BK140" s="616">
        <f t="shared" si="288"/>
        <v>0</v>
      </c>
      <c r="BL140" s="620">
        <f t="shared" si="289"/>
        <v>1373976</v>
      </c>
      <c r="BM140" s="616">
        <f t="shared" si="290"/>
        <v>888749</v>
      </c>
      <c r="BN140" s="618">
        <f t="shared" si="291"/>
        <v>682602.9</v>
      </c>
      <c r="BO140" s="618">
        <f t="shared" si="292"/>
        <v>206146.1</v>
      </c>
      <c r="BP140" s="616">
        <f t="shared" si="339"/>
        <v>95364</v>
      </c>
      <c r="BQ140" s="616">
        <f t="shared" si="340"/>
        <v>19116</v>
      </c>
      <c r="BR140" s="616">
        <f t="shared" si="341"/>
        <v>87588</v>
      </c>
      <c r="BS140" s="616">
        <f t="shared" si="293"/>
        <v>205740</v>
      </c>
      <c r="BT140" s="616">
        <f t="shared" si="294"/>
        <v>5616</v>
      </c>
      <c r="BU140" s="616">
        <f t="shared" si="295"/>
        <v>186732</v>
      </c>
      <c r="BV140" s="616">
        <f t="shared" si="296"/>
        <v>3888</v>
      </c>
      <c r="BW140" s="616">
        <f t="shared" si="297"/>
        <v>9504</v>
      </c>
      <c r="BX140" s="616">
        <f t="shared" si="298"/>
        <v>62490</v>
      </c>
      <c r="BY140" s="616">
        <f t="shared" si="299"/>
        <v>62640</v>
      </c>
      <c r="BZ140" s="616">
        <f t="shared" si="300"/>
        <v>5832</v>
      </c>
      <c r="CA140" s="616">
        <f t="shared" si="301"/>
        <v>8316</v>
      </c>
      <c r="CB140" s="616">
        <f t="shared" si="302"/>
        <v>864</v>
      </c>
      <c r="CC140" s="616">
        <f t="shared" si="303"/>
        <v>11340</v>
      </c>
      <c r="CD140" s="616">
        <f t="shared" si="304"/>
        <v>223191</v>
      </c>
      <c r="CE140" s="618">
        <f t="shared" si="342"/>
        <v>171421.7</v>
      </c>
      <c r="CF140" s="618">
        <f t="shared" si="343"/>
        <v>51769.3</v>
      </c>
      <c r="CG140" s="616">
        <f t="shared" si="305"/>
        <v>0</v>
      </c>
      <c r="CH140" s="621">
        <f t="shared" si="306"/>
        <v>1652114</v>
      </c>
      <c r="CI140" s="88">
        <f t="shared" si="307"/>
        <v>8229.1574000000001</v>
      </c>
      <c r="CJ140" s="90">
        <f t="shared" si="308"/>
        <v>6320.3972000000003</v>
      </c>
      <c r="CK140" s="90">
        <f t="shared" si="309"/>
        <v>1908.7601999999999</v>
      </c>
      <c r="CL140" s="88">
        <f t="shared" si="310"/>
        <v>883</v>
      </c>
      <c r="CM140" s="88">
        <f t="shared" si="311"/>
        <v>177</v>
      </c>
      <c r="CN140" s="88">
        <f t="shared" si="312"/>
        <v>811</v>
      </c>
      <c r="CO140" s="88">
        <f t="shared" si="313"/>
        <v>1905</v>
      </c>
      <c r="CP140" s="88">
        <f t="shared" si="314"/>
        <v>52</v>
      </c>
      <c r="CQ140" s="88">
        <f t="shared" si="315"/>
        <v>1729</v>
      </c>
      <c r="CR140" s="88">
        <f t="shared" si="316"/>
        <v>36</v>
      </c>
      <c r="CS140" s="88">
        <f t="shared" si="317"/>
        <v>88</v>
      </c>
      <c r="CT140" s="88">
        <f t="shared" si="318"/>
        <v>578.61109999999996</v>
      </c>
      <c r="CU140" s="88">
        <f t="shared" si="319"/>
        <v>580</v>
      </c>
      <c r="CV140" s="88">
        <f t="shared" si="320"/>
        <v>54</v>
      </c>
      <c r="CW140" s="88">
        <f t="shared" si="321"/>
        <v>77</v>
      </c>
      <c r="CX140" s="88">
        <f t="shared" si="322"/>
        <v>8</v>
      </c>
      <c r="CY140" s="88">
        <f t="shared" si="323"/>
        <v>105</v>
      </c>
      <c r="CZ140" s="88">
        <f t="shared" si="324"/>
        <v>2066.5832999999998</v>
      </c>
      <c r="DA140" s="90">
        <f t="shared" si="325"/>
        <v>1587.2380000000001</v>
      </c>
      <c r="DB140" s="90">
        <f t="shared" si="326"/>
        <v>479.34539999999998</v>
      </c>
      <c r="DC140" s="88">
        <f t="shared" si="327"/>
        <v>0</v>
      </c>
      <c r="DD140" s="88">
        <f t="shared" si="328"/>
        <v>15297.3519</v>
      </c>
      <c r="AUV140" s="699">
        <f t="shared" si="409"/>
        <v>8229.16</v>
      </c>
      <c r="AUW140" s="699">
        <f t="shared" si="410"/>
        <v>6320.4</v>
      </c>
      <c r="AUX140" s="699">
        <f t="shared" si="411"/>
        <v>1908.76</v>
      </c>
      <c r="AUY140" s="699">
        <f t="shared" si="392"/>
        <v>883</v>
      </c>
      <c r="AUZ140" s="699">
        <f t="shared" si="344"/>
        <v>8854.1</v>
      </c>
      <c r="AVA140" s="699">
        <f t="shared" si="344"/>
        <v>13.65</v>
      </c>
      <c r="AVB140" s="699">
        <f t="shared" si="393"/>
        <v>1905</v>
      </c>
      <c r="AVC140" s="699">
        <f t="shared" si="394"/>
        <v>52</v>
      </c>
      <c r="AVD140" s="699">
        <f t="shared" si="395"/>
        <v>1729</v>
      </c>
      <c r="AVE140" s="699">
        <f t="shared" si="396"/>
        <v>36</v>
      </c>
      <c r="AVF140" s="699">
        <f t="shared" si="397"/>
        <v>88</v>
      </c>
      <c r="AVG140" s="699">
        <f t="shared" si="398"/>
        <v>578.61</v>
      </c>
      <c r="AVH140" s="699">
        <f t="shared" si="399"/>
        <v>580</v>
      </c>
      <c r="AVI140" s="699">
        <f t="shared" si="400"/>
        <v>54</v>
      </c>
      <c r="AVJ140" s="699">
        <f t="shared" si="401"/>
        <v>77</v>
      </c>
      <c r="AVK140" s="699">
        <f t="shared" si="402"/>
        <v>8</v>
      </c>
      <c r="AVL140" s="699">
        <f t="shared" si="403"/>
        <v>105</v>
      </c>
      <c r="AVM140" s="699">
        <f t="shared" si="404"/>
        <v>2066.58</v>
      </c>
      <c r="AVN140" s="699">
        <f t="shared" si="405"/>
        <v>1587.24</v>
      </c>
      <c r="AVO140" s="699">
        <f t="shared" si="406"/>
        <v>479.34</v>
      </c>
      <c r="AVP140" s="699">
        <f t="shared" si="407"/>
        <v>0</v>
      </c>
      <c r="AVQ140" s="699">
        <f t="shared" si="408"/>
        <v>15297.35</v>
      </c>
    </row>
    <row r="141" spans="1:108 1244:1265" ht="30" hidden="1" customHeight="1" x14ac:dyDescent="0.25">
      <c r="A141" s="643">
        <v>1</v>
      </c>
      <c r="B141" s="643">
        <v>3</v>
      </c>
      <c r="C141" s="664" t="s">
        <v>17</v>
      </c>
      <c r="D141" s="2"/>
      <c r="E141" s="101" t="s">
        <v>345</v>
      </c>
      <c r="F141" s="643" t="s">
        <v>38</v>
      </c>
      <c r="G141" s="643">
        <v>2</v>
      </c>
      <c r="H141" s="658" t="s">
        <v>10</v>
      </c>
      <c r="I141" s="643">
        <v>0</v>
      </c>
      <c r="J141" s="101" t="s">
        <v>364</v>
      </c>
      <c r="K141" s="643">
        <v>3</v>
      </c>
      <c r="L141" s="683" t="s">
        <v>350</v>
      </c>
      <c r="M141" s="11" t="s">
        <v>270</v>
      </c>
      <c r="N141" s="101" t="s">
        <v>387</v>
      </c>
      <c r="O141" s="643">
        <v>1</v>
      </c>
      <c r="P141" s="632">
        <v>13</v>
      </c>
      <c r="Q141" s="632">
        <v>13</v>
      </c>
      <c r="R141" s="632">
        <v>13</v>
      </c>
      <c r="S141" s="675">
        <f>SUMIF('Территориальный кк'!$A:$A,'2020'!$B141,'Территориальный кк'!D:D)</f>
        <v>1.282</v>
      </c>
      <c r="T141" s="676">
        <f>SUMIF('Территориальный кк'!$A:$A,'2020'!$B141,'Территориальный кк'!E:E)</f>
        <v>2.1589999999999998</v>
      </c>
      <c r="U141" s="618">
        <f>SUMIFS(Нормативы!G:G,Нормативы!$B:$B,$G141,Нормативы!$D:$D,'2020'!$I141,Нормативы!$F:$F,'2020'!$K141)*O141</f>
        <v>70600</v>
      </c>
      <c r="V141" s="618">
        <f t="shared" si="329"/>
        <v>54224.3</v>
      </c>
      <c r="W141" s="618">
        <f t="shared" si="330"/>
        <v>16375.7</v>
      </c>
      <c r="X141" s="618">
        <f>SUMIFS(Нормативы!J:J,Нормативы!$B:$B,$G141,Нормативы!$D:$D,'2020'!$I141,Нормативы!$F:$F,'2020'!$K141)</f>
        <v>8860</v>
      </c>
      <c r="Y141" s="618">
        <f>SUMIFS(Нормативы!K:K,Нормативы!$B:$B,$G141,Нормативы!$D:$D,'2020'!$I141,Нормативы!$F:$F,'2020'!$K141)</f>
        <v>0</v>
      </c>
      <c r="Z141" s="618">
        <f>SUMIFS(Нормативы!L:L,Нормативы!$B:$B,$G141,Нормативы!$D:$D,'2020'!$I141,Нормативы!$F:$F,'2020'!$K141)</f>
        <v>8110</v>
      </c>
      <c r="AA141" s="618">
        <f t="shared" si="331"/>
        <v>21610</v>
      </c>
      <c r="AB141" s="618">
        <f>SUMIFS(Нормативы!N:N,Нормативы!$B:$B,$G141,Нормативы!$D:$D,'2020'!$I141,Нормативы!$F:$F,'2020'!$K141)*O141</f>
        <v>520</v>
      </c>
      <c r="AC141" s="618">
        <f>SUMIFS(Нормативы!O:O,Нормативы!$B:$B,$G141,Нормативы!$D:$D,'2020'!$I141,Нормативы!$F:$F,'2020'!$K141)</f>
        <v>19720</v>
      </c>
      <c r="AD141" s="618">
        <f>SUMIFS(Нормативы!P:P,Нормативы!$B:$B,$G141,Нормативы!$D:$D,'2020'!$I141,Нормативы!$F:$F,'2020'!$K141)*O141</f>
        <v>400</v>
      </c>
      <c r="AE141" s="618">
        <f>SUMIFS(Нормативы!Q:Q,Нормативы!$B:$B,$G141,Нормативы!$D:$D,'2020'!$I141,Нормативы!$F:$F,'2020'!$K141)</f>
        <v>970</v>
      </c>
      <c r="AF141" s="618">
        <f>SUMIFS(Нормативы!R:R,Нормативы!$B:$B,$G141,Нормативы!$D:$D,'2020'!$I141,Нормативы!$F:$F,'2020'!$K141)</f>
        <v>2680</v>
      </c>
      <c r="AG141" s="618">
        <f>SUMIFS(Нормативы!S:S,Нормативы!$B:$B,$G141,Нормативы!$D:$D,'2020'!$I141,Нормативы!$F:$F,'2020'!$K141)</f>
        <v>5800</v>
      </c>
      <c r="AH141" s="618">
        <f>SUMIFS(Нормативы!T:T,Нормативы!$B:$B,$G141,Нормативы!$D:$D,'2020'!$I141,Нормативы!$F:$F,'2020'!$K141)</f>
        <v>540</v>
      </c>
      <c r="AI141" s="618">
        <f>SUMIFS(Нормативы!U:U,Нормативы!$B:$B,$G141,Нормативы!$D:$D,'2020'!$I141,Нормативы!$F:$F,'2020'!$K141)</f>
        <v>770</v>
      </c>
      <c r="AJ141" s="618">
        <f>SUMIFS(Нормативы!V:V,Нормативы!$B:$B,$G141,Нормативы!$D:$D,'2020'!$I141,Нормативы!$F:$F,'2020'!$K141)</f>
        <v>80</v>
      </c>
      <c r="AK141" s="618">
        <f>SUMIFS(Нормативы!W:W,Нормативы!$B:$B,$G141,Нормативы!$D:$D,'2020'!$I141,Нормативы!$F:$F,'2020'!$K141)</f>
        <v>330</v>
      </c>
      <c r="AL141" s="618">
        <f>SUMIFS(Нормативы!X:X,Нормативы!$B:$B,$G141,Нормативы!$D:$D,'2020'!$I141,Нормативы!$F:$F,'2020'!$K141)*O141</f>
        <v>16120</v>
      </c>
      <c r="AM141" s="618">
        <f t="shared" si="332"/>
        <v>12381</v>
      </c>
      <c r="AN141" s="618">
        <f t="shared" si="333"/>
        <v>3739</v>
      </c>
      <c r="AO141" s="618">
        <f>SUMIFS(Нормативы!AA:AA,Нормативы!$B:$B,$G141,Нормативы!$D:$D,'2020'!$I141,Нормативы!$F:$F,'2020'!$K141)</f>
        <v>3520</v>
      </c>
      <c r="AP141" s="619">
        <f t="shared" si="334"/>
        <v>139020</v>
      </c>
      <c r="AQ141" s="413">
        <f t="shared" si="272"/>
        <v>917800</v>
      </c>
      <c r="AR141" s="618">
        <f t="shared" si="335"/>
        <v>704915.5</v>
      </c>
      <c r="AS141" s="618">
        <f t="shared" si="336"/>
        <v>212884.5</v>
      </c>
      <c r="AT141" s="616">
        <f t="shared" si="273"/>
        <v>115180</v>
      </c>
      <c r="AU141" s="616">
        <f t="shared" si="274"/>
        <v>0</v>
      </c>
      <c r="AV141" s="616">
        <f t="shared" si="275"/>
        <v>105430</v>
      </c>
      <c r="AW141" s="616">
        <f t="shared" si="276"/>
        <v>280930</v>
      </c>
      <c r="AX141" s="616">
        <f t="shared" si="277"/>
        <v>6760</v>
      </c>
      <c r="AY141" s="616">
        <f t="shared" si="278"/>
        <v>256360</v>
      </c>
      <c r="AZ141" s="616">
        <f t="shared" si="279"/>
        <v>5200</v>
      </c>
      <c r="BA141" s="616">
        <f t="shared" si="280"/>
        <v>12610</v>
      </c>
      <c r="BB141" s="616">
        <f t="shared" si="281"/>
        <v>34840</v>
      </c>
      <c r="BC141" s="616">
        <f t="shared" si="282"/>
        <v>75400</v>
      </c>
      <c r="BD141" s="616">
        <f t="shared" si="283"/>
        <v>7020</v>
      </c>
      <c r="BE141" s="616">
        <f t="shared" si="284"/>
        <v>10010</v>
      </c>
      <c r="BF141" s="616">
        <f t="shared" si="285"/>
        <v>1040</v>
      </c>
      <c r="BG141" s="616">
        <f t="shared" si="286"/>
        <v>4290</v>
      </c>
      <c r="BH141" s="616">
        <f t="shared" si="287"/>
        <v>209560</v>
      </c>
      <c r="BI141" s="618">
        <f t="shared" si="337"/>
        <v>160952.4</v>
      </c>
      <c r="BJ141" s="618">
        <f t="shared" si="338"/>
        <v>48607.6</v>
      </c>
      <c r="BK141" s="616">
        <f t="shared" si="288"/>
        <v>45760</v>
      </c>
      <c r="BL141" s="620">
        <f t="shared" si="289"/>
        <v>1807260</v>
      </c>
      <c r="BM141" s="616">
        <f t="shared" si="290"/>
        <v>1176620</v>
      </c>
      <c r="BN141" s="618">
        <f t="shared" si="291"/>
        <v>903702</v>
      </c>
      <c r="BO141" s="618">
        <f t="shared" si="292"/>
        <v>272918</v>
      </c>
      <c r="BP141" s="616">
        <f t="shared" si="339"/>
        <v>115180</v>
      </c>
      <c r="BQ141" s="616">
        <f t="shared" si="340"/>
        <v>0</v>
      </c>
      <c r="BR141" s="616">
        <f t="shared" si="341"/>
        <v>105430</v>
      </c>
      <c r="BS141" s="616">
        <f t="shared" si="293"/>
        <v>280930</v>
      </c>
      <c r="BT141" s="616">
        <f t="shared" si="294"/>
        <v>6760</v>
      </c>
      <c r="BU141" s="616">
        <f t="shared" si="295"/>
        <v>256360</v>
      </c>
      <c r="BV141" s="616">
        <f t="shared" si="296"/>
        <v>5200</v>
      </c>
      <c r="BW141" s="616">
        <f t="shared" si="297"/>
        <v>12610</v>
      </c>
      <c r="BX141" s="616">
        <f t="shared" si="298"/>
        <v>75220</v>
      </c>
      <c r="BY141" s="616">
        <f t="shared" si="299"/>
        <v>75400</v>
      </c>
      <c r="BZ141" s="616">
        <f t="shared" si="300"/>
        <v>7020</v>
      </c>
      <c r="CA141" s="616">
        <f t="shared" si="301"/>
        <v>10010</v>
      </c>
      <c r="CB141" s="616">
        <f t="shared" si="302"/>
        <v>1040</v>
      </c>
      <c r="CC141" s="616">
        <f t="shared" si="303"/>
        <v>4290</v>
      </c>
      <c r="CD141" s="616">
        <f t="shared" si="304"/>
        <v>268656</v>
      </c>
      <c r="CE141" s="618">
        <f t="shared" si="342"/>
        <v>206341</v>
      </c>
      <c r="CF141" s="618">
        <f t="shared" si="343"/>
        <v>62315</v>
      </c>
      <c r="CG141" s="616">
        <f t="shared" si="305"/>
        <v>45760</v>
      </c>
      <c r="CH141" s="621">
        <f t="shared" si="306"/>
        <v>2165556</v>
      </c>
      <c r="CI141" s="88">
        <f t="shared" si="307"/>
        <v>90509.230800000005</v>
      </c>
      <c r="CJ141" s="90">
        <f t="shared" si="308"/>
        <v>69515.538499999995</v>
      </c>
      <c r="CK141" s="90">
        <f t="shared" si="309"/>
        <v>20993.692299999999</v>
      </c>
      <c r="CL141" s="88">
        <f t="shared" si="310"/>
        <v>8860</v>
      </c>
      <c r="CM141" s="88">
        <f t="shared" si="311"/>
        <v>0</v>
      </c>
      <c r="CN141" s="88">
        <f t="shared" si="312"/>
        <v>8110</v>
      </c>
      <c r="CO141" s="88">
        <f t="shared" si="313"/>
        <v>21610</v>
      </c>
      <c r="CP141" s="88">
        <f t="shared" si="314"/>
        <v>520</v>
      </c>
      <c r="CQ141" s="88">
        <f t="shared" si="315"/>
        <v>19720</v>
      </c>
      <c r="CR141" s="88">
        <f t="shared" si="316"/>
        <v>400</v>
      </c>
      <c r="CS141" s="88">
        <f t="shared" si="317"/>
        <v>970</v>
      </c>
      <c r="CT141" s="88">
        <f t="shared" si="318"/>
        <v>5786.1538</v>
      </c>
      <c r="CU141" s="88">
        <f t="shared" si="319"/>
        <v>5800</v>
      </c>
      <c r="CV141" s="88">
        <f t="shared" si="320"/>
        <v>540</v>
      </c>
      <c r="CW141" s="88">
        <f t="shared" si="321"/>
        <v>770</v>
      </c>
      <c r="CX141" s="88">
        <f t="shared" si="322"/>
        <v>80</v>
      </c>
      <c r="CY141" s="88">
        <f t="shared" si="323"/>
        <v>330</v>
      </c>
      <c r="CZ141" s="88">
        <f t="shared" si="324"/>
        <v>20665.8462</v>
      </c>
      <c r="DA141" s="90">
        <f t="shared" si="325"/>
        <v>15872.384599999999</v>
      </c>
      <c r="DB141" s="90">
        <f t="shared" si="326"/>
        <v>4793.4615000000003</v>
      </c>
      <c r="DC141" s="88">
        <f t="shared" si="327"/>
        <v>3520</v>
      </c>
      <c r="DD141" s="88">
        <f t="shared" si="328"/>
        <v>166581.23079999999</v>
      </c>
      <c r="AUV141" s="699">
        <f t="shared" si="409"/>
        <v>90509.23</v>
      </c>
      <c r="AUW141" s="699">
        <f t="shared" si="410"/>
        <v>69515.539999999994</v>
      </c>
      <c r="AUX141" s="699">
        <f t="shared" si="411"/>
        <v>20993.69</v>
      </c>
      <c r="AUY141" s="699">
        <f t="shared" si="392"/>
        <v>8860</v>
      </c>
      <c r="AUZ141" s="699">
        <f t="shared" si="344"/>
        <v>0</v>
      </c>
      <c r="AVA141" s="699">
        <f t="shared" si="344"/>
        <v>1.49</v>
      </c>
      <c r="AVB141" s="699">
        <f t="shared" si="393"/>
        <v>21610</v>
      </c>
      <c r="AVC141" s="699">
        <f t="shared" si="394"/>
        <v>520</v>
      </c>
      <c r="AVD141" s="699">
        <f t="shared" si="395"/>
        <v>19720</v>
      </c>
      <c r="AVE141" s="699">
        <f t="shared" si="396"/>
        <v>400</v>
      </c>
      <c r="AVF141" s="699">
        <f t="shared" si="397"/>
        <v>970</v>
      </c>
      <c r="AVG141" s="699">
        <f t="shared" si="398"/>
        <v>5786.15</v>
      </c>
      <c r="AVH141" s="699">
        <f t="shared" si="399"/>
        <v>5800</v>
      </c>
      <c r="AVI141" s="699">
        <f t="shared" si="400"/>
        <v>540</v>
      </c>
      <c r="AVJ141" s="699">
        <f t="shared" si="401"/>
        <v>770</v>
      </c>
      <c r="AVK141" s="699">
        <f t="shared" si="402"/>
        <v>80</v>
      </c>
      <c r="AVL141" s="699">
        <f t="shared" si="403"/>
        <v>330</v>
      </c>
      <c r="AVM141" s="699">
        <f t="shared" si="404"/>
        <v>20665.849999999999</v>
      </c>
      <c r="AVN141" s="699">
        <f t="shared" si="405"/>
        <v>15872.39</v>
      </c>
      <c r="AVO141" s="699">
        <f t="shared" si="406"/>
        <v>4793.46</v>
      </c>
      <c r="AVP141" s="699">
        <f t="shared" si="407"/>
        <v>3520</v>
      </c>
      <c r="AVQ141" s="699">
        <f t="shared" si="408"/>
        <v>166581.23000000001</v>
      </c>
    </row>
    <row r="142" spans="1:108 1244:1265" ht="30" hidden="1" customHeight="1" x14ac:dyDescent="0.25">
      <c r="A142" s="643">
        <v>1</v>
      </c>
      <c r="B142" s="643">
        <v>3</v>
      </c>
      <c r="C142" s="664" t="s">
        <v>17</v>
      </c>
      <c r="D142" s="2"/>
      <c r="E142" s="101" t="s">
        <v>345</v>
      </c>
      <c r="F142" s="643" t="s">
        <v>38</v>
      </c>
      <c r="G142" s="643">
        <v>2</v>
      </c>
      <c r="H142" s="658" t="s">
        <v>8</v>
      </c>
      <c r="I142" s="643">
        <v>3</v>
      </c>
      <c r="J142" s="101" t="s">
        <v>364</v>
      </c>
      <c r="K142" s="643">
        <v>3</v>
      </c>
      <c r="L142" s="683" t="s">
        <v>350</v>
      </c>
      <c r="M142" s="11" t="s">
        <v>307</v>
      </c>
      <c r="N142" s="101" t="s">
        <v>387</v>
      </c>
      <c r="O142" s="643">
        <v>1</v>
      </c>
      <c r="P142" s="632">
        <v>40</v>
      </c>
      <c r="Q142" s="632">
        <v>40</v>
      </c>
      <c r="R142" s="632">
        <v>40</v>
      </c>
      <c r="S142" s="675">
        <f>SUMIF('Территориальный кк'!$A:$A,'2020'!$B142,'Территориальный кк'!D:D)</f>
        <v>1.282</v>
      </c>
      <c r="T142" s="676">
        <f>SUMIF('Территориальный кк'!$A:$A,'2020'!$B142,'Территориальный кк'!E:E)</f>
        <v>2.1589999999999998</v>
      </c>
      <c r="U142" s="618">
        <f>SUMIFS(Нормативы!G:G,Нормативы!$B:$B,$G142,Нормативы!$D:$D,'2020'!$I142,Нормативы!$F:$F,'2020'!$K142)*O142</f>
        <v>12944</v>
      </c>
      <c r="V142" s="618">
        <f t="shared" si="329"/>
        <v>9941.6</v>
      </c>
      <c r="W142" s="618">
        <f t="shared" si="330"/>
        <v>3002.4</v>
      </c>
      <c r="X142" s="618">
        <f>SUMIFS(Нормативы!J:J,Нормативы!$B:$B,$G142,Нормативы!$D:$D,'2020'!$I142,Нормативы!$F:$F,'2020'!$K142)</f>
        <v>486</v>
      </c>
      <c r="Y142" s="618">
        <f>SUMIFS(Нормативы!K:K,Нормативы!$B:$B,$G142,Нормативы!$D:$D,'2020'!$I142,Нормативы!$F:$F,'2020'!$K142)</f>
        <v>97</v>
      </c>
      <c r="Z142" s="618">
        <f>SUMIFS(Нормативы!L:L,Нормативы!$B:$B,$G142,Нормативы!$D:$D,'2020'!$I142,Нормативы!$F:$F,'2020'!$K142)</f>
        <v>348</v>
      </c>
      <c r="AA142" s="618">
        <f t="shared" si="331"/>
        <v>2031</v>
      </c>
      <c r="AB142" s="618">
        <f>SUMIFS(Нормативы!N:N,Нормативы!$B:$B,$G142,Нормативы!$D:$D,'2020'!$I142,Нормативы!$F:$F,'2020'!$K142)*O142</f>
        <v>52</v>
      </c>
      <c r="AC142" s="618">
        <f>SUMIFS(Нормативы!O:O,Нормативы!$B:$B,$G142,Нормативы!$D:$D,'2020'!$I142,Нормативы!$F:$F,'2020'!$K142)</f>
        <v>1728</v>
      </c>
      <c r="AD142" s="618">
        <f>SUMIFS(Нормативы!P:P,Нормативы!$B:$B,$G142,Нормативы!$D:$D,'2020'!$I142,Нормативы!$F:$F,'2020'!$K142)*O142</f>
        <v>73</v>
      </c>
      <c r="AE142" s="618">
        <f>SUMIFS(Нормативы!Q:Q,Нормативы!$B:$B,$G142,Нормативы!$D:$D,'2020'!$I142,Нормативы!$F:$F,'2020'!$K142)</f>
        <v>178</v>
      </c>
      <c r="AF142" s="618">
        <f>SUMIFS(Нормативы!R:R,Нормативы!$B:$B,$G142,Нормативы!$D:$D,'2020'!$I142,Нормативы!$F:$F,'2020'!$K142)</f>
        <v>275</v>
      </c>
      <c r="AG142" s="618">
        <f>SUMIFS(Нормативы!S:S,Нормативы!$B:$B,$G142,Нормативы!$D:$D,'2020'!$I142,Нормативы!$F:$F,'2020'!$K142)</f>
        <v>580</v>
      </c>
      <c r="AH142" s="618">
        <f>SUMIFS(Нормативы!T:T,Нормативы!$B:$B,$G142,Нормативы!$D:$D,'2020'!$I142,Нормативы!$F:$F,'2020'!$K142)</f>
        <v>54</v>
      </c>
      <c r="AI142" s="618">
        <f>SUMIFS(Нормативы!U:U,Нормативы!$B:$B,$G142,Нормативы!$D:$D,'2020'!$I142,Нормативы!$F:$F,'2020'!$K142)</f>
        <v>77</v>
      </c>
      <c r="AJ142" s="618">
        <f>SUMIFS(Нормативы!V:V,Нормативы!$B:$B,$G142,Нормативы!$D:$D,'2020'!$I142,Нормативы!$F:$F,'2020'!$K142)</f>
        <v>8</v>
      </c>
      <c r="AK142" s="618">
        <f>SUMIFS(Нормативы!W:W,Нормативы!$B:$B,$G142,Нормативы!$D:$D,'2020'!$I142,Нормативы!$F:$F,'2020'!$K142)</f>
        <v>39</v>
      </c>
      <c r="AL142" s="618">
        <f>SUMIFS(Нормативы!X:X,Нормативы!$B:$B,$G142,Нормативы!$D:$D,'2020'!$I142,Нормативы!$F:$F,'2020'!$K142)*O142</f>
        <v>1612</v>
      </c>
      <c r="AM142" s="618">
        <f t="shared" si="332"/>
        <v>1238.0999999999999</v>
      </c>
      <c r="AN142" s="618">
        <f t="shared" si="333"/>
        <v>373.9</v>
      </c>
      <c r="AO142" s="618">
        <f>SUMIFS(Нормативы!AA:AA,Нормативы!$B:$B,$G142,Нормативы!$D:$D,'2020'!$I142,Нормативы!$F:$F,'2020'!$K142)</f>
        <v>0</v>
      </c>
      <c r="AP142" s="619">
        <f t="shared" si="334"/>
        <v>18454</v>
      </c>
      <c r="AQ142" s="413">
        <f t="shared" si="272"/>
        <v>517760</v>
      </c>
      <c r="AR142" s="618">
        <f t="shared" si="335"/>
        <v>397665.1</v>
      </c>
      <c r="AS142" s="618">
        <f t="shared" si="336"/>
        <v>120094.9</v>
      </c>
      <c r="AT142" s="616">
        <f t="shared" si="273"/>
        <v>19440</v>
      </c>
      <c r="AU142" s="616">
        <f t="shared" si="274"/>
        <v>3880</v>
      </c>
      <c r="AV142" s="616">
        <f t="shared" si="275"/>
        <v>13920</v>
      </c>
      <c r="AW142" s="616">
        <f t="shared" si="276"/>
        <v>81240</v>
      </c>
      <c r="AX142" s="616">
        <f t="shared" si="277"/>
        <v>2080</v>
      </c>
      <c r="AY142" s="616">
        <f t="shared" si="278"/>
        <v>69120</v>
      </c>
      <c r="AZ142" s="616">
        <f t="shared" si="279"/>
        <v>2920</v>
      </c>
      <c r="BA142" s="616">
        <f t="shared" si="280"/>
        <v>7120</v>
      </c>
      <c r="BB142" s="616">
        <f t="shared" si="281"/>
        <v>11000</v>
      </c>
      <c r="BC142" s="616">
        <f t="shared" si="282"/>
        <v>23200</v>
      </c>
      <c r="BD142" s="616">
        <f t="shared" si="283"/>
        <v>2160</v>
      </c>
      <c r="BE142" s="616">
        <f t="shared" si="284"/>
        <v>3080</v>
      </c>
      <c r="BF142" s="616">
        <f t="shared" si="285"/>
        <v>320</v>
      </c>
      <c r="BG142" s="616">
        <f t="shared" si="286"/>
        <v>1560</v>
      </c>
      <c r="BH142" s="616">
        <f t="shared" si="287"/>
        <v>64480</v>
      </c>
      <c r="BI142" s="618">
        <f t="shared" si="337"/>
        <v>49523.8</v>
      </c>
      <c r="BJ142" s="618">
        <f t="shared" si="338"/>
        <v>14956.2</v>
      </c>
      <c r="BK142" s="616">
        <f t="shared" si="288"/>
        <v>0</v>
      </c>
      <c r="BL142" s="620">
        <f t="shared" si="289"/>
        <v>738160</v>
      </c>
      <c r="BM142" s="616">
        <f t="shared" si="290"/>
        <v>663768</v>
      </c>
      <c r="BN142" s="618">
        <f t="shared" si="291"/>
        <v>509806.5</v>
      </c>
      <c r="BO142" s="618">
        <f t="shared" si="292"/>
        <v>153961.5</v>
      </c>
      <c r="BP142" s="616">
        <f t="shared" si="339"/>
        <v>19440</v>
      </c>
      <c r="BQ142" s="616">
        <f t="shared" si="340"/>
        <v>3880</v>
      </c>
      <c r="BR142" s="616">
        <f t="shared" si="341"/>
        <v>13920</v>
      </c>
      <c r="BS142" s="616">
        <f t="shared" si="293"/>
        <v>81240</v>
      </c>
      <c r="BT142" s="616">
        <f t="shared" si="294"/>
        <v>2080</v>
      </c>
      <c r="BU142" s="616">
        <f t="shared" si="295"/>
        <v>69120</v>
      </c>
      <c r="BV142" s="616">
        <f t="shared" si="296"/>
        <v>2920</v>
      </c>
      <c r="BW142" s="616">
        <f t="shared" si="297"/>
        <v>7120</v>
      </c>
      <c r="BX142" s="616">
        <f t="shared" si="298"/>
        <v>23749</v>
      </c>
      <c r="BY142" s="616">
        <f t="shared" si="299"/>
        <v>23200</v>
      </c>
      <c r="BZ142" s="616">
        <f t="shared" si="300"/>
        <v>2160</v>
      </c>
      <c r="CA142" s="616">
        <f t="shared" si="301"/>
        <v>3080</v>
      </c>
      <c r="CB142" s="616">
        <f t="shared" si="302"/>
        <v>320</v>
      </c>
      <c r="CC142" s="616">
        <f t="shared" si="303"/>
        <v>1560</v>
      </c>
      <c r="CD142" s="616">
        <f t="shared" si="304"/>
        <v>82663</v>
      </c>
      <c r="CE142" s="618">
        <f t="shared" si="342"/>
        <v>63489.2</v>
      </c>
      <c r="CF142" s="618">
        <f t="shared" si="343"/>
        <v>19173.8</v>
      </c>
      <c r="CG142" s="616">
        <f t="shared" si="305"/>
        <v>0</v>
      </c>
      <c r="CH142" s="621">
        <f t="shared" si="306"/>
        <v>915100</v>
      </c>
      <c r="CI142" s="88">
        <f t="shared" si="307"/>
        <v>16594.2</v>
      </c>
      <c r="CJ142" s="90">
        <f t="shared" si="308"/>
        <v>12745.1625</v>
      </c>
      <c r="CK142" s="90">
        <f t="shared" si="309"/>
        <v>3849.0374999999999</v>
      </c>
      <c r="CL142" s="88">
        <f t="shared" si="310"/>
        <v>486</v>
      </c>
      <c r="CM142" s="88">
        <f t="shared" si="311"/>
        <v>97</v>
      </c>
      <c r="CN142" s="88">
        <f t="shared" si="312"/>
        <v>348</v>
      </c>
      <c r="CO142" s="88">
        <f t="shared" si="313"/>
        <v>2031</v>
      </c>
      <c r="CP142" s="88">
        <f t="shared" si="314"/>
        <v>52</v>
      </c>
      <c r="CQ142" s="88">
        <f t="shared" si="315"/>
        <v>1728</v>
      </c>
      <c r="CR142" s="88">
        <f t="shared" si="316"/>
        <v>73</v>
      </c>
      <c r="CS142" s="88">
        <f t="shared" si="317"/>
        <v>178</v>
      </c>
      <c r="CT142" s="88">
        <f t="shared" si="318"/>
        <v>593.72500000000002</v>
      </c>
      <c r="CU142" s="88">
        <f t="shared" si="319"/>
        <v>580</v>
      </c>
      <c r="CV142" s="88">
        <f t="shared" si="320"/>
        <v>54</v>
      </c>
      <c r="CW142" s="88">
        <f t="shared" si="321"/>
        <v>77</v>
      </c>
      <c r="CX142" s="88">
        <f t="shared" si="322"/>
        <v>8</v>
      </c>
      <c r="CY142" s="88">
        <f t="shared" si="323"/>
        <v>39</v>
      </c>
      <c r="CZ142" s="88">
        <f t="shared" si="324"/>
        <v>2066.5749999999998</v>
      </c>
      <c r="DA142" s="90">
        <f t="shared" si="325"/>
        <v>1587.23</v>
      </c>
      <c r="DB142" s="90">
        <f t="shared" si="326"/>
        <v>479.34500000000003</v>
      </c>
      <c r="DC142" s="88">
        <f t="shared" si="327"/>
        <v>0</v>
      </c>
      <c r="DD142" s="88">
        <f t="shared" si="328"/>
        <v>22877.5</v>
      </c>
      <c r="AUV142" s="699">
        <f t="shared" si="409"/>
        <v>16594.2</v>
      </c>
      <c r="AUW142" s="699">
        <f t="shared" si="410"/>
        <v>12745.16</v>
      </c>
      <c r="AUX142" s="699">
        <f t="shared" si="411"/>
        <v>3849.04</v>
      </c>
      <c r="AUY142" s="699">
        <f t="shared" si="392"/>
        <v>486</v>
      </c>
      <c r="AUZ142" s="699">
        <f t="shared" si="344"/>
        <v>1797.13</v>
      </c>
      <c r="AVA142" s="699">
        <f t="shared" si="344"/>
        <v>1.08</v>
      </c>
      <c r="AVB142" s="699">
        <f t="shared" si="393"/>
        <v>2031</v>
      </c>
      <c r="AVC142" s="699">
        <f t="shared" si="394"/>
        <v>52</v>
      </c>
      <c r="AVD142" s="699">
        <f t="shared" si="395"/>
        <v>1728</v>
      </c>
      <c r="AVE142" s="699">
        <f t="shared" si="396"/>
        <v>73</v>
      </c>
      <c r="AVF142" s="699">
        <f t="shared" si="397"/>
        <v>178</v>
      </c>
      <c r="AVG142" s="699">
        <f t="shared" si="398"/>
        <v>593.73</v>
      </c>
      <c r="AVH142" s="699">
        <f t="shared" si="399"/>
        <v>580</v>
      </c>
      <c r="AVI142" s="699">
        <f t="shared" si="400"/>
        <v>54</v>
      </c>
      <c r="AVJ142" s="699">
        <f t="shared" si="401"/>
        <v>77</v>
      </c>
      <c r="AVK142" s="699">
        <f t="shared" si="402"/>
        <v>8</v>
      </c>
      <c r="AVL142" s="699">
        <f t="shared" si="403"/>
        <v>39</v>
      </c>
      <c r="AVM142" s="699">
        <f t="shared" si="404"/>
        <v>2066.58</v>
      </c>
      <c r="AVN142" s="699">
        <f t="shared" si="405"/>
        <v>1587.24</v>
      </c>
      <c r="AVO142" s="699">
        <f t="shared" si="406"/>
        <v>479.34</v>
      </c>
      <c r="AVP142" s="699">
        <f t="shared" si="407"/>
        <v>0</v>
      </c>
      <c r="AVQ142" s="699">
        <f t="shared" si="408"/>
        <v>22877.5</v>
      </c>
    </row>
    <row r="143" spans="1:108 1244:1265" ht="30" hidden="1" customHeight="1" x14ac:dyDescent="0.25">
      <c r="A143" s="643">
        <v>1</v>
      </c>
      <c r="B143" s="643">
        <v>3</v>
      </c>
      <c r="C143" s="663" t="s">
        <v>17</v>
      </c>
      <c r="D143" s="2"/>
      <c r="E143" s="277" t="s">
        <v>348</v>
      </c>
      <c r="F143" s="642" t="s">
        <v>40</v>
      </c>
      <c r="G143" s="642">
        <v>4</v>
      </c>
      <c r="H143" s="657" t="s">
        <v>10</v>
      </c>
      <c r="I143" s="642">
        <v>0</v>
      </c>
      <c r="J143" s="277" t="s">
        <v>391</v>
      </c>
      <c r="K143" s="642">
        <v>3</v>
      </c>
      <c r="L143" s="682" t="s">
        <v>353</v>
      </c>
      <c r="M143" s="419" t="s">
        <v>317</v>
      </c>
      <c r="N143" s="277" t="s">
        <v>387</v>
      </c>
      <c r="O143" s="642">
        <v>1</v>
      </c>
      <c r="P143" s="632">
        <v>79</v>
      </c>
      <c r="Q143" s="632">
        <v>79</v>
      </c>
      <c r="R143" s="632">
        <v>79</v>
      </c>
      <c r="S143" s="673">
        <f>SUMIF('Территориальный кк'!$A:$A,'2020'!$B143,'Территориальный кк'!F:F)</f>
        <v>1.282</v>
      </c>
      <c r="T143" s="674">
        <f>'Территориальный кк'!G6</f>
        <v>2.1059999999999999</v>
      </c>
      <c r="U143" s="624">
        <f>SUMIFS(Нормативы!G:G,Нормативы!$B:$B,$G143,Нормативы!$D:$D,'2020'!$I143,Нормативы!$F:$F,'2020'!$K143)*O143</f>
        <v>22310</v>
      </c>
      <c r="V143" s="624">
        <f t="shared" si="329"/>
        <v>17135.2</v>
      </c>
      <c r="W143" s="624">
        <f t="shared" si="330"/>
        <v>5174.8</v>
      </c>
      <c r="X143" s="624">
        <f>SUMIFS(Нормативы!J:J,Нормативы!$B:$B,$G143,Нормативы!$D:$D,'2020'!$I143,Нормативы!$F:$F,'2020'!$K143)</f>
        <v>1910</v>
      </c>
      <c r="Y143" s="624">
        <f>SUMIFS(Нормативы!K:K,Нормативы!$B:$B,$G143,Нормативы!$D:$D,'2020'!$I143,Нормативы!$F:$F,'2020'!$K143)</f>
        <v>382</v>
      </c>
      <c r="Z143" s="624">
        <f>SUMIFS(Нормативы!L:L,Нормативы!$B:$B,$G143,Нормативы!$D:$D,'2020'!$I143,Нормативы!$F:$F,'2020'!$K143)</f>
        <v>3970</v>
      </c>
      <c r="AA143" s="624">
        <f t="shared" si="331"/>
        <v>13670</v>
      </c>
      <c r="AB143" s="624">
        <f>SUMIFS(Нормативы!N:N,Нормативы!$B:$B,$G143,Нормативы!$D:$D,'2020'!$I143,Нормативы!$F:$F,'2020'!$K143)*O143</f>
        <v>460</v>
      </c>
      <c r="AC143" s="624">
        <f>SUMIFS(Нормативы!O:O,Нормативы!$B:$B,$G143,Нормативы!$D:$D,'2020'!$I143,Нормативы!$F:$F,'2020'!$K143)</f>
        <v>9200</v>
      </c>
      <c r="AD143" s="624">
        <f>SUMIFS(Нормативы!P:P,Нормативы!$B:$B,$G143,Нормативы!$D:$D,'2020'!$I143,Нормативы!$F:$F,'2020'!$K143)*O143</f>
        <v>3270</v>
      </c>
      <c r="AE143" s="624">
        <f>SUMIFS(Нормативы!Q:Q,Нормативы!$B:$B,$G143,Нормативы!$D:$D,'2020'!$I143,Нормативы!$F:$F,'2020'!$K143)</f>
        <v>740</v>
      </c>
      <c r="AF143" s="624">
        <f>SUMIFS(Нормативы!R:R,Нормативы!$B:$B,$G143,Нормативы!$D:$D,'2020'!$I143,Нормативы!$F:$F,'2020'!$K143)</f>
        <v>2120</v>
      </c>
      <c r="AG143" s="624">
        <f>SUMIFS(Нормативы!S:S,Нормативы!$B:$B,$G143,Нормативы!$D:$D,'2020'!$I143,Нормативы!$F:$F,'2020'!$K143)</f>
        <v>8620</v>
      </c>
      <c r="AH143" s="624">
        <f>SUMIFS(Нормативы!T:T,Нормативы!$B:$B,$G143,Нормативы!$D:$D,'2020'!$I143,Нормативы!$F:$F,'2020'!$K143)</f>
        <v>310</v>
      </c>
      <c r="AI143" s="624">
        <f>SUMIFS(Нормативы!U:U,Нормативы!$B:$B,$G143,Нормативы!$D:$D,'2020'!$I143,Нормативы!$F:$F,'2020'!$K143)</f>
        <v>1240</v>
      </c>
      <c r="AJ143" s="624">
        <f>SUMIFS(Нормативы!V:V,Нормативы!$B:$B,$G143,Нормативы!$D:$D,'2020'!$I143,Нормативы!$F:$F,'2020'!$K143)</f>
        <v>50</v>
      </c>
      <c r="AK143" s="624">
        <f>SUMIFS(Нормативы!W:W,Нормативы!$B:$B,$G143,Нормативы!$D:$D,'2020'!$I143,Нормативы!$F:$F,'2020'!$K143)</f>
        <v>2570</v>
      </c>
      <c r="AL143" s="624">
        <f>SUMIFS(Нормативы!X:X,Нормативы!$B:$B,$G143,Нормативы!$D:$D,'2020'!$I143,Нормативы!$F:$F,'2020'!$K143)*O143</f>
        <v>17850</v>
      </c>
      <c r="AM143" s="624">
        <f t="shared" si="332"/>
        <v>13709.7</v>
      </c>
      <c r="AN143" s="624">
        <f t="shared" si="333"/>
        <v>4140.3</v>
      </c>
      <c r="AO143" s="624">
        <f>SUMIFS(Нормативы!AA:AA,Нормативы!$B:$B,$G143,Нормативы!$D:$D,'2020'!$I143,Нормативы!$F:$F,'2020'!$K143)</f>
        <v>650</v>
      </c>
      <c r="AP143" s="621">
        <f t="shared" si="334"/>
        <v>75270</v>
      </c>
      <c r="AQ143" s="610">
        <f t="shared" si="272"/>
        <v>1762490</v>
      </c>
      <c r="AR143" s="624">
        <f t="shared" si="335"/>
        <v>1353679</v>
      </c>
      <c r="AS143" s="624">
        <f t="shared" si="336"/>
        <v>408811</v>
      </c>
      <c r="AT143" s="615">
        <f t="shared" si="273"/>
        <v>150890</v>
      </c>
      <c r="AU143" s="615">
        <f t="shared" si="274"/>
        <v>30178</v>
      </c>
      <c r="AV143" s="615">
        <f t="shared" si="275"/>
        <v>313630</v>
      </c>
      <c r="AW143" s="615">
        <f t="shared" si="276"/>
        <v>1079930</v>
      </c>
      <c r="AX143" s="615">
        <f t="shared" si="277"/>
        <v>36340</v>
      </c>
      <c r="AY143" s="615">
        <f t="shared" si="278"/>
        <v>726800</v>
      </c>
      <c r="AZ143" s="615">
        <f t="shared" si="279"/>
        <v>258330</v>
      </c>
      <c r="BA143" s="615">
        <f t="shared" si="280"/>
        <v>58460</v>
      </c>
      <c r="BB143" s="615">
        <f t="shared" si="281"/>
        <v>167480</v>
      </c>
      <c r="BC143" s="615">
        <f t="shared" si="282"/>
        <v>680980</v>
      </c>
      <c r="BD143" s="615">
        <f t="shared" si="283"/>
        <v>24490</v>
      </c>
      <c r="BE143" s="615">
        <f t="shared" si="284"/>
        <v>97960</v>
      </c>
      <c r="BF143" s="615">
        <f t="shared" si="285"/>
        <v>3950</v>
      </c>
      <c r="BG143" s="615">
        <f t="shared" si="286"/>
        <v>203030</v>
      </c>
      <c r="BH143" s="615">
        <f t="shared" si="287"/>
        <v>1410150</v>
      </c>
      <c r="BI143" s="624">
        <f t="shared" si="337"/>
        <v>1083064.5</v>
      </c>
      <c r="BJ143" s="624">
        <f t="shared" si="338"/>
        <v>327085.5</v>
      </c>
      <c r="BK143" s="615">
        <f t="shared" si="288"/>
        <v>51350</v>
      </c>
      <c r="BL143" s="620">
        <f t="shared" si="289"/>
        <v>5946330</v>
      </c>
      <c r="BM143" s="615">
        <f t="shared" si="290"/>
        <v>2259512</v>
      </c>
      <c r="BN143" s="624">
        <f t="shared" si="291"/>
        <v>1735416.3</v>
      </c>
      <c r="BO143" s="624">
        <f t="shared" si="292"/>
        <v>524095.7</v>
      </c>
      <c r="BP143" s="615">
        <f t="shared" si="339"/>
        <v>150890</v>
      </c>
      <c r="BQ143" s="615">
        <f t="shared" si="340"/>
        <v>30178</v>
      </c>
      <c r="BR143" s="615">
        <f t="shared" si="341"/>
        <v>313630</v>
      </c>
      <c r="BS143" s="615">
        <f t="shared" si="293"/>
        <v>1079930</v>
      </c>
      <c r="BT143" s="616">
        <f t="shared" si="294"/>
        <v>36340</v>
      </c>
      <c r="BU143" s="616">
        <f t="shared" si="295"/>
        <v>726800</v>
      </c>
      <c r="BV143" s="616">
        <f t="shared" si="296"/>
        <v>258330</v>
      </c>
      <c r="BW143" s="616">
        <f t="shared" si="297"/>
        <v>58460</v>
      </c>
      <c r="BX143" s="615">
        <f t="shared" si="298"/>
        <v>352713</v>
      </c>
      <c r="BY143" s="615">
        <f t="shared" si="299"/>
        <v>680980</v>
      </c>
      <c r="BZ143" s="615">
        <f t="shared" si="300"/>
        <v>24490</v>
      </c>
      <c r="CA143" s="615">
        <f t="shared" si="301"/>
        <v>97960</v>
      </c>
      <c r="CB143" s="615">
        <f t="shared" si="302"/>
        <v>3950</v>
      </c>
      <c r="CC143" s="615">
        <f t="shared" si="303"/>
        <v>203030</v>
      </c>
      <c r="CD143" s="615">
        <f t="shared" si="304"/>
        <v>1807812</v>
      </c>
      <c r="CE143" s="624">
        <f t="shared" si="342"/>
        <v>1388488.5</v>
      </c>
      <c r="CF143" s="624">
        <f t="shared" si="343"/>
        <v>419323.5</v>
      </c>
      <c r="CG143" s="615">
        <f t="shared" si="305"/>
        <v>51350</v>
      </c>
      <c r="CH143" s="621">
        <f t="shared" si="306"/>
        <v>7026247</v>
      </c>
      <c r="CI143" s="88">
        <f t="shared" si="307"/>
        <v>28601.417700000002</v>
      </c>
      <c r="CJ143" s="90">
        <f t="shared" si="308"/>
        <v>21967.294900000001</v>
      </c>
      <c r="CK143" s="90">
        <f t="shared" si="309"/>
        <v>6634.1228000000001</v>
      </c>
      <c r="CL143" s="88">
        <f t="shared" si="310"/>
        <v>1910</v>
      </c>
      <c r="CM143" s="88">
        <f t="shared" si="311"/>
        <v>382</v>
      </c>
      <c r="CN143" s="88">
        <f t="shared" si="312"/>
        <v>3970</v>
      </c>
      <c r="CO143" s="88">
        <f t="shared" si="313"/>
        <v>13670</v>
      </c>
      <c r="CP143" s="88">
        <f t="shared" si="314"/>
        <v>460</v>
      </c>
      <c r="CQ143" s="88">
        <f t="shared" si="315"/>
        <v>9200</v>
      </c>
      <c r="CR143" s="88">
        <f t="shared" si="316"/>
        <v>3270</v>
      </c>
      <c r="CS143" s="88">
        <f t="shared" si="317"/>
        <v>740</v>
      </c>
      <c r="CT143" s="88">
        <f t="shared" si="318"/>
        <v>4464.7214999999997</v>
      </c>
      <c r="CU143" s="88">
        <f t="shared" si="319"/>
        <v>8620</v>
      </c>
      <c r="CV143" s="88">
        <f t="shared" si="320"/>
        <v>310</v>
      </c>
      <c r="CW143" s="88">
        <f t="shared" si="321"/>
        <v>1240</v>
      </c>
      <c r="CX143" s="88">
        <f t="shared" si="322"/>
        <v>50</v>
      </c>
      <c r="CY143" s="88">
        <f t="shared" si="323"/>
        <v>2570</v>
      </c>
      <c r="CZ143" s="88">
        <f t="shared" si="324"/>
        <v>22883.696199999998</v>
      </c>
      <c r="DA143" s="90">
        <f t="shared" si="325"/>
        <v>17575.803800000002</v>
      </c>
      <c r="DB143" s="90">
        <f t="shared" si="326"/>
        <v>5307.8923999999997</v>
      </c>
      <c r="DC143" s="88">
        <f t="shared" si="327"/>
        <v>650</v>
      </c>
      <c r="DD143" s="88">
        <f t="shared" si="328"/>
        <v>88939.835399999996</v>
      </c>
      <c r="AUV143" s="699">
        <f t="shared" si="409"/>
        <v>28601.42</v>
      </c>
      <c r="AUW143" s="699">
        <f t="shared" si="410"/>
        <v>21967.3</v>
      </c>
      <c r="AUX143" s="699">
        <f t="shared" si="411"/>
        <v>6634.12</v>
      </c>
      <c r="AUY143" s="699">
        <f t="shared" si="392"/>
        <v>1910</v>
      </c>
      <c r="AUZ143" s="699">
        <f t="shared" si="344"/>
        <v>14329.53</v>
      </c>
      <c r="AVA143" s="699">
        <f t="shared" si="344"/>
        <v>14.06</v>
      </c>
      <c r="AVB143" s="699">
        <f t="shared" si="393"/>
        <v>13670</v>
      </c>
      <c r="AVC143" s="699">
        <f t="shared" si="394"/>
        <v>460</v>
      </c>
      <c r="AVD143" s="699">
        <f t="shared" si="395"/>
        <v>9200</v>
      </c>
      <c r="AVE143" s="699">
        <f t="shared" si="396"/>
        <v>3270</v>
      </c>
      <c r="AVF143" s="699">
        <f t="shared" si="397"/>
        <v>740</v>
      </c>
      <c r="AVG143" s="699">
        <f t="shared" si="398"/>
        <v>4464.72</v>
      </c>
      <c r="AVH143" s="699">
        <f t="shared" si="399"/>
        <v>8620</v>
      </c>
      <c r="AVI143" s="699">
        <f t="shared" si="400"/>
        <v>310</v>
      </c>
      <c r="AVJ143" s="699">
        <f t="shared" si="401"/>
        <v>1240</v>
      </c>
      <c r="AVK143" s="699">
        <f t="shared" si="402"/>
        <v>50</v>
      </c>
      <c r="AVL143" s="699">
        <f t="shared" si="403"/>
        <v>2570</v>
      </c>
      <c r="AVM143" s="699">
        <f t="shared" si="404"/>
        <v>22883.7</v>
      </c>
      <c r="AVN143" s="699">
        <f t="shared" si="405"/>
        <v>17575.810000000001</v>
      </c>
      <c r="AVO143" s="699">
        <f t="shared" si="406"/>
        <v>5307.89</v>
      </c>
      <c r="AVP143" s="699">
        <f t="shared" si="407"/>
        <v>650</v>
      </c>
      <c r="AVQ143" s="699">
        <f t="shared" si="408"/>
        <v>88939.839999999997</v>
      </c>
    </row>
    <row r="144" spans="1:108 1244:1265" s="608" customFormat="1" ht="30" hidden="1" customHeight="1" x14ac:dyDescent="0.25">
      <c r="A144" s="634">
        <v>1</v>
      </c>
      <c r="B144" s="634">
        <v>3</v>
      </c>
      <c r="C144" s="633" t="s">
        <v>17</v>
      </c>
      <c r="D144" s="2"/>
      <c r="E144" s="602" t="s">
        <v>348</v>
      </c>
      <c r="F144" s="634" t="s">
        <v>40</v>
      </c>
      <c r="G144" s="634">
        <v>4</v>
      </c>
      <c r="H144" s="656" t="s">
        <v>10</v>
      </c>
      <c r="I144" s="634">
        <v>0</v>
      </c>
      <c r="J144" s="602" t="s">
        <v>392</v>
      </c>
      <c r="K144" s="634">
        <v>3</v>
      </c>
      <c r="L144" s="681" t="s">
        <v>353</v>
      </c>
      <c r="M144" s="601"/>
      <c r="N144" s="602" t="s">
        <v>401</v>
      </c>
      <c r="O144" s="634">
        <v>2</v>
      </c>
      <c r="P144" s="633">
        <v>2</v>
      </c>
      <c r="Q144" s="633">
        <v>2</v>
      </c>
      <c r="R144" s="633">
        <v>2</v>
      </c>
      <c r="S144" s="671">
        <f>SUMIF('Территориальный кк'!$A:$A,'2020'!$B144,'Территориальный кк'!F:F)</f>
        <v>1.282</v>
      </c>
      <c r="T144" s="672">
        <f>'[1]Территориальный кк'!$G$6</f>
        <v>2.1059999999999999</v>
      </c>
      <c r="U144" s="624">
        <f>SUMIFS(Нормативы!G:G,Нормативы!$B:$B,$G144,Нормативы!$D:$D,'2020'!$I144,Нормативы!$F:$F,'2020'!$K144)*O144</f>
        <v>44620</v>
      </c>
      <c r="V144" s="624">
        <f t="shared" ref="V144" si="412">ROUND(U144/1.302,1)</f>
        <v>34270.400000000001</v>
      </c>
      <c r="W144" s="624">
        <f t="shared" ref="W144" si="413">U144-V144</f>
        <v>10349.6</v>
      </c>
      <c r="X144" s="624">
        <f>SUMIFS(Нормативы!J:J,Нормативы!$B:$B,$G144,Нормативы!$D:$D,'2020'!$I144,Нормативы!$F:$F,'2020'!$K144)</f>
        <v>1910</v>
      </c>
      <c r="Y144" s="624">
        <f>SUMIFS(Нормативы!K:K,Нормативы!$B:$B,$G144,Нормативы!$D:$D,'2020'!$I144,Нормативы!$F:$F,'2020'!$K144)</f>
        <v>382</v>
      </c>
      <c r="Z144" s="624">
        <f>SUMIFS(Нормативы!L:L,Нормативы!$B:$B,$G144,Нормативы!$D:$D,'2020'!$I144,Нормативы!$F:$F,'2020'!$K144)</f>
        <v>3970</v>
      </c>
      <c r="AA144" s="624">
        <f t="shared" ref="AA144" si="414">AB144+AC144+AD144+AE144</f>
        <v>17400</v>
      </c>
      <c r="AB144" s="624">
        <f>SUMIFS(Нормативы!N:N,Нормативы!$B:$B,$G144,Нормативы!$D:$D,'2020'!$I144,Нормативы!$F:$F,'2020'!$K144)*O144</f>
        <v>920</v>
      </c>
      <c r="AC144" s="624">
        <f>SUMIFS(Нормативы!O:O,Нормативы!$B:$B,$G144,Нормативы!$D:$D,'2020'!$I144,Нормативы!$F:$F,'2020'!$K144)</f>
        <v>9200</v>
      </c>
      <c r="AD144" s="624">
        <f>SUMIFS(Нормативы!P:P,Нормативы!$B:$B,$G144,Нормативы!$D:$D,'2020'!$I144,Нормативы!$F:$F,'2020'!$K144)*O144</f>
        <v>6540</v>
      </c>
      <c r="AE144" s="624">
        <f>SUMIFS(Нормативы!Q:Q,Нормативы!$B:$B,$G144,Нормативы!$D:$D,'2020'!$I144,Нормативы!$F:$F,'2020'!$K144)</f>
        <v>740</v>
      </c>
      <c r="AF144" s="624">
        <f>SUMIFS(Нормативы!R:R,Нормативы!$B:$B,$G144,Нормативы!$D:$D,'2020'!$I144,Нормативы!$F:$F,'2020'!$K144)</f>
        <v>2120</v>
      </c>
      <c r="AG144" s="624">
        <f>SUMIFS(Нормативы!S:S,Нормативы!$B:$B,$G144,Нормативы!$D:$D,'2020'!$I144,Нормативы!$F:$F,'2020'!$K144)</f>
        <v>8620</v>
      </c>
      <c r="AH144" s="624">
        <f>SUMIFS(Нормативы!T:T,Нормативы!$B:$B,$G144,Нормативы!$D:$D,'2020'!$I144,Нормативы!$F:$F,'2020'!$K144)</f>
        <v>310</v>
      </c>
      <c r="AI144" s="624">
        <f>SUMIFS(Нормативы!U:U,Нормативы!$B:$B,$G144,Нормативы!$D:$D,'2020'!$I144,Нормативы!$F:$F,'2020'!$K144)</f>
        <v>1240</v>
      </c>
      <c r="AJ144" s="624">
        <f>SUMIFS(Нормативы!V:V,Нормативы!$B:$B,$G144,Нормативы!$D:$D,'2020'!$I144,Нормативы!$F:$F,'2020'!$K144)</f>
        <v>50</v>
      </c>
      <c r="AK144" s="624">
        <f>SUMIFS(Нормативы!W:W,Нормативы!$B:$B,$G144,Нормативы!$D:$D,'2020'!$I144,Нормативы!$F:$F,'2020'!$K144)</f>
        <v>2570</v>
      </c>
      <c r="AL144" s="624">
        <f>SUMIFS(Нормативы!X:X,Нормативы!$B:$B,$G144,Нормативы!$D:$D,'2020'!$I144,Нормативы!$F:$F,'2020'!$K144)*O144</f>
        <v>35700</v>
      </c>
      <c r="AM144" s="624">
        <f t="shared" ref="AM144" si="415">ROUND(AL144/1.302,1)</f>
        <v>27419.4</v>
      </c>
      <c r="AN144" s="624">
        <f t="shared" ref="AN144" si="416">AL144-AM144</f>
        <v>8280.6</v>
      </c>
      <c r="AO144" s="624">
        <f>SUMIFS(Нормативы!AA:AA,Нормативы!$B:$B,$G144,Нормативы!$D:$D,'2020'!$I144,Нормативы!$F:$F,'2020'!$K144)</f>
        <v>650</v>
      </c>
      <c r="AP144" s="621">
        <f t="shared" ref="AP144" si="417">U144+X144+Z144+AA144++AF144+AG144+AH144+AI144+AJ144+AK144+AL144+AO144</f>
        <v>119160</v>
      </c>
      <c r="AQ144" s="611">
        <f t="shared" si="272"/>
        <v>89240</v>
      </c>
      <c r="AR144" s="622">
        <f t="shared" si="335"/>
        <v>68540.7</v>
      </c>
      <c r="AS144" s="622">
        <f t="shared" si="336"/>
        <v>20699.3</v>
      </c>
      <c r="AT144" s="614">
        <f t="shared" si="273"/>
        <v>3820</v>
      </c>
      <c r="AU144" s="614">
        <f t="shared" si="274"/>
        <v>764</v>
      </c>
      <c r="AV144" s="614">
        <f t="shared" si="275"/>
        <v>7940</v>
      </c>
      <c r="AW144" s="614">
        <f t="shared" si="276"/>
        <v>34800</v>
      </c>
      <c r="AX144" s="614">
        <f t="shared" si="277"/>
        <v>1840</v>
      </c>
      <c r="AY144" s="614">
        <f t="shared" si="278"/>
        <v>18400</v>
      </c>
      <c r="AZ144" s="614">
        <f t="shared" si="279"/>
        <v>13080</v>
      </c>
      <c r="BA144" s="614">
        <f t="shared" si="280"/>
        <v>1480</v>
      </c>
      <c r="BB144" s="614">
        <f t="shared" si="281"/>
        <v>4240</v>
      </c>
      <c r="BC144" s="614">
        <f t="shared" si="282"/>
        <v>17240</v>
      </c>
      <c r="BD144" s="614">
        <f t="shared" si="283"/>
        <v>620</v>
      </c>
      <c r="BE144" s="614">
        <f t="shared" si="284"/>
        <v>2480</v>
      </c>
      <c r="BF144" s="614">
        <f t="shared" si="285"/>
        <v>100</v>
      </c>
      <c r="BG144" s="614">
        <f t="shared" si="286"/>
        <v>5140</v>
      </c>
      <c r="BH144" s="614">
        <f t="shared" si="287"/>
        <v>71400</v>
      </c>
      <c r="BI144" s="622">
        <f t="shared" si="337"/>
        <v>54838.7</v>
      </c>
      <c r="BJ144" s="622">
        <f t="shared" si="338"/>
        <v>16561.3</v>
      </c>
      <c r="BK144" s="614">
        <f t="shared" si="288"/>
        <v>1300</v>
      </c>
      <c r="BL144" s="623">
        <f t="shared" si="289"/>
        <v>238320</v>
      </c>
      <c r="BM144" s="614">
        <f t="shared" si="290"/>
        <v>114406</v>
      </c>
      <c r="BN144" s="622">
        <f t="shared" si="291"/>
        <v>87869.4</v>
      </c>
      <c r="BO144" s="622">
        <f t="shared" si="292"/>
        <v>26536.6</v>
      </c>
      <c r="BP144" s="614">
        <f t="shared" si="339"/>
        <v>3820</v>
      </c>
      <c r="BQ144" s="614">
        <f t="shared" si="340"/>
        <v>764</v>
      </c>
      <c r="BR144" s="614">
        <f t="shared" si="341"/>
        <v>7940</v>
      </c>
      <c r="BS144" s="614">
        <f t="shared" si="293"/>
        <v>34800</v>
      </c>
      <c r="BT144" s="614">
        <f t="shared" si="294"/>
        <v>1840</v>
      </c>
      <c r="BU144" s="614">
        <f t="shared" si="295"/>
        <v>18400</v>
      </c>
      <c r="BV144" s="614">
        <f t="shared" si="296"/>
        <v>13080</v>
      </c>
      <c r="BW144" s="614">
        <f t="shared" si="297"/>
        <v>1480</v>
      </c>
      <c r="BX144" s="614">
        <f t="shared" si="298"/>
        <v>8929</v>
      </c>
      <c r="BY144" s="614">
        <f t="shared" si="299"/>
        <v>17240</v>
      </c>
      <c r="BZ144" s="614">
        <f t="shared" si="300"/>
        <v>620</v>
      </c>
      <c r="CA144" s="614">
        <f t="shared" si="301"/>
        <v>2480</v>
      </c>
      <c r="CB144" s="614">
        <f t="shared" si="302"/>
        <v>100</v>
      </c>
      <c r="CC144" s="614">
        <f t="shared" si="303"/>
        <v>5140</v>
      </c>
      <c r="CD144" s="614">
        <f t="shared" si="304"/>
        <v>91535</v>
      </c>
      <c r="CE144" s="622">
        <f t="shared" si="342"/>
        <v>70303.399999999994</v>
      </c>
      <c r="CF144" s="622">
        <f t="shared" si="343"/>
        <v>21231.599999999999</v>
      </c>
      <c r="CG144" s="614">
        <f t="shared" si="305"/>
        <v>1300</v>
      </c>
      <c r="CH144" s="621">
        <f t="shared" si="306"/>
        <v>288310</v>
      </c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AUV144" s="699">
        <f t="shared" si="409"/>
        <v>57203</v>
      </c>
      <c r="AUW144" s="699">
        <f t="shared" si="410"/>
        <v>43934.720000000001</v>
      </c>
      <c r="AUX144" s="699">
        <f t="shared" si="411"/>
        <v>13268.28</v>
      </c>
      <c r="AUY144" s="699">
        <f t="shared" si="392"/>
        <v>1910</v>
      </c>
      <c r="AUZ144" s="699">
        <f t="shared" si="344"/>
        <v>362.77</v>
      </c>
      <c r="AVA144" s="699">
        <f t="shared" si="344"/>
        <v>0.18</v>
      </c>
      <c r="AVB144" s="699">
        <f t="shared" si="393"/>
        <v>17400</v>
      </c>
      <c r="AVC144" s="699">
        <f t="shared" si="394"/>
        <v>920</v>
      </c>
      <c r="AVD144" s="699">
        <f t="shared" si="395"/>
        <v>9200</v>
      </c>
      <c r="AVE144" s="699">
        <f t="shared" si="396"/>
        <v>6540</v>
      </c>
      <c r="AVF144" s="699">
        <f t="shared" si="397"/>
        <v>740</v>
      </c>
      <c r="AVG144" s="699">
        <f t="shared" si="398"/>
        <v>4464.5</v>
      </c>
      <c r="AVH144" s="699">
        <f t="shared" si="399"/>
        <v>8620</v>
      </c>
      <c r="AVI144" s="699">
        <f t="shared" si="400"/>
        <v>310</v>
      </c>
      <c r="AVJ144" s="699">
        <f t="shared" si="401"/>
        <v>1240</v>
      </c>
      <c r="AVK144" s="699">
        <f t="shared" si="402"/>
        <v>50</v>
      </c>
      <c r="AVL144" s="699">
        <f t="shared" si="403"/>
        <v>2570</v>
      </c>
      <c r="AVM144" s="699">
        <f t="shared" si="404"/>
        <v>45767.5</v>
      </c>
      <c r="AVN144" s="699">
        <f t="shared" si="405"/>
        <v>35151.69</v>
      </c>
      <c r="AVO144" s="699">
        <f t="shared" si="406"/>
        <v>10615.81</v>
      </c>
      <c r="AVP144" s="699">
        <f t="shared" si="407"/>
        <v>650</v>
      </c>
      <c r="AVQ144" s="699">
        <f t="shared" si="408"/>
        <v>144155</v>
      </c>
    </row>
    <row r="145" spans="1:108 1244:1265" ht="30" hidden="1" customHeight="1" x14ac:dyDescent="0.25">
      <c r="A145" s="643">
        <v>1</v>
      </c>
      <c r="B145" s="643">
        <v>3</v>
      </c>
      <c r="C145" s="663" t="s">
        <v>17</v>
      </c>
      <c r="D145" s="2"/>
      <c r="E145" s="277" t="s">
        <v>348</v>
      </c>
      <c r="F145" s="642" t="s">
        <v>40</v>
      </c>
      <c r="G145" s="642">
        <v>4</v>
      </c>
      <c r="H145" s="657" t="s">
        <v>10</v>
      </c>
      <c r="I145" s="642">
        <v>0</v>
      </c>
      <c r="J145" s="277" t="s">
        <v>392</v>
      </c>
      <c r="K145" s="642">
        <v>3</v>
      </c>
      <c r="L145" s="682" t="s">
        <v>353</v>
      </c>
      <c r="M145" s="419" t="s">
        <v>319</v>
      </c>
      <c r="N145" s="277" t="s">
        <v>387</v>
      </c>
      <c r="O145" s="642">
        <v>1</v>
      </c>
      <c r="P145" s="632">
        <v>79</v>
      </c>
      <c r="Q145" s="632">
        <v>79</v>
      </c>
      <c r="R145" s="632">
        <v>79</v>
      </c>
      <c r="S145" s="673">
        <f>SUMIF('Территориальный кк'!$A:$A,'2020'!$B145,'Территориальный кк'!F:F)</f>
        <v>1.282</v>
      </c>
      <c r="T145" s="674">
        <f>'Территориальный кк'!G6</f>
        <v>2.1059999999999999</v>
      </c>
      <c r="U145" s="624">
        <f>SUMIFS(Нормативы!G:G,Нормативы!$B:$B,$G145,Нормативы!$D:$D,'2020'!$I145,Нормативы!$F:$F,'2020'!$K145)*O145</f>
        <v>22310</v>
      </c>
      <c r="V145" s="624">
        <f t="shared" si="329"/>
        <v>17135.2</v>
      </c>
      <c r="W145" s="624">
        <f t="shared" si="330"/>
        <v>5174.8</v>
      </c>
      <c r="X145" s="624">
        <f>SUMIFS(Нормативы!J:J,Нормативы!$B:$B,$G145,Нормативы!$D:$D,'2020'!$I145,Нормативы!$F:$F,'2020'!$K145)</f>
        <v>1910</v>
      </c>
      <c r="Y145" s="624">
        <f>SUMIFS(Нормативы!K:K,Нормативы!$B:$B,$G145,Нормативы!$D:$D,'2020'!$I145,Нормативы!$F:$F,'2020'!$K145)</f>
        <v>382</v>
      </c>
      <c r="Z145" s="624">
        <f>SUMIFS(Нормативы!L:L,Нормативы!$B:$B,$G145,Нормативы!$D:$D,'2020'!$I145,Нормативы!$F:$F,'2020'!$K145)</f>
        <v>3970</v>
      </c>
      <c r="AA145" s="624">
        <f t="shared" si="331"/>
        <v>13670</v>
      </c>
      <c r="AB145" s="624">
        <f>SUMIFS(Нормативы!N:N,Нормативы!$B:$B,$G145,Нормативы!$D:$D,'2020'!$I145,Нормативы!$F:$F,'2020'!$K145)*O145</f>
        <v>460</v>
      </c>
      <c r="AC145" s="624">
        <f>SUMIFS(Нормативы!O:O,Нормативы!$B:$B,$G145,Нормативы!$D:$D,'2020'!$I145,Нормативы!$F:$F,'2020'!$K145)</f>
        <v>9200</v>
      </c>
      <c r="AD145" s="624">
        <f>SUMIFS(Нормативы!P:P,Нормативы!$B:$B,$G145,Нормативы!$D:$D,'2020'!$I145,Нормативы!$F:$F,'2020'!$K145)*O145</f>
        <v>3270</v>
      </c>
      <c r="AE145" s="624">
        <f>SUMIFS(Нормативы!Q:Q,Нормативы!$B:$B,$G145,Нормативы!$D:$D,'2020'!$I145,Нормативы!$F:$F,'2020'!$K145)</f>
        <v>740</v>
      </c>
      <c r="AF145" s="624">
        <f>SUMIFS(Нормативы!R:R,Нормативы!$B:$B,$G145,Нормативы!$D:$D,'2020'!$I145,Нормативы!$F:$F,'2020'!$K145)</f>
        <v>2120</v>
      </c>
      <c r="AG145" s="624">
        <f>SUMIFS(Нормативы!S:S,Нормативы!$B:$B,$G145,Нормативы!$D:$D,'2020'!$I145,Нормативы!$F:$F,'2020'!$K145)</f>
        <v>8620</v>
      </c>
      <c r="AH145" s="624">
        <f>SUMIFS(Нормативы!T:T,Нормативы!$B:$B,$G145,Нормативы!$D:$D,'2020'!$I145,Нормативы!$F:$F,'2020'!$K145)</f>
        <v>310</v>
      </c>
      <c r="AI145" s="624">
        <f>SUMIFS(Нормативы!U:U,Нормативы!$B:$B,$G145,Нормативы!$D:$D,'2020'!$I145,Нормативы!$F:$F,'2020'!$K145)</f>
        <v>1240</v>
      </c>
      <c r="AJ145" s="624">
        <f>SUMIFS(Нормативы!V:V,Нормативы!$B:$B,$G145,Нормативы!$D:$D,'2020'!$I145,Нормативы!$F:$F,'2020'!$K145)</f>
        <v>50</v>
      </c>
      <c r="AK145" s="624">
        <f>SUMIFS(Нормативы!W:W,Нормативы!$B:$B,$G145,Нормативы!$D:$D,'2020'!$I145,Нормативы!$F:$F,'2020'!$K145)</f>
        <v>2570</v>
      </c>
      <c r="AL145" s="624">
        <f>SUMIFS(Нормативы!X:X,Нормативы!$B:$B,$G145,Нормативы!$D:$D,'2020'!$I145,Нормативы!$F:$F,'2020'!$K145)*O145</f>
        <v>17850</v>
      </c>
      <c r="AM145" s="624">
        <f t="shared" si="332"/>
        <v>13709.7</v>
      </c>
      <c r="AN145" s="624">
        <f t="shared" si="333"/>
        <v>4140.3</v>
      </c>
      <c r="AO145" s="624">
        <f>SUMIFS(Нормативы!AA:AA,Нормативы!$B:$B,$G145,Нормативы!$D:$D,'2020'!$I145,Нормативы!$F:$F,'2020'!$K145)</f>
        <v>650</v>
      </c>
      <c r="AP145" s="621">
        <f t="shared" si="334"/>
        <v>75270</v>
      </c>
      <c r="AQ145" s="610">
        <f t="shared" si="272"/>
        <v>1762490</v>
      </c>
      <c r="AR145" s="624">
        <f t="shared" si="335"/>
        <v>1353679</v>
      </c>
      <c r="AS145" s="624">
        <f t="shared" si="336"/>
        <v>408811</v>
      </c>
      <c r="AT145" s="615">
        <f t="shared" si="273"/>
        <v>150890</v>
      </c>
      <c r="AU145" s="615">
        <f t="shared" si="274"/>
        <v>30178</v>
      </c>
      <c r="AV145" s="615">
        <f t="shared" si="275"/>
        <v>313630</v>
      </c>
      <c r="AW145" s="615">
        <f t="shared" si="276"/>
        <v>1079930</v>
      </c>
      <c r="AX145" s="615">
        <f t="shared" si="277"/>
        <v>36340</v>
      </c>
      <c r="AY145" s="615">
        <f t="shared" si="278"/>
        <v>726800</v>
      </c>
      <c r="AZ145" s="615">
        <f t="shared" si="279"/>
        <v>258330</v>
      </c>
      <c r="BA145" s="615">
        <f t="shared" si="280"/>
        <v>58460</v>
      </c>
      <c r="BB145" s="615">
        <f t="shared" si="281"/>
        <v>167480</v>
      </c>
      <c r="BC145" s="615">
        <f t="shared" si="282"/>
        <v>680980</v>
      </c>
      <c r="BD145" s="615">
        <f t="shared" si="283"/>
        <v>24490</v>
      </c>
      <c r="BE145" s="615">
        <f t="shared" si="284"/>
        <v>97960</v>
      </c>
      <c r="BF145" s="615">
        <f t="shared" si="285"/>
        <v>3950</v>
      </c>
      <c r="BG145" s="615">
        <f t="shared" si="286"/>
        <v>203030</v>
      </c>
      <c r="BH145" s="615">
        <f t="shared" si="287"/>
        <v>1410150</v>
      </c>
      <c r="BI145" s="624">
        <f t="shared" si="337"/>
        <v>1083064.5</v>
      </c>
      <c r="BJ145" s="624">
        <f t="shared" si="338"/>
        <v>327085.5</v>
      </c>
      <c r="BK145" s="615">
        <f t="shared" si="288"/>
        <v>51350</v>
      </c>
      <c r="BL145" s="620">
        <f t="shared" si="289"/>
        <v>5946330</v>
      </c>
      <c r="BM145" s="615">
        <f t="shared" si="290"/>
        <v>2259512</v>
      </c>
      <c r="BN145" s="624">
        <f t="shared" si="291"/>
        <v>1735416.3</v>
      </c>
      <c r="BO145" s="624">
        <f t="shared" si="292"/>
        <v>524095.7</v>
      </c>
      <c r="BP145" s="615">
        <f t="shared" si="339"/>
        <v>150890</v>
      </c>
      <c r="BQ145" s="615">
        <f t="shared" si="340"/>
        <v>30178</v>
      </c>
      <c r="BR145" s="615">
        <f t="shared" si="341"/>
        <v>313630</v>
      </c>
      <c r="BS145" s="615">
        <f t="shared" si="293"/>
        <v>1079930</v>
      </c>
      <c r="BT145" s="616">
        <f t="shared" si="294"/>
        <v>36340</v>
      </c>
      <c r="BU145" s="616">
        <f t="shared" si="295"/>
        <v>726800</v>
      </c>
      <c r="BV145" s="616">
        <f t="shared" si="296"/>
        <v>258330</v>
      </c>
      <c r="BW145" s="616">
        <f t="shared" si="297"/>
        <v>58460</v>
      </c>
      <c r="BX145" s="615">
        <f t="shared" si="298"/>
        <v>352713</v>
      </c>
      <c r="BY145" s="615">
        <f t="shared" si="299"/>
        <v>680980</v>
      </c>
      <c r="BZ145" s="615">
        <f t="shared" si="300"/>
        <v>24490</v>
      </c>
      <c r="CA145" s="615">
        <f t="shared" si="301"/>
        <v>97960</v>
      </c>
      <c r="CB145" s="615">
        <f t="shared" si="302"/>
        <v>3950</v>
      </c>
      <c r="CC145" s="615">
        <f t="shared" si="303"/>
        <v>203030</v>
      </c>
      <c r="CD145" s="615">
        <f t="shared" si="304"/>
        <v>1807812</v>
      </c>
      <c r="CE145" s="624">
        <f t="shared" si="342"/>
        <v>1388488.5</v>
      </c>
      <c r="CF145" s="624">
        <f t="shared" si="343"/>
        <v>419323.5</v>
      </c>
      <c r="CG145" s="615">
        <f t="shared" si="305"/>
        <v>51350</v>
      </c>
      <c r="CH145" s="621">
        <f t="shared" si="306"/>
        <v>7026247</v>
      </c>
      <c r="CI145" s="88">
        <f t="shared" si="307"/>
        <v>28601.417700000002</v>
      </c>
      <c r="CJ145" s="90">
        <f t="shared" si="308"/>
        <v>21967.294900000001</v>
      </c>
      <c r="CK145" s="90">
        <f t="shared" si="309"/>
        <v>6634.1228000000001</v>
      </c>
      <c r="CL145" s="88">
        <f t="shared" si="310"/>
        <v>1910</v>
      </c>
      <c r="CM145" s="88">
        <f t="shared" si="311"/>
        <v>382</v>
      </c>
      <c r="CN145" s="88">
        <f t="shared" si="312"/>
        <v>3970</v>
      </c>
      <c r="CO145" s="88">
        <f t="shared" si="313"/>
        <v>13670</v>
      </c>
      <c r="CP145" s="88">
        <f t="shared" si="314"/>
        <v>460</v>
      </c>
      <c r="CQ145" s="88">
        <f t="shared" si="315"/>
        <v>9200</v>
      </c>
      <c r="CR145" s="88">
        <f t="shared" si="316"/>
        <v>3270</v>
      </c>
      <c r="CS145" s="88">
        <f t="shared" si="317"/>
        <v>740</v>
      </c>
      <c r="CT145" s="88">
        <f t="shared" si="318"/>
        <v>4464.7214999999997</v>
      </c>
      <c r="CU145" s="88">
        <f t="shared" si="319"/>
        <v>8620</v>
      </c>
      <c r="CV145" s="88">
        <f t="shared" si="320"/>
        <v>310</v>
      </c>
      <c r="CW145" s="88">
        <f t="shared" si="321"/>
        <v>1240</v>
      </c>
      <c r="CX145" s="88">
        <f t="shared" si="322"/>
        <v>50</v>
      </c>
      <c r="CY145" s="88">
        <f t="shared" si="323"/>
        <v>2570</v>
      </c>
      <c r="CZ145" s="88">
        <f t="shared" si="324"/>
        <v>22883.696199999998</v>
      </c>
      <c r="DA145" s="90">
        <f t="shared" si="325"/>
        <v>17575.803800000002</v>
      </c>
      <c r="DB145" s="90">
        <f t="shared" si="326"/>
        <v>5307.8923999999997</v>
      </c>
      <c r="DC145" s="88">
        <f t="shared" si="327"/>
        <v>650</v>
      </c>
      <c r="DD145" s="88">
        <f t="shared" si="328"/>
        <v>88939.835399999996</v>
      </c>
      <c r="AUV145" s="699">
        <f t="shared" si="409"/>
        <v>28601.42</v>
      </c>
      <c r="AUW145" s="699">
        <f t="shared" si="410"/>
        <v>21967.3</v>
      </c>
      <c r="AUX145" s="699">
        <f t="shared" si="411"/>
        <v>6634.12</v>
      </c>
      <c r="AUY145" s="699">
        <f t="shared" si="392"/>
        <v>1910</v>
      </c>
      <c r="AUZ145" s="699">
        <f t="shared" si="344"/>
        <v>14329.53</v>
      </c>
      <c r="AVA145" s="699">
        <f t="shared" si="344"/>
        <v>14.06</v>
      </c>
      <c r="AVB145" s="699">
        <f t="shared" si="393"/>
        <v>13670</v>
      </c>
      <c r="AVC145" s="699">
        <f t="shared" si="394"/>
        <v>460</v>
      </c>
      <c r="AVD145" s="699">
        <f t="shared" si="395"/>
        <v>9200</v>
      </c>
      <c r="AVE145" s="699">
        <f t="shared" si="396"/>
        <v>3270</v>
      </c>
      <c r="AVF145" s="699">
        <f t="shared" si="397"/>
        <v>740</v>
      </c>
      <c r="AVG145" s="699">
        <f t="shared" si="398"/>
        <v>4464.72</v>
      </c>
      <c r="AVH145" s="699">
        <f t="shared" si="399"/>
        <v>8620</v>
      </c>
      <c r="AVI145" s="699">
        <f t="shared" si="400"/>
        <v>310</v>
      </c>
      <c r="AVJ145" s="699">
        <f t="shared" si="401"/>
        <v>1240</v>
      </c>
      <c r="AVK145" s="699">
        <f t="shared" si="402"/>
        <v>50</v>
      </c>
      <c r="AVL145" s="699">
        <f t="shared" si="403"/>
        <v>2570</v>
      </c>
      <c r="AVM145" s="699">
        <f t="shared" si="404"/>
        <v>22883.7</v>
      </c>
      <c r="AVN145" s="699">
        <f t="shared" si="405"/>
        <v>17575.810000000001</v>
      </c>
      <c r="AVO145" s="699">
        <f t="shared" si="406"/>
        <v>5307.89</v>
      </c>
      <c r="AVP145" s="699">
        <f t="shared" si="407"/>
        <v>650</v>
      </c>
      <c r="AVQ145" s="699">
        <f t="shared" si="408"/>
        <v>88939.839999999997</v>
      </c>
    </row>
    <row r="146" spans="1:108 1244:1265" ht="30" hidden="1" customHeight="1" x14ac:dyDescent="0.25">
      <c r="A146" s="643">
        <v>1</v>
      </c>
      <c r="B146" s="643">
        <v>4</v>
      </c>
      <c r="C146" s="664" t="s">
        <v>18</v>
      </c>
      <c r="D146" s="2"/>
      <c r="E146" s="101" t="s">
        <v>344</v>
      </c>
      <c r="F146" s="643" t="s">
        <v>31</v>
      </c>
      <c r="G146" s="643">
        <v>1</v>
      </c>
      <c r="H146" s="658" t="s">
        <v>10</v>
      </c>
      <c r="I146" s="643">
        <v>0</v>
      </c>
      <c r="J146" s="101" t="s">
        <v>356</v>
      </c>
      <c r="K146" s="643">
        <v>3</v>
      </c>
      <c r="L146" s="683" t="s">
        <v>349</v>
      </c>
      <c r="M146" s="11" t="s">
        <v>255</v>
      </c>
      <c r="N146" s="101" t="s">
        <v>387</v>
      </c>
      <c r="O146" s="643">
        <v>1</v>
      </c>
      <c r="P146" s="632">
        <v>239</v>
      </c>
      <c r="Q146" s="632">
        <v>239</v>
      </c>
      <c r="R146" s="632">
        <v>239</v>
      </c>
      <c r="S146" s="675">
        <f>SUMIF('Территориальный кк'!$A:$A,'2020'!$B146,'Территориальный кк'!D:D)</f>
        <v>2.0270000000000001</v>
      </c>
      <c r="T146" s="676">
        <f>SUMIF('Территориальный кк'!$A:$A,'2020'!$B146,'Территориальный кк'!E:E)</f>
        <v>3.3260000000000001</v>
      </c>
      <c r="U146" s="618">
        <f>SUMIFS(Нормативы!G:G,Нормативы!$B:$B,$G146,Нормативы!$D:$D,'2020'!$I146,Нормативы!$F:$F,'2020'!$K146)*O146</f>
        <v>64190</v>
      </c>
      <c r="V146" s="618">
        <f t="shared" si="329"/>
        <v>49301.1</v>
      </c>
      <c r="W146" s="618">
        <f t="shared" si="330"/>
        <v>14888.9</v>
      </c>
      <c r="X146" s="618">
        <f>SUMIFS(Нормативы!J:J,Нормативы!$B:$B,$G146,Нормативы!$D:$D,'2020'!$I146,Нормативы!$F:$F,'2020'!$K146)</f>
        <v>8830</v>
      </c>
      <c r="Y146" s="618">
        <f>SUMIFS(Нормативы!K:K,Нормативы!$B:$B,$G146,Нормативы!$D:$D,'2020'!$I146,Нормативы!$F:$F,'2020'!$K146)</f>
        <v>1766</v>
      </c>
      <c r="Z146" s="618">
        <f>SUMIFS(Нормативы!L:L,Нормативы!$B:$B,$G146,Нормативы!$D:$D,'2020'!$I146,Нормативы!$F:$F,'2020'!$K146)</f>
        <v>8110</v>
      </c>
      <c r="AA146" s="618">
        <f t="shared" si="331"/>
        <v>19050</v>
      </c>
      <c r="AB146" s="618">
        <f>SUMIFS(Нормативы!N:N,Нормативы!$B:$B,$G146,Нормативы!$D:$D,'2020'!$I146,Нормативы!$F:$F,'2020'!$K146)*O146</f>
        <v>520</v>
      </c>
      <c r="AC146" s="618">
        <f>SUMIFS(Нормативы!O:O,Нормативы!$B:$B,$G146,Нормативы!$D:$D,'2020'!$I146,Нормативы!$F:$F,'2020'!$K146)</f>
        <v>17290</v>
      </c>
      <c r="AD146" s="618">
        <f>SUMIFS(Нормативы!P:P,Нормативы!$B:$B,$G146,Нормативы!$D:$D,'2020'!$I146,Нормативы!$F:$F,'2020'!$K146)*O146</f>
        <v>360</v>
      </c>
      <c r="AE146" s="618">
        <f>SUMIFS(Нормативы!Q:Q,Нормативы!$B:$B,$G146,Нормативы!$D:$D,'2020'!$I146,Нормативы!$F:$F,'2020'!$K146)</f>
        <v>880</v>
      </c>
      <c r="AF146" s="618">
        <f>SUMIFS(Нормативы!R:R,Нормативы!$B:$B,$G146,Нормативы!$D:$D,'2020'!$I146,Нормативы!$F:$F,'2020'!$K146)</f>
        <v>2680</v>
      </c>
      <c r="AG146" s="618">
        <f>SUMIFS(Нормативы!S:S,Нормативы!$B:$B,$G146,Нормативы!$D:$D,'2020'!$I146,Нормативы!$F:$F,'2020'!$K146)</f>
        <v>5800</v>
      </c>
      <c r="AH146" s="618">
        <f>SUMIFS(Нормативы!T:T,Нормативы!$B:$B,$G146,Нормативы!$D:$D,'2020'!$I146,Нормативы!$F:$F,'2020'!$K146)</f>
        <v>540</v>
      </c>
      <c r="AI146" s="618">
        <f>SUMIFS(Нормативы!U:U,Нормативы!$B:$B,$G146,Нормативы!$D:$D,'2020'!$I146,Нормативы!$F:$F,'2020'!$K146)</f>
        <v>770</v>
      </c>
      <c r="AJ146" s="618">
        <f>SUMIFS(Нормативы!V:V,Нормативы!$B:$B,$G146,Нормативы!$D:$D,'2020'!$I146,Нормативы!$F:$F,'2020'!$K146)</f>
        <v>80</v>
      </c>
      <c r="AK146" s="618">
        <f>SUMIFS(Нормативы!W:W,Нормативы!$B:$B,$G146,Нормативы!$D:$D,'2020'!$I146,Нормативы!$F:$F,'2020'!$K146)</f>
        <v>1050</v>
      </c>
      <c r="AL146" s="618">
        <f>SUMIFS(Нормативы!X:X,Нормативы!$B:$B,$G146,Нормативы!$D:$D,'2020'!$I146,Нормативы!$F:$F,'2020'!$K146)*O146</f>
        <v>16120</v>
      </c>
      <c r="AM146" s="618">
        <f t="shared" si="332"/>
        <v>12381</v>
      </c>
      <c r="AN146" s="618">
        <f t="shared" si="333"/>
        <v>3739</v>
      </c>
      <c r="AO146" s="618">
        <f>SUMIFS(Нормативы!AA:AA,Нормативы!$B:$B,$G146,Нормативы!$D:$D,'2020'!$I146,Нормативы!$F:$F,'2020'!$K146)</f>
        <v>3520</v>
      </c>
      <c r="AP146" s="619">
        <f t="shared" si="334"/>
        <v>130740</v>
      </c>
      <c r="AQ146" s="413">
        <f t="shared" si="272"/>
        <v>15341410</v>
      </c>
      <c r="AR146" s="618">
        <f t="shared" si="335"/>
        <v>11782957</v>
      </c>
      <c r="AS146" s="618">
        <f t="shared" si="336"/>
        <v>3558453</v>
      </c>
      <c r="AT146" s="616">
        <f t="shared" si="273"/>
        <v>2110370</v>
      </c>
      <c r="AU146" s="616">
        <f t="shared" si="274"/>
        <v>422074</v>
      </c>
      <c r="AV146" s="616">
        <f t="shared" si="275"/>
        <v>1938290</v>
      </c>
      <c r="AW146" s="616">
        <f t="shared" si="276"/>
        <v>4552950</v>
      </c>
      <c r="AX146" s="616">
        <f t="shared" si="277"/>
        <v>124280</v>
      </c>
      <c r="AY146" s="616">
        <f t="shared" si="278"/>
        <v>4132310</v>
      </c>
      <c r="AZ146" s="616">
        <f t="shared" si="279"/>
        <v>86040</v>
      </c>
      <c r="BA146" s="616">
        <f t="shared" si="280"/>
        <v>210320</v>
      </c>
      <c r="BB146" s="616">
        <f t="shared" si="281"/>
        <v>640520</v>
      </c>
      <c r="BC146" s="616">
        <f t="shared" si="282"/>
        <v>1386200</v>
      </c>
      <c r="BD146" s="616">
        <f t="shared" si="283"/>
        <v>129060</v>
      </c>
      <c r="BE146" s="616">
        <f t="shared" si="284"/>
        <v>184030</v>
      </c>
      <c r="BF146" s="616">
        <f t="shared" si="285"/>
        <v>19120</v>
      </c>
      <c r="BG146" s="616">
        <f t="shared" si="286"/>
        <v>250950</v>
      </c>
      <c r="BH146" s="616">
        <f t="shared" si="287"/>
        <v>3852680</v>
      </c>
      <c r="BI146" s="618">
        <f t="shared" si="337"/>
        <v>2959047.6</v>
      </c>
      <c r="BJ146" s="618">
        <f t="shared" si="338"/>
        <v>893632.4</v>
      </c>
      <c r="BK146" s="616">
        <f t="shared" si="288"/>
        <v>841280</v>
      </c>
      <c r="BL146" s="620">
        <f t="shared" si="289"/>
        <v>31246860</v>
      </c>
      <c r="BM146" s="616">
        <f t="shared" si="290"/>
        <v>31097038</v>
      </c>
      <c r="BN146" s="618">
        <f t="shared" si="291"/>
        <v>23884053.800000001</v>
      </c>
      <c r="BO146" s="618">
        <f t="shared" si="292"/>
        <v>7212984.2000000002</v>
      </c>
      <c r="BP146" s="616">
        <f t="shared" si="339"/>
        <v>2110370</v>
      </c>
      <c r="BQ146" s="616">
        <f t="shared" si="340"/>
        <v>422074</v>
      </c>
      <c r="BR146" s="616">
        <f t="shared" si="341"/>
        <v>1938290</v>
      </c>
      <c r="BS146" s="616">
        <f t="shared" si="293"/>
        <v>4552950</v>
      </c>
      <c r="BT146" s="616">
        <f t="shared" si="294"/>
        <v>124280</v>
      </c>
      <c r="BU146" s="616">
        <f t="shared" si="295"/>
        <v>4132310</v>
      </c>
      <c r="BV146" s="616">
        <f t="shared" si="296"/>
        <v>86040</v>
      </c>
      <c r="BW146" s="616">
        <f t="shared" si="297"/>
        <v>210320</v>
      </c>
      <c r="BX146" s="616">
        <f t="shared" si="298"/>
        <v>2130370</v>
      </c>
      <c r="BY146" s="616">
        <f t="shared" si="299"/>
        <v>1386200</v>
      </c>
      <c r="BZ146" s="616">
        <f t="shared" si="300"/>
        <v>129060</v>
      </c>
      <c r="CA146" s="616">
        <f t="shared" si="301"/>
        <v>184030</v>
      </c>
      <c r="CB146" s="616">
        <f t="shared" si="302"/>
        <v>19120</v>
      </c>
      <c r="CC146" s="616">
        <f t="shared" si="303"/>
        <v>250950</v>
      </c>
      <c r="CD146" s="616">
        <f t="shared" si="304"/>
        <v>7809382</v>
      </c>
      <c r="CE146" s="618">
        <f t="shared" si="342"/>
        <v>5997989.2000000002</v>
      </c>
      <c r="CF146" s="618">
        <f t="shared" si="343"/>
        <v>1811392.8</v>
      </c>
      <c r="CG146" s="616">
        <f t="shared" si="305"/>
        <v>841280</v>
      </c>
      <c r="CH146" s="621">
        <f t="shared" si="306"/>
        <v>52449040</v>
      </c>
      <c r="CI146" s="88">
        <f t="shared" si="307"/>
        <v>130113.1297</v>
      </c>
      <c r="CJ146" s="90">
        <f t="shared" si="308"/>
        <v>99933.279500000004</v>
      </c>
      <c r="CK146" s="90">
        <f t="shared" si="309"/>
        <v>30179.850200000001</v>
      </c>
      <c r="CL146" s="88">
        <f t="shared" si="310"/>
        <v>8830</v>
      </c>
      <c r="CM146" s="88">
        <f t="shared" si="311"/>
        <v>1766</v>
      </c>
      <c r="CN146" s="88">
        <f t="shared" si="312"/>
        <v>8110</v>
      </c>
      <c r="CO146" s="88">
        <f t="shared" si="313"/>
        <v>19050</v>
      </c>
      <c r="CP146" s="88">
        <f t="shared" si="314"/>
        <v>520</v>
      </c>
      <c r="CQ146" s="88">
        <f t="shared" si="315"/>
        <v>17290</v>
      </c>
      <c r="CR146" s="88">
        <f t="shared" si="316"/>
        <v>360</v>
      </c>
      <c r="CS146" s="88">
        <f t="shared" si="317"/>
        <v>880</v>
      </c>
      <c r="CT146" s="88">
        <f t="shared" si="318"/>
        <v>8913.6820000000007</v>
      </c>
      <c r="CU146" s="88">
        <f t="shared" si="319"/>
        <v>5800</v>
      </c>
      <c r="CV146" s="88">
        <f t="shared" si="320"/>
        <v>540</v>
      </c>
      <c r="CW146" s="88">
        <f t="shared" si="321"/>
        <v>770</v>
      </c>
      <c r="CX146" s="88">
        <f t="shared" si="322"/>
        <v>80</v>
      </c>
      <c r="CY146" s="88">
        <f t="shared" si="323"/>
        <v>1050</v>
      </c>
      <c r="CZ146" s="88">
        <f t="shared" si="324"/>
        <v>32675.238499999999</v>
      </c>
      <c r="DA146" s="90">
        <f t="shared" si="325"/>
        <v>25096.1891</v>
      </c>
      <c r="DB146" s="90">
        <f t="shared" si="326"/>
        <v>7579.0493999999999</v>
      </c>
      <c r="DC146" s="88">
        <f t="shared" si="327"/>
        <v>3520</v>
      </c>
      <c r="DD146" s="88">
        <f t="shared" si="328"/>
        <v>219452.0502</v>
      </c>
      <c r="AUV146" s="699">
        <f t="shared" si="409"/>
        <v>130113.13</v>
      </c>
      <c r="AUW146" s="699">
        <f t="shared" si="410"/>
        <v>99933.28</v>
      </c>
      <c r="AUX146" s="699">
        <f t="shared" si="411"/>
        <v>30179.85</v>
      </c>
      <c r="AUY146" s="699">
        <f t="shared" si="392"/>
        <v>8830</v>
      </c>
      <c r="AUZ146" s="699">
        <f t="shared" si="344"/>
        <v>126901.38</v>
      </c>
      <c r="AVA146" s="699">
        <f t="shared" si="344"/>
        <v>30.2</v>
      </c>
      <c r="AVB146" s="699">
        <f t="shared" si="393"/>
        <v>19050</v>
      </c>
      <c r="AVC146" s="699">
        <f t="shared" si="394"/>
        <v>520</v>
      </c>
      <c r="AVD146" s="699">
        <f t="shared" si="395"/>
        <v>17290</v>
      </c>
      <c r="AVE146" s="699">
        <f t="shared" si="396"/>
        <v>360</v>
      </c>
      <c r="AVF146" s="699">
        <f t="shared" si="397"/>
        <v>880</v>
      </c>
      <c r="AVG146" s="699">
        <f t="shared" si="398"/>
        <v>8913.68</v>
      </c>
      <c r="AVH146" s="699">
        <f t="shared" si="399"/>
        <v>5800</v>
      </c>
      <c r="AVI146" s="699">
        <f t="shared" si="400"/>
        <v>540</v>
      </c>
      <c r="AVJ146" s="699">
        <f t="shared" si="401"/>
        <v>770</v>
      </c>
      <c r="AVK146" s="699">
        <f t="shared" si="402"/>
        <v>80</v>
      </c>
      <c r="AVL146" s="699">
        <f t="shared" si="403"/>
        <v>1050</v>
      </c>
      <c r="AVM146" s="699">
        <f t="shared" si="404"/>
        <v>32675.24</v>
      </c>
      <c r="AVN146" s="699">
        <f t="shared" si="405"/>
        <v>25096.19</v>
      </c>
      <c r="AVO146" s="699">
        <f t="shared" si="406"/>
        <v>7579.05</v>
      </c>
      <c r="AVP146" s="699">
        <f t="shared" si="407"/>
        <v>3520</v>
      </c>
      <c r="AVQ146" s="699">
        <f t="shared" si="408"/>
        <v>219452.05</v>
      </c>
    </row>
    <row r="147" spans="1:108 1244:1265" ht="30" hidden="1" customHeight="1" x14ac:dyDescent="0.25">
      <c r="A147" s="643">
        <v>1</v>
      </c>
      <c r="B147" s="643">
        <v>4</v>
      </c>
      <c r="C147" s="664" t="s">
        <v>18</v>
      </c>
      <c r="D147" s="2"/>
      <c r="E147" s="101" t="s">
        <v>344</v>
      </c>
      <c r="F147" s="643" t="s">
        <v>31</v>
      </c>
      <c r="G147" s="643">
        <v>1</v>
      </c>
      <c r="H147" s="658" t="s">
        <v>10</v>
      </c>
      <c r="I147" s="643">
        <v>0</v>
      </c>
      <c r="J147" s="101" t="s">
        <v>356</v>
      </c>
      <c r="K147" s="643">
        <v>3</v>
      </c>
      <c r="L147" s="683" t="s">
        <v>349</v>
      </c>
      <c r="M147" s="11" t="s">
        <v>256</v>
      </c>
      <c r="N147" s="101" t="s">
        <v>401</v>
      </c>
      <c r="O147" s="643">
        <v>2</v>
      </c>
      <c r="P147" s="632">
        <v>3</v>
      </c>
      <c r="Q147" s="632">
        <v>3</v>
      </c>
      <c r="R147" s="632">
        <v>3</v>
      </c>
      <c r="S147" s="675">
        <f>SUMIF('Территориальный кк'!$A:$A,'2020'!$B147,'Территориальный кк'!D:D)</f>
        <v>2.0270000000000001</v>
      </c>
      <c r="T147" s="676">
        <f>SUMIF('Территориальный кк'!$A:$A,'2020'!$B147,'Территориальный кк'!E:E)</f>
        <v>3.3260000000000001</v>
      </c>
      <c r="U147" s="618">
        <f>SUMIFS(Нормативы!G:G,Нормативы!$B:$B,$G147,Нормативы!$D:$D,'2020'!$I147,Нормативы!$F:$F,'2020'!$K147)*O147</f>
        <v>128380</v>
      </c>
      <c r="V147" s="618">
        <f t="shared" si="329"/>
        <v>98602.2</v>
      </c>
      <c r="W147" s="618">
        <f t="shared" si="330"/>
        <v>29777.8</v>
      </c>
      <c r="X147" s="618">
        <f>SUMIFS(Нормативы!J:J,Нормативы!$B:$B,$G147,Нормативы!$D:$D,'2020'!$I147,Нормативы!$F:$F,'2020'!$K147)</f>
        <v>8830</v>
      </c>
      <c r="Y147" s="618">
        <f>SUMIFS(Нормативы!K:K,Нормативы!$B:$B,$G147,Нормативы!$D:$D,'2020'!$I147,Нормативы!$F:$F,'2020'!$K147)</f>
        <v>1766</v>
      </c>
      <c r="Z147" s="618">
        <f>SUMIFS(Нормативы!L:L,Нормативы!$B:$B,$G147,Нормативы!$D:$D,'2020'!$I147,Нормативы!$F:$F,'2020'!$K147)</f>
        <v>8110</v>
      </c>
      <c r="AA147" s="618">
        <f t="shared" si="331"/>
        <v>19930</v>
      </c>
      <c r="AB147" s="618">
        <f>SUMIFS(Нормативы!N:N,Нормативы!$B:$B,$G147,Нормативы!$D:$D,'2020'!$I147,Нормативы!$F:$F,'2020'!$K147)*O147</f>
        <v>1040</v>
      </c>
      <c r="AC147" s="618">
        <f>SUMIFS(Нормативы!O:O,Нормативы!$B:$B,$G147,Нормативы!$D:$D,'2020'!$I147,Нормативы!$F:$F,'2020'!$K147)</f>
        <v>17290</v>
      </c>
      <c r="AD147" s="618">
        <f>SUMIFS(Нормативы!P:P,Нормативы!$B:$B,$G147,Нормативы!$D:$D,'2020'!$I147,Нормативы!$F:$F,'2020'!$K147)*O147</f>
        <v>720</v>
      </c>
      <c r="AE147" s="618">
        <f>SUMIFS(Нормативы!Q:Q,Нормативы!$B:$B,$G147,Нормативы!$D:$D,'2020'!$I147,Нормативы!$F:$F,'2020'!$K147)</f>
        <v>880</v>
      </c>
      <c r="AF147" s="618">
        <f>SUMIFS(Нормативы!R:R,Нормативы!$B:$B,$G147,Нормативы!$D:$D,'2020'!$I147,Нормативы!$F:$F,'2020'!$K147)</f>
        <v>2680</v>
      </c>
      <c r="AG147" s="618">
        <f>SUMIFS(Нормативы!S:S,Нормативы!$B:$B,$G147,Нормативы!$D:$D,'2020'!$I147,Нормативы!$F:$F,'2020'!$K147)</f>
        <v>5800</v>
      </c>
      <c r="AH147" s="618">
        <f>SUMIFS(Нормативы!T:T,Нормативы!$B:$B,$G147,Нормативы!$D:$D,'2020'!$I147,Нормативы!$F:$F,'2020'!$K147)</f>
        <v>540</v>
      </c>
      <c r="AI147" s="618">
        <f>SUMIFS(Нормативы!U:U,Нормативы!$B:$B,$G147,Нормативы!$D:$D,'2020'!$I147,Нормативы!$F:$F,'2020'!$K147)</f>
        <v>770</v>
      </c>
      <c r="AJ147" s="618">
        <f>SUMIFS(Нормативы!V:V,Нормативы!$B:$B,$G147,Нормативы!$D:$D,'2020'!$I147,Нормативы!$F:$F,'2020'!$K147)</f>
        <v>80</v>
      </c>
      <c r="AK147" s="618">
        <f>SUMIFS(Нормативы!W:W,Нормативы!$B:$B,$G147,Нормативы!$D:$D,'2020'!$I147,Нормативы!$F:$F,'2020'!$K147)</f>
        <v>1050</v>
      </c>
      <c r="AL147" s="618">
        <f>SUMIFS(Нормативы!X:X,Нормативы!$B:$B,$G147,Нормативы!$D:$D,'2020'!$I147,Нормативы!$F:$F,'2020'!$K147)*O147</f>
        <v>32240</v>
      </c>
      <c r="AM147" s="618">
        <f t="shared" si="332"/>
        <v>24761.9</v>
      </c>
      <c r="AN147" s="618">
        <f t="shared" si="333"/>
        <v>7478.1</v>
      </c>
      <c r="AO147" s="618">
        <f>SUMIFS(Нормативы!AA:AA,Нормативы!$B:$B,$G147,Нормативы!$D:$D,'2020'!$I147,Нормативы!$F:$F,'2020'!$K147)</f>
        <v>3520</v>
      </c>
      <c r="AP147" s="619">
        <f t="shared" si="334"/>
        <v>211930</v>
      </c>
      <c r="AQ147" s="413">
        <f t="shared" si="272"/>
        <v>385140</v>
      </c>
      <c r="AR147" s="618">
        <f t="shared" si="335"/>
        <v>295806.5</v>
      </c>
      <c r="AS147" s="618">
        <f t="shared" si="336"/>
        <v>89333.5</v>
      </c>
      <c r="AT147" s="616">
        <f t="shared" si="273"/>
        <v>26490</v>
      </c>
      <c r="AU147" s="616">
        <f t="shared" si="274"/>
        <v>5298</v>
      </c>
      <c r="AV147" s="616">
        <f t="shared" si="275"/>
        <v>24330</v>
      </c>
      <c r="AW147" s="616">
        <f t="shared" si="276"/>
        <v>59790</v>
      </c>
      <c r="AX147" s="616">
        <f t="shared" si="277"/>
        <v>3120</v>
      </c>
      <c r="AY147" s="616">
        <f t="shared" si="278"/>
        <v>51870</v>
      </c>
      <c r="AZ147" s="616">
        <f t="shared" si="279"/>
        <v>2160</v>
      </c>
      <c r="BA147" s="616">
        <f t="shared" si="280"/>
        <v>2640</v>
      </c>
      <c r="BB147" s="616">
        <f t="shared" si="281"/>
        <v>8040</v>
      </c>
      <c r="BC147" s="616">
        <f t="shared" si="282"/>
        <v>17400</v>
      </c>
      <c r="BD147" s="616">
        <f t="shared" si="283"/>
        <v>1620</v>
      </c>
      <c r="BE147" s="616">
        <f t="shared" si="284"/>
        <v>2310</v>
      </c>
      <c r="BF147" s="616">
        <f t="shared" si="285"/>
        <v>240</v>
      </c>
      <c r="BG147" s="616">
        <f t="shared" si="286"/>
        <v>3150</v>
      </c>
      <c r="BH147" s="616">
        <f t="shared" si="287"/>
        <v>96720</v>
      </c>
      <c r="BI147" s="618">
        <f t="shared" si="337"/>
        <v>74285.7</v>
      </c>
      <c r="BJ147" s="618">
        <f t="shared" si="338"/>
        <v>22434.3</v>
      </c>
      <c r="BK147" s="616">
        <f t="shared" si="288"/>
        <v>10560</v>
      </c>
      <c r="BL147" s="620">
        <f t="shared" si="289"/>
        <v>635790</v>
      </c>
      <c r="BM147" s="616">
        <f t="shared" si="290"/>
        <v>780679</v>
      </c>
      <c r="BN147" s="618">
        <f t="shared" si="291"/>
        <v>599599.80000000005</v>
      </c>
      <c r="BO147" s="618">
        <f t="shared" si="292"/>
        <v>181079.2</v>
      </c>
      <c r="BP147" s="616">
        <f t="shared" si="339"/>
        <v>26490</v>
      </c>
      <c r="BQ147" s="616">
        <f t="shared" si="340"/>
        <v>5298</v>
      </c>
      <c r="BR147" s="616">
        <f t="shared" si="341"/>
        <v>24330</v>
      </c>
      <c r="BS147" s="616">
        <f t="shared" si="293"/>
        <v>59790</v>
      </c>
      <c r="BT147" s="616">
        <f t="shared" si="294"/>
        <v>3120</v>
      </c>
      <c r="BU147" s="616">
        <f t="shared" si="295"/>
        <v>51870</v>
      </c>
      <c r="BV147" s="616">
        <f t="shared" si="296"/>
        <v>2160</v>
      </c>
      <c r="BW147" s="616">
        <f t="shared" si="297"/>
        <v>2640</v>
      </c>
      <c r="BX147" s="616">
        <f t="shared" si="298"/>
        <v>26741</v>
      </c>
      <c r="BY147" s="616">
        <f t="shared" si="299"/>
        <v>17400</v>
      </c>
      <c r="BZ147" s="616">
        <f t="shared" si="300"/>
        <v>1620</v>
      </c>
      <c r="CA147" s="616">
        <f t="shared" si="301"/>
        <v>2310</v>
      </c>
      <c r="CB147" s="616">
        <f t="shared" si="302"/>
        <v>240</v>
      </c>
      <c r="CC147" s="616">
        <f t="shared" si="303"/>
        <v>3150</v>
      </c>
      <c r="CD147" s="616">
        <f t="shared" si="304"/>
        <v>196051</v>
      </c>
      <c r="CE147" s="618">
        <f t="shared" si="342"/>
        <v>150576.79999999999</v>
      </c>
      <c r="CF147" s="618">
        <f t="shared" si="343"/>
        <v>45474.2</v>
      </c>
      <c r="CG147" s="616">
        <f t="shared" si="305"/>
        <v>10560</v>
      </c>
      <c r="CH147" s="621">
        <f t="shared" si="306"/>
        <v>1149361</v>
      </c>
      <c r="CI147" s="88">
        <f t="shared" si="307"/>
        <v>260226.3333</v>
      </c>
      <c r="CJ147" s="90">
        <f t="shared" si="308"/>
        <v>199866.6</v>
      </c>
      <c r="CK147" s="90">
        <f t="shared" si="309"/>
        <v>60359.7333</v>
      </c>
      <c r="CL147" s="88">
        <f t="shared" si="310"/>
        <v>8830</v>
      </c>
      <c r="CM147" s="88">
        <f t="shared" si="311"/>
        <v>1766</v>
      </c>
      <c r="CN147" s="88">
        <f t="shared" si="312"/>
        <v>8110</v>
      </c>
      <c r="CO147" s="88">
        <f t="shared" si="313"/>
        <v>19930</v>
      </c>
      <c r="CP147" s="88">
        <f t="shared" si="314"/>
        <v>1040</v>
      </c>
      <c r="CQ147" s="88">
        <f t="shared" si="315"/>
        <v>17290</v>
      </c>
      <c r="CR147" s="88">
        <f t="shared" si="316"/>
        <v>720</v>
      </c>
      <c r="CS147" s="88">
        <f t="shared" si="317"/>
        <v>880</v>
      </c>
      <c r="CT147" s="88">
        <f t="shared" si="318"/>
        <v>8913.6666999999998</v>
      </c>
      <c r="CU147" s="88">
        <f t="shared" si="319"/>
        <v>5800</v>
      </c>
      <c r="CV147" s="88">
        <f t="shared" si="320"/>
        <v>540</v>
      </c>
      <c r="CW147" s="88">
        <f t="shared" si="321"/>
        <v>770</v>
      </c>
      <c r="CX147" s="88">
        <f t="shared" si="322"/>
        <v>80</v>
      </c>
      <c r="CY147" s="88">
        <f t="shared" si="323"/>
        <v>1050</v>
      </c>
      <c r="CZ147" s="88">
        <f t="shared" si="324"/>
        <v>65350.333299999998</v>
      </c>
      <c r="DA147" s="90">
        <f t="shared" si="325"/>
        <v>50192.2667</v>
      </c>
      <c r="DB147" s="90">
        <f t="shared" si="326"/>
        <v>15158.066699999999</v>
      </c>
      <c r="DC147" s="88">
        <f t="shared" si="327"/>
        <v>3520</v>
      </c>
      <c r="DD147" s="88">
        <f t="shared" si="328"/>
        <v>383120.3333</v>
      </c>
      <c r="AUV147" s="699">
        <f t="shared" si="409"/>
        <v>260226.33</v>
      </c>
      <c r="AUW147" s="699">
        <f t="shared" si="410"/>
        <v>199866.61</v>
      </c>
      <c r="AUX147" s="699">
        <f t="shared" si="411"/>
        <v>60359.72</v>
      </c>
      <c r="AUY147" s="699">
        <f t="shared" si="392"/>
        <v>8830</v>
      </c>
      <c r="AUZ147" s="699">
        <f t="shared" si="344"/>
        <v>1592.9</v>
      </c>
      <c r="AVA147" s="699">
        <f t="shared" si="344"/>
        <v>0.19</v>
      </c>
      <c r="AVB147" s="699">
        <f t="shared" si="393"/>
        <v>19930</v>
      </c>
      <c r="AVC147" s="699">
        <f t="shared" si="394"/>
        <v>1040</v>
      </c>
      <c r="AVD147" s="699">
        <f t="shared" si="395"/>
        <v>17290</v>
      </c>
      <c r="AVE147" s="699">
        <f t="shared" si="396"/>
        <v>720</v>
      </c>
      <c r="AVF147" s="699">
        <f t="shared" si="397"/>
        <v>880</v>
      </c>
      <c r="AVG147" s="699">
        <f t="shared" si="398"/>
        <v>8913.67</v>
      </c>
      <c r="AVH147" s="699">
        <f t="shared" si="399"/>
        <v>5800</v>
      </c>
      <c r="AVI147" s="699">
        <f t="shared" si="400"/>
        <v>540</v>
      </c>
      <c r="AVJ147" s="699">
        <f t="shared" si="401"/>
        <v>770</v>
      </c>
      <c r="AVK147" s="699">
        <f t="shared" si="402"/>
        <v>80</v>
      </c>
      <c r="AVL147" s="699">
        <f t="shared" si="403"/>
        <v>1050</v>
      </c>
      <c r="AVM147" s="699">
        <f t="shared" si="404"/>
        <v>65350.33</v>
      </c>
      <c r="AVN147" s="699">
        <f t="shared" si="405"/>
        <v>50192.27</v>
      </c>
      <c r="AVO147" s="699">
        <f t="shared" si="406"/>
        <v>15158.06</v>
      </c>
      <c r="AVP147" s="699">
        <f t="shared" si="407"/>
        <v>3520</v>
      </c>
      <c r="AVQ147" s="699">
        <f t="shared" si="408"/>
        <v>383120.33</v>
      </c>
    </row>
    <row r="148" spans="1:108 1244:1265" ht="30" hidden="1" customHeight="1" x14ac:dyDescent="0.25">
      <c r="A148" s="643">
        <v>1</v>
      </c>
      <c r="B148" s="643">
        <v>4</v>
      </c>
      <c r="C148" s="664" t="s">
        <v>18</v>
      </c>
      <c r="D148" s="2"/>
      <c r="E148" s="101" t="s">
        <v>344</v>
      </c>
      <c r="F148" s="643" t="s">
        <v>31</v>
      </c>
      <c r="G148" s="643">
        <v>1</v>
      </c>
      <c r="H148" s="658" t="s">
        <v>8</v>
      </c>
      <c r="I148" s="643">
        <v>3</v>
      </c>
      <c r="J148" s="101" t="s">
        <v>356</v>
      </c>
      <c r="K148" s="643">
        <v>3</v>
      </c>
      <c r="L148" s="683" t="s">
        <v>349</v>
      </c>
      <c r="M148" s="11" t="s">
        <v>257</v>
      </c>
      <c r="N148" s="101" t="s">
        <v>387</v>
      </c>
      <c r="O148" s="643">
        <v>1</v>
      </c>
      <c r="P148" s="632">
        <v>87</v>
      </c>
      <c r="Q148" s="632">
        <v>87</v>
      </c>
      <c r="R148" s="632">
        <v>87</v>
      </c>
      <c r="S148" s="675">
        <f>SUMIF('Территориальный кк'!$A:$A,'2020'!$B148,'Территориальный кк'!D:D)</f>
        <v>2.0270000000000001</v>
      </c>
      <c r="T148" s="676">
        <f>SUMIF('Территориальный кк'!$A:$A,'2020'!$B148,'Территориальный кк'!E:E)</f>
        <v>3.3260000000000001</v>
      </c>
      <c r="U148" s="618">
        <f>SUMIFS(Нормативы!G:G,Нормативы!$B:$B,$G148,Нормативы!$D:$D,'2020'!$I148,Нормативы!$F:$F,'2020'!$K148)*O148</f>
        <v>6419</v>
      </c>
      <c r="V148" s="618">
        <f t="shared" si="329"/>
        <v>4930.1000000000004</v>
      </c>
      <c r="W148" s="618">
        <f t="shared" si="330"/>
        <v>1488.9</v>
      </c>
      <c r="X148" s="618">
        <f>SUMIFS(Нормативы!J:J,Нормативы!$B:$B,$G148,Нормативы!$D:$D,'2020'!$I148,Нормативы!$F:$F,'2020'!$K148)</f>
        <v>883</v>
      </c>
      <c r="Y148" s="618">
        <f>SUMIFS(Нормативы!K:K,Нормативы!$B:$B,$G148,Нормативы!$D:$D,'2020'!$I148,Нормативы!$F:$F,'2020'!$K148)</f>
        <v>177</v>
      </c>
      <c r="Z148" s="618">
        <f>SUMIFS(Нормативы!L:L,Нормативы!$B:$B,$G148,Нормативы!$D:$D,'2020'!$I148,Нормативы!$F:$F,'2020'!$K148)</f>
        <v>811</v>
      </c>
      <c r="AA148" s="618">
        <f t="shared" si="331"/>
        <v>1905</v>
      </c>
      <c r="AB148" s="618">
        <f>SUMIFS(Нормативы!N:N,Нормативы!$B:$B,$G148,Нормативы!$D:$D,'2020'!$I148,Нормативы!$F:$F,'2020'!$K148)*O148</f>
        <v>52</v>
      </c>
      <c r="AC148" s="618">
        <f>SUMIFS(Нормативы!O:O,Нормативы!$B:$B,$G148,Нормативы!$D:$D,'2020'!$I148,Нормативы!$F:$F,'2020'!$K148)</f>
        <v>1729</v>
      </c>
      <c r="AD148" s="618">
        <f>SUMIFS(Нормативы!P:P,Нормативы!$B:$B,$G148,Нормативы!$D:$D,'2020'!$I148,Нормативы!$F:$F,'2020'!$K148)*O148</f>
        <v>36</v>
      </c>
      <c r="AE148" s="618">
        <f>SUMIFS(Нормативы!Q:Q,Нормативы!$B:$B,$G148,Нормативы!$D:$D,'2020'!$I148,Нормативы!$F:$F,'2020'!$K148)</f>
        <v>88</v>
      </c>
      <c r="AF148" s="618">
        <f>SUMIFS(Нормативы!R:R,Нормативы!$B:$B,$G148,Нормативы!$D:$D,'2020'!$I148,Нормативы!$F:$F,'2020'!$K148)</f>
        <v>268</v>
      </c>
      <c r="AG148" s="618">
        <f>SUMIFS(Нормативы!S:S,Нормативы!$B:$B,$G148,Нормативы!$D:$D,'2020'!$I148,Нормативы!$F:$F,'2020'!$K148)</f>
        <v>580</v>
      </c>
      <c r="AH148" s="618">
        <f>SUMIFS(Нормативы!T:T,Нормативы!$B:$B,$G148,Нормативы!$D:$D,'2020'!$I148,Нормативы!$F:$F,'2020'!$K148)</f>
        <v>54</v>
      </c>
      <c r="AI148" s="618">
        <f>SUMIFS(Нормативы!U:U,Нормативы!$B:$B,$G148,Нормативы!$D:$D,'2020'!$I148,Нормативы!$F:$F,'2020'!$K148)</f>
        <v>77</v>
      </c>
      <c r="AJ148" s="618">
        <f>SUMIFS(Нормативы!V:V,Нормативы!$B:$B,$G148,Нормативы!$D:$D,'2020'!$I148,Нормативы!$F:$F,'2020'!$K148)</f>
        <v>8</v>
      </c>
      <c r="AK148" s="618">
        <f>SUMIFS(Нормативы!W:W,Нормативы!$B:$B,$G148,Нормативы!$D:$D,'2020'!$I148,Нормативы!$F:$F,'2020'!$K148)</f>
        <v>105</v>
      </c>
      <c r="AL148" s="618">
        <f>SUMIFS(Нормативы!X:X,Нормативы!$B:$B,$G148,Нормативы!$D:$D,'2020'!$I148,Нормативы!$F:$F,'2020'!$K148)*O148</f>
        <v>1612</v>
      </c>
      <c r="AM148" s="618">
        <f t="shared" si="332"/>
        <v>1238.0999999999999</v>
      </c>
      <c r="AN148" s="618">
        <f t="shared" si="333"/>
        <v>373.9</v>
      </c>
      <c r="AO148" s="618">
        <f>SUMIFS(Нормативы!AA:AA,Нормативы!$B:$B,$G148,Нормативы!$D:$D,'2020'!$I148,Нормативы!$F:$F,'2020'!$K148)</f>
        <v>0</v>
      </c>
      <c r="AP148" s="619">
        <f t="shared" si="334"/>
        <v>12722</v>
      </c>
      <c r="AQ148" s="413">
        <f t="shared" si="272"/>
        <v>558453</v>
      </c>
      <c r="AR148" s="618">
        <f t="shared" si="335"/>
        <v>428919.4</v>
      </c>
      <c r="AS148" s="618">
        <f t="shared" si="336"/>
        <v>129533.6</v>
      </c>
      <c r="AT148" s="616">
        <f t="shared" si="273"/>
        <v>76821</v>
      </c>
      <c r="AU148" s="616">
        <f t="shared" si="274"/>
        <v>15399</v>
      </c>
      <c r="AV148" s="616">
        <f t="shared" si="275"/>
        <v>70557</v>
      </c>
      <c r="AW148" s="616">
        <f t="shared" si="276"/>
        <v>165735</v>
      </c>
      <c r="AX148" s="616">
        <f t="shared" si="277"/>
        <v>4524</v>
      </c>
      <c r="AY148" s="616">
        <f t="shared" si="278"/>
        <v>150423</v>
      </c>
      <c r="AZ148" s="616">
        <f t="shared" si="279"/>
        <v>3132</v>
      </c>
      <c r="BA148" s="616">
        <f t="shared" si="280"/>
        <v>7656</v>
      </c>
      <c r="BB148" s="616">
        <f t="shared" si="281"/>
        <v>23316</v>
      </c>
      <c r="BC148" s="616">
        <f t="shared" si="282"/>
        <v>50460</v>
      </c>
      <c r="BD148" s="616">
        <f t="shared" si="283"/>
        <v>4698</v>
      </c>
      <c r="BE148" s="616">
        <f t="shared" si="284"/>
        <v>6699</v>
      </c>
      <c r="BF148" s="616">
        <f t="shared" si="285"/>
        <v>696</v>
      </c>
      <c r="BG148" s="616">
        <f t="shared" si="286"/>
        <v>9135</v>
      </c>
      <c r="BH148" s="616">
        <f t="shared" si="287"/>
        <v>140244</v>
      </c>
      <c r="BI148" s="618">
        <f t="shared" si="337"/>
        <v>107714.3</v>
      </c>
      <c r="BJ148" s="618">
        <f t="shared" si="338"/>
        <v>32529.7</v>
      </c>
      <c r="BK148" s="616">
        <f t="shared" si="288"/>
        <v>0</v>
      </c>
      <c r="BL148" s="620">
        <f t="shared" si="289"/>
        <v>1106814</v>
      </c>
      <c r="BM148" s="616">
        <f t="shared" si="290"/>
        <v>1131984</v>
      </c>
      <c r="BN148" s="618">
        <f t="shared" si="291"/>
        <v>869419.4</v>
      </c>
      <c r="BO148" s="618">
        <f t="shared" si="292"/>
        <v>262564.59999999998</v>
      </c>
      <c r="BP148" s="616">
        <f t="shared" si="339"/>
        <v>76821</v>
      </c>
      <c r="BQ148" s="616">
        <f t="shared" si="340"/>
        <v>15399</v>
      </c>
      <c r="BR148" s="616">
        <f t="shared" si="341"/>
        <v>70557</v>
      </c>
      <c r="BS148" s="616">
        <f t="shared" si="293"/>
        <v>165735</v>
      </c>
      <c r="BT148" s="616">
        <f t="shared" si="294"/>
        <v>4524</v>
      </c>
      <c r="BU148" s="616">
        <f t="shared" si="295"/>
        <v>150423</v>
      </c>
      <c r="BV148" s="616">
        <f t="shared" si="296"/>
        <v>3132</v>
      </c>
      <c r="BW148" s="616">
        <f t="shared" si="297"/>
        <v>7656</v>
      </c>
      <c r="BX148" s="616">
        <f t="shared" si="298"/>
        <v>77549</v>
      </c>
      <c r="BY148" s="616">
        <f t="shared" si="299"/>
        <v>50460</v>
      </c>
      <c r="BZ148" s="616">
        <f t="shared" si="300"/>
        <v>4698</v>
      </c>
      <c r="CA148" s="616">
        <f t="shared" si="301"/>
        <v>6699</v>
      </c>
      <c r="CB148" s="616">
        <f t="shared" si="302"/>
        <v>696</v>
      </c>
      <c r="CC148" s="616">
        <f t="shared" si="303"/>
        <v>9135</v>
      </c>
      <c r="CD148" s="616">
        <f t="shared" si="304"/>
        <v>284275</v>
      </c>
      <c r="CE148" s="618">
        <f t="shared" si="342"/>
        <v>218337.2</v>
      </c>
      <c r="CF148" s="618">
        <f t="shared" si="343"/>
        <v>65937.8</v>
      </c>
      <c r="CG148" s="616">
        <f t="shared" si="305"/>
        <v>0</v>
      </c>
      <c r="CH148" s="621">
        <f t="shared" si="306"/>
        <v>1878609</v>
      </c>
      <c r="CI148" s="88">
        <f t="shared" si="307"/>
        <v>13011.310299999999</v>
      </c>
      <c r="CJ148" s="90">
        <f t="shared" si="308"/>
        <v>9993.3263999999999</v>
      </c>
      <c r="CK148" s="90">
        <f t="shared" si="309"/>
        <v>3017.9839000000002</v>
      </c>
      <c r="CL148" s="88">
        <f t="shared" si="310"/>
        <v>883</v>
      </c>
      <c r="CM148" s="88">
        <f t="shared" si="311"/>
        <v>177</v>
      </c>
      <c r="CN148" s="88">
        <f t="shared" si="312"/>
        <v>811</v>
      </c>
      <c r="CO148" s="88">
        <f t="shared" si="313"/>
        <v>1905</v>
      </c>
      <c r="CP148" s="88">
        <f t="shared" si="314"/>
        <v>52</v>
      </c>
      <c r="CQ148" s="88">
        <f t="shared" si="315"/>
        <v>1729</v>
      </c>
      <c r="CR148" s="88">
        <f t="shared" si="316"/>
        <v>36</v>
      </c>
      <c r="CS148" s="88">
        <f t="shared" si="317"/>
        <v>88</v>
      </c>
      <c r="CT148" s="88">
        <f t="shared" si="318"/>
        <v>891.36779999999999</v>
      </c>
      <c r="CU148" s="88">
        <f t="shared" si="319"/>
        <v>580</v>
      </c>
      <c r="CV148" s="88">
        <f t="shared" si="320"/>
        <v>54</v>
      </c>
      <c r="CW148" s="88">
        <f t="shared" si="321"/>
        <v>77</v>
      </c>
      <c r="CX148" s="88">
        <f t="shared" si="322"/>
        <v>8</v>
      </c>
      <c r="CY148" s="88">
        <f t="shared" si="323"/>
        <v>105</v>
      </c>
      <c r="CZ148" s="88">
        <f t="shared" si="324"/>
        <v>3267.5286999999998</v>
      </c>
      <c r="DA148" s="90">
        <f t="shared" si="325"/>
        <v>2509.623</v>
      </c>
      <c r="DB148" s="90">
        <f t="shared" si="326"/>
        <v>757.90570000000002</v>
      </c>
      <c r="DC148" s="88">
        <f t="shared" si="327"/>
        <v>0</v>
      </c>
      <c r="DD148" s="88">
        <f t="shared" si="328"/>
        <v>21593.206900000001</v>
      </c>
      <c r="AUV148" s="699">
        <f t="shared" si="409"/>
        <v>13011.31</v>
      </c>
      <c r="AUW148" s="699">
        <f t="shared" si="410"/>
        <v>9993.33</v>
      </c>
      <c r="AUX148" s="699">
        <f t="shared" si="411"/>
        <v>3017.98</v>
      </c>
      <c r="AUY148" s="699">
        <f t="shared" si="392"/>
        <v>883</v>
      </c>
      <c r="AUZ148" s="699">
        <f t="shared" si="344"/>
        <v>4629.8900000000003</v>
      </c>
      <c r="AVA148" s="699">
        <f t="shared" si="344"/>
        <v>10.99</v>
      </c>
      <c r="AVB148" s="699">
        <f t="shared" si="393"/>
        <v>1905</v>
      </c>
      <c r="AVC148" s="699">
        <f t="shared" si="394"/>
        <v>52</v>
      </c>
      <c r="AVD148" s="699">
        <f t="shared" si="395"/>
        <v>1729</v>
      </c>
      <c r="AVE148" s="699">
        <f t="shared" si="396"/>
        <v>36</v>
      </c>
      <c r="AVF148" s="699">
        <f t="shared" si="397"/>
        <v>88</v>
      </c>
      <c r="AVG148" s="699">
        <f t="shared" si="398"/>
        <v>891.37</v>
      </c>
      <c r="AVH148" s="699">
        <f t="shared" si="399"/>
        <v>580</v>
      </c>
      <c r="AVI148" s="699">
        <f t="shared" si="400"/>
        <v>54</v>
      </c>
      <c r="AVJ148" s="699">
        <f t="shared" si="401"/>
        <v>77</v>
      </c>
      <c r="AVK148" s="699">
        <f t="shared" si="402"/>
        <v>8</v>
      </c>
      <c r="AVL148" s="699">
        <f t="shared" si="403"/>
        <v>105</v>
      </c>
      <c r="AVM148" s="699">
        <f t="shared" si="404"/>
        <v>3267.53</v>
      </c>
      <c r="AVN148" s="699">
        <f t="shared" si="405"/>
        <v>2509.62</v>
      </c>
      <c r="AVO148" s="699">
        <f t="shared" si="406"/>
        <v>757.91</v>
      </c>
      <c r="AVP148" s="699">
        <f t="shared" si="407"/>
        <v>0</v>
      </c>
      <c r="AVQ148" s="699">
        <f t="shared" si="408"/>
        <v>21593.21</v>
      </c>
    </row>
    <row r="149" spans="1:108 1244:1265" ht="30" hidden="1" customHeight="1" x14ac:dyDescent="0.25">
      <c r="A149" s="643">
        <v>1</v>
      </c>
      <c r="B149" s="643">
        <v>4</v>
      </c>
      <c r="C149" s="664" t="s">
        <v>18</v>
      </c>
      <c r="D149" s="2"/>
      <c r="E149" s="101" t="s">
        <v>344</v>
      </c>
      <c r="F149" s="643" t="s">
        <v>31</v>
      </c>
      <c r="G149" s="643">
        <v>1</v>
      </c>
      <c r="H149" s="658" t="s">
        <v>8</v>
      </c>
      <c r="I149" s="643">
        <v>3</v>
      </c>
      <c r="J149" s="101" t="s">
        <v>356</v>
      </c>
      <c r="K149" s="643">
        <v>3</v>
      </c>
      <c r="L149" s="683" t="s">
        <v>349</v>
      </c>
      <c r="M149" s="11" t="s">
        <v>280</v>
      </c>
      <c r="N149" s="101" t="s">
        <v>401</v>
      </c>
      <c r="O149" s="643">
        <v>2</v>
      </c>
      <c r="P149" s="632">
        <v>1</v>
      </c>
      <c r="Q149" s="632">
        <v>1</v>
      </c>
      <c r="R149" s="632">
        <v>1</v>
      </c>
      <c r="S149" s="675">
        <f>SUMIF('Территориальный кк'!$A:$A,'2020'!$B149,'Территориальный кк'!D:D)</f>
        <v>2.0270000000000001</v>
      </c>
      <c r="T149" s="676">
        <f>SUMIF('Территориальный кк'!$A:$A,'2020'!$B149,'Территориальный кк'!E:E)</f>
        <v>3.3260000000000001</v>
      </c>
      <c r="U149" s="618">
        <f>SUMIFS(Нормативы!G:G,Нормативы!$B:$B,$G149,Нормативы!$D:$D,'2020'!$I149,Нормативы!$F:$F,'2020'!$K149)*O149</f>
        <v>12838</v>
      </c>
      <c r="V149" s="618">
        <f t="shared" si="329"/>
        <v>9860.2000000000007</v>
      </c>
      <c r="W149" s="618">
        <f t="shared" si="330"/>
        <v>2977.8</v>
      </c>
      <c r="X149" s="618">
        <f>SUMIFS(Нормативы!J:J,Нормативы!$B:$B,$G149,Нормативы!$D:$D,'2020'!$I149,Нормативы!$F:$F,'2020'!$K149)</f>
        <v>883</v>
      </c>
      <c r="Y149" s="618">
        <f>SUMIFS(Нормативы!K:K,Нормативы!$B:$B,$G149,Нормативы!$D:$D,'2020'!$I149,Нормативы!$F:$F,'2020'!$K149)</f>
        <v>177</v>
      </c>
      <c r="Z149" s="618">
        <f>SUMIFS(Нормативы!L:L,Нормативы!$B:$B,$G149,Нормативы!$D:$D,'2020'!$I149,Нормативы!$F:$F,'2020'!$K149)</f>
        <v>811</v>
      </c>
      <c r="AA149" s="618">
        <f t="shared" si="331"/>
        <v>1993</v>
      </c>
      <c r="AB149" s="618">
        <f>SUMIFS(Нормативы!N:N,Нормативы!$B:$B,$G149,Нормативы!$D:$D,'2020'!$I149,Нормативы!$F:$F,'2020'!$K149)*O149</f>
        <v>104</v>
      </c>
      <c r="AC149" s="618">
        <f>SUMIFS(Нормативы!O:O,Нормативы!$B:$B,$G149,Нормативы!$D:$D,'2020'!$I149,Нормативы!$F:$F,'2020'!$K149)</f>
        <v>1729</v>
      </c>
      <c r="AD149" s="618">
        <f>SUMIFS(Нормативы!P:P,Нормативы!$B:$B,$G149,Нормативы!$D:$D,'2020'!$I149,Нормативы!$F:$F,'2020'!$K149)*O149</f>
        <v>72</v>
      </c>
      <c r="AE149" s="618">
        <f>SUMIFS(Нормативы!Q:Q,Нормативы!$B:$B,$G149,Нормативы!$D:$D,'2020'!$I149,Нормативы!$F:$F,'2020'!$K149)</f>
        <v>88</v>
      </c>
      <c r="AF149" s="618">
        <f>SUMIFS(Нормативы!R:R,Нормативы!$B:$B,$G149,Нормативы!$D:$D,'2020'!$I149,Нормативы!$F:$F,'2020'!$K149)</f>
        <v>268</v>
      </c>
      <c r="AG149" s="618">
        <f>SUMIFS(Нормативы!S:S,Нормативы!$B:$B,$G149,Нормативы!$D:$D,'2020'!$I149,Нормативы!$F:$F,'2020'!$K149)</f>
        <v>580</v>
      </c>
      <c r="AH149" s="618">
        <f>SUMIFS(Нормативы!T:T,Нормативы!$B:$B,$G149,Нормативы!$D:$D,'2020'!$I149,Нормативы!$F:$F,'2020'!$K149)</f>
        <v>54</v>
      </c>
      <c r="AI149" s="618">
        <f>SUMIFS(Нормативы!U:U,Нормативы!$B:$B,$G149,Нормативы!$D:$D,'2020'!$I149,Нормативы!$F:$F,'2020'!$K149)</f>
        <v>77</v>
      </c>
      <c r="AJ149" s="618">
        <f>SUMIFS(Нормативы!V:V,Нормативы!$B:$B,$G149,Нормативы!$D:$D,'2020'!$I149,Нормативы!$F:$F,'2020'!$K149)</f>
        <v>8</v>
      </c>
      <c r="AK149" s="618">
        <f>SUMIFS(Нормативы!W:W,Нормативы!$B:$B,$G149,Нормативы!$D:$D,'2020'!$I149,Нормативы!$F:$F,'2020'!$K149)</f>
        <v>105</v>
      </c>
      <c r="AL149" s="618">
        <f>SUMIFS(Нормативы!X:X,Нормативы!$B:$B,$G149,Нормативы!$D:$D,'2020'!$I149,Нормативы!$F:$F,'2020'!$K149)*O149</f>
        <v>3224</v>
      </c>
      <c r="AM149" s="618">
        <f t="shared" si="332"/>
        <v>2476.1999999999998</v>
      </c>
      <c r="AN149" s="618">
        <f t="shared" si="333"/>
        <v>747.8</v>
      </c>
      <c r="AO149" s="618">
        <f>SUMIFS(Нормативы!AA:AA,Нормативы!$B:$B,$G149,Нормативы!$D:$D,'2020'!$I149,Нормативы!$F:$F,'2020'!$K149)</f>
        <v>0</v>
      </c>
      <c r="AP149" s="619">
        <f t="shared" si="334"/>
        <v>20841</v>
      </c>
      <c r="AQ149" s="413">
        <f t="shared" ref="AQ149:AQ218" si="418">ROUND($P149*U149,0)</f>
        <v>12838</v>
      </c>
      <c r="AR149" s="618">
        <f t="shared" si="335"/>
        <v>9860.2000000000007</v>
      </c>
      <c r="AS149" s="618">
        <f t="shared" si="336"/>
        <v>2977.8</v>
      </c>
      <c r="AT149" s="616">
        <f t="shared" ref="AT149:AT218" si="419">ROUND($P149*X149,0)</f>
        <v>883</v>
      </c>
      <c r="AU149" s="616">
        <f t="shared" ref="AU149:AU218" si="420">ROUND($P149*Y149,0)</f>
        <v>177</v>
      </c>
      <c r="AV149" s="616">
        <f t="shared" ref="AV149:AV218" si="421">ROUND($P149*Z149,0)</f>
        <v>811</v>
      </c>
      <c r="AW149" s="616">
        <f t="shared" ref="AW149:AW218" si="422">ROUND($P149*AA149,0)</f>
        <v>1993</v>
      </c>
      <c r="AX149" s="616">
        <f t="shared" ref="AX149:AX218" si="423">ROUND($P149*AB149,0)</f>
        <v>104</v>
      </c>
      <c r="AY149" s="616">
        <f t="shared" ref="AY149:AY218" si="424">ROUND($P149*AC149,0)</f>
        <v>1729</v>
      </c>
      <c r="AZ149" s="616">
        <f t="shared" ref="AZ149:AZ218" si="425">ROUND($P149*AD149,0)</f>
        <v>72</v>
      </c>
      <c r="BA149" s="616">
        <f t="shared" ref="BA149:BA218" si="426">ROUND($P149*AE149,0)</f>
        <v>88</v>
      </c>
      <c r="BB149" s="616">
        <f t="shared" ref="BB149:BB218" si="427">ROUND($P149*AF149,0)</f>
        <v>268</v>
      </c>
      <c r="BC149" s="616">
        <f t="shared" ref="BC149:BC218" si="428">ROUND($P149*AG149,0)</f>
        <v>580</v>
      </c>
      <c r="BD149" s="616">
        <f t="shared" ref="BD149:BD218" si="429">ROUND($P149*AH149,0)</f>
        <v>54</v>
      </c>
      <c r="BE149" s="616">
        <f t="shared" ref="BE149:BE218" si="430">ROUND($P149*AI149,0)</f>
        <v>77</v>
      </c>
      <c r="BF149" s="616">
        <f t="shared" ref="BF149:BF218" si="431">ROUND($P149*AJ149,0)</f>
        <v>8</v>
      </c>
      <c r="BG149" s="616">
        <f t="shared" ref="BG149:BG218" si="432">ROUND($P149*AK149,0)</f>
        <v>105</v>
      </c>
      <c r="BH149" s="616">
        <f t="shared" ref="BH149:BH218" si="433">ROUND($P149*AL149,0)</f>
        <v>3224</v>
      </c>
      <c r="BI149" s="618">
        <f t="shared" si="337"/>
        <v>2476.1999999999998</v>
      </c>
      <c r="BJ149" s="618">
        <f t="shared" si="338"/>
        <v>747.8</v>
      </c>
      <c r="BK149" s="616">
        <f t="shared" ref="BK149:BK218" si="434">ROUND($P149*AO149,0)</f>
        <v>0</v>
      </c>
      <c r="BL149" s="620">
        <f t="shared" ref="BL149:BL218" si="435">AQ149+AT149+AV149+AW149++BB149+BC149+BD149+BE149+BF149+BG149+BH149+BK149</f>
        <v>20841</v>
      </c>
      <c r="BM149" s="616">
        <f t="shared" ref="BM149:BM218" si="436">ROUND(AQ149*S149,0)</f>
        <v>26023</v>
      </c>
      <c r="BN149" s="618">
        <f t="shared" ref="BN149:BN218" si="437">ROUND(BM149/1.302,1)</f>
        <v>19986.900000000001</v>
      </c>
      <c r="BO149" s="618">
        <f t="shared" ref="BO149:BO218" si="438">BM149-BN149</f>
        <v>6036.1</v>
      </c>
      <c r="BP149" s="616">
        <f t="shared" si="339"/>
        <v>883</v>
      </c>
      <c r="BQ149" s="616">
        <f t="shared" si="340"/>
        <v>177</v>
      </c>
      <c r="BR149" s="616">
        <f t="shared" si="341"/>
        <v>811</v>
      </c>
      <c r="BS149" s="616">
        <f t="shared" ref="BS149:BS218" si="439">AW149</f>
        <v>1993</v>
      </c>
      <c r="BT149" s="616">
        <f t="shared" ref="BT149:BT218" si="440">AX149</f>
        <v>104</v>
      </c>
      <c r="BU149" s="616">
        <f t="shared" ref="BU149:BU218" si="441">AY149</f>
        <v>1729</v>
      </c>
      <c r="BV149" s="616">
        <f t="shared" ref="BV149:BV218" si="442">AZ149</f>
        <v>72</v>
      </c>
      <c r="BW149" s="616">
        <f t="shared" ref="BW149:BW218" si="443">BA149</f>
        <v>88</v>
      </c>
      <c r="BX149" s="616">
        <f t="shared" ref="BX149:BX218" si="444">ROUND(BB149*T149,0)</f>
        <v>891</v>
      </c>
      <c r="BY149" s="616">
        <f t="shared" ref="BY149:BY218" si="445">BC149</f>
        <v>580</v>
      </c>
      <c r="BZ149" s="616">
        <f t="shared" ref="BZ149:BZ218" si="446">BD149</f>
        <v>54</v>
      </c>
      <c r="CA149" s="616">
        <f t="shared" ref="CA149:CA218" si="447">BE149</f>
        <v>77</v>
      </c>
      <c r="CB149" s="616">
        <f t="shared" ref="CB149:CB218" si="448">BF149</f>
        <v>8</v>
      </c>
      <c r="CC149" s="616">
        <f t="shared" ref="CC149:CC218" si="449">BG149</f>
        <v>105</v>
      </c>
      <c r="CD149" s="616">
        <f t="shared" ref="CD149:CD218" si="450">ROUND(BH149*S149,0)</f>
        <v>6535</v>
      </c>
      <c r="CE149" s="618">
        <f t="shared" si="342"/>
        <v>5019.2</v>
      </c>
      <c r="CF149" s="618">
        <f t="shared" si="343"/>
        <v>1515.8</v>
      </c>
      <c r="CG149" s="616">
        <f t="shared" ref="CG149:CG218" si="451">BK149</f>
        <v>0</v>
      </c>
      <c r="CH149" s="621">
        <f t="shared" ref="CH149:CH218" si="452">BM149+BP149+BR149+BS149++BX149+BY149+BZ149+CA149+CB149+CC149+CD149+CG149</f>
        <v>37960</v>
      </c>
      <c r="CI149" s="88">
        <f t="shared" ref="CI149:CI218" si="453">ROUND(BM149/$P149,4)</f>
        <v>26023</v>
      </c>
      <c r="CJ149" s="90">
        <f t="shared" ref="CJ149:CJ218" si="454">ROUND(BN149/$P149,4)</f>
        <v>19986.900000000001</v>
      </c>
      <c r="CK149" s="90">
        <f t="shared" ref="CK149:CK218" si="455">ROUND(BO149/$P149,4)</f>
        <v>6036.1</v>
      </c>
      <c r="CL149" s="88">
        <f t="shared" ref="CL149:CL218" si="456">ROUND(BP149/$P149,4)</f>
        <v>883</v>
      </c>
      <c r="CM149" s="88">
        <f t="shared" ref="CM149:CM218" si="457">ROUND(BQ149/$P149,4)</f>
        <v>177</v>
      </c>
      <c r="CN149" s="88">
        <f t="shared" ref="CN149:CN218" si="458">ROUND(BR149/$P149,4)</f>
        <v>811</v>
      </c>
      <c r="CO149" s="88">
        <f t="shared" ref="CO149:CO218" si="459">ROUND(BS149/$P149,4)</f>
        <v>1993</v>
      </c>
      <c r="CP149" s="88">
        <f t="shared" ref="CP149:CP218" si="460">ROUND(BT149/$P149,4)</f>
        <v>104</v>
      </c>
      <c r="CQ149" s="88">
        <f t="shared" ref="CQ149:CQ218" si="461">ROUND(BU149/$P149,4)</f>
        <v>1729</v>
      </c>
      <c r="CR149" s="88">
        <f t="shared" ref="CR149:CR218" si="462">ROUND(BV149/$P149,4)</f>
        <v>72</v>
      </c>
      <c r="CS149" s="88">
        <f t="shared" ref="CS149:CS218" si="463">ROUND(BW149/$P149,4)</f>
        <v>88</v>
      </c>
      <c r="CT149" s="88">
        <f t="shared" ref="CT149:CT218" si="464">ROUND(BX149/$P149,4)</f>
        <v>891</v>
      </c>
      <c r="CU149" s="88">
        <f t="shared" ref="CU149:CU218" si="465">ROUND(BY149/$P149,4)</f>
        <v>580</v>
      </c>
      <c r="CV149" s="88">
        <f t="shared" ref="CV149:CV218" si="466">ROUND(BZ149/$P149,4)</f>
        <v>54</v>
      </c>
      <c r="CW149" s="88">
        <f t="shared" ref="CW149:CW218" si="467">ROUND(CA149/$P149,4)</f>
        <v>77</v>
      </c>
      <c r="CX149" s="88">
        <f t="shared" ref="CX149:CX218" si="468">ROUND(CB149/$P149,4)</f>
        <v>8</v>
      </c>
      <c r="CY149" s="88">
        <f t="shared" ref="CY149:CY218" si="469">ROUND(CC149/$P149,4)</f>
        <v>105</v>
      </c>
      <c r="CZ149" s="88">
        <f t="shared" ref="CZ149:CZ218" si="470">ROUND(CD149/$P149,4)</f>
        <v>6535</v>
      </c>
      <c r="DA149" s="90">
        <f t="shared" ref="DA149:DA218" si="471">ROUND(CE149/$P149,4)</f>
        <v>5019.2</v>
      </c>
      <c r="DB149" s="90">
        <f t="shared" ref="DB149:DB218" si="472">ROUND(CF149/$P149,4)</f>
        <v>1515.8</v>
      </c>
      <c r="DC149" s="88">
        <f t="shared" ref="DC149:DC218" si="473">ROUND(CG149/$P149,4)</f>
        <v>0</v>
      </c>
      <c r="DD149" s="88">
        <f t="shared" ref="DD149:DD218" si="474">ROUND(CH149/$P149,4)</f>
        <v>37960</v>
      </c>
      <c r="AUV149" s="699">
        <f t="shared" si="409"/>
        <v>26023</v>
      </c>
      <c r="AUW149" s="699">
        <f t="shared" si="410"/>
        <v>19986.939999999999</v>
      </c>
      <c r="AUX149" s="699">
        <f t="shared" si="411"/>
        <v>6036.06</v>
      </c>
      <c r="AUY149" s="699">
        <f t="shared" si="392"/>
        <v>883</v>
      </c>
      <c r="AUZ149" s="699">
        <f t="shared" ref="AUY149:AVB212" si="475">BQ149/T149</f>
        <v>53.22</v>
      </c>
      <c r="AVA149" s="699">
        <f t="shared" si="475"/>
        <v>0.06</v>
      </c>
      <c r="AVB149" s="699">
        <f t="shared" si="393"/>
        <v>1993</v>
      </c>
      <c r="AVC149" s="699">
        <f t="shared" si="394"/>
        <v>104</v>
      </c>
      <c r="AVD149" s="699">
        <f t="shared" si="395"/>
        <v>1729</v>
      </c>
      <c r="AVE149" s="699">
        <f t="shared" si="396"/>
        <v>72</v>
      </c>
      <c r="AVF149" s="699">
        <f t="shared" si="397"/>
        <v>88</v>
      </c>
      <c r="AVG149" s="699">
        <f t="shared" si="398"/>
        <v>891</v>
      </c>
      <c r="AVH149" s="699">
        <f t="shared" si="399"/>
        <v>580</v>
      </c>
      <c r="AVI149" s="699">
        <f t="shared" si="400"/>
        <v>54</v>
      </c>
      <c r="AVJ149" s="699">
        <f t="shared" si="401"/>
        <v>77</v>
      </c>
      <c r="AVK149" s="699">
        <f t="shared" si="402"/>
        <v>8</v>
      </c>
      <c r="AVL149" s="699">
        <f t="shared" si="403"/>
        <v>105</v>
      </c>
      <c r="AVM149" s="699">
        <f t="shared" si="404"/>
        <v>6535</v>
      </c>
      <c r="AVN149" s="699">
        <f t="shared" si="405"/>
        <v>5019.2</v>
      </c>
      <c r="AVO149" s="699">
        <f t="shared" si="406"/>
        <v>1515.8</v>
      </c>
      <c r="AVP149" s="699">
        <f t="shared" si="407"/>
        <v>0</v>
      </c>
      <c r="AVQ149" s="699">
        <f t="shared" si="408"/>
        <v>37960</v>
      </c>
    </row>
    <row r="150" spans="1:108 1244:1265" ht="30" hidden="1" customHeight="1" x14ac:dyDescent="0.25">
      <c r="A150" s="643">
        <v>1</v>
      </c>
      <c r="B150" s="643">
        <v>4</v>
      </c>
      <c r="C150" s="664" t="s">
        <v>18</v>
      </c>
      <c r="D150" s="2"/>
      <c r="E150" s="101" t="s">
        <v>344</v>
      </c>
      <c r="F150" s="643" t="s">
        <v>31</v>
      </c>
      <c r="G150" s="643">
        <v>1</v>
      </c>
      <c r="H150" s="658" t="s">
        <v>10</v>
      </c>
      <c r="I150" s="643">
        <v>0</v>
      </c>
      <c r="J150" s="101" t="s">
        <v>357</v>
      </c>
      <c r="K150" s="643">
        <v>3</v>
      </c>
      <c r="L150" s="683" t="s">
        <v>349</v>
      </c>
      <c r="M150" s="11" t="s">
        <v>258</v>
      </c>
      <c r="N150" s="101" t="s">
        <v>387</v>
      </c>
      <c r="O150" s="643">
        <v>1</v>
      </c>
      <c r="P150" s="632">
        <v>24</v>
      </c>
      <c r="Q150" s="632">
        <v>24</v>
      </c>
      <c r="R150" s="632">
        <v>24</v>
      </c>
      <c r="S150" s="675">
        <f>SUMIF('Территориальный кк'!$A:$A,'2020'!$B150,'Территориальный кк'!D:D)</f>
        <v>2.0270000000000001</v>
      </c>
      <c r="T150" s="676">
        <f>SUMIF('Территориальный кк'!$A:$A,'2020'!$B150,'Территориальный кк'!E:E)</f>
        <v>3.3260000000000001</v>
      </c>
      <c r="U150" s="618">
        <f>SUMIFS(Нормативы!G:G,Нормативы!$B:$B,$G150,Нормативы!$D:$D,'2020'!$I150,Нормативы!$F:$F,'2020'!$K150)*O150</f>
        <v>64190</v>
      </c>
      <c r="V150" s="618">
        <f t="shared" ref="V150:V219" si="476">ROUND(U150/1.302,1)</f>
        <v>49301.1</v>
      </c>
      <c r="W150" s="618">
        <f t="shared" ref="W150:W219" si="477">U150-V150</f>
        <v>14888.9</v>
      </c>
      <c r="X150" s="618">
        <f>SUMIFS(Нормативы!J:J,Нормативы!$B:$B,$G150,Нормативы!$D:$D,'2020'!$I150,Нормативы!$F:$F,'2020'!$K150)</f>
        <v>8830</v>
      </c>
      <c r="Y150" s="618">
        <f>SUMIFS(Нормативы!K:K,Нормативы!$B:$B,$G150,Нормативы!$D:$D,'2020'!$I150,Нормативы!$F:$F,'2020'!$K150)</f>
        <v>1766</v>
      </c>
      <c r="Z150" s="618">
        <f>SUMIFS(Нормативы!L:L,Нормативы!$B:$B,$G150,Нормативы!$D:$D,'2020'!$I150,Нормативы!$F:$F,'2020'!$K150)</f>
        <v>8110</v>
      </c>
      <c r="AA150" s="618">
        <f t="shared" ref="AA150:AA219" si="478">AB150+AC150+AD150+AE150</f>
        <v>19050</v>
      </c>
      <c r="AB150" s="618">
        <f>SUMIFS(Нормативы!N:N,Нормативы!$B:$B,$G150,Нормативы!$D:$D,'2020'!$I150,Нормативы!$F:$F,'2020'!$K150)*O150</f>
        <v>520</v>
      </c>
      <c r="AC150" s="618">
        <f>SUMIFS(Нормативы!O:O,Нормативы!$B:$B,$G150,Нормативы!$D:$D,'2020'!$I150,Нормативы!$F:$F,'2020'!$K150)</f>
        <v>17290</v>
      </c>
      <c r="AD150" s="618">
        <f>SUMIFS(Нормативы!P:P,Нормативы!$B:$B,$G150,Нормативы!$D:$D,'2020'!$I150,Нормативы!$F:$F,'2020'!$K150)*O150</f>
        <v>360</v>
      </c>
      <c r="AE150" s="618">
        <f>SUMIFS(Нормативы!Q:Q,Нормативы!$B:$B,$G150,Нормативы!$D:$D,'2020'!$I150,Нормативы!$F:$F,'2020'!$K150)</f>
        <v>880</v>
      </c>
      <c r="AF150" s="618">
        <f>SUMIFS(Нормативы!R:R,Нормативы!$B:$B,$G150,Нормативы!$D:$D,'2020'!$I150,Нормативы!$F:$F,'2020'!$K150)</f>
        <v>2680</v>
      </c>
      <c r="AG150" s="618">
        <f>SUMIFS(Нормативы!S:S,Нормативы!$B:$B,$G150,Нормативы!$D:$D,'2020'!$I150,Нормативы!$F:$F,'2020'!$K150)</f>
        <v>5800</v>
      </c>
      <c r="AH150" s="618">
        <f>SUMIFS(Нормативы!T:T,Нормативы!$B:$B,$G150,Нормативы!$D:$D,'2020'!$I150,Нормативы!$F:$F,'2020'!$K150)</f>
        <v>540</v>
      </c>
      <c r="AI150" s="618">
        <f>SUMIFS(Нормативы!U:U,Нормативы!$B:$B,$G150,Нормативы!$D:$D,'2020'!$I150,Нормативы!$F:$F,'2020'!$K150)</f>
        <v>770</v>
      </c>
      <c r="AJ150" s="618">
        <f>SUMIFS(Нормативы!V:V,Нормативы!$B:$B,$G150,Нормативы!$D:$D,'2020'!$I150,Нормативы!$F:$F,'2020'!$K150)</f>
        <v>80</v>
      </c>
      <c r="AK150" s="618">
        <f>SUMIFS(Нормативы!W:W,Нормативы!$B:$B,$G150,Нормативы!$D:$D,'2020'!$I150,Нормативы!$F:$F,'2020'!$K150)</f>
        <v>1050</v>
      </c>
      <c r="AL150" s="618">
        <f>SUMIFS(Нормативы!X:X,Нормативы!$B:$B,$G150,Нормативы!$D:$D,'2020'!$I150,Нормативы!$F:$F,'2020'!$K150)*O150</f>
        <v>16120</v>
      </c>
      <c r="AM150" s="618">
        <f t="shared" ref="AM150:AM219" si="479">ROUND(AL150/1.302,1)</f>
        <v>12381</v>
      </c>
      <c r="AN150" s="618">
        <f t="shared" ref="AN150:AN219" si="480">AL150-AM150</f>
        <v>3739</v>
      </c>
      <c r="AO150" s="618">
        <f>SUMIFS(Нормативы!AA:AA,Нормативы!$B:$B,$G150,Нормативы!$D:$D,'2020'!$I150,Нормативы!$F:$F,'2020'!$K150)</f>
        <v>3520</v>
      </c>
      <c r="AP150" s="619">
        <f t="shared" ref="AP150:AP219" si="481">U150+X150+Z150+AA150++AF150+AG150+AH150+AI150+AJ150+AK150+AL150+AO150</f>
        <v>130740</v>
      </c>
      <c r="AQ150" s="413">
        <f t="shared" si="418"/>
        <v>1540560</v>
      </c>
      <c r="AR150" s="618">
        <f t="shared" ref="AR150:AR219" si="482">ROUND(AQ150/1.302,1)</f>
        <v>1183225.8</v>
      </c>
      <c r="AS150" s="618">
        <f t="shared" ref="AS150:AS219" si="483">AQ150-AR150</f>
        <v>357334.2</v>
      </c>
      <c r="AT150" s="616">
        <f t="shared" si="419"/>
        <v>211920</v>
      </c>
      <c r="AU150" s="616">
        <f t="shared" si="420"/>
        <v>42384</v>
      </c>
      <c r="AV150" s="616">
        <f t="shared" si="421"/>
        <v>194640</v>
      </c>
      <c r="AW150" s="616">
        <f t="shared" si="422"/>
        <v>457200</v>
      </c>
      <c r="AX150" s="616">
        <f t="shared" si="423"/>
        <v>12480</v>
      </c>
      <c r="AY150" s="616">
        <f t="shared" si="424"/>
        <v>414960</v>
      </c>
      <c r="AZ150" s="616">
        <f t="shared" si="425"/>
        <v>8640</v>
      </c>
      <c r="BA150" s="616">
        <f t="shared" si="426"/>
        <v>21120</v>
      </c>
      <c r="BB150" s="616">
        <f t="shared" si="427"/>
        <v>64320</v>
      </c>
      <c r="BC150" s="616">
        <f t="shared" si="428"/>
        <v>139200</v>
      </c>
      <c r="BD150" s="616">
        <f t="shared" si="429"/>
        <v>12960</v>
      </c>
      <c r="BE150" s="616">
        <f t="shared" si="430"/>
        <v>18480</v>
      </c>
      <c r="BF150" s="616">
        <f t="shared" si="431"/>
        <v>1920</v>
      </c>
      <c r="BG150" s="616">
        <f t="shared" si="432"/>
        <v>25200</v>
      </c>
      <c r="BH150" s="616">
        <f t="shared" si="433"/>
        <v>386880</v>
      </c>
      <c r="BI150" s="618">
        <f t="shared" ref="BI150:BI219" si="484">ROUND(BH150/1.302,1)</f>
        <v>297142.90000000002</v>
      </c>
      <c r="BJ150" s="618">
        <f t="shared" ref="BJ150:BJ219" si="485">BH150-BI150</f>
        <v>89737.1</v>
      </c>
      <c r="BK150" s="616">
        <f t="shared" si="434"/>
        <v>84480</v>
      </c>
      <c r="BL150" s="620">
        <f t="shared" si="435"/>
        <v>3137760</v>
      </c>
      <c r="BM150" s="616">
        <f t="shared" si="436"/>
        <v>3122715</v>
      </c>
      <c r="BN150" s="618">
        <f t="shared" si="437"/>
        <v>2398398.6</v>
      </c>
      <c r="BO150" s="618">
        <f t="shared" si="438"/>
        <v>724316.4</v>
      </c>
      <c r="BP150" s="616">
        <f t="shared" ref="BP150:BP219" si="486">AT150</f>
        <v>211920</v>
      </c>
      <c r="BQ150" s="616">
        <f t="shared" ref="BQ150:BQ219" si="487">AU150</f>
        <v>42384</v>
      </c>
      <c r="BR150" s="616">
        <f t="shared" ref="BR150:BR219" si="488">AV150</f>
        <v>194640</v>
      </c>
      <c r="BS150" s="616">
        <f t="shared" si="439"/>
        <v>457200</v>
      </c>
      <c r="BT150" s="616">
        <f t="shared" si="440"/>
        <v>12480</v>
      </c>
      <c r="BU150" s="616">
        <f t="shared" si="441"/>
        <v>414960</v>
      </c>
      <c r="BV150" s="616">
        <f t="shared" si="442"/>
        <v>8640</v>
      </c>
      <c r="BW150" s="616">
        <f t="shared" si="443"/>
        <v>21120</v>
      </c>
      <c r="BX150" s="616">
        <f t="shared" si="444"/>
        <v>213928</v>
      </c>
      <c r="BY150" s="616">
        <f t="shared" si="445"/>
        <v>139200</v>
      </c>
      <c r="BZ150" s="616">
        <f t="shared" si="446"/>
        <v>12960</v>
      </c>
      <c r="CA150" s="616">
        <f t="shared" si="447"/>
        <v>18480</v>
      </c>
      <c r="CB150" s="616">
        <f t="shared" si="448"/>
        <v>1920</v>
      </c>
      <c r="CC150" s="616">
        <f t="shared" si="449"/>
        <v>25200</v>
      </c>
      <c r="CD150" s="616">
        <f t="shared" si="450"/>
        <v>784206</v>
      </c>
      <c r="CE150" s="618">
        <f t="shared" ref="CE150:CE219" si="489">ROUND(CD150/1.302,1)</f>
        <v>602308.80000000005</v>
      </c>
      <c r="CF150" s="618">
        <f t="shared" ref="CF150:CF219" si="490">CD150-CE150</f>
        <v>181897.2</v>
      </c>
      <c r="CG150" s="616">
        <f t="shared" si="451"/>
        <v>84480</v>
      </c>
      <c r="CH150" s="621">
        <f t="shared" si="452"/>
        <v>5266849</v>
      </c>
      <c r="CI150" s="88">
        <f t="shared" si="453"/>
        <v>130113.125</v>
      </c>
      <c r="CJ150" s="90">
        <f t="shared" si="454"/>
        <v>99933.274999999994</v>
      </c>
      <c r="CK150" s="90">
        <f t="shared" si="455"/>
        <v>30179.85</v>
      </c>
      <c r="CL150" s="88">
        <f t="shared" si="456"/>
        <v>8830</v>
      </c>
      <c r="CM150" s="88">
        <f t="shared" si="457"/>
        <v>1766</v>
      </c>
      <c r="CN150" s="88">
        <f t="shared" si="458"/>
        <v>8110</v>
      </c>
      <c r="CO150" s="88">
        <f t="shared" si="459"/>
        <v>19050</v>
      </c>
      <c r="CP150" s="88">
        <f t="shared" si="460"/>
        <v>520</v>
      </c>
      <c r="CQ150" s="88">
        <f t="shared" si="461"/>
        <v>17290</v>
      </c>
      <c r="CR150" s="88">
        <f t="shared" si="462"/>
        <v>360</v>
      </c>
      <c r="CS150" s="88">
        <f t="shared" si="463"/>
        <v>880</v>
      </c>
      <c r="CT150" s="88">
        <f t="shared" si="464"/>
        <v>8913.6666999999998</v>
      </c>
      <c r="CU150" s="88">
        <f t="shared" si="465"/>
        <v>5800</v>
      </c>
      <c r="CV150" s="88">
        <f t="shared" si="466"/>
        <v>540</v>
      </c>
      <c r="CW150" s="88">
        <f t="shared" si="467"/>
        <v>770</v>
      </c>
      <c r="CX150" s="88">
        <f t="shared" si="468"/>
        <v>80</v>
      </c>
      <c r="CY150" s="88">
        <f t="shared" si="469"/>
        <v>1050</v>
      </c>
      <c r="CZ150" s="88">
        <f t="shared" si="470"/>
        <v>32675.25</v>
      </c>
      <c r="DA150" s="90">
        <f t="shared" si="471"/>
        <v>25096.2</v>
      </c>
      <c r="DB150" s="90">
        <f t="shared" si="472"/>
        <v>7579.05</v>
      </c>
      <c r="DC150" s="88">
        <f t="shared" si="473"/>
        <v>3520</v>
      </c>
      <c r="DD150" s="211">
        <f t="shared" si="474"/>
        <v>219452.0417</v>
      </c>
      <c r="AUV150" s="699">
        <f t="shared" si="409"/>
        <v>130113.13</v>
      </c>
      <c r="AUW150" s="699">
        <f t="shared" si="410"/>
        <v>99933.28</v>
      </c>
      <c r="AUX150" s="699">
        <f t="shared" si="411"/>
        <v>30179.85</v>
      </c>
      <c r="AUY150" s="699">
        <f t="shared" si="392"/>
        <v>8830</v>
      </c>
      <c r="AUZ150" s="699">
        <f t="shared" si="475"/>
        <v>12743.24</v>
      </c>
      <c r="AVA150" s="699">
        <f t="shared" si="475"/>
        <v>3.03</v>
      </c>
      <c r="AVB150" s="699">
        <f t="shared" si="393"/>
        <v>19050</v>
      </c>
      <c r="AVC150" s="699">
        <f t="shared" si="394"/>
        <v>520</v>
      </c>
      <c r="AVD150" s="699">
        <f t="shared" si="395"/>
        <v>17290</v>
      </c>
      <c r="AVE150" s="699">
        <f t="shared" si="396"/>
        <v>360</v>
      </c>
      <c r="AVF150" s="699">
        <f t="shared" si="397"/>
        <v>880</v>
      </c>
      <c r="AVG150" s="699">
        <f t="shared" si="398"/>
        <v>8913.67</v>
      </c>
      <c r="AVH150" s="699">
        <f t="shared" si="399"/>
        <v>5800</v>
      </c>
      <c r="AVI150" s="699">
        <f t="shared" si="400"/>
        <v>540</v>
      </c>
      <c r="AVJ150" s="699">
        <f t="shared" si="401"/>
        <v>770</v>
      </c>
      <c r="AVK150" s="699">
        <f t="shared" si="402"/>
        <v>80</v>
      </c>
      <c r="AVL150" s="699">
        <f t="shared" si="403"/>
        <v>1050</v>
      </c>
      <c r="AVM150" s="699">
        <f t="shared" si="404"/>
        <v>32675.25</v>
      </c>
      <c r="AVN150" s="699">
        <f t="shared" si="405"/>
        <v>25096.2</v>
      </c>
      <c r="AVO150" s="699">
        <f t="shared" si="406"/>
        <v>7579.05</v>
      </c>
      <c r="AVP150" s="699">
        <f t="shared" si="407"/>
        <v>3520</v>
      </c>
      <c r="AVQ150" s="699">
        <f t="shared" si="408"/>
        <v>219452.04</v>
      </c>
    </row>
    <row r="151" spans="1:108 1244:1265" ht="30" hidden="1" customHeight="1" x14ac:dyDescent="0.25">
      <c r="A151" s="643">
        <v>1</v>
      </c>
      <c r="B151" s="643">
        <v>4</v>
      </c>
      <c r="C151" s="664" t="s">
        <v>18</v>
      </c>
      <c r="D151" s="2"/>
      <c r="E151" s="101" t="s">
        <v>344</v>
      </c>
      <c r="F151" s="643" t="s">
        <v>31</v>
      </c>
      <c r="G151" s="643">
        <v>1</v>
      </c>
      <c r="H151" s="658" t="s">
        <v>10</v>
      </c>
      <c r="I151" s="643">
        <v>0</v>
      </c>
      <c r="J151" s="101" t="s">
        <v>357</v>
      </c>
      <c r="K151" s="643">
        <v>3</v>
      </c>
      <c r="L151" s="683" t="s">
        <v>349</v>
      </c>
      <c r="M151" s="11" t="s">
        <v>259</v>
      </c>
      <c r="N151" s="101" t="s">
        <v>401</v>
      </c>
      <c r="O151" s="643">
        <v>2</v>
      </c>
      <c r="P151" s="632">
        <v>3</v>
      </c>
      <c r="Q151" s="632">
        <v>3</v>
      </c>
      <c r="R151" s="632">
        <v>3</v>
      </c>
      <c r="S151" s="675">
        <f>SUMIF('Территориальный кк'!$A:$A,'2020'!$B151,'Территориальный кк'!D:D)</f>
        <v>2.0270000000000001</v>
      </c>
      <c r="T151" s="676">
        <f>SUMIF('Территориальный кк'!$A:$A,'2020'!$B151,'Территориальный кк'!E:E)</f>
        <v>3.3260000000000001</v>
      </c>
      <c r="U151" s="618">
        <f>SUMIFS(Нормативы!G:G,Нормативы!$B:$B,$G151,Нормативы!$D:$D,'2020'!$I151,Нормативы!$F:$F,'2020'!$K151)*O151</f>
        <v>128380</v>
      </c>
      <c r="V151" s="618">
        <f t="shared" si="476"/>
        <v>98602.2</v>
      </c>
      <c r="W151" s="618">
        <f t="shared" si="477"/>
        <v>29777.8</v>
      </c>
      <c r="X151" s="618">
        <f>SUMIFS(Нормативы!J:J,Нормативы!$B:$B,$G151,Нормативы!$D:$D,'2020'!$I151,Нормативы!$F:$F,'2020'!$K151)</f>
        <v>8830</v>
      </c>
      <c r="Y151" s="618">
        <f>SUMIFS(Нормативы!K:K,Нормативы!$B:$B,$G151,Нормативы!$D:$D,'2020'!$I151,Нормативы!$F:$F,'2020'!$K151)</f>
        <v>1766</v>
      </c>
      <c r="Z151" s="618">
        <f>SUMIFS(Нормативы!L:L,Нормативы!$B:$B,$G151,Нормативы!$D:$D,'2020'!$I151,Нормативы!$F:$F,'2020'!$K151)</f>
        <v>8110</v>
      </c>
      <c r="AA151" s="618">
        <f t="shared" si="478"/>
        <v>19930</v>
      </c>
      <c r="AB151" s="618">
        <f>SUMIFS(Нормативы!N:N,Нормативы!$B:$B,$G151,Нормативы!$D:$D,'2020'!$I151,Нормативы!$F:$F,'2020'!$K151)*O151</f>
        <v>1040</v>
      </c>
      <c r="AC151" s="618">
        <f>SUMIFS(Нормативы!O:O,Нормативы!$B:$B,$G151,Нормативы!$D:$D,'2020'!$I151,Нормативы!$F:$F,'2020'!$K151)</f>
        <v>17290</v>
      </c>
      <c r="AD151" s="618">
        <f>SUMIFS(Нормативы!P:P,Нормативы!$B:$B,$G151,Нормативы!$D:$D,'2020'!$I151,Нормативы!$F:$F,'2020'!$K151)*O151</f>
        <v>720</v>
      </c>
      <c r="AE151" s="618">
        <f>SUMIFS(Нормативы!Q:Q,Нормативы!$B:$B,$G151,Нормативы!$D:$D,'2020'!$I151,Нормативы!$F:$F,'2020'!$K151)</f>
        <v>880</v>
      </c>
      <c r="AF151" s="618">
        <f>SUMIFS(Нормативы!R:R,Нормативы!$B:$B,$G151,Нормативы!$D:$D,'2020'!$I151,Нормативы!$F:$F,'2020'!$K151)</f>
        <v>2680</v>
      </c>
      <c r="AG151" s="618">
        <f>SUMIFS(Нормативы!S:S,Нормативы!$B:$B,$G151,Нормативы!$D:$D,'2020'!$I151,Нормативы!$F:$F,'2020'!$K151)</f>
        <v>5800</v>
      </c>
      <c r="AH151" s="618">
        <f>SUMIFS(Нормативы!T:T,Нормативы!$B:$B,$G151,Нормативы!$D:$D,'2020'!$I151,Нормативы!$F:$F,'2020'!$K151)</f>
        <v>540</v>
      </c>
      <c r="AI151" s="618">
        <f>SUMIFS(Нормативы!U:U,Нормативы!$B:$B,$G151,Нормативы!$D:$D,'2020'!$I151,Нормативы!$F:$F,'2020'!$K151)</f>
        <v>770</v>
      </c>
      <c r="AJ151" s="618">
        <f>SUMIFS(Нормативы!V:V,Нормативы!$B:$B,$G151,Нормативы!$D:$D,'2020'!$I151,Нормативы!$F:$F,'2020'!$K151)</f>
        <v>80</v>
      </c>
      <c r="AK151" s="618">
        <f>SUMIFS(Нормативы!W:W,Нормативы!$B:$B,$G151,Нормативы!$D:$D,'2020'!$I151,Нормативы!$F:$F,'2020'!$K151)</f>
        <v>1050</v>
      </c>
      <c r="AL151" s="618">
        <f>SUMIFS(Нормативы!X:X,Нормативы!$B:$B,$G151,Нормативы!$D:$D,'2020'!$I151,Нормативы!$F:$F,'2020'!$K151)*O151</f>
        <v>32240</v>
      </c>
      <c r="AM151" s="618">
        <f t="shared" si="479"/>
        <v>24761.9</v>
      </c>
      <c r="AN151" s="618">
        <f t="shared" si="480"/>
        <v>7478.1</v>
      </c>
      <c r="AO151" s="618">
        <f>SUMIFS(Нормативы!AA:AA,Нормативы!$B:$B,$G151,Нормативы!$D:$D,'2020'!$I151,Нормативы!$F:$F,'2020'!$K151)</f>
        <v>3520</v>
      </c>
      <c r="AP151" s="619">
        <f t="shared" si="481"/>
        <v>211930</v>
      </c>
      <c r="AQ151" s="413">
        <f t="shared" si="418"/>
        <v>385140</v>
      </c>
      <c r="AR151" s="618">
        <f t="shared" si="482"/>
        <v>295806.5</v>
      </c>
      <c r="AS151" s="618">
        <f t="shared" si="483"/>
        <v>89333.5</v>
      </c>
      <c r="AT151" s="616">
        <f t="shared" si="419"/>
        <v>26490</v>
      </c>
      <c r="AU151" s="616">
        <f t="shared" si="420"/>
        <v>5298</v>
      </c>
      <c r="AV151" s="616">
        <f t="shared" si="421"/>
        <v>24330</v>
      </c>
      <c r="AW151" s="616">
        <f t="shared" si="422"/>
        <v>59790</v>
      </c>
      <c r="AX151" s="616">
        <f t="shared" si="423"/>
        <v>3120</v>
      </c>
      <c r="AY151" s="616">
        <f t="shared" si="424"/>
        <v>51870</v>
      </c>
      <c r="AZ151" s="616">
        <f t="shared" si="425"/>
        <v>2160</v>
      </c>
      <c r="BA151" s="616">
        <f t="shared" si="426"/>
        <v>2640</v>
      </c>
      <c r="BB151" s="616">
        <f t="shared" si="427"/>
        <v>8040</v>
      </c>
      <c r="BC151" s="616">
        <f t="shared" si="428"/>
        <v>17400</v>
      </c>
      <c r="BD151" s="616">
        <f t="shared" si="429"/>
        <v>1620</v>
      </c>
      <c r="BE151" s="616">
        <f t="shared" si="430"/>
        <v>2310</v>
      </c>
      <c r="BF151" s="616">
        <f t="shared" si="431"/>
        <v>240</v>
      </c>
      <c r="BG151" s="616">
        <f t="shared" si="432"/>
        <v>3150</v>
      </c>
      <c r="BH151" s="616">
        <f t="shared" si="433"/>
        <v>96720</v>
      </c>
      <c r="BI151" s="618">
        <f t="shared" si="484"/>
        <v>74285.7</v>
      </c>
      <c r="BJ151" s="618">
        <f t="shared" si="485"/>
        <v>22434.3</v>
      </c>
      <c r="BK151" s="616">
        <f t="shared" si="434"/>
        <v>10560</v>
      </c>
      <c r="BL151" s="620">
        <f t="shared" si="435"/>
        <v>635790</v>
      </c>
      <c r="BM151" s="616">
        <f t="shared" si="436"/>
        <v>780679</v>
      </c>
      <c r="BN151" s="618">
        <f t="shared" si="437"/>
        <v>599599.80000000005</v>
      </c>
      <c r="BO151" s="618">
        <f t="shared" si="438"/>
        <v>181079.2</v>
      </c>
      <c r="BP151" s="616">
        <f t="shared" si="486"/>
        <v>26490</v>
      </c>
      <c r="BQ151" s="616">
        <f t="shared" si="487"/>
        <v>5298</v>
      </c>
      <c r="BR151" s="616">
        <f t="shared" si="488"/>
        <v>24330</v>
      </c>
      <c r="BS151" s="616">
        <f t="shared" si="439"/>
        <v>59790</v>
      </c>
      <c r="BT151" s="616">
        <f t="shared" si="440"/>
        <v>3120</v>
      </c>
      <c r="BU151" s="616">
        <f t="shared" si="441"/>
        <v>51870</v>
      </c>
      <c r="BV151" s="616">
        <f t="shared" si="442"/>
        <v>2160</v>
      </c>
      <c r="BW151" s="616">
        <f t="shared" si="443"/>
        <v>2640</v>
      </c>
      <c r="BX151" s="616">
        <f t="shared" si="444"/>
        <v>26741</v>
      </c>
      <c r="BY151" s="616">
        <f t="shared" si="445"/>
        <v>17400</v>
      </c>
      <c r="BZ151" s="616">
        <f t="shared" si="446"/>
        <v>1620</v>
      </c>
      <c r="CA151" s="616">
        <f t="shared" si="447"/>
        <v>2310</v>
      </c>
      <c r="CB151" s="616">
        <f t="shared" si="448"/>
        <v>240</v>
      </c>
      <c r="CC151" s="616">
        <f t="shared" si="449"/>
        <v>3150</v>
      </c>
      <c r="CD151" s="616">
        <f t="shared" si="450"/>
        <v>196051</v>
      </c>
      <c r="CE151" s="618">
        <f t="shared" si="489"/>
        <v>150576.79999999999</v>
      </c>
      <c r="CF151" s="618">
        <f t="shared" si="490"/>
        <v>45474.2</v>
      </c>
      <c r="CG151" s="616">
        <f t="shared" si="451"/>
        <v>10560</v>
      </c>
      <c r="CH151" s="621">
        <f t="shared" si="452"/>
        <v>1149361</v>
      </c>
      <c r="CI151" s="88">
        <f t="shared" si="453"/>
        <v>260226.3333</v>
      </c>
      <c r="CJ151" s="90">
        <f t="shared" si="454"/>
        <v>199866.6</v>
      </c>
      <c r="CK151" s="90">
        <f t="shared" si="455"/>
        <v>60359.7333</v>
      </c>
      <c r="CL151" s="88">
        <f t="shared" si="456"/>
        <v>8830</v>
      </c>
      <c r="CM151" s="88">
        <f t="shared" si="457"/>
        <v>1766</v>
      </c>
      <c r="CN151" s="88">
        <f t="shared" si="458"/>
        <v>8110</v>
      </c>
      <c r="CO151" s="88">
        <f t="shared" si="459"/>
        <v>19930</v>
      </c>
      <c r="CP151" s="88">
        <f t="shared" si="460"/>
        <v>1040</v>
      </c>
      <c r="CQ151" s="88">
        <f t="shared" si="461"/>
        <v>17290</v>
      </c>
      <c r="CR151" s="88">
        <f t="shared" si="462"/>
        <v>720</v>
      </c>
      <c r="CS151" s="88">
        <f t="shared" si="463"/>
        <v>880</v>
      </c>
      <c r="CT151" s="88">
        <f t="shared" si="464"/>
        <v>8913.6666999999998</v>
      </c>
      <c r="CU151" s="88">
        <f t="shared" si="465"/>
        <v>5800</v>
      </c>
      <c r="CV151" s="88">
        <f t="shared" si="466"/>
        <v>540</v>
      </c>
      <c r="CW151" s="88">
        <f t="shared" si="467"/>
        <v>770</v>
      </c>
      <c r="CX151" s="88">
        <f t="shared" si="468"/>
        <v>80</v>
      </c>
      <c r="CY151" s="88">
        <f t="shared" si="469"/>
        <v>1050</v>
      </c>
      <c r="CZ151" s="88">
        <f t="shared" si="470"/>
        <v>65350.333299999998</v>
      </c>
      <c r="DA151" s="90">
        <f t="shared" si="471"/>
        <v>50192.2667</v>
      </c>
      <c r="DB151" s="90">
        <f t="shared" si="472"/>
        <v>15158.066699999999</v>
      </c>
      <c r="DC151" s="88">
        <f t="shared" si="473"/>
        <v>3520</v>
      </c>
      <c r="DD151" s="211">
        <f t="shared" si="474"/>
        <v>383120.3333</v>
      </c>
      <c r="AUV151" s="699">
        <f t="shared" si="409"/>
        <v>260226.33</v>
      </c>
      <c r="AUW151" s="699">
        <f t="shared" si="410"/>
        <v>199866.61</v>
      </c>
      <c r="AUX151" s="699">
        <f t="shared" si="411"/>
        <v>60359.72</v>
      </c>
      <c r="AUY151" s="699">
        <f t="shared" si="392"/>
        <v>8830</v>
      </c>
      <c r="AUZ151" s="699">
        <f t="shared" si="475"/>
        <v>1592.9</v>
      </c>
      <c r="AVA151" s="699">
        <f t="shared" si="475"/>
        <v>0.19</v>
      </c>
      <c r="AVB151" s="699">
        <f t="shared" si="393"/>
        <v>19930</v>
      </c>
      <c r="AVC151" s="699">
        <f t="shared" si="394"/>
        <v>1040</v>
      </c>
      <c r="AVD151" s="699">
        <f t="shared" si="395"/>
        <v>17290</v>
      </c>
      <c r="AVE151" s="699">
        <f t="shared" si="396"/>
        <v>720</v>
      </c>
      <c r="AVF151" s="699">
        <f t="shared" si="397"/>
        <v>880</v>
      </c>
      <c r="AVG151" s="699">
        <f t="shared" si="398"/>
        <v>8913.67</v>
      </c>
      <c r="AVH151" s="699">
        <f t="shared" si="399"/>
        <v>5800</v>
      </c>
      <c r="AVI151" s="699">
        <f t="shared" si="400"/>
        <v>540</v>
      </c>
      <c r="AVJ151" s="699">
        <f t="shared" si="401"/>
        <v>770</v>
      </c>
      <c r="AVK151" s="699">
        <f t="shared" si="402"/>
        <v>80</v>
      </c>
      <c r="AVL151" s="699">
        <f t="shared" si="403"/>
        <v>1050</v>
      </c>
      <c r="AVM151" s="699">
        <f t="shared" si="404"/>
        <v>65350.33</v>
      </c>
      <c r="AVN151" s="699">
        <f t="shared" si="405"/>
        <v>50192.27</v>
      </c>
      <c r="AVO151" s="699">
        <f t="shared" si="406"/>
        <v>15158.06</v>
      </c>
      <c r="AVP151" s="699">
        <f t="shared" si="407"/>
        <v>3520</v>
      </c>
      <c r="AVQ151" s="699">
        <f t="shared" si="408"/>
        <v>383120.33</v>
      </c>
    </row>
    <row r="152" spans="1:108 1244:1265" ht="30" hidden="1" customHeight="1" x14ac:dyDescent="0.25">
      <c r="A152" s="643">
        <v>1</v>
      </c>
      <c r="B152" s="643">
        <v>4</v>
      </c>
      <c r="C152" s="664" t="s">
        <v>18</v>
      </c>
      <c r="D152" s="2"/>
      <c r="E152" s="101" t="s">
        <v>344</v>
      </c>
      <c r="F152" s="643" t="s">
        <v>31</v>
      </c>
      <c r="G152" s="643">
        <v>1</v>
      </c>
      <c r="H152" s="658" t="s">
        <v>8</v>
      </c>
      <c r="I152" s="643">
        <v>3</v>
      </c>
      <c r="J152" s="101" t="s">
        <v>357</v>
      </c>
      <c r="K152" s="643">
        <v>3</v>
      </c>
      <c r="L152" s="683" t="s">
        <v>349</v>
      </c>
      <c r="M152" s="11" t="s">
        <v>260</v>
      </c>
      <c r="N152" s="101" t="s">
        <v>387</v>
      </c>
      <c r="O152" s="643">
        <v>1</v>
      </c>
      <c r="P152" s="632">
        <v>25</v>
      </c>
      <c r="Q152" s="632">
        <v>25</v>
      </c>
      <c r="R152" s="632">
        <v>25</v>
      </c>
      <c r="S152" s="675">
        <f>SUMIF('Территориальный кк'!$A:$A,'2020'!$B152,'Территориальный кк'!D:D)</f>
        <v>2.0270000000000001</v>
      </c>
      <c r="T152" s="676">
        <f>SUMIF('Территориальный кк'!$A:$A,'2020'!$B152,'Территориальный кк'!E:E)</f>
        <v>3.3260000000000001</v>
      </c>
      <c r="U152" s="618">
        <f>SUMIFS(Нормативы!G:G,Нормативы!$B:$B,$G152,Нормативы!$D:$D,'2020'!$I152,Нормативы!$F:$F,'2020'!$K152)*O152</f>
        <v>6419</v>
      </c>
      <c r="V152" s="618">
        <f t="shared" si="476"/>
        <v>4930.1000000000004</v>
      </c>
      <c r="W152" s="618">
        <f t="shared" si="477"/>
        <v>1488.9</v>
      </c>
      <c r="X152" s="618">
        <f>SUMIFS(Нормативы!J:J,Нормативы!$B:$B,$G152,Нормативы!$D:$D,'2020'!$I152,Нормативы!$F:$F,'2020'!$K152)</f>
        <v>883</v>
      </c>
      <c r="Y152" s="618">
        <f>SUMIFS(Нормативы!K:K,Нормативы!$B:$B,$G152,Нормативы!$D:$D,'2020'!$I152,Нормативы!$F:$F,'2020'!$K152)</f>
        <v>177</v>
      </c>
      <c r="Z152" s="618">
        <f>SUMIFS(Нормативы!L:L,Нормативы!$B:$B,$G152,Нормативы!$D:$D,'2020'!$I152,Нормативы!$F:$F,'2020'!$K152)</f>
        <v>811</v>
      </c>
      <c r="AA152" s="618">
        <f t="shared" si="478"/>
        <v>1905</v>
      </c>
      <c r="AB152" s="618">
        <f>SUMIFS(Нормативы!N:N,Нормативы!$B:$B,$G152,Нормативы!$D:$D,'2020'!$I152,Нормативы!$F:$F,'2020'!$K152)*O152</f>
        <v>52</v>
      </c>
      <c r="AC152" s="618">
        <f>SUMIFS(Нормативы!O:O,Нормативы!$B:$B,$G152,Нормативы!$D:$D,'2020'!$I152,Нормативы!$F:$F,'2020'!$K152)</f>
        <v>1729</v>
      </c>
      <c r="AD152" s="618">
        <f>SUMIFS(Нормативы!P:P,Нормативы!$B:$B,$G152,Нормативы!$D:$D,'2020'!$I152,Нормативы!$F:$F,'2020'!$K152)*O152</f>
        <v>36</v>
      </c>
      <c r="AE152" s="618">
        <f>SUMIFS(Нормативы!Q:Q,Нормативы!$B:$B,$G152,Нормативы!$D:$D,'2020'!$I152,Нормативы!$F:$F,'2020'!$K152)</f>
        <v>88</v>
      </c>
      <c r="AF152" s="618">
        <f>SUMIFS(Нормативы!R:R,Нормативы!$B:$B,$G152,Нормативы!$D:$D,'2020'!$I152,Нормативы!$F:$F,'2020'!$K152)</f>
        <v>268</v>
      </c>
      <c r="AG152" s="618">
        <f>SUMIFS(Нормативы!S:S,Нормативы!$B:$B,$G152,Нормативы!$D:$D,'2020'!$I152,Нормативы!$F:$F,'2020'!$K152)</f>
        <v>580</v>
      </c>
      <c r="AH152" s="618">
        <f>SUMIFS(Нормативы!T:T,Нормативы!$B:$B,$G152,Нормативы!$D:$D,'2020'!$I152,Нормативы!$F:$F,'2020'!$K152)</f>
        <v>54</v>
      </c>
      <c r="AI152" s="618">
        <f>SUMIFS(Нормативы!U:U,Нормативы!$B:$B,$G152,Нормативы!$D:$D,'2020'!$I152,Нормативы!$F:$F,'2020'!$K152)</f>
        <v>77</v>
      </c>
      <c r="AJ152" s="618">
        <f>SUMIFS(Нормативы!V:V,Нормативы!$B:$B,$G152,Нормативы!$D:$D,'2020'!$I152,Нормативы!$F:$F,'2020'!$K152)</f>
        <v>8</v>
      </c>
      <c r="AK152" s="618">
        <f>SUMIFS(Нормативы!W:W,Нормативы!$B:$B,$G152,Нормативы!$D:$D,'2020'!$I152,Нормативы!$F:$F,'2020'!$K152)</f>
        <v>105</v>
      </c>
      <c r="AL152" s="618">
        <f>SUMIFS(Нормативы!X:X,Нормативы!$B:$B,$G152,Нормативы!$D:$D,'2020'!$I152,Нормативы!$F:$F,'2020'!$K152)*O152</f>
        <v>1612</v>
      </c>
      <c r="AM152" s="618">
        <f t="shared" si="479"/>
        <v>1238.0999999999999</v>
      </c>
      <c r="AN152" s="618">
        <f t="shared" si="480"/>
        <v>373.9</v>
      </c>
      <c r="AO152" s="618">
        <f>SUMIFS(Нормативы!AA:AA,Нормативы!$B:$B,$G152,Нормативы!$D:$D,'2020'!$I152,Нормативы!$F:$F,'2020'!$K152)</f>
        <v>0</v>
      </c>
      <c r="AP152" s="619">
        <f t="shared" si="481"/>
        <v>12722</v>
      </c>
      <c r="AQ152" s="413">
        <f t="shared" si="418"/>
        <v>160475</v>
      </c>
      <c r="AR152" s="618">
        <f t="shared" si="482"/>
        <v>123252.7</v>
      </c>
      <c r="AS152" s="618">
        <f t="shared" si="483"/>
        <v>37222.300000000003</v>
      </c>
      <c r="AT152" s="616">
        <f t="shared" si="419"/>
        <v>22075</v>
      </c>
      <c r="AU152" s="616">
        <f t="shared" si="420"/>
        <v>4425</v>
      </c>
      <c r="AV152" s="616">
        <f t="shared" si="421"/>
        <v>20275</v>
      </c>
      <c r="AW152" s="616">
        <f t="shared" si="422"/>
        <v>47625</v>
      </c>
      <c r="AX152" s="616">
        <f t="shared" si="423"/>
        <v>1300</v>
      </c>
      <c r="AY152" s="616">
        <f t="shared" si="424"/>
        <v>43225</v>
      </c>
      <c r="AZ152" s="616">
        <f t="shared" si="425"/>
        <v>900</v>
      </c>
      <c r="BA152" s="616">
        <f t="shared" si="426"/>
        <v>2200</v>
      </c>
      <c r="BB152" s="616">
        <f t="shared" si="427"/>
        <v>6700</v>
      </c>
      <c r="BC152" s="616">
        <f t="shared" si="428"/>
        <v>14500</v>
      </c>
      <c r="BD152" s="616">
        <f t="shared" si="429"/>
        <v>1350</v>
      </c>
      <c r="BE152" s="616">
        <f t="shared" si="430"/>
        <v>1925</v>
      </c>
      <c r="BF152" s="616">
        <f t="shared" si="431"/>
        <v>200</v>
      </c>
      <c r="BG152" s="616">
        <f t="shared" si="432"/>
        <v>2625</v>
      </c>
      <c r="BH152" s="616">
        <f t="shared" si="433"/>
        <v>40300</v>
      </c>
      <c r="BI152" s="618">
        <f t="shared" si="484"/>
        <v>30952.400000000001</v>
      </c>
      <c r="BJ152" s="618">
        <f t="shared" si="485"/>
        <v>9347.6</v>
      </c>
      <c r="BK152" s="616">
        <f t="shared" si="434"/>
        <v>0</v>
      </c>
      <c r="BL152" s="620">
        <f t="shared" si="435"/>
        <v>318050</v>
      </c>
      <c r="BM152" s="616">
        <f t="shared" si="436"/>
        <v>325283</v>
      </c>
      <c r="BN152" s="618">
        <f t="shared" si="437"/>
        <v>249833.3</v>
      </c>
      <c r="BO152" s="618">
        <f t="shared" si="438"/>
        <v>75449.7</v>
      </c>
      <c r="BP152" s="616">
        <f t="shared" si="486"/>
        <v>22075</v>
      </c>
      <c r="BQ152" s="616">
        <f t="shared" si="487"/>
        <v>4425</v>
      </c>
      <c r="BR152" s="616">
        <f t="shared" si="488"/>
        <v>20275</v>
      </c>
      <c r="BS152" s="616">
        <f t="shared" si="439"/>
        <v>47625</v>
      </c>
      <c r="BT152" s="616">
        <f t="shared" si="440"/>
        <v>1300</v>
      </c>
      <c r="BU152" s="616">
        <f t="shared" si="441"/>
        <v>43225</v>
      </c>
      <c r="BV152" s="616">
        <f t="shared" si="442"/>
        <v>900</v>
      </c>
      <c r="BW152" s="616">
        <f t="shared" si="443"/>
        <v>2200</v>
      </c>
      <c r="BX152" s="616">
        <f t="shared" si="444"/>
        <v>22284</v>
      </c>
      <c r="BY152" s="616">
        <f t="shared" si="445"/>
        <v>14500</v>
      </c>
      <c r="BZ152" s="616">
        <f t="shared" si="446"/>
        <v>1350</v>
      </c>
      <c r="CA152" s="616">
        <f t="shared" si="447"/>
        <v>1925</v>
      </c>
      <c r="CB152" s="616">
        <f t="shared" si="448"/>
        <v>200</v>
      </c>
      <c r="CC152" s="616">
        <f t="shared" si="449"/>
        <v>2625</v>
      </c>
      <c r="CD152" s="616">
        <f t="shared" si="450"/>
        <v>81688</v>
      </c>
      <c r="CE152" s="618">
        <f t="shared" si="489"/>
        <v>62740.4</v>
      </c>
      <c r="CF152" s="618">
        <f t="shared" si="490"/>
        <v>18947.599999999999</v>
      </c>
      <c r="CG152" s="616">
        <f t="shared" si="451"/>
        <v>0</v>
      </c>
      <c r="CH152" s="621">
        <f t="shared" si="452"/>
        <v>539830</v>
      </c>
      <c r="CI152" s="88">
        <f t="shared" si="453"/>
        <v>13011.32</v>
      </c>
      <c r="CJ152" s="90">
        <f t="shared" si="454"/>
        <v>9993.3320000000003</v>
      </c>
      <c r="CK152" s="90">
        <f t="shared" si="455"/>
        <v>3017.9879999999998</v>
      </c>
      <c r="CL152" s="88">
        <f t="shared" si="456"/>
        <v>883</v>
      </c>
      <c r="CM152" s="88">
        <f t="shared" si="457"/>
        <v>177</v>
      </c>
      <c r="CN152" s="88">
        <f t="shared" si="458"/>
        <v>811</v>
      </c>
      <c r="CO152" s="88">
        <f t="shared" si="459"/>
        <v>1905</v>
      </c>
      <c r="CP152" s="88">
        <f t="shared" si="460"/>
        <v>52</v>
      </c>
      <c r="CQ152" s="88">
        <f t="shared" si="461"/>
        <v>1729</v>
      </c>
      <c r="CR152" s="88">
        <f t="shared" si="462"/>
        <v>36</v>
      </c>
      <c r="CS152" s="88">
        <f t="shared" si="463"/>
        <v>88</v>
      </c>
      <c r="CT152" s="88">
        <f t="shared" si="464"/>
        <v>891.36</v>
      </c>
      <c r="CU152" s="88">
        <f t="shared" si="465"/>
        <v>580</v>
      </c>
      <c r="CV152" s="88">
        <f t="shared" si="466"/>
        <v>54</v>
      </c>
      <c r="CW152" s="88">
        <f t="shared" si="467"/>
        <v>77</v>
      </c>
      <c r="CX152" s="88">
        <f t="shared" si="468"/>
        <v>8</v>
      </c>
      <c r="CY152" s="88">
        <f t="shared" si="469"/>
        <v>105</v>
      </c>
      <c r="CZ152" s="88">
        <f t="shared" si="470"/>
        <v>3267.52</v>
      </c>
      <c r="DA152" s="90">
        <f t="shared" si="471"/>
        <v>2509.616</v>
      </c>
      <c r="DB152" s="90">
        <f t="shared" si="472"/>
        <v>757.904</v>
      </c>
      <c r="DC152" s="88">
        <f t="shared" si="473"/>
        <v>0</v>
      </c>
      <c r="DD152" s="211">
        <f t="shared" si="474"/>
        <v>21593.200000000001</v>
      </c>
      <c r="AUV152" s="699">
        <f t="shared" si="409"/>
        <v>13011.32</v>
      </c>
      <c r="AUW152" s="699">
        <f t="shared" si="410"/>
        <v>9993.33</v>
      </c>
      <c r="AUX152" s="699">
        <f t="shared" si="411"/>
        <v>3017.99</v>
      </c>
      <c r="AUY152" s="699">
        <f t="shared" si="392"/>
        <v>883</v>
      </c>
      <c r="AUZ152" s="699">
        <f t="shared" si="475"/>
        <v>1330.43</v>
      </c>
      <c r="AVA152" s="699">
        <f t="shared" si="475"/>
        <v>3.16</v>
      </c>
      <c r="AVB152" s="699">
        <f t="shared" si="393"/>
        <v>1905</v>
      </c>
      <c r="AVC152" s="699">
        <f t="shared" si="394"/>
        <v>52</v>
      </c>
      <c r="AVD152" s="699">
        <f t="shared" si="395"/>
        <v>1729</v>
      </c>
      <c r="AVE152" s="699">
        <f t="shared" si="396"/>
        <v>36</v>
      </c>
      <c r="AVF152" s="699">
        <f t="shared" si="397"/>
        <v>88</v>
      </c>
      <c r="AVG152" s="699">
        <f t="shared" si="398"/>
        <v>891.36</v>
      </c>
      <c r="AVH152" s="699">
        <f t="shared" si="399"/>
        <v>580</v>
      </c>
      <c r="AVI152" s="699">
        <f t="shared" si="400"/>
        <v>54</v>
      </c>
      <c r="AVJ152" s="699">
        <f t="shared" si="401"/>
        <v>77</v>
      </c>
      <c r="AVK152" s="699">
        <f t="shared" si="402"/>
        <v>8</v>
      </c>
      <c r="AVL152" s="699">
        <f t="shared" si="403"/>
        <v>105</v>
      </c>
      <c r="AVM152" s="699">
        <f t="shared" si="404"/>
        <v>3267.52</v>
      </c>
      <c r="AVN152" s="699">
        <f t="shared" si="405"/>
        <v>2509.62</v>
      </c>
      <c r="AVO152" s="699">
        <f t="shared" si="406"/>
        <v>757.9</v>
      </c>
      <c r="AVP152" s="699">
        <f t="shared" si="407"/>
        <v>0</v>
      </c>
      <c r="AVQ152" s="699">
        <f t="shared" si="408"/>
        <v>21593.200000000001</v>
      </c>
    </row>
    <row r="153" spans="1:108 1244:1265" ht="30" hidden="1" customHeight="1" x14ac:dyDescent="0.25">
      <c r="A153" s="643">
        <v>1</v>
      </c>
      <c r="B153" s="643">
        <v>4</v>
      </c>
      <c r="C153" s="664" t="s">
        <v>18</v>
      </c>
      <c r="D153" s="2"/>
      <c r="E153" s="101" t="s">
        <v>344</v>
      </c>
      <c r="F153" s="643" t="s">
        <v>31</v>
      </c>
      <c r="G153" s="643">
        <v>1</v>
      </c>
      <c r="H153" s="658" t="s">
        <v>8</v>
      </c>
      <c r="I153" s="643">
        <v>3</v>
      </c>
      <c r="J153" s="101" t="s">
        <v>357</v>
      </c>
      <c r="K153" s="643">
        <v>3</v>
      </c>
      <c r="L153" s="683" t="s">
        <v>349</v>
      </c>
      <c r="M153" s="11" t="s">
        <v>261</v>
      </c>
      <c r="N153" s="101" t="s">
        <v>401</v>
      </c>
      <c r="O153" s="643">
        <v>2</v>
      </c>
      <c r="P153" s="632">
        <v>2</v>
      </c>
      <c r="Q153" s="632">
        <v>2</v>
      </c>
      <c r="R153" s="632">
        <v>2</v>
      </c>
      <c r="S153" s="675">
        <f>SUMIF('Территориальный кк'!$A:$A,'2020'!$B153,'Территориальный кк'!D:D)</f>
        <v>2.0270000000000001</v>
      </c>
      <c r="T153" s="676">
        <f>SUMIF('Территориальный кк'!$A:$A,'2020'!$B153,'Территориальный кк'!E:E)</f>
        <v>3.3260000000000001</v>
      </c>
      <c r="U153" s="618">
        <f>SUMIFS(Нормативы!G:G,Нормативы!$B:$B,$G153,Нормативы!$D:$D,'2020'!$I153,Нормативы!$F:$F,'2020'!$K153)*O153</f>
        <v>12838</v>
      </c>
      <c r="V153" s="618">
        <f t="shared" si="476"/>
        <v>9860.2000000000007</v>
      </c>
      <c r="W153" s="618">
        <f t="shared" si="477"/>
        <v>2977.8</v>
      </c>
      <c r="X153" s="618">
        <f>SUMIFS(Нормативы!J:J,Нормативы!$B:$B,$G153,Нормативы!$D:$D,'2020'!$I153,Нормативы!$F:$F,'2020'!$K153)</f>
        <v>883</v>
      </c>
      <c r="Y153" s="618">
        <f>SUMIFS(Нормативы!K:K,Нормативы!$B:$B,$G153,Нормативы!$D:$D,'2020'!$I153,Нормативы!$F:$F,'2020'!$K153)</f>
        <v>177</v>
      </c>
      <c r="Z153" s="618">
        <f>SUMIFS(Нормативы!L:L,Нормативы!$B:$B,$G153,Нормативы!$D:$D,'2020'!$I153,Нормативы!$F:$F,'2020'!$K153)</f>
        <v>811</v>
      </c>
      <c r="AA153" s="618">
        <f t="shared" si="478"/>
        <v>1993</v>
      </c>
      <c r="AB153" s="618">
        <f>SUMIFS(Нормативы!N:N,Нормативы!$B:$B,$G153,Нормативы!$D:$D,'2020'!$I153,Нормативы!$F:$F,'2020'!$K153)*O153</f>
        <v>104</v>
      </c>
      <c r="AC153" s="618">
        <f>SUMIFS(Нормативы!O:O,Нормативы!$B:$B,$G153,Нормативы!$D:$D,'2020'!$I153,Нормативы!$F:$F,'2020'!$K153)</f>
        <v>1729</v>
      </c>
      <c r="AD153" s="618">
        <f>SUMIFS(Нормативы!P:P,Нормативы!$B:$B,$G153,Нормативы!$D:$D,'2020'!$I153,Нормативы!$F:$F,'2020'!$K153)*O153</f>
        <v>72</v>
      </c>
      <c r="AE153" s="618">
        <f>SUMIFS(Нормативы!Q:Q,Нормативы!$B:$B,$G153,Нормативы!$D:$D,'2020'!$I153,Нормативы!$F:$F,'2020'!$K153)</f>
        <v>88</v>
      </c>
      <c r="AF153" s="618">
        <f>SUMIFS(Нормативы!R:R,Нормативы!$B:$B,$G153,Нормативы!$D:$D,'2020'!$I153,Нормативы!$F:$F,'2020'!$K153)</f>
        <v>268</v>
      </c>
      <c r="AG153" s="618">
        <f>SUMIFS(Нормативы!S:S,Нормативы!$B:$B,$G153,Нормативы!$D:$D,'2020'!$I153,Нормативы!$F:$F,'2020'!$K153)</f>
        <v>580</v>
      </c>
      <c r="AH153" s="618">
        <f>SUMIFS(Нормативы!T:T,Нормативы!$B:$B,$G153,Нормативы!$D:$D,'2020'!$I153,Нормативы!$F:$F,'2020'!$K153)</f>
        <v>54</v>
      </c>
      <c r="AI153" s="618">
        <f>SUMIFS(Нормативы!U:U,Нормативы!$B:$B,$G153,Нормативы!$D:$D,'2020'!$I153,Нормативы!$F:$F,'2020'!$K153)</f>
        <v>77</v>
      </c>
      <c r="AJ153" s="618">
        <f>SUMIFS(Нормативы!V:V,Нормативы!$B:$B,$G153,Нормативы!$D:$D,'2020'!$I153,Нормативы!$F:$F,'2020'!$K153)</f>
        <v>8</v>
      </c>
      <c r="AK153" s="618">
        <f>SUMIFS(Нормативы!W:W,Нормативы!$B:$B,$G153,Нормативы!$D:$D,'2020'!$I153,Нормативы!$F:$F,'2020'!$K153)</f>
        <v>105</v>
      </c>
      <c r="AL153" s="618">
        <f>SUMIFS(Нормативы!X:X,Нормативы!$B:$B,$G153,Нормативы!$D:$D,'2020'!$I153,Нормативы!$F:$F,'2020'!$K153)*O153</f>
        <v>3224</v>
      </c>
      <c r="AM153" s="618">
        <f t="shared" si="479"/>
        <v>2476.1999999999998</v>
      </c>
      <c r="AN153" s="618">
        <f t="shared" si="480"/>
        <v>747.8</v>
      </c>
      <c r="AO153" s="618">
        <f>SUMIFS(Нормативы!AA:AA,Нормативы!$B:$B,$G153,Нормативы!$D:$D,'2020'!$I153,Нормативы!$F:$F,'2020'!$K153)</f>
        <v>0</v>
      </c>
      <c r="AP153" s="619">
        <f t="shared" si="481"/>
        <v>20841</v>
      </c>
      <c r="AQ153" s="413">
        <f t="shared" si="418"/>
        <v>25676</v>
      </c>
      <c r="AR153" s="618">
        <f t="shared" si="482"/>
        <v>19720.400000000001</v>
      </c>
      <c r="AS153" s="618">
        <f t="shared" si="483"/>
        <v>5955.6</v>
      </c>
      <c r="AT153" s="616">
        <f t="shared" si="419"/>
        <v>1766</v>
      </c>
      <c r="AU153" s="616">
        <f t="shared" si="420"/>
        <v>354</v>
      </c>
      <c r="AV153" s="616">
        <f t="shared" si="421"/>
        <v>1622</v>
      </c>
      <c r="AW153" s="616">
        <f t="shared" si="422"/>
        <v>3986</v>
      </c>
      <c r="AX153" s="616">
        <f t="shared" si="423"/>
        <v>208</v>
      </c>
      <c r="AY153" s="616">
        <f t="shared" si="424"/>
        <v>3458</v>
      </c>
      <c r="AZ153" s="616">
        <f t="shared" si="425"/>
        <v>144</v>
      </c>
      <c r="BA153" s="616">
        <f t="shared" si="426"/>
        <v>176</v>
      </c>
      <c r="BB153" s="616">
        <f t="shared" si="427"/>
        <v>536</v>
      </c>
      <c r="BC153" s="616">
        <f t="shared" si="428"/>
        <v>1160</v>
      </c>
      <c r="BD153" s="616">
        <f t="shared" si="429"/>
        <v>108</v>
      </c>
      <c r="BE153" s="616">
        <f t="shared" si="430"/>
        <v>154</v>
      </c>
      <c r="BF153" s="616">
        <f t="shared" si="431"/>
        <v>16</v>
      </c>
      <c r="BG153" s="616">
        <f t="shared" si="432"/>
        <v>210</v>
      </c>
      <c r="BH153" s="616">
        <f t="shared" si="433"/>
        <v>6448</v>
      </c>
      <c r="BI153" s="618">
        <f t="shared" si="484"/>
        <v>4952.3999999999996</v>
      </c>
      <c r="BJ153" s="618">
        <f t="shared" si="485"/>
        <v>1495.6</v>
      </c>
      <c r="BK153" s="616">
        <f t="shared" si="434"/>
        <v>0</v>
      </c>
      <c r="BL153" s="620">
        <f t="shared" si="435"/>
        <v>41682</v>
      </c>
      <c r="BM153" s="616">
        <f t="shared" si="436"/>
        <v>52045</v>
      </c>
      <c r="BN153" s="618">
        <f t="shared" si="437"/>
        <v>39973.1</v>
      </c>
      <c r="BO153" s="618">
        <f t="shared" si="438"/>
        <v>12071.9</v>
      </c>
      <c r="BP153" s="616">
        <f t="shared" si="486"/>
        <v>1766</v>
      </c>
      <c r="BQ153" s="616">
        <f t="shared" si="487"/>
        <v>354</v>
      </c>
      <c r="BR153" s="616">
        <f t="shared" si="488"/>
        <v>1622</v>
      </c>
      <c r="BS153" s="616">
        <f t="shared" si="439"/>
        <v>3986</v>
      </c>
      <c r="BT153" s="616">
        <f t="shared" si="440"/>
        <v>208</v>
      </c>
      <c r="BU153" s="616">
        <f t="shared" si="441"/>
        <v>3458</v>
      </c>
      <c r="BV153" s="616">
        <f t="shared" si="442"/>
        <v>144</v>
      </c>
      <c r="BW153" s="616">
        <f t="shared" si="443"/>
        <v>176</v>
      </c>
      <c r="BX153" s="616">
        <f t="shared" si="444"/>
        <v>1783</v>
      </c>
      <c r="BY153" s="616">
        <f t="shared" si="445"/>
        <v>1160</v>
      </c>
      <c r="BZ153" s="616">
        <f t="shared" si="446"/>
        <v>108</v>
      </c>
      <c r="CA153" s="616">
        <f t="shared" si="447"/>
        <v>154</v>
      </c>
      <c r="CB153" s="616">
        <f t="shared" si="448"/>
        <v>16</v>
      </c>
      <c r="CC153" s="616">
        <f t="shared" si="449"/>
        <v>210</v>
      </c>
      <c r="CD153" s="616">
        <f t="shared" si="450"/>
        <v>13070</v>
      </c>
      <c r="CE153" s="618">
        <f t="shared" si="489"/>
        <v>10038.4</v>
      </c>
      <c r="CF153" s="618">
        <f t="shared" si="490"/>
        <v>3031.6</v>
      </c>
      <c r="CG153" s="616">
        <f t="shared" si="451"/>
        <v>0</v>
      </c>
      <c r="CH153" s="621">
        <f t="shared" si="452"/>
        <v>75920</v>
      </c>
      <c r="CI153" s="88">
        <f t="shared" si="453"/>
        <v>26022.5</v>
      </c>
      <c r="CJ153" s="90">
        <f t="shared" si="454"/>
        <v>19986.55</v>
      </c>
      <c r="CK153" s="90">
        <f t="shared" si="455"/>
        <v>6035.95</v>
      </c>
      <c r="CL153" s="88">
        <f t="shared" si="456"/>
        <v>883</v>
      </c>
      <c r="CM153" s="88">
        <f t="shared" si="457"/>
        <v>177</v>
      </c>
      <c r="CN153" s="88">
        <f t="shared" si="458"/>
        <v>811</v>
      </c>
      <c r="CO153" s="88">
        <f t="shared" si="459"/>
        <v>1993</v>
      </c>
      <c r="CP153" s="88">
        <f t="shared" si="460"/>
        <v>104</v>
      </c>
      <c r="CQ153" s="88">
        <f t="shared" si="461"/>
        <v>1729</v>
      </c>
      <c r="CR153" s="88">
        <f t="shared" si="462"/>
        <v>72</v>
      </c>
      <c r="CS153" s="88">
        <f t="shared" si="463"/>
        <v>88</v>
      </c>
      <c r="CT153" s="88">
        <f t="shared" si="464"/>
        <v>891.5</v>
      </c>
      <c r="CU153" s="88">
        <f t="shared" si="465"/>
        <v>580</v>
      </c>
      <c r="CV153" s="88">
        <f t="shared" si="466"/>
        <v>54</v>
      </c>
      <c r="CW153" s="88">
        <f t="shared" si="467"/>
        <v>77</v>
      </c>
      <c r="CX153" s="88">
        <f t="shared" si="468"/>
        <v>8</v>
      </c>
      <c r="CY153" s="88">
        <f t="shared" si="469"/>
        <v>105</v>
      </c>
      <c r="CZ153" s="88">
        <f t="shared" si="470"/>
        <v>6535</v>
      </c>
      <c r="DA153" s="90">
        <f t="shared" si="471"/>
        <v>5019.2</v>
      </c>
      <c r="DB153" s="90">
        <f t="shared" si="472"/>
        <v>1515.8</v>
      </c>
      <c r="DC153" s="88">
        <f t="shared" si="473"/>
        <v>0</v>
      </c>
      <c r="DD153" s="211">
        <f t="shared" si="474"/>
        <v>37960</v>
      </c>
      <c r="AUV153" s="699">
        <f t="shared" si="409"/>
        <v>26022.5</v>
      </c>
      <c r="AUW153" s="699">
        <f t="shared" si="410"/>
        <v>19986.560000000001</v>
      </c>
      <c r="AUX153" s="699">
        <f t="shared" si="411"/>
        <v>6035.94</v>
      </c>
      <c r="AUY153" s="699">
        <f t="shared" si="392"/>
        <v>883</v>
      </c>
      <c r="AUZ153" s="699">
        <f t="shared" si="475"/>
        <v>106.43</v>
      </c>
      <c r="AVA153" s="699">
        <f t="shared" si="475"/>
        <v>0.13</v>
      </c>
      <c r="AVB153" s="699">
        <f t="shared" si="393"/>
        <v>1993</v>
      </c>
      <c r="AVC153" s="699">
        <f t="shared" si="394"/>
        <v>104</v>
      </c>
      <c r="AVD153" s="699">
        <f t="shared" si="395"/>
        <v>1729</v>
      </c>
      <c r="AVE153" s="699">
        <f t="shared" si="396"/>
        <v>72</v>
      </c>
      <c r="AVF153" s="699">
        <f t="shared" si="397"/>
        <v>88</v>
      </c>
      <c r="AVG153" s="699">
        <f t="shared" si="398"/>
        <v>891.5</v>
      </c>
      <c r="AVH153" s="699">
        <f t="shared" si="399"/>
        <v>580</v>
      </c>
      <c r="AVI153" s="699">
        <f t="shared" si="400"/>
        <v>54</v>
      </c>
      <c r="AVJ153" s="699">
        <f t="shared" si="401"/>
        <v>77</v>
      </c>
      <c r="AVK153" s="699">
        <f t="shared" si="402"/>
        <v>8</v>
      </c>
      <c r="AVL153" s="699">
        <f t="shared" si="403"/>
        <v>105</v>
      </c>
      <c r="AVM153" s="699">
        <f t="shared" si="404"/>
        <v>6535</v>
      </c>
      <c r="AVN153" s="699">
        <f t="shared" si="405"/>
        <v>5019.2</v>
      </c>
      <c r="AVO153" s="699">
        <f t="shared" si="406"/>
        <v>1515.8</v>
      </c>
      <c r="AVP153" s="699">
        <f t="shared" si="407"/>
        <v>0</v>
      </c>
      <c r="AVQ153" s="699">
        <f t="shared" si="408"/>
        <v>37960</v>
      </c>
    </row>
    <row r="154" spans="1:108 1244:1265" ht="30" hidden="1" customHeight="1" x14ac:dyDescent="0.25">
      <c r="A154" s="643">
        <v>1</v>
      </c>
      <c r="B154" s="643">
        <v>4</v>
      </c>
      <c r="C154" s="664" t="s">
        <v>18</v>
      </c>
      <c r="D154" s="2"/>
      <c r="E154" s="101" t="s">
        <v>344</v>
      </c>
      <c r="F154" s="643" t="s">
        <v>31</v>
      </c>
      <c r="G154" s="643">
        <v>1</v>
      </c>
      <c r="H154" s="658" t="s">
        <v>10</v>
      </c>
      <c r="I154" s="643">
        <v>0</v>
      </c>
      <c r="J154" s="101" t="s">
        <v>373</v>
      </c>
      <c r="K154" s="643">
        <v>3</v>
      </c>
      <c r="L154" s="683" t="s">
        <v>349</v>
      </c>
      <c r="M154" s="11" t="s">
        <v>281</v>
      </c>
      <c r="N154" s="101" t="s">
        <v>387</v>
      </c>
      <c r="O154" s="643">
        <v>1</v>
      </c>
      <c r="P154" s="632">
        <v>23</v>
      </c>
      <c r="Q154" s="632">
        <v>23</v>
      </c>
      <c r="R154" s="632">
        <v>23</v>
      </c>
      <c r="S154" s="675">
        <f>SUMIF('Территориальный кк'!$A:$A,'2020'!$B154,'Территориальный кк'!D:D)</f>
        <v>2.0270000000000001</v>
      </c>
      <c r="T154" s="676">
        <f>SUMIF('Территориальный кк'!$A:$A,'2020'!$B154,'Территориальный кк'!E:E)</f>
        <v>3.3260000000000001</v>
      </c>
      <c r="U154" s="618">
        <f>SUMIFS(Нормативы!G:G,Нормативы!$B:$B,$G154,Нормативы!$D:$D,'2020'!$I154,Нормативы!$F:$F,'2020'!$K154)*O154</f>
        <v>64190</v>
      </c>
      <c r="V154" s="618">
        <f t="shared" si="476"/>
        <v>49301.1</v>
      </c>
      <c r="W154" s="618">
        <f t="shared" si="477"/>
        <v>14888.9</v>
      </c>
      <c r="X154" s="618">
        <f>SUMIFS(Нормативы!J:J,Нормативы!$B:$B,$G154,Нормативы!$D:$D,'2020'!$I154,Нормативы!$F:$F,'2020'!$K154)</f>
        <v>8830</v>
      </c>
      <c r="Y154" s="618">
        <f>SUMIFS(Нормативы!K:K,Нормативы!$B:$B,$G154,Нормативы!$D:$D,'2020'!$I154,Нормативы!$F:$F,'2020'!$K154)</f>
        <v>1766</v>
      </c>
      <c r="Z154" s="618">
        <f>SUMIFS(Нормативы!L:L,Нормативы!$B:$B,$G154,Нормативы!$D:$D,'2020'!$I154,Нормативы!$F:$F,'2020'!$K154)</f>
        <v>8110</v>
      </c>
      <c r="AA154" s="618">
        <f t="shared" si="478"/>
        <v>19050</v>
      </c>
      <c r="AB154" s="618">
        <f>SUMIFS(Нормативы!N:N,Нормативы!$B:$B,$G154,Нормативы!$D:$D,'2020'!$I154,Нормативы!$F:$F,'2020'!$K154)*O154</f>
        <v>520</v>
      </c>
      <c r="AC154" s="618">
        <f>SUMIFS(Нормативы!O:O,Нормативы!$B:$B,$G154,Нормативы!$D:$D,'2020'!$I154,Нормативы!$F:$F,'2020'!$K154)</f>
        <v>17290</v>
      </c>
      <c r="AD154" s="618">
        <f>SUMIFS(Нормативы!P:P,Нормативы!$B:$B,$G154,Нормативы!$D:$D,'2020'!$I154,Нормативы!$F:$F,'2020'!$K154)*O154</f>
        <v>360</v>
      </c>
      <c r="AE154" s="618">
        <f>SUMIFS(Нормативы!Q:Q,Нормативы!$B:$B,$G154,Нормативы!$D:$D,'2020'!$I154,Нормативы!$F:$F,'2020'!$K154)</f>
        <v>880</v>
      </c>
      <c r="AF154" s="618">
        <f>SUMIFS(Нормативы!R:R,Нормативы!$B:$B,$G154,Нормативы!$D:$D,'2020'!$I154,Нормативы!$F:$F,'2020'!$K154)</f>
        <v>2680</v>
      </c>
      <c r="AG154" s="618">
        <f>SUMIFS(Нормативы!S:S,Нормативы!$B:$B,$G154,Нормативы!$D:$D,'2020'!$I154,Нормативы!$F:$F,'2020'!$K154)</f>
        <v>5800</v>
      </c>
      <c r="AH154" s="618">
        <f>SUMIFS(Нормативы!T:T,Нормативы!$B:$B,$G154,Нормативы!$D:$D,'2020'!$I154,Нормативы!$F:$F,'2020'!$K154)</f>
        <v>540</v>
      </c>
      <c r="AI154" s="618">
        <f>SUMIFS(Нормативы!U:U,Нормативы!$B:$B,$G154,Нормативы!$D:$D,'2020'!$I154,Нормативы!$F:$F,'2020'!$K154)</f>
        <v>770</v>
      </c>
      <c r="AJ154" s="618">
        <f>SUMIFS(Нормативы!V:V,Нормативы!$B:$B,$G154,Нормативы!$D:$D,'2020'!$I154,Нормативы!$F:$F,'2020'!$K154)</f>
        <v>80</v>
      </c>
      <c r="AK154" s="618">
        <f>SUMIFS(Нормативы!W:W,Нормативы!$B:$B,$G154,Нормативы!$D:$D,'2020'!$I154,Нормативы!$F:$F,'2020'!$K154)</f>
        <v>1050</v>
      </c>
      <c r="AL154" s="618">
        <f>SUMIFS(Нормативы!X:X,Нормативы!$B:$B,$G154,Нормативы!$D:$D,'2020'!$I154,Нормативы!$F:$F,'2020'!$K154)*O154</f>
        <v>16120</v>
      </c>
      <c r="AM154" s="618">
        <f t="shared" si="479"/>
        <v>12381</v>
      </c>
      <c r="AN154" s="618">
        <f t="shared" si="480"/>
        <v>3739</v>
      </c>
      <c r="AO154" s="618">
        <f>SUMIFS(Нормативы!AA:AA,Нормативы!$B:$B,$G154,Нормативы!$D:$D,'2020'!$I154,Нормативы!$F:$F,'2020'!$K154)</f>
        <v>3520</v>
      </c>
      <c r="AP154" s="619">
        <f t="shared" si="481"/>
        <v>130740</v>
      </c>
      <c r="AQ154" s="413">
        <f t="shared" si="418"/>
        <v>1476370</v>
      </c>
      <c r="AR154" s="618">
        <f t="shared" si="482"/>
        <v>1133924.7</v>
      </c>
      <c r="AS154" s="618">
        <f t="shared" si="483"/>
        <v>342445.3</v>
      </c>
      <c r="AT154" s="616">
        <f t="shared" si="419"/>
        <v>203090</v>
      </c>
      <c r="AU154" s="616">
        <f t="shared" si="420"/>
        <v>40618</v>
      </c>
      <c r="AV154" s="616">
        <f t="shared" si="421"/>
        <v>186530</v>
      </c>
      <c r="AW154" s="616">
        <f t="shared" si="422"/>
        <v>438150</v>
      </c>
      <c r="AX154" s="616">
        <f t="shared" si="423"/>
        <v>11960</v>
      </c>
      <c r="AY154" s="616">
        <f t="shared" si="424"/>
        <v>397670</v>
      </c>
      <c r="AZ154" s="616">
        <f t="shared" si="425"/>
        <v>8280</v>
      </c>
      <c r="BA154" s="616">
        <f t="shared" si="426"/>
        <v>20240</v>
      </c>
      <c r="BB154" s="616">
        <f t="shared" si="427"/>
        <v>61640</v>
      </c>
      <c r="BC154" s="616">
        <f t="shared" si="428"/>
        <v>133400</v>
      </c>
      <c r="BD154" s="616">
        <f t="shared" si="429"/>
        <v>12420</v>
      </c>
      <c r="BE154" s="616">
        <f t="shared" si="430"/>
        <v>17710</v>
      </c>
      <c r="BF154" s="616">
        <f t="shared" si="431"/>
        <v>1840</v>
      </c>
      <c r="BG154" s="616">
        <f t="shared" si="432"/>
        <v>24150</v>
      </c>
      <c r="BH154" s="616">
        <f t="shared" si="433"/>
        <v>370760</v>
      </c>
      <c r="BI154" s="618">
        <f t="shared" si="484"/>
        <v>284761.90000000002</v>
      </c>
      <c r="BJ154" s="618">
        <f t="shared" si="485"/>
        <v>85998.1</v>
      </c>
      <c r="BK154" s="616">
        <f t="shared" si="434"/>
        <v>80960</v>
      </c>
      <c r="BL154" s="620">
        <f t="shared" si="435"/>
        <v>3007020</v>
      </c>
      <c r="BM154" s="616">
        <f t="shared" si="436"/>
        <v>2992602</v>
      </c>
      <c r="BN154" s="618">
        <f t="shared" si="437"/>
        <v>2298465.4</v>
      </c>
      <c r="BO154" s="618">
        <f t="shared" si="438"/>
        <v>694136.6</v>
      </c>
      <c r="BP154" s="616">
        <f t="shared" si="486"/>
        <v>203090</v>
      </c>
      <c r="BQ154" s="616">
        <f t="shared" si="487"/>
        <v>40618</v>
      </c>
      <c r="BR154" s="616">
        <f t="shared" si="488"/>
        <v>186530</v>
      </c>
      <c r="BS154" s="616">
        <f t="shared" si="439"/>
        <v>438150</v>
      </c>
      <c r="BT154" s="616">
        <f t="shared" si="440"/>
        <v>11960</v>
      </c>
      <c r="BU154" s="616">
        <f t="shared" si="441"/>
        <v>397670</v>
      </c>
      <c r="BV154" s="616">
        <f t="shared" si="442"/>
        <v>8280</v>
      </c>
      <c r="BW154" s="616">
        <f t="shared" si="443"/>
        <v>20240</v>
      </c>
      <c r="BX154" s="616">
        <f t="shared" si="444"/>
        <v>205015</v>
      </c>
      <c r="BY154" s="616">
        <f t="shared" si="445"/>
        <v>133400</v>
      </c>
      <c r="BZ154" s="616">
        <f t="shared" si="446"/>
        <v>12420</v>
      </c>
      <c r="CA154" s="616">
        <f t="shared" si="447"/>
        <v>17710</v>
      </c>
      <c r="CB154" s="616">
        <f t="shared" si="448"/>
        <v>1840</v>
      </c>
      <c r="CC154" s="616">
        <f t="shared" si="449"/>
        <v>24150</v>
      </c>
      <c r="CD154" s="616">
        <f t="shared" si="450"/>
        <v>751531</v>
      </c>
      <c r="CE154" s="618">
        <f t="shared" si="489"/>
        <v>577212.69999999995</v>
      </c>
      <c r="CF154" s="618">
        <f t="shared" si="490"/>
        <v>174318.3</v>
      </c>
      <c r="CG154" s="616">
        <f t="shared" si="451"/>
        <v>80960</v>
      </c>
      <c r="CH154" s="621">
        <f t="shared" si="452"/>
        <v>5047398</v>
      </c>
      <c r="CI154" s="88">
        <f t="shared" si="453"/>
        <v>130113.13039999999</v>
      </c>
      <c r="CJ154" s="90">
        <f t="shared" si="454"/>
        <v>99933.278300000005</v>
      </c>
      <c r="CK154" s="90">
        <f t="shared" si="455"/>
        <v>30179.852200000001</v>
      </c>
      <c r="CL154" s="88">
        <f t="shared" si="456"/>
        <v>8830</v>
      </c>
      <c r="CM154" s="88">
        <f t="shared" si="457"/>
        <v>1766</v>
      </c>
      <c r="CN154" s="88">
        <f t="shared" si="458"/>
        <v>8110</v>
      </c>
      <c r="CO154" s="88">
        <f t="shared" si="459"/>
        <v>19050</v>
      </c>
      <c r="CP154" s="88">
        <f t="shared" si="460"/>
        <v>520</v>
      </c>
      <c r="CQ154" s="88">
        <f t="shared" si="461"/>
        <v>17290</v>
      </c>
      <c r="CR154" s="88">
        <f t="shared" si="462"/>
        <v>360</v>
      </c>
      <c r="CS154" s="88">
        <f t="shared" si="463"/>
        <v>880</v>
      </c>
      <c r="CT154" s="88">
        <f t="shared" si="464"/>
        <v>8913.6957000000002</v>
      </c>
      <c r="CU154" s="88">
        <f t="shared" si="465"/>
        <v>5800</v>
      </c>
      <c r="CV154" s="88">
        <f t="shared" si="466"/>
        <v>540</v>
      </c>
      <c r="CW154" s="88">
        <f t="shared" si="467"/>
        <v>770</v>
      </c>
      <c r="CX154" s="88">
        <f t="shared" si="468"/>
        <v>80</v>
      </c>
      <c r="CY154" s="88">
        <f t="shared" si="469"/>
        <v>1050</v>
      </c>
      <c r="CZ154" s="88">
        <f t="shared" si="470"/>
        <v>32675.260900000001</v>
      </c>
      <c r="DA154" s="90">
        <f t="shared" si="471"/>
        <v>25096.204300000001</v>
      </c>
      <c r="DB154" s="90">
        <f t="shared" si="472"/>
        <v>7579.0564999999997</v>
      </c>
      <c r="DC154" s="88">
        <f t="shared" si="473"/>
        <v>3520</v>
      </c>
      <c r="DD154" s="211">
        <f t="shared" si="474"/>
        <v>219452.087</v>
      </c>
      <c r="AUV154" s="699">
        <f t="shared" si="409"/>
        <v>130113.13</v>
      </c>
      <c r="AUW154" s="699">
        <f t="shared" si="410"/>
        <v>99933.28</v>
      </c>
      <c r="AUX154" s="699">
        <f t="shared" si="411"/>
        <v>30179.85</v>
      </c>
      <c r="AUY154" s="699">
        <f t="shared" si="392"/>
        <v>8830</v>
      </c>
      <c r="AUZ154" s="699">
        <f t="shared" si="475"/>
        <v>12212.27</v>
      </c>
      <c r="AVA154" s="699">
        <f t="shared" si="475"/>
        <v>2.91</v>
      </c>
      <c r="AVB154" s="699">
        <f t="shared" si="393"/>
        <v>19050</v>
      </c>
      <c r="AVC154" s="699">
        <f t="shared" si="394"/>
        <v>520</v>
      </c>
      <c r="AVD154" s="699">
        <f t="shared" si="395"/>
        <v>17290</v>
      </c>
      <c r="AVE154" s="699">
        <f t="shared" si="396"/>
        <v>360</v>
      </c>
      <c r="AVF154" s="699">
        <f t="shared" si="397"/>
        <v>880</v>
      </c>
      <c r="AVG154" s="699">
        <f t="shared" si="398"/>
        <v>8913.7000000000007</v>
      </c>
      <c r="AVH154" s="699">
        <f t="shared" si="399"/>
        <v>5800</v>
      </c>
      <c r="AVI154" s="699">
        <f t="shared" si="400"/>
        <v>540</v>
      </c>
      <c r="AVJ154" s="699">
        <f t="shared" si="401"/>
        <v>770</v>
      </c>
      <c r="AVK154" s="699">
        <f t="shared" si="402"/>
        <v>80</v>
      </c>
      <c r="AVL154" s="699">
        <f t="shared" si="403"/>
        <v>1050</v>
      </c>
      <c r="AVM154" s="699">
        <f t="shared" si="404"/>
        <v>32675.26</v>
      </c>
      <c r="AVN154" s="699">
        <f t="shared" si="405"/>
        <v>25096.21</v>
      </c>
      <c r="AVO154" s="699">
        <f t="shared" si="406"/>
        <v>7579.05</v>
      </c>
      <c r="AVP154" s="699">
        <f t="shared" si="407"/>
        <v>3520</v>
      </c>
      <c r="AVQ154" s="699">
        <f t="shared" si="408"/>
        <v>219452.09</v>
      </c>
    </row>
    <row r="155" spans="1:108 1244:1265" ht="30" hidden="1" customHeight="1" x14ac:dyDescent="0.25">
      <c r="A155" s="643">
        <v>1</v>
      </c>
      <c r="B155" s="643">
        <v>4</v>
      </c>
      <c r="C155" s="664" t="s">
        <v>18</v>
      </c>
      <c r="D155" s="2"/>
      <c r="E155" s="101" t="s">
        <v>344</v>
      </c>
      <c r="F155" s="643" t="s">
        <v>31</v>
      </c>
      <c r="G155" s="643">
        <v>1</v>
      </c>
      <c r="H155" s="658" t="s">
        <v>8</v>
      </c>
      <c r="I155" s="643">
        <v>3</v>
      </c>
      <c r="J155" s="101" t="s">
        <v>373</v>
      </c>
      <c r="K155" s="643">
        <v>3</v>
      </c>
      <c r="L155" s="683" t="s">
        <v>349</v>
      </c>
      <c r="M155" s="11" t="s">
        <v>282</v>
      </c>
      <c r="N155" s="101" t="s">
        <v>387</v>
      </c>
      <c r="O155" s="643">
        <v>1</v>
      </c>
      <c r="P155" s="632">
        <v>23</v>
      </c>
      <c r="Q155" s="632">
        <v>23</v>
      </c>
      <c r="R155" s="632">
        <v>23</v>
      </c>
      <c r="S155" s="675">
        <f>SUMIF('Территориальный кк'!$A:$A,'2020'!$B155,'Территориальный кк'!D:D)</f>
        <v>2.0270000000000001</v>
      </c>
      <c r="T155" s="676">
        <f>SUMIF('Территориальный кк'!$A:$A,'2020'!$B155,'Территориальный кк'!E:E)</f>
        <v>3.3260000000000001</v>
      </c>
      <c r="U155" s="618">
        <f>SUMIFS(Нормативы!G:G,Нормативы!$B:$B,$G155,Нормативы!$D:$D,'2020'!$I155,Нормативы!$F:$F,'2020'!$K155)*O155</f>
        <v>6419</v>
      </c>
      <c r="V155" s="618">
        <f t="shared" si="476"/>
        <v>4930.1000000000004</v>
      </c>
      <c r="W155" s="618">
        <f t="shared" si="477"/>
        <v>1488.9</v>
      </c>
      <c r="X155" s="618">
        <f>SUMIFS(Нормативы!J:J,Нормативы!$B:$B,$G155,Нормативы!$D:$D,'2020'!$I155,Нормативы!$F:$F,'2020'!$K155)</f>
        <v>883</v>
      </c>
      <c r="Y155" s="618">
        <f>SUMIFS(Нормативы!K:K,Нормативы!$B:$B,$G155,Нормативы!$D:$D,'2020'!$I155,Нормативы!$F:$F,'2020'!$K155)</f>
        <v>177</v>
      </c>
      <c r="Z155" s="618">
        <f>SUMIFS(Нормативы!L:L,Нормативы!$B:$B,$G155,Нормативы!$D:$D,'2020'!$I155,Нормативы!$F:$F,'2020'!$K155)</f>
        <v>811</v>
      </c>
      <c r="AA155" s="618">
        <f t="shared" si="478"/>
        <v>1905</v>
      </c>
      <c r="AB155" s="618">
        <f>SUMIFS(Нормативы!N:N,Нормативы!$B:$B,$G155,Нормативы!$D:$D,'2020'!$I155,Нормативы!$F:$F,'2020'!$K155)*O155</f>
        <v>52</v>
      </c>
      <c r="AC155" s="618">
        <f>SUMIFS(Нормативы!O:O,Нормативы!$B:$B,$G155,Нормативы!$D:$D,'2020'!$I155,Нормативы!$F:$F,'2020'!$K155)</f>
        <v>1729</v>
      </c>
      <c r="AD155" s="618">
        <f>SUMIFS(Нормативы!P:P,Нормативы!$B:$B,$G155,Нормативы!$D:$D,'2020'!$I155,Нормативы!$F:$F,'2020'!$K155)*O155</f>
        <v>36</v>
      </c>
      <c r="AE155" s="618">
        <f>SUMIFS(Нормативы!Q:Q,Нормативы!$B:$B,$G155,Нормативы!$D:$D,'2020'!$I155,Нормативы!$F:$F,'2020'!$K155)</f>
        <v>88</v>
      </c>
      <c r="AF155" s="618">
        <f>SUMIFS(Нормативы!R:R,Нормативы!$B:$B,$G155,Нормативы!$D:$D,'2020'!$I155,Нормативы!$F:$F,'2020'!$K155)</f>
        <v>268</v>
      </c>
      <c r="AG155" s="618">
        <f>SUMIFS(Нормативы!S:S,Нормативы!$B:$B,$G155,Нормативы!$D:$D,'2020'!$I155,Нормативы!$F:$F,'2020'!$K155)</f>
        <v>580</v>
      </c>
      <c r="AH155" s="618">
        <f>SUMIFS(Нормативы!T:T,Нормативы!$B:$B,$G155,Нормативы!$D:$D,'2020'!$I155,Нормативы!$F:$F,'2020'!$K155)</f>
        <v>54</v>
      </c>
      <c r="AI155" s="618">
        <f>SUMIFS(Нормативы!U:U,Нормативы!$B:$B,$G155,Нормативы!$D:$D,'2020'!$I155,Нормативы!$F:$F,'2020'!$K155)</f>
        <v>77</v>
      </c>
      <c r="AJ155" s="618">
        <f>SUMIFS(Нормативы!V:V,Нормативы!$B:$B,$G155,Нормативы!$D:$D,'2020'!$I155,Нормативы!$F:$F,'2020'!$K155)</f>
        <v>8</v>
      </c>
      <c r="AK155" s="618">
        <f>SUMIFS(Нормативы!W:W,Нормативы!$B:$B,$G155,Нормативы!$D:$D,'2020'!$I155,Нормативы!$F:$F,'2020'!$K155)</f>
        <v>105</v>
      </c>
      <c r="AL155" s="618">
        <f>SUMIFS(Нормативы!X:X,Нормативы!$B:$B,$G155,Нормативы!$D:$D,'2020'!$I155,Нормативы!$F:$F,'2020'!$K155)*O155</f>
        <v>1612</v>
      </c>
      <c r="AM155" s="618">
        <f t="shared" si="479"/>
        <v>1238.0999999999999</v>
      </c>
      <c r="AN155" s="618">
        <f t="shared" si="480"/>
        <v>373.9</v>
      </c>
      <c r="AO155" s="618">
        <f>SUMIFS(Нормативы!AA:AA,Нормативы!$B:$B,$G155,Нормативы!$D:$D,'2020'!$I155,Нормативы!$F:$F,'2020'!$K155)</f>
        <v>0</v>
      </c>
      <c r="AP155" s="619">
        <f t="shared" si="481"/>
        <v>12722</v>
      </c>
      <c r="AQ155" s="413">
        <f t="shared" si="418"/>
        <v>147637</v>
      </c>
      <c r="AR155" s="618">
        <f t="shared" si="482"/>
        <v>113392.5</v>
      </c>
      <c r="AS155" s="618">
        <f t="shared" si="483"/>
        <v>34244.5</v>
      </c>
      <c r="AT155" s="616">
        <f t="shared" si="419"/>
        <v>20309</v>
      </c>
      <c r="AU155" s="616">
        <f t="shared" si="420"/>
        <v>4071</v>
      </c>
      <c r="AV155" s="616">
        <f t="shared" si="421"/>
        <v>18653</v>
      </c>
      <c r="AW155" s="616">
        <f t="shared" si="422"/>
        <v>43815</v>
      </c>
      <c r="AX155" s="616">
        <f t="shared" si="423"/>
        <v>1196</v>
      </c>
      <c r="AY155" s="616">
        <f t="shared" si="424"/>
        <v>39767</v>
      </c>
      <c r="AZ155" s="616">
        <f t="shared" si="425"/>
        <v>828</v>
      </c>
      <c r="BA155" s="616">
        <f t="shared" si="426"/>
        <v>2024</v>
      </c>
      <c r="BB155" s="616">
        <f t="shared" si="427"/>
        <v>6164</v>
      </c>
      <c r="BC155" s="616">
        <f t="shared" si="428"/>
        <v>13340</v>
      </c>
      <c r="BD155" s="616">
        <f t="shared" si="429"/>
        <v>1242</v>
      </c>
      <c r="BE155" s="616">
        <f t="shared" si="430"/>
        <v>1771</v>
      </c>
      <c r="BF155" s="616">
        <f t="shared" si="431"/>
        <v>184</v>
      </c>
      <c r="BG155" s="616">
        <f t="shared" si="432"/>
        <v>2415</v>
      </c>
      <c r="BH155" s="616">
        <f t="shared" si="433"/>
        <v>37076</v>
      </c>
      <c r="BI155" s="618">
        <f t="shared" si="484"/>
        <v>28476.2</v>
      </c>
      <c r="BJ155" s="618">
        <f t="shared" si="485"/>
        <v>8599.7999999999993</v>
      </c>
      <c r="BK155" s="616">
        <f t="shared" si="434"/>
        <v>0</v>
      </c>
      <c r="BL155" s="620">
        <f t="shared" si="435"/>
        <v>292606</v>
      </c>
      <c r="BM155" s="616">
        <f t="shared" si="436"/>
        <v>299260</v>
      </c>
      <c r="BN155" s="618">
        <f t="shared" si="437"/>
        <v>229846.39999999999</v>
      </c>
      <c r="BO155" s="618">
        <f t="shared" si="438"/>
        <v>69413.600000000006</v>
      </c>
      <c r="BP155" s="616">
        <f t="shared" si="486"/>
        <v>20309</v>
      </c>
      <c r="BQ155" s="616">
        <f t="shared" si="487"/>
        <v>4071</v>
      </c>
      <c r="BR155" s="616">
        <f t="shared" si="488"/>
        <v>18653</v>
      </c>
      <c r="BS155" s="616">
        <f t="shared" si="439"/>
        <v>43815</v>
      </c>
      <c r="BT155" s="616">
        <f t="shared" si="440"/>
        <v>1196</v>
      </c>
      <c r="BU155" s="616">
        <f t="shared" si="441"/>
        <v>39767</v>
      </c>
      <c r="BV155" s="616">
        <f t="shared" si="442"/>
        <v>828</v>
      </c>
      <c r="BW155" s="616">
        <f t="shared" si="443"/>
        <v>2024</v>
      </c>
      <c r="BX155" s="616">
        <f t="shared" si="444"/>
        <v>20501</v>
      </c>
      <c r="BY155" s="616">
        <f t="shared" si="445"/>
        <v>13340</v>
      </c>
      <c r="BZ155" s="616">
        <f t="shared" si="446"/>
        <v>1242</v>
      </c>
      <c r="CA155" s="616">
        <f t="shared" si="447"/>
        <v>1771</v>
      </c>
      <c r="CB155" s="616">
        <f t="shared" si="448"/>
        <v>184</v>
      </c>
      <c r="CC155" s="616">
        <f t="shared" si="449"/>
        <v>2415</v>
      </c>
      <c r="CD155" s="616">
        <f t="shared" si="450"/>
        <v>75153</v>
      </c>
      <c r="CE155" s="618">
        <f t="shared" si="489"/>
        <v>57721.2</v>
      </c>
      <c r="CF155" s="618">
        <f t="shared" si="490"/>
        <v>17431.8</v>
      </c>
      <c r="CG155" s="616">
        <f t="shared" si="451"/>
        <v>0</v>
      </c>
      <c r="CH155" s="621">
        <f t="shared" si="452"/>
        <v>496643</v>
      </c>
      <c r="CI155" s="88">
        <f t="shared" si="453"/>
        <v>13011.3043</v>
      </c>
      <c r="CJ155" s="90">
        <f t="shared" si="454"/>
        <v>9993.3217000000004</v>
      </c>
      <c r="CK155" s="90">
        <f t="shared" si="455"/>
        <v>3017.9825999999998</v>
      </c>
      <c r="CL155" s="88">
        <f t="shared" si="456"/>
        <v>883</v>
      </c>
      <c r="CM155" s="88">
        <f t="shared" si="457"/>
        <v>177</v>
      </c>
      <c r="CN155" s="88">
        <f t="shared" si="458"/>
        <v>811</v>
      </c>
      <c r="CO155" s="88">
        <f t="shared" si="459"/>
        <v>1905</v>
      </c>
      <c r="CP155" s="88">
        <f t="shared" si="460"/>
        <v>52</v>
      </c>
      <c r="CQ155" s="88">
        <f t="shared" si="461"/>
        <v>1729</v>
      </c>
      <c r="CR155" s="88">
        <f t="shared" si="462"/>
        <v>36</v>
      </c>
      <c r="CS155" s="88">
        <f t="shared" si="463"/>
        <v>88</v>
      </c>
      <c r="CT155" s="88">
        <f t="shared" si="464"/>
        <v>891.34780000000001</v>
      </c>
      <c r="CU155" s="88">
        <f t="shared" si="465"/>
        <v>580</v>
      </c>
      <c r="CV155" s="88">
        <f t="shared" si="466"/>
        <v>54</v>
      </c>
      <c r="CW155" s="88">
        <f t="shared" si="467"/>
        <v>77</v>
      </c>
      <c r="CX155" s="88">
        <f t="shared" si="468"/>
        <v>8</v>
      </c>
      <c r="CY155" s="88">
        <f t="shared" si="469"/>
        <v>105</v>
      </c>
      <c r="CZ155" s="88">
        <f t="shared" si="470"/>
        <v>3267.5216999999998</v>
      </c>
      <c r="DA155" s="90">
        <f t="shared" si="471"/>
        <v>2509.6174000000001</v>
      </c>
      <c r="DB155" s="90">
        <f t="shared" si="472"/>
        <v>757.90430000000003</v>
      </c>
      <c r="DC155" s="88">
        <f t="shared" si="473"/>
        <v>0</v>
      </c>
      <c r="DD155" s="211">
        <f t="shared" si="474"/>
        <v>21593.173900000002</v>
      </c>
      <c r="AUV155" s="699">
        <f t="shared" si="409"/>
        <v>13011.3</v>
      </c>
      <c r="AUW155" s="699">
        <f t="shared" si="410"/>
        <v>9993.32</v>
      </c>
      <c r="AUX155" s="699">
        <f t="shared" si="411"/>
        <v>3017.98</v>
      </c>
      <c r="AUY155" s="699">
        <f t="shared" si="392"/>
        <v>883</v>
      </c>
      <c r="AUZ155" s="699">
        <f t="shared" si="475"/>
        <v>1223.99</v>
      </c>
      <c r="AVA155" s="699">
        <f t="shared" si="475"/>
        <v>2.91</v>
      </c>
      <c r="AVB155" s="699">
        <f t="shared" si="393"/>
        <v>1905</v>
      </c>
      <c r="AVC155" s="699">
        <f t="shared" si="394"/>
        <v>52</v>
      </c>
      <c r="AVD155" s="699">
        <f t="shared" si="395"/>
        <v>1729</v>
      </c>
      <c r="AVE155" s="699">
        <f t="shared" si="396"/>
        <v>36</v>
      </c>
      <c r="AVF155" s="699">
        <f t="shared" si="397"/>
        <v>88</v>
      </c>
      <c r="AVG155" s="699">
        <f t="shared" si="398"/>
        <v>891.35</v>
      </c>
      <c r="AVH155" s="699">
        <f t="shared" si="399"/>
        <v>580</v>
      </c>
      <c r="AVI155" s="699">
        <f t="shared" si="400"/>
        <v>54</v>
      </c>
      <c r="AVJ155" s="699">
        <f t="shared" si="401"/>
        <v>77</v>
      </c>
      <c r="AVK155" s="699">
        <f t="shared" si="402"/>
        <v>8</v>
      </c>
      <c r="AVL155" s="699">
        <f t="shared" si="403"/>
        <v>105</v>
      </c>
      <c r="AVM155" s="699">
        <f t="shared" si="404"/>
        <v>3267.52</v>
      </c>
      <c r="AVN155" s="699">
        <f t="shared" si="405"/>
        <v>2509.62</v>
      </c>
      <c r="AVO155" s="699">
        <f t="shared" si="406"/>
        <v>757.9</v>
      </c>
      <c r="AVP155" s="699">
        <f t="shared" si="407"/>
        <v>0</v>
      </c>
      <c r="AVQ155" s="699">
        <f t="shared" si="408"/>
        <v>21593.17</v>
      </c>
    </row>
    <row r="156" spans="1:108 1244:1265" ht="30" hidden="1" customHeight="1" x14ac:dyDescent="0.25">
      <c r="A156" s="643">
        <v>1</v>
      </c>
      <c r="B156" s="643">
        <v>4</v>
      </c>
      <c r="C156" s="664" t="s">
        <v>18</v>
      </c>
      <c r="D156" s="2"/>
      <c r="E156" s="101" t="s">
        <v>344</v>
      </c>
      <c r="F156" s="643" t="s">
        <v>31</v>
      </c>
      <c r="G156" s="643">
        <v>1</v>
      </c>
      <c r="H156" s="658" t="s">
        <v>8</v>
      </c>
      <c r="I156" s="643">
        <v>3</v>
      </c>
      <c r="J156" s="101" t="s">
        <v>373</v>
      </c>
      <c r="K156" s="643">
        <v>3</v>
      </c>
      <c r="L156" s="683" t="s">
        <v>349</v>
      </c>
      <c r="M156" s="11" t="s">
        <v>322</v>
      </c>
      <c r="N156" s="101" t="s">
        <v>401</v>
      </c>
      <c r="O156" s="643">
        <v>2</v>
      </c>
      <c r="P156" s="632">
        <v>1</v>
      </c>
      <c r="Q156" s="632">
        <v>1</v>
      </c>
      <c r="R156" s="632">
        <v>1</v>
      </c>
      <c r="S156" s="675">
        <f>SUMIF('Территориальный кк'!$A:$A,'2020'!$B156,'Территориальный кк'!D:D)</f>
        <v>2.0270000000000001</v>
      </c>
      <c r="T156" s="676">
        <f>SUMIF('Территориальный кк'!$A:$A,'2020'!$B156,'Территориальный кк'!E:E)</f>
        <v>3.3260000000000001</v>
      </c>
      <c r="U156" s="618">
        <f>SUMIFS(Нормативы!G:G,Нормативы!$B:$B,$G156,Нормативы!$D:$D,'2020'!$I156,Нормативы!$F:$F,'2020'!$K156)*O156</f>
        <v>12838</v>
      </c>
      <c r="V156" s="618">
        <f t="shared" si="476"/>
        <v>9860.2000000000007</v>
      </c>
      <c r="W156" s="618">
        <f t="shared" si="477"/>
        <v>2977.8</v>
      </c>
      <c r="X156" s="618">
        <f>SUMIFS(Нормативы!J:J,Нормативы!$B:$B,$G156,Нормативы!$D:$D,'2020'!$I156,Нормативы!$F:$F,'2020'!$K156)</f>
        <v>883</v>
      </c>
      <c r="Y156" s="618">
        <f>SUMIFS(Нормативы!K:K,Нормативы!$B:$B,$G156,Нормативы!$D:$D,'2020'!$I156,Нормативы!$F:$F,'2020'!$K156)</f>
        <v>177</v>
      </c>
      <c r="Z156" s="618">
        <f>SUMIFS(Нормативы!L:L,Нормативы!$B:$B,$G156,Нормативы!$D:$D,'2020'!$I156,Нормативы!$F:$F,'2020'!$K156)</f>
        <v>811</v>
      </c>
      <c r="AA156" s="618">
        <f t="shared" si="478"/>
        <v>1993</v>
      </c>
      <c r="AB156" s="618">
        <f>SUMIFS(Нормативы!N:N,Нормативы!$B:$B,$G156,Нормативы!$D:$D,'2020'!$I156,Нормативы!$F:$F,'2020'!$K156)*O156</f>
        <v>104</v>
      </c>
      <c r="AC156" s="618">
        <f>SUMIFS(Нормативы!O:O,Нормативы!$B:$B,$G156,Нормативы!$D:$D,'2020'!$I156,Нормативы!$F:$F,'2020'!$K156)</f>
        <v>1729</v>
      </c>
      <c r="AD156" s="618">
        <f>SUMIFS(Нормативы!P:P,Нормативы!$B:$B,$G156,Нормативы!$D:$D,'2020'!$I156,Нормативы!$F:$F,'2020'!$K156)*O156</f>
        <v>72</v>
      </c>
      <c r="AE156" s="618">
        <f>SUMIFS(Нормативы!Q:Q,Нормативы!$B:$B,$G156,Нормативы!$D:$D,'2020'!$I156,Нормативы!$F:$F,'2020'!$K156)</f>
        <v>88</v>
      </c>
      <c r="AF156" s="618">
        <f>SUMIFS(Нормативы!R:R,Нормативы!$B:$B,$G156,Нормативы!$D:$D,'2020'!$I156,Нормативы!$F:$F,'2020'!$K156)</f>
        <v>268</v>
      </c>
      <c r="AG156" s="618">
        <f>SUMIFS(Нормативы!S:S,Нормативы!$B:$B,$G156,Нормативы!$D:$D,'2020'!$I156,Нормативы!$F:$F,'2020'!$K156)</f>
        <v>580</v>
      </c>
      <c r="AH156" s="618">
        <f>SUMIFS(Нормативы!T:T,Нормативы!$B:$B,$G156,Нормативы!$D:$D,'2020'!$I156,Нормативы!$F:$F,'2020'!$K156)</f>
        <v>54</v>
      </c>
      <c r="AI156" s="618">
        <f>SUMIFS(Нормативы!U:U,Нормативы!$B:$B,$G156,Нормативы!$D:$D,'2020'!$I156,Нормативы!$F:$F,'2020'!$K156)</f>
        <v>77</v>
      </c>
      <c r="AJ156" s="618">
        <f>SUMIFS(Нормативы!V:V,Нормативы!$B:$B,$G156,Нормативы!$D:$D,'2020'!$I156,Нормативы!$F:$F,'2020'!$K156)</f>
        <v>8</v>
      </c>
      <c r="AK156" s="618">
        <f>SUMIFS(Нормативы!W:W,Нормативы!$B:$B,$G156,Нормативы!$D:$D,'2020'!$I156,Нормативы!$F:$F,'2020'!$K156)</f>
        <v>105</v>
      </c>
      <c r="AL156" s="618">
        <f>SUMIFS(Нормативы!X:X,Нормативы!$B:$B,$G156,Нормативы!$D:$D,'2020'!$I156,Нормативы!$F:$F,'2020'!$K156)*O156</f>
        <v>3224</v>
      </c>
      <c r="AM156" s="618">
        <f t="shared" si="479"/>
        <v>2476.1999999999998</v>
      </c>
      <c r="AN156" s="618">
        <f t="shared" si="480"/>
        <v>747.8</v>
      </c>
      <c r="AO156" s="618">
        <f>SUMIFS(Нормативы!AA:AA,Нормативы!$B:$B,$G156,Нормативы!$D:$D,'2020'!$I156,Нормативы!$F:$F,'2020'!$K156)</f>
        <v>0</v>
      </c>
      <c r="AP156" s="619">
        <f t="shared" si="481"/>
        <v>20841</v>
      </c>
      <c r="AQ156" s="413">
        <f t="shared" si="418"/>
        <v>12838</v>
      </c>
      <c r="AR156" s="618">
        <f t="shared" si="482"/>
        <v>9860.2000000000007</v>
      </c>
      <c r="AS156" s="618">
        <f t="shared" si="483"/>
        <v>2977.8</v>
      </c>
      <c r="AT156" s="616">
        <f t="shared" si="419"/>
        <v>883</v>
      </c>
      <c r="AU156" s="616">
        <f t="shared" si="420"/>
        <v>177</v>
      </c>
      <c r="AV156" s="616">
        <f t="shared" si="421"/>
        <v>811</v>
      </c>
      <c r="AW156" s="616">
        <f t="shared" si="422"/>
        <v>1993</v>
      </c>
      <c r="AX156" s="616">
        <f t="shared" si="423"/>
        <v>104</v>
      </c>
      <c r="AY156" s="616">
        <f t="shared" si="424"/>
        <v>1729</v>
      </c>
      <c r="AZ156" s="616">
        <f t="shared" si="425"/>
        <v>72</v>
      </c>
      <c r="BA156" s="616">
        <f t="shared" si="426"/>
        <v>88</v>
      </c>
      <c r="BB156" s="616">
        <f t="shared" si="427"/>
        <v>268</v>
      </c>
      <c r="BC156" s="616">
        <f t="shared" si="428"/>
        <v>580</v>
      </c>
      <c r="BD156" s="616">
        <f t="shared" si="429"/>
        <v>54</v>
      </c>
      <c r="BE156" s="616">
        <f t="shared" si="430"/>
        <v>77</v>
      </c>
      <c r="BF156" s="616">
        <f t="shared" si="431"/>
        <v>8</v>
      </c>
      <c r="BG156" s="616">
        <f t="shared" si="432"/>
        <v>105</v>
      </c>
      <c r="BH156" s="616">
        <f t="shared" si="433"/>
        <v>3224</v>
      </c>
      <c r="BI156" s="618">
        <f t="shared" si="484"/>
        <v>2476.1999999999998</v>
      </c>
      <c r="BJ156" s="618">
        <f t="shared" si="485"/>
        <v>747.8</v>
      </c>
      <c r="BK156" s="616">
        <f t="shared" si="434"/>
        <v>0</v>
      </c>
      <c r="BL156" s="620">
        <f t="shared" si="435"/>
        <v>20841</v>
      </c>
      <c r="BM156" s="616">
        <f t="shared" si="436"/>
        <v>26023</v>
      </c>
      <c r="BN156" s="618">
        <f t="shared" si="437"/>
        <v>19986.900000000001</v>
      </c>
      <c r="BO156" s="618">
        <f t="shared" si="438"/>
        <v>6036.1</v>
      </c>
      <c r="BP156" s="616">
        <f t="shared" si="486"/>
        <v>883</v>
      </c>
      <c r="BQ156" s="616">
        <f t="shared" si="487"/>
        <v>177</v>
      </c>
      <c r="BR156" s="616">
        <f t="shared" si="488"/>
        <v>811</v>
      </c>
      <c r="BS156" s="616">
        <f t="shared" si="439"/>
        <v>1993</v>
      </c>
      <c r="BT156" s="616">
        <f t="shared" si="440"/>
        <v>104</v>
      </c>
      <c r="BU156" s="616">
        <f t="shared" si="441"/>
        <v>1729</v>
      </c>
      <c r="BV156" s="616">
        <f t="shared" si="442"/>
        <v>72</v>
      </c>
      <c r="BW156" s="616">
        <f t="shared" si="443"/>
        <v>88</v>
      </c>
      <c r="BX156" s="616">
        <f t="shared" si="444"/>
        <v>891</v>
      </c>
      <c r="BY156" s="616">
        <f t="shared" si="445"/>
        <v>580</v>
      </c>
      <c r="BZ156" s="616">
        <f t="shared" si="446"/>
        <v>54</v>
      </c>
      <c r="CA156" s="616">
        <f t="shared" si="447"/>
        <v>77</v>
      </c>
      <c r="CB156" s="616">
        <f t="shared" si="448"/>
        <v>8</v>
      </c>
      <c r="CC156" s="616">
        <f t="shared" si="449"/>
        <v>105</v>
      </c>
      <c r="CD156" s="616">
        <f t="shared" si="450"/>
        <v>6535</v>
      </c>
      <c r="CE156" s="618">
        <f t="shared" si="489"/>
        <v>5019.2</v>
      </c>
      <c r="CF156" s="618">
        <f t="shared" si="490"/>
        <v>1515.8</v>
      </c>
      <c r="CG156" s="616">
        <f t="shared" si="451"/>
        <v>0</v>
      </c>
      <c r="CH156" s="621">
        <f t="shared" si="452"/>
        <v>37960</v>
      </c>
      <c r="CI156" s="88">
        <f t="shared" si="453"/>
        <v>26023</v>
      </c>
      <c r="CJ156" s="90">
        <f t="shared" si="454"/>
        <v>19986.900000000001</v>
      </c>
      <c r="CK156" s="90">
        <f t="shared" si="455"/>
        <v>6036.1</v>
      </c>
      <c r="CL156" s="88">
        <f t="shared" si="456"/>
        <v>883</v>
      </c>
      <c r="CM156" s="88">
        <f t="shared" si="457"/>
        <v>177</v>
      </c>
      <c r="CN156" s="88">
        <f t="shared" si="458"/>
        <v>811</v>
      </c>
      <c r="CO156" s="88">
        <f t="shared" si="459"/>
        <v>1993</v>
      </c>
      <c r="CP156" s="88">
        <f t="shared" si="460"/>
        <v>104</v>
      </c>
      <c r="CQ156" s="88">
        <f t="shared" si="461"/>
        <v>1729</v>
      </c>
      <c r="CR156" s="88">
        <f t="shared" si="462"/>
        <v>72</v>
      </c>
      <c r="CS156" s="88">
        <f t="shared" si="463"/>
        <v>88</v>
      </c>
      <c r="CT156" s="88">
        <f t="shared" si="464"/>
        <v>891</v>
      </c>
      <c r="CU156" s="88">
        <f t="shared" si="465"/>
        <v>580</v>
      </c>
      <c r="CV156" s="88">
        <f t="shared" si="466"/>
        <v>54</v>
      </c>
      <c r="CW156" s="88">
        <f t="shared" si="467"/>
        <v>77</v>
      </c>
      <c r="CX156" s="88">
        <f t="shared" si="468"/>
        <v>8</v>
      </c>
      <c r="CY156" s="88">
        <f t="shared" si="469"/>
        <v>105</v>
      </c>
      <c r="CZ156" s="88">
        <f t="shared" si="470"/>
        <v>6535</v>
      </c>
      <c r="DA156" s="90">
        <f t="shared" si="471"/>
        <v>5019.2</v>
      </c>
      <c r="DB156" s="90">
        <f t="shared" si="472"/>
        <v>1515.8</v>
      </c>
      <c r="DC156" s="88">
        <f t="shared" si="473"/>
        <v>0</v>
      </c>
      <c r="DD156" s="211">
        <f t="shared" si="474"/>
        <v>37960</v>
      </c>
      <c r="AUV156" s="699">
        <f t="shared" si="409"/>
        <v>26023</v>
      </c>
      <c r="AUW156" s="699">
        <f t="shared" si="410"/>
        <v>19986.939999999999</v>
      </c>
      <c r="AUX156" s="699">
        <f t="shared" si="411"/>
        <v>6036.06</v>
      </c>
      <c r="AUY156" s="699">
        <f t="shared" si="392"/>
        <v>883</v>
      </c>
      <c r="AUZ156" s="699">
        <f t="shared" si="475"/>
        <v>53.22</v>
      </c>
      <c r="AVA156" s="699">
        <f t="shared" si="475"/>
        <v>0.06</v>
      </c>
      <c r="AVB156" s="699">
        <f t="shared" si="393"/>
        <v>1993</v>
      </c>
      <c r="AVC156" s="699">
        <f t="shared" si="394"/>
        <v>104</v>
      </c>
      <c r="AVD156" s="699">
        <f t="shared" si="395"/>
        <v>1729</v>
      </c>
      <c r="AVE156" s="699">
        <f t="shared" si="396"/>
        <v>72</v>
      </c>
      <c r="AVF156" s="699">
        <f t="shared" si="397"/>
        <v>88</v>
      </c>
      <c r="AVG156" s="699">
        <f t="shared" si="398"/>
        <v>891</v>
      </c>
      <c r="AVH156" s="699">
        <f t="shared" si="399"/>
        <v>580</v>
      </c>
      <c r="AVI156" s="699">
        <f t="shared" si="400"/>
        <v>54</v>
      </c>
      <c r="AVJ156" s="699">
        <f t="shared" si="401"/>
        <v>77</v>
      </c>
      <c r="AVK156" s="699">
        <f t="shared" si="402"/>
        <v>8</v>
      </c>
      <c r="AVL156" s="699">
        <f t="shared" si="403"/>
        <v>105</v>
      </c>
      <c r="AVM156" s="699">
        <f t="shared" si="404"/>
        <v>6535</v>
      </c>
      <c r="AVN156" s="699">
        <f t="shared" si="405"/>
        <v>5019.2</v>
      </c>
      <c r="AVO156" s="699">
        <f t="shared" si="406"/>
        <v>1515.8</v>
      </c>
      <c r="AVP156" s="699">
        <f t="shared" si="407"/>
        <v>0</v>
      </c>
      <c r="AVQ156" s="699">
        <f t="shared" si="408"/>
        <v>37960</v>
      </c>
    </row>
    <row r="157" spans="1:108 1244:1265" ht="30" hidden="1" customHeight="1" x14ac:dyDescent="0.25">
      <c r="A157" s="643">
        <v>1</v>
      </c>
      <c r="B157" s="643">
        <v>4</v>
      </c>
      <c r="C157" s="664" t="s">
        <v>18</v>
      </c>
      <c r="D157" s="2"/>
      <c r="E157" s="101" t="s">
        <v>344</v>
      </c>
      <c r="F157" s="643" t="s">
        <v>31</v>
      </c>
      <c r="G157" s="643">
        <v>1</v>
      </c>
      <c r="H157" s="658" t="s">
        <v>10</v>
      </c>
      <c r="I157" s="643">
        <v>0</v>
      </c>
      <c r="J157" s="101" t="s">
        <v>360</v>
      </c>
      <c r="K157" s="643">
        <v>3</v>
      </c>
      <c r="L157" s="683" t="s">
        <v>349</v>
      </c>
      <c r="M157" s="11" t="s">
        <v>265</v>
      </c>
      <c r="N157" s="101" t="s">
        <v>387</v>
      </c>
      <c r="O157" s="643">
        <v>1</v>
      </c>
      <c r="P157" s="632">
        <v>145</v>
      </c>
      <c r="Q157" s="632">
        <v>145</v>
      </c>
      <c r="R157" s="632">
        <v>145</v>
      </c>
      <c r="S157" s="675">
        <f>SUMIF('Территориальный кк'!$A:$A,'2020'!$B157,'Территориальный кк'!D:D)</f>
        <v>2.0270000000000001</v>
      </c>
      <c r="T157" s="676">
        <f>SUMIF('Территориальный кк'!$A:$A,'2020'!$B157,'Территориальный кк'!E:E)</f>
        <v>3.3260000000000001</v>
      </c>
      <c r="U157" s="618">
        <f>SUMIFS(Нормативы!G:G,Нормативы!$B:$B,$G157,Нормативы!$D:$D,'2020'!$I157,Нормативы!$F:$F,'2020'!$K157)*O157</f>
        <v>64190</v>
      </c>
      <c r="V157" s="618">
        <f t="shared" si="476"/>
        <v>49301.1</v>
      </c>
      <c r="W157" s="618">
        <f t="shared" si="477"/>
        <v>14888.9</v>
      </c>
      <c r="X157" s="618">
        <f>SUMIFS(Нормативы!J:J,Нормативы!$B:$B,$G157,Нормативы!$D:$D,'2020'!$I157,Нормативы!$F:$F,'2020'!$K157)</f>
        <v>8830</v>
      </c>
      <c r="Y157" s="618">
        <f>SUMIFS(Нормативы!K:K,Нормативы!$B:$B,$G157,Нормативы!$D:$D,'2020'!$I157,Нормативы!$F:$F,'2020'!$K157)</f>
        <v>1766</v>
      </c>
      <c r="Z157" s="618">
        <f>SUMIFS(Нормативы!L:L,Нормативы!$B:$B,$G157,Нормативы!$D:$D,'2020'!$I157,Нормативы!$F:$F,'2020'!$K157)</f>
        <v>8110</v>
      </c>
      <c r="AA157" s="618">
        <f t="shared" si="478"/>
        <v>19050</v>
      </c>
      <c r="AB157" s="618">
        <f>SUMIFS(Нормативы!N:N,Нормативы!$B:$B,$G157,Нормативы!$D:$D,'2020'!$I157,Нормативы!$F:$F,'2020'!$K157)*O157</f>
        <v>520</v>
      </c>
      <c r="AC157" s="618">
        <f>SUMIFS(Нормативы!O:O,Нормативы!$B:$B,$G157,Нормативы!$D:$D,'2020'!$I157,Нормативы!$F:$F,'2020'!$K157)</f>
        <v>17290</v>
      </c>
      <c r="AD157" s="618">
        <f>SUMIFS(Нормативы!P:P,Нормативы!$B:$B,$G157,Нормативы!$D:$D,'2020'!$I157,Нормативы!$F:$F,'2020'!$K157)*O157</f>
        <v>360</v>
      </c>
      <c r="AE157" s="618">
        <f>SUMIFS(Нормативы!Q:Q,Нормативы!$B:$B,$G157,Нормативы!$D:$D,'2020'!$I157,Нормативы!$F:$F,'2020'!$K157)</f>
        <v>880</v>
      </c>
      <c r="AF157" s="618">
        <f>SUMIFS(Нормативы!R:R,Нормативы!$B:$B,$G157,Нормативы!$D:$D,'2020'!$I157,Нормативы!$F:$F,'2020'!$K157)</f>
        <v>2680</v>
      </c>
      <c r="AG157" s="618">
        <f>SUMIFS(Нормативы!S:S,Нормативы!$B:$B,$G157,Нормативы!$D:$D,'2020'!$I157,Нормативы!$F:$F,'2020'!$K157)</f>
        <v>5800</v>
      </c>
      <c r="AH157" s="618">
        <f>SUMIFS(Нормативы!T:T,Нормативы!$B:$B,$G157,Нормативы!$D:$D,'2020'!$I157,Нормативы!$F:$F,'2020'!$K157)</f>
        <v>540</v>
      </c>
      <c r="AI157" s="618">
        <f>SUMIFS(Нормативы!U:U,Нормативы!$B:$B,$G157,Нормативы!$D:$D,'2020'!$I157,Нормативы!$F:$F,'2020'!$K157)</f>
        <v>770</v>
      </c>
      <c r="AJ157" s="618">
        <f>SUMIFS(Нормативы!V:V,Нормативы!$B:$B,$G157,Нормативы!$D:$D,'2020'!$I157,Нормативы!$F:$F,'2020'!$K157)</f>
        <v>80</v>
      </c>
      <c r="AK157" s="618">
        <f>SUMIFS(Нормативы!W:W,Нормативы!$B:$B,$G157,Нормативы!$D:$D,'2020'!$I157,Нормативы!$F:$F,'2020'!$K157)</f>
        <v>1050</v>
      </c>
      <c r="AL157" s="618">
        <f>SUMIFS(Нормативы!X:X,Нормативы!$B:$B,$G157,Нормативы!$D:$D,'2020'!$I157,Нормативы!$F:$F,'2020'!$K157)*O157</f>
        <v>16120</v>
      </c>
      <c r="AM157" s="618">
        <f t="shared" si="479"/>
        <v>12381</v>
      </c>
      <c r="AN157" s="618">
        <f t="shared" si="480"/>
        <v>3739</v>
      </c>
      <c r="AO157" s="618">
        <f>SUMIFS(Нормативы!AA:AA,Нормативы!$B:$B,$G157,Нормативы!$D:$D,'2020'!$I157,Нормативы!$F:$F,'2020'!$K157)</f>
        <v>3520</v>
      </c>
      <c r="AP157" s="619">
        <f t="shared" si="481"/>
        <v>130740</v>
      </c>
      <c r="AQ157" s="413">
        <f t="shared" si="418"/>
        <v>9307550</v>
      </c>
      <c r="AR157" s="618">
        <f t="shared" si="482"/>
        <v>7148655.9000000004</v>
      </c>
      <c r="AS157" s="618">
        <f t="shared" si="483"/>
        <v>2158894.1</v>
      </c>
      <c r="AT157" s="616">
        <f t="shared" si="419"/>
        <v>1280350</v>
      </c>
      <c r="AU157" s="616">
        <f t="shared" si="420"/>
        <v>256070</v>
      </c>
      <c r="AV157" s="616">
        <f t="shared" si="421"/>
        <v>1175950</v>
      </c>
      <c r="AW157" s="616">
        <f t="shared" si="422"/>
        <v>2762250</v>
      </c>
      <c r="AX157" s="616">
        <f t="shared" si="423"/>
        <v>75400</v>
      </c>
      <c r="AY157" s="616">
        <f t="shared" si="424"/>
        <v>2507050</v>
      </c>
      <c r="AZ157" s="616">
        <f t="shared" si="425"/>
        <v>52200</v>
      </c>
      <c r="BA157" s="616">
        <f t="shared" si="426"/>
        <v>127600</v>
      </c>
      <c r="BB157" s="616">
        <f t="shared" si="427"/>
        <v>388600</v>
      </c>
      <c r="BC157" s="616">
        <f t="shared" si="428"/>
        <v>841000</v>
      </c>
      <c r="BD157" s="616">
        <f t="shared" si="429"/>
        <v>78300</v>
      </c>
      <c r="BE157" s="616">
        <f t="shared" si="430"/>
        <v>111650</v>
      </c>
      <c r="BF157" s="616">
        <f t="shared" si="431"/>
        <v>11600</v>
      </c>
      <c r="BG157" s="616">
        <f t="shared" si="432"/>
        <v>152250</v>
      </c>
      <c r="BH157" s="616">
        <f t="shared" si="433"/>
        <v>2337400</v>
      </c>
      <c r="BI157" s="618">
        <f t="shared" si="484"/>
        <v>1795238.1</v>
      </c>
      <c r="BJ157" s="618">
        <f t="shared" si="485"/>
        <v>542161.9</v>
      </c>
      <c r="BK157" s="616">
        <f t="shared" si="434"/>
        <v>510400</v>
      </c>
      <c r="BL157" s="620">
        <f t="shared" si="435"/>
        <v>18957300</v>
      </c>
      <c r="BM157" s="616">
        <f t="shared" si="436"/>
        <v>18866404</v>
      </c>
      <c r="BN157" s="618">
        <f t="shared" si="437"/>
        <v>14490325.699999999</v>
      </c>
      <c r="BO157" s="618">
        <f t="shared" si="438"/>
        <v>4376078.3</v>
      </c>
      <c r="BP157" s="616">
        <f t="shared" si="486"/>
        <v>1280350</v>
      </c>
      <c r="BQ157" s="616">
        <f t="shared" si="487"/>
        <v>256070</v>
      </c>
      <c r="BR157" s="616">
        <f t="shared" si="488"/>
        <v>1175950</v>
      </c>
      <c r="BS157" s="616">
        <f t="shared" si="439"/>
        <v>2762250</v>
      </c>
      <c r="BT157" s="616">
        <f t="shared" si="440"/>
        <v>75400</v>
      </c>
      <c r="BU157" s="616">
        <f t="shared" si="441"/>
        <v>2507050</v>
      </c>
      <c r="BV157" s="616">
        <f t="shared" si="442"/>
        <v>52200</v>
      </c>
      <c r="BW157" s="616">
        <f t="shared" si="443"/>
        <v>127600</v>
      </c>
      <c r="BX157" s="616">
        <f t="shared" si="444"/>
        <v>1292484</v>
      </c>
      <c r="BY157" s="616">
        <f t="shared" si="445"/>
        <v>841000</v>
      </c>
      <c r="BZ157" s="616">
        <f t="shared" si="446"/>
        <v>78300</v>
      </c>
      <c r="CA157" s="616">
        <f t="shared" si="447"/>
        <v>111650</v>
      </c>
      <c r="CB157" s="616">
        <f t="shared" si="448"/>
        <v>11600</v>
      </c>
      <c r="CC157" s="616">
        <f t="shared" si="449"/>
        <v>152250</v>
      </c>
      <c r="CD157" s="616">
        <f t="shared" si="450"/>
        <v>4737910</v>
      </c>
      <c r="CE157" s="618">
        <f t="shared" si="489"/>
        <v>3638947.8</v>
      </c>
      <c r="CF157" s="618">
        <f t="shared" si="490"/>
        <v>1098962.2</v>
      </c>
      <c r="CG157" s="616">
        <f t="shared" si="451"/>
        <v>510400</v>
      </c>
      <c r="CH157" s="621">
        <f t="shared" si="452"/>
        <v>31820548</v>
      </c>
      <c r="CI157" s="88">
        <f t="shared" si="453"/>
        <v>130113.13099999999</v>
      </c>
      <c r="CJ157" s="90">
        <f t="shared" si="454"/>
        <v>99933.280700000003</v>
      </c>
      <c r="CK157" s="90">
        <f t="shared" si="455"/>
        <v>30179.850299999998</v>
      </c>
      <c r="CL157" s="88">
        <f t="shared" si="456"/>
        <v>8830</v>
      </c>
      <c r="CM157" s="88">
        <f t="shared" si="457"/>
        <v>1766</v>
      </c>
      <c r="CN157" s="88">
        <f t="shared" si="458"/>
        <v>8110</v>
      </c>
      <c r="CO157" s="88">
        <f t="shared" si="459"/>
        <v>19050</v>
      </c>
      <c r="CP157" s="88">
        <f t="shared" si="460"/>
        <v>520</v>
      </c>
      <c r="CQ157" s="88">
        <f t="shared" si="461"/>
        <v>17290</v>
      </c>
      <c r="CR157" s="88">
        <f t="shared" si="462"/>
        <v>360</v>
      </c>
      <c r="CS157" s="88">
        <f t="shared" si="463"/>
        <v>880</v>
      </c>
      <c r="CT157" s="88">
        <f t="shared" si="464"/>
        <v>8913.6828000000005</v>
      </c>
      <c r="CU157" s="88">
        <f t="shared" si="465"/>
        <v>5800</v>
      </c>
      <c r="CV157" s="88">
        <f t="shared" si="466"/>
        <v>540</v>
      </c>
      <c r="CW157" s="88">
        <f t="shared" si="467"/>
        <v>770</v>
      </c>
      <c r="CX157" s="88">
        <f t="shared" si="468"/>
        <v>80</v>
      </c>
      <c r="CY157" s="88">
        <f t="shared" si="469"/>
        <v>1050</v>
      </c>
      <c r="CZ157" s="88">
        <f t="shared" si="470"/>
        <v>32675.241399999999</v>
      </c>
      <c r="DA157" s="90">
        <f t="shared" si="471"/>
        <v>25096.191699999999</v>
      </c>
      <c r="DB157" s="90">
        <f t="shared" si="472"/>
        <v>7579.0496999999996</v>
      </c>
      <c r="DC157" s="88">
        <f t="shared" si="473"/>
        <v>3520</v>
      </c>
      <c r="DD157" s="211">
        <f t="shared" si="474"/>
        <v>219452.0552</v>
      </c>
      <c r="AUV157" s="699">
        <f t="shared" si="409"/>
        <v>130113.13</v>
      </c>
      <c r="AUW157" s="699">
        <f t="shared" si="410"/>
        <v>99933.28</v>
      </c>
      <c r="AUX157" s="699">
        <f t="shared" si="411"/>
        <v>30179.85</v>
      </c>
      <c r="AUY157" s="699">
        <f t="shared" si="392"/>
        <v>8830</v>
      </c>
      <c r="AUZ157" s="699">
        <f t="shared" si="475"/>
        <v>76990.38</v>
      </c>
      <c r="AVA157" s="699">
        <f t="shared" si="475"/>
        <v>18.32</v>
      </c>
      <c r="AVB157" s="699">
        <f t="shared" si="393"/>
        <v>19050</v>
      </c>
      <c r="AVC157" s="699">
        <f t="shared" si="394"/>
        <v>520</v>
      </c>
      <c r="AVD157" s="699">
        <f t="shared" si="395"/>
        <v>17290</v>
      </c>
      <c r="AVE157" s="699">
        <f t="shared" si="396"/>
        <v>360</v>
      </c>
      <c r="AVF157" s="699">
        <f t="shared" si="397"/>
        <v>880</v>
      </c>
      <c r="AVG157" s="699">
        <f t="shared" si="398"/>
        <v>8913.68</v>
      </c>
      <c r="AVH157" s="699">
        <f t="shared" si="399"/>
        <v>5800</v>
      </c>
      <c r="AVI157" s="699">
        <f t="shared" si="400"/>
        <v>540</v>
      </c>
      <c r="AVJ157" s="699">
        <f t="shared" si="401"/>
        <v>770</v>
      </c>
      <c r="AVK157" s="699">
        <f t="shared" si="402"/>
        <v>80</v>
      </c>
      <c r="AVL157" s="699">
        <f t="shared" si="403"/>
        <v>1050</v>
      </c>
      <c r="AVM157" s="699">
        <f t="shared" si="404"/>
        <v>32675.24</v>
      </c>
      <c r="AVN157" s="699">
        <f t="shared" si="405"/>
        <v>25096.19</v>
      </c>
      <c r="AVO157" s="699">
        <f t="shared" si="406"/>
        <v>7579.05</v>
      </c>
      <c r="AVP157" s="699">
        <f t="shared" si="407"/>
        <v>3520</v>
      </c>
      <c r="AVQ157" s="699">
        <f t="shared" si="408"/>
        <v>219452.06</v>
      </c>
    </row>
    <row r="158" spans="1:108 1244:1265" ht="30" hidden="1" customHeight="1" x14ac:dyDescent="0.25">
      <c r="A158" s="643">
        <v>1</v>
      </c>
      <c r="B158" s="643">
        <v>4</v>
      </c>
      <c r="C158" s="664" t="s">
        <v>18</v>
      </c>
      <c r="D158" s="2"/>
      <c r="E158" s="101" t="s">
        <v>344</v>
      </c>
      <c r="F158" s="643" t="s">
        <v>31</v>
      </c>
      <c r="G158" s="643">
        <v>1</v>
      </c>
      <c r="H158" s="658" t="s">
        <v>8</v>
      </c>
      <c r="I158" s="643">
        <v>3</v>
      </c>
      <c r="J158" s="101" t="s">
        <v>360</v>
      </c>
      <c r="K158" s="643">
        <v>3</v>
      </c>
      <c r="L158" s="683" t="s">
        <v>349</v>
      </c>
      <c r="M158" s="11" t="s">
        <v>266</v>
      </c>
      <c r="N158" s="101" t="s">
        <v>387</v>
      </c>
      <c r="O158" s="643">
        <v>1</v>
      </c>
      <c r="P158" s="632">
        <v>66</v>
      </c>
      <c r="Q158" s="632">
        <v>66</v>
      </c>
      <c r="R158" s="632">
        <v>66</v>
      </c>
      <c r="S158" s="675">
        <f>SUMIF('Территориальный кк'!$A:$A,'2020'!$B158,'Территориальный кк'!D:D)</f>
        <v>2.0270000000000001</v>
      </c>
      <c r="T158" s="676">
        <f>SUMIF('Территориальный кк'!$A:$A,'2020'!$B158,'Территориальный кк'!E:E)</f>
        <v>3.3260000000000001</v>
      </c>
      <c r="U158" s="618">
        <f>SUMIFS(Нормативы!G:G,Нормативы!$B:$B,$G158,Нормативы!$D:$D,'2020'!$I158,Нормативы!$F:$F,'2020'!$K158)*O158</f>
        <v>6419</v>
      </c>
      <c r="V158" s="618">
        <f t="shared" si="476"/>
        <v>4930.1000000000004</v>
      </c>
      <c r="W158" s="618">
        <f t="shared" si="477"/>
        <v>1488.9</v>
      </c>
      <c r="X158" s="618">
        <f>SUMIFS(Нормативы!J:J,Нормативы!$B:$B,$G158,Нормативы!$D:$D,'2020'!$I158,Нормативы!$F:$F,'2020'!$K158)</f>
        <v>883</v>
      </c>
      <c r="Y158" s="618">
        <f>SUMIFS(Нормативы!K:K,Нормативы!$B:$B,$G158,Нормативы!$D:$D,'2020'!$I158,Нормативы!$F:$F,'2020'!$K158)</f>
        <v>177</v>
      </c>
      <c r="Z158" s="618">
        <f>SUMIFS(Нормативы!L:L,Нормативы!$B:$B,$G158,Нормативы!$D:$D,'2020'!$I158,Нормативы!$F:$F,'2020'!$K158)</f>
        <v>811</v>
      </c>
      <c r="AA158" s="618">
        <f t="shared" si="478"/>
        <v>1905</v>
      </c>
      <c r="AB158" s="618">
        <f>SUMIFS(Нормативы!N:N,Нормативы!$B:$B,$G158,Нормативы!$D:$D,'2020'!$I158,Нормативы!$F:$F,'2020'!$K158)*O158</f>
        <v>52</v>
      </c>
      <c r="AC158" s="618">
        <f>SUMIFS(Нормативы!O:O,Нормативы!$B:$B,$G158,Нормативы!$D:$D,'2020'!$I158,Нормативы!$F:$F,'2020'!$K158)</f>
        <v>1729</v>
      </c>
      <c r="AD158" s="618">
        <f>SUMIFS(Нормативы!P:P,Нормативы!$B:$B,$G158,Нормативы!$D:$D,'2020'!$I158,Нормативы!$F:$F,'2020'!$K158)*O158</f>
        <v>36</v>
      </c>
      <c r="AE158" s="618">
        <f>SUMIFS(Нормативы!Q:Q,Нормативы!$B:$B,$G158,Нормативы!$D:$D,'2020'!$I158,Нормативы!$F:$F,'2020'!$K158)</f>
        <v>88</v>
      </c>
      <c r="AF158" s="618">
        <f>SUMIFS(Нормативы!R:R,Нормативы!$B:$B,$G158,Нормативы!$D:$D,'2020'!$I158,Нормативы!$F:$F,'2020'!$K158)</f>
        <v>268</v>
      </c>
      <c r="AG158" s="618">
        <f>SUMIFS(Нормативы!S:S,Нормативы!$B:$B,$G158,Нормативы!$D:$D,'2020'!$I158,Нормативы!$F:$F,'2020'!$K158)</f>
        <v>580</v>
      </c>
      <c r="AH158" s="618">
        <f>SUMIFS(Нормативы!T:T,Нормативы!$B:$B,$G158,Нормативы!$D:$D,'2020'!$I158,Нормативы!$F:$F,'2020'!$K158)</f>
        <v>54</v>
      </c>
      <c r="AI158" s="618">
        <f>SUMIFS(Нормативы!U:U,Нормативы!$B:$B,$G158,Нормативы!$D:$D,'2020'!$I158,Нормативы!$F:$F,'2020'!$K158)</f>
        <v>77</v>
      </c>
      <c r="AJ158" s="618">
        <f>SUMIFS(Нормативы!V:V,Нормативы!$B:$B,$G158,Нормативы!$D:$D,'2020'!$I158,Нормативы!$F:$F,'2020'!$K158)</f>
        <v>8</v>
      </c>
      <c r="AK158" s="618">
        <f>SUMIFS(Нормативы!W:W,Нормативы!$B:$B,$G158,Нормативы!$D:$D,'2020'!$I158,Нормативы!$F:$F,'2020'!$K158)</f>
        <v>105</v>
      </c>
      <c r="AL158" s="618">
        <f>SUMIFS(Нормативы!X:X,Нормативы!$B:$B,$G158,Нормативы!$D:$D,'2020'!$I158,Нормативы!$F:$F,'2020'!$K158)*O158</f>
        <v>1612</v>
      </c>
      <c r="AM158" s="618">
        <f t="shared" si="479"/>
        <v>1238.0999999999999</v>
      </c>
      <c r="AN158" s="618">
        <f t="shared" si="480"/>
        <v>373.9</v>
      </c>
      <c r="AO158" s="618">
        <f>SUMIFS(Нормативы!AA:AA,Нормативы!$B:$B,$G158,Нормативы!$D:$D,'2020'!$I158,Нормативы!$F:$F,'2020'!$K158)</f>
        <v>0</v>
      </c>
      <c r="AP158" s="619">
        <f t="shared" si="481"/>
        <v>12722</v>
      </c>
      <c r="AQ158" s="413">
        <f t="shared" si="418"/>
        <v>423654</v>
      </c>
      <c r="AR158" s="618">
        <f t="shared" si="482"/>
        <v>325387.09999999998</v>
      </c>
      <c r="AS158" s="618">
        <f t="shared" si="483"/>
        <v>98266.9</v>
      </c>
      <c r="AT158" s="616">
        <f t="shared" si="419"/>
        <v>58278</v>
      </c>
      <c r="AU158" s="616">
        <f t="shared" si="420"/>
        <v>11682</v>
      </c>
      <c r="AV158" s="616">
        <f t="shared" si="421"/>
        <v>53526</v>
      </c>
      <c r="AW158" s="616">
        <f t="shared" si="422"/>
        <v>125730</v>
      </c>
      <c r="AX158" s="616">
        <f t="shared" si="423"/>
        <v>3432</v>
      </c>
      <c r="AY158" s="616">
        <f t="shared" si="424"/>
        <v>114114</v>
      </c>
      <c r="AZ158" s="616">
        <f t="shared" si="425"/>
        <v>2376</v>
      </c>
      <c r="BA158" s="616">
        <f t="shared" si="426"/>
        <v>5808</v>
      </c>
      <c r="BB158" s="616">
        <f t="shared" si="427"/>
        <v>17688</v>
      </c>
      <c r="BC158" s="616">
        <f t="shared" si="428"/>
        <v>38280</v>
      </c>
      <c r="BD158" s="616">
        <f t="shared" si="429"/>
        <v>3564</v>
      </c>
      <c r="BE158" s="616">
        <f t="shared" si="430"/>
        <v>5082</v>
      </c>
      <c r="BF158" s="616">
        <f t="shared" si="431"/>
        <v>528</v>
      </c>
      <c r="BG158" s="616">
        <f t="shared" si="432"/>
        <v>6930</v>
      </c>
      <c r="BH158" s="616">
        <f t="shared" si="433"/>
        <v>106392</v>
      </c>
      <c r="BI158" s="618">
        <f t="shared" si="484"/>
        <v>81714.3</v>
      </c>
      <c r="BJ158" s="618">
        <f t="shared" si="485"/>
        <v>24677.7</v>
      </c>
      <c r="BK158" s="616">
        <f t="shared" si="434"/>
        <v>0</v>
      </c>
      <c r="BL158" s="620">
        <f t="shared" si="435"/>
        <v>839652</v>
      </c>
      <c r="BM158" s="616">
        <f t="shared" si="436"/>
        <v>858747</v>
      </c>
      <c r="BN158" s="618">
        <f t="shared" si="437"/>
        <v>659559.9</v>
      </c>
      <c r="BO158" s="618">
        <f t="shared" si="438"/>
        <v>199187.1</v>
      </c>
      <c r="BP158" s="616">
        <f t="shared" si="486"/>
        <v>58278</v>
      </c>
      <c r="BQ158" s="616">
        <f t="shared" si="487"/>
        <v>11682</v>
      </c>
      <c r="BR158" s="616">
        <f t="shared" si="488"/>
        <v>53526</v>
      </c>
      <c r="BS158" s="616">
        <f t="shared" si="439"/>
        <v>125730</v>
      </c>
      <c r="BT158" s="616">
        <f t="shared" si="440"/>
        <v>3432</v>
      </c>
      <c r="BU158" s="616">
        <f t="shared" si="441"/>
        <v>114114</v>
      </c>
      <c r="BV158" s="616">
        <f t="shared" si="442"/>
        <v>2376</v>
      </c>
      <c r="BW158" s="616">
        <f t="shared" si="443"/>
        <v>5808</v>
      </c>
      <c r="BX158" s="616">
        <f t="shared" si="444"/>
        <v>58830</v>
      </c>
      <c r="BY158" s="616">
        <f t="shared" si="445"/>
        <v>38280</v>
      </c>
      <c r="BZ158" s="616">
        <f t="shared" si="446"/>
        <v>3564</v>
      </c>
      <c r="CA158" s="616">
        <f t="shared" si="447"/>
        <v>5082</v>
      </c>
      <c r="CB158" s="616">
        <f t="shared" si="448"/>
        <v>528</v>
      </c>
      <c r="CC158" s="616">
        <f t="shared" si="449"/>
        <v>6930</v>
      </c>
      <c r="CD158" s="616">
        <f t="shared" si="450"/>
        <v>215657</v>
      </c>
      <c r="CE158" s="618">
        <f t="shared" si="489"/>
        <v>165635.20000000001</v>
      </c>
      <c r="CF158" s="618">
        <f t="shared" si="490"/>
        <v>50021.8</v>
      </c>
      <c r="CG158" s="616">
        <f t="shared" si="451"/>
        <v>0</v>
      </c>
      <c r="CH158" s="621">
        <f t="shared" si="452"/>
        <v>1425152</v>
      </c>
      <c r="CI158" s="88">
        <f t="shared" si="453"/>
        <v>13011.3182</v>
      </c>
      <c r="CJ158" s="90">
        <f t="shared" si="454"/>
        <v>9993.3317999999999</v>
      </c>
      <c r="CK158" s="90">
        <f t="shared" si="455"/>
        <v>3017.9863999999998</v>
      </c>
      <c r="CL158" s="88">
        <f t="shared" si="456"/>
        <v>883</v>
      </c>
      <c r="CM158" s="88">
        <f t="shared" si="457"/>
        <v>177</v>
      </c>
      <c r="CN158" s="88">
        <f t="shared" si="458"/>
        <v>811</v>
      </c>
      <c r="CO158" s="88">
        <f t="shared" si="459"/>
        <v>1905</v>
      </c>
      <c r="CP158" s="88">
        <f t="shared" si="460"/>
        <v>52</v>
      </c>
      <c r="CQ158" s="88">
        <f t="shared" si="461"/>
        <v>1729</v>
      </c>
      <c r="CR158" s="88">
        <f t="shared" si="462"/>
        <v>36</v>
      </c>
      <c r="CS158" s="88">
        <f t="shared" si="463"/>
        <v>88</v>
      </c>
      <c r="CT158" s="88">
        <f t="shared" si="464"/>
        <v>891.36360000000002</v>
      </c>
      <c r="CU158" s="88">
        <f t="shared" si="465"/>
        <v>580</v>
      </c>
      <c r="CV158" s="88">
        <f t="shared" si="466"/>
        <v>54</v>
      </c>
      <c r="CW158" s="88">
        <f t="shared" si="467"/>
        <v>77</v>
      </c>
      <c r="CX158" s="88">
        <f t="shared" si="468"/>
        <v>8</v>
      </c>
      <c r="CY158" s="88">
        <f t="shared" si="469"/>
        <v>105</v>
      </c>
      <c r="CZ158" s="88">
        <f t="shared" si="470"/>
        <v>3267.5302999999999</v>
      </c>
      <c r="DA158" s="90">
        <f t="shared" si="471"/>
        <v>2509.6242000000002</v>
      </c>
      <c r="DB158" s="90">
        <f t="shared" si="472"/>
        <v>757.90610000000004</v>
      </c>
      <c r="DC158" s="88">
        <f t="shared" si="473"/>
        <v>0</v>
      </c>
      <c r="DD158" s="211">
        <f t="shared" si="474"/>
        <v>21593.212100000001</v>
      </c>
      <c r="AUV158" s="699">
        <f t="shared" si="409"/>
        <v>13011.32</v>
      </c>
      <c r="AUW158" s="699">
        <f t="shared" si="410"/>
        <v>9993.33</v>
      </c>
      <c r="AUX158" s="699">
        <f t="shared" si="411"/>
        <v>3017.99</v>
      </c>
      <c r="AUY158" s="699">
        <f t="shared" si="392"/>
        <v>883</v>
      </c>
      <c r="AUZ158" s="699">
        <f t="shared" si="475"/>
        <v>3512.33</v>
      </c>
      <c r="AVA158" s="699">
        <f t="shared" si="475"/>
        <v>8.34</v>
      </c>
      <c r="AVB158" s="699">
        <f t="shared" si="393"/>
        <v>1905</v>
      </c>
      <c r="AVC158" s="699">
        <f t="shared" si="394"/>
        <v>52</v>
      </c>
      <c r="AVD158" s="699">
        <f t="shared" si="395"/>
        <v>1729</v>
      </c>
      <c r="AVE158" s="699">
        <f t="shared" si="396"/>
        <v>36</v>
      </c>
      <c r="AVF158" s="699">
        <f t="shared" si="397"/>
        <v>88</v>
      </c>
      <c r="AVG158" s="699">
        <f t="shared" si="398"/>
        <v>891.36</v>
      </c>
      <c r="AVH158" s="699">
        <f t="shared" si="399"/>
        <v>580</v>
      </c>
      <c r="AVI158" s="699">
        <f t="shared" si="400"/>
        <v>54</v>
      </c>
      <c r="AVJ158" s="699">
        <f t="shared" si="401"/>
        <v>77</v>
      </c>
      <c r="AVK158" s="699">
        <f t="shared" si="402"/>
        <v>8</v>
      </c>
      <c r="AVL158" s="699">
        <f t="shared" si="403"/>
        <v>105</v>
      </c>
      <c r="AVM158" s="699">
        <f t="shared" si="404"/>
        <v>3267.53</v>
      </c>
      <c r="AVN158" s="699">
        <f t="shared" si="405"/>
        <v>2509.62</v>
      </c>
      <c r="AVO158" s="699">
        <f t="shared" si="406"/>
        <v>757.91</v>
      </c>
      <c r="AVP158" s="699">
        <f t="shared" si="407"/>
        <v>0</v>
      </c>
      <c r="AVQ158" s="699">
        <f t="shared" si="408"/>
        <v>21593.21</v>
      </c>
    </row>
    <row r="159" spans="1:108 1244:1265" ht="30" hidden="1" customHeight="1" x14ac:dyDescent="0.25">
      <c r="A159" s="643">
        <v>1</v>
      </c>
      <c r="B159" s="643">
        <v>4</v>
      </c>
      <c r="C159" s="664" t="s">
        <v>18</v>
      </c>
      <c r="D159" s="2"/>
      <c r="E159" s="101" t="s">
        <v>345</v>
      </c>
      <c r="F159" s="643" t="s">
        <v>38</v>
      </c>
      <c r="G159" s="643">
        <v>2</v>
      </c>
      <c r="H159" s="658" t="s">
        <v>10</v>
      </c>
      <c r="I159" s="643">
        <v>0</v>
      </c>
      <c r="J159" s="101" t="s">
        <v>361</v>
      </c>
      <c r="K159" s="643">
        <v>3</v>
      </c>
      <c r="L159" s="683" t="s">
        <v>350</v>
      </c>
      <c r="M159" s="11" t="s">
        <v>267</v>
      </c>
      <c r="N159" s="101" t="s">
        <v>387</v>
      </c>
      <c r="O159" s="643">
        <v>1</v>
      </c>
      <c r="P159" s="632">
        <v>10</v>
      </c>
      <c r="Q159" s="632">
        <v>10</v>
      </c>
      <c r="R159" s="632">
        <v>10</v>
      </c>
      <c r="S159" s="675">
        <f>SUMIF('Территориальный кк'!$A:$A,'2020'!$B159,'Территориальный кк'!D:D)</f>
        <v>2.0270000000000001</v>
      </c>
      <c r="T159" s="676">
        <f>SUMIF('Территориальный кк'!$A:$A,'2020'!$B159,'Территориальный кк'!E:E)</f>
        <v>3.3260000000000001</v>
      </c>
      <c r="U159" s="618">
        <f>SUMIFS(Нормативы!G:G,Нормативы!$B:$B,$G159,Нормативы!$D:$D,'2020'!$I159,Нормативы!$F:$F,'2020'!$K159)*O159</f>
        <v>70600</v>
      </c>
      <c r="V159" s="618">
        <f t="shared" si="476"/>
        <v>54224.3</v>
      </c>
      <c r="W159" s="618">
        <f t="shared" si="477"/>
        <v>16375.7</v>
      </c>
      <c r="X159" s="618">
        <f>SUMIFS(Нормативы!J:J,Нормативы!$B:$B,$G159,Нормативы!$D:$D,'2020'!$I159,Нормативы!$F:$F,'2020'!$K159)</f>
        <v>8860</v>
      </c>
      <c r="Y159" s="618">
        <f>SUMIFS(Нормативы!K:K,Нормативы!$B:$B,$G159,Нормативы!$D:$D,'2020'!$I159,Нормативы!$F:$F,'2020'!$K159)</f>
        <v>0</v>
      </c>
      <c r="Z159" s="618">
        <f>SUMIFS(Нормативы!L:L,Нормативы!$B:$B,$G159,Нормативы!$D:$D,'2020'!$I159,Нормативы!$F:$F,'2020'!$K159)</f>
        <v>8110</v>
      </c>
      <c r="AA159" s="618">
        <f t="shared" si="478"/>
        <v>21610</v>
      </c>
      <c r="AB159" s="618">
        <f>SUMIFS(Нормативы!N:N,Нормативы!$B:$B,$G159,Нормативы!$D:$D,'2020'!$I159,Нормативы!$F:$F,'2020'!$K159)*O159</f>
        <v>520</v>
      </c>
      <c r="AC159" s="618">
        <f>SUMIFS(Нормативы!O:O,Нормативы!$B:$B,$G159,Нормативы!$D:$D,'2020'!$I159,Нормативы!$F:$F,'2020'!$K159)</f>
        <v>19720</v>
      </c>
      <c r="AD159" s="618">
        <f>SUMIFS(Нормативы!P:P,Нормативы!$B:$B,$G159,Нормативы!$D:$D,'2020'!$I159,Нормативы!$F:$F,'2020'!$K159)*O159</f>
        <v>400</v>
      </c>
      <c r="AE159" s="618">
        <f>SUMIFS(Нормативы!Q:Q,Нормативы!$B:$B,$G159,Нормативы!$D:$D,'2020'!$I159,Нормативы!$F:$F,'2020'!$K159)</f>
        <v>970</v>
      </c>
      <c r="AF159" s="618">
        <f>SUMIFS(Нормативы!R:R,Нормативы!$B:$B,$G159,Нормативы!$D:$D,'2020'!$I159,Нормативы!$F:$F,'2020'!$K159)</f>
        <v>2680</v>
      </c>
      <c r="AG159" s="618">
        <f>SUMIFS(Нормативы!S:S,Нормативы!$B:$B,$G159,Нормативы!$D:$D,'2020'!$I159,Нормативы!$F:$F,'2020'!$K159)</f>
        <v>5800</v>
      </c>
      <c r="AH159" s="618">
        <f>SUMIFS(Нормативы!T:T,Нормативы!$B:$B,$G159,Нормативы!$D:$D,'2020'!$I159,Нормативы!$F:$F,'2020'!$K159)</f>
        <v>540</v>
      </c>
      <c r="AI159" s="618">
        <f>SUMIFS(Нормативы!U:U,Нормативы!$B:$B,$G159,Нормативы!$D:$D,'2020'!$I159,Нормативы!$F:$F,'2020'!$K159)</f>
        <v>770</v>
      </c>
      <c r="AJ159" s="618">
        <f>SUMIFS(Нормативы!V:V,Нормативы!$B:$B,$G159,Нормативы!$D:$D,'2020'!$I159,Нормативы!$F:$F,'2020'!$K159)</f>
        <v>80</v>
      </c>
      <c r="AK159" s="618">
        <f>SUMIFS(Нормативы!W:W,Нормативы!$B:$B,$G159,Нормативы!$D:$D,'2020'!$I159,Нормативы!$F:$F,'2020'!$K159)</f>
        <v>330</v>
      </c>
      <c r="AL159" s="618">
        <f>SUMIFS(Нормативы!X:X,Нормативы!$B:$B,$G159,Нормативы!$D:$D,'2020'!$I159,Нормативы!$F:$F,'2020'!$K159)*O159</f>
        <v>16120</v>
      </c>
      <c r="AM159" s="618">
        <f t="shared" si="479"/>
        <v>12381</v>
      </c>
      <c r="AN159" s="618">
        <f t="shared" si="480"/>
        <v>3739</v>
      </c>
      <c r="AO159" s="618">
        <f>SUMIFS(Нормативы!AA:AA,Нормативы!$B:$B,$G159,Нормативы!$D:$D,'2020'!$I159,Нормативы!$F:$F,'2020'!$K159)</f>
        <v>3520</v>
      </c>
      <c r="AP159" s="619">
        <f t="shared" si="481"/>
        <v>139020</v>
      </c>
      <c r="AQ159" s="413">
        <f t="shared" si="418"/>
        <v>706000</v>
      </c>
      <c r="AR159" s="618">
        <f t="shared" si="482"/>
        <v>542242.69999999995</v>
      </c>
      <c r="AS159" s="618">
        <f t="shared" si="483"/>
        <v>163757.29999999999</v>
      </c>
      <c r="AT159" s="616">
        <f t="shared" si="419"/>
        <v>88600</v>
      </c>
      <c r="AU159" s="616">
        <f t="shared" si="420"/>
        <v>0</v>
      </c>
      <c r="AV159" s="616">
        <f t="shared" si="421"/>
        <v>81100</v>
      </c>
      <c r="AW159" s="616">
        <f t="shared" si="422"/>
        <v>216100</v>
      </c>
      <c r="AX159" s="616">
        <f t="shared" si="423"/>
        <v>5200</v>
      </c>
      <c r="AY159" s="616">
        <f t="shared" si="424"/>
        <v>197200</v>
      </c>
      <c r="AZ159" s="616">
        <f t="shared" si="425"/>
        <v>4000</v>
      </c>
      <c r="BA159" s="616">
        <f>ROUND($P159*AE159,0)</f>
        <v>9700</v>
      </c>
      <c r="BB159" s="616">
        <f t="shared" si="427"/>
        <v>26800</v>
      </c>
      <c r="BC159" s="616">
        <f t="shared" si="428"/>
        <v>58000</v>
      </c>
      <c r="BD159" s="616">
        <f t="shared" si="429"/>
        <v>5400</v>
      </c>
      <c r="BE159" s="616">
        <f t="shared" si="430"/>
        <v>7700</v>
      </c>
      <c r="BF159" s="616">
        <f t="shared" si="431"/>
        <v>800</v>
      </c>
      <c r="BG159" s="616">
        <f t="shared" si="432"/>
        <v>3300</v>
      </c>
      <c r="BH159" s="616">
        <f t="shared" si="433"/>
        <v>161200</v>
      </c>
      <c r="BI159" s="618">
        <f t="shared" si="484"/>
        <v>123809.5</v>
      </c>
      <c r="BJ159" s="618">
        <f t="shared" si="485"/>
        <v>37390.5</v>
      </c>
      <c r="BK159" s="616">
        <f t="shared" si="434"/>
        <v>35200</v>
      </c>
      <c r="BL159" s="620">
        <f t="shared" si="435"/>
        <v>1390200</v>
      </c>
      <c r="BM159" s="616">
        <f t="shared" si="436"/>
        <v>1431062</v>
      </c>
      <c r="BN159" s="618">
        <f t="shared" si="437"/>
        <v>1099126</v>
      </c>
      <c r="BO159" s="618">
        <f t="shared" si="438"/>
        <v>331936</v>
      </c>
      <c r="BP159" s="616">
        <f t="shared" si="486"/>
        <v>88600</v>
      </c>
      <c r="BQ159" s="616">
        <f t="shared" si="487"/>
        <v>0</v>
      </c>
      <c r="BR159" s="616">
        <f t="shared" si="488"/>
        <v>81100</v>
      </c>
      <c r="BS159" s="616">
        <f t="shared" si="439"/>
        <v>216100</v>
      </c>
      <c r="BT159" s="616">
        <f t="shared" si="440"/>
        <v>5200</v>
      </c>
      <c r="BU159" s="616">
        <f t="shared" si="441"/>
        <v>197200</v>
      </c>
      <c r="BV159" s="616">
        <f t="shared" si="442"/>
        <v>4000</v>
      </c>
      <c r="BW159" s="616">
        <f>BA159</f>
        <v>9700</v>
      </c>
      <c r="BX159" s="616">
        <f t="shared" si="444"/>
        <v>89137</v>
      </c>
      <c r="BY159" s="616">
        <f t="shared" si="445"/>
        <v>58000</v>
      </c>
      <c r="BZ159" s="616">
        <f t="shared" si="446"/>
        <v>5400</v>
      </c>
      <c r="CA159" s="616">
        <f t="shared" si="447"/>
        <v>7700</v>
      </c>
      <c r="CB159" s="616">
        <f t="shared" si="448"/>
        <v>800</v>
      </c>
      <c r="CC159" s="616">
        <f t="shared" si="449"/>
        <v>3300</v>
      </c>
      <c r="CD159" s="616">
        <f t="shared" si="450"/>
        <v>326752</v>
      </c>
      <c r="CE159" s="618">
        <f t="shared" si="489"/>
        <v>250961.6</v>
      </c>
      <c r="CF159" s="618">
        <f t="shared" si="490"/>
        <v>75790.399999999994</v>
      </c>
      <c r="CG159" s="616">
        <f t="shared" si="451"/>
        <v>35200</v>
      </c>
      <c r="CH159" s="621">
        <f t="shared" si="452"/>
        <v>2343151</v>
      </c>
      <c r="CI159" s="88">
        <f t="shared" si="453"/>
        <v>143106.20000000001</v>
      </c>
      <c r="CJ159" s="90">
        <f t="shared" si="454"/>
        <v>109912.6</v>
      </c>
      <c r="CK159" s="90">
        <f t="shared" si="455"/>
        <v>33193.599999999999</v>
      </c>
      <c r="CL159" s="88">
        <f t="shared" si="456"/>
        <v>8860</v>
      </c>
      <c r="CM159" s="88">
        <f t="shared" si="457"/>
        <v>0</v>
      </c>
      <c r="CN159" s="88">
        <f t="shared" si="458"/>
        <v>8110</v>
      </c>
      <c r="CO159" s="88">
        <f t="shared" si="459"/>
        <v>21610</v>
      </c>
      <c r="CP159" s="88">
        <f t="shared" si="460"/>
        <v>520</v>
      </c>
      <c r="CQ159" s="88">
        <f t="shared" si="461"/>
        <v>19720</v>
      </c>
      <c r="CR159" s="88">
        <f t="shared" si="462"/>
        <v>400</v>
      </c>
      <c r="CS159" s="88">
        <f t="shared" si="463"/>
        <v>970</v>
      </c>
      <c r="CT159" s="88">
        <f t="shared" si="464"/>
        <v>8913.7000000000007</v>
      </c>
      <c r="CU159" s="88">
        <f t="shared" si="465"/>
        <v>5800</v>
      </c>
      <c r="CV159" s="88">
        <f t="shared" si="466"/>
        <v>540</v>
      </c>
      <c r="CW159" s="88">
        <f t="shared" si="467"/>
        <v>770</v>
      </c>
      <c r="CX159" s="88">
        <f t="shared" si="468"/>
        <v>80</v>
      </c>
      <c r="CY159" s="88">
        <f t="shared" si="469"/>
        <v>330</v>
      </c>
      <c r="CZ159" s="88">
        <f t="shared" si="470"/>
        <v>32675.200000000001</v>
      </c>
      <c r="DA159" s="90">
        <f t="shared" si="471"/>
        <v>25096.16</v>
      </c>
      <c r="DB159" s="90">
        <f t="shared" si="472"/>
        <v>7579.04</v>
      </c>
      <c r="DC159" s="88">
        <f t="shared" si="473"/>
        <v>3520</v>
      </c>
      <c r="DD159" s="88">
        <f t="shared" si="474"/>
        <v>234315.1</v>
      </c>
      <c r="AUV159" s="699">
        <f t="shared" si="409"/>
        <v>143106.20000000001</v>
      </c>
      <c r="AUW159" s="699">
        <f t="shared" si="410"/>
        <v>109912.6</v>
      </c>
      <c r="AUX159" s="699">
        <f t="shared" si="411"/>
        <v>33193.599999999999</v>
      </c>
      <c r="AUY159" s="699">
        <f t="shared" si="392"/>
        <v>8860</v>
      </c>
      <c r="AUZ159" s="699">
        <f t="shared" si="475"/>
        <v>0</v>
      </c>
      <c r="AVA159" s="699">
        <f t="shared" si="475"/>
        <v>1.1499999999999999</v>
      </c>
      <c r="AVB159" s="699">
        <f t="shared" si="393"/>
        <v>21610</v>
      </c>
      <c r="AVC159" s="699">
        <f t="shared" si="394"/>
        <v>520</v>
      </c>
      <c r="AVD159" s="699">
        <f t="shared" si="395"/>
        <v>19720</v>
      </c>
      <c r="AVE159" s="699">
        <f t="shared" si="396"/>
        <v>400</v>
      </c>
      <c r="AVF159" s="699">
        <f t="shared" si="397"/>
        <v>970</v>
      </c>
      <c r="AVG159" s="699">
        <f t="shared" si="398"/>
        <v>8913.7000000000007</v>
      </c>
      <c r="AVH159" s="699">
        <f t="shared" si="399"/>
        <v>5800</v>
      </c>
      <c r="AVI159" s="699">
        <f t="shared" si="400"/>
        <v>540</v>
      </c>
      <c r="AVJ159" s="699">
        <f t="shared" si="401"/>
        <v>770</v>
      </c>
      <c r="AVK159" s="699">
        <f t="shared" si="402"/>
        <v>80</v>
      </c>
      <c r="AVL159" s="699">
        <f t="shared" si="403"/>
        <v>330</v>
      </c>
      <c r="AVM159" s="699">
        <f t="shared" si="404"/>
        <v>32675.200000000001</v>
      </c>
      <c r="AVN159" s="699">
        <f t="shared" si="405"/>
        <v>25096.16</v>
      </c>
      <c r="AVO159" s="699">
        <f t="shared" si="406"/>
        <v>7579.04</v>
      </c>
      <c r="AVP159" s="699">
        <f t="shared" si="407"/>
        <v>3520</v>
      </c>
      <c r="AVQ159" s="699">
        <f t="shared" si="408"/>
        <v>234315.1</v>
      </c>
    </row>
    <row r="160" spans="1:108 1244:1265" s="608" customFormat="1" ht="30" hidden="1" customHeight="1" x14ac:dyDescent="0.25">
      <c r="A160" s="634">
        <v>1</v>
      </c>
      <c r="B160" s="634">
        <v>4</v>
      </c>
      <c r="C160" s="633" t="s">
        <v>18</v>
      </c>
      <c r="D160" s="2"/>
      <c r="E160" s="602" t="s">
        <v>345</v>
      </c>
      <c r="F160" s="634" t="s">
        <v>38</v>
      </c>
      <c r="G160" s="634">
        <v>2</v>
      </c>
      <c r="H160" s="656" t="s">
        <v>10</v>
      </c>
      <c r="I160" s="634">
        <v>0</v>
      </c>
      <c r="J160" s="602" t="s">
        <v>361</v>
      </c>
      <c r="K160" s="634">
        <v>3</v>
      </c>
      <c r="L160" s="681" t="s">
        <v>350</v>
      </c>
      <c r="M160" s="601"/>
      <c r="N160" s="602" t="s">
        <v>401</v>
      </c>
      <c r="O160" s="634">
        <v>2</v>
      </c>
      <c r="P160" s="633">
        <v>1</v>
      </c>
      <c r="Q160" s="633">
        <v>1</v>
      </c>
      <c r="R160" s="633">
        <v>1</v>
      </c>
      <c r="S160" s="671">
        <f>'Территориальный кк'!D7</f>
        <v>2.0270000000000001</v>
      </c>
      <c r="T160" s="672">
        <f>'Территориальный кк'!E7</f>
        <v>3.3260000000000001</v>
      </c>
      <c r="U160" s="618">
        <f>SUMIFS(Нормативы!G:G,Нормативы!$B:$B,$G160,Нормативы!$D:$D,'2020'!$I160,Нормативы!$F:$F,'2020'!$K160)*O160</f>
        <v>141200</v>
      </c>
      <c r="V160" s="618">
        <f t="shared" ref="V160" si="491">ROUND(U160/1.302,1)</f>
        <v>108448.5</v>
      </c>
      <c r="W160" s="618">
        <f t="shared" ref="W160" si="492">U160-V160</f>
        <v>32751.5</v>
      </c>
      <c r="X160" s="618">
        <f>SUMIFS(Нормативы!J:J,Нормативы!$B:$B,$G160,Нормативы!$D:$D,'2020'!$I160,Нормативы!$F:$F,'2020'!$K160)</f>
        <v>8860</v>
      </c>
      <c r="Y160" s="618">
        <f>SUMIFS(Нормативы!K:K,Нормативы!$B:$B,$G160,Нормативы!$D:$D,'2020'!$I160,Нормативы!$F:$F,'2020'!$K160)</f>
        <v>0</v>
      </c>
      <c r="Z160" s="618">
        <f>SUMIFS(Нормативы!L:L,Нормативы!$B:$B,$G160,Нормативы!$D:$D,'2020'!$I160,Нормативы!$F:$F,'2020'!$K160)</f>
        <v>8110</v>
      </c>
      <c r="AA160" s="618">
        <f t="shared" ref="AA160" si="493">AB160+AC160+AD160+AE160</f>
        <v>22530</v>
      </c>
      <c r="AB160" s="618">
        <f>SUMIFS(Нормативы!N:N,Нормативы!$B:$B,$G160,Нормативы!$D:$D,'2020'!$I160,Нормативы!$F:$F,'2020'!$K160)*O160</f>
        <v>1040</v>
      </c>
      <c r="AC160" s="618">
        <f>SUMIFS(Нормативы!O:O,Нормативы!$B:$B,$G160,Нормативы!$D:$D,'2020'!$I160,Нормативы!$F:$F,'2020'!$K160)</f>
        <v>19720</v>
      </c>
      <c r="AD160" s="618">
        <f>SUMIFS(Нормативы!P:P,Нормативы!$B:$B,$G160,Нормативы!$D:$D,'2020'!$I160,Нормативы!$F:$F,'2020'!$K160)*O160</f>
        <v>800</v>
      </c>
      <c r="AE160" s="618">
        <f>SUMIFS(Нормативы!Q:Q,Нормативы!$B:$B,$G160,Нормативы!$D:$D,'2020'!$I160,Нормативы!$F:$F,'2020'!$K160)</f>
        <v>970</v>
      </c>
      <c r="AF160" s="618">
        <f>SUMIFS(Нормативы!R:R,Нормативы!$B:$B,$G160,Нормативы!$D:$D,'2020'!$I160,Нормативы!$F:$F,'2020'!$K160)</f>
        <v>2680</v>
      </c>
      <c r="AG160" s="618">
        <f>SUMIFS(Нормативы!S:S,Нормативы!$B:$B,$G160,Нормативы!$D:$D,'2020'!$I160,Нормативы!$F:$F,'2020'!$K160)</f>
        <v>5800</v>
      </c>
      <c r="AH160" s="618">
        <f>SUMIFS(Нормативы!T:T,Нормативы!$B:$B,$G160,Нормативы!$D:$D,'2020'!$I160,Нормативы!$F:$F,'2020'!$K160)</f>
        <v>540</v>
      </c>
      <c r="AI160" s="618">
        <f>SUMIFS(Нормативы!U:U,Нормативы!$B:$B,$G160,Нормативы!$D:$D,'2020'!$I160,Нормативы!$F:$F,'2020'!$K160)</f>
        <v>770</v>
      </c>
      <c r="AJ160" s="618">
        <f>SUMIFS(Нормативы!V:V,Нормативы!$B:$B,$G160,Нормативы!$D:$D,'2020'!$I160,Нормативы!$F:$F,'2020'!$K160)</f>
        <v>80</v>
      </c>
      <c r="AK160" s="618">
        <f>SUMIFS(Нормативы!W:W,Нормативы!$B:$B,$G160,Нормативы!$D:$D,'2020'!$I160,Нормативы!$F:$F,'2020'!$K160)</f>
        <v>330</v>
      </c>
      <c r="AL160" s="618">
        <f>SUMIFS(Нормативы!X:X,Нормативы!$B:$B,$G160,Нормативы!$D:$D,'2020'!$I160,Нормативы!$F:$F,'2020'!$K160)*O160</f>
        <v>32240</v>
      </c>
      <c r="AM160" s="618">
        <f t="shared" ref="AM160" si="494">ROUND(AL160/1.302,1)</f>
        <v>24761.9</v>
      </c>
      <c r="AN160" s="618">
        <f t="shared" ref="AN160" si="495">AL160-AM160</f>
        <v>7478.1</v>
      </c>
      <c r="AO160" s="618">
        <f>SUMIFS(Нормативы!AA:AA,Нормативы!$B:$B,$G160,Нормативы!$D:$D,'2020'!$I160,Нормативы!$F:$F,'2020'!$K160)</f>
        <v>3520</v>
      </c>
      <c r="AP160" s="619">
        <f t="shared" ref="AP160" si="496">U160+X160+Z160+AA160++AF160+AG160+AH160+AI160+AJ160+AK160+AL160+AO160</f>
        <v>226660</v>
      </c>
      <c r="AQ160" s="611">
        <f t="shared" si="418"/>
        <v>141200</v>
      </c>
      <c r="AR160" s="622">
        <f t="shared" si="482"/>
        <v>108448.5</v>
      </c>
      <c r="AS160" s="622">
        <f t="shared" si="483"/>
        <v>32751.5</v>
      </c>
      <c r="AT160" s="614">
        <f t="shared" si="419"/>
        <v>8860</v>
      </c>
      <c r="AU160" s="614">
        <f t="shared" si="420"/>
        <v>0</v>
      </c>
      <c r="AV160" s="614">
        <f t="shared" si="421"/>
        <v>8110</v>
      </c>
      <c r="AW160" s="614">
        <f t="shared" si="422"/>
        <v>22530</v>
      </c>
      <c r="AX160" s="614">
        <f t="shared" si="423"/>
        <v>1040</v>
      </c>
      <c r="AY160" s="614">
        <f t="shared" si="424"/>
        <v>19720</v>
      </c>
      <c r="AZ160" s="614">
        <f t="shared" si="425"/>
        <v>800</v>
      </c>
      <c r="BA160" s="614">
        <f>ROUND($P160*AE160,0)</f>
        <v>970</v>
      </c>
      <c r="BB160" s="614">
        <f t="shared" si="427"/>
        <v>2680</v>
      </c>
      <c r="BC160" s="614">
        <f t="shared" si="428"/>
        <v>5800</v>
      </c>
      <c r="BD160" s="614">
        <f t="shared" si="429"/>
        <v>540</v>
      </c>
      <c r="BE160" s="614">
        <f t="shared" si="430"/>
        <v>770</v>
      </c>
      <c r="BF160" s="614">
        <f t="shared" si="431"/>
        <v>80</v>
      </c>
      <c r="BG160" s="614">
        <f t="shared" si="432"/>
        <v>330</v>
      </c>
      <c r="BH160" s="614">
        <f t="shared" si="433"/>
        <v>32240</v>
      </c>
      <c r="BI160" s="622">
        <f t="shared" si="484"/>
        <v>24761.9</v>
      </c>
      <c r="BJ160" s="622">
        <f t="shared" si="485"/>
        <v>7478.1</v>
      </c>
      <c r="BK160" s="614">
        <f t="shared" si="434"/>
        <v>3520</v>
      </c>
      <c r="BL160" s="623">
        <f t="shared" si="435"/>
        <v>226660</v>
      </c>
      <c r="BM160" s="614">
        <f t="shared" si="436"/>
        <v>286212</v>
      </c>
      <c r="BN160" s="622">
        <f t="shared" si="437"/>
        <v>219824.9</v>
      </c>
      <c r="BO160" s="622">
        <f t="shared" si="438"/>
        <v>66387.100000000006</v>
      </c>
      <c r="BP160" s="614">
        <f t="shared" si="486"/>
        <v>8860</v>
      </c>
      <c r="BQ160" s="614">
        <f t="shared" si="487"/>
        <v>0</v>
      </c>
      <c r="BR160" s="614">
        <f t="shared" si="488"/>
        <v>8110</v>
      </c>
      <c r="BS160" s="614">
        <f t="shared" si="439"/>
        <v>22530</v>
      </c>
      <c r="BT160" s="614">
        <f t="shared" si="440"/>
        <v>1040</v>
      </c>
      <c r="BU160" s="614">
        <f t="shared" si="441"/>
        <v>19720</v>
      </c>
      <c r="BV160" s="614">
        <f t="shared" si="442"/>
        <v>800</v>
      </c>
      <c r="BW160" s="614">
        <f>BA160</f>
        <v>970</v>
      </c>
      <c r="BX160" s="614">
        <f t="shared" si="444"/>
        <v>8914</v>
      </c>
      <c r="BY160" s="614">
        <f t="shared" si="445"/>
        <v>5800</v>
      </c>
      <c r="BZ160" s="614">
        <f t="shared" si="446"/>
        <v>540</v>
      </c>
      <c r="CA160" s="614">
        <f t="shared" si="447"/>
        <v>770</v>
      </c>
      <c r="CB160" s="614">
        <f t="shared" si="448"/>
        <v>80</v>
      </c>
      <c r="CC160" s="614">
        <f t="shared" si="449"/>
        <v>330</v>
      </c>
      <c r="CD160" s="614">
        <f t="shared" si="450"/>
        <v>65350</v>
      </c>
      <c r="CE160" s="622">
        <f t="shared" si="489"/>
        <v>50192</v>
      </c>
      <c r="CF160" s="622">
        <f t="shared" si="490"/>
        <v>15158</v>
      </c>
      <c r="CG160" s="614">
        <f t="shared" si="451"/>
        <v>3520</v>
      </c>
      <c r="CH160" s="621">
        <f t="shared" si="452"/>
        <v>411016</v>
      </c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AUV160" s="699">
        <f t="shared" si="409"/>
        <v>286212</v>
      </c>
      <c r="AUW160" s="699">
        <f t="shared" si="410"/>
        <v>219824.88</v>
      </c>
      <c r="AUX160" s="699">
        <f t="shared" si="411"/>
        <v>66387.12</v>
      </c>
      <c r="AUY160" s="699">
        <f t="shared" si="392"/>
        <v>8860</v>
      </c>
      <c r="AUZ160" s="699">
        <f t="shared" si="475"/>
        <v>0</v>
      </c>
      <c r="AVA160" s="699">
        <f t="shared" si="475"/>
        <v>0.06</v>
      </c>
      <c r="AVB160" s="699">
        <f t="shared" si="393"/>
        <v>22530</v>
      </c>
      <c r="AVC160" s="699">
        <f t="shared" si="394"/>
        <v>1040</v>
      </c>
      <c r="AVD160" s="699">
        <f t="shared" si="395"/>
        <v>19720</v>
      </c>
      <c r="AVE160" s="699">
        <f t="shared" si="396"/>
        <v>800</v>
      </c>
      <c r="AVF160" s="699">
        <f t="shared" si="397"/>
        <v>970</v>
      </c>
      <c r="AVG160" s="699">
        <f t="shared" si="398"/>
        <v>8914</v>
      </c>
      <c r="AVH160" s="699">
        <f t="shared" si="399"/>
        <v>5800</v>
      </c>
      <c r="AVI160" s="699">
        <f t="shared" si="400"/>
        <v>540</v>
      </c>
      <c r="AVJ160" s="699">
        <f t="shared" si="401"/>
        <v>770</v>
      </c>
      <c r="AVK160" s="699">
        <f t="shared" si="402"/>
        <v>80</v>
      </c>
      <c r="AVL160" s="699">
        <f t="shared" si="403"/>
        <v>330</v>
      </c>
      <c r="AVM160" s="699">
        <f t="shared" si="404"/>
        <v>65350</v>
      </c>
      <c r="AVN160" s="699">
        <f t="shared" si="405"/>
        <v>50192.01</v>
      </c>
      <c r="AVO160" s="699">
        <f t="shared" si="406"/>
        <v>15157.99</v>
      </c>
      <c r="AVP160" s="699">
        <f t="shared" si="407"/>
        <v>3520</v>
      </c>
      <c r="AVQ160" s="699">
        <f t="shared" si="408"/>
        <v>411016</v>
      </c>
    </row>
    <row r="161" spans="1:108 1244:1265" ht="30" hidden="1" customHeight="1" x14ac:dyDescent="0.25">
      <c r="A161" s="643">
        <v>1</v>
      </c>
      <c r="B161" s="643">
        <v>4</v>
      </c>
      <c r="C161" s="664" t="s">
        <v>18</v>
      </c>
      <c r="D161" s="2"/>
      <c r="E161" s="101" t="s">
        <v>345</v>
      </c>
      <c r="F161" s="643" t="s">
        <v>38</v>
      </c>
      <c r="G161" s="643">
        <v>2</v>
      </c>
      <c r="H161" s="658" t="s">
        <v>8</v>
      </c>
      <c r="I161" s="643">
        <v>3</v>
      </c>
      <c r="J161" s="101" t="s">
        <v>361</v>
      </c>
      <c r="K161" s="643">
        <v>3</v>
      </c>
      <c r="L161" s="683" t="s">
        <v>350</v>
      </c>
      <c r="M161" s="11" t="s">
        <v>294</v>
      </c>
      <c r="N161" s="101" t="s">
        <v>387</v>
      </c>
      <c r="O161" s="643">
        <v>1</v>
      </c>
      <c r="P161" s="632">
        <v>10</v>
      </c>
      <c r="Q161" s="632">
        <v>10</v>
      </c>
      <c r="R161" s="632">
        <v>10</v>
      </c>
      <c r="S161" s="675">
        <f>SUMIF('Территориальный кк'!$A:$A,'2020'!$B161,'Территориальный кк'!D:D)</f>
        <v>2.0270000000000001</v>
      </c>
      <c r="T161" s="676">
        <f>SUMIF('Территориальный кк'!$A:$A,'2020'!$B161,'Территориальный кк'!E:E)</f>
        <v>3.3260000000000001</v>
      </c>
      <c r="U161" s="618">
        <f>SUMIFS(Нормативы!G:G,Нормативы!$B:$B,$G161,Нормативы!$D:$D,'2020'!$I161,Нормативы!$F:$F,'2020'!$K161)*O161</f>
        <v>12944</v>
      </c>
      <c r="V161" s="618">
        <f t="shared" si="476"/>
        <v>9941.6</v>
      </c>
      <c r="W161" s="618">
        <f t="shared" si="477"/>
        <v>3002.4</v>
      </c>
      <c r="X161" s="618">
        <f>SUMIFS(Нормативы!J:J,Нормативы!$B:$B,$G161,Нормативы!$D:$D,'2020'!$I161,Нормативы!$F:$F,'2020'!$K161)</f>
        <v>486</v>
      </c>
      <c r="Y161" s="618">
        <f>SUMIFS(Нормативы!K:K,Нормативы!$B:$B,$G161,Нормативы!$D:$D,'2020'!$I161,Нормативы!$F:$F,'2020'!$K161)</f>
        <v>97</v>
      </c>
      <c r="Z161" s="618">
        <f>SUMIFS(Нормативы!L:L,Нормативы!$B:$B,$G161,Нормативы!$D:$D,'2020'!$I161,Нормативы!$F:$F,'2020'!$K161)</f>
        <v>348</v>
      </c>
      <c r="AA161" s="618">
        <f t="shared" si="478"/>
        <v>2031</v>
      </c>
      <c r="AB161" s="618">
        <f>SUMIFS(Нормативы!N:N,Нормативы!$B:$B,$G161,Нормативы!$D:$D,'2020'!$I161,Нормативы!$F:$F,'2020'!$K161)*O161</f>
        <v>52</v>
      </c>
      <c r="AC161" s="618">
        <f>SUMIFS(Нормативы!O:O,Нормативы!$B:$B,$G161,Нормативы!$D:$D,'2020'!$I161,Нормативы!$F:$F,'2020'!$K161)</f>
        <v>1728</v>
      </c>
      <c r="AD161" s="618">
        <f>SUMIFS(Нормативы!P:P,Нормативы!$B:$B,$G161,Нормативы!$D:$D,'2020'!$I161,Нормативы!$F:$F,'2020'!$K161)*O161</f>
        <v>73</v>
      </c>
      <c r="AE161" s="618">
        <f>SUMIFS(Нормативы!Q:Q,Нормативы!$B:$B,$G161,Нормативы!$D:$D,'2020'!$I161,Нормативы!$F:$F,'2020'!$K161)</f>
        <v>178</v>
      </c>
      <c r="AF161" s="618">
        <f>SUMIFS(Нормативы!R:R,Нормативы!$B:$B,$G161,Нормативы!$D:$D,'2020'!$I161,Нормативы!$F:$F,'2020'!$K161)</f>
        <v>275</v>
      </c>
      <c r="AG161" s="618">
        <f>SUMIFS(Нормативы!S:S,Нормативы!$B:$B,$G161,Нормативы!$D:$D,'2020'!$I161,Нормативы!$F:$F,'2020'!$K161)</f>
        <v>580</v>
      </c>
      <c r="AH161" s="618">
        <f>SUMIFS(Нормативы!T:T,Нормативы!$B:$B,$G161,Нормативы!$D:$D,'2020'!$I161,Нормативы!$F:$F,'2020'!$K161)</f>
        <v>54</v>
      </c>
      <c r="AI161" s="618">
        <f>SUMIFS(Нормативы!U:U,Нормативы!$B:$B,$G161,Нормативы!$D:$D,'2020'!$I161,Нормативы!$F:$F,'2020'!$K161)</f>
        <v>77</v>
      </c>
      <c r="AJ161" s="618">
        <f>SUMIFS(Нормативы!V:V,Нормативы!$B:$B,$G161,Нормативы!$D:$D,'2020'!$I161,Нормативы!$F:$F,'2020'!$K161)</f>
        <v>8</v>
      </c>
      <c r="AK161" s="618">
        <f>SUMIFS(Нормативы!W:W,Нормативы!$B:$B,$G161,Нормативы!$D:$D,'2020'!$I161,Нормативы!$F:$F,'2020'!$K161)</f>
        <v>39</v>
      </c>
      <c r="AL161" s="618">
        <f>SUMIFS(Нормативы!X:X,Нормативы!$B:$B,$G161,Нормативы!$D:$D,'2020'!$I161,Нормативы!$F:$F,'2020'!$K161)*O161</f>
        <v>1612</v>
      </c>
      <c r="AM161" s="618">
        <f t="shared" si="479"/>
        <v>1238.0999999999999</v>
      </c>
      <c r="AN161" s="618">
        <f t="shared" si="480"/>
        <v>373.9</v>
      </c>
      <c r="AO161" s="618">
        <f>SUMIFS(Нормативы!AA:AA,Нормативы!$B:$B,$G161,Нормативы!$D:$D,'2020'!$I161,Нормативы!$F:$F,'2020'!$K161)</f>
        <v>0</v>
      </c>
      <c r="AP161" s="619">
        <f t="shared" si="481"/>
        <v>18454</v>
      </c>
      <c r="AQ161" s="413">
        <f t="shared" si="418"/>
        <v>129440</v>
      </c>
      <c r="AR161" s="618">
        <f t="shared" si="482"/>
        <v>99416.3</v>
      </c>
      <c r="AS161" s="618">
        <f t="shared" si="483"/>
        <v>30023.7</v>
      </c>
      <c r="AT161" s="616">
        <f t="shared" si="419"/>
        <v>4860</v>
      </c>
      <c r="AU161" s="616">
        <f t="shared" si="420"/>
        <v>970</v>
      </c>
      <c r="AV161" s="616">
        <f t="shared" si="421"/>
        <v>3480</v>
      </c>
      <c r="AW161" s="616">
        <f t="shared" si="422"/>
        <v>20310</v>
      </c>
      <c r="AX161" s="616">
        <f t="shared" si="423"/>
        <v>520</v>
      </c>
      <c r="AY161" s="616">
        <f t="shared" si="424"/>
        <v>17280</v>
      </c>
      <c r="AZ161" s="616">
        <f t="shared" si="425"/>
        <v>730</v>
      </c>
      <c r="BA161" s="616">
        <f t="shared" si="426"/>
        <v>1780</v>
      </c>
      <c r="BB161" s="616">
        <f t="shared" si="427"/>
        <v>2750</v>
      </c>
      <c r="BC161" s="616">
        <f t="shared" si="428"/>
        <v>5800</v>
      </c>
      <c r="BD161" s="616">
        <f t="shared" si="429"/>
        <v>540</v>
      </c>
      <c r="BE161" s="616">
        <f t="shared" si="430"/>
        <v>770</v>
      </c>
      <c r="BF161" s="616">
        <f t="shared" si="431"/>
        <v>80</v>
      </c>
      <c r="BG161" s="616">
        <f t="shared" si="432"/>
        <v>390</v>
      </c>
      <c r="BH161" s="616">
        <f t="shared" si="433"/>
        <v>16120</v>
      </c>
      <c r="BI161" s="618">
        <f t="shared" si="484"/>
        <v>12381</v>
      </c>
      <c r="BJ161" s="618">
        <f t="shared" si="485"/>
        <v>3739</v>
      </c>
      <c r="BK161" s="616">
        <f t="shared" si="434"/>
        <v>0</v>
      </c>
      <c r="BL161" s="620">
        <f t="shared" si="435"/>
        <v>184540</v>
      </c>
      <c r="BM161" s="616">
        <f t="shared" si="436"/>
        <v>262375</v>
      </c>
      <c r="BN161" s="618">
        <f t="shared" si="437"/>
        <v>201516.9</v>
      </c>
      <c r="BO161" s="618">
        <f t="shared" si="438"/>
        <v>60858.1</v>
      </c>
      <c r="BP161" s="616">
        <f t="shared" si="486"/>
        <v>4860</v>
      </c>
      <c r="BQ161" s="616">
        <f t="shared" si="487"/>
        <v>970</v>
      </c>
      <c r="BR161" s="616">
        <f t="shared" si="488"/>
        <v>3480</v>
      </c>
      <c r="BS161" s="616">
        <f t="shared" si="439"/>
        <v>20310</v>
      </c>
      <c r="BT161" s="616">
        <f t="shared" si="440"/>
        <v>520</v>
      </c>
      <c r="BU161" s="616">
        <f t="shared" si="441"/>
        <v>17280</v>
      </c>
      <c r="BV161" s="616">
        <f t="shared" si="442"/>
        <v>730</v>
      </c>
      <c r="BW161" s="616">
        <f t="shared" si="443"/>
        <v>1780</v>
      </c>
      <c r="BX161" s="616">
        <f t="shared" si="444"/>
        <v>9147</v>
      </c>
      <c r="BY161" s="616">
        <f t="shared" si="445"/>
        <v>5800</v>
      </c>
      <c r="BZ161" s="616">
        <f t="shared" si="446"/>
        <v>540</v>
      </c>
      <c r="CA161" s="616">
        <f t="shared" si="447"/>
        <v>770</v>
      </c>
      <c r="CB161" s="616">
        <f t="shared" si="448"/>
        <v>80</v>
      </c>
      <c r="CC161" s="616">
        <f t="shared" si="449"/>
        <v>390</v>
      </c>
      <c r="CD161" s="616">
        <f t="shared" si="450"/>
        <v>32675</v>
      </c>
      <c r="CE161" s="618">
        <f t="shared" si="489"/>
        <v>25096</v>
      </c>
      <c r="CF161" s="618">
        <f t="shared" si="490"/>
        <v>7579</v>
      </c>
      <c r="CG161" s="616">
        <f t="shared" si="451"/>
        <v>0</v>
      </c>
      <c r="CH161" s="621">
        <f t="shared" si="452"/>
        <v>340427</v>
      </c>
      <c r="CI161" s="88">
        <f t="shared" si="453"/>
        <v>26237.5</v>
      </c>
      <c r="CJ161" s="90">
        <f t="shared" si="454"/>
        <v>20151.689999999999</v>
      </c>
      <c r="CK161" s="90">
        <f t="shared" si="455"/>
        <v>6085.81</v>
      </c>
      <c r="CL161" s="88">
        <f t="shared" si="456"/>
        <v>486</v>
      </c>
      <c r="CM161" s="88">
        <f t="shared" si="457"/>
        <v>97</v>
      </c>
      <c r="CN161" s="88">
        <f t="shared" si="458"/>
        <v>348</v>
      </c>
      <c r="CO161" s="88">
        <f t="shared" si="459"/>
        <v>2031</v>
      </c>
      <c r="CP161" s="88">
        <f t="shared" si="460"/>
        <v>52</v>
      </c>
      <c r="CQ161" s="88">
        <f t="shared" si="461"/>
        <v>1728</v>
      </c>
      <c r="CR161" s="88">
        <f t="shared" si="462"/>
        <v>73</v>
      </c>
      <c r="CS161" s="88">
        <f t="shared" si="463"/>
        <v>178</v>
      </c>
      <c r="CT161" s="88">
        <f t="shared" si="464"/>
        <v>914.7</v>
      </c>
      <c r="CU161" s="88">
        <f t="shared" si="465"/>
        <v>580</v>
      </c>
      <c r="CV161" s="88">
        <f t="shared" si="466"/>
        <v>54</v>
      </c>
      <c r="CW161" s="88">
        <f t="shared" si="467"/>
        <v>77</v>
      </c>
      <c r="CX161" s="88">
        <f t="shared" si="468"/>
        <v>8</v>
      </c>
      <c r="CY161" s="88">
        <f t="shared" si="469"/>
        <v>39</v>
      </c>
      <c r="CZ161" s="88">
        <f t="shared" si="470"/>
        <v>3267.5</v>
      </c>
      <c r="DA161" s="90">
        <f t="shared" si="471"/>
        <v>2509.6</v>
      </c>
      <c r="DB161" s="90">
        <f t="shared" si="472"/>
        <v>757.9</v>
      </c>
      <c r="DC161" s="88">
        <f t="shared" si="473"/>
        <v>0</v>
      </c>
      <c r="DD161" s="211">
        <f t="shared" si="474"/>
        <v>34042.699999999997</v>
      </c>
      <c r="AUV161" s="699">
        <f t="shared" si="409"/>
        <v>26237.5</v>
      </c>
      <c r="AUW161" s="699">
        <f t="shared" si="410"/>
        <v>20151.689999999999</v>
      </c>
      <c r="AUX161" s="699">
        <f t="shared" si="411"/>
        <v>6085.81</v>
      </c>
      <c r="AUY161" s="699">
        <f t="shared" si="392"/>
        <v>486</v>
      </c>
      <c r="AUZ161" s="699">
        <f t="shared" si="475"/>
        <v>291.64</v>
      </c>
      <c r="AVA161" s="699">
        <f t="shared" si="475"/>
        <v>0.27</v>
      </c>
      <c r="AVB161" s="699">
        <f t="shared" si="393"/>
        <v>2031</v>
      </c>
      <c r="AVC161" s="699">
        <f t="shared" si="394"/>
        <v>52</v>
      </c>
      <c r="AVD161" s="699">
        <f t="shared" si="395"/>
        <v>1728</v>
      </c>
      <c r="AVE161" s="699">
        <f t="shared" si="396"/>
        <v>73</v>
      </c>
      <c r="AVF161" s="699">
        <f t="shared" si="397"/>
        <v>178</v>
      </c>
      <c r="AVG161" s="699">
        <f t="shared" si="398"/>
        <v>914.7</v>
      </c>
      <c r="AVH161" s="699">
        <f t="shared" si="399"/>
        <v>580</v>
      </c>
      <c r="AVI161" s="699">
        <f t="shared" si="400"/>
        <v>54</v>
      </c>
      <c r="AVJ161" s="699">
        <f t="shared" si="401"/>
        <v>77</v>
      </c>
      <c r="AVK161" s="699">
        <f t="shared" si="402"/>
        <v>8</v>
      </c>
      <c r="AVL161" s="699">
        <f t="shared" si="403"/>
        <v>39</v>
      </c>
      <c r="AVM161" s="699">
        <f t="shared" si="404"/>
        <v>3267.5</v>
      </c>
      <c r="AVN161" s="699">
        <f t="shared" si="405"/>
        <v>2509.6</v>
      </c>
      <c r="AVO161" s="699">
        <f t="shared" si="406"/>
        <v>757.9</v>
      </c>
      <c r="AVP161" s="699">
        <f t="shared" si="407"/>
        <v>0</v>
      </c>
      <c r="AVQ161" s="699">
        <f t="shared" si="408"/>
        <v>34042.699999999997</v>
      </c>
    </row>
    <row r="162" spans="1:108 1244:1265" ht="30" hidden="1" customHeight="1" x14ac:dyDescent="0.25">
      <c r="A162" s="643">
        <v>1</v>
      </c>
      <c r="B162" s="643">
        <v>4</v>
      </c>
      <c r="C162" s="664" t="s">
        <v>18</v>
      </c>
      <c r="D162" s="2"/>
      <c r="E162" s="101" t="s">
        <v>345</v>
      </c>
      <c r="F162" s="643" t="s">
        <v>38</v>
      </c>
      <c r="G162" s="643">
        <v>2</v>
      </c>
      <c r="H162" s="658" t="s">
        <v>10</v>
      </c>
      <c r="I162" s="643">
        <v>0</v>
      </c>
      <c r="J162" s="101" t="s">
        <v>364</v>
      </c>
      <c r="K162" s="643">
        <v>3</v>
      </c>
      <c r="L162" s="683" t="s">
        <v>350</v>
      </c>
      <c r="M162" s="11" t="s">
        <v>270</v>
      </c>
      <c r="N162" s="101" t="s">
        <v>387</v>
      </c>
      <c r="O162" s="643">
        <v>1</v>
      </c>
      <c r="P162" s="632">
        <v>19</v>
      </c>
      <c r="Q162" s="632">
        <v>19</v>
      </c>
      <c r="R162" s="632">
        <v>19</v>
      </c>
      <c r="S162" s="675">
        <f>SUMIF('Территориальный кк'!$A:$A,'2020'!$B162,'Территориальный кк'!D:D)</f>
        <v>2.0270000000000001</v>
      </c>
      <c r="T162" s="676">
        <f>SUMIF('Территориальный кк'!$A:$A,'2020'!$B162,'Территориальный кк'!E:E)</f>
        <v>3.3260000000000001</v>
      </c>
      <c r="U162" s="618">
        <f>SUMIFS(Нормативы!G:G,Нормативы!$B:$B,$G162,Нормативы!$D:$D,'2020'!$I162,Нормативы!$F:$F,'2020'!$K162)*O162</f>
        <v>70600</v>
      </c>
      <c r="V162" s="618">
        <f t="shared" si="476"/>
        <v>54224.3</v>
      </c>
      <c r="W162" s="618">
        <f t="shared" si="477"/>
        <v>16375.7</v>
      </c>
      <c r="X162" s="618">
        <f>SUMIFS(Нормативы!J:J,Нормативы!$B:$B,$G162,Нормативы!$D:$D,'2020'!$I162,Нормативы!$F:$F,'2020'!$K162)</f>
        <v>8860</v>
      </c>
      <c r="Y162" s="618">
        <f>SUMIFS(Нормативы!K:K,Нормативы!$B:$B,$G162,Нормативы!$D:$D,'2020'!$I162,Нормативы!$F:$F,'2020'!$K162)</f>
        <v>0</v>
      </c>
      <c r="Z162" s="618">
        <f>SUMIFS(Нормативы!L:L,Нормативы!$B:$B,$G162,Нормативы!$D:$D,'2020'!$I162,Нормативы!$F:$F,'2020'!$K162)</f>
        <v>8110</v>
      </c>
      <c r="AA162" s="618">
        <f t="shared" si="478"/>
        <v>21610</v>
      </c>
      <c r="AB162" s="618">
        <f>SUMIFS(Нормативы!N:N,Нормативы!$B:$B,$G162,Нормативы!$D:$D,'2020'!$I162,Нормативы!$F:$F,'2020'!$K162)*O162</f>
        <v>520</v>
      </c>
      <c r="AC162" s="618">
        <f>SUMIFS(Нормативы!O:O,Нормативы!$B:$B,$G162,Нормативы!$D:$D,'2020'!$I162,Нормативы!$F:$F,'2020'!$K162)</f>
        <v>19720</v>
      </c>
      <c r="AD162" s="618">
        <f>SUMIFS(Нормативы!P:P,Нормативы!$B:$B,$G162,Нормативы!$D:$D,'2020'!$I162,Нормативы!$F:$F,'2020'!$K162)*O162</f>
        <v>400</v>
      </c>
      <c r="AE162" s="618">
        <f>SUMIFS(Нормативы!Q:Q,Нормативы!$B:$B,$G162,Нормативы!$D:$D,'2020'!$I162,Нормативы!$F:$F,'2020'!$K162)</f>
        <v>970</v>
      </c>
      <c r="AF162" s="618">
        <f>SUMIFS(Нормативы!R:R,Нормативы!$B:$B,$G162,Нормативы!$D:$D,'2020'!$I162,Нормативы!$F:$F,'2020'!$K162)</f>
        <v>2680</v>
      </c>
      <c r="AG162" s="618">
        <f>SUMIFS(Нормативы!S:S,Нормативы!$B:$B,$G162,Нормативы!$D:$D,'2020'!$I162,Нормативы!$F:$F,'2020'!$K162)</f>
        <v>5800</v>
      </c>
      <c r="AH162" s="618">
        <f>SUMIFS(Нормативы!T:T,Нормативы!$B:$B,$G162,Нормативы!$D:$D,'2020'!$I162,Нормативы!$F:$F,'2020'!$K162)</f>
        <v>540</v>
      </c>
      <c r="AI162" s="618">
        <f>SUMIFS(Нормативы!U:U,Нормативы!$B:$B,$G162,Нормативы!$D:$D,'2020'!$I162,Нормативы!$F:$F,'2020'!$K162)</f>
        <v>770</v>
      </c>
      <c r="AJ162" s="618">
        <f>SUMIFS(Нормативы!V:V,Нормативы!$B:$B,$G162,Нормативы!$D:$D,'2020'!$I162,Нормативы!$F:$F,'2020'!$K162)</f>
        <v>80</v>
      </c>
      <c r="AK162" s="618">
        <f>SUMIFS(Нормативы!W:W,Нормативы!$B:$B,$G162,Нормативы!$D:$D,'2020'!$I162,Нормативы!$F:$F,'2020'!$K162)</f>
        <v>330</v>
      </c>
      <c r="AL162" s="618">
        <f>SUMIFS(Нормативы!X:X,Нормативы!$B:$B,$G162,Нормативы!$D:$D,'2020'!$I162,Нормативы!$F:$F,'2020'!$K162)*O162</f>
        <v>16120</v>
      </c>
      <c r="AM162" s="618">
        <f t="shared" si="479"/>
        <v>12381</v>
      </c>
      <c r="AN162" s="618">
        <f t="shared" si="480"/>
        <v>3739</v>
      </c>
      <c r="AO162" s="618">
        <f>SUMIFS(Нормативы!AA:AA,Нормативы!$B:$B,$G162,Нормативы!$D:$D,'2020'!$I162,Нормативы!$F:$F,'2020'!$K162)</f>
        <v>3520</v>
      </c>
      <c r="AP162" s="619">
        <f t="shared" si="481"/>
        <v>139020</v>
      </c>
      <c r="AQ162" s="413">
        <f t="shared" si="418"/>
        <v>1341400</v>
      </c>
      <c r="AR162" s="618">
        <f t="shared" si="482"/>
        <v>1030261.1</v>
      </c>
      <c r="AS162" s="618">
        <f t="shared" si="483"/>
        <v>311138.90000000002</v>
      </c>
      <c r="AT162" s="616">
        <f t="shared" si="419"/>
        <v>168340</v>
      </c>
      <c r="AU162" s="616">
        <f t="shared" si="420"/>
        <v>0</v>
      </c>
      <c r="AV162" s="616">
        <f t="shared" si="421"/>
        <v>154090</v>
      </c>
      <c r="AW162" s="616">
        <f t="shared" si="422"/>
        <v>410590</v>
      </c>
      <c r="AX162" s="616">
        <f t="shared" si="423"/>
        <v>9880</v>
      </c>
      <c r="AY162" s="616">
        <f t="shared" si="424"/>
        <v>374680</v>
      </c>
      <c r="AZ162" s="616">
        <f t="shared" si="425"/>
        <v>7600</v>
      </c>
      <c r="BA162" s="616">
        <f t="shared" si="426"/>
        <v>18430</v>
      </c>
      <c r="BB162" s="616">
        <f t="shared" si="427"/>
        <v>50920</v>
      </c>
      <c r="BC162" s="616">
        <f t="shared" si="428"/>
        <v>110200</v>
      </c>
      <c r="BD162" s="616">
        <f t="shared" si="429"/>
        <v>10260</v>
      </c>
      <c r="BE162" s="616">
        <f t="shared" si="430"/>
        <v>14630</v>
      </c>
      <c r="BF162" s="616">
        <f t="shared" si="431"/>
        <v>1520</v>
      </c>
      <c r="BG162" s="616">
        <f t="shared" si="432"/>
        <v>6270</v>
      </c>
      <c r="BH162" s="616">
        <f t="shared" si="433"/>
        <v>306280</v>
      </c>
      <c r="BI162" s="618">
        <f t="shared" si="484"/>
        <v>235238.1</v>
      </c>
      <c r="BJ162" s="618">
        <f t="shared" si="485"/>
        <v>71041.899999999994</v>
      </c>
      <c r="BK162" s="616">
        <f t="shared" si="434"/>
        <v>66880</v>
      </c>
      <c r="BL162" s="620">
        <f t="shared" si="435"/>
        <v>2641380</v>
      </c>
      <c r="BM162" s="616">
        <f t="shared" si="436"/>
        <v>2719018</v>
      </c>
      <c r="BN162" s="618">
        <f t="shared" si="437"/>
        <v>2088339.5</v>
      </c>
      <c r="BO162" s="618">
        <f t="shared" si="438"/>
        <v>630678.5</v>
      </c>
      <c r="BP162" s="616">
        <f t="shared" si="486"/>
        <v>168340</v>
      </c>
      <c r="BQ162" s="616">
        <f t="shared" si="487"/>
        <v>0</v>
      </c>
      <c r="BR162" s="616">
        <f t="shared" si="488"/>
        <v>154090</v>
      </c>
      <c r="BS162" s="616">
        <f t="shared" si="439"/>
        <v>410590</v>
      </c>
      <c r="BT162" s="616">
        <f t="shared" si="440"/>
        <v>9880</v>
      </c>
      <c r="BU162" s="616">
        <f t="shared" si="441"/>
        <v>374680</v>
      </c>
      <c r="BV162" s="616">
        <f t="shared" si="442"/>
        <v>7600</v>
      </c>
      <c r="BW162" s="616">
        <f t="shared" si="443"/>
        <v>18430</v>
      </c>
      <c r="BX162" s="616">
        <f t="shared" si="444"/>
        <v>169360</v>
      </c>
      <c r="BY162" s="616">
        <f t="shared" si="445"/>
        <v>110200</v>
      </c>
      <c r="BZ162" s="616">
        <f t="shared" si="446"/>
        <v>10260</v>
      </c>
      <c r="CA162" s="616">
        <f t="shared" si="447"/>
        <v>14630</v>
      </c>
      <c r="CB162" s="616">
        <f t="shared" si="448"/>
        <v>1520</v>
      </c>
      <c r="CC162" s="616">
        <f t="shared" si="449"/>
        <v>6270</v>
      </c>
      <c r="CD162" s="616">
        <f t="shared" si="450"/>
        <v>620830</v>
      </c>
      <c r="CE162" s="618">
        <f t="shared" si="489"/>
        <v>476828</v>
      </c>
      <c r="CF162" s="618">
        <f t="shared" si="490"/>
        <v>144002</v>
      </c>
      <c r="CG162" s="616">
        <f t="shared" si="451"/>
        <v>66880</v>
      </c>
      <c r="CH162" s="621">
        <f t="shared" si="452"/>
        <v>4451988</v>
      </c>
      <c r="CI162" s="88">
        <f t="shared" si="453"/>
        <v>143106.21049999999</v>
      </c>
      <c r="CJ162" s="90">
        <f t="shared" si="454"/>
        <v>109912.6053</v>
      </c>
      <c r="CK162" s="90">
        <f t="shared" si="455"/>
        <v>33193.605300000003</v>
      </c>
      <c r="CL162" s="88">
        <f t="shared" si="456"/>
        <v>8860</v>
      </c>
      <c r="CM162" s="88">
        <f t="shared" si="457"/>
        <v>0</v>
      </c>
      <c r="CN162" s="88">
        <f t="shared" si="458"/>
        <v>8110</v>
      </c>
      <c r="CO162" s="88">
        <f t="shared" si="459"/>
        <v>21610</v>
      </c>
      <c r="CP162" s="88">
        <f t="shared" si="460"/>
        <v>520</v>
      </c>
      <c r="CQ162" s="88">
        <f t="shared" si="461"/>
        <v>19720</v>
      </c>
      <c r="CR162" s="88">
        <f t="shared" si="462"/>
        <v>400</v>
      </c>
      <c r="CS162" s="88">
        <f t="shared" si="463"/>
        <v>970</v>
      </c>
      <c r="CT162" s="88">
        <f t="shared" si="464"/>
        <v>8913.6841999999997</v>
      </c>
      <c r="CU162" s="88">
        <f t="shared" si="465"/>
        <v>5800</v>
      </c>
      <c r="CV162" s="88">
        <f t="shared" si="466"/>
        <v>540</v>
      </c>
      <c r="CW162" s="88">
        <f t="shared" si="467"/>
        <v>770</v>
      </c>
      <c r="CX162" s="88">
        <f t="shared" si="468"/>
        <v>80</v>
      </c>
      <c r="CY162" s="88">
        <f t="shared" si="469"/>
        <v>330</v>
      </c>
      <c r="CZ162" s="88">
        <f t="shared" si="470"/>
        <v>32675.263200000001</v>
      </c>
      <c r="DA162" s="90">
        <f t="shared" si="471"/>
        <v>25096.210500000001</v>
      </c>
      <c r="DB162" s="90">
        <f t="shared" si="472"/>
        <v>7579.0526</v>
      </c>
      <c r="DC162" s="88">
        <f t="shared" si="473"/>
        <v>3520</v>
      </c>
      <c r="DD162" s="88">
        <f t="shared" si="474"/>
        <v>234315.15789999999</v>
      </c>
      <c r="AUV162" s="699">
        <f t="shared" si="409"/>
        <v>143106.21</v>
      </c>
      <c r="AUW162" s="699">
        <f t="shared" si="410"/>
        <v>109912.6</v>
      </c>
      <c r="AUX162" s="699">
        <f t="shared" si="411"/>
        <v>33193.61</v>
      </c>
      <c r="AUY162" s="699">
        <f t="shared" si="392"/>
        <v>8860</v>
      </c>
      <c r="AUZ162" s="699">
        <f t="shared" si="475"/>
        <v>0</v>
      </c>
      <c r="AVA162" s="699">
        <f t="shared" si="475"/>
        <v>2.1800000000000002</v>
      </c>
      <c r="AVB162" s="699">
        <f t="shared" si="393"/>
        <v>21610</v>
      </c>
      <c r="AVC162" s="699">
        <f t="shared" si="394"/>
        <v>520</v>
      </c>
      <c r="AVD162" s="699">
        <f t="shared" si="395"/>
        <v>19720</v>
      </c>
      <c r="AVE162" s="699">
        <f t="shared" si="396"/>
        <v>400</v>
      </c>
      <c r="AVF162" s="699">
        <f t="shared" si="397"/>
        <v>970</v>
      </c>
      <c r="AVG162" s="699">
        <f t="shared" si="398"/>
        <v>8913.68</v>
      </c>
      <c r="AVH162" s="699">
        <f t="shared" si="399"/>
        <v>5800</v>
      </c>
      <c r="AVI162" s="699">
        <f t="shared" si="400"/>
        <v>540</v>
      </c>
      <c r="AVJ162" s="699">
        <f t="shared" si="401"/>
        <v>770</v>
      </c>
      <c r="AVK162" s="699">
        <f t="shared" si="402"/>
        <v>80</v>
      </c>
      <c r="AVL162" s="699">
        <f t="shared" si="403"/>
        <v>330</v>
      </c>
      <c r="AVM162" s="699">
        <f t="shared" si="404"/>
        <v>32675.26</v>
      </c>
      <c r="AVN162" s="699">
        <f t="shared" si="405"/>
        <v>25096.21</v>
      </c>
      <c r="AVO162" s="699">
        <f t="shared" si="406"/>
        <v>7579.05</v>
      </c>
      <c r="AVP162" s="699">
        <f t="shared" si="407"/>
        <v>3520</v>
      </c>
      <c r="AVQ162" s="699">
        <f t="shared" si="408"/>
        <v>234315.16</v>
      </c>
    </row>
    <row r="163" spans="1:108 1244:1265" ht="30" hidden="1" customHeight="1" x14ac:dyDescent="0.25">
      <c r="A163" s="643">
        <v>1</v>
      </c>
      <c r="B163" s="643">
        <v>4</v>
      </c>
      <c r="C163" s="664" t="s">
        <v>18</v>
      </c>
      <c r="D163" s="2"/>
      <c r="E163" s="101" t="s">
        <v>345</v>
      </c>
      <c r="F163" s="643" t="s">
        <v>38</v>
      </c>
      <c r="G163" s="643">
        <v>2</v>
      </c>
      <c r="H163" s="658" t="s">
        <v>8</v>
      </c>
      <c r="I163" s="643">
        <v>3</v>
      </c>
      <c r="J163" s="101" t="s">
        <v>364</v>
      </c>
      <c r="K163" s="643">
        <v>3</v>
      </c>
      <c r="L163" s="683" t="s">
        <v>350</v>
      </c>
      <c r="M163" s="11" t="s">
        <v>307</v>
      </c>
      <c r="N163" s="101" t="s">
        <v>387</v>
      </c>
      <c r="O163" s="643">
        <v>1</v>
      </c>
      <c r="P163" s="632">
        <v>20</v>
      </c>
      <c r="Q163" s="632">
        <v>20</v>
      </c>
      <c r="R163" s="632">
        <v>20</v>
      </c>
      <c r="S163" s="675">
        <f>SUMIF('Территориальный кк'!$A:$A,'2020'!$B163,'Территориальный кк'!D:D)</f>
        <v>2.0270000000000001</v>
      </c>
      <c r="T163" s="676">
        <f>SUMIF('Территориальный кк'!$A:$A,'2020'!$B163,'Территориальный кк'!E:E)</f>
        <v>3.3260000000000001</v>
      </c>
      <c r="U163" s="618">
        <f>SUMIFS(Нормативы!G:G,Нормативы!$B:$B,$G163,Нормативы!$D:$D,'2020'!$I163,Нормативы!$F:$F,'2020'!$K163)*O163</f>
        <v>12944</v>
      </c>
      <c r="V163" s="618">
        <f t="shared" si="476"/>
        <v>9941.6</v>
      </c>
      <c r="W163" s="618">
        <f t="shared" si="477"/>
        <v>3002.4</v>
      </c>
      <c r="X163" s="618">
        <f>SUMIFS(Нормативы!J:J,Нормативы!$B:$B,$G163,Нормативы!$D:$D,'2020'!$I163,Нормативы!$F:$F,'2020'!$K163)</f>
        <v>486</v>
      </c>
      <c r="Y163" s="618">
        <f>SUMIFS(Нормативы!K:K,Нормативы!$B:$B,$G163,Нормативы!$D:$D,'2020'!$I163,Нормативы!$F:$F,'2020'!$K163)</f>
        <v>97</v>
      </c>
      <c r="Z163" s="618">
        <f>SUMIFS(Нормативы!L:L,Нормативы!$B:$B,$G163,Нормативы!$D:$D,'2020'!$I163,Нормативы!$F:$F,'2020'!$K163)</f>
        <v>348</v>
      </c>
      <c r="AA163" s="618">
        <f t="shared" si="478"/>
        <v>2031</v>
      </c>
      <c r="AB163" s="618">
        <f>SUMIFS(Нормативы!N:N,Нормативы!$B:$B,$G163,Нормативы!$D:$D,'2020'!$I163,Нормативы!$F:$F,'2020'!$K163)*O163</f>
        <v>52</v>
      </c>
      <c r="AC163" s="618">
        <f>SUMIFS(Нормативы!O:O,Нормативы!$B:$B,$G163,Нормативы!$D:$D,'2020'!$I163,Нормативы!$F:$F,'2020'!$K163)</f>
        <v>1728</v>
      </c>
      <c r="AD163" s="618">
        <f>SUMIFS(Нормативы!P:P,Нормативы!$B:$B,$G163,Нормативы!$D:$D,'2020'!$I163,Нормативы!$F:$F,'2020'!$K163)*O163</f>
        <v>73</v>
      </c>
      <c r="AE163" s="618">
        <f>SUMIFS(Нормативы!Q:Q,Нормативы!$B:$B,$G163,Нормативы!$D:$D,'2020'!$I163,Нормативы!$F:$F,'2020'!$K163)</f>
        <v>178</v>
      </c>
      <c r="AF163" s="618">
        <f>SUMIFS(Нормативы!R:R,Нормативы!$B:$B,$G163,Нормативы!$D:$D,'2020'!$I163,Нормативы!$F:$F,'2020'!$K163)</f>
        <v>275</v>
      </c>
      <c r="AG163" s="618">
        <f>SUMIFS(Нормативы!S:S,Нормативы!$B:$B,$G163,Нормативы!$D:$D,'2020'!$I163,Нормативы!$F:$F,'2020'!$K163)</f>
        <v>580</v>
      </c>
      <c r="AH163" s="618">
        <f>SUMIFS(Нормативы!T:T,Нормативы!$B:$B,$G163,Нормативы!$D:$D,'2020'!$I163,Нормативы!$F:$F,'2020'!$K163)</f>
        <v>54</v>
      </c>
      <c r="AI163" s="618">
        <f>SUMIFS(Нормативы!U:U,Нормативы!$B:$B,$G163,Нормативы!$D:$D,'2020'!$I163,Нормативы!$F:$F,'2020'!$K163)</f>
        <v>77</v>
      </c>
      <c r="AJ163" s="618">
        <f>SUMIFS(Нормативы!V:V,Нормативы!$B:$B,$G163,Нормативы!$D:$D,'2020'!$I163,Нормативы!$F:$F,'2020'!$K163)</f>
        <v>8</v>
      </c>
      <c r="AK163" s="618">
        <f>SUMIFS(Нормативы!W:W,Нормативы!$B:$B,$G163,Нормативы!$D:$D,'2020'!$I163,Нормативы!$F:$F,'2020'!$K163)</f>
        <v>39</v>
      </c>
      <c r="AL163" s="618">
        <f>SUMIFS(Нормативы!X:X,Нормативы!$B:$B,$G163,Нормативы!$D:$D,'2020'!$I163,Нормативы!$F:$F,'2020'!$K163)*O163</f>
        <v>1612</v>
      </c>
      <c r="AM163" s="618">
        <f t="shared" si="479"/>
        <v>1238.0999999999999</v>
      </c>
      <c r="AN163" s="618">
        <f t="shared" si="480"/>
        <v>373.9</v>
      </c>
      <c r="AO163" s="618">
        <f>SUMIFS(Нормативы!AA:AA,Нормативы!$B:$B,$G163,Нормативы!$D:$D,'2020'!$I163,Нормативы!$F:$F,'2020'!$K163)</f>
        <v>0</v>
      </c>
      <c r="AP163" s="619">
        <f t="shared" si="481"/>
        <v>18454</v>
      </c>
      <c r="AQ163" s="413">
        <f t="shared" si="418"/>
        <v>258880</v>
      </c>
      <c r="AR163" s="618">
        <f t="shared" si="482"/>
        <v>198832.6</v>
      </c>
      <c r="AS163" s="618">
        <f t="shared" si="483"/>
        <v>60047.4</v>
      </c>
      <c r="AT163" s="616">
        <f t="shared" si="419"/>
        <v>9720</v>
      </c>
      <c r="AU163" s="616">
        <f t="shared" si="420"/>
        <v>1940</v>
      </c>
      <c r="AV163" s="616">
        <f t="shared" si="421"/>
        <v>6960</v>
      </c>
      <c r="AW163" s="616">
        <f t="shared" si="422"/>
        <v>40620</v>
      </c>
      <c r="AX163" s="616">
        <f t="shared" si="423"/>
        <v>1040</v>
      </c>
      <c r="AY163" s="616">
        <f t="shared" si="424"/>
        <v>34560</v>
      </c>
      <c r="AZ163" s="616">
        <f t="shared" si="425"/>
        <v>1460</v>
      </c>
      <c r="BA163" s="616">
        <f t="shared" si="426"/>
        <v>3560</v>
      </c>
      <c r="BB163" s="616">
        <f t="shared" si="427"/>
        <v>5500</v>
      </c>
      <c r="BC163" s="616">
        <f t="shared" si="428"/>
        <v>11600</v>
      </c>
      <c r="BD163" s="616">
        <f t="shared" si="429"/>
        <v>1080</v>
      </c>
      <c r="BE163" s="616">
        <f t="shared" si="430"/>
        <v>1540</v>
      </c>
      <c r="BF163" s="616">
        <f t="shared" si="431"/>
        <v>160</v>
      </c>
      <c r="BG163" s="616">
        <f t="shared" si="432"/>
        <v>780</v>
      </c>
      <c r="BH163" s="616">
        <f t="shared" si="433"/>
        <v>32240</v>
      </c>
      <c r="BI163" s="618">
        <f t="shared" si="484"/>
        <v>24761.9</v>
      </c>
      <c r="BJ163" s="618">
        <f t="shared" si="485"/>
        <v>7478.1</v>
      </c>
      <c r="BK163" s="616">
        <f t="shared" si="434"/>
        <v>0</v>
      </c>
      <c r="BL163" s="620">
        <f t="shared" si="435"/>
        <v>369080</v>
      </c>
      <c r="BM163" s="616">
        <f t="shared" si="436"/>
        <v>524750</v>
      </c>
      <c r="BN163" s="618">
        <f t="shared" si="437"/>
        <v>403033.8</v>
      </c>
      <c r="BO163" s="618">
        <f t="shared" si="438"/>
        <v>121716.2</v>
      </c>
      <c r="BP163" s="616">
        <f t="shared" si="486"/>
        <v>9720</v>
      </c>
      <c r="BQ163" s="616">
        <f t="shared" si="487"/>
        <v>1940</v>
      </c>
      <c r="BR163" s="616">
        <f t="shared" si="488"/>
        <v>6960</v>
      </c>
      <c r="BS163" s="616">
        <f t="shared" si="439"/>
        <v>40620</v>
      </c>
      <c r="BT163" s="616">
        <f t="shared" si="440"/>
        <v>1040</v>
      </c>
      <c r="BU163" s="616">
        <f t="shared" si="441"/>
        <v>34560</v>
      </c>
      <c r="BV163" s="616">
        <f t="shared" si="442"/>
        <v>1460</v>
      </c>
      <c r="BW163" s="616">
        <f t="shared" si="443"/>
        <v>3560</v>
      </c>
      <c r="BX163" s="616">
        <f t="shared" si="444"/>
        <v>18293</v>
      </c>
      <c r="BY163" s="616">
        <f t="shared" si="445"/>
        <v>11600</v>
      </c>
      <c r="BZ163" s="616">
        <f t="shared" si="446"/>
        <v>1080</v>
      </c>
      <c r="CA163" s="616">
        <f t="shared" si="447"/>
        <v>1540</v>
      </c>
      <c r="CB163" s="616">
        <f t="shared" si="448"/>
        <v>160</v>
      </c>
      <c r="CC163" s="616">
        <f t="shared" si="449"/>
        <v>780</v>
      </c>
      <c r="CD163" s="616">
        <f t="shared" si="450"/>
        <v>65350</v>
      </c>
      <c r="CE163" s="618">
        <f t="shared" si="489"/>
        <v>50192</v>
      </c>
      <c r="CF163" s="618">
        <f t="shared" si="490"/>
        <v>15158</v>
      </c>
      <c r="CG163" s="616">
        <f t="shared" si="451"/>
        <v>0</v>
      </c>
      <c r="CH163" s="621">
        <f t="shared" si="452"/>
        <v>680853</v>
      </c>
      <c r="CI163" s="88">
        <f t="shared" si="453"/>
        <v>26237.5</v>
      </c>
      <c r="CJ163" s="90">
        <f t="shared" si="454"/>
        <v>20151.689999999999</v>
      </c>
      <c r="CK163" s="90">
        <f t="shared" si="455"/>
        <v>6085.81</v>
      </c>
      <c r="CL163" s="88">
        <f t="shared" si="456"/>
        <v>486</v>
      </c>
      <c r="CM163" s="88">
        <f t="shared" si="457"/>
        <v>97</v>
      </c>
      <c r="CN163" s="88">
        <f t="shared" si="458"/>
        <v>348</v>
      </c>
      <c r="CO163" s="88">
        <f t="shared" si="459"/>
        <v>2031</v>
      </c>
      <c r="CP163" s="88">
        <f t="shared" si="460"/>
        <v>52</v>
      </c>
      <c r="CQ163" s="88">
        <f t="shared" si="461"/>
        <v>1728</v>
      </c>
      <c r="CR163" s="88">
        <f t="shared" si="462"/>
        <v>73</v>
      </c>
      <c r="CS163" s="88">
        <f t="shared" si="463"/>
        <v>178</v>
      </c>
      <c r="CT163" s="88">
        <f t="shared" si="464"/>
        <v>914.65</v>
      </c>
      <c r="CU163" s="88">
        <f t="shared" si="465"/>
        <v>580</v>
      </c>
      <c r="CV163" s="88">
        <f t="shared" si="466"/>
        <v>54</v>
      </c>
      <c r="CW163" s="88">
        <f t="shared" si="467"/>
        <v>77</v>
      </c>
      <c r="CX163" s="88">
        <f t="shared" si="468"/>
        <v>8</v>
      </c>
      <c r="CY163" s="88">
        <f t="shared" si="469"/>
        <v>39</v>
      </c>
      <c r="CZ163" s="88">
        <f t="shared" si="470"/>
        <v>3267.5</v>
      </c>
      <c r="DA163" s="90">
        <f t="shared" si="471"/>
        <v>2509.6</v>
      </c>
      <c r="DB163" s="90">
        <f t="shared" si="472"/>
        <v>757.9</v>
      </c>
      <c r="DC163" s="88">
        <f t="shared" si="473"/>
        <v>0</v>
      </c>
      <c r="DD163" s="211">
        <f t="shared" si="474"/>
        <v>34042.65</v>
      </c>
      <c r="AUV163" s="699">
        <f t="shared" si="409"/>
        <v>26237.5</v>
      </c>
      <c r="AUW163" s="699">
        <f t="shared" si="410"/>
        <v>20151.689999999999</v>
      </c>
      <c r="AUX163" s="699">
        <f t="shared" si="411"/>
        <v>6085.81</v>
      </c>
      <c r="AUY163" s="699">
        <f t="shared" si="392"/>
        <v>486</v>
      </c>
      <c r="AUZ163" s="699">
        <f t="shared" si="475"/>
        <v>583.28</v>
      </c>
      <c r="AVA163" s="699">
        <f t="shared" si="475"/>
        <v>0.54</v>
      </c>
      <c r="AVB163" s="699">
        <f t="shared" si="393"/>
        <v>2031</v>
      </c>
      <c r="AVC163" s="699">
        <f t="shared" si="394"/>
        <v>52</v>
      </c>
      <c r="AVD163" s="699">
        <f t="shared" si="395"/>
        <v>1728</v>
      </c>
      <c r="AVE163" s="699">
        <f t="shared" si="396"/>
        <v>73</v>
      </c>
      <c r="AVF163" s="699">
        <f t="shared" si="397"/>
        <v>178</v>
      </c>
      <c r="AVG163" s="699">
        <f t="shared" si="398"/>
        <v>914.65</v>
      </c>
      <c r="AVH163" s="699">
        <f t="shared" si="399"/>
        <v>580</v>
      </c>
      <c r="AVI163" s="699">
        <f t="shared" si="400"/>
        <v>54</v>
      </c>
      <c r="AVJ163" s="699">
        <f t="shared" si="401"/>
        <v>77</v>
      </c>
      <c r="AVK163" s="699">
        <f t="shared" si="402"/>
        <v>8</v>
      </c>
      <c r="AVL163" s="699">
        <f t="shared" si="403"/>
        <v>39</v>
      </c>
      <c r="AVM163" s="699">
        <f t="shared" si="404"/>
        <v>3267.5</v>
      </c>
      <c r="AVN163" s="699">
        <f t="shared" si="405"/>
        <v>2509.6</v>
      </c>
      <c r="AVO163" s="699">
        <f t="shared" si="406"/>
        <v>757.9</v>
      </c>
      <c r="AVP163" s="699">
        <f t="shared" si="407"/>
        <v>0</v>
      </c>
      <c r="AVQ163" s="699">
        <f t="shared" si="408"/>
        <v>34042.65</v>
      </c>
    </row>
    <row r="164" spans="1:108 1244:1265" ht="30" hidden="1" customHeight="1" x14ac:dyDescent="0.25">
      <c r="A164" s="643">
        <v>1</v>
      </c>
      <c r="B164" s="643">
        <v>4</v>
      </c>
      <c r="C164" s="664" t="s">
        <v>18</v>
      </c>
      <c r="D164" s="2"/>
      <c r="E164" s="101" t="s">
        <v>346</v>
      </c>
      <c r="F164" s="643" t="s">
        <v>39</v>
      </c>
      <c r="G164" s="643">
        <v>3</v>
      </c>
      <c r="H164" s="658" t="s">
        <v>10</v>
      </c>
      <c r="I164" s="643">
        <v>0</v>
      </c>
      <c r="J164" s="101" t="s">
        <v>366</v>
      </c>
      <c r="K164" s="643">
        <v>3</v>
      </c>
      <c r="L164" s="683" t="s">
        <v>351</v>
      </c>
      <c r="M164" s="11" t="s">
        <v>272</v>
      </c>
      <c r="N164" s="101" t="s">
        <v>387</v>
      </c>
      <c r="O164" s="643">
        <v>1</v>
      </c>
      <c r="P164" s="632"/>
      <c r="Q164" s="632"/>
      <c r="R164" s="632"/>
      <c r="S164" s="675">
        <f>SUMIF('Территориальный кк'!$A:$A,'2020'!$B164,'Территориальный кк'!D:D)</f>
        <v>2.0270000000000001</v>
      </c>
      <c r="T164" s="676">
        <f>SUMIF('Территориальный кк'!$A:$A,'2020'!$B164,'Территориальный кк'!E:E)</f>
        <v>3.3260000000000001</v>
      </c>
      <c r="U164" s="618">
        <f>SUMIFS(Нормативы!G:G,Нормативы!$B:$B,$G164,Нормативы!$D:$D,'2020'!$I164,Нормативы!$F:$F,'2020'!$K164)*O164</f>
        <v>78450</v>
      </c>
      <c r="V164" s="618">
        <f t="shared" si="476"/>
        <v>60253.5</v>
      </c>
      <c r="W164" s="618">
        <f t="shared" si="477"/>
        <v>18196.5</v>
      </c>
      <c r="X164" s="618">
        <f>SUMIFS(Нормативы!J:J,Нормативы!$B:$B,$G164,Нормативы!$D:$D,'2020'!$I164,Нормативы!$F:$F,'2020'!$K164)</f>
        <v>6840</v>
      </c>
      <c r="Y164" s="618">
        <f>SUMIFS(Нормативы!K:K,Нормативы!$B:$B,$G164,Нормативы!$D:$D,'2020'!$I164,Нормативы!$F:$F,'2020'!$K164)</f>
        <v>1368</v>
      </c>
      <c r="Z164" s="618">
        <f>SUMIFS(Нормативы!L:L,Нормативы!$B:$B,$G164,Нормативы!$D:$D,'2020'!$I164,Нормативы!$F:$F,'2020'!$K164)</f>
        <v>8110</v>
      </c>
      <c r="AA164" s="618">
        <f t="shared" si="478"/>
        <v>23360</v>
      </c>
      <c r="AB164" s="618">
        <f>SUMIFS(Нормативы!N:N,Нормативы!$B:$B,$G164,Нормативы!$D:$D,'2020'!$I164,Нормативы!$F:$F,'2020'!$K164)*O164</f>
        <v>880</v>
      </c>
      <c r="AC164" s="618">
        <f>SUMIFS(Нормативы!O:O,Нормативы!$B:$B,$G164,Нормативы!$D:$D,'2020'!$I164,Нормативы!$F:$F,'2020'!$K164)</f>
        <v>20960</v>
      </c>
      <c r="AD164" s="618">
        <f>SUMIFS(Нормативы!P:P,Нормативы!$B:$B,$G164,Нормативы!$D:$D,'2020'!$I164,Нормативы!$F:$F,'2020'!$K164)*O164</f>
        <v>440</v>
      </c>
      <c r="AE164" s="618">
        <f>SUMIFS(Нормативы!Q:Q,Нормативы!$B:$B,$G164,Нормативы!$D:$D,'2020'!$I164,Нормативы!$F:$F,'2020'!$K164)</f>
        <v>1080</v>
      </c>
      <c r="AF164" s="618">
        <f>SUMIFS(Нормативы!R:R,Нормативы!$B:$B,$G164,Нормативы!$D:$D,'2020'!$I164,Нормативы!$F:$F,'2020'!$K164)</f>
        <v>2700</v>
      </c>
      <c r="AG164" s="618">
        <f>SUMIFS(Нормативы!S:S,Нормативы!$B:$B,$G164,Нормативы!$D:$D,'2020'!$I164,Нормативы!$F:$F,'2020'!$K164)</f>
        <v>5800</v>
      </c>
      <c r="AH164" s="618">
        <f>SUMIFS(Нормативы!T:T,Нормативы!$B:$B,$G164,Нормативы!$D:$D,'2020'!$I164,Нормативы!$F:$F,'2020'!$K164)</f>
        <v>540</v>
      </c>
      <c r="AI164" s="618">
        <f>SUMIFS(Нормативы!U:U,Нормативы!$B:$B,$G164,Нормативы!$D:$D,'2020'!$I164,Нормативы!$F:$F,'2020'!$K164)</f>
        <v>770</v>
      </c>
      <c r="AJ164" s="618">
        <f>SUMIFS(Нормативы!V:V,Нормативы!$B:$B,$G164,Нормативы!$D:$D,'2020'!$I164,Нормативы!$F:$F,'2020'!$K164)</f>
        <v>170</v>
      </c>
      <c r="AK164" s="618">
        <f>SUMIFS(Нормативы!W:W,Нормативы!$B:$B,$G164,Нормативы!$D:$D,'2020'!$I164,Нормативы!$F:$F,'2020'!$K164)</f>
        <v>200</v>
      </c>
      <c r="AL164" s="618">
        <f>SUMIFS(Нормативы!X:X,Нормативы!$B:$B,$G164,Нормативы!$D:$D,'2020'!$I164,Нормативы!$F:$F,'2020'!$K164)*O164</f>
        <v>13440</v>
      </c>
      <c r="AM164" s="618">
        <f t="shared" si="479"/>
        <v>10322.6</v>
      </c>
      <c r="AN164" s="618">
        <f t="shared" si="480"/>
        <v>3117.4</v>
      </c>
      <c r="AO164" s="618">
        <f>SUMIFS(Нормативы!AA:AA,Нормативы!$B:$B,$G164,Нормативы!$D:$D,'2020'!$I164,Нормативы!$F:$F,'2020'!$K164)</f>
        <v>0</v>
      </c>
      <c r="AP164" s="619">
        <f t="shared" si="481"/>
        <v>140380</v>
      </c>
      <c r="AQ164" s="413">
        <f t="shared" si="418"/>
        <v>0</v>
      </c>
      <c r="AR164" s="618">
        <f t="shared" si="482"/>
        <v>0</v>
      </c>
      <c r="AS164" s="618">
        <f t="shared" si="483"/>
        <v>0</v>
      </c>
      <c r="AT164" s="616">
        <f t="shared" si="419"/>
        <v>0</v>
      </c>
      <c r="AU164" s="616">
        <f t="shared" si="420"/>
        <v>0</v>
      </c>
      <c r="AV164" s="616">
        <f t="shared" si="421"/>
        <v>0</v>
      </c>
      <c r="AW164" s="616">
        <f t="shared" si="422"/>
        <v>0</v>
      </c>
      <c r="AX164" s="616">
        <f t="shared" si="423"/>
        <v>0</v>
      </c>
      <c r="AY164" s="616">
        <f t="shared" si="424"/>
        <v>0</v>
      </c>
      <c r="AZ164" s="616">
        <f t="shared" si="425"/>
        <v>0</v>
      </c>
      <c r="BA164" s="616">
        <f t="shared" si="426"/>
        <v>0</v>
      </c>
      <c r="BB164" s="616">
        <f t="shared" si="427"/>
        <v>0</v>
      </c>
      <c r="BC164" s="616">
        <f t="shared" si="428"/>
        <v>0</v>
      </c>
      <c r="BD164" s="616">
        <f t="shared" si="429"/>
        <v>0</v>
      </c>
      <c r="BE164" s="616">
        <f t="shared" si="430"/>
        <v>0</v>
      </c>
      <c r="BF164" s="616">
        <f t="shared" si="431"/>
        <v>0</v>
      </c>
      <c r="BG164" s="616">
        <f t="shared" si="432"/>
        <v>0</v>
      </c>
      <c r="BH164" s="616">
        <f t="shared" si="433"/>
        <v>0</v>
      </c>
      <c r="BI164" s="618">
        <f t="shared" si="484"/>
        <v>0</v>
      </c>
      <c r="BJ164" s="618">
        <f t="shared" si="485"/>
        <v>0</v>
      </c>
      <c r="BK164" s="616">
        <f t="shared" si="434"/>
        <v>0</v>
      </c>
      <c r="BL164" s="620">
        <f t="shared" si="435"/>
        <v>0</v>
      </c>
      <c r="BM164" s="616">
        <f t="shared" si="436"/>
        <v>0</v>
      </c>
      <c r="BN164" s="618">
        <f t="shared" si="437"/>
        <v>0</v>
      </c>
      <c r="BO164" s="618">
        <f t="shared" si="438"/>
        <v>0</v>
      </c>
      <c r="BP164" s="616">
        <f t="shared" si="486"/>
        <v>0</v>
      </c>
      <c r="BQ164" s="616">
        <f t="shared" si="487"/>
        <v>0</v>
      </c>
      <c r="BR164" s="616">
        <f t="shared" si="488"/>
        <v>0</v>
      </c>
      <c r="BS164" s="616">
        <f t="shared" si="439"/>
        <v>0</v>
      </c>
      <c r="BT164" s="616">
        <f t="shared" si="440"/>
        <v>0</v>
      </c>
      <c r="BU164" s="616">
        <f t="shared" si="441"/>
        <v>0</v>
      </c>
      <c r="BV164" s="616">
        <f t="shared" si="442"/>
        <v>0</v>
      </c>
      <c r="BW164" s="616">
        <f t="shared" si="443"/>
        <v>0</v>
      </c>
      <c r="BX164" s="616">
        <f t="shared" si="444"/>
        <v>0</v>
      </c>
      <c r="BY164" s="616">
        <f t="shared" si="445"/>
        <v>0</v>
      </c>
      <c r="BZ164" s="616">
        <f t="shared" si="446"/>
        <v>0</v>
      </c>
      <c r="CA164" s="616">
        <f t="shared" si="447"/>
        <v>0</v>
      </c>
      <c r="CB164" s="616">
        <f t="shared" si="448"/>
        <v>0</v>
      </c>
      <c r="CC164" s="616">
        <f t="shared" si="449"/>
        <v>0</v>
      </c>
      <c r="CD164" s="616">
        <f t="shared" si="450"/>
        <v>0</v>
      </c>
      <c r="CE164" s="618">
        <f t="shared" si="489"/>
        <v>0</v>
      </c>
      <c r="CF164" s="618">
        <f t="shared" si="490"/>
        <v>0</v>
      </c>
      <c r="CG164" s="616">
        <f t="shared" si="451"/>
        <v>0</v>
      </c>
      <c r="CH164" s="621">
        <f t="shared" si="452"/>
        <v>0</v>
      </c>
      <c r="CI164" s="88" t="e">
        <f t="shared" si="453"/>
        <v>#DIV/0!</v>
      </c>
      <c r="CJ164" s="90" t="e">
        <f t="shared" si="454"/>
        <v>#DIV/0!</v>
      </c>
      <c r="CK164" s="90" t="e">
        <f t="shared" si="455"/>
        <v>#DIV/0!</v>
      </c>
      <c r="CL164" s="88" t="e">
        <f t="shared" si="456"/>
        <v>#DIV/0!</v>
      </c>
      <c r="CM164" s="88" t="e">
        <f t="shared" si="457"/>
        <v>#DIV/0!</v>
      </c>
      <c r="CN164" s="88" t="e">
        <f t="shared" si="458"/>
        <v>#DIV/0!</v>
      </c>
      <c r="CO164" s="88" t="e">
        <f t="shared" si="459"/>
        <v>#DIV/0!</v>
      </c>
      <c r="CP164" s="88" t="e">
        <f t="shared" si="460"/>
        <v>#DIV/0!</v>
      </c>
      <c r="CQ164" s="88" t="e">
        <f t="shared" si="461"/>
        <v>#DIV/0!</v>
      </c>
      <c r="CR164" s="88" t="e">
        <f t="shared" si="462"/>
        <v>#DIV/0!</v>
      </c>
      <c r="CS164" s="88" t="e">
        <f t="shared" si="463"/>
        <v>#DIV/0!</v>
      </c>
      <c r="CT164" s="88" t="e">
        <f t="shared" si="464"/>
        <v>#DIV/0!</v>
      </c>
      <c r="CU164" s="88" t="e">
        <f t="shared" si="465"/>
        <v>#DIV/0!</v>
      </c>
      <c r="CV164" s="88" t="e">
        <f t="shared" si="466"/>
        <v>#DIV/0!</v>
      </c>
      <c r="CW164" s="88" t="e">
        <f t="shared" si="467"/>
        <v>#DIV/0!</v>
      </c>
      <c r="CX164" s="88" t="e">
        <f t="shared" si="468"/>
        <v>#DIV/0!</v>
      </c>
      <c r="CY164" s="88" t="e">
        <f t="shared" si="469"/>
        <v>#DIV/0!</v>
      </c>
      <c r="CZ164" s="88" t="e">
        <f t="shared" si="470"/>
        <v>#DIV/0!</v>
      </c>
      <c r="DA164" s="90" t="e">
        <f t="shared" si="471"/>
        <v>#DIV/0!</v>
      </c>
      <c r="DB164" s="90" t="e">
        <f t="shared" si="472"/>
        <v>#DIV/0!</v>
      </c>
      <c r="DC164" s="88" t="e">
        <f t="shared" si="473"/>
        <v>#DIV/0!</v>
      </c>
      <c r="DD164" s="211" t="e">
        <f t="shared" si="474"/>
        <v>#DIV/0!</v>
      </c>
      <c r="AUV164" s="699">
        <v>0</v>
      </c>
      <c r="AUW164" s="699">
        <f t="shared" si="410"/>
        <v>0</v>
      </c>
      <c r="AUX164" s="699">
        <f t="shared" si="411"/>
        <v>0</v>
      </c>
      <c r="AUY164" s="699">
        <f t="shared" si="475"/>
        <v>0</v>
      </c>
      <c r="AUZ164" s="699">
        <f t="shared" si="475"/>
        <v>0</v>
      </c>
      <c r="AVA164" s="699">
        <f t="shared" si="475"/>
        <v>0</v>
      </c>
      <c r="AVB164" s="699">
        <f t="shared" si="475"/>
        <v>0</v>
      </c>
      <c r="AVC164" s="697"/>
      <c r="AVD164" s="697"/>
      <c r="AVE164" s="697"/>
      <c r="AVF164" s="697"/>
      <c r="AVG164" s="697"/>
      <c r="AVH164" s="697"/>
      <c r="AVI164" s="697"/>
      <c r="AVJ164" s="697"/>
      <c r="AVK164" s="697"/>
      <c r="AVL164" s="697"/>
      <c r="AVM164" s="697"/>
      <c r="AVN164" s="697"/>
      <c r="AVO164" s="697"/>
      <c r="AVP164" s="697"/>
      <c r="AVQ164" s="697"/>
    </row>
    <row r="165" spans="1:108 1244:1265" s="608" customFormat="1" ht="30" hidden="1" customHeight="1" x14ac:dyDescent="0.25">
      <c r="A165" s="634">
        <v>1</v>
      </c>
      <c r="B165" s="634">
        <v>4</v>
      </c>
      <c r="C165" s="633" t="s">
        <v>18</v>
      </c>
      <c r="D165" s="2"/>
      <c r="E165" s="602" t="s">
        <v>346</v>
      </c>
      <c r="F165" s="634" t="s">
        <v>39</v>
      </c>
      <c r="G165" s="634">
        <v>3</v>
      </c>
      <c r="H165" s="656" t="s">
        <v>10</v>
      </c>
      <c r="I165" s="634">
        <v>0</v>
      </c>
      <c r="J165" s="602" t="s">
        <v>463</v>
      </c>
      <c r="K165" s="634">
        <v>1</v>
      </c>
      <c r="L165" s="681" t="s">
        <v>351</v>
      </c>
      <c r="M165" s="601"/>
      <c r="N165" s="602" t="s">
        <v>387</v>
      </c>
      <c r="O165" s="634">
        <v>1</v>
      </c>
      <c r="P165" s="633">
        <v>1</v>
      </c>
      <c r="Q165" s="633">
        <v>1</v>
      </c>
      <c r="R165" s="633">
        <v>1</v>
      </c>
      <c r="S165" s="671">
        <f>'Территориальный кк'!D7</f>
        <v>2.0270000000000001</v>
      </c>
      <c r="T165" s="672">
        <f>'Территориальный кк'!E7</f>
        <v>3.3260000000000001</v>
      </c>
      <c r="U165" s="618">
        <f>SUMIFS(Нормативы!G:G,Нормативы!$B:$B,$G165,Нормативы!$D:$D,'2020'!$I165,Нормативы!$F:$F,'2020'!$K165)*O165</f>
        <v>78450</v>
      </c>
      <c r="V165" s="618">
        <f t="shared" ref="V165" si="497">ROUND(U165/1.302,1)</f>
        <v>60253.5</v>
      </c>
      <c r="W165" s="618">
        <f t="shared" ref="W165" si="498">U165-V165</f>
        <v>18196.5</v>
      </c>
      <c r="X165" s="618">
        <f>SUMIFS(Нормативы!J:J,Нормативы!$B:$B,$G165,Нормативы!$D:$D,'2020'!$I165,Нормативы!$F:$F,'2020'!$K165)</f>
        <v>220</v>
      </c>
      <c r="Y165" s="618">
        <f>SUMIFS(Нормативы!K:K,Нормативы!$B:$B,$G165,Нормативы!$D:$D,'2020'!$I165,Нормативы!$F:$F,'2020'!$K165)</f>
        <v>44</v>
      </c>
      <c r="Z165" s="618">
        <f>SUMIFS(Нормативы!L:L,Нормативы!$B:$B,$G165,Нормативы!$D:$D,'2020'!$I165,Нормативы!$F:$F,'2020'!$K165)</f>
        <v>2320</v>
      </c>
      <c r="AA165" s="618">
        <f t="shared" ref="AA165" si="499">AB165+AC165+AD165+AE165</f>
        <v>4510</v>
      </c>
      <c r="AB165" s="618">
        <f>SUMIFS(Нормативы!N:N,Нормативы!$B:$B,$G165,Нормативы!$D:$D,'2020'!$I165,Нормативы!$F:$F,'2020'!$K165)*O165</f>
        <v>880</v>
      </c>
      <c r="AC165" s="618">
        <f>SUMIFS(Нормативы!O:O,Нормативы!$B:$B,$G165,Нормативы!$D:$D,'2020'!$I165,Нормативы!$F:$F,'2020'!$K165)</f>
        <v>2110</v>
      </c>
      <c r="AD165" s="618">
        <f>SUMIFS(Нормативы!P:P,Нормативы!$B:$B,$G165,Нормативы!$D:$D,'2020'!$I165,Нормативы!$F:$F,'2020'!$K165)*O165</f>
        <v>440</v>
      </c>
      <c r="AE165" s="618">
        <f>SUMIFS(Нормативы!Q:Q,Нормативы!$B:$B,$G165,Нормативы!$D:$D,'2020'!$I165,Нормативы!$F:$F,'2020'!$K165)</f>
        <v>1080</v>
      </c>
      <c r="AF165" s="618">
        <f>SUMIFS(Нормативы!R:R,Нормативы!$B:$B,$G165,Нормативы!$D:$D,'2020'!$I165,Нормативы!$F:$F,'2020'!$K165)</f>
        <v>2490</v>
      </c>
      <c r="AG165" s="618">
        <f>SUMIFS(Нормативы!S:S,Нормативы!$B:$B,$G165,Нормативы!$D:$D,'2020'!$I165,Нормативы!$F:$F,'2020'!$K165)</f>
        <v>5080</v>
      </c>
      <c r="AH165" s="618">
        <f>SUMIFS(Нормативы!T:T,Нормативы!$B:$B,$G165,Нормативы!$D:$D,'2020'!$I165,Нормативы!$F:$F,'2020'!$K165)</f>
        <v>540</v>
      </c>
      <c r="AI165" s="618">
        <f>SUMIFS(Нормативы!U:U,Нормативы!$B:$B,$G165,Нормативы!$D:$D,'2020'!$I165,Нормативы!$F:$F,'2020'!$K165)</f>
        <v>770</v>
      </c>
      <c r="AJ165" s="618">
        <f>SUMIFS(Нормативы!V:V,Нормативы!$B:$B,$G165,Нормативы!$D:$D,'2020'!$I165,Нормативы!$F:$F,'2020'!$K165)</f>
        <v>170</v>
      </c>
      <c r="AK165" s="618">
        <f>SUMIFS(Нормативы!W:W,Нормативы!$B:$B,$G165,Нормативы!$D:$D,'2020'!$I165,Нормативы!$F:$F,'2020'!$K165)</f>
        <v>130</v>
      </c>
      <c r="AL165" s="618">
        <f>SUMIFS(Нормативы!X:X,Нормативы!$B:$B,$G165,Нормативы!$D:$D,'2020'!$I165,Нормативы!$F:$F,'2020'!$K165)*O165</f>
        <v>13440</v>
      </c>
      <c r="AM165" s="618">
        <f t="shared" ref="AM165" si="500">ROUND(AL165/1.302,1)</f>
        <v>10322.6</v>
      </c>
      <c r="AN165" s="618">
        <f t="shared" ref="AN165" si="501">AL165-AM165</f>
        <v>3117.4</v>
      </c>
      <c r="AO165" s="618">
        <f>SUMIFS(Нормативы!AA:AA,Нормативы!$B:$B,$G165,Нормативы!$D:$D,'2020'!$I165,Нормативы!$F:$F,'2020'!$K165)</f>
        <v>0</v>
      </c>
      <c r="AP165" s="619">
        <f t="shared" ref="AP165" si="502">U165+X165+Z165+AA165++AF165+AG165+AH165+AI165+AJ165+AK165+AL165+AO165</f>
        <v>108120</v>
      </c>
      <c r="AQ165" s="611">
        <f t="shared" si="418"/>
        <v>78450</v>
      </c>
      <c r="AR165" s="622">
        <f t="shared" si="482"/>
        <v>60253.5</v>
      </c>
      <c r="AS165" s="622">
        <f t="shared" si="483"/>
        <v>18196.5</v>
      </c>
      <c r="AT165" s="614">
        <f t="shared" si="419"/>
        <v>220</v>
      </c>
      <c r="AU165" s="614">
        <f t="shared" si="420"/>
        <v>44</v>
      </c>
      <c r="AV165" s="614">
        <f t="shared" si="421"/>
        <v>2320</v>
      </c>
      <c r="AW165" s="614">
        <f t="shared" si="422"/>
        <v>4510</v>
      </c>
      <c r="AX165" s="614">
        <f t="shared" si="423"/>
        <v>880</v>
      </c>
      <c r="AY165" s="614">
        <f t="shared" si="424"/>
        <v>2110</v>
      </c>
      <c r="AZ165" s="614">
        <f t="shared" si="425"/>
        <v>440</v>
      </c>
      <c r="BA165" s="614">
        <f t="shared" si="426"/>
        <v>1080</v>
      </c>
      <c r="BB165" s="614">
        <f t="shared" si="427"/>
        <v>2490</v>
      </c>
      <c r="BC165" s="614">
        <f t="shared" si="428"/>
        <v>5080</v>
      </c>
      <c r="BD165" s="614">
        <f t="shared" si="429"/>
        <v>540</v>
      </c>
      <c r="BE165" s="614">
        <f t="shared" si="430"/>
        <v>770</v>
      </c>
      <c r="BF165" s="614">
        <f t="shared" si="431"/>
        <v>170</v>
      </c>
      <c r="BG165" s="614">
        <f t="shared" si="432"/>
        <v>130</v>
      </c>
      <c r="BH165" s="614">
        <f t="shared" si="433"/>
        <v>13440</v>
      </c>
      <c r="BI165" s="622">
        <f t="shared" si="484"/>
        <v>10322.6</v>
      </c>
      <c r="BJ165" s="622">
        <f t="shared" si="485"/>
        <v>3117.4</v>
      </c>
      <c r="BK165" s="614">
        <f t="shared" si="434"/>
        <v>0</v>
      </c>
      <c r="BL165" s="623">
        <f t="shared" si="435"/>
        <v>108120</v>
      </c>
      <c r="BM165" s="614">
        <f t="shared" si="436"/>
        <v>159018</v>
      </c>
      <c r="BN165" s="622">
        <f t="shared" si="437"/>
        <v>122133.6</v>
      </c>
      <c r="BO165" s="622">
        <f t="shared" si="438"/>
        <v>36884.400000000001</v>
      </c>
      <c r="BP165" s="614">
        <f t="shared" si="486"/>
        <v>220</v>
      </c>
      <c r="BQ165" s="614">
        <f t="shared" si="487"/>
        <v>44</v>
      </c>
      <c r="BR165" s="614">
        <f t="shared" si="488"/>
        <v>2320</v>
      </c>
      <c r="BS165" s="614">
        <f t="shared" si="439"/>
        <v>4510</v>
      </c>
      <c r="BT165" s="614">
        <f t="shared" si="440"/>
        <v>880</v>
      </c>
      <c r="BU165" s="614">
        <f t="shared" si="441"/>
        <v>2110</v>
      </c>
      <c r="BV165" s="614">
        <f t="shared" si="442"/>
        <v>440</v>
      </c>
      <c r="BW165" s="614">
        <f t="shared" si="443"/>
        <v>1080</v>
      </c>
      <c r="BX165" s="614">
        <f t="shared" si="444"/>
        <v>8282</v>
      </c>
      <c r="BY165" s="614">
        <f t="shared" si="445"/>
        <v>5080</v>
      </c>
      <c r="BZ165" s="614">
        <f t="shared" si="446"/>
        <v>540</v>
      </c>
      <c r="CA165" s="614">
        <f t="shared" si="447"/>
        <v>770</v>
      </c>
      <c r="CB165" s="614">
        <f t="shared" si="448"/>
        <v>170</v>
      </c>
      <c r="CC165" s="614">
        <f t="shared" si="449"/>
        <v>130</v>
      </c>
      <c r="CD165" s="614">
        <f t="shared" si="450"/>
        <v>27243</v>
      </c>
      <c r="CE165" s="622">
        <f t="shared" si="489"/>
        <v>20924</v>
      </c>
      <c r="CF165" s="622">
        <f t="shared" si="490"/>
        <v>6319</v>
      </c>
      <c r="CG165" s="614">
        <f t="shared" si="451"/>
        <v>0</v>
      </c>
      <c r="CH165" s="621">
        <f t="shared" si="452"/>
        <v>208283</v>
      </c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AUV165" s="699">
        <f t="shared" si="409"/>
        <v>159018</v>
      </c>
      <c r="AUW165" s="699">
        <f t="shared" si="410"/>
        <v>122133.64</v>
      </c>
      <c r="AUX165" s="699">
        <f t="shared" si="411"/>
        <v>36884.36</v>
      </c>
      <c r="AUY165" s="699">
        <f t="shared" ref="AUY165:AUY169" si="503">BP165/P165</f>
        <v>220</v>
      </c>
      <c r="AUZ165" s="699">
        <f t="shared" si="475"/>
        <v>13.23</v>
      </c>
      <c r="AVA165" s="699">
        <f t="shared" si="475"/>
        <v>0.03</v>
      </c>
      <c r="AVB165" s="699">
        <f t="shared" ref="AVB165:AVB169" si="504">AVC165+AVD165+AVE165+AVF165</f>
        <v>4510</v>
      </c>
      <c r="AVC165" s="699">
        <f t="shared" ref="AVC165:AVC169" si="505">BT165/P165</f>
        <v>880</v>
      </c>
      <c r="AVD165" s="699">
        <f t="shared" ref="AVD165:AVD169" si="506">BU165/P165</f>
        <v>2110</v>
      </c>
      <c r="AVE165" s="699">
        <f t="shared" ref="AVE165:AVE169" si="507">BV165/P165</f>
        <v>440</v>
      </c>
      <c r="AVF165" s="699">
        <f t="shared" ref="AVF165:AVF169" si="508">BW165/P165</f>
        <v>1080</v>
      </c>
      <c r="AVG165" s="699">
        <f t="shared" ref="AVG165:AVG169" si="509">BX165/P165</f>
        <v>8282</v>
      </c>
      <c r="AVH165" s="699">
        <f t="shared" ref="AVH165:AVH169" si="510">BY165/P165</f>
        <v>5080</v>
      </c>
      <c r="AVI165" s="699">
        <f t="shared" ref="AVI165:AVI169" si="511">BZ165/P165</f>
        <v>540</v>
      </c>
      <c r="AVJ165" s="699">
        <f t="shared" ref="AVJ165:AVJ169" si="512">CA165/P165</f>
        <v>770</v>
      </c>
      <c r="AVK165" s="699">
        <f t="shared" ref="AVK165:AVK169" si="513">CB165/P165</f>
        <v>170</v>
      </c>
      <c r="AVL165" s="699">
        <f t="shared" ref="AVL165:AVL169" si="514">CC165/P165</f>
        <v>130</v>
      </c>
      <c r="AVM165" s="699">
        <f t="shared" ref="AVM165:AVM169" si="515">CD165/P165</f>
        <v>27243</v>
      </c>
      <c r="AVN165" s="699">
        <f t="shared" ref="AVN165:AVN169" si="516">AVM165/1.302</f>
        <v>20923.96</v>
      </c>
      <c r="AVO165" s="699">
        <f t="shared" ref="AVO165:AVO169" si="517">AVM165-AVN165</f>
        <v>6319.04</v>
      </c>
      <c r="AVP165" s="699">
        <f t="shared" ref="AVP165:AVP169" si="518">CG165/P165</f>
        <v>0</v>
      </c>
      <c r="AVQ165" s="699">
        <f t="shared" ref="AVQ165:AVQ169" si="519">CH165/P165</f>
        <v>208283</v>
      </c>
    </row>
    <row r="166" spans="1:108 1244:1265" ht="30" hidden="1" customHeight="1" x14ac:dyDescent="0.25">
      <c r="A166" s="643">
        <v>1</v>
      </c>
      <c r="B166" s="643">
        <v>4</v>
      </c>
      <c r="C166" s="664" t="s">
        <v>18</v>
      </c>
      <c r="D166" s="2"/>
      <c r="E166" s="101" t="s">
        <v>346</v>
      </c>
      <c r="F166" s="643" t="s">
        <v>39</v>
      </c>
      <c r="G166" s="643">
        <v>3</v>
      </c>
      <c r="H166" s="658" t="s">
        <v>10</v>
      </c>
      <c r="I166" s="643">
        <v>0</v>
      </c>
      <c r="J166" s="101" t="s">
        <v>367</v>
      </c>
      <c r="K166" s="643">
        <v>3</v>
      </c>
      <c r="L166" s="683" t="s">
        <v>351</v>
      </c>
      <c r="M166" s="11" t="s">
        <v>273</v>
      </c>
      <c r="N166" s="101" t="s">
        <v>387</v>
      </c>
      <c r="O166" s="643">
        <v>1</v>
      </c>
      <c r="P166" s="632">
        <v>11</v>
      </c>
      <c r="Q166" s="632">
        <v>11</v>
      </c>
      <c r="R166" s="632">
        <v>11</v>
      </c>
      <c r="S166" s="675">
        <f>SUMIF('Территориальный кк'!$A:$A,'2020'!$B166,'Территориальный кк'!D:D)</f>
        <v>2.0270000000000001</v>
      </c>
      <c r="T166" s="676">
        <f>SUMIF('Территориальный кк'!$A:$A,'2020'!$B166,'Территориальный кк'!E:E)</f>
        <v>3.3260000000000001</v>
      </c>
      <c r="U166" s="618">
        <f>SUMIFS(Нормативы!G:G,Нормативы!$B:$B,$G166,Нормативы!$D:$D,'2020'!$I166,Нормативы!$F:$F,'2020'!$K166)*O166</f>
        <v>78450</v>
      </c>
      <c r="V166" s="618">
        <f t="shared" si="476"/>
        <v>60253.5</v>
      </c>
      <c r="W166" s="618">
        <f t="shared" si="477"/>
        <v>18196.5</v>
      </c>
      <c r="X166" s="618">
        <f>SUMIFS(Нормативы!J:J,Нормативы!$B:$B,$G166,Нормативы!$D:$D,'2020'!$I166,Нормативы!$F:$F,'2020'!$K166)</f>
        <v>6840</v>
      </c>
      <c r="Y166" s="618">
        <f>SUMIFS(Нормативы!K:K,Нормативы!$B:$B,$G166,Нормативы!$D:$D,'2020'!$I166,Нормативы!$F:$F,'2020'!$K166)</f>
        <v>1368</v>
      </c>
      <c r="Z166" s="618">
        <f>SUMIFS(Нормативы!L:L,Нормативы!$B:$B,$G166,Нормативы!$D:$D,'2020'!$I166,Нормативы!$F:$F,'2020'!$K166)</f>
        <v>8110</v>
      </c>
      <c r="AA166" s="618">
        <f t="shared" si="478"/>
        <v>23360</v>
      </c>
      <c r="AB166" s="618">
        <f>SUMIFS(Нормативы!N:N,Нормативы!$B:$B,$G166,Нормативы!$D:$D,'2020'!$I166,Нормативы!$F:$F,'2020'!$K166)*O166</f>
        <v>880</v>
      </c>
      <c r="AC166" s="618">
        <f>SUMIFS(Нормативы!O:O,Нормативы!$B:$B,$G166,Нормативы!$D:$D,'2020'!$I166,Нормативы!$F:$F,'2020'!$K166)</f>
        <v>20960</v>
      </c>
      <c r="AD166" s="618">
        <f>SUMIFS(Нормативы!P:P,Нормативы!$B:$B,$G166,Нормативы!$D:$D,'2020'!$I166,Нормативы!$F:$F,'2020'!$K166)*O166</f>
        <v>440</v>
      </c>
      <c r="AE166" s="618">
        <f>SUMIFS(Нормативы!Q:Q,Нормативы!$B:$B,$G166,Нормативы!$D:$D,'2020'!$I166,Нормативы!$F:$F,'2020'!$K166)</f>
        <v>1080</v>
      </c>
      <c r="AF166" s="618">
        <f>SUMIFS(Нормативы!R:R,Нормативы!$B:$B,$G166,Нормативы!$D:$D,'2020'!$I166,Нормативы!$F:$F,'2020'!$K166)</f>
        <v>2700</v>
      </c>
      <c r="AG166" s="618">
        <f>SUMIFS(Нормативы!S:S,Нормативы!$B:$B,$G166,Нормативы!$D:$D,'2020'!$I166,Нормативы!$F:$F,'2020'!$K166)</f>
        <v>5800</v>
      </c>
      <c r="AH166" s="618">
        <f>SUMIFS(Нормативы!T:T,Нормативы!$B:$B,$G166,Нормативы!$D:$D,'2020'!$I166,Нормативы!$F:$F,'2020'!$K166)</f>
        <v>540</v>
      </c>
      <c r="AI166" s="618">
        <f>SUMIFS(Нормативы!U:U,Нормативы!$B:$B,$G166,Нормативы!$D:$D,'2020'!$I166,Нормативы!$F:$F,'2020'!$K166)</f>
        <v>770</v>
      </c>
      <c r="AJ166" s="618">
        <f>SUMIFS(Нормативы!V:V,Нормативы!$B:$B,$G166,Нормативы!$D:$D,'2020'!$I166,Нормативы!$F:$F,'2020'!$K166)</f>
        <v>170</v>
      </c>
      <c r="AK166" s="618">
        <f>SUMIFS(Нормативы!W:W,Нормативы!$B:$B,$G166,Нормативы!$D:$D,'2020'!$I166,Нормативы!$F:$F,'2020'!$K166)</f>
        <v>200</v>
      </c>
      <c r="AL166" s="618">
        <f>SUMIFS(Нормативы!X:X,Нормативы!$B:$B,$G166,Нормативы!$D:$D,'2020'!$I166,Нормативы!$F:$F,'2020'!$K166)*O166</f>
        <v>13440</v>
      </c>
      <c r="AM166" s="618">
        <f t="shared" si="479"/>
        <v>10322.6</v>
      </c>
      <c r="AN166" s="618">
        <f t="shared" si="480"/>
        <v>3117.4</v>
      </c>
      <c r="AO166" s="618">
        <f>SUMIFS(Нормативы!AA:AA,Нормативы!$B:$B,$G166,Нормативы!$D:$D,'2020'!$I166,Нормативы!$F:$F,'2020'!$K166)</f>
        <v>0</v>
      </c>
      <c r="AP166" s="619">
        <f t="shared" si="481"/>
        <v>140380</v>
      </c>
      <c r="AQ166" s="413">
        <f t="shared" si="418"/>
        <v>862950</v>
      </c>
      <c r="AR166" s="618">
        <f t="shared" si="482"/>
        <v>662788</v>
      </c>
      <c r="AS166" s="618">
        <f t="shared" si="483"/>
        <v>200162</v>
      </c>
      <c r="AT166" s="616">
        <f t="shared" si="419"/>
        <v>75240</v>
      </c>
      <c r="AU166" s="616">
        <f t="shared" si="420"/>
        <v>15048</v>
      </c>
      <c r="AV166" s="616">
        <f t="shared" si="421"/>
        <v>89210</v>
      </c>
      <c r="AW166" s="616">
        <f t="shared" si="422"/>
        <v>256960</v>
      </c>
      <c r="AX166" s="616">
        <f t="shared" si="423"/>
        <v>9680</v>
      </c>
      <c r="AY166" s="616">
        <f t="shared" si="424"/>
        <v>230560</v>
      </c>
      <c r="AZ166" s="616">
        <f t="shared" si="425"/>
        <v>4840</v>
      </c>
      <c r="BA166" s="616">
        <f t="shared" si="426"/>
        <v>11880</v>
      </c>
      <c r="BB166" s="616">
        <f t="shared" si="427"/>
        <v>29700</v>
      </c>
      <c r="BC166" s="616">
        <f t="shared" si="428"/>
        <v>63800</v>
      </c>
      <c r="BD166" s="616">
        <f t="shared" si="429"/>
        <v>5940</v>
      </c>
      <c r="BE166" s="616">
        <f t="shared" si="430"/>
        <v>8470</v>
      </c>
      <c r="BF166" s="616">
        <f t="shared" si="431"/>
        <v>1870</v>
      </c>
      <c r="BG166" s="616">
        <f t="shared" si="432"/>
        <v>2200</v>
      </c>
      <c r="BH166" s="616">
        <f t="shared" si="433"/>
        <v>147840</v>
      </c>
      <c r="BI166" s="618">
        <f t="shared" si="484"/>
        <v>113548.4</v>
      </c>
      <c r="BJ166" s="618">
        <f t="shared" si="485"/>
        <v>34291.599999999999</v>
      </c>
      <c r="BK166" s="616">
        <f t="shared" si="434"/>
        <v>0</v>
      </c>
      <c r="BL166" s="620">
        <f t="shared" si="435"/>
        <v>1544180</v>
      </c>
      <c r="BM166" s="616">
        <f t="shared" si="436"/>
        <v>1749200</v>
      </c>
      <c r="BN166" s="618">
        <f t="shared" si="437"/>
        <v>1343471.6</v>
      </c>
      <c r="BO166" s="618">
        <f t="shared" si="438"/>
        <v>405728.4</v>
      </c>
      <c r="BP166" s="616">
        <f t="shared" si="486"/>
        <v>75240</v>
      </c>
      <c r="BQ166" s="616">
        <f t="shared" si="487"/>
        <v>15048</v>
      </c>
      <c r="BR166" s="616">
        <f t="shared" si="488"/>
        <v>89210</v>
      </c>
      <c r="BS166" s="616">
        <f t="shared" si="439"/>
        <v>256960</v>
      </c>
      <c r="BT166" s="616">
        <f t="shared" si="440"/>
        <v>9680</v>
      </c>
      <c r="BU166" s="616">
        <f t="shared" si="441"/>
        <v>230560</v>
      </c>
      <c r="BV166" s="616">
        <f t="shared" si="442"/>
        <v>4840</v>
      </c>
      <c r="BW166" s="616">
        <f t="shared" si="443"/>
        <v>11880</v>
      </c>
      <c r="BX166" s="616">
        <f t="shared" si="444"/>
        <v>98782</v>
      </c>
      <c r="BY166" s="616">
        <f t="shared" si="445"/>
        <v>63800</v>
      </c>
      <c r="BZ166" s="616">
        <f t="shared" si="446"/>
        <v>5940</v>
      </c>
      <c r="CA166" s="616">
        <f t="shared" si="447"/>
        <v>8470</v>
      </c>
      <c r="CB166" s="616">
        <f t="shared" si="448"/>
        <v>1870</v>
      </c>
      <c r="CC166" s="616">
        <f t="shared" si="449"/>
        <v>2200</v>
      </c>
      <c r="CD166" s="616">
        <f t="shared" si="450"/>
        <v>299672</v>
      </c>
      <c r="CE166" s="618">
        <f t="shared" si="489"/>
        <v>230162.8</v>
      </c>
      <c r="CF166" s="618">
        <f t="shared" si="490"/>
        <v>69509.2</v>
      </c>
      <c r="CG166" s="616">
        <f t="shared" si="451"/>
        <v>0</v>
      </c>
      <c r="CH166" s="621">
        <f t="shared" si="452"/>
        <v>2651344</v>
      </c>
      <c r="CI166" s="88">
        <f t="shared" si="453"/>
        <v>159018.18179999999</v>
      </c>
      <c r="CJ166" s="90">
        <f t="shared" si="454"/>
        <v>122133.7818</v>
      </c>
      <c r="CK166" s="90">
        <f t="shared" si="455"/>
        <v>36884.400000000001</v>
      </c>
      <c r="CL166" s="88">
        <f t="shared" si="456"/>
        <v>6840</v>
      </c>
      <c r="CM166" s="88">
        <f t="shared" si="457"/>
        <v>1368</v>
      </c>
      <c r="CN166" s="88">
        <f t="shared" si="458"/>
        <v>8110</v>
      </c>
      <c r="CO166" s="88">
        <f t="shared" si="459"/>
        <v>23360</v>
      </c>
      <c r="CP166" s="88">
        <f t="shared" si="460"/>
        <v>880</v>
      </c>
      <c r="CQ166" s="88">
        <f t="shared" si="461"/>
        <v>20960</v>
      </c>
      <c r="CR166" s="88">
        <f t="shared" si="462"/>
        <v>440</v>
      </c>
      <c r="CS166" s="88">
        <f t="shared" si="463"/>
        <v>1080</v>
      </c>
      <c r="CT166" s="88">
        <f t="shared" si="464"/>
        <v>8980.1818000000003</v>
      </c>
      <c r="CU166" s="88">
        <f t="shared" si="465"/>
        <v>5800</v>
      </c>
      <c r="CV166" s="88">
        <f t="shared" si="466"/>
        <v>540</v>
      </c>
      <c r="CW166" s="88">
        <f t="shared" si="467"/>
        <v>770</v>
      </c>
      <c r="CX166" s="88">
        <f t="shared" si="468"/>
        <v>170</v>
      </c>
      <c r="CY166" s="88">
        <f t="shared" si="469"/>
        <v>200</v>
      </c>
      <c r="CZ166" s="88">
        <f t="shared" si="470"/>
        <v>27242.909100000001</v>
      </c>
      <c r="DA166" s="90">
        <f t="shared" si="471"/>
        <v>20923.890899999999</v>
      </c>
      <c r="DB166" s="90">
        <f t="shared" si="472"/>
        <v>6319.0182000000004</v>
      </c>
      <c r="DC166" s="88">
        <f t="shared" si="473"/>
        <v>0</v>
      </c>
      <c r="DD166" s="211">
        <f t="shared" si="474"/>
        <v>241031.2727</v>
      </c>
      <c r="AUV166" s="699">
        <f t="shared" si="409"/>
        <v>159018.18</v>
      </c>
      <c r="AUW166" s="699">
        <f t="shared" si="410"/>
        <v>122133.78</v>
      </c>
      <c r="AUX166" s="699">
        <f t="shared" si="411"/>
        <v>36884.400000000001</v>
      </c>
      <c r="AUY166" s="699">
        <f t="shared" si="503"/>
        <v>6840</v>
      </c>
      <c r="AUZ166" s="699">
        <f t="shared" si="475"/>
        <v>4524.3500000000004</v>
      </c>
      <c r="AVA166" s="699">
        <f t="shared" si="475"/>
        <v>1.1399999999999999</v>
      </c>
      <c r="AVB166" s="699">
        <f t="shared" si="504"/>
        <v>23360</v>
      </c>
      <c r="AVC166" s="699">
        <f t="shared" si="505"/>
        <v>880</v>
      </c>
      <c r="AVD166" s="699">
        <f t="shared" si="506"/>
        <v>20960</v>
      </c>
      <c r="AVE166" s="699">
        <f t="shared" si="507"/>
        <v>440</v>
      </c>
      <c r="AVF166" s="699">
        <f t="shared" si="508"/>
        <v>1080</v>
      </c>
      <c r="AVG166" s="699">
        <f t="shared" si="509"/>
        <v>8980.18</v>
      </c>
      <c r="AVH166" s="699">
        <f t="shared" si="510"/>
        <v>5800</v>
      </c>
      <c r="AVI166" s="699">
        <f t="shared" si="511"/>
        <v>540</v>
      </c>
      <c r="AVJ166" s="699">
        <f t="shared" si="512"/>
        <v>770</v>
      </c>
      <c r="AVK166" s="699">
        <f t="shared" si="513"/>
        <v>170</v>
      </c>
      <c r="AVL166" s="699">
        <f t="shared" si="514"/>
        <v>200</v>
      </c>
      <c r="AVM166" s="699">
        <f t="shared" si="515"/>
        <v>27242.91</v>
      </c>
      <c r="AVN166" s="699">
        <f t="shared" si="516"/>
        <v>20923.89</v>
      </c>
      <c r="AVO166" s="699">
        <f t="shared" si="517"/>
        <v>6319.02</v>
      </c>
      <c r="AVP166" s="699">
        <f t="shared" si="518"/>
        <v>0</v>
      </c>
      <c r="AVQ166" s="699">
        <f t="shared" si="519"/>
        <v>241031.27</v>
      </c>
    </row>
    <row r="167" spans="1:108 1244:1265" ht="30" hidden="1" customHeight="1" x14ac:dyDescent="0.25">
      <c r="A167" s="643">
        <v>1</v>
      </c>
      <c r="B167" s="643">
        <v>7</v>
      </c>
      <c r="C167" s="664" t="s">
        <v>20</v>
      </c>
      <c r="D167" s="2"/>
      <c r="E167" s="101" t="s">
        <v>344</v>
      </c>
      <c r="F167" s="643" t="s">
        <v>31</v>
      </c>
      <c r="G167" s="643">
        <v>1</v>
      </c>
      <c r="H167" s="658" t="s">
        <v>10</v>
      </c>
      <c r="I167" s="643">
        <v>0</v>
      </c>
      <c r="J167" s="101" t="s">
        <v>389</v>
      </c>
      <c r="K167" s="643">
        <v>1</v>
      </c>
      <c r="L167" s="683" t="s">
        <v>349</v>
      </c>
      <c r="M167" s="11" t="s">
        <v>314</v>
      </c>
      <c r="N167" s="101" t="s">
        <v>387</v>
      </c>
      <c r="O167" s="643">
        <v>1</v>
      </c>
      <c r="P167" s="695">
        <v>13</v>
      </c>
      <c r="Q167" s="632">
        <v>13</v>
      </c>
      <c r="R167" s="632">
        <v>13</v>
      </c>
      <c r="S167" s="675">
        <f>SUMIF('Территориальный кк'!$A:$A,'2020'!$B167,'Территориальный кк'!D:D)</f>
        <v>2.169</v>
      </c>
      <c r="T167" s="676">
        <f>SUMIF('Территориальный кк'!$A:$A,'2020'!$B167,'Территориальный кк'!E:E)</f>
        <v>3.0059999999999998</v>
      </c>
      <c r="U167" s="618">
        <f>SUMIFS(Нормативы!G:G,Нормативы!$B:$B,$G167,Нормативы!$D:$D,'2020'!$I167,Нормативы!$F:$F,'2020'!$K167)*O167</f>
        <v>54020</v>
      </c>
      <c r="V167" s="618">
        <f t="shared" si="476"/>
        <v>41490</v>
      </c>
      <c r="W167" s="618">
        <f t="shared" si="477"/>
        <v>12530</v>
      </c>
      <c r="X167" s="618">
        <f>SUMIFS(Нормативы!J:J,Нормативы!$B:$B,$G167,Нормативы!$D:$D,'2020'!$I167,Нормативы!$F:$F,'2020'!$K167)</f>
        <v>220</v>
      </c>
      <c r="Y167" s="618">
        <f>SUMIFS(Нормативы!K:K,Нормативы!$B:$B,$G167,Нормативы!$D:$D,'2020'!$I167,Нормативы!$F:$F,'2020'!$K167)</f>
        <v>44</v>
      </c>
      <c r="Z167" s="618">
        <f>SUMIFS(Нормативы!L:L,Нормативы!$B:$B,$G167,Нормативы!$D:$D,'2020'!$I167,Нормативы!$F:$F,'2020'!$K167)</f>
        <v>2320</v>
      </c>
      <c r="AA167" s="618">
        <f t="shared" si="478"/>
        <v>3710</v>
      </c>
      <c r="AB167" s="618">
        <f>SUMIFS(Нормативы!N:N,Нормативы!$B:$B,$G167,Нормативы!$D:$D,'2020'!$I167,Нормативы!$F:$F,'2020'!$K167)*O167</f>
        <v>520</v>
      </c>
      <c r="AC167" s="618">
        <f>SUMIFS(Нормативы!O:O,Нормативы!$B:$B,$G167,Нормативы!$D:$D,'2020'!$I167,Нормативы!$F:$F,'2020'!$K167)</f>
        <v>2140</v>
      </c>
      <c r="AD167" s="618">
        <f>SUMIFS(Нормативы!P:P,Нормативы!$B:$B,$G167,Нормативы!$D:$D,'2020'!$I167,Нормативы!$F:$F,'2020'!$K167)*O167</f>
        <v>310</v>
      </c>
      <c r="AE167" s="618">
        <f>SUMIFS(Нормативы!Q:Q,Нормативы!$B:$B,$G167,Нормативы!$D:$D,'2020'!$I167,Нормативы!$F:$F,'2020'!$K167)</f>
        <v>740</v>
      </c>
      <c r="AF167" s="618">
        <f>SUMIFS(Нормативы!R:R,Нормативы!$B:$B,$G167,Нормативы!$D:$D,'2020'!$I167,Нормативы!$F:$F,'2020'!$K167)</f>
        <v>2460</v>
      </c>
      <c r="AG167" s="618">
        <f>SUMIFS(Нормативы!S:S,Нормативы!$B:$B,$G167,Нормативы!$D:$D,'2020'!$I167,Нормативы!$F:$F,'2020'!$K167)</f>
        <v>5080</v>
      </c>
      <c r="AH167" s="618">
        <f>SUMIFS(Нормативы!T:T,Нормативы!$B:$B,$G167,Нормативы!$D:$D,'2020'!$I167,Нормативы!$F:$F,'2020'!$K167)</f>
        <v>540</v>
      </c>
      <c r="AI167" s="618">
        <f>SUMIFS(Нормативы!U:U,Нормативы!$B:$B,$G167,Нормативы!$D:$D,'2020'!$I167,Нормативы!$F:$F,'2020'!$K167)</f>
        <v>770</v>
      </c>
      <c r="AJ167" s="618">
        <f>SUMIFS(Нормативы!V:V,Нормативы!$B:$B,$G167,Нормативы!$D:$D,'2020'!$I167,Нормативы!$F:$F,'2020'!$K167)</f>
        <v>80</v>
      </c>
      <c r="AK167" s="618">
        <f>SUMIFS(Нормативы!W:W,Нормативы!$B:$B,$G167,Нормативы!$D:$D,'2020'!$I167,Нормативы!$F:$F,'2020'!$K167)</f>
        <v>300</v>
      </c>
      <c r="AL167" s="618">
        <f>SUMIFS(Нормативы!X:X,Нормативы!$B:$B,$G167,Нормативы!$D:$D,'2020'!$I167,Нормативы!$F:$F,'2020'!$K167)*O167</f>
        <v>13440</v>
      </c>
      <c r="AM167" s="618">
        <f t="shared" si="479"/>
        <v>10322.6</v>
      </c>
      <c r="AN167" s="618">
        <f t="shared" si="480"/>
        <v>3117.4</v>
      </c>
      <c r="AO167" s="618">
        <f>SUMIFS(Нормативы!AA:AA,Нормативы!$B:$B,$G167,Нормативы!$D:$D,'2020'!$I167,Нормативы!$F:$F,'2020'!$K167)</f>
        <v>3520</v>
      </c>
      <c r="AP167" s="619">
        <f t="shared" si="481"/>
        <v>86460</v>
      </c>
      <c r="AQ167" s="413">
        <f t="shared" si="418"/>
        <v>702260</v>
      </c>
      <c r="AR167" s="618">
        <f t="shared" si="482"/>
        <v>539370.19999999995</v>
      </c>
      <c r="AS167" s="618">
        <f t="shared" si="483"/>
        <v>162889.79999999999</v>
      </c>
      <c r="AT167" s="616">
        <f t="shared" si="419"/>
        <v>2860</v>
      </c>
      <c r="AU167" s="616">
        <f t="shared" si="420"/>
        <v>572</v>
      </c>
      <c r="AV167" s="616">
        <f t="shared" si="421"/>
        <v>30160</v>
      </c>
      <c r="AW167" s="616">
        <f t="shared" si="422"/>
        <v>48230</v>
      </c>
      <c r="AX167" s="616">
        <f t="shared" si="423"/>
        <v>6760</v>
      </c>
      <c r="AY167" s="616">
        <f t="shared" si="424"/>
        <v>27820</v>
      </c>
      <c r="AZ167" s="616">
        <f t="shared" si="425"/>
        <v>4030</v>
      </c>
      <c r="BA167" s="616">
        <f t="shared" si="426"/>
        <v>9620</v>
      </c>
      <c r="BB167" s="616">
        <f t="shared" si="427"/>
        <v>31980</v>
      </c>
      <c r="BC167" s="616">
        <f t="shared" si="428"/>
        <v>66040</v>
      </c>
      <c r="BD167" s="616">
        <f t="shared" si="429"/>
        <v>7020</v>
      </c>
      <c r="BE167" s="616">
        <f t="shared" si="430"/>
        <v>10010</v>
      </c>
      <c r="BF167" s="616">
        <f t="shared" si="431"/>
        <v>1040</v>
      </c>
      <c r="BG167" s="616">
        <f t="shared" si="432"/>
        <v>3900</v>
      </c>
      <c r="BH167" s="616">
        <f t="shared" si="433"/>
        <v>174720</v>
      </c>
      <c r="BI167" s="618">
        <f t="shared" si="484"/>
        <v>134193.5</v>
      </c>
      <c r="BJ167" s="618">
        <f t="shared" si="485"/>
        <v>40526.5</v>
      </c>
      <c r="BK167" s="616">
        <f t="shared" si="434"/>
        <v>45760</v>
      </c>
      <c r="BL167" s="620">
        <f t="shared" si="435"/>
        <v>1123980</v>
      </c>
      <c r="BM167" s="616">
        <f t="shared" si="436"/>
        <v>1523202</v>
      </c>
      <c r="BN167" s="618">
        <f t="shared" si="437"/>
        <v>1169894</v>
      </c>
      <c r="BO167" s="618">
        <f t="shared" si="438"/>
        <v>353308</v>
      </c>
      <c r="BP167" s="616">
        <f t="shared" si="486"/>
        <v>2860</v>
      </c>
      <c r="BQ167" s="616">
        <f t="shared" si="487"/>
        <v>572</v>
      </c>
      <c r="BR167" s="616">
        <f t="shared" si="488"/>
        <v>30160</v>
      </c>
      <c r="BS167" s="616">
        <f t="shared" si="439"/>
        <v>48230</v>
      </c>
      <c r="BT167" s="616">
        <f t="shared" si="440"/>
        <v>6760</v>
      </c>
      <c r="BU167" s="616">
        <f t="shared" si="441"/>
        <v>27820</v>
      </c>
      <c r="BV167" s="616">
        <f t="shared" si="442"/>
        <v>4030</v>
      </c>
      <c r="BW167" s="616">
        <f t="shared" si="443"/>
        <v>9620</v>
      </c>
      <c r="BX167" s="616">
        <f t="shared" si="444"/>
        <v>96132</v>
      </c>
      <c r="BY167" s="616">
        <f t="shared" si="445"/>
        <v>66040</v>
      </c>
      <c r="BZ167" s="616">
        <f t="shared" si="446"/>
        <v>7020</v>
      </c>
      <c r="CA167" s="616">
        <f t="shared" si="447"/>
        <v>10010</v>
      </c>
      <c r="CB167" s="616">
        <f t="shared" si="448"/>
        <v>1040</v>
      </c>
      <c r="CC167" s="616">
        <f t="shared" si="449"/>
        <v>3900</v>
      </c>
      <c r="CD167" s="616">
        <f t="shared" si="450"/>
        <v>378968</v>
      </c>
      <c r="CE167" s="618">
        <f t="shared" si="489"/>
        <v>291066.09999999998</v>
      </c>
      <c r="CF167" s="618">
        <f t="shared" si="490"/>
        <v>87901.9</v>
      </c>
      <c r="CG167" s="616">
        <f t="shared" si="451"/>
        <v>45760</v>
      </c>
      <c r="CH167" s="621">
        <f t="shared" si="452"/>
        <v>2213322</v>
      </c>
      <c r="CI167" s="88">
        <f t="shared" si="453"/>
        <v>117169.3846</v>
      </c>
      <c r="CJ167" s="90">
        <f t="shared" si="454"/>
        <v>89991.8462</v>
      </c>
      <c r="CK167" s="90">
        <f t="shared" si="455"/>
        <v>27177.538499999999</v>
      </c>
      <c r="CL167" s="88">
        <f t="shared" si="456"/>
        <v>220</v>
      </c>
      <c r="CM167" s="88">
        <f t="shared" si="457"/>
        <v>44</v>
      </c>
      <c r="CN167" s="88">
        <f t="shared" si="458"/>
        <v>2320</v>
      </c>
      <c r="CO167" s="88">
        <f t="shared" si="459"/>
        <v>3710</v>
      </c>
      <c r="CP167" s="88">
        <f t="shared" si="460"/>
        <v>520</v>
      </c>
      <c r="CQ167" s="88">
        <f t="shared" si="461"/>
        <v>2140</v>
      </c>
      <c r="CR167" s="88">
        <f t="shared" si="462"/>
        <v>310</v>
      </c>
      <c r="CS167" s="88">
        <f t="shared" si="463"/>
        <v>740</v>
      </c>
      <c r="CT167" s="88">
        <f t="shared" si="464"/>
        <v>7394.7691999999997</v>
      </c>
      <c r="CU167" s="88">
        <f t="shared" si="465"/>
        <v>5080</v>
      </c>
      <c r="CV167" s="88">
        <f t="shared" si="466"/>
        <v>540</v>
      </c>
      <c r="CW167" s="88">
        <f t="shared" si="467"/>
        <v>770</v>
      </c>
      <c r="CX167" s="88">
        <f t="shared" si="468"/>
        <v>80</v>
      </c>
      <c r="CY167" s="88">
        <f t="shared" si="469"/>
        <v>300</v>
      </c>
      <c r="CZ167" s="88">
        <f t="shared" si="470"/>
        <v>29151.384600000001</v>
      </c>
      <c r="DA167" s="90">
        <f t="shared" si="471"/>
        <v>22389.7</v>
      </c>
      <c r="DB167" s="90">
        <f t="shared" si="472"/>
        <v>6761.6845999999996</v>
      </c>
      <c r="DC167" s="88">
        <f t="shared" si="473"/>
        <v>3520</v>
      </c>
      <c r="DD167" s="211">
        <f t="shared" si="474"/>
        <v>170255.5385</v>
      </c>
      <c r="AUV167" s="699">
        <f t="shared" si="409"/>
        <v>117169.38</v>
      </c>
      <c r="AUW167" s="699">
        <f t="shared" si="410"/>
        <v>89991.84</v>
      </c>
      <c r="AUX167" s="699">
        <f t="shared" si="411"/>
        <v>27177.54</v>
      </c>
      <c r="AUY167" s="699">
        <f t="shared" si="503"/>
        <v>220</v>
      </c>
      <c r="AUZ167" s="699">
        <f t="shared" si="475"/>
        <v>190.29</v>
      </c>
      <c r="AVA167" s="699">
        <f t="shared" si="475"/>
        <v>0.56000000000000005</v>
      </c>
      <c r="AVB167" s="699">
        <f t="shared" si="504"/>
        <v>3710</v>
      </c>
      <c r="AVC167" s="699">
        <f t="shared" si="505"/>
        <v>520</v>
      </c>
      <c r="AVD167" s="699">
        <f t="shared" si="506"/>
        <v>2140</v>
      </c>
      <c r="AVE167" s="699">
        <f t="shared" si="507"/>
        <v>310</v>
      </c>
      <c r="AVF167" s="699">
        <f t="shared" si="508"/>
        <v>740</v>
      </c>
      <c r="AVG167" s="699">
        <f t="shared" si="509"/>
        <v>7394.77</v>
      </c>
      <c r="AVH167" s="699">
        <f t="shared" si="510"/>
        <v>5080</v>
      </c>
      <c r="AVI167" s="699">
        <f t="shared" si="511"/>
        <v>540</v>
      </c>
      <c r="AVJ167" s="699">
        <f t="shared" si="512"/>
        <v>770</v>
      </c>
      <c r="AVK167" s="699">
        <f t="shared" si="513"/>
        <v>80</v>
      </c>
      <c r="AVL167" s="699">
        <f t="shared" si="514"/>
        <v>300</v>
      </c>
      <c r="AVM167" s="699">
        <f t="shared" si="515"/>
        <v>29151.38</v>
      </c>
      <c r="AVN167" s="699">
        <f t="shared" si="516"/>
        <v>22389.69</v>
      </c>
      <c r="AVO167" s="699">
        <f t="shared" si="517"/>
        <v>6761.69</v>
      </c>
      <c r="AVP167" s="699">
        <f t="shared" si="518"/>
        <v>3520</v>
      </c>
      <c r="AVQ167" s="699">
        <f t="shared" si="519"/>
        <v>170255.54</v>
      </c>
    </row>
    <row r="168" spans="1:108 1244:1265" ht="30" hidden="1" customHeight="1" x14ac:dyDescent="0.25">
      <c r="A168" s="643">
        <v>1</v>
      </c>
      <c r="B168" s="643">
        <v>7</v>
      </c>
      <c r="C168" s="664" t="s">
        <v>20</v>
      </c>
      <c r="D168" s="2"/>
      <c r="E168" s="101" t="s">
        <v>344</v>
      </c>
      <c r="F168" s="643" t="s">
        <v>31</v>
      </c>
      <c r="G168" s="643">
        <v>1</v>
      </c>
      <c r="H168" s="658" t="s">
        <v>10</v>
      </c>
      <c r="I168" s="643">
        <v>0</v>
      </c>
      <c r="J168" s="101" t="s">
        <v>389</v>
      </c>
      <c r="K168" s="643">
        <v>1</v>
      </c>
      <c r="L168" s="683" t="s">
        <v>349</v>
      </c>
      <c r="M168" s="11" t="s">
        <v>323</v>
      </c>
      <c r="N168" s="101" t="s">
        <v>401</v>
      </c>
      <c r="O168" s="643">
        <v>2</v>
      </c>
      <c r="P168" s="695">
        <v>1</v>
      </c>
      <c r="Q168" s="632">
        <v>1</v>
      </c>
      <c r="R168" s="632">
        <v>1</v>
      </c>
      <c r="S168" s="675">
        <f>SUMIF('Территориальный кк'!$A:$A,'2020'!$B168,'Территориальный кк'!D:D)</f>
        <v>2.169</v>
      </c>
      <c r="T168" s="676">
        <f>SUMIF('Территориальный кк'!$A:$A,'2020'!$B168,'Территориальный кк'!E:E)</f>
        <v>3.0059999999999998</v>
      </c>
      <c r="U168" s="618">
        <f>SUMIFS(Нормативы!G:G,Нормативы!$B:$B,$G168,Нормативы!$D:$D,'2020'!$I168,Нормативы!$F:$F,'2020'!$K168)*O168</f>
        <v>108040</v>
      </c>
      <c r="V168" s="618">
        <f t="shared" si="476"/>
        <v>82980</v>
      </c>
      <c r="W168" s="618">
        <f t="shared" si="477"/>
        <v>25060</v>
      </c>
      <c r="X168" s="618">
        <f>SUMIFS(Нормативы!J:J,Нормативы!$B:$B,$G168,Нормативы!$D:$D,'2020'!$I168,Нормативы!$F:$F,'2020'!$K168)</f>
        <v>220</v>
      </c>
      <c r="Y168" s="618">
        <f>SUMIFS(Нормативы!K:K,Нормативы!$B:$B,$G168,Нормативы!$D:$D,'2020'!$I168,Нормативы!$F:$F,'2020'!$K168)</f>
        <v>44</v>
      </c>
      <c r="Z168" s="618">
        <f>SUMIFS(Нормативы!L:L,Нормативы!$B:$B,$G168,Нормативы!$D:$D,'2020'!$I168,Нормативы!$F:$F,'2020'!$K168)</f>
        <v>2320</v>
      </c>
      <c r="AA168" s="618">
        <f t="shared" si="478"/>
        <v>4540</v>
      </c>
      <c r="AB168" s="618">
        <f>SUMIFS(Нормативы!N:N,Нормативы!$B:$B,$G168,Нормативы!$D:$D,'2020'!$I168,Нормативы!$F:$F,'2020'!$K168)*O168</f>
        <v>1040</v>
      </c>
      <c r="AC168" s="618">
        <f>SUMIFS(Нормативы!O:O,Нормативы!$B:$B,$G168,Нормативы!$D:$D,'2020'!$I168,Нормативы!$F:$F,'2020'!$K168)</f>
        <v>2140</v>
      </c>
      <c r="AD168" s="618">
        <f>SUMIFS(Нормативы!P:P,Нормативы!$B:$B,$G168,Нормативы!$D:$D,'2020'!$I168,Нормативы!$F:$F,'2020'!$K168)*O168</f>
        <v>620</v>
      </c>
      <c r="AE168" s="618">
        <f>SUMIFS(Нормативы!Q:Q,Нормативы!$B:$B,$G168,Нормативы!$D:$D,'2020'!$I168,Нормативы!$F:$F,'2020'!$K168)</f>
        <v>740</v>
      </c>
      <c r="AF168" s="618">
        <f>SUMIFS(Нормативы!R:R,Нормативы!$B:$B,$G168,Нормативы!$D:$D,'2020'!$I168,Нормативы!$F:$F,'2020'!$K168)</f>
        <v>2460</v>
      </c>
      <c r="AG168" s="618">
        <f>SUMIFS(Нормативы!S:S,Нормативы!$B:$B,$G168,Нормативы!$D:$D,'2020'!$I168,Нормативы!$F:$F,'2020'!$K168)</f>
        <v>5080</v>
      </c>
      <c r="AH168" s="618">
        <f>SUMIFS(Нормативы!T:T,Нормативы!$B:$B,$G168,Нормативы!$D:$D,'2020'!$I168,Нормативы!$F:$F,'2020'!$K168)</f>
        <v>540</v>
      </c>
      <c r="AI168" s="618">
        <f>SUMIFS(Нормативы!U:U,Нормативы!$B:$B,$G168,Нормативы!$D:$D,'2020'!$I168,Нормативы!$F:$F,'2020'!$K168)</f>
        <v>770</v>
      </c>
      <c r="AJ168" s="618">
        <f>SUMIFS(Нормативы!V:V,Нормативы!$B:$B,$G168,Нормативы!$D:$D,'2020'!$I168,Нормативы!$F:$F,'2020'!$K168)</f>
        <v>80</v>
      </c>
      <c r="AK168" s="618">
        <f>SUMIFS(Нормативы!W:W,Нормативы!$B:$B,$G168,Нормативы!$D:$D,'2020'!$I168,Нормативы!$F:$F,'2020'!$K168)</f>
        <v>300</v>
      </c>
      <c r="AL168" s="618">
        <f>SUMIFS(Нормативы!X:X,Нормативы!$B:$B,$G168,Нормативы!$D:$D,'2020'!$I168,Нормативы!$F:$F,'2020'!$K168)*O168</f>
        <v>26880</v>
      </c>
      <c r="AM168" s="618">
        <f t="shared" si="479"/>
        <v>20645.2</v>
      </c>
      <c r="AN168" s="618">
        <f t="shared" si="480"/>
        <v>6234.8</v>
      </c>
      <c r="AO168" s="618">
        <f>SUMIFS(Нормативы!AA:AA,Нормативы!$B:$B,$G168,Нормативы!$D:$D,'2020'!$I168,Нормативы!$F:$F,'2020'!$K168)</f>
        <v>3520</v>
      </c>
      <c r="AP168" s="619">
        <f t="shared" si="481"/>
        <v>154750</v>
      </c>
      <c r="AQ168" s="413">
        <f t="shared" si="418"/>
        <v>108040</v>
      </c>
      <c r="AR168" s="618">
        <f t="shared" si="482"/>
        <v>82980</v>
      </c>
      <c r="AS168" s="618">
        <f t="shared" si="483"/>
        <v>25060</v>
      </c>
      <c r="AT168" s="616">
        <f t="shared" si="419"/>
        <v>220</v>
      </c>
      <c r="AU168" s="616">
        <f t="shared" si="420"/>
        <v>44</v>
      </c>
      <c r="AV168" s="616">
        <f t="shared" si="421"/>
        <v>2320</v>
      </c>
      <c r="AW168" s="616">
        <f t="shared" si="422"/>
        <v>4540</v>
      </c>
      <c r="AX168" s="616">
        <f t="shared" si="423"/>
        <v>1040</v>
      </c>
      <c r="AY168" s="616">
        <f t="shared" si="424"/>
        <v>2140</v>
      </c>
      <c r="AZ168" s="616">
        <f t="shared" si="425"/>
        <v>620</v>
      </c>
      <c r="BA168" s="616">
        <f t="shared" si="426"/>
        <v>740</v>
      </c>
      <c r="BB168" s="616">
        <f t="shared" si="427"/>
        <v>2460</v>
      </c>
      <c r="BC168" s="616">
        <f t="shared" si="428"/>
        <v>5080</v>
      </c>
      <c r="BD168" s="616">
        <f t="shared" si="429"/>
        <v>540</v>
      </c>
      <c r="BE168" s="616">
        <f t="shared" si="430"/>
        <v>770</v>
      </c>
      <c r="BF168" s="616">
        <f t="shared" si="431"/>
        <v>80</v>
      </c>
      <c r="BG168" s="616">
        <f t="shared" si="432"/>
        <v>300</v>
      </c>
      <c r="BH168" s="616">
        <f t="shared" si="433"/>
        <v>26880</v>
      </c>
      <c r="BI168" s="618">
        <f t="shared" si="484"/>
        <v>20645.2</v>
      </c>
      <c r="BJ168" s="618">
        <f t="shared" si="485"/>
        <v>6234.8</v>
      </c>
      <c r="BK168" s="616">
        <f t="shared" si="434"/>
        <v>3520</v>
      </c>
      <c r="BL168" s="620">
        <f t="shared" si="435"/>
        <v>154750</v>
      </c>
      <c r="BM168" s="616">
        <f t="shared" si="436"/>
        <v>234339</v>
      </c>
      <c r="BN168" s="618">
        <f t="shared" si="437"/>
        <v>179983.9</v>
      </c>
      <c r="BO168" s="618">
        <f t="shared" si="438"/>
        <v>54355.1</v>
      </c>
      <c r="BP168" s="616">
        <f t="shared" si="486"/>
        <v>220</v>
      </c>
      <c r="BQ168" s="616">
        <f t="shared" si="487"/>
        <v>44</v>
      </c>
      <c r="BR168" s="616">
        <f t="shared" si="488"/>
        <v>2320</v>
      </c>
      <c r="BS168" s="616">
        <f t="shared" si="439"/>
        <v>4540</v>
      </c>
      <c r="BT168" s="616">
        <f t="shared" si="440"/>
        <v>1040</v>
      </c>
      <c r="BU168" s="616">
        <f t="shared" si="441"/>
        <v>2140</v>
      </c>
      <c r="BV168" s="616">
        <f t="shared" si="442"/>
        <v>620</v>
      </c>
      <c r="BW168" s="616">
        <f t="shared" si="443"/>
        <v>740</v>
      </c>
      <c r="BX168" s="616">
        <f t="shared" si="444"/>
        <v>7395</v>
      </c>
      <c r="BY168" s="616">
        <f t="shared" si="445"/>
        <v>5080</v>
      </c>
      <c r="BZ168" s="616">
        <f t="shared" si="446"/>
        <v>540</v>
      </c>
      <c r="CA168" s="616">
        <f t="shared" si="447"/>
        <v>770</v>
      </c>
      <c r="CB168" s="616">
        <f t="shared" si="448"/>
        <v>80</v>
      </c>
      <c r="CC168" s="616">
        <f t="shared" si="449"/>
        <v>300</v>
      </c>
      <c r="CD168" s="616">
        <f t="shared" si="450"/>
        <v>58303</v>
      </c>
      <c r="CE168" s="618">
        <f t="shared" si="489"/>
        <v>44779.6</v>
      </c>
      <c r="CF168" s="618">
        <f t="shared" si="490"/>
        <v>13523.4</v>
      </c>
      <c r="CG168" s="616">
        <f t="shared" si="451"/>
        <v>3520</v>
      </c>
      <c r="CH168" s="621">
        <f t="shared" si="452"/>
        <v>317407</v>
      </c>
      <c r="CI168" s="88">
        <f t="shared" si="453"/>
        <v>234339</v>
      </c>
      <c r="CJ168" s="90">
        <f t="shared" si="454"/>
        <v>179983.9</v>
      </c>
      <c r="CK168" s="90">
        <f t="shared" si="455"/>
        <v>54355.1</v>
      </c>
      <c r="CL168" s="88">
        <f t="shared" si="456"/>
        <v>220</v>
      </c>
      <c r="CM168" s="88">
        <f t="shared" si="457"/>
        <v>44</v>
      </c>
      <c r="CN168" s="88">
        <f t="shared" si="458"/>
        <v>2320</v>
      </c>
      <c r="CO168" s="88">
        <f t="shared" si="459"/>
        <v>4540</v>
      </c>
      <c r="CP168" s="88">
        <f t="shared" si="460"/>
        <v>1040</v>
      </c>
      <c r="CQ168" s="88">
        <f t="shared" si="461"/>
        <v>2140</v>
      </c>
      <c r="CR168" s="88">
        <f t="shared" si="462"/>
        <v>620</v>
      </c>
      <c r="CS168" s="88">
        <f t="shared" si="463"/>
        <v>740</v>
      </c>
      <c r="CT168" s="88">
        <f t="shared" si="464"/>
        <v>7395</v>
      </c>
      <c r="CU168" s="88">
        <f t="shared" si="465"/>
        <v>5080</v>
      </c>
      <c r="CV168" s="88">
        <f t="shared" si="466"/>
        <v>540</v>
      </c>
      <c r="CW168" s="88">
        <f t="shared" si="467"/>
        <v>770</v>
      </c>
      <c r="CX168" s="88">
        <f t="shared" si="468"/>
        <v>80</v>
      </c>
      <c r="CY168" s="88">
        <f t="shared" si="469"/>
        <v>300</v>
      </c>
      <c r="CZ168" s="88">
        <f t="shared" si="470"/>
        <v>58303</v>
      </c>
      <c r="DA168" s="90">
        <f t="shared" si="471"/>
        <v>44779.6</v>
      </c>
      <c r="DB168" s="90">
        <f t="shared" si="472"/>
        <v>13523.4</v>
      </c>
      <c r="DC168" s="88">
        <f t="shared" si="473"/>
        <v>3520</v>
      </c>
      <c r="DD168" s="211">
        <f t="shared" si="474"/>
        <v>317407</v>
      </c>
      <c r="AUV168" s="699">
        <f t="shared" si="409"/>
        <v>234339</v>
      </c>
      <c r="AUW168" s="699">
        <f t="shared" si="410"/>
        <v>179983.87</v>
      </c>
      <c r="AUX168" s="699">
        <f t="shared" si="411"/>
        <v>54355.13</v>
      </c>
      <c r="AUY168" s="699">
        <f t="shared" si="503"/>
        <v>220</v>
      </c>
      <c r="AUZ168" s="699">
        <f t="shared" si="475"/>
        <v>14.64</v>
      </c>
      <c r="AVA168" s="699">
        <f t="shared" si="475"/>
        <v>0.02</v>
      </c>
      <c r="AVB168" s="699">
        <f t="shared" si="504"/>
        <v>4540</v>
      </c>
      <c r="AVC168" s="699">
        <f t="shared" si="505"/>
        <v>1040</v>
      </c>
      <c r="AVD168" s="699">
        <f t="shared" si="506"/>
        <v>2140</v>
      </c>
      <c r="AVE168" s="699">
        <f t="shared" si="507"/>
        <v>620</v>
      </c>
      <c r="AVF168" s="699">
        <f t="shared" si="508"/>
        <v>740</v>
      </c>
      <c r="AVG168" s="699">
        <f t="shared" si="509"/>
        <v>7395</v>
      </c>
      <c r="AVH168" s="699">
        <f t="shared" si="510"/>
        <v>5080</v>
      </c>
      <c r="AVI168" s="699">
        <f t="shared" si="511"/>
        <v>540</v>
      </c>
      <c r="AVJ168" s="699">
        <f t="shared" si="512"/>
        <v>770</v>
      </c>
      <c r="AVK168" s="699">
        <f t="shared" si="513"/>
        <v>80</v>
      </c>
      <c r="AVL168" s="699">
        <f t="shared" si="514"/>
        <v>300</v>
      </c>
      <c r="AVM168" s="699">
        <f t="shared" si="515"/>
        <v>58303</v>
      </c>
      <c r="AVN168" s="699">
        <f t="shared" si="516"/>
        <v>44779.57</v>
      </c>
      <c r="AVO168" s="699">
        <f t="shared" si="517"/>
        <v>13523.43</v>
      </c>
      <c r="AVP168" s="699">
        <f t="shared" si="518"/>
        <v>3520</v>
      </c>
      <c r="AVQ168" s="699">
        <f t="shared" si="519"/>
        <v>317407</v>
      </c>
    </row>
    <row r="169" spans="1:108 1244:1265" ht="30" hidden="1" customHeight="1" x14ac:dyDescent="0.25">
      <c r="A169" s="643">
        <v>1</v>
      </c>
      <c r="B169" s="643">
        <v>7</v>
      </c>
      <c r="C169" s="664" t="s">
        <v>20</v>
      </c>
      <c r="D169" s="2"/>
      <c r="E169" s="101" t="s">
        <v>344</v>
      </c>
      <c r="F169" s="643" t="s">
        <v>31</v>
      </c>
      <c r="G169" s="643">
        <v>1</v>
      </c>
      <c r="H169" s="658" t="s">
        <v>10</v>
      </c>
      <c r="I169" s="643">
        <v>0</v>
      </c>
      <c r="J169" s="101" t="s">
        <v>356</v>
      </c>
      <c r="K169" s="643">
        <v>3</v>
      </c>
      <c r="L169" s="683" t="s">
        <v>349</v>
      </c>
      <c r="M169" s="11" t="s">
        <v>255</v>
      </c>
      <c r="N169" s="101" t="s">
        <v>387</v>
      </c>
      <c r="O169" s="643">
        <v>1</v>
      </c>
      <c r="P169" s="695">
        <v>397</v>
      </c>
      <c r="Q169" s="632">
        <v>397</v>
      </c>
      <c r="R169" s="632">
        <v>397</v>
      </c>
      <c r="S169" s="675">
        <f>SUMIF('Территориальный кк'!$A:$A,'2020'!$B169,'Территориальный кк'!D:D)</f>
        <v>2.169</v>
      </c>
      <c r="T169" s="676">
        <f>SUMIF('Территориальный кк'!$A:$A,'2020'!$B169,'Территориальный кк'!E:E)</f>
        <v>3.0059999999999998</v>
      </c>
      <c r="U169" s="618">
        <f>SUMIFS(Нормативы!G:G,Нормативы!$B:$B,$G169,Нормативы!$D:$D,'2020'!$I169,Нормативы!$F:$F,'2020'!$K169)*O169</f>
        <v>64190</v>
      </c>
      <c r="V169" s="618">
        <f t="shared" si="476"/>
        <v>49301.1</v>
      </c>
      <c r="W169" s="618">
        <f t="shared" si="477"/>
        <v>14888.9</v>
      </c>
      <c r="X169" s="618">
        <f>SUMIFS(Нормативы!J:J,Нормативы!$B:$B,$G169,Нормативы!$D:$D,'2020'!$I169,Нормативы!$F:$F,'2020'!$K169)</f>
        <v>8830</v>
      </c>
      <c r="Y169" s="618">
        <f>SUMIFS(Нормативы!K:K,Нормативы!$B:$B,$G169,Нормативы!$D:$D,'2020'!$I169,Нормативы!$F:$F,'2020'!$K169)</f>
        <v>1766</v>
      </c>
      <c r="Z169" s="618">
        <f>SUMIFS(Нормативы!L:L,Нормативы!$B:$B,$G169,Нормативы!$D:$D,'2020'!$I169,Нормативы!$F:$F,'2020'!$K169)</f>
        <v>8110</v>
      </c>
      <c r="AA169" s="618">
        <f t="shared" si="478"/>
        <v>19050</v>
      </c>
      <c r="AB169" s="618">
        <f>SUMIFS(Нормативы!N:N,Нормативы!$B:$B,$G169,Нормативы!$D:$D,'2020'!$I169,Нормативы!$F:$F,'2020'!$K169)*O169</f>
        <v>520</v>
      </c>
      <c r="AC169" s="618">
        <f>SUMIFS(Нормативы!O:O,Нормативы!$B:$B,$G169,Нормативы!$D:$D,'2020'!$I169,Нормативы!$F:$F,'2020'!$K169)</f>
        <v>17290</v>
      </c>
      <c r="AD169" s="618">
        <f>SUMIFS(Нормативы!P:P,Нормативы!$B:$B,$G169,Нормативы!$D:$D,'2020'!$I169,Нормативы!$F:$F,'2020'!$K169)*O169</f>
        <v>360</v>
      </c>
      <c r="AE169" s="618">
        <f>SUMIFS(Нормативы!Q:Q,Нормативы!$B:$B,$G169,Нормативы!$D:$D,'2020'!$I169,Нормативы!$F:$F,'2020'!$K169)</f>
        <v>880</v>
      </c>
      <c r="AF169" s="618">
        <f>SUMIFS(Нормативы!R:R,Нормативы!$B:$B,$G169,Нормативы!$D:$D,'2020'!$I169,Нормативы!$F:$F,'2020'!$K169)</f>
        <v>2680</v>
      </c>
      <c r="AG169" s="618">
        <f>SUMIFS(Нормативы!S:S,Нормативы!$B:$B,$G169,Нормативы!$D:$D,'2020'!$I169,Нормативы!$F:$F,'2020'!$K169)</f>
        <v>5800</v>
      </c>
      <c r="AH169" s="618">
        <f>SUMIFS(Нормативы!T:T,Нормативы!$B:$B,$G169,Нормативы!$D:$D,'2020'!$I169,Нормативы!$F:$F,'2020'!$K169)</f>
        <v>540</v>
      </c>
      <c r="AI169" s="618">
        <f>SUMIFS(Нормативы!U:U,Нормативы!$B:$B,$G169,Нормативы!$D:$D,'2020'!$I169,Нормативы!$F:$F,'2020'!$K169)</f>
        <v>770</v>
      </c>
      <c r="AJ169" s="618">
        <f>SUMIFS(Нормативы!V:V,Нормативы!$B:$B,$G169,Нормативы!$D:$D,'2020'!$I169,Нормативы!$F:$F,'2020'!$K169)</f>
        <v>80</v>
      </c>
      <c r="AK169" s="618">
        <f>SUMIFS(Нормативы!W:W,Нормативы!$B:$B,$G169,Нормативы!$D:$D,'2020'!$I169,Нормативы!$F:$F,'2020'!$K169)</f>
        <v>1050</v>
      </c>
      <c r="AL169" s="618">
        <f>SUMIFS(Нормативы!X:X,Нормативы!$B:$B,$G169,Нормативы!$D:$D,'2020'!$I169,Нормативы!$F:$F,'2020'!$K169)*O169</f>
        <v>16120</v>
      </c>
      <c r="AM169" s="618">
        <f t="shared" si="479"/>
        <v>12381</v>
      </c>
      <c r="AN169" s="618">
        <f t="shared" si="480"/>
        <v>3739</v>
      </c>
      <c r="AO169" s="618">
        <f>SUMIFS(Нормативы!AA:AA,Нормативы!$B:$B,$G169,Нормативы!$D:$D,'2020'!$I169,Нормативы!$F:$F,'2020'!$K169)</f>
        <v>3520</v>
      </c>
      <c r="AP169" s="619">
        <f t="shared" si="481"/>
        <v>130740</v>
      </c>
      <c r="AQ169" s="413">
        <f t="shared" si="418"/>
        <v>25483430</v>
      </c>
      <c r="AR169" s="618">
        <f t="shared" si="482"/>
        <v>19572526.899999999</v>
      </c>
      <c r="AS169" s="618">
        <f t="shared" si="483"/>
        <v>5910903.0999999996</v>
      </c>
      <c r="AT169" s="616">
        <f t="shared" si="419"/>
        <v>3505510</v>
      </c>
      <c r="AU169" s="616">
        <f t="shared" si="420"/>
        <v>701102</v>
      </c>
      <c r="AV169" s="616">
        <f t="shared" si="421"/>
        <v>3219670</v>
      </c>
      <c r="AW169" s="616">
        <f t="shared" si="422"/>
        <v>7562850</v>
      </c>
      <c r="AX169" s="616">
        <f t="shared" si="423"/>
        <v>206440</v>
      </c>
      <c r="AY169" s="616">
        <f t="shared" si="424"/>
        <v>6864130</v>
      </c>
      <c r="AZ169" s="616">
        <f t="shared" si="425"/>
        <v>142920</v>
      </c>
      <c r="BA169" s="616">
        <f t="shared" si="426"/>
        <v>349360</v>
      </c>
      <c r="BB169" s="616">
        <f t="shared" si="427"/>
        <v>1063960</v>
      </c>
      <c r="BC169" s="616">
        <f t="shared" si="428"/>
        <v>2302600</v>
      </c>
      <c r="BD169" s="616">
        <f t="shared" si="429"/>
        <v>214380</v>
      </c>
      <c r="BE169" s="616">
        <f t="shared" si="430"/>
        <v>305690</v>
      </c>
      <c r="BF169" s="616">
        <f t="shared" si="431"/>
        <v>31760</v>
      </c>
      <c r="BG169" s="616">
        <f t="shared" si="432"/>
        <v>416850</v>
      </c>
      <c r="BH169" s="616">
        <f t="shared" si="433"/>
        <v>6399640</v>
      </c>
      <c r="BI169" s="618">
        <f t="shared" si="484"/>
        <v>4915238.0999999996</v>
      </c>
      <c r="BJ169" s="618">
        <f t="shared" si="485"/>
        <v>1484401.9</v>
      </c>
      <c r="BK169" s="616">
        <f t="shared" si="434"/>
        <v>1397440</v>
      </c>
      <c r="BL169" s="620">
        <f t="shared" si="435"/>
        <v>51903780</v>
      </c>
      <c r="BM169" s="616">
        <f t="shared" si="436"/>
        <v>55273560</v>
      </c>
      <c r="BN169" s="618">
        <f t="shared" si="437"/>
        <v>42452811.100000001</v>
      </c>
      <c r="BO169" s="618">
        <f t="shared" si="438"/>
        <v>12820748.9</v>
      </c>
      <c r="BP169" s="616">
        <f t="shared" si="486"/>
        <v>3505510</v>
      </c>
      <c r="BQ169" s="616">
        <f t="shared" si="487"/>
        <v>701102</v>
      </c>
      <c r="BR169" s="616">
        <f t="shared" si="488"/>
        <v>3219670</v>
      </c>
      <c r="BS169" s="616">
        <f t="shared" si="439"/>
        <v>7562850</v>
      </c>
      <c r="BT169" s="616">
        <f t="shared" si="440"/>
        <v>206440</v>
      </c>
      <c r="BU169" s="616">
        <f t="shared" si="441"/>
        <v>6864130</v>
      </c>
      <c r="BV169" s="616">
        <f t="shared" si="442"/>
        <v>142920</v>
      </c>
      <c r="BW169" s="616">
        <f t="shared" si="443"/>
        <v>349360</v>
      </c>
      <c r="BX169" s="616">
        <f t="shared" si="444"/>
        <v>3198264</v>
      </c>
      <c r="BY169" s="616">
        <f t="shared" si="445"/>
        <v>2302600</v>
      </c>
      <c r="BZ169" s="616">
        <f t="shared" si="446"/>
        <v>214380</v>
      </c>
      <c r="CA169" s="616">
        <f t="shared" si="447"/>
        <v>305690</v>
      </c>
      <c r="CB169" s="616">
        <f t="shared" si="448"/>
        <v>31760</v>
      </c>
      <c r="CC169" s="616">
        <f t="shared" si="449"/>
        <v>416850</v>
      </c>
      <c r="CD169" s="616">
        <f t="shared" si="450"/>
        <v>13880819</v>
      </c>
      <c r="CE169" s="618">
        <f t="shared" si="489"/>
        <v>10661151.300000001</v>
      </c>
      <c r="CF169" s="618">
        <f t="shared" si="490"/>
        <v>3219667.7</v>
      </c>
      <c r="CG169" s="616">
        <f t="shared" si="451"/>
        <v>1397440</v>
      </c>
      <c r="CH169" s="621">
        <f t="shared" si="452"/>
        <v>91309393</v>
      </c>
      <c r="CI169" s="88">
        <f t="shared" si="453"/>
        <v>139228.11079999999</v>
      </c>
      <c r="CJ169" s="90">
        <f t="shared" si="454"/>
        <v>106934.033</v>
      </c>
      <c r="CK169" s="90">
        <f t="shared" si="455"/>
        <v>32294.077799999999</v>
      </c>
      <c r="CL169" s="88">
        <f t="shared" si="456"/>
        <v>8830</v>
      </c>
      <c r="CM169" s="88">
        <f t="shared" si="457"/>
        <v>1766</v>
      </c>
      <c r="CN169" s="88">
        <f t="shared" si="458"/>
        <v>8110</v>
      </c>
      <c r="CO169" s="88">
        <f t="shared" si="459"/>
        <v>19050</v>
      </c>
      <c r="CP169" s="88">
        <f t="shared" si="460"/>
        <v>520</v>
      </c>
      <c r="CQ169" s="88">
        <f t="shared" si="461"/>
        <v>17290</v>
      </c>
      <c r="CR169" s="88">
        <f t="shared" si="462"/>
        <v>360</v>
      </c>
      <c r="CS169" s="88">
        <f t="shared" si="463"/>
        <v>880</v>
      </c>
      <c r="CT169" s="88">
        <f t="shared" si="464"/>
        <v>8056.0806000000002</v>
      </c>
      <c r="CU169" s="88">
        <f t="shared" si="465"/>
        <v>5800</v>
      </c>
      <c r="CV169" s="88">
        <f t="shared" si="466"/>
        <v>540</v>
      </c>
      <c r="CW169" s="88">
        <f t="shared" si="467"/>
        <v>770</v>
      </c>
      <c r="CX169" s="88">
        <f t="shared" si="468"/>
        <v>80</v>
      </c>
      <c r="CY169" s="88">
        <f t="shared" si="469"/>
        <v>1050</v>
      </c>
      <c r="CZ169" s="88">
        <f t="shared" si="470"/>
        <v>34964.279600000002</v>
      </c>
      <c r="DA169" s="90">
        <f t="shared" si="471"/>
        <v>26854.285400000001</v>
      </c>
      <c r="DB169" s="90">
        <f t="shared" si="472"/>
        <v>8109.9942000000001</v>
      </c>
      <c r="DC169" s="88">
        <f t="shared" si="473"/>
        <v>3520</v>
      </c>
      <c r="DD169" s="211">
        <f t="shared" si="474"/>
        <v>229998.47099999999</v>
      </c>
      <c r="AUV169" s="699">
        <f t="shared" si="409"/>
        <v>139228.10999999999</v>
      </c>
      <c r="AUW169" s="699">
        <f t="shared" si="410"/>
        <v>106934.03</v>
      </c>
      <c r="AUX169" s="699">
        <f t="shared" si="411"/>
        <v>32294.080000000002</v>
      </c>
      <c r="AUY169" s="699">
        <f t="shared" si="503"/>
        <v>8830</v>
      </c>
      <c r="AUZ169" s="699">
        <f t="shared" si="475"/>
        <v>233234.2</v>
      </c>
      <c r="AVA169" s="699">
        <f t="shared" si="475"/>
        <v>50.16</v>
      </c>
      <c r="AVB169" s="699">
        <f t="shared" si="504"/>
        <v>19050</v>
      </c>
      <c r="AVC169" s="699">
        <f t="shared" si="505"/>
        <v>520</v>
      </c>
      <c r="AVD169" s="699">
        <f t="shared" si="506"/>
        <v>17290</v>
      </c>
      <c r="AVE169" s="699">
        <f t="shared" si="507"/>
        <v>360</v>
      </c>
      <c r="AVF169" s="699">
        <f t="shared" si="508"/>
        <v>880</v>
      </c>
      <c r="AVG169" s="699">
        <f t="shared" si="509"/>
        <v>8056.08</v>
      </c>
      <c r="AVH169" s="699">
        <f t="shared" si="510"/>
        <v>5800</v>
      </c>
      <c r="AVI169" s="699">
        <f t="shared" si="511"/>
        <v>540</v>
      </c>
      <c r="AVJ169" s="699">
        <f t="shared" si="512"/>
        <v>770</v>
      </c>
      <c r="AVK169" s="699">
        <f t="shared" si="513"/>
        <v>80</v>
      </c>
      <c r="AVL169" s="699">
        <f t="shared" si="514"/>
        <v>1050</v>
      </c>
      <c r="AVM169" s="699">
        <f t="shared" si="515"/>
        <v>34964.28</v>
      </c>
      <c r="AVN169" s="699">
        <f t="shared" si="516"/>
        <v>26854.29</v>
      </c>
      <c r="AVO169" s="699">
        <f t="shared" si="517"/>
        <v>8109.99</v>
      </c>
      <c r="AVP169" s="699">
        <f t="shared" si="518"/>
        <v>3520</v>
      </c>
      <c r="AVQ169" s="699">
        <f t="shared" si="519"/>
        <v>229998.47</v>
      </c>
    </row>
    <row r="170" spans="1:108 1244:1265" ht="30" hidden="1" customHeight="1" x14ac:dyDescent="0.25">
      <c r="A170" s="643">
        <v>1</v>
      </c>
      <c r="B170" s="643">
        <v>7</v>
      </c>
      <c r="C170" s="664" t="s">
        <v>20</v>
      </c>
      <c r="D170" s="2"/>
      <c r="E170" s="101" t="s">
        <v>344</v>
      </c>
      <c r="F170" s="643" t="s">
        <v>31</v>
      </c>
      <c r="G170" s="643">
        <v>1</v>
      </c>
      <c r="H170" s="658" t="s">
        <v>10</v>
      </c>
      <c r="I170" s="643">
        <v>0</v>
      </c>
      <c r="J170" s="101" t="s">
        <v>356</v>
      </c>
      <c r="K170" s="643">
        <v>3</v>
      </c>
      <c r="L170" s="683" t="s">
        <v>349</v>
      </c>
      <c r="M170" s="11" t="s">
        <v>256</v>
      </c>
      <c r="N170" s="101" t="s">
        <v>401</v>
      </c>
      <c r="O170" s="643">
        <v>2</v>
      </c>
      <c r="P170" s="632"/>
      <c r="Q170" s="632"/>
      <c r="R170" s="632"/>
      <c r="S170" s="675">
        <f>SUMIF('Территориальный кк'!$A:$A,'2020'!$B170,'Территориальный кк'!D:D)</f>
        <v>2.169</v>
      </c>
      <c r="T170" s="676">
        <f>SUMIF('Территориальный кк'!$A:$A,'2020'!$B170,'Территориальный кк'!E:E)</f>
        <v>3.0059999999999998</v>
      </c>
      <c r="U170" s="618">
        <f>SUMIFS(Нормативы!G:G,Нормативы!$B:$B,$G170,Нормативы!$D:$D,'2020'!$I170,Нормативы!$F:$F,'2020'!$K170)*O170</f>
        <v>128380</v>
      </c>
      <c r="V170" s="618">
        <f t="shared" si="476"/>
        <v>98602.2</v>
      </c>
      <c r="W170" s="618">
        <f t="shared" si="477"/>
        <v>29777.8</v>
      </c>
      <c r="X170" s="618">
        <f>SUMIFS(Нормативы!J:J,Нормативы!$B:$B,$G170,Нормативы!$D:$D,'2020'!$I170,Нормативы!$F:$F,'2020'!$K170)</f>
        <v>8830</v>
      </c>
      <c r="Y170" s="618">
        <f>SUMIFS(Нормативы!K:K,Нормативы!$B:$B,$G170,Нормативы!$D:$D,'2020'!$I170,Нормативы!$F:$F,'2020'!$K170)</f>
        <v>1766</v>
      </c>
      <c r="Z170" s="618">
        <f>SUMIFS(Нормативы!L:L,Нормативы!$B:$B,$G170,Нормативы!$D:$D,'2020'!$I170,Нормативы!$F:$F,'2020'!$K170)</f>
        <v>8110</v>
      </c>
      <c r="AA170" s="618">
        <f t="shared" si="478"/>
        <v>19930</v>
      </c>
      <c r="AB170" s="618">
        <f>SUMIFS(Нормативы!N:N,Нормативы!$B:$B,$G170,Нормативы!$D:$D,'2020'!$I170,Нормативы!$F:$F,'2020'!$K170)*O170</f>
        <v>1040</v>
      </c>
      <c r="AC170" s="618">
        <f>SUMIFS(Нормативы!O:O,Нормативы!$B:$B,$G170,Нормативы!$D:$D,'2020'!$I170,Нормативы!$F:$F,'2020'!$K170)</f>
        <v>17290</v>
      </c>
      <c r="AD170" s="618">
        <f>SUMIFS(Нормативы!P:P,Нормативы!$B:$B,$G170,Нормативы!$D:$D,'2020'!$I170,Нормативы!$F:$F,'2020'!$K170)*O170</f>
        <v>720</v>
      </c>
      <c r="AE170" s="618">
        <f>SUMIFS(Нормативы!Q:Q,Нормативы!$B:$B,$G170,Нормативы!$D:$D,'2020'!$I170,Нормативы!$F:$F,'2020'!$K170)</f>
        <v>880</v>
      </c>
      <c r="AF170" s="618">
        <f>SUMIFS(Нормативы!R:R,Нормативы!$B:$B,$G170,Нормативы!$D:$D,'2020'!$I170,Нормативы!$F:$F,'2020'!$K170)</f>
        <v>2680</v>
      </c>
      <c r="AG170" s="618">
        <f>SUMIFS(Нормативы!S:S,Нормативы!$B:$B,$G170,Нормативы!$D:$D,'2020'!$I170,Нормативы!$F:$F,'2020'!$K170)</f>
        <v>5800</v>
      </c>
      <c r="AH170" s="618">
        <f>SUMIFS(Нормативы!T:T,Нормативы!$B:$B,$G170,Нормативы!$D:$D,'2020'!$I170,Нормативы!$F:$F,'2020'!$K170)</f>
        <v>540</v>
      </c>
      <c r="AI170" s="618">
        <f>SUMIFS(Нормативы!U:U,Нормативы!$B:$B,$G170,Нормативы!$D:$D,'2020'!$I170,Нормативы!$F:$F,'2020'!$K170)</f>
        <v>770</v>
      </c>
      <c r="AJ170" s="618">
        <f>SUMIFS(Нормативы!V:V,Нормативы!$B:$B,$G170,Нормативы!$D:$D,'2020'!$I170,Нормативы!$F:$F,'2020'!$K170)</f>
        <v>80</v>
      </c>
      <c r="AK170" s="618">
        <f>SUMIFS(Нормативы!W:W,Нормативы!$B:$B,$G170,Нормативы!$D:$D,'2020'!$I170,Нормативы!$F:$F,'2020'!$K170)</f>
        <v>1050</v>
      </c>
      <c r="AL170" s="618">
        <f>SUMIFS(Нормативы!X:X,Нормативы!$B:$B,$G170,Нормативы!$D:$D,'2020'!$I170,Нормативы!$F:$F,'2020'!$K170)*O170</f>
        <v>32240</v>
      </c>
      <c r="AM170" s="618">
        <f t="shared" si="479"/>
        <v>24761.9</v>
      </c>
      <c r="AN170" s="618">
        <f t="shared" si="480"/>
        <v>7478.1</v>
      </c>
      <c r="AO170" s="618">
        <f>SUMIFS(Нормативы!AA:AA,Нормативы!$B:$B,$G170,Нормативы!$D:$D,'2020'!$I170,Нормативы!$F:$F,'2020'!$K170)</f>
        <v>3520</v>
      </c>
      <c r="AP170" s="619">
        <f t="shared" si="481"/>
        <v>211930</v>
      </c>
      <c r="AQ170" s="413">
        <f t="shared" si="418"/>
        <v>0</v>
      </c>
      <c r="AR170" s="618">
        <f t="shared" si="482"/>
        <v>0</v>
      </c>
      <c r="AS170" s="618">
        <f t="shared" si="483"/>
        <v>0</v>
      </c>
      <c r="AT170" s="616">
        <f t="shared" si="419"/>
        <v>0</v>
      </c>
      <c r="AU170" s="616">
        <f t="shared" si="420"/>
        <v>0</v>
      </c>
      <c r="AV170" s="616">
        <f t="shared" si="421"/>
        <v>0</v>
      </c>
      <c r="AW170" s="616">
        <f t="shared" si="422"/>
        <v>0</v>
      </c>
      <c r="AX170" s="616">
        <f t="shared" si="423"/>
        <v>0</v>
      </c>
      <c r="AY170" s="616">
        <f t="shared" si="424"/>
        <v>0</v>
      </c>
      <c r="AZ170" s="616">
        <f t="shared" si="425"/>
        <v>0</v>
      </c>
      <c r="BA170" s="616">
        <f t="shared" si="426"/>
        <v>0</v>
      </c>
      <c r="BB170" s="616">
        <f t="shared" si="427"/>
        <v>0</v>
      </c>
      <c r="BC170" s="616">
        <f t="shared" si="428"/>
        <v>0</v>
      </c>
      <c r="BD170" s="616">
        <f t="shared" si="429"/>
        <v>0</v>
      </c>
      <c r="BE170" s="616">
        <f t="shared" si="430"/>
        <v>0</v>
      </c>
      <c r="BF170" s="616">
        <f t="shared" si="431"/>
        <v>0</v>
      </c>
      <c r="BG170" s="616">
        <f t="shared" si="432"/>
        <v>0</v>
      </c>
      <c r="BH170" s="616">
        <f t="shared" si="433"/>
        <v>0</v>
      </c>
      <c r="BI170" s="618">
        <f t="shared" si="484"/>
        <v>0</v>
      </c>
      <c r="BJ170" s="618">
        <f t="shared" si="485"/>
        <v>0</v>
      </c>
      <c r="BK170" s="616">
        <f t="shared" si="434"/>
        <v>0</v>
      </c>
      <c r="BL170" s="620">
        <f t="shared" si="435"/>
        <v>0</v>
      </c>
      <c r="BM170" s="616">
        <f t="shared" si="436"/>
        <v>0</v>
      </c>
      <c r="BN170" s="618">
        <f t="shared" si="437"/>
        <v>0</v>
      </c>
      <c r="BO170" s="618">
        <f t="shared" si="438"/>
        <v>0</v>
      </c>
      <c r="BP170" s="616">
        <f t="shared" si="486"/>
        <v>0</v>
      </c>
      <c r="BQ170" s="616">
        <f t="shared" si="487"/>
        <v>0</v>
      </c>
      <c r="BR170" s="616">
        <f t="shared" si="488"/>
        <v>0</v>
      </c>
      <c r="BS170" s="616">
        <f t="shared" si="439"/>
        <v>0</v>
      </c>
      <c r="BT170" s="616">
        <f t="shared" si="440"/>
        <v>0</v>
      </c>
      <c r="BU170" s="616">
        <f t="shared" si="441"/>
        <v>0</v>
      </c>
      <c r="BV170" s="616">
        <f t="shared" si="442"/>
        <v>0</v>
      </c>
      <c r="BW170" s="616">
        <f t="shared" si="443"/>
        <v>0</v>
      </c>
      <c r="BX170" s="616">
        <f t="shared" si="444"/>
        <v>0</v>
      </c>
      <c r="BY170" s="616">
        <f t="shared" si="445"/>
        <v>0</v>
      </c>
      <c r="BZ170" s="616">
        <f t="shared" si="446"/>
        <v>0</v>
      </c>
      <c r="CA170" s="616">
        <f t="shared" si="447"/>
        <v>0</v>
      </c>
      <c r="CB170" s="616">
        <f t="shared" si="448"/>
        <v>0</v>
      </c>
      <c r="CC170" s="616">
        <f t="shared" si="449"/>
        <v>0</v>
      </c>
      <c r="CD170" s="616">
        <f t="shared" si="450"/>
        <v>0</v>
      </c>
      <c r="CE170" s="618">
        <f t="shared" si="489"/>
        <v>0</v>
      </c>
      <c r="CF170" s="618">
        <f t="shared" si="490"/>
        <v>0</v>
      </c>
      <c r="CG170" s="616">
        <f t="shared" si="451"/>
        <v>0</v>
      </c>
      <c r="CH170" s="621">
        <f t="shared" si="452"/>
        <v>0</v>
      </c>
      <c r="CI170" s="88" t="e">
        <f t="shared" si="453"/>
        <v>#DIV/0!</v>
      </c>
      <c r="CJ170" s="90" t="e">
        <f t="shared" si="454"/>
        <v>#DIV/0!</v>
      </c>
      <c r="CK170" s="90" t="e">
        <f t="shared" si="455"/>
        <v>#DIV/0!</v>
      </c>
      <c r="CL170" s="88" t="e">
        <f t="shared" si="456"/>
        <v>#DIV/0!</v>
      </c>
      <c r="CM170" s="88" t="e">
        <f t="shared" si="457"/>
        <v>#DIV/0!</v>
      </c>
      <c r="CN170" s="88" t="e">
        <f t="shared" si="458"/>
        <v>#DIV/0!</v>
      </c>
      <c r="CO170" s="88" t="e">
        <f t="shared" si="459"/>
        <v>#DIV/0!</v>
      </c>
      <c r="CP170" s="88" t="e">
        <f t="shared" si="460"/>
        <v>#DIV/0!</v>
      </c>
      <c r="CQ170" s="88" t="e">
        <f t="shared" si="461"/>
        <v>#DIV/0!</v>
      </c>
      <c r="CR170" s="88" t="e">
        <f t="shared" si="462"/>
        <v>#DIV/0!</v>
      </c>
      <c r="CS170" s="88" t="e">
        <f t="shared" si="463"/>
        <v>#DIV/0!</v>
      </c>
      <c r="CT170" s="88" t="e">
        <f t="shared" si="464"/>
        <v>#DIV/0!</v>
      </c>
      <c r="CU170" s="88" t="e">
        <f t="shared" si="465"/>
        <v>#DIV/0!</v>
      </c>
      <c r="CV170" s="88" t="e">
        <f t="shared" si="466"/>
        <v>#DIV/0!</v>
      </c>
      <c r="CW170" s="88" t="e">
        <f t="shared" si="467"/>
        <v>#DIV/0!</v>
      </c>
      <c r="CX170" s="88" t="e">
        <f t="shared" si="468"/>
        <v>#DIV/0!</v>
      </c>
      <c r="CY170" s="88" t="e">
        <f t="shared" si="469"/>
        <v>#DIV/0!</v>
      </c>
      <c r="CZ170" s="88" t="e">
        <f t="shared" si="470"/>
        <v>#DIV/0!</v>
      </c>
      <c r="DA170" s="90" t="e">
        <f t="shared" si="471"/>
        <v>#DIV/0!</v>
      </c>
      <c r="DB170" s="90" t="e">
        <f t="shared" si="472"/>
        <v>#DIV/0!</v>
      </c>
      <c r="DC170" s="88" t="e">
        <f t="shared" si="473"/>
        <v>#DIV/0!</v>
      </c>
      <c r="DD170" s="211" t="e">
        <f t="shared" si="474"/>
        <v>#DIV/0!</v>
      </c>
      <c r="AUV170" s="699">
        <v>0</v>
      </c>
      <c r="AUW170" s="699">
        <f t="shared" si="410"/>
        <v>0</v>
      </c>
      <c r="AUX170" s="699">
        <f t="shared" si="411"/>
        <v>0</v>
      </c>
      <c r="AUY170" s="699">
        <f t="shared" si="475"/>
        <v>0</v>
      </c>
      <c r="AUZ170" s="699">
        <f t="shared" si="475"/>
        <v>0</v>
      </c>
      <c r="AVA170" s="699">
        <f t="shared" si="475"/>
        <v>0</v>
      </c>
      <c r="AVB170" s="699">
        <f t="shared" si="475"/>
        <v>0</v>
      </c>
      <c r="AVC170" s="697"/>
      <c r="AVD170" s="697"/>
      <c r="AVE170" s="697"/>
      <c r="AVF170" s="697"/>
      <c r="AVG170" s="697"/>
      <c r="AVH170" s="697"/>
      <c r="AVI170" s="697"/>
      <c r="AVJ170" s="697"/>
      <c r="AVK170" s="697"/>
      <c r="AVL170" s="697"/>
      <c r="AVM170" s="697"/>
      <c r="AVN170" s="697"/>
      <c r="AVO170" s="697"/>
      <c r="AVP170" s="697"/>
      <c r="AVQ170" s="697"/>
    </row>
    <row r="171" spans="1:108 1244:1265" ht="30" hidden="1" customHeight="1" x14ac:dyDescent="0.25">
      <c r="A171" s="643">
        <v>1</v>
      </c>
      <c r="B171" s="643">
        <v>7</v>
      </c>
      <c r="C171" s="664" t="s">
        <v>20</v>
      </c>
      <c r="D171" s="2"/>
      <c r="E171" s="101" t="s">
        <v>344</v>
      </c>
      <c r="F171" s="643" t="s">
        <v>31</v>
      </c>
      <c r="G171" s="643">
        <v>1</v>
      </c>
      <c r="H171" s="658" t="s">
        <v>8</v>
      </c>
      <c r="I171" s="643">
        <v>3</v>
      </c>
      <c r="J171" s="101" t="s">
        <v>356</v>
      </c>
      <c r="K171" s="643">
        <v>3</v>
      </c>
      <c r="L171" s="683" t="s">
        <v>349</v>
      </c>
      <c r="M171" s="11" t="s">
        <v>257</v>
      </c>
      <c r="N171" s="101" t="s">
        <v>387</v>
      </c>
      <c r="O171" s="643">
        <v>1</v>
      </c>
      <c r="P171" s="695">
        <v>177</v>
      </c>
      <c r="Q171" s="632">
        <v>177</v>
      </c>
      <c r="R171" s="632">
        <v>177</v>
      </c>
      <c r="S171" s="675">
        <f>SUMIF('Территориальный кк'!$A:$A,'2020'!$B171,'Территориальный кк'!D:D)</f>
        <v>2.169</v>
      </c>
      <c r="T171" s="676">
        <f>SUMIF('Территориальный кк'!$A:$A,'2020'!$B171,'Территориальный кк'!E:E)</f>
        <v>3.0059999999999998</v>
      </c>
      <c r="U171" s="618">
        <f>SUMIFS(Нормативы!G:G,Нормативы!$B:$B,$G171,Нормативы!$D:$D,'2020'!$I171,Нормативы!$F:$F,'2020'!$K171)*O171</f>
        <v>6419</v>
      </c>
      <c r="V171" s="618">
        <f t="shared" si="476"/>
        <v>4930.1000000000004</v>
      </c>
      <c r="W171" s="618">
        <f t="shared" si="477"/>
        <v>1488.9</v>
      </c>
      <c r="X171" s="618">
        <f>SUMIFS(Нормативы!J:J,Нормативы!$B:$B,$G171,Нормативы!$D:$D,'2020'!$I171,Нормативы!$F:$F,'2020'!$K171)</f>
        <v>883</v>
      </c>
      <c r="Y171" s="618">
        <f>SUMIFS(Нормативы!K:K,Нормативы!$B:$B,$G171,Нормативы!$D:$D,'2020'!$I171,Нормативы!$F:$F,'2020'!$K171)</f>
        <v>177</v>
      </c>
      <c r="Z171" s="618">
        <f>SUMIFS(Нормативы!L:L,Нормативы!$B:$B,$G171,Нормативы!$D:$D,'2020'!$I171,Нормативы!$F:$F,'2020'!$K171)</f>
        <v>811</v>
      </c>
      <c r="AA171" s="618">
        <f t="shared" si="478"/>
        <v>1905</v>
      </c>
      <c r="AB171" s="618">
        <f>SUMIFS(Нормативы!N:N,Нормативы!$B:$B,$G171,Нормативы!$D:$D,'2020'!$I171,Нормативы!$F:$F,'2020'!$K171)*O171</f>
        <v>52</v>
      </c>
      <c r="AC171" s="618">
        <f>SUMIFS(Нормативы!O:O,Нормативы!$B:$B,$G171,Нормативы!$D:$D,'2020'!$I171,Нормативы!$F:$F,'2020'!$K171)</f>
        <v>1729</v>
      </c>
      <c r="AD171" s="618">
        <f>SUMIFS(Нормативы!P:P,Нормативы!$B:$B,$G171,Нормативы!$D:$D,'2020'!$I171,Нормативы!$F:$F,'2020'!$K171)*O171</f>
        <v>36</v>
      </c>
      <c r="AE171" s="618">
        <f>SUMIFS(Нормативы!Q:Q,Нормативы!$B:$B,$G171,Нормативы!$D:$D,'2020'!$I171,Нормативы!$F:$F,'2020'!$K171)</f>
        <v>88</v>
      </c>
      <c r="AF171" s="618">
        <f>SUMIFS(Нормативы!R:R,Нормативы!$B:$B,$G171,Нормативы!$D:$D,'2020'!$I171,Нормативы!$F:$F,'2020'!$K171)</f>
        <v>268</v>
      </c>
      <c r="AG171" s="618">
        <f>SUMIFS(Нормативы!S:S,Нормативы!$B:$B,$G171,Нормативы!$D:$D,'2020'!$I171,Нормативы!$F:$F,'2020'!$K171)</f>
        <v>580</v>
      </c>
      <c r="AH171" s="618">
        <f>SUMIFS(Нормативы!T:T,Нормативы!$B:$B,$G171,Нормативы!$D:$D,'2020'!$I171,Нормативы!$F:$F,'2020'!$K171)</f>
        <v>54</v>
      </c>
      <c r="AI171" s="618">
        <f>SUMIFS(Нормативы!U:U,Нормативы!$B:$B,$G171,Нормативы!$D:$D,'2020'!$I171,Нормативы!$F:$F,'2020'!$K171)</f>
        <v>77</v>
      </c>
      <c r="AJ171" s="618">
        <f>SUMIFS(Нормативы!V:V,Нормативы!$B:$B,$G171,Нормативы!$D:$D,'2020'!$I171,Нормативы!$F:$F,'2020'!$K171)</f>
        <v>8</v>
      </c>
      <c r="AK171" s="618">
        <f>SUMIFS(Нормативы!W:W,Нормативы!$B:$B,$G171,Нормативы!$D:$D,'2020'!$I171,Нормативы!$F:$F,'2020'!$K171)</f>
        <v>105</v>
      </c>
      <c r="AL171" s="618">
        <f>SUMIFS(Нормативы!X:X,Нормативы!$B:$B,$G171,Нормативы!$D:$D,'2020'!$I171,Нормативы!$F:$F,'2020'!$K171)*O171</f>
        <v>1612</v>
      </c>
      <c r="AM171" s="618">
        <f t="shared" si="479"/>
        <v>1238.0999999999999</v>
      </c>
      <c r="AN171" s="618">
        <f t="shared" si="480"/>
        <v>373.9</v>
      </c>
      <c r="AO171" s="618">
        <f>SUMIFS(Нормативы!AA:AA,Нормативы!$B:$B,$G171,Нормативы!$D:$D,'2020'!$I171,Нормативы!$F:$F,'2020'!$K171)</f>
        <v>0</v>
      </c>
      <c r="AP171" s="619">
        <f t="shared" si="481"/>
        <v>12722</v>
      </c>
      <c r="AQ171" s="413">
        <f t="shared" si="418"/>
        <v>1136163</v>
      </c>
      <c r="AR171" s="618">
        <f t="shared" si="482"/>
        <v>872629</v>
      </c>
      <c r="AS171" s="618">
        <f t="shared" si="483"/>
        <v>263534</v>
      </c>
      <c r="AT171" s="616">
        <f t="shared" si="419"/>
        <v>156291</v>
      </c>
      <c r="AU171" s="616">
        <f t="shared" si="420"/>
        <v>31329</v>
      </c>
      <c r="AV171" s="616">
        <f t="shared" si="421"/>
        <v>143547</v>
      </c>
      <c r="AW171" s="616">
        <f t="shared" si="422"/>
        <v>337185</v>
      </c>
      <c r="AX171" s="616">
        <f t="shared" si="423"/>
        <v>9204</v>
      </c>
      <c r="AY171" s="616">
        <f t="shared" si="424"/>
        <v>306033</v>
      </c>
      <c r="AZ171" s="616">
        <f t="shared" si="425"/>
        <v>6372</v>
      </c>
      <c r="BA171" s="616">
        <f t="shared" si="426"/>
        <v>15576</v>
      </c>
      <c r="BB171" s="616">
        <f t="shared" si="427"/>
        <v>47436</v>
      </c>
      <c r="BC171" s="616">
        <f t="shared" si="428"/>
        <v>102660</v>
      </c>
      <c r="BD171" s="616">
        <f t="shared" si="429"/>
        <v>9558</v>
      </c>
      <c r="BE171" s="616">
        <f t="shared" si="430"/>
        <v>13629</v>
      </c>
      <c r="BF171" s="616">
        <f t="shared" si="431"/>
        <v>1416</v>
      </c>
      <c r="BG171" s="616">
        <f t="shared" si="432"/>
        <v>18585</v>
      </c>
      <c r="BH171" s="616">
        <f t="shared" si="433"/>
        <v>285324</v>
      </c>
      <c r="BI171" s="618">
        <f t="shared" si="484"/>
        <v>219142.9</v>
      </c>
      <c r="BJ171" s="618">
        <f t="shared" si="485"/>
        <v>66181.100000000006</v>
      </c>
      <c r="BK171" s="616">
        <f t="shared" si="434"/>
        <v>0</v>
      </c>
      <c r="BL171" s="620">
        <f t="shared" si="435"/>
        <v>2251794</v>
      </c>
      <c r="BM171" s="616">
        <f t="shared" si="436"/>
        <v>2464338</v>
      </c>
      <c r="BN171" s="618">
        <f t="shared" si="437"/>
        <v>1892732.7</v>
      </c>
      <c r="BO171" s="618">
        <f t="shared" si="438"/>
        <v>571605.30000000005</v>
      </c>
      <c r="BP171" s="616">
        <f t="shared" si="486"/>
        <v>156291</v>
      </c>
      <c r="BQ171" s="616">
        <f t="shared" si="487"/>
        <v>31329</v>
      </c>
      <c r="BR171" s="616">
        <f t="shared" si="488"/>
        <v>143547</v>
      </c>
      <c r="BS171" s="616">
        <f t="shared" si="439"/>
        <v>337185</v>
      </c>
      <c r="BT171" s="616">
        <f t="shared" si="440"/>
        <v>9204</v>
      </c>
      <c r="BU171" s="616">
        <f t="shared" si="441"/>
        <v>306033</v>
      </c>
      <c r="BV171" s="616">
        <f t="shared" si="442"/>
        <v>6372</v>
      </c>
      <c r="BW171" s="616">
        <f t="shared" si="443"/>
        <v>15576</v>
      </c>
      <c r="BX171" s="616">
        <f t="shared" si="444"/>
        <v>142593</v>
      </c>
      <c r="BY171" s="616">
        <f t="shared" si="445"/>
        <v>102660</v>
      </c>
      <c r="BZ171" s="616">
        <f t="shared" si="446"/>
        <v>9558</v>
      </c>
      <c r="CA171" s="616">
        <f t="shared" si="447"/>
        <v>13629</v>
      </c>
      <c r="CB171" s="616">
        <f t="shared" si="448"/>
        <v>1416</v>
      </c>
      <c r="CC171" s="616">
        <f t="shared" si="449"/>
        <v>18585</v>
      </c>
      <c r="CD171" s="616">
        <f t="shared" si="450"/>
        <v>618868</v>
      </c>
      <c r="CE171" s="618">
        <f t="shared" si="489"/>
        <v>475321</v>
      </c>
      <c r="CF171" s="618">
        <f t="shared" si="490"/>
        <v>143547</v>
      </c>
      <c r="CG171" s="616">
        <f t="shared" si="451"/>
        <v>0</v>
      </c>
      <c r="CH171" s="621">
        <f t="shared" si="452"/>
        <v>4008670</v>
      </c>
      <c r="CI171" s="88">
        <f t="shared" si="453"/>
        <v>13922.813599999999</v>
      </c>
      <c r="CJ171" s="90">
        <f t="shared" si="454"/>
        <v>10693.4051</v>
      </c>
      <c r="CK171" s="90">
        <f t="shared" si="455"/>
        <v>3229.4085</v>
      </c>
      <c r="CL171" s="88">
        <f t="shared" si="456"/>
        <v>883</v>
      </c>
      <c r="CM171" s="88">
        <f t="shared" si="457"/>
        <v>177</v>
      </c>
      <c r="CN171" s="88">
        <f t="shared" si="458"/>
        <v>811</v>
      </c>
      <c r="CO171" s="88">
        <f t="shared" si="459"/>
        <v>1905</v>
      </c>
      <c r="CP171" s="88">
        <f t="shared" si="460"/>
        <v>52</v>
      </c>
      <c r="CQ171" s="88">
        <f t="shared" si="461"/>
        <v>1729</v>
      </c>
      <c r="CR171" s="88">
        <f t="shared" si="462"/>
        <v>36</v>
      </c>
      <c r="CS171" s="88">
        <f t="shared" si="463"/>
        <v>88</v>
      </c>
      <c r="CT171" s="88">
        <f t="shared" si="464"/>
        <v>805.61019999999996</v>
      </c>
      <c r="CU171" s="88">
        <f t="shared" si="465"/>
        <v>580</v>
      </c>
      <c r="CV171" s="88">
        <f t="shared" si="466"/>
        <v>54</v>
      </c>
      <c r="CW171" s="88">
        <f t="shared" si="467"/>
        <v>77</v>
      </c>
      <c r="CX171" s="88">
        <f t="shared" si="468"/>
        <v>8</v>
      </c>
      <c r="CY171" s="88">
        <f t="shared" si="469"/>
        <v>105</v>
      </c>
      <c r="CZ171" s="88">
        <f t="shared" si="470"/>
        <v>3496.4294</v>
      </c>
      <c r="DA171" s="90">
        <f t="shared" si="471"/>
        <v>2685.4294</v>
      </c>
      <c r="DB171" s="90">
        <f t="shared" si="472"/>
        <v>811</v>
      </c>
      <c r="DC171" s="88">
        <f t="shared" si="473"/>
        <v>0</v>
      </c>
      <c r="DD171" s="211">
        <f t="shared" si="474"/>
        <v>22647.8531</v>
      </c>
      <c r="AUV171" s="699">
        <f t="shared" si="409"/>
        <v>13922.81</v>
      </c>
      <c r="AUW171" s="699">
        <f t="shared" si="410"/>
        <v>10693.4</v>
      </c>
      <c r="AUX171" s="699">
        <f t="shared" si="411"/>
        <v>3229.41</v>
      </c>
      <c r="AUY171" s="699">
        <f t="shared" ref="AUY171:AUY187" si="520">BP171/P171</f>
        <v>883</v>
      </c>
      <c r="AUZ171" s="699">
        <f t="shared" si="475"/>
        <v>10422.16</v>
      </c>
      <c r="AVA171" s="699">
        <f t="shared" si="475"/>
        <v>22.36</v>
      </c>
      <c r="AVB171" s="699">
        <f t="shared" ref="AVB171:AVB187" si="521">AVC171+AVD171+AVE171+AVF171</f>
        <v>1905</v>
      </c>
      <c r="AVC171" s="699">
        <f t="shared" ref="AVC171:AVC187" si="522">BT171/P171</f>
        <v>52</v>
      </c>
      <c r="AVD171" s="699">
        <f t="shared" ref="AVD171:AVD187" si="523">BU171/P171</f>
        <v>1729</v>
      </c>
      <c r="AVE171" s="699">
        <f t="shared" ref="AVE171:AVE187" si="524">BV171/P171</f>
        <v>36</v>
      </c>
      <c r="AVF171" s="699">
        <f t="shared" ref="AVF171:AVF187" si="525">BW171/P171</f>
        <v>88</v>
      </c>
      <c r="AVG171" s="699">
        <f t="shared" ref="AVG171:AVG187" si="526">BX171/P171</f>
        <v>805.61</v>
      </c>
      <c r="AVH171" s="699">
        <f t="shared" ref="AVH171:AVH187" si="527">BY171/P171</f>
        <v>580</v>
      </c>
      <c r="AVI171" s="699">
        <f t="shared" ref="AVI171:AVI187" si="528">BZ171/P171</f>
        <v>54</v>
      </c>
      <c r="AVJ171" s="699">
        <f t="shared" ref="AVJ171:AVJ187" si="529">CA171/P171</f>
        <v>77</v>
      </c>
      <c r="AVK171" s="699">
        <f t="shared" ref="AVK171:AVK187" si="530">CB171/P171</f>
        <v>8</v>
      </c>
      <c r="AVL171" s="699">
        <f t="shared" ref="AVL171:AVL187" si="531">CC171/P171</f>
        <v>105</v>
      </c>
      <c r="AVM171" s="699">
        <f t="shared" ref="AVM171:AVM187" si="532">CD171/P171</f>
        <v>3496.43</v>
      </c>
      <c r="AVN171" s="699">
        <f t="shared" ref="AVN171:AVN187" si="533">AVM171/1.302</f>
        <v>2685.43</v>
      </c>
      <c r="AVO171" s="699">
        <f t="shared" ref="AVO171:AVO187" si="534">AVM171-AVN171</f>
        <v>811</v>
      </c>
      <c r="AVP171" s="699">
        <f t="shared" ref="AVP171:AVP187" si="535">CG171/P171</f>
        <v>0</v>
      </c>
      <c r="AVQ171" s="699">
        <f t="shared" ref="AVQ171:AVQ187" si="536">CH171/P171</f>
        <v>22647.85</v>
      </c>
    </row>
    <row r="172" spans="1:108 1244:1265" ht="30" hidden="1" customHeight="1" x14ac:dyDescent="0.25">
      <c r="A172" s="643">
        <v>1</v>
      </c>
      <c r="B172" s="643">
        <v>7</v>
      </c>
      <c r="C172" s="664" t="s">
        <v>20</v>
      </c>
      <c r="D172" s="2"/>
      <c r="E172" s="101" t="s">
        <v>344</v>
      </c>
      <c r="F172" s="643" t="s">
        <v>31</v>
      </c>
      <c r="G172" s="643">
        <v>1</v>
      </c>
      <c r="H172" s="658" t="s">
        <v>10</v>
      </c>
      <c r="I172" s="643">
        <v>0</v>
      </c>
      <c r="J172" s="101" t="s">
        <v>357</v>
      </c>
      <c r="K172" s="643">
        <v>3</v>
      </c>
      <c r="L172" s="683" t="s">
        <v>349</v>
      </c>
      <c r="M172" s="11" t="s">
        <v>258</v>
      </c>
      <c r="N172" s="101" t="s">
        <v>387</v>
      </c>
      <c r="O172" s="643">
        <v>1</v>
      </c>
      <c r="P172" s="695">
        <v>79</v>
      </c>
      <c r="Q172" s="632">
        <v>79</v>
      </c>
      <c r="R172" s="632">
        <v>79</v>
      </c>
      <c r="S172" s="675">
        <f>SUMIF('Территориальный кк'!$A:$A,'2020'!$B172,'Территориальный кк'!D:D)</f>
        <v>2.169</v>
      </c>
      <c r="T172" s="676">
        <f>SUMIF('Территориальный кк'!$A:$A,'2020'!$B172,'Территориальный кк'!E:E)</f>
        <v>3.0059999999999998</v>
      </c>
      <c r="U172" s="618">
        <f>SUMIFS(Нормативы!G:G,Нормативы!$B:$B,$G172,Нормативы!$D:$D,'2020'!$I172,Нормативы!$F:$F,'2020'!$K172)*O172</f>
        <v>64190</v>
      </c>
      <c r="V172" s="618">
        <f t="shared" si="476"/>
        <v>49301.1</v>
      </c>
      <c r="W172" s="618">
        <f t="shared" si="477"/>
        <v>14888.9</v>
      </c>
      <c r="X172" s="618">
        <f>SUMIFS(Нормативы!J:J,Нормативы!$B:$B,$G172,Нормативы!$D:$D,'2020'!$I172,Нормативы!$F:$F,'2020'!$K172)</f>
        <v>8830</v>
      </c>
      <c r="Y172" s="618">
        <f>SUMIFS(Нормативы!K:K,Нормативы!$B:$B,$G172,Нормативы!$D:$D,'2020'!$I172,Нормативы!$F:$F,'2020'!$K172)</f>
        <v>1766</v>
      </c>
      <c r="Z172" s="618">
        <f>SUMIFS(Нормативы!L:L,Нормативы!$B:$B,$G172,Нормативы!$D:$D,'2020'!$I172,Нормативы!$F:$F,'2020'!$K172)</f>
        <v>8110</v>
      </c>
      <c r="AA172" s="618">
        <f t="shared" si="478"/>
        <v>19050</v>
      </c>
      <c r="AB172" s="618">
        <f>SUMIFS(Нормативы!N:N,Нормативы!$B:$B,$G172,Нормативы!$D:$D,'2020'!$I172,Нормативы!$F:$F,'2020'!$K172)*O172</f>
        <v>520</v>
      </c>
      <c r="AC172" s="618">
        <f>SUMIFS(Нормативы!O:O,Нормативы!$B:$B,$G172,Нормативы!$D:$D,'2020'!$I172,Нормативы!$F:$F,'2020'!$K172)</f>
        <v>17290</v>
      </c>
      <c r="AD172" s="618">
        <f>SUMIFS(Нормативы!P:P,Нормативы!$B:$B,$G172,Нормативы!$D:$D,'2020'!$I172,Нормативы!$F:$F,'2020'!$K172)*O172</f>
        <v>360</v>
      </c>
      <c r="AE172" s="618">
        <f>SUMIFS(Нормативы!Q:Q,Нормативы!$B:$B,$G172,Нормативы!$D:$D,'2020'!$I172,Нормативы!$F:$F,'2020'!$K172)</f>
        <v>880</v>
      </c>
      <c r="AF172" s="618">
        <f>SUMIFS(Нормативы!R:R,Нормативы!$B:$B,$G172,Нормативы!$D:$D,'2020'!$I172,Нормативы!$F:$F,'2020'!$K172)</f>
        <v>2680</v>
      </c>
      <c r="AG172" s="618">
        <f>SUMIFS(Нормативы!S:S,Нормативы!$B:$B,$G172,Нормативы!$D:$D,'2020'!$I172,Нормативы!$F:$F,'2020'!$K172)</f>
        <v>5800</v>
      </c>
      <c r="AH172" s="618">
        <f>SUMIFS(Нормативы!T:T,Нормативы!$B:$B,$G172,Нормативы!$D:$D,'2020'!$I172,Нормативы!$F:$F,'2020'!$K172)</f>
        <v>540</v>
      </c>
      <c r="AI172" s="618">
        <f>SUMIFS(Нормативы!U:U,Нормативы!$B:$B,$G172,Нормативы!$D:$D,'2020'!$I172,Нормативы!$F:$F,'2020'!$K172)</f>
        <v>770</v>
      </c>
      <c r="AJ172" s="618">
        <f>SUMIFS(Нормативы!V:V,Нормативы!$B:$B,$G172,Нормативы!$D:$D,'2020'!$I172,Нормативы!$F:$F,'2020'!$K172)</f>
        <v>80</v>
      </c>
      <c r="AK172" s="618">
        <f>SUMIFS(Нормативы!W:W,Нормативы!$B:$B,$G172,Нормативы!$D:$D,'2020'!$I172,Нормативы!$F:$F,'2020'!$K172)</f>
        <v>1050</v>
      </c>
      <c r="AL172" s="618">
        <f>SUMIFS(Нормативы!X:X,Нормативы!$B:$B,$G172,Нормативы!$D:$D,'2020'!$I172,Нормативы!$F:$F,'2020'!$K172)*O172</f>
        <v>16120</v>
      </c>
      <c r="AM172" s="618">
        <f t="shared" si="479"/>
        <v>12381</v>
      </c>
      <c r="AN172" s="618">
        <f t="shared" si="480"/>
        <v>3739</v>
      </c>
      <c r="AO172" s="618">
        <f>SUMIFS(Нормативы!AA:AA,Нормативы!$B:$B,$G172,Нормативы!$D:$D,'2020'!$I172,Нормативы!$F:$F,'2020'!$K172)</f>
        <v>3520</v>
      </c>
      <c r="AP172" s="619">
        <f t="shared" si="481"/>
        <v>130740</v>
      </c>
      <c r="AQ172" s="413">
        <f t="shared" si="418"/>
        <v>5071010</v>
      </c>
      <c r="AR172" s="618">
        <f t="shared" si="482"/>
        <v>3894784.9</v>
      </c>
      <c r="AS172" s="618">
        <f t="shared" si="483"/>
        <v>1176225.1000000001</v>
      </c>
      <c r="AT172" s="616">
        <f t="shared" si="419"/>
        <v>697570</v>
      </c>
      <c r="AU172" s="616">
        <f t="shared" si="420"/>
        <v>139514</v>
      </c>
      <c r="AV172" s="616">
        <f t="shared" si="421"/>
        <v>640690</v>
      </c>
      <c r="AW172" s="616">
        <f t="shared" si="422"/>
        <v>1504950</v>
      </c>
      <c r="AX172" s="616">
        <f t="shared" si="423"/>
        <v>41080</v>
      </c>
      <c r="AY172" s="616">
        <f t="shared" si="424"/>
        <v>1365910</v>
      </c>
      <c r="AZ172" s="616">
        <f t="shared" si="425"/>
        <v>28440</v>
      </c>
      <c r="BA172" s="616">
        <f t="shared" si="426"/>
        <v>69520</v>
      </c>
      <c r="BB172" s="616">
        <f t="shared" si="427"/>
        <v>211720</v>
      </c>
      <c r="BC172" s="616">
        <f t="shared" si="428"/>
        <v>458200</v>
      </c>
      <c r="BD172" s="616">
        <f t="shared" si="429"/>
        <v>42660</v>
      </c>
      <c r="BE172" s="616">
        <f t="shared" si="430"/>
        <v>60830</v>
      </c>
      <c r="BF172" s="616">
        <f t="shared" si="431"/>
        <v>6320</v>
      </c>
      <c r="BG172" s="616">
        <f t="shared" si="432"/>
        <v>82950</v>
      </c>
      <c r="BH172" s="616">
        <f t="shared" si="433"/>
        <v>1273480</v>
      </c>
      <c r="BI172" s="618">
        <f t="shared" si="484"/>
        <v>978095.2</v>
      </c>
      <c r="BJ172" s="618">
        <f t="shared" si="485"/>
        <v>295384.8</v>
      </c>
      <c r="BK172" s="616">
        <f t="shared" si="434"/>
        <v>278080</v>
      </c>
      <c r="BL172" s="620">
        <f t="shared" si="435"/>
        <v>10328460</v>
      </c>
      <c r="BM172" s="616">
        <f t="shared" si="436"/>
        <v>10999021</v>
      </c>
      <c r="BN172" s="618">
        <f t="shared" si="437"/>
        <v>8447788.8000000007</v>
      </c>
      <c r="BO172" s="618">
        <f t="shared" si="438"/>
        <v>2551232.2000000002</v>
      </c>
      <c r="BP172" s="616">
        <f t="shared" si="486"/>
        <v>697570</v>
      </c>
      <c r="BQ172" s="616">
        <f t="shared" si="487"/>
        <v>139514</v>
      </c>
      <c r="BR172" s="616">
        <f t="shared" si="488"/>
        <v>640690</v>
      </c>
      <c r="BS172" s="616">
        <f t="shared" si="439"/>
        <v>1504950</v>
      </c>
      <c r="BT172" s="616">
        <f t="shared" si="440"/>
        <v>41080</v>
      </c>
      <c r="BU172" s="616">
        <f t="shared" si="441"/>
        <v>1365910</v>
      </c>
      <c r="BV172" s="616">
        <f t="shared" si="442"/>
        <v>28440</v>
      </c>
      <c r="BW172" s="616">
        <f t="shared" si="443"/>
        <v>69520</v>
      </c>
      <c r="BX172" s="616">
        <f t="shared" si="444"/>
        <v>636430</v>
      </c>
      <c r="BY172" s="616">
        <f t="shared" si="445"/>
        <v>458200</v>
      </c>
      <c r="BZ172" s="616">
        <f t="shared" si="446"/>
        <v>42660</v>
      </c>
      <c r="CA172" s="616">
        <f t="shared" si="447"/>
        <v>60830</v>
      </c>
      <c r="CB172" s="616">
        <f t="shared" si="448"/>
        <v>6320</v>
      </c>
      <c r="CC172" s="616">
        <f t="shared" si="449"/>
        <v>82950</v>
      </c>
      <c r="CD172" s="616">
        <f t="shared" si="450"/>
        <v>2762178</v>
      </c>
      <c r="CE172" s="618">
        <f t="shared" si="489"/>
        <v>2121488.5</v>
      </c>
      <c r="CF172" s="618">
        <f t="shared" si="490"/>
        <v>640689.5</v>
      </c>
      <c r="CG172" s="616">
        <f t="shared" si="451"/>
        <v>278080</v>
      </c>
      <c r="CH172" s="621">
        <f t="shared" si="452"/>
        <v>18169879</v>
      </c>
      <c r="CI172" s="88">
        <f t="shared" si="453"/>
        <v>139228.1139</v>
      </c>
      <c r="CJ172" s="90">
        <f t="shared" si="454"/>
        <v>106934.03539999999</v>
      </c>
      <c r="CK172" s="90">
        <f t="shared" si="455"/>
        <v>32294.0785</v>
      </c>
      <c r="CL172" s="88">
        <f t="shared" si="456"/>
        <v>8830</v>
      </c>
      <c r="CM172" s="88">
        <f t="shared" si="457"/>
        <v>1766</v>
      </c>
      <c r="CN172" s="88">
        <f t="shared" si="458"/>
        <v>8110</v>
      </c>
      <c r="CO172" s="88">
        <f t="shared" si="459"/>
        <v>19050</v>
      </c>
      <c r="CP172" s="88">
        <f t="shared" si="460"/>
        <v>520</v>
      </c>
      <c r="CQ172" s="88">
        <f t="shared" si="461"/>
        <v>17290</v>
      </c>
      <c r="CR172" s="88">
        <f t="shared" si="462"/>
        <v>360</v>
      </c>
      <c r="CS172" s="88">
        <f t="shared" si="463"/>
        <v>880</v>
      </c>
      <c r="CT172" s="88">
        <f t="shared" si="464"/>
        <v>8056.0758999999998</v>
      </c>
      <c r="CU172" s="88">
        <f t="shared" si="465"/>
        <v>5800</v>
      </c>
      <c r="CV172" s="88">
        <f t="shared" si="466"/>
        <v>540</v>
      </c>
      <c r="CW172" s="88">
        <f t="shared" si="467"/>
        <v>770</v>
      </c>
      <c r="CX172" s="88">
        <f t="shared" si="468"/>
        <v>80</v>
      </c>
      <c r="CY172" s="88">
        <f t="shared" si="469"/>
        <v>1050</v>
      </c>
      <c r="CZ172" s="88">
        <f t="shared" si="470"/>
        <v>34964.2785</v>
      </c>
      <c r="DA172" s="90">
        <f t="shared" si="471"/>
        <v>26854.284800000001</v>
      </c>
      <c r="DB172" s="90">
        <f t="shared" si="472"/>
        <v>8109.9937</v>
      </c>
      <c r="DC172" s="88">
        <f t="shared" si="473"/>
        <v>3520</v>
      </c>
      <c r="DD172" s="88">
        <f t="shared" si="474"/>
        <v>229998.46840000001</v>
      </c>
      <c r="AUV172" s="699">
        <f t="shared" si="409"/>
        <v>139228.10999999999</v>
      </c>
      <c r="AUW172" s="699">
        <f t="shared" si="410"/>
        <v>106934.03</v>
      </c>
      <c r="AUX172" s="699">
        <f t="shared" si="411"/>
        <v>32294.080000000002</v>
      </c>
      <c r="AUY172" s="699">
        <f t="shared" si="520"/>
        <v>8830</v>
      </c>
      <c r="AUZ172" s="699">
        <f t="shared" si="475"/>
        <v>46411.839999999997</v>
      </c>
      <c r="AVA172" s="699">
        <f t="shared" si="475"/>
        <v>9.98</v>
      </c>
      <c r="AVB172" s="699">
        <f t="shared" si="521"/>
        <v>19050</v>
      </c>
      <c r="AVC172" s="699">
        <f t="shared" si="522"/>
        <v>520</v>
      </c>
      <c r="AVD172" s="699">
        <f t="shared" si="523"/>
        <v>17290</v>
      </c>
      <c r="AVE172" s="699">
        <f t="shared" si="524"/>
        <v>360</v>
      </c>
      <c r="AVF172" s="699">
        <f t="shared" si="525"/>
        <v>880</v>
      </c>
      <c r="AVG172" s="699">
        <f t="shared" si="526"/>
        <v>8056.08</v>
      </c>
      <c r="AVH172" s="699">
        <f t="shared" si="527"/>
        <v>5800</v>
      </c>
      <c r="AVI172" s="699">
        <f t="shared" si="528"/>
        <v>540</v>
      </c>
      <c r="AVJ172" s="699">
        <f t="shared" si="529"/>
        <v>770</v>
      </c>
      <c r="AVK172" s="699">
        <f t="shared" si="530"/>
        <v>80</v>
      </c>
      <c r="AVL172" s="699">
        <f t="shared" si="531"/>
        <v>1050</v>
      </c>
      <c r="AVM172" s="699">
        <f t="shared" si="532"/>
        <v>34964.28</v>
      </c>
      <c r="AVN172" s="699">
        <f t="shared" si="533"/>
        <v>26854.29</v>
      </c>
      <c r="AVO172" s="699">
        <f t="shared" si="534"/>
        <v>8109.99</v>
      </c>
      <c r="AVP172" s="699">
        <f t="shared" si="535"/>
        <v>3520</v>
      </c>
      <c r="AVQ172" s="699">
        <f t="shared" si="536"/>
        <v>229998.47</v>
      </c>
    </row>
    <row r="173" spans="1:108 1244:1265" ht="30" hidden="1" customHeight="1" x14ac:dyDescent="0.25">
      <c r="A173" s="643">
        <v>1</v>
      </c>
      <c r="B173" s="643">
        <v>7</v>
      </c>
      <c r="C173" s="664" t="s">
        <v>20</v>
      </c>
      <c r="D173" s="2"/>
      <c r="E173" s="101" t="s">
        <v>344</v>
      </c>
      <c r="F173" s="643" t="s">
        <v>31</v>
      </c>
      <c r="G173" s="643">
        <v>1</v>
      </c>
      <c r="H173" s="658" t="s">
        <v>10</v>
      </c>
      <c r="I173" s="643">
        <v>0</v>
      </c>
      <c r="J173" s="101" t="s">
        <v>357</v>
      </c>
      <c r="K173" s="643">
        <v>3</v>
      </c>
      <c r="L173" s="683" t="s">
        <v>349</v>
      </c>
      <c r="M173" s="11" t="s">
        <v>259</v>
      </c>
      <c r="N173" s="101" t="s">
        <v>401</v>
      </c>
      <c r="O173" s="643">
        <v>2</v>
      </c>
      <c r="P173" s="695">
        <v>2</v>
      </c>
      <c r="Q173" s="632">
        <v>2</v>
      </c>
      <c r="R173" s="632">
        <v>2</v>
      </c>
      <c r="S173" s="675">
        <f>SUMIF('Территориальный кк'!$A:$A,'2020'!$B173,'Территориальный кк'!D:D)</f>
        <v>2.169</v>
      </c>
      <c r="T173" s="676">
        <f>SUMIF('Территориальный кк'!$A:$A,'2020'!$B173,'Территориальный кк'!E:E)</f>
        <v>3.0059999999999998</v>
      </c>
      <c r="U173" s="618">
        <f>SUMIFS(Нормативы!G:G,Нормативы!$B:$B,$G173,Нормативы!$D:$D,'2020'!$I173,Нормативы!$F:$F,'2020'!$K173)*O173</f>
        <v>128380</v>
      </c>
      <c r="V173" s="618">
        <f t="shared" si="476"/>
        <v>98602.2</v>
      </c>
      <c r="W173" s="618">
        <f t="shared" si="477"/>
        <v>29777.8</v>
      </c>
      <c r="X173" s="618">
        <f>SUMIFS(Нормативы!J:J,Нормативы!$B:$B,$G173,Нормативы!$D:$D,'2020'!$I173,Нормативы!$F:$F,'2020'!$K173)</f>
        <v>8830</v>
      </c>
      <c r="Y173" s="618">
        <f>SUMIFS(Нормативы!K:K,Нормативы!$B:$B,$G173,Нормативы!$D:$D,'2020'!$I173,Нормативы!$F:$F,'2020'!$K173)</f>
        <v>1766</v>
      </c>
      <c r="Z173" s="618">
        <f>SUMIFS(Нормативы!L:L,Нормативы!$B:$B,$G173,Нормативы!$D:$D,'2020'!$I173,Нормативы!$F:$F,'2020'!$K173)</f>
        <v>8110</v>
      </c>
      <c r="AA173" s="618">
        <f t="shared" si="478"/>
        <v>19930</v>
      </c>
      <c r="AB173" s="618">
        <f>SUMIFS(Нормативы!N:N,Нормативы!$B:$B,$G173,Нормативы!$D:$D,'2020'!$I173,Нормативы!$F:$F,'2020'!$K173)*O173</f>
        <v>1040</v>
      </c>
      <c r="AC173" s="618">
        <f>SUMIFS(Нормативы!O:O,Нормативы!$B:$B,$G173,Нормативы!$D:$D,'2020'!$I173,Нормативы!$F:$F,'2020'!$K173)</f>
        <v>17290</v>
      </c>
      <c r="AD173" s="618">
        <f>SUMIFS(Нормативы!P:P,Нормативы!$B:$B,$G173,Нормативы!$D:$D,'2020'!$I173,Нормативы!$F:$F,'2020'!$K173)*O173</f>
        <v>720</v>
      </c>
      <c r="AE173" s="618">
        <f>SUMIFS(Нормативы!Q:Q,Нормативы!$B:$B,$G173,Нормативы!$D:$D,'2020'!$I173,Нормативы!$F:$F,'2020'!$K173)</f>
        <v>880</v>
      </c>
      <c r="AF173" s="618">
        <f>SUMIFS(Нормативы!R:R,Нормативы!$B:$B,$G173,Нормативы!$D:$D,'2020'!$I173,Нормативы!$F:$F,'2020'!$K173)</f>
        <v>2680</v>
      </c>
      <c r="AG173" s="618">
        <f>SUMIFS(Нормативы!S:S,Нормативы!$B:$B,$G173,Нормативы!$D:$D,'2020'!$I173,Нормативы!$F:$F,'2020'!$K173)</f>
        <v>5800</v>
      </c>
      <c r="AH173" s="618">
        <f>SUMIFS(Нормативы!T:T,Нормативы!$B:$B,$G173,Нормативы!$D:$D,'2020'!$I173,Нормативы!$F:$F,'2020'!$K173)</f>
        <v>540</v>
      </c>
      <c r="AI173" s="618">
        <f>SUMIFS(Нормативы!U:U,Нормативы!$B:$B,$G173,Нормативы!$D:$D,'2020'!$I173,Нормативы!$F:$F,'2020'!$K173)</f>
        <v>770</v>
      </c>
      <c r="AJ173" s="618">
        <f>SUMIFS(Нормативы!V:V,Нормативы!$B:$B,$G173,Нормативы!$D:$D,'2020'!$I173,Нормативы!$F:$F,'2020'!$K173)</f>
        <v>80</v>
      </c>
      <c r="AK173" s="618">
        <f>SUMIFS(Нормативы!W:W,Нормативы!$B:$B,$G173,Нормативы!$D:$D,'2020'!$I173,Нормативы!$F:$F,'2020'!$K173)</f>
        <v>1050</v>
      </c>
      <c r="AL173" s="618">
        <f>SUMIFS(Нормативы!X:X,Нормативы!$B:$B,$G173,Нормативы!$D:$D,'2020'!$I173,Нормативы!$F:$F,'2020'!$K173)*O173</f>
        <v>32240</v>
      </c>
      <c r="AM173" s="618">
        <f t="shared" si="479"/>
        <v>24761.9</v>
      </c>
      <c r="AN173" s="618">
        <f t="shared" si="480"/>
        <v>7478.1</v>
      </c>
      <c r="AO173" s="618">
        <f>SUMIFS(Нормативы!AA:AA,Нормативы!$B:$B,$G173,Нормативы!$D:$D,'2020'!$I173,Нормативы!$F:$F,'2020'!$K173)</f>
        <v>3520</v>
      </c>
      <c r="AP173" s="619">
        <f t="shared" si="481"/>
        <v>211930</v>
      </c>
      <c r="AQ173" s="413">
        <f t="shared" si="418"/>
        <v>256760</v>
      </c>
      <c r="AR173" s="618">
        <f t="shared" si="482"/>
        <v>197204.3</v>
      </c>
      <c r="AS173" s="618">
        <f t="shared" si="483"/>
        <v>59555.7</v>
      </c>
      <c r="AT173" s="616">
        <f t="shared" si="419"/>
        <v>17660</v>
      </c>
      <c r="AU173" s="616">
        <f t="shared" si="420"/>
        <v>3532</v>
      </c>
      <c r="AV173" s="616">
        <f t="shared" si="421"/>
        <v>16220</v>
      </c>
      <c r="AW173" s="616">
        <f t="shared" si="422"/>
        <v>39860</v>
      </c>
      <c r="AX173" s="616">
        <f t="shared" si="423"/>
        <v>2080</v>
      </c>
      <c r="AY173" s="616">
        <f t="shared" si="424"/>
        <v>34580</v>
      </c>
      <c r="AZ173" s="616">
        <f t="shared" si="425"/>
        <v>1440</v>
      </c>
      <c r="BA173" s="616">
        <f t="shared" si="426"/>
        <v>1760</v>
      </c>
      <c r="BB173" s="616">
        <f t="shared" si="427"/>
        <v>5360</v>
      </c>
      <c r="BC173" s="616">
        <f t="shared" si="428"/>
        <v>11600</v>
      </c>
      <c r="BD173" s="616">
        <f t="shared" si="429"/>
        <v>1080</v>
      </c>
      <c r="BE173" s="616">
        <f t="shared" si="430"/>
        <v>1540</v>
      </c>
      <c r="BF173" s="616">
        <f t="shared" si="431"/>
        <v>160</v>
      </c>
      <c r="BG173" s="616">
        <f t="shared" si="432"/>
        <v>2100</v>
      </c>
      <c r="BH173" s="616">
        <f t="shared" si="433"/>
        <v>64480</v>
      </c>
      <c r="BI173" s="618">
        <f t="shared" si="484"/>
        <v>49523.8</v>
      </c>
      <c r="BJ173" s="618">
        <f t="shared" si="485"/>
        <v>14956.2</v>
      </c>
      <c r="BK173" s="616">
        <f t="shared" si="434"/>
        <v>7040</v>
      </c>
      <c r="BL173" s="620">
        <f t="shared" si="435"/>
        <v>423860</v>
      </c>
      <c r="BM173" s="616">
        <f t="shared" si="436"/>
        <v>556912</v>
      </c>
      <c r="BN173" s="618">
        <f t="shared" si="437"/>
        <v>427735.8</v>
      </c>
      <c r="BO173" s="618">
        <f t="shared" si="438"/>
        <v>129176.2</v>
      </c>
      <c r="BP173" s="616">
        <f t="shared" si="486"/>
        <v>17660</v>
      </c>
      <c r="BQ173" s="616">
        <f t="shared" si="487"/>
        <v>3532</v>
      </c>
      <c r="BR173" s="616">
        <f t="shared" si="488"/>
        <v>16220</v>
      </c>
      <c r="BS173" s="616">
        <f t="shared" si="439"/>
        <v>39860</v>
      </c>
      <c r="BT173" s="616">
        <f t="shared" si="440"/>
        <v>2080</v>
      </c>
      <c r="BU173" s="616">
        <f t="shared" si="441"/>
        <v>34580</v>
      </c>
      <c r="BV173" s="616">
        <f t="shared" si="442"/>
        <v>1440</v>
      </c>
      <c r="BW173" s="616">
        <f t="shared" si="443"/>
        <v>1760</v>
      </c>
      <c r="BX173" s="616">
        <f t="shared" si="444"/>
        <v>16112</v>
      </c>
      <c r="BY173" s="616">
        <f t="shared" si="445"/>
        <v>11600</v>
      </c>
      <c r="BZ173" s="616">
        <f t="shared" si="446"/>
        <v>1080</v>
      </c>
      <c r="CA173" s="616">
        <f t="shared" si="447"/>
        <v>1540</v>
      </c>
      <c r="CB173" s="616">
        <f t="shared" si="448"/>
        <v>160</v>
      </c>
      <c r="CC173" s="616">
        <f t="shared" si="449"/>
        <v>2100</v>
      </c>
      <c r="CD173" s="616">
        <f t="shared" si="450"/>
        <v>139857</v>
      </c>
      <c r="CE173" s="618">
        <f t="shared" si="489"/>
        <v>107417.1</v>
      </c>
      <c r="CF173" s="618">
        <f t="shared" si="490"/>
        <v>32439.9</v>
      </c>
      <c r="CG173" s="616">
        <f t="shared" si="451"/>
        <v>7040</v>
      </c>
      <c r="CH173" s="621">
        <f t="shared" si="452"/>
        <v>810141</v>
      </c>
      <c r="CI173" s="88">
        <f t="shared" si="453"/>
        <v>278456</v>
      </c>
      <c r="CJ173" s="90">
        <f t="shared" si="454"/>
        <v>213867.9</v>
      </c>
      <c r="CK173" s="90">
        <f t="shared" si="455"/>
        <v>64588.1</v>
      </c>
      <c r="CL173" s="88">
        <f t="shared" si="456"/>
        <v>8830</v>
      </c>
      <c r="CM173" s="88">
        <f t="shared" si="457"/>
        <v>1766</v>
      </c>
      <c r="CN173" s="88">
        <f t="shared" si="458"/>
        <v>8110</v>
      </c>
      <c r="CO173" s="88">
        <f t="shared" si="459"/>
        <v>19930</v>
      </c>
      <c r="CP173" s="88">
        <f t="shared" si="460"/>
        <v>1040</v>
      </c>
      <c r="CQ173" s="88">
        <f t="shared" si="461"/>
        <v>17290</v>
      </c>
      <c r="CR173" s="88">
        <f t="shared" si="462"/>
        <v>720</v>
      </c>
      <c r="CS173" s="88">
        <f t="shared" si="463"/>
        <v>880</v>
      </c>
      <c r="CT173" s="88">
        <f t="shared" si="464"/>
        <v>8056</v>
      </c>
      <c r="CU173" s="88">
        <f t="shared" si="465"/>
        <v>5800</v>
      </c>
      <c r="CV173" s="88">
        <f t="shared" si="466"/>
        <v>540</v>
      </c>
      <c r="CW173" s="88">
        <f t="shared" si="467"/>
        <v>770</v>
      </c>
      <c r="CX173" s="88">
        <f t="shared" si="468"/>
        <v>80</v>
      </c>
      <c r="CY173" s="88">
        <f t="shared" si="469"/>
        <v>1050</v>
      </c>
      <c r="CZ173" s="88">
        <f t="shared" si="470"/>
        <v>69928.5</v>
      </c>
      <c r="DA173" s="90">
        <f t="shared" si="471"/>
        <v>53708.55</v>
      </c>
      <c r="DB173" s="90">
        <f t="shared" si="472"/>
        <v>16219.95</v>
      </c>
      <c r="DC173" s="88">
        <f t="shared" si="473"/>
        <v>3520</v>
      </c>
      <c r="DD173" s="88">
        <f t="shared" si="474"/>
        <v>405070.5</v>
      </c>
      <c r="AUV173" s="699">
        <f t="shared" si="409"/>
        <v>278456</v>
      </c>
      <c r="AUW173" s="699">
        <f t="shared" si="410"/>
        <v>213867.9</v>
      </c>
      <c r="AUX173" s="699">
        <f t="shared" si="411"/>
        <v>64588.1</v>
      </c>
      <c r="AUY173" s="699">
        <f t="shared" si="520"/>
        <v>8830</v>
      </c>
      <c r="AUZ173" s="699">
        <f t="shared" si="475"/>
        <v>1174.98</v>
      </c>
      <c r="AVA173" s="699">
        <f t="shared" si="475"/>
        <v>0.13</v>
      </c>
      <c r="AVB173" s="699">
        <f t="shared" si="521"/>
        <v>19930</v>
      </c>
      <c r="AVC173" s="699">
        <f t="shared" si="522"/>
        <v>1040</v>
      </c>
      <c r="AVD173" s="699">
        <f t="shared" si="523"/>
        <v>17290</v>
      </c>
      <c r="AVE173" s="699">
        <f t="shared" si="524"/>
        <v>720</v>
      </c>
      <c r="AVF173" s="699">
        <f t="shared" si="525"/>
        <v>880</v>
      </c>
      <c r="AVG173" s="699">
        <f t="shared" si="526"/>
        <v>8056</v>
      </c>
      <c r="AVH173" s="699">
        <f t="shared" si="527"/>
        <v>5800</v>
      </c>
      <c r="AVI173" s="699">
        <f t="shared" si="528"/>
        <v>540</v>
      </c>
      <c r="AVJ173" s="699">
        <f t="shared" si="529"/>
        <v>770</v>
      </c>
      <c r="AVK173" s="699">
        <f t="shared" si="530"/>
        <v>80</v>
      </c>
      <c r="AVL173" s="699">
        <f t="shared" si="531"/>
        <v>1050</v>
      </c>
      <c r="AVM173" s="699">
        <f t="shared" si="532"/>
        <v>69928.5</v>
      </c>
      <c r="AVN173" s="699">
        <f t="shared" si="533"/>
        <v>53708.53</v>
      </c>
      <c r="AVO173" s="699">
        <f t="shared" si="534"/>
        <v>16219.97</v>
      </c>
      <c r="AVP173" s="699">
        <f t="shared" si="535"/>
        <v>3520</v>
      </c>
      <c r="AVQ173" s="699">
        <f t="shared" si="536"/>
        <v>405070.5</v>
      </c>
    </row>
    <row r="174" spans="1:108 1244:1265" ht="30" hidden="1" customHeight="1" x14ac:dyDescent="0.25">
      <c r="A174" s="643">
        <v>1</v>
      </c>
      <c r="B174" s="643">
        <v>7</v>
      </c>
      <c r="C174" s="664" t="s">
        <v>20</v>
      </c>
      <c r="D174" s="2"/>
      <c r="E174" s="101" t="s">
        <v>344</v>
      </c>
      <c r="F174" s="643" t="s">
        <v>31</v>
      </c>
      <c r="G174" s="643">
        <v>1</v>
      </c>
      <c r="H174" s="658" t="s">
        <v>8</v>
      </c>
      <c r="I174" s="643">
        <v>3</v>
      </c>
      <c r="J174" s="101" t="s">
        <v>357</v>
      </c>
      <c r="K174" s="643">
        <v>3</v>
      </c>
      <c r="L174" s="683" t="s">
        <v>349</v>
      </c>
      <c r="M174" s="11" t="s">
        <v>260</v>
      </c>
      <c r="N174" s="101" t="s">
        <v>387</v>
      </c>
      <c r="O174" s="643">
        <v>1</v>
      </c>
      <c r="P174" s="695">
        <v>73</v>
      </c>
      <c r="Q174" s="632">
        <v>73</v>
      </c>
      <c r="R174" s="632">
        <v>73</v>
      </c>
      <c r="S174" s="675">
        <f>SUMIF('Территориальный кк'!$A:$A,'2020'!$B174,'Территориальный кк'!D:D)</f>
        <v>2.169</v>
      </c>
      <c r="T174" s="676">
        <f>SUMIF('Территориальный кк'!$A:$A,'2020'!$B174,'Территориальный кк'!E:E)</f>
        <v>3.0059999999999998</v>
      </c>
      <c r="U174" s="618">
        <f>SUMIFS(Нормативы!G:G,Нормативы!$B:$B,$G174,Нормативы!$D:$D,'2020'!$I174,Нормативы!$F:$F,'2020'!$K174)*O174</f>
        <v>6419</v>
      </c>
      <c r="V174" s="618">
        <f t="shared" si="476"/>
        <v>4930.1000000000004</v>
      </c>
      <c r="W174" s="618">
        <f t="shared" si="477"/>
        <v>1488.9</v>
      </c>
      <c r="X174" s="618">
        <f>SUMIFS(Нормативы!J:J,Нормативы!$B:$B,$G174,Нормативы!$D:$D,'2020'!$I174,Нормативы!$F:$F,'2020'!$K174)</f>
        <v>883</v>
      </c>
      <c r="Y174" s="618">
        <f>SUMIFS(Нормативы!K:K,Нормативы!$B:$B,$G174,Нормативы!$D:$D,'2020'!$I174,Нормативы!$F:$F,'2020'!$K174)</f>
        <v>177</v>
      </c>
      <c r="Z174" s="618">
        <f>SUMIFS(Нормативы!L:L,Нормативы!$B:$B,$G174,Нормативы!$D:$D,'2020'!$I174,Нормативы!$F:$F,'2020'!$K174)</f>
        <v>811</v>
      </c>
      <c r="AA174" s="618">
        <f t="shared" si="478"/>
        <v>1905</v>
      </c>
      <c r="AB174" s="618">
        <f>SUMIFS(Нормативы!N:N,Нормативы!$B:$B,$G174,Нормативы!$D:$D,'2020'!$I174,Нормативы!$F:$F,'2020'!$K174)*O174</f>
        <v>52</v>
      </c>
      <c r="AC174" s="618">
        <f>SUMIFS(Нормативы!O:O,Нормативы!$B:$B,$G174,Нормативы!$D:$D,'2020'!$I174,Нормативы!$F:$F,'2020'!$K174)</f>
        <v>1729</v>
      </c>
      <c r="AD174" s="618">
        <f>SUMIFS(Нормативы!P:P,Нормативы!$B:$B,$G174,Нормативы!$D:$D,'2020'!$I174,Нормативы!$F:$F,'2020'!$K174)*O174</f>
        <v>36</v>
      </c>
      <c r="AE174" s="618">
        <f>SUMIFS(Нормативы!Q:Q,Нормативы!$B:$B,$G174,Нормативы!$D:$D,'2020'!$I174,Нормативы!$F:$F,'2020'!$K174)</f>
        <v>88</v>
      </c>
      <c r="AF174" s="618">
        <f>SUMIFS(Нормативы!R:R,Нормативы!$B:$B,$G174,Нормативы!$D:$D,'2020'!$I174,Нормативы!$F:$F,'2020'!$K174)</f>
        <v>268</v>
      </c>
      <c r="AG174" s="618">
        <f>SUMIFS(Нормативы!S:S,Нормативы!$B:$B,$G174,Нормативы!$D:$D,'2020'!$I174,Нормативы!$F:$F,'2020'!$K174)</f>
        <v>580</v>
      </c>
      <c r="AH174" s="618">
        <f>SUMIFS(Нормативы!T:T,Нормативы!$B:$B,$G174,Нормативы!$D:$D,'2020'!$I174,Нормативы!$F:$F,'2020'!$K174)</f>
        <v>54</v>
      </c>
      <c r="AI174" s="618">
        <f>SUMIFS(Нормативы!U:U,Нормативы!$B:$B,$G174,Нормативы!$D:$D,'2020'!$I174,Нормативы!$F:$F,'2020'!$K174)</f>
        <v>77</v>
      </c>
      <c r="AJ174" s="618">
        <f>SUMIFS(Нормативы!V:V,Нормативы!$B:$B,$G174,Нормативы!$D:$D,'2020'!$I174,Нормативы!$F:$F,'2020'!$K174)</f>
        <v>8</v>
      </c>
      <c r="AK174" s="618">
        <f>SUMIFS(Нормативы!W:W,Нормативы!$B:$B,$G174,Нормативы!$D:$D,'2020'!$I174,Нормативы!$F:$F,'2020'!$K174)</f>
        <v>105</v>
      </c>
      <c r="AL174" s="618">
        <f>SUMIFS(Нормативы!X:X,Нормативы!$B:$B,$G174,Нормативы!$D:$D,'2020'!$I174,Нормативы!$F:$F,'2020'!$K174)*O174</f>
        <v>1612</v>
      </c>
      <c r="AM174" s="618">
        <f t="shared" si="479"/>
        <v>1238.0999999999999</v>
      </c>
      <c r="AN174" s="618">
        <f t="shared" si="480"/>
        <v>373.9</v>
      </c>
      <c r="AO174" s="618">
        <f>SUMIFS(Нормативы!AA:AA,Нормативы!$B:$B,$G174,Нормативы!$D:$D,'2020'!$I174,Нормативы!$F:$F,'2020'!$K174)</f>
        <v>0</v>
      </c>
      <c r="AP174" s="619">
        <f t="shared" si="481"/>
        <v>12722</v>
      </c>
      <c r="AQ174" s="413">
        <f t="shared" si="418"/>
        <v>468587</v>
      </c>
      <c r="AR174" s="618">
        <f t="shared" si="482"/>
        <v>359897.8</v>
      </c>
      <c r="AS174" s="618">
        <f t="shared" si="483"/>
        <v>108689.2</v>
      </c>
      <c r="AT174" s="616">
        <f t="shared" si="419"/>
        <v>64459</v>
      </c>
      <c r="AU174" s="616">
        <f t="shared" si="420"/>
        <v>12921</v>
      </c>
      <c r="AV174" s="616">
        <f t="shared" si="421"/>
        <v>59203</v>
      </c>
      <c r="AW174" s="616">
        <f t="shared" si="422"/>
        <v>139065</v>
      </c>
      <c r="AX174" s="616">
        <f t="shared" si="423"/>
        <v>3796</v>
      </c>
      <c r="AY174" s="616">
        <f t="shared" si="424"/>
        <v>126217</v>
      </c>
      <c r="AZ174" s="616">
        <f t="shared" si="425"/>
        <v>2628</v>
      </c>
      <c r="BA174" s="616">
        <f t="shared" si="426"/>
        <v>6424</v>
      </c>
      <c r="BB174" s="616">
        <f t="shared" si="427"/>
        <v>19564</v>
      </c>
      <c r="BC174" s="616">
        <f t="shared" si="428"/>
        <v>42340</v>
      </c>
      <c r="BD174" s="616">
        <f t="shared" si="429"/>
        <v>3942</v>
      </c>
      <c r="BE174" s="616">
        <f t="shared" si="430"/>
        <v>5621</v>
      </c>
      <c r="BF174" s="616">
        <f t="shared" si="431"/>
        <v>584</v>
      </c>
      <c r="BG174" s="616">
        <f t="shared" si="432"/>
        <v>7665</v>
      </c>
      <c r="BH174" s="616">
        <f t="shared" si="433"/>
        <v>117676</v>
      </c>
      <c r="BI174" s="618">
        <f t="shared" si="484"/>
        <v>90381</v>
      </c>
      <c r="BJ174" s="618">
        <f t="shared" si="485"/>
        <v>27295</v>
      </c>
      <c r="BK174" s="616">
        <f t="shared" si="434"/>
        <v>0</v>
      </c>
      <c r="BL174" s="620">
        <f t="shared" si="435"/>
        <v>928706</v>
      </c>
      <c r="BM174" s="616">
        <f t="shared" si="436"/>
        <v>1016365</v>
      </c>
      <c r="BN174" s="618">
        <f t="shared" si="437"/>
        <v>780618.3</v>
      </c>
      <c r="BO174" s="618">
        <f t="shared" si="438"/>
        <v>235746.7</v>
      </c>
      <c r="BP174" s="616">
        <f t="shared" si="486"/>
        <v>64459</v>
      </c>
      <c r="BQ174" s="616">
        <f t="shared" si="487"/>
        <v>12921</v>
      </c>
      <c r="BR174" s="616">
        <f t="shared" si="488"/>
        <v>59203</v>
      </c>
      <c r="BS174" s="616">
        <f t="shared" si="439"/>
        <v>139065</v>
      </c>
      <c r="BT174" s="616">
        <f t="shared" si="440"/>
        <v>3796</v>
      </c>
      <c r="BU174" s="616">
        <f t="shared" si="441"/>
        <v>126217</v>
      </c>
      <c r="BV174" s="616">
        <f t="shared" si="442"/>
        <v>2628</v>
      </c>
      <c r="BW174" s="616">
        <f t="shared" si="443"/>
        <v>6424</v>
      </c>
      <c r="BX174" s="616">
        <f t="shared" si="444"/>
        <v>58809</v>
      </c>
      <c r="BY174" s="616">
        <f t="shared" si="445"/>
        <v>42340</v>
      </c>
      <c r="BZ174" s="616">
        <f t="shared" si="446"/>
        <v>3942</v>
      </c>
      <c r="CA174" s="616">
        <f t="shared" si="447"/>
        <v>5621</v>
      </c>
      <c r="CB174" s="616">
        <f t="shared" si="448"/>
        <v>584</v>
      </c>
      <c r="CC174" s="616">
        <f t="shared" si="449"/>
        <v>7665</v>
      </c>
      <c r="CD174" s="616">
        <f t="shared" si="450"/>
        <v>255239</v>
      </c>
      <c r="CE174" s="618">
        <f t="shared" si="489"/>
        <v>196036.1</v>
      </c>
      <c r="CF174" s="618">
        <f t="shared" si="490"/>
        <v>59202.9</v>
      </c>
      <c r="CG174" s="616">
        <f t="shared" si="451"/>
        <v>0</v>
      </c>
      <c r="CH174" s="621">
        <f t="shared" si="452"/>
        <v>1653292</v>
      </c>
      <c r="CI174" s="88">
        <f t="shared" si="453"/>
        <v>13922.808199999999</v>
      </c>
      <c r="CJ174" s="90">
        <f t="shared" si="454"/>
        <v>10693.401400000001</v>
      </c>
      <c r="CK174" s="90">
        <f t="shared" si="455"/>
        <v>3229.4068000000002</v>
      </c>
      <c r="CL174" s="88">
        <f t="shared" si="456"/>
        <v>883</v>
      </c>
      <c r="CM174" s="88">
        <f t="shared" si="457"/>
        <v>177</v>
      </c>
      <c r="CN174" s="88">
        <f t="shared" si="458"/>
        <v>811</v>
      </c>
      <c r="CO174" s="88">
        <f t="shared" si="459"/>
        <v>1905</v>
      </c>
      <c r="CP174" s="88">
        <f t="shared" si="460"/>
        <v>52</v>
      </c>
      <c r="CQ174" s="88">
        <f t="shared" si="461"/>
        <v>1729</v>
      </c>
      <c r="CR174" s="88">
        <f t="shared" si="462"/>
        <v>36</v>
      </c>
      <c r="CS174" s="88">
        <f t="shared" si="463"/>
        <v>88</v>
      </c>
      <c r="CT174" s="88">
        <f t="shared" si="464"/>
        <v>805.60270000000003</v>
      </c>
      <c r="CU174" s="88">
        <f t="shared" si="465"/>
        <v>580</v>
      </c>
      <c r="CV174" s="88">
        <f t="shared" si="466"/>
        <v>54</v>
      </c>
      <c r="CW174" s="88">
        <f t="shared" si="467"/>
        <v>77</v>
      </c>
      <c r="CX174" s="88">
        <f t="shared" si="468"/>
        <v>8</v>
      </c>
      <c r="CY174" s="88">
        <f t="shared" si="469"/>
        <v>105</v>
      </c>
      <c r="CZ174" s="88">
        <f t="shared" si="470"/>
        <v>3496.4247</v>
      </c>
      <c r="DA174" s="90">
        <f t="shared" si="471"/>
        <v>2685.4259999999999</v>
      </c>
      <c r="DB174" s="90">
        <f t="shared" si="472"/>
        <v>810.99860000000001</v>
      </c>
      <c r="DC174" s="88">
        <f t="shared" si="473"/>
        <v>0</v>
      </c>
      <c r="DD174" s="88">
        <f t="shared" si="474"/>
        <v>22647.835599999999</v>
      </c>
      <c r="AUV174" s="699">
        <f t="shared" si="409"/>
        <v>13922.81</v>
      </c>
      <c r="AUW174" s="699">
        <f t="shared" si="410"/>
        <v>10693.4</v>
      </c>
      <c r="AUX174" s="699">
        <f t="shared" si="411"/>
        <v>3229.41</v>
      </c>
      <c r="AUY174" s="699">
        <f t="shared" si="520"/>
        <v>883</v>
      </c>
      <c r="AUZ174" s="699">
        <f t="shared" si="475"/>
        <v>4298.3999999999996</v>
      </c>
      <c r="AVA174" s="699">
        <f t="shared" si="475"/>
        <v>9.2200000000000006</v>
      </c>
      <c r="AVB174" s="699">
        <f t="shared" si="521"/>
        <v>1905</v>
      </c>
      <c r="AVC174" s="699">
        <f t="shared" si="522"/>
        <v>52</v>
      </c>
      <c r="AVD174" s="699">
        <f t="shared" si="523"/>
        <v>1729</v>
      </c>
      <c r="AVE174" s="699">
        <f t="shared" si="524"/>
        <v>36</v>
      </c>
      <c r="AVF174" s="699">
        <f t="shared" si="525"/>
        <v>88</v>
      </c>
      <c r="AVG174" s="699">
        <f t="shared" si="526"/>
        <v>805.6</v>
      </c>
      <c r="AVH174" s="699">
        <f t="shared" si="527"/>
        <v>580</v>
      </c>
      <c r="AVI174" s="699">
        <f t="shared" si="528"/>
        <v>54</v>
      </c>
      <c r="AVJ174" s="699">
        <f t="shared" si="529"/>
        <v>77</v>
      </c>
      <c r="AVK174" s="699">
        <f t="shared" si="530"/>
        <v>8</v>
      </c>
      <c r="AVL174" s="699">
        <f t="shared" si="531"/>
        <v>105</v>
      </c>
      <c r="AVM174" s="699">
        <f t="shared" si="532"/>
        <v>3496.42</v>
      </c>
      <c r="AVN174" s="699">
        <f t="shared" si="533"/>
        <v>2685.42</v>
      </c>
      <c r="AVO174" s="699">
        <f t="shared" si="534"/>
        <v>811</v>
      </c>
      <c r="AVP174" s="699">
        <f t="shared" si="535"/>
        <v>0</v>
      </c>
      <c r="AVQ174" s="699">
        <f t="shared" si="536"/>
        <v>22647.84</v>
      </c>
    </row>
    <row r="175" spans="1:108 1244:1265" ht="30" hidden="1" customHeight="1" x14ac:dyDescent="0.25">
      <c r="A175" s="643">
        <v>1</v>
      </c>
      <c r="B175" s="643">
        <v>7</v>
      </c>
      <c r="C175" s="664" t="s">
        <v>20</v>
      </c>
      <c r="D175" s="2"/>
      <c r="E175" s="101" t="s">
        <v>344</v>
      </c>
      <c r="F175" s="643" t="s">
        <v>31</v>
      </c>
      <c r="G175" s="643">
        <v>1</v>
      </c>
      <c r="H175" s="658" t="s">
        <v>8</v>
      </c>
      <c r="I175" s="643">
        <v>3</v>
      </c>
      <c r="J175" s="101" t="s">
        <v>357</v>
      </c>
      <c r="K175" s="643">
        <v>3</v>
      </c>
      <c r="L175" s="683" t="s">
        <v>349</v>
      </c>
      <c r="M175" s="11" t="s">
        <v>261</v>
      </c>
      <c r="N175" s="101" t="s">
        <v>401</v>
      </c>
      <c r="O175" s="643">
        <v>2</v>
      </c>
      <c r="P175" s="695">
        <v>24</v>
      </c>
      <c r="Q175" s="632">
        <v>24</v>
      </c>
      <c r="R175" s="632">
        <v>24</v>
      </c>
      <c r="S175" s="675">
        <f>SUMIF('Территориальный кк'!$A:$A,'2020'!$B175,'Территориальный кк'!D:D)</f>
        <v>2.169</v>
      </c>
      <c r="T175" s="676">
        <f>SUMIF('Территориальный кк'!$A:$A,'2020'!$B175,'Территориальный кк'!E:E)</f>
        <v>3.0059999999999998</v>
      </c>
      <c r="U175" s="618">
        <f>SUMIFS(Нормативы!G:G,Нормативы!$B:$B,$G175,Нормативы!$D:$D,'2020'!$I175,Нормативы!$F:$F,'2020'!$K175)*O175</f>
        <v>12838</v>
      </c>
      <c r="V175" s="618">
        <f t="shared" si="476"/>
        <v>9860.2000000000007</v>
      </c>
      <c r="W175" s="618">
        <f t="shared" si="477"/>
        <v>2977.8</v>
      </c>
      <c r="X175" s="618">
        <f>SUMIFS(Нормативы!J:J,Нормативы!$B:$B,$G175,Нормативы!$D:$D,'2020'!$I175,Нормативы!$F:$F,'2020'!$K175)</f>
        <v>883</v>
      </c>
      <c r="Y175" s="618">
        <f>SUMIFS(Нормативы!K:K,Нормативы!$B:$B,$G175,Нормативы!$D:$D,'2020'!$I175,Нормативы!$F:$F,'2020'!$K175)</f>
        <v>177</v>
      </c>
      <c r="Z175" s="618">
        <f>SUMIFS(Нормативы!L:L,Нормативы!$B:$B,$G175,Нормативы!$D:$D,'2020'!$I175,Нормативы!$F:$F,'2020'!$K175)</f>
        <v>811</v>
      </c>
      <c r="AA175" s="618">
        <f t="shared" si="478"/>
        <v>1993</v>
      </c>
      <c r="AB175" s="618">
        <f>SUMIFS(Нормативы!N:N,Нормативы!$B:$B,$G175,Нормативы!$D:$D,'2020'!$I175,Нормативы!$F:$F,'2020'!$K175)*O175</f>
        <v>104</v>
      </c>
      <c r="AC175" s="618">
        <f>SUMIFS(Нормативы!O:O,Нормативы!$B:$B,$G175,Нормативы!$D:$D,'2020'!$I175,Нормативы!$F:$F,'2020'!$K175)</f>
        <v>1729</v>
      </c>
      <c r="AD175" s="618">
        <f>SUMIFS(Нормативы!P:P,Нормативы!$B:$B,$G175,Нормативы!$D:$D,'2020'!$I175,Нормативы!$F:$F,'2020'!$K175)*O175</f>
        <v>72</v>
      </c>
      <c r="AE175" s="618">
        <f>SUMIFS(Нормативы!Q:Q,Нормативы!$B:$B,$G175,Нормативы!$D:$D,'2020'!$I175,Нормативы!$F:$F,'2020'!$K175)</f>
        <v>88</v>
      </c>
      <c r="AF175" s="618">
        <f>SUMIFS(Нормативы!R:R,Нормативы!$B:$B,$G175,Нормативы!$D:$D,'2020'!$I175,Нормативы!$F:$F,'2020'!$K175)</f>
        <v>268</v>
      </c>
      <c r="AG175" s="618">
        <f>SUMIFS(Нормативы!S:S,Нормативы!$B:$B,$G175,Нормативы!$D:$D,'2020'!$I175,Нормативы!$F:$F,'2020'!$K175)</f>
        <v>580</v>
      </c>
      <c r="AH175" s="618">
        <f>SUMIFS(Нормативы!T:T,Нормативы!$B:$B,$G175,Нормативы!$D:$D,'2020'!$I175,Нормативы!$F:$F,'2020'!$K175)</f>
        <v>54</v>
      </c>
      <c r="AI175" s="618">
        <f>SUMIFS(Нормативы!U:U,Нормативы!$B:$B,$G175,Нормативы!$D:$D,'2020'!$I175,Нормативы!$F:$F,'2020'!$K175)</f>
        <v>77</v>
      </c>
      <c r="AJ175" s="618">
        <f>SUMIFS(Нормативы!V:V,Нормативы!$B:$B,$G175,Нормативы!$D:$D,'2020'!$I175,Нормативы!$F:$F,'2020'!$K175)</f>
        <v>8</v>
      </c>
      <c r="AK175" s="618">
        <f>SUMIFS(Нормативы!W:W,Нормативы!$B:$B,$G175,Нормативы!$D:$D,'2020'!$I175,Нормативы!$F:$F,'2020'!$K175)</f>
        <v>105</v>
      </c>
      <c r="AL175" s="618">
        <f>SUMIFS(Нормативы!X:X,Нормативы!$B:$B,$G175,Нормативы!$D:$D,'2020'!$I175,Нормативы!$F:$F,'2020'!$K175)*O175</f>
        <v>3224</v>
      </c>
      <c r="AM175" s="618">
        <f t="shared" si="479"/>
        <v>2476.1999999999998</v>
      </c>
      <c r="AN175" s="618">
        <f t="shared" si="480"/>
        <v>747.8</v>
      </c>
      <c r="AO175" s="618">
        <f>SUMIFS(Нормативы!AA:AA,Нормативы!$B:$B,$G175,Нормативы!$D:$D,'2020'!$I175,Нормативы!$F:$F,'2020'!$K175)</f>
        <v>0</v>
      </c>
      <c r="AP175" s="619">
        <f t="shared" si="481"/>
        <v>20841</v>
      </c>
      <c r="AQ175" s="413">
        <f t="shared" si="418"/>
        <v>308112</v>
      </c>
      <c r="AR175" s="618">
        <f t="shared" si="482"/>
        <v>236645.2</v>
      </c>
      <c r="AS175" s="618">
        <f t="shared" si="483"/>
        <v>71466.8</v>
      </c>
      <c r="AT175" s="616">
        <f t="shared" si="419"/>
        <v>21192</v>
      </c>
      <c r="AU175" s="616">
        <f t="shared" si="420"/>
        <v>4248</v>
      </c>
      <c r="AV175" s="616">
        <f t="shared" si="421"/>
        <v>19464</v>
      </c>
      <c r="AW175" s="616">
        <f t="shared" si="422"/>
        <v>47832</v>
      </c>
      <c r="AX175" s="616">
        <f t="shared" si="423"/>
        <v>2496</v>
      </c>
      <c r="AY175" s="616">
        <f t="shared" si="424"/>
        <v>41496</v>
      </c>
      <c r="AZ175" s="616">
        <f t="shared" si="425"/>
        <v>1728</v>
      </c>
      <c r="BA175" s="616">
        <f t="shared" si="426"/>
        <v>2112</v>
      </c>
      <c r="BB175" s="616">
        <f t="shared" si="427"/>
        <v>6432</v>
      </c>
      <c r="BC175" s="616">
        <f t="shared" si="428"/>
        <v>13920</v>
      </c>
      <c r="BD175" s="616">
        <f t="shared" si="429"/>
        <v>1296</v>
      </c>
      <c r="BE175" s="616">
        <f t="shared" si="430"/>
        <v>1848</v>
      </c>
      <c r="BF175" s="616">
        <f t="shared" si="431"/>
        <v>192</v>
      </c>
      <c r="BG175" s="616">
        <f t="shared" si="432"/>
        <v>2520</v>
      </c>
      <c r="BH175" s="616">
        <f t="shared" si="433"/>
        <v>77376</v>
      </c>
      <c r="BI175" s="618">
        <f t="shared" si="484"/>
        <v>59428.6</v>
      </c>
      <c r="BJ175" s="618">
        <f t="shared" si="485"/>
        <v>17947.400000000001</v>
      </c>
      <c r="BK175" s="616">
        <f t="shared" si="434"/>
        <v>0</v>
      </c>
      <c r="BL175" s="620">
        <f t="shared" si="435"/>
        <v>500184</v>
      </c>
      <c r="BM175" s="616">
        <f t="shared" si="436"/>
        <v>668295</v>
      </c>
      <c r="BN175" s="618">
        <f t="shared" si="437"/>
        <v>513283.4</v>
      </c>
      <c r="BO175" s="618">
        <f t="shared" si="438"/>
        <v>155011.6</v>
      </c>
      <c r="BP175" s="616">
        <f t="shared" si="486"/>
        <v>21192</v>
      </c>
      <c r="BQ175" s="616">
        <f t="shared" si="487"/>
        <v>4248</v>
      </c>
      <c r="BR175" s="616">
        <f t="shared" si="488"/>
        <v>19464</v>
      </c>
      <c r="BS175" s="616">
        <f t="shared" si="439"/>
        <v>47832</v>
      </c>
      <c r="BT175" s="616">
        <f t="shared" si="440"/>
        <v>2496</v>
      </c>
      <c r="BU175" s="616">
        <f t="shared" si="441"/>
        <v>41496</v>
      </c>
      <c r="BV175" s="616">
        <f t="shared" si="442"/>
        <v>1728</v>
      </c>
      <c r="BW175" s="616">
        <f t="shared" si="443"/>
        <v>2112</v>
      </c>
      <c r="BX175" s="616">
        <f t="shared" si="444"/>
        <v>19335</v>
      </c>
      <c r="BY175" s="616">
        <f t="shared" si="445"/>
        <v>13920</v>
      </c>
      <c r="BZ175" s="616">
        <f t="shared" si="446"/>
        <v>1296</v>
      </c>
      <c r="CA175" s="616">
        <f t="shared" si="447"/>
        <v>1848</v>
      </c>
      <c r="CB175" s="616">
        <f t="shared" si="448"/>
        <v>192</v>
      </c>
      <c r="CC175" s="616">
        <f t="shared" si="449"/>
        <v>2520</v>
      </c>
      <c r="CD175" s="616">
        <f t="shared" si="450"/>
        <v>167829</v>
      </c>
      <c r="CE175" s="618">
        <f t="shared" si="489"/>
        <v>128900.9</v>
      </c>
      <c r="CF175" s="618">
        <f t="shared" si="490"/>
        <v>38928.1</v>
      </c>
      <c r="CG175" s="616">
        <f t="shared" si="451"/>
        <v>0</v>
      </c>
      <c r="CH175" s="621">
        <f t="shared" si="452"/>
        <v>963723</v>
      </c>
      <c r="CI175" s="88">
        <f t="shared" si="453"/>
        <v>27845.625</v>
      </c>
      <c r="CJ175" s="90">
        <f t="shared" si="454"/>
        <v>21386.808300000001</v>
      </c>
      <c r="CK175" s="90">
        <f t="shared" si="455"/>
        <v>6458.8167000000003</v>
      </c>
      <c r="CL175" s="88">
        <f t="shared" si="456"/>
        <v>883</v>
      </c>
      <c r="CM175" s="88">
        <f t="shared" si="457"/>
        <v>177</v>
      </c>
      <c r="CN175" s="88">
        <f t="shared" si="458"/>
        <v>811</v>
      </c>
      <c r="CO175" s="88">
        <f t="shared" si="459"/>
        <v>1993</v>
      </c>
      <c r="CP175" s="88">
        <f t="shared" si="460"/>
        <v>104</v>
      </c>
      <c r="CQ175" s="88">
        <f t="shared" si="461"/>
        <v>1729</v>
      </c>
      <c r="CR175" s="88">
        <f t="shared" si="462"/>
        <v>72</v>
      </c>
      <c r="CS175" s="88">
        <f t="shared" si="463"/>
        <v>88</v>
      </c>
      <c r="CT175" s="88">
        <f t="shared" si="464"/>
        <v>805.625</v>
      </c>
      <c r="CU175" s="88">
        <f t="shared" si="465"/>
        <v>580</v>
      </c>
      <c r="CV175" s="88">
        <f t="shared" si="466"/>
        <v>54</v>
      </c>
      <c r="CW175" s="88">
        <f t="shared" si="467"/>
        <v>77</v>
      </c>
      <c r="CX175" s="88">
        <f t="shared" si="468"/>
        <v>8</v>
      </c>
      <c r="CY175" s="88">
        <f t="shared" si="469"/>
        <v>105</v>
      </c>
      <c r="CZ175" s="88">
        <f t="shared" si="470"/>
        <v>6992.875</v>
      </c>
      <c r="DA175" s="90">
        <f t="shared" si="471"/>
        <v>5370.8707999999997</v>
      </c>
      <c r="DB175" s="90">
        <f t="shared" si="472"/>
        <v>1622.0042000000001</v>
      </c>
      <c r="DC175" s="88">
        <f t="shared" si="473"/>
        <v>0</v>
      </c>
      <c r="DD175" s="88">
        <f t="shared" si="474"/>
        <v>40155.125</v>
      </c>
      <c r="AUV175" s="699">
        <f t="shared" si="409"/>
        <v>27845.63</v>
      </c>
      <c r="AUW175" s="699">
        <f t="shared" si="410"/>
        <v>21386.81</v>
      </c>
      <c r="AUX175" s="699">
        <f t="shared" si="411"/>
        <v>6458.82</v>
      </c>
      <c r="AUY175" s="699">
        <f t="shared" si="520"/>
        <v>883</v>
      </c>
      <c r="AUZ175" s="699">
        <f t="shared" si="475"/>
        <v>1413.17</v>
      </c>
      <c r="AVA175" s="699">
        <f t="shared" si="475"/>
        <v>1.52</v>
      </c>
      <c r="AVB175" s="699">
        <f t="shared" si="521"/>
        <v>1993</v>
      </c>
      <c r="AVC175" s="699">
        <f t="shared" si="522"/>
        <v>104</v>
      </c>
      <c r="AVD175" s="699">
        <f t="shared" si="523"/>
        <v>1729</v>
      </c>
      <c r="AVE175" s="699">
        <f t="shared" si="524"/>
        <v>72</v>
      </c>
      <c r="AVF175" s="699">
        <f t="shared" si="525"/>
        <v>88</v>
      </c>
      <c r="AVG175" s="699">
        <f t="shared" si="526"/>
        <v>805.63</v>
      </c>
      <c r="AVH175" s="699">
        <f t="shared" si="527"/>
        <v>580</v>
      </c>
      <c r="AVI175" s="699">
        <f t="shared" si="528"/>
        <v>54</v>
      </c>
      <c r="AVJ175" s="699">
        <f t="shared" si="529"/>
        <v>77</v>
      </c>
      <c r="AVK175" s="699">
        <f t="shared" si="530"/>
        <v>8</v>
      </c>
      <c r="AVL175" s="699">
        <f t="shared" si="531"/>
        <v>105</v>
      </c>
      <c r="AVM175" s="699">
        <f t="shared" si="532"/>
        <v>6992.88</v>
      </c>
      <c r="AVN175" s="699">
        <f t="shared" si="533"/>
        <v>5370.88</v>
      </c>
      <c r="AVO175" s="699">
        <f t="shared" si="534"/>
        <v>1622</v>
      </c>
      <c r="AVP175" s="699">
        <f t="shared" si="535"/>
        <v>0</v>
      </c>
      <c r="AVQ175" s="699">
        <f t="shared" si="536"/>
        <v>40155.129999999997</v>
      </c>
    </row>
    <row r="176" spans="1:108 1244:1265" ht="30" hidden="1" customHeight="1" x14ac:dyDescent="0.25">
      <c r="A176" s="643">
        <v>1</v>
      </c>
      <c r="B176" s="643">
        <v>7</v>
      </c>
      <c r="C176" s="664" t="s">
        <v>20</v>
      </c>
      <c r="D176" s="2"/>
      <c r="E176" s="101" t="s">
        <v>344</v>
      </c>
      <c r="F176" s="643" t="s">
        <v>31</v>
      </c>
      <c r="G176" s="643">
        <v>1</v>
      </c>
      <c r="H176" s="658" t="s">
        <v>10</v>
      </c>
      <c r="I176" s="643">
        <v>0</v>
      </c>
      <c r="J176" s="101" t="s">
        <v>359</v>
      </c>
      <c r="K176" s="643">
        <v>1</v>
      </c>
      <c r="L176" s="683" t="s">
        <v>349</v>
      </c>
      <c r="M176" s="11" t="s">
        <v>263</v>
      </c>
      <c r="N176" s="101" t="s">
        <v>387</v>
      </c>
      <c r="O176" s="643">
        <v>1</v>
      </c>
      <c r="P176" s="695">
        <v>10</v>
      </c>
      <c r="Q176" s="632">
        <v>10</v>
      </c>
      <c r="R176" s="632">
        <v>10</v>
      </c>
      <c r="S176" s="675">
        <f>SUMIF('Территориальный кк'!$A:$A,'2020'!$B176,'Территориальный кк'!D:D)</f>
        <v>2.169</v>
      </c>
      <c r="T176" s="676">
        <f>SUMIF('Территориальный кк'!$A:$A,'2020'!$B176,'Территориальный кк'!E:E)</f>
        <v>3.0059999999999998</v>
      </c>
      <c r="U176" s="618">
        <f>SUMIFS(Нормативы!G:G,Нормативы!$B:$B,$G176,Нормативы!$D:$D,'2020'!$I176,Нормативы!$F:$F,'2020'!$K176)*O176</f>
        <v>54020</v>
      </c>
      <c r="V176" s="618">
        <f t="shared" si="476"/>
        <v>41490</v>
      </c>
      <c r="W176" s="618">
        <f t="shared" si="477"/>
        <v>12530</v>
      </c>
      <c r="X176" s="618">
        <f>SUMIFS(Нормативы!J:J,Нормативы!$B:$B,$G176,Нормативы!$D:$D,'2020'!$I176,Нормативы!$F:$F,'2020'!$K176)</f>
        <v>220</v>
      </c>
      <c r="Y176" s="618">
        <f>SUMIFS(Нормативы!K:K,Нормативы!$B:$B,$G176,Нормативы!$D:$D,'2020'!$I176,Нормативы!$F:$F,'2020'!$K176)</f>
        <v>44</v>
      </c>
      <c r="Z176" s="618">
        <f>SUMIFS(Нормативы!L:L,Нормативы!$B:$B,$G176,Нормативы!$D:$D,'2020'!$I176,Нормативы!$F:$F,'2020'!$K176)</f>
        <v>2320</v>
      </c>
      <c r="AA176" s="618">
        <f t="shared" si="478"/>
        <v>3710</v>
      </c>
      <c r="AB176" s="618">
        <f>SUMIFS(Нормативы!N:N,Нормативы!$B:$B,$G176,Нормативы!$D:$D,'2020'!$I176,Нормативы!$F:$F,'2020'!$K176)*O176</f>
        <v>520</v>
      </c>
      <c r="AC176" s="618">
        <f>SUMIFS(Нормативы!O:O,Нормативы!$B:$B,$G176,Нормативы!$D:$D,'2020'!$I176,Нормативы!$F:$F,'2020'!$K176)</f>
        <v>2140</v>
      </c>
      <c r="AD176" s="618">
        <f>SUMIFS(Нормативы!P:P,Нормативы!$B:$B,$G176,Нормативы!$D:$D,'2020'!$I176,Нормативы!$F:$F,'2020'!$K176)*O176</f>
        <v>310</v>
      </c>
      <c r="AE176" s="618">
        <f>SUMIFS(Нормативы!Q:Q,Нормативы!$B:$B,$G176,Нормативы!$D:$D,'2020'!$I176,Нормативы!$F:$F,'2020'!$K176)</f>
        <v>740</v>
      </c>
      <c r="AF176" s="618">
        <f>SUMIFS(Нормативы!R:R,Нормативы!$B:$B,$G176,Нормативы!$D:$D,'2020'!$I176,Нормативы!$F:$F,'2020'!$K176)</f>
        <v>2460</v>
      </c>
      <c r="AG176" s="618">
        <f>SUMIFS(Нормативы!S:S,Нормативы!$B:$B,$G176,Нормативы!$D:$D,'2020'!$I176,Нормативы!$F:$F,'2020'!$K176)</f>
        <v>5080</v>
      </c>
      <c r="AH176" s="618">
        <f>SUMIFS(Нормативы!T:T,Нормативы!$B:$B,$G176,Нормативы!$D:$D,'2020'!$I176,Нормативы!$F:$F,'2020'!$K176)</f>
        <v>540</v>
      </c>
      <c r="AI176" s="618">
        <f>SUMIFS(Нормативы!U:U,Нормативы!$B:$B,$G176,Нормативы!$D:$D,'2020'!$I176,Нормативы!$F:$F,'2020'!$K176)</f>
        <v>770</v>
      </c>
      <c r="AJ176" s="618">
        <f>SUMIFS(Нормативы!V:V,Нормативы!$B:$B,$G176,Нормативы!$D:$D,'2020'!$I176,Нормативы!$F:$F,'2020'!$K176)</f>
        <v>80</v>
      </c>
      <c r="AK176" s="618">
        <f>SUMIFS(Нормативы!W:W,Нормативы!$B:$B,$G176,Нормативы!$D:$D,'2020'!$I176,Нормативы!$F:$F,'2020'!$K176)</f>
        <v>300</v>
      </c>
      <c r="AL176" s="618">
        <f>SUMIFS(Нормативы!X:X,Нормативы!$B:$B,$G176,Нормативы!$D:$D,'2020'!$I176,Нормативы!$F:$F,'2020'!$K176)*O176</f>
        <v>13440</v>
      </c>
      <c r="AM176" s="618">
        <f t="shared" si="479"/>
        <v>10322.6</v>
      </c>
      <c r="AN176" s="618">
        <f t="shared" si="480"/>
        <v>3117.4</v>
      </c>
      <c r="AO176" s="618">
        <f>SUMIFS(Нормативы!AA:AA,Нормативы!$B:$B,$G176,Нормативы!$D:$D,'2020'!$I176,Нормативы!$F:$F,'2020'!$K176)</f>
        <v>3520</v>
      </c>
      <c r="AP176" s="619">
        <f t="shared" si="481"/>
        <v>86460</v>
      </c>
      <c r="AQ176" s="413">
        <f t="shared" si="418"/>
        <v>540200</v>
      </c>
      <c r="AR176" s="618">
        <f t="shared" si="482"/>
        <v>414900.2</v>
      </c>
      <c r="AS176" s="618">
        <f t="shared" si="483"/>
        <v>125299.8</v>
      </c>
      <c r="AT176" s="616">
        <f t="shared" si="419"/>
        <v>2200</v>
      </c>
      <c r="AU176" s="616">
        <f t="shared" si="420"/>
        <v>440</v>
      </c>
      <c r="AV176" s="616">
        <f t="shared" si="421"/>
        <v>23200</v>
      </c>
      <c r="AW176" s="616">
        <f t="shared" si="422"/>
        <v>37100</v>
      </c>
      <c r="AX176" s="616">
        <f t="shared" si="423"/>
        <v>5200</v>
      </c>
      <c r="AY176" s="616">
        <f t="shared" si="424"/>
        <v>21400</v>
      </c>
      <c r="AZ176" s="616">
        <f t="shared" si="425"/>
        <v>3100</v>
      </c>
      <c r="BA176" s="616">
        <f t="shared" si="426"/>
        <v>7400</v>
      </c>
      <c r="BB176" s="616">
        <f t="shared" si="427"/>
        <v>24600</v>
      </c>
      <c r="BC176" s="616">
        <f t="shared" si="428"/>
        <v>50800</v>
      </c>
      <c r="BD176" s="616">
        <f t="shared" si="429"/>
        <v>5400</v>
      </c>
      <c r="BE176" s="616">
        <f t="shared" si="430"/>
        <v>7700</v>
      </c>
      <c r="BF176" s="616">
        <f t="shared" si="431"/>
        <v>800</v>
      </c>
      <c r="BG176" s="616">
        <f t="shared" si="432"/>
        <v>3000</v>
      </c>
      <c r="BH176" s="616">
        <f t="shared" si="433"/>
        <v>134400</v>
      </c>
      <c r="BI176" s="618">
        <f t="shared" si="484"/>
        <v>103225.8</v>
      </c>
      <c r="BJ176" s="618">
        <f t="shared" si="485"/>
        <v>31174.2</v>
      </c>
      <c r="BK176" s="616">
        <f t="shared" si="434"/>
        <v>35200</v>
      </c>
      <c r="BL176" s="620">
        <f t="shared" si="435"/>
        <v>864600</v>
      </c>
      <c r="BM176" s="616">
        <f t="shared" si="436"/>
        <v>1171694</v>
      </c>
      <c r="BN176" s="618">
        <f t="shared" si="437"/>
        <v>899918.6</v>
      </c>
      <c r="BO176" s="618">
        <f t="shared" si="438"/>
        <v>271775.40000000002</v>
      </c>
      <c r="BP176" s="616">
        <f t="shared" si="486"/>
        <v>2200</v>
      </c>
      <c r="BQ176" s="616">
        <f t="shared" si="487"/>
        <v>440</v>
      </c>
      <c r="BR176" s="616">
        <f t="shared" si="488"/>
        <v>23200</v>
      </c>
      <c r="BS176" s="616">
        <f t="shared" si="439"/>
        <v>37100</v>
      </c>
      <c r="BT176" s="616">
        <f t="shared" si="440"/>
        <v>5200</v>
      </c>
      <c r="BU176" s="616">
        <f t="shared" si="441"/>
        <v>21400</v>
      </c>
      <c r="BV176" s="616">
        <f t="shared" si="442"/>
        <v>3100</v>
      </c>
      <c r="BW176" s="616">
        <f t="shared" si="443"/>
        <v>7400</v>
      </c>
      <c r="BX176" s="616">
        <f t="shared" si="444"/>
        <v>73948</v>
      </c>
      <c r="BY176" s="616">
        <f t="shared" si="445"/>
        <v>50800</v>
      </c>
      <c r="BZ176" s="616">
        <f t="shared" si="446"/>
        <v>5400</v>
      </c>
      <c r="CA176" s="616">
        <f t="shared" si="447"/>
        <v>7700</v>
      </c>
      <c r="CB176" s="616">
        <f t="shared" si="448"/>
        <v>800</v>
      </c>
      <c r="CC176" s="616">
        <f t="shared" si="449"/>
        <v>3000</v>
      </c>
      <c r="CD176" s="616">
        <f t="shared" si="450"/>
        <v>291514</v>
      </c>
      <c r="CE176" s="618">
        <f t="shared" si="489"/>
        <v>223897.1</v>
      </c>
      <c r="CF176" s="618">
        <f t="shared" si="490"/>
        <v>67616.899999999994</v>
      </c>
      <c r="CG176" s="616">
        <f t="shared" si="451"/>
        <v>35200</v>
      </c>
      <c r="CH176" s="621">
        <f t="shared" si="452"/>
        <v>1702556</v>
      </c>
      <c r="CI176" s="88">
        <f t="shared" si="453"/>
        <v>117169.4</v>
      </c>
      <c r="CJ176" s="90">
        <f t="shared" si="454"/>
        <v>89991.86</v>
      </c>
      <c r="CK176" s="90">
        <f t="shared" si="455"/>
        <v>27177.54</v>
      </c>
      <c r="CL176" s="88">
        <f t="shared" si="456"/>
        <v>220</v>
      </c>
      <c r="CM176" s="88">
        <f t="shared" si="457"/>
        <v>44</v>
      </c>
      <c r="CN176" s="88">
        <f t="shared" si="458"/>
        <v>2320</v>
      </c>
      <c r="CO176" s="88">
        <f t="shared" si="459"/>
        <v>3710</v>
      </c>
      <c r="CP176" s="88">
        <f t="shared" si="460"/>
        <v>520</v>
      </c>
      <c r="CQ176" s="88">
        <f t="shared" si="461"/>
        <v>2140</v>
      </c>
      <c r="CR176" s="88">
        <f t="shared" si="462"/>
        <v>310</v>
      </c>
      <c r="CS176" s="88">
        <f t="shared" si="463"/>
        <v>740</v>
      </c>
      <c r="CT176" s="88">
        <f t="shared" si="464"/>
        <v>7394.8</v>
      </c>
      <c r="CU176" s="88">
        <f t="shared" si="465"/>
        <v>5080</v>
      </c>
      <c r="CV176" s="88">
        <f t="shared" si="466"/>
        <v>540</v>
      </c>
      <c r="CW176" s="88">
        <f t="shared" si="467"/>
        <v>770</v>
      </c>
      <c r="CX176" s="88">
        <f t="shared" si="468"/>
        <v>80</v>
      </c>
      <c r="CY176" s="88">
        <f t="shared" si="469"/>
        <v>300</v>
      </c>
      <c r="CZ176" s="88">
        <f t="shared" si="470"/>
        <v>29151.4</v>
      </c>
      <c r="DA176" s="90">
        <f t="shared" si="471"/>
        <v>22389.71</v>
      </c>
      <c r="DB176" s="90">
        <f t="shared" si="472"/>
        <v>6761.69</v>
      </c>
      <c r="DC176" s="88">
        <f t="shared" si="473"/>
        <v>3520</v>
      </c>
      <c r="DD176" s="88">
        <f t="shared" si="474"/>
        <v>170255.6</v>
      </c>
      <c r="AUV176" s="699">
        <f t="shared" si="409"/>
        <v>117169.4</v>
      </c>
      <c r="AUW176" s="699">
        <f t="shared" si="410"/>
        <v>89991.86</v>
      </c>
      <c r="AUX176" s="699">
        <f t="shared" si="411"/>
        <v>27177.54</v>
      </c>
      <c r="AUY176" s="699">
        <f t="shared" si="520"/>
        <v>220</v>
      </c>
      <c r="AUZ176" s="699">
        <f t="shared" si="475"/>
        <v>146.37</v>
      </c>
      <c r="AVA176" s="699">
        <f t="shared" si="475"/>
        <v>0.43</v>
      </c>
      <c r="AVB176" s="699">
        <f t="shared" si="521"/>
        <v>3710</v>
      </c>
      <c r="AVC176" s="699">
        <f t="shared" si="522"/>
        <v>520</v>
      </c>
      <c r="AVD176" s="699">
        <f t="shared" si="523"/>
        <v>2140</v>
      </c>
      <c r="AVE176" s="699">
        <f t="shared" si="524"/>
        <v>310</v>
      </c>
      <c r="AVF176" s="699">
        <f t="shared" si="525"/>
        <v>740</v>
      </c>
      <c r="AVG176" s="699">
        <f t="shared" si="526"/>
        <v>7394.8</v>
      </c>
      <c r="AVH176" s="699">
        <f t="shared" si="527"/>
        <v>5080</v>
      </c>
      <c r="AVI176" s="699">
        <f t="shared" si="528"/>
        <v>540</v>
      </c>
      <c r="AVJ176" s="699">
        <f t="shared" si="529"/>
        <v>770</v>
      </c>
      <c r="AVK176" s="699">
        <f t="shared" si="530"/>
        <v>80</v>
      </c>
      <c r="AVL176" s="699">
        <f t="shared" si="531"/>
        <v>300</v>
      </c>
      <c r="AVM176" s="699">
        <f t="shared" si="532"/>
        <v>29151.4</v>
      </c>
      <c r="AVN176" s="699">
        <f t="shared" si="533"/>
        <v>22389.71</v>
      </c>
      <c r="AVO176" s="699">
        <f t="shared" si="534"/>
        <v>6761.69</v>
      </c>
      <c r="AVP176" s="699">
        <f t="shared" si="535"/>
        <v>3520</v>
      </c>
      <c r="AVQ176" s="699">
        <f t="shared" si="536"/>
        <v>170255.6</v>
      </c>
    </row>
    <row r="177" spans="1:1265" ht="30" hidden="1" customHeight="1" x14ac:dyDescent="0.25">
      <c r="A177" s="643">
        <v>1</v>
      </c>
      <c r="B177" s="643">
        <v>7</v>
      </c>
      <c r="C177" s="664" t="s">
        <v>20</v>
      </c>
      <c r="D177" s="2"/>
      <c r="E177" s="101" t="s">
        <v>344</v>
      </c>
      <c r="F177" s="643" t="s">
        <v>31</v>
      </c>
      <c r="G177" s="643">
        <v>1</v>
      </c>
      <c r="H177" s="658" t="s">
        <v>10</v>
      </c>
      <c r="I177" s="643">
        <v>0</v>
      </c>
      <c r="J177" s="101" t="s">
        <v>360</v>
      </c>
      <c r="K177" s="643">
        <v>3</v>
      </c>
      <c r="L177" s="683" t="s">
        <v>349</v>
      </c>
      <c r="M177" s="11" t="s">
        <v>265</v>
      </c>
      <c r="N177" s="101" t="s">
        <v>387</v>
      </c>
      <c r="O177" s="643">
        <v>1</v>
      </c>
      <c r="P177" s="695">
        <v>239</v>
      </c>
      <c r="Q177" s="632">
        <v>239</v>
      </c>
      <c r="R177" s="632">
        <v>239</v>
      </c>
      <c r="S177" s="675">
        <f>SUMIF('Территориальный кк'!$A:$A,'2020'!$B177,'Территориальный кк'!D:D)</f>
        <v>2.169</v>
      </c>
      <c r="T177" s="676">
        <f>SUMIF('Территориальный кк'!$A:$A,'2020'!$B177,'Территориальный кк'!E:E)</f>
        <v>3.0059999999999998</v>
      </c>
      <c r="U177" s="618">
        <f>SUMIFS(Нормативы!G:G,Нормативы!$B:$B,$G177,Нормативы!$D:$D,'2020'!$I177,Нормативы!$F:$F,'2020'!$K177)*O177</f>
        <v>64190</v>
      </c>
      <c r="V177" s="618">
        <f t="shared" si="476"/>
        <v>49301.1</v>
      </c>
      <c r="W177" s="618">
        <f t="shared" si="477"/>
        <v>14888.9</v>
      </c>
      <c r="X177" s="618">
        <f>SUMIFS(Нормативы!J:J,Нормативы!$B:$B,$G177,Нормативы!$D:$D,'2020'!$I177,Нормативы!$F:$F,'2020'!$K177)</f>
        <v>8830</v>
      </c>
      <c r="Y177" s="618">
        <f>SUMIFS(Нормативы!K:K,Нормативы!$B:$B,$G177,Нормативы!$D:$D,'2020'!$I177,Нормативы!$F:$F,'2020'!$K177)</f>
        <v>1766</v>
      </c>
      <c r="Z177" s="618">
        <f>SUMIFS(Нормативы!L:L,Нормативы!$B:$B,$G177,Нормативы!$D:$D,'2020'!$I177,Нормативы!$F:$F,'2020'!$K177)</f>
        <v>8110</v>
      </c>
      <c r="AA177" s="618">
        <f t="shared" si="478"/>
        <v>19050</v>
      </c>
      <c r="AB177" s="618">
        <f>SUMIFS(Нормативы!N:N,Нормативы!$B:$B,$G177,Нормативы!$D:$D,'2020'!$I177,Нормативы!$F:$F,'2020'!$K177)*O177</f>
        <v>520</v>
      </c>
      <c r="AC177" s="618">
        <f>SUMIFS(Нормативы!O:O,Нормативы!$B:$B,$G177,Нормативы!$D:$D,'2020'!$I177,Нормативы!$F:$F,'2020'!$K177)</f>
        <v>17290</v>
      </c>
      <c r="AD177" s="618">
        <f>SUMIFS(Нормативы!P:P,Нормативы!$B:$B,$G177,Нормативы!$D:$D,'2020'!$I177,Нормативы!$F:$F,'2020'!$K177)*O177</f>
        <v>360</v>
      </c>
      <c r="AE177" s="618">
        <f>SUMIFS(Нормативы!Q:Q,Нормативы!$B:$B,$G177,Нормативы!$D:$D,'2020'!$I177,Нормативы!$F:$F,'2020'!$K177)</f>
        <v>880</v>
      </c>
      <c r="AF177" s="618">
        <f>SUMIFS(Нормативы!R:R,Нормативы!$B:$B,$G177,Нормативы!$D:$D,'2020'!$I177,Нормативы!$F:$F,'2020'!$K177)</f>
        <v>2680</v>
      </c>
      <c r="AG177" s="618">
        <f>SUMIFS(Нормативы!S:S,Нормативы!$B:$B,$G177,Нормативы!$D:$D,'2020'!$I177,Нормативы!$F:$F,'2020'!$K177)</f>
        <v>5800</v>
      </c>
      <c r="AH177" s="618">
        <f>SUMIFS(Нормативы!T:T,Нормативы!$B:$B,$G177,Нормативы!$D:$D,'2020'!$I177,Нормативы!$F:$F,'2020'!$K177)</f>
        <v>540</v>
      </c>
      <c r="AI177" s="618">
        <f>SUMIFS(Нормативы!U:U,Нормативы!$B:$B,$G177,Нормативы!$D:$D,'2020'!$I177,Нормативы!$F:$F,'2020'!$K177)</f>
        <v>770</v>
      </c>
      <c r="AJ177" s="618">
        <f>SUMIFS(Нормативы!V:V,Нормативы!$B:$B,$G177,Нормативы!$D:$D,'2020'!$I177,Нормативы!$F:$F,'2020'!$K177)</f>
        <v>80</v>
      </c>
      <c r="AK177" s="618">
        <f>SUMIFS(Нормативы!W:W,Нормативы!$B:$B,$G177,Нормативы!$D:$D,'2020'!$I177,Нормативы!$F:$F,'2020'!$K177)</f>
        <v>1050</v>
      </c>
      <c r="AL177" s="618">
        <f>SUMIFS(Нормативы!X:X,Нормативы!$B:$B,$G177,Нормативы!$D:$D,'2020'!$I177,Нормативы!$F:$F,'2020'!$K177)*O177</f>
        <v>16120</v>
      </c>
      <c r="AM177" s="618">
        <f t="shared" si="479"/>
        <v>12381</v>
      </c>
      <c r="AN177" s="618">
        <f t="shared" si="480"/>
        <v>3739</v>
      </c>
      <c r="AO177" s="618">
        <f>SUMIFS(Нормативы!AA:AA,Нормативы!$B:$B,$G177,Нормативы!$D:$D,'2020'!$I177,Нормативы!$F:$F,'2020'!$K177)</f>
        <v>3520</v>
      </c>
      <c r="AP177" s="619">
        <f t="shared" si="481"/>
        <v>130740</v>
      </c>
      <c r="AQ177" s="413">
        <f t="shared" si="418"/>
        <v>15341410</v>
      </c>
      <c r="AR177" s="618">
        <f t="shared" si="482"/>
        <v>11782957</v>
      </c>
      <c r="AS177" s="618">
        <f t="shared" si="483"/>
        <v>3558453</v>
      </c>
      <c r="AT177" s="616">
        <f t="shared" si="419"/>
        <v>2110370</v>
      </c>
      <c r="AU177" s="616">
        <f t="shared" si="420"/>
        <v>422074</v>
      </c>
      <c r="AV177" s="616">
        <f t="shared" si="421"/>
        <v>1938290</v>
      </c>
      <c r="AW177" s="616">
        <f t="shared" si="422"/>
        <v>4552950</v>
      </c>
      <c r="AX177" s="616">
        <f t="shared" si="423"/>
        <v>124280</v>
      </c>
      <c r="AY177" s="616">
        <f t="shared" si="424"/>
        <v>4132310</v>
      </c>
      <c r="AZ177" s="616">
        <f t="shared" si="425"/>
        <v>86040</v>
      </c>
      <c r="BA177" s="616">
        <f t="shared" si="426"/>
        <v>210320</v>
      </c>
      <c r="BB177" s="616">
        <f t="shared" si="427"/>
        <v>640520</v>
      </c>
      <c r="BC177" s="616">
        <f t="shared" si="428"/>
        <v>1386200</v>
      </c>
      <c r="BD177" s="616">
        <f t="shared" si="429"/>
        <v>129060</v>
      </c>
      <c r="BE177" s="616">
        <f t="shared" si="430"/>
        <v>184030</v>
      </c>
      <c r="BF177" s="616">
        <f t="shared" si="431"/>
        <v>19120</v>
      </c>
      <c r="BG177" s="616">
        <f t="shared" si="432"/>
        <v>250950</v>
      </c>
      <c r="BH177" s="616">
        <f t="shared" si="433"/>
        <v>3852680</v>
      </c>
      <c r="BI177" s="618">
        <f t="shared" si="484"/>
        <v>2959047.6</v>
      </c>
      <c r="BJ177" s="618">
        <f t="shared" si="485"/>
        <v>893632.4</v>
      </c>
      <c r="BK177" s="616">
        <f t="shared" si="434"/>
        <v>841280</v>
      </c>
      <c r="BL177" s="620">
        <f t="shared" si="435"/>
        <v>31246860</v>
      </c>
      <c r="BM177" s="616">
        <f t="shared" si="436"/>
        <v>33275518</v>
      </c>
      <c r="BN177" s="618">
        <f t="shared" si="437"/>
        <v>25557233.5</v>
      </c>
      <c r="BO177" s="618">
        <f t="shared" si="438"/>
        <v>7718284.5</v>
      </c>
      <c r="BP177" s="616">
        <f t="shared" si="486"/>
        <v>2110370</v>
      </c>
      <c r="BQ177" s="616">
        <f t="shared" si="487"/>
        <v>422074</v>
      </c>
      <c r="BR177" s="616">
        <f t="shared" si="488"/>
        <v>1938290</v>
      </c>
      <c r="BS177" s="616">
        <f t="shared" si="439"/>
        <v>4552950</v>
      </c>
      <c r="BT177" s="616">
        <f t="shared" si="440"/>
        <v>124280</v>
      </c>
      <c r="BU177" s="616">
        <f t="shared" si="441"/>
        <v>4132310</v>
      </c>
      <c r="BV177" s="616">
        <f t="shared" si="442"/>
        <v>86040</v>
      </c>
      <c r="BW177" s="616">
        <f t="shared" si="443"/>
        <v>210320</v>
      </c>
      <c r="BX177" s="616">
        <f t="shared" si="444"/>
        <v>1925403</v>
      </c>
      <c r="BY177" s="616">
        <f t="shared" si="445"/>
        <v>1386200</v>
      </c>
      <c r="BZ177" s="616">
        <f t="shared" si="446"/>
        <v>129060</v>
      </c>
      <c r="CA177" s="616">
        <f t="shared" si="447"/>
        <v>184030</v>
      </c>
      <c r="CB177" s="616">
        <f t="shared" si="448"/>
        <v>19120</v>
      </c>
      <c r="CC177" s="616">
        <f t="shared" si="449"/>
        <v>250950</v>
      </c>
      <c r="CD177" s="616">
        <f t="shared" si="450"/>
        <v>8356463</v>
      </c>
      <c r="CE177" s="618">
        <f t="shared" si="489"/>
        <v>6418174.2999999998</v>
      </c>
      <c r="CF177" s="618">
        <f t="shared" si="490"/>
        <v>1938288.7</v>
      </c>
      <c r="CG177" s="616">
        <f t="shared" si="451"/>
        <v>841280</v>
      </c>
      <c r="CH177" s="621">
        <f t="shared" si="452"/>
        <v>54969634</v>
      </c>
      <c r="CI177" s="88">
        <f t="shared" si="453"/>
        <v>139228.10879999999</v>
      </c>
      <c r="CJ177" s="90">
        <f t="shared" si="454"/>
        <v>106934.03140000001</v>
      </c>
      <c r="CK177" s="90">
        <f t="shared" si="455"/>
        <v>32294.077399999998</v>
      </c>
      <c r="CL177" s="88">
        <f t="shared" si="456"/>
        <v>8830</v>
      </c>
      <c r="CM177" s="88">
        <f t="shared" si="457"/>
        <v>1766</v>
      </c>
      <c r="CN177" s="88">
        <f t="shared" si="458"/>
        <v>8110</v>
      </c>
      <c r="CO177" s="88">
        <f t="shared" si="459"/>
        <v>19050</v>
      </c>
      <c r="CP177" s="88">
        <f t="shared" si="460"/>
        <v>520</v>
      </c>
      <c r="CQ177" s="88">
        <f t="shared" si="461"/>
        <v>17290</v>
      </c>
      <c r="CR177" s="88">
        <f t="shared" si="462"/>
        <v>360</v>
      </c>
      <c r="CS177" s="88">
        <f t="shared" si="463"/>
        <v>880</v>
      </c>
      <c r="CT177" s="88">
        <f t="shared" si="464"/>
        <v>8056.0794999999998</v>
      </c>
      <c r="CU177" s="88">
        <f t="shared" si="465"/>
        <v>5800</v>
      </c>
      <c r="CV177" s="88">
        <f t="shared" si="466"/>
        <v>540</v>
      </c>
      <c r="CW177" s="88">
        <f t="shared" si="467"/>
        <v>770</v>
      </c>
      <c r="CX177" s="88">
        <f t="shared" si="468"/>
        <v>80</v>
      </c>
      <c r="CY177" s="88">
        <f t="shared" si="469"/>
        <v>1050</v>
      </c>
      <c r="CZ177" s="88">
        <f t="shared" si="470"/>
        <v>34964.280299999999</v>
      </c>
      <c r="DA177" s="90">
        <f t="shared" si="471"/>
        <v>26854.285800000001</v>
      </c>
      <c r="DB177" s="90">
        <f t="shared" si="472"/>
        <v>8109.9946</v>
      </c>
      <c r="DC177" s="88">
        <f t="shared" si="473"/>
        <v>3520</v>
      </c>
      <c r="DD177" s="88">
        <f t="shared" si="474"/>
        <v>229998.46859999999</v>
      </c>
      <c r="AUV177" s="699">
        <f t="shared" si="409"/>
        <v>139228.10999999999</v>
      </c>
      <c r="AUW177" s="699">
        <f t="shared" si="410"/>
        <v>106934.03</v>
      </c>
      <c r="AUX177" s="699">
        <f t="shared" si="411"/>
        <v>32294.080000000002</v>
      </c>
      <c r="AUY177" s="699">
        <f t="shared" si="520"/>
        <v>8830</v>
      </c>
      <c r="AUZ177" s="699">
        <f t="shared" si="475"/>
        <v>140410.51</v>
      </c>
      <c r="AVA177" s="699">
        <f t="shared" si="475"/>
        <v>30.2</v>
      </c>
      <c r="AVB177" s="699">
        <f t="shared" si="521"/>
        <v>19050</v>
      </c>
      <c r="AVC177" s="699">
        <f t="shared" si="522"/>
        <v>520</v>
      </c>
      <c r="AVD177" s="699">
        <f t="shared" si="523"/>
        <v>17290</v>
      </c>
      <c r="AVE177" s="699">
        <f t="shared" si="524"/>
        <v>360</v>
      </c>
      <c r="AVF177" s="699">
        <f t="shared" si="525"/>
        <v>880</v>
      </c>
      <c r="AVG177" s="699">
        <f t="shared" si="526"/>
        <v>8056.08</v>
      </c>
      <c r="AVH177" s="699">
        <f t="shared" si="527"/>
        <v>5800</v>
      </c>
      <c r="AVI177" s="699">
        <f t="shared" si="528"/>
        <v>540</v>
      </c>
      <c r="AVJ177" s="699">
        <f t="shared" si="529"/>
        <v>770</v>
      </c>
      <c r="AVK177" s="699">
        <f t="shared" si="530"/>
        <v>80</v>
      </c>
      <c r="AVL177" s="699">
        <f t="shared" si="531"/>
        <v>1050</v>
      </c>
      <c r="AVM177" s="699">
        <f t="shared" si="532"/>
        <v>34964.28</v>
      </c>
      <c r="AVN177" s="699">
        <f t="shared" si="533"/>
        <v>26854.29</v>
      </c>
      <c r="AVO177" s="699">
        <f t="shared" si="534"/>
        <v>8109.99</v>
      </c>
      <c r="AVP177" s="699">
        <f t="shared" si="535"/>
        <v>3520</v>
      </c>
      <c r="AVQ177" s="699">
        <f t="shared" si="536"/>
        <v>229998.47</v>
      </c>
    </row>
    <row r="178" spans="1:1265" ht="30" hidden="1" customHeight="1" x14ac:dyDescent="0.25">
      <c r="A178" s="643">
        <v>1</v>
      </c>
      <c r="B178" s="643">
        <v>7</v>
      </c>
      <c r="C178" s="664" t="s">
        <v>20</v>
      </c>
      <c r="D178" s="2"/>
      <c r="E178" s="101" t="s">
        <v>344</v>
      </c>
      <c r="F178" s="643" t="s">
        <v>31</v>
      </c>
      <c r="G178" s="643">
        <v>1</v>
      </c>
      <c r="H178" s="658" t="s">
        <v>8</v>
      </c>
      <c r="I178" s="643">
        <v>3</v>
      </c>
      <c r="J178" s="101" t="s">
        <v>360</v>
      </c>
      <c r="K178" s="643">
        <v>3</v>
      </c>
      <c r="L178" s="683" t="s">
        <v>349</v>
      </c>
      <c r="M178" s="11" t="s">
        <v>266</v>
      </c>
      <c r="N178" s="101" t="s">
        <v>387</v>
      </c>
      <c r="O178" s="643">
        <v>1</v>
      </c>
      <c r="P178" s="695">
        <v>122</v>
      </c>
      <c r="Q178" s="632">
        <v>122</v>
      </c>
      <c r="R178" s="632">
        <v>122</v>
      </c>
      <c r="S178" s="675">
        <f>SUMIF('Территориальный кк'!$A:$A,'2020'!$B178,'Территориальный кк'!D:D)</f>
        <v>2.169</v>
      </c>
      <c r="T178" s="676">
        <f>SUMIF('Территориальный кк'!$A:$A,'2020'!$B178,'Территориальный кк'!E:E)</f>
        <v>3.0059999999999998</v>
      </c>
      <c r="U178" s="618">
        <f>SUMIFS(Нормативы!G:G,Нормативы!$B:$B,$G178,Нормативы!$D:$D,'2020'!$I178,Нормативы!$F:$F,'2020'!$K178)*O178</f>
        <v>6419</v>
      </c>
      <c r="V178" s="618">
        <f t="shared" si="476"/>
        <v>4930.1000000000004</v>
      </c>
      <c r="W178" s="618">
        <f t="shared" si="477"/>
        <v>1488.9</v>
      </c>
      <c r="X178" s="618">
        <f>SUMIFS(Нормативы!J:J,Нормативы!$B:$B,$G178,Нормативы!$D:$D,'2020'!$I178,Нормативы!$F:$F,'2020'!$K178)</f>
        <v>883</v>
      </c>
      <c r="Y178" s="618">
        <f>SUMIFS(Нормативы!K:K,Нормативы!$B:$B,$G178,Нормативы!$D:$D,'2020'!$I178,Нормативы!$F:$F,'2020'!$K178)</f>
        <v>177</v>
      </c>
      <c r="Z178" s="618">
        <f>SUMIFS(Нормативы!L:L,Нормативы!$B:$B,$G178,Нормативы!$D:$D,'2020'!$I178,Нормативы!$F:$F,'2020'!$K178)</f>
        <v>811</v>
      </c>
      <c r="AA178" s="618">
        <f t="shared" si="478"/>
        <v>1905</v>
      </c>
      <c r="AB178" s="618">
        <f>SUMIFS(Нормативы!N:N,Нормативы!$B:$B,$G178,Нормативы!$D:$D,'2020'!$I178,Нормативы!$F:$F,'2020'!$K178)*O178</f>
        <v>52</v>
      </c>
      <c r="AC178" s="618">
        <f>SUMIFS(Нормативы!O:O,Нормативы!$B:$B,$G178,Нормативы!$D:$D,'2020'!$I178,Нормативы!$F:$F,'2020'!$K178)</f>
        <v>1729</v>
      </c>
      <c r="AD178" s="618">
        <f>SUMIFS(Нормативы!P:P,Нормативы!$B:$B,$G178,Нормативы!$D:$D,'2020'!$I178,Нормативы!$F:$F,'2020'!$K178)*O178</f>
        <v>36</v>
      </c>
      <c r="AE178" s="618">
        <f>SUMIFS(Нормативы!Q:Q,Нормативы!$B:$B,$G178,Нормативы!$D:$D,'2020'!$I178,Нормативы!$F:$F,'2020'!$K178)</f>
        <v>88</v>
      </c>
      <c r="AF178" s="618">
        <f>SUMIFS(Нормативы!R:R,Нормативы!$B:$B,$G178,Нормативы!$D:$D,'2020'!$I178,Нормативы!$F:$F,'2020'!$K178)</f>
        <v>268</v>
      </c>
      <c r="AG178" s="618">
        <f>SUMIFS(Нормативы!S:S,Нормативы!$B:$B,$G178,Нормативы!$D:$D,'2020'!$I178,Нормативы!$F:$F,'2020'!$K178)</f>
        <v>580</v>
      </c>
      <c r="AH178" s="618">
        <f>SUMIFS(Нормативы!T:T,Нормативы!$B:$B,$G178,Нормативы!$D:$D,'2020'!$I178,Нормативы!$F:$F,'2020'!$K178)</f>
        <v>54</v>
      </c>
      <c r="AI178" s="618">
        <f>SUMIFS(Нормативы!U:U,Нормативы!$B:$B,$G178,Нормативы!$D:$D,'2020'!$I178,Нормативы!$F:$F,'2020'!$K178)</f>
        <v>77</v>
      </c>
      <c r="AJ178" s="618">
        <f>SUMIFS(Нормативы!V:V,Нормативы!$B:$B,$G178,Нормативы!$D:$D,'2020'!$I178,Нормативы!$F:$F,'2020'!$K178)</f>
        <v>8</v>
      </c>
      <c r="AK178" s="618">
        <f>SUMIFS(Нормативы!W:W,Нормативы!$B:$B,$G178,Нормативы!$D:$D,'2020'!$I178,Нормативы!$F:$F,'2020'!$K178)</f>
        <v>105</v>
      </c>
      <c r="AL178" s="618">
        <f>SUMIFS(Нормативы!X:X,Нормативы!$B:$B,$G178,Нормативы!$D:$D,'2020'!$I178,Нормативы!$F:$F,'2020'!$K178)*O178</f>
        <v>1612</v>
      </c>
      <c r="AM178" s="618">
        <f t="shared" si="479"/>
        <v>1238.0999999999999</v>
      </c>
      <c r="AN178" s="618">
        <f t="shared" si="480"/>
        <v>373.9</v>
      </c>
      <c r="AO178" s="618">
        <f>SUMIFS(Нормативы!AA:AA,Нормативы!$B:$B,$G178,Нормативы!$D:$D,'2020'!$I178,Нормативы!$F:$F,'2020'!$K178)</f>
        <v>0</v>
      </c>
      <c r="AP178" s="619">
        <f t="shared" si="481"/>
        <v>12722</v>
      </c>
      <c r="AQ178" s="413">
        <f t="shared" si="418"/>
        <v>783118</v>
      </c>
      <c r="AR178" s="618">
        <f t="shared" si="482"/>
        <v>601473.1</v>
      </c>
      <c r="AS178" s="618">
        <f t="shared" si="483"/>
        <v>181644.9</v>
      </c>
      <c r="AT178" s="616">
        <f t="shared" si="419"/>
        <v>107726</v>
      </c>
      <c r="AU178" s="616">
        <f t="shared" si="420"/>
        <v>21594</v>
      </c>
      <c r="AV178" s="616">
        <f t="shared" si="421"/>
        <v>98942</v>
      </c>
      <c r="AW178" s="616">
        <f t="shared" si="422"/>
        <v>232410</v>
      </c>
      <c r="AX178" s="616">
        <f t="shared" si="423"/>
        <v>6344</v>
      </c>
      <c r="AY178" s="616">
        <f t="shared" si="424"/>
        <v>210938</v>
      </c>
      <c r="AZ178" s="616">
        <f t="shared" si="425"/>
        <v>4392</v>
      </c>
      <c r="BA178" s="616">
        <f t="shared" si="426"/>
        <v>10736</v>
      </c>
      <c r="BB178" s="616">
        <f t="shared" si="427"/>
        <v>32696</v>
      </c>
      <c r="BC178" s="616">
        <f t="shared" si="428"/>
        <v>70760</v>
      </c>
      <c r="BD178" s="616">
        <f t="shared" si="429"/>
        <v>6588</v>
      </c>
      <c r="BE178" s="616">
        <f t="shared" si="430"/>
        <v>9394</v>
      </c>
      <c r="BF178" s="616">
        <f t="shared" si="431"/>
        <v>976</v>
      </c>
      <c r="BG178" s="616">
        <f t="shared" si="432"/>
        <v>12810</v>
      </c>
      <c r="BH178" s="616">
        <f t="shared" si="433"/>
        <v>196664</v>
      </c>
      <c r="BI178" s="618">
        <f t="shared" si="484"/>
        <v>151047.6</v>
      </c>
      <c r="BJ178" s="618">
        <f t="shared" si="485"/>
        <v>45616.4</v>
      </c>
      <c r="BK178" s="616">
        <f t="shared" si="434"/>
        <v>0</v>
      </c>
      <c r="BL178" s="620">
        <f t="shared" si="435"/>
        <v>1552084</v>
      </c>
      <c r="BM178" s="616">
        <f t="shared" si="436"/>
        <v>1698583</v>
      </c>
      <c r="BN178" s="618">
        <f t="shared" si="437"/>
        <v>1304595.2</v>
      </c>
      <c r="BO178" s="618">
        <f t="shared" si="438"/>
        <v>393987.8</v>
      </c>
      <c r="BP178" s="616">
        <f t="shared" si="486"/>
        <v>107726</v>
      </c>
      <c r="BQ178" s="616">
        <f t="shared" si="487"/>
        <v>21594</v>
      </c>
      <c r="BR178" s="616">
        <f t="shared" si="488"/>
        <v>98942</v>
      </c>
      <c r="BS178" s="616">
        <f t="shared" si="439"/>
        <v>232410</v>
      </c>
      <c r="BT178" s="616">
        <f t="shared" si="440"/>
        <v>6344</v>
      </c>
      <c r="BU178" s="616">
        <f t="shared" si="441"/>
        <v>210938</v>
      </c>
      <c r="BV178" s="616">
        <f t="shared" si="442"/>
        <v>4392</v>
      </c>
      <c r="BW178" s="616">
        <f t="shared" si="443"/>
        <v>10736</v>
      </c>
      <c r="BX178" s="616">
        <f t="shared" si="444"/>
        <v>98284</v>
      </c>
      <c r="BY178" s="616">
        <f t="shared" si="445"/>
        <v>70760</v>
      </c>
      <c r="BZ178" s="616">
        <f t="shared" si="446"/>
        <v>6588</v>
      </c>
      <c r="CA178" s="616">
        <f t="shared" si="447"/>
        <v>9394</v>
      </c>
      <c r="CB178" s="616">
        <f t="shared" si="448"/>
        <v>976</v>
      </c>
      <c r="CC178" s="616">
        <f t="shared" si="449"/>
        <v>12810</v>
      </c>
      <c r="CD178" s="616">
        <f t="shared" si="450"/>
        <v>426564</v>
      </c>
      <c r="CE178" s="618">
        <f t="shared" si="489"/>
        <v>327622.09999999998</v>
      </c>
      <c r="CF178" s="618">
        <f t="shared" si="490"/>
        <v>98941.9</v>
      </c>
      <c r="CG178" s="616">
        <f t="shared" si="451"/>
        <v>0</v>
      </c>
      <c r="CH178" s="621">
        <f t="shared" si="452"/>
        <v>2763037</v>
      </c>
      <c r="CI178" s="88">
        <f t="shared" si="453"/>
        <v>13922.8115</v>
      </c>
      <c r="CJ178" s="90">
        <f t="shared" si="454"/>
        <v>10693.4033</v>
      </c>
      <c r="CK178" s="90">
        <f t="shared" si="455"/>
        <v>3229.4081999999999</v>
      </c>
      <c r="CL178" s="88">
        <f t="shared" si="456"/>
        <v>883</v>
      </c>
      <c r="CM178" s="88">
        <f t="shared" si="457"/>
        <v>177</v>
      </c>
      <c r="CN178" s="88">
        <f t="shared" si="458"/>
        <v>811</v>
      </c>
      <c r="CO178" s="88">
        <f t="shared" si="459"/>
        <v>1905</v>
      </c>
      <c r="CP178" s="88">
        <f t="shared" si="460"/>
        <v>52</v>
      </c>
      <c r="CQ178" s="88">
        <f t="shared" si="461"/>
        <v>1729</v>
      </c>
      <c r="CR178" s="88">
        <f t="shared" si="462"/>
        <v>36</v>
      </c>
      <c r="CS178" s="88">
        <f t="shared" si="463"/>
        <v>88</v>
      </c>
      <c r="CT178" s="88">
        <f t="shared" si="464"/>
        <v>805.60659999999996</v>
      </c>
      <c r="CU178" s="88">
        <f t="shared" si="465"/>
        <v>580</v>
      </c>
      <c r="CV178" s="88">
        <f t="shared" si="466"/>
        <v>54</v>
      </c>
      <c r="CW178" s="88">
        <f t="shared" si="467"/>
        <v>77</v>
      </c>
      <c r="CX178" s="88">
        <f t="shared" si="468"/>
        <v>8</v>
      </c>
      <c r="CY178" s="88">
        <f t="shared" si="469"/>
        <v>105</v>
      </c>
      <c r="CZ178" s="88">
        <f t="shared" si="470"/>
        <v>3496.4261999999999</v>
      </c>
      <c r="DA178" s="90">
        <f t="shared" si="471"/>
        <v>2685.4270000000001</v>
      </c>
      <c r="DB178" s="90">
        <f t="shared" si="472"/>
        <v>810.99919999999997</v>
      </c>
      <c r="DC178" s="88">
        <f t="shared" si="473"/>
        <v>0</v>
      </c>
      <c r="DD178" s="88">
        <f t="shared" si="474"/>
        <v>22647.844300000001</v>
      </c>
      <c r="AUV178" s="699">
        <f t="shared" si="409"/>
        <v>13922.81</v>
      </c>
      <c r="AUW178" s="699">
        <f t="shared" si="410"/>
        <v>10693.4</v>
      </c>
      <c r="AUX178" s="699">
        <f t="shared" si="411"/>
        <v>3229.41</v>
      </c>
      <c r="AUY178" s="699">
        <f t="shared" si="520"/>
        <v>883</v>
      </c>
      <c r="AUZ178" s="699">
        <f t="shared" si="475"/>
        <v>7183.63</v>
      </c>
      <c r="AVA178" s="699">
        <f t="shared" si="475"/>
        <v>15.41</v>
      </c>
      <c r="AVB178" s="699">
        <f t="shared" si="521"/>
        <v>1905</v>
      </c>
      <c r="AVC178" s="699">
        <f t="shared" si="522"/>
        <v>52</v>
      </c>
      <c r="AVD178" s="699">
        <f t="shared" si="523"/>
        <v>1729</v>
      </c>
      <c r="AVE178" s="699">
        <f t="shared" si="524"/>
        <v>36</v>
      </c>
      <c r="AVF178" s="699">
        <f t="shared" si="525"/>
        <v>88</v>
      </c>
      <c r="AVG178" s="699">
        <f t="shared" si="526"/>
        <v>805.61</v>
      </c>
      <c r="AVH178" s="699">
        <f t="shared" si="527"/>
        <v>580</v>
      </c>
      <c r="AVI178" s="699">
        <f t="shared" si="528"/>
        <v>54</v>
      </c>
      <c r="AVJ178" s="699">
        <f t="shared" si="529"/>
        <v>77</v>
      </c>
      <c r="AVK178" s="699">
        <f t="shared" si="530"/>
        <v>8</v>
      </c>
      <c r="AVL178" s="699">
        <f t="shared" si="531"/>
        <v>105</v>
      </c>
      <c r="AVM178" s="699">
        <f t="shared" si="532"/>
        <v>3496.43</v>
      </c>
      <c r="AVN178" s="699">
        <f t="shared" si="533"/>
        <v>2685.43</v>
      </c>
      <c r="AVO178" s="699">
        <f t="shared" si="534"/>
        <v>811</v>
      </c>
      <c r="AVP178" s="699">
        <f t="shared" si="535"/>
        <v>0</v>
      </c>
      <c r="AVQ178" s="699">
        <f t="shared" si="536"/>
        <v>22647.84</v>
      </c>
    </row>
    <row r="179" spans="1:1265" ht="30" hidden="1" customHeight="1" x14ac:dyDescent="0.25">
      <c r="A179" s="643">
        <v>1</v>
      </c>
      <c r="B179" s="643">
        <v>7</v>
      </c>
      <c r="C179" s="664" t="s">
        <v>20</v>
      </c>
      <c r="D179" s="2"/>
      <c r="E179" s="101" t="s">
        <v>345</v>
      </c>
      <c r="F179" s="643" t="s">
        <v>38</v>
      </c>
      <c r="G179" s="643">
        <v>2</v>
      </c>
      <c r="H179" s="658" t="s">
        <v>10</v>
      </c>
      <c r="I179" s="643">
        <v>0</v>
      </c>
      <c r="J179" s="101" t="s">
        <v>361</v>
      </c>
      <c r="K179" s="643">
        <v>3</v>
      </c>
      <c r="L179" s="683" t="s">
        <v>350</v>
      </c>
      <c r="M179" s="11" t="s">
        <v>267</v>
      </c>
      <c r="N179" s="101" t="s">
        <v>387</v>
      </c>
      <c r="O179" s="643">
        <v>1</v>
      </c>
      <c r="P179" s="695">
        <v>16</v>
      </c>
      <c r="Q179" s="632">
        <v>16</v>
      </c>
      <c r="R179" s="632">
        <v>16</v>
      </c>
      <c r="S179" s="675">
        <f>SUMIF('Территориальный кк'!$A:$A,'2020'!$B179,'Территориальный кк'!D:D)</f>
        <v>2.169</v>
      </c>
      <c r="T179" s="676">
        <f>SUMIF('Территориальный кк'!$A:$A,'2020'!$B179,'Территориальный кк'!E:E)</f>
        <v>3.0059999999999998</v>
      </c>
      <c r="U179" s="618">
        <f>SUMIFS(Нормативы!G:G,Нормативы!$B:$B,$G179,Нормативы!$D:$D,'2020'!$I179,Нормативы!$F:$F,'2020'!$K179)*O179</f>
        <v>70600</v>
      </c>
      <c r="V179" s="618">
        <f t="shared" si="476"/>
        <v>54224.3</v>
      </c>
      <c r="W179" s="618">
        <f t="shared" si="477"/>
        <v>16375.7</v>
      </c>
      <c r="X179" s="618">
        <f>SUMIFS(Нормативы!J:J,Нормативы!$B:$B,$G179,Нормативы!$D:$D,'2020'!$I179,Нормативы!$F:$F,'2020'!$K179)</f>
        <v>8860</v>
      </c>
      <c r="Y179" s="618">
        <f>SUMIFS(Нормативы!K:K,Нормативы!$B:$B,$G179,Нормативы!$D:$D,'2020'!$I179,Нормативы!$F:$F,'2020'!$K179)</f>
        <v>0</v>
      </c>
      <c r="Z179" s="618">
        <f>SUMIFS(Нормативы!L:L,Нормативы!$B:$B,$G179,Нормативы!$D:$D,'2020'!$I179,Нормативы!$F:$F,'2020'!$K179)</f>
        <v>8110</v>
      </c>
      <c r="AA179" s="618">
        <f t="shared" si="478"/>
        <v>21610</v>
      </c>
      <c r="AB179" s="618">
        <f>SUMIFS(Нормативы!N:N,Нормативы!$B:$B,$G179,Нормативы!$D:$D,'2020'!$I179,Нормативы!$F:$F,'2020'!$K179)*O179</f>
        <v>520</v>
      </c>
      <c r="AC179" s="618">
        <f>SUMIFS(Нормативы!O:O,Нормативы!$B:$B,$G179,Нормативы!$D:$D,'2020'!$I179,Нормативы!$F:$F,'2020'!$K179)</f>
        <v>19720</v>
      </c>
      <c r="AD179" s="618">
        <f>SUMIFS(Нормативы!P:P,Нормативы!$B:$B,$G179,Нормативы!$D:$D,'2020'!$I179,Нормативы!$F:$F,'2020'!$K179)*O179</f>
        <v>400</v>
      </c>
      <c r="AE179" s="618">
        <f>SUMIFS(Нормативы!Q:Q,Нормативы!$B:$B,$G179,Нормативы!$D:$D,'2020'!$I179,Нормативы!$F:$F,'2020'!$K179)</f>
        <v>970</v>
      </c>
      <c r="AF179" s="618">
        <f>SUMIFS(Нормативы!R:R,Нормативы!$B:$B,$G179,Нормативы!$D:$D,'2020'!$I179,Нормативы!$F:$F,'2020'!$K179)</f>
        <v>2680</v>
      </c>
      <c r="AG179" s="618">
        <f>SUMIFS(Нормативы!S:S,Нормативы!$B:$B,$G179,Нормативы!$D:$D,'2020'!$I179,Нормативы!$F:$F,'2020'!$K179)</f>
        <v>5800</v>
      </c>
      <c r="AH179" s="618">
        <f>SUMIFS(Нормативы!T:T,Нормативы!$B:$B,$G179,Нормативы!$D:$D,'2020'!$I179,Нормативы!$F:$F,'2020'!$K179)</f>
        <v>540</v>
      </c>
      <c r="AI179" s="618">
        <f>SUMIFS(Нормативы!U:U,Нормативы!$B:$B,$G179,Нормативы!$D:$D,'2020'!$I179,Нормативы!$F:$F,'2020'!$K179)</f>
        <v>770</v>
      </c>
      <c r="AJ179" s="618">
        <f>SUMIFS(Нормативы!V:V,Нормативы!$B:$B,$G179,Нормативы!$D:$D,'2020'!$I179,Нормативы!$F:$F,'2020'!$K179)</f>
        <v>80</v>
      </c>
      <c r="AK179" s="618">
        <f>SUMIFS(Нормативы!W:W,Нормативы!$B:$B,$G179,Нормативы!$D:$D,'2020'!$I179,Нормативы!$F:$F,'2020'!$K179)</f>
        <v>330</v>
      </c>
      <c r="AL179" s="618">
        <f>SUMIFS(Нормативы!X:X,Нормативы!$B:$B,$G179,Нормативы!$D:$D,'2020'!$I179,Нормативы!$F:$F,'2020'!$K179)*O179</f>
        <v>16120</v>
      </c>
      <c r="AM179" s="618">
        <f t="shared" si="479"/>
        <v>12381</v>
      </c>
      <c r="AN179" s="618">
        <f t="shared" si="480"/>
        <v>3739</v>
      </c>
      <c r="AO179" s="618">
        <f>SUMIFS(Нормативы!AA:AA,Нормативы!$B:$B,$G179,Нормативы!$D:$D,'2020'!$I179,Нормативы!$F:$F,'2020'!$K179)</f>
        <v>3520</v>
      </c>
      <c r="AP179" s="619">
        <f t="shared" si="481"/>
        <v>139020</v>
      </c>
      <c r="AQ179" s="413">
        <f t="shared" si="418"/>
        <v>1129600</v>
      </c>
      <c r="AR179" s="618">
        <f t="shared" si="482"/>
        <v>867588.3</v>
      </c>
      <c r="AS179" s="618">
        <f t="shared" si="483"/>
        <v>262011.7</v>
      </c>
      <c r="AT179" s="616">
        <f t="shared" si="419"/>
        <v>141760</v>
      </c>
      <c r="AU179" s="616">
        <f t="shared" si="420"/>
        <v>0</v>
      </c>
      <c r="AV179" s="616">
        <f t="shared" si="421"/>
        <v>129760</v>
      </c>
      <c r="AW179" s="616">
        <f t="shared" si="422"/>
        <v>345760</v>
      </c>
      <c r="AX179" s="616">
        <f t="shared" si="423"/>
        <v>8320</v>
      </c>
      <c r="AY179" s="616">
        <f t="shared" si="424"/>
        <v>315520</v>
      </c>
      <c r="AZ179" s="616">
        <f t="shared" si="425"/>
        <v>6400</v>
      </c>
      <c r="BA179" s="616">
        <f t="shared" si="426"/>
        <v>15520</v>
      </c>
      <c r="BB179" s="616">
        <f t="shared" si="427"/>
        <v>42880</v>
      </c>
      <c r="BC179" s="616">
        <f t="shared" si="428"/>
        <v>92800</v>
      </c>
      <c r="BD179" s="616">
        <f t="shared" si="429"/>
        <v>8640</v>
      </c>
      <c r="BE179" s="616">
        <f t="shared" si="430"/>
        <v>12320</v>
      </c>
      <c r="BF179" s="616">
        <f t="shared" si="431"/>
        <v>1280</v>
      </c>
      <c r="BG179" s="616">
        <f t="shared" si="432"/>
        <v>5280</v>
      </c>
      <c r="BH179" s="616">
        <f t="shared" si="433"/>
        <v>257920</v>
      </c>
      <c r="BI179" s="618">
        <f t="shared" si="484"/>
        <v>198095.2</v>
      </c>
      <c r="BJ179" s="618">
        <f t="shared" si="485"/>
        <v>59824.800000000003</v>
      </c>
      <c r="BK179" s="616">
        <f t="shared" si="434"/>
        <v>56320</v>
      </c>
      <c r="BL179" s="620">
        <f t="shared" si="435"/>
        <v>2224320</v>
      </c>
      <c r="BM179" s="616">
        <f t="shared" si="436"/>
        <v>2450102</v>
      </c>
      <c r="BN179" s="618">
        <f t="shared" si="437"/>
        <v>1881798.8</v>
      </c>
      <c r="BO179" s="618">
        <f t="shared" si="438"/>
        <v>568303.19999999995</v>
      </c>
      <c r="BP179" s="616">
        <f t="shared" si="486"/>
        <v>141760</v>
      </c>
      <c r="BQ179" s="616">
        <f t="shared" si="487"/>
        <v>0</v>
      </c>
      <c r="BR179" s="616">
        <f t="shared" si="488"/>
        <v>129760</v>
      </c>
      <c r="BS179" s="616">
        <f t="shared" si="439"/>
        <v>345760</v>
      </c>
      <c r="BT179" s="616">
        <f t="shared" si="440"/>
        <v>8320</v>
      </c>
      <c r="BU179" s="616">
        <f t="shared" si="441"/>
        <v>315520</v>
      </c>
      <c r="BV179" s="616">
        <f t="shared" si="442"/>
        <v>6400</v>
      </c>
      <c r="BW179" s="616">
        <f t="shared" si="443"/>
        <v>15520</v>
      </c>
      <c r="BX179" s="616">
        <f t="shared" si="444"/>
        <v>128897</v>
      </c>
      <c r="BY179" s="616">
        <f t="shared" si="445"/>
        <v>92800</v>
      </c>
      <c r="BZ179" s="616">
        <f t="shared" si="446"/>
        <v>8640</v>
      </c>
      <c r="CA179" s="616">
        <f t="shared" si="447"/>
        <v>12320</v>
      </c>
      <c r="CB179" s="616">
        <f t="shared" si="448"/>
        <v>1280</v>
      </c>
      <c r="CC179" s="616">
        <f t="shared" si="449"/>
        <v>5280</v>
      </c>
      <c r="CD179" s="616">
        <f t="shared" si="450"/>
        <v>559428</v>
      </c>
      <c r="CE179" s="618">
        <f t="shared" si="489"/>
        <v>429668.2</v>
      </c>
      <c r="CF179" s="618">
        <f t="shared" si="490"/>
        <v>129759.8</v>
      </c>
      <c r="CG179" s="616">
        <f t="shared" si="451"/>
        <v>56320</v>
      </c>
      <c r="CH179" s="621">
        <f t="shared" si="452"/>
        <v>3932347</v>
      </c>
      <c r="CI179" s="88">
        <f t="shared" si="453"/>
        <v>153131.375</v>
      </c>
      <c r="CJ179" s="90">
        <f t="shared" si="454"/>
        <v>117612.425</v>
      </c>
      <c r="CK179" s="90">
        <f t="shared" si="455"/>
        <v>35518.949999999997</v>
      </c>
      <c r="CL179" s="88">
        <f t="shared" si="456"/>
        <v>8860</v>
      </c>
      <c r="CM179" s="88">
        <f t="shared" si="457"/>
        <v>0</v>
      </c>
      <c r="CN179" s="88">
        <f t="shared" si="458"/>
        <v>8110</v>
      </c>
      <c r="CO179" s="88">
        <f t="shared" si="459"/>
        <v>21610</v>
      </c>
      <c r="CP179" s="88">
        <f t="shared" si="460"/>
        <v>520</v>
      </c>
      <c r="CQ179" s="88">
        <f t="shared" si="461"/>
        <v>19720</v>
      </c>
      <c r="CR179" s="88">
        <f t="shared" si="462"/>
        <v>400</v>
      </c>
      <c r="CS179" s="88">
        <f t="shared" si="463"/>
        <v>970</v>
      </c>
      <c r="CT179" s="88">
        <f t="shared" si="464"/>
        <v>8056.0625</v>
      </c>
      <c r="CU179" s="88">
        <f t="shared" si="465"/>
        <v>5800</v>
      </c>
      <c r="CV179" s="88">
        <f t="shared" si="466"/>
        <v>540</v>
      </c>
      <c r="CW179" s="88">
        <f t="shared" si="467"/>
        <v>770</v>
      </c>
      <c r="CX179" s="88">
        <f t="shared" si="468"/>
        <v>80</v>
      </c>
      <c r="CY179" s="88">
        <f t="shared" si="469"/>
        <v>330</v>
      </c>
      <c r="CZ179" s="88">
        <f t="shared" si="470"/>
        <v>34964.25</v>
      </c>
      <c r="DA179" s="90">
        <f t="shared" si="471"/>
        <v>26854.262500000001</v>
      </c>
      <c r="DB179" s="90">
        <f t="shared" si="472"/>
        <v>8109.9875000000002</v>
      </c>
      <c r="DC179" s="88">
        <f t="shared" si="473"/>
        <v>3520</v>
      </c>
      <c r="DD179" s="88">
        <f t="shared" si="474"/>
        <v>245771.6875</v>
      </c>
      <c r="AUV179" s="699">
        <f t="shared" si="409"/>
        <v>153131.38</v>
      </c>
      <c r="AUW179" s="699">
        <f t="shared" si="410"/>
        <v>117612.43</v>
      </c>
      <c r="AUX179" s="699">
        <f t="shared" si="411"/>
        <v>35518.949999999997</v>
      </c>
      <c r="AUY179" s="699">
        <f t="shared" si="520"/>
        <v>8860</v>
      </c>
      <c r="AUZ179" s="699">
        <f t="shared" si="475"/>
        <v>0</v>
      </c>
      <c r="AVA179" s="699">
        <f t="shared" si="475"/>
        <v>1.84</v>
      </c>
      <c r="AVB179" s="699">
        <f t="shared" si="521"/>
        <v>21610</v>
      </c>
      <c r="AVC179" s="699">
        <f t="shared" si="522"/>
        <v>520</v>
      </c>
      <c r="AVD179" s="699">
        <f t="shared" si="523"/>
        <v>19720</v>
      </c>
      <c r="AVE179" s="699">
        <f t="shared" si="524"/>
        <v>400</v>
      </c>
      <c r="AVF179" s="699">
        <f t="shared" si="525"/>
        <v>970</v>
      </c>
      <c r="AVG179" s="699">
        <f t="shared" si="526"/>
        <v>8056.06</v>
      </c>
      <c r="AVH179" s="699">
        <f t="shared" si="527"/>
        <v>5800</v>
      </c>
      <c r="AVI179" s="699">
        <f t="shared" si="528"/>
        <v>540</v>
      </c>
      <c r="AVJ179" s="699">
        <f t="shared" si="529"/>
        <v>770</v>
      </c>
      <c r="AVK179" s="699">
        <f t="shared" si="530"/>
        <v>80</v>
      </c>
      <c r="AVL179" s="699">
        <f t="shared" si="531"/>
        <v>330</v>
      </c>
      <c r="AVM179" s="699">
        <f t="shared" si="532"/>
        <v>34964.25</v>
      </c>
      <c r="AVN179" s="699">
        <f t="shared" si="533"/>
        <v>26854.26</v>
      </c>
      <c r="AVO179" s="699">
        <f t="shared" si="534"/>
        <v>8109.99</v>
      </c>
      <c r="AVP179" s="699">
        <f t="shared" si="535"/>
        <v>3520</v>
      </c>
      <c r="AVQ179" s="699">
        <f t="shared" si="536"/>
        <v>245771.69</v>
      </c>
    </row>
    <row r="180" spans="1:1265" ht="30" hidden="1" customHeight="1" x14ac:dyDescent="0.25">
      <c r="A180" s="643">
        <v>1</v>
      </c>
      <c r="B180" s="643">
        <v>7</v>
      </c>
      <c r="C180" s="664" t="s">
        <v>20</v>
      </c>
      <c r="D180" s="2"/>
      <c r="E180" s="101" t="s">
        <v>345</v>
      </c>
      <c r="F180" s="643" t="s">
        <v>38</v>
      </c>
      <c r="G180" s="643">
        <v>2</v>
      </c>
      <c r="H180" s="658" t="s">
        <v>8</v>
      </c>
      <c r="I180" s="643">
        <v>3</v>
      </c>
      <c r="J180" s="101" t="s">
        <v>361</v>
      </c>
      <c r="K180" s="643">
        <v>3</v>
      </c>
      <c r="L180" s="683" t="s">
        <v>350</v>
      </c>
      <c r="M180" s="11" t="s">
        <v>294</v>
      </c>
      <c r="N180" s="101" t="s">
        <v>387</v>
      </c>
      <c r="O180" s="643">
        <v>1</v>
      </c>
      <c r="P180" s="695">
        <v>7</v>
      </c>
      <c r="Q180" s="632">
        <v>7</v>
      </c>
      <c r="R180" s="632">
        <v>7</v>
      </c>
      <c r="S180" s="675">
        <f>SUMIF('Территориальный кк'!$A:$A,'2020'!$B180,'Территориальный кк'!D:D)</f>
        <v>2.169</v>
      </c>
      <c r="T180" s="676">
        <f>SUMIF('Территориальный кк'!$A:$A,'2020'!$B180,'Территориальный кк'!E:E)</f>
        <v>3.0059999999999998</v>
      </c>
      <c r="U180" s="618">
        <f>SUMIFS(Нормативы!G:G,Нормативы!$B:$B,$G180,Нормативы!$D:$D,'2020'!$I180,Нормативы!$F:$F,'2020'!$K180)*O180</f>
        <v>12944</v>
      </c>
      <c r="V180" s="618">
        <f t="shared" si="476"/>
        <v>9941.6</v>
      </c>
      <c r="W180" s="618">
        <f t="shared" si="477"/>
        <v>3002.4</v>
      </c>
      <c r="X180" s="618">
        <f>SUMIFS(Нормативы!J:J,Нормативы!$B:$B,$G180,Нормативы!$D:$D,'2020'!$I180,Нормативы!$F:$F,'2020'!$K180)</f>
        <v>486</v>
      </c>
      <c r="Y180" s="618">
        <f>SUMIFS(Нормативы!K:K,Нормативы!$B:$B,$G180,Нормативы!$D:$D,'2020'!$I180,Нормативы!$F:$F,'2020'!$K180)</f>
        <v>97</v>
      </c>
      <c r="Z180" s="618">
        <f>SUMIFS(Нормативы!L:L,Нормативы!$B:$B,$G180,Нормативы!$D:$D,'2020'!$I180,Нормативы!$F:$F,'2020'!$K180)</f>
        <v>348</v>
      </c>
      <c r="AA180" s="618">
        <f t="shared" si="478"/>
        <v>2031</v>
      </c>
      <c r="AB180" s="618">
        <f>SUMIFS(Нормативы!N:N,Нормативы!$B:$B,$G180,Нормативы!$D:$D,'2020'!$I180,Нормативы!$F:$F,'2020'!$K180)*O180</f>
        <v>52</v>
      </c>
      <c r="AC180" s="618">
        <f>SUMIFS(Нормативы!O:O,Нормативы!$B:$B,$G180,Нормативы!$D:$D,'2020'!$I180,Нормативы!$F:$F,'2020'!$K180)</f>
        <v>1728</v>
      </c>
      <c r="AD180" s="618">
        <f>SUMIFS(Нормативы!P:P,Нормативы!$B:$B,$G180,Нормативы!$D:$D,'2020'!$I180,Нормативы!$F:$F,'2020'!$K180)*O180</f>
        <v>73</v>
      </c>
      <c r="AE180" s="618">
        <f>SUMIFS(Нормативы!Q:Q,Нормативы!$B:$B,$G180,Нормативы!$D:$D,'2020'!$I180,Нормативы!$F:$F,'2020'!$K180)</f>
        <v>178</v>
      </c>
      <c r="AF180" s="618">
        <f>SUMIFS(Нормативы!R:R,Нормативы!$B:$B,$G180,Нормативы!$D:$D,'2020'!$I180,Нормативы!$F:$F,'2020'!$K180)</f>
        <v>275</v>
      </c>
      <c r="AG180" s="618">
        <f>SUMIFS(Нормативы!S:S,Нормативы!$B:$B,$G180,Нормативы!$D:$D,'2020'!$I180,Нормативы!$F:$F,'2020'!$K180)</f>
        <v>580</v>
      </c>
      <c r="AH180" s="618">
        <f>SUMIFS(Нормативы!T:T,Нормативы!$B:$B,$G180,Нормативы!$D:$D,'2020'!$I180,Нормативы!$F:$F,'2020'!$K180)</f>
        <v>54</v>
      </c>
      <c r="AI180" s="618">
        <f>SUMIFS(Нормативы!U:U,Нормативы!$B:$B,$G180,Нормативы!$D:$D,'2020'!$I180,Нормативы!$F:$F,'2020'!$K180)</f>
        <v>77</v>
      </c>
      <c r="AJ180" s="618">
        <f>SUMIFS(Нормативы!V:V,Нормативы!$B:$B,$G180,Нормативы!$D:$D,'2020'!$I180,Нормативы!$F:$F,'2020'!$K180)</f>
        <v>8</v>
      </c>
      <c r="AK180" s="618">
        <f>SUMIFS(Нормативы!W:W,Нормативы!$B:$B,$G180,Нормативы!$D:$D,'2020'!$I180,Нормативы!$F:$F,'2020'!$K180)</f>
        <v>39</v>
      </c>
      <c r="AL180" s="618">
        <f>SUMIFS(Нормативы!X:X,Нормативы!$B:$B,$G180,Нормативы!$D:$D,'2020'!$I180,Нормативы!$F:$F,'2020'!$K180)*O180</f>
        <v>1612</v>
      </c>
      <c r="AM180" s="618">
        <f t="shared" si="479"/>
        <v>1238.0999999999999</v>
      </c>
      <c r="AN180" s="618">
        <f t="shared" si="480"/>
        <v>373.9</v>
      </c>
      <c r="AO180" s="618">
        <f>SUMIFS(Нормативы!AA:AA,Нормативы!$B:$B,$G180,Нормативы!$D:$D,'2020'!$I180,Нормативы!$F:$F,'2020'!$K180)</f>
        <v>0</v>
      </c>
      <c r="AP180" s="619">
        <f t="shared" si="481"/>
        <v>18454</v>
      </c>
      <c r="AQ180" s="413">
        <f t="shared" si="418"/>
        <v>90608</v>
      </c>
      <c r="AR180" s="618">
        <f t="shared" si="482"/>
        <v>69591.399999999994</v>
      </c>
      <c r="AS180" s="618">
        <f t="shared" si="483"/>
        <v>21016.6</v>
      </c>
      <c r="AT180" s="616">
        <f t="shared" si="419"/>
        <v>3402</v>
      </c>
      <c r="AU180" s="616">
        <f t="shared" si="420"/>
        <v>679</v>
      </c>
      <c r="AV180" s="616">
        <f t="shared" si="421"/>
        <v>2436</v>
      </c>
      <c r="AW180" s="616">
        <f t="shared" si="422"/>
        <v>14217</v>
      </c>
      <c r="AX180" s="616">
        <f t="shared" si="423"/>
        <v>364</v>
      </c>
      <c r="AY180" s="616">
        <f t="shared" si="424"/>
        <v>12096</v>
      </c>
      <c r="AZ180" s="616">
        <f t="shared" si="425"/>
        <v>511</v>
      </c>
      <c r="BA180" s="616">
        <f t="shared" si="426"/>
        <v>1246</v>
      </c>
      <c r="BB180" s="616">
        <f t="shared" si="427"/>
        <v>1925</v>
      </c>
      <c r="BC180" s="616">
        <f t="shared" si="428"/>
        <v>4060</v>
      </c>
      <c r="BD180" s="616">
        <f t="shared" si="429"/>
        <v>378</v>
      </c>
      <c r="BE180" s="616">
        <f t="shared" si="430"/>
        <v>539</v>
      </c>
      <c r="BF180" s="616">
        <f t="shared" si="431"/>
        <v>56</v>
      </c>
      <c r="BG180" s="616">
        <f t="shared" si="432"/>
        <v>273</v>
      </c>
      <c r="BH180" s="616">
        <f t="shared" si="433"/>
        <v>11284</v>
      </c>
      <c r="BI180" s="618">
        <f t="shared" si="484"/>
        <v>8666.7000000000007</v>
      </c>
      <c r="BJ180" s="618">
        <f t="shared" si="485"/>
        <v>2617.3000000000002</v>
      </c>
      <c r="BK180" s="616">
        <f t="shared" si="434"/>
        <v>0</v>
      </c>
      <c r="BL180" s="620">
        <f t="shared" si="435"/>
        <v>129178</v>
      </c>
      <c r="BM180" s="616">
        <f t="shared" si="436"/>
        <v>196529</v>
      </c>
      <c r="BN180" s="618">
        <f t="shared" si="437"/>
        <v>150943.9</v>
      </c>
      <c r="BO180" s="618">
        <f t="shared" si="438"/>
        <v>45585.1</v>
      </c>
      <c r="BP180" s="616">
        <f t="shared" si="486"/>
        <v>3402</v>
      </c>
      <c r="BQ180" s="616">
        <f t="shared" si="487"/>
        <v>679</v>
      </c>
      <c r="BR180" s="616">
        <f t="shared" si="488"/>
        <v>2436</v>
      </c>
      <c r="BS180" s="616">
        <f t="shared" si="439"/>
        <v>14217</v>
      </c>
      <c r="BT180" s="616">
        <f t="shared" si="440"/>
        <v>364</v>
      </c>
      <c r="BU180" s="616">
        <f t="shared" si="441"/>
        <v>12096</v>
      </c>
      <c r="BV180" s="616">
        <f t="shared" si="442"/>
        <v>511</v>
      </c>
      <c r="BW180" s="616">
        <f t="shared" si="443"/>
        <v>1246</v>
      </c>
      <c r="BX180" s="616">
        <f t="shared" si="444"/>
        <v>5787</v>
      </c>
      <c r="BY180" s="616">
        <f t="shared" si="445"/>
        <v>4060</v>
      </c>
      <c r="BZ180" s="616">
        <f t="shared" si="446"/>
        <v>378</v>
      </c>
      <c r="CA180" s="616">
        <f t="shared" si="447"/>
        <v>539</v>
      </c>
      <c r="CB180" s="616">
        <f t="shared" si="448"/>
        <v>56</v>
      </c>
      <c r="CC180" s="616">
        <f t="shared" si="449"/>
        <v>273</v>
      </c>
      <c r="CD180" s="616">
        <f t="shared" si="450"/>
        <v>24475</v>
      </c>
      <c r="CE180" s="618">
        <f t="shared" si="489"/>
        <v>18798</v>
      </c>
      <c r="CF180" s="618">
        <f t="shared" si="490"/>
        <v>5677</v>
      </c>
      <c r="CG180" s="616">
        <f t="shared" si="451"/>
        <v>0</v>
      </c>
      <c r="CH180" s="621">
        <f t="shared" si="452"/>
        <v>252152</v>
      </c>
      <c r="CI180" s="88">
        <f t="shared" si="453"/>
        <v>28075.571400000001</v>
      </c>
      <c r="CJ180" s="90">
        <f t="shared" si="454"/>
        <v>21563.4143</v>
      </c>
      <c r="CK180" s="90">
        <f t="shared" si="455"/>
        <v>6512.1571000000004</v>
      </c>
      <c r="CL180" s="88">
        <f t="shared" si="456"/>
        <v>486</v>
      </c>
      <c r="CM180" s="88">
        <f t="shared" si="457"/>
        <v>97</v>
      </c>
      <c r="CN180" s="88">
        <f t="shared" si="458"/>
        <v>348</v>
      </c>
      <c r="CO180" s="88">
        <f t="shared" si="459"/>
        <v>2031</v>
      </c>
      <c r="CP180" s="88">
        <f t="shared" si="460"/>
        <v>52</v>
      </c>
      <c r="CQ180" s="88">
        <f t="shared" si="461"/>
        <v>1728</v>
      </c>
      <c r="CR180" s="88">
        <f t="shared" si="462"/>
        <v>73</v>
      </c>
      <c r="CS180" s="88">
        <f t="shared" si="463"/>
        <v>178</v>
      </c>
      <c r="CT180" s="88">
        <f t="shared" si="464"/>
        <v>826.71429999999998</v>
      </c>
      <c r="CU180" s="88">
        <f t="shared" si="465"/>
        <v>580</v>
      </c>
      <c r="CV180" s="88">
        <f t="shared" si="466"/>
        <v>54</v>
      </c>
      <c r="CW180" s="88">
        <f t="shared" si="467"/>
        <v>77</v>
      </c>
      <c r="CX180" s="88">
        <f t="shared" si="468"/>
        <v>8</v>
      </c>
      <c r="CY180" s="88">
        <f t="shared" si="469"/>
        <v>39</v>
      </c>
      <c r="CZ180" s="88">
        <f t="shared" si="470"/>
        <v>3496.4286000000002</v>
      </c>
      <c r="DA180" s="90">
        <f t="shared" si="471"/>
        <v>2685.4286000000002</v>
      </c>
      <c r="DB180" s="90">
        <f t="shared" si="472"/>
        <v>811</v>
      </c>
      <c r="DC180" s="88">
        <f t="shared" si="473"/>
        <v>0</v>
      </c>
      <c r="DD180" s="88">
        <f t="shared" si="474"/>
        <v>36021.7143</v>
      </c>
      <c r="AUV180" s="699">
        <f t="shared" si="409"/>
        <v>28075.57</v>
      </c>
      <c r="AUW180" s="699">
        <f t="shared" si="410"/>
        <v>21563.42</v>
      </c>
      <c r="AUX180" s="699">
        <f t="shared" si="411"/>
        <v>6512.15</v>
      </c>
      <c r="AUY180" s="699">
        <f t="shared" si="520"/>
        <v>486</v>
      </c>
      <c r="AUZ180" s="699">
        <f t="shared" si="475"/>
        <v>225.88</v>
      </c>
      <c r="AVA180" s="699">
        <f t="shared" si="475"/>
        <v>0.19</v>
      </c>
      <c r="AVB180" s="699">
        <f t="shared" si="521"/>
        <v>2031</v>
      </c>
      <c r="AVC180" s="699">
        <f t="shared" si="522"/>
        <v>52</v>
      </c>
      <c r="AVD180" s="699">
        <f t="shared" si="523"/>
        <v>1728</v>
      </c>
      <c r="AVE180" s="699">
        <f t="shared" si="524"/>
        <v>73</v>
      </c>
      <c r="AVF180" s="699">
        <f t="shared" si="525"/>
        <v>178</v>
      </c>
      <c r="AVG180" s="699">
        <f t="shared" si="526"/>
        <v>826.71</v>
      </c>
      <c r="AVH180" s="699">
        <f t="shared" si="527"/>
        <v>580</v>
      </c>
      <c r="AVI180" s="699">
        <f t="shared" si="528"/>
        <v>54</v>
      </c>
      <c r="AVJ180" s="699">
        <f t="shared" si="529"/>
        <v>77</v>
      </c>
      <c r="AVK180" s="699">
        <f t="shared" si="530"/>
        <v>8</v>
      </c>
      <c r="AVL180" s="699">
        <f t="shared" si="531"/>
        <v>39</v>
      </c>
      <c r="AVM180" s="699">
        <f t="shared" si="532"/>
        <v>3496.43</v>
      </c>
      <c r="AVN180" s="699">
        <f t="shared" si="533"/>
        <v>2685.43</v>
      </c>
      <c r="AVO180" s="699">
        <f t="shared" si="534"/>
        <v>811</v>
      </c>
      <c r="AVP180" s="699">
        <f t="shared" si="535"/>
        <v>0</v>
      </c>
      <c r="AVQ180" s="699">
        <f t="shared" si="536"/>
        <v>36021.71</v>
      </c>
    </row>
    <row r="181" spans="1:1265" ht="30" hidden="1" customHeight="1" x14ac:dyDescent="0.25">
      <c r="A181" s="643">
        <v>1</v>
      </c>
      <c r="B181" s="643">
        <v>7</v>
      </c>
      <c r="C181" s="664" t="s">
        <v>20</v>
      </c>
      <c r="D181" s="2"/>
      <c r="E181" s="101" t="s">
        <v>345</v>
      </c>
      <c r="F181" s="643" t="s">
        <v>38</v>
      </c>
      <c r="G181" s="643">
        <v>2</v>
      </c>
      <c r="H181" s="658" t="s">
        <v>10</v>
      </c>
      <c r="I181" s="643">
        <v>0</v>
      </c>
      <c r="J181" s="101" t="s">
        <v>363</v>
      </c>
      <c r="K181" s="643">
        <v>3</v>
      </c>
      <c r="L181" s="683" t="s">
        <v>350</v>
      </c>
      <c r="M181" s="11" t="s">
        <v>269</v>
      </c>
      <c r="N181" s="101" t="s">
        <v>387</v>
      </c>
      <c r="O181" s="643">
        <v>1</v>
      </c>
      <c r="P181" s="695">
        <v>16</v>
      </c>
      <c r="Q181" s="632">
        <v>16</v>
      </c>
      <c r="R181" s="632">
        <v>16</v>
      </c>
      <c r="S181" s="675">
        <f>SUMIF('Территориальный кк'!$A:$A,'2020'!$B181,'Территориальный кк'!D:D)</f>
        <v>2.169</v>
      </c>
      <c r="T181" s="676">
        <f>SUMIF('Территориальный кк'!$A:$A,'2020'!$B181,'Территориальный кк'!E:E)</f>
        <v>3.0059999999999998</v>
      </c>
      <c r="U181" s="618">
        <f>SUMIFS(Нормативы!G:G,Нормативы!$B:$B,$G181,Нормативы!$D:$D,'2020'!$I181,Нормативы!$F:$F,'2020'!$K181)*O181</f>
        <v>70600</v>
      </c>
      <c r="V181" s="618">
        <f t="shared" si="476"/>
        <v>54224.3</v>
      </c>
      <c r="W181" s="618">
        <f t="shared" si="477"/>
        <v>16375.7</v>
      </c>
      <c r="X181" s="618">
        <f>SUMIFS(Нормативы!J:J,Нормативы!$B:$B,$G181,Нормативы!$D:$D,'2020'!$I181,Нормативы!$F:$F,'2020'!$K181)</f>
        <v>8860</v>
      </c>
      <c r="Y181" s="618">
        <f>SUMIFS(Нормативы!K:K,Нормативы!$B:$B,$G181,Нормативы!$D:$D,'2020'!$I181,Нормативы!$F:$F,'2020'!$K181)</f>
        <v>0</v>
      </c>
      <c r="Z181" s="618">
        <f>SUMIFS(Нормативы!L:L,Нормативы!$B:$B,$G181,Нормативы!$D:$D,'2020'!$I181,Нормативы!$F:$F,'2020'!$K181)</f>
        <v>8110</v>
      </c>
      <c r="AA181" s="618">
        <f t="shared" si="478"/>
        <v>21610</v>
      </c>
      <c r="AB181" s="618">
        <f>SUMIFS(Нормативы!N:N,Нормативы!$B:$B,$G181,Нормативы!$D:$D,'2020'!$I181,Нормативы!$F:$F,'2020'!$K181)*O181</f>
        <v>520</v>
      </c>
      <c r="AC181" s="618">
        <f>SUMIFS(Нормативы!O:O,Нормативы!$B:$B,$G181,Нормативы!$D:$D,'2020'!$I181,Нормативы!$F:$F,'2020'!$K181)</f>
        <v>19720</v>
      </c>
      <c r="AD181" s="618">
        <f>SUMIFS(Нормативы!P:P,Нормативы!$B:$B,$G181,Нормативы!$D:$D,'2020'!$I181,Нормативы!$F:$F,'2020'!$K181)*O181</f>
        <v>400</v>
      </c>
      <c r="AE181" s="618">
        <f>SUMIFS(Нормативы!Q:Q,Нормативы!$B:$B,$G181,Нормативы!$D:$D,'2020'!$I181,Нормативы!$F:$F,'2020'!$K181)</f>
        <v>970</v>
      </c>
      <c r="AF181" s="618">
        <f>SUMIFS(Нормативы!R:R,Нормативы!$B:$B,$G181,Нормативы!$D:$D,'2020'!$I181,Нормативы!$F:$F,'2020'!$K181)</f>
        <v>2680</v>
      </c>
      <c r="AG181" s="618">
        <f>SUMIFS(Нормативы!S:S,Нормативы!$B:$B,$G181,Нормативы!$D:$D,'2020'!$I181,Нормативы!$F:$F,'2020'!$K181)</f>
        <v>5800</v>
      </c>
      <c r="AH181" s="618">
        <f>SUMIFS(Нормативы!T:T,Нормативы!$B:$B,$G181,Нормативы!$D:$D,'2020'!$I181,Нормативы!$F:$F,'2020'!$K181)</f>
        <v>540</v>
      </c>
      <c r="AI181" s="618">
        <f>SUMIFS(Нормативы!U:U,Нормативы!$B:$B,$G181,Нормативы!$D:$D,'2020'!$I181,Нормативы!$F:$F,'2020'!$K181)</f>
        <v>770</v>
      </c>
      <c r="AJ181" s="618">
        <f>SUMIFS(Нормативы!V:V,Нормативы!$B:$B,$G181,Нормативы!$D:$D,'2020'!$I181,Нормативы!$F:$F,'2020'!$K181)</f>
        <v>80</v>
      </c>
      <c r="AK181" s="618">
        <f>SUMIFS(Нормативы!W:W,Нормативы!$B:$B,$G181,Нормативы!$D:$D,'2020'!$I181,Нормативы!$F:$F,'2020'!$K181)</f>
        <v>330</v>
      </c>
      <c r="AL181" s="618">
        <f>SUMIFS(Нормативы!X:X,Нормативы!$B:$B,$G181,Нормативы!$D:$D,'2020'!$I181,Нормативы!$F:$F,'2020'!$K181)*O181</f>
        <v>16120</v>
      </c>
      <c r="AM181" s="618">
        <f t="shared" si="479"/>
        <v>12381</v>
      </c>
      <c r="AN181" s="618">
        <f t="shared" si="480"/>
        <v>3739</v>
      </c>
      <c r="AO181" s="618">
        <f>SUMIFS(Нормативы!AA:AA,Нормативы!$B:$B,$G181,Нормативы!$D:$D,'2020'!$I181,Нормативы!$F:$F,'2020'!$K181)</f>
        <v>3520</v>
      </c>
      <c r="AP181" s="619">
        <f t="shared" si="481"/>
        <v>139020</v>
      </c>
      <c r="AQ181" s="413">
        <f t="shared" si="418"/>
        <v>1129600</v>
      </c>
      <c r="AR181" s="618">
        <f t="shared" si="482"/>
        <v>867588.3</v>
      </c>
      <c r="AS181" s="618">
        <f t="shared" si="483"/>
        <v>262011.7</v>
      </c>
      <c r="AT181" s="616">
        <f t="shared" si="419"/>
        <v>141760</v>
      </c>
      <c r="AU181" s="616">
        <f t="shared" si="420"/>
        <v>0</v>
      </c>
      <c r="AV181" s="616">
        <f t="shared" si="421"/>
        <v>129760</v>
      </c>
      <c r="AW181" s="616">
        <f t="shared" si="422"/>
        <v>345760</v>
      </c>
      <c r="AX181" s="616">
        <f t="shared" si="423"/>
        <v>8320</v>
      </c>
      <c r="AY181" s="616">
        <f t="shared" si="424"/>
        <v>315520</v>
      </c>
      <c r="AZ181" s="616">
        <f t="shared" si="425"/>
        <v>6400</v>
      </c>
      <c r="BA181" s="616">
        <f t="shared" si="426"/>
        <v>15520</v>
      </c>
      <c r="BB181" s="616">
        <f t="shared" si="427"/>
        <v>42880</v>
      </c>
      <c r="BC181" s="616">
        <f t="shared" si="428"/>
        <v>92800</v>
      </c>
      <c r="BD181" s="616">
        <f t="shared" si="429"/>
        <v>8640</v>
      </c>
      <c r="BE181" s="616">
        <f t="shared" si="430"/>
        <v>12320</v>
      </c>
      <c r="BF181" s="616">
        <f t="shared" si="431"/>
        <v>1280</v>
      </c>
      <c r="BG181" s="616">
        <f t="shared" si="432"/>
        <v>5280</v>
      </c>
      <c r="BH181" s="616">
        <f t="shared" si="433"/>
        <v>257920</v>
      </c>
      <c r="BI181" s="618">
        <f t="shared" si="484"/>
        <v>198095.2</v>
      </c>
      <c r="BJ181" s="618">
        <f t="shared" si="485"/>
        <v>59824.800000000003</v>
      </c>
      <c r="BK181" s="616">
        <f t="shared" si="434"/>
        <v>56320</v>
      </c>
      <c r="BL181" s="620">
        <f t="shared" si="435"/>
        <v>2224320</v>
      </c>
      <c r="BM181" s="616">
        <f t="shared" si="436"/>
        <v>2450102</v>
      </c>
      <c r="BN181" s="618">
        <f t="shared" si="437"/>
        <v>1881798.8</v>
      </c>
      <c r="BO181" s="618">
        <f t="shared" si="438"/>
        <v>568303.19999999995</v>
      </c>
      <c r="BP181" s="616">
        <f t="shared" si="486"/>
        <v>141760</v>
      </c>
      <c r="BQ181" s="616">
        <f t="shared" si="487"/>
        <v>0</v>
      </c>
      <c r="BR181" s="616">
        <f t="shared" si="488"/>
        <v>129760</v>
      </c>
      <c r="BS181" s="616">
        <f t="shared" si="439"/>
        <v>345760</v>
      </c>
      <c r="BT181" s="616">
        <f t="shared" si="440"/>
        <v>8320</v>
      </c>
      <c r="BU181" s="616">
        <f t="shared" si="441"/>
        <v>315520</v>
      </c>
      <c r="BV181" s="616">
        <f t="shared" si="442"/>
        <v>6400</v>
      </c>
      <c r="BW181" s="616">
        <f t="shared" si="443"/>
        <v>15520</v>
      </c>
      <c r="BX181" s="616">
        <f t="shared" si="444"/>
        <v>128897</v>
      </c>
      <c r="BY181" s="616">
        <f t="shared" si="445"/>
        <v>92800</v>
      </c>
      <c r="BZ181" s="616">
        <f t="shared" si="446"/>
        <v>8640</v>
      </c>
      <c r="CA181" s="616">
        <f t="shared" si="447"/>
        <v>12320</v>
      </c>
      <c r="CB181" s="616">
        <f t="shared" si="448"/>
        <v>1280</v>
      </c>
      <c r="CC181" s="616">
        <f t="shared" si="449"/>
        <v>5280</v>
      </c>
      <c r="CD181" s="616">
        <f t="shared" ref="CD181:CD182" si="537">BH181</f>
        <v>257920</v>
      </c>
      <c r="CE181" s="616">
        <f t="shared" ref="CE181:CE182" si="538">BI181</f>
        <v>198095.2</v>
      </c>
      <c r="CF181" s="616">
        <f t="shared" ref="CF181:CF182" si="539">BJ181</f>
        <v>59824.800000000003</v>
      </c>
      <c r="CG181" s="616">
        <f t="shared" si="451"/>
        <v>56320</v>
      </c>
      <c r="CH181" s="621">
        <f t="shared" si="452"/>
        <v>3630839</v>
      </c>
      <c r="CI181" s="88">
        <f t="shared" si="453"/>
        <v>153131.375</v>
      </c>
      <c r="CJ181" s="90">
        <f t="shared" si="454"/>
        <v>117612.425</v>
      </c>
      <c r="CK181" s="90">
        <f t="shared" si="455"/>
        <v>35518.949999999997</v>
      </c>
      <c r="CL181" s="88">
        <f t="shared" si="456"/>
        <v>8860</v>
      </c>
      <c r="CM181" s="88">
        <f t="shared" si="457"/>
        <v>0</v>
      </c>
      <c r="CN181" s="88">
        <f t="shared" si="458"/>
        <v>8110</v>
      </c>
      <c r="CO181" s="88">
        <f t="shared" si="459"/>
        <v>21610</v>
      </c>
      <c r="CP181" s="88">
        <f t="shared" si="460"/>
        <v>520</v>
      </c>
      <c r="CQ181" s="88">
        <f t="shared" si="461"/>
        <v>19720</v>
      </c>
      <c r="CR181" s="88">
        <f t="shared" si="462"/>
        <v>400</v>
      </c>
      <c r="CS181" s="88">
        <f t="shared" si="463"/>
        <v>970</v>
      </c>
      <c r="CT181" s="88">
        <f t="shared" si="464"/>
        <v>8056.0625</v>
      </c>
      <c r="CU181" s="88">
        <f t="shared" si="465"/>
        <v>5800</v>
      </c>
      <c r="CV181" s="88">
        <f t="shared" si="466"/>
        <v>540</v>
      </c>
      <c r="CW181" s="88">
        <f t="shared" si="467"/>
        <v>770</v>
      </c>
      <c r="CX181" s="88">
        <f t="shared" si="468"/>
        <v>80</v>
      </c>
      <c r="CY181" s="88">
        <f t="shared" si="469"/>
        <v>330</v>
      </c>
      <c r="CZ181" s="88">
        <f t="shared" si="470"/>
        <v>16120</v>
      </c>
      <c r="DA181" s="90">
        <f t="shared" si="471"/>
        <v>12380.95</v>
      </c>
      <c r="DB181" s="90">
        <f t="shared" si="472"/>
        <v>3739.05</v>
      </c>
      <c r="DC181" s="88">
        <f t="shared" si="473"/>
        <v>3520</v>
      </c>
      <c r="DD181" s="88">
        <f t="shared" si="474"/>
        <v>226927.4375</v>
      </c>
      <c r="AUV181" s="699">
        <f t="shared" si="409"/>
        <v>153131.38</v>
      </c>
      <c r="AUW181" s="699">
        <f t="shared" si="410"/>
        <v>117612.43</v>
      </c>
      <c r="AUX181" s="699">
        <f t="shared" si="411"/>
        <v>35518.949999999997</v>
      </c>
      <c r="AUY181" s="699">
        <f t="shared" si="520"/>
        <v>8860</v>
      </c>
      <c r="AUZ181" s="699">
        <f t="shared" si="475"/>
        <v>0</v>
      </c>
      <c r="AVA181" s="699">
        <f t="shared" si="475"/>
        <v>1.84</v>
      </c>
      <c r="AVB181" s="699">
        <f t="shared" si="521"/>
        <v>21610</v>
      </c>
      <c r="AVC181" s="699">
        <f t="shared" si="522"/>
        <v>520</v>
      </c>
      <c r="AVD181" s="699">
        <f t="shared" si="523"/>
        <v>19720</v>
      </c>
      <c r="AVE181" s="699">
        <f t="shared" si="524"/>
        <v>400</v>
      </c>
      <c r="AVF181" s="699">
        <f t="shared" si="525"/>
        <v>970</v>
      </c>
      <c r="AVG181" s="699">
        <f t="shared" si="526"/>
        <v>8056.06</v>
      </c>
      <c r="AVH181" s="699">
        <f t="shared" si="527"/>
        <v>5800</v>
      </c>
      <c r="AVI181" s="699">
        <f t="shared" si="528"/>
        <v>540</v>
      </c>
      <c r="AVJ181" s="699">
        <f t="shared" si="529"/>
        <v>770</v>
      </c>
      <c r="AVK181" s="699">
        <f t="shared" si="530"/>
        <v>80</v>
      </c>
      <c r="AVL181" s="699">
        <f t="shared" si="531"/>
        <v>330</v>
      </c>
      <c r="AVM181" s="699">
        <f t="shared" si="532"/>
        <v>16120</v>
      </c>
      <c r="AVN181" s="699">
        <f t="shared" si="533"/>
        <v>12380.95</v>
      </c>
      <c r="AVO181" s="699">
        <f t="shared" si="534"/>
        <v>3739.05</v>
      </c>
      <c r="AVP181" s="699">
        <f t="shared" si="535"/>
        <v>3520</v>
      </c>
      <c r="AVQ181" s="699">
        <f t="shared" si="536"/>
        <v>226927.44</v>
      </c>
    </row>
    <row r="182" spans="1:1265" s="608" customFormat="1" ht="30" hidden="1" customHeight="1" x14ac:dyDescent="0.25">
      <c r="A182" s="634">
        <v>1</v>
      </c>
      <c r="B182" s="634">
        <v>7</v>
      </c>
      <c r="C182" s="633" t="s">
        <v>20</v>
      </c>
      <c r="D182" s="101" t="s">
        <v>345</v>
      </c>
      <c r="E182" s="602" t="s">
        <v>345</v>
      </c>
      <c r="F182" s="634" t="s">
        <v>38</v>
      </c>
      <c r="G182" s="634">
        <v>2</v>
      </c>
      <c r="H182" s="656" t="s">
        <v>8</v>
      </c>
      <c r="I182" s="634">
        <v>3</v>
      </c>
      <c r="J182" s="602" t="s">
        <v>363</v>
      </c>
      <c r="K182" s="634">
        <v>3</v>
      </c>
      <c r="L182" s="681" t="s">
        <v>350</v>
      </c>
      <c r="M182" s="601"/>
      <c r="N182" s="602" t="s">
        <v>401</v>
      </c>
      <c r="O182" s="634">
        <v>2</v>
      </c>
      <c r="P182" s="695">
        <v>1</v>
      </c>
      <c r="Q182" s="633">
        <v>1</v>
      </c>
      <c r="R182" s="633">
        <v>1</v>
      </c>
      <c r="S182" s="671">
        <f>'Территориальный кк'!D10</f>
        <v>2.169</v>
      </c>
      <c r="T182" s="672">
        <f>'Территориальный кк'!E10</f>
        <v>3.0059999999999998</v>
      </c>
      <c r="U182" s="618">
        <f>SUMIFS(Нормативы!G:G,Нормативы!$B:$B,$G182,Нормативы!$D:$D,'2020'!$I182,Нормативы!$F:$F,'2020'!$K182)*O182</f>
        <v>25888</v>
      </c>
      <c r="V182" s="618">
        <f t="shared" ref="V182" si="540">ROUND(U182/1.302,1)</f>
        <v>19883.3</v>
      </c>
      <c r="W182" s="618">
        <f t="shared" ref="W182" si="541">U182-V182</f>
        <v>6004.7</v>
      </c>
      <c r="X182" s="618">
        <f>SUMIFS(Нормативы!J:J,Нормативы!$B:$B,$G182,Нормативы!$D:$D,'2020'!$I182,Нормативы!$F:$F,'2020'!$K182)</f>
        <v>486</v>
      </c>
      <c r="Y182" s="618">
        <f>SUMIFS(Нормативы!K:K,Нормативы!$B:$B,$G182,Нормативы!$D:$D,'2020'!$I182,Нормативы!$F:$F,'2020'!$K182)</f>
        <v>97</v>
      </c>
      <c r="Z182" s="618">
        <f>SUMIFS(Нормативы!L:L,Нормативы!$B:$B,$G182,Нормативы!$D:$D,'2020'!$I182,Нормативы!$F:$F,'2020'!$K182)</f>
        <v>348</v>
      </c>
      <c r="AA182" s="618">
        <f t="shared" ref="AA182" si="542">AB182+AC182+AD182+AE182</f>
        <v>2156</v>
      </c>
      <c r="AB182" s="618">
        <f>SUMIFS(Нормативы!N:N,Нормативы!$B:$B,$G182,Нормативы!$D:$D,'2020'!$I182,Нормативы!$F:$F,'2020'!$K182)*O182</f>
        <v>104</v>
      </c>
      <c r="AC182" s="618">
        <f>SUMIFS(Нормативы!O:O,Нормативы!$B:$B,$G182,Нормативы!$D:$D,'2020'!$I182,Нормативы!$F:$F,'2020'!$K182)</f>
        <v>1728</v>
      </c>
      <c r="AD182" s="618">
        <f>SUMIFS(Нормативы!P:P,Нормативы!$B:$B,$G182,Нормативы!$D:$D,'2020'!$I182,Нормативы!$F:$F,'2020'!$K182)*O182</f>
        <v>146</v>
      </c>
      <c r="AE182" s="618">
        <f>SUMIFS(Нормативы!Q:Q,Нормативы!$B:$B,$G182,Нормативы!$D:$D,'2020'!$I182,Нормативы!$F:$F,'2020'!$K182)</f>
        <v>178</v>
      </c>
      <c r="AF182" s="618">
        <f>SUMIFS(Нормативы!R:R,Нормативы!$B:$B,$G182,Нормативы!$D:$D,'2020'!$I182,Нормативы!$F:$F,'2020'!$K182)</f>
        <v>275</v>
      </c>
      <c r="AG182" s="618">
        <f>SUMIFS(Нормативы!S:S,Нормативы!$B:$B,$G182,Нормативы!$D:$D,'2020'!$I182,Нормативы!$F:$F,'2020'!$K182)</f>
        <v>580</v>
      </c>
      <c r="AH182" s="618">
        <f>SUMIFS(Нормативы!T:T,Нормативы!$B:$B,$G182,Нормативы!$D:$D,'2020'!$I182,Нормативы!$F:$F,'2020'!$K182)</f>
        <v>54</v>
      </c>
      <c r="AI182" s="618">
        <f>SUMIFS(Нормативы!U:U,Нормативы!$B:$B,$G182,Нормативы!$D:$D,'2020'!$I182,Нормативы!$F:$F,'2020'!$K182)</f>
        <v>77</v>
      </c>
      <c r="AJ182" s="618">
        <f>SUMIFS(Нормативы!V:V,Нормативы!$B:$B,$G182,Нормативы!$D:$D,'2020'!$I182,Нормативы!$F:$F,'2020'!$K182)</f>
        <v>8</v>
      </c>
      <c r="AK182" s="618">
        <f>SUMIFS(Нормативы!W:W,Нормативы!$B:$B,$G182,Нормативы!$D:$D,'2020'!$I182,Нормативы!$F:$F,'2020'!$K182)</f>
        <v>39</v>
      </c>
      <c r="AL182" s="618">
        <f>SUMIFS(Нормативы!X:X,Нормативы!$B:$B,$G182,Нормативы!$D:$D,'2020'!$I182,Нормативы!$F:$F,'2020'!$K182)*O182</f>
        <v>3224</v>
      </c>
      <c r="AM182" s="618">
        <f t="shared" ref="AM182" si="543">ROUND(AL182/1.302,1)</f>
        <v>2476.1999999999998</v>
      </c>
      <c r="AN182" s="618">
        <f t="shared" ref="AN182" si="544">AL182-AM182</f>
        <v>747.8</v>
      </c>
      <c r="AO182" s="618">
        <f>SUMIFS(Нормативы!AA:AA,Нормативы!$B:$B,$G182,Нормативы!$D:$D,'2020'!$I182,Нормативы!$F:$F,'2020'!$K182)</f>
        <v>0</v>
      </c>
      <c r="AP182" s="619">
        <f t="shared" ref="AP182" si="545">U182+X182+Z182+AA182++AF182+AG182+AH182+AI182+AJ182+AK182+AL182+AO182</f>
        <v>33135</v>
      </c>
      <c r="AQ182" s="611">
        <f t="shared" si="418"/>
        <v>25888</v>
      </c>
      <c r="AR182" s="622">
        <f t="shared" si="482"/>
        <v>19883.3</v>
      </c>
      <c r="AS182" s="622">
        <f t="shared" si="483"/>
        <v>6004.7</v>
      </c>
      <c r="AT182" s="614">
        <f t="shared" si="419"/>
        <v>486</v>
      </c>
      <c r="AU182" s="614">
        <f t="shared" si="420"/>
        <v>97</v>
      </c>
      <c r="AV182" s="614">
        <f t="shared" si="421"/>
        <v>348</v>
      </c>
      <c r="AW182" s="614">
        <f t="shared" si="422"/>
        <v>2156</v>
      </c>
      <c r="AX182" s="614">
        <f t="shared" si="423"/>
        <v>104</v>
      </c>
      <c r="AY182" s="614">
        <f t="shared" si="424"/>
        <v>1728</v>
      </c>
      <c r="AZ182" s="614">
        <f t="shared" si="425"/>
        <v>146</v>
      </c>
      <c r="BA182" s="614">
        <f t="shared" si="426"/>
        <v>178</v>
      </c>
      <c r="BB182" s="614">
        <f t="shared" si="427"/>
        <v>275</v>
      </c>
      <c r="BC182" s="614">
        <f t="shared" si="428"/>
        <v>580</v>
      </c>
      <c r="BD182" s="614">
        <f t="shared" si="429"/>
        <v>54</v>
      </c>
      <c r="BE182" s="614">
        <f t="shared" si="430"/>
        <v>77</v>
      </c>
      <c r="BF182" s="614">
        <f t="shared" si="431"/>
        <v>8</v>
      </c>
      <c r="BG182" s="614">
        <f t="shared" si="432"/>
        <v>39</v>
      </c>
      <c r="BH182" s="614">
        <f t="shared" si="433"/>
        <v>3224</v>
      </c>
      <c r="BI182" s="614">
        <f t="shared" ref="BI182" si="546">ROUND($P182*AM182,0)</f>
        <v>2476</v>
      </c>
      <c r="BJ182" s="614">
        <f t="shared" ref="BJ182" si="547">ROUND($P182*AN182,0)</f>
        <v>748</v>
      </c>
      <c r="BK182" s="614">
        <f t="shared" si="434"/>
        <v>0</v>
      </c>
      <c r="BL182" s="623">
        <f t="shared" si="435"/>
        <v>33135</v>
      </c>
      <c r="BM182" s="614">
        <f t="shared" si="436"/>
        <v>56151</v>
      </c>
      <c r="BN182" s="622">
        <f t="shared" si="437"/>
        <v>43126.7</v>
      </c>
      <c r="BO182" s="622">
        <f t="shared" si="438"/>
        <v>13024.3</v>
      </c>
      <c r="BP182" s="614">
        <f t="shared" si="486"/>
        <v>486</v>
      </c>
      <c r="BQ182" s="614">
        <f t="shared" si="487"/>
        <v>97</v>
      </c>
      <c r="BR182" s="614">
        <f t="shared" si="488"/>
        <v>348</v>
      </c>
      <c r="BS182" s="614">
        <f t="shared" si="439"/>
        <v>2156</v>
      </c>
      <c r="BT182" s="614">
        <f t="shared" si="440"/>
        <v>104</v>
      </c>
      <c r="BU182" s="614">
        <f t="shared" si="441"/>
        <v>1728</v>
      </c>
      <c r="BV182" s="614">
        <f t="shared" si="442"/>
        <v>146</v>
      </c>
      <c r="BW182" s="614">
        <f t="shared" si="443"/>
        <v>178</v>
      </c>
      <c r="BX182" s="614">
        <f t="shared" si="444"/>
        <v>827</v>
      </c>
      <c r="BY182" s="614">
        <f t="shared" si="445"/>
        <v>580</v>
      </c>
      <c r="BZ182" s="614">
        <f t="shared" si="446"/>
        <v>54</v>
      </c>
      <c r="CA182" s="614">
        <f t="shared" si="447"/>
        <v>77</v>
      </c>
      <c r="CB182" s="614">
        <f t="shared" si="448"/>
        <v>8</v>
      </c>
      <c r="CC182" s="614">
        <f t="shared" si="449"/>
        <v>39</v>
      </c>
      <c r="CD182" s="614">
        <f t="shared" si="537"/>
        <v>3224</v>
      </c>
      <c r="CE182" s="614">
        <f t="shared" si="538"/>
        <v>2476</v>
      </c>
      <c r="CF182" s="614">
        <f t="shared" si="539"/>
        <v>748</v>
      </c>
      <c r="CG182" s="614">
        <f t="shared" si="451"/>
        <v>0</v>
      </c>
      <c r="CH182" s="621">
        <f t="shared" si="452"/>
        <v>63950</v>
      </c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AUV182" s="699">
        <f t="shared" si="409"/>
        <v>56151</v>
      </c>
      <c r="AUW182" s="699">
        <f t="shared" si="410"/>
        <v>43126.73</v>
      </c>
      <c r="AUX182" s="699">
        <f t="shared" si="411"/>
        <v>13024.27</v>
      </c>
      <c r="AUY182" s="699">
        <f t="shared" si="520"/>
        <v>486</v>
      </c>
      <c r="AUZ182" s="699">
        <f t="shared" si="475"/>
        <v>32.270000000000003</v>
      </c>
      <c r="AVA182" s="699">
        <f t="shared" si="475"/>
        <v>0.01</v>
      </c>
      <c r="AVB182" s="699">
        <f t="shared" si="521"/>
        <v>2156</v>
      </c>
      <c r="AVC182" s="699">
        <f t="shared" si="522"/>
        <v>104</v>
      </c>
      <c r="AVD182" s="699">
        <f t="shared" si="523"/>
        <v>1728</v>
      </c>
      <c r="AVE182" s="699">
        <f t="shared" si="524"/>
        <v>146</v>
      </c>
      <c r="AVF182" s="699">
        <f t="shared" si="525"/>
        <v>178</v>
      </c>
      <c r="AVG182" s="699">
        <f t="shared" si="526"/>
        <v>827</v>
      </c>
      <c r="AVH182" s="699">
        <f t="shared" si="527"/>
        <v>580</v>
      </c>
      <c r="AVI182" s="699">
        <f t="shared" si="528"/>
        <v>54</v>
      </c>
      <c r="AVJ182" s="699">
        <f t="shared" si="529"/>
        <v>77</v>
      </c>
      <c r="AVK182" s="699">
        <f t="shared" si="530"/>
        <v>8</v>
      </c>
      <c r="AVL182" s="699">
        <f t="shared" si="531"/>
        <v>39</v>
      </c>
      <c r="AVM182" s="699">
        <f t="shared" si="532"/>
        <v>3224</v>
      </c>
      <c r="AVN182" s="699">
        <f t="shared" si="533"/>
        <v>2476.19</v>
      </c>
      <c r="AVO182" s="699">
        <f t="shared" si="534"/>
        <v>747.81</v>
      </c>
      <c r="AVP182" s="699">
        <f t="shared" si="535"/>
        <v>0</v>
      </c>
      <c r="AVQ182" s="699">
        <f t="shared" si="536"/>
        <v>63950</v>
      </c>
    </row>
    <row r="183" spans="1:1265" ht="30" hidden="1" customHeight="1" x14ac:dyDescent="0.25">
      <c r="A183" s="643">
        <v>1</v>
      </c>
      <c r="B183" s="643">
        <v>7</v>
      </c>
      <c r="C183" s="664" t="s">
        <v>20</v>
      </c>
      <c r="D183" s="2"/>
      <c r="E183" s="101" t="s">
        <v>345</v>
      </c>
      <c r="F183" s="643" t="s">
        <v>38</v>
      </c>
      <c r="G183" s="643">
        <v>2</v>
      </c>
      <c r="H183" s="658" t="s">
        <v>8</v>
      </c>
      <c r="I183" s="643">
        <v>3</v>
      </c>
      <c r="J183" s="101" t="s">
        <v>363</v>
      </c>
      <c r="K183" s="643">
        <v>3</v>
      </c>
      <c r="L183" s="683" t="s">
        <v>350</v>
      </c>
      <c r="M183" s="11" t="s">
        <v>300</v>
      </c>
      <c r="N183" s="101" t="s">
        <v>387</v>
      </c>
      <c r="O183" s="643">
        <v>1</v>
      </c>
      <c r="P183" s="695">
        <v>7</v>
      </c>
      <c r="Q183" s="632">
        <v>7</v>
      </c>
      <c r="R183" s="632">
        <v>7</v>
      </c>
      <c r="S183" s="675">
        <f>SUMIF('Территориальный кк'!$A:$A,'2020'!$B183,'Территориальный кк'!D:D)</f>
        <v>2.169</v>
      </c>
      <c r="T183" s="676">
        <f>SUMIF('Территориальный кк'!$A:$A,'2020'!$B183,'Территориальный кк'!E:E)</f>
        <v>3.0059999999999998</v>
      </c>
      <c r="U183" s="618">
        <f>SUMIFS(Нормативы!G:G,Нормативы!$B:$B,$G183,Нормативы!$D:$D,'2020'!$I183,Нормативы!$F:$F,'2020'!$K183)*O183</f>
        <v>12944</v>
      </c>
      <c r="V183" s="618">
        <f t="shared" si="476"/>
        <v>9941.6</v>
      </c>
      <c r="W183" s="618">
        <f t="shared" si="477"/>
        <v>3002.4</v>
      </c>
      <c r="X183" s="618">
        <f>SUMIFS(Нормативы!J:J,Нормативы!$B:$B,$G183,Нормативы!$D:$D,'2020'!$I183,Нормативы!$F:$F,'2020'!$K183)</f>
        <v>486</v>
      </c>
      <c r="Y183" s="618">
        <f>SUMIFS(Нормативы!K:K,Нормативы!$B:$B,$G183,Нормативы!$D:$D,'2020'!$I183,Нормативы!$F:$F,'2020'!$K183)</f>
        <v>97</v>
      </c>
      <c r="Z183" s="618">
        <f>SUMIFS(Нормативы!L:L,Нормативы!$B:$B,$G183,Нормативы!$D:$D,'2020'!$I183,Нормативы!$F:$F,'2020'!$K183)</f>
        <v>348</v>
      </c>
      <c r="AA183" s="618">
        <f t="shared" si="478"/>
        <v>2031</v>
      </c>
      <c r="AB183" s="618">
        <f>SUMIFS(Нормативы!N:N,Нормативы!$B:$B,$G183,Нормативы!$D:$D,'2020'!$I183,Нормативы!$F:$F,'2020'!$K183)*O183</f>
        <v>52</v>
      </c>
      <c r="AC183" s="618">
        <f>SUMIFS(Нормативы!O:O,Нормативы!$B:$B,$G183,Нормативы!$D:$D,'2020'!$I183,Нормативы!$F:$F,'2020'!$K183)</f>
        <v>1728</v>
      </c>
      <c r="AD183" s="618">
        <f>SUMIFS(Нормативы!P:P,Нормативы!$B:$B,$G183,Нормативы!$D:$D,'2020'!$I183,Нормативы!$F:$F,'2020'!$K183)*O183</f>
        <v>73</v>
      </c>
      <c r="AE183" s="618">
        <f>SUMIFS(Нормативы!Q:Q,Нормативы!$B:$B,$G183,Нормативы!$D:$D,'2020'!$I183,Нормативы!$F:$F,'2020'!$K183)</f>
        <v>178</v>
      </c>
      <c r="AF183" s="618">
        <f>SUMIFS(Нормативы!R:R,Нормативы!$B:$B,$G183,Нормативы!$D:$D,'2020'!$I183,Нормативы!$F:$F,'2020'!$K183)</f>
        <v>275</v>
      </c>
      <c r="AG183" s="618">
        <f>SUMIFS(Нормативы!S:S,Нормативы!$B:$B,$G183,Нормативы!$D:$D,'2020'!$I183,Нормативы!$F:$F,'2020'!$K183)</f>
        <v>580</v>
      </c>
      <c r="AH183" s="618">
        <f>SUMIFS(Нормативы!T:T,Нормативы!$B:$B,$G183,Нормативы!$D:$D,'2020'!$I183,Нормативы!$F:$F,'2020'!$K183)</f>
        <v>54</v>
      </c>
      <c r="AI183" s="618">
        <f>SUMIFS(Нормативы!U:U,Нормативы!$B:$B,$G183,Нормативы!$D:$D,'2020'!$I183,Нормативы!$F:$F,'2020'!$K183)</f>
        <v>77</v>
      </c>
      <c r="AJ183" s="618">
        <f>SUMIFS(Нормативы!V:V,Нормативы!$B:$B,$G183,Нормативы!$D:$D,'2020'!$I183,Нормативы!$F:$F,'2020'!$K183)</f>
        <v>8</v>
      </c>
      <c r="AK183" s="618">
        <f>SUMIFS(Нормативы!W:W,Нормативы!$B:$B,$G183,Нормативы!$D:$D,'2020'!$I183,Нормативы!$F:$F,'2020'!$K183)</f>
        <v>39</v>
      </c>
      <c r="AL183" s="618">
        <f>SUMIFS(Нормативы!X:X,Нормативы!$B:$B,$G183,Нормативы!$D:$D,'2020'!$I183,Нормативы!$F:$F,'2020'!$K183)*O183</f>
        <v>1612</v>
      </c>
      <c r="AM183" s="618">
        <f t="shared" si="479"/>
        <v>1238.0999999999999</v>
      </c>
      <c r="AN183" s="618">
        <f t="shared" si="480"/>
        <v>373.9</v>
      </c>
      <c r="AO183" s="618">
        <f>SUMIFS(Нормативы!AA:AA,Нормативы!$B:$B,$G183,Нормативы!$D:$D,'2020'!$I183,Нормативы!$F:$F,'2020'!$K183)</f>
        <v>0</v>
      </c>
      <c r="AP183" s="619">
        <f t="shared" si="481"/>
        <v>18454</v>
      </c>
      <c r="AQ183" s="413">
        <f t="shared" si="418"/>
        <v>90608</v>
      </c>
      <c r="AR183" s="618">
        <f t="shared" si="482"/>
        <v>69591.399999999994</v>
      </c>
      <c r="AS183" s="618">
        <f t="shared" si="483"/>
        <v>21016.6</v>
      </c>
      <c r="AT183" s="616">
        <f t="shared" si="419"/>
        <v>3402</v>
      </c>
      <c r="AU183" s="616">
        <f t="shared" si="420"/>
        <v>679</v>
      </c>
      <c r="AV183" s="616">
        <f t="shared" si="421"/>
        <v>2436</v>
      </c>
      <c r="AW183" s="616">
        <f t="shared" si="422"/>
        <v>14217</v>
      </c>
      <c r="AX183" s="616">
        <f t="shared" si="423"/>
        <v>364</v>
      </c>
      <c r="AY183" s="616">
        <f t="shared" si="424"/>
        <v>12096</v>
      </c>
      <c r="AZ183" s="616">
        <f t="shared" si="425"/>
        <v>511</v>
      </c>
      <c r="BA183" s="616">
        <f t="shared" si="426"/>
        <v>1246</v>
      </c>
      <c r="BB183" s="616">
        <f t="shared" si="427"/>
        <v>1925</v>
      </c>
      <c r="BC183" s="616">
        <f t="shared" si="428"/>
        <v>4060</v>
      </c>
      <c r="BD183" s="616">
        <f t="shared" si="429"/>
        <v>378</v>
      </c>
      <c r="BE183" s="616">
        <f t="shared" si="430"/>
        <v>539</v>
      </c>
      <c r="BF183" s="616">
        <f t="shared" si="431"/>
        <v>56</v>
      </c>
      <c r="BG183" s="616">
        <f t="shared" si="432"/>
        <v>273</v>
      </c>
      <c r="BH183" s="616">
        <f t="shared" si="433"/>
        <v>11284</v>
      </c>
      <c r="BI183" s="618">
        <f t="shared" si="484"/>
        <v>8666.7000000000007</v>
      </c>
      <c r="BJ183" s="618">
        <f t="shared" si="485"/>
        <v>2617.3000000000002</v>
      </c>
      <c r="BK183" s="616">
        <f t="shared" si="434"/>
        <v>0</v>
      </c>
      <c r="BL183" s="620">
        <f t="shared" si="435"/>
        <v>129178</v>
      </c>
      <c r="BM183" s="616">
        <f t="shared" si="436"/>
        <v>196529</v>
      </c>
      <c r="BN183" s="618">
        <f t="shared" si="437"/>
        <v>150943.9</v>
      </c>
      <c r="BO183" s="618">
        <f t="shared" si="438"/>
        <v>45585.1</v>
      </c>
      <c r="BP183" s="616">
        <f t="shared" si="486"/>
        <v>3402</v>
      </c>
      <c r="BQ183" s="616">
        <f t="shared" si="487"/>
        <v>679</v>
      </c>
      <c r="BR183" s="616">
        <f t="shared" si="488"/>
        <v>2436</v>
      </c>
      <c r="BS183" s="616">
        <f t="shared" si="439"/>
        <v>14217</v>
      </c>
      <c r="BT183" s="616">
        <f t="shared" si="440"/>
        <v>364</v>
      </c>
      <c r="BU183" s="616">
        <f t="shared" si="441"/>
        <v>12096</v>
      </c>
      <c r="BV183" s="616">
        <f t="shared" si="442"/>
        <v>511</v>
      </c>
      <c r="BW183" s="616">
        <f t="shared" si="443"/>
        <v>1246</v>
      </c>
      <c r="BX183" s="616">
        <f t="shared" si="444"/>
        <v>5787</v>
      </c>
      <c r="BY183" s="616">
        <f t="shared" si="445"/>
        <v>4060</v>
      </c>
      <c r="BZ183" s="616">
        <f t="shared" si="446"/>
        <v>378</v>
      </c>
      <c r="CA183" s="616">
        <f t="shared" si="447"/>
        <v>539</v>
      </c>
      <c r="CB183" s="616">
        <f t="shared" si="448"/>
        <v>56</v>
      </c>
      <c r="CC183" s="616">
        <f t="shared" si="449"/>
        <v>273</v>
      </c>
      <c r="CD183" s="616">
        <f t="shared" si="450"/>
        <v>24475</v>
      </c>
      <c r="CE183" s="618">
        <f t="shared" si="489"/>
        <v>18798</v>
      </c>
      <c r="CF183" s="618">
        <f t="shared" si="490"/>
        <v>5677</v>
      </c>
      <c r="CG183" s="616">
        <f t="shared" si="451"/>
        <v>0</v>
      </c>
      <c r="CH183" s="621">
        <f t="shared" si="452"/>
        <v>252152</v>
      </c>
      <c r="CI183" s="88">
        <f t="shared" si="453"/>
        <v>28075.571400000001</v>
      </c>
      <c r="CJ183" s="90">
        <f t="shared" si="454"/>
        <v>21563.4143</v>
      </c>
      <c r="CK183" s="90">
        <f t="shared" si="455"/>
        <v>6512.1571000000004</v>
      </c>
      <c r="CL183" s="88">
        <f t="shared" si="456"/>
        <v>486</v>
      </c>
      <c r="CM183" s="88">
        <f t="shared" si="457"/>
        <v>97</v>
      </c>
      <c r="CN183" s="88">
        <f t="shared" si="458"/>
        <v>348</v>
      </c>
      <c r="CO183" s="88">
        <f t="shared" si="459"/>
        <v>2031</v>
      </c>
      <c r="CP183" s="88">
        <f t="shared" si="460"/>
        <v>52</v>
      </c>
      <c r="CQ183" s="88">
        <f t="shared" si="461"/>
        <v>1728</v>
      </c>
      <c r="CR183" s="88">
        <f t="shared" si="462"/>
        <v>73</v>
      </c>
      <c r="CS183" s="88">
        <f t="shared" si="463"/>
        <v>178</v>
      </c>
      <c r="CT183" s="88">
        <f t="shared" si="464"/>
        <v>826.71429999999998</v>
      </c>
      <c r="CU183" s="88">
        <f t="shared" si="465"/>
        <v>580</v>
      </c>
      <c r="CV183" s="88">
        <f t="shared" si="466"/>
        <v>54</v>
      </c>
      <c r="CW183" s="88">
        <f t="shared" si="467"/>
        <v>77</v>
      </c>
      <c r="CX183" s="88">
        <f t="shared" si="468"/>
        <v>8</v>
      </c>
      <c r="CY183" s="88">
        <f t="shared" si="469"/>
        <v>39</v>
      </c>
      <c r="CZ183" s="88">
        <f t="shared" si="470"/>
        <v>3496.4286000000002</v>
      </c>
      <c r="DA183" s="90">
        <f t="shared" si="471"/>
        <v>2685.4286000000002</v>
      </c>
      <c r="DB183" s="90">
        <f t="shared" si="472"/>
        <v>811</v>
      </c>
      <c r="DC183" s="88">
        <f t="shared" si="473"/>
        <v>0</v>
      </c>
      <c r="DD183" s="88">
        <f t="shared" si="474"/>
        <v>36021.7143</v>
      </c>
      <c r="AUV183" s="699">
        <f t="shared" si="409"/>
        <v>28075.57</v>
      </c>
      <c r="AUW183" s="699">
        <f t="shared" si="410"/>
        <v>21563.42</v>
      </c>
      <c r="AUX183" s="699">
        <f t="shared" si="411"/>
        <v>6512.15</v>
      </c>
      <c r="AUY183" s="699">
        <f t="shared" si="520"/>
        <v>486</v>
      </c>
      <c r="AUZ183" s="699">
        <f t="shared" si="475"/>
        <v>225.88</v>
      </c>
      <c r="AVA183" s="699">
        <f t="shared" si="475"/>
        <v>0.19</v>
      </c>
      <c r="AVB183" s="699">
        <f t="shared" si="521"/>
        <v>2031</v>
      </c>
      <c r="AVC183" s="699">
        <f t="shared" si="522"/>
        <v>52</v>
      </c>
      <c r="AVD183" s="699">
        <f t="shared" si="523"/>
        <v>1728</v>
      </c>
      <c r="AVE183" s="699">
        <f t="shared" si="524"/>
        <v>73</v>
      </c>
      <c r="AVF183" s="699">
        <f t="shared" si="525"/>
        <v>178</v>
      </c>
      <c r="AVG183" s="699">
        <f t="shared" si="526"/>
        <v>826.71</v>
      </c>
      <c r="AVH183" s="699">
        <f t="shared" si="527"/>
        <v>580</v>
      </c>
      <c r="AVI183" s="699">
        <f t="shared" si="528"/>
        <v>54</v>
      </c>
      <c r="AVJ183" s="699">
        <f t="shared" si="529"/>
        <v>77</v>
      </c>
      <c r="AVK183" s="699">
        <f t="shared" si="530"/>
        <v>8</v>
      </c>
      <c r="AVL183" s="699">
        <f t="shared" si="531"/>
        <v>39</v>
      </c>
      <c r="AVM183" s="699">
        <f t="shared" si="532"/>
        <v>3496.43</v>
      </c>
      <c r="AVN183" s="699">
        <f t="shared" si="533"/>
        <v>2685.43</v>
      </c>
      <c r="AVO183" s="699">
        <f t="shared" si="534"/>
        <v>811</v>
      </c>
      <c r="AVP183" s="699">
        <f t="shared" si="535"/>
        <v>0</v>
      </c>
      <c r="AVQ183" s="699">
        <f t="shared" si="536"/>
        <v>36021.71</v>
      </c>
    </row>
    <row r="184" spans="1:1265" ht="30" hidden="1" customHeight="1" x14ac:dyDescent="0.25">
      <c r="A184" s="643">
        <v>1</v>
      </c>
      <c r="B184" s="643">
        <v>7</v>
      </c>
      <c r="C184" s="664" t="s">
        <v>20</v>
      </c>
      <c r="D184" s="2"/>
      <c r="E184" s="101" t="s">
        <v>345</v>
      </c>
      <c r="F184" s="643" t="s">
        <v>38</v>
      </c>
      <c r="G184" s="643">
        <v>2</v>
      </c>
      <c r="H184" s="658" t="s">
        <v>10</v>
      </c>
      <c r="I184" s="643">
        <v>0</v>
      </c>
      <c r="J184" s="101" t="s">
        <v>364</v>
      </c>
      <c r="K184" s="643">
        <v>3</v>
      </c>
      <c r="L184" s="683" t="s">
        <v>350</v>
      </c>
      <c r="M184" s="11" t="s">
        <v>270</v>
      </c>
      <c r="N184" s="101" t="s">
        <v>387</v>
      </c>
      <c r="O184" s="643">
        <v>1</v>
      </c>
      <c r="P184" s="695">
        <v>60</v>
      </c>
      <c r="Q184" s="632">
        <v>60</v>
      </c>
      <c r="R184" s="632">
        <v>60</v>
      </c>
      <c r="S184" s="675">
        <f>SUMIF('Территориальный кк'!$A:$A,'2020'!$B184,'Территориальный кк'!D:D)</f>
        <v>2.169</v>
      </c>
      <c r="T184" s="676">
        <f>SUMIF('Территориальный кк'!$A:$A,'2020'!$B184,'Территориальный кк'!E:E)</f>
        <v>3.0059999999999998</v>
      </c>
      <c r="U184" s="618">
        <f>SUMIFS(Нормативы!G:G,Нормативы!$B:$B,$G184,Нормативы!$D:$D,'2020'!$I184,Нормативы!$F:$F,'2020'!$K184)*O184</f>
        <v>70600</v>
      </c>
      <c r="V184" s="618">
        <f t="shared" si="476"/>
        <v>54224.3</v>
      </c>
      <c r="W184" s="618">
        <f t="shared" si="477"/>
        <v>16375.7</v>
      </c>
      <c r="X184" s="618">
        <f>SUMIFS(Нормативы!J:J,Нормативы!$B:$B,$G184,Нормативы!$D:$D,'2020'!$I184,Нормативы!$F:$F,'2020'!$K184)</f>
        <v>8860</v>
      </c>
      <c r="Y184" s="618">
        <f>SUMIFS(Нормативы!K:K,Нормативы!$B:$B,$G184,Нормативы!$D:$D,'2020'!$I184,Нормативы!$F:$F,'2020'!$K184)</f>
        <v>0</v>
      </c>
      <c r="Z184" s="618">
        <f>SUMIFS(Нормативы!L:L,Нормативы!$B:$B,$G184,Нормативы!$D:$D,'2020'!$I184,Нормативы!$F:$F,'2020'!$K184)</f>
        <v>8110</v>
      </c>
      <c r="AA184" s="618">
        <f t="shared" si="478"/>
        <v>21610</v>
      </c>
      <c r="AB184" s="618">
        <f>SUMIFS(Нормативы!N:N,Нормативы!$B:$B,$G184,Нормативы!$D:$D,'2020'!$I184,Нормативы!$F:$F,'2020'!$K184)*O184</f>
        <v>520</v>
      </c>
      <c r="AC184" s="618">
        <f>SUMIFS(Нормативы!O:O,Нормативы!$B:$B,$G184,Нормативы!$D:$D,'2020'!$I184,Нормативы!$F:$F,'2020'!$K184)</f>
        <v>19720</v>
      </c>
      <c r="AD184" s="618">
        <f>SUMIFS(Нормативы!P:P,Нормативы!$B:$B,$G184,Нормативы!$D:$D,'2020'!$I184,Нормативы!$F:$F,'2020'!$K184)*O184</f>
        <v>400</v>
      </c>
      <c r="AE184" s="618">
        <f>SUMIFS(Нормативы!Q:Q,Нормативы!$B:$B,$G184,Нормативы!$D:$D,'2020'!$I184,Нормативы!$F:$F,'2020'!$K184)</f>
        <v>970</v>
      </c>
      <c r="AF184" s="618">
        <f>SUMIFS(Нормативы!R:R,Нормативы!$B:$B,$G184,Нормативы!$D:$D,'2020'!$I184,Нормативы!$F:$F,'2020'!$K184)</f>
        <v>2680</v>
      </c>
      <c r="AG184" s="618">
        <f>SUMIFS(Нормативы!S:S,Нормативы!$B:$B,$G184,Нормативы!$D:$D,'2020'!$I184,Нормативы!$F:$F,'2020'!$K184)</f>
        <v>5800</v>
      </c>
      <c r="AH184" s="618">
        <f>SUMIFS(Нормативы!T:T,Нормативы!$B:$B,$G184,Нормативы!$D:$D,'2020'!$I184,Нормативы!$F:$F,'2020'!$K184)</f>
        <v>540</v>
      </c>
      <c r="AI184" s="618">
        <f>SUMIFS(Нормативы!U:U,Нормативы!$B:$B,$G184,Нормативы!$D:$D,'2020'!$I184,Нормативы!$F:$F,'2020'!$K184)</f>
        <v>770</v>
      </c>
      <c r="AJ184" s="618">
        <f>SUMIFS(Нормативы!V:V,Нормативы!$B:$B,$G184,Нормативы!$D:$D,'2020'!$I184,Нормативы!$F:$F,'2020'!$K184)</f>
        <v>80</v>
      </c>
      <c r="AK184" s="618">
        <f>SUMIFS(Нормативы!W:W,Нормативы!$B:$B,$G184,Нормативы!$D:$D,'2020'!$I184,Нормативы!$F:$F,'2020'!$K184)</f>
        <v>330</v>
      </c>
      <c r="AL184" s="618">
        <f>SUMIFS(Нормативы!X:X,Нормативы!$B:$B,$G184,Нормативы!$D:$D,'2020'!$I184,Нормативы!$F:$F,'2020'!$K184)*O184</f>
        <v>16120</v>
      </c>
      <c r="AM184" s="618">
        <f t="shared" si="479"/>
        <v>12381</v>
      </c>
      <c r="AN184" s="618">
        <f t="shared" si="480"/>
        <v>3739</v>
      </c>
      <c r="AO184" s="618">
        <f>SUMIFS(Нормативы!AA:AA,Нормативы!$B:$B,$G184,Нормативы!$D:$D,'2020'!$I184,Нормативы!$F:$F,'2020'!$K184)</f>
        <v>3520</v>
      </c>
      <c r="AP184" s="619">
        <f t="shared" si="481"/>
        <v>139020</v>
      </c>
      <c r="AQ184" s="413">
        <f t="shared" si="418"/>
        <v>4236000</v>
      </c>
      <c r="AR184" s="618">
        <f t="shared" si="482"/>
        <v>3253456.2</v>
      </c>
      <c r="AS184" s="618">
        <f t="shared" si="483"/>
        <v>982543.8</v>
      </c>
      <c r="AT184" s="616">
        <f t="shared" si="419"/>
        <v>531600</v>
      </c>
      <c r="AU184" s="616">
        <f t="shared" si="420"/>
        <v>0</v>
      </c>
      <c r="AV184" s="616">
        <f t="shared" si="421"/>
        <v>486600</v>
      </c>
      <c r="AW184" s="616">
        <f t="shared" si="422"/>
        <v>1296600</v>
      </c>
      <c r="AX184" s="616">
        <f t="shared" si="423"/>
        <v>31200</v>
      </c>
      <c r="AY184" s="616">
        <f t="shared" si="424"/>
        <v>1183200</v>
      </c>
      <c r="AZ184" s="616">
        <f t="shared" si="425"/>
        <v>24000</v>
      </c>
      <c r="BA184" s="616">
        <f t="shared" si="426"/>
        <v>58200</v>
      </c>
      <c r="BB184" s="616">
        <f t="shared" si="427"/>
        <v>160800</v>
      </c>
      <c r="BC184" s="616">
        <f t="shared" si="428"/>
        <v>348000</v>
      </c>
      <c r="BD184" s="616">
        <f t="shared" si="429"/>
        <v>32400</v>
      </c>
      <c r="BE184" s="616">
        <f t="shared" si="430"/>
        <v>46200</v>
      </c>
      <c r="BF184" s="616">
        <f t="shared" si="431"/>
        <v>4800</v>
      </c>
      <c r="BG184" s="616">
        <f t="shared" si="432"/>
        <v>19800</v>
      </c>
      <c r="BH184" s="616">
        <f t="shared" si="433"/>
        <v>967200</v>
      </c>
      <c r="BI184" s="618">
        <f t="shared" si="484"/>
        <v>742857.1</v>
      </c>
      <c r="BJ184" s="618">
        <f t="shared" si="485"/>
        <v>224342.9</v>
      </c>
      <c r="BK184" s="616">
        <f t="shared" si="434"/>
        <v>211200</v>
      </c>
      <c r="BL184" s="620">
        <f t="shared" si="435"/>
        <v>8341200</v>
      </c>
      <c r="BM184" s="616">
        <f t="shared" si="436"/>
        <v>9187884</v>
      </c>
      <c r="BN184" s="618">
        <f t="shared" si="437"/>
        <v>7056746.5</v>
      </c>
      <c r="BO184" s="618">
        <f t="shared" si="438"/>
        <v>2131137.5</v>
      </c>
      <c r="BP184" s="616">
        <f t="shared" si="486"/>
        <v>531600</v>
      </c>
      <c r="BQ184" s="616">
        <f t="shared" si="487"/>
        <v>0</v>
      </c>
      <c r="BR184" s="616">
        <f t="shared" si="488"/>
        <v>486600</v>
      </c>
      <c r="BS184" s="616">
        <f t="shared" si="439"/>
        <v>1296600</v>
      </c>
      <c r="BT184" s="616">
        <f t="shared" si="440"/>
        <v>31200</v>
      </c>
      <c r="BU184" s="616">
        <f t="shared" si="441"/>
        <v>1183200</v>
      </c>
      <c r="BV184" s="616">
        <f t="shared" si="442"/>
        <v>24000</v>
      </c>
      <c r="BW184" s="616">
        <f t="shared" si="443"/>
        <v>58200</v>
      </c>
      <c r="BX184" s="616">
        <f t="shared" si="444"/>
        <v>483365</v>
      </c>
      <c r="BY184" s="616">
        <f t="shared" si="445"/>
        <v>348000</v>
      </c>
      <c r="BZ184" s="616">
        <f t="shared" si="446"/>
        <v>32400</v>
      </c>
      <c r="CA184" s="616">
        <f t="shared" si="447"/>
        <v>46200</v>
      </c>
      <c r="CB184" s="616">
        <f t="shared" si="448"/>
        <v>4800</v>
      </c>
      <c r="CC184" s="616">
        <f t="shared" si="449"/>
        <v>19800</v>
      </c>
      <c r="CD184" s="616">
        <f t="shared" si="450"/>
        <v>2097857</v>
      </c>
      <c r="CE184" s="618">
        <f t="shared" si="489"/>
        <v>1611257.3</v>
      </c>
      <c r="CF184" s="618">
        <f t="shared" si="490"/>
        <v>486599.7</v>
      </c>
      <c r="CG184" s="616">
        <f t="shared" si="451"/>
        <v>211200</v>
      </c>
      <c r="CH184" s="621">
        <f t="shared" si="452"/>
        <v>14746306</v>
      </c>
      <c r="CI184" s="88">
        <f t="shared" si="453"/>
        <v>153131.4</v>
      </c>
      <c r="CJ184" s="90">
        <f t="shared" si="454"/>
        <v>117612.4417</v>
      </c>
      <c r="CK184" s="90">
        <f t="shared" si="455"/>
        <v>35518.958299999998</v>
      </c>
      <c r="CL184" s="88">
        <f t="shared" si="456"/>
        <v>8860</v>
      </c>
      <c r="CM184" s="88">
        <f t="shared" si="457"/>
        <v>0</v>
      </c>
      <c r="CN184" s="88">
        <f t="shared" si="458"/>
        <v>8110</v>
      </c>
      <c r="CO184" s="88">
        <f t="shared" si="459"/>
        <v>21610</v>
      </c>
      <c r="CP184" s="88">
        <f t="shared" si="460"/>
        <v>520</v>
      </c>
      <c r="CQ184" s="88">
        <f t="shared" si="461"/>
        <v>19720</v>
      </c>
      <c r="CR184" s="88">
        <f t="shared" si="462"/>
        <v>400</v>
      </c>
      <c r="CS184" s="88">
        <f t="shared" si="463"/>
        <v>970</v>
      </c>
      <c r="CT184" s="88">
        <f t="shared" si="464"/>
        <v>8056.0833000000002</v>
      </c>
      <c r="CU184" s="88">
        <f t="shared" si="465"/>
        <v>5800</v>
      </c>
      <c r="CV184" s="88">
        <f t="shared" si="466"/>
        <v>540</v>
      </c>
      <c r="CW184" s="88">
        <f t="shared" si="467"/>
        <v>770</v>
      </c>
      <c r="CX184" s="88">
        <f t="shared" si="468"/>
        <v>80</v>
      </c>
      <c r="CY184" s="88">
        <f t="shared" si="469"/>
        <v>330</v>
      </c>
      <c r="CZ184" s="88">
        <f t="shared" si="470"/>
        <v>34964.283300000003</v>
      </c>
      <c r="DA184" s="90">
        <f t="shared" si="471"/>
        <v>26854.2883</v>
      </c>
      <c r="DB184" s="90">
        <f t="shared" si="472"/>
        <v>8109.9949999999999</v>
      </c>
      <c r="DC184" s="88">
        <f t="shared" si="473"/>
        <v>3520</v>
      </c>
      <c r="DD184" s="88">
        <f t="shared" si="474"/>
        <v>245771.76670000001</v>
      </c>
      <c r="AUV184" s="699">
        <f t="shared" si="409"/>
        <v>153131.4</v>
      </c>
      <c r="AUW184" s="699">
        <f t="shared" si="410"/>
        <v>117612.44</v>
      </c>
      <c r="AUX184" s="699">
        <f t="shared" si="411"/>
        <v>35518.959999999999</v>
      </c>
      <c r="AUY184" s="699">
        <f t="shared" si="520"/>
        <v>8860</v>
      </c>
      <c r="AUZ184" s="699">
        <f t="shared" si="475"/>
        <v>0</v>
      </c>
      <c r="AVA184" s="699">
        <f t="shared" si="475"/>
        <v>6.89</v>
      </c>
      <c r="AVB184" s="699">
        <f t="shared" si="521"/>
        <v>21610</v>
      </c>
      <c r="AVC184" s="699">
        <f t="shared" si="522"/>
        <v>520</v>
      </c>
      <c r="AVD184" s="699">
        <f t="shared" si="523"/>
        <v>19720</v>
      </c>
      <c r="AVE184" s="699">
        <f t="shared" si="524"/>
        <v>400</v>
      </c>
      <c r="AVF184" s="699">
        <f t="shared" si="525"/>
        <v>970</v>
      </c>
      <c r="AVG184" s="699">
        <f t="shared" si="526"/>
        <v>8056.08</v>
      </c>
      <c r="AVH184" s="699">
        <f t="shared" si="527"/>
        <v>5800</v>
      </c>
      <c r="AVI184" s="699">
        <f t="shared" si="528"/>
        <v>540</v>
      </c>
      <c r="AVJ184" s="699">
        <f t="shared" si="529"/>
        <v>770</v>
      </c>
      <c r="AVK184" s="699">
        <f t="shared" si="530"/>
        <v>80</v>
      </c>
      <c r="AVL184" s="699">
        <f t="shared" si="531"/>
        <v>330</v>
      </c>
      <c r="AVM184" s="699">
        <f t="shared" si="532"/>
        <v>34964.28</v>
      </c>
      <c r="AVN184" s="699">
        <f t="shared" si="533"/>
        <v>26854.29</v>
      </c>
      <c r="AVO184" s="699">
        <f t="shared" si="534"/>
        <v>8109.99</v>
      </c>
      <c r="AVP184" s="699">
        <f t="shared" si="535"/>
        <v>3520</v>
      </c>
      <c r="AVQ184" s="699">
        <f t="shared" si="536"/>
        <v>245771.77</v>
      </c>
    </row>
    <row r="185" spans="1:1265" ht="30" hidden="1" customHeight="1" x14ac:dyDescent="0.25">
      <c r="A185" s="643">
        <v>1</v>
      </c>
      <c r="B185" s="643">
        <v>7</v>
      </c>
      <c r="C185" s="664" t="s">
        <v>20</v>
      </c>
      <c r="D185" s="2"/>
      <c r="E185" s="101" t="s">
        <v>345</v>
      </c>
      <c r="F185" s="643" t="s">
        <v>38</v>
      </c>
      <c r="G185" s="643">
        <v>2</v>
      </c>
      <c r="H185" s="658" t="s">
        <v>8</v>
      </c>
      <c r="I185" s="643">
        <v>3</v>
      </c>
      <c r="J185" s="101" t="s">
        <v>364</v>
      </c>
      <c r="K185" s="643">
        <v>3</v>
      </c>
      <c r="L185" s="683" t="s">
        <v>350</v>
      </c>
      <c r="M185" s="11" t="s">
        <v>307</v>
      </c>
      <c r="N185" s="101" t="s">
        <v>387</v>
      </c>
      <c r="O185" s="643">
        <v>1</v>
      </c>
      <c r="P185" s="695">
        <v>27</v>
      </c>
      <c r="Q185" s="632">
        <v>27</v>
      </c>
      <c r="R185" s="632">
        <v>27</v>
      </c>
      <c r="S185" s="675">
        <f>SUMIF('Территориальный кк'!$A:$A,'2020'!$B185,'Территориальный кк'!D:D)</f>
        <v>2.169</v>
      </c>
      <c r="T185" s="676">
        <f>SUMIF('Территориальный кк'!$A:$A,'2020'!$B185,'Территориальный кк'!E:E)</f>
        <v>3.0059999999999998</v>
      </c>
      <c r="U185" s="618">
        <f>SUMIFS(Нормативы!G:G,Нормативы!$B:$B,$G185,Нормативы!$D:$D,'2020'!$I185,Нормативы!$F:$F,'2020'!$K185)*O185</f>
        <v>12944</v>
      </c>
      <c r="V185" s="618">
        <f t="shared" si="476"/>
        <v>9941.6</v>
      </c>
      <c r="W185" s="618">
        <f t="shared" si="477"/>
        <v>3002.4</v>
      </c>
      <c r="X185" s="618">
        <f>SUMIFS(Нормативы!J:J,Нормативы!$B:$B,$G185,Нормативы!$D:$D,'2020'!$I185,Нормативы!$F:$F,'2020'!$K185)</f>
        <v>486</v>
      </c>
      <c r="Y185" s="618">
        <f>SUMIFS(Нормативы!K:K,Нормативы!$B:$B,$G185,Нормативы!$D:$D,'2020'!$I185,Нормативы!$F:$F,'2020'!$K185)</f>
        <v>97</v>
      </c>
      <c r="Z185" s="618">
        <f>SUMIFS(Нормативы!L:L,Нормативы!$B:$B,$G185,Нормативы!$D:$D,'2020'!$I185,Нормативы!$F:$F,'2020'!$K185)</f>
        <v>348</v>
      </c>
      <c r="AA185" s="618">
        <f t="shared" si="478"/>
        <v>2031</v>
      </c>
      <c r="AB185" s="618">
        <f>SUMIFS(Нормативы!N:N,Нормативы!$B:$B,$G185,Нормативы!$D:$D,'2020'!$I185,Нормативы!$F:$F,'2020'!$K185)*O185</f>
        <v>52</v>
      </c>
      <c r="AC185" s="618">
        <f>SUMIFS(Нормативы!O:O,Нормативы!$B:$B,$G185,Нормативы!$D:$D,'2020'!$I185,Нормативы!$F:$F,'2020'!$K185)</f>
        <v>1728</v>
      </c>
      <c r="AD185" s="618">
        <f>SUMIFS(Нормативы!P:P,Нормативы!$B:$B,$G185,Нормативы!$D:$D,'2020'!$I185,Нормативы!$F:$F,'2020'!$K185)*O185</f>
        <v>73</v>
      </c>
      <c r="AE185" s="618">
        <f>SUMIFS(Нормативы!Q:Q,Нормативы!$B:$B,$G185,Нормативы!$D:$D,'2020'!$I185,Нормативы!$F:$F,'2020'!$K185)</f>
        <v>178</v>
      </c>
      <c r="AF185" s="618">
        <f>SUMIFS(Нормативы!R:R,Нормативы!$B:$B,$G185,Нормативы!$D:$D,'2020'!$I185,Нормативы!$F:$F,'2020'!$K185)</f>
        <v>275</v>
      </c>
      <c r="AG185" s="618">
        <f>SUMIFS(Нормативы!S:S,Нормативы!$B:$B,$G185,Нормативы!$D:$D,'2020'!$I185,Нормативы!$F:$F,'2020'!$K185)</f>
        <v>580</v>
      </c>
      <c r="AH185" s="618">
        <f>SUMIFS(Нормативы!T:T,Нормативы!$B:$B,$G185,Нормативы!$D:$D,'2020'!$I185,Нормативы!$F:$F,'2020'!$K185)</f>
        <v>54</v>
      </c>
      <c r="AI185" s="618">
        <f>SUMIFS(Нормативы!U:U,Нормативы!$B:$B,$G185,Нормативы!$D:$D,'2020'!$I185,Нормативы!$F:$F,'2020'!$K185)</f>
        <v>77</v>
      </c>
      <c r="AJ185" s="618">
        <f>SUMIFS(Нормативы!V:V,Нормативы!$B:$B,$G185,Нормативы!$D:$D,'2020'!$I185,Нормативы!$F:$F,'2020'!$K185)</f>
        <v>8</v>
      </c>
      <c r="AK185" s="618">
        <f>SUMIFS(Нормативы!W:W,Нормативы!$B:$B,$G185,Нормативы!$D:$D,'2020'!$I185,Нормативы!$F:$F,'2020'!$K185)</f>
        <v>39</v>
      </c>
      <c r="AL185" s="618">
        <f>SUMIFS(Нормативы!X:X,Нормативы!$B:$B,$G185,Нормативы!$D:$D,'2020'!$I185,Нормативы!$F:$F,'2020'!$K185)*O185</f>
        <v>1612</v>
      </c>
      <c r="AM185" s="618">
        <f t="shared" si="479"/>
        <v>1238.0999999999999</v>
      </c>
      <c r="AN185" s="618">
        <f t="shared" si="480"/>
        <v>373.9</v>
      </c>
      <c r="AO185" s="618">
        <f>SUMIFS(Нормативы!AA:AA,Нормативы!$B:$B,$G185,Нормативы!$D:$D,'2020'!$I185,Нормативы!$F:$F,'2020'!$K185)</f>
        <v>0</v>
      </c>
      <c r="AP185" s="619">
        <f t="shared" si="481"/>
        <v>18454</v>
      </c>
      <c r="AQ185" s="413">
        <f t="shared" si="418"/>
        <v>349488</v>
      </c>
      <c r="AR185" s="618">
        <f t="shared" si="482"/>
        <v>268424</v>
      </c>
      <c r="AS185" s="618">
        <f t="shared" si="483"/>
        <v>81064</v>
      </c>
      <c r="AT185" s="616">
        <f t="shared" si="419"/>
        <v>13122</v>
      </c>
      <c r="AU185" s="616">
        <f t="shared" si="420"/>
        <v>2619</v>
      </c>
      <c r="AV185" s="616">
        <f t="shared" si="421"/>
        <v>9396</v>
      </c>
      <c r="AW185" s="616">
        <f t="shared" si="422"/>
        <v>54837</v>
      </c>
      <c r="AX185" s="616">
        <f t="shared" si="423"/>
        <v>1404</v>
      </c>
      <c r="AY185" s="616">
        <f t="shared" si="424"/>
        <v>46656</v>
      </c>
      <c r="AZ185" s="616">
        <f t="shared" si="425"/>
        <v>1971</v>
      </c>
      <c r="BA185" s="616">
        <f t="shared" si="426"/>
        <v>4806</v>
      </c>
      <c r="BB185" s="616">
        <f t="shared" si="427"/>
        <v>7425</v>
      </c>
      <c r="BC185" s="616">
        <f t="shared" si="428"/>
        <v>15660</v>
      </c>
      <c r="BD185" s="616">
        <f t="shared" si="429"/>
        <v>1458</v>
      </c>
      <c r="BE185" s="616">
        <f t="shared" si="430"/>
        <v>2079</v>
      </c>
      <c r="BF185" s="616">
        <f t="shared" si="431"/>
        <v>216</v>
      </c>
      <c r="BG185" s="616">
        <f t="shared" si="432"/>
        <v>1053</v>
      </c>
      <c r="BH185" s="616">
        <f t="shared" si="433"/>
        <v>43524</v>
      </c>
      <c r="BI185" s="618">
        <f t="shared" si="484"/>
        <v>33428.6</v>
      </c>
      <c r="BJ185" s="618">
        <f t="shared" si="485"/>
        <v>10095.4</v>
      </c>
      <c r="BK185" s="616">
        <f t="shared" si="434"/>
        <v>0</v>
      </c>
      <c r="BL185" s="620">
        <f t="shared" si="435"/>
        <v>498258</v>
      </c>
      <c r="BM185" s="616">
        <f t="shared" si="436"/>
        <v>758039</v>
      </c>
      <c r="BN185" s="618">
        <f t="shared" si="437"/>
        <v>582211.19999999995</v>
      </c>
      <c r="BO185" s="618">
        <f t="shared" si="438"/>
        <v>175827.8</v>
      </c>
      <c r="BP185" s="616">
        <f t="shared" si="486"/>
        <v>13122</v>
      </c>
      <c r="BQ185" s="616">
        <f t="shared" si="487"/>
        <v>2619</v>
      </c>
      <c r="BR185" s="616">
        <f t="shared" si="488"/>
        <v>9396</v>
      </c>
      <c r="BS185" s="616">
        <f t="shared" si="439"/>
        <v>54837</v>
      </c>
      <c r="BT185" s="616">
        <f t="shared" si="440"/>
        <v>1404</v>
      </c>
      <c r="BU185" s="616">
        <f t="shared" si="441"/>
        <v>46656</v>
      </c>
      <c r="BV185" s="616">
        <f t="shared" si="442"/>
        <v>1971</v>
      </c>
      <c r="BW185" s="616">
        <f t="shared" si="443"/>
        <v>4806</v>
      </c>
      <c r="BX185" s="616">
        <f t="shared" si="444"/>
        <v>22320</v>
      </c>
      <c r="BY185" s="616">
        <f t="shared" si="445"/>
        <v>15660</v>
      </c>
      <c r="BZ185" s="616">
        <f t="shared" si="446"/>
        <v>1458</v>
      </c>
      <c r="CA185" s="616">
        <f t="shared" si="447"/>
        <v>2079</v>
      </c>
      <c r="CB185" s="616">
        <f t="shared" si="448"/>
        <v>216</v>
      </c>
      <c r="CC185" s="616">
        <f t="shared" si="449"/>
        <v>1053</v>
      </c>
      <c r="CD185" s="616">
        <f t="shared" si="450"/>
        <v>94404</v>
      </c>
      <c r="CE185" s="618">
        <f t="shared" si="489"/>
        <v>72506.899999999994</v>
      </c>
      <c r="CF185" s="618">
        <f t="shared" si="490"/>
        <v>21897.1</v>
      </c>
      <c r="CG185" s="616">
        <f t="shared" si="451"/>
        <v>0</v>
      </c>
      <c r="CH185" s="621">
        <f t="shared" si="452"/>
        <v>972584</v>
      </c>
      <c r="CI185" s="88">
        <f t="shared" si="453"/>
        <v>28075.518499999998</v>
      </c>
      <c r="CJ185" s="90">
        <f t="shared" si="454"/>
        <v>21563.377799999998</v>
      </c>
      <c r="CK185" s="90">
        <f t="shared" si="455"/>
        <v>6512.1406999999999</v>
      </c>
      <c r="CL185" s="88">
        <f t="shared" si="456"/>
        <v>486</v>
      </c>
      <c r="CM185" s="88">
        <f t="shared" si="457"/>
        <v>97</v>
      </c>
      <c r="CN185" s="88">
        <f t="shared" si="458"/>
        <v>348</v>
      </c>
      <c r="CO185" s="88">
        <f t="shared" si="459"/>
        <v>2031</v>
      </c>
      <c r="CP185" s="88">
        <f t="shared" si="460"/>
        <v>52</v>
      </c>
      <c r="CQ185" s="88">
        <f t="shared" si="461"/>
        <v>1728</v>
      </c>
      <c r="CR185" s="88">
        <f t="shared" si="462"/>
        <v>73</v>
      </c>
      <c r="CS185" s="88">
        <f t="shared" si="463"/>
        <v>178</v>
      </c>
      <c r="CT185" s="88">
        <f t="shared" si="464"/>
        <v>826.66669999999999</v>
      </c>
      <c r="CU185" s="88">
        <f t="shared" si="465"/>
        <v>580</v>
      </c>
      <c r="CV185" s="88">
        <f t="shared" si="466"/>
        <v>54</v>
      </c>
      <c r="CW185" s="88">
        <f t="shared" si="467"/>
        <v>77</v>
      </c>
      <c r="CX185" s="88">
        <f t="shared" si="468"/>
        <v>8</v>
      </c>
      <c r="CY185" s="88">
        <f t="shared" si="469"/>
        <v>39</v>
      </c>
      <c r="CZ185" s="88">
        <f t="shared" si="470"/>
        <v>3496.4443999999999</v>
      </c>
      <c r="DA185" s="90">
        <f t="shared" si="471"/>
        <v>2685.4407000000001</v>
      </c>
      <c r="DB185" s="90">
        <f t="shared" si="472"/>
        <v>811.00369999999998</v>
      </c>
      <c r="DC185" s="88">
        <f t="shared" si="473"/>
        <v>0</v>
      </c>
      <c r="DD185" s="88">
        <f t="shared" si="474"/>
        <v>36021.6296</v>
      </c>
      <c r="AUV185" s="699">
        <f t="shared" si="409"/>
        <v>28075.52</v>
      </c>
      <c r="AUW185" s="699">
        <f t="shared" si="410"/>
        <v>21563.38</v>
      </c>
      <c r="AUX185" s="699">
        <f t="shared" si="411"/>
        <v>6512.14</v>
      </c>
      <c r="AUY185" s="699">
        <f t="shared" si="520"/>
        <v>486</v>
      </c>
      <c r="AUZ185" s="699">
        <f t="shared" si="475"/>
        <v>871.26</v>
      </c>
      <c r="AVA185" s="699">
        <f t="shared" si="475"/>
        <v>0.73</v>
      </c>
      <c r="AVB185" s="699">
        <f t="shared" si="521"/>
        <v>2031</v>
      </c>
      <c r="AVC185" s="699">
        <f t="shared" si="522"/>
        <v>52</v>
      </c>
      <c r="AVD185" s="699">
        <f t="shared" si="523"/>
        <v>1728</v>
      </c>
      <c r="AVE185" s="699">
        <f t="shared" si="524"/>
        <v>73</v>
      </c>
      <c r="AVF185" s="699">
        <f t="shared" si="525"/>
        <v>178</v>
      </c>
      <c r="AVG185" s="699">
        <f t="shared" si="526"/>
        <v>826.67</v>
      </c>
      <c r="AVH185" s="699">
        <f t="shared" si="527"/>
        <v>580</v>
      </c>
      <c r="AVI185" s="699">
        <f t="shared" si="528"/>
        <v>54</v>
      </c>
      <c r="AVJ185" s="699">
        <f t="shared" si="529"/>
        <v>77</v>
      </c>
      <c r="AVK185" s="699">
        <f t="shared" si="530"/>
        <v>8</v>
      </c>
      <c r="AVL185" s="699">
        <f t="shared" si="531"/>
        <v>39</v>
      </c>
      <c r="AVM185" s="699">
        <f t="shared" si="532"/>
        <v>3496.44</v>
      </c>
      <c r="AVN185" s="699">
        <f t="shared" si="533"/>
        <v>2685.44</v>
      </c>
      <c r="AVO185" s="699">
        <f t="shared" si="534"/>
        <v>811</v>
      </c>
      <c r="AVP185" s="699">
        <f t="shared" si="535"/>
        <v>0</v>
      </c>
      <c r="AVQ185" s="699">
        <f t="shared" si="536"/>
        <v>36021.629999999997</v>
      </c>
    </row>
    <row r="186" spans="1:1265" ht="30" hidden="1" customHeight="1" x14ac:dyDescent="0.25">
      <c r="A186" s="643">
        <v>1</v>
      </c>
      <c r="B186" s="643">
        <v>7</v>
      </c>
      <c r="C186" s="664" t="s">
        <v>20</v>
      </c>
      <c r="D186" s="2"/>
      <c r="E186" s="101" t="s">
        <v>346</v>
      </c>
      <c r="F186" s="643" t="s">
        <v>39</v>
      </c>
      <c r="G186" s="643">
        <v>3</v>
      </c>
      <c r="H186" s="658" t="s">
        <v>10</v>
      </c>
      <c r="I186" s="643">
        <v>0</v>
      </c>
      <c r="J186" s="101" t="s">
        <v>367</v>
      </c>
      <c r="K186" s="643">
        <v>3</v>
      </c>
      <c r="L186" s="683" t="s">
        <v>351</v>
      </c>
      <c r="M186" s="11" t="s">
        <v>273</v>
      </c>
      <c r="N186" s="101" t="s">
        <v>387</v>
      </c>
      <c r="O186" s="643">
        <v>1</v>
      </c>
      <c r="P186" s="695">
        <v>6</v>
      </c>
      <c r="Q186" s="632">
        <v>6</v>
      </c>
      <c r="R186" s="632">
        <v>6</v>
      </c>
      <c r="S186" s="675">
        <f>SUMIF('Территориальный кк'!$A:$A,'2020'!$B186,'Территориальный кк'!D:D)</f>
        <v>2.169</v>
      </c>
      <c r="T186" s="676">
        <f>SUMIF('Территориальный кк'!$A:$A,'2020'!$B186,'Территориальный кк'!E:E)</f>
        <v>3.0059999999999998</v>
      </c>
      <c r="U186" s="618">
        <f>SUMIFS(Нормативы!G:G,Нормативы!$B:$B,$G186,Нормативы!$D:$D,'2020'!$I186,Нормативы!$F:$F,'2020'!$K186)*O186</f>
        <v>78450</v>
      </c>
      <c r="V186" s="618">
        <f t="shared" si="476"/>
        <v>60253.5</v>
      </c>
      <c r="W186" s="618">
        <f t="shared" si="477"/>
        <v>18196.5</v>
      </c>
      <c r="X186" s="618">
        <f>SUMIFS(Нормативы!J:J,Нормативы!$B:$B,$G186,Нормативы!$D:$D,'2020'!$I186,Нормативы!$F:$F,'2020'!$K186)</f>
        <v>6840</v>
      </c>
      <c r="Y186" s="618">
        <f>SUMIFS(Нормативы!K:K,Нормативы!$B:$B,$G186,Нормативы!$D:$D,'2020'!$I186,Нормативы!$F:$F,'2020'!$K186)</f>
        <v>1368</v>
      </c>
      <c r="Z186" s="618">
        <f>SUMIFS(Нормативы!L:L,Нормативы!$B:$B,$G186,Нормативы!$D:$D,'2020'!$I186,Нормативы!$F:$F,'2020'!$K186)</f>
        <v>8110</v>
      </c>
      <c r="AA186" s="618">
        <f t="shared" si="478"/>
        <v>23360</v>
      </c>
      <c r="AB186" s="618">
        <f>SUMIFS(Нормативы!N:N,Нормативы!$B:$B,$G186,Нормативы!$D:$D,'2020'!$I186,Нормативы!$F:$F,'2020'!$K186)*O186</f>
        <v>880</v>
      </c>
      <c r="AC186" s="618">
        <f>SUMIFS(Нормативы!O:O,Нормативы!$B:$B,$G186,Нормативы!$D:$D,'2020'!$I186,Нормативы!$F:$F,'2020'!$K186)</f>
        <v>20960</v>
      </c>
      <c r="AD186" s="618">
        <f>SUMIFS(Нормативы!P:P,Нормативы!$B:$B,$G186,Нормативы!$D:$D,'2020'!$I186,Нормативы!$F:$F,'2020'!$K186)*O186</f>
        <v>440</v>
      </c>
      <c r="AE186" s="618">
        <f>SUMIFS(Нормативы!Q:Q,Нормативы!$B:$B,$G186,Нормативы!$D:$D,'2020'!$I186,Нормативы!$F:$F,'2020'!$K186)</f>
        <v>1080</v>
      </c>
      <c r="AF186" s="618">
        <f>SUMIFS(Нормативы!R:R,Нормативы!$B:$B,$G186,Нормативы!$D:$D,'2020'!$I186,Нормативы!$F:$F,'2020'!$K186)</f>
        <v>2700</v>
      </c>
      <c r="AG186" s="618">
        <f>SUMIFS(Нормативы!S:S,Нормативы!$B:$B,$G186,Нормативы!$D:$D,'2020'!$I186,Нормативы!$F:$F,'2020'!$K186)</f>
        <v>5800</v>
      </c>
      <c r="AH186" s="618">
        <f>SUMIFS(Нормативы!T:T,Нормативы!$B:$B,$G186,Нормативы!$D:$D,'2020'!$I186,Нормативы!$F:$F,'2020'!$K186)</f>
        <v>540</v>
      </c>
      <c r="AI186" s="618">
        <f>SUMIFS(Нормативы!U:U,Нормативы!$B:$B,$G186,Нормативы!$D:$D,'2020'!$I186,Нормативы!$F:$F,'2020'!$K186)</f>
        <v>770</v>
      </c>
      <c r="AJ186" s="618">
        <f>SUMIFS(Нормативы!V:V,Нормативы!$B:$B,$G186,Нормативы!$D:$D,'2020'!$I186,Нормативы!$F:$F,'2020'!$K186)</f>
        <v>170</v>
      </c>
      <c r="AK186" s="618">
        <f>SUMIFS(Нормативы!W:W,Нормативы!$B:$B,$G186,Нормативы!$D:$D,'2020'!$I186,Нормативы!$F:$F,'2020'!$K186)</f>
        <v>200</v>
      </c>
      <c r="AL186" s="618">
        <f>SUMIFS(Нормативы!X:X,Нормативы!$B:$B,$G186,Нормативы!$D:$D,'2020'!$I186,Нормативы!$F:$F,'2020'!$K186)*O186</f>
        <v>13440</v>
      </c>
      <c r="AM186" s="618">
        <f t="shared" si="479"/>
        <v>10322.6</v>
      </c>
      <c r="AN186" s="618">
        <f t="shared" si="480"/>
        <v>3117.4</v>
      </c>
      <c r="AO186" s="618">
        <f>SUMIFS(Нормативы!AA:AA,Нормативы!$B:$B,$G186,Нормативы!$D:$D,'2020'!$I186,Нормативы!$F:$F,'2020'!$K186)</f>
        <v>0</v>
      </c>
      <c r="AP186" s="619">
        <f t="shared" si="481"/>
        <v>140380</v>
      </c>
      <c r="AQ186" s="413">
        <f t="shared" si="418"/>
        <v>470700</v>
      </c>
      <c r="AR186" s="618">
        <f t="shared" si="482"/>
        <v>361520.7</v>
      </c>
      <c r="AS186" s="618">
        <f t="shared" si="483"/>
        <v>109179.3</v>
      </c>
      <c r="AT186" s="616">
        <f t="shared" si="419"/>
        <v>41040</v>
      </c>
      <c r="AU186" s="616">
        <f t="shared" si="420"/>
        <v>8208</v>
      </c>
      <c r="AV186" s="616">
        <f t="shared" si="421"/>
        <v>48660</v>
      </c>
      <c r="AW186" s="616">
        <f t="shared" si="422"/>
        <v>140160</v>
      </c>
      <c r="AX186" s="616">
        <f t="shared" si="423"/>
        <v>5280</v>
      </c>
      <c r="AY186" s="616">
        <f t="shared" si="424"/>
        <v>125760</v>
      </c>
      <c r="AZ186" s="616">
        <f t="shared" si="425"/>
        <v>2640</v>
      </c>
      <c r="BA186" s="616">
        <f t="shared" si="426"/>
        <v>6480</v>
      </c>
      <c r="BB186" s="616">
        <f t="shared" si="427"/>
        <v>16200</v>
      </c>
      <c r="BC186" s="616">
        <f t="shared" si="428"/>
        <v>34800</v>
      </c>
      <c r="BD186" s="616">
        <f t="shared" si="429"/>
        <v>3240</v>
      </c>
      <c r="BE186" s="616">
        <f t="shared" si="430"/>
        <v>4620</v>
      </c>
      <c r="BF186" s="616">
        <f t="shared" si="431"/>
        <v>1020</v>
      </c>
      <c r="BG186" s="616">
        <f t="shared" si="432"/>
        <v>1200</v>
      </c>
      <c r="BH186" s="616">
        <f t="shared" si="433"/>
        <v>80640</v>
      </c>
      <c r="BI186" s="618">
        <f t="shared" si="484"/>
        <v>61935.5</v>
      </c>
      <c r="BJ186" s="618">
        <f t="shared" si="485"/>
        <v>18704.5</v>
      </c>
      <c r="BK186" s="616">
        <f t="shared" si="434"/>
        <v>0</v>
      </c>
      <c r="BL186" s="620">
        <f t="shared" si="435"/>
        <v>842280</v>
      </c>
      <c r="BM186" s="616">
        <f t="shared" si="436"/>
        <v>1020948</v>
      </c>
      <c r="BN186" s="618">
        <f t="shared" si="437"/>
        <v>784138.2</v>
      </c>
      <c r="BO186" s="618">
        <f t="shared" si="438"/>
        <v>236809.8</v>
      </c>
      <c r="BP186" s="616">
        <f t="shared" si="486"/>
        <v>41040</v>
      </c>
      <c r="BQ186" s="616">
        <f t="shared" si="487"/>
        <v>8208</v>
      </c>
      <c r="BR186" s="616">
        <f t="shared" si="488"/>
        <v>48660</v>
      </c>
      <c r="BS186" s="616">
        <f t="shared" si="439"/>
        <v>140160</v>
      </c>
      <c r="BT186" s="616">
        <f t="shared" si="440"/>
        <v>5280</v>
      </c>
      <c r="BU186" s="616">
        <f t="shared" si="441"/>
        <v>125760</v>
      </c>
      <c r="BV186" s="616">
        <f t="shared" si="442"/>
        <v>2640</v>
      </c>
      <c r="BW186" s="616">
        <f t="shared" si="443"/>
        <v>6480</v>
      </c>
      <c r="BX186" s="616">
        <f t="shared" si="444"/>
        <v>48697</v>
      </c>
      <c r="BY186" s="616">
        <f t="shared" si="445"/>
        <v>34800</v>
      </c>
      <c r="BZ186" s="616">
        <f t="shared" si="446"/>
        <v>3240</v>
      </c>
      <c r="CA186" s="616">
        <f t="shared" si="447"/>
        <v>4620</v>
      </c>
      <c r="CB186" s="616">
        <f t="shared" si="448"/>
        <v>1020</v>
      </c>
      <c r="CC186" s="616">
        <f t="shared" si="449"/>
        <v>1200</v>
      </c>
      <c r="CD186" s="616">
        <f t="shared" si="450"/>
        <v>174908</v>
      </c>
      <c r="CE186" s="618">
        <f t="shared" si="489"/>
        <v>134337.9</v>
      </c>
      <c r="CF186" s="618">
        <f t="shared" si="490"/>
        <v>40570.1</v>
      </c>
      <c r="CG186" s="616">
        <f t="shared" si="451"/>
        <v>0</v>
      </c>
      <c r="CH186" s="621">
        <f t="shared" si="452"/>
        <v>1519293</v>
      </c>
      <c r="CI186" s="88">
        <f t="shared" si="453"/>
        <v>170158</v>
      </c>
      <c r="CJ186" s="90">
        <f t="shared" si="454"/>
        <v>130689.7</v>
      </c>
      <c r="CK186" s="90">
        <f t="shared" si="455"/>
        <v>39468.300000000003</v>
      </c>
      <c r="CL186" s="88">
        <f t="shared" si="456"/>
        <v>6840</v>
      </c>
      <c r="CM186" s="88">
        <f t="shared" si="457"/>
        <v>1368</v>
      </c>
      <c r="CN186" s="88">
        <f t="shared" si="458"/>
        <v>8110</v>
      </c>
      <c r="CO186" s="88">
        <f t="shared" si="459"/>
        <v>23360</v>
      </c>
      <c r="CP186" s="88">
        <f t="shared" si="460"/>
        <v>880</v>
      </c>
      <c r="CQ186" s="88">
        <f t="shared" si="461"/>
        <v>20960</v>
      </c>
      <c r="CR186" s="88">
        <f t="shared" si="462"/>
        <v>440</v>
      </c>
      <c r="CS186" s="88">
        <f t="shared" si="463"/>
        <v>1080</v>
      </c>
      <c r="CT186" s="88">
        <f t="shared" si="464"/>
        <v>8116.1666999999998</v>
      </c>
      <c r="CU186" s="88">
        <f t="shared" si="465"/>
        <v>5800</v>
      </c>
      <c r="CV186" s="88">
        <f t="shared" si="466"/>
        <v>540</v>
      </c>
      <c r="CW186" s="88">
        <f t="shared" si="467"/>
        <v>770</v>
      </c>
      <c r="CX186" s="88">
        <f t="shared" si="468"/>
        <v>170</v>
      </c>
      <c r="CY186" s="88">
        <f t="shared" si="469"/>
        <v>200</v>
      </c>
      <c r="CZ186" s="88">
        <f t="shared" si="470"/>
        <v>29151.333299999998</v>
      </c>
      <c r="DA186" s="90">
        <f t="shared" si="471"/>
        <v>22389.65</v>
      </c>
      <c r="DB186" s="90">
        <f t="shared" si="472"/>
        <v>6761.6832999999997</v>
      </c>
      <c r="DC186" s="88">
        <f t="shared" si="473"/>
        <v>0</v>
      </c>
      <c r="DD186" s="88">
        <f t="shared" si="474"/>
        <v>253215.5</v>
      </c>
      <c r="AUV186" s="699">
        <f t="shared" si="409"/>
        <v>170158</v>
      </c>
      <c r="AUW186" s="699">
        <f t="shared" si="410"/>
        <v>130689.71</v>
      </c>
      <c r="AUX186" s="699">
        <f t="shared" si="411"/>
        <v>39468.29</v>
      </c>
      <c r="AUY186" s="699">
        <f t="shared" si="520"/>
        <v>6840</v>
      </c>
      <c r="AUZ186" s="699">
        <f t="shared" si="475"/>
        <v>2730.54</v>
      </c>
      <c r="AVA186" s="699">
        <f t="shared" si="475"/>
        <v>0.62</v>
      </c>
      <c r="AVB186" s="699">
        <f t="shared" si="521"/>
        <v>23360</v>
      </c>
      <c r="AVC186" s="699">
        <f t="shared" si="522"/>
        <v>880</v>
      </c>
      <c r="AVD186" s="699">
        <f t="shared" si="523"/>
        <v>20960</v>
      </c>
      <c r="AVE186" s="699">
        <f t="shared" si="524"/>
        <v>440</v>
      </c>
      <c r="AVF186" s="699">
        <f t="shared" si="525"/>
        <v>1080</v>
      </c>
      <c r="AVG186" s="699">
        <f t="shared" si="526"/>
        <v>8116.17</v>
      </c>
      <c r="AVH186" s="699">
        <f t="shared" si="527"/>
        <v>5800</v>
      </c>
      <c r="AVI186" s="699">
        <f t="shared" si="528"/>
        <v>540</v>
      </c>
      <c r="AVJ186" s="699">
        <f t="shared" si="529"/>
        <v>770</v>
      </c>
      <c r="AVK186" s="699">
        <f t="shared" si="530"/>
        <v>170</v>
      </c>
      <c r="AVL186" s="699">
        <f t="shared" si="531"/>
        <v>200</v>
      </c>
      <c r="AVM186" s="699">
        <f t="shared" si="532"/>
        <v>29151.33</v>
      </c>
      <c r="AVN186" s="699">
        <f t="shared" si="533"/>
        <v>22389.65</v>
      </c>
      <c r="AVO186" s="699">
        <f t="shared" si="534"/>
        <v>6761.68</v>
      </c>
      <c r="AVP186" s="699">
        <f t="shared" si="535"/>
        <v>0</v>
      </c>
      <c r="AVQ186" s="699">
        <f t="shared" si="536"/>
        <v>253215.5</v>
      </c>
    </row>
    <row r="187" spans="1:1265" s="712" customFormat="1" ht="30" hidden="1" customHeight="1" x14ac:dyDescent="0.25">
      <c r="A187" s="701">
        <v>1</v>
      </c>
      <c r="B187" s="701">
        <v>7</v>
      </c>
      <c r="C187" s="702" t="s">
        <v>20</v>
      </c>
      <c r="D187" s="2"/>
      <c r="E187" s="703" t="s">
        <v>347</v>
      </c>
      <c r="F187" s="701" t="s">
        <v>39</v>
      </c>
      <c r="G187" s="701">
        <v>3</v>
      </c>
      <c r="H187" s="704" t="s">
        <v>10</v>
      </c>
      <c r="I187" s="701">
        <v>0</v>
      </c>
      <c r="J187" s="703" t="s">
        <v>445</v>
      </c>
      <c r="K187" s="701">
        <v>3</v>
      </c>
      <c r="L187" s="705" t="s">
        <v>351</v>
      </c>
      <c r="M187" s="706"/>
      <c r="N187" s="703" t="s">
        <v>387</v>
      </c>
      <c r="O187" s="701">
        <v>1</v>
      </c>
      <c r="P187" s="702">
        <v>8</v>
      </c>
      <c r="Q187" s="702">
        <v>8</v>
      </c>
      <c r="R187" s="702">
        <v>8</v>
      </c>
      <c r="S187" s="707">
        <f>SUMIF('Территориальный кк'!$A:$A,'2020'!$B187,'Территориальный кк'!D:D)</f>
        <v>2.169</v>
      </c>
      <c r="T187" s="708">
        <f>SUMIF('Территориальный кк'!$A:$A,'2020'!$B187,'Территориальный кк'!E:E)</f>
        <v>3.0059999999999998</v>
      </c>
      <c r="U187" s="714">
        <f>SUMIFS(Нормативы!G:G,Нормативы!$B:$B,$G187,Нормативы!$D:$D,'2020'!$I187,Нормативы!$F:$F,'2020'!$K187)*O187</f>
        <v>78450</v>
      </c>
      <c r="V187" s="714">
        <f t="shared" si="476"/>
        <v>60253.5</v>
      </c>
      <c r="W187" s="714">
        <f t="shared" si="477"/>
        <v>18196.5</v>
      </c>
      <c r="X187" s="714">
        <f>SUMIFS(Нормативы!J:J,Нормативы!$B:$B,$G187,Нормативы!$D:$D,'2020'!$I187,Нормативы!$F:$F,'2020'!$K187)</f>
        <v>6840</v>
      </c>
      <c r="Y187" s="714">
        <f>SUMIFS(Нормативы!K:K,Нормативы!$B:$B,$G187,Нормативы!$D:$D,'2020'!$I187,Нормативы!$F:$F,'2020'!$K187)</f>
        <v>1368</v>
      </c>
      <c r="Z187" s="714">
        <f>SUMIFS(Нормативы!L:L,Нормативы!$B:$B,$G187,Нормативы!$D:$D,'2020'!$I187,Нормативы!$F:$F,'2020'!$K187)</f>
        <v>8110</v>
      </c>
      <c r="AA187" s="714">
        <f t="shared" si="478"/>
        <v>23360</v>
      </c>
      <c r="AB187" s="714">
        <f>SUMIFS(Нормативы!N:N,Нормативы!$B:$B,$G187,Нормативы!$D:$D,'2020'!$I187,Нормативы!$F:$F,'2020'!$K187)*O187</f>
        <v>880</v>
      </c>
      <c r="AC187" s="714">
        <f>SUMIFS(Нормативы!O:O,Нормативы!$B:$B,$G187,Нормативы!$D:$D,'2020'!$I187,Нормативы!$F:$F,'2020'!$K187)</f>
        <v>20960</v>
      </c>
      <c r="AD187" s="714">
        <f>SUMIFS(Нормативы!P:P,Нормативы!$B:$B,$G187,Нормативы!$D:$D,'2020'!$I187,Нормативы!$F:$F,'2020'!$K187)*O187</f>
        <v>440</v>
      </c>
      <c r="AE187" s="714">
        <f>SUMIFS(Нормативы!Q:Q,Нормативы!$B:$B,$G187,Нормативы!$D:$D,'2020'!$I187,Нормативы!$F:$F,'2020'!$K187)</f>
        <v>1080</v>
      </c>
      <c r="AF187" s="714">
        <f>SUMIFS(Нормативы!R:R,Нормативы!$B:$B,$G187,Нормативы!$D:$D,'2020'!$I187,Нормативы!$F:$F,'2020'!$K187)</f>
        <v>2700</v>
      </c>
      <c r="AG187" s="714">
        <f>SUMIFS(Нормативы!S:S,Нормативы!$B:$B,$G187,Нормативы!$D:$D,'2020'!$I187,Нормативы!$F:$F,'2020'!$K187)</f>
        <v>5800</v>
      </c>
      <c r="AH187" s="714">
        <f>SUMIFS(Нормативы!T:T,Нормативы!$B:$B,$G187,Нормативы!$D:$D,'2020'!$I187,Нормативы!$F:$F,'2020'!$K187)</f>
        <v>540</v>
      </c>
      <c r="AI187" s="714">
        <f>SUMIFS(Нормативы!U:U,Нормативы!$B:$B,$G187,Нормативы!$D:$D,'2020'!$I187,Нормативы!$F:$F,'2020'!$K187)</f>
        <v>770</v>
      </c>
      <c r="AJ187" s="714">
        <f>SUMIFS(Нормативы!V:V,Нормативы!$B:$B,$G187,Нормативы!$D:$D,'2020'!$I187,Нормативы!$F:$F,'2020'!$K187)</f>
        <v>170</v>
      </c>
      <c r="AK187" s="714">
        <f>SUMIFS(Нормативы!W:W,Нормативы!$B:$B,$G187,Нормативы!$D:$D,'2020'!$I187,Нормативы!$F:$F,'2020'!$K187)</f>
        <v>200</v>
      </c>
      <c r="AL187" s="714">
        <f>SUMIFS(Нормативы!X:X,Нормативы!$B:$B,$G187,Нормативы!$D:$D,'2020'!$I187,Нормативы!$F:$F,'2020'!$K187)*O187</f>
        <v>13440</v>
      </c>
      <c r="AM187" s="714">
        <f t="shared" si="479"/>
        <v>10322.6</v>
      </c>
      <c r="AN187" s="714">
        <f t="shared" si="480"/>
        <v>3117.4</v>
      </c>
      <c r="AO187" s="714">
        <f>SUMIFS(Нормативы!AA:AA,Нормативы!$B:$B,$G187,Нормативы!$D:$D,'2020'!$I187,Нормативы!$F:$F,'2020'!$K187)</f>
        <v>0</v>
      </c>
      <c r="AP187" s="715">
        <f t="shared" si="481"/>
        <v>140380</v>
      </c>
      <c r="AQ187" s="709">
        <f t="shared" si="418"/>
        <v>627600</v>
      </c>
      <c r="AR187" s="714">
        <f t="shared" si="482"/>
        <v>482027.6</v>
      </c>
      <c r="AS187" s="714">
        <f t="shared" si="483"/>
        <v>145572.4</v>
      </c>
      <c r="AT187" s="710">
        <f t="shared" si="419"/>
        <v>54720</v>
      </c>
      <c r="AU187" s="710">
        <f t="shared" si="420"/>
        <v>10944</v>
      </c>
      <c r="AV187" s="710">
        <f t="shared" si="421"/>
        <v>64880</v>
      </c>
      <c r="AW187" s="710">
        <f t="shared" si="422"/>
        <v>186880</v>
      </c>
      <c r="AX187" s="710">
        <f t="shared" si="423"/>
        <v>7040</v>
      </c>
      <c r="AY187" s="710">
        <f t="shared" si="424"/>
        <v>167680</v>
      </c>
      <c r="AZ187" s="710">
        <f t="shared" si="425"/>
        <v>3520</v>
      </c>
      <c r="BA187" s="710">
        <f t="shared" si="426"/>
        <v>8640</v>
      </c>
      <c r="BB187" s="710">
        <f t="shared" si="427"/>
        <v>21600</v>
      </c>
      <c r="BC187" s="710">
        <f t="shared" si="428"/>
        <v>46400</v>
      </c>
      <c r="BD187" s="710">
        <f t="shared" si="429"/>
        <v>4320</v>
      </c>
      <c r="BE187" s="710">
        <f t="shared" si="430"/>
        <v>6160</v>
      </c>
      <c r="BF187" s="710">
        <f t="shared" si="431"/>
        <v>1360</v>
      </c>
      <c r="BG187" s="710">
        <f t="shared" si="432"/>
        <v>1600</v>
      </c>
      <c r="BH187" s="710">
        <f t="shared" si="433"/>
        <v>107520</v>
      </c>
      <c r="BI187" s="714">
        <f t="shared" si="484"/>
        <v>82580.600000000006</v>
      </c>
      <c r="BJ187" s="714">
        <f t="shared" si="485"/>
        <v>24939.4</v>
      </c>
      <c r="BK187" s="710">
        <f t="shared" si="434"/>
        <v>0</v>
      </c>
      <c r="BL187" s="715">
        <f t="shared" si="435"/>
        <v>1123040</v>
      </c>
      <c r="BM187" s="710">
        <f t="shared" si="436"/>
        <v>1361264</v>
      </c>
      <c r="BN187" s="714">
        <f t="shared" si="437"/>
        <v>1045517.7</v>
      </c>
      <c r="BO187" s="714">
        <f t="shared" si="438"/>
        <v>315746.3</v>
      </c>
      <c r="BP187" s="710">
        <f t="shared" si="486"/>
        <v>54720</v>
      </c>
      <c r="BQ187" s="710">
        <f t="shared" si="487"/>
        <v>10944</v>
      </c>
      <c r="BR187" s="710">
        <f t="shared" si="488"/>
        <v>64880</v>
      </c>
      <c r="BS187" s="710">
        <f t="shared" si="439"/>
        <v>186880</v>
      </c>
      <c r="BT187" s="710">
        <f t="shared" si="440"/>
        <v>7040</v>
      </c>
      <c r="BU187" s="710">
        <f t="shared" si="441"/>
        <v>167680</v>
      </c>
      <c r="BV187" s="710">
        <f t="shared" si="442"/>
        <v>3520</v>
      </c>
      <c r="BW187" s="710">
        <f t="shared" si="443"/>
        <v>8640</v>
      </c>
      <c r="BX187" s="710">
        <f t="shared" si="444"/>
        <v>64930</v>
      </c>
      <c r="BY187" s="710">
        <f t="shared" si="445"/>
        <v>46400</v>
      </c>
      <c r="BZ187" s="710">
        <f t="shared" si="446"/>
        <v>4320</v>
      </c>
      <c r="CA187" s="710">
        <f t="shared" si="447"/>
        <v>6160</v>
      </c>
      <c r="CB187" s="710">
        <f t="shared" si="448"/>
        <v>1360</v>
      </c>
      <c r="CC187" s="710">
        <f t="shared" si="449"/>
        <v>1600</v>
      </c>
      <c r="CD187" s="710">
        <f t="shared" si="450"/>
        <v>233211</v>
      </c>
      <c r="CE187" s="714">
        <f t="shared" si="489"/>
        <v>179117.5</v>
      </c>
      <c r="CF187" s="714">
        <f t="shared" si="490"/>
        <v>54093.5</v>
      </c>
      <c r="CG187" s="710">
        <f t="shared" si="451"/>
        <v>0</v>
      </c>
      <c r="CH187" s="715">
        <f t="shared" si="452"/>
        <v>2025725</v>
      </c>
      <c r="CI187" s="88">
        <f t="shared" si="453"/>
        <v>170158</v>
      </c>
      <c r="CJ187" s="90">
        <f t="shared" si="454"/>
        <v>130689.71249999999</v>
      </c>
      <c r="CK187" s="90">
        <f t="shared" si="455"/>
        <v>39468.287499999999</v>
      </c>
      <c r="CL187" s="88">
        <f t="shared" si="456"/>
        <v>6840</v>
      </c>
      <c r="CM187" s="88">
        <f t="shared" si="457"/>
        <v>1368</v>
      </c>
      <c r="CN187" s="88">
        <f t="shared" si="458"/>
        <v>8110</v>
      </c>
      <c r="CO187" s="88">
        <f t="shared" si="459"/>
        <v>23360</v>
      </c>
      <c r="CP187" s="88">
        <f t="shared" si="460"/>
        <v>880</v>
      </c>
      <c r="CQ187" s="88">
        <f t="shared" si="461"/>
        <v>20960</v>
      </c>
      <c r="CR187" s="88">
        <f t="shared" si="462"/>
        <v>440</v>
      </c>
      <c r="CS187" s="88">
        <f t="shared" si="463"/>
        <v>1080</v>
      </c>
      <c r="CT187" s="88">
        <f t="shared" si="464"/>
        <v>8116.25</v>
      </c>
      <c r="CU187" s="88">
        <f t="shared" si="465"/>
        <v>5800</v>
      </c>
      <c r="CV187" s="88">
        <f t="shared" si="466"/>
        <v>540</v>
      </c>
      <c r="CW187" s="88">
        <f t="shared" si="467"/>
        <v>770</v>
      </c>
      <c r="CX187" s="88">
        <f t="shared" si="468"/>
        <v>170</v>
      </c>
      <c r="CY187" s="88">
        <f t="shared" si="469"/>
        <v>200</v>
      </c>
      <c r="CZ187" s="88">
        <f t="shared" si="470"/>
        <v>29151.375</v>
      </c>
      <c r="DA187" s="90">
        <f t="shared" si="471"/>
        <v>22389.6875</v>
      </c>
      <c r="DB187" s="90">
        <f t="shared" si="472"/>
        <v>6761.6875</v>
      </c>
      <c r="DC187" s="88">
        <f t="shared" si="473"/>
        <v>0</v>
      </c>
      <c r="DD187" s="88">
        <f t="shared" si="474"/>
        <v>253215.625</v>
      </c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  <c r="ABT187" s="4"/>
      <c r="ABU187" s="4"/>
      <c r="ABV187" s="4"/>
      <c r="ABW187" s="4"/>
      <c r="ABX187" s="4"/>
      <c r="ABY187" s="4"/>
      <c r="ABZ187" s="4"/>
      <c r="ACA187" s="4"/>
      <c r="ACB187" s="4"/>
      <c r="ACC187" s="4"/>
      <c r="ACD187" s="4"/>
      <c r="ACE187" s="4"/>
      <c r="ACF187" s="4"/>
      <c r="ACG187" s="4"/>
      <c r="ACH187" s="4"/>
      <c r="ACI187" s="4"/>
      <c r="ACJ187" s="4"/>
      <c r="ACK187" s="4"/>
      <c r="ACL187" s="4"/>
      <c r="ACM187" s="4"/>
      <c r="ACN187" s="4"/>
      <c r="ACO187" s="4"/>
      <c r="ACP187" s="4"/>
      <c r="ACQ187" s="4"/>
      <c r="ACR187" s="4"/>
      <c r="ACS187" s="4"/>
      <c r="ACT187" s="4"/>
      <c r="ACU187" s="4"/>
      <c r="ACV187" s="4"/>
      <c r="ACW187" s="4"/>
      <c r="ACX187" s="4"/>
      <c r="ACY187" s="4"/>
      <c r="ACZ187" s="4"/>
      <c r="ADA187" s="4"/>
      <c r="ADB187" s="4"/>
      <c r="ADC187" s="4"/>
      <c r="ADD187" s="4"/>
      <c r="ADE187" s="4"/>
      <c r="ADF187" s="4"/>
      <c r="ADG187" s="4"/>
      <c r="ADH187" s="4"/>
      <c r="ADI187" s="4"/>
      <c r="ADJ187" s="4"/>
      <c r="ADK187" s="4"/>
      <c r="ADL187" s="4"/>
      <c r="ADM187" s="4"/>
      <c r="ADN187" s="4"/>
      <c r="ADO187" s="4"/>
      <c r="ADP187" s="4"/>
      <c r="ADQ187" s="4"/>
      <c r="ADR187" s="4"/>
      <c r="ADS187" s="4"/>
      <c r="ADT187" s="4"/>
      <c r="ADU187" s="4"/>
      <c r="ADV187" s="4"/>
      <c r="ADW187" s="4"/>
      <c r="ADX187" s="4"/>
      <c r="ADY187" s="4"/>
      <c r="ADZ187" s="4"/>
      <c r="AEA187" s="4"/>
      <c r="AEB187" s="4"/>
      <c r="AEC187" s="4"/>
      <c r="AED187" s="4"/>
      <c r="AEE187" s="4"/>
      <c r="AEF187" s="4"/>
      <c r="AEG187" s="4"/>
      <c r="AEH187" s="4"/>
      <c r="AEI187" s="4"/>
      <c r="AEJ187" s="4"/>
      <c r="AEK187" s="4"/>
      <c r="AEL187" s="4"/>
      <c r="AEM187" s="4"/>
      <c r="AEN187" s="4"/>
      <c r="AEO187" s="4"/>
      <c r="AEP187" s="4"/>
      <c r="AEQ187" s="4"/>
      <c r="AER187" s="4"/>
      <c r="AES187" s="4"/>
      <c r="AET187" s="4"/>
      <c r="AEU187" s="4"/>
      <c r="AEV187" s="4"/>
      <c r="AEW187" s="4"/>
      <c r="AEX187" s="4"/>
      <c r="AEY187" s="4"/>
      <c r="AEZ187" s="4"/>
      <c r="AFA187" s="4"/>
      <c r="AFB187" s="4"/>
      <c r="AFC187" s="4"/>
      <c r="AFD187" s="4"/>
      <c r="AFE187" s="4"/>
      <c r="AFF187" s="4"/>
      <c r="AFG187" s="4"/>
      <c r="AFH187" s="4"/>
      <c r="AFI187" s="4"/>
      <c r="AFJ187" s="4"/>
      <c r="AFK187" s="4"/>
      <c r="AFL187" s="4"/>
      <c r="AFM187" s="4"/>
      <c r="AFN187" s="4"/>
      <c r="AFO187" s="4"/>
      <c r="AFP187" s="4"/>
      <c r="AFQ187" s="4"/>
      <c r="AFR187" s="4"/>
      <c r="AFS187" s="4"/>
      <c r="AFT187" s="4"/>
      <c r="AFU187" s="4"/>
      <c r="AFV187" s="4"/>
      <c r="AFW187" s="4"/>
      <c r="AFX187" s="4"/>
      <c r="AFY187" s="4"/>
      <c r="AFZ187" s="4"/>
      <c r="AGA187" s="4"/>
      <c r="AGB187" s="4"/>
      <c r="AGC187" s="4"/>
      <c r="AGD187" s="4"/>
      <c r="AGE187" s="4"/>
      <c r="AGF187" s="4"/>
      <c r="AGG187" s="4"/>
      <c r="AGH187" s="4"/>
      <c r="AGI187" s="4"/>
      <c r="AGJ187" s="4"/>
      <c r="AGK187" s="4"/>
      <c r="AGL187" s="4"/>
      <c r="AGM187" s="4"/>
      <c r="AGN187" s="4"/>
      <c r="AGO187" s="4"/>
      <c r="AGP187" s="4"/>
      <c r="AGQ187" s="4"/>
      <c r="AGR187" s="4"/>
      <c r="AGS187" s="4"/>
      <c r="AGT187" s="4"/>
      <c r="AGU187" s="4"/>
      <c r="AGV187" s="4"/>
      <c r="AGW187" s="4"/>
      <c r="AGX187" s="4"/>
      <c r="AGY187" s="4"/>
      <c r="AGZ187" s="4"/>
      <c r="AHA187" s="4"/>
      <c r="AHB187" s="4"/>
      <c r="AHC187" s="4"/>
      <c r="AHD187" s="4"/>
      <c r="AHE187" s="4"/>
      <c r="AHF187" s="4"/>
      <c r="AHG187" s="4"/>
      <c r="AHH187" s="4"/>
      <c r="AHI187" s="4"/>
      <c r="AHJ187" s="4"/>
      <c r="AHK187" s="4"/>
      <c r="AHL187" s="4"/>
      <c r="AHM187" s="4"/>
      <c r="AHN187" s="4"/>
      <c r="AHO187" s="4"/>
      <c r="AHP187" s="4"/>
      <c r="AHQ187" s="4"/>
      <c r="AHR187" s="4"/>
      <c r="AHS187" s="4"/>
      <c r="AHT187" s="4"/>
      <c r="AHU187" s="4"/>
      <c r="AHV187" s="4"/>
      <c r="AHW187" s="4"/>
      <c r="AHX187" s="4"/>
      <c r="AHY187" s="4"/>
      <c r="AHZ187" s="4"/>
      <c r="AIA187" s="4"/>
      <c r="AIB187" s="4"/>
      <c r="AIC187" s="4"/>
      <c r="AID187" s="4"/>
      <c r="AIE187" s="4"/>
      <c r="AIF187" s="4"/>
      <c r="AIG187" s="4"/>
      <c r="AIH187" s="4"/>
      <c r="AII187" s="4"/>
      <c r="AIJ187" s="4"/>
      <c r="AIK187" s="4"/>
      <c r="AIL187" s="4"/>
      <c r="AIM187" s="4"/>
      <c r="AIN187" s="4"/>
      <c r="AIO187" s="4"/>
      <c r="AIP187" s="4"/>
      <c r="AIQ187" s="4"/>
      <c r="AIR187" s="4"/>
      <c r="AIS187" s="4"/>
      <c r="AIT187" s="4"/>
      <c r="AIU187" s="4"/>
      <c r="AIV187" s="4"/>
      <c r="AIW187" s="4"/>
      <c r="AIX187" s="4"/>
      <c r="AIY187" s="4"/>
      <c r="AIZ187" s="4"/>
      <c r="AJA187" s="4"/>
      <c r="AJB187" s="4"/>
      <c r="AJC187" s="4"/>
      <c r="AJD187" s="4"/>
      <c r="AJE187" s="4"/>
      <c r="AJF187" s="4"/>
      <c r="AJG187" s="4"/>
      <c r="AJH187" s="4"/>
      <c r="AJI187" s="4"/>
      <c r="AJJ187" s="4"/>
      <c r="AJK187" s="4"/>
      <c r="AJL187" s="4"/>
      <c r="AJM187" s="4"/>
      <c r="AJN187" s="4"/>
      <c r="AJO187" s="4"/>
      <c r="AJP187" s="4"/>
      <c r="AJQ187" s="4"/>
      <c r="AJR187" s="4"/>
      <c r="AJS187" s="4"/>
      <c r="AJT187" s="4"/>
      <c r="AJU187" s="4"/>
      <c r="AJV187" s="4"/>
      <c r="AJW187" s="4"/>
      <c r="AJX187" s="4"/>
      <c r="AJY187" s="4"/>
      <c r="AJZ187" s="4"/>
      <c r="AKA187" s="4"/>
      <c r="AKB187" s="4"/>
      <c r="AKC187" s="4"/>
      <c r="AKD187" s="4"/>
      <c r="AKE187" s="4"/>
      <c r="AKF187" s="4"/>
      <c r="AKG187" s="4"/>
      <c r="AKH187" s="4"/>
      <c r="AKI187" s="4"/>
      <c r="AKJ187" s="4"/>
      <c r="AKK187" s="4"/>
      <c r="AKL187" s="4"/>
      <c r="AKM187" s="4"/>
      <c r="AKN187" s="4"/>
      <c r="AKO187" s="4"/>
      <c r="AKP187" s="4"/>
      <c r="AKQ187" s="4"/>
      <c r="AKR187" s="4"/>
      <c r="AKS187" s="4"/>
      <c r="AKT187" s="4"/>
      <c r="AKU187" s="4"/>
      <c r="AKV187" s="4"/>
      <c r="AKW187" s="4"/>
      <c r="AKX187" s="4"/>
      <c r="AKY187" s="4"/>
      <c r="AKZ187" s="4"/>
      <c r="ALA187" s="4"/>
      <c r="ALB187" s="4"/>
      <c r="ALC187" s="4"/>
      <c r="ALD187" s="4"/>
      <c r="ALE187" s="4"/>
      <c r="ALF187" s="4"/>
      <c r="ALG187" s="4"/>
      <c r="ALH187" s="4"/>
      <c r="ALI187" s="4"/>
      <c r="ALJ187" s="4"/>
      <c r="ALK187" s="4"/>
      <c r="ALL187" s="4"/>
      <c r="ALM187" s="4"/>
      <c r="ALN187" s="4"/>
      <c r="ALO187" s="4"/>
      <c r="ALP187" s="4"/>
      <c r="ALQ187" s="4"/>
      <c r="ALR187" s="4"/>
      <c r="ALS187" s="4"/>
      <c r="ALT187" s="4"/>
      <c r="ALU187" s="4"/>
      <c r="ALV187" s="4"/>
      <c r="ALW187" s="4"/>
      <c r="ALX187" s="4"/>
      <c r="ALY187" s="4"/>
      <c r="ALZ187" s="4"/>
      <c r="AMA187" s="4"/>
      <c r="AMB187" s="4"/>
      <c r="AMC187" s="4"/>
      <c r="AMD187" s="4"/>
      <c r="AME187" s="4"/>
      <c r="AMF187" s="4"/>
      <c r="AMG187" s="4"/>
      <c r="AMH187" s="4"/>
      <c r="AMI187" s="4"/>
      <c r="AMJ187" s="4"/>
      <c r="AMK187" s="4"/>
      <c r="AML187" s="4"/>
      <c r="AMM187" s="4"/>
      <c r="AMN187" s="4"/>
      <c r="AMO187" s="4"/>
      <c r="AMP187" s="4"/>
      <c r="AMQ187" s="4"/>
      <c r="AMR187" s="4"/>
      <c r="AMS187" s="4"/>
      <c r="AMT187" s="4"/>
      <c r="AMU187" s="4"/>
      <c r="AMV187" s="4"/>
      <c r="AMW187" s="4"/>
      <c r="AMX187" s="4"/>
      <c r="AMY187" s="4"/>
      <c r="AMZ187" s="4"/>
      <c r="ANA187" s="4"/>
      <c r="ANB187" s="4"/>
      <c r="ANC187" s="4"/>
      <c r="AND187" s="4"/>
      <c r="ANE187" s="4"/>
      <c r="ANF187" s="4"/>
      <c r="ANG187" s="4"/>
      <c r="ANH187" s="4"/>
      <c r="ANI187" s="4"/>
      <c r="ANJ187" s="4"/>
      <c r="ANK187" s="4"/>
      <c r="ANL187" s="4"/>
      <c r="ANM187" s="4"/>
      <c r="ANN187" s="4"/>
      <c r="ANO187" s="4"/>
      <c r="ANP187" s="4"/>
      <c r="ANQ187" s="4"/>
      <c r="ANR187" s="4"/>
      <c r="ANS187" s="4"/>
      <c r="ANT187" s="4"/>
      <c r="ANU187" s="4"/>
      <c r="ANV187" s="4"/>
      <c r="ANW187" s="4"/>
      <c r="ANX187" s="4"/>
      <c r="ANY187" s="4"/>
      <c r="ANZ187" s="4"/>
      <c r="AOA187" s="4"/>
      <c r="AOB187" s="4"/>
      <c r="AOC187" s="4"/>
      <c r="AOD187" s="4"/>
      <c r="AOE187" s="4"/>
      <c r="AOF187" s="4"/>
      <c r="AOG187" s="4"/>
      <c r="AOH187" s="4"/>
      <c r="AOI187" s="4"/>
      <c r="AOJ187" s="4"/>
      <c r="AOK187" s="4"/>
      <c r="AOL187" s="4"/>
      <c r="AOM187" s="4"/>
      <c r="AON187" s="4"/>
      <c r="AOO187" s="4"/>
      <c r="AOP187" s="4"/>
      <c r="AOQ187" s="4"/>
      <c r="AOR187" s="4"/>
      <c r="AOS187" s="4"/>
      <c r="AOT187" s="4"/>
      <c r="AOU187" s="4"/>
      <c r="AOV187" s="4"/>
      <c r="AOW187" s="4"/>
      <c r="AOX187" s="4"/>
      <c r="AOY187" s="4"/>
      <c r="AOZ187" s="4"/>
      <c r="APA187" s="4"/>
      <c r="APB187" s="4"/>
      <c r="APC187" s="4"/>
      <c r="APD187" s="4"/>
      <c r="APE187" s="4"/>
      <c r="APF187" s="4"/>
      <c r="APG187" s="4"/>
      <c r="APH187" s="4"/>
      <c r="API187" s="4"/>
      <c r="APJ187" s="4"/>
      <c r="APK187" s="4"/>
      <c r="APL187" s="4"/>
      <c r="APM187" s="4"/>
      <c r="APN187" s="4"/>
      <c r="APO187" s="4"/>
      <c r="APP187" s="4"/>
      <c r="APQ187" s="4"/>
      <c r="APR187" s="4"/>
      <c r="APS187" s="4"/>
      <c r="APT187" s="4"/>
      <c r="APU187" s="4"/>
      <c r="APV187" s="4"/>
      <c r="APW187" s="4"/>
      <c r="APX187" s="4"/>
      <c r="APY187" s="4"/>
      <c r="APZ187" s="4"/>
      <c r="AQA187" s="4"/>
      <c r="AQB187" s="4"/>
      <c r="AQC187" s="4"/>
      <c r="AQD187" s="4"/>
      <c r="AQE187" s="4"/>
      <c r="AQF187" s="4"/>
      <c r="AQG187" s="4"/>
      <c r="AQH187" s="4"/>
      <c r="AQI187" s="4"/>
      <c r="AQJ187" s="4"/>
      <c r="AQK187" s="4"/>
      <c r="AQL187" s="4"/>
      <c r="AQM187" s="4"/>
      <c r="AQN187" s="4"/>
      <c r="AQO187" s="4"/>
      <c r="AQP187" s="4"/>
      <c r="AQQ187" s="4"/>
      <c r="AQR187" s="4"/>
      <c r="AQS187" s="4"/>
      <c r="AQT187" s="4"/>
      <c r="AQU187" s="4"/>
      <c r="AQV187" s="4"/>
      <c r="AQW187" s="4"/>
      <c r="AQX187" s="4"/>
      <c r="AQY187" s="4"/>
      <c r="AQZ187" s="4"/>
      <c r="ARA187" s="4"/>
      <c r="ARB187" s="4"/>
      <c r="ARC187" s="4"/>
      <c r="ARD187" s="4"/>
      <c r="ARE187" s="4"/>
      <c r="ARF187" s="4"/>
      <c r="ARG187" s="4"/>
      <c r="ARH187" s="4"/>
      <c r="ARI187" s="4"/>
      <c r="ARJ187" s="4"/>
      <c r="ARK187" s="4"/>
      <c r="ARL187" s="4"/>
      <c r="ARM187" s="4"/>
      <c r="ARN187" s="4"/>
      <c r="ARO187" s="4"/>
      <c r="ARP187" s="4"/>
      <c r="ARQ187" s="4"/>
      <c r="ARR187" s="4"/>
      <c r="ARS187" s="4"/>
      <c r="ART187" s="4"/>
      <c r="ARU187" s="4"/>
      <c r="ARV187" s="4"/>
      <c r="ARW187" s="4"/>
      <c r="ARX187" s="4"/>
      <c r="ARY187" s="4"/>
      <c r="ARZ187" s="4"/>
      <c r="ASA187" s="4"/>
      <c r="ASB187" s="4"/>
      <c r="ASC187" s="4"/>
      <c r="ASD187" s="4"/>
      <c r="ASE187" s="4"/>
      <c r="ASF187" s="4"/>
      <c r="ASG187" s="4"/>
      <c r="ASH187" s="4"/>
      <c r="ASI187" s="4"/>
      <c r="ASJ187" s="4"/>
      <c r="ASK187" s="4"/>
      <c r="ASL187" s="4"/>
      <c r="ASM187" s="4"/>
      <c r="ASN187" s="4"/>
      <c r="ASO187" s="4"/>
      <c r="ASP187" s="4"/>
      <c r="ASQ187" s="4"/>
      <c r="ASR187" s="4"/>
      <c r="ASS187" s="4"/>
      <c r="AST187" s="4"/>
      <c r="ASU187" s="4"/>
      <c r="ASV187" s="4"/>
      <c r="ASW187" s="4"/>
      <c r="ASX187" s="4"/>
      <c r="ASY187" s="4"/>
      <c r="ASZ187" s="4"/>
      <c r="ATA187" s="4"/>
      <c r="ATB187" s="4"/>
      <c r="ATC187" s="4"/>
      <c r="ATD187" s="4"/>
      <c r="ATE187" s="4"/>
      <c r="ATF187" s="4"/>
      <c r="ATG187" s="4"/>
      <c r="ATH187" s="4"/>
      <c r="ATI187" s="4"/>
      <c r="ATJ187" s="4"/>
      <c r="ATK187" s="4"/>
      <c r="ATL187" s="4"/>
      <c r="ATM187" s="4"/>
      <c r="ATN187" s="4"/>
      <c r="ATO187" s="4"/>
      <c r="ATP187" s="4"/>
      <c r="ATQ187" s="4"/>
      <c r="ATR187" s="4"/>
      <c r="ATS187" s="4"/>
      <c r="ATT187" s="4"/>
      <c r="ATU187" s="4"/>
      <c r="ATV187" s="4"/>
      <c r="ATW187" s="4"/>
      <c r="ATX187" s="4"/>
      <c r="ATY187" s="4"/>
      <c r="ATZ187" s="4"/>
      <c r="AUA187" s="4"/>
      <c r="AUB187" s="4"/>
      <c r="AUC187" s="4"/>
      <c r="AUD187" s="4"/>
      <c r="AUE187" s="4"/>
      <c r="AUF187" s="4"/>
      <c r="AUG187" s="4"/>
      <c r="AUH187" s="4"/>
      <c r="AUI187" s="4"/>
      <c r="AUJ187" s="4"/>
      <c r="AUK187" s="4"/>
      <c r="AUL187" s="4"/>
      <c r="AUM187" s="4"/>
      <c r="AUN187" s="4"/>
      <c r="AUO187" s="4"/>
      <c r="AUP187" s="4"/>
      <c r="AUQ187" s="4"/>
      <c r="AUR187" s="4"/>
      <c r="AUS187" s="4"/>
      <c r="AUT187" s="4"/>
      <c r="AUU187" s="4"/>
      <c r="AUV187" s="699">
        <f t="shared" si="409"/>
        <v>170158</v>
      </c>
      <c r="AUW187" s="699">
        <f t="shared" si="410"/>
        <v>130689.71</v>
      </c>
      <c r="AUX187" s="711">
        <f t="shared" si="411"/>
        <v>39468.29</v>
      </c>
      <c r="AUY187" s="699">
        <f t="shared" si="520"/>
        <v>6840</v>
      </c>
      <c r="AUZ187" s="711">
        <f t="shared" si="475"/>
        <v>3640.72</v>
      </c>
      <c r="AVA187" s="711">
        <f t="shared" si="475"/>
        <v>0.83</v>
      </c>
      <c r="AVB187" s="699">
        <f t="shared" si="521"/>
        <v>23360</v>
      </c>
      <c r="AVC187" s="711">
        <f t="shared" si="522"/>
        <v>880</v>
      </c>
      <c r="AVD187" s="711">
        <f t="shared" si="523"/>
        <v>20960</v>
      </c>
      <c r="AVE187" s="711">
        <f t="shared" si="524"/>
        <v>440</v>
      </c>
      <c r="AVF187" s="711">
        <f t="shared" si="525"/>
        <v>1080</v>
      </c>
      <c r="AVG187" s="711">
        <f t="shared" si="526"/>
        <v>8116.25</v>
      </c>
      <c r="AVH187" s="711">
        <f t="shared" si="527"/>
        <v>5800</v>
      </c>
      <c r="AVI187" s="711">
        <f t="shared" si="528"/>
        <v>540</v>
      </c>
      <c r="AVJ187" s="711">
        <f t="shared" si="529"/>
        <v>770</v>
      </c>
      <c r="AVK187" s="711">
        <f t="shared" si="530"/>
        <v>170</v>
      </c>
      <c r="AVL187" s="711">
        <f t="shared" si="531"/>
        <v>200</v>
      </c>
      <c r="AVM187" s="711">
        <f t="shared" si="532"/>
        <v>29151.38</v>
      </c>
      <c r="AVN187" s="711">
        <f t="shared" si="533"/>
        <v>22389.69</v>
      </c>
      <c r="AVO187" s="711">
        <f t="shared" si="534"/>
        <v>6761.69</v>
      </c>
      <c r="AVP187" s="711">
        <f t="shared" si="535"/>
        <v>0</v>
      </c>
      <c r="AVQ187" s="711">
        <f t="shared" si="536"/>
        <v>253215.63</v>
      </c>
    </row>
    <row r="188" spans="1:1265" ht="30" hidden="1" customHeight="1" x14ac:dyDescent="0.25">
      <c r="A188" s="643">
        <v>1</v>
      </c>
      <c r="B188" s="643">
        <v>11</v>
      </c>
      <c r="C188" s="664" t="s">
        <v>26</v>
      </c>
      <c r="D188" s="2"/>
      <c r="E188" s="101" t="s">
        <v>344</v>
      </c>
      <c r="F188" s="643" t="s">
        <v>31</v>
      </c>
      <c r="G188" s="643">
        <v>1</v>
      </c>
      <c r="H188" s="658" t="s">
        <v>10</v>
      </c>
      <c r="I188" s="643">
        <v>0</v>
      </c>
      <c r="J188" s="101" t="s">
        <v>369</v>
      </c>
      <c r="K188" s="643">
        <v>1</v>
      </c>
      <c r="L188" s="683" t="s">
        <v>349</v>
      </c>
      <c r="M188" s="11" t="s">
        <v>275</v>
      </c>
      <c r="N188" s="101" t="s">
        <v>387</v>
      </c>
      <c r="O188" s="643">
        <v>1</v>
      </c>
      <c r="P188" s="632">
        <v>23</v>
      </c>
      <c r="Q188" s="632">
        <v>23</v>
      </c>
      <c r="R188" s="632">
        <v>23</v>
      </c>
      <c r="S188" s="675">
        <f>SUMIF('Территориальный кк'!$A:$A,'2020'!$B188,'Территориальный кк'!D:D)</f>
        <v>1.2470000000000001</v>
      </c>
      <c r="T188" s="676">
        <f>SUMIF('Территориальный кк'!$A:$A,'2020'!$B188,'Территориальный кк'!E:E)</f>
        <v>3.2010000000000001</v>
      </c>
      <c r="U188" s="618">
        <f>SUMIFS(Нормативы!G:G,Нормативы!$B:$B,$G188,Нормативы!$D:$D,'2020'!$I188,Нормативы!$F:$F,'2020'!$K188)*O188</f>
        <v>54020</v>
      </c>
      <c r="V188" s="618">
        <f t="shared" si="476"/>
        <v>41490</v>
      </c>
      <c r="W188" s="618">
        <f t="shared" si="477"/>
        <v>12530</v>
      </c>
      <c r="X188" s="618">
        <f>SUMIFS(Нормативы!J:J,Нормативы!$B:$B,$G188,Нормативы!$D:$D,'2020'!$I188,Нормативы!$F:$F,'2020'!$K188)</f>
        <v>220</v>
      </c>
      <c r="Y188" s="618">
        <f>SUMIFS(Нормативы!K:K,Нормативы!$B:$B,$G188,Нормативы!$D:$D,'2020'!$I188,Нормативы!$F:$F,'2020'!$K188)</f>
        <v>44</v>
      </c>
      <c r="Z188" s="618">
        <f>SUMIFS(Нормативы!L:L,Нормативы!$B:$B,$G188,Нормативы!$D:$D,'2020'!$I188,Нормативы!$F:$F,'2020'!$K188)</f>
        <v>2320</v>
      </c>
      <c r="AA188" s="618">
        <f t="shared" si="478"/>
        <v>3710</v>
      </c>
      <c r="AB188" s="618">
        <f>SUMIFS(Нормативы!N:N,Нормативы!$B:$B,$G188,Нормативы!$D:$D,'2020'!$I188,Нормативы!$F:$F,'2020'!$K188)*O188</f>
        <v>520</v>
      </c>
      <c r="AC188" s="618">
        <f>SUMIFS(Нормативы!O:O,Нормативы!$B:$B,$G188,Нормативы!$D:$D,'2020'!$I188,Нормативы!$F:$F,'2020'!$K188)</f>
        <v>2140</v>
      </c>
      <c r="AD188" s="618">
        <f>SUMIFS(Нормативы!P:P,Нормативы!$B:$B,$G188,Нормативы!$D:$D,'2020'!$I188,Нормативы!$F:$F,'2020'!$K188)*O188</f>
        <v>310</v>
      </c>
      <c r="AE188" s="618">
        <f>SUMIFS(Нормативы!Q:Q,Нормативы!$B:$B,$G188,Нормативы!$D:$D,'2020'!$I188,Нормативы!$F:$F,'2020'!$K188)</f>
        <v>740</v>
      </c>
      <c r="AF188" s="618">
        <f>SUMIFS(Нормативы!R:R,Нормативы!$B:$B,$G188,Нормативы!$D:$D,'2020'!$I188,Нормативы!$F:$F,'2020'!$K188)</f>
        <v>2460</v>
      </c>
      <c r="AG188" s="618">
        <f>SUMIFS(Нормативы!S:S,Нормативы!$B:$B,$G188,Нормативы!$D:$D,'2020'!$I188,Нормативы!$F:$F,'2020'!$K188)</f>
        <v>5080</v>
      </c>
      <c r="AH188" s="618">
        <f>SUMIFS(Нормативы!T:T,Нормативы!$B:$B,$G188,Нормативы!$D:$D,'2020'!$I188,Нормативы!$F:$F,'2020'!$K188)</f>
        <v>540</v>
      </c>
      <c r="AI188" s="618">
        <f>SUMIFS(Нормативы!U:U,Нормативы!$B:$B,$G188,Нормативы!$D:$D,'2020'!$I188,Нормативы!$F:$F,'2020'!$K188)</f>
        <v>770</v>
      </c>
      <c r="AJ188" s="618">
        <f>SUMIFS(Нормативы!V:V,Нормативы!$B:$B,$G188,Нормативы!$D:$D,'2020'!$I188,Нормативы!$F:$F,'2020'!$K188)</f>
        <v>80</v>
      </c>
      <c r="AK188" s="618">
        <f>SUMIFS(Нормативы!W:W,Нормативы!$B:$B,$G188,Нормативы!$D:$D,'2020'!$I188,Нормативы!$F:$F,'2020'!$K188)</f>
        <v>300</v>
      </c>
      <c r="AL188" s="618">
        <f>SUMIFS(Нормативы!X:X,Нормативы!$B:$B,$G188,Нормативы!$D:$D,'2020'!$I188,Нормативы!$F:$F,'2020'!$K188)*O188</f>
        <v>13440</v>
      </c>
      <c r="AM188" s="618">
        <f t="shared" si="479"/>
        <v>10322.6</v>
      </c>
      <c r="AN188" s="618">
        <f t="shared" si="480"/>
        <v>3117.4</v>
      </c>
      <c r="AO188" s="618">
        <f>SUMIFS(Нормативы!AA:AA,Нормативы!$B:$B,$G188,Нормативы!$D:$D,'2020'!$I188,Нормативы!$F:$F,'2020'!$K188)</f>
        <v>3520</v>
      </c>
      <c r="AP188" s="619">
        <f t="shared" si="481"/>
        <v>86460</v>
      </c>
      <c r="AQ188" s="413">
        <f t="shared" si="418"/>
        <v>1242460</v>
      </c>
      <c r="AR188" s="618">
        <f t="shared" si="482"/>
        <v>954270.4</v>
      </c>
      <c r="AS188" s="618">
        <f t="shared" si="483"/>
        <v>288189.59999999998</v>
      </c>
      <c r="AT188" s="616">
        <f t="shared" si="419"/>
        <v>5060</v>
      </c>
      <c r="AU188" s="616">
        <f t="shared" si="420"/>
        <v>1012</v>
      </c>
      <c r="AV188" s="616">
        <f t="shared" si="421"/>
        <v>53360</v>
      </c>
      <c r="AW188" s="616">
        <f t="shared" si="422"/>
        <v>85330</v>
      </c>
      <c r="AX188" s="616">
        <f t="shared" si="423"/>
        <v>11960</v>
      </c>
      <c r="AY188" s="616">
        <f t="shared" si="424"/>
        <v>49220</v>
      </c>
      <c r="AZ188" s="616">
        <f t="shared" si="425"/>
        <v>7130</v>
      </c>
      <c r="BA188" s="616">
        <f t="shared" si="426"/>
        <v>17020</v>
      </c>
      <c r="BB188" s="616">
        <f t="shared" si="427"/>
        <v>56580</v>
      </c>
      <c r="BC188" s="616">
        <f t="shared" si="428"/>
        <v>116840</v>
      </c>
      <c r="BD188" s="616">
        <f t="shared" si="429"/>
        <v>12420</v>
      </c>
      <c r="BE188" s="616">
        <f t="shared" si="430"/>
        <v>17710</v>
      </c>
      <c r="BF188" s="616">
        <f t="shared" si="431"/>
        <v>1840</v>
      </c>
      <c r="BG188" s="616">
        <f t="shared" si="432"/>
        <v>6900</v>
      </c>
      <c r="BH188" s="616">
        <f t="shared" si="433"/>
        <v>309120</v>
      </c>
      <c r="BI188" s="618">
        <f t="shared" si="484"/>
        <v>237419.4</v>
      </c>
      <c r="BJ188" s="618">
        <f t="shared" si="485"/>
        <v>71700.600000000006</v>
      </c>
      <c r="BK188" s="616">
        <f t="shared" si="434"/>
        <v>80960</v>
      </c>
      <c r="BL188" s="620">
        <f t="shared" si="435"/>
        <v>1988580</v>
      </c>
      <c r="BM188" s="616">
        <f t="shared" si="436"/>
        <v>1549348</v>
      </c>
      <c r="BN188" s="618">
        <f t="shared" si="437"/>
        <v>1189975.3999999999</v>
      </c>
      <c r="BO188" s="618">
        <f t="shared" si="438"/>
        <v>359372.6</v>
      </c>
      <c r="BP188" s="616">
        <f t="shared" si="486"/>
        <v>5060</v>
      </c>
      <c r="BQ188" s="616">
        <f t="shared" si="487"/>
        <v>1012</v>
      </c>
      <c r="BR188" s="616">
        <f t="shared" si="488"/>
        <v>53360</v>
      </c>
      <c r="BS188" s="616">
        <f t="shared" si="439"/>
        <v>85330</v>
      </c>
      <c r="BT188" s="616">
        <f t="shared" si="440"/>
        <v>11960</v>
      </c>
      <c r="BU188" s="616">
        <f t="shared" si="441"/>
        <v>49220</v>
      </c>
      <c r="BV188" s="616">
        <f t="shared" si="442"/>
        <v>7130</v>
      </c>
      <c r="BW188" s="616">
        <f t="shared" si="443"/>
        <v>17020</v>
      </c>
      <c r="BX188" s="616">
        <f t="shared" si="444"/>
        <v>181113</v>
      </c>
      <c r="BY188" s="616">
        <f t="shared" si="445"/>
        <v>116840</v>
      </c>
      <c r="BZ188" s="616">
        <f t="shared" si="446"/>
        <v>12420</v>
      </c>
      <c r="CA188" s="616">
        <f t="shared" si="447"/>
        <v>17710</v>
      </c>
      <c r="CB188" s="616">
        <f t="shared" si="448"/>
        <v>1840</v>
      </c>
      <c r="CC188" s="616">
        <f t="shared" si="449"/>
        <v>6900</v>
      </c>
      <c r="CD188" s="616">
        <f t="shared" si="450"/>
        <v>385473</v>
      </c>
      <c r="CE188" s="618">
        <f t="shared" si="489"/>
        <v>296062.2</v>
      </c>
      <c r="CF188" s="618">
        <f t="shared" si="490"/>
        <v>89410.8</v>
      </c>
      <c r="CG188" s="616">
        <f t="shared" si="451"/>
        <v>80960</v>
      </c>
      <c r="CH188" s="621">
        <f t="shared" si="452"/>
        <v>2496354</v>
      </c>
      <c r="CI188" s="88">
        <f t="shared" si="453"/>
        <v>67362.9565</v>
      </c>
      <c r="CJ188" s="90">
        <f t="shared" si="454"/>
        <v>51738.060899999997</v>
      </c>
      <c r="CK188" s="90">
        <f t="shared" si="455"/>
        <v>15624.895699999999</v>
      </c>
      <c r="CL188" s="88">
        <f t="shared" si="456"/>
        <v>220</v>
      </c>
      <c r="CM188" s="88">
        <f t="shared" si="457"/>
        <v>44</v>
      </c>
      <c r="CN188" s="88">
        <f t="shared" si="458"/>
        <v>2320</v>
      </c>
      <c r="CO188" s="88">
        <f t="shared" si="459"/>
        <v>3710</v>
      </c>
      <c r="CP188" s="88">
        <f t="shared" si="460"/>
        <v>520</v>
      </c>
      <c r="CQ188" s="88">
        <f t="shared" si="461"/>
        <v>2140</v>
      </c>
      <c r="CR188" s="88">
        <f t="shared" si="462"/>
        <v>310</v>
      </c>
      <c r="CS188" s="88">
        <f t="shared" si="463"/>
        <v>740</v>
      </c>
      <c r="CT188" s="88">
        <f t="shared" si="464"/>
        <v>7874.4782999999998</v>
      </c>
      <c r="CU188" s="88">
        <f t="shared" si="465"/>
        <v>5080</v>
      </c>
      <c r="CV188" s="88">
        <f t="shared" si="466"/>
        <v>540</v>
      </c>
      <c r="CW188" s="88">
        <f t="shared" si="467"/>
        <v>770</v>
      </c>
      <c r="CX188" s="88">
        <f t="shared" si="468"/>
        <v>80</v>
      </c>
      <c r="CY188" s="88">
        <f t="shared" si="469"/>
        <v>300</v>
      </c>
      <c r="CZ188" s="88">
        <f t="shared" si="470"/>
        <v>16759.6957</v>
      </c>
      <c r="DA188" s="90">
        <f t="shared" si="471"/>
        <v>12872.2696</v>
      </c>
      <c r="DB188" s="90">
        <f t="shared" si="472"/>
        <v>3887.4261000000001</v>
      </c>
      <c r="DC188" s="88">
        <f t="shared" si="473"/>
        <v>3520</v>
      </c>
      <c r="DD188" s="88">
        <f t="shared" si="474"/>
        <v>108537.13039999999</v>
      </c>
      <c r="AUV188" s="699">
        <f t="shared" si="409"/>
        <v>67362.960000000006</v>
      </c>
      <c r="AUW188" s="699">
        <f t="shared" si="410"/>
        <v>51738.06</v>
      </c>
      <c r="AUX188" s="699">
        <f t="shared" si="411"/>
        <v>15624.9</v>
      </c>
      <c r="AUY188" s="699">
        <f t="shared" ref="AUY188:AUY200" si="548">BP188/P188</f>
        <v>220</v>
      </c>
      <c r="AUZ188" s="699">
        <f t="shared" si="475"/>
        <v>316.14999999999998</v>
      </c>
      <c r="AVA188" s="699">
        <f t="shared" si="475"/>
        <v>0.99</v>
      </c>
      <c r="AVB188" s="699">
        <f t="shared" ref="AVB188:AVB200" si="549">AVC188+AVD188+AVE188+AVF188</f>
        <v>3710</v>
      </c>
      <c r="AVC188" s="699">
        <f t="shared" ref="AVC188:AVC200" si="550">BT188/P188</f>
        <v>520</v>
      </c>
      <c r="AVD188" s="699">
        <f t="shared" ref="AVD188:AVD200" si="551">BU188/P188</f>
        <v>2140</v>
      </c>
      <c r="AVE188" s="699">
        <f t="shared" ref="AVE188:AVE200" si="552">BV188/P188</f>
        <v>310</v>
      </c>
      <c r="AVF188" s="699">
        <f t="shared" ref="AVF188:AVF200" si="553">BW188/P188</f>
        <v>740</v>
      </c>
      <c r="AVG188" s="699">
        <f t="shared" ref="AVG188:AVG200" si="554">BX188/P188</f>
        <v>7874.48</v>
      </c>
      <c r="AVH188" s="699">
        <f t="shared" ref="AVH188:AVH200" si="555">BY188/P188</f>
        <v>5080</v>
      </c>
      <c r="AVI188" s="699">
        <f t="shared" ref="AVI188:AVI200" si="556">BZ188/P188</f>
        <v>540</v>
      </c>
      <c r="AVJ188" s="699">
        <f t="shared" ref="AVJ188:AVJ200" si="557">CA188/P188</f>
        <v>770</v>
      </c>
      <c r="AVK188" s="699">
        <f t="shared" ref="AVK188:AVK200" si="558">CB188/P188</f>
        <v>80</v>
      </c>
      <c r="AVL188" s="699">
        <f t="shared" ref="AVL188:AVL200" si="559">CC188/P188</f>
        <v>300</v>
      </c>
      <c r="AVM188" s="699">
        <f t="shared" ref="AVM188:AVM200" si="560">CD188/P188</f>
        <v>16759.7</v>
      </c>
      <c r="AVN188" s="699">
        <f t="shared" ref="AVN188:AVN200" si="561">AVM188/1.302</f>
        <v>12872.27</v>
      </c>
      <c r="AVO188" s="699">
        <f t="shared" ref="AVO188:AVO200" si="562">AVM188-AVN188</f>
        <v>3887.43</v>
      </c>
      <c r="AVP188" s="699">
        <f t="shared" ref="AVP188:AVP200" si="563">CG188/P188</f>
        <v>3520</v>
      </c>
      <c r="AVQ188" s="699">
        <f t="shared" ref="AVQ188:AVQ200" si="564">CH188/P188</f>
        <v>108537.13</v>
      </c>
    </row>
    <row r="189" spans="1:1265" s="608" customFormat="1" ht="30" hidden="1" customHeight="1" x14ac:dyDescent="0.25">
      <c r="A189" s="634">
        <v>1</v>
      </c>
      <c r="B189" s="634">
        <v>11</v>
      </c>
      <c r="C189" s="633" t="s">
        <v>26</v>
      </c>
      <c r="D189" s="2"/>
      <c r="E189" s="602" t="s">
        <v>344</v>
      </c>
      <c r="F189" s="634" t="s">
        <v>31</v>
      </c>
      <c r="G189" s="634">
        <v>1</v>
      </c>
      <c r="H189" s="656" t="s">
        <v>10</v>
      </c>
      <c r="I189" s="634">
        <v>0</v>
      </c>
      <c r="J189" s="602" t="s">
        <v>355</v>
      </c>
      <c r="K189" s="634">
        <v>1</v>
      </c>
      <c r="L189" s="681" t="s">
        <v>349</v>
      </c>
      <c r="M189" s="601"/>
      <c r="N189" s="602" t="s">
        <v>401</v>
      </c>
      <c r="O189" s="634">
        <v>2</v>
      </c>
      <c r="P189" s="633">
        <v>1</v>
      </c>
      <c r="Q189" s="633">
        <v>1</v>
      </c>
      <c r="R189" s="633">
        <v>1</v>
      </c>
      <c r="S189" s="671">
        <f>'Территориальный кк'!D14</f>
        <v>1.2470000000000001</v>
      </c>
      <c r="T189" s="672">
        <f>'Территориальный кк'!E14</f>
        <v>3.2010000000000001</v>
      </c>
      <c r="U189" s="618">
        <f>SUMIFS(Нормативы!G:G,Нормативы!$B:$B,$G189,Нормативы!$D:$D,'2020'!$I189,Нормативы!$F:$F,'2020'!$K189)*O189</f>
        <v>108040</v>
      </c>
      <c r="V189" s="618">
        <f t="shared" ref="V189" si="565">ROUND(U189/1.302,1)</f>
        <v>82980</v>
      </c>
      <c r="W189" s="618">
        <f t="shared" ref="W189" si="566">U189-V189</f>
        <v>25060</v>
      </c>
      <c r="X189" s="618">
        <f>SUMIFS(Нормативы!J:J,Нормативы!$B:$B,$G189,Нормативы!$D:$D,'2020'!$I189,Нормативы!$F:$F,'2020'!$K189)</f>
        <v>220</v>
      </c>
      <c r="Y189" s="618">
        <f>SUMIFS(Нормативы!K:K,Нормативы!$B:$B,$G189,Нормативы!$D:$D,'2020'!$I189,Нормативы!$F:$F,'2020'!$K189)</f>
        <v>44</v>
      </c>
      <c r="Z189" s="618">
        <f>SUMIFS(Нормативы!L:L,Нормативы!$B:$B,$G189,Нормативы!$D:$D,'2020'!$I189,Нормативы!$F:$F,'2020'!$K189)</f>
        <v>2320</v>
      </c>
      <c r="AA189" s="618">
        <f t="shared" ref="AA189" si="567">AB189+AC189+AD189+AE189</f>
        <v>4540</v>
      </c>
      <c r="AB189" s="618">
        <f>SUMIFS(Нормативы!N:N,Нормативы!$B:$B,$G189,Нормативы!$D:$D,'2020'!$I189,Нормативы!$F:$F,'2020'!$K189)*O189</f>
        <v>1040</v>
      </c>
      <c r="AC189" s="618">
        <f>SUMIFS(Нормативы!O:O,Нормативы!$B:$B,$G189,Нормативы!$D:$D,'2020'!$I189,Нормативы!$F:$F,'2020'!$K189)</f>
        <v>2140</v>
      </c>
      <c r="AD189" s="618">
        <f>SUMIFS(Нормативы!P:P,Нормативы!$B:$B,$G189,Нормативы!$D:$D,'2020'!$I189,Нормативы!$F:$F,'2020'!$K189)*O189</f>
        <v>620</v>
      </c>
      <c r="AE189" s="618">
        <f>SUMIFS(Нормативы!Q:Q,Нормативы!$B:$B,$G189,Нормативы!$D:$D,'2020'!$I189,Нормативы!$F:$F,'2020'!$K189)</f>
        <v>740</v>
      </c>
      <c r="AF189" s="618">
        <f>SUMIFS(Нормативы!R:R,Нормативы!$B:$B,$G189,Нормативы!$D:$D,'2020'!$I189,Нормативы!$F:$F,'2020'!$K189)</f>
        <v>2460</v>
      </c>
      <c r="AG189" s="618">
        <f>SUMIFS(Нормативы!S:S,Нормативы!$B:$B,$G189,Нормативы!$D:$D,'2020'!$I189,Нормативы!$F:$F,'2020'!$K189)</f>
        <v>5080</v>
      </c>
      <c r="AH189" s="618">
        <f>SUMIFS(Нормативы!T:T,Нормативы!$B:$B,$G189,Нормативы!$D:$D,'2020'!$I189,Нормативы!$F:$F,'2020'!$K189)</f>
        <v>540</v>
      </c>
      <c r="AI189" s="618">
        <f>SUMIFS(Нормативы!U:U,Нормативы!$B:$B,$G189,Нормативы!$D:$D,'2020'!$I189,Нормативы!$F:$F,'2020'!$K189)</f>
        <v>770</v>
      </c>
      <c r="AJ189" s="618">
        <f>SUMIFS(Нормативы!V:V,Нормативы!$B:$B,$G189,Нормативы!$D:$D,'2020'!$I189,Нормативы!$F:$F,'2020'!$K189)</f>
        <v>80</v>
      </c>
      <c r="AK189" s="618">
        <f>SUMIFS(Нормативы!W:W,Нормативы!$B:$B,$G189,Нормативы!$D:$D,'2020'!$I189,Нормативы!$F:$F,'2020'!$K189)</f>
        <v>300</v>
      </c>
      <c r="AL189" s="618">
        <f>SUMIFS(Нормативы!X:X,Нормативы!$B:$B,$G189,Нормативы!$D:$D,'2020'!$I189,Нормативы!$F:$F,'2020'!$K189)*O189</f>
        <v>26880</v>
      </c>
      <c r="AM189" s="618">
        <f t="shared" ref="AM189" si="568">ROUND(AL189/1.302,1)</f>
        <v>20645.2</v>
      </c>
      <c r="AN189" s="618">
        <f t="shared" ref="AN189" si="569">AL189-AM189</f>
        <v>6234.8</v>
      </c>
      <c r="AO189" s="618">
        <f>SUMIFS(Нормативы!AA:AA,Нормативы!$B:$B,$G189,Нормативы!$D:$D,'2020'!$I189,Нормативы!$F:$F,'2020'!$K189)</f>
        <v>3520</v>
      </c>
      <c r="AP189" s="619">
        <f t="shared" ref="AP189" si="570">U189+X189+Z189+AA189++AF189+AG189+AH189+AI189+AJ189+AK189+AL189+AO189</f>
        <v>154750</v>
      </c>
      <c r="AQ189" s="611">
        <f t="shared" si="418"/>
        <v>108040</v>
      </c>
      <c r="AR189" s="622">
        <f t="shared" si="482"/>
        <v>82980</v>
      </c>
      <c r="AS189" s="622">
        <f t="shared" si="483"/>
        <v>25060</v>
      </c>
      <c r="AT189" s="614">
        <f t="shared" si="419"/>
        <v>220</v>
      </c>
      <c r="AU189" s="614">
        <f t="shared" si="420"/>
        <v>44</v>
      </c>
      <c r="AV189" s="614">
        <f t="shared" si="421"/>
        <v>2320</v>
      </c>
      <c r="AW189" s="614">
        <f t="shared" si="422"/>
        <v>4540</v>
      </c>
      <c r="AX189" s="614">
        <f t="shared" si="423"/>
        <v>1040</v>
      </c>
      <c r="AY189" s="614">
        <f t="shared" si="424"/>
        <v>2140</v>
      </c>
      <c r="AZ189" s="614">
        <f t="shared" si="425"/>
        <v>620</v>
      </c>
      <c r="BA189" s="614">
        <f t="shared" si="426"/>
        <v>740</v>
      </c>
      <c r="BB189" s="614">
        <f t="shared" si="427"/>
        <v>2460</v>
      </c>
      <c r="BC189" s="614">
        <f t="shared" si="428"/>
        <v>5080</v>
      </c>
      <c r="BD189" s="614">
        <f t="shared" si="429"/>
        <v>540</v>
      </c>
      <c r="BE189" s="614">
        <f t="shared" si="430"/>
        <v>770</v>
      </c>
      <c r="BF189" s="614">
        <f t="shared" si="431"/>
        <v>80</v>
      </c>
      <c r="BG189" s="614">
        <f t="shared" si="432"/>
        <v>300</v>
      </c>
      <c r="BH189" s="614">
        <f t="shared" si="433"/>
        <v>26880</v>
      </c>
      <c r="BI189" s="614">
        <f t="shared" ref="BI189" si="571">ROUND($P189*AM189,0)</f>
        <v>20645</v>
      </c>
      <c r="BJ189" s="614">
        <f t="shared" ref="BJ189" si="572">ROUND($P189*AN189,0)</f>
        <v>6235</v>
      </c>
      <c r="BK189" s="614">
        <f t="shared" si="434"/>
        <v>3520</v>
      </c>
      <c r="BL189" s="620">
        <f t="shared" si="435"/>
        <v>154750</v>
      </c>
      <c r="BM189" s="614">
        <f t="shared" si="436"/>
        <v>134726</v>
      </c>
      <c r="BN189" s="622">
        <f t="shared" si="437"/>
        <v>103476.2</v>
      </c>
      <c r="BO189" s="622">
        <f t="shared" si="438"/>
        <v>31249.8</v>
      </c>
      <c r="BP189" s="614">
        <f t="shared" si="486"/>
        <v>220</v>
      </c>
      <c r="BQ189" s="614">
        <f t="shared" si="487"/>
        <v>44</v>
      </c>
      <c r="BR189" s="614">
        <f t="shared" si="488"/>
        <v>2320</v>
      </c>
      <c r="BS189" s="614">
        <f t="shared" si="439"/>
        <v>4540</v>
      </c>
      <c r="BT189" s="614">
        <f t="shared" si="440"/>
        <v>1040</v>
      </c>
      <c r="BU189" s="614">
        <f t="shared" si="441"/>
        <v>2140</v>
      </c>
      <c r="BV189" s="614">
        <f t="shared" si="442"/>
        <v>620</v>
      </c>
      <c r="BW189" s="614">
        <f t="shared" si="443"/>
        <v>740</v>
      </c>
      <c r="BX189" s="614">
        <f t="shared" si="444"/>
        <v>7874</v>
      </c>
      <c r="BY189" s="614">
        <f t="shared" si="445"/>
        <v>5080</v>
      </c>
      <c r="BZ189" s="614">
        <f t="shared" si="446"/>
        <v>540</v>
      </c>
      <c r="CA189" s="614">
        <f t="shared" si="447"/>
        <v>770</v>
      </c>
      <c r="CB189" s="614">
        <f t="shared" si="448"/>
        <v>80</v>
      </c>
      <c r="CC189" s="614">
        <f t="shared" si="449"/>
        <v>300</v>
      </c>
      <c r="CD189" s="614">
        <f t="shared" si="450"/>
        <v>33519</v>
      </c>
      <c r="CE189" s="622">
        <f t="shared" si="489"/>
        <v>25744.2</v>
      </c>
      <c r="CF189" s="622">
        <f t="shared" si="490"/>
        <v>7774.8</v>
      </c>
      <c r="CG189" s="614">
        <f t="shared" si="451"/>
        <v>3520</v>
      </c>
      <c r="CH189" s="621">
        <f t="shared" si="452"/>
        <v>193489</v>
      </c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AUV189" s="699">
        <f t="shared" si="409"/>
        <v>134726</v>
      </c>
      <c r="AUW189" s="699">
        <f t="shared" si="410"/>
        <v>103476.19</v>
      </c>
      <c r="AUX189" s="699">
        <f t="shared" si="411"/>
        <v>31249.81</v>
      </c>
      <c r="AUY189" s="699">
        <f t="shared" si="548"/>
        <v>220</v>
      </c>
      <c r="AUZ189" s="699">
        <f t="shared" si="475"/>
        <v>13.75</v>
      </c>
      <c r="AVA189" s="699">
        <f t="shared" si="475"/>
        <v>0.02</v>
      </c>
      <c r="AVB189" s="699">
        <f t="shared" si="549"/>
        <v>4540</v>
      </c>
      <c r="AVC189" s="699">
        <f t="shared" si="550"/>
        <v>1040</v>
      </c>
      <c r="AVD189" s="699">
        <f t="shared" si="551"/>
        <v>2140</v>
      </c>
      <c r="AVE189" s="699">
        <f t="shared" si="552"/>
        <v>620</v>
      </c>
      <c r="AVF189" s="699">
        <f t="shared" si="553"/>
        <v>740</v>
      </c>
      <c r="AVG189" s="699">
        <f t="shared" si="554"/>
        <v>7874</v>
      </c>
      <c r="AVH189" s="699">
        <f t="shared" si="555"/>
        <v>5080</v>
      </c>
      <c r="AVI189" s="699">
        <f t="shared" si="556"/>
        <v>540</v>
      </c>
      <c r="AVJ189" s="699">
        <f t="shared" si="557"/>
        <v>770</v>
      </c>
      <c r="AVK189" s="699">
        <f t="shared" si="558"/>
        <v>80</v>
      </c>
      <c r="AVL189" s="699">
        <f t="shared" si="559"/>
        <v>300</v>
      </c>
      <c r="AVM189" s="699">
        <f t="shared" si="560"/>
        <v>33519</v>
      </c>
      <c r="AVN189" s="699">
        <f t="shared" si="561"/>
        <v>25744.240000000002</v>
      </c>
      <c r="AVO189" s="699">
        <f t="shared" si="562"/>
        <v>7774.76</v>
      </c>
      <c r="AVP189" s="699">
        <f t="shared" si="563"/>
        <v>3520</v>
      </c>
      <c r="AVQ189" s="699">
        <f t="shared" si="564"/>
        <v>193489</v>
      </c>
    </row>
    <row r="190" spans="1:1265" ht="30" hidden="1" customHeight="1" x14ac:dyDescent="0.25">
      <c r="A190" s="643">
        <v>1</v>
      </c>
      <c r="B190" s="643">
        <v>11</v>
      </c>
      <c r="C190" s="664" t="s">
        <v>26</v>
      </c>
      <c r="D190" s="2"/>
      <c r="E190" s="101" t="s">
        <v>344</v>
      </c>
      <c r="F190" s="643" t="s">
        <v>31</v>
      </c>
      <c r="G190" s="643">
        <v>1</v>
      </c>
      <c r="H190" s="658" t="s">
        <v>10</v>
      </c>
      <c r="I190" s="643">
        <v>0</v>
      </c>
      <c r="J190" s="101" t="s">
        <v>355</v>
      </c>
      <c r="K190" s="643">
        <v>1</v>
      </c>
      <c r="L190" s="683" t="s">
        <v>349</v>
      </c>
      <c r="M190" s="11" t="s">
        <v>279</v>
      </c>
      <c r="N190" s="101" t="s">
        <v>387</v>
      </c>
      <c r="O190" s="643">
        <v>1</v>
      </c>
      <c r="P190" s="632">
        <v>13</v>
      </c>
      <c r="Q190" s="632">
        <v>13</v>
      </c>
      <c r="R190" s="632">
        <v>13</v>
      </c>
      <c r="S190" s="675">
        <f>SUMIF('Территориальный кк'!$A:$A,'2020'!$B190,'Территориальный кк'!D:D)</f>
        <v>1.2470000000000001</v>
      </c>
      <c r="T190" s="676">
        <f>SUMIF('Территориальный кк'!$A:$A,'2020'!$B190,'Территориальный кк'!E:E)</f>
        <v>3.2010000000000001</v>
      </c>
      <c r="U190" s="618">
        <f>SUMIFS(Нормативы!G:G,Нормативы!$B:$B,$G190,Нормативы!$D:$D,'2020'!$I190,Нормативы!$F:$F,'2020'!$K190)*O190</f>
        <v>54020</v>
      </c>
      <c r="V190" s="618">
        <f t="shared" ref="V190" si="573">ROUND(U190/1.302,1)</f>
        <v>41490</v>
      </c>
      <c r="W190" s="618">
        <f t="shared" ref="W190" si="574">U190-V190</f>
        <v>12530</v>
      </c>
      <c r="X190" s="618">
        <f>SUMIFS(Нормативы!J:J,Нормативы!$B:$B,$G190,Нормативы!$D:$D,'2020'!$I190,Нормативы!$F:$F,'2020'!$K190)</f>
        <v>220</v>
      </c>
      <c r="Y190" s="618">
        <f>SUMIFS(Нормативы!K:K,Нормативы!$B:$B,$G190,Нормативы!$D:$D,'2020'!$I190,Нормативы!$F:$F,'2020'!$K190)</f>
        <v>44</v>
      </c>
      <c r="Z190" s="618">
        <f>SUMIFS(Нормативы!L:L,Нормативы!$B:$B,$G190,Нормативы!$D:$D,'2020'!$I190,Нормативы!$F:$F,'2020'!$K190)</f>
        <v>2320</v>
      </c>
      <c r="AA190" s="618">
        <f t="shared" ref="AA190" si="575">AB190+AC190+AD190+AE190</f>
        <v>3710</v>
      </c>
      <c r="AB190" s="618">
        <f>SUMIFS(Нормативы!N:N,Нормативы!$B:$B,$G190,Нормативы!$D:$D,'2020'!$I190,Нормативы!$F:$F,'2020'!$K190)*O190</f>
        <v>520</v>
      </c>
      <c r="AC190" s="618">
        <f>SUMIFS(Нормативы!O:O,Нормативы!$B:$B,$G190,Нормативы!$D:$D,'2020'!$I190,Нормативы!$F:$F,'2020'!$K190)</f>
        <v>2140</v>
      </c>
      <c r="AD190" s="618">
        <f>SUMIFS(Нормативы!P:P,Нормативы!$B:$B,$G190,Нормативы!$D:$D,'2020'!$I190,Нормативы!$F:$F,'2020'!$K190)*O190</f>
        <v>310</v>
      </c>
      <c r="AE190" s="618">
        <f>SUMIFS(Нормативы!Q:Q,Нормативы!$B:$B,$G190,Нормативы!$D:$D,'2020'!$I190,Нормативы!$F:$F,'2020'!$K190)</f>
        <v>740</v>
      </c>
      <c r="AF190" s="618">
        <f>SUMIFS(Нормативы!R:R,Нормативы!$B:$B,$G190,Нормативы!$D:$D,'2020'!$I190,Нормативы!$F:$F,'2020'!$K190)</f>
        <v>2460</v>
      </c>
      <c r="AG190" s="618">
        <f>SUMIFS(Нормативы!S:S,Нормативы!$B:$B,$G190,Нормативы!$D:$D,'2020'!$I190,Нормативы!$F:$F,'2020'!$K190)</f>
        <v>5080</v>
      </c>
      <c r="AH190" s="618">
        <f>SUMIFS(Нормативы!T:T,Нормативы!$B:$B,$G190,Нормативы!$D:$D,'2020'!$I190,Нормативы!$F:$F,'2020'!$K190)</f>
        <v>540</v>
      </c>
      <c r="AI190" s="618">
        <f>SUMIFS(Нормативы!U:U,Нормативы!$B:$B,$G190,Нормативы!$D:$D,'2020'!$I190,Нормативы!$F:$F,'2020'!$K190)</f>
        <v>770</v>
      </c>
      <c r="AJ190" s="618">
        <f>SUMIFS(Нормативы!V:V,Нормативы!$B:$B,$G190,Нормативы!$D:$D,'2020'!$I190,Нормативы!$F:$F,'2020'!$K190)</f>
        <v>80</v>
      </c>
      <c r="AK190" s="618">
        <f>SUMIFS(Нормативы!W:W,Нормативы!$B:$B,$G190,Нормативы!$D:$D,'2020'!$I190,Нормативы!$F:$F,'2020'!$K190)</f>
        <v>300</v>
      </c>
      <c r="AL190" s="618">
        <f>SUMIFS(Нормативы!X:X,Нормативы!$B:$B,$G190,Нормативы!$D:$D,'2020'!$I190,Нормативы!$F:$F,'2020'!$K190)*O190</f>
        <v>13440</v>
      </c>
      <c r="AM190" s="618">
        <f t="shared" ref="AM190" si="576">ROUND(AL190/1.302,1)</f>
        <v>10322.6</v>
      </c>
      <c r="AN190" s="618">
        <f t="shared" ref="AN190" si="577">AL190-AM190</f>
        <v>3117.4</v>
      </c>
      <c r="AO190" s="618">
        <f>SUMIFS(Нормативы!AA:AA,Нормативы!$B:$B,$G190,Нормативы!$D:$D,'2020'!$I190,Нормативы!$F:$F,'2020'!$K190)</f>
        <v>3520</v>
      </c>
      <c r="AP190" s="619">
        <f t="shared" ref="AP190" si="578">U190+X190+Z190+AA190++AF190+AG190+AH190+AI190+AJ190+AK190+AL190+AO190</f>
        <v>86460</v>
      </c>
      <c r="AQ190" s="413">
        <f t="shared" si="418"/>
        <v>702260</v>
      </c>
      <c r="AR190" s="618">
        <f t="shared" si="482"/>
        <v>539370.19999999995</v>
      </c>
      <c r="AS190" s="618">
        <f t="shared" si="483"/>
        <v>162889.79999999999</v>
      </c>
      <c r="AT190" s="616">
        <f t="shared" si="419"/>
        <v>2860</v>
      </c>
      <c r="AU190" s="616">
        <f t="shared" si="420"/>
        <v>572</v>
      </c>
      <c r="AV190" s="616">
        <f t="shared" si="421"/>
        <v>30160</v>
      </c>
      <c r="AW190" s="616">
        <f t="shared" si="422"/>
        <v>48230</v>
      </c>
      <c r="AX190" s="616">
        <f t="shared" si="423"/>
        <v>6760</v>
      </c>
      <c r="AY190" s="616">
        <f t="shared" si="424"/>
        <v>27820</v>
      </c>
      <c r="AZ190" s="616">
        <f t="shared" si="425"/>
        <v>4030</v>
      </c>
      <c r="BA190" s="616">
        <f t="shared" si="426"/>
        <v>9620</v>
      </c>
      <c r="BB190" s="616">
        <f t="shared" si="427"/>
        <v>31980</v>
      </c>
      <c r="BC190" s="616">
        <f t="shared" si="428"/>
        <v>66040</v>
      </c>
      <c r="BD190" s="616">
        <f t="shared" si="429"/>
        <v>7020</v>
      </c>
      <c r="BE190" s="616">
        <f t="shared" si="430"/>
        <v>10010</v>
      </c>
      <c r="BF190" s="616">
        <f t="shared" si="431"/>
        <v>1040</v>
      </c>
      <c r="BG190" s="616">
        <f t="shared" si="432"/>
        <v>3900</v>
      </c>
      <c r="BH190" s="616">
        <f t="shared" si="433"/>
        <v>174720</v>
      </c>
      <c r="BI190" s="618">
        <f t="shared" si="484"/>
        <v>134193.5</v>
      </c>
      <c r="BJ190" s="618">
        <f t="shared" si="485"/>
        <v>40526.5</v>
      </c>
      <c r="BK190" s="616">
        <f t="shared" si="434"/>
        <v>45760</v>
      </c>
      <c r="BL190" s="620">
        <f t="shared" si="435"/>
        <v>1123980</v>
      </c>
      <c r="BM190" s="616">
        <f t="shared" si="436"/>
        <v>875718</v>
      </c>
      <c r="BN190" s="618">
        <f t="shared" si="437"/>
        <v>672594.5</v>
      </c>
      <c r="BO190" s="618">
        <f t="shared" si="438"/>
        <v>203123.5</v>
      </c>
      <c r="BP190" s="616">
        <f t="shared" si="486"/>
        <v>2860</v>
      </c>
      <c r="BQ190" s="616">
        <f t="shared" si="487"/>
        <v>572</v>
      </c>
      <c r="BR190" s="616">
        <f t="shared" si="488"/>
        <v>30160</v>
      </c>
      <c r="BS190" s="616">
        <f t="shared" si="439"/>
        <v>48230</v>
      </c>
      <c r="BT190" s="616">
        <f t="shared" si="440"/>
        <v>6760</v>
      </c>
      <c r="BU190" s="616">
        <f t="shared" si="441"/>
        <v>27820</v>
      </c>
      <c r="BV190" s="616">
        <f t="shared" si="442"/>
        <v>4030</v>
      </c>
      <c r="BW190" s="616">
        <f t="shared" si="443"/>
        <v>9620</v>
      </c>
      <c r="BX190" s="616">
        <f t="shared" si="444"/>
        <v>102368</v>
      </c>
      <c r="BY190" s="616">
        <f t="shared" si="445"/>
        <v>66040</v>
      </c>
      <c r="BZ190" s="616">
        <f t="shared" si="446"/>
        <v>7020</v>
      </c>
      <c r="CA190" s="616">
        <f t="shared" si="447"/>
        <v>10010</v>
      </c>
      <c r="CB190" s="616">
        <f t="shared" si="448"/>
        <v>1040</v>
      </c>
      <c r="CC190" s="616">
        <f t="shared" si="449"/>
        <v>3900</v>
      </c>
      <c r="CD190" s="616">
        <f t="shared" si="450"/>
        <v>217876</v>
      </c>
      <c r="CE190" s="618">
        <f t="shared" si="489"/>
        <v>167339.5</v>
      </c>
      <c r="CF190" s="618">
        <f t="shared" si="490"/>
        <v>50536.5</v>
      </c>
      <c r="CG190" s="616">
        <f t="shared" si="451"/>
        <v>45760</v>
      </c>
      <c r="CH190" s="621">
        <f t="shared" si="452"/>
        <v>1410982</v>
      </c>
      <c r="CI190" s="88">
        <f t="shared" si="453"/>
        <v>67362.9231</v>
      </c>
      <c r="CJ190" s="90">
        <f t="shared" si="454"/>
        <v>51738.038500000002</v>
      </c>
      <c r="CK190" s="90">
        <f t="shared" si="455"/>
        <v>15624.884599999999</v>
      </c>
      <c r="CL190" s="88">
        <f t="shared" si="456"/>
        <v>220</v>
      </c>
      <c r="CM190" s="88">
        <f t="shared" si="457"/>
        <v>44</v>
      </c>
      <c r="CN190" s="88">
        <f t="shared" si="458"/>
        <v>2320</v>
      </c>
      <c r="CO190" s="88">
        <f t="shared" si="459"/>
        <v>3710</v>
      </c>
      <c r="CP190" s="88">
        <f t="shared" si="460"/>
        <v>520</v>
      </c>
      <c r="CQ190" s="88">
        <f t="shared" si="461"/>
        <v>2140</v>
      </c>
      <c r="CR190" s="88">
        <f t="shared" si="462"/>
        <v>310</v>
      </c>
      <c r="CS190" s="88">
        <f t="shared" si="463"/>
        <v>740</v>
      </c>
      <c r="CT190" s="88">
        <f t="shared" si="464"/>
        <v>7874.4615000000003</v>
      </c>
      <c r="CU190" s="88">
        <f t="shared" si="465"/>
        <v>5080</v>
      </c>
      <c r="CV190" s="88">
        <f t="shared" si="466"/>
        <v>540</v>
      </c>
      <c r="CW190" s="88">
        <f t="shared" si="467"/>
        <v>770</v>
      </c>
      <c r="CX190" s="88">
        <f t="shared" si="468"/>
        <v>80</v>
      </c>
      <c r="CY190" s="88">
        <f t="shared" si="469"/>
        <v>300</v>
      </c>
      <c r="CZ190" s="88">
        <f t="shared" si="470"/>
        <v>16759.692299999999</v>
      </c>
      <c r="DA190" s="90">
        <f t="shared" si="471"/>
        <v>12872.269200000001</v>
      </c>
      <c r="DB190" s="90">
        <f t="shared" si="472"/>
        <v>3887.4231</v>
      </c>
      <c r="DC190" s="88">
        <f t="shared" si="473"/>
        <v>3520</v>
      </c>
      <c r="DD190" s="88">
        <f t="shared" si="474"/>
        <v>108537.0769</v>
      </c>
      <c r="AUV190" s="699">
        <f t="shared" si="409"/>
        <v>67362.92</v>
      </c>
      <c r="AUW190" s="699">
        <f t="shared" si="410"/>
        <v>51738.03</v>
      </c>
      <c r="AUX190" s="699">
        <f t="shared" si="411"/>
        <v>15624.89</v>
      </c>
      <c r="AUY190" s="699">
        <f t="shared" si="548"/>
        <v>220</v>
      </c>
      <c r="AUZ190" s="699">
        <f t="shared" si="475"/>
        <v>178.69</v>
      </c>
      <c r="AVA190" s="699">
        <f t="shared" si="475"/>
        <v>0.56000000000000005</v>
      </c>
      <c r="AVB190" s="699">
        <f t="shared" si="549"/>
        <v>3710</v>
      </c>
      <c r="AVC190" s="699">
        <f t="shared" si="550"/>
        <v>520</v>
      </c>
      <c r="AVD190" s="699">
        <f t="shared" si="551"/>
        <v>2140</v>
      </c>
      <c r="AVE190" s="699">
        <f t="shared" si="552"/>
        <v>310</v>
      </c>
      <c r="AVF190" s="699">
        <f t="shared" si="553"/>
        <v>740</v>
      </c>
      <c r="AVG190" s="699">
        <f t="shared" si="554"/>
        <v>7874.46</v>
      </c>
      <c r="AVH190" s="699">
        <f t="shared" si="555"/>
        <v>5080</v>
      </c>
      <c r="AVI190" s="699">
        <f t="shared" si="556"/>
        <v>540</v>
      </c>
      <c r="AVJ190" s="699">
        <f t="shared" si="557"/>
        <v>770</v>
      </c>
      <c r="AVK190" s="699">
        <f t="shared" si="558"/>
        <v>80</v>
      </c>
      <c r="AVL190" s="699">
        <f t="shared" si="559"/>
        <v>300</v>
      </c>
      <c r="AVM190" s="699">
        <f t="shared" si="560"/>
        <v>16759.689999999999</v>
      </c>
      <c r="AVN190" s="699">
        <f t="shared" si="561"/>
        <v>12872.27</v>
      </c>
      <c r="AVO190" s="699">
        <f t="shared" si="562"/>
        <v>3887.42</v>
      </c>
      <c r="AVP190" s="699">
        <f t="shared" si="563"/>
        <v>3520</v>
      </c>
      <c r="AVQ190" s="699">
        <f t="shared" si="564"/>
        <v>108537.08</v>
      </c>
    </row>
    <row r="191" spans="1:1265" ht="30" hidden="1" customHeight="1" x14ac:dyDescent="0.25">
      <c r="A191" s="643">
        <v>1</v>
      </c>
      <c r="B191" s="643">
        <v>11</v>
      </c>
      <c r="C191" s="664" t="s">
        <v>26</v>
      </c>
      <c r="D191" s="2"/>
      <c r="E191" s="101" t="s">
        <v>344</v>
      </c>
      <c r="F191" s="643" t="s">
        <v>31</v>
      </c>
      <c r="G191" s="643">
        <v>1</v>
      </c>
      <c r="H191" s="658" t="s">
        <v>10</v>
      </c>
      <c r="I191" s="643">
        <v>0</v>
      </c>
      <c r="J191" s="101" t="s">
        <v>356</v>
      </c>
      <c r="K191" s="643">
        <v>3</v>
      </c>
      <c r="L191" s="683" t="s">
        <v>349</v>
      </c>
      <c r="M191" s="11" t="s">
        <v>255</v>
      </c>
      <c r="N191" s="101" t="s">
        <v>387</v>
      </c>
      <c r="O191" s="643">
        <v>1</v>
      </c>
      <c r="P191" s="632">
        <v>501</v>
      </c>
      <c r="Q191" s="632">
        <v>501</v>
      </c>
      <c r="R191" s="632">
        <v>501</v>
      </c>
      <c r="S191" s="675">
        <f>SUMIF('Территориальный кк'!$A:$A,'2020'!$B191,'Территориальный кк'!D:D)</f>
        <v>1.2470000000000001</v>
      </c>
      <c r="T191" s="676">
        <f>SUMIF('Территориальный кк'!$A:$A,'2020'!$B191,'Территориальный кк'!E:E)</f>
        <v>3.2010000000000001</v>
      </c>
      <c r="U191" s="618">
        <f>SUMIFS(Нормативы!G:G,Нормативы!$B:$B,$G191,Нормативы!$D:$D,'2020'!$I191,Нормативы!$F:$F,'2020'!$K191)*O191</f>
        <v>64190</v>
      </c>
      <c r="V191" s="618">
        <f t="shared" si="476"/>
        <v>49301.1</v>
      </c>
      <c r="W191" s="618">
        <f t="shared" si="477"/>
        <v>14888.9</v>
      </c>
      <c r="X191" s="618">
        <f>SUMIFS(Нормативы!J:J,Нормативы!$B:$B,$G191,Нормативы!$D:$D,'2020'!$I191,Нормативы!$F:$F,'2020'!$K191)</f>
        <v>8830</v>
      </c>
      <c r="Y191" s="618">
        <f>SUMIFS(Нормативы!K:K,Нормативы!$B:$B,$G191,Нормативы!$D:$D,'2020'!$I191,Нормативы!$F:$F,'2020'!$K191)</f>
        <v>1766</v>
      </c>
      <c r="Z191" s="618">
        <f>SUMIFS(Нормативы!L:L,Нормативы!$B:$B,$G191,Нормативы!$D:$D,'2020'!$I191,Нормативы!$F:$F,'2020'!$K191)</f>
        <v>8110</v>
      </c>
      <c r="AA191" s="618">
        <f t="shared" si="478"/>
        <v>19050</v>
      </c>
      <c r="AB191" s="618">
        <f>SUMIFS(Нормативы!N:N,Нормативы!$B:$B,$G191,Нормативы!$D:$D,'2020'!$I191,Нормативы!$F:$F,'2020'!$K191)*O191</f>
        <v>520</v>
      </c>
      <c r="AC191" s="618">
        <f>SUMIFS(Нормативы!O:O,Нормативы!$B:$B,$G191,Нормативы!$D:$D,'2020'!$I191,Нормативы!$F:$F,'2020'!$K191)</f>
        <v>17290</v>
      </c>
      <c r="AD191" s="618">
        <f>SUMIFS(Нормативы!P:P,Нормативы!$B:$B,$G191,Нормативы!$D:$D,'2020'!$I191,Нормативы!$F:$F,'2020'!$K191)*O191</f>
        <v>360</v>
      </c>
      <c r="AE191" s="618">
        <f>SUMIFS(Нормативы!Q:Q,Нормативы!$B:$B,$G191,Нормативы!$D:$D,'2020'!$I191,Нормативы!$F:$F,'2020'!$K191)</f>
        <v>880</v>
      </c>
      <c r="AF191" s="618">
        <f>SUMIFS(Нормативы!R:R,Нормативы!$B:$B,$G191,Нормативы!$D:$D,'2020'!$I191,Нормативы!$F:$F,'2020'!$K191)</f>
        <v>2680</v>
      </c>
      <c r="AG191" s="618">
        <f>SUMIFS(Нормативы!S:S,Нормативы!$B:$B,$G191,Нормативы!$D:$D,'2020'!$I191,Нормативы!$F:$F,'2020'!$K191)</f>
        <v>5800</v>
      </c>
      <c r="AH191" s="618">
        <f>SUMIFS(Нормативы!T:T,Нормативы!$B:$B,$G191,Нормативы!$D:$D,'2020'!$I191,Нормативы!$F:$F,'2020'!$K191)</f>
        <v>540</v>
      </c>
      <c r="AI191" s="618">
        <f>SUMIFS(Нормативы!U:U,Нормативы!$B:$B,$G191,Нормативы!$D:$D,'2020'!$I191,Нормативы!$F:$F,'2020'!$K191)</f>
        <v>770</v>
      </c>
      <c r="AJ191" s="618">
        <f>SUMIFS(Нормативы!V:V,Нормативы!$B:$B,$G191,Нормативы!$D:$D,'2020'!$I191,Нормативы!$F:$F,'2020'!$K191)</f>
        <v>80</v>
      </c>
      <c r="AK191" s="618">
        <f>SUMIFS(Нормативы!W:W,Нормативы!$B:$B,$G191,Нормативы!$D:$D,'2020'!$I191,Нормативы!$F:$F,'2020'!$K191)</f>
        <v>1050</v>
      </c>
      <c r="AL191" s="618">
        <f>SUMIFS(Нормативы!X:X,Нормативы!$B:$B,$G191,Нормативы!$D:$D,'2020'!$I191,Нормативы!$F:$F,'2020'!$K191)*O191</f>
        <v>16120</v>
      </c>
      <c r="AM191" s="618">
        <f t="shared" si="479"/>
        <v>12381</v>
      </c>
      <c r="AN191" s="618">
        <f t="shared" si="480"/>
        <v>3739</v>
      </c>
      <c r="AO191" s="618">
        <f>SUMIFS(Нормативы!AA:AA,Нормативы!$B:$B,$G191,Нормативы!$D:$D,'2020'!$I191,Нормативы!$F:$F,'2020'!$K191)</f>
        <v>3520</v>
      </c>
      <c r="AP191" s="619">
        <f t="shared" si="481"/>
        <v>130740</v>
      </c>
      <c r="AQ191" s="413">
        <f t="shared" si="418"/>
        <v>32159190</v>
      </c>
      <c r="AR191" s="618">
        <f t="shared" si="482"/>
        <v>24699838.699999999</v>
      </c>
      <c r="AS191" s="618">
        <f t="shared" si="483"/>
        <v>7459351.2999999998</v>
      </c>
      <c r="AT191" s="616">
        <f t="shared" si="419"/>
        <v>4423830</v>
      </c>
      <c r="AU191" s="616">
        <f t="shared" si="420"/>
        <v>884766</v>
      </c>
      <c r="AV191" s="616">
        <f t="shared" si="421"/>
        <v>4063110</v>
      </c>
      <c r="AW191" s="616">
        <f t="shared" si="422"/>
        <v>9544050</v>
      </c>
      <c r="AX191" s="616">
        <f t="shared" si="423"/>
        <v>260520</v>
      </c>
      <c r="AY191" s="616">
        <f t="shared" si="424"/>
        <v>8662290</v>
      </c>
      <c r="AZ191" s="616">
        <f t="shared" si="425"/>
        <v>180360</v>
      </c>
      <c r="BA191" s="616">
        <f t="shared" si="426"/>
        <v>440880</v>
      </c>
      <c r="BB191" s="616">
        <f t="shared" si="427"/>
        <v>1342680</v>
      </c>
      <c r="BC191" s="616">
        <f t="shared" si="428"/>
        <v>2905800</v>
      </c>
      <c r="BD191" s="616">
        <f t="shared" si="429"/>
        <v>270540</v>
      </c>
      <c r="BE191" s="616">
        <f t="shared" si="430"/>
        <v>385770</v>
      </c>
      <c r="BF191" s="616">
        <f t="shared" si="431"/>
        <v>40080</v>
      </c>
      <c r="BG191" s="616">
        <f t="shared" si="432"/>
        <v>526050</v>
      </c>
      <c r="BH191" s="616">
        <f t="shared" si="433"/>
        <v>8076120</v>
      </c>
      <c r="BI191" s="618">
        <f t="shared" si="484"/>
        <v>6202857.0999999996</v>
      </c>
      <c r="BJ191" s="618">
        <f t="shared" si="485"/>
        <v>1873262.9</v>
      </c>
      <c r="BK191" s="616">
        <f t="shared" si="434"/>
        <v>1763520</v>
      </c>
      <c r="BL191" s="620">
        <f t="shared" si="435"/>
        <v>65500740</v>
      </c>
      <c r="BM191" s="616">
        <f t="shared" si="436"/>
        <v>40102510</v>
      </c>
      <c r="BN191" s="618">
        <f t="shared" si="437"/>
        <v>30800698.899999999</v>
      </c>
      <c r="BO191" s="618">
        <f t="shared" si="438"/>
        <v>9301811.0999999996</v>
      </c>
      <c r="BP191" s="616">
        <f t="shared" si="486"/>
        <v>4423830</v>
      </c>
      <c r="BQ191" s="616">
        <f t="shared" si="487"/>
        <v>884766</v>
      </c>
      <c r="BR191" s="616">
        <f t="shared" si="488"/>
        <v>4063110</v>
      </c>
      <c r="BS191" s="616">
        <f t="shared" si="439"/>
        <v>9544050</v>
      </c>
      <c r="BT191" s="616">
        <f t="shared" si="440"/>
        <v>260520</v>
      </c>
      <c r="BU191" s="616">
        <f t="shared" si="441"/>
        <v>8662290</v>
      </c>
      <c r="BV191" s="616">
        <f t="shared" si="442"/>
        <v>180360</v>
      </c>
      <c r="BW191" s="616">
        <f t="shared" si="443"/>
        <v>440880</v>
      </c>
      <c r="BX191" s="616">
        <f t="shared" si="444"/>
        <v>4297919</v>
      </c>
      <c r="BY191" s="616">
        <f t="shared" si="445"/>
        <v>2905800</v>
      </c>
      <c r="BZ191" s="616">
        <f t="shared" si="446"/>
        <v>270540</v>
      </c>
      <c r="CA191" s="616">
        <f t="shared" si="447"/>
        <v>385770</v>
      </c>
      <c r="CB191" s="616">
        <f t="shared" si="448"/>
        <v>40080</v>
      </c>
      <c r="CC191" s="616">
        <f t="shared" si="449"/>
        <v>526050</v>
      </c>
      <c r="CD191" s="616">
        <f t="shared" si="450"/>
        <v>10070922</v>
      </c>
      <c r="CE191" s="618">
        <f t="shared" si="489"/>
        <v>7734963.0999999996</v>
      </c>
      <c r="CF191" s="618">
        <f t="shared" si="490"/>
        <v>2335958.9</v>
      </c>
      <c r="CG191" s="616">
        <f t="shared" si="451"/>
        <v>1763520</v>
      </c>
      <c r="CH191" s="621">
        <f t="shared" si="452"/>
        <v>78394101</v>
      </c>
      <c r="CI191" s="88">
        <f t="shared" si="453"/>
        <v>80044.930099999998</v>
      </c>
      <c r="CJ191" s="90">
        <f t="shared" si="454"/>
        <v>61478.440900000001</v>
      </c>
      <c r="CK191" s="90">
        <f t="shared" si="455"/>
        <v>18566.4892</v>
      </c>
      <c r="CL191" s="88">
        <f t="shared" si="456"/>
        <v>8830</v>
      </c>
      <c r="CM191" s="88">
        <f t="shared" si="457"/>
        <v>1766</v>
      </c>
      <c r="CN191" s="88">
        <f t="shared" si="458"/>
        <v>8110</v>
      </c>
      <c r="CO191" s="88">
        <f t="shared" si="459"/>
        <v>19050</v>
      </c>
      <c r="CP191" s="88">
        <f t="shared" si="460"/>
        <v>520</v>
      </c>
      <c r="CQ191" s="88">
        <f t="shared" si="461"/>
        <v>17290</v>
      </c>
      <c r="CR191" s="88">
        <f t="shared" si="462"/>
        <v>360</v>
      </c>
      <c r="CS191" s="88">
        <f t="shared" si="463"/>
        <v>880</v>
      </c>
      <c r="CT191" s="88">
        <f t="shared" si="464"/>
        <v>8578.6805999999997</v>
      </c>
      <c r="CU191" s="88">
        <f t="shared" si="465"/>
        <v>5800</v>
      </c>
      <c r="CV191" s="88">
        <f t="shared" si="466"/>
        <v>540</v>
      </c>
      <c r="CW191" s="88">
        <f t="shared" si="467"/>
        <v>770</v>
      </c>
      <c r="CX191" s="88">
        <f t="shared" si="468"/>
        <v>80</v>
      </c>
      <c r="CY191" s="88">
        <f t="shared" si="469"/>
        <v>1050</v>
      </c>
      <c r="CZ191" s="88">
        <f t="shared" si="470"/>
        <v>20101.6407</v>
      </c>
      <c r="DA191" s="90">
        <f t="shared" si="471"/>
        <v>15439.0481</v>
      </c>
      <c r="DB191" s="90">
        <f t="shared" si="472"/>
        <v>4662.5925999999999</v>
      </c>
      <c r="DC191" s="88">
        <f t="shared" si="473"/>
        <v>3520</v>
      </c>
      <c r="DD191" s="88">
        <f t="shared" si="474"/>
        <v>156475.25150000001</v>
      </c>
      <c r="AUV191" s="699">
        <f t="shared" si="409"/>
        <v>80044.929999999993</v>
      </c>
      <c r="AUW191" s="699">
        <f t="shared" si="410"/>
        <v>61478.44</v>
      </c>
      <c r="AUX191" s="699">
        <f t="shared" si="411"/>
        <v>18566.490000000002</v>
      </c>
      <c r="AUY191" s="699">
        <f t="shared" si="548"/>
        <v>8830</v>
      </c>
      <c r="AUZ191" s="699">
        <f t="shared" si="475"/>
        <v>276403</v>
      </c>
      <c r="AVA191" s="699">
        <f t="shared" si="475"/>
        <v>63.3</v>
      </c>
      <c r="AVB191" s="699">
        <f t="shared" si="549"/>
        <v>19050</v>
      </c>
      <c r="AVC191" s="699">
        <f t="shared" si="550"/>
        <v>520</v>
      </c>
      <c r="AVD191" s="699">
        <f t="shared" si="551"/>
        <v>17290</v>
      </c>
      <c r="AVE191" s="699">
        <f t="shared" si="552"/>
        <v>360</v>
      </c>
      <c r="AVF191" s="699">
        <f t="shared" si="553"/>
        <v>880</v>
      </c>
      <c r="AVG191" s="699">
        <f t="shared" si="554"/>
        <v>8578.68</v>
      </c>
      <c r="AVH191" s="699">
        <f t="shared" si="555"/>
        <v>5800</v>
      </c>
      <c r="AVI191" s="699">
        <f t="shared" si="556"/>
        <v>540</v>
      </c>
      <c r="AVJ191" s="699">
        <f t="shared" si="557"/>
        <v>770</v>
      </c>
      <c r="AVK191" s="699">
        <f t="shared" si="558"/>
        <v>80</v>
      </c>
      <c r="AVL191" s="699">
        <f t="shared" si="559"/>
        <v>1050</v>
      </c>
      <c r="AVM191" s="699">
        <f t="shared" si="560"/>
        <v>20101.64</v>
      </c>
      <c r="AVN191" s="699">
        <f t="shared" si="561"/>
        <v>15439.05</v>
      </c>
      <c r="AVO191" s="699">
        <f t="shared" si="562"/>
        <v>4662.59</v>
      </c>
      <c r="AVP191" s="699">
        <f t="shared" si="563"/>
        <v>3520</v>
      </c>
      <c r="AVQ191" s="699">
        <f t="shared" si="564"/>
        <v>156475.25</v>
      </c>
    </row>
    <row r="192" spans="1:1265" ht="30" hidden="1" customHeight="1" x14ac:dyDescent="0.25">
      <c r="A192" s="643">
        <v>1</v>
      </c>
      <c r="B192" s="643">
        <v>11</v>
      </c>
      <c r="C192" s="664" t="s">
        <v>26</v>
      </c>
      <c r="D192" s="2"/>
      <c r="E192" s="101" t="s">
        <v>344</v>
      </c>
      <c r="F192" s="643" t="s">
        <v>31</v>
      </c>
      <c r="G192" s="643">
        <v>1</v>
      </c>
      <c r="H192" s="658" t="s">
        <v>10</v>
      </c>
      <c r="I192" s="643">
        <v>0</v>
      </c>
      <c r="J192" s="101" t="s">
        <v>356</v>
      </c>
      <c r="K192" s="643">
        <v>3</v>
      </c>
      <c r="L192" s="683" t="s">
        <v>349</v>
      </c>
      <c r="M192" s="11" t="s">
        <v>256</v>
      </c>
      <c r="N192" s="101" t="s">
        <v>401</v>
      </c>
      <c r="O192" s="643">
        <v>2</v>
      </c>
      <c r="P192" s="632">
        <v>4</v>
      </c>
      <c r="Q192" s="632">
        <v>4</v>
      </c>
      <c r="R192" s="632">
        <v>4</v>
      </c>
      <c r="S192" s="675">
        <f>SUMIF('Территориальный кк'!$A:$A,'2020'!$B192,'Территориальный кк'!D:D)</f>
        <v>1.2470000000000001</v>
      </c>
      <c r="T192" s="676">
        <f>SUMIF('Территориальный кк'!$A:$A,'2020'!$B192,'Территориальный кк'!E:E)</f>
        <v>3.2010000000000001</v>
      </c>
      <c r="U192" s="618">
        <f>SUMIFS(Нормативы!G:G,Нормативы!$B:$B,$G192,Нормативы!$D:$D,'2020'!$I192,Нормативы!$F:$F,'2020'!$K192)*O192</f>
        <v>128380</v>
      </c>
      <c r="V192" s="618">
        <f t="shared" si="476"/>
        <v>98602.2</v>
      </c>
      <c r="W192" s="618">
        <f t="shared" si="477"/>
        <v>29777.8</v>
      </c>
      <c r="X192" s="618">
        <f>SUMIFS(Нормативы!J:J,Нормативы!$B:$B,$G192,Нормативы!$D:$D,'2020'!$I192,Нормативы!$F:$F,'2020'!$K192)</f>
        <v>8830</v>
      </c>
      <c r="Y192" s="618">
        <f>SUMIFS(Нормативы!K:K,Нормативы!$B:$B,$G192,Нормативы!$D:$D,'2020'!$I192,Нормативы!$F:$F,'2020'!$K192)</f>
        <v>1766</v>
      </c>
      <c r="Z192" s="618">
        <f>SUMIFS(Нормативы!L:L,Нормативы!$B:$B,$G192,Нормативы!$D:$D,'2020'!$I192,Нормативы!$F:$F,'2020'!$K192)</f>
        <v>8110</v>
      </c>
      <c r="AA192" s="618">
        <f t="shared" si="478"/>
        <v>19930</v>
      </c>
      <c r="AB192" s="618">
        <f>SUMIFS(Нормативы!N:N,Нормативы!$B:$B,$G192,Нормативы!$D:$D,'2020'!$I192,Нормативы!$F:$F,'2020'!$K192)*O192</f>
        <v>1040</v>
      </c>
      <c r="AC192" s="618">
        <f>SUMIFS(Нормативы!O:O,Нормативы!$B:$B,$G192,Нормативы!$D:$D,'2020'!$I192,Нормативы!$F:$F,'2020'!$K192)</f>
        <v>17290</v>
      </c>
      <c r="AD192" s="618">
        <f>SUMIFS(Нормативы!P:P,Нормативы!$B:$B,$G192,Нормативы!$D:$D,'2020'!$I192,Нормативы!$F:$F,'2020'!$K192)*O192</f>
        <v>720</v>
      </c>
      <c r="AE192" s="618">
        <f>SUMIFS(Нормативы!Q:Q,Нормативы!$B:$B,$G192,Нормативы!$D:$D,'2020'!$I192,Нормативы!$F:$F,'2020'!$K192)</f>
        <v>880</v>
      </c>
      <c r="AF192" s="618">
        <f>SUMIFS(Нормативы!R:R,Нормативы!$B:$B,$G192,Нормативы!$D:$D,'2020'!$I192,Нормативы!$F:$F,'2020'!$K192)</f>
        <v>2680</v>
      </c>
      <c r="AG192" s="618">
        <f>SUMIFS(Нормативы!S:S,Нормативы!$B:$B,$G192,Нормативы!$D:$D,'2020'!$I192,Нормативы!$F:$F,'2020'!$K192)</f>
        <v>5800</v>
      </c>
      <c r="AH192" s="618">
        <f>SUMIFS(Нормативы!T:T,Нормативы!$B:$B,$G192,Нормативы!$D:$D,'2020'!$I192,Нормативы!$F:$F,'2020'!$K192)</f>
        <v>540</v>
      </c>
      <c r="AI192" s="618">
        <f>SUMIFS(Нормативы!U:U,Нормативы!$B:$B,$G192,Нормативы!$D:$D,'2020'!$I192,Нормативы!$F:$F,'2020'!$K192)</f>
        <v>770</v>
      </c>
      <c r="AJ192" s="618">
        <f>SUMIFS(Нормативы!V:V,Нормативы!$B:$B,$G192,Нормативы!$D:$D,'2020'!$I192,Нормативы!$F:$F,'2020'!$K192)</f>
        <v>80</v>
      </c>
      <c r="AK192" s="618">
        <f>SUMIFS(Нормативы!W:W,Нормативы!$B:$B,$G192,Нормативы!$D:$D,'2020'!$I192,Нормативы!$F:$F,'2020'!$K192)</f>
        <v>1050</v>
      </c>
      <c r="AL192" s="618">
        <f>SUMIFS(Нормативы!X:X,Нормативы!$B:$B,$G192,Нормативы!$D:$D,'2020'!$I192,Нормативы!$F:$F,'2020'!$K192)*O192</f>
        <v>32240</v>
      </c>
      <c r="AM192" s="618">
        <f t="shared" si="479"/>
        <v>24761.9</v>
      </c>
      <c r="AN192" s="618">
        <f t="shared" si="480"/>
        <v>7478.1</v>
      </c>
      <c r="AO192" s="618">
        <f>SUMIFS(Нормативы!AA:AA,Нормативы!$B:$B,$G192,Нормативы!$D:$D,'2020'!$I192,Нормативы!$F:$F,'2020'!$K192)</f>
        <v>3520</v>
      </c>
      <c r="AP192" s="619">
        <f t="shared" si="481"/>
        <v>211930</v>
      </c>
      <c r="AQ192" s="413">
        <f t="shared" si="418"/>
        <v>513520</v>
      </c>
      <c r="AR192" s="618">
        <f t="shared" si="482"/>
        <v>394408.6</v>
      </c>
      <c r="AS192" s="618">
        <f t="shared" si="483"/>
        <v>119111.4</v>
      </c>
      <c r="AT192" s="616">
        <f t="shared" si="419"/>
        <v>35320</v>
      </c>
      <c r="AU192" s="616">
        <f t="shared" si="420"/>
        <v>7064</v>
      </c>
      <c r="AV192" s="616">
        <f t="shared" si="421"/>
        <v>32440</v>
      </c>
      <c r="AW192" s="616">
        <f t="shared" si="422"/>
        <v>79720</v>
      </c>
      <c r="AX192" s="616">
        <f t="shared" si="423"/>
        <v>4160</v>
      </c>
      <c r="AY192" s="616">
        <f t="shared" si="424"/>
        <v>69160</v>
      </c>
      <c r="AZ192" s="616">
        <f t="shared" si="425"/>
        <v>2880</v>
      </c>
      <c r="BA192" s="616">
        <f t="shared" si="426"/>
        <v>3520</v>
      </c>
      <c r="BB192" s="616">
        <f t="shared" si="427"/>
        <v>10720</v>
      </c>
      <c r="BC192" s="616">
        <f t="shared" si="428"/>
        <v>23200</v>
      </c>
      <c r="BD192" s="616">
        <f t="shared" si="429"/>
        <v>2160</v>
      </c>
      <c r="BE192" s="616">
        <f t="shared" si="430"/>
        <v>3080</v>
      </c>
      <c r="BF192" s="616">
        <f t="shared" si="431"/>
        <v>320</v>
      </c>
      <c r="BG192" s="616">
        <f t="shared" si="432"/>
        <v>4200</v>
      </c>
      <c r="BH192" s="616">
        <f t="shared" si="433"/>
        <v>128960</v>
      </c>
      <c r="BI192" s="618">
        <f t="shared" si="484"/>
        <v>99047.6</v>
      </c>
      <c r="BJ192" s="618">
        <f t="shared" si="485"/>
        <v>29912.400000000001</v>
      </c>
      <c r="BK192" s="616">
        <f t="shared" si="434"/>
        <v>14080</v>
      </c>
      <c r="BL192" s="620">
        <f t="shared" si="435"/>
        <v>847720</v>
      </c>
      <c r="BM192" s="616">
        <f t="shared" si="436"/>
        <v>640359</v>
      </c>
      <c r="BN192" s="618">
        <f t="shared" si="437"/>
        <v>491827.20000000001</v>
      </c>
      <c r="BO192" s="618">
        <f t="shared" si="438"/>
        <v>148531.79999999999</v>
      </c>
      <c r="BP192" s="616">
        <f t="shared" si="486"/>
        <v>35320</v>
      </c>
      <c r="BQ192" s="616">
        <f t="shared" si="487"/>
        <v>7064</v>
      </c>
      <c r="BR192" s="616">
        <f t="shared" si="488"/>
        <v>32440</v>
      </c>
      <c r="BS192" s="616">
        <f t="shared" si="439"/>
        <v>79720</v>
      </c>
      <c r="BT192" s="616">
        <f t="shared" si="440"/>
        <v>4160</v>
      </c>
      <c r="BU192" s="616">
        <f t="shared" si="441"/>
        <v>69160</v>
      </c>
      <c r="BV192" s="616">
        <f t="shared" si="442"/>
        <v>2880</v>
      </c>
      <c r="BW192" s="616">
        <f t="shared" si="443"/>
        <v>3520</v>
      </c>
      <c r="BX192" s="616">
        <f t="shared" si="444"/>
        <v>34315</v>
      </c>
      <c r="BY192" s="616">
        <f t="shared" si="445"/>
        <v>23200</v>
      </c>
      <c r="BZ192" s="616">
        <f t="shared" si="446"/>
        <v>2160</v>
      </c>
      <c r="CA192" s="616">
        <f t="shared" si="447"/>
        <v>3080</v>
      </c>
      <c r="CB192" s="616">
        <f t="shared" si="448"/>
        <v>320</v>
      </c>
      <c r="CC192" s="616">
        <f t="shared" si="449"/>
        <v>4200</v>
      </c>
      <c r="CD192" s="616">
        <f t="shared" si="450"/>
        <v>160813</v>
      </c>
      <c r="CE192" s="618">
        <f t="shared" si="489"/>
        <v>123512.3</v>
      </c>
      <c r="CF192" s="618">
        <f t="shared" si="490"/>
        <v>37300.699999999997</v>
      </c>
      <c r="CG192" s="616">
        <f t="shared" si="451"/>
        <v>14080</v>
      </c>
      <c r="CH192" s="621">
        <f t="shared" si="452"/>
        <v>1030007</v>
      </c>
      <c r="CI192" s="88">
        <f t="shared" si="453"/>
        <v>160089.75</v>
      </c>
      <c r="CJ192" s="90">
        <f t="shared" si="454"/>
        <v>122956.8</v>
      </c>
      <c r="CK192" s="90">
        <f t="shared" si="455"/>
        <v>37132.949999999997</v>
      </c>
      <c r="CL192" s="88">
        <f t="shared" si="456"/>
        <v>8830</v>
      </c>
      <c r="CM192" s="88">
        <f t="shared" si="457"/>
        <v>1766</v>
      </c>
      <c r="CN192" s="88">
        <f t="shared" si="458"/>
        <v>8110</v>
      </c>
      <c r="CO192" s="88">
        <f t="shared" si="459"/>
        <v>19930</v>
      </c>
      <c r="CP192" s="88">
        <f t="shared" si="460"/>
        <v>1040</v>
      </c>
      <c r="CQ192" s="88">
        <f t="shared" si="461"/>
        <v>17290</v>
      </c>
      <c r="CR192" s="88">
        <f t="shared" si="462"/>
        <v>720</v>
      </c>
      <c r="CS192" s="88">
        <f t="shared" si="463"/>
        <v>880</v>
      </c>
      <c r="CT192" s="88">
        <f t="shared" si="464"/>
        <v>8578.75</v>
      </c>
      <c r="CU192" s="88">
        <f t="shared" si="465"/>
        <v>5800</v>
      </c>
      <c r="CV192" s="88">
        <f t="shared" si="466"/>
        <v>540</v>
      </c>
      <c r="CW192" s="88">
        <f t="shared" si="467"/>
        <v>770</v>
      </c>
      <c r="CX192" s="88">
        <f t="shared" si="468"/>
        <v>80</v>
      </c>
      <c r="CY192" s="88">
        <f t="shared" si="469"/>
        <v>1050</v>
      </c>
      <c r="CZ192" s="88">
        <f t="shared" si="470"/>
        <v>40203.25</v>
      </c>
      <c r="DA192" s="90">
        <f t="shared" si="471"/>
        <v>30878.075000000001</v>
      </c>
      <c r="DB192" s="90">
        <f t="shared" si="472"/>
        <v>9325.1749999999993</v>
      </c>
      <c r="DC192" s="88">
        <f t="shared" si="473"/>
        <v>3520</v>
      </c>
      <c r="DD192" s="88">
        <f t="shared" si="474"/>
        <v>257501.75</v>
      </c>
      <c r="AUV192" s="699">
        <f t="shared" si="409"/>
        <v>160089.75</v>
      </c>
      <c r="AUW192" s="699">
        <f t="shared" si="410"/>
        <v>122956.8</v>
      </c>
      <c r="AUX192" s="699">
        <f t="shared" si="411"/>
        <v>37132.949999999997</v>
      </c>
      <c r="AUY192" s="699">
        <f t="shared" si="548"/>
        <v>8830</v>
      </c>
      <c r="AUZ192" s="699">
        <f t="shared" si="475"/>
        <v>2206.81</v>
      </c>
      <c r="AVA192" s="699">
        <f t="shared" si="475"/>
        <v>0.25</v>
      </c>
      <c r="AVB192" s="699">
        <f t="shared" si="549"/>
        <v>19930</v>
      </c>
      <c r="AVC192" s="699">
        <f t="shared" si="550"/>
        <v>1040</v>
      </c>
      <c r="AVD192" s="699">
        <f t="shared" si="551"/>
        <v>17290</v>
      </c>
      <c r="AVE192" s="699">
        <f t="shared" si="552"/>
        <v>720</v>
      </c>
      <c r="AVF192" s="699">
        <f t="shared" si="553"/>
        <v>880</v>
      </c>
      <c r="AVG192" s="699">
        <f t="shared" si="554"/>
        <v>8578.75</v>
      </c>
      <c r="AVH192" s="699">
        <f t="shared" si="555"/>
        <v>5800</v>
      </c>
      <c r="AVI192" s="699">
        <f t="shared" si="556"/>
        <v>540</v>
      </c>
      <c r="AVJ192" s="699">
        <f t="shared" si="557"/>
        <v>770</v>
      </c>
      <c r="AVK192" s="699">
        <f t="shared" si="558"/>
        <v>80</v>
      </c>
      <c r="AVL192" s="699">
        <f t="shared" si="559"/>
        <v>1050</v>
      </c>
      <c r="AVM192" s="699">
        <f t="shared" si="560"/>
        <v>40203.25</v>
      </c>
      <c r="AVN192" s="699">
        <f t="shared" si="561"/>
        <v>30878.07</v>
      </c>
      <c r="AVO192" s="699">
        <f t="shared" si="562"/>
        <v>9325.18</v>
      </c>
      <c r="AVP192" s="699">
        <f t="shared" si="563"/>
        <v>3520</v>
      </c>
      <c r="AVQ192" s="699">
        <f t="shared" si="564"/>
        <v>257501.75</v>
      </c>
    </row>
    <row r="193" spans="1:108 1244:1265" ht="30" hidden="1" customHeight="1" x14ac:dyDescent="0.25">
      <c r="A193" s="643">
        <v>1</v>
      </c>
      <c r="B193" s="643">
        <v>11</v>
      </c>
      <c r="C193" s="664" t="s">
        <v>26</v>
      </c>
      <c r="D193" s="2"/>
      <c r="E193" s="101" t="s">
        <v>344</v>
      </c>
      <c r="F193" s="643" t="s">
        <v>31</v>
      </c>
      <c r="G193" s="643">
        <v>1</v>
      </c>
      <c r="H193" s="658" t="s">
        <v>8</v>
      </c>
      <c r="I193" s="643">
        <v>3</v>
      </c>
      <c r="J193" s="101" t="s">
        <v>356</v>
      </c>
      <c r="K193" s="643">
        <v>3</v>
      </c>
      <c r="L193" s="683" t="s">
        <v>349</v>
      </c>
      <c r="M193" s="11" t="s">
        <v>257</v>
      </c>
      <c r="N193" s="101" t="s">
        <v>387</v>
      </c>
      <c r="O193" s="643">
        <v>1</v>
      </c>
      <c r="P193" s="632">
        <v>225</v>
      </c>
      <c r="Q193" s="632">
        <v>225</v>
      </c>
      <c r="R193" s="632">
        <v>225</v>
      </c>
      <c r="S193" s="675">
        <f>SUMIF('Территориальный кк'!$A:$A,'2020'!$B193,'Территориальный кк'!D:D)</f>
        <v>1.2470000000000001</v>
      </c>
      <c r="T193" s="676">
        <f>SUMIF('Территориальный кк'!$A:$A,'2020'!$B193,'Территориальный кк'!E:E)</f>
        <v>3.2010000000000001</v>
      </c>
      <c r="U193" s="618">
        <f>SUMIFS(Нормативы!G:G,Нормативы!$B:$B,$G193,Нормативы!$D:$D,'2020'!$I193,Нормативы!$F:$F,'2020'!$K193)*O193</f>
        <v>6419</v>
      </c>
      <c r="V193" s="618">
        <f t="shared" si="476"/>
        <v>4930.1000000000004</v>
      </c>
      <c r="W193" s="618">
        <f t="shared" si="477"/>
        <v>1488.9</v>
      </c>
      <c r="X193" s="618">
        <f>SUMIFS(Нормативы!J:J,Нормативы!$B:$B,$G193,Нормативы!$D:$D,'2020'!$I193,Нормативы!$F:$F,'2020'!$K193)</f>
        <v>883</v>
      </c>
      <c r="Y193" s="618">
        <f>SUMIFS(Нормативы!K:K,Нормативы!$B:$B,$G193,Нормативы!$D:$D,'2020'!$I193,Нормативы!$F:$F,'2020'!$K193)</f>
        <v>177</v>
      </c>
      <c r="Z193" s="618">
        <f>SUMIFS(Нормативы!L:L,Нормативы!$B:$B,$G193,Нормативы!$D:$D,'2020'!$I193,Нормативы!$F:$F,'2020'!$K193)</f>
        <v>811</v>
      </c>
      <c r="AA193" s="618">
        <f t="shared" si="478"/>
        <v>1905</v>
      </c>
      <c r="AB193" s="618">
        <f>SUMIFS(Нормативы!N:N,Нормативы!$B:$B,$G193,Нормативы!$D:$D,'2020'!$I193,Нормативы!$F:$F,'2020'!$K193)*O193</f>
        <v>52</v>
      </c>
      <c r="AC193" s="618">
        <f>SUMIFS(Нормативы!O:O,Нормативы!$B:$B,$G193,Нормативы!$D:$D,'2020'!$I193,Нормативы!$F:$F,'2020'!$K193)</f>
        <v>1729</v>
      </c>
      <c r="AD193" s="618">
        <f>SUMIFS(Нормативы!P:P,Нормативы!$B:$B,$G193,Нормативы!$D:$D,'2020'!$I193,Нормативы!$F:$F,'2020'!$K193)*O193</f>
        <v>36</v>
      </c>
      <c r="AE193" s="618">
        <f>SUMIFS(Нормативы!Q:Q,Нормативы!$B:$B,$G193,Нормативы!$D:$D,'2020'!$I193,Нормативы!$F:$F,'2020'!$K193)</f>
        <v>88</v>
      </c>
      <c r="AF193" s="618">
        <f>SUMIFS(Нормативы!R:R,Нормативы!$B:$B,$G193,Нормативы!$D:$D,'2020'!$I193,Нормативы!$F:$F,'2020'!$K193)</f>
        <v>268</v>
      </c>
      <c r="AG193" s="618">
        <f>SUMIFS(Нормативы!S:S,Нормативы!$B:$B,$G193,Нормативы!$D:$D,'2020'!$I193,Нормативы!$F:$F,'2020'!$K193)</f>
        <v>580</v>
      </c>
      <c r="AH193" s="618">
        <f>SUMIFS(Нормативы!T:T,Нормативы!$B:$B,$G193,Нормативы!$D:$D,'2020'!$I193,Нормативы!$F:$F,'2020'!$K193)</f>
        <v>54</v>
      </c>
      <c r="AI193" s="618">
        <f>SUMIFS(Нормативы!U:U,Нормативы!$B:$B,$G193,Нормативы!$D:$D,'2020'!$I193,Нормативы!$F:$F,'2020'!$K193)</f>
        <v>77</v>
      </c>
      <c r="AJ193" s="618">
        <f>SUMIFS(Нормативы!V:V,Нормативы!$B:$B,$G193,Нормативы!$D:$D,'2020'!$I193,Нормативы!$F:$F,'2020'!$K193)</f>
        <v>8</v>
      </c>
      <c r="AK193" s="618">
        <f>SUMIFS(Нормативы!W:W,Нормативы!$B:$B,$G193,Нормативы!$D:$D,'2020'!$I193,Нормативы!$F:$F,'2020'!$K193)</f>
        <v>105</v>
      </c>
      <c r="AL193" s="618">
        <f>SUMIFS(Нормативы!X:X,Нормативы!$B:$B,$G193,Нормативы!$D:$D,'2020'!$I193,Нормативы!$F:$F,'2020'!$K193)*O193</f>
        <v>1612</v>
      </c>
      <c r="AM193" s="618">
        <f t="shared" si="479"/>
        <v>1238.0999999999999</v>
      </c>
      <c r="AN193" s="618">
        <f t="shared" si="480"/>
        <v>373.9</v>
      </c>
      <c r="AO193" s="618">
        <f>SUMIFS(Нормативы!AA:AA,Нормативы!$B:$B,$G193,Нормативы!$D:$D,'2020'!$I193,Нормативы!$F:$F,'2020'!$K193)</f>
        <v>0</v>
      </c>
      <c r="AP193" s="619">
        <f t="shared" si="481"/>
        <v>12722</v>
      </c>
      <c r="AQ193" s="413">
        <f t="shared" si="418"/>
        <v>1444275</v>
      </c>
      <c r="AR193" s="618">
        <f t="shared" si="482"/>
        <v>1109274.2</v>
      </c>
      <c r="AS193" s="618">
        <f t="shared" si="483"/>
        <v>335000.8</v>
      </c>
      <c r="AT193" s="616">
        <f t="shared" si="419"/>
        <v>198675</v>
      </c>
      <c r="AU193" s="616">
        <f t="shared" si="420"/>
        <v>39825</v>
      </c>
      <c r="AV193" s="616">
        <f t="shared" si="421"/>
        <v>182475</v>
      </c>
      <c r="AW193" s="616">
        <f t="shared" si="422"/>
        <v>428625</v>
      </c>
      <c r="AX193" s="616">
        <f t="shared" si="423"/>
        <v>11700</v>
      </c>
      <c r="AY193" s="616">
        <f t="shared" si="424"/>
        <v>389025</v>
      </c>
      <c r="AZ193" s="616">
        <f t="shared" si="425"/>
        <v>8100</v>
      </c>
      <c r="BA193" s="616">
        <f t="shared" si="426"/>
        <v>19800</v>
      </c>
      <c r="BB193" s="616">
        <f t="shared" si="427"/>
        <v>60300</v>
      </c>
      <c r="BC193" s="616">
        <f t="shared" si="428"/>
        <v>130500</v>
      </c>
      <c r="BD193" s="616">
        <f t="shared" si="429"/>
        <v>12150</v>
      </c>
      <c r="BE193" s="616">
        <f t="shared" si="430"/>
        <v>17325</v>
      </c>
      <c r="BF193" s="616">
        <f t="shared" si="431"/>
        <v>1800</v>
      </c>
      <c r="BG193" s="616">
        <f t="shared" si="432"/>
        <v>23625</v>
      </c>
      <c r="BH193" s="616">
        <f t="shared" si="433"/>
        <v>362700</v>
      </c>
      <c r="BI193" s="618">
        <f t="shared" si="484"/>
        <v>278571.40000000002</v>
      </c>
      <c r="BJ193" s="618">
        <f t="shared" si="485"/>
        <v>84128.6</v>
      </c>
      <c r="BK193" s="616">
        <f t="shared" si="434"/>
        <v>0</v>
      </c>
      <c r="BL193" s="620">
        <f t="shared" si="435"/>
        <v>2862450</v>
      </c>
      <c r="BM193" s="616">
        <f t="shared" si="436"/>
        <v>1801011</v>
      </c>
      <c r="BN193" s="618">
        <f t="shared" si="437"/>
        <v>1383265</v>
      </c>
      <c r="BO193" s="618">
        <f t="shared" si="438"/>
        <v>417746</v>
      </c>
      <c r="BP193" s="616">
        <f t="shared" si="486"/>
        <v>198675</v>
      </c>
      <c r="BQ193" s="616">
        <f t="shared" si="487"/>
        <v>39825</v>
      </c>
      <c r="BR193" s="616">
        <f t="shared" si="488"/>
        <v>182475</v>
      </c>
      <c r="BS193" s="616">
        <f t="shared" si="439"/>
        <v>428625</v>
      </c>
      <c r="BT193" s="616">
        <f t="shared" si="440"/>
        <v>11700</v>
      </c>
      <c r="BU193" s="616">
        <f t="shared" si="441"/>
        <v>389025</v>
      </c>
      <c r="BV193" s="616">
        <f t="shared" si="442"/>
        <v>8100</v>
      </c>
      <c r="BW193" s="616">
        <f t="shared" si="443"/>
        <v>19800</v>
      </c>
      <c r="BX193" s="616">
        <f t="shared" si="444"/>
        <v>193020</v>
      </c>
      <c r="BY193" s="616">
        <f t="shared" si="445"/>
        <v>130500</v>
      </c>
      <c r="BZ193" s="616">
        <f t="shared" si="446"/>
        <v>12150</v>
      </c>
      <c r="CA193" s="616">
        <f t="shared" si="447"/>
        <v>17325</v>
      </c>
      <c r="CB193" s="616">
        <f t="shared" si="448"/>
        <v>1800</v>
      </c>
      <c r="CC193" s="616">
        <f t="shared" si="449"/>
        <v>23625</v>
      </c>
      <c r="CD193" s="616">
        <f t="shared" si="450"/>
        <v>452287</v>
      </c>
      <c r="CE193" s="618">
        <f t="shared" si="489"/>
        <v>347378.6</v>
      </c>
      <c r="CF193" s="618">
        <f t="shared" si="490"/>
        <v>104908.4</v>
      </c>
      <c r="CG193" s="616">
        <f t="shared" si="451"/>
        <v>0</v>
      </c>
      <c r="CH193" s="621">
        <f t="shared" si="452"/>
        <v>3441493</v>
      </c>
      <c r="CI193" s="88">
        <f t="shared" si="453"/>
        <v>8004.4933000000001</v>
      </c>
      <c r="CJ193" s="90">
        <f t="shared" si="454"/>
        <v>6147.8444</v>
      </c>
      <c r="CK193" s="90">
        <f t="shared" si="455"/>
        <v>1856.6488999999999</v>
      </c>
      <c r="CL193" s="88">
        <f t="shared" si="456"/>
        <v>883</v>
      </c>
      <c r="CM193" s="88">
        <f t="shared" si="457"/>
        <v>177</v>
      </c>
      <c r="CN193" s="88">
        <f t="shared" si="458"/>
        <v>811</v>
      </c>
      <c r="CO193" s="88">
        <f t="shared" si="459"/>
        <v>1905</v>
      </c>
      <c r="CP193" s="88">
        <f t="shared" si="460"/>
        <v>52</v>
      </c>
      <c r="CQ193" s="88">
        <f t="shared" si="461"/>
        <v>1729</v>
      </c>
      <c r="CR193" s="88">
        <f t="shared" si="462"/>
        <v>36</v>
      </c>
      <c r="CS193" s="88">
        <f t="shared" si="463"/>
        <v>88</v>
      </c>
      <c r="CT193" s="88">
        <f t="shared" si="464"/>
        <v>857.86670000000004</v>
      </c>
      <c r="CU193" s="88">
        <f t="shared" si="465"/>
        <v>580</v>
      </c>
      <c r="CV193" s="88">
        <f t="shared" si="466"/>
        <v>54</v>
      </c>
      <c r="CW193" s="88">
        <f t="shared" si="467"/>
        <v>77</v>
      </c>
      <c r="CX193" s="88">
        <f t="shared" si="468"/>
        <v>8</v>
      </c>
      <c r="CY193" s="88">
        <f t="shared" si="469"/>
        <v>105</v>
      </c>
      <c r="CZ193" s="88">
        <f t="shared" si="470"/>
        <v>2010.1643999999999</v>
      </c>
      <c r="DA193" s="90">
        <f t="shared" si="471"/>
        <v>1543.9049</v>
      </c>
      <c r="DB193" s="90">
        <f t="shared" si="472"/>
        <v>466.25959999999998</v>
      </c>
      <c r="DC193" s="88">
        <f t="shared" si="473"/>
        <v>0</v>
      </c>
      <c r="DD193" s="88">
        <f t="shared" si="474"/>
        <v>15295.5244</v>
      </c>
      <c r="AUV193" s="699">
        <f t="shared" si="409"/>
        <v>8004.49</v>
      </c>
      <c r="AUW193" s="699">
        <f t="shared" si="410"/>
        <v>6147.84</v>
      </c>
      <c r="AUX193" s="699">
        <f t="shared" si="411"/>
        <v>1856.65</v>
      </c>
      <c r="AUY193" s="699">
        <f t="shared" si="548"/>
        <v>883</v>
      </c>
      <c r="AUZ193" s="699">
        <f t="shared" si="475"/>
        <v>12441.42</v>
      </c>
      <c r="AVA193" s="699">
        <f t="shared" si="475"/>
        <v>28.43</v>
      </c>
      <c r="AVB193" s="699">
        <f t="shared" si="549"/>
        <v>1905</v>
      </c>
      <c r="AVC193" s="699">
        <f t="shared" si="550"/>
        <v>52</v>
      </c>
      <c r="AVD193" s="699">
        <f t="shared" si="551"/>
        <v>1729</v>
      </c>
      <c r="AVE193" s="699">
        <f t="shared" si="552"/>
        <v>36</v>
      </c>
      <c r="AVF193" s="699">
        <f t="shared" si="553"/>
        <v>88</v>
      </c>
      <c r="AVG193" s="699">
        <f t="shared" si="554"/>
        <v>857.87</v>
      </c>
      <c r="AVH193" s="699">
        <f t="shared" si="555"/>
        <v>580</v>
      </c>
      <c r="AVI193" s="699">
        <f t="shared" si="556"/>
        <v>54</v>
      </c>
      <c r="AVJ193" s="699">
        <f t="shared" si="557"/>
        <v>77</v>
      </c>
      <c r="AVK193" s="699">
        <f t="shared" si="558"/>
        <v>8</v>
      </c>
      <c r="AVL193" s="699">
        <f t="shared" si="559"/>
        <v>105</v>
      </c>
      <c r="AVM193" s="699">
        <f t="shared" si="560"/>
        <v>2010.16</v>
      </c>
      <c r="AVN193" s="699">
        <f t="shared" si="561"/>
        <v>1543.9</v>
      </c>
      <c r="AVO193" s="699">
        <f t="shared" si="562"/>
        <v>466.26</v>
      </c>
      <c r="AVP193" s="699">
        <f t="shared" si="563"/>
        <v>0</v>
      </c>
      <c r="AVQ193" s="699">
        <f t="shared" si="564"/>
        <v>15295.52</v>
      </c>
    </row>
    <row r="194" spans="1:108 1244:1265" ht="30" hidden="1" customHeight="1" x14ac:dyDescent="0.25">
      <c r="A194" s="643">
        <v>1</v>
      </c>
      <c r="B194" s="643">
        <v>11</v>
      </c>
      <c r="C194" s="664" t="s">
        <v>26</v>
      </c>
      <c r="D194" s="2"/>
      <c r="E194" s="101" t="s">
        <v>344</v>
      </c>
      <c r="F194" s="643" t="s">
        <v>31</v>
      </c>
      <c r="G194" s="643">
        <v>1</v>
      </c>
      <c r="H194" s="658" t="s">
        <v>10</v>
      </c>
      <c r="I194" s="643">
        <v>0</v>
      </c>
      <c r="J194" s="101" t="s">
        <v>357</v>
      </c>
      <c r="K194" s="643">
        <v>3</v>
      </c>
      <c r="L194" s="683" t="s">
        <v>349</v>
      </c>
      <c r="M194" s="11" t="s">
        <v>258</v>
      </c>
      <c r="N194" s="101" t="s">
        <v>387</v>
      </c>
      <c r="O194" s="643">
        <v>1</v>
      </c>
      <c r="P194" s="632">
        <v>52</v>
      </c>
      <c r="Q194" s="632">
        <v>52</v>
      </c>
      <c r="R194" s="632">
        <v>52</v>
      </c>
      <c r="S194" s="675">
        <f>SUMIF('Территориальный кк'!$A:$A,'2020'!$B194,'Территориальный кк'!D:D)</f>
        <v>1.2470000000000001</v>
      </c>
      <c r="T194" s="676">
        <f>SUMIF('Территориальный кк'!$A:$A,'2020'!$B194,'Территориальный кк'!E:E)</f>
        <v>3.2010000000000001</v>
      </c>
      <c r="U194" s="618">
        <f>SUMIFS(Нормативы!G:G,Нормативы!$B:$B,$G194,Нормативы!$D:$D,'2020'!$I194,Нормативы!$F:$F,'2020'!$K194)*O194</f>
        <v>64190</v>
      </c>
      <c r="V194" s="618">
        <f t="shared" si="476"/>
        <v>49301.1</v>
      </c>
      <c r="W194" s="618">
        <f t="shared" si="477"/>
        <v>14888.9</v>
      </c>
      <c r="X194" s="618">
        <f>SUMIFS(Нормативы!J:J,Нормативы!$B:$B,$G194,Нормативы!$D:$D,'2020'!$I194,Нормативы!$F:$F,'2020'!$K194)</f>
        <v>8830</v>
      </c>
      <c r="Y194" s="618">
        <f>SUMIFS(Нормативы!K:K,Нормативы!$B:$B,$G194,Нормативы!$D:$D,'2020'!$I194,Нормативы!$F:$F,'2020'!$K194)</f>
        <v>1766</v>
      </c>
      <c r="Z194" s="618">
        <f>SUMIFS(Нормативы!L:L,Нормативы!$B:$B,$G194,Нормативы!$D:$D,'2020'!$I194,Нормативы!$F:$F,'2020'!$K194)</f>
        <v>8110</v>
      </c>
      <c r="AA194" s="618">
        <f t="shared" si="478"/>
        <v>19050</v>
      </c>
      <c r="AB194" s="618">
        <f>SUMIFS(Нормативы!N:N,Нормативы!$B:$B,$G194,Нормативы!$D:$D,'2020'!$I194,Нормативы!$F:$F,'2020'!$K194)*O194</f>
        <v>520</v>
      </c>
      <c r="AC194" s="618">
        <f>SUMIFS(Нормативы!O:O,Нормативы!$B:$B,$G194,Нормативы!$D:$D,'2020'!$I194,Нормативы!$F:$F,'2020'!$K194)</f>
        <v>17290</v>
      </c>
      <c r="AD194" s="618">
        <f>SUMIFS(Нормативы!P:P,Нормативы!$B:$B,$G194,Нормативы!$D:$D,'2020'!$I194,Нормативы!$F:$F,'2020'!$K194)*O194</f>
        <v>360</v>
      </c>
      <c r="AE194" s="618">
        <f>SUMIFS(Нормативы!Q:Q,Нормативы!$B:$B,$G194,Нормативы!$D:$D,'2020'!$I194,Нормативы!$F:$F,'2020'!$K194)</f>
        <v>880</v>
      </c>
      <c r="AF194" s="618">
        <f>SUMIFS(Нормативы!R:R,Нормативы!$B:$B,$G194,Нормативы!$D:$D,'2020'!$I194,Нормативы!$F:$F,'2020'!$K194)</f>
        <v>2680</v>
      </c>
      <c r="AG194" s="618">
        <f>SUMIFS(Нормативы!S:S,Нормативы!$B:$B,$G194,Нормативы!$D:$D,'2020'!$I194,Нормативы!$F:$F,'2020'!$K194)</f>
        <v>5800</v>
      </c>
      <c r="AH194" s="618">
        <f>SUMIFS(Нормативы!T:T,Нормативы!$B:$B,$G194,Нормативы!$D:$D,'2020'!$I194,Нормативы!$F:$F,'2020'!$K194)</f>
        <v>540</v>
      </c>
      <c r="AI194" s="618">
        <f>SUMIFS(Нормативы!U:U,Нормативы!$B:$B,$G194,Нормативы!$D:$D,'2020'!$I194,Нормативы!$F:$F,'2020'!$K194)</f>
        <v>770</v>
      </c>
      <c r="AJ194" s="618">
        <f>SUMIFS(Нормативы!V:V,Нормативы!$B:$B,$G194,Нормативы!$D:$D,'2020'!$I194,Нормативы!$F:$F,'2020'!$K194)</f>
        <v>80</v>
      </c>
      <c r="AK194" s="618">
        <f>SUMIFS(Нормативы!W:W,Нормативы!$B:$B,$G194,Нормативы!$D:$D,'2020'!$I194,Нормативы!$F:$F,'2020'!$K194)</f>
        <v>1050</v>
      </c>
      <c r="AL194" s="618">
        <f>SUMIFS(Нормативы!X:X,Нормативы!$B:$B,$G194,Нормативы!$D:$D,'2020'!$I194,Нормативы!$F:$F,'2020'!$K194)*O194</f>
        <v>16120</v>
      </c>
      <c r="AM194" s="618">
        <f t="shared" si="479"/>
        <v>12381</v>
      </c>
      <c r="AN194" s="618">
        <f t="shared" si="480"/>
        <v>3739</v>
      </c>
      <c r="AO194" s="618">
        <f>SUMIFS(Нормативы!AA:AA,Нормативы!$B:$B,$G194,Нормативы!$D:$D,'2020'!$I194,Нормативы!$F:$F,'2020'!$K194)</f>
        <v>3520</v>
      </c>
      <c r="AP194" s="619">
        <f t="shared" si="481"/>
        <v>130740</v>
      </c>
      <c r="AQ194" s="413">
        <f t="shared" si="418"/>
        <v>3337880</v>
      </c>
      <c r="AR194" s="618">
        <f t="shared" si="482"/>
        <v>2563655.9</v>
      </c>
      <c r="AS194" s="618">
        <f t="shared" si="483"/>
        <v>774224.1</v>
      </c>
      <c r="AT194" s="616">
        <f t="shared" si="419"/>
        <v>459160</v>
      </c>
      <c r="AU194" s="616">
        <f t="shared" si="420"/>
        <v>91832</v>
      </c>
      <c r="AV194" s="616">
        <f t="shared" si="421"/>
        <v>421720</v>
      </c>
      <c r="AW194" s="616">
        <f t="shared" si="422"/>
        <v>990600</v>
      </c>
      <c r="AX194" s="616">
        <f t="shared" si="423"/>
        <v>27040</v>
      </c>
      <c r="AY194" s="616">
        <f t="shared" si="424"/>
        <v>899080</v>
      </c>
      <c r="AZ194" s="616">
        <f t="shared" si="425"/>
        <v>18720</v>
      </c>
      <c r="BA194" s="616">
        <f t="shared" si="426"/>
        <v>45760</v>
      </c>
      <c r="BB194" s="616">
        <f t="shared" si="427"/>
        <v>139360</v>
      </c>
      <c r="BC194" s="616">
        <f t="shared" si="428"/>
        <v>301600</v>
      </c>
      <c r="BD194" s="616">
        <f t="shared" si="429"/>
        <v>28080</v>
      </c>
      <c r="BE194" s="616">
        <f t="shared" si="430"/>
        <v>40040</v>
      </c>
      <c r="BF194" s="616">
        <f t="shared" si="431"/>
        <v>4160</v>
      </c>
      <c r="BG194" s="616">
        <f t="shared" si="432"/>
        <v>54600</v>
      </c>
      <c r="BH194" s="616">
        <f t="shared" si="433"/>
        <v>838240</v>
      </c>
      <c r="BI194" s="618">
        <f t="shared" si="484"/>
        <v>643809.5</v>
      </c>
      <c r="BJ194" s="618">
        <f t="shared" si="485"/>
        <v>194430.5</v>
      </c>
      <c r="BK194" s="616">
        <f t="shared" si="434"/>
        <v>183040</v>
      </c>
      <c r="BL194" s="620">
        <f t="shared" si="435"/>
        <v>6798480</v>
      </c>
      <c r="BM194" s="616">
        <f t="shared" si="436"/>
        <v>4162336</v>
      </c>
      <c r="BN194" s="618">
        <f t="shared" si="437"/>
        <v>3196878.6</v>
      </c>
      <c r="BO194" s="618">
        <f t="shared" si="438"/>
        <v>965457.4</v>
      </c>
      <c r="BP194" s="616">
        <f t="shared" si="486"/>
        <v>459160</v>
      </c>
      <c r="BQ194" s="616">
        <f t="shared" si="487"/>
        <v>91832</v>
      </c>
      <c r="BR194" s="616">
        <f t="shared" si="488"/>
        <v>421720</v>
      </c>
      <c r="BS194" s="616">
        <f t="shared" si="439"/>
        <v>990600</v>
      </c>
      <c r="BT194" s="616">
        <f t="shared" si="440"/>
        <v>27040</v>
      </c>
      <c r="BU194" s="616">
        <f t="shared" si="441"/>
        <v>899080</v>
      </c>
      <c r="BV194" s="616">
        <f t="shared" si="442"/>
        <v>18720</v>
      </c>
      <c r="BW194" s="616">
        <f t="shared" si="443"/>
        <v>45760</v>
      </c>
      <c r="BX194" s="616">
        <f t="shared" si="444"/>
        <v>446091</v>
      </c>
      <c r="BY194" s="616">
        <f t="shared" si="445"/>
        <v>301600</v>
      </c>
      <c r="BZ194" s="616">
        <f t="shared" si="446"/>
        <v>28080</v>
      </c>
      <c r="CA194" s="616">
        <f t="shared" si="447"/>
        <v>40040</v>
      </c>
      <c r="CB194" s="616">
        <f t="shared" si="448"/>
        <v>4160</v>
      </c>
      <c r="CC194" s="616">
        <f t="shared" si="449"/>
        <v>54600</v>
      </c>
      <c r="CD194" s="616">
        <f t="shared" si="450"/>
        <v>1045285</v>
      </c>
      <c r="CE194" s="618">
        <f t="shared" si="489"/>
        <v>802830.3</v>
      </c>
      <c r="CF194" s="618">
        <f t="shared" si="490"/>
        <v>242454.7</v>
      </c>
      <c r="CG194" s="616">
        <f t="shared" si="451"/>
        <v>183040</v>
      </c>
      <c r="CH194" s="621">
        <f t="shared" si="452"/>
        <v>8136712</v>
      </c>
      <c r="CI194" s="88">
        <f t="shared" si="453"/>
        <v>80044.9231</v>
      </c>
      <c r="CJ194" s="90">
        <f t="shared" si="454"/>
        <v>61478.434600000001</v>
      </c>
      <c r="CK194" s="90">
        <f t="shared" si="455"/>
        <v>18566.488499999999</v>
      </c>
      <c r="CL194" s="88">
        <f t="shared" si="456"/>
        <v>8830</v>
      </c>
      <c r="CM194" s="88">
        <f t="shared" si="457"/>
        <v>1766</v>
      </c>
      <c r="CN194" s="88">
        <f t="shared" si="458"/>
        <v>8110</v>
      </c>
      <c r="CO194" s="88">
        <f t="shared" si="459"/>
        <v>19050</v>
      </c>
      <c r="CP194" s="88">
        <f t="shared" si="460"/>
        <v>520</v>
      </c>
      <c r="CQ194" s="88">
        <f t="shared" si="461"/>
        <v>17290</v>
      </c>
      <c r="CR194" s="88">
        <f t="shared" si="462"/>
        <v>360</v>
      </c>
      <c r="CS194" s="88">
        <f t="shared" si="463"/>
        <v>880</v>
      </c>
      <c r="CT194" s="88">
        <f t="shared" si="464"/>
        <v>8578.6731</v>
      </c>
      <c r="CU194" s="88">
        <f t="shared" si="465"/>
        <v>5800</v>
      </c>
      <c r="CV194" s="88">
        <f t="shared" si="466"/>
        <v>540</v>
      </c>
      <c r="CW194" s="88">
        <f t="shared" si="467"/>
        <v>770</v>
      </c>
      <c r="CX194" s="88">
        <f t="shared" si="468"/>
        <v>80</v>
      </c>
      <c r="CY194" s="88">
        <f t="shared" si="469"/>
        <v>1050</v>
      </c>
      <c r="CZ194" s="88">
        <f t="shared" si="470"/>
        <v>20101.634600000001</v>
      </c>
      <c r="DA194" s="90">
        <f t="shared" si="471"/>
        <v>15439.0442</v>
      </c>
      <c r="DB194" s="90">
        <f t="shared" si="472"/>
        <v>4662.5904</v>
      </c>
      <c r="DC194" s="88">
        <f t="shared" si="473"/>
        <v>3520</v>
      </c>
      <c r="DD194" s="88">
        <f t="shared" si="474"/>
        <v>156475.23079999999</v>
      </c>
      <c r="AUV194" s="699">
        <f t="shared" si="409"/>
        <v>80044.92</v>
      </c>
      <c r="AUW194" s="699">
        <f t="shared" si="410"/>
        <v>61478.43</v>
      </c>
      <c r="AUX194" s="699">
        <f t="shared" si="411"/>
        <v>18566.490000000002</v>
      </c>
      <c r="AUY194" s="699">
        <f t="shared" si="548"/>
        <v>8830</v>
      </c>
      <c r="AUZ194" s="699">
        <f t="shared" si="475"/>
        <v>28688.53</v>
      </c>
      <c r="AVA194" s="699">
        <f t="shared" si="475"/>
        <v>6.57</v>
      </c>
      <c r="AVB194" s="699">
        <f t="shared" si="549"/>
        <v>19050</v>
      </c>
      <c r="AVC194" s="699">
        <f t="shared" si="550"/>
        <v>520</v>
      </c>
      <c r="AVD194" s="699">
        <f t="shared" si="551"/>
        <v>17290</v>
      </c>
      <c r="AVE194" s="699">
        <f t="shared" si="552"/>
        <v>360</v>
      </c>
      <c r="AVF194" s="699">
        <f t="shared" si="553"/>
        <v>880</v>
      </c>
      <c r="AVG194" s="699">
        <f t="shared" si="554"/>
        <v>8578.67</v>
      </c>
      <c r="AVH194" s="699">
        <f t="shared" si="555"/>
        <v>5800</v>
      </c>
      <c r="AVI194" s="699">
        <f t="shared" si="556"/>
        <v>540</v>
      </c>
      <c r="AVJ194" s="699">
        <f t="shared" si="557"/>
        <v>770</v>
      </c>
      <c r="AVK194" s="699">
        <f t="shared" si="558"/>
        <v>80</v>
      </c>
      <c r="AVL194" s="699">
        <f t="shared" si="559"/>
        <v>1050</v>
      </c>
      <c r="AVM194" s="699">
        <f t="shared" si="560"/>
        <v>20101.63</v>
      </c>
      <c r="AVN194" s="699">
        <f t="shared" si="561"/>
        <v>15439.04</v>
      </c>
      <c r="AVO194" s="699">
        <f t="shared" si="562"/>
        <v>4662.59</v>
      </c>
      <c r="AVP194" s="699">
        <f t="shared" si="563"/>
        <v>3520</v>
      </c>
      <c r="AVQ194" s="699">
        <f t="shared" si="564"/>
        <v>156475.23000000001</v>
      </c>
    </row>
    <row r="195" spans="1:108 1244:1265" ht="30" hidden="1" customHeight="1" x14ac:dyDescent="0.25">
      <c r="A195" s="643">
        <v>1</v>
      </c>
      <c r="B195" s="643">
        <v>11</v>
      </c>
      <c r="C195" s="664" t="s">
        <v>26</v>
      </c>
      <c r="D195" s="2"/>
      <c r="E195" s="101" t="s">
        <v>344</v>
      </c>
      <c r="F195" s="643" t="s">
        <v>31</v>
      </c>
      <c r="G195" s="643">
        <v>1</v>
      </c>
      <c r="H195" s="658" t="s">
        <v>10</v>
      </c>
      <c r="I195" s="643">
        <v>0</v>
      </c>
      <c r="J195" s="101" t="s">
        <v>357</v>
      </c>
      <c r="K195" s="643">
        <v>3</v>
      </c>
      <c r="L195" s="683" t="s">
        <v>349</v>
      </c>
      <c r="M195" s="11" t="s">
        <v>259</v>
      </c>
      <c r="N195" s="101" t="s">
        <v>401</v>
      </c>
      <c r="O195" s="643">
        <v>2</v>
      </c>
      <c r="P195" s="632">
        <v>3</v>
      </c>
      <c r="Q195" s="632">
        <v>3</v>
      </c>
      <c r="R195" s="632">
        <v>3</v>
      </c>
      <c r="S195" s="675">
        <f>SUMIF('Территориальный кк'!$A:$A,'2020'!$B195,'Территориальный кк'!D:D)</f>
        <v>1.2470000000000001</v>
      </c>
      <c r="T195" s="676">
        <f>SUMIF('Территориальный кк'!$A:$A,'2020'!$B195,'Территориальный кк'!E:E)</f>
        <v>3.2010000000000001</v>
      </c>
      <c r="U195" s="618">
        <f>SUMIFS(Нормативы!G:G,Нормативы!$B:$B,$G195,Нормативы!$D:$D,'2020'!$I195,Нормативы!$F:$F,'2020'!$K195)*O195</f>
        <v>128380</v>
      </c>
      <c r="V195" s="618">
        <f t="shared" si="476"/>
        <v>98602.2</v>
      </c>
      <c r="W195" s="618">
        <f t="shared" si="477"/>
        <v>29777.8</v>
      </c>
      <c r="X195" s="618">
        <f>SUMIFS(Нормативы!J:J,Нормативы!$B:$B,$G195,Нормативы!$D:$D,'2020'!$I195,Нормативы!$F:$F,'2020'!$K195)</f>
        <v>8830</v>
      </c>
      <c r="Y195" s="618">
        <f>SUMIFS(Нормативы!K:K,Нормативы!$B:$B,$G195,Нормативы!$D:$D,'2020'!$I195,Нормативы!$F:$F,'2020'!$K195)</f>
        <v>1766</v>
      </c>
      <c r="Z195" s="618">
        <f>SUMIFS(Нормативы!L:L,Нормативы!$B:$B,$G195,Нормативы!$D:$D,'2020'!$I195,Нормативы!$F:$F,'2020'!$K195)</f>
        <v>8110</v>
      </c>
      <c r="AA195" s="618">
        <f t="shared" si="478"/>
        <v>19930</v>
      </c>
      <c r="AB195" s="618">
        <f>SUMIFS(Нормативы!N:N,Нормативы!$B:$B,$G195,Нормативы!$D:$D,'2020'!$I195,Нормативы!$F:$F,'2020'!$K195)*O195</f>
        <v>1040</v>
      </c>
      <c r="AC195" s="618">
        <f>SUMIFS(Нормативы!O:O,Нормативы!$B:$B,$G195,Нормативы!$D:$D,'2020'!$I195,Нормативы!$F:$F,'2020'!$K195)</f>
        <v>17290</v>
      </c>
      <c r="AD195" s="618">
        <f>SUMIFS(Нормативы!P:P,Нормативы!$B:$B,$G195,Нормативы!$D:$D,'2020'!$I195,Нормативы!$F:$F,'2020'!$K195)*O195</f>
        <v>720</v>
      </c>
      <c r="AE195" s="618">
        <f>SUMIFS(Нормативы!Q:Q,Нормативы!$B:$B,$G195,Нормативы!$D:$D,'2020'!$I195,Нормативы!$F:$F,'2020'!$K195)</f>
        <v>880</v>
      </c>
      <c r="AF195" s="618">
        <f>SUMIFS(Нормативы!R:R,Нормативы!$B:$B,$G195,Нормативы!$D:$D,'2020'!$I195,Нормативы!$F:$F,'2020'!$K195)</f>
        <v>2680</v>
      </c>
      <c r="AG195" s="618">
        <f>SUMIFS(Нормативы!S:S,Нормативы!$B:$B,$G195,Нормативы!$D:$D,'2020'!$I195,Нормативы!$F:$F,'2020'!$K195)</f>
        <v>5800</v>
      </c>
      <c r="AH195" s="618">
        <f>SUMIFS(Нормативы!T:T,Нормативы!$B:$B,$G195,Нормативы!$D:$D,'2020'!$I195,Нормативы!$F:$F,'2020'!$K195)</f>
        <v>540</v>
      </c>
      <c r="AI195" s="618">
        <f>SUMIFS(Нормативы!U:U,Нормативы!$B:$B,$G195,Нормативы!$D:$D,'2020'!$I195,Нормативы!$F:$F,'2020'!$K195)</f>
        <v>770</v>
      </c>
      <c r="AJ195" s="618">
        <f>SUMIFS(Нормативы!V:V,Нормативы!$B:$B,$G195,Нормативы!$D:$D,'2020'!$I195,Нормативы!$F:$F,'2020'!$K195)</f>
        <v>80</v>
      </c>
      <c r="AK195" s="618">
        <f>SUMIFS(Нормативы!W:W,Нормативы!$B:$B,$G195,Нормативы!$D:$D,'2020'!$I195,Нормативы!$F:$F,'2020'!$K195)</f>
        <v>1050</v>
      </c>
      <c r="AL195" s="618">
        <f>SUMIFS(Нормативы!X:X,Нормативы!$B:$B,$G195,Нормативы!$D:$D,'2020'!$I195,Нормативы!$F:$F,'2020'!$K195)*O195</f>
        <v>32240</v>
      </c>
      <c r="AM195" s="618">
        <f t="shared" si="479"/>
        <v>24761.9</v>
      </c>
      <c r="AN195" s="618">
        <f t="shared" si="480"/>
        <v>7478.1</v>
      </c>
      <c r="AO195" s="618">
        <f>SUMIFS(Нормативы!AA:AA,Нормативы!$B:$B,$G195,Нормативы!$D:$D,'2020'!$I195,Нормативы!$F:$F,'2020'!$K195)</f>
        <v>3520</v>
      </c>
      <c r="AP195" s="619">
        <f t="shared" si="481"/>
        <v>211930</v>
      </c>
      <c r="AQ195" s="413">
        <f t="shared" si="418"/>
        <v>385140</v>
      </c>
      <c r="AR195" s="618">
        <f t="shared" si="482"/>
        <v>295806.5</v>
      </c>
      <c r="AS195" s="618">
        <f t="shared" si="483"/>
        <v>89333.5</v>
      </c>
      <c r="AT195" s="616">
        <f t="shared" si="419"/>
        <v>26490</v>
      </c>
      <c r="AU195" s="616">
        <f t="shared" si="420"/>
        <v>5298</v>
      </c>
      <c r="AV195" s="616">
        <f t="shared" si="421"/>
        <v>24330</v>
      </c>
      <c r="AW195" s="616">
        <f t="shared" si="422"/>
        <v>59790</v>
      </c>
      <c r="AX195" s="616">
        <f t="shared" si="423"/>
        <v>3120</v>
      </c>
      <c r="AY195" s="616">
        <f t="shared" si="424"/>
        <v>51870</v>
      </c>
      <c r="AZ195" s="616">
        <f t="shared" si="425"/>
        <v>2160</v>
      </c>
      <c r="BA195" s="616">
        <f t="shared" si="426"/>
        <v>2640</v>
      </c>
      <c r="BB195" s="616">
        <f t="shared" si="427"/>
        <v>8040</v>
      </c>
      <c r="BC195" s="616">
        <f t="shared" si="428"/>
        <v>17400</v>
      </c>
      <c r="BD195" s="616">
        <f t="shared" si="429"/>
        <v>1620</v>
      </c>
      <c r="BE195" s="616">
        <f t="shared" si="430"/>
        <v>2310</v>
      </c>
      <c r="BF195" s="616">
        <f t="shared" si="431"/>
        <v>240</v>
      </c>
      <c r="BG195" s="616">
        <f t="shared" si="432"/>
        <v>3150</v>
      </c>
      <c r="BH195" s="616">
        <f t="shared" si="433"/>
        <v>96720</v>
      </c>
      <c r="BI195" s="618">
        <f t="shared" si="484"/>
        <v>74285.7</v>
      </c>
      <c r="BJ195" s="618">
        <f t="shared" si="485"/>
        <v>22434.3</v>
      </c>
      <c r="BK195" s="616">
        <f t="shared" si="434"/>
        <v>10560</v>
      </c>
      <c r="BL195" s="620">
        <f t="shared" si="435"/>
        <v>635790</v>
      </c>
      <c r="BM195" s="616">
        <f t="shared" si="436"/>
        <v>480270</v>
      </c>
      <c r="BN195" s="618">
        <f t="shared" si="437"/>
        <v>368871</v>
      </c>
      <c r="BO195" s="618">
        <f t="shared" si="438"/>
        <v>111399</v>
      </c>
      <c r="BP195" s="616">
        <f t="shared" si="486"/>
        <v>26490</v>
      </c>
      <c r="BQ195" s="616">
        <f t="shared" si="487"/>
        <v>5298</v>
      </c>
      <c r="BR195" s="616">
        <f t="shared" si="488"/>
        <v>24330</v>
      </c>
      <c r="BS195" s="616">
        <f t="shared" si="439"/>
        <v>59790</v>
      </c>
      <c r="BT195" s="616">
        <f t="shared" si="440"/>
        <v>3120</v>
      </c>
      <c r="BU195" s="616">
        <f t="shared" si="441"/>
        <v>51870</v>
      </c>
      <c r="BV195" s="616">
        <f t="shared" si="442"/>
        <v>2160</v>
      </c>
      <c r="BW195" s="616">
        <f t="shared" si="443"/>
        <v>2640</v>
      </c>
      <c r="BX195" s="616">
        <f t="shared" si="444"/>
        <v>25736</v>
      </c>
      <c r="BY195" s="616">
        <f t="shared" si="445"/>
        <v>17400</v>
      </c>
      <c r="BZ195" s="616">
        <f t="shared" si="446"/>
        <v>1620</v>
      </c>
      <c r="CA195" s="616">
        <f t="shared" si="447"/>
        <v>2310</v>
      </c>
      <c r="CB195" s="616">
        <f t="shared" si="448"/>
        <v>240</v>
      </c>
      <c r="CC195" s="616">
        <f t="shared" si="449"/>
        <v>3150</v>
      </c>
      <c r="CD195" s="616">
        <f t="shared" si="450"/>
        <v>120610</v>
      </c>
      <c r="CE195" s="618">
        <f t="shared" si="489"/>
        <v>92634.4</v>
      </c>
      <c r="CF195" s="618">
        <f t="shared" si="490"/>
        <v>27975.599999999999</v>
      </c>
      <c r="CG195" s="616">
        <f t="shared" si="451"/>
        <v>10560</v>
      </c>
      <c r="CH195" s="621">
        <f t="shared" si="452"/>
        <v>772506</v>
      </c>
      <c r="CI195" s="88">
        <f t="shared" si="453"/>
        <v>160090</v>
      </c>
      <c r="CJ195" s="90">
        <f t="shared" si="454"/>
        <v>122957</v>
      </c>
      <c r="CK195" s="90">
        <f t="shared" si="455"/>
        <v>37133</v>
      </c>
      <c r="CL195" s="88">
        <f t="shared" si="456"/>
        <v>8830</v>
      </c>
      <c r="CM195" s="88">
        <f t="shared" si="457"/>
        <v>1766</v>
      </c>
      <c r="CN195" s="88">
        <f t="shared" si="458"/>
        <v>8110</v>
      </c>
      <c r="CO195" s="88">
        <f t="shared" si="459"/>
        <v>19930</v>
      </c>
      <c r="CP195" s="88">
        <f t="shared" si="460"/>
        <v>1040</v>
      </c>
      <c r="CQ195" s="88">
        <f t="shared" si="461"/>
        <v>17290</v>
      </c>
      <c r="CR195" s="88">
        <f t="shared" si="462"/>
        <v>720</v>
      </c>
      <c r="CS195" s="88">
        <f t="shared" si="463"/>
        <v>880</v>
      </c>
      <c r="CT195" s="88">
        <f t="shared" si="464"/>
        <v>8578.6666999999998</v>
      </c>
      <c r="CU195" s="88">
        <f t="shared" si="465"/>
        <v>5800</v>
      </c>
      <c r="CV195" s="88">
        <f t="shared" si="466"/>
        <v>540</v>
      </c>
      <c r="CW195" s="88">
        <f t="shared" si="467"/>
        <v>770</v>
      </c>
      <c r="CX195" s="88">
        <f t="shared" si="468"/>
        <v>80</v>
      </c>
      <c r="CY195" s="88">
        <f t="shared" si="469"/>
        <v>1050</v>
      </c>
      <c r="CZ195" s="88">
        <f t="shared" si="470"/>
        <v>40203.333299999998</v>
      </c>
      <c r="DA195" s="90">
        <f t="shared" si="471"/>
        <v>30878.133300000001</v>
      </c>
      <c r="DB195" s="90">
        <f t="shared" si="472"/>
        <v>9325.2000000000007</v>
      </c>
      <c r="DC195" s="88">
        <f t="shared" si="473"/>
        <v>3520</v>
      </c>
      <c r="DD195" s="88">
        <f t="shared" si="474"/>
        <v>257502</v>
      </c>
      <c r="AUV195" s="699">
        <f t="shared" si="409"/>
        <v>160090</v>
      </c>
      <c r="AUW195" s="699">
        <f t="shared" si="410"/>
        <v>122956.99</v>
      </c>
      <c r="AUX195" s="699">
        <f t="shared" si="411"/>
        <v>37133.01</v>
      </c>
      <c r="AUY195" s="699">
        <f t="shared" si="548"/>
        <v>8830</v>
      </c>
      <c r="AUZ195" s="699">
        <f t="shared" si="475"/>
        <v>1655.11</v>
      </c>
      <c r="AVA195" s="699">
        <f t="shared" si="475"/>
        <v>0.19</v>
      </c>
      <c r="AVB195" s="699">
        <f t="shared" si="549"/>
        <v>19930</v>
      </c>
      <c r="AVC195" s="699">
        <f t="shared" si="550"/>
        <v>1040</v>
      </c>
      <c r="AVD195" s="699">
        <f t="shared" si="551"/>
        <v>17290</v>
      </c>
      <c r="AVE195" s="699">
        <f t="shared" si="552"/>
        <v>720</v>
      </c>
      <c r="AVF195" s="699">
        <f t="shared" si="553"/>
        <v>880</v>
      </c>
      <c r="AVG195" s="699">
        <f t="shared" si="554"/>
        <v>8578.67</v>
      </c>
      <c r="AVH195" s="699">
        <f t="shared" si="555"/>
        <v>5800</v>
      </c>
      <c r="AVI195" s="699">
        <f t="shared" si="556"/>
        <v>540</v>
      </c>
      <c r="AVJ195" s="699">
        <f t="shared" si="557"/>
        <v>770</v>
      </c>
      <c r="AVK195" s="699">
        <f t="shared" si="558"/>
        <v>80</v>
      </c>
      <c r="AVL195" s="699">
        <f t="shared" si="559"/>
        <v>1050</v>
      </c>
      <c r="AVM195" s="699">
        <f t="shared" si="560"/>
        <v>40203.33</v>
      </c>
      <c r="AVN195" s="699">
        <f t="shared" si="561"/>
        <v>30878.13</v>
      </c>
      <c r="AVO195" s="699">
        <f t="shared" si="562"/>
        <v>9325.2000000000007</v>
      </c>
      <c r="AVP195" s="699">
        <f t="shared" si="563"/>
        <v>3520</v>
      </c>
      <c r="AVQ195" s="699">
        <f t="shared" si="564"/>
        <v>257502</v>
      </c>
    </row>
    <row r="196" spans="1:108 1244:1265" ht="30" hidden="1" customHeight="1" x14ac:dyDescent="0.25">
      <c r="A196" s="643">
        <v>1</v>
      </c>
      <c r="B196" s="643">
        <v>11</v>
      </c>
      <c r="C196" s="664" t="s">
        <v>26</v>
      </c>
      <c r="D196" s="2"/>
      <c r="E196" s="101" t="s">
        <v>344</v>
      </c>
      <c r="F196" s="643" t="s">
        <v>31</v>
      </c>
      <c r="G196" s="643">
        <v>1</v>
      </c>
      <c r="H196" s="658" t="s">
        <v>8</v>
      </c>
      <c r="I196" s="643">
        <v>3</v>
      </c>
      <c r="J196" s="101" t="s">
        <v>357</v>
      </c>
      <c r="K196" s="643">
        <v>3</v>
      </c>
      <c r="L196" s="683" t="s">
        <v>349</v>
      </c>
      <c r="M196" s="11" t="s">
        <v>260</v>
      </c>
      <c r="N196" s="101" t="s">
        <v>387</v>
      </c>
      <c r="O196" s="643">
        <v>1</v>
      </c>
      <c r="P196" s="632">
        <v>39</v>
      </c>
      <c r="Q196" s="632">
        <v>39</v>
      </c>
      <c r="R196" s="632">
        <v>39</v>
      </c>
      <c r="S196" s="675">
        <f>SUMIF('Территориальный кк'!$A:$A,'2020'!$B196,'Территориальный кк'!D:D)</f>
        <v>1.2470000000000001</v>
      </c>
      <c r="T196" s="676">
        <f>SUMIF('Территориальный кк'!$A:$A,'2020'!$B196,'Территориальный кк'!E:E)</f>
        <v>3.2010000000000001</v>
      </c>
      <c r="U196" s="618">
        <f>SUMIFS(Нормативы!G:G,Нормативы!$B:$B,$G196,Нормативы!$D:$D,'2020'!$I196,Нормативы!$F:$F,'2020'!$K196)*O196</f>
        <v>6419</v>
      </c>
      <c r="V196" s="618">
        <f t="shared" si="476"/>
        <v>4930.1000000000004</v>
      </c>
      <c r="W196" s="618">
        <f t="shared" si="477"/>
        <v>1488.9</v>
      </c>
      <c r="X196" s="618">
        <f>SUMIFS(Нормативы!J:J,Нормативы!$B:$B,$G196,Нормативы!$D:$D,'2020'!$I196,Нормативы!$F:$F,'2020'!$K196)</f>
        <v>883</v>
      </c>
      <c r="Y196" s="618">
        <f>SUMIFS(Нормативы!K:K,Нормативы!$B:$B,$G196,Нормативы!$D:$D,'2020'!$I196,Нормативы!$F:$F,'2020'!$K196)</f>
        <v>177</v>
      </c>
      <c r="Z196" s="618">
        <f>SUMIFS(Нормативы!L:L,Нормативы!$B:$B,$G196,Нормативы!$D:$D,'2020'!$I196,Нормативы!$F:$F,'2020'!$K196)</f>
        <v>811</v>
      </c>
      <c r="AA196" s="618">
        <f t="shared" si="478"/>
        <v>1905</v>
      </c>
      <c r="AB196" s="618">
        <f>SUMIFS(Нормативы!N:N,Нормативы!$B:$B,$G196,Нормативы!$D:$D,'2020'!$I196,Нормативы!$F:$F,'2020'!$K196)*O196</f>
        <v>52</v>
      </c>
      <c r="AC196" s="618">
        <f>SUMIFS(Нормативы!O:O,Нормативы!$B:$B,$G196,Нормативы!$D:$D,'2020'!$I196,Нормативы!$F:$F,'2020'!$K196)</f>
        <v>1729</v>
      </c>
      <c r="AD196" s="618">
        <f>SUMIFS(Нормативы!P:P,Нормативы!$B:$B,$G196,Нормативы!$D:$D,'2020'!$I196,Нормативы!$F:$F,'2020'!$K196)*O196</f>
        <v>36</v>
      </c>
      <c r="AE196" s="618">
        <f>SUMIFS(Нормативы!Q:Q,Нормативы!$B:$B,$G196,Нормативы!$D:$D,'2020'!$I196,Нормативы!$F:$F,'2020'!$K196)</f>
        <v>88</v>
      </c>
      <c r="AF196" s="618">
        <f>SUMIFS(Нормативы!R:R,Нормативы!$B:$B,$G196,Нормативы!$D:$D,'2020'!$I196,Нормативы!$F:$F,'2020'!$K196)</f>
        <v>268</v>
      </c>
      <c r="AG196" s="618">
        <f>SUMIFS(Нормативы!S:S,Нормативы!$B:$B,$G196,Нормативы!$D:$D,'2020'!$I196,Нормативы!$F:$F,'2020'!$K196)</f>
        <v>580</v>
      </c>
      <c r="AH196" s="618">
        <f>SUMIFS(Нормативы!T:T,Нормативы!$B:$B,$G196,Нормативы!$D:$D,'2020'!$I196,Нормативы!$F:$F,'2020'!$K196)</f>
        <v>54</v>
      </c>
      <c r="AI196" s="618">
        <f>SUMIFS(Нормативы!U:U,Нормативы!$B:$B,$G196,Нормативы!$D:$D,'2020'!$I196,Нормативы!$F:$F,'2020'!$K196)</f>
        <v>77</v>
      </c>
      <c r="AJ196" s="618">
        <f>SUMIFS(Нормативы!V:V,Нормативы!$B:$B,$G196,Нормативы!$D:$D,'2020'!$I196,Нормативы!$F:$F,'2020'!$K196)</f>
        <v>8</v>
      </c>
      <c r="AK196" s="618">
        <f>SUMIFS(Нормативы!W:W,Нормативы!$B:$B,$G196,Нормативы!$D:$D,'2020'!$I196,Нормативы!$F:$F,'2020'!$K196)</f>
        <v>105</v>
      </c>
      <c r="AL196" s="618">
        <f>SUMIFS(Нормативы!X:X,Нормативы!$B:$B,$G196,Нормативы!$D:$D,'2020'!$I196,Нормативы!$F:$F,'2020'!$K196)*O196</f>
        <v>1612</v>
      </c>
      <c r="AM196" s="618">
        <f t="shared" si="479"/>
        <v>1238.0999999999999</v>
      </c>
      <c r="AN196" s="618">
        <f t="shared" si="480"/>
        <v>373.9</v>
      </c>
      <c r="AO196" s="618">
        <f>SUMIFS(Нормативы!AA:AA,Нормативы!$B:$B,$G196,Нормативы!$D:$D,'2020'!$I196,Нормативы!$F:$F,'2020'!$K196)</f>
        <v>0</v>
      </c>
      <c r="AP196" s="619">
        <f t="shared" si="481"/>
        <v>12722</v>
      </c>
      <c r="AQ196" s="413">
        <f t="shared" si="418"/>
        <v>250341</v>
      </c>
      <c r="AR196" s="618">
        <f t="shared" si="482"/>
        <v>192274.2</v>
      </c>
      <c r="AS196" s="618">
        <f t="shared" si="483"/>
        <v>58066.8</v>
      </c>
      <c r="AT196" s="616">
        <f t="shared" si="419"/>
        <v>34437</v>
      </c>
      <c r="AU196" s="616">
        <f t="shared" si="420"/>
        <v>6903</v>
      </c>
      <c r="AV196" s="616">
        <f t="shared" si="421"/>
        <v>31629</v>
      </c>
      <c r="AW196" s="616">
        <f t="shared" si="422"/>
        <v>74295</v>
      </c>
      <c r="AX196" s="616">
        <f t="shared" si="423"/>
        <v>2028</v>
      </c>
      <c r="AY196" s="616">
        <f t="shared" si="424"/>
        <v>67431</v>
      </c>
      <c r="AZ196" s="616">
        <f t="shared" si="425"/>
        <v>1404</v>
      </c>
      <c r="BA196" s="616">
        <f t="shared" si="426"/>
        <v>3432</v>
      </c>
      <c r="BB196" s="616">
        <f t="shared" si="427"/>
        <v>10452</v>
      </c>
      <c r="BC196" s="616">
        <f t="shared" si="428"/>
        <v>22620</v>
      </c>
      <c r="BD196" s="616">
        <f t="shared" si="429"/>
        <v>2106</v>
      </c>
      <c r="BE196" s="616">
        <f t="shared" si="430"/>
        <v>3003</v>
      </c>
      <c r="BF196" s="616">
        <f t="shared" si="431"/>
        <v>312</v>
      </c>
      <c r="BG196" s="616">
        <f t="shared" si="432"/>
        <v>4095</v>
      </c>
      <c r="BH196" s="616">
        <f t="shared" si="433"/>
        <v>62868</v>
      </c>
      <c r="BI196" s="618">
        <f t="shared" si="484"/>
        <v>48285.7</v>
      </c>
      <c r="BJ196" s="618">
        <f t="shared" si="485"/>
        <v>14582.3</v>
      </c>
      <c r="BK196" s="616">
        <f t="shared" si="434"/>
        <v>0</v>
      </c>
      <c r="BL196" s="620">
        <f t="shared" si="435"/>
        <v>496158</v>
      </c>
      <c r="BM196" s="616">
        <f t="shared" si="436"/>
        <v>312175</v>
      </c>
      <c r="BN196" s="618">
        <f t="shared" si="437"/>
        <v>239765.7</v>
      </c>
      <c r="BO196" s="618">
        <f t="shared" si="438"/>
        <v>72409.3</v>
      </c>
      <c r="BP196" s="616">
        <f t="shared" si="486"/>
        <v>34437</v>
      </c>
      <c r="BQ196" s="616">
        <f t="shared" si="487"/>
        <v>6903</v>
      </c>
      <c r="BR196" s="616">
        <f t="shared" si="488"/>
        <v>31629</v>
      </c>
      <c r="BS196" s="616">
        <f t="shared" si="439"/>
        <v>74295</v>
      </c>
      <c r="BT196" s="616">
        <f t="shared" si="440"/>
        <v>2028</v>
      </c>
      <c r="BU196" s="616">
        <f t="shared" si="441"/>
        <v>67431</v>
      </c>
      <c r="BV196" s="616">
        <f t="shared" si="442"/>
        <v>1404</v>
      </c>
      <c r="BW196" s="616">
        <f t="shared" si="443"/>
        <v>3432</v>
      </c>
      <c r="BX196" s="616">
        <f t="shared" si="444"/>
        <v>33457</v>
      </c>
      <c r="BY196" s="616">
        <f t="shared" si="445"/>
        <v>22620</v>
      </c>
      <c r="BZ196" s="616">
        <f t="shared" si="446"/>
        <v>2106</v>
      </c>
      <c r="CA196" s="616">
        <f t="shared" si="447"/>
        <v>3003</v>
      </c>
      <c r="CB196" s="616">
        <f t="shared" si="448"/>
        <v>312</v>
      </c>
      <c r="CC196" s="616">
        <f t="shared" si="449"/>
        <v>4095</v>
      </c>
      <c r="CD196" s="616">
        <f t="shared" si="450"/>
        <v>78396</v>
      </c>
      <c r="CE196" s="618">
        <f t="shared" si="489"/>
        <v>60212</v>
      </c>
      <c r="CF196" s="618">
        <f t="shared" si="490"/>
        <v>18184</v>
      </c>
      <c r="CG196" s="616">
        <f t="shared" si="451"/>
        <v>0</v>
      </c>
      <c r="CH196" s="621">
        <f t="shared" si="452"/>
        <v>596525</v>
      </c>
      <c r="CI196" s="88">
        <f t="shared" si="453"/>
        <v>8004.4871999999996</v>
      </c>
      <c r="CJ196" s="90">
        <f t="shared" si="454"/>
        <v>6147.8384999999998</v>
      </c>
      <c r="CK196" s="90">
        <f t="shared" si="455"/>
        <v>1856.6487</v>
      </c>
      <c r="CL196" s="88">
        <f t="shared" si="456"/>
        <v>883</v>
      </c>
      <c r="CM196" s="88">
        <f t="shared" si="457"/>
        <v>177</v>
      </c>
      <c r="CN196" s="88">
        <f t="shared" si="458"/>
        <v>811</v>
      </c>
      <c r="CO196" s="88">
        <f t="shared" si="459"/>
        <v>1905</v>
      </c>
      <c r="CP196" s="88">
        <f t="shared" si="460"/>
        <v>52</v>
      </c>
      <c r="CQ196" s="88">
        <f t="shared" si="461"/>
        <v>1729</v>
      </c>
      <c r="CR196" s="88">
        <f t="shared" si="462"/>
        <v>36</v>
      </c>
      <c r="CS196" s="88">
        <f t="shared" si="463"/>
        <v>88</v>
      </c>
      <c r="CT196" s="88">
        <f t="shared" si="464"/>
        <v>857.87180000000001</v>
      </c>
      <c r="CU196" s="88">
        <f t="shared" si="465"/>
        <v>580</v>
      </c>
      <c r="CV196" s="88">
        <f t="shared" si="466"/>
        <v>54</v>
      </c>
      <c r="CW196" s="88">
        <f t="shared" si="467"/>
        <v>77</v>
      </c>
      <c r="CX196" s="88">
        <f t="shared" si="468"/>
        <v>8</v>
      </c>
      <c r="CY196" s="88">
        <f t="shared" si="469"/>
        <v>105</v>
      </c>
      <c r="CZ196" s="88">
        <f t="shared" si="470"/>
        <v>2010.1538</v>
      </c>
      <c r="DA196" s="90">
        <f t="shared" si="471"/>
        <v>1543.8974000000001</v>
      </c>
      <c r="DB196" s="90">
        <f t="shared" si="472"/>
        <v>466.25639999999999</v>
      </c>
      <c r="DC196" s="88">
        <f t="shared" si="473"/>
        <v>0</v>
      </c>
      <c r="DD196" s="88">
        <f t="shared" si="474"/>
        <v>15295.5128</v>
      </c>
      <c r="AUV196" s="699">
        <f t="shared" si="409"/>
        <v>8004.49</v>
      </c>
      <c r="AUW196" s="699">
        <f t="shared" si="410"/>
        <v>6147.84</v>
      </c>
      <c r="AUX196" s="699">
        <f t="shared" si="411"/>
        <v>1856.65</v>
      </c>
      <c r="AUY196" s="699">
        <f t="shared" si="548"/>
        <v>883</v>
      </c>
      <c r="AUZ196" s="699">
        <f t="shared" si="475"/>
        <v>2156.5100000000002</v>
      </c>
      <c r="AVA196" s="699">
        <f t="shared" si="475"/>
        <v>4.93</v>
      </c>
      <c r="AVB196" s="699">
        <f t="shared" si="549"/>
        <v>1905</v>
      </c>
      <c r="AVC196" s="699">
        <f t="shared" si="550"/>
        <v>52</v>
      </c>
      <c r="AVD196" s="699">
        <f t="shared" si="551"/>
        <v>1729</v>
      </c>
      <c r="AVE196" s="699">
        <f t="shared" si="552"/>
        <v>36</v>
      </c>
      <c r="AVF196" s="699">
        <f t="shared" si="553"/>
        <v>88</v>
      </c>
      <c r="AVG196" s="699">
        <f t="shared" si="554"/>
        <v>857.87</v>
      </c>
      <c r="AVH196" s="699">
        <f t="shared" si="555"/>
        <v>580</v>
      </c>
      <c r="AVI196" s="699">
        <f t="shared" si="556"/>
        <v>54</v>
      </c>
      <c r="AVJ196" s="699">
        <f t="shared" si="557"/>
        <v>77</v>
      </c>
      <c r="AVK196" s="699">
        <f t="shared" si="558"/>
        <v>8</v>
      </c>
      <c r="AVL196" s="699">
        <f t="shared" si="559"/>
        <v>105</v>
      </c>
      <c r="AVM196" s="699">
        <f t="shared" si="560"/>
        <v>2010.15</v>
      </c>
      <c r="AVN196" s="699">
        <f t="shared" si="561"/>
        <v>1543.89</v>
      </c>
      <c r="AVO196" s="699">
        <f t="shared" si="562"/>
        <v>466.26</v>
      </c>
      <c r="AVP196" s="699">
        <f t="shared" si="563"/>
        <v>0</v>
      </c>
      <c r="AVQ196" s="699">
        <f t="shared" si="564"/>
        <v>15295.51</v>
      </c>
    </row>
    <row r="197" spans="1:108 1244:1265" ht="30" hidden="1" customHeight="1" x14ac:dyDescent="0.25">
      <c r="A197" s="643">
        <v>1</v>
      </c>
      <c r="B197" s="643">
        <v>11</v>
      </c>
      <c r="C197" s="664" t="s">
        <v>26</v>
      </c>
      <c r="D197" s="2"/>
      <c r="E197" s="101" t="s">
        <v>344</v>
      </c>
      <c r="F197" s="643" t="s">
        <v>31</v>
      </c>
      <c r="G197" s="643">
        <v>1</v>
      </c>
      <c r="H197" s="658" t="s">
        <v>8</v>
      </c>
      <c r="I197" s="643">
        <v>3</v>
      </c>
      <c r="J197" s="101" t="s">
        <v>357</v>
      </c>
      <c r="K197" s="643">
        <v>3</v>
      </c>
      <c r="L197" s="683" t="s">
        <v>349</v>
      </c>
      <c r="M197" s="11" t="s">
        <v>261</v>
      </c>
      <c r="N197" s="101" t="s">
        <v>401</v>
      </c>
      <c r="O197" s="643">
        <v>2</v>
      </c>
      <c r="P197" s="632">
        <v>4</v>
      </c>
      <c r="Q197" s="632">
        <v>4</v>
      </c>
      <c r="R197" s="632">
        <v>4</v>
      </c>
      <c r="S197" s="675">
        <f>SUMIF('Территориальный кк'!$A:$A,'2020'!$B197,'Территориальный кк'!D:D)</f>
        <v>1.2470000000000001</v>
      </c>
      <c r="T197" s="676">
        <f>SUMIF('Территориальный кк'!$A:$A,'2020'!$B197,'Территориальный кк'!E:E)</f>
        <v>3.2010000000000001</v>
      </c>
      <c r="U197" s="618">
        <f>SUMIFS(Нормативы!G:G,Нормативы!$B:$B,$G197,Нормативы!$D:$D,'2020'!$I197,Нормативы!$F:$F,'2020'!$K197)*O197</f>
        <v>12838</v>
      </c>
      <c r="V197" s="618">
        <f t="shared" si="476"/>
        <v>9860.2000000000007</v>
      </c>
      <c r="W197" s="618">
        <f t="shared" si="477"/>
        <v>2977.8</v>
      </c>
      <c r="X197" s="618">
        <f>SUMIFS(Нормативы!J:J,Нормативы!$B:$B,$G197,Нормативы!$D:$D,'2020'!$I197,Нормативы!$F:$F,'2020'!$K197)</f>
        <v>883</v>
      </c>
      <c r="Y197" s="618">
        <f>SUMIFS(Нормативы!K:K,Нормативы!$B:$B,$G197,Нормативы!$D:$D,'2020'!$I197,Нормативы!$F:$F,'2020'!$K197)</f>
        <v>177</v>
      </c>
      <c r="Z197" s="618">
        <f>SUMIFS(Нормативы!L:L,Нормативы!$B:$B,$G197,Нормативы!$D:$D,'2020'!$I197,Нормативы!$F:$F,'2020'!$K197)</f>
        <v>811</v>
      </c>
      <c r="AA197" s="618">
        <f t="shared" si="478"/>
        <v>1993</v>
      </c>
      <c r="AB197" s="618">
        <f>SUMIFS(Нормативы!N:N,Нормативы!$B:$B,$G197,Нормативы!$D:$D,'2020'!$I197,Нормативы!$F:$F,'2020'!$K197)*O197</f>
        <v>104</v>
      </c>
      <c r="AC197" s="618">
        <f>SUMIFS(Нормативы!O:O,Нормативы!$B:$B,$G197,Нормативы!$D:$D,'2020'!$I197,Нормативы!$F:$F,'2020'!$K197)</f>
        <v>1729</v>
      </c>
      <c r="AD197" s="618">
        <f>SUMIFS(Нормативы!P:P,Нормативы!$B:$B,$G197,Нормативы!$D:$D,'2020'!$I197,Нормативы!$F:$F,'2020'!$K197)*O197</f>
        <v>72</v>
      </c>
      <c r="AE197" s="618">
        <f>SUMIFS(Нормативы!Q:Q,Нормативы!$B:$B,$G197,Нормативы!$D:$D,'2020'!$I197,Нормативы!$F:$F,'2020'!$K197)</f>
        <v>88</v>
      </c>
      <c r="AF197" s="618">
        <f>SUMIFS(Нормативы!R:R,Нормативы!$B:$B,$G197,Нормативы!$D:$D,'2020'!$I197,Нормативы!$F:$F,'2020'!$K197)</f>
        <v>268</v>
      </c>
      <c r="AG197" s="618">
        <f>SUMIFS(Нормативы!S:S,Нормативы!$B:$B,$G197,Нормативы!$D:$D,'2020'!$I197,Нормативы!$F:$F,'2020'!$K197)</f>
        <v>580</v>
      </c>
      <c r="AH197" s="618">
        <f>SUMIFS(Нормативы!T:T,Нормативы!$B:$B,$G197,Нормативы!$D:$D,'2020'!$I197,Нормативы!$F:$F,'2020'!$K197)</f>
        <v>54</v>
      </c>
      <c r="AI197" s="618">
        <f>SUMIFS(Нормативы!U:U,Нормативы!$B:$B,$G197,Нормативы!$D:$D,'2020'!$I197,Нормативы!$F:$F,'2020'!$K197)</f>
        <v>77</v>
      </c>
      <c r="AJ197" s="618">
        <f>SUMIFS(Нормативы!V:V,Нормативы!$B:$B,$G197,Нормативы!$D:$D,'2020'!$I197,Нормативы!$F:$F,'2020'!$K197)</f>
        <v>8</v>
      </c>
      <c r="AK197" s="618">
        <f>SUMIFS(Нормативы!W:W,Нормативы!$B:$B,$G197,Нормативы!$D:$D,'2020'!$I197,Нормативы!$F:$F,'2020'!$K197)</f>
        <v>105</v>
      </c>
      <c r="AL197" s="618">
        <f>SUMIFS(Нормативы!X:X,Нормативы!$B:$B,$G197,Нормативы!$D:$D,'2020'!$I197,Нормативы!$F:$F,'2020'!$K197)*O197</f>
        <v>3224</v>
      </c>
      <c r="AM197" s="618">
        <f t="shared" si="479"/>
        <v>2476.1999999999998</v>
      </c>
      <c r="AN197" s="618">
        <f t="shared" si="480"/>
        <v>747.8</v>
      </c>
      <c r="AO197" s="618">
        <f>SUMIFS(Нормативы!AA:AA,Нормативы!$B:$B,$G197,Нормативы!$D:$D,'2020'!$I197,Нормативы!$F:$F,'2020'!$K197)</f>
        <v>0</v>
      </c>
      <c r="AP197" s="619">
        <f t="shared" si="481"/>
        <v>20841</v>
      </c>
      <c r="AQ197" s="413">
        <f t="shared" si="418"/>
        <v>51352</v>
      </c>
      <c r="AR197" s="618">
        <f t="shared" si="482"/>
        <v>39440.9</v>
      </c>
      <c r="AS197" s="618">
        <f t="shared" si="483"/>
        <v>11911.1</v>
      </c>
      <c r="AT197" s="616">
        <f t="shared" si="419"/>
        <v>3532</v>
      </c>
      <c r="AU197" s="616">
        <f t="shared" si="420"/>
        <v>708</v>
      </c>
      <c r="AV197" s="616">
        <f t="shared" si="421"/>
        <v>3244</v>
      </c>
      <c r="AW197" s="616">
        <f t="shared" si="422"/>
        <v>7972</v>
      </c>
      <c r="AX197" s="616">
        <f t="shared" si="423"/>
        <v>416</v>
      </c>
      <c r="AY197" s="616">
        <f t="shared" si="424"/>
        <v>6916</v>
      </c>
      <c r="AZ197" s="616">
        <f t="shared" si="425"/>
        <v>288</v>
      </c>
      <c r="BA197" s="616">
        <f t="shared" si="426"/>
        <v>352</v>
      </c>
      <c r="BB197" s="616">
        <f t="shared" si="427"/>
        <v>1072</v>
      </c>
      <c r="BC197" s="616">
        <f t="shared" si="428"/>
        <v>2320</v>
      </c>
      <c r="BD197" s="616">
        <f t="shared" si="429"/>
        <v>216</v>
      </c>
      <c r="BE197" s="616">
        <f t="shared" si="430"/>
        <v>308</v>
      </c>
      <c r="BF197" s="616">
        <f t="shared" si="431"/>
        <v>32</v>
      </c>
      <c r="BG197" s="616">
        <f t="shared" si="432"/>
        <v>420</v>
      </c>
      <c r="BH197" s="616">
        <f t="shared" si="433"/>
        <v>12896</v>
      </c>
      <c r="BI197" s="618">
        <f t="shared" si="484"/>
        <v>9904.7999999999993</v>
      </c>
      <c r="BJ197" s="618">
        <f t="shared" si="485"/>
        <v>2991.2</v>
      </c>
      <c r="BK197" s="616">
        <f t="shared" si="434"/>
        <v>0</v>
      </c>
      <c r="BL197" s="620">
        <f t="shared" si="435"/>
        <v>83364</v>
      </c>
      <c r="BM197" s="616">
        <f t="shared" si="436"/>
        <v>64036</v>
      </c>
      <c r="BN197" s="618">
        <f t="shared" si="437"/>
        <v>49182.8</v>
      </c>
      <c r="BO197" s="618">
        <f t="shared" si="438"/>
        <v>14853.2</v>
      </c>
      <c r="BP197" s="616">
        <f t="shared" si="486"/>
        <v>3532</v>
      </c>
      <c r="BQ197" s="616">
        <f t="shared" si="487"/>
        <v>708</v>
      </c>
      <c r="BR197" s="616">
        <f t="shared" si="488"/>
        <v>3244</v>
      </c>
      <c r="BS197" s="616">
        <f t="shared" si="439"/>
        <v>7972</v>
      </c>
      <c r="BT197" s="616">
        <f t="shared" si="440"/>
        <v>416</v>
      </c>
      <c r="BU197" s="616">
        <f t="shared" si="441"/>
        <v>6916</v>
      </c>
      <c r="BV197" s="616">
        <f t="shared" si="442"/>
        <v>288</v>
      </c>
      <c r="BW197" s="616">
        <f t="shared" si="443"/>
        <v>352</v>
      </c>
      <c r="BX197" s="616">
        <f t="shared" si="444"/>
        <v>3431</v>
      </c>
      <c r="BY197" s="616">
        <f t="shared" si="445"/>
        <v>2320</v>
      </c>
      <c r="BZ197" s="616">
        <f t="shared" si="446"/>
        <v>216</v>
      </c>
      <c r="CA197" s="616">
        <f t="shared" si="447"/>
        <v>308</v>
      </c>
      <c r="CB197" s="616">
        <f t="shared" si="448"/>
        <v>32</v>
      </c>
      <c r="CC197" s="616">
        <f t="shared" si="449"/>
        <v>420</v>
      </c>
      <c r="CD197" s="616">
        <f t="shared" si="450"/>
        <v>16081</v>
      </c>
      <c r="CE197" s="618">
        <f t="shared" si="489"/>
        <v>12351</v>
      </c>
      <c r="CF197" s="618">
        <f t="shared" si="490"/>
        <v>3730</v>
      </c>
      <c r="CG197" s="616">
        <f t="shared" si="451"/>
        <v>0</v>
      </c>
      <c r="CH197" s="621">
        <f t="shared" si="452"/>
        <v>101592</v>
      </c>
      <c r="CI197" s="88">
        <f t="shared" si="453"/>
        <v>16009</v>
      </c>
      <c r="CJ197" s="90">
        <f t="shared" si="454"/>
        <v>12295.7</v>
      </c>
      <c r="CK197" s="90">
        <f t="shared" si="455"/>
        <v>3713.3</v>
      </c>
      <c r="CL197" s="88">
        <f t="shared" si="456"/>
        <v>883</v>
      </c>
      <c r="CM197" s="88">
        <f t="shared" si="457"/>
        <v>177</v>
      </c>
      <c r="CN197" s="88">
        <f t="shared" si="458"/>
        <v>811</v>
      </c>
      <c r="CO197" s="88">
        <f t="shared" si="459"/>
        <v>1993</v>
      </c>
      <c r="CP197" s="88">
        <f t="shared" si="460"/>
        <v>104</v>
      </c>
      <c r="CQ197" s="88">
        <f t="shared" si="461"/>
        <v>1729</v>
      </c>
      <c r="CR197" s="88">
        <f t="shared" si="462"/>
        <v>72</v>
      </c>
      <c r="CS197" s="88">
        <f t="shared" si="463"/>
        <v>88</v>
      </c>
      <c r="CT197" s="88">
        <f t="shared" si="464"/>
        <v>857.75</v>
      </c>
      <c r="CU197" s="88">
        <f t="shared" si="465"/>
        <v>580</v>
      </c>
      <c r="CV197" s="88">
        <f t="shared" si="466"/>
        <v>54</v>
      </c>
      <c r="CW197" s="88">
        <f t="shared" si="467"/>
        <v>77</v>
      </c>
      <c r="CX197" s="88">
        <f t="shared" si="468"/>
        <v>8</v>
      </c>
      <c r="CY197" s="88">
        <f t="shared" si="469"/>
        <v>105</v>
      </c>
      <c r="CZ197" s="88">
        <f t="shared" si="470"/>
        <v>4020.25</v>
      </c>
      <c r="DA197" s="90">
        <f t="shared" si="471"/>
        <v>3087.75</v>
      </c>
      <c r="DB197" s="90">
        <f t="shared" si="472"/>
        <v>932.5</v>
      </c>
      <c r="DC197" s="88">
        <f t="shared" si="473"/>
        <v>0</v>
      </c>
      <c r="DD197" s="88">
        <f t="shared" si="474"/>
        <v>25398</v>
      </c>
      <c r="AUV197" s="699">
        <f t="shared" si="409"/>
        <v>16009</v>
      </c>
      <c r="AUW197" s="699">
        <f t="shared" si="410"/>
        <v>12295.7</v>
      </c>
      <c r="AUX197" s="699">
        <f t="shared" si="411"/>
        <v>3713.3</v>
      </c>
      <c r="AUY197" s="699">
        <f t="shared" si="548"/>
        <v>883</v>
      </c>
      <c r="AUZ197" s="699">
        <f t="shared" si="475"/>
        <v>221.18</v>
      </c>
      <c r="AVA197" s="699">
        <f t="shared" si="475"/>
        <v>0.25</v>
      </c>
      <c r="AVB197" s="699">
        <f t="shared" si="549"/>
        <v>1993</v>
      </c>
      <c r="AVC197" s="699">
        <f t="shared" si="550"/>
        <v>104</v>
      </c>
      <c r="AVD197" s="699">
        <f t="shared" si="551"/>
        <v>1729</v>
      </c>
      <c r="AVE197" s="699">
        <f t="shared" si="552"/>
        <v>72</v>
      </c>
      <c r="AVF197" s="699">
        <f t="shared" si="553"/>
        <v>88</v>
      </c>
      <c r="AVG197" s="699">
        <f t="shared" si="554"/>
        <v>857.75</v>
      </c>
      <c r="AVH197" s="699">
        <f t="shared" si="555"/>
        <v>580</v>
      </c>
      <c r="AVI197" s="699">
        <f t="shared" si="556"/>
        <v>54</v>
      </c>
      <c r="AVJ197" s="699">
        <f t="shared" si="557"/>
        <v>77</v>
      </c>
      <c r="AVK197" s="699">
        <f t="shared" si="558"/>
        <v>8</v>
      </c>
      <c r="AVL197" s="699">
        <f t="shared" si="559"/>
        <v>105</v>
      </c>
      <c r="AVM197" s="699">
        <f t="shared" si="560"/>
        <v>4020.25</v>
      </c>
      <c r="AVN197" s="699">
        <f t="shared" si="561"/>
        <v>3087.75</v>
      </c>
      <c r="AVO197" s="699">
        <f t="shared" si="562"/>
        <v>932.5</v>
      </c>
      <c r="AVP197" s="699">
        <f t="shared" si="563"/>
        <v>0</v>
      </c>
      <c r="AVQ197" s="699">
        <f t="shared" si="564"/>
        <v>25398</v>
      </c>
    </row>
    <row r="198" spans="1:108 1244:1265" s="608" customFormat="1" ht="30" hidden="1" customHeight="1" x14ac:dyDescent="0.25">
      <c r="A198" s="634">
        <v>1</v>
      </c>
      <c r="B198" s="634">
        <v>11</v>
      </c>
      <c r="C198" s="633" t="s">
        <v>26</v>
      </c>
      <c r="D198" s="2"/>
      <c r="E198" s="602" t="s">
        <v>344</v>
      </c>
      <c r="F198" s="634" t="s">
        <v>31</v>
      </c>
      <c r="G198" s="634">
        <v>1</v>
      </c>
      <c r="H198" s="656" t="s">
        <v>10</v>
      </c>
      <c r="I198" s="634">
        <v>0</v>
      </c>
      <c r="J198" s="602" t="s">
        <v>373</v>
      </c>
      <c r="K198" s="634">
        <v>3</v>
      </c>
      <c r="L198" s="681" t="s">
        <v>349</v>
      </c>
      <c r="M198" s="601"/>
      <c r="N198" s="602" t="s">
        <v>401</v>
      </c>
      <c r="O198" s="634">
        <v>2</v>
      </c>
      <c r="P198" s="633">
        <v>1</v>
      </c>
      <c r="Q198" s="633">
        <v>1</v>
      </c>
      <c r="R198" s="633">
        <v>1</v>
      </c>
      <c r="S198" s="671">
        <f>'Территориальный кк'!D14</f>
        <v>1.2470000000000001</v>
      </c>
      <c r="T198" s="672">
        <f>'Территориальный кк'!E14</f>
        <v>3.2010000000000001</v>
      </c>
      <c r="U198" s="618">
        <f>SUMIFS(Нормативы!G:G,Нормативы!$B:$B,$G198,Нормативы!$D:$D,'2020'!$I198,Нормативы!$F:$F,'2020'!$K198)*O198</f>
        <v>128380</v>
      </c>
      <c r="V198" s="618">
        <f t="shared" ref="V198" si="579">ROUND(U198/1.302,1)</f>
        <v>98602.2</v>
      </c>
      <c r="W198" s="618">
        <f t="shared" ref="W198" si="580">U198-V198</f>
        <v>29777.8</v>
      </c>
      <c r="X198" s="618">
        <f>SUMIFS(Нормативы!J:J,Нормативы!$B:$B,$G198,Нормативы!$D:$D,'2020'!$I198,Нормативы!$F:$F,'2020'!$K198)</f>
        <v>8830</v>
      </c>
      <c r="Y198" s="618">
        <f>SUMIFS(Нормативы!K:K,Нормативы!$B:$B,$G198,Нормативы!$D:$D,'2020'!$I198,Нормативы!$F:$F,'2020'!$K198)</f>
        <v>1766</v>
      </c>
      <c r="Z198" s="618">
        <f>SUMIFS(Нормативы!L:L,Нормативы!$B:$B,$G198,Нормативы!$D:$D,'2020'!$I198,Нормативы!$F:$F,'2020'!$K198)</f>
        <v>8110</v>
      </c>
      <c r="AA198" s="618">
        <f t="shared" ref="AA198" si="581">AB198+AC198+AD198+AE198</f>
        <v>19930</v>
      </c>
      <c r="AB198" s="618">
        <f>SUMIFS(Нормативы!N:N,Нормативы!$B:$B,$G198,Нормативы!$D:$D,'2020'!$I198,Нормативы!$F:$F,'2020'!$K198)*O198</f>
        <v>1040</v>
      </c>
      <c r="AC198" s="618">
        <f>SUMIFS(Нормативы!O:O,Нормативы!$B:$B,$G198,Нормативы!$D:$D,'2020'!$I198,Нормативы!$F:$F,'2020'!$K198)</f>
        <v>17290</v>
      </c>
      <c r="AD198" s="618">
        <f>SUMIFS(Нормативы!P:P,Нормативы!$B:$B,$G198,Нормативы!$D:$D,'2020'!$I198,Нормативы!$F:$F,'2020'!$K198)*O198</f>
        <v>720</v>
      </c>
      <c r="AE198" s="618">
        <f>SUMIFS(Нормативы!Q:Q,Нормативы!$B:$B,$G198,Нормативы!$D:$D,'2020'!$I198,Нормативы!$F:$F,'2020'!$K198)</f>
        <v>880</v>
      </c>
      <c r="AF198" s="618">
        <f>SUMIFS(Нормативы!R:R,Нормативы!$B:$B,$G198,Нормативы!$D:$D,'2020'!$I198,Нормативы!$F:$F,'2020'!$K198)</f>
        <v>2680</v>
      </c>
      <c r="AG198" s="618">
        <f>SUMIFS(Нормативы!S:S,Нормативы!$B:$B,$G198,Нормативы!$D:$D,'2020'!$I198,Нормативы!$F:$F,'2020'!$K198)</f>
        <v>5800</v>
      </c>
      <c r="AH198" s="618">
        <f>SUMIFS(Нормативы!T:T,Нормативы!$B:$B,$G198,Нормативы!$D:$D,'2020'!$I198,Нормативы!$F:$F,'2020'!$K198)</f>
        <v>540</v>
      </c>
      <c r="AI198" s="618">
        <f>SUMIFS(Нормативы!U:U,Нормативы!$B:$B,$G198,Нормативы!$D:$D,'2020'!$I198,Нормативы!$F:$F,'2020'!$K198)</f>
        <v>770</v>
      </c>
      <c r="AJ198" s="618">
        <f>SUMIFS(Нормативы!V:V,Нормативы!$B:$B,$G198,Нормативы!$D:$D,'2020'!$I198,Нормативы!$F:$F,'2020'!$K198)</f>
        <v>80</v>
      </c>
      <c r="AK198" s="618">
        <f>SUMIFS(Нормативы!W:W,Нормативы!$B:$B,$G198,Нормативы!$D:$D,'2020'!$I198,Нормативы!$F:$F,'2020'!$K198)</f>
        <v>1050</v>
      </c>
      <c r="AL198" s="618">
        <f>SUMIFS(Нормативы!X:X,Нормативы!$B:$B,$G198,Нормативы!$D:$D,'2020'!$I198,Нормативы!$F:$F,'2020'!$K198)*O198</f>
        <v>32240</v>
      </c>
      <c r="AM198" s="618">
        <f t="shared" ref="AM198" si="582">ROUND(AL198/1.302,1)</f>
        <v>24761.9</v>
      </c>
      <c r="AN198" s="618">
        <f t="shared" ref="AN198" si="583">AL198-AM198</f>
        <v>7478.1</v>
      </c>
      <c r="AO198" s="618">
        <f>SUMIFS(Нормативы!AA:AA,Нормативы!$B:$B,$G198,Нормативы!$D:$D,'2020'!$I198,Нормативы!$F:$F,'2020'!$K198)</f>
        <v>3520</v>
      </c>
      <c r="AP198" s="619">
        <f t="shared" ref="AP198" si="584">U198+X198+Z198+AA198++AF198+AG198+AH198+AI198+AJ198+AK198+AL198+AO198</f>
        <v>211930</v>
      </c>
      <c r="AQ198" s="611">
        <f t="shared" si="418"/>
        <v>128380</v>
      </c>
      <c r="AR198" s="622">
        <f t="shared" si="482"/>
        <v>98602.2</v>
      </c>
      <c r="AS198" s="622">
        <f t="shared" si="483"/>
        <v>29777.8</v>
      </c>
      <c r="AT198" s="614">
        <f t="shared" si="419"/>
        <v>8830</v>
      </c>
      <c r="AU198" s="614">
        <f t="shared" si="420"/>
        <v>1766</v>
      </c>
      <c r="AV198" s="614">
        <f t="shared" si="421"/>
        <v>8110</v>
      </c>
      <c r="AW198" s="614">
        <f t="shared" si="422"/>
        <v>19930</v>
      </c>
      <c r="AX198" s="614">
        <f t="shared" si="423"/>
        <v>1040</v>
      </c>
      <c r="AY198" s="614">
        <f t="shared" si="424"/>
        <v>17290</v>
      </c>
      <c r="AZ198" s="614">
        <f t="shared" si="425"/>
        <v>720</v>
      </c>
      <c r="BA198" s="614">
        <f t="shared" si="426"/>
        <v>880</v>
      </c>
      <c r="BB198" s="614">
        <f t="shared" si="427"/>
        <v>2680</v>
      </c>
      <c r="BC198" s="614">
        <f t="shared" si="428"/>
        <v>5800</v>
      </c>
      <c r="BD198" s="614">
        <f t="shared" si="429"/>
        <v>540</v>
      </c>
      <c r="BE198" s="614">
        <f t="shared" si="430"/>
        <v>770</v>
      </c>
      <c r="BF198" s="614">
        <f t="shared" si="431"/>
        <v>80</v>
      </c>
      <c r="BG198" s="614">
        <f t="shared" si="432"/>
        <v>1050</v>
      </c>
      <c r="BH198" s="614">
        <f t="shared" si="433"/>
        <v>32240</v>
      </c>
      <c r="BI198" s="622">
        <f t="shared" si="484"/>
        <v>24761.9</v>
      </c>
      <c r="BJ198" s="622">
        <f t="shared" si="485"/>
        <v>7478.1</v>
      </c>
      <c r="BK198" s="614">
        <f t="shared" si="434"/>
        <v>3520</v>
      </c>
      <c r="BL198" s="620">
        <f t="shared" si="435"/>
        <v>211930</v>
      </c>
      <c r="BM198" s="614">
        <f t="shared" si="436"/>
        <v>160090</v>
      </c>
      <c r="BN198" s="622">
        <f t="shared" si="437"/>
        <v>122957</v>
      </c>
      <c r="BO198" s="622">
        <f t="shared" si="438"/>
        <v>37133</v>
      </c>
      <c r="BP198" s="614">
        <f t="shared" si="486"/>
        <v>8830</v>
      </c>
      <c r="BQ198" s="614">
        <f t="shared" si="487"/>
        <v>1766</v>
      </c>
      <c r="BR198" s="614">
        <f t="shared" si="488"/>
        <v>8110</v>
      </c>
      <c r="BS198" s="614">
        <f t="shared" si="439"/>
        <v>19930</v>
      </c>
      <c r="BT198" s="614">
        <f t="shared" si="440"/>
        <v>1040</v>
      </c>
      <c r="BU198" s="614">
        <f t="shared" si="441"/>
        <v>17290</v>
      </c>
      <c r="BV198" s="614">
        <f t="shared" si="442"/>
        <v>720</v>
      </c>
      <c r="BW198" s="614">
        <f t="shared" si="443"/>
        <v>880</v>
      </c>
      <c r="BX198" s="614">
        <f t="shared" ref="BX198" si="585">BB198</f>
        <v>2680</v>
      </c>
      <c r="BY198" s="614">
        <f t="shared" si="445"/>
        <v>5800</v>
      </c>
      <c r="BZ198" s="614">
        <f t="shared" si="446"/>
        <v>540</v>
      </c>
      <c r="CA198" s="614">
        <f t="shared" si="447"/>
        <v>770</v>
      </c>
      <c r="CB198" s="614">
        <f t="shared" si="448"/>
        <v>80</v>
      </c>
      <c r="CC198" s="614">
        <f t="shared" si="449"/>
        <v>1050</v>
      </c>
      <c r="CD198" s="614">
        <f t="shared" si="450"/>
        <v>40203</v>
      </c>
      <c r="CE198" s="622">
        <f t="shared" si="489"/>
        <v>30877.9</v>
      </c>
      <c r="CF198" s="622">
        <f t="shared" si="490"/>
        <v>9325.1</v>
      </c>
      <c r="CG198" s="614">
        <f t="shared" si="451"/>
        <v>3520</v>
      </c>
      <c r="CH198" s="621">
        <f t="shared" si="452"/>
        <v>251603</v>
      </c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AUV198" s="699">
        <f t="shared" ref="AUV198:AUV261" si="586">BM198/P198</f>
        <v>160090</v>
      </c>
      <c r="AUW198" s="699">
        <f t="shared" ref="AUW198:AUW261" si="587">AUV198/1.302</f>
        <v>122956.99</v>
      </c>
      <c r="AUX198" s="699">
        <f t="shared" ref="AUX198:AUX261" si="588">AUV198-AUW198</f>
        <v>37133.01</v>
      </c>
      <c r="AUY198" s="699">
        <f t="shared" si="548"/>
        <v>8830</v>
      </c>
      <c r="AUZ198" s="699">
        <f t="shared" si="475"/>
        <v>551.70000000000005</v>
      </c>
      <c r="AVA198" s="699">
        <f t="shared" si="475"/>
        <v>0.06</v>
      </c>
      <c r="AVB198" s="699">
        <f t="shared" si="549"/>
        <v>19930</v>
      </c>
      <c r="AVC198" s="699">
        <f t="shared" si="550"/>
        <v>1040</v>
      </c>
      <c r="AVD198" s="699">
        <f t="shared" si="551"/>
        <v>17290</v>
      </c>
      <c r="AVE198" s="699">
        <f t="shared" si="552"/>
        <v>720</v>
      </c>
      <c r="AVF198" s="699">
        <f t="shared" si="553"/>
        <v>880</v>
      </c>
      <c r="AVG198" s="699">
        <f t="shared" si="554"/>
        <v>2680</v>
      </c>
      <c r="AVH198" s="699">
        <f t="shared" si="555"/>
        <v>5800</v>
      </c>
      <c r="AVI198" s="699">
        <f t="shared" si="556"/>
        <v>540</v>
      </c>
      <c r="AVJ198" s="699">
        <f t="shared" si="557"/>
        <v>770</v>
      </c>
      <c r="AVK198" s="699">
        <f t="shared" si="558"/>
        <v>80</v>
      </c>
      <c r="AVL198" s="699">
        <f t="shared" si="559"/>
        <v>1050</v>
      </c>
      <c r="AVM198" s="699">
        <f t="shared" si="560"/>
        <v>40203</v>
      </c>
      <c r="AVN198" s="699">
        <f t="shared" si="561"/>
        <v>30877.88</v>
      </c>
      <c r="AVO198" s="699">
        <f t="shared" si="562"/>
        <v>9325.1200000000008</v>
      </c>
      <c r="AVP198" s="699">
        <f t="shared" si="563"/>
        <v>3520</v>
      </c>
      <c r="AVQ198" s="699">
        <f t="shared" si="564"/>
        <v>251603</v>
      </c>
    </row>
    <row r="199" spans="1:108 1244:1265" ht="30" hidden="1" customHeight="1" x14ac:dyDescent="0.25">
      <c r="A199" s="643">
        <v>1</v>
      </c>
      <c r="B199" s="643">
        <v>11</v>
      </c>
      <c r="C199" s="664" t="s">
        <v>26</v>
      </c>
      <c r="D199" s="2"/>
      <c r="E199" s="101" t="s">
        <v>344</v>
      </c>
      <c r="F199" s="643" t="s">
        <v>31</v>
      </c>
      <c r="G199" s="643">
        <v>1</v>
      </c>
      <c r="H199" s="658" t="s">
        <v>10</v>
      </c>
      <c r="I199" s="643">
        <v>0</v>
      </c>
      <c r="J199" s="101" t="s">
        <v>373</v>
      </c>
      <c r="K199" s="643">
        <v>3</v>
      </c>
      <c r="L199" s="683" t="s">
        <v>349</v>
      </c>
      <c r="M199" s="11" t="s">
        <v>281</v>
      </c>
      <c r="N199" s="101" t="s">
        <v>387</v>
      </c>
      <c r="O199" s="643">
        <v>1</v>
      </c>
      <c r="P199" s="632">
        <v>38</v>
      </c>
      <c r="Q199" s="632">
        <v>38</v>
      </c>
      <c r="R199" s="632">
        <v>38</v>
      </c>
      <c r="S199" s="675">
        <f>SUMIF('Территориальный кк'!$A:$A,'2020'!$B199,'Территориальный кк'!D:D)</f>
        <v>1.2470000000000001</v>
      </c>
      <c r="T199" s="676">
        <f>SUMIF('Территориальный кк'!$A:$A,'2020'!$B199,'Территориальный кк'!E:E)</f>
        <v>3.2010000000000001</v>
      </c>
      <c r="U199" s="618">
        <f>SUMIFS(Нормативы!G:G,Нормативы!$B:$B,$G199,Нормативы!$D:$D,'2020'!$I199,Нормативы!$F:$F,'2020'!$K199)*O199</f>
        <v>64190</v>
      </c>
      <c r="V199" s="618">
        <f t="shared" si="476"/>
        <v>49301.1</v>
      </c>
      <c r="W199" s="618">
        <f t="shared" si="477"/>
        <v>14888.9</v>
      </c>
      <c r="X199" s="618">
        <f>SUMIFS(Нормативы!J:J,Нормативы!$B:$B,$G199,Нормативы!$D:$D,'2020'!$I199,Нормативы!$F:$F,'2020'!$K199)</f>
        <v>8830</v>
      </c>
      <c r="Y199" s="618">
        <f>SUMIFS(Нормативы!K:K,Нормативы!$B:$B,$G199,Нормативы!$D:$D,'2020'!$I199,Нормативы!$F:$F,'2020'!$K199)</f>
        <v>1766</v>
      </c>
      <c r="Z199" s="618">
        <f>SUMIFS(Нормативы!L:L,Нормативы!$B:$B,$G199,Нормативы!$D:$D,'2020'!$I199,Нормативы!$F:$F,'2020'!$K199)</f>
        <v>8110</v>
      </c>
      <c r="AA199" s="618">
        <f t="shared" si="478"/>
        <v>19050</v>
      </c>
      <c r="AB199" s="618">
        <f>SUMIFS(Нормативы!N:N,Нормативы!$B:$B,$G199,Нормативы!$D:$D,'2020'!$I199,Нормативы!$F:$F,'2020'!$K199)*O199</f>
        <v>520</v>
      </c>
      <c r="AC199" s="618">
        <f>SUMIFS(Нормативы!O:O,Нормативы!$B:$B,$G199,Нормативы!$D:$D,'2020'!$I199,Нормативы!$F:$F,'2020'!$K199)</f>
        <v>17290</v>
      </c>
      <c r="AD199" s="618">
        <f>SUMIFS(Нормативы!P:P,Нормативы!$B:$B,$G199,Нормативы!$D:$D,'2020'!$I199,Нормативы!$F:$F,'2020'!$K199)*O199</f>
        <v>360</v>
      </c>
      <c r="AE199" s="618">
        <f>SUMIFS(Нормативы!Q:Q,Нормативы!$B:$B,$G199,Нормативы!$D:$D,'2020'!$I199,Нормативы!$F:$F,'2020'!$K199)</f>
        <v>880</v>
      </c>
      <c r="AF199" s="618">
        <f>SUMIFS(Нормативы!R:R,Нормативы!$B:$B,$G199,Нормативы!$D:$D,'2020'!$I199,Нормативы!$F:$F,'2020'!$K199)</f>
        <v>2680</v>
      </c>
      <c r="AG199" s="618">
        <f>SUMIFS(Нормативы!S:S,Нормативы!$B:$B,$G199,Нормативы!$D:$D,'2020'!$I199,Нормативы!$F:$F,'2020'!$K199)</f>
        <v>5800</v>
      </c>
      <c r="AH199" s="618">
        <f>SUMIFS(Нормативы!T:T,Нормативы!$B:$B,$G199,Нормативы!$D:$D,'2020'!$I199,Нормативы!$F:$F,'2020'!$K199)</f>
        <v>540</v>
      </c>
      <c r="AI199" s="618">
        <f>SUMIFS(Нормативы!U:U,Нормативы!$B:$B,$G199,Нормативы!$D:$D,'2020'!$I199,Нормативы!$F:$F,'2020'!$K199)</f>
        <v>770</v>
      </c>
      <c r="AJ199" s="618">
        <f>SUMIFS(Нормативы!V:V,Нормативы!$B:$B,$G199,Нормативы!$D:$D,'2020'!$I199,Нормативы!$F:$F,'2020'!$K199)</f>
        <v>80</v>
      </c>
      <c r="AK199" s="618">
        <f>SUMIFS(Нормативы!W:W,Нормативы!$B:$B,$G199,Нормативы!$D:$D,'2020'!$I199,Нормативы!$F:$F,'2020'!$K199)</f>
        <v>1050</v>
      </c>
      <c r="AL199" s="618">
        <f>SUMIFS(Нормативы!X:X,Нормативы!$B:$B,$G199,Нормативы!$D:$D,'2020'!$I199,Нормативы!$F:$F,'2020'!$K199)*O199</f>
        <v>16120</v>
      </c>
      <c r="AM199" s="618">
        <f t="shared" si="479"/>
        <v>12381</v>
      </c>
      <c r="AN199" s="618">
        <f t="shared" si="480"/>
        <v>3739</v>
      </c>
      <c r="AO199" s="618">
        <f>SUMIFS(Нормативы!AA:AA,Нормативы!$B:$B,$G199,Нормативы!$D:$D,'2020'!$I199,Нормативы!$F:$F,'2020'!$K199)</f>
        <v>3520</v>
      </c>
      <c r="AP199" s="619">
        <f t="shared" si="481"/>
        <v>130740</v>
      </c>
      <c r="AQ199" s="413">
        <f t="shared" si="418"/>
        <v>2439220</v>
      </c>
      <c r="AR199" s="618">
        <f t="shared" si="482"/>
        <v>1873440.9</v>
      </c>
      <c r="AS199" s="618">
        <f t="shared" si="483"/>
        <v>565779.1</v>
      </c>
      <c r="AT199" s="616">
        <f t="shared" si="419"/>
        <v>335540</v>
      </c>
      <c r="AU199" s="616">
        <f t="shared" si="420"/>
        <v>67108</v>
      </c>
      <c r="AV199" s="616">
        <f t="shared" si="421"/>
        <v>308180</v>
      </c>
      <c r="AW199" s="616">
        <f t="shared" si="422"/>
        <v>723900</v>
      </c>
      <c r="AX199" s="616">
        <f t="shared" si="423"/>
        <v>19760</v>
      </c>
      <c r="AY199" s="616">
        <f t="shared" si="424"/>
        <v>657020</v>
      </c>
      <c r="AZ199" s="616">
        <f t="shared" si="425"/>
        <v>13680</v>
      </c>
      <c r="BA199" s="616">
        <f t="shared" si="426"/>
        <v>33440</v>
      </c>
      <c r="BB199" s="616">
        <f t="shared" si="427"/>
        <v>101840</v>
      </c>
      <c r="BC199" s="616">
        <f t="shared" si="428"/>
        <v>220400</v>
      </c>
      <c r="BD199" s="616">
        <f t="shared" si="429"/>
        <v>20520</v>
      </c>
      <c r="BE199" s="616">
        <f t="shared" si="430"/>
        <v>29260</v>
      </c>
      <c r="BF199" s="616">
        <f t="shared" si="431"/>
        <v>3040</v>
      </c>
      <c r="BG199" s="616">
        <f t="shared" si="432"/>
        <v>39900</v>
      </c>
      <c r="BH199" s="616">
        <f t="shared" si="433"/>
        <v>612560</v>
      </c>
      <c r="BI199" s="618">
        <f t="shared" si="484"/>
        <v>470476.2</v>
      </c>
      <c r="BJ199" s="618">
        <f t="shared" si="485"/>
        <v>142083.79999999999</v>
      </c>
      <c r="BK199" s="616">
        <f t="shared" si="434"/>
        <v>133760</v>
      </c>
      <c r="BL199" s="620">
        <f t="shared" si="435"/>
        <v>4968120</v>
      </c>
      <c r="BM199" s="616">
        <f t="shared" si="436"/>
        <v>3041707</v>
      </c>
      <c r="BN199" s="618">
        <f t="shared" si="437"/>
        <v>2336180.5</v>
      </c>
      <c r="BO199" s="618">
        <f t="shared" si="438"/>
        <v>705526.5</v>
      </c>
      <c r="BP199" s="616">
        <f t="shared" si="486"/>
        <v>335540</v>
      </c>
      <c r="BQ199" s="616">
        <f t="shared" si="487"/>
        <v>67108</v>
      </c>
      <c r="BR199" s="616">
        <f t="shared" si="488"/>
        <v>308180</v>
      </c>
      <c r="BS199" s="616">
        <f t="shared" si="439"/>
        <v>723900</v>
      </c>
      <c r="BT199" s="616">
        <f t="shared" si="440"/>
        <v>19760</v>
      </c>
      <c r="BU199" s="616">
        <f t="shared" si="441"/>
        <v>657020</v>
      </c>
      <c r="BV199" s="616">
        <f t="shared" si="442"/>
        <v>13680</v>
      </c>
      <c r="BW199" s="616">
        <f t="shared" si="443"/>
        <v>33440</v>
      </c>
      <c r="BX199" s="616">
        <f t="shared" si="444"/>
        <v>325990</v>
      </c>
      <c r="BY199" s="616">
        <f t="shared" si="445"/>
        <v>220400</v>
      </c>
      <c r="BZ199" s="616">
        <f t="shared" si="446"/>
        <v>20520</v>
      </c>
      <c r="CA199" s="616">
        <f t="shared" si="447"/>
        <v>29260</v>
      </c>
      <c r="CB199" s="616">
        <f t="shared" si="448"/>
        <v>3040</v>
      </c>
      <c r="CC199" s="616">
        <f t="shared" si="449"/>
        <v>39900</v>
      </c>
      <c r="CD199" s="616">
        <f t="shared" si="450"/>
        <v>763862</v>
      </c>
      <c r="CE199" s="618">
        <f t="shared" si="489"/>
        <v>586683.6</v>
      </c>
      <c r="CF199" s="618">
        <f t="shared" si="490"/>
        <v>177178.4</v>
      </c>
      <c r="CG199" s="616">
        <f t="shared" si="451"/>
        <v>133760</v>
      </c>
      <c r="CH199" s="621">
        <f t="shared" si="452"/>
        <v>5946059</v>
      </c>
      <c r="CI199" s="88">
        <f t="shared" si="453"/>
        <v>80044.921100000007</v>
      </c>
      <c r="CJ199" s="90">
        <f t="shared" si="454"/>
        <v>61478.434200000003</v>
      </c>
      <c r="CK199" s="90">
        <f t="shared" si="455"/>
        <v>18566.486799999999</v>
      </c>
      <c r="CL199" s="88">
        <f t="shared" si="456"/>
        <v>8830</v>
      </c>
      <c r="CM199" s="88">
        <f t="shared" si="457"/>
        <v>1766</v>
      </c>
      <c r="CN199" s="88">
        <f t="shared" si="458"/>
        <v>8110</v>
      </c>
      <c r="CO199" s="88">
        <f t="shared" si="459"/>
        <v>19050</v>
      </c>
      <c r="CP199" s="88">
        <f t="shared" si="460"/>
        <v>520</v>
      </c>
      <c r="CQ199" s="88">
        <f t="shared" si="461"/>
        <v>17290</v>
      </c>
      <c r="CR199" s="88">
        <f t="shared" si="462"/>
        <v>360</v>
      </c>
      <c r="CS199" s="88">
        <f t="shared" si="463"/>
        <v>880</v>
      </c>
      <c r="CT199" s="88">
        <f t="shared" si="464"/>
        <v>8578.6841999999997</v>
      </c>
      <c r="CU199" s="88">
        <f t="shared" si="465"/>
        <v>5800</v>
      </c>
      <c r="CV199" s="88">
        <f t="shared" si="466"/>
        <v>540</v>
      </c>
      <c r="CW199" s="88">
        <f t="shared" si="467"/>
        <v>770</v>
      </c>
      <c r="CX199" s="88">
        <f t="shared" si="468"/>
        <v>80</v>
      </c>
      <c r="CY199" s="88">
        <f t="shared" si="469"/>
        <v>1050</v>
      </c>
      <c r="CZ199" s="88">
        <f t="shared" si="470"/>
        <v>20101.631600000001</v>
      </c>
      <c r="DA199" s="90">
        <f t="shared" si="471"/>
        <v>15439.042100000001</v>
      </c>
      <c r="DB199" s="90">
        <f t="shared" si="472"/>
        <v>4662.5895</v>
      </c>
      <c r="DC199" s="88">
        <f t="shared" si="473"/>
        <v>3520</v>
      </c>
      <c r="DD199" s="88">
        <f t="shared" si="474"/>
        <v>156475.23680000001</v>
      </c>
      <c r="AUV199" s="699">
        <f t="shared" si="586"/>
        <v>80044.92</v>
      </c>
      <c r="AUW199" s="699">
        <f t="shared" si="587"/>
        <v>61478.43</v>
      </c>
      <c r="AUX199" s="699">
        <f t="shared" si="588"/>
        <v>18566.490000000002</v>
      </c>
      <c r="AUY199" s="699">
        <f t="shared" si="548"/>
        <v>8830</v>
      </c>
      <c r="AUZ199" s="699">
        <f t="shared" si="475"/>
        <v>20964.7</v>
      </c>
      <c r="AVA199" s="699">
        <f t="shared" si="475"/>
        <v>4.8</v>
      </c>
      <c r="AVB199" s="699">
        <f t="shared" si="549"/>
        <v>19050</v>
      </c>
      <c r="AVC199" s="699">
        <f t="shared" si="550"/>
        <v>520</v>
      </c>
      <c r="AVD199" s="699">
        <f t="shared" si="551"/>
        <v>17290</v>
      </c>
      <c r="AVE199" s="699">
        <f t="shared" si="552"/>
        <v>360</v>
      </c>
      <c r="AVF199" s="699">
        <f t="shared" si="553"/>
        <v>880</v>
      </c>
      <c r="AVG199" s="699">
        <f t="shared" si="554"/>
        <v>8578.68</v>
      </c>
      <c r="AVH199" s="699">
        <f t="shared" si="555"/>
        <v>5800</v>
      </c>
      <c r="AVI199" s="699">
        <f t="shared" si="556"/>
        <v>540</v>
      </c>
      <c r="AVJ199" s="699">
        <f t="shared" si="557"/>
        <v>770</v>
      </c>
      <c r="AVK199" s="699">
        <f t="shared" si="558"/>
        <v>80</v>
      </c>
      <c r="AVL199" s="699">
        <f t="shared" si="559"/>
        <v>1050</v>
      </c>
      <c r="AVM199" s="699">
        <f t="shared" si="560"/>
        <v>20101.63</v>
      </c>
      <c r="AVN199" s="699">
        <f t="shared" si="561"/>
        <v>15439.04</v>
      </c>
      <c r="AVO199" s="699">
        <f t="shared" si="562"/>
        <v>4662.59</v>
      </c>
      <c r="AVP199" s="699">
        <f t="shared" si="563"/>
        <v>3520</v>
      </c>
      <c r="AVQ199" s="699">
        <f t="shared" si="564"/>
        <v>156475.24</v>
      </c>
    </row>
    <row r="200" spans="1:108 1244:1265" ht="30" hidden="1" customHeight="1" x14ac:dyDescent="0.25">
      <c r="A200" s="643">
        <v>1</v>
      </c>
      <c r="B200" s="643">
        <v>11</v>
      </c>
      <c r="C200" s="664" t="s">
        <v>26</v>
      </c>
      <c r="D200" s="2"/>
      <c r="E200" s="101" t="s">
        <v>344</v>
      </c>
      <c r="F200" s="643" t="s">
        <v>31</v>
      </c>
      <c r="G200" s="643">
        <v>1</v>
      </c>
      <c r="H200" s="658" t="s">
        <v>8</v>
      </c>
      <c r="I200" s="643">
        <v>3</v>
      </c>
      <c r="J200" s="101" t="s">
        <v>373</v>
      </c>
      <c r="K200" s="643">
        <v>3</v>
      </c>
      <c r="L200" s="683" t="s">
        <v>349</v>
      </c>
      <c r="M200" s="11" t="s">
        <v>282</v>
      </c>
      <c r="N200" s="101" t="s">
        <v>387</v>
      </c>
      <c r="O200" s="643">
        <v>1</v>
      </c>
      <c r="P200" s="632">
        <v>23</v>
      </c>
      <c r="Q200" s="632">
        <v>23</v>
      </c>
      <c r="R200" s="632">
        <v>23</v>
      </c>
      <c r="S200" s="675">
        <f>SUMIF('Территориальный кк'!$A:$A,'2020'!$B200,'Территориальный кк'!D:D)</f>
        <v>1.2470000000000001</v>
      </c>
      <c r="T200" s="676">
        <f>SUMIF('Территориальный кк'!$A:$A,'2020'!$B200,'Территориальный кк'!E:E)</f>
        <v>3.2010000000000001</v>
      </c>
      <c r="U200" s="618">
        <f>SUMIFS(Нормативы!G:G,Нормативы!$B:$B,$G200,Нормативы!$D:$D,'2020'!$I200,Нормативы!$F:$F,'2020'!$K200)*O200</f>
        <v>6419</v>
      </c>
      <c r="V200" s="618">
        <f t="shared" si="476"/>
        <v>4930.1000000000004</v>
      </c>
      <c r="W200" s="618">
        <f t="shared" si="477"/>
        <v>1488.9</v>
      </c>
      <c r="X200" s="618">
        <f>SUMIFS(Нормативы!J:J,Нормативы!$B:$B,$G200,Нормативы!$D:$D,'2020'!$I200,Нормативы!$F:$F,'2020'!$K200)</f>
        <v>883</v>
      </c>
      <c r="Y200" s="618">
        <f>SUMIFS(Нормативы!K:K,Нормативы!$B:$B,$G200,Нормативы!$D:$D,'2020'!$I200,Нормативы!$F:$F,'2020'!$K200)</f>
        <v>177</v>
      </c>
      <c r="Z200" s="618">
        <f>SUMIFS(Нормативы!L:L,Нормативы!$B:$B,$G200,Нормативы!$D:$D,'2020'!$I200,Нормативы!$F:$F,'2020'!$K200)</f>
        <v>811</v>
      </c>
      <c r="AA200" s="618">
        <f t="shared" si="478"/>
        <v>1905</v>
      </c>
      <c r="AB200" s="618">
        <f>SUMIFS(Нормативы!N:N,Нормативы!$B:$B,$G200,Нормативы!$D:$D,'2020'!$I200,Нормативы!$F:$F,'2020'!$K200)*O200</f>
        <v>52</v>
      </c>
      <c r="AC200" s="618">
        <f>SUMIFS(Нормативы!O:O,Нормативы!$B:$B,$G200,Нормативы!$D:$D,'2020'!$I200,Нормативы!$F:$F,'2020'!$K200)</f>
        <v>1729</v>
      </c>
      <c r="AD200" s="618">
        <f>SUMIFS(Нормативы!P:P,Нормативы!$B:$B,$G200,Нормативы!$D:$D,'2020'!$I200,Нормативы!$F:$F,'2020'!$K200)*O200</f>
        <v>36</v>
      </c>
      <c r="AE200" s="618">
        <f>SUMIFS(Нормативы!Q:Q,Нормативы!$B:$B,$G200,Нормативы!$D:$D,'2020'!$I200,Нормативы!$F:$F,'2020'!$K200)</f>
        <v>88</v>
      </c>
      <c r="AF200" s="618">
        <f>SUMIFS(Нормативы!R:R,Нормативы!$B:$B,$G200,Нормативы!$D:$D,'2020'!$I200,Нормативы!$F:$F,'2020'!$K200)</f>
        <v>268</v>
      </c>
      <c r="AG200" s="618">
        <f>SUMIFS(Нормативы!S:S,Нормативы!$B:$B,$G200,Нормативы!$D:$D,'2020'!$I200,Нормативы!$F:$F,'2020'!$K200)</f>
        <v>580</v>
      </c>
      <c r="AH200" s="618">
        <f>SUMIFS(Нормативы!T:T,Нормативы!$B:$B,$G200,Нормативы!$D:$D,'2020'!$I200,Нормативы!$F:$F,'2020'!$K200)</f>
        <v>54</v>
      </c>
      <c r="AI200" s="618">
        <f>SUMIFS(Нормативы!U:U,Нормативы!$B:$B,$G200,Нормативы!$D:$D,'2020'!$I200,Нормативы!$F:$F,'2020'!$K200)</f>
        <v>77</v>
      </c>
      <c r="AJ200" s="618">
        <f>SUMIFS(Нормативы!V:V,Нормативы!$B:$B,$G200,Нормативы!$D:$D,'2020'!$I200,Нормативы!$F:$F,'2020'!$K200)</f>
        <v>8</v>
      </c>
      <c r="AK200" s="618">
        <f>SUMIFS(Нормативы!W:W,Нормативы!$B:$B,$G200,Нормативы!$D:$D,'2020'!$I200,Нормативы!$F:$F,'2020'!$K200)</f>
        <v>105</v>
      </c>
      <c r="AL200" s="618">
        <f>SUMIFS(Нормативы!X:X,Нормативы!$B:$B,$G200,Нормативы!$D:$D,'2020'!$I200,Нормативы!$F:$F,'2020'!$K200)*O200</f>
        <v>1612</v>
      </c>
      <c r="AM200" s="618">
        <f t="shared" si="479"/>
        <v>1238.0999999999999</v>
      </c>
      <c r="AN200" s="618">
        <f t="shared" si="480"/>
        <v>373.9</v>
      </c>
      <c r="AO200" s="618">
        <f>SUMIFS(Нормативы!AA:AA,Нормативы!$B:$B,$G200,Нормативы!$D:$D,'2020'!$I200,Нормативы!$F:$F,'2020'!$K200)</f>
        <v>0</v>
      </c>
      <c r="AP200" s="619">
        <f t="shared" si="481"/>
        <v>12722</v>
      </c>
      <c r="AQ200" s="413">
        <f t="shared" si="418"/>
        <v>147637</v>
      </c>
      <c r="AR200" s="618">
        <f t="shared" si="482"/>
        <v>113392.5</v>
      </c>
      <c r="AS200" s="618">
        <f t="shared" si="483"/>
        <v>34244.5</v>
      </c>
      <c r="AT200" s="616">
        <f t="shared" si="419"/>
        <v>20309</v>
      </c>
      <c r="AU200" s="616">
        <f t="shared" si="420"/>
        <v>4071</v>
      </c>
      <c r="AV200" s="616">
        <f t="shared" si="421"/>
        <v>18653</v>
      </c>
      <c r="AW200" s="616">
        <f t="shared" si="422"/>
        <v>43815</v>
      </c>
      <c r="AX200" s="616">
        <f t="shared" si="423"/>
        <v>1196</v>
      </c>
      <c r="AY200" s="616">
        <f t="shared" si="424"/>
        <v>39767</v>
      </c>
      <c r="AZ200" s="616">
        <f t="shared" si="425"/>
        <v>828</v>
      </c>
      <c r="BA200" s="616">
        <f t="shared" si="426"/>
        <v>2024</v>
      </c>
      <c r="BB200" s="616">
        <f t="shared" si="427"/>
        <v>6164</v>
      </c>
      <c r="BC200" s="616">
        <f t="shared" si="428"/>
        <v>13340</v>
      </c>
      <c r="BD200" s="616">
        <f t="shared" si="429"/>
        <v>1242</v>
      </c>
      <c r="BE200" s="616">
        <f t="shared" si="430"/>
        <v>1771</v>
      </c>
      <c r="BF200" s="616">
        <f t="shared" si="431"/>
        <v>184</v>
      </c>
      <c r="BG200" s="616">
        <f t="shared" si="432"/>
        <v>2415</v>
      </c>
      <c r="BH200" s="616">
        <f t="shared" si="433"/>
        <v>37076</v>
      </c>
      <c r="BI200" s="618">
        <f t="shared" si="484"/>
        <v>28476.2</v>
      </c>
      <c r="BJ200" s="618">
        <f t="shared" si="485"/>
        <v>8599.7999999999993</v>
      </c>
      <c r="BK200" s="616">
        <f t="shared" si="434"/>
        <v>0</v>
      </c>
      <c r="BL200" s="620">
        <f t="shared" si="435"/>
        <v>292606</v>
      </c>
      <c r="BM200" s="616">
        <f t="shared" si="436"/>
        <v>184103</v>
      </c>
      <c r="BN200" s="618">
        <f t="shared" si="437"/>
        <v>141400.20000000001</v>
      </c>
      <c r="BO200" s="618">
        <f t="shared" si="438"/>
        <v>42702.8</v>
      </c>
      <c r="BP200" s="616">
        <f t="shared" si="486"/>
        <v>20309</v>
      </c>
      <c r="BQ200" s="616">
        <f t="shared" si="487"/>
        <v>4071</v>
      </c>
      <c r="BR200" s="616">
        <f t="shared" si="488"/>
        <v>18653</v>
      </c>
      <c r="BS200" s="616">
        <f t="shared" si="439"/>
        <v>43815</v>
      </c>
      <c r="BT200" s="616">
        <f t="shared" si="440"/>
        <v>1196</v>
      </c>
      <c r="BU200" s="616">
        <f t="shared" si="441"/>
        <v>39767</v>
      </c>
      <c r="BV200" s="616">
        <f t="shared" si="442"/>
        <v>828</v>
      </c>
      <c r="BW200" s="616">
        <f t="shared" si="443"/>
        <v>2024</v>
      </c>
      <c r="BX200" s="616">
        <f t="shared" si="444"/>
        <v>19731</v>
      </c>
      <c r="BY200" s="616">
        <f t="shared" si="445"/>
        <v>13340</v>
      </c>
      <c r="BZ200" s="616">
        <f t="shared" si="446"/>
        <v>1242</v>
      </c>
      <c r="CA200" s="616">
        <f t="shared" si="447"/>
        <v>1771</v>
      </c>
      <c r="CB200" s="616">
        <f t="shared" si="448"/>
        <v>184</v>
      </c>
      <c r="CC200" s="616">
        <f t="shared" si="449"/>
        <v>2415</v>
      </c>
      <c r="CD200" s="616">
        <f t="shared" si="450"/>
        <v>46234</v>
      </c>
      <c r="CE200" s="618">
        <f t="shared" si="489"/>
        <v>35510</v>
      </c>
      <c r="CF200" s="618">
        <f t="shared" si="490"/>
        <v>10724</v>
      </c>
      <c r="CG200" s="616">
        <f t="shared" si="451"/>
        <v>0</v>
      </c>
      <c r="CH200" s="621">
        <f t="shared" si="452"/>
        <v>351797</v>
      </c>
      <c r="CI200" s="88">
        <f t="shared" si="453"/>
        <v>8004.4782999999998</v>
      </c>
      <c r="CJ200" s="90">
        <f t="shared" si="454"/>
        <v>6147.8347999999996</v>
      </c>
      <c r="CK200" s="90">
        <f t="shared" si="455"/>
        <v>1856.6434999999999</v>
      </c>
      <c r="CL200" s="88">
        <f t="shared" si="456"/>
        <v>883</v>
      </c>
      <c r="CM200" s="88">
        <f t="shared" si="457"/>
        <v>177</v>
      </c>
      <c r="CN200" s="88">
        <f t="shared" si="458"/>
        <v>811</v>
      </c>
      <c r="CO200" s="88">
        <f t="shared" si="459"/>
        <v>1905</v>
      </c>
      <c r="CP200" s="88">
        <f t="shared" si="460"/>
        <v>52</v>
      </c>
      <c r="CQ200" s="88">
        <f t="shared" si="461"/>
        <v>1729</v>
      </c>
      <c r="CR200" s="88">
        <f t="shared" si="462"/>
        <v>36</v>
      </c>
      <c r="CS200" s="88">
        <f t="shared" si="463"/>
        <v>88</v>
      </c>
      <c r="CT200" s="88">
        <f t="shared" si="464"/>
        <v>857.86959999999999</v>
      </c>
      <c r="CU200" s="88">
        <f t="shared" si="465"/>
        <v>580</v>
      </c>
      <c r="CV200" s="88">
        <f t="shared" si="466"/>
        <v>54</v>
      </c>
      <c r="CW200" s="88">
        <f t="shared" si="467"/>
        <v>77</v>
      </c>
      <c r="CX200" s="88">
        <f t="shared" si="468"/>
        <v>8</v>
      </c>
      <c r="CY200" s="88">
        <f t="shared" si="469"/>
        <v>105</v>
      </c>
      <c r="CZ200" s="88">
        <f t="shared" si="470"/>
        <v>2010.1739</v>
      </c>
      <c r="DA200" s="90">
        <f t="shared" si="471"/>
        <v>1543.913</v>
      </c>
      <c r="DB200" s="90">
        <f t="shared" si="472"/>
        <v>466.26089999999999</v>
      </c>
      <c r="DC200" s="88">
        <f t="shared" si="473"/>
        <v>0</v>
      </c>
      <c r="DD200" s="88">
        <f t="shared" si="474"/>
        <v>15295.521699999999</v>
      </c>
      <c r="AUV200" s="699">
        <f t="shared" si="586"/>
        <v>8004.48</v>
      </c>
      <c r="AUW200" s="699">
        <f t="shared" si="587"/>
        <v>6147.83</v>
      </c>
      <c r="AUX200" s="699">
        <f t="shared" si="588"/>
        <v>1856.65</v>
      </c>
      <c r="AUY200" s="699">
        <f t="shared" si="548"/>
        <v>883</v>
      </c>
      <c r="AUZ200" s="699">
        <f t="shared" si="475"/>
        <v>1271.79</v>
      </c>
      <c r="AVA200" s="699">
        <f t="shared" si="475"/>
        <v>2.91</v>
      </c>
      <c r="AVB200" s="699">
        <f t="shared" si="549"/>
        <v>1905</v>
      </c>
      <c r="AVC200" s="699">
        <f t="shared" si="550"/>
        <v>52</v>
      </c>
      <c r="AVD200" s="699">
        <f t="shared" si="551"/>
        <v>1729</v>
      </c>
      <c r="AVE200" s="699">
        <f t="shared" si="552"/>
        <v>36</v>
      </c>
      <c r="AVF200" s="699">
        <f t="shared" si="553"/>
        <v>88</v>
      </c>
      <c r="AVG200" s="699">
        <f t="shared" si="554"/>
        <v>857.87</v>
      </c>
      <c r="AVH200" s="699">
        <f t="shared" si="555"/>
        <v>580</v>
      </c>
      <c r="AVI200" s="699">
        <f t="shared" si="556"/>
        <v>54</v>
      </c>
      <c r="AVJ200" s="699">
        <f t="shared" si="557"/>
        <v>77</v>
      </c>
      <c r="AVK200" s="699">
        <f t="shared" si="558"/>
        <v>8</v>
      </c>
      <c r="AVL200" s="699">
        <f t="shared" si="559"/>
        <v>105</v>
      </c>
      <c r="AVM200" s="699">
        <f t="shared" si="560"/>
        <v>2010.17</v>
      </c>
      <c r="AVN200" s="699">
        <f t="shared" si="561"/>
        <v>1543.91</v>
      </c>
      <c r="AVO200" s="699">
        <f t="shared" si="562"/>
        <v>466.26</v>
      </c>
      <c r="AVP200" s="699">
        <f t="shared" si="563"/>
        <v>0</v>
      </c>
      <c r="AVQ200" s="699">
        <f t="shared" si="564"/>
        <v>15295.52</v>
      </c>
    </row>
    <row r="201" spans="1:108 1244:1265" ht="30" hidden="1" customHeight="1" x14ac:dyDescent="0.25">
      <c r="A201" s="643">
        <v>1</v>
      </c>
      <c r="B201" s="643">
        <v>11</v>
      </c>
      <c r="C201" s="664" t="s">
        <v>26</v>
      </c>
      <c r="D201" s="2"/>
      <c r="E201" s="101" t="s">
        <v>344</v>
      </c>
      <c r="F201" s="643" t="s">
        <v>31</v>
      </c>
      <c r="G201" s="643">
        <v>1</v>
      </c>
      <c r="H201" s="658" t="s">
        <v>10</v>
      </c>
      <c r="I201" s="643">
        <v>0</v>
      </c>
      <c r="J201" s="101" t="s">
        <v>376</v>
      </c>
      <c r="K201" s="643">
        <v>1</v>
      </c>
      <c r="L201" s="683" t="s">
        <v>349</v>
      </c>
      <c r="M201" s="11" t="s">
        <v>286</v>
      </c>
      <c r="N201" s="101" t="s">
        <v>387</v>
      </c>
      <c r="O201" s="643">
        <v>1</v>
      </c>
      <c r="P201" s="632"/>
      <c r="Q201" s="632"/>
      <c r="R201" s="632"/>
      <c r="S201" s="675">
        <f>SUMIF('Территориальный кк'!$A:$A,'2020'!$B201,'Территориальный кк'!D:D)</f>
        <v>1.2470000000000001</v>
      </c>
      <c r="T201" s="676">
        <f>SUMIF('Территориальный кк'!$A:$A,'2020'!$B201,'Территориальный кк'!E:E)</f>
        <v>3.2010000000000001</v>
      </c>
      <c r="U201" s="618">
        <f>SUMIFS(Нормативы!G:G,Нормативы!$B:$B,$G201,Нормативы!$D:$D,'2020'!$I201,Нормативы!$F:$F,'2020'!$K201)*O201</f>
        <v>54020</v>
      </c>
      <c r="V201" s="618">
        <f t="shared" si="476"/>
        <v>41490</v>
      </c>
      <c r="W201" s="618">
        <f t="shared" si="477"/>
        <v>12530</v>
      </c>
      <c r="X201" s="618">
        <f>SUMIFS(Нормативы!J:J,Нормативы!$B:$B,$G201,Нормативы!$D:$D,'2020'!$I201,Нормативы!$F:$F,'2020'!$K201)</f>
        <v>220</v>
      </c>
      <c r="Y201" s="618">
        <f>SUMIFS(Нормативы!K:K,Нормативы!$B:$B,$G201,Нормативы!$D:$D,'2020'!$I201,Нормативы!$F:$F,'2020'!$K201)</f>
        <v>44</v>
      </c>
      <c r="Z201" s="618">
        <f>SUMIFS(Нормативы!L:L,Нормативы!$B:$B,$G201,Нормативы!$D:$D,'2020'!$I201,Нормативы!$F:$F,'2020'!$K201)</f>
        <v>2320</v>
      </c>
      <c r="AA201" s="618">
        <f t="shared" si="478"/>
        <v>3710</v>
      </c>
      <c r="AB201" s="618">
        <f>SUMIFS(Нормативы!N:N,Нормативы!$B:$B,$G201,Нормативы!$D:$D,'2020'!$I201,Нормативы!$F:$F,'2020'!$K201)*O201</f>
        <v>520</v>
      </c>
      <c r="AC201" s="618">
        <f>SUMIFS(Нормативы!O:O,Нормативы!$B:$B,$G201,Нормативы!$D:$D,'2020'!$I201,Нормативы!$F:$F,'2020'!$K201)</f>
        <v>2140</v>
      </c>
      <c r="AD201" s="618">
        <f>SUMIFS(Нормативы!P:P,Нормативы!$B:$B,$G201,Нормативы!$D:$D,'2020'!$I201,Нормативы!$F:$F,'2020'!$K201)*O201</f>
        <v>310</v>
      </c>
      <c r="AE201" s="618">
        <f>SUMIFS(Нормативы!Q:Q,Нормативы!$B:$B,$G201,Нормативы!$D:$D,'2020'!$I201,Нормативы!$F:$F,'2020'!$K201)</f>
        <v>740</v>
      </c>
      <c r="AF201" s="618">
        <f>SUMIFS(Нормативы!R:R,Нормативы!$B:$B,$G201,Нормативы!$D:$D,'2020'!$I201,Нормативы!$F:$F,'2020'!$K201)</f>
        <v>2460</v>
      </c>
      <c r="AG201" s="618">
        <f>SUMIFS(Нормативы!S:S,Нормативы!$B:$B,$G201,Нормативы!$D:$D,'2020'!$I201,Нормативы!$F:$F,'2020'!$K201)</f>
        <v>5080</v>
      </c>
      <c r="AH201" s="618">
        <f>SUMIFS(Нормативы!T:T,Нормативы!$B:$B,$G201,Нормативы!$D:$D,'2020'!$I201,Нормативы!$F:$F,'2020'!$K201)</f>
        <v>540</v>
      </c>
      <c r="AI201" s="618">
        <f>SUMIFS(Нормативы!U:U,Нормативы!$B:$B,$G201,Нормативы!$D:$D,'2020'!$I201,Нормативы!$F:$F,'2020'!$K201)</f>
        <v>770</v>
      </c>
      <c r="AJ201" s="618">
        <f>SUMIFS(Нормативы!V:V,Нормативы!$B:$B,$G201,Нормативы!$D:$D,'2020'!$I201,Нормативы!$F:$F,'2020'!$K201)</f>
        <v>80</v>
      </c>
      <c r="AK201" s="618">
        <f>SUMIFS(Нормативы!W:W,Нормативы!$B:$B,$G201,Нормативы!$D:$D,'2020'!$I201,Нормативы!$F:$F,'2020'!$K201)</f>
        <v>300</v>
      </c>
      <c r="AL201" s="618">
        <f>SUMIFS(Нормативы!X:X,Нормативы!$B:$B,$G201,Нормативы!$D:$D,'2020'!$I201,Нормативы!$F:$F,'2020'!$K201)*O201</f>
        <v>13440</v>
      </c>
      <c r="AM201" s="618">
        <f t="shared" si="479"/>
        <v>10322.6</v>
      </c>
      <c r="AN201" s="618">
        <f t="shared" si="480"/>
        <v>3117.4</v>
      </c>
      <c r="AO201" s="618">
        <f>SUMIFS(Нормативы!AA:AA,Нормативы!$B:$B,$G201,Нормативы!$D:$D,'2020'!$I201,Нормативы!$F:$F,'2020'!$K201)</f>
        <v>3520</v>
      </c>
      <c r="AP201" s="619">
        <f t="shared" si="481"/>
        <v>86460</v>
      </c>
      <c r="AQ201" s="413">
        <f t="shared" si="418"/>
        <v>0</v>
      </c>
      <c r="AR201" s="618">
        <f t="shared" si="482"/>
        <v>0</v>
      </c>
      <c r="AS201" s="618">
        <f t="shared" si="483"/>
        <v>0</v>
      </c>
      <c r="AT201" s="616">
        <f t="shared" si="419"/>
        <v>0</v>
      </c>
      <c r="AU201" s="616">
        <f t="shared" si="420"/>
        <v>0</v>
      </c>
      <c r="AV201" s="616">
        <f t="shared" si="421"/>
        <v>0</v>
      </c>
      <c r="AW201" s="616">
        <f t="shared" si="422"/>
        <v>0</v>
      </c>
      <c r="AX201" s="616">
        <f t="shared" si="423"/>
        <v>0</v>
      </c>
      <c r="AY201" s="616">
        <f t="shared" si="424"/>
        <v>0</v>
      </c>
      <c r="AZ201" s="616">
        <f t="shared" si="425"/>
        <v>0</v>
      </c>
      <c r="BA201" s="616">
        <f t="shared" si="426"/>
        <v>0</v>
      </c>
      <c r="BB201" s="616">
        <f t="shared" si="427"/>
        <v>0</v>
      </c>
      <c r="BC201" s="616">
        <f t="shared" si="428"/>
        <v>0</v>
      </c>
      <c r="BD201" s="616">
        <f t="shared" si="429"/>
        <v>0</v>
      </c>
      <c r="BE201" s="616">
        <f t="shared" si="430"/>
        <v>0</v>
      </c>
      <c r="BF201" s="616">
        <f t="shared" si="431"/>
        <v>0</v>
      </c>
      <c r="BG201" s="616">
        <f t="shared" si="432"/>
        <v>0</v>
      </c>
      <c r="BH201" s="616">
        <f t="shared" si="433"/>
        <v>0</v>
      </c>
      <c r="BI201" s="618">
        <f t="shared" si="484"/>
        <v>0</v>
      </c>
      <c r="BJ201" s="618">
        <f t="shared" si="485"/>
        <v>0</v>
      </c>
      <c r="BK201" s="616">
        <f t="shared" si="434"/>
        <v>0</v>
      </c>
      <c r="BL201" s="620">
        <f t="shared" si="435"/>
        <v>0</v>
      </c>
      <c r="BM201" s="616">
        <f t="shared" si="436"/>
        <v>0</v>
      </c>
      <c r="BN201" s="618">
        <f t="shared" si="437"/>
        <v>0</v>
      </c>
      <c r="BO201" s="618">
        <f t="shared" si="438"/>
        <v>0</v>
      </c>
      <c r="BP201" s="616">
        <f t="shared" si="486"/>
        <v>0</v>
      </c>
      <c r="BQ201" s="616">
        <f t="shared" si="487"/>
        <v>0</v>
      </c>
      <c r="BR201" s="616">
        <f t="shared" si="488"/>
        <v>0</v>
      </c>
      <c r="BS201" s="616">
        <f t="shared" si="439"/>
        <v>0</v>
      </c>
      <c r="BT201" s="616">
        <f t="shared" si="440"/>
        <v>0</v>
      </c>
      <c r="BU201" s="616">
        <f t="shared" si="441"/>
        <v>0</v>
      </c>
      <c r="BV201" s="616">
        <f t="shared" si="442"/>
        <v>0</v>
      </c>
      <c r="BW201" s="616">
        <f t="shared" si="443"/>
        <v>0</v>
      </c>
      <c r="BX201" s="616">
        <f t="shared" si="444"/>
        <v>0</v>
      </c>
      <c r="BY201" s="616">
        <f t="shared" si="445"/>
        <v>0</v>
      </c>
      <c r="BZ201" s="616">
        <f t="shared" si="446"/>
        <v>0</v>
      </c>
      <c r="CA201" s="616">
        <f t="shared" si="447"/>
        <v>0</v>
      </c>
      <c r="CB201" s="616">
        <f t="shared" si="448"/>
        <v>0</v>
      </c>
      <c r="CC201" s="616">
        <f t="shared" si="449"/>
        <v>0</v>
      </c>
      <c r="CD201" s="616">
        <f t="shared" si="450"/>
        <v>0</v>
      </c>
      <c r="CE201" s="618">
        <f t="shared" si="489"/>
        <v>0</v>
      </c>
      <c r="CF201" s="618">
        <f t="shared" si="490"/>
        <v>0</v>
      </c>
      <c r="CG201" s="616">
        <f t="shared" si="451"/>
        <v>0</v>
      </c>
      <c r="CH201" s="621">
        <f t="shared" si="452"/>
        <v>0</v>
      </c>
      <c r="CI201" s="88" t="e">
        <f t="shared" si="453"/>
        <v>#DIV/0!</v>
      </c>
      <c r="CJ201" s="90" t="e">
        <f t="shared" si="454"/>
        <v>#DIV/0!</v>
      </c>
      <c r="CK201" s="90" t="e">
        <f t="shared" si="455"/>
        <v>#DIV/0!</v>
      </c>
      <c r="CL201" s="88" t="e">
        <f t="shared" si="456"/>
        <v>#DIV/0!</v>
      </c>
      <c r="CM201" s="88" t="e">
        <f t="shared" si="457"/>
        <v>#DIV/0!</v>
      </c>
      <c r="CN201" s="88" t="e">
        <f t="shared" si="458"/>
        <v>#DIV/0!</v>
      </c>
      <c r="CO201" s="88" t="e">
        <f t="shared" si="459"/>
        <v>#DIV/0!</v>
      </c>
      <c r="CP201" s="88" t="e">
        <f t="shared" si="460"/>
        <v>#DIV/0!</v>
      </c>
      <c r="CQ201" s="88" t="e">
        <f t="shared" si="461"/>
        <v>#DIV/0!</v>
      </c>
      <c r="CR201" s="88" t="e">
        <f t="shared" si="462"/>
        <v>#DIV/0!</v>
      </c>
      <c r="CS201" s="88" t="e">
        <f t="shared" si="463"/>
        <v>#DIV/0!</v>
      </c>
      <c r="CT201" s="88" t="e">
        <f t="shared" si="464"/>
        <v>#DIV/0!</v>
      </c>
      <c r="CU201" s="88" t="e">
        <f t="shared" si="465"/>
        <v>#DIV/0!</v>
      </c>
      <c r="CV201" s="88" t="e">
        <f t="shared" si="466"/>
        <v>#DIV/0!</v>
      </c>
      <c r="CW201" s="88" t="e">
        <f t="shared" si="467"/>
        <v>#DIV/0!</v>
      </c>
      <c r="CX201" s="88" t="e">
        <f t="shared" si="468"/>
        <v>#DIV/0!</v>
      </c>
      <c r="CY201" s="88" t="e">
        <f t="shared" si="469"/>
        <v>#DIV/0!</v>
      </c>
      <c r="CZ201" s="88" t="e">
        <f t="shared" si="470"/>
        <v>#DIV/0!</v>
      </c>
      <c r="DA201" s="90" t="e">
        <f t="shared" si="471"/>
        <v>#DIV/0!</v>
      </c>
      <c r="DB201" s="90" t="e">
        <f t="shared" si="472"/>
        <v>#DIV/0!</v>
      </c>
      <c r="DC201" s="88" t="e">
        <f t="shared" si="473"/>
        <v>#DIV/0!</v>
      </c>
      <c r="DD201" s="88" t="e">
        <f t="shared" si="474"/>
        <v>#DIV/0!</v>
      </c>
      <c r="AUV201" s="699">
        <v>0</v>
      </c>
      <c r="AUW201" s="699">
        <f t="shared" si="587"/>
        <v>0</v>
      </c>
      <c r="AUX201" s="699">
        <f t="shared" si="588"/>
        <v>0</v>
      </c>
      <c r="AUY201" s="699">
        <f t="shared" si="475"/>
        <v>0</v>
      </c>
      <c r="AUZ201" s="699">
        <f t="shared" si="475"/>
        <v>0</v>
      </c>
      <c r="AVA201" s="699">
        <f t="shared" si="475"/>
        <v>0</v>
      </c>
      <c r="AVB201" s="699">
        <f t="shared" si="475"/>
        <v>0</v>
      </c>
      <c r="AVC201" s="697"/>
      <c r="AVD201" s="697"/>
      <c r="AVE201" s="697"/>
      <c r="AVF201" s="697"/>
      <c r="AVG201" s="697"/>
      <c r="AVH201" s="697"/>
      <c r="AVI201" s="697"/>
      <c r="AVJ201" s="697"/>
      <c r="AVK201" s="697"/>
      <c r="AVL201" s="697"/>
      <c r="AVM201" s="697"/>
      <c r="AVN201" s="697"/>
      <c r="AVO201" s="697"/>
      <c r="AVP201" s="697"/>
      <c r="AVQ201" s="697"/>
    </row>
    <row r="202" spans="1:108 1244:1265" ht="30" hidden="1" customHeight="1" x14ac:dyDescent="0.25">
      <c r="A202" s="643">
        <v>1</v>
      </c>
      <c r="B202" s="643">
        <v>11</v>
      </c>
      <c r="C202" s="664" t="s">
        <v>26</v>
      </c>
      <c r="D202" s="2"/>
      <c r="E202" s="101" t="s">
        <v>344</v>
      </c>
      <c r="F202" s="643" t="s">
        <v>31</v>
      </c>
      <c r="G202" s="643">
        <v>1</v>
      </c>
      <c r="H202" s="658" t="s">
        <v>10</v>
      </c>
      <c r="I202" s="643">
        <v>0</v>
      </c>
      <c r="J202" s="101" t="s">
        <v>359</v>
      </c>
      <c r="K202" s="643">
        <v>1</v>
      </c>
      <c r="L202" s="683" t="s">
        <v>349</v>
      </c>
      <c r="M202" s="11" t="s">
        <v>263</v>
      </c>
      <c r="N202" s="101" t="s">
        <v>387</v>
      </c>
      <c r="O202" s="643">
        <v>1</v>
      </c>
      <c r="P202" s="632">
        <v>12</v>
      </c>
      <c r="Q202" s="632">
        <v>12</v>
      </c>
      <c r="R202" s="632">
        <v>12</v>
      </c>
      <c r="S202" s="675">
        <f>SUMIF('Территориальный кк'!$A:$A,'2020'!$B202,'Территориальный кк'!D:D)</f>
        <v>1.2470000000000001</v>
      </c>
      <c r="T202" s="676">
        <f>SUMIF('Территориальный кк'!$A:$A,'2020'!$B202,'Территориальный кк'!E:E)</f>
        <v>3.2010000000000001</v>
      </c>
      <c r="U202" s="618">
        <f>SUMIFS(Нормативы!G:G,Нормативы!$B:$B,$G202,Нормативы!$D:$D,'2020'!$I202,Нормативы!$F:$F,'2020'!$K202)*O202</f>
        <v>54020</v>
      </c>
      <c r="V202" s="618">
        <f t="shared" si="476"/>
        <v>41490</v>
      </c>
      <c r="W202" s="618">
        <f t="shared" si="477"/>
        <v>12530</v>
      </c>
      <c r="X202" s="618">
        <f>SUMIFS(Нормативы!J:J,Нормативы!$B:$B,$G202,Нормативы!$D:$D,'2020'!$I202,Нормативы!$F:$F,'2020'!$K202)</f>
        <v>220</v>
      </c>
      <c r="Y202" s="618">
        <f>SUMIFS(Нормативы!K:K,Нормативы!$B:$B,$G202,Нормативы!$D:$D,'2020'!$I202,Нормативы!$F:$F,'2020'!$K202)</f>
        <v>44</v>
      </c>
      <c r="Z202" s="618">
        <f>SUMIFS(Нормативы!L:L,Нормативы!$B:$B,$G202,Нормативы!$D:$D,'2020'!$I202,Нормативы!$F:$F,'2020'!$K202)</f>
        <v>2320</v>
      </c>
      <c r="AA202" s="618">
        <f t="shared" si="478"/>
        <v>3710</v>
      </c>
      <c r="AB202" s="618">
        <f>SUMIFS(Нормативы!N:N,Нормативы!$B:$B,$G202,Нормативы!$D:$D,'2020'!$I202,Нормативы!$F:$F,'2020'!$K202)*O202</f>
        <v>520</v>
      </c>
      <c r="AC202" s="618">
        <f>SUMIFS(Нормативы!O:O,Нормативы!$B:$B,$G202,Нормативы!$D:$D,'2020'!$I202,Нормативы!$F:$F,'2020'!$K202)</f>
        <v>2140</v>
      </c>
      <c r="AD202" s="618">
        <f>SUMIFS(Нормативы!P:P,Нормативы!$B:$B,$G202,Нормативы!$D:$D,'2020'!$I202,Нормативы!$F:$F,'2020'!$K202)*O202</f>
        <v>310</v>
      </c>
      <c r="AE202" s="618">
        <f>SUMIFS(Нормативы!Q:Q,Нормативы!$B:$B,$G202,Нормативы!$D:$D,'2020'!$I202,Нормативы!$F:$F,'2020'!$K202)</f>
        <v>740</v>
      </c>
      <c r="AF202" s="618">
        <f>SUMIFS(Нормативы!R:R,Нормативы!$B:$B,$G202,Нормативы!$D:$D,'2020'!$I202,Нормативы!$F:$F,'2020'!$K202)</f>
        <v>2460</v>
      </c>
      <c r="AG202" s="618">
        <f>SUMIFS(Нормативы!S:S,Нормативы!$B:$B,$G202,Нормативы!$D:$D,'2020'!$I202,Нормативы!$F:$F,'2020'!$K202)</f>
        <v>5080</v>
      </c>
      <c r="AH202" s="618">
        <f>SUMIFS(Нормативы!T:T,Нормативы!$B:$B,$G202,Нормативы!$D:$D,'2020'!$I202,Нормативы!$F:$F,'2020'!$K202)</f>
        <v>540</v>
      </c>
      <c r="AI202" s="618">
        <f>SUMIFS(Нормативы!U:U,Нормативы!$B:$B,$G202,Нормативы!$D:$D,'2020'!$I202,Нормативы!$F:$F,'2020'!$K202)</f>
        <v>770</v>
      </c>
      <c r="AJ202" s="618">
        <f>SUMIFS(Нормативы!V:V,Нормативы!$B:$B,$G202,Нормативы!$D:$D,'2020'!$I202,Нормативы!$F:$F,'2020'!$K202)</f>
        <v>80</v>
      </c>
      <c r="AK202" s="618">
        <f>SUMIFS(Нормативы!W:W,Нормативы!$B:$B,$G202,Нормативы!$D:$D,'2020'!$I202,Нормативы!$F:$F,'2020'!$K202)</f>
        <v>300</v>
      </c>
      <c r="AL202" s="618">
        <f>SUMIFS(Нормативы!X:X,Нормативы!$B:$B,$G202,Нормативы!$D:$D,'2020'!$I202,Нормативы!$F:$F,'2020'!$K202)*O202</f>
        <v>13440</v>
      </c>
      <c r="AM202" s="618">
        <f t="shared" si="479"/>
        <v>10322.6</v>
      </c>
      <c r="AN202" s="618">
        <f t="shared" si="480"/>
        <v>3117.4</v>
      </c>
      <c r="AO202" s="618">
        <f>SUMIFS(Нормативы!AA:AA,Нормативы!$B:$B,$G202,Нормативы!$D:$D,'2020'!$I202,Нормативы!$F:$F,'2020'!$K202)</f>
        <v>3520</v>
      </c>
      <c r="AP202" s="619">
        <f t="shared" si="481"/>
        <v>86460</v>
      </c>
      <c r="AQ202" s="413">
        <f t="shared" si="418"/>
        <v>648240</v>
      </c>
      <c r="AR202" s="618">
        <f t="shared" si="482"/>
        <v>497880.2</v>
      </c>
      <c r="AS202" s="618">
        <f t="shared" si="483"/>
        <v>150359.79999999999</v>
      </c>
      <c r="AT202" s="616">
        <f t="shared" si="419"/>
        <v>2640</v>
      </c>
      <c r="AU202" s="616">
        <f t="shared" si="420"/>
        <v>528</v>
      </c>
      <c r="AV202" s="616">
        <f t="shared" si="421"/>
        <v>27840</v>
      </c>
      <c r="AW202" s="616">
        <f t="shared" si="422"/>
        <v>44520</v>
      </c>
      <c r="AX202" s="616">
        <f t="shared" si="423"/>
        <v>6240</v>
      </c>
      <c r="AY202" s="616">
        <f t="shared" si="424"/>
        <v>25680</v>
      </c>
      <c r="AZ202" s="616">
        <f t="shared" si="425"/>
        <v>3720</v>
      </c>
      <c r="BA202" s="616">
        <f t="shared" si="426"/>
        <v>8880</v>
      </c>
      <c r="BB202" s="616">
        <f t="shared" si="427"/>
        <v>29520</v>
      </c>
      <c r="BC202" s="616">
        <f t="shared" si="428"/>
        <v>60960</v>
      </c>
      <c r="BD202" s="616">
        <f t="shared" si="429"/>
        <v>6480</v>
      </c>
      <c r="BE202" s="616">
        <f t="shared" si="430"/>
        <v>9240</v>
      </c>
      <c r="BF202" s="616">
        <f t="shared" si="431"/>
        <v>960</v>
      </c>
      <c r="BG202" s="616">
        <f t="shared" si="432"/>
        <v>3600</v>
      </c>
      <c r="BH202" s="616">
        <f t="shared" si="433"/>
        <v>161280</v>
      </c>
      <c r="BI202" s="618">
        <f t="shared" si="484"/>
        <v>123871</v>
      </c>
      <c r="BJ202" s="618">
        <f t="shared" si="485"/>
        <v>37409</v>
      </c>
      <c r="BK202" s="616">
        <f t="shared" si="434"/>
        <v>42240</v>
      </c>
      <c r="BL202" s="620">
        <f t="shared" si="435"/>
        <v>1037520</v>
      </c>
      <c r="BM202" s="616">
        <f t="shared" si="436"/>
        <v>808355</v>
      </c>
      <c r="BN202" s="618">
        <f t="shared" si="437"/>
        <v>620856.4</v>
      </c>
      <c r="BO202" s="618">
        <f t="shared" si="438"/>
        <v>187498.6</v>
      </c>
      <c r="BP202" s="616">
        <f t="shared" si="486"/>
        <v>2640</v>
      </c>
      <c r="BQ202" s="616">
        <f t="shared" si="487"/>
        <v>528</v>
      </c>
      <c r="BR202" s="616">
        <f t="shared" si="488"/>
        <v>27840</v>
      </c>
      <c r="BS202" s="616">
        <f t="shared" si="439"/>
        <v>44520</v>
      </c>
      <c r="BT202" s="616">
        <f t="shared" si="440"/>
        <v>6240</v>
      </c>
      <c r="BU202" s="616">
        <f t="shared" si="441"/>
        <v>25680</v>
      </c>
      <c r="BV202" s="616">
        <f t="shared" si="442"/>
        <v>3720</v>
      </c>
      <c r="BW202" s="616">
        <f t="shared" si="443"/>
        <v>8880</v>
      </c>
      <c r="BX202" s="616">
        <f t="shared" si="444"/>
        <v>94494</v>
      </c>
      <c r="BY202" s="616">
        <f t="shared" si="445"/>
        <v>60960</v>
      </c>
      <c r="BZ202" s="616">
        <f t="shared" si="446"/>
        <v>6480</v>
      </c>
      <c r="CA202" s="616">
        <f t="shared" si="447"/>
        <v>9240</v>
      </c>
      <c r="CB202" s="616">
        <f t="shared" si="448"/>
        <v>960</v>
      </c>
      <c r="CC202" s="616">
        <f t="shared" si="449"/>
        <v>3600</v>
      </c>
      <c r="CD202" s="616">
        <f t="shared" si="450"/>
        <v>201116</v>
      </c>
      <c r="CE202" s="618">
        <f t="shared" si="489"/>
        <v>154467</v>
      </c>
      <c r="CF202" s="618">
        <f t="shared" si="490"/>
        <v>46649</v>
      </c>
      <c r="CG202" s="616">
        <f t="shared" si="451"/>
        <v>42240</v>
      </c>
      <c r="CH202" s="621">
        <f t="shared" si="452"/>
        <v>1302445</v>
      </c>
      <c r="CI202" s="88">
        <f t="shared" si="453"/>
        <v>67362.916700000002</v>
      </c>
      <c r="CJ202" s="90">
        <f t="shared" si="454"/>
        <v>51738.033300000003</v>
      </c>
      <c r="CK202" s="90">
        <f t="shared" si="455"/>
        <v>15624.8833</v>
      </c>
      <c r="CL202" s="88">
        <f t="shared" si="456"/>
        <v>220</v>
      </c>
      <c r="CM202" s="88">
        <f t="shared" si="457"/>
        <v>44</v>
      </c>
      <c r="CN202" s="88">
        <f t="shared" si="458"/>
        <v>2320</v>
      </c>
      <c r="CO202" s="88">
        <f t="shared" si="459"/>
        <v>3710</v>
      </c>
      <c r="CP202" s="88">
        <f t="shared" si="460"/>
        <v>520</v>
      </c>
      <c r="CQ202" s="88">
        <f t="shared" si="461"/>
        <v>2140</v>
      </c>
      <c r="CR202" s="88">
        <f t="shared" si="462"/>
        <v>310</v>
      </c>
      <c r="CS202" s="88">
        <f t="shared" si="463"/>
        <v>740</v>
      </c>
      <c r="CT202" s="88">
        <f t="shared" si="464"/>
        <v>7874.5</v>
      </c>
      <c r="CU202" s="88">
        <f t="shared" si="465"/>
        <v>5080</v>
      </c>
      <c r="CV202" s="88">
        <f t="shared" si="466"/>
        <v>540</v>
      </c>
      <c r="CW202" s="88">
        <f t="shared" si="467"/>
        <v>770</v>
      </c>
      <c r="CX202" s="88">
        <f t="shared" si="468"/>
        <v>80</v>
      </c>
      <c r="CY202" s="88">
        <f t="shared" si="469"/>
        <v>300</v>
      </c>
      <c r="CZ202" s="88">
        <f t="shared" si="470"/>
        <v>16759.666700000002</v>
      </c>
      <c r="DA202" s="90">
        <f t="shared" si="471"/>
        <v>12872.25</v>
      </c>
      <c r="DB202" s="90">
        <f t="shared" si="472"/>
        <v>3887.4167000000002</v>
      </c>
      <c r="DC202" s="88">
        <f t="shared" si="473"/>
        <v>3520</v>
      </c>
      <c r="DD202" s="88">
        <f t="shared" si="474"/>
        <v>108537.0833</v>
      </c>
      <c r="AUV202" s="699">
        <f t="shared" si="586"/>
        <v>67362.92</v>
      </c>
      <c r="AUW202" s="699">
        <f t="shared" si="587"/>
        <v>51738.03</v>
      </c>
      <c r="AUX202" s="699">
        <f t="shared" si="588"/>
        <v>15624.89</v>
      </c>
      <c r="AUY202" s="699">
        <f t="shared" ref="AUY202:AUY218" si="589">BP202/P202</f>
        <v>220</v>
      </c>
      <c r="AUZ202" s="699">
        <f t="shared" si="475"/>
        <v>164.95</v>
      </c>
      <c r="AVA202" s="699">
        <f t="shared" si="475"/>
        <v>0.52</v>
      </c>
      <c r="AVB202" s="699">
        <f t="shared" ref="AVB202:AVB218" si="590">AVC202+AVD202+AVE202+AVF202</f>
        <v>3710</v>
      </c>
      <c r="AVC202" s="699">
        <f t="shared" ref="AVC202:AVC218" si="591">BT202/P202</f>
        <v>520</v>
      </c>
      <c r="AVD202" s="699">
        <f t="shared" ref="AVD202:AVD218" si="592">BU202/P202</f>
        <v>2140</v>
      </c>
      <c r="AVE202" s="699">
        <f t="shared" ref="AVE202:AVE218" si="593">BV202/P202</f>
        <v>310</v>
      </c>
      <c r="AVF202" s="699">
        <f t="shared" ref="AVF202:AVF218" si="594">BW202/P202</f>
        <v>740</v>
      </c>
      <c r="AVG202" s="699">
        <f t="shared" ref="AVG202:AVG218" si="595">BX202/P202</f>
        <v>7874.5</v>
      </c>
      <c r="AVH202" s="699">
        <f t="shared" ref="AVH202:AVH218" si="596">BY202/P202</f>
        <v>5080</v>
      </c>
      <c r="AVI202" s="699">
        <f t="shared" ref="AVI202:AVI218" si="597">BZ202/P202</f>
        <v>540</v>
      </c>
      <c r="AVJ202" s="699">
        <f t="shared" ref="AVJ202:AVJ218" si="598">CA202/P202</f>
        <v>770</v>
      </c>
      <c r="AVK202" s="699">
        <f t="shared" ref="AVK202:AVK218" si="599">CB202/P202</f>
        <v>80</v>
      </c>
      <c r="AVL202" s="699">
        <f t="shared" ref="AVL202:AVL218" si="600">CC202/P202</f>
        <v>300</v>
      </c>
      <c r="AVM202" s="699">
        <f t="shared" ref="AVM202:AVM218" si="601">CD202/P202</f>
        <v>16759.669999999998</v>
      </c>
      <c r="AVN202" s="699">
        <f t="shared" ref="AVN202:AVN218" si="602">AVM202/1.302</f>
        <v>12872.25</v>
      </c>
      <c r="AVO202" s="699">
        <f t="shared" ref="AVO202:AVO218" si="603">AVM202-AVN202</f>
        <v>3887.42</v>
      </c>
      <c r="AVP202" s="699">
        <f t="shared" ref="AVP202:AVP218" si="604">CG202/P202</f>
        <v>3520</v>
      </c>
      <c r="AVQ202" s="699">
        <f t="shared" ref="AVQ202:AVQ218" si="605">CH202/P202</f>
        <v>108537.08</v>
      </c>
    </row>
    <row r="203" spans="1:108 1244:1265" ht="30" hidden="1" customHeight="1" x14ac:dyDescent="0.25">
      <c r="A203" s="643">
        <v>1</v>
      </c>
      <c r="B203" s="643">
        <v>11</v>
      </c>
      <c r="C203" s="664" t="s">
        <v>26</v>
      </c>
      <c r="D203" s="2"/>
      <c r="E203" s="101" t="s">
        <v>344</v>
      </c>
      <c r="F203" s="643" t="s">
        <v>31</v>
      </c>
      <c r="G203" s="643">
        <v>1</v>
      </c>
      <c r="H203" s="658" t="s">
        <v>10</v>
      </c>
      <c r="I203" s="643">
        <v>0</v>
      </c>
      <c r="J203" s="101" t="s">
        <v>360</v>
      </c>
      <c r="K203" s="643">
        <v>3</v>
      </c>
      <c r="L203" s="683" t="s">
        <v>349</v>
      </c>
      <c r="M203" s="11" t="s">
        <v>265</v>
      </c>
      <c r="N203" s="101" t="s">
        <v>387</v>
      </c>
      <c r="O203" s="643">
        <v>1</v>
      </c>
      <c r="P203" s="632">
        <v>321</v>
      </c>
      <c r="Q203" s="632">
        <v>321</v>
      </c>
      <c r="R203" s="632">
        <v>321</v>
      </c>
      <c r="S203" s="675">
        <f>SUMIF('Территориальный кк'!$A:$A,'2020'!$B203,'Территориальный кк'!D:D)</f>
        <v>1.2470000000000001</v>
      </c>
      <c r="T203" s="676">
        <f>SUMIF('Территориальный кк'!$A:$A,'2020'!$B203,'Территориальный кк'!E:E)</f>
        <v>3.2010000000000001</v>
      </c>
      <c r="U203" s="618">
        <f>SUMIFS(Нормативы!G:G,Нормативы!$B:$B,$G203,Нормативы!$D:$D,'2020'!$I203,Нормативы!$F:$F,'2020'!$K203)*O203</f>
        <v>64190</v>
      </c>
      <c r="V203" s="618">
        <f t="shared" si="476"/>
        <v>49301.1</v>
      </c>
      <c r="W203" s="618">
        <f t="shared" si="477"/>
        <v>14888.9</v>
      </c>
      <c r="X203" s="618">
        <f>SUMIFS(Нормативы!J:J,Нормативы!$B:$B,$G203,Нормативы!$D:$D,'2020'!$I203,Нормативы!$F:$F,'2020'!$K203)</f>
        <v>8830</v>
      </c>
      <c r="Y203" s="618">
        <f>SUMIFS(Нормативы!K:K,Нормативы!$B:$B,$G203,Нормативы!$D:$D,'2020'!$I203,Нормативы!$F:$F,'2020'!$K203)</f>
        <v>1766</v>
      </c>
      <c r="Z203" s="618">
        <f>SUMIFS(Нормативы!L:L,Нормативы!$B:$B,$G203,Нормативы!$D:$D,'2020'!$I203,Нормативы!$F:$F,'2020'!$K203)</f>
        <v>8110</v>
      </c>
      <c r="AA203" s="618">
        <f t="shared" si="478"/>
        <v>19050</v>
      </c>
      <c r="AB203" s="618">
        <f>SUMIFS(Нормативы!N:N,Нормативы!$B:$B,$G203,Нормативы!$D:$D,'2020'!$I203,Нормативы!$F:$F,'2020'!$K203)*O203</f>
        <v>520</v>
      </c>
      <c r="AC203" s="618">
        <f>SUMIFS(Нормативы!O:O,Нормативы!$B:$B,$G203,Нормативы!$D:$D,'2020'!$I203,Нормативы!$F:$F,'2020'!$K203)</f>
        <v>17290</v>
      </c>
      <c r="AD203" s="618">
        <f>SUMIFS(Нормативы!P:P,Нормативы!$B:$B,$G203,Нормативы!$D:$D,'2020'!$I203,Нормативы!$F:$F,'2020'!$K203)*O203</f>
        <v>360</v>
      </c>
      <c r="AE203" s="618">
        <f>SUMIFS(Нормативы!Q:Q,Нормативы!$B:$B,$G203,Нормативы!$D:$D,'2020'!$I203,Нормативы!$F:$F,'2020'!$K203)</f>
        <v>880</v>
      </c>
      <c r="AF203" s="618">
        <f>SUMIFS(Нормативы!R:R,Нормативы!$B:$B,$G203,Нормативы!$D:$D,'2020'!$I203,Нормативы!$F:$F,'2020'!$K203)</f>
        <v>2680</v>
      </c>
      <c r="AG203" s="618">
        <f>SUMIFS(Нормативы!S:S,Нормативы!$B:$B,$G203,Нормативы!$D:$D,'2020'!$I203,Нормативы!$F:$F,'2020'!$K203)</f>
        <v>5800</v>
      </c>
      <c r="AH203" s="618">
        <f>SUMIFS(Нормативы!T:T,Нормативы!$B:$B,$G203,Нормативы!$D:$D,'2020'!$I203,Нормативы!$F:$F,'2020'!$K203)</f>
        <v>540</v>
      </c>
      <c r="AI203" s="618">
        <f>SUMIFS(Нормативы!U:U,Нормативы!$B:$B,$G203,Нормативы!$D:$D,'2020'!$I203,Нормативы!$F:$F,'2020'!$K203)</f>
        <v>770</v>
      </c>
      <c r="AJ203" s="618">
        <f>SUMIFS(Нормативы!V:V,Нормативы!$B:$B,$G203,Нормативы!$D:$D,'2020'!$I203,Нормативы!$F:$F,'2020'!$K203)</f>
        <v>80</v>
      </c>
      <c r="AK203" s="618">
        <f>SUMIFS(Нормативы!W:W,Нормативы!$B:$B,$G203,Нормативы!$D:$D,'2020'!$I203,Нормативы!$F:$F,'2020'!$K203)</f>
        <v>1050</v>
      </c>
      <c r="AL203" s="618">
        <f>SUMIFS(Нормативы!X:X,Нормативы!$B:$B,$G203,Нормативы!$D:$D,'2020'!$I203,Нормативы!$F:$F,'2020'!$K203)*O203</f>
        <v>16120</v>
      </c>
      <c r="AM203" s="618">
        <f t="shared" si="479"/>
        <v>12381</v>
      </c>
      <c r="AN203" s="618">
        <f t="shared" si="480"/>
        <v>3739</v>
      </c>
      <c r="AO203" s="618">
        <f>SUMIFS(Нормативы!AA:AA,Нормативы!$B:$B,$G203,Нормативы!$D:$D,'2020'!$I203,Нормативы!$F:$F,'2020'!$K203)</f>
        <v>3520</v>
      </c>
      <c r="AP203" s="619">
        <f t="shared" si="481"/>
        <v>130740</v>
      </c>
      <c r="AQ203" s="413">
        <f t="shared" si="418"/>
        <v>20604990</v>
      </c>
      <c r="AR203" s="618">
        <f t="shared" si="482"/>
        <v>15825645.199999999</v>
      </c>
      <c r="AS203" s="618">
        <f t="shared" si="483"/>
        <v>4779344.8</v>
      </c>
      <c r="AT203" s="616">
        <f t="shared" si="419"/>
        <v>2834430</v>
      </c>
      <c r="AU203" s="616">
        <f t="shared" si="420"/>
        <v>566886</v>
      </c>
      <c r="AV203" s="616">
        <f t="shared" si="421"/>
        <v>2603310</v>
      </c>
      <c r="AW203" s="616">
        <f t="shared" si="422"/>
        <v>6115050</v>
      </c>
      <c r="AX203" s="616">
        <f t="shared" si="423"/>
        <v>166920</v>
      </c>
      <c r="AY203" s="616">
        <f t="shared" si="424"/>
        <v>5550090</v>
      </c>
      <c r="AZ203" s="616">
        <f t="shared" si="425"/>
        <v>115560</v>
      </c>
      <c r="BA203" s="616">
        <f t="shared" si="426"/>
        <v>282480</v>
      </c>
      <c r="BB203" s="616">
        <f t="shared" si="427"/>
        <v>860280</v>
      </c>
      <c r="BC203" s="616">
        <f t="shared" si="428"/>
        <v>1861800</v>
      </c>
      <c r="BD203" s="616">
        <f t="shared" si="429"/>
        <v>173340</v>
      </c>
      <c r="BE203" s="616">
        <f t="shared" si="430"/>
        <v>247170</v>
      </c>
      <c r="BF203" s="616">
        <f t="shared" si="431"/>
        <v>25680</v>
      </c>
      <c r="BG203" s="616">
        <f t="shared" si="432"/>
        <v>337050</v>
      </c>
      <c r="BH203" s="616">
        <f t="shared" si="433"/>
        <v>5174520</v>
      </c>
      <c r="BI203" s="618">
        <f t="shared" si="484"/>
        <v>3974285.7</v>
      </c>
      <c r="BJ203" s="618">
        <f t="shared" si="485"/>
        <v>1200234.3</v>
      </c>
      <c r="BK203" s="616">
        <f t="shared" si="434"/>
        <v>1129920</v>
      </c>
      <c r="BL203" s="620">
        <f t="shared" si="435"/>
        <v>41967540</v>
      </c>
      <c r="BM203" s="616">
        <f t="shared" si="436"/>
        <v>25694423</v>
      </c>
      <c r="BN203" s="618">
        <f t="shared" si="437"/>
        <v>19734579.899999999</v>
      </c>
      <c r="BO203" s="618">
        <f t="shared" si="438"/>
        <v>5959843.0999999996</v>
      </c>
      <c r="BP203" s="616">
        <f t="shared" si="486"/>
        <v>2834430</v>
      </c>
      <c r="BQ203" s="616">
        <f t="shared" si="487"/>
        <v>566886</v>
      </c>
      <c r="BR203" s="616">
        <f t="shared" si="488"/>
        <v>2603310</v>
      </c>
      <c r="BS203" s="616">
        <f t="shared" si="439"/>
        <v>6115050</v>
      </c>
      <c r="BT203" s="616">
        <f t="shared" si="440"/>
        <v>166920</v>
      </c>
      <c r="BU203" s="616">
        <f t="shared" si="441"/>
        <v>5550090</v>
      </c>
      <c r="BV203" s="616">
        <f t="shared" si="442"/>
        <v>115560</v>
      </c>
      <c r="BW203" s="616">
        <f t="shared" si="443"/>
        <v>282480</v>
      </c>
      <c r="BX203" s="616">
        <f t="shared" si="444"/>
        <v>2753756</v>
      </c>
      <c r="BY203" s="616">
        <f t="shared" si="445"/>
        <v>1861800</v>
      </c>
      <c r="BZ203" s="616">
        <f t="shared" si="446"/>
        <v>173340</v>
      </c>
      <c r="CA203" s="616">
        <f t="shared" si="447"/>
        <v>247170</v>
      </c>
      <c r="CB203" s="616">
        <f t="shared" si="448"/>
        <v>25680</v>
      </c>
      <c r="CC203" s="616">
        <f t="shared" si="449"/>
        <v>337050</v>
      </c>
      <c r="CD203" s="616">
        <f t="shared" si="450"/>
        <v>6452626</v>
      </c>
      <c r="CE203" s="618">
        <f t="shared" si="489"/>
        <v>4955933.9000000004</v>
      </c>
      <c r="CF203" s="618">
        <f t="shared" si="490"/>
        <v>1496692.1</v>
      </c>
      <c r="CG203" s="616">
        <f t="shared" si="451"/>
        <v>1129920</v>
      </c>
      <c r="CH203" s="621">
        <f t="shared" si="452"/>
        <v>50228555</v>
      </c>
      <c r="CI203" s="88">
        <f t="shared" si="453"/>
        <v>80044.931500000006</v>
      </c>
      <c r="CJ203" s="90">
        <f t="shared" si="454"/>
        <v>61478.4421</v>
      </c>
      <c r="CK203" s="90">
        <f t="shared" si="455"/>
        <v>18566.489399999999</v>
      </c>
      <c r="CL203" s="88">
        <f t="shared" si="456"/>
        <v>8830</v>
      </c>
      <c r="CM203" s="88">
        <f t="shared" si="457"/>
        <v>1766</v>
      </c>
      <c r="CN203" s="88">
        <f t="shared" si="458"/>
        <v>8110</v>
      </c>
      <c r="CO203" s="88">
        <f t="shared" si="459"/>
        <v>19050</v>
      </c>
      <c r="CP203" s="88">
        <f t="shared" si="460"/>
        <v>520</v>
      </c>
      <c r="CQ203" s="88">
        <f t="shared" si="461"/>
        <v>17290</v>
      </c>
      <c r="CR203" s="88">
        <f t="shared" si="462"/>
        <v>360</v>
      </c>
      <c r="CS203" s="88">
        <f t="shared" si="463"/>
        <v>880</v>
      </c>
      <c r="CT203" s="88">
        <f t="shared" si="464"/>
        <v>8578.6790999999994</v>
      </c>
      <c r="CU203" s="88">
        <f t="shared" si="465"/>
        <v>5800</v>
      </c>
      <c r="CV203" s="88">
        <f t="shared" si="466"/>
        <v>540</v>
      </c>
      <c r="CW203" s="88">
        <f t="shared" si="467"/>
        <v>770</v>
      </c>
      <c r="CX203" s="88">
        <f t="shared" si="468"/>
        <v>80</v>
      </c>
      <c r="CY203" s="88">
        <f t="shared" si="469"/>
        <v>1050</v>
      </c>
      <c r="CZ203" s="88">
        <f t="shared" si="470"/>
        <v>20101.638599999998</v>
      </c>
      <c r="DA203" s="90">
        <f t="shared" si="471"/>
        <v>15439.046399999999</v>
      </c>
      <c r="DB203" s="90">
        <f t="shared" si="472"/>
        <v>4662.5922</v>
      </c>
      <c r="DC203" s="88">
        <f t="shared" si="473"/>
        <v>3520</v>
      </c>
      <c r="DD203" s="88">
        <f t="shared" si="474"/>
        <v>156475.24919999999</v>
      </c>
      <c r="AUV203" s="699">
        <f t="shared" si="586"/>
        <v>80044.929999999993</v>
      </c>
      <c r="AUW203" s="699">
        <f t="shared" si="587"/>
        <v>61478.44</v>
      </c>
      <c r="AUX203" s="699">
        <f t="shared" si="588"/>
        <v>18566.490000000002</v>
      </c>
      <c r="AUY203" s="699">
        <f t="shared" si="589"/>
        <v>8830</v>
      </c>
      <c r="AUZ203" s="699">
        <f t="shared" si="475"/>
        <v>177096.53</v>
      </c>
      <c r="AVA203" s="699">
        <f t="shared" si="475"/>
        <v>40.56</v>
      </c>
      <c r="AVB203" s="699">
        <f t="shared" si="590"/>
        <v>19050</v>
      </c>
      <c r="AVC203" s="699">
        <f t="shared" si="591"/>
        <v>520</v>
      </c>
      <c r="AVD203" s="699">
        <f t="shared" si="592"/>
        <v>17290</v>
      </c>
      <c r="AVE203" s="699">
        <f t="shared" si="593"/>
        <v>360</v>
      </c>
      <c r="AVF203" s="699">
        <f t="shared" si="594"/>
        <v>880</v>
      </c>
      <c r="AVG203" s="699">
        <f t="shared" si="595"/>
        <v>8578.68</v>
      </c>
      <c r="AVH203" s="699">
        <f t="shared" si="596"/>
        <v>5800</v>
      </c>
      <c r="AVI203" s="699">
        <f t="shared" si="597"/>
        <v>540</v>
      </c>
      <c r="AVJ203" s="699">
        <f t="shared" si="598"/>
        <v>770</v>
      </c>
      <c r="AVK203" s="699">
        <f t="shared" si="599"/>
        <v>80</v>
      </c>
      <c r="AVL203" s="699">
        <f t="shared" si="600"/>
        <v>1050</v>
      </c>
      <c r="AVM203" s="699">
        <f t="shared" si="601"/>
        <v>20101.64</v>
      </c>
      <c r="AVN203" s="699">
        <f t="shared" si="602"/>
        <v>15439.05</v>
      </c>
      <c r="AVO203" s="699">
        <f t="shared" si="603"/>
        <v>4662.59</v>
      </c>
      <c r="AVP203" s="699">
        <f t="shared" si="604"/>
        <v>3520</v>
      </c>
      <c r="AVQ203" s="699">
        <f t="shared" si="605"/>
        <v>156475.25</v>
      </c>
    </row>
    <row r="204" spans="1:108 1244:1265" ht="30" hidden="1" customHeight="1" x14ac:dyDescent="0.25">
      <c r="A204" s="643">
        <v>1</v>
      </c>
      <c r="B204" s="643">
        <v>11</v>
      </c>
      <c r="C204" s="664" t="s">
        <v>26</v>
      </c>
      <c r="D204" s="2"/>
      <c r="E204" s="101" t="s">
        <v>344</v>
      </c>
      <c r="F204" s="643" t="s">
        <v>31</v>
      </c>
      <c r="G204" s="643">
        <v>1</v>
      </c>
      <c r="H204" s="658" t="s">
        <v>8</v>
      </c>
      <c r="I204" s="643">
        <v>3</v>
      </c>
      <c r="J204" s="101" t="s">
        <v>360</v>
      </c>
      <c r="K204" s="643">
        <v>3</v>
      </c>
      <c r="L204" s="683" t="s">
        <v>349</v>
      </c>
      <c r="M204" s="11" t="s">
        <v>266</v>
      </c>
      <c r="N204" s="101" t="s">
        <v>387</v>
      </c>
      <c r="O204" s="643">
        <v>1</v>
      </c>
      <c r="P204" s="632">
        <v>133</v>
      </c>
      <c r="Q204" s="632">
        <v>133</v>
      </c>
      <c r="R204" s="632">
        <v>133</v>
      </c>
      <c r="S204" s="675">
        <f>SUMIF('Территориальный кк'!$A:$A,'2020'!$B204,'Территориальный кк'!D:D)</f>
        <v>1.2470000000000001</v>
      </c>
      <c r="T204" s="676">
        <f>SUMIF('Территориальный кк'!$A:$A,'2020'!$B204,'Территориальный кк'!E:E)</f>
        <v>3.2010000000000001</v>
      </c>
      <c r="U204" s="618">
        <f>SUMIFS(Нормативы!G:G,Нормативы!$B:$B,$G204,Нормативы!$D:$D,'2020'!$I204,Нормативы!$F:$F,'2020'!$K204)*O204</f>
        <v>6419</v>
      </c>
      <c r="V204" s="618">
        <f t="shared" si="476"/>
        <v>4930.1000000000004</v>
      </c>
      <c r="W204" s="618">
        <f t="shared" si="477"/>
        <v>1488.9</v>
      </c>
      <c r="X204" s="618">
        <f>SUMIFS(Нормативы!J:J,Нормативы!$B:$B,$G204,Нормативы!$D:$D,'2020'!$I204,Нормативы!$F:$F,'2020'!$K204)</f>
        <v>883</v>
      </c>
      <c r="Y204" s="618">
        <f>SUMIFS(Нормативы!K:K,Нормативы!$B:$B,$G204,Нормативы!$D:$D,'2020'!$I204,Нормативы!$F:$F,'2020'!$K204)</f>
        <v>177</v>
      </c>
      <c r="Z204" s="618">
        <f>SUMIFS(Нормативы!L:L,Нормативы!$B:$B,$G204,Нормативы!$D:$D,'2020'!$I204,Нормативы!$F:$F,'2020'!$K204)</f>
        <v>811</v>
      </c>
      <c r="AA204" s="618">
        <f t="shared" si="478"/>
        <v>1905</v>
      </c>
      <c r="AB204" s="618">
        <f>SUMIFS(Нормативы!N:N,Нормативы!$B:$B,$G204,Нормативы!$D:$D,'2020'!$I204,Нормативы!$F:$F,'2020'!$K204)*O204</f>
        <v>52</v>
      </c>
      <c r="AC204" s="618">
        <f>SUMIFS(Нормативы!O:O,Нормативы!$B:$B,$G204,Нормативы!$D:$D,'2020'!$I204,Нормативы!$F:$F,'2020'!$K204)</f>
        <v>1729</v>
      </c>
      <c r="AD204" s="618">
        <f>SUMIFS(Нормативы!P:P,Нормативы!$B:$B,$G204,Нормативы!$D:$D,'2020'!$I204,Нормативы!$F:$F,'2020'!$K204)*O204</f>
        <v>36</v>
      </c>
      <c r="AE204" s="618">
        <f>SUMIFS(Нормативы!Q:Q,Нормативы!$B:$B,$G204,Нормативы!$D:$D,'2020'!$I204,Нормативы!$F:$F,'2020'!$K204)</f>
        <v>88</v>
      </c>
      <c r="AF204" s="618">
        <f>SUMIFS(Нормативы!R:R,Нормативы!$B:$B,$G204,Нормативы!$D:$D,'2020'!$I204,Нормативы!$F:$F,'2020'!$K204)</f>
        <v>268</v>
      </c>
      <c r="AG204" s="618">
        <f>SUMIFS(Нормативы!S:S,Нормативы!$B:$B,$G204,Нормативы!$D:$D,'2020'!$I204,Нормативы!$F:$F,'2020'!$K204)</f>
        <v>580</v>
      </c>
      <c r="AH204" s="618">
        <f>SUMIFS(Нормативы!T:T,Нормативы!$B:$B,$G204,Нормативы!$D:$D,'2020'!$I204,Нормативы!$F:$F,'2020'!$K204)</f>
        <v>54</v>
      </c>
      <c r="AI204" s="618">
        <f>SUMIFS(Нормативы!U:U,Нормативы!$B:$B,$G204,Нормативы!$D:$D,'2020'!$I204,Нормативы!$F:$F,'2020'!$K204)</f>
        <v>77</v>
      </c>
      <c r="AJ204" s="618">
        <f>SUMIFS(Нормативы!V:V,Нормативы!$B:$B,$G204,Нормативы!$D:$D,'2020'!$I204,Нормативы!$F:$F,'2020'!$K204)</f>
        <v>8</v>
      </c>
      <c r="AK204" s="618">
        <f>SUMIFS(Нормативы!W:W,Нормативы!$B:$B,$G204,Нормативы!$D:$D,'2020'!$I204,Нормативы!$F:$F,'2020'!$K204)</f>
        <v>105</v>
      </c>
      <c r="AL204" s="618">
        <f>SUMIFS(Нормативы!X:X,Нормативы!$B:$B,$G204,Нормативы!$D:$D,'2020'!$I204,Нормативы!$F:$F,'2020'!$K204)*O204</f>
        <v>1612</v>
      </c>
      <c r="AM204" s="618">
        <f t="shared" si="479"/>
        <v>1238.0999999999999</v>
      </c>
      <c r="AN204" s="618">
        <f t="shared" si="480"/>
        <v>373.9</v>
      </c>
      <c r="AO204" s="618">
        <f>SUMIFS(Нормативы!AA:AA,Нормативы!$B:$B,$G204,Нормативы!$D:$D,'2020'!$I204,Нормативы!$F:$F,'2020'!$K204)</f>
        <v>0</v>
      </c>
      <c r="AP204" s="619">
        <f t="shared" si="481"/>
        <v>12722</v>
      </c>
      <c r="AQ204" s="413">
        <f t="shared" si="418"/>
        <v>853727</v>
      </c>
      <c r="AR204" s="618">
        <f t="shared" si="482"/>
        <v>655704.30000000005</v>
      </c>
      <c r="AS204" s="618">
        <f t="shared" si="483"/>
        <v>198022.7</v>
      </c>
      <c r="AT204" s="616">
        <f t="shared" si="419"/>
        <v>117439</v>
      </c>
      <c r="AU204" s="616">
        <f t="shared" si="420"/>
        <v>23541</v>
      </c>
      <c r="AV204" s="616">
        <f t="shared" si="421"/>
        <v>107863</v>
      </c>
      <c r="AW204" s="616">
        <f t="shared" si="422"/>
        <v>253365</v>
      </c>
      <c r="AX204" s="616">
        <f t="shared" si="423"/>
        <v>6916</v>
      </c>
      <c r="AY204" s="616">
        <f t="shared" si="424"/>
        <v>229957</v>
      </c>
      <c r="AZ204" s="616">
        <f t="shared" si="425"/>
        <v>4788</v>
      </c>
      <c r="BA204" s="616">
        <f t="shared" si="426"/>
        <v>11704</v>
      </c>
      <c r="BB204" s="616">
        <f t="shared" si="427"/>
        <v>35644</v>
      </c>
      <c r="BC204" s="616">
        <f t="shared" si="428"/>
        <v>77140</v>
      </c>
      <c r="BD204" s="616">
        <f t="shared" si="429"/>
        <v>7182</v>
      </c>
      <c r="BE204" s="616">
        <f t="shared" si="430"/>
        <v>10241</v>
      </c>
      <c r="BF204" s="616">
        <f t="shared" si="431"/>
        <v>1064</v>
      </c>
      <c r="BG204" s="616">
        <f t="shared" si="432"/>
        <v>13965</v>
      </c>
      <c r="BH204" s="616">
        <f t="shared" si="433"/>
        <v>214396</v>
      </c>
      <c r="BI204" s="618">
        <f t="shared" si="484"/>
        <v>164666.70000000001</v>
      </c>
      <c r="BJ204" s="618">
        <f t="shared" si="485"/>
        <v>49729.3</v>
      </c>
      <c r="BK204" s="616">
        <f t="shared" si="434"/>
        <v>0</v>
      </c>
      <c r="BL204" s="620">
        <f t="shared" si="435"/>
        <v>1692026</v>
      </c>
      <c r="BM204" s="616">
        <f t="shared" si="436"/>
        <v>1064598</v>
      </c>
      <c r="BN204" s="618">
        <f t="shared" si="437"/>
        <v>817663.6</v>
      </c>
      <c r="BO204" s="618">
        <f t="shared" si="438"/>
        <v>246934.39999999999</v>
      </c>
      <c r="BP204" s="616">
        <f t="shared" si="486"/>
        <v>117439</v>
      </c>
      <c r="BQ204" s="616">
        <f t="shared" si="487"/>
        <v>23541</v>
      </c>
      <c r="BR204" s="616">
        <f t="shared" si="488"/>
        <v>107863</v>
      </c>
      <c r="BS204" s="616">
        <f t="shared" si="439"/>
        <v>253365</v>
      </c>
      <c r="BT204" s="616">
        <f t="shared" si="440"/>
        <v>6916</v>
      </c>
      <c r="BU204" s="616">
        <f t="shared" si="441"/>
        <v>229957</v>
      </c>
      <c r="BV204" s="616">
        <f t="shared" si="442"/>
        <v>4788</v>
      </c>
      <c r="BW204" s="616">
        <f t="shared" si="443"/>
        <v>11704</v>
      </c>
      <c r="BX204" s="616">
        <f t="shared" si="444"/>
        <v>114096</v>
      </c>
      <c r="BY204" s="616">
        <f t="shared" si="445"/>
        <v>77140</v>
      </c>
      <c r="BZ204" s="616">
        <f t="shared" si="446"/>
        <v>7182</v>
      </c>
      <c r="CA204" s="616">
        <f t="shared" si="447"/>
        <v>10241</v>
      </c>
      <c r="CB204" s="616">
        <f t="shared" si="448"/>
        <v>1064</v>
      </c>
      <c r="CC204" s="616">
        <f t="shared" si="449"/>
        <v>13965</v>
      </c>
      <c r="CD204" s="616">
        <f t="shared" si="450"/>
        <v>267352</v>
      </c>
      <c r="CE204" s="618">
        <f t="shared" si="489"/>
        <v>205339.5</v>
      </c>
      <c r="CF204" s="618">
        <f t="shared" si="490"/>
        <v>62012.5</v>
      </c>
      <c r="CG204" s="616">
        <f t="shared" si="451"/>
        <v>0</v>
      </c>
      <c r="CH204" s="621">
        <f t="shared" si="452"/>
        <v>2034305</v>
      </c>
      <c r="CI204" s="88">
        <f t="shared" si="453"/>
        <v>8004.4961999999996</v>
      </c>
      <c r="CJ204" s="90">
        <f t="shared" si="454"/>
        <v>6147.8465999999999</v>
      </c>
      <c r="CK204" s="90">
        <f t="shared" si="455"/>
        <v>1856.6496</v>
      </c>
      <c r="CL204" s="88">
        <f t="shared" si="456"/>
        <v>883</v>
      </c>
      <c r="CM204" s="88">
        <f t="shared" si="457"/>
        <v>177</v>
      </c>
      <c r="CN204" s="88">
        <f t="shared" si="458"/>
        <v>811</v>
      </c>
      <c r="CO204" s="88">
        <f t="shared" si="459"/>
        <v>1905</v>
      </c>
      <c r="CP204" s="88">
        <f t="shared" si="460"/>
        <v>52</v>
      </c>
      <c r="CQ204" s="88">
        <f t="shared" si="461"/>
        <v>1729</v>
      </c>
      <c r="CR204" s="88">
        <f t="shared" si="462"/>
        <v>36</v>
      </c>
      <c r="CS204" s="88">
        <f t="shared" si="463"/>
        <v>88</v>
      </c>
      <c r="CT204" s="88">
        <f t="shared" si="464"/>
        <v>857.86469999999997</v>
      </c>
      <c r="CU204" s="88">
        <f t="shared" si="465"/>
        <v>580</v>
      </c>
      <c r="CV204" s="88">
        <f t="shared" si="466"/>
        <v>54</v>
      </c>
      <c r="CW204" s="88">
        <f t="shared" si="467"/>
        <v>77</v>
      </c>
      <c r="CX204" s="88">
        <f t="shared" si="468"/>
        <v>8</v>
      </c>
      <c r="CY204" s="88">
        <f t="shared" si="469"/>
        <v>105</v>
      </c>
      <c r="CZ204" s="88">
        <f t="shared" si="470"/>
        <v>2010.1654000000001</v>
      </c>
      <c r="DA204" s="90">
        <f t="shared" si="471"/>
        <v>1543.9059999999999</v>
      </c>
      <c r="DB204" s="90">
        <f t="shared" si="472"/>
        <v>466.25940000000003</v>
      </c>
      <c r="DC204" s="88">
        <f t="shared" si="473"/>
        <v>0</v>
      </c>
      <c r="DD204" s="88">
        <f t="shared" si="474"/>
        <v>15295.5263</v>
      </c>
      <c r="AUV204" s="699">
        <f t="shared" si="586"/>
        <v>8004.5</v>
      </c>
      <c r="AUW204" s="699">
        <f t="shared" si="587"/>
        <v>6147.85</v>
      </c>
      <c r="AUX204" s="699">
        <f t="shared" si="588"/>
        <v>1856.65</v>
      </c>
      <c r="AUY204" s="699">
        <f t="shared" si="589"/>
        <v>883</v>
      </c>
      <c r="AUZ204" s="699">
        <f t="shared" si="475"/>
        <v>7354.26</v>
      </c>
      <c r="AVA204" s="699">
        <f t="shared" si="475"/>
        <v>16.8</v>
      </c>
      <c r="AVB204" s="699">
        <f t="shared" si="590"/>
        <v>1905</v>
      </c>
      <c r="AVC204" s="699">
        <f t="shared" si="591"/>
        <v>52</v>
      </c>
      <c r="AVD204" s="699">
        <f t="shared" si="592"/>
        <v>1729</v>
      </c>
      <c r="AVE204" s="699">
        <f t="shared" si="593"/>
        <v>36</v>
      </c>
      <c r="AVF204" s="699">
        <f t="shared" si="594"/>
        <v>88</v>
      </c>
      <c r="AVG204" s="699">
        <f t="shared" si="595"/>
        <v>857.86</v>
      </c>
      <c r="AVH204" s="699">
        <f t="shared" si="596"/>
        <v>580</v>
      </c>
      <c r="AVI204" s="699">
        <f t="shared" si="597"/>
        <v>54</v>
      </c>
      <c r="AVJ204" s="699">
        <f t="shared" si="598"/>
        <v>77</v>
      </c>
      <c r="AVK204" s="699">
        <f t="shared" si="599"/>
        <v>8</v>
      </c>
      <c r="AVL204" s="699">
        <f t="shared" si="600"/>
        <v>105</v>
      </c>
      <c r="AVM204" s="699">
        <f t="shared" si="601"/>
        <v>2010.17</v>
      </c>
      <c r="AVN204" s="699">
        <f t="shared" si="602"/>
        <v>1543.91</v>
      </c>
      <c r="AVO204" s="699">
        <f t="shared" si="603"/>
        <v>466.26</v>
      </c>
      <c r="AVP204" s="699">
        <f t="shared" si="604"/>
        <v>0</v>
      </c>
      <c r="AVQ204" s="699">
        <f t="shared" si="605"/>
        <v>15295.53</v>
      </c>
    </row>
    <row r="205" spans="1:108 1244:1265" ht="30" hidden="1" customHeight="1" x14ac:dyDescent="0.25">
      <c r="A205" s="643">
        <v>1</v>
      </c>
      <c r="B205" s="643">
        <v>11</v>
      </c>
      <c r="C205" s="664" t="s">
        <v>26</v>
      </c>
      <c r="D205" s="2"/>
      <c r="E205" s="101" t="s">
        <v>344</v>
      </c>
      <c r="F205" s="643" t="s">
        <v>31</v>
      </c>
      <c r="G205" s="643">
        <v>1</v>
      </c>
      <c r="H205" s="658" t="s">
        <v>8</v>
      </c>
      <c r="I205" s="643">
        <v>3</v>
      </c>
      <c r="J205" s="101" t="s">
        <v>358</v>
      </c>
      <c r="K205" s="643">
        <v>1</v>
      </c>
      <c r="L205" s="683" t="s">
        <v>349</v>
      </c>
      <c r="M205" s="11" t="s">
        <v>288</v>
      </c>
      <c r="N205" s="101" t="s">
        <v>387</v>
      </c>
      <c r="O205" s="643">
        <v>1</v>
      </c>
      <c r="P205" s="632">
        <v>10</v>
      </c>
      <c r="Q205" s="632">
        <v>10</v>
      </c>
      <c r="R205" s="632">
        <v>10</v>
      </c>
      <c r="S205" s="675">
        <f>SUMIF('Территориальный кк'!$A:$A,'2020'!$B205,'Территориальный кк'!D:D)</f>
        <v>1.2470000000000001</v>
      </c>
      <c r="T205" s="676">
        <f>SUMIF('Территориальный кк'!$A:$A,'2020'!$B205,'Территориальный кк'!E:E)</f>
        <v>3.2010000000000001</v>
      </c>
      <c r="U205" s="618">
        <f>SUMIFS(Нормативы!G:G,Нормативы!$B:$B,$G205,Нормативы!$D:$D,'2020'!$I205,Нормативы!$F:$F,'2020'!$K205)*O205</f>
        <v>5402</v>
      </c>
      <c r="V205" s="618">
        <f t="shared" si="476"/>
        <v>4149</v>
      </c>
      <c r="W205" s="618">
        <f t="shared" si="477"/>
        <v>1253</v>
      </c>
      <c r="X205" s="618">
        <f>SUMIFS(Нормативы!J:J,Нормативы!$B:$B,$G205,Нормативы!$D:$D,'2020'!$I205,Нормативы!$F:$F,'2020'!$K205)</f>
        <v>22</v>
      </c>
      <c r="Y205" s="618">
        <f>SUMIFS(Нормативы!K:K,Нормативы!$B:$B,$G205,Нормативы!$D:$D,'2020'!$I205,Нормативы!$F:$F,'2020'!$K205)</f>
        <v>4</v>
      </c>
      <c r="Z205" s="618">
        <f>SUMIFS(Нормативы!L:L,Нормативы!$B:$B,$G205,Нормативы!$D:$D,'2020'!$I205,Нормативы!$F:$F,'2020'!$K205)</f>
        <v>232</v>
      </c>
      <c r="AA205" s="618">
        <f t="shared" si="478"/>
        <v>371</v>
      </c>
      <c r="AB205" s="618">
        <f>SUMIFS(Нормативы!N:N,Нормативы!$B:$B,$G205,Нормативы!$D:$D,'2020'!$I205,Нормативы!$F:$F,'2020'!$K205)*O205</f>
        <v>52</v>
      </c>
      <c r="AC205" s="618">
        <f>SUMIFS(Нормативы!O:O,Нормативы!$B:$B,$G205,Нормативы!$D:$D,'2020'!$I205,Нормативы!$F:$F,'2020'!$K205)</f>
        <v>214</v>
      </c>
      <c r="AD205" s="618">
        <f>SUMIFS(Нормативы!P:P,Нормативы!$B:$B,$G205,Нормативы!$D:$D,'2020'!$I205,Нормативы!$F:$F,'2020'!$K205)*O205</f>
        <v>31</v>
      </c>
      <c r="AE205" s="618">
        <f>SUMIFS(Нормативы!Q:Q,Нормативы!$B:$B,$G205,Нормативы!$D:$D,'2020'!$I205,Нормативы!$F:$F,'2020'!$K205)</f>
        <v>74</v>
      </c>
      <c r="AF205" s="618">
        <f>SUMIFS(Нормативы!R:R,Нормативы!$B:$B,$G205,Нормативы!$D:$D,'2020'!$I205,Нормативы!$F:$F,'2020'!$K205)</f>
        <v>246</v>
      </c>
      <c r="AG205" s="618">
        <f>SUMIFS(Нормативы!S:S,Нормативы!$B:$B,$G205,Нормативы!$D:$D,'2020'!$I205,Нормативы!$F:$F,'2020'!$K205)</f>
        <v>508</v>
      </c>
      <c r="AH205" s="618">
        <f>SUMIFS(Нормативы!T:T,Нормативы!$B:$B,$G205,Нормативы!$D:$D,'2020'!$I205,Нормативы!$F:$F,'2020'!$K205)</f>
        <v>54</v>
      </c>
      <c r="AI205" s="618">
        <f>SUMIFS(Нормативы!U:U,Нормативы!$B:$B,$G205,Нормативы!$D:$D,'2020'!$I205,Нормативы!$F:$F,'2020'!$K205)</f>
        <v>77</v>
      </c>
      <c r="AJ205" s="618">
        <f>SUMIFS(Нормативы!V:V,Нормативы!$B:$B,$G205,Нормативы!$D:$D,'2020'!$I205,Нормативы!$F:$F,'2020'!$K205)</f>
        <v>8</v>
      </c>
      <c r="AK205" s="618">
        <f>SUMIFS(Нормативы!W:W,Нормативы!$B:$B,$G205,Нормативы!$D:$D,'2020'!$I205,Нормативы!$F:$F,'2020'!$K205)</f>
        <v>30</v>
      </c>
      <c r="AL205" s="618">
        <f>SUMIFS(Нормативы!X:X,Нормативы!$B:$B,$G205,Нормативы!$D:$D,'2020'!$I205,Нормативы!$F:$F,'2020'!$K205)*O205</f>
        <v>1344</v>
      </c>
      <c r="AM205" s="618">
        <f t="shared" si="479"/>
        <v>1032.3</v>
      </c>
      <c r="AN205" s="618">
        <f t="shared" si="480"/>
        <v>311.7</v>
      </c>
      <c r="AO205" s="618">
        <f>SUMIFS(Нормативы!AA:AA,Нормативы!$B:$B,$G205,Нормативы!$D:$D,'2020'!$I205,Нормативы!$F:$F,'2020'!$K205)</f>
        <v>0</v>
      </c>
      <c r="AP205" s="619">
        <f t="shared" si="481"/>
        <v>8294</v>
      </c>
      <c r="AQ205" s="413">
        <f t="shared" si="418"/>
        <v>54020</v>
      </c>
      <c r="AR205" s="618">
        <f t="shared" si="482"/>
        <v>41490</v>
      </c>
      <c r="AS205" s="618">
        <f t="shared" si="483"/>
        <v>12530</v>
      </c>
      <c r="AT205" s="616">
        <f t="shared" si="419"/>
        <v>220</v>
      </c>
      <c r="AU205" s="616">
        <f t="shared" si="420"/>
        <v>40</v>
      </c>
      <c r="AV205" s="616">
        <f t="shared" si="421"/>
        <v>2320</v>
      </c>
      <c r="AW205" s="616">
        <f t="shared" si="422"/>
        <v>3710</v>
      </c>
      <c r="AX205" s="616">
        <f t="shared" si="423"/>
        <v>520</v>
      </c>
      <c r="AY205" s="616">
        <f t="shared" si="424"/>
        <v>2140</v>
      </c>
      <c r="AZ205" s="616">
        <f t="shared" si="425"/>
        <v>310</v>
      </c>
      <c r="BA205" s="616">
        <f t="shared" si="426"/>
        <v>740</v>
      </c>
      <c r="BB205" s="616">
        <f t="shared" si="427"/>
        <v>2460</v>
      </c>
      <c r="BC205" s="616">
        <f t="shared" si="428"/>
        <v>5080</v>
      </c>
      <c r="BD205" s="616">
        <f t="shared" si="429"/>
        <v>540</v>
      </c>
      <c r="BE205" s="616">
        <f t="shared" si="430"/>
        <v>770</v>
      </c>
      <c r="BF205" s="616">
        <f t="shared" si="431"/>
        <v>80</v>
      </c>
      <c r="BG205" s="616">
        <f t="shared" si="432"/>
        <v>300</v>
      </c>
      <c r="BH205" s="616">
        <f t="shared" si="433"/>
        <v>13440</v>
      </c>
      <c r="BI205" s="618">
        <f t="shared" si="484"/>
        <v>10322.6</v>
      </c>
      <c r="BJ205" s="618">
        <f t="shared" si="485"/>
        <v>3117.4</v>
      </c>
      <c r="BK205" s="616">
        <f t="shared" si="434"/>
        <v>0</v>
      </c>
      <c r="BL205" s="620">
        <f t="shared" si="435"/>
        <v>82940</v>
      </c>
      <c r="BM205" s="616">
        <f t="shared" si="436"/>
        <v>67363</v>
      </c>
      <c r="BN205" s="618">
        <f t="shared" si="437"/>
        <v>51738.1</v>
      </c>
      <c r="BO205" s="618">
        <f t="shared" si="438"/>
        <v>15624.9</v>
      </c>
      <c r="BP205" s="616">
        <f t="shared" si="486"/>
        <v>220</v>
      </c>
      <c r="BQ205" s="616">
        <f t="shared" si="487"/>
        <v>40</v>
      </c>
      <c r="BR205" s="616">
        <f t="shared" si="488"/>
        <v>2320</v>
      </c>
      <c r="BS205" s="616">
        <f t="shared" si="439"/>
        <v>3710</v>
      </c>
      <c r="BT205" s="616">
        <f t="shared" si="440"/>
        <v>520</v>
      </c>
      <c r="BU205" s="616">
        <f t="shared" si="441"/>
        <v>2140</v>
      </c>
      <c r="BV205" s="616">
        <f t="shared" si="442"/>
        <v>310</v>
      </c>
      <c r="BW205" s="616">
        <f t="shared" si="443"/>
        <v>740</v>
      </c>
      <c r="BX205" s="616">
        <f t="shared" si="444"/>
        <v>7874</v>
      </c>
      <c r="BY205" s="616">
        <f t="shared" si="445"/>
        <v>5080</v>
      </c>
      <c r="BZ205" s="616">
        <f t="shared" si="446"/>
        <v>540</v>
      </c>
      <c r="CA205" s="616">
        <f t="shared" si="447"/>
        <v>770</v>
      </c>
      <c r="CB205" s="616">
        <f t="shared" si="448"/>
        <v>80</v>
      </c>
      <c r="CC205" s="616">
        <f t="shared" si="449"/>
        <v>300</v>
      </c>
      <c r="CD205" s="616">
        <f t="shared" si="450"/>
        <v>16760</v>
      </c>
      <c r="CE205" s="618">
        <f t="shared" si="489"/>
        <v>12872.5</v>
      </c>
      <c r="CF205" s="618">
        <f t="shared" si="490"/>
        <v>3887.5</v>
      </c>
      <c r="CG205" s="616">
        <f t="shared" si="451"/>
        <v>0</v>
      </c>
      <c r="CH205" s="621">
        <f t="shared" si="452"/>
        <v>105017</v>
      </c>
      <c r="CI205" s="88">
        <f t="shared" si="453"/>
        <v>6736.3</v>
      </c>
      <c r="CJ205" s="90">
        <f t="shared" si="454"/>
        <v>5173.8100000000004</v>
      </c>
      <c r="CK205" s="90">
        <f t="shared" si="455"/>
        <v>1562.49</v>
      </c>
      <c r="CL205" s="88">
        <f t="shared" si="456"/>
        <v>22</v>
      </c>
      <c r="CM205" s="88">
        <f t="shared" si="457"/>
        <v>4</v>
      </c>
      <c r="CN205" s="88">
        <f t="shared" si="458"/>
        <v>232</v>
      </c>
      <c r="CO205" s="88">
        <f t="shared" si="459"/>
        <v>371</v>
      </c>
      <c r="CP205" s="88">
        <f t="shared" si="460"/>
        <v>52</v>
      </c>
      <c r="CQ205" s="88">
        <f t="shared" si="461"/>
        <v>214</v>
      </c>
      <c r="CR205" s="88">
        <f t="shared" si="462"/>
        <v>31</v>
      </c>
      <c r="CS205" s="88">
        <f t="shared" si="463"/>
        <v>74</v>
      </c>
      <c r="CT205" s="88">
        <f t="shared" si="464"/>
        <v>787.4</v>
      </c>
      <c r="CU205" s="88">
        <f t="shared" si="465"/>
        <v>508</v>
      </c>
      <c r="CV205" s="88">
        <f t="shared" si="466"/>
        <v>54</v>
      </c>
      <c r="CW205" s="88">
        <f t="shared" si="467"/>
        <v>77</v>
      </c>
      <c r="CX205" s="88">
        <f t="shared" si="468"/>
        <v>8</v>
      </c>
      <c r="CY205" s="88">
        <f t="shared" si="469"/>
        <v>30</v>
      </c>
      <c r="CZ205" s="88">
        <f t="shared" si="470"/>
        <v>1676</v>
      </c>
      <c r="DA205" s="90">
        <f t="shared" si="471"/>
        <v>1287.25</v>
      </c>
      <c r="DB205" s="90">
        <f t="shared" si="472"/>
        <v>388.75</v>
      </c>
      <c r="DC205" s="88">
        <f t="shared" si="473"/>
        <v>0</v>
      </c>
      <c r="DD205" s="88">
        <f t="shared" si="474"/>
        <v>10501.7</v>
      </c>
      <c r="AUV205" s="699">
        <f t="shared" si="586"/>
        <v>6736.3</v>
      </c>
      <c r="AUW205" s="699">
        <f t="shared" si="587"/>
        <v>5173.8100000000004</v>
      </c>
      <c r="AUX205" s="699">
        <f t="shared" si="588"/>
        <v>1562.49</v>
      </c>
      <c r="AUY205" s="699">
        <f t="shared" si="589"/>
        <v>22</v>
      </c>
      <c r="AUZ205" s="699">
        <f t="shared" si="475"/>
        <v>12.5</v>
      </c>
      <c r="AVA205" s="699">
        <f t="shared" si="475"/>
        <v>0.43</v>
      </c>
      <c r="AVB205" s="699">
        <f t="shared" si="590"/>
        <v>371</v>
      </c>
      <c r="AVC205" s="699">
        <f t="shared" si="591"/>
        <v>52</v>
      </c>
      <c r="AVD205" s="699">
        <f t="shared" si="592"/>
        <v>214</v>
      </c>
      <c r="AVE205" s="699">
        <f t="shared" si="593"/>
        <v>31</v>
      </c>
      <c r="AVF205" s="699">
        <f t="shared" si="594"/>
        <v>74</v>
      </c>
      <c r="AVG205" s="699">
        <f t="shared" si="595"/>
        <v>787.4</v>
      </c>
      <c r="AVH205" s="699">
        <f t="shared" si="596"/>
        <v>508</v>
      </c>
      <c r="AVI205" s="699">
        <f t="shared" si="597"/>
        <v>54</v>
      </c>
      <c r="AVJ205" s="699">
        <f t="shared" si="598"/>
        <v>77</v>
      </c>
      <c r="AVK205" s="699">
        <f t="shared" si="599"/>
        <v>8</v>
      </c>
      <c r="AVL205" s="699">
        <f t="shared" si="600"/>
        <v>30</v>
      </c>
      <c r="AVM205" s="699">
        <f t="shared" si="601"/>
        <v>1676</v>
      </c>
      <c r="AVN205" s="699">
        <f t="shared" si="602"/>
        <v>1287.25</v>
      </c>
      <c r="AVO205" s="699">
        <f t="shared" si="603"/>
        <v>388.75</v>
      </c>
      <c r="AVP205" s="699">
        <f t="shared" si="604"/>
        <v>0</v>
      </c>
      <c r="AVQ205" s="699">
        <f t="shared" si="605"/>
        <v>10501.7</v>
      </c>
    </row>
    <row r="206" spans="1:108 1244:1265" ht="30" hidden="1" customHeight="1" x14ac:dyDescent="0.25">
      <c r="A206" s="643">
        <v>1</v>
      </c>
      <c r="B206" s="643">
        <v>11</v>
      </c>
      <c r="C206" s="664" t="s">
        <v>26</v>
      </c>
      <c r="D206" s="2"/>
      <c r="E206" s="101" t="s">
        <v>344</v>
      </c>
      <c r="F206" s="643" t="s">
        <v>31</v>
      </c>
      <c r="G206" s="643">
        <v>1</v>
      </c>
      <c r="H206" s="658" t="s">
        <v>8</v>
      </c>
      <c r="I206" s="643">
        <v>3</v>
      </c>
      <c r="J206" s="101" t="s">
        <v>376</v>
      </c>
      <c r="K206" s="643">
        <v>1</v>
      </c>
      <c r="L206" s="683" t="s">
        <v>349</v>
      </c>
      <c r="M206" s="11" t="s">
        <v>324</v>
      </c>
      <c r="N206" s="101" t="s">
        <v>387</v>
      </c>
      <c r="O206" s="643">
        <v>1</v>
      </c>
      <c r="P206" s="632">
        <v>10</v>
      </c>
      <c r="Q206" s="632">
        <v>10</v>
      </c>
      <c r="R206" s="632">
        <v>10</v>
      </c>
      <c r="S206" s="675">
        <f>SUMIF('Территориальный кк'!$A:$A,'2020'!$B206,'Территориальный кк'!D:D)</f>
        <v>1.2470000000000001</v>
      </c>
      <c r="T206" s="676">
        <f>SUMIF('Территориальный кк'!$A:$A,'2020'!$B206,'Территориальный кк'!E:E)</f>
        <v>3.2010000000000001</v>
      </c>
      <c r="U206" s="618">
        <f>SUMIFS(Нормативы!G:G,Нормативы!$B:$B,$G206,Нормативы!$D:$D,'2020'!$I206,Нормативы!$F:$F,'2020'!$K206)*O206</f>
        <v>5402</v>
      </c>
      <c r="V206" s="618">
        <f t="shared" si="476"/>
        <v>4149</v>
      </c>
      <c r="W206" s="618">
        <f t="shared" si="477"/>
        <v>1253</v>
      </c>
      <c r="X206" s="618">
        <f>SUMIFS(Нормативы!J:J,Нормативы!$B:$B,$G206,Нормативы!$D:$D,'2020'!$I206,Нормативы!$F:$F,'2020'!$K206)</f>
        <v>22</v>
      </c>
      <c r="Y206" s="618">
        <f>SUMIFS(Нормативы!K:K,Нормативы!$B:$B,$G206,Нормативы!$D:$D,'2020'!$I206,Нормативы!$F:$F,'2020'!$K206)</f>
        <v>4</v>
      </c>
      <c r="Z206" s="618">
        <f>SUMIFS(Нормативы!L:L,Нормативы!$B:$B,$G206,Нормативы!$D:$D,'2020'!$I206,Нормативы!$F:$F,'2020'!$K206)</f>
        <v>232</v>
      </c>
      <c r="AA206" s="618">
        <f t="shared" si="478"/>
        <v>371</v>
      </c>
      <c r="AB206" s="618">
        <f>SUMIFS(Нормативы!N:N,Нормативы!$B:$B,$G206,Нормативы!$D:$D,'2020'!$I206,Нормативы!$F:$F,'2020'!$K206)*O206</f>
        <v>52</v>
      </c>
      <c r="AC206" s="618">
        <f>SUMIFS(Нормативы!O:O,Нормативы!$B:$B,$G206,Нормативы!$D:$D,'2020'!$I206,Нормативы!$F:$F,'2020'!$K206)</f>
        <v>214</v>
      </c>
      <c r="AD206" s="618">
        <f>SUMIFS(Нормативы!P:P,Нормативы!$B:$B,$G206,Нормативы!$D:$D,'2020'!$I206,Нормативы!$F:$F,'2020'!$K206)*O206</f>
        <v>31</v>
      </c>
      <c r="AE206" s="618">
        <f>SUMIFS(Нормативы!Q:Q,Нормативы!$B:$B,$G206,Нормативы!$D:$D,'2020'!$I206,Нормативы!$F:$F,'2020'!$K206)</f>
        <v>74</v>
      </c>
      <c r="AF206" s="618">
        <f>SUMIFS(Нормативы!R:R,Нормативы!$B:$B,$G206,Нормативы!$D:$D,'2020'!$I206,Нормативы!$F:$F,'2020'!$K206)</f>
        <v>246</v>
      </c>
      <c r="AG206" s="618">
        <f>SUMIFS(Нормативы!S:S,Нормативы!$B:$B,$G206,Нормативы!$D:$D,'2020'!$I206,Нормативы!$F:$F,'2020'!$K206)</f>
        <v>508</v>
      </c>
      <c r="AH206" s="618">
        <f>SUMIFS(Нормативы!T:T,Нормативы!$B:$B,$G206,Нормативы!$D:$D,'2020'!$I206,Нормативы!$F:$F,'2020'!$K206)</f>
        <v>54</v>
      </c>
      <c r="AI206" s="618">
        <f>SUMIFS(Нормативы!U:U,Нормативы!$B:$B,$G206,Нормативы!$D:$D,'2020'!$I206,Нормативы!$F:$F,'2020'!$K206)</f>
        <v>77</v>
      </c>
      <c r="AJ206" s="618">
        <f>SUMIFS(Нормативы!V:V,Нормативы!$B:$B,$G206,Нормативы!$D:$D,'2020'!$I206,Нормативы!$F:$F,'2020'!$K206)</f>
        <v>8</v>
      </c>
      <c r="AK206" s="618">
        <f>SUMIFS(Нормативы!W:W,Нормативы!$B:$B,$G206,Нормативы!$D:$D,'2020'!$I206,Нормативы!$F:$F,'2020'!$K206)</f>
        <v>30</v>
      </c>
      <c r="AL206" s="618">
        <f>SUMIFS(Нормативы!X:X,Нормативы!$B:$B,$G206,Нормативы!$D:$D,'2020'!$I206,Нормативы!$F:$F,'2020'!$K206)*O206</f>
        <v>1344</v>
      </c>
      <c r="AM206" s="618">
        <f t="shared" si="479"/>
        <v>1032.3</v>
      </c>
      <c r="AN206" s="618">
        <f t="shared" si="480"/>
        <v>311.7</v>
      </c>
      <c r="AO206" s="618">
        <f>SUMIFS(Нормативы!AA:AA,Нормативы!$B:$B,$G206,Нормативы!$D:$D,'2020'!$I206,Нормативы!$F:$F,'2020'!$K206)</f>
        <v>0</v>
      </c>
      <c r="AP206" s="619">
        <f t="shared" si="481"/>
        <v>8294</v>
      </c>
      <c r="AQ206" s="413">
        <f t="shared" si="418"/>
        <v>54020</v>
      </c>
      <c r="AR206" s="618">
        <f t="shared" si="482"/>
        <v>41490</v>
      </c>
      <c r="AS206" s="618">
        <f t="shared" si="483"/>
        <v>12530</v>
      </c>
      <c r="AT206" s="616">
        <f t="shared" si="419"/>
        <v>220</v>
      </c>
      <c r="AU206" s="616">
        <f t="shared" si="420"/>
        <v>40</v>
      </c>
      <c r="AV206" s="616">
        <f t="shared" si="421"/>
        <v>2320</v>
      </c>
      <c r="AW206" s="616">
        <f t="shared" si="422"/>
        <v>3710</v>
      </c>
      <c r="AX206" s="616">
        <f t="shared" si="423"/>
        <v>520</v>
      </c>
      <c r="AY206" s="616">
        <f t="shared" si="424"/>
        <v>2140</v>
      </c>
      <c r="AZ206" s="616">
        <f t="shared" si="425"/>
        <v>310</v>
      </c>
      <c r="BA206" s="616">
        <f t="shared" si="426"/>
        <v>740</v>
      </c>
      <c r="BB206" s="616">
        <f t="shared" si="427"/>
        <v>2460</v>
      </c>
      <c r="BC206" s="616">
        <f t="shared" si="428"/>
        <v>5080</v>
      </c>
      <c r="BD206" s="616">
        <f t="shared" si="429"/>
        <v>540</v>
      </c>
      <c r="BE206" s="616">
        <f t="shared" si="430"/>
        <v>770</v>
      </c>
      <c r="BF206" s="616">
        <f t="shared" si="431"/>
        <v>80</v>
      </c>
      <c r="BG206" s="616">
        <f t="shared" si="432"/>
        <v>300</v>
      </c>
      <c r="BH206" s="616">
        <f t="shared" si="433"/>
        <v>13440</v>
      </c>
      <c r="BI206" s="618">
        <f t="shared" si="484"/>
        <v>10322.6</v>
      </c>
      <c r="BJ206" s="618">
        <f t="shared" si="485"/>
        <v>3117.4</v>
      </c>
      <c r="BK206" s="616">
        <f t="shared" si="434"/>
        <v>0</v>
      </c>
      <c r="BL206" s="620">
        <f t="shared" si="435"/>
        <v>82940</v>
      </c>
      <c r="BM206" s="616">
        <f t="shared" si="436"/>
        <v>67363</v>
      </c>
      <c r="BN206" s="618">
        <f t="shared" si="437"/>
        <v>51738.1</v>
      </c>
      <c r="BO206" s="618">
        <f t="shared" si="438"/>
        <v>15624.9</v>
      </c>
      <c r="BP206" s="616">
        <f t="shared" si="486"/>
        <v>220</v>
      </c>
      <c r="BQ206" s="616">
        <f t="shared" si="487"/>
        <v>40</v>
      </c>
      <c r="BR206" s="616">
        <f t="shared" si="488"/>
        <v>2320</v>
      </c>
      <c r="BS206" s="616">
        <f t="shared" si="439"/>
        <v>3710</v>
      </c>
      <c r="BT206" s="616">
        <f t="shared" si="440"/>
        <v>520</v>
      </c>
      <c r="BU206" s="616">
        <f t="shared" si="441"/>
        <v>2140</v>
      </c>
      <c r="BV206" s="616">
        <f t="shared" si="442"/>
        <v>310</v>
      </c>
      <c r="BW206" s="616">
        <f t="shared" si="443"/>
        <v>740</v>
      </c>
      <c r="BX206" s="616">
        <f t="shared" si="444"/>
        <v>7874</v>
      </c>
      <c r="BY206" s="616">
        <f t="shared" si="445"/>
        <v>5080</v>
      </c>
      <c r="BZ206" s="616">
        <f t="shared" si="446"/>
        <v>540</v>
      </c>
      <c r="CA206" s="616">
        <f t="shared" si="447"/>
        <v>770</v>
      </c>
      <c r="CB206" s="616">
        <f t="shared" si="448"/>
        <v>80</v>
      </c>
      <c r="CC206" s="616">
        <f t="shared" si="449"/>
        <v>300</v>
      </c>
      <c r="CD206" s="616">
        <f t="shared" si="450"/>
        <v>16760</v>
      </c>
      <c r="CE206" s="618">
        <f t="shared" si="489"/>
        <v>12872.5</v>
      </c>
      <c r="CF206" s="618">
        <f t="shared" si="490"/>
        <v>3887.5</v>
      </c>
      <c r="CG206" s="616">
        <f t="shared" si="451"/>
        <v>0</v>
      </c>
      <c r="CH206" s="621">
        <f t="shared" si="452"/>
        <v>105017</v>
      </c>
      <c r="CI206" s="88">
        <f t="shared" si="453"/>
        <v>6736.3</v>
      </c>
      <c r="CJ206" s="90">
        <f t="shared" si="454"/>
        <v>5173.8100000000004</v>
      </c>
      <c r="CK206" s="90">
        <f t="shared" si="455"/>
        <v>1562.49</v>
      </c>
      <c r="CL206" s="88">
        <f t="shared" si="456"/>
        <v>22</v>
      </c>
      <c r="CM206" s="88">
        <f t="shared" si="457"/>
        <v>4</v>
      </c>
      <c r="CN206" s="88">
        <f t="shared" si="458"/>
        <v>232</v>
      </c>
      <c r="CO206" s="88">
        <f t="shared" si="459"/>
        <v>371</v>
      </c>
      <c r="CP206" s="88">
        <f t="shared" si="460"/>
        <v>52</v>
      </c>
      <c r="CQ206" s="88">
        <f t="shared" si="461"/>
        <v>214</v>
      </c>
      <c r="CR206" s="88">
        <f t="shared" si="462"/>
        <v>31</v>
      </c>
      <c r="CS206" s="88">
        <f t="shared" si="463"/>
        <v>74</v>
      </c>
      <c r="CT206" s="88">
        <f t="shared" si="464"/>
        <v>787.4</v>
      </c>
      <c r="CU206" s="88">
        <f t="shared" si="465"/>
        <v>508</v>
      </c>
      <c r="CV206" s="88">
        <f t="shared" si="466"/>
        <v>54</v>
      </c>
      <c r="CW206" s="88">
        <f t="shared" si="467"/>
        <v>77</v>
      </c>
      <c r="CX206" s="88">
        <f t="shared" si="468"/>
        <v>8</v>
      </c>
      <c r="CY206" s="88">
        <f t="shared" si="469"/>
        <v>30</v>
      </c>
      <c r="CZ206" s="88">
        <f t="shared" si="470"/>
        <v>1676</v>
      </c>
      <c r="DA206" s="90">
        <f t="shared" si="471"/>
        <v>1287.25</v>
      </c>
      <c r="DB206" s="90">
        <f t="shared" si="472"/>
        <v>388.75</v>
      </c>
      <c r="DC206" s="88">
        <f t="shared" si="473"/>
        <v>0</v>
      </c>
      <c r="DD206" s="88">
        <f t="shared" si="474"/>
        <v>10501.7</v>
      </c>
      <c r="AUV206" s="699">
        <f t="shared" si="586"/>
        <v>6736.3</v>
      </c>
      <c r="AUW206" s="699">
        <f t="shared" si="587"/>
        <v>5173.8100000000004</v>
      </c>
      <c r="AUX206" s="699">
        <f t="shared" si="588"/>
        <v>1562.49</v>
      </c>
      <c r="AUY206" s="699">
        <f t="shared" si="589"/>
        <v>22</v>
      </c>
      <c r="AUZ206" s="699">
        <f t="shared" si="475"/>
        <v>12.5</v>
      </c>
      <c r="AVA206" s="699">
        <f t="shared" si="475"/>
        <v>0.43</v>
      </c>
      <c r="AVB206" s="699">
        <f t="shared" si="590"/>
        <v>371</v>
      </c>
      <c r="AVC206" s="699">
        <f t="shared" si="591"/>
        <v>52</v>
      </c>
      <c r="AVD206" s="699">
        <f t="shared" si="592"/>
        <v>214</v>
      </c>
      <c r="AVE206" s="699">
        <f t="shared" si="593"/>
        <v>31</v>
      </c>
      <c r="AVF206" s="699">
        <f t="shared" si="594"/>
        <v>74</v>
      </c>
      <c r="AVG206" s="699">
        <f t="shared" si="595"/>
        <v>787.4</v>
      </c>
      <c r="AVH206" s="699">
        <f t="shared" si="596"/>
        <v>508</v>
      </c>
      <c r="AVI206" s="699">
        <f t="shared" si="597"/>
        <v>54</v>
      </c>
      <c r="AVJ206" s="699">
        <f t="shared" si="598"/>
        <v>77</v>
      </c>
      <c r="AVK206" s="699">
        <f t="shared" si="599"/>
        <v>8</v>
      </c>
      <c r="AVL206" s="699">
        <f t="shared" si="600"/>
        <v>30</v>
      </c>
      <c r="AVM206" s="699">
        <f t="shared" si="601"/>
        <v>1676</v>
      </c>
      <c r="AVN206" s="699">
        <f t="shared" si="602"/>
        <v>1287.25</v>
      </c>
      <c r="AVO206" s="699">
        <f t="shared" si="603"/>
        <v>388.75</v>
      </c>
      <c r="AVP206" s="699">
        <f t="shared" si="604"/>
        <v>0</v>
      </c>
      <c r="AVQ206" s="699">
        <f t="shared" si="605"/>
        <v>10501.7</v>
      </c>
    </row>
    <row r="207" spans="1:108 1244:1265" ht="30" hidden="1" customHeight="1" x14ac:dyDescent="0.25">
      <c r="A207" s="643">
        <v>1</v>
      </c>
      <c r="B207" s="643">
        <v>13</v>
      </c>
      <c r="C207" s="664" t="s">
        <v>29</v>
      </c>
      <c r="D207" s="2"/>
      <c r="E207" s="101" t="s">
        <v>344</v>
      </c>
      <c r="F207" s="643" t="s">
        <v>31</v>
      </c>
      <c r="G207" s="643">
        <v>1</v>
      </c>
      <c r="H207" s="658" t="s">
        <v>8</v>
      </c>
      <c r="I207" s="643">
        <v>3</v>
      </c>
      <c r="J207" s="101" t="s">
        <v>355</v>
      </c>
      <c r="K207" s="643">
        <v>1</v>
      </c>
      <c r="L207" s="683" t="s">
        <v>349</v>
      </c>
      <c r="M207" s="11" t="s">
        <v>254</v>
      </c>
      <c r="N207" s="101" t="s">
        <v>387</v>
      </c>
      <c r="O207" s="643">
        <v>1</v>
      </c>
      <c r="P207" s="632">
        <v>30</v>
      </c>
      <c r="Q207" s="632">
        <v>30</v>
      </c>
      <c r="R207" s="632">
        <v>30</v>
      </c>
      <c r="S207" s="675">
        <f>SUMIF('Территориальный кк'!$A:$A,'2020'!$B207,'Территориальный кк'!D:D)</f>
        <v>1.4650000000000001</v>
      </c>
      <c r="T207" s="676">
        <f>SUMIF('Территориальный кк'!$A:$A,'2020'!$B207,'Территориальный кк'!E:E)</f>
        <v>2.694</v>
      </c>
      <c r="U207" s="618">
        <f>SUMIFS(Нормативы!G:G,Нормативы!$B:$B,$G207,Нормативы!$D:$D,'2020'!$I207,Нормативы!$F:$F,'2020'!$K207)*O207</f>
        <v>5402</v>
      </c>
      <c r="V207" s="618">
        <f t="shared" si="476"/>
        <v>4149</v>
      </c>
      <c r="W207" s="618">
        <f t="shared" si="477"/>
        <v>1253</v>
      </c>
      <c r="X207" s="618">
        <f>SUMIFS(Нормативы!J:J,Нормативы!$B:$B,$G207,Нормативы!$D:$D,'2020'!$I207,Нормативы!$F:$F,'2020'!$K207)</f>
        <v>22</v>
      </c>
      <c r="Y207" s="618">
        <f>SUMIFS(Нормативы!K:K,Нормативы!$B:$B,$G207,Нормативы!$D:$D,'2020'!$I207,Нормативы!$F:$F,'2020'!$K207)</f>
        <v>4</v>
      </c>
      <c r="Z207" s="618">
        <f>SUMIFS(Нормативы!L:L,Нормативы!$B:$B,$G207,Нормативы!$D:$D,'2020'!$I207,Нормативы!$F:$F,'2020'!$K207)</f>
        <v>232</v>
      </c>
      <c r="AA207" s="618">
        <f t="shared" si="478"/>
        <v>371</v>
      </c>
      <c r="AB207" s="618">
        <f>SUMIFS(Нормативы!N:N,Нормативы!$B:$B,$G207,Нормативы!$D:$D,'2020'!$I207,Нормативы!$F:$F,'2020'!$K207)*O207</f>
        <v>52</v>
      </c>
      <c r="AC207" s="618">
        <f>SUMIFS(Нормативы!O:O,Нормативы!$B:$B,$G207,Нормативы!$D:$D,'2020'!$I207,Нормативы!$F:$F,'2020'!$K207)</f>
        <v>214</v>
      </c>
      <c r="AD207" s="618">
        <f>SUMIFS(Нормативы!P:P,Нормативы!$B:$B,$G207,Нормативы!$D:$D,'2020'!$I207,Нормативы!$F:$F,'2020'!$K207)*O207</f>
        <v>31</v>
      </c>
      <c r="AE207" s="618">
        <f>SUMIFS(Нормативы!Q:Q,Нормативы!$B:$B,$G207,Нормативы!$D:$D,'2020'!$I207,Нормативы!$F:$F,'2020'!$K207)</f>
        <v>74</v>
      </c>
      <c r="AF207" s="618">
        <f>SUMIFS(Нормативы!R:R,Нормативы!$B:$B,$G207,Нормативы!$D:$D,'2020'!$I207,Нормативы!$F:$F,'2020'!$K207)</f>
        <v>246</v>
      </c>
      <c r="AG207" s="618">
        <f>SUMIFS(Нормативы!S:S,Нормативы!$B:$B,$G207,Нормативы!$D:$D,'2020'!$I207,Нормативы!$F:$F,'2020'!$K207)</f>
        <v>508</v>
      </c>
      <c r="AH207" s="618">
        <f>SUMIFS(Нормативы!T:T,Нормативы!$B:$B,$G207,Нормативы!$D:$D,'2020'!$I207,Нормативы!$F:$F,'2020'!$K207)</f>
        <v>54</v>
      </c>
      <c r="AI207" s="618">
        <f>SUMIFS(Нормативы!U:U,Нормативы!$B:$B,$G207,Нормативы!$D:$D,'2020'!$I207,Нормативы!$F:$F,'2020'!$K207)</f>
        <v>77</v>
      </c>
      <c r="AJ207" s="618">
        <f>SUMIFS(Нормативы!V:V,Нормативы!$B:$B,$G207,Нормативы!$D:$D,'2020'!$I207,Нормативы!$F:$F,'2020'!$K207)</f>
        <v>8</v>
      </c>
      <c r="AK207" s="618">
        <f>SUMIFS(Нормативы!W:W,Нормативы!$B:$B,$G207,Нормативы!$D:$D,'2020'!$I207,Нормативы!$F:$F,'2020'!$K207)</f>
        <v>30</v>
      </c>
      <c r="AL207" s="618">
        <f>SUMIFS(Нормативы!X:X,Нормативы!$B:$B,$G207,Нормативы!$D:$D,'2020'!$I207,Нормативы!$F:$F,'2020'!$K207)*O207</f>
        <v>1344</v>
      </c>
      <c r="AM207" s="618">
        <f t="shared" si="479"/>
        <v>1032.3</v>
      </c>
      <c r="AN207" s="618">
        <f t="shared" si="480"/>
        <v>311.7</v>
      </c>
      <c r="AO207" s="618">
        <f>SUMIFS(Нормативы!AA:AA,Нормативы!$B:$B,$G207,Нормативы!$D:$D,'2020'!$I207,Нормативы!$F:$F,'2020'!$K207)</f>
        <v>0</v>
      </c>
      <c r="AP207" s="619">
        <f t="shared" si="481"/>
        <v>8294</v>
      </c>
      <c r="AQ207" s="413">
        <f t="shared" si="418"/>
        <v>162060</v>
      </c>
      <c r="AR207" s="618">
        <f t="shared" si="482"/>
        <v>124470</v>
      </c>
      <c r="AS207" s="618">
        <f t="shared" si="483"/>
        <v>37590</v>
      </c>
      <c r="AT207" s="616">
        <f t="shared" si="419"/>
        <v>660</v>
      </c>
      <c r="AU207" s="616">
        <f t="shared" si="420"/>
        <v>120</v>
      </c>
      <c r="AV207" s="616">
        <f t="shared" si="421"/>
        <v>6960</v>
      </c>
      <c r="AW207" s="616">
        <f t="shared" si="422"/>
        <v>11130</v>
      </c>
      <c r="AX207" s="616">
        <f t="shared" si="423"/>
        <v>1560</v>
      </c>
      <c r="AY207" s="616">
        <f t="shared" si="424"/>
        <v>6420</v>
      </c>
      <c r="AZ207" s="616">
        <f t="shared" si="425"/>
        <v>930</v>
      </c>
      <c r="BA207" s="616">
        <f t="shared" si="426"/>
        <v>2220</v>
      </c>
      <c r="BB207" s="616">
        <f t="shared" si="427"/>
        <v>7380</v>
      </c>
      <c r="BC207" s="616">
        <f t="shared" si="428"/>
        <v>15240</v>
      </c>
      <c r="BD207" s="616">
        <f t="shared" si="429"/>
        <v>1620</v>
      </c>
      <c r="BE207" s="616">
        <f t="shared" si="430"/>
        <v>2310</v>
      </c>
      <c r="BF207" s="616">
        <f t="shared" si="431"/>
        <v>240</v>
      </c>
      <c r="BG207" s="616">
        <f t="shared" si="432"/>
        <v>900</v>
      </c>
      <c r="BH207" s="616">
        <f t="shared" si="433"/>
        <v>40320</v>
      </c>
      <c r="BI207" s="618">
        <f t="shared" si="484"/>
        <v>30967.7</v>
      </c>
      <c r="BJ207" s="618">
        <f t="shared" si="485"/>
        <v>9352.2999999999993</v>
      </c>
      <c r="BK207" s="616">
        <f t="shared" si="434"/>
        <v>0</v>
      </c>
      <c r="BL207" s="620">
        <f t="shared" si="435"/>
        <v>248820</v>
      </c>
      <c r="BM207" s="616">
        <f t="shared" si="436"/>
        <v>237418</v>
      </c>
      <c r="BN207" s="618">
        <f t="shared" si="437"/>
        <v>182348.7</v>
      </c>
      <c r="BO207" s="618">
        <f t="shared" si="438"/>
        <v>55069.3</v>
      </c>
      <c r="BP207" s="616">
        <f t="shared" si="486"/>
        <v>660</v>
      </c>
      <c r="BQ207" s="616">
        <f t="shared" si="487"/>
        <v>120</v>
      </c>
      <c r="BR207" s="616">
        <f t="shared" si="488"/>
        <v>6960</v>
      </c>
      <c r="BS207" s="616">
        <f t="shared" si="439"/>
        <v>11130</v>
      </c>
      <c r="BT207" s="616">
        <f t="shared" si="440"/>
        <v>1560</v>
      </c>
      <c r="BU207" s="616">
        <f t="shared" si="441"/>
        <v>6420</v>
      </c>
      <c r="BV207" s="616">
        <f t="shared" si="442"/>
        <v>930</v>
      </c>
      <c r="BW207" s="616">
        <f t="shared" si="443"/>
        <v>2220</v>
      </c>
      <c r="BX207" s="616">
        <f t="shared" si="444"/>
        <v>19882</v>
      </c>
      <c r="BY207" s="616">
        <f t="shared" si="445"/>
        <v>15240</v>
      </c>
      <c r="BZ207" s="616">
        <f t="shared" si="446"/>
        <v>1620</v>
      </c>
      <c r="CA207" s="616">
        <f t="shared" si="447"/>
        <v>2310</v>
      </c>
      <c r="CB207" s="616">
        <f t="shared" si="448"/>
        <v>240</v>
      </c>
      <c r="CC207" s="616">
        <f t="shared" si="449"/>
        <v>900</v>
      </c>
      <c r="CD207" s="616">
        <f t="shared" si="450"/>
        <v>59069</v>
      </c>
      <c r="CE207" s="618">
        <f t="shared" si="489"/>
        <v>45367.9</v>
      </c>
      <c r="CF207" s="618">
        <f t="shared" si="490"/>
        <v>13701.1</v>
      </c>
      <c r="CG207" s="616">
        <f t="shared" si="451"/>
        <v>0</v>
      </c>
      <c r="CH207" s="621">
        <f t="shared" si="452"/>
        <v>355429</v>
      </c>
      <c r="CI207" s="88">
        <f t="shared" si="453"/>
        <v>7913.9332999999997</v>
      </c>
      <c r="CJ207" s="90">
        <f t="shared" si="454"/>
        <v>6078.29</v>
      </c>
      <c r="CK207" s="90">
        <f t="shared" si="455"/>
        <v>1835.6433</v>
      </c>
      <c r="CL207" s="88">
        <f t="shared" si="456"/>
        <v>22</v>
      </c>
      <c r="CM207" s="88">
        <f t="shared" si="457"/>
        <v>4</v>
      </c>
      <c r="CN207" s="88">
        <f t="shared" si="458"/>
        <v>232</v>
      </c>
      <c r="CO207" s="88">
        <f t="shared" si="459"/>
        <v>371</v>
      </c>
      <c r="CP207" s="88">
        <f t="shared" si="460"/>
        <v>52</v>
      </c>
      <c r="CQ207" s="88">
        <f t="shared" si="461"/>
        <v>214</v>
      </c>
      <c r="CR207" s="88">
        <f t="shared" si="462"/>
        <v>31</v>
      </c>
      <c r="CS207" s="88">
        <f t="shared" si="463"/>
        <v>74</v>
      </c>
      <c r="CT207" s="88">
        <f t="shared" si="464"/>
        <v>662.73329999999999</v>
      </c>
      <c r="CU207" s="88">
        <f t="shared" si="465"/>
        <v>508</v>
      </c>
      <c r="CV207" s="88">
        <f t="shared" si="466"/>
        <v>54</v>
      </c>
      <c r="CW207" s="88">
        <f t="shared" si="467"/>
        <v>77</v>
      </c>
      <c r="CX207" s="88">
        <f t="shared" si="468"/>
        <v>8</v>
      </c>
      <c r="CY207" s="88">
        <f t="shared" si="469"/>
        <v>30</v>
      </c>
      <c r="CZ207" s="88">
        <f t="shared" si="470"/>
        <v>1968.9666999999999</v>
      </c>
      <c r="DA207" s="90">
        <f t="shared" si="471"/>
        <v>1512.2633000000001</v>
      </c>
      <c r="DB207" s="90">
        <f t="shared" si="472"/>
        <v>456.70330000000001</v>
      </c>
      <c r="DC207" s="88">
        <f t="shared" si="473"/>
        <v>0</v>
      </c>
      <c r="DD207" s="88">
        <f t="shared" si="474"/>
        <v>11847.6333</v>
      </c>
      <c r="AUV207" s="699">
        <f t="shared" si="586"/>
        <v>7913.93</v>
      </c>
      <c r="AUW207" s="699">
        <f t="shared" si="587"/>
        <v>6078.29</v>
      </c>
      <c r="AUX207" s="699">
        <f t="shared" si="588"/>
        <v>1835.64</v>
      </c>
      <c r="AUY207" s="699">
        <f t="shared" si="589"/>
        <v>22</v>
      </c>
      <c r="AUZ207" s="699">
        <f t="shared" si="475"/>
        <v>44.54</v>
      </c>
      <c r="AVA207" s="699">
        <f t="shared" si="475"/>
        <v>1.29</v>
      </c>
      <c r="AVB207" s="699">
        <f t="shared" si="590"/>
        <v>371</v>
      </c>
      <c r="AVC207" s="699">
        <f t="shared" si="591"/>
        <v>52</v>
      </c>
      <c r="AVD207" s="699">
        <f t="shared" si="592"/>
        <v>214</v>
      </c>
      <c r="AVE207" s="699">
        <f t="shared" si="593"/>
        <v>31</v>
      </c>
      <c r="AVF207" s="699">
        <f t="shared" si="594"/>
        <v>74</v>
      </c>
      <c r="AVG207" s="699">
        <f t="shared" si="595"/>
        <v>662.73</v>
      </c>
      <c r="AVH207" s="699">
        <f t="shared" si="596"/>
        <v>508</v>
      </c>
      <c r="AVI207" s="699">
        <f t="shared" si="597"/>
        <v>54</v>
      </c>
      <c r="AVJ207" s="699">
        <f t="shared" si="598"/>
        <v>77</v>
      </c>
      <c r="AVK207" s="699">
        <f t="shared" si="599"/>
        <v>8</v>
      </c>
      <c r="AVL207" s="699">
        <f t="shared" si="600"/>
        <v>30</v>
      </c>
      <c r="AVM207" s="699">
        <f t="shared" si="601"/>
        <v>1968.97</v>
      </c>
      <c r="AVN207" s="699">
        <f t="shared" si="602"/>
        <v>1512.27</v>
      </c>
      <c r="AVO207" s="699">
        <f t="shared" si="603"/>
        <v>456.7</v>
      </c>
      <c r="AVP207" s="699">
        <f t="shared" si="604"/>
        <v>0</v>
      </c>
      <c r="AVQ207" s="699">
        <f t="shared" si="605"/>
        <v>11847.63</v>
      </c>
    </row>
    <row r="208" spans="1:108 1244:1265" s="608" customFormat="1" ht="30" hidden="1" customHeight="1" x14ac:dyDescent="0.25">
      <c r="A208" s="634">
        <v>1</v>
      </c>
      <c r="B208" s="634">
        <v>13</v>
      </c>
      <c r="C208" s="633" t="s">
        <v>29</v>
      </c>
      <c r="D208" s="2"/>
      <c r="E208" s="602" t="s">
        <v>344</v>
      </c>
      <c r="F208" s="634" t="s">
        <v>31</v>
      </c>
      <c r="G208" s="634">
        <v>1</v>
      </c>
      <c r="H208" s="656" t="s">
        <v>10</v>
      </c>
      <c r="I208" s="634">
        <v>0</v>
      </c>
      <c r="J208" s="602" t="s">
        <v>464</v>
      </c>
      <c r="K208" s="634">
        <v>1</v>
      </c>
      <c r="L208" s="681" t="s">
        <v>349</v>
      </c>
      <c r="M208" s="601"/>
      <c r="N208" s="602" t="s">
        <v>387</v>
      </c>
      <c r="O208" s="634">
        <v>1</v>
      </c>
      <c r="P208" s="633">
        <v>15</v>
      </c>
      <c r="Q208" s="633">
        <v>15</v>
      </c>
      <c r="R208" s="633">
        <v>15</v>
      </c>
      <c r="S208" s="671">
        <f>'Территориальный кк'!D16</f>
        <v>1.4650000000000001</v>
      </c>
      <c r="T208" s="672">
        <f>'Территориальный кк'!E16</f>
        <v>2.694</v>
      </c>
      <c r="U208" s="618">
        <f>SUMIFS(Нормативы!G:G,Нормативы!$B:$B,$G208,Нормативы!$D:$D,'2020'!$I208,Нормативы!$F:$F,'2020'!$K208)*O208</f>
        <v>54020</v>
      </c>
      <c r="V208" s="618">
        <f t="shared" ref="V208" si="606">ROUND(U208/1.302,1)</f>
        <v>41490</v>
      </c>
      <c r="W208" s="618">
        <f t="shared" ref="W208" si="607">U208-V208</f>
        <v>12530</v>
      </c>
      <c r="X208" s="618">
        <f>SUMIFS(Нормативы!J:J,Нормативы!$B:$B,$G208,Нормативы!$D:$D,'2020'!$I208,Нормативы!$F:$F,'2020'!$K208)</f>
        <v>220</v>
      </c>
      <c r="Y208" s="618">
        <f>SUMIFS(Нормативы!K:K,Нормативы!$B:$B,$G208,Нормативы!$D:$D,'2020'!$I208,Нормативы!$F:$F,'2020'!$K208)</f>
        <v>44</v>
      </c>
      <c r="Z208" s="618">
        <f>SUMIFS(Нормативы!L:L,Нормативы!$B:$B,$G208,Нормативы!$D:$D,'2020'!$I208,Нормативы!$F:$F,'2020'!$K208)</f>
        <v>2320</v>
      </c>
      <c r="AA208" s="618">
        <f t="shared" ref="AA208" si="608">AB208+AC208+AD208+AE208</f>
        <v>3710</v>
      </c>
      <c r="AB208" s="618">
        <f>SUMIFS(Нормативы!N:N,Нормативы!$B:$B,$G208,Нормативы!$D:$D,'2020'!$I208,Нормативы!$F:$F,'2020'!$K208)*O208</f>
        <v>520</v>
      </c>
      <c r="AC208" s="618">
        <f>SUMIFS(Нормативы!O:O,Нормативы!$B:$B,$G208,Нормативы!$D:$D,'2020'!$I208,Нормативы!$F:$F,'2020'!$K208)</f>
        <v>2140</v>
      </c>
      <c r="AD208" s="618">
        <f>SUMIFS(Нормативы!P:P,Нормативы!$B:$B,$G208,Нормативы!$D:$D,'2020'!$I208,Нормативы!$F:$F,'2020'!$K208)*O208</f>
        <v>310</v>
      </c>
      <c r="AE208" s="618">
        <f>SUMIFS(Нормативы!Q:Q,Нормативы!$B:$B,$G208,Нормативы!$D:$D,'2020'!$I208,Нормативы!$F:$F,'2020'!$K208)</f>
        <v>740</v>
      </c>
      <c r="AF208" s="618">
        <f>SUMIFS(Нормативы!R:R,Нормативы!$B:$B,$G208,Нормативы!$D:$D,'2020'!$I208,Нормативы!$F:$F,'2020'!$K208)</f>
        <v>2460</v>
      </c>
      <c r="AG208" s="618">
        <f>SUMIFS(Нормативы!S:S,Нормативы!$B:$B,$G208,Нормативы!$D:$D,'2020'!$I208,Нормативы!$F:$F,'2020'!$K208)</f>
        <v>5080</v>
      </c>
      <c r="AH208" s="618">
        <f>SUMIFS(Нормативы!T:T,Нормативы!$B:$B,$G208,Нормативы!$D:$D,'2020'!$I208,Нормативы!$F:$F,'2020'!$K208)</f>
        <v>540</v>
      </c>
      <c r="AI208" s="618">
        <f>SUMIFS(Нормативы!U:U,Нормативы!$B:$B,$G208,Нормативы!$D:$D,'2020'!$I208,Нормативы!$F:$F,'2020'!$K208)</f>
        <v>770</v>
      </c>
      <c r="AJ208" s="618">
        <f>SUMIFS(Нормативы!V:V,Нормативы!$B:$B,$G208,Нормативы!$D:$D,'2020'!$I208,Нормативы!$F:$F,'2020'!$K208)</f>
        <v>80</v>
      </c>
      <c r="AK208" s="618">
        <f>SUMIFS(Нормативы!W:W,Нормативы!$B:$B,$G208,Нормативы!$D:$D,'2020'!$I208,Нормативы!$F:$F,'2020'!$K208)</f>
        <v>300</v>
      </c>
      <c r="AL208" s="618">
        <f>SUMIFS(Нормативы!X:X,Нормативы!$B:$B,$G208,Нормативы!$D:$D,'2020'!$I208,Нормативы!$F:$F,'2020'!$K208)*O208</f>
        <v>13440</v>
      </c>
      <c r="AM208" s="618">
        <f t="shared" ref="AM208" si="609">ROUND(AL208/1.302,1)</f>
        <v>10322.6</v>
      </c>
      <c r="AN208" s="618">
        <f t="shared" ref="AN208" si="610">AL208-AM208</f>
        <v>3117.4</v>
      </c>
      <c r="AO208" s="618">
        <f>SUMIFS(Нормативы!AA:AA,Нормативы!$B:$B,$G208,Нормативы!$D:$D,'2020'!$I208,Нормативы!$F:$F,'2020'!$K208)</f>
        <v>3520</v>
      </c>
      <c r="AP208" s="619">
        <f t="shared" ref="AP208" si="611">U208+X208+Z208+AA208++AF208+AG208+AH208+AI208+AJ208+AK208+AL208+AO208</f>
        <v>86460</v>
      </c>
      <c r="AQ208" s="611">
        <f t="shared" si="418"/>
        <v>810300</v>
      </c>
      <c r="AR208" s="622">
        <f t="shared" si="482"/>
        <v>622350.19999999995</v>
      </c>
      <c r="AS208" s="622">
        <f t="shared" si="483"/>
        <v>187949.8</v>
      </c>
      <c r="AT208" s="614">
        <f t="shared" si="419"/>
        <v>3300</v>
      </c>
      <c r="AU208" s="614">
        <f t="shared" si="420"/>
        <v>660</v>
      </c>
      <c r="AV208" s="614">
        <f t="shared" si="421"/>
        <v>34800</v>
      </c>
      <c r="AW208" s="614">
        <f t="shared" si="422"/>
        <v>55650</v>
      </c>
      <c r="AX208" s="614">
        <f t="shared" si="423"/>
        <v>7800</v>
      </c>
      <c r="AY208" s="614">
        <f t="shared" si="424"/>
        <v>32100</v>
      </c>
      <c r="AZ208" s="614">
        <f t="shared" si="425"/>
        <v>4650</v>
      </c>
      <c r="BA208" s="614">
        <f t="shared" si="426"/>
        <v>11100</v>
      </c>
      <c r="BB208" s="614">
        <f t="shared" si="427"/>
        <v>36900</v>
      </c>
      <c r="BC208" s="614">
        <f t="shared" si="428"/>
        <v>76200</v>
      </c>
      <c r="BD208" s="614">
        <f t="shared" si="429"/>
        <v>8100</v>
      </c>
      <c r="BE208" s="614">
        <f t="shared" si="430"/>
        <v>11550</v>
      </c>
      <c r="BF208" s="614">
        <f t="shared" si="431"/>
        <v>1200</v>
      </c>
      <c r="BG208" s="614">
        <f t="shared" si="432"/>
        <v>4500</v>
      </c>
      <c r="BH208" s="614">
        <f t="shared" si="433"/>
        <v>201600</v>
      </c>
      <c r="BI208" s="614">
        <f t="shared" ref="BI208" si="612">ROUND($P208*AM208,0)</f>
        <v>154839</v>
      </c>
      <c r="BJ208" s="614">
        <f t="shared" ref="BJ208" si="613">ROUND($P208*AN208,0)</f>
        <v>46761</v>
      </c>
      <c r="BK208" s="614">
        <f t="shared" si="434"/>
        <v>52800</v>
      </c>
      <c r="BL208" s="691">
        <f t="shared" ref="BL208" si="614">ROUND($P208*AP208,0)</f>
        <v>1296900</v>
      </c>
      <c r="BM208" s="690">
        <f t="shared" si="436"/>
        <v>1187090</v>
      </c>
      <c r="BN208" s="692">
        <f t="shared" si="437"/>
        <v>911743.5</v>
      </c>
      <c r="BO208" s="692">
        <f t="shared" si="438"/>
        <v>275346.5</v>
      </c>
      <c r="BP208" s="690">
        <f t="shared" si="486"/>
        <v>3300</v>
      </c>
      <c r="BQ208" s="690">
        <f t="shared" si="487"/>
        <v>660</v>
      </c>
      <c r="BR208" s="690">
        <f t="shared" si="488"/>
        <v>34800</v>
      </c>
      <c r="BS208" s="690">
        <f t="shared" si="439"/>
        <v>55650</v>
      </c>
      <c r="BT208" s="690">
        <f t="shared" si="440"/>
        <v>7800</v>
      </c>
      <c r="BU208" s="690">
        <f t="shared" si="441"/>
        <v>32100</v>
      </c>
      <c r="BV208" s="690">
        <f t="shared" si="442"/>
        <v>4650</v>
      </c>
      <c r="BW208" s="690">
        <f t="shared" si="443"/>
        <v>11100</v>
      </c>
      <c r="BX208" s="690">
        <f t="shared" si="444"/>
        <v>99409</v>
      </c>
      <c r="BY208" s="690">
        <f t="shared" si="445"/>
        <v>76200</v>
      </c>
      <c r="BZ208" s="690">
        <f t="shared" si="446"/>
        <v>8100</v>
      </c>
      <c r="CA208" s="690">
        <f t="shared" si="447"/>
        <v>11550</v>
      </c>
      <c r="CB208" s="690">
        <f t="shared" si="448"/>
        <v>1200</v>
      </c>
      <c r="CC208" s="690">
        <f t="shared" si="449"/>
        <v>4500</v>
      </c>
      <c r="CD208" s="690">
        <f t="shared" si="450"/>
        <v>295344</v>
      </c>
      <c r="CE208" s="692">
        <f t="shared" si="489"/>
        <v>226838.7</v>
      </c>
      <c r="CF208" s="692">
        <f t="shared" si="490"/>
        <v>68505.3</v>
      </c>
      <c r="CG208" s="690">
        <f t="shared" si="451"/>
        <v>52800</v>
      </c>
      <c r="CH208" s="621">
        <f t="shared" si="452"/>
        <v>1829943</v>
      </c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AUV208" s="699">
        <f t="shared" si="586"/>
        <v>79139.33</v>
      </c>
      <c r="AUW208" s="699">
        <f t="shared" si="587"/>
        <v>60782.9</v>
      </c>
      <c r="AUX208" s="699">
        <f t="shared" si="588"/>
        <v>18356.43</v>
      </c>
      <c r="AUY208" s="699">
        <f t="shared" si="589"/>
        <v>220</v>
      </c>
      <c r="AUZ208" s="699">
        <f t="shared" si="475"/>
        <v>244.99</v>
      </c>
      <c r="AVA208" s="699">
        <f t="shared" si="475"/>
        <v>0.64</v>
      </c>
      <c r="AVB208" s="699">
        <f t="shared" si="590"/>
        <v>3710</v>
      </c>
      <c r="AVC208" s="699">
        <f t="shared" si="591"/>
        <v>520</v>
      </c>
      <c r="AVD208" s="699">
        <f t="shared" si="592"/>
        <v>2140</v>
      </c>
      <c r="AVE208" s="699">
        <f t="shared" si="593"/>
        <v>310</v>
      </c>
      <c r="AVF208" s="699">
        <f t="shared" si="594"/>
        <v>740</v>
      </c>
      <c r="AVG208" s="699">
        <f t="shared" si="595"/>
        <v>6627.27</v>
      </c>
      <c r="AVH208" s="699">
        <f t="shared" si="596"/>
        <v>5080</v>
      </c>
      <c r="AVI208" s="699">
        <f t="shared" si="597"/>
        <v>540</v>
      </c>
      <c r="AVJ208" s="699">
        <f t="shared" si="598"/>
        <v>770</v>
      </c>
      <c r="AVK208" s="699">
        <f t="shared" si="599"/>
        <v>80</v>
      </c>
      <c r="AVL208" s="699">
        <f t="shared" si="600"/>
        <v>300</v>
      </c>
      <c r="AVM208" s="699">
        <f t="shared" si="601"/>
        <v>19689.599999999999</v>
      </c>
      <c r="AVN208" s="699">
        <f t="shared" si="602"/>
        <v>15122.58</v>
      </c>
      <c r="AVO208" s="699">
        <f t="shared" si="603"/>
        <v>4567.0200000000004</v>
      </c>
      <c r="AVP208" s="699">
        <f t="shared" si="604"/>
        <v>3520</v>
      </c>
      <c r="AVQ208" s="699">
        <f t="shared" si="605"/>
        <v>121996.2</v>
      </c>
    </row>
    <row r="209" spans="1:108 1244:1265" ht="30" hidden="1" customHeight="1" x14ac:dyDescent="0.25">
      <c r="A209" s="643">
        <v>1</v>
      </c>
      <c r="B209" s="643">
        <v>13</v>
      </c>
      <c r="C209" s="664" t="s">
        <v>29</v>
      </c>
      <c r="D209" s="2"/>
      <c r="E209" s="101" t="s">
        <v>344</v>
      </c>
      <c r="F209" s="643" t="s">
        <v>31</v>
      </c>
      <c r="G209" s="643">
        <v>1</v>
      </c>
      <c r="H209" s="658" t="s">
        <v>10</v>
      </c>
      <c r="I209" s="643">
        <v>0</v>
      </c>
      <c r="J209" s="101" t="s">
        <v>356</v>
      </c>
      <c r="K209" s="643">
        <v>3</v>
      </c>
      <c r="L209" s="683" t="s">
        <v>349</v>
      </c>
      <c r="M209" s="11" t="s">
        <v>255</v>
      </c>
      <c r="N209" s="101" t="s">
        <v>387</v>
      </c>
      <c r="O209" s="643">
        <v>1</v>
      </c>
      <c r="P209" s="632">
        <v>257</v>
      </c>
      <c r="Q209" s="632">
        <v>257</v>
      </c>
      <c r="R209" s="632">
        <v>257</v>
      </c>
      <c r="S209" s="675">
        <f>SUMIF('Территориальный кк'!$A:$A,'2020'!$B209,'Территориальный кк'!D:D)</f>
        <v>1.4650000000000001</v>
      </c>
      <c r="T209" s="676">
        <f>SUMIF('Территориальный кк'!$A:$A,'2020'!$B209,'Территориальный кк'!E:E)</f>
        <v>2.694</v>
      </c>
      <c r="U209" s="618">
        <f>SUMIFS(Нормативы!G:G,Нормативы!$B:$B,$G209,Нормативы!$D:$D,'2020'!$I209,Нормативы!$F:$F,'2020'!$K209)*O209</f>
        <v>64190</v>
      </c>
      <c r="V209" s="618">
        <f t="shared" si="476"/>
        <v>49301.1</v>
      </c>
      <c r="W209" s="618">
        <f t="shared" si="477"/>
        <v>14888.9</v>
      </c>
      <c r="X209" s="618">
        <f>SUMIFS(Нормативы!J:J,Нормативы!$B:$B,$G209,Нормативы!$D:$D,'2020'!$I209,Нормативы!$F:$F,'2020'!$K209)</f>
        <v>8830</v>
      </c>
      <c r="Y209" s="618">
        <f>SUMIFS(Нормативы!K:K,Нормативы!$B:$B,$G209,Нормативы!$D:$D,'2020'!$I209,Нормативы!$F:$F,'2020'!$K209)</f>
        <v>1766</v>
      </c>
      <c r="Z209" s="618">
        <f>SUMIFS(Нормативы!L:L,Нормативы!$B:$B,$G209,Нормативы!$D:$D,'2020'!$I209,Нормативы!$F:$F,'2020'!$K209)</f>
        <v>8110</v>
      </c>
      <c r="AA209" s="618">
        <f t="shared" si="478"/>
        <v>19050</v>
      </c>
      <c r="AB209" s="618">
        <f>SUMIFS(Нормативы!N:N,Нормативы!$B:$B,$G209,Нормативы!$D:$D,'2020'!$I209,Нормативы!$F:$F,'2020'!$K209)*O209</f>
        <v>520</v>
      </c>
      <c r="AC209" s="618">
        <f>SUMIFS(Нормативы!O:O,Нормативы!$B:$B,$G209,Нормативы!$D:$D,'2020'!$I209,Нормативы!$F:$F,'2020'!$K209)</f>
        <v>17290</v>
      </c>
      <c r="AD209" s="618">
        <f>SUMIFS(Нормативы!P:P,Нормативы!$B:$B,$G209,Нормативы!$D:$D,'2020'!$I209,Нормативы!$F:$F,'2020'!$K209)*O209</f>
        <v>360</v>
      </c>
      <c r="AE209" s="618">
        <f>SUMIFS(Нормативы!Q:Q,Нормативы!$B:$B,$G209,Нормативы!$D:$D,'2020'!$I209,Нормативы!$F:$F,'2020'!$K209)</f>
        <v>880</v>
      </c>
      <c r="AF209" s="618">
        <f>SUMIFS(Нормативы!R:R,Нормативы!$B:$B,$G209,Нормативы!$D:$D,'2020'!$I209,Нормативы!$F:$F,'2020'!$K209)</f>
        <v>2680</v>
      </c>
      <c r="AG209" s="618">
        <f>SUMIFS(Нормативы!S:S,Нормативы!$B:$B,$G209,Нормативы!$D:$D,'2020'!$I209,Нормативы!$F:$F,'2020'!$K209)</f>
        <v>5800</v>
      </c>
      <c r="AH209" s="618">
        <f>SUMIFS(Нормативы!T:T,Нормативы!$B:$B,$G209,Нормативы!$D:$D,'2020'!$I209,Нормативы!$F:$F,'2020'!$K209)</f>
        <v>540</v>
      </c>
      <c r="AI209" s="618">
        <f>SUMIFS(Нормативы!U:U,Нормативы!$B:$B,$G209,Нормативы!$D:$D,'2020'!$I209,Нормативы!$F:$F,'2020'!$K209)</f>
        <v>770</v>
      </c>
      <c r="AJ209" s="618">
        <f>SUMIFS(Нормативы!V:V,Нормативы!$B:$B,$G209,Нормативы!$D:$D,'2020'!$I209,Нормативы!$F:$F,'2020'!$K209)</f>
        <v>80</v>
      </c>
      <c r="AK209" s="618">
        <f>SUMIFS(Нормативы!W:W,Нормативы!$B:$B,$G209,Нормативы!$D:$D,'2020'!$I209,Нормативы!$F:$F,'2020'!$K209)</f>
        <v>1050</v>
      </c>
      <c r="AL209" s="618">
        <f>SUMIFS(Нормативы!X:X,Нормативы!$B:$B,$G209,Нормативы!$D:$D,'2020'!$I209,Нормативы!$F:$F,'2020'!$K209)*O209</f>
        <v>16120</v>
      </c>
      <c r="AM209" s="618">
        <f t="shared" si="479"/>
        <v>12381</v>
      </c>
      <c r="AN209" s="618">
        <f t="shared" si="480"/>
        <v>3739</v>
      </c>
      <c r="AO209" s="618">
        <f>SUMIFS(Нормативы!AA:AA,Нормативы!$B:$B,$G209,Нормативы!$D:$D,'2020'!$I209,Нормативы!$F:$F,'2020'!$K209)</f>
        <v>3520</v>
      </c>
      <c r="AP209" s="619">
        <f t="shared" si="481"/>
        <v>130740</v>
      </c>
      <c r="AQ209" s="413">
        <f t="shared" si="418"/>
        <v>16496830</v>
      </c>
      <c r="AR209" s="618">
        <f t="shared" si="482"/>
        <v>12670376.300000001</v>
      </c>
      <c r="AS209" s="618">
        <f t="shared" si="483"/>
        <v>3826453.7</v>
      </c>
      <c r="AT209" s="616">
        <f t="shared" si="419"/>
        <v>2269310</v>
      </c>
      <c r="AU209" s="616">
        <f t="shared" si="420"/>
        <v>453862</v>
      </c>
      <c r="AV209" s="616">
        <f t="shared" si="421"/>
        <v>2084270</v>
      </c>
      <c r="AW209" s="616">
        <f t="shared" si="422"/>
        <v>4895850</v>
      </c>
      <c r="AX209" s="616">
        <f t="shared" si="423"/>
        <v>133640</v>
      </c>
      <c r="AY209" s="616">
        <f t="shared" si="424"/>
        <v>4443530</v>
      </c>
      <c r="AZ209" s="616">
        <f t="shared" si="425"/>
        <v>92520</v>
      </c>
      <c r="BA209" s="616">
        <f t="shared" si="426"/>
        <v>226160</v>
      </c>
      <c r="BB209" s="616">
        <f t="shared" si="427"/>
        <v>688760</v>
      </c>
      <c r="BC209" s="616">
        <f t="shared" si="428"/>
        <v>1490600</v>
      </c>
      <c r="BD209" s="616">
        <f t="shared" si="429"/>
        <v>138780</v>
      </c>
      <c r="BE209" s="616">
        <f t="shared" si="430"/>
        <v>197890</v>
      </c>
      <c r="BF209" s="616">
        <f t="shared" si="431"/>
        <v>20560</v>
      </c>
      <c r="BG209" s="616">
        <f t="shared" si="432"/>
        <v>269850</v>
      </c>
      <c r="BH209" s="616">
        <f t="shared" si="433"/>
        <v>4142840</v>
      </c>
      <c r="BI209" s="618">
        <f t="shared" si="484"/>
        <v>3181904.8</v>
      </c>
      <c r="BJ209" s="618">
        <f t="shared" si="485"/>
        <v>960935.2</v>
      </c>
      <c r="BK209" s="616">
        <f t="shared" si="434"/>
        <v>904640</v>
      </c>
      <c r="BL209" s="620">
        <f t="shared" si="435"/>
        <v>33600180</v>
      </c>
      <c r="BM209" s="616">
        <f t="shared" si="436"/>
        <v>24167856</v>
      </c>
      <c r="BN209" s="618">
        <f t="shared" si="437"/>
        <v>18562101.399999999</v>
      </c>
      <c r="BO209" s="618">
        <f t="shared" si="438"/>
        <v>5605754.5999999996</v>
      </c>
      <c r="BP209" s="616">
        <f t="shared" si="486"/>
        <v>2269310</v>
      </c>
      <c r="BQ209" s="616">
        <f t="shared" si="487"/>
        <v>453862</v>
      </c>
      <c r="BR209" s="616">
        <f t="shared" si="488"/>
        <v>2084270</v>
      </c>
      <c r="BS209" s="616">
        <f t="shared" si="439"/>
        <v>4895850</v>
      </c>
      <c r="BT209" s="616">
        <f t="shared" si="440"/>
        <v>133640</v>
      </c>
      <c r="BU209" s="616">
        <f t="shared" si="441"/>
        <v>4443530</v>
      </c>
      <c r="BV209" s="616">
        <f t="shared" si="442"/>
        <v>92520</v>
      </c>
      <c r="BW209" s="616">
        <f t="shared" si="443"/>
        <v>226160</v>
      </c>
      <c r="BX209" s="616">
        <f t="shared" si="444"/>
        <v>1855519</v>
      </c>
      <c r="BY209" s="616">
        <f t="shared" si="445"/>
        <v>1490600</v>
      </c>
      <c r="BZ209" s="616">
        <f t="shared" si="446"/>
        <v>138780</v>
      </c>
      <c r="CA209" s="616">
        <f t="shared" si="447"/>
        <v>197890</v>
      </c>
      <c r="CB209" s="616">
        <f t="shared" si="448"/>
        <v>20560</v>
      </c>
      <c r="CC209" s="616">
        <f t="shared" si="449"/>
        <v>269850</v>
      </c>
      <c r="CD209" s="616">
        <f t="shared" si="450"/>
        <v>6069261</v>
      </c>
      <c r="CE209" s="618">
        <f t="shared" si="489"/>
        <v>4661490.8</v>
      </c>
      <c r="CF209" s="618">
        <f t="shared" si="490"/>
        <v>1407770.2</v>
      </c>
      <c r="CG209" s="616">
        <f t="shared" si="451"/>
        <v>904640</v>
      </c>
      <c r="CH209" s="621">
        <f t="shared" si="452"/>
        <v>44364386</v>
      </c>
      <c r="CI209" s="88">
        <f t="shared" si="453"/>
        <v>94038.350200000001</v>
      </c>
      <c r="CJ209" s="90">
        <f t="shared" si="454"/>
        <v>72226.075500000006</v>
      </c>
      <c r="CK209" s="90">
        <f t="shared" si="455"/>
        <v>21812.274700000002</v>
      </c>
      <c r="CL209" s="88">
        <f t="shared" si="456"/>
        <v>8830</v>
      </c>
      <c r="CM209" s="88">
        <f t="shared" si="457"/>
        <v>1766</v>
      </c>
      <c r="CN209" s="88">
        <f t="shared" si="458"/>
        <v>8110</v>
      </c>
      <c r="CO209" s="88">
        <f t="shared" si="459"/>
        <v>19050</v>
      </c>
      <c r="CP209" s="88">
        <f t="shared" si="460"/>
        <v>520</v>
      </c>
      <c r="CQ209" s="88">
        <f t="shared" si="461"/>
        <v>17290</v>
      </c>
      <c r="CR209" s="88">
        <f t="shared" si="462"/>
        <v>360</v>
      </c>
      <c r="CS209" s="88">
        <f t="shared" si="463"/>
        <v>880</v>
      </c>
      <c r="CT209" s="88">
        <f t="shared" si="464"/>
        <v>7219.9183000000003</v>
      </c>
      <c r="CU209" s="88">
        <f t="shared" si="465"/>
        <v>5800</v>
      </c>
      <c r="CV209" s="88">
        <f t="shared" si="466"/>
        <v>540</v>
      </c>
      <c r="CW209" s="88">
        <f t="shared" si="467"/>
        <v>770</v>
      </c>
      <c r="CX209" s="88">
        <f t="shared" si="468"/>
        <v>80</v>
      </c>
      <c r="CY209" s="88">
        <f t="shared" si="469"/>
        <v>1050</v>
      </c>
      <c r="CZ209" s="88">
        <f t="shared" si="470"/>
        <v>23615.801599999999</v>
      </c>
      <c r="DA209" s="90">
        <f t="shared" si="471"/>
        <v>18138.0965</v>
      </c>
      <c r="DB209" s="90">
        <f t="shared" si="472"/>
        <v>5477.7051000000001</v>
      </c>
      <c r="DC209" s="88">
        <f t="shared" si="473"/>
        <v>3520</v>
      </c>
      <c r="DD209" s="88">
        <f t="shared" si="474"/>
        <v>172624.07</v>
      </c>
      <c r="AUV209" s="699">
        <f t="shared" si="586"/>
        <v>94038.35</v>
      </c>
      <c r="AUW209" s="699">
        <f t="shared" si="587"/>
        <v>72226.080000000002</v>
      </c>
      <c r="AUX209" s="699">
        <f t="shared" si="588"/>
        <v>21812.27</v>
      </c>
      <c r="AUY209" s="699">
        <f t="shared" si="589"/>
        <v>8830</v>
      </c>
      <c r="AUZ209" s="699">
        <f t="shared" si="475"/>
        <v>168471.42</v>
      </c>
      <c r="AVA209" s="699">
        <f t="shared" si="475"/>
        <v>32.47</v>
      </c>
      <c r="AVB209" s="699">
        <f t="shared" si="590"/>
        <v>19050</v>
      </c>
      <c r="AVC209" s="699">
        <f t="shared" si="591"/>
        <v>520</v>
      </c>
      <c r="AVD209" s="699">
        <f t="shared" si="592"/>
        <v>17290</v>
      </c>
      <c r="AVE209" s="699">
        <f t="shared" si="593"/>
        <v>360</v>
      </c>
      <c r="AVF209" s="699">
        <f t="shared" si="594"/>
        <v>880</v>
      </c>
      <c r="AVG209" s="699">
        <f t="shared" si="595"/>
        <v>7219.92</v>
      </c>
      <c r="AVH209" s="699">
        <f t="shared" si="596"/>
        <v>5800</v>
      </c>
      <c r="AVI209" s="699">
        <f t="shared" si="597"/>
        <v>540</v>
      </c>
      <c r="AVJ209" s="699">
        <f t="shared" si="598"/>
        <v>770</v>
      </c>
      <c r="AVK209" s="699">
        <f t="shared" si="599"/>
        <v>80</v>
      </c>
      <c r="AVL209" s="699">
        <f t="shared" si="600"/>
        <v>1050</v>
      </c>
      <c r="AVM209" s="699">
        <f t="shared" si="601"/>
        <v>23615.8</v>
      </c>
      <c r="AVN209" s="699">
        <f t="shared" si="602"/>
        <v>18138.099999999999</v>
      </c>
      <c r="AVO209" s="699">
        <f t="shared" si="603"/>
        <v>5477.7</v>
      </c>
      <c r="AVP209" s="699">
        <f t="shared" si="604"/>
        <v>3520</v>
      </c>
      <c r="AVQ209" s="699">
        <f t="shared" si="605"/>
        <v>172624.07</v>
      </c>
    </row>
    <row r="210" spans="1:108 1244:1265" ht="30" hidden="1" customHeight="1" x14ac:dyDescent="0.25">
      <c r="A210" s="643">
        <v>1</v>
      </c>
      <c r="B210" s="643">
        <v>13</v>
      </c>
      <c r="C210" s="664" t="s">
        <v>29</v>
      </c>
      <c r="D210" s="2"/>
      <c r="E210" s="101" t="s">
        <v>344</v>
      </c>
      <c r="F210" s="643" t="s">
        <v>31</v>
      </c>
      <c r="G210" s="643">
        <v>1</v>
      </c>
      <c r="H210" s="658" t="s">
        <v>10</v>
      </c>
      <c r="I210" s="643">
        <v>0</v>
      </c>
      <c r="J210" s="101" t="s">
        <v>356</v>
      </c>
      <c r="K210" s="643">
        <v>3</v>
      </c>
      <c r="L210" s="683" t="s">
        <v>349</v>
      </c>
      <c r="M210" s="11" t="s">
        <v>256</v>
      </c>
      <c r="N210" s="101" t="s">
        <v>401</v>
      </c>
      <c r="O210" s="643">
        <v>2</v>
      </c>
      <c r="P210" s="632">
        <v>3</v>
      </c>
      <c r="Q210" s="632">
        <v>3</v>
      </c>
      <c r="R210" s="632">
        <v>3</v>
      </c>
      <c r="S210" s="675">
        <f>SUMIF('Территориальный кк'!$A:$A,'2020'!$B210,'Территориальный кк'!D:D)</f>
        <v>1.4650000000000001</v>
      </c>
      <c r="T210" s="676">
        <f>SUMIF('Территориальный кк'!$A:$A,'2020'!$B210,'Территориальный кк'!E:E)</f>
        <v>2.694</v>
      </c>
      <c r="U210" s="618">
        <f>SUMIFS(Нормативы!G:G,Нормативы!$B:$B,$G210,Нормативы!$D:$D,'2020'!$I210,Нормативы!$F:$F,'2020'!$K210)*O210</f>
        <v>128380</v>
      </c>
      <c r="V210" s="618">
        <f t="shared" si="476"/>
        <v>98602.2</v>
      </c>
      <c r="W210" s="618">
        <f t="shared" si="477"/>
        <v>29777.8</v>
      </c>
      <c r="X210" s="618">
        <f>SUMIFS(Нормативы!J:J,Нормативы!$B:$B,$G210,Нормативы!$D:$D,'2020'!$I210,Нормативы!$F:$F,'2020'!$K210)</f>
        <v>8830</v>
      </c>
      <c r="Y210" s="618">
        <f>SUMIFS(Нормативы!K:K,Нормативы!$B:$B,$G210,Нормативы!$D:$D,'2020'!$I210,Нормативы!$F:$F,'2020'!$K210)</f>
        <v>1766</v>
      </c>
      <c r="Z210" s="618">
        <f>SUMIFS(Нормативы!L:L,Нормативы!$B:$B,$G210,Нормативы!$D:$D,'2020'!$I210,Нормативы!$F:$F,'2020'!$K210)</f>
        <v>8110</v>
      </c>
      <c r="AA210" s="618">
        <f t="shared" si="478"/>
        <v>19930</v>
      </c>
      <c r="AB210" s="618">
        <f>SUMIFS(Нормативы!N:N,Нормативы!$B:$B,$G210,Нормативы!$D:$D,'2020'!$I210,Нормативы!$F:$F,'2020'!$K210)*O210</f>
        <v>1040</v>
      </c>
      <c r="AC210" s="618">
        <f>SUMIFS(Нормативы!O:O,Нормативы!$B:$B,$G210,Нормативы!$D:$D,'2020'!$I210,Нормативы!$F:$F,'2020'!$K210)</f>
        <v>17290</v>
      </c>
      <c r="AD210" s="618">
        <f>SUMIFS(Нормативы!P:P,Нормативы!$B:$B,$G210,Нормативы!$D:$D,'2020'!$I210,Нормативы!$F:$F,'2020'!$K210)*O210</f>
        <v>720</v>
      </c>
      <c r="AE210" s="618">
        <f>SUMIFS(Нормативы!Q:Q,Нормативы!$B:$B,$G210,Нормативы!$D:$D,'2020'!$I210,Нормативы!$F:$F,'2020'!$K210)</f>
        <v>880</v>
      </c>
      <c r="AF210" s="618">
        <f>SUMIFS(Нормативы!R:R,Нормативы!$B:$B,$G210,Нормативы!$D:$D,'2020'!$I210,Нормативы!$F:$F,'2020'!$K210)</f>
        <v>2680</v>
      </c>
      <c r="AG210" s="618">
        <f>SUMIFS(Нормативы!S:S,Нормативы!$B:$B,$G210,Нормативы!$D:$D,'2020'!$I210,Нормативы!$F:$F,'2020'!$K210)</f>
        <v>5800</v>
      </c>
      <c r="AH210" s="618">
        <f>SUMIFS(Нормативы!T:T,Нормативы!$B:$B,$G210,Нормативы!$D:$D,'2020'!$I210,Нормативы!$F:$F,'2020'!$K210)</f>
        <v>540</v>
      </c>
      <c r="AI210" s="618">
        <f>SUMIFS(Нормативы!U:U,Нормативы!$B:$B,$G210,Нормативы!$D:$D,'2020'!$I210,Нормативы!$F:$F,'2020'!$K210)</f>
        <v>770</v>
      </c>
      <c r="AJ210" s="618">
        <f>SUMIFS(Нормативы!V:V,Нормативы!$B:$B,$G210,Нормативы!$D:$D,'2020'!$I210,Нормативы!$F:$F,'2020'!$K210)</f>
        <v>80</v>
      </c>
      <c r="AK210" s="618">
        <f>SUMIFS(Нормативы!W:W,Нормативы!$B:$B,$G210,Нормативы!$D:$D,'2020'!$I210,Нормативы!$F:$F,'2020'!$K210)</f>
        <v>1050</v>
      </c>
      <c r="AL210" s="618">
        <f>SUMIFS(Нормативы!X:X,Нормативы!$B:$B,$G210,Нормативы!$D:$D,'2020'!$I210,Нормативы!$F:$F,'2020'!$K210)*O210</f>
        <v>32240</v>
      </c>
      <c r="AM210" s="618">
        <f t="shared" si="479"/>
        <v>24761.9</v>
      </c>
      <c r="AN210" s="618">
        <f t="shared" si="480"/>
        <v>7478.1</v>
      </c>
      <c r="AO210" s="618">
        <f>SUMIFS(Нормативы!AA:AA,Нормативы!$B:$B,$G210,Нормативы!$D:$D,'2020'!$I210,Нормативы!$F:$F,'2020'!$K210)</f>
        <v>3520</v>
      </c>
      <c r="AP210" s="619">
        <f t="shared" si="481"/>
        <v>211930</v>
      </c>
      <c r="AQ210" s="413">
        <f t="shared" si="418"/>
        <v>385140</v>
      </c>
      <c r="AR210" s="618">
        <f t="shared" si="482"/>
        <v>295806.5</v>
      </c>
      <c r="AS210" s="618">
        <f t="shared" si="483"/>
        <v>89333.5</v>
      </c>
      <c r="AT210" s="616">
        <f t="shared" si="419"/>
        <v>26490</v>
      </c>
      <c r="AU210" s="616">
        <f t="shared" si="420"/>
        <v>5298</v>
      </c>
      <c r="AV210" s="616">
        <f t="shared" si="421"/>
        <v>24330</v>
      </c>
      <c r="AW210" s="616">
        <f t="shared" si="422"/>
        <v>59790</v>
      </c>
      <c r="AX210" s="616">
        <f t="shared" si="423"/>
        <v>3120</v>
      </c>
      <c r="AY210" s="616">
        <f t="shared" si="424"/>
        <v>51870</v>
      </c>
      <c r="AZ210" s="616">
        <f t="shared" si="425"/>
        <v>2160</v>
      </c>
      <c r="BA210" s="616">
        <f t="shared" si="426"/>
        <v>2640</v>
      </c>
      <c r="BB210" s="616">
        <f t="shared" si="427"/>
        <v>8040</v>
      </c>
      <c r="BC210" s="616">
        <f t="shared" si="428"/>
        <v>17400</v>
      </c>
      <c r="BD210" s="616">
        <f t="shared" si="429"/>
        <v>1620</v>
      </c>
      <c r="BE210" s="616">
        <f t="shared" si="430"/>
        <v>2310</v>
      </c>
      <c r="BF210" s="616">
        <f t="shared" si="431"/>
        <v>240</v>
      </c>
      <c r="BG210" s="616">
        <f t="shared" si="432"/>
        <v>3150</v>
      </c>
      <c r="BH210" s="616">
        <f t="shared" si="433"/>
        <v>96720</v>
      </c>
      <c r="BI210" s="618">
        <f t="shared" si="484"/>
        <v>74285.7</v>
      </c>
      <c r="BJ210" s="618">
        <f t="shared" si="485"/>
        <v>22434.3</v>
      </c>
      <c r="BK210" s="616">
        <f t="shared" si="434"/>
        <v>10560</v>
      </c>
      <c r="BL210" s="620">
        <f t="shared" si="435"/>
        <v>635790</v>
      </c>
      <c r="BM210" s="616">
        <f t="shared" si="436"/>
        <v>564230</v>
      </c>
      <c r="BN210" s="618">
        <f t="shared" si="437"/>
        <v>433356.4</v>
      </c>
      <c r="BO210" s="618">
        <f t="shared" si="438"/>
        <v>130873.60000000001</v>
      </c>
      <c r="BP210" s="616">
        <f t="shared" si="486"/>
        <v>26490</v>
      </c>
      <c r="BQ210" s="616">
        <f t="shared" si="487"/>
        <v>5298</v>
      </c>
      <c r="BR210" s="616">
        <f t="shared" si="488"/>
        <v>24330</v>
      </c>
      <c r="BS210" s="616">
        <f t="shared" si="439"/>
        <v>59790</v>
      </c>
      <c r="BT210" s="616">
        <f t="shared" si="440"/>
        <v>3120</v>
      </c>
      <c r="BU210" s="616">
        <f t="shared" si="441"/>
        <v>51870</v>
      </c>
      <c r="BV210" s="616">
        <f t="shared" si="442"/>
        <v>2160</v>
      </c>
      <c r="BW210" s="616">
        <f t="shared" si="443"/>
        <v>2640</v>
      </c>
      <c r="BX210" s="616">
        <f t="shared" si="444"/>
        <v>21660</v>
      </c>
      <c r="BY210" s="616">
        <f t="shared" si="445"/>
        <v>17400</v>
      </c>
      <c r="BZ210" s="616">
        <f t="shared" si="446"/>
        <v>1620</v>
      </c>
      <c r="CA210" s="616">
        <f t="shared" si="447"/>
        <v>2310</v>
      </c>
      <c r="CB210" s="616">
        <f t="shared" si="448"/>
        <v>240</v>
      </c>
      <c r="CC210" s="616">
        <f t="shared" si="449"/>
        <v>3150</v>
      </c>
      <c r="CD210" s="616">
        <f t="shared" si="450"/>
        <v>141695</v>
      </c>
      <c r="CE210" s="618">
        <f t="shared" si="489"/>
        <v>108828.7</v>
      </c>
      <c r="CF210" s="618">
        <f t="shared" si="490"/>
        <v>32866.300000000003</v>
      </c>
      <c r="CG210" s="616">
        <f t="shared" si="451"/>
        <v>10560</v>
      </c>
      <c r="CH210" s="621">
        <f t="shared" si="452"/>
        <v>873475</v>
      </c>
      <c r="CI210" s="88">
        <f t="shared" si="453"/>
        <v>188076.6667</v>
      </c>
      <c r="CJ210" s="90">
        <f t="shared" si="454"/>
        <v>144452.13329999999</v>
      </c>
      <c r="CK210" s="90">
        <f t="shared" si="455"/>
        <v>43624.533300000003</v>
      </c>
      <c r="CL210" s="88">
        <f t="shared" si="456"/>
        <v>8830</v>
      </c>
      <c r="CM210" s="88">
        <f t="shared" si="457"/>
        <v>1766</v>
      </c>
      <c r="CN210" s="88">
        <f t="shared" si="458"/>
        <v>8110</v>
      </c>
      <c r="CO210" s="88">
        <f t="shared" si="459"/>
        <v>19930</v>
      </c>
      <c r="CP210" s="88">
        <f t="shared" si="460"/>
        <v>1040</v>
      </c>
      <c r="CQ210" s="88">
        <f t="shared" si="461"/>
        <v>17290</v>
      </c>
      <c r="CR210" s="88">
        <f t="shared" si="462"/>
        <v>720</v>
      </c>
      <c r="CS210" s="88">
        <f t="shared" si="463"/>
        <v>880</v>
      </c>
      <c r="CT210" s="88">
        <f t="shared" si="464"/>
        <v>7220</v>
      </c>
      <c r="CU210" s="88">
        <f t="shared" si="465"/>
        <v>5800</v>
      </c>
      <c r="CV210" s="88">
        <f t="shared" si="466"/>
        <v>540</v>
      </c>
      <c r="CW210" s="88">
        <f t="shared" si="467"/>
        <v>770</v>
      </c>
      <c r="CX210" s="88">
        <f t="shared" si="468"/>
        <v>80</v>
      </c>
      <c r="CY210" s="88">
        <f t="shared" si="469"/>
        <v>1050</v>
      </c>
      <c r="CZ210" s="88">
        <f t="shared" si="470"/>
        <v>47231.666700000002</v>
      </c>
      <c r="DA210" s="90">
        <f t="shared" si="471"/>
        <v>36276.2333</v>
      </c>
      <c r="DB210" s="90">
        <f t="shared" si="472"/>
        <v>10955.433300000001</v>
      </c>
      <c r="DC210" s="88">
        <f t="shared" si="473"/>
        <v>3520</v>
      </c>
      <c r="DD210" s="88">
        <f t="shared" si="474"/>
        <v>291158.3333</v>
      </c>
      <c r="AUV210" s="699">
        <f t="shared" si="586"/>
        <v>188076.67</v>
      </c>
      <c r="AUW210" s="699">
        <f t="shared" si="587"/>
        <v>144452.13</v>
      </c>
      <c r="AUX210" s="699">
        <f t="shared" si="588"/>
        <v>43624.54</v>
      </c>
      <c r="AUY210" s="699">
        <f t="shared" si="589"/>
        <v>8830</v>
      </c>
      <c r="AUZ210" s="699">
        <f t="shared" si="475"/>
        <v>1966.59</v>
      </c>
      <c r="AVA210" s="699">
        <f t="shared" si="475"/>
        <v>0.19</v>
      </c>
      <c r="AVB210" s="699">
        <f t="shared" si="590"/>
        <v>19930</v>
      </c>
      <c r="AVC210" s="699">
        <f t="shared" si="591"/>
        <v>1040</v>
      </c>
      <c r="AVD210" s="699">
        <f t="shared" si="592"/>
        <v>17290</v>
      </c>
      <c r="AVE210" s="699">
        <f t="shared" si="593"/>
        <v>720</v>
      </c>
      <c r="AVF210" s="699">
        <f t="shared" si="594"/>
        <v>880</v>
      </c>
      <c r="AVG210" s="699">
        <f t="shared" si="595"/>
        <v>7220</v>
      </c>
      <c r="AVH210" s="699">
        <f t="shared" si="596"/>
        <v>5800</v>
      </c>
      <c r="AVI210" s="699">
        <f t="shared" si="597"/>
        <v>540</v>
      </c>
      <c r="AVJ210" s="699">
        <f t="shared" si="598"/>
        <v>770</v>
      </c>
      <c r="AVK210" s="699">
        <f t="shared" si="599"/>
        <v>80</v>
      </c>
      <c r="AVL210" s="699">
        <f t="shared" si="600"/>
        <v>1050</v>
      </c>
      <c r="AVM210" s="699">
        <f t="shared" si="601"/>
        <v>47231.67</v>
      </c>
      <c r="AVN210" s="699">
        <f t="shared" si="602"/>
        <v>36276.239999999998</v>
      </c>
      <c r="AVO210" s="699">
        <f t="shared" si="603"/>
        <v>10955.43</v>
      </c>
      <c r="AVP210" s="699">
        <f t="shared" si="604"/>
        <v>3520</v>
      </c>
      <c r="AVQ210" s="699">
        <f t="shared" si="605"/>
        <v>291158.33</v>
      </c>
    </row>
    <row r="211" spans="1:108 1244:1265" ht="30" hidden="1" customHeight="1" x14ac:dyDescent="0.25">
      <c r="A211" s="643">
        <v>1</v>
      </c>
      <c r="B211" s="643">
        <v>13</v>
      </c>
      <c r="C211" s="664" t="s">
        <v>29</v>
      </c>
      <c r="D211" s="2"/>
      <c r="E211" s="101" t="s">
        <v>344</v>
      </c>
      <c r="F211" s="643" t="s">
        <v>31</v>
      </c>
      <c r="G211" s="643">
        <v>1</v>
      </c>
      <c r="H211" s="658" t="s">
        <v>8</v>
      </c>
      <c r="I211" s="643">
        <v>3</v>
      </c>
      <c r="J211" s="101" t="s">
        <v>356</v>
      </c>
      <c r="K211" s="643">
        <v>3</v>
      </c>
      <c r="L211" s="683" t="s">
        <v>349</v>
      </c>
      <c r="M211" s="11" t="s">
        <v>257</v>
      </c>
      <c r="N211" s="101" t="s">
        <v>387</v>
      </c>
      <c r="O211" s="643">
        <v>1</v>
      </c>
      <c r="P211" s="632">
        <v>112</v>
      </c>
      <c r="Q211" s="632">
        <v>112</v>
      </c>
      <c r="R211" s="632">
        <v>112</v>
      </c>
      <c r="S211" s="675">
        <f>SUMIF('Территориальный кк'!$A:$A,'2020'!$B211,'Территориальный кк'!D:D)</f>
        <v>1.4650000000000001</v>
      </c>
      <c r="T211" s="676">
        <f>SUMIF('Территориальный кк'!$A:$A,'2020'!$B211,'Территориальный кк'!E:E)</f>
        <v>2.694</v>
      </c>
      <c r="U211" s="618">
        <f>SUMIFS(Нормативы!G:G,Нормативы!$B:$B,$G211,Нормативы!$D:$D,'2020'!$I211,Нормативы!$F:$F,'2020'!$K211)*O211</f>
        <v>6419</v>
      </c>
      <c r="V211" s="618">
        <f t="shared" si="476"/>
        <v>4930.1000000000004</v>
      </c>
      <c r="W211" s="618">
        <f t="shared" si="477"/>
        <v>1488.9</v>
      </c>
      <c r="X211" s="618">
        <f>SUMIFS(Нормативы!J:J,Нормативы!$B:$B,$G211,Нормативы!$D:$D,'2020'!$I211,Нормативы!$F:$F,'2020'!$K211)</f>
        <v>883</v>
      </c>
      <c r="Y211" s="618">
        <f>SUMIFS(Нормативы!K:K,Нормативы!$B:$B,$G211,Нормативы!$D:$D,'2020'!$I211,Нормативы!$F:$F,'2020'!$K211)</f>
        <v>177</v>
      </c>
      <c r="Z211" s="618">
        <f>SUMIFS(Нормативы!L:L,Нормативы!$B:$B,$G211,Нормативы!$D:$D,'2020'!$I211,Нормативы!$F:$F,'2020'!$K211)</f>
        <v>811</v>
      </c>
      <c r="AA211" s="618">
        <f t="shared" si="478"/>
        <v>1905</v>
      </c>
      <c r="AB211" s="618">
        <f>SUMIFS(Нормативы!N:N,Нормативы!$B:$B,$G211,Нормативы!$D:$D,'2020'!$I211,Нормативы!$F:$F,'2020'!$K211)*O211</f>
        <v>52</v>
      </c>
      <c r="AC211" s="618">
        <f>SUMIFS(Нормативы!O:O,Нормативы!$B:$B,$G211,Нормативы!$D:$D,'2020'!$I211,Нормативы!$F:$F,'2020'!$K211)</f>
        <v>1729</v>
      </c>
      <c r="AD211" s="618">
        <f>SUMIFS(Нормативы!P:P,Нормативы!$B:$B,$G211,Нормативы!$D:$D,'2020'!$I211,Нормативы!$F:$F,'2020'!$K211)*O211</f>
        <v>36</v>
      </c>
      <c r="AE211" s="618">
        <f>SUMIFS(Нормативы!Q:Q,Нормативы!$B:$B,$G211,Нормативы!$D:$D,'2020'!$I211,Нормативы!$F:$F,'2020'!$K211)</f>
        <v>88</v>
      </c>
      <c r="AF211" s="618">
        <f>SUMIFS(Нормативы!R:R,Нормативы!$B:$B,$G211,Нормативы!$D:$D,'2020'!$I211,Нормативы!$F:$F,'2020'!$K211)</f>
        <v>268</v>
      </c>
      <c r="AG211" s="618">
        <f>SUMIFS(Нормативы!S:S,Нормативы!$B:$B,$G211,Нормативы!$D:$D,'2020'!$I211,Нормативы!$F:$F,'2020'!$K211)</f>
        <v>580</v>
      </c>
      <c r="AH211" s="618">
        <f>SUMIFS(Нормативы!T:T,Нормативы!$B:$B,$G211,Нормативы!$D:$D,'2020'!$I211,Нормативы!$F:$F,'2020'!$K211)</f>
        <v>54</v>
      </c>
      <c r="AI211" s="618">
        <f>SUMIFS(Нормативы!U:U,Нормативы!$B:$B,$G211,Нормативы!$D:$D,'2020'!$I211,Нормативы!$F:$F,'2020'!$K211)</f>
        <v>77</v>
      </c>
      <c r="AJ211" s="618">
        <f>SUMIFS(Нормативы!V:V,Нормативы!$B:$B,$G211,Нормативы!$D:$D,'2020'!$I211,Нормативы!$F:$F,'2020'!$K211)</f>
        <v>8</v>
      </c>
      <c r="AK211" s="618">
        <f>SUMIFS(Нормативы!W:W,Нормативы!$B:$B,$G211,Нормативы!$D:$D,'2020'!$I211,Нормативы!$F:$F,'2020'!$K211)</f>
        <v>105</v>
      </c>
      <c r="AL211" s="618">
        <f>SUMIFS(Нормативы!X:X,Нормативы!$B:$B,$G211,Нормативы!$D:$D,'2020'!$I211,Нормативы!$F:$F,'2020'!$K211)*O211</f>
        <v>1612</v>
      </c>
      <c r="AM211" s="618">
        <f t="shared" si="479"/>
        <v>1238.0999999999999</v>
      </c>
      <c r="AN211" s="618">
        <f t="shared" si="480"/>
        <v>373.9</v>
      </c>
      <c r="AO211" s="618">
        <f>SUMIFS(Нормативы!AA:AA,Нормативы!$B:$B,$G211,Нормативы!$D:$D,'2020'!$I211,Нормативы!$F:$F,'2020'!$K211)</f>
        <v>0</v>
      </c>
      <c r="AP211" s="619">
        <f t="shared" si="481"/>
        <v>12722</v>
      </c>
      <c r="AQ211" s="413">
        <f t="shared" si="418"/>
        <v>718928</v>
      </c>
      <c r="AR211" s="618">
        <f t="shared" si="482"/>
        <v>552172</v>
      </c>
      <c r="AS211" s="618">
        <f t="shared" si="483"/>
        <v>166756</v>
      </c>
      <c r="AT211" s="616">
        <f t="shared" si="419"/>
        <v>98896</v>
      </c>
      <c r="AU211" s="616">
        <f t="shared" si="420"/>
        <v>19824</v>
      </c>
      <c r="AV211" s="616">
        <f t="shared" si="421"/>
        <v>90832</v>
      </c>
      <c r="AW211" s="616">
        <f t="shared" si="422"/>
        <v>213360</v>
      </c>
      <c r="AX211" s="616">
        <f t="shared" si="423"/>
        <v>5824</v>
      </c>
      <c r="AY211" s="616">
        <f t="shared" si="424"/>
        <v>193648</v>
      </c>
      <c r="AZ211" s="616">
        <f t="shared" si="425"/>
        <v>4032</v>
      </c>
      <c r="BA211" s="616">
        <f t="shared" si="426"/>
        <v>9856</v>
      </c>
      <c r="BB211" s="616">
        <f t="shared" si="427"/>
        <v>30016</v>
      </c>
      <c r="BC211" s="616">
        <f t="shared" si="428"/>
        <v>64960</v>
      </c>
      <c r="BD211" s="616">
        <f t="shared" si="429"/>
        <v>6048</v>
      </c>
      <c r="BE211" s="616">
        <f t="shared" si="430"/>
        <v>8624</v>
      </c>
      <c r="BF211" s="616">
        <f t="shared" si="431"/>
        <v>896</v>
      </c>
      <c r="BG211" s="616">
        <f t="shared" si="432"/>
        <v>11760</v>
      </c>
      <c r="BH211" s="616">
        <f t="shared" si="433"/>
        <v>180544</v>
      </c>
      <c r="BI211" s="618">
        <f t="shared" si="484"/>
        <v>138666.70000000001</v>
      </c>
      <c r="BJ211" s="618">
        <f t="shared" si="485"/>
        <v>41877.300000000003</v>
      </c>
      <c r="BK211" s="616">
        <f t="shared" si="434"/>
        <v>0</v>
      </c>
      <c r="BL211" s="620">
        <f t="shared" si="435"/>
        <v>1424864</v>
      </c>
      <c r="BM211" s="616">
        <f t="shared" si="436"/>
        <v>1053230</v>
      </c>
      <c r="BN211" s="618">
        <f t="shared" si="437"/>
        <v>808932.4</v>
      </c>
      <c r="BO211" s="618">
        <f t="shared" si="438"/>
        <v>244297.60000000001</v>
      </c>
      <c r="BP211" s="616">
        <f t="shared" si="486"/>
        <v>98896</v>
      </c>
      <c r="BQ211" s="616">
        <f t="shared" si="487"/>
        <v>19824</v>
      </c>
      <c r="BR211" s="616">
        <f t="shared" si="488"/>
        <v>90832</v>
      </c>
      <c r="BS211" s="616">
        <f t="shared" si="439"/>
        <v>213360</v>
      </c>
      <c r="BT211" s="616">
        <f t="shared" si="440"/>
        <v>5824</v>
      </c>
      <c r="BU211" s="616">
        <f t="shared" si="441"/>
        <v>193648</v>
      </c>
      <c r="BV211" s="616">
        <f t="shared" si="442"/>
        <v>4032</v>
      </c>
      <c r="BW211" s="616">
        <f t="shared" si="443"/>
        <v>9856</v>
      </c>
      <c r="BX211" s="616">
        <f t="shared" si="444"/>
        <v>80863</v>
      </c>
      <c r="BY211" s="616">
        <f t="shared" si="445"/>
        <v>64960</v>
      </c>
      <c r="BZ211" s="616">
        <f t="shared" si="446"/>
        <v>6048</v>
      </c>
      <c r="CA211" s="616">
        <f t="shared" si="447"/>
        <v>8624</v>
      </c>
      <c r="CB211" s="616">
        <f t="shared" si="448"/>
        <v>896</v>
      </c>
      <c r="CC211" s="616">
        <f t="shared" si="449"/>
        <v>11760</v>
      </c>
      <c r="CD211" s="616">
        <f t="shared" si="450"/>
        <v>264497</v>
      </c>
      <c r="CE211" s="618">
        <f t="shared" si="489"/>
        <v>203146.7</v>
      </c>
      <c r="CF211" s="618">
        <f t="shared" si="490"/>
        <v>61350.3</v>
      </c>
      <c r="CG211" s="616">
        <f t="shared" si="451"/>
        <v>0</v>
      </c>
      <c r="CH211" s="621">
        <f t="shared" si="452"/>
        <v>1893966</v>
      </c>
      <c r="CI211" s="88">
        <f t="shared" si="453"/>
        <v>9403.8392999999996</v>
      </c>
      <c r="CJ211" s="90">
        <f t="shared" si="454"/>
        <v>7222.6107000000002</v>
      </c>
      <c r="CK211" s="90">
        <f t="shared" si="455"/>
        <v>2181.2285999999999</v>
      </c>
      <c r="CL211" s="88">
        <f t="shared" si="456"/>
        <v>883</v>
      </c>
      <c r="CM211" s="88">
        <f t="shared" si="457"/>
        <v>177</v>
      </c>
      <c r="CN211" s="88">
        <f t="shared" si="458"/>
        <v>811</v>
      </c>
      <c r="CO211" s="88">
        <f t="shared" si="459"/>
        <v>1905</v>
      </c>
      <c r="CP211" s="88">
        <f t="shared" si="460"/>
        <v>52</v>
      </c>
      <c r="CQ211" s="88">
        <f t="shared" si="461"/>
        <v>1729</v>
      </c>
      <c r="CR211" s="88">
        <f t="shared" si="462"/>
        <v>36</v>
      </c>
      <c r="CS211" s="88">
        <f t="shared" si="463"/>
        <v>88</v>
      </c>
      <c r="CT211" s="88">
        <f t="shared" si="464"/>
        <v>721.99109999999996</v>
      </c>
      <c r="CU211" s="88">
        <f t="shared" si="465"/>
        <v>580</v>
      </c>
      <c r="CV211" s="88">
        <f t="shared" si="466"/>
        <v>54</v>
      </c>
      <c r="CW211" s="88">
        <f t="shared" si="467"/>
        <v>77</v>
      </c>
      <c r="CX211" s="88">
        <f t="shared" si="468"/>
        <v>8</v>
      </c>
      <c r="CY211" s="88">
        <f t="shared" si="469"/>
        <v>105</v>
      </c>
      <c r="CZ211" s="88">
        <f t="shared" si="470"/>
        <v>2361.5803999999998</v>
      </c>
      <c r="DA211" s="90">
        <f t="shared" si="471"/>
        <v>1813.8098</v>
      </c>
      <c r="DB211" s="90">
        <f t="shared" si="472"/>
        <v>547.77049999999997</v>
      </c>
      <c r="DC211" s="88">
        <f t="shared" si="473"/>
        <v>0</v>
      </c>
      <c r="DD211" s="88">
        <f t="shared" si="474"/>
        <v>16910.4107</v>
      </c>
      <c r="AUV211" s="699">
        <f t="shared" si="586"/>
        <v>9403.84</v>
      </c>
      <c r="AUW211" s="699">
        <f t="shared" si="587"/>
        <v>7222.61</v>
      </c>
      <c r="AUX211" s="699">
        <f t="shared" si="588"/>
        <v>2181.23</v>
      </c>
      <c r="AUY211" s="699">
        <f t="shared" si="589"/>
        <v>883</v>
      </c>
      <c r="AUZ211" s="699">
        <f t="shared" si="475"/>
        <v>7358.57</v>
      </c>
      <c r="AVA211" s="699">
        <f t="shared" si="475"/>
        <v>14.15</v>
      </c>
      <c r="AVB211" s="699">
        <f t="shared" si="590"/>
        <v>1905</v>
      </c>
      <c r="AVC211" s="699">
        <f t="shared" si="591"/>
        <v>52</v>
      </c>
      <c r="AVD211" s="699">
        <f t="shared" si="592"/>
        <v>1729</v>
      </c>
      <c r="AVE211" s="699">
        <f t="shared" si="593"/>
        <v>36</v>
      </c>
      <c r="AVF211" s="699">
        <f t="shared" si="594"/>
        <v>88</v>
      </c>
      <c r="AVG211" s="699">
        <f t="shared" si="595"/>
        <v>721.99</v>
      </c>
      <c r="AVH211" s="699">
        <f t="shared" si="596"/>
        <v>580</v>
      </c>
      <c r="AVI211" s="699">
        <f t="shared" si="597"/>
        <v>54</v>
      </c>
      <c r="AVJ211" s="699">
        <f t="shared" si="598"/>
        <v>77</v>
      </c>
      <c r="AVK211" s="699">
        <f t="shared" si="599"/>
        <v>8</v>
      </c>
      <c r="AVL211" s="699">
        <f t="shared" si="600"/>
        <v>105</v>
      </c>
      <c r="AVM211" s="699">
        <f t="shared" si="601"/>
        <v>2361.58</v>
      </c>
      <c r="AVN211" s="699">
        <f t="shared" si="602"/>
        <v>1813.81</v>
      </c>
      <c r="AVO211" s="699">
        <f t="shared" si="603"/>
        <v>547.77</v>
      </c>
      <c r="AVP211" s="699">
        <f t="shared" si="604"/>
        <v>0</v>
      </c>
      <c r="AVQ211" s="699">
        <f t="shared" si="605"/>
        <v>16910.41</v>
      </c>
    </row>
    <row r="212" spans="1:108 1244:1265" ht="30" hidden="1" customHeight="1" x14ac:dyDescent="0.25">
      <c r="A212" s="643">
        <v>1</v>
      </c>
      <c r="B212" s="643">
        <v>13</v>
      </c>
      <c r="C212" s="664" t="s">
        <v>29</v>
      </c>
      <c r="D212" s="2"/>
      <c r="E212" s="101" t="s">
        <v>344</v>
      </c>
      <c r="F212" s="643" t="s">
        <v>31</v>
      </c>
      <c r="G212" s="643">
        <v>1</v>
      </c>
      <c r="H212" s="658" t="s">
        <v>8</v>
      </c>
      <c r="I212" s="643">
        <v>3</v>
      </c>
      <c r="J212" s="101" t="s">
        <v>356</v>
      </c>
      <c r="K212" s="643">
        <v>3</v>
      </c>
      <c r="L212" s="683" t="s">
        <v>349</v>
      </c>
      <c r="M212" s="11" t="s">
        <v>280</v>
      </c>
      <c r="N212" s="101" t="s">
        <v>401</v>
      </c>
      <c r="O212" s="643">
        <v>2</v>
      </c>
      <c r="P212" s="632">
        <v>1</v>
      </c>
      <c r="Q212" s="632">
        <v>1</v>
      </c>
      <c r="R212" s="632">
        <v>1</v>
      </c>
      <c r="S212" s="675">
        <f>SUMIF('Территориальный кк'!$A:$A,'2020'!$B212,'Территориальный кк'!D:D)</f>
        <v>1.4650000000000001</v>
      </c>
      <c r="T212" s="676">
        <f>SUMIF('Территориальный кк'!$A:$A,'2020'!$B212,'Территориальный кк'!E:E)</f>
        <v>2.694</v>
      </c>
      <c r="U212" s="618">
        <f>SUMIFS(Нормативы!G:G,Нормативы!$B:$B,$G212,Нормативы!$D:$D,'2020'!$I212,Нормативы!$F:$F,'2020'!$K212)*O212</f>
        <v>12838</v>
      </c>
      <c r="V212" s="618">
        <f t="shared" si="476"/>
        <v>9860.2000000000007</v>
      </c>
      <c r="W212" s="618">
        <f t="shared" si="477"/>
        <v>2977.8</v>
      </c>
      <c r="X212" s="618">
        <f>SUMIFS(Нормативы!J:J,Нормативы!$B:$B,$G212,Нормативы!$D:$D,'2020'!$I212,Нормативы!$F:$F,'2020'!$K212)</f>
        <v>883</v>
      </c>
      <c r="Y212" s="618">
        <f>SUMIFS(Нормативы!K:K,Нормативы!$B:$B,$G212,Нормативы!$D:$D,'2020'!$I212,Нормативы!$F:$F,'2020'!$K212)</f>
        <v>177</v>
      </c>
      <c r="Z212" s="618">
        <f>SUMIFS(Нормативы!L:L,Нормативы!$B:$B,$G212,Нормативы!$D:$D,'2020'!$I212,Нормативы!$F:$F,'2020'!$K212)</f>
        <v>811</v>
      </c>
      <c r="AA212" s="618">
        <f t="shared" si="478"/>
        <v>1993</v>
      </c>
      <c r="AB212" s="618">
        <f>SUMIFS(Нормативы!N:N,Нормативы!$B:$B,$G212,Нормативы!$D:$D,'2020'!$I212,Нормативы!$F:$F,'2020'!$K212)*O212</f>
        <v>104</v>
      </c>
      <c r="AC212" s="618">
        <f>SUMIFS(Нормативы!O:O,Нормативы!$B:$B,$G212,Нормативы!$D:$D,'2020'!$I212,Нормативы!$F:$F,'2020'!$K212)</f>
        <v>1729</v>
      </c>
      <c r="AD212" s="618">
        <f>SUMIFS(Нормативы!P:P,Нормативы!$B:$B,$G212,Нормативы!$D:$D,'2020'!$I212,Нормативы!$F:$F,'2020'!$K212)*O212</f>
        <v>72</v>
      </c>
      <c r="AE212" s="618">
        <f>SUMIFS(Нормативы!Q:Q,Нормативы!$B:$B,$G212,Нормативы!$D:$D,'2020'!$I212,Нормативы!$F:$F,'2020'!$K212)</f>
        <v>88</v>
      </c>
      <c r="AF212" s="618">
        <f>SUMIFS(Нормативы!R:R,Нормативы!$B:$B,$G212,Нормативы!$D:$D,'2020'!$I212,Нормативы!$F:$F,'2020'!$K212)</f>
        <v>268</v>
      </c>
      <c r="AG212" s="618">
        <f>SUMIFS(Нормативы!S:S,Нормативы!$B:$B,$G212,Нормативы!$D:$D,'2020'!$I212,Нормативы!$F:$F,'2020'!$K212)</f>
        <v>580</v>
      </c>
      <c r="AH212" s="618">
        <f>SUMIFS(Нормативы!T:T,Нормативы!$B:$B,$G212,Нормативы!$D:$D,'2020'!$I212,Нормативы!$F:$F,'2020'!$K212)</f>
        <v>54</v>
      </c>
      <c r="AI212" s="618">
        <f>SUMIFS(Нормативы!U:U,Нормативы!$B:$B,$G212,Нормативы!$D:$D,'2020'!$I212,Нормативы!$F:$F,'2020'!$K212)</f>
        <v>77</v>
      </c>
      <c r="AJ212" s="618">
        <f>SUMIFS(Нормативы!V:V,Нормативы!$B:$B,$G212,Нормативы!$D:$D,'2020'!$I212,Нормативы!$F:$F,'2020'!$K212)</f>
        <v>8</v>
      </c>
      <c r="AK212" s="618">
        <f>SUMIFS(Нормативы!W:W,Нормативы!$B:$B,$G212,Нормативы!$D:$D,'2020'!$I212,Нормативы!$F:$F,'2020'!$K212)</f>
        <v>105</v>
      </c>
      <c r="AL212" s="618">
        <f>SUMIFS(Нормативы!X:X,Нормативы!$B:$B,$G212,Нормативы!$D:$D,'2020'!$I212,Нормативы!$F:$F,'2020'!$K212)*O212</f>
        <v>3224</v>
      </c>
      <c r="AM212" s="618">
        <f t="shared" si="479"/>
        <v>2476.1999999999998</v>
      </c>
      <c r="AN212" s="618">
        <f t="shared" si="480"/>
        <v>747.8</v>
      </c>
      <c r="AO212" s="618">
        <f>SUMIFS(Нормативы!AA:AA,Нормативы!$B:$B,$G212,Нормативы!$D:$D,'2020'!$I212,Нормативы!$F:$F,'2020'!$K212)</f>
        <v>0</v>
      </c>
      <c r="AP212" s="619">
        <f t="shared" si="481"/>
        <v>20841</v>
      </c>
      <c r="AQ212" s="413">
        <f t="shared" si="418"/>
        <v>12838</v>
      </c>
      <c r="AR212" s="618">
        <f t="shared" si="482"/>
        <v>9860.2000000000007</v>
      </c>
      <c r="AS212" s="618">
        <f t="shared" si="483"/>
        <v>2977.8</v>
      </c>
      <c r="AT212" s="616">
        <f t="shared" si="419"/>
        <v>883</v>
      </c>
      <c r="AU212" s="616">
        <f t="shared" si="420"/>
        <v>177</v>
      </c>
      <c r="AV212" s="616">
        <f t="shared" si="421"/>
        <v>811</v>
      </c>
      <c r="AW212" s="616">
        <f t="shared" si="422"/>
        <v>1993</v>
      </c>
      <c r="AX212" s="616">
        <f t="shared" si="423"/>
        <v>104</v>
      </c>
      <c r="AY212" s="616">
        <f t="shared" si="424"/>
        <v>1729</v>
      </c>
      <c r="AZ212" s="616">
        <f t="shared" si="425"/>
        <v>72</v>
      </c>
      <c r="BA212" s="616">
        <f t="shared" si="426"/>
        <v>88</v>
      </c>
      <c r="BB212" s="616">
        <f t="shared" si="427"/>
        <v>268</v>
      </c>
      <c r="BC212" s="616">
        <f t="shared" si="428"/>
        <v>580</v>
      </c>
      <c r="BD212" s="616">
        <f t="shared" si="429"/>
        <v>54</v>
      </c>
      <c r="BE212" s="616">
        <f t="shared" si="430"/>
        <v>77</v>
      </c>
      <c r="BF212" s="616">
        <f t="shared" si="431"/>
        <v>8</v>
      </c>
      <c r="BG212" s="616">
        <f t="shared" si="432"/>
        <v>105</v>
      </c>
      <c r="BH212" s="616">
        <f t="shared" si="433"/>
        <v>3224</v>
      </c>
      <c r="BI212" s="618">
        <f t="shared" si="484"/>
        <v>2476.1999999999998</v>
      </c>
      <c r="BJ212" s="618">
        <f t="shared" si="485"/>
        <v>747.8</v>
      </c>
      <c r="BK212" s="616">
        <f t="shared" si="434"/>
        <v>0</v>
      </c>
      <c r="BL212" s="620">
        <f t="shared" si="435"/>
        <v>20841</v>
      </c>
      <c r="BM212" s="616">
        <f t="shared" si="436"/>
        <v>18808</v>
      </c>
      <c r="BN212" s="618">
        <f t="shared" si="437"/>
        <v>14445.5</v>
      </c>
      <c r="BO212" s="618">
        <f t="shared" si="438"/>
        <v>4362.5</v>
      </c>
      <c r="BP212" s="616">
        <f t="shared" si="486"/>
        <v>883</v>
      </c>
      <c r="BQ212" s="616">
        <f t="shared" si="487"/>
        <v>177</v>
      </c>
      <c r="BR212" s="616">
        <f t="shared" si="488"/>
        <v>811</v>
      </c>
      <c r="BS212" s="616">
        <f t="shared" si="439"/>
        <v>1993</v>
      </c>
      <c r="BT212" s="616">
        <f t="shared" si="440"/>
        <v>104</v>
      </c>
      <c r="BU212" s="616">
        <f t="shared" si="441"/>
        <v>1729</v>
      </c>
      <c r="BV212" s="616">
        <f t="shared" si="442"/>
        <v>72</v>
      </c>
      <c r="BW212" s="616">
        <f t="shared" si="443"/>
        <v>88</v>
      </c>
      <c r="BX212" s="616">
        <f t="shared" si="444"/>
        <v>722</v>
      </c>
      <c r="BY212" s="616">
        <f t="shared" si="445"/>
        <v>580</v>
      </c>
      <c r="BZ212" s="616">
        <f t="shared" si="446"/>
        <v>54</v>
      </c>
      <c r="CA212" s="616">
        <f t="shared" si="447"/>
        <v>77</v>
      </c>
      <c r="CB212" s="616">
        <f t="shared" si="448"/>
        <v>8</v>
      </c>
      <c r="CC212" s="616">
        <f t="shared" si="449"/>
        <v>105</v>
      </c>
      <c r="CD212" s="616">
        <f t="shared" si="450"/>
        <v>4723</v>
      </c>
      <c r="CE212" s="618">
        <f t="shared" si="489"/>
        <v>3627.5</v>
      </c>
      <c r="CF212" s="618">
        <f t="shared" si="490"/>
        <v>1095.5</v>
      </c>
      <c r="CG212" s="616">
        <f t="shared" si="451"/>
        <v>0</v>
      </c>
      <c r="CH212" s="621">
        <f t="shared" si="452"/>
        <v>28764</v>
      </c>
      <c r="CI212" s="88">
        <f t="shared" si="453"/>
        <v>18808</v>
      </c>
      <c r="CJ212" s="90">
        <f t="shared" si="454"/>
        <v>14445.5</v>
      </c>
      <c r="CK212" s="90">
        <f t="shared" si="455"/>
        <v>4362.5</v>
      </c>
      <c r="CL212" s="88">
        <f t="shared" si="456"/>
        <v>883</v>
      </c>
      <c r="CM212" s="88">
        <f t="shared" si="457"/>
        <v>177</v>
      </c>
      <c r="CN212" s="88">
        <f t="shared" si="458"/>
        <v>811</v>
      </c>
      <c r="CO212" s="88">
        <f t="shared" si="459"/>
        <v>1993</v>
      </c>
      <c r="CP212" s="88">
        <f t="shared" si="460"/>
        <v>104</v>
      </c>
      <c r="CQ212" s="88">
        <f t="shared" si="461"/>
        <v>1729</v>
      </c>
      <c r="CR212" s="88">
        <f t="shared" si="462"/>
        <v>72</v>
      </c>
      <c r="CS212" s="88">
        <f t="shared" si="463"/>
        <v>88</v>
      </c>
      <c r="CT212" s="88">
        <f t="shared" si="464"/>
        <v>722</v>
      </c>
      <c r="CU212" s="88">
        <f t="shared" si="465"/>
        <v>580</v>
      </c>
      <c r="CV212" s="88">
        <f t="shared" si="466"/>
        <v>54</v>
      </c>
      <c r="CW212" s="88">
        <f t="shared" si="467"/>
        <v>77</v>
      </c>
      <c r="CX212" s="88">
        <f t="shared" si="468"/>
        <v>8</v>
      </c>
      <c r="CY212" s="88">
        <f t="shared" si="469"/>
        <v>105</v>
      </c>
      <c r="CZ212" s="88">
        <f t="shared" si="470"/>
        <v>4723</v>
      </c>
      <c r="DA212" s="90">
        <f t="shared" si="471"/>
        <v>3627.5</v>
      </c>
      <c r="DB212" s="90">
        <f t="shared" si="472"/>
        <v>1095.5</v>
      </c>
      <c r="DC212" s="88">
        <f t="shared" si="473"/>
        <v>0</v>
      </c>
      <c r="DD212" s="88">
        <f t="shared" si="474"/>
        <v>28764</v>
      </c>
      <c r="AUV212" s="699">
        <f t="shared" si="586"/>
        <v>18808</v>
      </c>
      <c r="AUW212" s="699">
        <f t="shared" si="587"/>
        <v>14445.47</v>
      </c>
      <c r="AUX212" s="699">
        <f t="shared" si="588"/>
        <v>4362.53</v>
      </c>
      <c r="AUY212" s="699">
        <f t="shared" si="589"/>
        <v>883</v>
      </c>
      <c r="AUZ212" s="699">
        <f t="shared" si="475"/>
        <v>65.7</v>
      </c>
      <c r="AVA212" s="699">
        <f t="shared" si="475"/>
        <v>0.06</v>
      </c>
      <c r="AVB212" s="699">
        <f t="shared" si="590"/>
        <v>1993</v>
      </c>
      <c r="AVC212" s="699">
        <f t="shared" si="591"/>
        <v>104</v>
      </c>
      <c r="AVD212" s="699">
        <f t="shared" si="592"/>
        <v>1729</v>
      </c>
      <c r="AVE212" s="699">
        <f t="shared" si="593"/>
        <v>72</v>
      </c>
      <c r="AVF212" s="699">
        <f t="shared" si="594"/>
        <v>88</v>
      </c>
      <c r="AVG212" s="699">
        <f t="shared" si="595"/>
        <v>722</v>
      </c>
      <c r="AVH212" s="699">
        <f t="shared" si="596"/>
        <v>580</v>
      </c>
      <c r="AVI212" s="699">
        <f t="shared" si="597"/>
        <v>54</v>
      </c>
      <c r="AVJ212" s="699">
        <f t="shared" si="598"/>
        <v>77</v>
      </c>
      <c r="AVK212" s="699">
        <f t="shared" si="599"/>
        <v>8</v>
      </c>
      <c r="AVL212" s="699">
        <f t="shared" si="600"/>
        <v>105</v>
      </c>
      <c r="AVM212" s="699">
        <f t="shared" si="601"/>
        <v>4723</v>
      </c>
      <c r="AVN212" s="699">
        <f t="shared" si="602"/>
        <v>3627.5</v>
      </c>
      <c r="AVO212" s="699">
        <f t="shared" si="603"/>
        <v>1095.5</v>
      </c>
      <c r="AVP212" s="699">
        <f t="shared" si="604"/>
        <v>0</v>
      </c>
      <c r="AVQ212" s="699">
        <f t="shared" si="605"/>
        <v>28764</v>
      </c>
    </row>
    <row r="213" spans="1:108 1244:1265" ht="30" hidden="1" customHeight="1" x14ac:dyDescent="0.25">
      <c r="A213" s="643">
        <v>1</v>
      </c>
      <c r="B213" s="643">
        <v>13</v>
      </c>
      <c r="C213" s="664" t="s">
        <v>29</v>
      </c>
      <c r="D213" s="2"/>
      <c r="E213" s="101" t="s">
        <v>344</v>
      </c>
      <c r="F213" s="643" t="s">
        <v>31</v>
      </c>
      <c r="G213" s="643">
        <v>1</v>
      </c>
      <c r="H213" s="658" t="s">
        <v>10</v>
      </c>
      <c r="I213" s="643">
        <v>0</v>
      </c>
      <c r="J213" s="101" t="s">
        <v>357</v>
      </c>
      <c r="K213" s="643">
        <v>3</v>
      </c>
      <c r="L213" s="683" t="s">
        <v>349</v>
      </c>
      <c r="M213" s="11" t="s">
        <v>258</v>
      </c>
      <c r="N213" s="101" t="s">
        <v>387</v>
      </c>
      <c r="O213" s="643">
        <v>1</v>
      </c>
      <c r="P213" s="632">
        <v>36</v>
      </c>
      <c r="Q213" s="632">
        <v>36</v>
      </c>
      <c r="R213" s="632">
        <v>36</v>
      </c>
      <c r="S213" s="675">
        <f>SUMIF('Территориальный кк'!$A:$A,'2020'!$B213,'Территориальный кк'!D:D)</f>
        <v>1.4650000000000001</v>
      </c>
      <c r="T213" s="676">
        <f>SUMIF('Территориальный кк'!$A:$A,'2020'!$B213,'Территориальный кк'!E:E)</f>
        <v>2.694</v>
      </c>
      <c r="U213" s="618">
        <f>SUMIFS(Нормативы!G:G,Нормативы!$B:$B,$G213,Нормативы!$D:$D,'2020'!$I213,Нормативы!$F:$F,'2020'!$K213)*O213</f>
        <v>64190</v>
      </c>
      <c r="V213" s="618">
        <f t="shared" si="476"/>
        <v>49301.1</v>
      </c>
      <c r="W213" s="618">
        <f t="shared" si="477"/>
        <v>14888.9</v>
      </c>
      <c r="X213" s="618">
        <f>SUMIFS(Нормативы!J:J,Нормативы!$B:$B,$G213,Нормативы!$D:$D,'2020'!$I213,Нормативы!$F:$F,'2020'!$K213)</f>
        <v>8830</v>
      </c>
      <c r="Y213" s="618">
        <f>SUMIFS(Нормативы!K:K,Нормативы!$B:$B,$G213,Нормативы!$D:$D,'2020'!$I213,Нормативы!$F:$F,'2020'!$K213)</f>
        <v>1766</v>
      </c>
      <c r="Z213" s="618">
        <f>SUMIFS(Нормативы!L:L,Нормативы!$B:$B,$G213,Нормативы!$D:$D,'2020'!$I213,Нормативы!$F:$F,'2020'!$K213)</f>
        <v>8110</v>
      </c>
      <c r="AA213" s="618">
        <f t="shared" si="478"/>
        <v>19050</v>
      </c>
      <c r="AB213" s="618">
        <f>SUMIFS(Нормативы!N:N,Нормативы!$B:$B,$G213,Нормативы!$D:$D,'2020'!$I213,Нормативы!$F:$F,'2020'!$K213)*O213</f>
        <v>520</v>
      </c>
      <c r="AC213" s="618">
        <f>SUMIFS(Нормативы!O:O,Нормативы!$B:$B,$G213,Нормативы!$D:$D,'2020'!$I213,Нормативы!$F:$F,'2020'!$K213)</f>
        <v>17290</v>
      </c>
      <c r="AD213" s="618">
        <f>SUMIFS(Нормативы!P:P,Нормативы!$B:$B,$G213,Нормативы!$D:$D,'2020'!$I213,Нормативы!$F:$F,'2020'!$K213)*O213</f>
        <v>360</v>
      </c>
      <c r="AE213" s="618">
        <f>SUMIFS(Нормативы!Q:Q,Нормативы!$B:$B,$G213,Нормативы!$D:$D,'2020'!$I213,Нормативы!$F:$F,'2020'!$K213)</f>
        <v>880</v>
      </c>
      <c r="AF213" s="618">
        <f>SUMIFS(Нормативы!R:R,Нормативы!$B:$B,$G213,Нормативы!$D:$D,'2020'!$I213,Нормативы!$F:$F,'2020'!$K213)</f>
        <v>2680</v>
      </c>
      <c r="AG213" s="618">
        <f>SUMIFS(Нормативы!S:S,Нормативы!$B:$B,$G213,Нормативы!$D:$D,'2020'!$I213,Нормативы!$F:$F,'2020'!$K213)</f>
        <v>5800</v>
      </c>
      <c r="AH213" s="618">
        <f>SUMIFS(Нормативы!T:T,Нормативы!$B:$B,$G213,Нормативы!$D:$D,'2020'!$I213,Нормативы!$F:$F,'2020'!$K213)</f>
        <v>540</v>
      </c>
      <c r="AI213" s="618">
        <f>SUMIFS(Нормативы!U:U,Нормативы!$B:$B,$G213,Нормативы!$D:$D,'2020'!$I213,Нормативы!$F:$F,'2020'!$K213)</f>
        <v>770</v>
      </c>
      <c r="AJ213" s="618">
        <f>SUMIFS(Нормативы!V:V,Нормативы!$B:$B,$G213,Нормативы!$D:$D,'2020'!$I213,Нормативы!$F:$F,'2020'!$K213)</f>
        <v>80</v>
      </c>
      <c r="AK213" s="618">
        <f>SUMIFS(Нормативы!W:W,Нормативы!$B:$B,$G213,Нормативы!$D:$D,'2020'!$I213,Нормативы!$F:$F,'2020'!$K213)</f>
        <v>1050</v>
      </c>
      <c r="AL213" s="618">
        <f>SUMIFS(Нормативы!X:X,Нормативы!$B:$B,$G213,Нормативы!$D:$D,'2020'!$I213,Нормативы!$F:$F,'2020'!$K213)*O213</f>
        <v>16120</v>
      </c>
      <c r="AM213" s="618">
        <f t="shared" si="479"/>
        <v>12381</v>
      </c>
      <c r="AN213" s="618">
        <f t="shared" si="480"/>
        <v>3739</v>
      </c>
      <c r="AO213" s="618">
        <f>SUMIFS(Нормативы!AA:AA,Нормативы!$B:$B,$G213,Нормативы!$D:$D,'2020'!$I213,Нормативы!$F:$F,'2020'!$K213)</f>
        <v>3520</v>
      </c>
      <c r="AP213" s="619">
        <f t="shared" si="481"/>
        <v>130740</v>
      </c>
      <c r="AQ213" s="413">
        <f t="shared" si="418"/>
        <v>2310840</v>
      </c>
      <c r="AR213" s="618">
        <f t="shared" si="482"/>
        <v>1774838.7</v>
      </c>
      <c r="AS213" s="618">
        <f t="shared" si="483"/>
        <v>536001.30000000005</v>
      </c>
      <c r="AT213" s="616">
        <f t="shared" si="419"/>
        <v>317880</v>
      </c>
      <c r="AU213" s="616">
        <f t="shared" si="420"/>
        <v>63576</v>
      </c>
      <c r="AV213" s="616">
        <f t="shared" si="421"/>
        <v>291960</v>
      </c>
      <c r="AW213" s="616">
        <f t="shared" si="422"/>
        <v>685800</v>
      </c>
      <c r="AX213" s="616">
        <f t="shared" si="423"/>
        <v>18720</v>
      </c>
      <c r="AY213" s="616">
        <f t="shared" si="424"/>
        <v>622440</v>
      </c>
      <c r="AZ213" s="616">
        <f t="shared" si="425"/>
        <v>12960</v>
      </c>
      <c r="BA213" s="616">
        <f t="shared" si="426"/>
        <v>31680</v>
      </c>
      <c r="BB213" s="616">
        <f t="shared" si="427"/>
        <v>96480</v>
      </c>
      <c r="BC213" s="616">
        <f t="shared" si="428"/>
        <v>208800</v>
      </c>
      <c r="BD213" s="616">
        <f t="shared" si="429"/>
        <v>19440</v>
      </c>
      <c r="BE213" s="616">
        <f t="shared" si="430"/>
        <v>27720</v>
      </c>
      <c r="BF213" s="616">
        <f t="shared" si="431"/>
        <v>2880</v>
      </c>
      <c r="BG213" s="616">
        <f t="shared" si="432"/>
        <v>37800</v>
      </c>
      <c r="BH213" s="616">
        <f t="shared" si="433"/>
        <v>580320</v>
      </c>
      <c r="BI213" s="618">
        <f t="shared" si="484"/>
        <v>445714.3</v>
      </c>
      <c r="BJ213" s="618">
        <f t="shared" si="485"/>
        <v>134605.70000000001</v>
      </c>
      <c r="BK213" s="616">
        <f t="shared" si="434"/>
        <v>126720</v>
      </c>
      <c r="BL213" s="620">
        <f t="shared" si="435"/>
        <v>4706640</v>
      </c>
      <c r="BM213" s="616">
        <f t="shared" si="436"/>
        <v>3385381</v>
      </c>
      <c r="BN213" s="618">
        <f t="shared" si="437"/>
        <v>2600139</v>
      </c>
      <c r="BO213" s="618">
        <f t="shared" si="438"/>
        <v>785242</v>
      </c>
      <c r="BP213" s="616">
        <f t="shared" si="486"/>
        <v>317880</v>
      </c>
      <c r="BQ213" s="616">
        <f t="shared" si="487"/>
        <v>63576</v>
      </c>
      <c r="BR213" s="616">
        <f t="shared" si="488"/>
        <v>291960</v>
      </c>
      <c r="BS213" s="616">
        <f t="shared" si="439"/>
        <v>685800</v>
      </c>
      <c r="BT213" s="616">
        <f t="shared" si="440"/>
        <v>18720</v>
      </c>
      <c r="BU213" s="616">
        <f t="shared" si="441"/>
        <v>622440</v>
      </c>
      <c r="BV213" s="616">
        <f t="shared" si="442"/>
        <v>12960</v>
      </c>
      <c r="BW213" s="616">
        <f t="shared" si="443"/>
        <v>31680</v>
      </c>
      <c r="BX213" s="616">
        <f t="shared" si="444"/>
        <v>259917</v>
      </c>
      <c r="BY213" s="616">
        <f t="shared" si="445"/>
        <v>208800</v>
      </c>
      <c r="BZ213" s="616">
        <f t="shared" si="446"/>
        <v>19440</v>
      </c>
      <c r="CA213" s="616">
        <f t="shared" si="447"/>
        <v>27720</v>
      </c>
      <c r="CB213" s="616">
        <f t="shared" si="448"/>
        <v>2880</v>
      </c>
      <c r="CC213" s="616">
        <f t="shared" si="449"/>
        <v>37800</v>
      </c>
      <c r="CD213" s="616">
        <f t="shared" si="450"/>
        <v>850169</v>
      </c>
      <c r="CE213" s="618">
        <f t="shared" si="489"/>
        <v>652971.6</v>
      </c>
      <c r="CF213" s="618">
        <f t="shared" si="490"/>
        <v>197197.4</v>
      </c>
      <c r="CG213" s="616">
        <f t="shared" si="451"/>
        <v>126720</v>
      </c>
      <c r="CH213" s="621">
        <f t="shared" si="452"/>
        <v>6214467</v>
      </c>
      <c r="CI213" s="88">
        <f t="shared" si="453"/>
        <v>94038.361099999995</v>
      </c>
      <c r="CJ213" s="90">
        <f t="shared" si="454"/>
        <v>72226.083299999998</v>
      </c>
      <c r="CK213" s="90">
        <f t="shared" si="455"/>
        <v>21812.2778</v>
      </c>
      <c r="CL213" s="88">
        <f t="shared" si="456"/>
        <v>8830</v>
      </c>
      <c r="CM213" s="88">
        <f t="shared" si="457"/>
        <v>1766</v>
      </c>
      <c r="CN213" s="88">
        <f t="shared" si="458"/>
        <v>8110</v>
      </c>
      <c r="CO213" s="88">
        <f t="shared" si="459"/>
        <v>19050</v>
      </c>
      <c r="CP213" s="88">
        <f t="shared" si="460"/>
        <v>520</v>
      </c>
      <c r="CQ213" s="88">
        <f t="shared" si="461"/>
        <v>17290</v>
      </c>
      <c r="CR213" s="88">
        <f t="shared" si="462"/>
        <v>360</v>
      </c>
      <c r="CS213" s="88">
        <f t="shared" si="463"/>
        <v>880</v>
      </c>
      <c r="CT213" s="88">
        <f t="shared" si="464"/>
        <v>7219.9166999999998</v>
      </c>
      <c r="CU213" s="88">
        <f t="shared" si="465"/>
        <v>5800</v>
      </c>
      <c r="CV213" s="88">
        <f t="shared" si="466"/>
        <v>540</v>
      </c>
      <c r="CW213" s="88">
        <f t="shared" si="467"/>
        <v>770</v>
      </c>
      <c r="CX213" s="88">
        <f t="shared" si="468"/>
        <v>80</v>
      </c>
      <c r="CY213" s="88">
        <f t="shared" si="469"/>
        <v>1050</v>
      </c>
      <c r="CZ213" s="88">
        <f t="shared" si="470"/>
        <v>23615.8056</v>
      </c>
      <c r="DA213" s="90">
        <f t="shared" si="471"/>
        <v>18138.099999999999</v>
      </c>
      <c r="DB213" s="90">
        <f t="shared" si="472"/>
        <v>5477.7056000000002</v>
      </c>
      <c r="DC213" s="88">
        <f t="shared" si="473"/>
        <v>3520</v>
      </c>
      <c r="DD213" s="88">
        <f t="shared" si="474"/>
        <v>172624.0833</v>
      </c>
      <c r="AUV213" s="699">
        <f t="shared" si="586"/>
        <v>94038.36</v>
      </c>
      <c r="AUW213" s="699">
        <f t="shared" si="587"/>
        <v>72226.080000000002</v>
      </c>
      <c r="AUX213" s="699">
        <f t="shared" si="588"/>
        <v>21812.28</v>
      </c>
      <c r="AUY213" s="699">
        <f t="shared" si="589"/>
        <v>8830</v>
      </c>
      <c r="AUZ213" s="699">
        <f t="shared" ref="AUY213:AVA276" si="615">BQ213/T213</f>
        <v>23599.11</v>
      </c>
      <c r="AVA213" s="699">
        <f t="shared" si="615"/>
        <v>4.55</v>
      </c>
      <c r="AVB213" s="699">
        <f t="shared" si="590"/>
        <v>19050</v>
      </c>
      <c r="AVC213" s="699">
        <f t="shared" si="591"/>
        <v>520</v>
      </c>
      <c r="AVD213" s="699">
        <f t="shared" si="592"/>
        <v>17290</v>
      </c>
      <c r="AVE213" s="699">
        <f t="shared" si="593"/>
        <v>360</v>
      </c>
      <c r="AVF213" s="699">
        <f t="shared" si="594"/>
        <v>880</v>
      </c>
      <c r="AVG213" s="699">
        <f t="shared" si="595"/>
        <v>7219.92</v>
      </c>
      <c r="AVH213" s="699">
        <f t="shared" si="596"/>
        <v>5800</v>
      </c>
      <c r="AVI213" s="699">
        <f t="shared" si="597"/>
        <v>540</v>
      </c>
      <c r="AVJ213" s="699">
        <f t="shared" si="598"/>
        <v>770</v>
      </c>
      <c r="AVK213" s="699">
        <f t="shared" si="599"/>
        <v>80</v>
      </c>
      <c r="AVL213" s="699">
        <f t="shared" si="600"/>
        <v>1050</v>
      </c>
      <c r="AVM213" s="699">
        <f t="shared" si="601"/>
        <v>23615.81</v>
      </c>
      <c r="AVN213" s="699">
        <f t="shared" si="602"/>
        <v>18138.099999999999</v>
      </c>
      <c r="AVO213" s="699">
        <f t="shared" si="603"/>
        <v>5477.71</v>
      </c>
      <c r="AVP213" s="699">
        <f t="shared" si="604"/>
        <v>3520</v>
      </c>
      <c r="AVQ213" s="699">
        <f t="shared" si="605"/>
        <v>172624.08</v>
      </c>
    </row>
    <row r="214" spans="1:108 1244:1265" ht="30" hidden="1" customHeight="1" x14ac:dyDescent="0.25">
      <c r="A214" s="643">
        <v>1</v>
      </c>
      <c r="B214" s="643">
        <v>13</v>
      </c>
      <c r="C214" s="664" t="s">
        <v>29</v>
      </c>
      <c r="D214" s="2"/>
      <c r="E214" s="101" t="s">
        <v>344</v>
      </c>
      <c r="F214" s="643" t="s">
        <v>31</v>
      </c>
      <c r="G214" s="643">
        <v>1</v>
      </c>
      <c r="H214" s="658" t="s">
        <v>10</v>
      </c>
      <c r="I214" s="643">
        <v>0</v>
      </c>
      <c r="J214" s="101" t="s">
        <v>357</v>
      </c>
      <c r="K214" s="643">
        <v>3</v>
      </c>
      <c r="L214" s="683" t="s">
        <v>349</v>
      </c>
      <c r="M214" s="11" t="s">
        <v>259</v>
      </c>
      <c r="N214" s="101" t="s">
        <v>401</v>
      </c>
      <c r="O214" s="643">
        <v>2</v>
      </c>
      <c r="P214" s="632">
        <v>1</v>
      </c>
      <c r="Q214" s="632">
        <v>1</v>
      </c>
      <c r="R214" s="632">
        <v>1</v>
      </c>
      <c r="S214" s="675">
        <f>SUMIF('Территориальный кк'!$A:$A,'2020'!$B214,'Территориальный кк'!D:D)</f>
        <v>1.4650000000000001</v>
      </c>
      <c r="T214" s="676">
        <f>SUMIF('Территориальный кк'!$A:$A,'2020'!$B214,'Территориальный кк'!E:E)</f>
        <v>2.694</v>
      </c>
      <c r="U214" s="618">
        <f>SUMIFS(Нормативы!G:G,Нормативы!$B:$B,$G214,Нормативы!$D:$D,'2020'!$I214,Нормативы!$F:$F,'2020'!$K214)*O214</f>
        <v>128380</v>
      </c>
      <c r="V214" s="618">
        <f t="shared" si="476"/>
        <v>98602.2</v>
      </c>
      <c r="W214" s="618">
        <f t="shared" si="477"/>
        <v>29777.8</v>
      </c>
      <c r="X214" s="618">
        <f>SUMIFS(Нормативы!J:J,Нормативы!$B:$B,$G214,Нормативы!$D:$D,'2020'!$I214,Нормативы!$F:$F,'2020'!$K214)</f>
        <v>8830</v>
      </c>
      <c r="Y214" s="618">
        <f>SUMIFS(Нормативы!K:K,Нормативы!$B:$B,$G214,Нормативы!$D:$D,'2020'!$I214,Нормативы!$F:$F,'2020'!$K214)</f>
        <v>1766</v>
      </c>
      <c r="Z214" s="618">
        <f>SUMIFS(Нормативы!L:L,Нормативы!$B:$B,$G214,Нормативы!$D:$D,'2020'!$I214,Нормативы!$F:$F,'2020'!$K214)</f>
        <v>8110</v>
      </c>
      <c r="AA214" s="618">
        <f t="shared" si="478"/>
        <v>19930</v>
      </c>
      <c r="AB214" s="618">
        <f>SUMIFS(Нормативы!N:N,Нормативы!$B:$B,$G214,Нормативы!$D:$D,'2020'!$I214,Нормативы!$F:$F,'2020'!$K214)*O214</f>
        <v>1040</v>
      </c>
      <c r="AC214" s="618">
        <f>SUMIFS(Нормативы!O:O,Нормативы!$B:$B,$G214,Нормативы!$D:$D,'2020'!$I214,Нормативы!$F:$F,'2020'!$K214)</f>
        <v>17290</v>
      </c>
      <c r="AD214" s="618">
        <f>SUMIFS(Нормативы!P:P,Нормативы!$B:$B,$G214,Нормативы!$D:$D,'2020'!$I214,Нормативы!$F:$F,'2020'!$K214)*O214</f>
        <v>720</v>
      </c>
      <c r="AE214" s="618">
        <f>SUMIFS(Нормативы!Q:Q,Нормативы!$B:$B,$G214,Нормативы!$D:$D,'2020'!$I214,Нормативы!$F:$F,'2020'!$K214)</f>
        <v>880</v>
      </c>
      <c r="AF214" s="618">
        <f>SUMIFS(Нормативы!R:R,Нормативы!$B:$B,$G214,Нормативы!$D:$D,'2020'!$I214,Нормативы!$F:$F,'2020'!$K214)</f>
        <v>2680</v>
      </c>
      <c r="AG214" s="618">
        <f>SUMIFS(Нормативы!S:S,Нормативы!$B:$B,$G214,Нормативы!$D:$D,'2020'!$I214,Нормативы!$F:$F,'2020'!$K214)</f>
        <v>5800</v>
      </c>
      <c r="AH214" s="618">
        <f>SUMIFS(Нормативы!T:T,Нормативы!$B:$B,$G214,Нормативы!$D:$D,'2020'!$I214,Нормативы!$F:$F,'2020'!$K214)</f>
        <v>540</v>
      </c>
      <c r="AI214" s="618">
        <f>SUMIFS(Нормативы!U:U,Нормативы!$B:$B,$G214,Нормативы!$D:$D,'2020'!$I214,Нормативы!$F:$F,'2020'!$K214)</f>
        <v>770</v>
      </c>
      <c r="AJ214" s="618">
        <f>SUMIFS(Нормативы!V:V,Нормативы!$B:$B,$G214,Нормативы!$D:$D,'2020'!$I214,Нормативы!$F:$F,'2020'!$K214)</f>
        <v>80</v>
      </c>
      <c r="AK214" s="618">
        <f>SUMIFS(Нормативы!W:W,Нормативы!$B:$B,$G214,Нормативы!$D:$D,'2020'!$I214,Нормативы!$F:$F,'2020'!$K214)</f>
        <v>1050</v>
      </c>
      <c r="AL214" s="618">
        <f>SUMIFS(Нормативы!X:X,Нормативы!$B:$B,$G214,Нормативы!$D:$D,'2020'!$I214,Нормативы!$F:$F,'2020'!$K214)*O214</f>
        <v>32240</v>
      </c>
      <c r="AM214" s="618">
        <f t="shared" si="479"/>
        <v>24761.9</v>
      </c>
      <c r="AN214" s="618">
        <f t="shared" si="480"/>
        <v>7478.1</v>
      </c>
      <c r="AO214" s="618">
        <f>SUMIFS(Нормативы!AA:AA,Нормативы!$B:$B,$G214,Нормативы!$D:$D,'2020'!$I214,Нормативы!$F:$F,'2020'!$K214)</f>
        <v>3520</v>
      </c>
      <c r="AP214" s="619">
        <f t="shared" si="481"/>
        <v>211930</v>
      </c>
      <c r="AQ214" s="413">
        <f t="shared" si="418"/>
        <v>128380</v>
      </c>
      <c r="AR214" s="618">
        <f t="shared" si="482"/>
        <v>98602.2</v>
      </c>
      <c r="AS214" s="618">
        <f t="shared" si="483"/>
        <v>29777.8</v>
      </c>
      <c r="AT214" s="616">
        <f t="shared" si="419"/>
        <v>8830</v>
      </c>
      <c r="AU214" s="616">
        <f t="shared" si="420"/>
        <v>1766</v>
      </c>
      <c r="AV214" s="616">
        <f t="shared" si="421"/>
        <v>8110</v>
      </c>
      <c r="AW214" s="616">
        <f t="shared" si="422"/>
        <v>19930</v>
      </c>
      <c r="AX214" s="616">
        <f t="shared" si="423"/>
        <v>1040</v>
      </c>
      <c r="AY214" s="616">
        <f t="shared" si="424"/>
        <v>17290</v>
      </c>
      <c r="AZ214" s="616">
        <f t="shared" si="425"/>
        <v>720</v>
      </c>
      <c r="BA214" s="616">
        <f t="shared" si="426"/>
        <v>880</v>
      </c>
      <c r="BB214" s="616">
        <f t="shared" si="427"/>
        <v>2680</v>
      </c>
      <c r="BC214" s="616">
        <f t="shared" si="428"/>
        <v>5800</v>
      </c>
      <c r="BD214" s="616">
        <f t="shared" si="429"/>
        <v>540</v>
      </c>
      <c r="BE214" s="616">
        <f t="shared" si="430"/>
        <v>770</v>
      </c>
      <c r="BF214" s="616">
        <f t="shared" si="431"/>
        <v>80</v>
      </c>
      <c r="BG214" s="616">
        <f t="shared" si="432"/>
        <v>1050</v>
      </c>
      <c r="BH214" s="616">
        <f t="shared" si="433"/>
        <v>32240</v>
      </c>
      <c r="BI214" s="618">
        <f t="shared" si="484"/>
        <v>24761.9</v>
      </c>
      <c r="BJ214" s="618">
        <f t="shared" si="485"/>
        <v>7478.1</v>
      </c>
      <c r="BK214" s="616">
        <f t="shared" si="434"/>
        <v>3520</v>
      </c>
      <c r="BL214" s="620">
        <f t="shared" si="435"/>
        <v>211930</v>
      </c>
      <c r="BM214" s="616">
        <f t="shared" si="436"/>
        <v>188077</v>
      </c>
      <c r="BN214" s="618">
        <f t="shared" si="437"/>
        <v>144452.4</v>
      </c>
      <c r="BO214" s="618">
        <f t="shared" si="438"/>
        <v>43624.6</v>
      </c>
      <c r="BP214" s="616">
        <f t="shared" si="486"/>
        <v>8830</v>
      </c>
      <c r="BQ214" s="616">
        <f t="shared" si="487"/>
        <v>1766</v>
      </c>
      <c r="BR214" s="616">
        <f t="shared" si="488"/>
        <v>8110</v>
      </c>
      <c r="BS214" s="616">
        <f t="shared" si="439"/>
        <v>19930</v>
      </c>
      <c r="BT214" s="616">
        <f t="shared" si="440"/>
        <v>1040</v>
      </c>
      <c r="BU214" s="616">
        <f t="shared" si="441"/>
        <v>17290</v>
      </c>
      <c r="BV214" s="616">
        <f t="shared" si="442"/>
        <v>720</v>
      </c>
      <c r="BW214" s="616">
        <f t="shared" si="443"/>
        <v>880</v>
      </c>
      <c r="BX214" s="616">
        <f t="shared" si="444"/>
        <v>7220</v>
      </c>
      <c r="BY214" s="616">
        <f t="shared" si="445"/>
        <v>5800</v>
      </c>
      <c r="BZ214" s="616">
        <f t="shared" si="446"/>
        <v>540</v>
      </c>
      <c r="CA214" s="616">
        <f t="shared" si="447"/>
        <v>770</v>
      </c>
      <c r="CB214" s="616">
        <f t="shared" si="448"/>
        <v>80</v>
      </c>
      <c r="CC214" s="616">
        <f t="shared" si="449"/>
        <v>1050</v>
      </c>
      <c r="CD214" s="616">
        <f t="shared" si="450"/>
        <v>47232</v>
      </c>
      <c r="CE214" s="618">
        <f t="shared" si="489"/>
        <v>36276.5</v>
      </c>
      <c r="CF214" s="618">
        <f t="shared" si="490"/>
        <v>10955.5</v>
      </c>
      <c r="CG214" s="616">
        <f t="shared" si="451"/>
        <v>3520</v>
      </c>
      <c r="CH214" s="621">
        <f t="shared" si="452"/>
        <v>291159</v>
      </c>
      <c r="CI214" s="88">
        <f t="shared" si="453"/>
        <v>188077</v>
      </c>
      <c r="CJ214" s="90">
        <f t="shared" si="454"/>
        <v>144452.4</v>
      </c>
      <c r="CK214" s="90">
        <f t="shared" si="455"/>
        <v>43624.6</v>
      </c>
      <c r="CL214" s="88">
        <f t="shared" si="456"/>
        <v>8830</v>
      </c>
      <c r="CM214" s="88">
        <f t="shared" si="457"/>
        <v>1766</v>
      </c>
      <c r="CN214" s="88">
        <f t="shared" si="458"/>
        <v>8110</v>
      </c>
      <c r="CO214" s="88">
        <f t="shared" si="459"/>
        <v>19930</v>
      </c>
      <c r="CP214" s="88">
        <f t="shared" si="460"/>
        <v>1040</v>
      </c>
      <c r="CQ214" s="88">
        <f t="shared" si="461"/>
        <v>17290</v>
      </c>
      <c r="CR214" s="88">
        <f t="shared" si="462"/>
        <v>720</v>
      </c>
      <c r="CS214" s="88">
        <f t="shared" si="463"/>
        <v>880</v>
      </c>
      <c r="CT214" s="88">
        <f t="shared" si="464"/>
        <v>7220</v>
      </c>
      <c r="CU214" s="88">
        <f t="shared" si="465"/>
        <v>5800</v>
      </c>
      <c r="CV214" s="88">
        <f t="shared" si="466"/>
        <v>540</v>
      </c>
      <c r="CW214" s="88">
        <f t="shared" si="467"/>
        <v>770</v>
      </c>
      <c r="CX214" s="88">
        <f t="shared" si="468"/>
        <v>80</v>
      </c>
      <c r="CY214" s="88">
        <f t="shared" si="469"/>
        <v>1050</v>
      </c>
      <c r="CZ214" s="88">
        <f t="shared" si="470"/>
        <v>47232</v>
      </c>
      <c r="DA214" s="90">
        <f t="shared" si="471"/>
        <v>36276.5</v>
      </c>
      <c r="DB214" s="90">
        <f t="shared" si="472"/>
        <v>10955.5</v>
      </c>
      <c r="DC214" s="88">
        <f t="shared" si="473"/>
        <v>3520</v>
      </c>
      <c r="DD214" s="88">
        <f t="shared" si="474"/>
        <v>291159</v>
      </c>
      <c r="AUV214" s="699">
        <f t="shared" si="586"/>
        <v>188077</v>
      </c>
      <c r="AUW214" s="699">
        <f t="shared" si="587"/>
        <v>144452.38</v>
      </c>
      <c r="AUX214" s="699">
        <f t="shared" si="588"/>
        <v>43624.62</v>
      </c>
      <c r="AUY214" s="699">
        <f t="shared" si="589"/>
        <v>8830</v>
      </c>
      <c r="AUZ214" s="699">
        <f t="shared" si="615"/>
        <v>655.53</v>
      </c>
      <c r="AVA214" s="699">
        <f t="shared" si="615"/>
        <v>0.06</v>
      </c>
      <c r="AVB214" s="699">
        <f t="shared" si="590"/>
        <v>19930</v>
      </c>
      <c r="AVC214" s="699">
        <f t="shared" si="591"/>
        <v>1040</v>
      </c>
      <c r="AVD214" s="699">
        <f t="shared" si="592"/>
        <v>17290</v>
      </c>
      <c r="AVE214" s="699">
        <f t="shared" si="593"/>
        <v>720</v>
      </c>
      <c r="AVF214" s="699">
        <f t="shared" si="594"/>
        <v>880</v>
      </c>
      <c r="AVG214" s="699">
        <f t="shared" si="595"/>
        <v>7220</v>
      </c>
      <c r="AVH214" s="699">
        <f t="shared" si="596"/>
        <v>5800</v>
      </c>
      <c r="AVI214" s="699">
        <f t="shared" si="597"/>
        <v>540</v>
      </c>
      <c r="AVJ214" s="699">
        <f t="shared" si="598"/>
        <v>770</v>
      </c>
      <c r="AVK214" s="699">
        <f t="shared" si="599"/>
        <v>80</v>
      </c>
      <c r="AVL214" s="699">
        <f t="shared" si="600"/>
        <v>1050</v>
      </c>
      <c r="AVM214" s="699">
        <f t="shared" si="601"/>
        <v>47232</v>
      </c>
      <c r="AVN214" s="699">
        <f t="shared" si="602"/>
        <v>36276.5</v>
      </c>
      <c r="AVO214" s="699">
        <f t="shared" si="603"/>
        <v>10955.5</v>
      </c>
      <c r="AVP214" s="699">
        <f t="shared" si="604"/>
        <v>3520</v>
      </c>
      <c r="AVQ214" s="699">
        <f t="shared" si="605"/>
        <v>291159</v>
      </c>
    </row>
    <row r="215" spans="1:108 1244:1265" ht="30" hidden="1" customHeight="1" x14ac:dyDescent="0.25">
      <c r="A215" s="643">
        <v>1</v>
      </c>
      <c r="B215" s="643">
        <v>13</v>
      </c>
      <c r="C215" s="664" t="s">
        <v>29</v>
      </c>
      <c r="D215" s="2"/>
      <c r="E215" s="101" t="s">
        <v>344</v>
      </c>
      <c r="F215" s="643" t="s">
        <v>31</v>
      </c>
      <c r="G215" s="643">
        <v>1</v>
      </c>
      <c r="H215" s="658" t="s">
        <v>8</v>
      </c>
      <c r="I215" s="643">
        <v>3</v>
      </c>
      <c r="J215" s="101" t="s">
        <v>357</v>
      </c>
      <c r="K215" s="643">
        <v>3</v>
      </c>
      <c r="L215" s="683" t="s">
        <v>349</v>
      </c>
      <c r="M215" s="11" t="s">
        <v>260</v>
      </c>
      <c r="N215" s="101" t="s">
        <v>387</v>
      </c>
      <c r="O215" s="643">
        <v>1</v>
      </c>
      <c r="P215" s="632">
        <v>24</v>
      </c>
      <c r="Q215" s="632">
        <v>24</v>
      </c>
      <c r="R215" s="632">
        <v>24</v>
      </c>
      <c r="S215" s="675">
        <f>SUMIF('Территориальный кк'!$A:$A,'2020'!$B215,'Территориальный кк'!D:D)</f>
        <v>1.4650000000000001</v>
      </c>
      <c r="T215" s="676">
        <f>SUMIF('Территориальный кк'!$A:$A,'2020'!$B215,'Территориальный кк'!E:E)</f>
        <v>2.694</v>
      </c>
      <c r="U215" s="618">
        <f>SUMIFS(Нормативы!G:G,Нормативы!$B:$B,$G215,Нормативы!$D:$D,'2020'!$I215,Нормативы!$F:$F,'2020'!$K215)*O215</f>
        <v>6419</v>
      </c>
      <c r="V215" s="618">
        <f t="shared" si="476"/>
        <v>4930.1000000000004</v>
      </c>
      <c r="W215" s="618">
        <f t="shared" si="477"/>
        <v>1488.9</v>
      </c>
      <c r="X215" s="618">
        <f>SUMIFS(Нормативы!J:J,Нормативы!$B:$B,$G215,Нормативы!$D:$D,'2020'!$I215,Нормативы!$F:$F,'2020'!$K215)</f>
        <v>883</v>
      </c>
      <c r="Y215" s="618">
        <f>SUMIFS(Нормативы!K:K,Нормативы!$B:$B,$G215,Нормативы!$D:$D,'2020'!$I215,Нормативы!$F:$F,'2020'!$K215)</f>
        <v>177</v>
      </c>
      <c r="Z215" s="618">
        <f>SUMIFS(Нормативы!L:L,Нормативы!$B:$B,$G215,Нормативы!$D:$D,'2020'!$I215,Нормативы!$F:$F,'2020'!$K215)</f>
        <v>811</v>
      </c>
      <c r="AA215" s="618">
        <f t="shared" si="478"/>
        <v>1905</v>
      </c>
      <c r="AB215" s="618">
        <f>SUMIFS(Нормативы!N:N,Нормативы!$B:$B,$G215,Нормативы!$D:$D,'2020'!$I215,Нормативы!$F:$F,'2020'!$K215)*O215</f>
        <v>52</v>
      </c>
      <c r="AC215" s="618">
        <f>SUMIFS(Нормативы!O:O,Нормативы!$B:$B,$G215,Нормативы!$D:$D,'2020'!$I215,Нормативы!$F:$F,'2020'!$K215)</f>
        <v>1729</v>
      </c>
      <c r="AD215" s="618">
        <f>SUMIFS(Нормативы!P:P,Нормативы!$B:$B,$G215,Нормативы!$D:$D,'2020'!$I215,Нормативы!$F:$F,'2020'!$K215)*O215</f>
        <v>36</v>
      </c>
      <c r="AE215" s="618">
        <f>SUMIFS(Нормативы!Q:Q,Нормативы!$B:$B,$G215,Нормативы!$D:$D,'2020'!$I215,Нормативы!$F:$F,'2020'!$K215)</f>
        <v>88</v>
      </c>
      <c r="AF215" s="618">
        <f>SUMIFS(Нормативы!R:R,Нормативы!$B:$B,$G215,Нормативы!$D:$D,'2020'!$I215,Нормативы!$F:$F,'2020'!$K215)</f>
        <v>268</v>
      </c>
      <c r="AG215" s="618">
        <f>SUMIFS(Нормативы!S:S,Нормативы!$B:$B,$G215,Нормативы!$D:$D,'2020'!$I215,Нормативы!$F:$F,'2020'!$K215)</f>
        <v>580</v>
      </c>
      <c r="AH215" s="618">
        <f>SUMIFS(Нормативы!T:T,Нормативы!$B:$B,$G215,Нормативы!$D:$D,'2020'!$I215,Нормативы!$F:$F,'2020'!$K215)</f>
        <v>54</v>
      </c>
      <c r="AI215" s="618">
        <f>SUMIFS(Нормативы!U:U,Нормативы!$B:$B,$G215,Нормативы!$D:$D,'2020'!$I215,Нормативы!$F:$F,'2020'!$K215)</f>
        <v>77</v>
      </c>
      <c r="AJ215" s="618">
        <f>SUMIFS(Нормативы!V:V,Нормативы!$B:$B,$G215,Нормативы!$D:$D,'2020'!$I215,Нормативы!$F:$F,'2020'!$K215)</f>
        <v>8</v>
      </c>
      <c r="AK215" s="618">
        <f>SUMIFS(Нормативы!W:W,Нормативы!$B:$B,$G215,Нормативы!$D:$D,'2020'!$I215,Нормативы!$F:$F,'2020'!$K215)</f>
        <v>105</v>
      </c>
      <c r="AL215" s="618">
        <f>SUMIFS(Нормативы!X:X,Нормативы!$B:$B,$G215,Нормативы!$D:$D,'2020'!$I215,Нормативы!$F:$F,'2020'!$K215)*O215</f>
        <v>1612</v>
      </c>
      <c r="AM215" s="618">
        <f t="shared" si="479"/>
        <v>1238.0999999999999</v>
      </c>
      <c r="AN215" s="618">
        <f t="shared" si="480"/>
        <v>373.9</v>
      </c>
      <c r="AO215" s="618">
        <f>SUMIFS(Нормативы!AA:AA,Нормативы!$B:$B,$G215,Нормативы!$D:$D,'2020'!$I215,Нормативы!$F:$F,'2020'!$K215)</f>
        <v>0</v>
      </c>
      <c r="AP215" s="619">
        <f t="shared" si="481"/>
        <v>12722</v>
      </c>
      <c r="AQ215" s="413">
        <f t="shared" si="418"/>
        <v>154056</v>
      </c>
      <c r="AR215" s="618">
        <f t="shared" si="482"/>
        <v>118322.6</v>
      </c>
      <c r="AS215" s="618">
        <f t="shared" si="483"/>
        <v>35733.4</v>
      </c>
      <c r="AT215" s="616">
        <f t="shared" si="419"/>
        <v>21192</v>
      </c>
      <c r="AU215" s="616">
        <f t="shared" si="420"/>
        <v>4248</v>
      </c>
      <c r="AV215" s="616">
        <f t="shared" si="421"/>
        <v>19464</v>
      </c>
      <c r="AW215" s="616">
        <f t="shared" si="422"/>
        <v>45720</v>
      </c>
      <c r="AX215" s="616">
        <f t="shared" si="423"/>
        <v>1248</v>
      </c>
      <c r="AY215" s="616">
        <f t="shared" si="424"/>
        <v>41496</v>
      </c>
      <c r="AZ215" s="616">
        <f t="shared" si="425"/>
        <v>864</v>
      </c>
      <c r="BA215" s="616">
        <f t="shared" si="426"/>
        <v>2112</v>
      </c>
      <c r="BB215" s="616">
        <f t="shared" si="427"/>
        <v>6432</v>
      </c>
      <c r="BC215" s="616">
        <f t="shared" si="428"/>
        <v>13920</v>
      </c>
      <c r="BD215" s="616">
        <f t="shared" si="429"/>
        <v>1296</v>
      </c>
      <c r="BE215" s="616">
        <f t="shared" si="430"/>
        <v>1848</v>
      </c>
      <c r="BF215" s="616">
        <f t="shared" si="431"/>
        <v>192</v>
      </c>
      <c r="BG215" s="616">
        <f t="shared" si="432"/>
        <v>2520</v>
      </c>
      <c r="BH215" s="616">
        <f t="shared" si="433"/>
        <v>38688</v>
      </c>
      <c r="BI215" s="618">
        <f t="shared" si="484"/>
        <v>29714.3</v>
      </c>
      <c r="BJ215" s="618">
        <f t="shared" si="485"/>
        <v>8973.7000000000007</v>
      </c>
      <c r="BK215" s="616">
        <f t="shared" si="434"/>
        <v>0</v>
      </c>
      <c r="BL215" s="620">
        <f t="shared" si="435"/>
        <v>305328</v>
      </c>
      <c r="BM215" s="616">
        <f t="shared" si="436"/>
        <v>225692</v>
      </c>
      <c r="BN215" s="618">
        <f t="shared" si="437"/>
        <v>173342.5</v>
      </c>
      <c r="BO215" s="618">
        <f t="shared" si="438"/>
        <v>52349.5</v>
      </c>
      <c r="BP215" s="616">
        <f t="shared" si="486"/>
        <v>21192</v>
      </c>
      <c r="BQ215" s="616">
        <f t="shared" si="487"/>
        <v>4248</v>
      </c>
      <c r="BR215" s="616">
        <f t="shared" si="488"/>
        <v>19464</v>
      </c>
      <c r="BS215" s="616">
        <f t="shared" si="439"/>
        <v>45720</v>
      </c>
      <c r="BT215" s="616">
        <f t="shared" si="440"/>
        <v>1248</v>
      </c>
      <c r="BU215" s="616">
        <f t="shared" si="441"/>
        <v>41496</v>
      </c>
      <c r="BV215" s="616">
        <f t="shared" si="442"/>
        <v>864</v>
      </c>
      <c r="BW215" s="616">
        <f t="shared" si="443"/>
        <v>2112</v>
      </c>
      <c r="BX215" s="616">
        <f t="shared" si="444"/>
        <v>17328</v>
      </c>
      <c r="BY215" s="616">
        <f t="shared" si="445"/>
        <v>13920</v>
      </c>
      <c r="BZ215" s="616">
        <f t="shared" si="446"/>
        <v>1296</v>
      </c>
      <c r="CA215" s="616">
        <f t="shared" si="447"/>
        <v>1848</v>
      </c>
      <c r="CB215" s="616">
        <f t="shared" si="448"/>
        <v>192</v>
      </c>
      <c r="CC215" s="616">
        <f t="shared" si="449"/>
        <v>2520</v>
      </c>
      <c r="CD215" s="616">
        <f t="shared" si="450"/>
        <v>56678</v>
      </c>
      <c r="CE215" s="618">
        <f t="shared" si="489"/>
        <v>43531.5</v>
      </c>
      <c r="CF215" s="618">
        <f t="shared" si="490"/>
        <v>13146.5</v>
      </c>
      <c r="CG215" s="616">
        <f t="shared" si="451"/>
        <v>0</v>
      </c>
      <c r="CH215" s="621">
        <f t="shared" si="452"/>
        <v>405850</v>
      </c>
      <c r="CI215" s="88">
        <f t="shared" si="453"/>
        <v>9403.8333000000002</v>
      </c>
      <c r="CJ215" s="90">
        <f t="shared" si="454"/>
        <v>7222.6041999999998</v>
      </c>
      <c r="CK215" s="90">
        <f t="shared" si="455"/>
        <v>2181.2292000000002</v>
      </c>
      <c r="CL215" s="88">
        <f t="shared" si="456"/>
        <v>883</v>
      </c>
      <c r="CM215" s="88">
        <f t="shared" si="457"/>
        <v>177</v>
      </c>
      <c r="CN215" s="88">
        <f t="shared" si="458"/>
        <v>811</v>
      </c>
      <c r="CO215" s="88">
        <f t="shared" si="459"/>
        <v>1905</v>
      </c>
      <c r="CP215" s="88">
        <f t="shared" si="460"/>
        <v>52</v>
      </c>
      <c r="CQ215" s="88">
        <f t="shared" si="461"/>
        <v>1729</v>
      </c>
      <c r="CR215" s="88">
        <f t="shared" si="462"/>
        <v>36</v>
      </c>
      <c r="CS215" s="88">
        <f t="shared" si="463"/>
        <v>88</v>
      </c>
      <c r="CT215" s="88">
        <f t="shared" si="464"/>
        <v>722</v>
      </c>
      <c r="CU215" s="88">
        <f t="shared" si="465"/>
        <v>580</v>
      </c>
      <c r="CV215" s="88">
        <f t="shared" si="466"/>
        <v>54</v>
      </c>
      <c r="CW215" s="88">
        <f t="shared" si="467"/>
        <v>77</v>
      </c>
      <c r="CX215" s="88">
        <f t="shared" si="468"/>
        <v>8</v>
      </c>
      <c r="CY215" s="88">
        <f t="shared" si="469"/>
        <v>105</v>
      </c>
      <c r="CZ215" s="88">
        <f t="shared" si="470"/>
        <v>2361.5832999999998</v>
      </c>
      <c r="DA215" s="90">
        <f t="shared" si="471"/>
        <v>1813.8125</v>
      </c>
      <c r="DB215" s="90">
        <f t="shared" si="472"/>
        <v>547.77080000000001</v>
      </c>
      <c r="DC215" s="88">
        <f t="shared" si="473"/>
        <v>0</v>
      </c>
      <c r="DD215" s="88">
        <f t="shared" si="474"/>
        <v>16910.416700000002</v>
      </c>
      <c r="AUV215" s="699">
        <f t="shared" si="586"/>
        <v>9403.83</v>
      </c>
      <c r="AUW215" s="699">
        <f t="shared" si="587"/>
        <v>7222.6</v>
      </c>
      <c r="AUX215" s="699">
        <f t="shared" si="588"/>
        <v>2181.23</v>
      </c>
      <c r="AUY215" s="699">
        <f t="shared" si="589"/>
        <v>883</v>
      </c>
      <c r="AUZ215" s="699">
        <f t="shared" si="615"/>
        <v>1576.84</v>
      </c>
      <c r="AVA215" s="699">
        <f t="shared" si="615"/>
        <v>3.03</v>
      </c>
      <c r="AVB215" s="699">
        <f t="shared" si="590"/>
        <v>1905</v>
      </c>
      <c r="AVC215" s="699">
        <f t="shared" si="591"/>
        <v>52</v>
      </c>
      <c r="AVD215" s="699">
        <f t="shared" si="592"/>
        <v>1729</v>
      </c>
      <c r="AVE215" s="699">
        <f t="shared" si="593"/>
        <v>36</v>
      </c>
      <c r="AVF215" s="699">
        <f t="shared" si="594"/>
        <v>88</v>
      </c>
      <c r="AVG215" s="699">
        <f t="shared" si="595"/>
        <v>722</v>
      </c>
      <c r="AVH215" s="699">
        <f t="shared" si="596"/>
        <v>580</v>
      </c>
      <c r="AVI215" s="699">
        <f t="shared" si="597"/>
        <v>54</v>
      </c>
      <c r="AVJ215" s="699">
        <f t="shared" si="598"/>
        <v>77</v>
      </c>
      <c r="AVK215" s="699">
        <f t="shared" si="599"/>
        <v>8</v>
      </c>
      <c r="AVL215" s="699">
        <f t="shared" si="600"/>
        <v>105</v>
      </c>
      <c r="AVM215" s="699">
        <f t="shared" si="601"/>
        <v>2361.58</v>
      </c>
      <c r="AVN215" s="699">
        <f t="shared" si="602"/>
        <v>1813.81</v>
      </c>
      <c r="AVO215" s="699">
        <f t="shared" si="603"/>
        <v>547.77</v>
      </c>
      <c r="AVP215" s="699">
        <f t="shared" si="604"/>
        <v>0</v>
      </c>
      <c r="AVQ215" s="699">
        <f t="shared" si="605"/>
        <v>16910.419999999998</v>
      </c>
    </row>
    <row r="216" spans="1:108 1244:1265" ht="30" hidden="1" customHeight="1" x14ac:dyDescent="0.25">
      <c r="A216" s="643">
        <v>1</v>
      </c>
      <c r="B216" s="643">
        <v>13</v>
      </c>
      <c r="C216" s="664" t="s">
        <v>29</v>
      </c>
      <c r="D216" s="2"/>
      <c r="E216" s="101" t="s">
        <v>344</v>
      </c>
      <c r="F216" s="643" t="s">
        <v>31</v>
      </c>
      <c r="G216" s="643">
        <v>1</v>
      </c>
      <c r="H216" s="658" t="s">
        <v>8</v>
      </c>
      <c r="I216" s="643">
        <v>3</v>
      </c>
      <c r="J216" s="101" t="s">
        <v>357</v>
      </c>
      <c r="K216" s="643">
        <v>3</v>
      </c>
      <c r="L216" s="683" t="s">
        <v>349</v>
      </c>
      <c r="M216" s="11" t="s">
        <v>261</v>
      </c>
      <c r="N216" s="101" t="s">
        <v>401</v>
      </c>
      <c r="O216" s="643">
        <v>2</v>
      </c>
      <c r="P216" s="632">
        <v>4</v>
      </c>
      <c r="Q216" s="632">
        <v>4</v>
      </c>
      <c r="R216" s="632">
        <v>4</v>
      </c>
      <c r="S216" s="675">
        <f>SUMIF('Территориальный кк'!$A:$A,'2020'!$B216,'Территориальный кк'!D:D)</f>
        <v>1.4650000000000001</v>
      </c>
      <c r="T216" s="676">
        <f>SUMIF('Территориальный кк'!$A:$A,'2020'!$B216,'Территориальный кк'!E:E)</f>
        <v>2.694</v>
      </c>
      <c r="U216" s="618">
        <f>SUMIFS(Нормативы!G:G,Нормативы!$B:$B,$G216,Нормативы!$D:$D,'2020'!$I216,Нормативы!$F:$F,'2020'!$K216)*O216</f>
        <v>12838</v>
      </c>
      <c r="V216" s="618">
        <f t="shared" si="476"/>
        <v>9860.2000000000007</v>
      </c>
      <c r="W216" s="618">
        <f t="shared" si="477"/>
        <v>2977.8</v>
      </c>
      <c r="X216" s="618">
        <f>SUMIFS(Нормативы!J:J,Нормативы!$B:$B,$G216,Нормативы!$D:$D,'2020'!$I216,Нормативы!$F:$F,'2020'!$K216)</f>
        <v>883</v>
      </c>
      <c r="Y216" s="618">
        <f>SUMIFS(Нормативы!K:K,Нормативы!$B:$B,$G216,Нормативы!$D:$D,'2020'!$I216,Нормативы!$F:$F,'2020'!$K216)</f>
        <v>177</v>
      </c>
      <c r="Z216" s="618">
        <f>SUMIFS(Нормативы!L:L,Нормативы!$B:$B,$G216,Нормативы!$D:$D,'2020'!$I216,Нормативы!$F:$F,'2020'!$K216)</f>
        <v>811</v>
      </c>
      <c r="AA216" s="618">
        <f t="shared" si="478"/>
        <v>1993</v>
      </c>
      <c r="AB216" s="618">
        <f>SUMIFS(Нормативы!N:N,Нормативы!$B:$B,$G216,Нормативы!$D:$D,'2020'!$I216,Нормативы!$F:$F,'2020'!$K216)*O216</f>
        <v>104</v>
      </c>
      <c r="AC216" s="618">
        <f>SUMIFS(Нормативы!O:O,Нормативы!$B:$B,$G216,Нормативы!$D:$D,'2020'!$I216,Нормативы!$F:$F,'2020'!$K216)</f>
        <v>1729</v>
      </c>
      <c r="AD216" s="618">
        <f>SUMIFS(Нормативы!P:P,Нормативы!$B:$B,$G216,Нормативы!$D:$D,'2020'!$I216,Нормативы!$F:$F,'2020'!$K216)*O216</f>
        <v>72</v>
      </c>
      <c r="AE216" s="618">
        <f>SUMIFS(Нормативы!Q:Q,Нормативы!$B:$B,$G216,Нормативы!$D:$D,'2020'!$I216,Нормативы!$F:$F,'2020'!$K216)</f>
        <v>88</v>
      </c>
      <c r="AF216" s="618">
        <f>SUMIFS(Нормативы!R:R,Нормативы!$B:$B,$G216,Нормативы!$D:$D,'2020'!$I216,Нормативы!$F:$F,'2020'!$K216)</f>
        <v>268</v>
      </c>
      <c r="AG216" s="618">
        <f>SUMIFS(Нормативы!S:S,Нормативы!$B:$B,$G216,Нормативы!$D:$D,'2020'!$I216,Нормативы!$F:$F,'2020'!$K216)</f>
        <v>580</v>
      </c>
      <c r="AH216" s="618">
        <f>SUMIFS(Нормативы!T:T,Нормативы!$B:$B,$G216,Нормативы!$D:$D,'2020'!$I216,Нормативы!$F:$F,'2020'!$K216)</f>
        <v>54</v>
      </c>
      <c r="AI216" s="618">
        <f>SUMIFS(Нормативы!U:U,Нормативы!$B:$B,$G216,Нормативы!$D:$D,'2020'!$I216,Нормативы!$F:$F,'2020'!$K216)</f>
        <v>77</v>
      </c>
      <c r="AJ216" s="618">
        <f>SUMIFS(Нормативы!V:V,Нормативы!$B:$B,$G216,Нормативы!$D:$D,'2020'!$I216,Нормативы!$F:$F,'2020'!$K216)</f>
        <v>8</v>
      </c>
      <c r="AK216" s="618">
        <f>SUMIFS(Нормативы!W:W,Нормативы!$B:$B,$G216,Нормативы!$D:$D,'2020'!$I216,Нормативы!$F:$F,'2020'!$K216)</f>
        <v>105</v>
      </c>
      <c r="AL216" s="618">
        <f>SUMIFS(Нормативы!X:X,Нормативы!$B:$B,$G216,Нормативы!$D:$D,'2020'!$I216,Нормативы!$F:$F,'2020'!$K216)*O216</f>
        <v>3224</v>
      </c>
      <c r="AM216" s="618">
        <f t="shared" si="479"/>
        <v>2476.1999999999998</v>
      </c>
      <c r="AN216" s="618">
        <f t="shared" si="480"/>
        <v>747.8</v>
      </c>
      <c r="AO216" s="618">
        <f>SUMIFS(Нормативы!AA:AA,Нормативы!$B:$B,$G216,Нормативы!$D:$D,'2020'!$I216,Нормативы!$F:$F,'2020'!$K216)</f>
        <v>0</v>
      </c>
      <c r="AP216" s="619">
        <f t="shared" si="481"/>
        <v>20841</v>
      </c>
      <c r="AQ216" s="413">
        <f t="shared" si="418"/>
        <v>51352</v>
      </c>
      <c r="AR216" s="618">
        <f t="shared" si="482"/>
        <v>39440.9</v>
      </c>
      <c r="AS216" s="618">
        <f t="shared" si="483"/>
        <v>11911.1</v>
      </c>
      <c r="AT216" s="616">
        <f t="shared" si="419"/>
        <v>3532</v>
      </c>
      <c r="AU216" s="616">
        <f t="shared" si="420"/>
        <v>708</v>
      </c>
      <c r="AV216" s="616">
        <f t="shared" si="421"/>
        <v>3244</v>
      </c>
      <c r="AW216" s="616">
        <f t="shared" si="422"/>
        <v>7972</v>
      </c>
      <c r="AX216" s="616">
        <f t="shared" si="423"/>
        <v>416</v>
      </c>
      <c r="AY216" s="616">
        <f t="shared" si="424"/>
        <v>6916</v>
      </c>
      <c r="AZ216" s="616">
        <f t="shared" si="425"/>
        <v>288</v>
      </c>
      <c r="BA216" s="616">
        <f t="shared" si="426"/>
        <v>352</v>
      </c>
      <c r="BB216" s="616">
        <f t="shared" si="427"/>
        <v>1072</v>
      </c>
      <c r="BC216" s="616">
        <f t="shared" si="428"/>
        <v>2320</v>
      </c>
      <c r="BD216" s="616">
        <f t="shared" si="429"/>
        <v>216</v>
      </c>
      <c r="BE216" s="616">
        <f t="shared" si="430"/>
        <v>308</v>
      </c>
      <c r="BF216" s="616">
        <f t="shared" si="431"/>
        <v>32</v>
      </c>
      <c r="BG216" s="616">
        <f t="shared" si="432"/>
        <v>420</v>
      </c>
      <c r="BH216" s="616">
        <f t="shared" si="433"/>
        <v>12896</v>
      </c>
      <c r="BI216" s="618">
        <f t="shared" si="484"/>
        <v>9904.7999999999993</v>
      </c>
      <c r="BJ216" s="618">
        <f t="shared" si="485"/>
        <v>2991.2</v>
      </c>
      <c r="BK216" s="616">
        <f t="shared" si="434"/>
        <v>0</v>
      </c>
      <c r="BL216" s="620">
        <f t="shared" si="435"/>
        <v>83364</v>
      </c>
      <c r="BM216" s="616">
        <f t="shared" si="436"/>
        <v>75231</v>
      </c>
      <c r="BN216" s="618">
        <f t="shared" si="437"/>
        <v>57781.1</v>
      </c>
      <c r="BO216" s="618">
        <f t="shared" si="438"/>
        <v>17449.900000000001</v>
      </c>
      <c r="BP216" s="616">
        <f t="shared" si="486"/>
        <v>3532</v>
      </c>
      <c r="BQ216" s="616">
        <f t="shared" si="487"/>
        <v>708</v>
      </c>
      <c r="BR216" s="616">
        <f t="shared" si="488"/>
        <v>3244</v>
      </c>
      <c r="BS216" s="616">
        <f t="shared" si="439"/>
        <v>7972</v>
      </c>
      <c r="BT216" s="616">
        <f t="shared" si="440"/>
        <v>416</v>
      </c>
      <c r="BU216" s="616">
        <f t="shared" si="441"/>
        <v>6916</v>
      </c>
      <c r="BV216" s="616">
        <f t="shared" si="442"/>
        <v>288</v>
      </c>
      <c r="BW216" s="616">
        <f t="shared" si="443"/>
        <v>352</v>
      </c>
      <c r="BX216" s="616">
        <f t="shared" si="444"/>
        <v>2888</v>
      </c>
      <c r="BY216" s="616">
        <f t="shared" si="445"/>
        <v>2320</v>
      </c>
      <c r="BZ216" s="616">
        <f t="shared" si="446"/>
        <v>216</v>
      </c>
      <c r="CA216" s="616">
        <f t="shared" si="447"/>
        <v>308</v>
      </c>
      <c r="CB216" s="616">
        <f t="shared" si="448"/>
        <v>32</v>
      </c>
      <c r="CC216" s="616">
        <f t="shared" si="449"/>
        <v>420</v>
      </c>
      <c r="CD216" s="616">
        <f t="shared" si="450"/>
        <v>18893</v>
      </c>
      <c r="CE216" s="618">
        <f t="shared" si="489"/>
        <v>14510.8</v>
      </c>
      <c r="CF216" s="618">
        <f t="shared" si="490"/>
        <v>4382.2</v>
      </c>
      <c r="CG216" s="616">
        <f t="shared" si="451"/>
        <v>0</v>
      </c>
      <c r="CH216" s="621">
        <f t="shared" si="452"/>
        <v>115056</v>
      </c>
      <c r="CI216" s="88">
        <f t="shared" si="453"/>
        <v>18807.75</v>
      </c>
      <c r="CJ216" s="90">
        <f t="shared" si="454"/>
        <v>14445.275</v>
      </c>
      <c r="CK216" s="90">
        <f t="shared" si="455"/>
        <v>4362.4750000000004</v>
      </c>
      <c r="CL216" s="88">
        <f t="shared" si="456"/>
        <v>883</v>
      </c>
      <c r="CM216" s="88">
        <f t="shared" si="457"/>
        <v>177</v>
      </c>
      <c r="CN216" s="88">
        <f t="shared" si="458"/>
        <v>811</v>
      </c>
      <c r="CO216" s="88">
        <f t="shared" si="459"/>
        <v>1993</v>
      </c>
      <c r="CP216" s="88">
        <f t="shared" si="460"/>
        <v>104</v>
      </c>
      <c r="CQ216" s="88">
        <f t="shared" si="461"/>
        <v>1729</v>
      </c>
      <c r="CR216" s="88">
        <f t="shared" si="462"/>
        <v>72</v>
      </c>
      <c r="CS216" s="88">
        <f t="shared" si="463"/>
        <v>88</v>
      </c>
      <c r="CT216" s="88">
        <f t="shared" si="464"/>
        <v>722</v>
      </c>
      <c r="CU216" s="88">
        <f t="shared" si="465"/>
        <v>580</v>
      </c>
      <c r="CV216" s="88">
        <f t="shared" si="466"/>
        <v>54</v>
      </c>
      <c r="CW216" s="88">
        <f t="shared" si="467"/>
        <v>77</v>
      </c>
      <c r="CX216" s="88">
        <f t="shared" si="468"/>
        <v>8</v>
      </c>
      <c r="CY216" s="88">
        <f t="shared" si="469"/>
        <v>105</v>
      </c>
      <c r="CZ216" s="88">
        <f t="shared" si="470"/>
        <v>4723.25</v>
      </c>
      <c r="DA216" s="90">
        <f t="shared" si="471"/>
        <v>3627.7</v>
      </c>
      <c r="DB216" s="90">
        <f t="shared" si="472"/>
        <v>1095.55</v>
      </c>
      <c r="DC216" s="88">
        <f t="shared" si="473"/>
        <v>0</v>
      </c>
      <c r="DD216" s="88">
        <f t="shared" si="474"/>
        <v>28764</v>
      </c>
      <c r="AUV216" s="699">
        <f t="shared" si="586"/>
        <v>18807.75</v>
      </c>
      <c r="AUW216" s="699">
        <f t="shared" si="587"/>
        <v>14445.28</v>
      </c>
      <c r="AUX216" s="699">
        <f t="shared" si="588"/>
        <v>4362.47</v>
      </c>
      <c r="AUY216" s="699">
        <f t="shared" si="589"/>
        <v>883</v>
      </c>
      <c r="AUZ216" s="699">
        <f t="shared" si="615"/>
        <v>262.81</v>
      </c>
      <c r="AVA216" s="699">
        <f t="shared" si="615"/>
        <v>0.25</v>
      </c>
      <c r="AVB216" s="699">
        <f t="shared" si="590"/>
        <v>1993</v>
      </c>
      <c r="AVC216" s="699">
        <f t="shared" si="591"/>
        <v>104</v>
      </c>
      <c r="AVD216" s="699">
        <f t="shared" si="592"/>
        <v>1729</v>
      </c>
      <c r="AVE216" s="699">
        <f t="shared" si="593"/>
        <v>72</v>
      </c>
      <c r="AVF216" s="699">
        <f t="shared" si="594"/>
        <v>88</v>
      </c>
      <c r="AVG216" s="699">
        <f t="shared" si="595"/>
        <v>722</v>
      </c>
      <c r="AVH216" s="699">
        <f t="shared" si="596"/>
        <v>580</v>
      </c>
      <c r="AVI216" s="699">
        <f t="shared" si="597"/>
        <v>54</v>
      </c>
      <c r="AVJ216" s="699">
        <f t="shared" si="598"/>
        <v>77</v>
      </c>
      <c r="AVK216" s="699">
        <f t="shared" si="599"/>
        <v>8</v>
      </c>
      <c r="AVL216" s="699">
        <f t="shared" si="600"/>
        <v>105</v>
      </c>
      <c r="AVM216" s="699">
        <f t="shared" si="601"/>
        <v>4723.25</v>
      </c>
      <c r="AVN216" s="699">
        <f t="shared" si="602"/>
        <v>3627.69</v>
      </c>
      <c r="AVO216" s="699">
        <f t="shared" si="603"/>
        <v>1095.56</v>
      </c>
      <c r="AVP216" s="699">
        <f t="shared" si="604"/>
        <v>0</v>
      </c>
      <c r="AVQ216" s="699">
        <f t="shared" si="605"/>
        <v>28764</v>
      </c>
    </row>
    <row r="217" spans="1:108 1244:1265" ht="30" hidden="1" customHeight="1" x14ac:dyDescent="0.25">
      <c r="A217" s="643">
        <v>1</v>
      </c>
      <c r="B217" s="643">
        <v>13</v>
      </c>
      <c r="C217" s="664" t="s">
        <v>29</v>
      </c>
      <c r="D217" s="2"/>
      <c r="E217" s="101" t="s">
        <v>344</v>
      </c>
      <c r="F217" s="643" t="s">
        <v>31</v>
      </c>
      <c r="G217" s="643">
        <v>1</v>
      </c>
      <c r="H217" s="658" t="s">
        <v>10</v>
      </c>
      <c r="I217" s="643">
        <v>0</v>
      </c>
      <c r="J217" s="101" t="s">
        <v>373</v>
      </c>
      <c r="K217" s="643">
        <v>3</v>
      </c>
      <c r="L217" s="683" t="s">
        <v>349</v>
      </c>
      <c r="M217" s="11" t="s">
        <v>281</v>
      </c>
      <c r="N217" s="101" t="s">
        <v>387</v>
      </c>
      <c r="O217" s="643">
        <v>1</v>
      </c>
      <c r="P217" s="632">
        <v>22</v>
      </c>
      <c r="Q217" s="632">
        <v>22</v>
      </c>
      <c r="R217" s="632">
        <v>22</v>
      </c>
      <c r="S217" s="675">
        <f>SUMIF('Территориальный кк'!$A:$A,'2020'!$B217,'Территориальный кк'!D:D)</f>
        <v>1.4650000000000001</v>
      </c>
      <c r="T217" s="676">
        <f>SUMIF('Территориальный кк'!$A:$A,'2020'!$B217,'Территориальный кк'!E:E)</f>
        <v>2.694</v>
      </c>
      <c r="U217" s="618">
        <f>SUMIFS(Нормативы!G:G,Нормативы!$B:$B,$G217,Нормативы!$D:$D,'2020'!$I217,Нормативы!$F:$F,'2020'!$K217)*O217</f>
        <v>64190</v>
      </c>
      <c r="V217" s="618">
        <f t="shared" si="476"/>
        <v>49301.1</v>
      </c>
      <c r="W217" s="618">
        <f t="shared" si="477"/>
        <v>14888.9</v>
      </c>
      <c r="X217" s="618">
        <f>SUMIFS(Нормативы!J:J,Нормативы!$B:$B,$G217,Нормативы!$D:$D,'2020'!$I217,Нормативы!$F:$F,'2020'!$K217)</f>
        <v>8830</v>
      </c>
      <c r="Y217" s="618">
        <f>SUMIFS(Нормативы!K:K,Нормативы!$B:$B,$G217,Нормативы!$D:$D,'2020'!$I217,Нормативы!$F:$F,'2020'!$K217)</f>
        <v>1766</v>
      </c>
      <c r="Z217" s="618">
        <f>SUMIFS(Нормативы!L:L,Нормативы!$B:$B,$G217,Нормативы!$D:$D,'2020'!$I217,Нормативы!$F:$F,'2020'!$K217)</f>
        <v>8110</v>
      </c>
      <c r="AA217" s="618">
        <f t="shared" si="478"/>
        <v>19050</v>
      </c>
      <c r="AB217" s="618">
        <f>SUMIFS(Нормативы!N:N,Нормативы!$B:$B,$G217,Нормативы!$D:$D,'2020'!$I217,Нормативы!$F:$F,'2020'!$K217)*O217</f>
        <v>520</v>
      </c>
      <c r="AC217" s="618">
        <f>SUMIFS(Нормативы!O:O,Нормативы!$B:$B,$G217,Нормативы!$D:$D,'2020'!$I217,Нормативы!$F:$F,'2020'!$K217)</f>
        <v>17290</v>
      </c>
      <c r="AD217" s="618">
        <f>SUMIFS(Нормативы!P:P,Нормативы!$B:$B,$G217,Нормативы!$D:$D,'2020'!$I217,Нормативы!$F:$F,'2020'!$K217)*O217</f>
        <v>360</v>
      </c>
      <c r="AE217" s="618">
        <f>SUMIFS(Нормативы!Q:Q,Нормативы!$B:$B,$G217,Нормативы!$D:$D,'2020'!$I217,Нормативы!$F:$F,'2020'!$K217)</f>
        <v>880</v>
      </c>
      <c r="AF217" s="618">
        <f>SUMIFS(Нормативы!R:R,Нормативы!$B:$B,$G217,Нормативы!$D:$D,'2020'!$I217,Нормативы!$F:$F,'2020'!$K217)</f>
        <v>2680</v>
      </c>
      <c r="AG217" s="618">
        <f>SUMIFS(Нормативы!S:S,Нормативы!$B:$B,$G217,Нормативы!$D:$D,'2020'!$I217,Нормативы!$F:$F,'2020'!$K217)</f>
        <v>5800</v>
      </c>
      <c r="AH217" s="618">
        <f>SUMIFS(Нормативы!T:T,Нормативы!$B:$B,$G217,Нормативы!$D:$D,'2020'!$I217,Нормативы!$F:$F,'2020'!$K217)</f>
        <v>540</v>
      </c>
      <c r="AI217" s="618">
        <f>SUMIFS(Нормативы!U:U,Нормативы!$B:$B,$G217,Нормативы!$D:$D,'2020'!$I217,Нормативы!$F:$F,'2020'!$K217)</f>
        <v>770</v>
      </c>
      <c r="AJ217" s="618">
        <f>SUMIFS(Нормативы!V:V,Нормативы!$B:$B,$G217,Нормативы!$D:$D,'2020'!$I217,Нормативы!$F:$F,'2020'!$K217)</f>
        <v>80</v>
      </c>
      <c r="AK217" s="618">
        <f>SUMIFS(Нормативы!W:W,Нормативы!$B:$B,$G217,Нормативы!$D:$D,'2020'!$I217,Нормативы!$F:$F,'2020'!$K217)</f>
        <v>1050</v>
      </c>
      <c r="AL217" s="618">
        <f>SUMIFS(Нормативы!X:X,Нормативы!$B:$B,$G217,Нормативы!$D:$D,'2020'!$I217,Нормативы!$F:$F,'2020'!$K217)*O217</f>
        <v>16120</v>
      </c>
      <c r="AM217" s="618">
        <f t="shared" si="479"/>
        <v>12381</v>
      </c>
      <c r="AN217" s="618">
        <f t="shared" si="480"/>
        <v>3739</v>
      </c>
      <c r="AO217" s="618">
        <f>SUMIFS(Нормативы!AA:AA,Нормативы!$B:$B,$G217,Нормативы!$D:$D,'2020'!$I217,Нормативы!$F:$F,'2020'!$K217)</f>
        <v>3520</v>
      </c>
      <c r="AP217" s="619">
        <f t="shared" si="481"/>
        <v>130740</v>
      </c>
      <c r="AQ217" s="413">
        <f t="shared" si="418"/>
        <v>1412180</v>
      </c>
      <c r="AR217" s="618">
        <f t="shared" si="482"/>
        <v>1084623.7</v>
      </c>
      <c r="AS217" s="618">
        <f t="shared" si="483"/>
        <v>327556.3</v>
      </c>
      <c r="AT217" s="616">
        <f t="shared" si="419"/>
        <v>194260</v>
      </c>
      <c r="AU217" s="616">
        <f t="shared" si="420"/>
        <v>38852</v>
      </c>
      <c r="AV217" s="616">
        <f t="shared" si="421"/>
        <v>178420</v>
      </c>
      <c r="AW217" s="616">
        <f t="shared" si="422"/>
        <v>419100</v>
      </c>
      <c r="AX217" s="616">
        <f t="shared" si="423"/>
        <v>11440</v>
      </c>
      <c r="AY217" s="616">
        <f t="shared" si="424"/>
        <v>380380</v>
      </c>
      <c r="AZ217" s="616">
        <f t="shared" si="425"/>
        <v>7920</v>
      </c>
      <c r="BA217" s="616">
        <f t="shared" si="426"/>
        <v>19360</v>
      </c>
      <c r="BB217" s="616">
        <f t="shared" si="427"/>
        <v>58960</v>
      </c>
      <c r="BC217" s="616">
        <f t="shared" si="428"/>
        <v>127600</v>
      </c>
      <c r="BD217" s="616">
        <f t="shared" si="429"/>
        <v>11880</v>
      </c>
      <c r="BE217" s="616">
        <f t="shared" si="430"/>
        <v>16940</v>
      </c>
      <c r="BF217" s="616">
        <f t="shared" si="431"/>
        <v>1760</v>
      </c>
      <c r="BG217" s="616">
        <f t="shared" si="432"/>
        <v>23100</v>
      </c>
      <c r="BH217" s="616">
        <f t="shared" si="433"/>
        <v>354640</v>
      </c>
      <c r="BI217" s="618">
        <f t="shared" si="484"/>
        <v>272381</v>
      </c>
      <c r="BJ217" s="618">
        <f t="shared" si="485"/>
        <v>82259</v>
      </c>
      <c r="BK217" s="616">
        <f t="shared" si="434"/>
        <v>77440</v>
      </c>
      <c r="BL217" s="620">
        <f t="shared" si="435"/>
        <v>2876280</v>
      </c>
      <c r="BM217" s="616">
        <f t="shared" si="436"/>
        <v>2068844</v>
      </c>
      <c r="BN217" s="618">
        <f t="shared" si="437"/>
        <v>1588973.9</v>
      </c>
      <c r="BO217" s="618">
        <f t="shared" si="438"/>
        <v>479870.1</v>
      </c>
      <c r="BP217" s="616">
        <f t="shared" si="486"/>
        <v>194260</v>
      </c>
      <c r="BQ217" s="616">
        <f t="shared" si="487"/>
        <v>38852</v>
      </c>
      <c r="BR217" s="616">
        <f t="shared" si="488"/>
        <v>178420</v>
      </c>
      <c r="BS217" s="616">
        <f t="shared" si="439"/>
        <v>419100</v>
      </c>
      <c r="BT217" s="616">
        <f t="shared" si="440"/>
        <v>11440</v>
      </c>
      <c r="BU217" s="616">
        <f t="shared" si="441"/>
        <v>380380</v>
      </c>
      <c r="BV217" s="616">
        <f t="shared" si="442"/>
        <v>7920</v>
      </c>
      <c r="BW217" s="616">
        <f t="shared" si="443"/>
        <v>19360</v>
      </c>
      <c r="BX217" s="616">
        <f t="shared" si="444"/>
        <v>158838</v>
      </c>
      <c r="BY217" s="616">
        <f t="shared" si="445"/>
        <v>127600</v>
      </c>
      <c r="BZ217" s="616">
        <f t="shared" si="446"/>
        <v>11880</v>
      </c>
      <c r="CA217" s="616">
        <f t="shared" si="447"/>
        <v>16940</v>
      </c>
      <c r="CB217" s="616">
        <f t="shared" si="448"/>
        <v>1760</v>
      </c>
      <c r="CC217" s="616">
        <f t="shared" si="449"/>
        <v>23100</v>
      </c>
      <c r="CD217" s="616">
        <f t="shared" si="450"/>
        <v>519548</v>
      </c>
      <c r="CE217" s="618">
        <f t="shared" si="489"/>
        <v>399038.4</v>
      </c>
      <c r="CF217" s="618">
        <f t="shared" si="490"/>
        <v>120509.6</v>
      </c>
      <c r="CG217" s="616">
        <f t="shared" si="451"/>
        <v>77440</v>
      </c>
      <c r="CH217" s="621">
        <f t="shared" si="452"/>
        <v>3797730</v>
      </c>
      <c r="CI217" s="88">
        <f t="shared" si="453"/>
        <v>94038.363599999997</v>
      </c>
      <c r="CJ217" s="90">
        <f t="shared" si="454"/>
        <v>72226.0864</v>
      </c>
      <c r="CK217" s="90">
        <f t="shared" si="455"/>
        <v>21812.277300000002</v>
      </c>
      <c r="CL217" s="88">
        <f t="shared" si="456"/>
        <v>8830</v>
      </c>
      <c r="CM217" s="88">
        <f t="shared" si="457"/>
        <v>1766</v>
      </c>
      <c r="CN217" s="88">
        <f t="shared" si="458"/>
        <v>8110</v>
      </c>
      <c r="CO217" s="88">
        <f t="shared" si="459"/>
        <v>19050</v>
      </c>
      <c r="CP217" s="88">
        <f t="shared" si="460"/>
        <v>520</v>
      </c>
      <c r="CQ217" s="88">
        <f t="shared" si="461"/>
        <v>17290</v>
      </c>
      <c r="CR217" s="88">
        <f t="shared" si="462"/>
        <v>360</v>
      </c>
      <c r="CS217" s="88">
        <f t="shared" si="463"/>
        <v>880</v>
      </c>
      <c r="CT217" s="88">
        <f t="shared" si="464"/>
        <v>7219.9090999999999</v>
      </c>
      <c r="CU217" s="88">
        <f t="shared" si="465"/>
        <v>5800</v>
      </c>
      <c r="CV217" s="88">
        <f t="shared" si="466"/>
        <v>540</v>
      </c>
      <c r="CW217" s="88">
        <f t="shared" si="467"/>
        <v>770</v>
      </c>
      <c r="CX217" s="88">
        <f t="shared" si="468"/>
        <v>80</v>
      </c>
      <c r="CY217" s="88">
        <f t="shared" si="469"/>
        <v>1050</v>
      </c>
      <c r="CZ217" s="88">
        <f t="shared" si="470"/>
        <v>23615.818200000002</v>
      </c>
      <c r="DA217" s="90">
        <f t="shared" si="471"/>
        <v>18138.109100000001</v>
      </c>
      <c r="DB217" s="90">
        <f t="shared" si="472"/>
        <v>5477.7091</v>
      </c>
      <c r="DC217" s="88">
        <f t="shared" si="473"/>
        <v>3520</v>
      </c>
      <c r="DD217" s="88">
        <f t="shared" si="474"/>
        <v>172624.09090000001</v>
      </c>
      <c r="AUV217" s="699">
        <f t="shared" si="586"/>
        <v>94038.36</v>
      </c>
      <c r="AUW217" s="699">
        <f t="shared" si="587"/>
        <v>72226.080000000002</v>
      </c>
      <c r="AUX217" s="699">
        <f t="shared" si="588"/>
        <v>21812.28</v>
      </c>
      <c r="AUY217" s="699">
        <f t="shared" si="589"/>
        <v>8830</v>
      </c>
      <c r="AUZ217" s="699">
        <f t="shared" si="615"/>
        <v>14421.68</v>
      </c>
      <c r="AVA217" s="699">
        <f t="shared" si="615"/>
        <v>2.78</v>
      </c>
      <c r="AVB217" s="699">
        <f t="shared" si="590"/>
        <v>19050</v>
      </c>
      <c r="AVC217" s="699">
        <f t="shared" si="591"/>
        <v>520</v>
      </c>
      <c r="AVD217" s="699">
        <f t="shared" si="592"/>
        <v>17290</v>
      </c>
      <c r="AVE217" s="699">
        <f t="shared" si="593"/>
        <v>360</v>
      </c>
      <c r="AVF217" s="699">
        <f t="shared" si="594"/>
        <v>880</v>
      </c>
      <c r="AVG217" s="699">
        <f t="shared" si="595"/>
        <v>7219.91</v>
      </c>
      <c r="AVH217" s="699">
        <f t="shared" si="596"/>
        <v>5800</v>
      </c>
      <c r="AVI217" s="699">
        <f t="shared" si="597"/>
        <v>540</v>
      </c>
      <c r="AVJ217" s="699">
        <f t="shared" si="598"/>
        <v>770</v>
      </c>
      <c r="AVK217" s="699">
        <f t="shared" si="599"/>
        <v>80</v>
      </c>
      <c r="AVL217" s="699">
        <f t="shared" si="600"/>
        <v>1050</v>
      </c>
      <c r="AVM217" s="699">
        <f t="shared" si="601"/>
        <v>23615.82</v>
      </c>
      <c r="AVN217" s="699">
        <f t="shared" si="602"/>
        <v>18138.11</v>
      </c>
      <c r="AVO217" s="699">
        <f t="shared" si="603"/>
        <v>5477.71</v>
      </c>
      <c r="AVP217" s="699">
        <f t="shared" si="604"/>
        <v>3520</v>
      </c>
      <c r="AVQ217" s="699">
        <f t="shared" si="605"/>
        <v>172624.09</v>
      </c>
    </row>
    <row r="218" spans="1:108 1244:1265" ht="30" hidden="1" customHeight="1" x14ac:dyDescent="0.25">
      <c r="A218" s="643">
        <v>1</v>
      </c>
      <c r="B218" s="643">
        <v>13</v>
      </c>
      <c r="C218" s="664" t="s">
        <v>29</v>
      </c>
      <c r="D218" s="2"/>
      <c r="E218" s="101" t="s">
        <v>344</v>
      </c>
      <c r="F218" s="643" t="s">
        <v>31</v>
      </c>
      <c r="G218" s="643">
        <v>1</v>
      </c>
      <c r="H218" s="658" t="s">
        <v>8</v>
      </c>
      <c r="I218" s="643">
        <v>3</v>
      </c>
      <c r="J218" s="101" t="s">
        <v>373</v>
      </c>
      <c r="K218" s="643">
        <v>3</v>
      </c>
      <c r="L218" s="683" t="s">
        <v>349</v>
      </c>
      <c r="M218" s="11" t="s">
        <v>282</v>
      </c>
      <c r="N218" s="101" t="s">
        <v>387</v>
      </c>
      <c r="O218" s="643">
        <v>1</v>
      </c>
      <c r="P218" s="632">
        <v>20</v>
      </c>
      <c r="Q218" s="632">
        <v>20</v>
      </c>
      <c r="R218" s="632">
        <v>20</v>
      </c>
      <c r="S218" s="675">
        <f>SUMIF('Территориальный кк'!$A:$A,'2020'!$B218,'Территориальный кк'!D:D)</f>
        <v>1.4650000000000001</v>
      </c>
      <c r="T218" s="676">
        <f>SUMIF('Территориальный кк'!$A:$A,'2020'!$B218,'Территориальный кк'!E:E)</f>
        <v>2.694</v>
      </c>
      <c r="U218" s="618">
        <f>SUMIFS(Нормативы!G:G,Нормативы!$B:$B,$G218,Нормативы!$D:$D,'2020'!$I218,Нормативы!$F:$F,'2020'!$K218)*O218</f>
        <v>6419</v>
      </c>
      <c r="V218" s="618">
        <f t="shared" si="476"/>
        <v>4930.1000000000004</v>
      </c>
      <c r="W218" s="618">
        <f t="shared" si="477"/>
        <v>1488.9</v>
      </c>
      <c r="X218" s="618">
        <f>SUMIFS(Нормативы!J:J,Нормативы!$B:$B,$G218,Нормативы!$D:$D,'2020'!$I218,Нормативы!$F:$F,'2020'!$K218)</f>
        <v>883</v>
      </c>
      <c r="Y218" s="618">
        <f>SUMIFS(Нормативы!K:K,Нормативы!$B:$B,$G218,Нормативы!$D:$D,'2020'!$I218,Нормативы!$F:$F,'2020'!$K218)</f>
        <v>177</v>
      </c>
      <c r="Z218" s="618">
        <f>SUMIFS(Нормативы!L:L,Нормативы!$B:$B,$G218,Нормативы!$D:$D,'2020'!$I218,Нормативы!$F:$F,'2020'!$K218)</f>
        <v>811</v>
      </c>
      <c r="AA218" s="618">
        <f t="shared" si="478"/>
        <v>1905</v>
      </c>
      <c r="AB218" s="618">
        <f>SUMIFS(Нормативы!N:N,Нормативы!$B:$B,$G218,Нормативы!$D:$D,'2020'!$I218,Нормативы!$F:$F,'2020'!$K218)*O218</f>
        <v>52</v>
      </c>
      <c r="AC218" s="618">
        <f>SUMIFS(Нормативы!O:O,Нормативы!$B:$B,$G218,Нормативы!$D:$D,'2020'!$I218,Нормативы!$F:$F,'2020'!$K218)</f>
        <v>1729</v>
      </c>
      <c r="AD218" s="618">
        <f>SUMIFS(Нормативы!P:P,Нормативы!$B:$B,$G218,Нормативы!$D:$D,'2020'!$I218,Нормативы!$F:$F,'2020'!$K218)*O218</f>
        <v>36</v>
      </c>
      <c r="AE218" s="618">
        <f>SUMIFS(Нормативы!Q:Q,Нормативы!$B:$B,$G218,Нормативы!$D:$D,'2020'!$I218,Нормативы!$F:$F,'2020'!$K218)</f>
        <v>88</v>
      </c>
      <c r="AF218" s="618">
        <f>SUMIFS(Нормативы!R:R,Нормативы!$B:$B,$G218,Нормативы!$D:$D,'2020'!$I218,Нормативы!$F:$F,'2020'!$K218)</f>
        <v>268</v>
      </c>
      <c r="AG218" s="618">
        <f>SUMIFS(Нормативы!S:S,Нормативы!$B:$B,$G218,Нормативы!$D:$D,'2020'!$I218,Нормативы!$F:$F,'2020'!$K218)</f>
        <v>580</v>
      </c>
      <c r="AH218" s="618">
        <f>SUMIFS(Нормативы!T:T,Нормативы!$B:$B,$G218,Нормативы!$D:$D,'2020'!$I218,Нормативы!$F:$F,'2020'!$K218)</f>
        <v>54</v>
      </c>
      <c r="AI218" s="618">
        <f>SUMIFS(Нормативы!U:U,Нормативы!$B:$B,$G218,Нормативы!$D:$D,'2020'!$I218,Нормативы!$F:$F,'2020'!$K218)</f>
        <v>77</v>
      </c>
      <c r="AJ218" s="618">
        <f>SUMIFS(Нормативы!V:V,Нормативы!$B:$B,$G218,Нормативы!$D:$D,'2020'!$I218,Нормативы!$F:$F,'2020'!$K218)</f>
        <v>8</v>
      </c>
      <c r="AK218" s="618">
        <f>SUMIFS(Нормативы!W:W,Нормативы!$B:$B,$G218,Нормативы!$D:$D,'2020'!$I218,Нормативы!$F:$F,'2020'!$K218)</f>
        <v>105</v>
      </c>
      <c r="AL218" s="618">
        <f>SUMIFS(Нормативы!X:X,Нормативы!$B:$B,$G218,Нормативы!$D:$D,'2020'!$I218,Нормативы!$F:$F,'2020'!$K218)*O218</f>
        <v>1612</v>
      </c>
      <c r="AM218" s="618">
        <f t="shared" si="479"/>
        <v>1238.0999999999999</v>
      </c>
      <c r="AN218" s="618">
        <f t="shared" si="480"/>
        <v>373.9</v>
      </c>
      <c r="AO218" s="618">
        <f>SUMIFS(Нормативы!AA:AA,Нормативы!$B:$B,$G218,Нормативы!$D:$D,'2020'!$I218,Нормативы!$F:$F,'2020'!$K218)</f>
        <v>0</v>
      </c>
      <c r="AP218" s="619">
        <f t="shared" si="481"/>
        <v>12722</v>
      </c>
      <c r="AQ218" s="413">
        <f t="shared" si="418"/>
        <v>128380</v>
      </c>
      <c r="AR218" s="618">
        <f t="shared" si="482"/>
        <v>98602.2</v>
      </c>
      <c r="AS218" s="618">
        <f t="shared" si="483"/>
        <v>29777.8</v>
      </c>
      <c r="AT218" s="616">
        <f t="shared" si="419"/>
        <v>17660</v>
      </c>
      <c r="AU218" s="616">
        <f t="shared" si="420"/>
        <v>3540</v>
      </c>
      <c r="AV218" s="616">
        <f t="shared" si="421"/>
        <v>16220</v>
      </c>
      <c r="AW218" s="616">
        <f t="shared" si="422"/>
        <v>38100</v>
      </c>
      <c r="AX218" s="616">
        <f t="shared" si="423"/>
        <v>1040</v>
      </c>
      <c r="AY218" s="616">
        <f t="shared" si="424"/>
        <v>34580</v>
      </c>
      <c r="AZ218" s="616">
        <f t="shared" si="425"/>
        <v>720</v>
      </c>
      <c r="BA218" s="616">
        <f t="shared" si="426"/>
        <v>1760</v>
      </c>
      <c r="BB218" s="616">
        <f t="shared" si="427"/>
        <v>5360</v>
      </c>
      <c r="BC218" s="616">
        <f t="shared" si="428"/>
        <v>11600</v>
      </c>
      <c r="BD218" s="616">
        <f t="shared" si="429"/>
        <v>1080</v>
      </c>
      <c r="BE218" s="616">
        <f t="shared" si="430"/>
        <v>1540</v>
      </c>
      <c r="BF218" s="616">
        <f t="shared" si="431"/>
        <v>160</v>
      </c>
      <c r="BG218" s="616">
        <f t="shared" si="432"/>
        <v>2100</v>
      </c>
      <c r="BH218" s="616">
        <f t="shared" si="433"/>
        <v>32240</v>
      </c>
      <c r="BI218" s="618">
        <f t="shared" si="484"/>
        <v>24761.9</v>
      </c>
      <c r="BJ218" s="618">
        <f t="shared" si="485"/>
        <v>7478.1</v>
      </c>
      <c r="BK218" s="616">
        <f t="shared" si="434"/>
        <v>0</v>
      </c>
      <c r="BL218" s="620">
        <f t="shared" si="435"/>
        <v>254440</v>
      </c>
      <c r="BM218" s="616">
        <f t="shared" si="436"/>
        <v>188077</v>
      </c>
      <c r="BN218" s="618">
        <f t="shared" si="437"/>
        <v>144452.4</v>
      </c>
      <c r="BO218" s="618">
        <f t="shared" si="438"/>
        <v>43624.6</v>
      </c>
      <c r="BP218" s="616">
        <f t="shared" si="486"/>
        <v>17660</v>
      </c>
      <c r="BQ218" s="616">
        <f t="shared" si="487"/>
        <v>3540</v>
      </c>
      <c r="BR218" s="616">
        <f t="shared" si="488"/>
        <v>16220</v>
      </c>
      <c r="BS218" s="616">
        <f t="shared" si="439"/>
        <v>38100</v>
      </c>
      <c r="BT218" s="616">
        <f t="shared" si="440"/>
        <v>1040</v>
      </c>
      <c r="BU218" s="616">
        <f t="shared" si="441"/>
        <v>34580</v>
      </c>
      <c r="BV218" s="616">
        <f t="shared" si="442"/>
        <v>720</v>
      </c>
      <c r="BW218" s="616">
        <f t="shared" si="443"/>
        <v>1760</v>
      </c>
      <c r="BX218" s="616">
        <f t="shared" si="444"/>
        <v>14440</v>
      </c>
      <c r="BY218" s="616">
        <f t="shared" si="445"/>
        <v>11600</v>
      </c>
      <c r="BZ218" s="616">
        <f t="shared" si="446"/>
        <v>1080</v>
      </c>
      <c r="CA218" s="616">
        <f t="shared" si="447"/>
        <v>1540</v>
      </c>
      <c r="CB218" s="616">
        <f t="shared" si="448"/>
        <v>160</v>
      </c>
      <c r="CC218" s="616">
        <f t="shared" si="449"/>
        <v>2100</v>
      </c>
      <c r="CD218" s="616">
        <f t="shared" si="450"/>
        <v>47232</v>
      </c>
      <c r="CE218" s="618">
        <f t="shared" si="489"/>
        <v>36276.5</v>
      </c>
      <c r="CF218" s="618">
        <f t="shared" si="490"/>
        <v>10955.5</v>
      </c>
      <c r="CG218" s="616">
        <f t="shared" si="451"/>
        <v>0</v>
      </c>
      <c r="CH218" s="621">
        <f t="shared" si="452"/>
        <v>338209</v>
      </c>
      <c r="CI218" s="88">
        <f t="shared" si="453"/>
        <v>9403.85</v>
      </c>
      <c r="CJ218" s="90">
        <f t="shared" si="454"/>
        <v>7222.62</v>
      </c>
      <c r="CK218" s="90">
        <f t="shared" si="455"/>
        <v>2181.23</v>
      </c>
      <c r="CL218" s="88">
        <f t="shared" si="456"/>
        <v>883</v>
      </c>
      <c r="CM218" s="88">
        <f t="shared" si="457"/>
        <v>177</v>
      </c>
      <c r="CN218" s="88">
        <f t="shared" si="458"/>
        <v>811</v>
      </c>
      <c r="CO218" s="88">
        <f t="shared" si="459"/>
        <v>1905</v>
      </c>
      <c r="CP218" s="88">
        <f t="shared" si="460"/>
        <v>52</v>
      </c>
      <c r="CQ218" s="88">
        <f t="shared" si="461"/>
        <v>1729</v>
      </c>
      <c r="CR218" s="88">
        <f t="shared" si="462"/>
        <v>36</v>
      </c>
      <c r="CS218" s="88">
        <f t="shared" si="463"/>
        <v>88</v>
      </c>
      <c r="CT218" s="88">
        <f t="shared" si="464"/>
        <v>722</v>
      </c>
      <c r="CU218" s="88">
        <f t="shared" si="465"/>
        <v>580</v>
      </c>
      <c r="CV218" s="88">
        <f t="shared" si="466"/>
        <v>54</v>
      </c>
      <c r="CW218" s="88">
        <f t="shared" si="467"/>
        <v>77</v>
      </c>
      <c r="CX218" s="88">
        <f t="shared" si="468"/>
        <v>8</v>
      </c>
      <c r="CY218" s="88">
        <f t="shared" si="469"/>
        <v>105</v>
      </c>
      <c r="CZ218" s="88">
        <f t="shared" si="470"/>
        <v>2361.6</v>
      </c>
      <c r="DA218" s="90">
        <f t="shared" si="471"/>
        <v>1813.825</v>
      </c>
      <c r="DB218" s="90">
        <f t="shared" si="472"/>
        <v>547.77499999999998</v>
      </c>
      <c r="DC218" s="88">
        <f t="shared" si="473"/>
        <v>0</v>
      </c>
      <c r="DD218" s="88">
        <f t="shared" si="474"/>
        <v>16910.45</v>
      </c>
      <c r="AUV218" s="699">
        <f t="shared" si="586"/>
        <v>9403.85</v>
      </c>
      <c r="AUW218" s="699">
        <f t="shared" si="587"/>
        <v>7222.62</v>
      </c>
      <c r="AUX218" s="699">
        <f t="shared" si="588"/>
        <v>2181.23</v>
      </c>
      <c r="AUY218" s="699">
        <f t="shared" si="589"/>
        <v>883</v>
      </c>
      <c r="AUZ218" s="699">
        <f t="shared" si="615"/>
        <v>1314.03</v>
      </c>
      <c r="AVA218" s="699">
        <f t="shared" si="615"/>
        <v>2.5299999999999998</v>
      </c>
      <c r="AVB218" s="699">
        <f t="shared" si="590"/>
        <v>1905</v>
      </c>
      <c r="AVC218" s="699">
        <f t="shared" si="591"/>
        <v>52</v>
      </c>
      <c r="AVD218" s="699">
        <f t="shared" si="592"/>
        <v>1729</v>
      </c>
      <c r="AVE218" s="699">
        <f t="shared" si="593"/>
        <v>36</v>
      </c>
      <c r="AVF218" s="699">
        <f t="shared" si="594"/>
        <v>88</v>
      </c>
      <c r="AVG218" s="699">
        <f t="shared" si="595"/>
        <v>722</v>
      </c>
      <c r="AVH218" s="699">
        <f t="shared" si="596"/>
        <v>580</v>
      </c>
      <c r="AVI218" s="699">
        <f t="shared" si="597"/>
        <v>54</v>
      </c>
      <c r="AVJ218" s="699">
        <f t="shared" si="598"/>
        <v>77</v>
      </c>
      <c r="AVK218" s="699">
        <f t="shared" si="599"/>
        <v>8</v>
      </c>
      <c r="AVL218" s="699">
        <f t="shared" si="600"/>
        <v>105</v>
      </c>
      <c r="AVM218" s="699">
        <f t="shared" si="601"/>
        <v>2361.6</v>
      </c>
      <c r="AVN218" s="699">
        <f t="shared" si="602"/>
        <v>1813.82</v>
      </c>
      <c r="AVO218" s="699">
        <f t="shared" si="603"/>
        <v>547.78</v>
      </c>
      <c r="AVP218" s="699">
        <f t="shared" si="604"/>
        <v>0</v>
      </c>
      <c r="AVQ218" s="699">
        <f t="shared" si="605"/>
        <v>16910.45</v>
      </c>
    </row>
    <row r="219" spans="1:108 1244:1265" ht="30" hidden="1" customHeight="1" x14ac:dyDescent="0.25">
      <c r="A219" s="643">
        <v>1</v>
      </c>
      <c r="B219" s="643">
        <v>13</v>
      </c>
      <c r="C219" s="664" t="s">
        <v>29</v>
      </c>
      <c r="D219" s="2"/>
      <c r="E219" s="101" t="s">
        <v>344</v>
      </c>
      <c r="F219" s="643" t="s">
        <v>31</v>
      </c>
      <c r="G219" s="643">
        <v>1</v>
      </c>
      <c r="H219" s="658" t="s">
        <v>10</v>
      </c>
      <c r="I219" s="643">
        <v>0</v>
      </c>
      <c r="J219" s="101" t="s">
        <v>359</v>
      </c>
      <c r="K219" s="643">
        <v>1</v>
      </c>
      <c r="L219" s="683" t="s">
        <v>349</v>
      </c>
      <c r="M219" s="11" t="s">
        <v>263</v>
      </c>
      <c r="N219" s="101" t="s">
        <v>387</v>
      </c>
      <c r="O219" s="643">
        <v>1</v>
      </c>
      <c r="P219" s="632"/>
      <c r="Q219" s="632"/>
      <c r="R219" s="632"/>
      <c r="S219" s="675">
        <f>SUMIF('Территориальный кк'!$A:$A,'2020'!$B219,'Территориальный кк'!D:D)</f>
        <v>1.4650000000000001</v>
      </c>
      <c r="T219" s="676">
        <f>SUMIF('Территориальный кк'!$A:$A,'2020'!$B219,'Территориальный кк'!E:E)</f>
        <v>2.694</v>
      </c>
      <c r="U219" s="618">
        <f>SUMIFS(Нормативы!G:G,Нормативы!$B:$B,$G219,Нормативы!$D:$D,'2020'!$I219,Нормативы!$F:$F,'2020'!$K219)*O219</f>
        <v>54020</v>
      </c>
      <c r="V219" s="618">
        <f t="shared" si="476"/>
        <v>41490</v>
      </c>
      <c r="W219" s="618">
        <f t="shared" si="477"/>
        <v>12530</v>
      </c>
      <c r="X219" s="618">
        <f>SUMIFS(Нормативы!J:J,Нормативы!$B:$B,$G219,Нормативы!$D:$D,'2020'!$I219,Нормативы!$F:$F,'2020'!$K219)</f>
        <v>220</v>
      </c>
      <c r="Y219" s="618">
        <f>SUMIFS(Нормативы!K:K,Нормативы!$B:$B,$G219,Нормативы!$D:$D,'2020'!$I219,Нормативы!$F:$F,'2020'!$K219)</f>
        <v>44</v>
      </c>
      <c r="Z219" s="618">
        <f>SUMIFS(Нормативы!L:L,Нормативы!$B:$B,$G219,Нормативы!$D:$D,'2020'!$I219,Нормативы!$F:$F,'2020'!$K219)</f>
        <v>2320</v>
      </c>
      <c r="AA219" s="618">
        <f t="shared" si="478"/>
        <v>3710</v>
      </c>
      <c r="AB219" s="618">
        <f>SUMIFS(Нормативы!N:N,Нормативы!$B:$B,$G219,Нормативы!$D:$D,'2020'!$I219,Нормативы!$F:$F,'2020'!$K219)*O219</f>
        <v>520</v>
      </c>
      <c r="AC219" s="618">
        <f>SUMIFS(Нормативы!O:O,Нормативы!$B:$B,$G219,Нормативы!$D:$D,'2020'!$I219,Нормативы!$F:$F,'2020'!$K219)</f>
        <v>2140</v>
      </c>
      <c r="AD219" s="618">
        <f>SUMIFS(Нормативы!P:P,Нормативы!$B:$B,$G219,Нормативы!$D:$D,'2020'!$I219,Нормативы!$F:$F,'2020'!$K219)*O219</f>
        <v>310</v>
      </c>
      <c r="AE219" s="618">
        <f>SUMIFS(Нормативы!Q:Q,Нормативы!$B:$B,$G219,Нормативы!$D:$D,'2020'!$I219,Нормативы!$F:$F,'2020'!$K219)</f>
        <v>740</v>
      </c>
      <c r="AF219" s="618">
        <f>SUMIFS(Нормативы!R:R,Нормативы!$B:$B,$G219,Нормативы!$D:$D,'2020'!$I219,Нормативы!$F:$F,'2020'!$K219)</f>
        <v>2460</v>
      </c>
      <c r="AG219" s="618">
        <f>SUMIFS(Нормативы!S:S,Нормативы!$B:$B,$G219,Нормативы!$D:$D,'2020'!$I219,Нормативы!$F:$F,'2020'!$K219)</f>
        <v>5080</v>
      </c>
      <c r="AH219" s="618">
        <f>SUMIFS(Нормативы!T:T,Нормативы!$B:$B,$G219,Нормативы!$D:$D,'2020'!$I219,Нормативы!$F:$F,'2020'!$K219)</f>
        <v>540</v>
      </c>
      <c r="AI219" s="618">
        <f>SUMIFS(Нормативы!U:U,Нормативы!$B:$B,$G219,Нормативы!$D:$D,'2020'!$I219,Нормативы!$F:$F,'2020'!$K219)</f>
        <v>770</v>
      </c>
      <c r="AJ219" s="618">
        <f>SUMIFS(Нормативы!V:V,Нормативы!$B:$B,$G219,Нормативы!$D:$D,'2020'!$I219,Нормативы!$F:$F,'2020'!$K219)</f>
        <v>80</v>
      </c>
      <c r="AK219" s="618">
        <f>SUMIFS(Нормативы!W:W,Нормативы!$B:$B,$G219,Нормативы!$D:$D,'2020'!$I219,Нормативы!$F:$F,'2020'!$K219)</f>
        <v>300</v>
      </c>
      <c r="AL219" s="618">
        <f>SUMIFS(Нормативы!X:X,Нормативы!$B:$B,$G219,Нормативы!$D:$D,'2020'!$I219,Нормативы!$F:$F,'2020'!$K219)*O219</f>
        <v>13440</v>
      </c>
      <c r="AM219" s="618">
        <f t="shared" si="479"/>
        <v>10322.6</v>
      </c>
      <c r="AN219" s="618">
        <f t="shared" si="480"/>
        <v>3117.4</v>
      </c>
      <c r="AO219" s="618">
        <f>SUMIFS(Нормативы!AA:AA,Нормативы!$B:$B,$G219,Нормативы!$D:$D,'2020'!$I219,Нормативы!$F:$F,'2020'!$K219)</f>
        <v>3520</v>
      </c>
      <c r="AP219" s="619">
        <f t="shared" si="481"/>
        <v>86460</v>
      </c>
      <c r="AQ219" s="413">
        <f t="shared" ref="AQ219:AQ287" si="616">ROUND($P219*U219,0)</f>
        <v>0</v>
      </c>
      <c r="AR219" s="618">
        <f t="shared" si="482"/>
        <v>0</v>
      </c>
      <c r="AS219" s="618">
        <f t="shared" si="483"/>
        <v>0</v>
      </c>
      <c r="AT219" s="616">
        <f t="shared" ref="AT219:AT287" si="617">ROUND($P219*X219,0)</f>
        <v>0</v>
      </c>
      <c r="AU219" s="616">
        <f t="shared" ref="AU219:AU287" si="618">ROUND($P219*Y219,0)</f>
        <v>0</v>
      </c>
      <c r="AV219" s="616">
        <f t="shared" ref="AV219:AV287" si="619">ROUND($P219*Z219,0)</f>
        <v>0</v>
      </c>
      <c r="AW219" s="616">
        <f t="shared" ref="AW219:AW287" si="620">ROUND($P219*AA219,0)</f>
        <v>0</v>
      </c>
      <c r="AX219" s="616">
        <f t="shared" ref="AX219:AX287" si="621">ROUND($P219*AB219,0)</f>
        <v>0</v>
      </c>
      <c r="AY219" s="616">
        <f t="shared" ref="AY219:AY287" si="622">ROUND($P219*AC219,0)</f>
        <v>0</v>
      </c>
      <c r="AZ219" s="616">
        <f t="shared" ref="AZ219:AZ287" si="623">ROUND($P219*AD219,0)</f>
        <v>0</v>
      </c>
      <c r="BA219" s="616">
        <f t="shared" ref="BA219:BA287" si="624">ROUND($P219*AE219,0)</f>
        <v>0</v>
      </c>
      <c r="BB219" s="616">
        <f t="shared" ref="BB219:BB287" si="625">ROUND($P219*AF219,0)</f>
        <v>0</v>
      </c>
      <c r="BC219" s="616">
        <f t="shared" ref="BC219:BC287" si="626">ROUND($P219*AG219,0)</f>
        <v>0</v>
      </c>
      <c r="BD219" s="616">
        <f t="shared" ref="BD219:BD287" si="627">ROUND($P219*AH219,0)</f>
        <v>0</v>
      </c>
      <c r="BE219" s="616">
        <f t="shared" ref="BE219:BE287" si="628">ROUND($P219*AI219,0)</f>
        <v>0</v>
      </c>
      <c r="BF219" s="616">
        <f t="shared" ref="BF219:BF287" si="629">ROUND($P219*AJ219,0)</f>
        <v>0</v>
      </c>
      <c r="BG219" s="616">
        <f t="shared" ref="BG219:BG287" si="630">ROUND($P219*AK219,0)</f>
        <v>0</v>
      </c>
      <c r="BH219" s="616">
        <f t="shared" ref="BH219:BH287" si="631">ROUND($P219*AL219,0)</f>
        <v>0</v>
      </c>
      <c r="BI219" s="618">
        <f t="shared" si="484"/>
        <v>0</v>
      </c>
      <c r="BJ219" s="618">
        <f t="shared" si="485"/>
        <v>0</v>
      </c>
      <c r="BK219" s="616">
        <f t="shared" ref="BK219:BK287" si="632">ROUND($P219*AO219,0)</f>
        <v>0</v>
      </c>
      <c r="BL219" s="620">
        <f t="shared" ref="BL219:BL287" si="633">AQ219+AT219+AV219+AW219++BB219+BC219+BD219+BE219+BF219+BG219+BH219+BK219</f>
        <v>0</v>
      </c>
      <c r="BM219" s="616">
        <f t="shared" ref="BM219:BM287" si="634">ROUND(AQ219*S219,0)</f>
        <v>0</v>
      </c>
      <c r="BN219" s="618">
        <f t="shared" ref="BN219:BN287" si="635">ROUND(BM219/1.302,1)</f>
        <v>0</v>
      </c>
      <c r="BO219" s="618">
        <f t="shared" ref="BO219:BO287" si="636">BM219-BN219</f>
        <v>0</v>
      </c>
      <c r="BP219" s="616">
        <f t="shared" si="486"/>
        <v>0</v>
      </c>
      <c r="BQ219" s="616">
        <f t="shared" si="487"/>
        <v>0</v>
      </c>
      <c r="BR219" s="616">
        <f t="shared" si="488"/>
        <v>0</v>
      </c>
      <c r="BS219" s="616">
        <f t="shared" ref="BS219:BS287" si="637">AW219</f>
        <v>0</v>
      </c>
      <c r="BT219" s="616">
        <f t="shared" ref="BT219:BT287" si="638">AX219</f>
        <v>0</v>
      </c>
      <c r="BU219" s="616">
        <f t="shared" ref="BU219:BU287" si="639">AY219</f>
        <v>0</v>
      </c>
      <c r="BV219" s="616">
        <f t="shared" ref="BV219:BV287" si="640">AZ219</f>
        <v>0</v>
      </c>
      <c r="BW219" s="616">
        <f t="shared" ref="BW219:BW287" si="641">BA219</f>
        <v>0</v>
      </c>
      <c r="BX219" s="616">
        <f t="shared" ref="BX219:BX287" si="642">ROUND(BB219*T219,0)</f>
        <v>0</v>
      </c>
      <c r="BY219" s="616">
        <f t="shared" ref="BY219:BY287" si="643">BC219</f>
        <v>0</v>
      </c>
      <c r="BZ219" s="616">
        <f t="shared" ref="BZ219:BZ287" si="644">BD219</f>
        <v>0</v>
      </c>
      <c r="CA219" s="616">
        <f t="shared" ref="CA219:CA287" si="645">BE219</f>
        <v>0</v>
      </c>
      <c r="CB219" s="616">
        <f t="shared" ref="CB219:CB287" si="646">BF219</f>
        <v>0</v>
      </c>
      <c r="CC219" s="616">
        <f t="shared" ref="CC219:CC287" si="647">BG219</f>
        <v>0</v>
      </c>
      <c r="CD219" s="616">
        <f t="shared" ref="CD219:CD287" si="648">ROUND(BH219*S219,0)</f>
        <v>0</v>
      </c>
      <c r="CE219" s="618">
        <f t="shared" si="489"/>
        <v>0</v>
      </c>
      <c r="CF219" s="618">
        <f t="shared" si="490"/>
        <v>0</v>
      </c>
      <c r="CG219" s="616">
        <f t="shared" ref="CG219:CG287" si="649">BK219</f>
        <v>0</v>
      </c>
      <c r="CH219" s="621">
        <f t="shared" ref="CH219:CH287" si="650">BM219+BP219+BR219+BS219++BX219+BY219+BZ219+CA219+CB219+CC219+CD219+CG219</f>
        <v>0</v>
      </c>
      <c r="CI219" s="88" t="e">
        <f t="shared" ref="CI219:CI287" si="651">ROUND(BM219/$P219,4)</f>
        <v>#DIV/0!</v>
      </c>
      <c r="CJ219" s="90" t="e">
        <f t="shared" ref="CJ219:CJ287" si="652">ROUND(BN219/$P219,4)</f>
        <v>#DIV/0!</v>
      </c>
      <c r="CK219" s="90" t="e">
        <f t="shared" ref="CK219:CK287" si="653">ROUND(BO219/$P219,4)</f>
        <v>#DIV/0!</v>
      </c>
      <c r="CL219" s="88" t="e">
        <f t="shared" ref="CL219:CL287" si="654">ROUND(BP219/$P219,4)</f>
        <v>#DIV/0!</v>
      </c>
      <c r="CM219" s="88" t="e">
        <f t="shared" ref="CM219:CM287" si="655">ROUND(BQ219/$P219,4)</f>
        <v>#DIV/0!</v>
      </c>
      <c r="CN219" s="88" t="e">
        <f t="shared" ref="CN219:CN287" si="656">ROUND(BR219/$P219,4)</f>
        <v>#DIV/0!</v>
      </c>
      <c r="CO219" s="88" t="e">
        <f t="shared" ref="CO219:CO287" si="657">ROUND(BS219/$P219,4)</f>
        <v>#DIV/0!</v>
      </c>
      <c r="CP219" s="88" t="e">
        <f t="shared" ref="CP219:CP287" si="658">ROUND(BT219/$P219,4)</f>
        <v>#DIV/0!</v>
      </c>
      <c r="CQ219" s="88" t="e">
        <f t="shared" ref="CQ219:CQ287" si="659">ROUND(BU219/$P219,4)</f>
        <v>#DIV/0!</v>
      </c>
      <c r="CR219" s="88" t="e">
        <f t="shared" ref="CR219:CR287" si="660">ROUND(BV219/$P219,4)</f>
        <v>#DIV/0!</v>
      </c>
      <c r="CS219" s="88" t="e">
        <f t="shared" ref="CS219:CS287" si="661">ROUND(BW219/$P219,4)</f>
        <v>#DIV/0!</v>
      </c>
      <c r="CT219" s="88" t="e">
        <f t="shared" ref="CT219:CT287" si="662">ROUND(BX219/$P219,4)</f>
        <v>#DIV/0!</v>
      </c>
      <c r="CU219" s="88" t="e">
        <f t="shared" ref="CU219:CU287" si="663">ROUND(BY219/$P219,4)</f>
        <v>#DIV/0!</v>
      </c>
      <c r="CV219" s="88" t="e">
        <f t="shared" ref="CV219:CV287" si="664">ROUND(BZ219/$P219,4)</f>
        <v>#DIV/0!</v>
      </c>
      <c r="CW219" s="88" t="e">
        <f t="shared" ref="CW219:CW287" si="665">ROUND(CA219/$P219,4)</f>
        <v>#DIV/0!</v>
      </c>
      <c r="CX219" s="88" t="e">
        <f t="shared" ref="CX219:CX287" si="666">ROUND(CB219/$P219,4)</f>
        <v>#DIV/0!</v>
      </c>
      <c r="CY219" s="88" t="e">
        <f t="shared" ref="CY219:CY287" si="667">ROUND(CC219/$P219,4)</f>
        <v>#DIV/0!</v>
      </c>
      <c r="CZ219" s="88" t="e">
        <f t="shared" ref="CZ219:CZ287" si="668">ROUND(CD219/$P219,4)</f>
        <v>#DIV/0!</v>
      </c>
      <c r="DA219" s="90" t="e">
        <f t="shared" ref="DA219:DA287" si="669">ROUND(CE219/$P219,4)</f>
        <v>#DIV/0!</v>
      </c>
      <c r="DB219" s="90" t="e">
        <f t="shared" ref="DB219:DB287" si="670">ROUND(CF219/$P219,4)</f>
        <v>#DIV/0!</v>
      </c>
      <c r="DC219" s="88" t="e">
        <f t="shared" ref="DC219:DC287" si="671">ROUND(CG219/$P219,4)</f>
        <v>#DIV/0!</v>
      </c>
      <c r="DD219" s="88" t="e">
        <f t="shared" ref="DD219:DD287" si="672">ROUND(CH219/$P219,4)</f>
        <v>#DIV/0!</v>
      </c>
      <c r="AUV219" s="699">
        <v>0</v>
      </c>
      <c r="AUW219" s="699">
        <f t="shared" si="587"/>
        <v>0</v>
      </c>
      <c r="AUX219" s="699">
        <f t="shared" si="588"/>
        <v>0</v>
      </c>
      <c r="AUY219" s="699">
        <f t="shared" si="615"/>
        <v>0</v>
      </c>
      <c r="AUZ219" s="699">
        <f t="shared" si="615"/>
        <v>0</v>
      </c>
      <c r="AVA219" s="699">
        <f t="shared" si="615"/>
        <v>0</v>
      </c>
      <c r="AVB219" s="699">
        <f t="shared" ref="AVB219:AVB267" si="673">BS219/V219</f>
        <v>0</v>
      </c>
      <c r="AVC219" s="697"/>
      <c r="AVD219" s="697"/>
      <c r="AVE219" s="697"/>
      <c r="AVF219" s="697"/>
      <c r="AVG219" s="697"/>
      <c r="AVH219" s="697"/>
      <c r="AVI219" s="697"/>
      <c r="AVJ219" s="697"/>
      <c r="AVK219" s="697"/>
      <c r="AVL219" s="697"/>
      <c r="AVM219" s="697"/>
      <c r="AVN219" s="697"/>
      <c r="AVO219" s="697"/>
      <c r="AVP219" s="697"/>
      <c r="AVQ219" s="697"/>
    </row>
    <row r="220" spans="1:108 1244:1265" ht="30" hidden="1" customHeight="1" x14ac:dyDescent="0.25">
      <c r="A220" s="643">
        <v>1</v>
      </c>
      <c r="B220" s="643">
        <v>13</v>
      </c>
      <c r="C220" s="664" t="s">
        <v>29</v>
      </c>
      <c r="D220" s="2"/>
      <c r="E220" s="101" t="s">
        <v>344</v>
      </c>
      <c r="F220" s="643" t="s">
        <v>31</v>
      </c>
      <c r="G220" s="643">
        <v>1</v>
      </c>
      <c r="H220" s="658" t="s">
        <v>8</v>
      </c>
      <c r="I220" s="643">
        <v>3</v>
      </c>
      <c r="J220" s="101" t="s">
        <v>359</v>
      </c>
      <c r="K220" s="643">
        <v>1</v>
      </c>
      <c r="L220" s="683" t="s">
        <v>349</v>
      </c>
      <c r="M220" s="11" t="s">
        <v>264</v>
      </c>
      <c r="N220" s="101" t="s">
        <v>387</v>
      </c>
      <c r="O220" s="643">
        <v>1</v>
      </c>
      <c r="P220" s="632"/>
      <c r="Q220" s="632"/>
      <c r="R220" s="632"/>
      <c r="S220" s="675">
        <f>SUMIF('Территориальный кк'!$A:$A,'2020'!$B220,'Территориальный кк'!D:D)</f>
        <v>1.4650000000000001</v>
      </c>
      <c r="T220" s="676">
        <f>SUMIF('Территориальный кк'!$A:$A,'2020'!$B220,'Территориальный кк'!E:E)</f>
        <v>2.694</v>
      </c>
      <c r="U220" s="618">
        <f>SUMIFS(Нормативы!G:G,Нормативы!$B:$B,$G220,Нормативы!$D:$D,'2020'!$I220,Нормативы!$F:$F,'2020'!$K220)*O220</f>
        <v>5402</v>
      </c>
      <c r="V220" s="618">
        <f t="shared" ref="V220:V288" si="674">ROUND(U220/1.302,1)</f>
        <v>4149</v>
      </c>
      <c r="W220" s="618">
        <f t="shared" ref="W220:W288" si="675">U220-V220</f>
        <v>1253</v>
      </c>
      <c r="X220" s="618">
        <f>SUMIFS(Нормативы!J:J,Нормативы!$B:$B,$G220,Нормативы!$D:$D,'2020'!$I220,Нормативы!$F:$F,'2020'!$K220)</f>
        <v>22</v>
      </c>
      <c r="Y220" s="618">
        <f>SUMIFS(Нормативы!K:K,Нормативы!$B:$B,$G220,Нормативы!$D:$D,'2020'!$I220,Нормативы!$F:$F,'2020'!$K220)</f>
        <v>4</v>
      </c>
      <c r="Z220" s="618">
        <f>SUMIFS(Нормативы!L:L,Нормативы!$B:$B,$G220,Нормативы!$D:$D,'2020'!$I220,Нормативы!$F:$F,'2020'!$K220)</f>
        <v>232</v>
      </c>
      <c r="AA220" s="618">
        <f t="shared" ref="AA220:AA288" si="676">AB220+AC220+AD220+AE220</f>
        <v>371</v>
      </c>
      <c r="AB220" s="618">
        <f>SUMIFS(Нормативы!N:N,Нормативы!$B:$B,$G220,Нормативы!$D:$D,'2020'!$I220,Нормативы!$F:$F,'2020'!$K220)*O220</f>
        <v>52</v>
      </c>
      <c r="AC220" s="618">
        <f>SUMIFS(Нормативы!O:O,Нормативы!$B:$B,$G220,Нормативы!$D:$D,'2020'!$I220,Нормативы!$F:$F,'2020'!$K220)</f>
        <v>214</v>
      </c>
      <c r="AD220" s="618">
        <f>SUMIFS(Нормативы!P:P,Нормативы!$B:$B,$G220,Нормативы!$D:$D,'2020'!$I220,Нормативы!$F:$F,'2020'!$K220)*O220</f>
        <v>31</v>
      </c>
      <c r="AE220" s="618">
        <f>SUMIFS(Нормативы!Q:Q,Нормативы!$B:$B,$G220,Нормативы!$D:$D,'2020'!$I220,Нормативы!$F:$F,'2020'!$K220)</f>
        <v>74</v>
      </c>
      <c r="AF220" s="618">
        <f>SUMIFS(Нормативы!R:R,Нормативы!$B:$B,$G220,Нормативы!$D:$D,'2020'!$I220,Нормативы!$F:$F,'2020'!$K220)</f>
        <v>246</v>
      </c>
      <c r="AG220" s="618">
        <f>SUMIFS(Нормативы!S:S,Нормативы!$B:$B,$G220,Нормативы!$D:$D,'2020'!$I220,Нормативы!$F:$F,'2020'!$K220)</f>
        <v>508</v>
      </c>
      <c r="AH220" s="618">
        <f>SUMIFS(Нормативы!T:T,Нормативы!$B:$B,$G220,Нормативы!$D:$D,'2020'!$I220,Нормативы!$F:$F,'2020'!$K220)</f>
        <v>54</v>
      </c>
      <c r="AI220" s="618">
        <f>SUMIFS(Нормативы!U:U,Нормативы!$B:$B,$G220,Нормативы!$D:$D,'2020'!$I220,Нормативы!$F:$F,'2020'!$K220)</f>
        <v>77</v>
      </c>
      <c r="AJ220" s="618">
        <f>SUMIFS(Нормативы!V:V,Нормативы!$B:$B,$G220,Нормативы!$D:$D,'2020'!$I220,Нормативы!$F:$F,'2020'!$K220)</f>
        <v>8</v>
      </c>
      <c r="AK220" s="618">
        <f>SUMIFS(Нормативы!W:W,Нормативы!$B:$B,$G220,Нормативы!$D:$D,'2020'!$I220,Нормативы!$F:$F,'2020'!$K220)</f>
        <v>30</v>
      </c>
      <c r="AL220" s="618">
        <f>SUMIFS(Нормативы!X:X,Нормативы!$B:$B,$G220,Нормативы!$D:$D,'2020'!$I220,Нормативы!$F:$F,'2020'!$K220)*O220</f>
        <v>1344</v>
      </c>
      <c r="AM220" s="618">
        <f t="shared" ref="AM220:AM288" si="677">ROUND(AL220/1.302,1)</f>
        <v>1032.3</v>
      </c>
      <c r="AN220" s="618">
        <f t="shared" ref="AN220:AN288" si="678">AL220-AM220</f>
        <v>311.7</v>
      </c>
      <c r="AO220" s="618">
        <f>SUMIFS(Нормативы!AA:AA,Нормативы!$B:$B,$G220,Нормативы!$D:$D,'2020'!$I220,Нормативы!$F:$F,'2020'!$K220)</f>
        <v>0</v>
      </c>
      <c r="AP220" s="619">
        <f t="shared" ref="AP220:AP288" si="679">U220+X220+Z220+AA220++AF220+AG220+AH220+AI220+AJ220+AK220+AL220+AO220</f>
        <v>8294</v>
      </c>
      <c r="AQ220" s="413">
        <f t="shared" si="616"/>
        <v>0</v>
      </c>
      <c r="AR220" s="618">
        <f t="shared" ref="AR220:AR288" si="680">ROUND(AQ220/1.302,1)</f>
        <v>0</v>
      </c>
      <c r="AS220" s="618">
        <f t="shared" ref="AS220:AS288" si="681">AQ220-AR220</f>
        <v>0</v>
      </c>
      <c r="AT220" s="616">
        <f t="shared" si="617"/>
        <v>0</v>
      </c>
      <c r="AU220" s="616">
        <f t="shared" si="618"/>
        <v>0</v>
      </c>
      <c r="AV220" s="616">
        <f t="shared" si="619"/>
        <v>0</v>
      </c>
      <c r="AW220" s="616">
        <f t="shared" si="620"/>
        <v>0</v>
      </c>
      <c r="AX220" s="616">
        <f t="shared" si="621"/>
        <v>0</v>
      </c>
      <c r="AY220" s="616">
        <f t="shared" si="622"/>
        <v>0</v>
      </c>
      <c r="AZ220" s="616">
        <f t="shared" si="623"/>
        <v>0</v>
      </c>
      <c r="BA220" s="616">
        <f t="shared" si="624"/>
        <v>0</v>
      </c>
      <c r="BB220" s="616">
        <f t="shared" si="625"/>
        <v>0</v>
      </c>
      <c r="BC220" s="616">
        <f t="shared" si="626"/>
        <v>0</v>
      </c>
      <c r="BD220" s="616">
        <f t="shared" si="627"/>
        <v>0</v>
      </c>
      <c r="BE220" s="616">
        <f t="shared" si="628"/>
        <v>0</v>
      </c>
      <c r="BF220" s="616">
        <f t="shared" si="629"/>
        <v>0</v>
      </c>
      <c r="BG220" s="616">
        <f t="shared" si="630"/>
        <v>0</v>
      </c>
      <c r="BH220" s="616">
        <f t="shared" si="631"/>
        <v>0</v>
      </c>
      <c r="BI220" s="618">
        <f t="shared" ref="BI220:BI288" si="682">ROUND(BH220/1.302,1)</f>
        <v>0</v>
      </c>
      <c r="BJ220" s="618">
        <f t="shared" ref="BJ220:BJ288" si="683">BH220-BI220</f>
        <v>0</v>
      </c>
      <c r="BK220" s="616">
        <f t="shared" si="632"/>
        <v>0</v>
      </c>
      <c r="BL220" s="620">
        <f t="shared" si="633"/>
        <v>0</v>
      </c>
      <c r="BM220" s="616">
        <f t="shared" si="634"/>
        <v>0</v>
      </c>
      <c r="BN220" s="618">
        <f t="shared" si="635"/>
        <v>0</v>
      </c>
      <c r="BO220" s="618">
        <f t="shared" si="636"/>
        <v>0</v>
      </c>
      <c r="BP220" s="616">
        <f t="shared" ref="BP220:BP288" si="684">AT220</f>
        <v>0</v>
      </c>
      <c r="BQ220" s="616">
        <f t="shared" ref="BQ220:BQ288" si="685">AU220</f>
        <v>0</v>
      </c>
      <c r="BR220" s="616">
        <f t="shared" ref="BR220:BR288" si="686">AV220</f>
        <v>0</v>
      </c>
      <c r="BS220" s="616">
        <f t="shared" si="637"/>
        <v>0</v>
      </c>
      <c r="BT220" s="616">
        <f t="shared" si="638"/>
        <v>0</v>
      </c>
      <c r="BU220" s="616">
        <f t="shared" si="639"/>
        <v>0</v>
      </c>
      <c r="BV220" s="616">
        <f t="shared" si="640"/>
        <v>0</v>
      </c>
      <c r="BW220" s="616">
        <f t="shared" si="641"/>
        <v>0</v>
      </c>
      <c r="BX220" s="616">
        <f t="shared" si="642"/>
        <v>0</v>
      </c>
      <c r="BY220" s="616">
        <f t="shared" si="643"/>
        <v>0</v>
      </c>
      <c r="BZ220" s="616">
        <f t="shared" si="644"/>
        <v>0</v>
      </c>
      <c r="CA220" s="616">
        <f t="shared" si="645"/>
        <v>0</v>
      </c>
      <c r="CB220" s="616">
        <f t="shared" si="646"/>
        <v>0</v>
      </c>
      <c r="CC220" s="616">
        <f t="shared" si="647"/>
        <v>0</v>
      </c>
      <c r="CD220" s="616">
        <f t="shared" si="648"/>
        <v>0</v>
      </c>
      <c r="CE220" s="618">
        <f t="shared" ref="CE220:CE288" si="687">ROUND(CD220/1.302,1)</f>
        <v>0</v>
      </c>
      <c r="CF220" s="618">
        <f t="shared" ref="CF220:CF288" si="688">CD220-CE220</f>
        <v>0</v>
      </c>
      <c r="CG220" s="616">
        <f t="shared" si="649"/>
        <v>0</v>
      </c>
      <c r="CH220" s="621">
        <f t="shared" si="650"/>
        <v>0</v>
      </c>
      <c r="CI220" s="88" t="e">
        <f t="shared" si="651"/>
        <v>#DIV/0!</v>
      </c>
      <c r="CJ220" s="90" t="e">
        <f t="shared" si="652"/>
        <v>#DIV/0!</v>
      </c>
      <c r="CK220" s="90" t="e">
        <f t="shared" si="653"/>
        <v>#DIV/0!</v>
      </c>
      <c r="CL220" s="88" t="e">
        <f t="shared" si="654"/>
        <v>#DIV/0!</v>
      </c>
      <c r="CM220" s="88" t="e">
        <f t="shared" si="655"/>
        <v>#DIV/0!</v>
      </c>
      <c r="CN220" s="88" t="e">
        <f t="shared" si="656"/>
        <v>#DIV/0!</v>
      </c>
      <c r="CO220" s="88" t="e">
        <f t="shared" si="657"/>
        <v>#DIV/0!</v>
      </c>
      <c r="CP220" s="88" t="e">
        <f t="shared" si="658"/>
        <v>#DIV/0!</v>
      </c>
      <c r="CQ220" s="88" t="e">
        <f t="shared" si="659"/>
        <v>#DIV/0!</v>
      </c>
      <c r="CR220" s="88" t="e">
        <f t="shared" si="660"/>
        <v>#DIV/0!</v>
      </c>
      <c r="CS220" s="88" t="e">
        <f t="shared" si="661"/>
        <v>#DIV/0!</v>
      </c>
      <c r="CT220" s="88" t="e">
        <f t="shared" si="662"/>
        <v>#DIV/0!</v>
      </c>
      <c r="CU220" s="88" t="e">
        <f t="shared" si="663"/>
        <v>#DIV/0!</v>
      </c>
      <c r="CV220" s="88" t="e">
        <f t="shared" si="664"/>
        <v>#DIV/0!</v>
      </c>
      <c r="CW220" s="88" t="e">
        <f t="shared" si="665"/>
        <v>#DIV/0!</v>
      </c>
      <c r="CX220" s="88" t="e">
        <f t="shared" si="666"/>
        <v>#DIV/0!</v>
      </c>
      <c r="CY220" s="88" t="e">
        <f t="shared" si="667"/>
        <v>#DIV/0!</v>
      </c>
      <c r="CZ220" s="88" t="e">
        <f t="shared" si="668"/>
        <v>#DIV/0!</v>
      </c>
      <c r="DA220" s="90" t="e">
        <f t="shared" si="669"/>
        <v>#DIV/0!</v>
      </c>
      <c r="DB220" s="90" t="e">
        <f t="shared" si="670"/>
        <v>#DIV/0!</v>
      </c>
      <c r="DC220" s="88" t="e">
        <f t="shared" si="671"/>
        <v>#DIV/0!</v>
      </c>
      <c r="DD220" s="88" t="e">
        <f t="shared" si="672"/>
        <v>#DIV/0!</v>
      </c>
      <c r="AUV220" s="699">
        <v>0</v>
      </c>
      <c r="AUW220" s="699">
        <f t="shared" si="587"/>
        <v>0</v>
      </c>
      <c r="AUX220" s="699">
        <f t="shared" si="588"/>
        <v>0</v>
      </c>
      <c r="AUY220" s="699">
        <f t="shared" si="615"/>
        <v>0</v>
      </c>
      <c r="AUZ220" s="699">
        <f t="shared" si="615"/>
        <v>0</v>
      </c>
      <c r="AVA220" s="699">
        <f t="shared" si="615"/>
        <v>0</v>
      </c>
      <c r="AVB220" s="699">
        <f t="shared" si="673"/>
        <v>0</v>
      </c>
      <c r="AVC220" s="697"/>
      <c r="AVD220" s="697"/>
      <c r="AVE220" s="697"/>
      <c r="AVF220" s="697"/>
      <c r="AVG220" s="697"/>
      <c r="AVH220" s="697"/>
      <c r="AVI220" s="697"/>
      <c r="AVJ220" s="697"/>
      <c r="AVK220" s="697"/>
      <c r="AVL220" s="697"/>
      <c r="AVM220" s="697"/>
      <c r="AVN220" s="697"/>
      <c r="AVO220" s="697"/>
      <c r="AVP220" s="697"/>
      <c r="AVQ220" s="697"/>
    </row>
    <row r="221" spans="1:108 1244:1265" ht="30" hidden="1" customHeight="1" x14ac:dyDescent="0.25">
      <c r="A221" s="643">
        <v>1</v>
      </c>
      <c r="B221" s="643">
        <v>13</v>
      </c>
      <c r="C221" s="664" t="s">
        <v>29</v>
      </c>
      <c r="D221" s="2"/>
      <c r="E221" s="101" t="s">
        <v>344</v>
      </c>
      <c r="F221" s="643" t="s">
        <v>31</v>
      </c>
      <c r="G221" s="643">
        <v>1</v>
      </c>
      <c r="H221" s="658" t="s">
        <v>10</v>
      </c>
      <c r="I221" s="643">
        <v>0</v>
      </c>
      <c r="J221" s="101" t="s">
        <v>360</v>
      </c>
      <c r="K221" s="643">
        <v>3</v>
      </c>
      <c r="L221" s="683" t="s">
        <v>349</v>
      </c>
      <c r="M221" s="11" t="s">
        <v>265</v>
      </c>
      <c r="N221" s="101" t="s">
        <v>387</v>
      </c>
      <c r="O221" s="643">
        <v>1</v>
      </c>
      <c r="P221" s="632">
        <v>182</v>
      </c>
      <c r="Q221" s="632">
        <v>182</v>
      </c>
      <c r="R221" s="632">
        <v>182</v>
      </c>
      <c r="S221" s="675">
        <f>SUMIF('Территориальный кк'!$A:$A,'2020'!$B221,'Территориальный кк'!D:D)</f>
        <v>1.4650000000000001</v>
      </c>
      <c r="T221" s="676">
        <f>SUMIF('Территориальный кк'!$A:$A,'2020'!$B221,'Территориальный кк'!E:E)</f>
        <v>2.694</v>
      </c>
      <c r="U221" s="618">
        <f>SUMIFS(Нормативы!G:G,Нормативы!$B:$B,$G221,Нормативы!$D:$D,'2020'!$I221,Нормативы!$F:$F,'2020'!$K221)*O221</f>
        <v>64190</v>
      </c>
      <c r="V221" s="618">
        <f t="shared" si="674"/>
        <v>49301.1</v>
      </c>
      <c r="W221" s="618">
        <f t="shared" si="675"/>
        <v>14888.9</v>
      </c>
      <c r="X221" s="618">
        <f>SUMIFS(Нормативы!J:J,Нормативы!$B:$B,$G221,Нормативы!$D:$D,'2020'!$I221,Нормативы!$F:$F,'2020'!$K221)</f>
        <v>8830</v>
      </c>
      <c r="Y221" s="618">
        <f>SUMIFS(Нормативы!K:K,Нормативы!$B:$B,$G221,Нормативы!$D:$D,'2020'!$I221,Нормативы!$F:$F,'2020'!$K221)</f>
        <v>1766</v>
      </c>
      <c r="Z221" s="618">
        <f>SUMIFS(Нормативы!L:L,Нормативы!$B:$B,$G221,Нормативы!$D:$D,'2020'!$I221,Нормативы!$F:$F,'2020'!$K221)</f>
        <v>8110</v>
      </c>
      <c r="AA221" s="618">
        <f t="shared" si="676"/>
        <v>19050</v>
      </c>
      <c r="AB221" s="618">
        <f>SUMIFS(Нормативы!N:N,Нормативы!$B:$B,$G221,Нормативы!$D:$D,'2020'!$I221,Нормативы!$F:$F,'2020'!$K221)*O221</f>
        <v>520</v>
      </c>
      <c r="AC221" s="618">
        <f>SUMIFS(Нормативы!O:O,Нормативы!$B:$B,$G221,Нормативы!$D:$D,'2020'!$I221,Нормативы!$F:$F,'2020'!$K221)</f>
        <v>17290</v>
      </c>
      <c r="AD221" s="618">
        <f>SUMIFS(Нормативы!P:P,Нормативы!$B:$B,$G221,Нормативы!$D:$D,'2020'!$I221,Нормативы!$F:$F,'2020'!$K221)*O221</f>
        <v>360</v>
      </c>
      <c r="AE221" s="618">
        <f>SUMIFS(Нормативы!Q:Q,Нормативы!$B:$B,$G221,Нормативы!$D:$D,'2020'!$I221,Нормативы!$F:$F,'2020'!$K221)</f>
        <v>880</v>
      </c>
      <c r="AF221" s="618">
        <f>SUMIFS(Нормативы!R:R,Нормативы!$B:$B,$G221,Нормативы!$D:$D,'2020'!$I221,Нормативы!$F:$F,'2020'!$K221)</f>
        <v>2680</v>
      </c>
      <c r="AG221" s="618">
        <f>SUMIFS(Нормативы!S:S,Нормативы!$B:$B,$G221,Нормативы!$D:$D,'2020'!$I221,Нормативы!$F:$F,'2020'!$K221)</f>
        <v>5800</v>
      </c>
      <c r="AH221" s="618">
        <f>SUMIFS(Нормативы!T:T,Нормативы!$B:$B,$G221,Нормативы!$D:$D,'2020'!$I221,Нормативы!$F:$F,'2020'!$K221)</f>
        <v>540</v>
      </c>
      <c r="AI221" s="618">
        <f>SUMIFS(Нормативы!U:U,Нормативы!$B:$B,$G221,Нормативы!$D:$D,'2020'!$I221,Нормативы!$F:$F,'2020'!$K221)</f>
        <v>770</v>
      </c>
      <c r="AJ221" s="618">
        <f>SUMIFS(Нормативы!V:V,Нормативы!$B:$B,$G221,Нормативы!$D:$D,'2020'!$I221,Нормативы!$F:$F,'2020'!$K221)</f>
        <v>80</v>
      </c>
      <c r="AK221" s="618">
        <f>SUMIFS(Нормативы!W:W,Нормативы!$B:$B,$G221,Нормативы!$D:$D,'2020'!$I221,Нормативы!$F:$F,'2020'!$K221)</f>
        <v>1050</v>
      </c>
      <c r="AL221" s="618">
        <f>SUMIFS(Нормативы!X:X,Нормативы!$B:$B,$G221,Нормативы!$D:$D,'2020'!$I221,Нормативы!$F:$F,'2020'!$K221)*O221</f>
        <v>16120</v>
      </c>
      <c r="AM221" s="618">
        <f t="shared" si="677"/>
        <v>12381</v>
      </c>
      <c r="AN221" s="618">
        <f t="shared" si="678"/>
        <v>3739</v>
      </c>
      <c r="AO221" s="618">
        <f>SUMIFS(Нормативы!AA:AA,Нормативы!$B:$B,$G221,Нормативы!$D:$D,'2020'!$I221,Нормативы!$F:$F,'2020'!$K221)</f>
        <v>3520</v>
      </c>
      <c r="AP221" s="619">
        <f t="shared" si="679"/>
        <v>130740</v>
      </c>
      <c r="AQ221" s="413">
        <f t="shared" si="616"/>
        <v>11682580</v>
      </c>
      <c r="AR221" s="618">
        <f t="shared" si="680"/>
        <v>8972795.6999999993</v>
      </c>
      <c r="AS221" s="618">
        <f t="shared" si="681"/>
        <v>2709784.3</v>
      </c>
      <c r="AT221" s="616">
        <f t="shared" si="617"/>
        <v>1607060</v>
      </c>
      <c r="AU221" s="616">
        <f t="shared" si="618"/>
        <v>321412</v>
      </c>
      <c r="AV221" s="616">
        <f t="shared" si="619"/>
        <v>1476020</v>
      </c>
      <c r="AW221" s="616">
        <f t="shared" si="620"/>
        <v>3467100</v>
      </c>
      <c r="AX221" s="616">
        <f t="shared" si="621"/>
        <v>94640</v>
      </c>
      <c r="AY221" s="616">
        <f t="shared" si="622"/>
        <v>3146780</v>
      </c>
      <c r="AZ221" s="616">
        <f t="shared" si="623"/>
        <v>65520</v>
      </c>
      <c r="BA221" s="616">
        <f t="shared" si="624"/>
        <v>160160</v>
      </c>
      <c r="BB221" s="616">
        <f t="shared" si="625"/>
        <v>487760</v>
      </c>
      <c r="BC221" s="616">
        <f t="shared" si="626"/>
        <v>1055600</v>
      </c>
      <c r="BD221" s="616">
        <f t="shared" si="627"/>
        <v>98280</v>
      </c>
      <c r="BE221" s="616">
        <f t="shared" si="628"/>
        <v>140140</v>
      </c>
      <c r="BF221" s="616">
        <f t="shared" si="629"/>
        <v>14560</v>
      </c>
      <c r="BG221" s="616">
        <f t="shared" si="630"/>
        <v>191100</v>
      </c>
      <c r="BH221" s="616">
        <f t="shared" si="631"/>
        <v>2933840</v>
      </c>
      <c r="BI221" s="618">
        <f t="shared" si="682"/>
        <v>2253333.2999999998</v>
      </c>
      <c r="BJ221" s="618">
        <f t="shared" si="683"/>
        <v>680506.7</v>
      </c>
      <c r="BK221" s="616">
        <f t="shared" si="632"/>
        <v>640640</v>
      </c>
      <c r="BL221" s="620">
        <f t="shared" si="633"/>
        <v>23794680</v>
      </c>
      <c r="BM221" s="616">
        <f t="shared" si="634"/>
        <v>17114980</v>
      </c>
      <c r="BN221" s="618">
        <f t="shared" si="635"/>
        <v>13145145.9</v>
      </c>
      <c r="BO221" s="618">
        <f t="shared" si="636"/>
        <v>3969834.1</v>
      </c>
      <c r="BP221" s="616">
        <f t="shared" si="684"/>
        <v>1607060</v>
      </c>
      <c r="BQ221" s="616">
        <f t="shared" si="685"/>
        <v>321412</v>
      </c>
      <c r="BR221" s="616">
        <f t="shared" si="686"/>
        <v>1476020</v>
      </c>
      <c r="BS221" s="616">
        <f t="shared" si="637"/>
        <v>3467100</v>
      </c>
      <c r="BT221" s="616">
        <f t="shared" si="638"/>
        <v>94640</v>
      </c>
      <c r="BU221" s="616">
        <f t="shared" si="639"/>
        <v>3146780</v>
      </c>
      <c r="BV221" s="616">
        <f t="shared" si="640"/>
        <v>65520</v>
      </c>
      <c r="BW221" s="616">
        <f t="shared" si="641"/>
        <v>160160</v>
      </c>
      <c r="BX221" s="616">
        <f t="shared" si="642"/>
        <v>1314025</v>
      </c>
      <c r="BY221" s="616">
        <f t="shared" si="643"/>
        <v>1055600</v>
      </c>
      <c r="BZ221" s="616">
        <f t="shared" si="644"/>
        <v>98280</v>
      </c>
      <c r="CA221" s="616">
        <f t="shared" si="645"/>
        <v>140140</v>
      </c>
      <c r="CB221" s="616">
        <f t="shared" si="646"/>
        <v>14560</v>
      </c>
      <c r="CC221" s="616">
        <f t="shared" si="647"/>
        <v>191100</v>
      </c>
      <c r="CD221" s="616">
        <f t="shared" si="648"/>
        <v>4298076</v>
      </c>
      <c r="CE221" s="618">
        <f t="shared" si="687"/>
        <v>3301133.6</v>
      </c>
      <c r="CF221" s="618">
        <f t="shared" si="688"/>
        <v>996942.4</v>
      </c>
      <c r="CG221" s="616">
        <f t="shared" si="649"/>
        <v>640640</v>
      </c>
      <c r="CH221" s="621">
        <f t="shared" si="650"/>
        <v>31417581</v>
      </c>
      <c r="CI221" s="88">
        <f t="shared" si="651"/>
        <v>94038.351599999995</v>
      </c>
      <c r="CJ221" s="90">
        <f t="shared" si="652"/>
        <v>72226.076400000005</v>
      </c>
      <c r="CK221" s="90">
        <f t="shared" si="653"/>
        <v>21812.275300000001</v>
      </c>
      <c r="CL221" s="88">
        <f t="shared" si="654"/>
        <v>8830</v>
      </c>
      <c r="CM221" s="88">
        <f t="shared" si="655"/>
        <v>1766</v>
      </c>
      <c r="CN221" s="88">
        <f t="shared" si="656"/>
        <v>8110</v>
      </c>
      <c r="CO221" s="88">
        <f t="shared" si="657"/>
        <v>19050</v>
      </c>
      <c r="CP221" s="88">
        <f t="shared" si="658"/>
        <v>520</v>
      </c>
      <c r="CQ221" s="88">
        <f t="shared" si="659"/>
        <v>17290</v>
      </c>
      <c r="CR221" s="88">
        <f t="shared" si="660"/>
        <v>360</v>
      </c>
      <c r="CS221" s="88">
        <f t="shared" si="661"/>
        <v>880</v>
      </c>
      <c r="CT221" s="88">
        <f t="shared" si="662"/>
        <v>7219.9175999999998</v>
      </c>
      <c r="CU221" s="88">
        <f t="shared" si="663"/>
        <v>5800</v>
      </c>
      <c r="CV221" s="88">
        <f t="shared" si="664"/>
        <v>540</v>
      </c>
      <c r="CW221" s="88">
        <f t="shared" si="665"/>
        <v>770</v>
      </c>
      <c r="CX221" s="88">
        <f t="shared" si="666"/>
        <v>80</v>
      </c>
      <c r="CY221" s="88">
        <f t="shared" si="667"/>
        <v>1050</v>
      </c>
      <c r="CZ221" s="88">
        <f t="shared" si="668"/>
        <v>23615.802199999998</v>
      </c>
      <c r="DA221" s="90">
        <f t="shared" si="669"/>
        <v>18138.096699999998</v>
      </c>
      <c r="DB221" s="90">
        <f t="shared" si="670"/>
        <v>5477.7055</v>
      </c>
      <c r="DC221" s="88">
        <f t="shared" si="671"/>
        <v>3520</v>
      </c>
      <c r="DD221" s="88">
        <f t="shared" si="672"/>
        <v>172624.07139999999</v>
      </c>
      <c r="AUV221" s="699">
        <f t="shared" si="586"/>
        <v>94038.35</v>
      </c>
      <c r="AUW221" s="699">
        <f t="shared" si="587"/>
        <v>72226.080000000002</v>
      </c>
      <c r="AUX221" s="699">
        <f t="shared" si="588"/>
        <v>21812.27</v>
      </c>
      <c r="AUY221" s="699">
        <f t="shared" ref="AUY221:AUY227" si="689">BP221/P221</f>
        <v>8830</v>
      </c>
      <c r="AUZ221" s="699">
        <f t="shared" si="615"/>
        <v>119306.61</v>
      </c>
      <c r="AVA221" s="699">
        <f t="shared" si="615"/>
        <v>22.99</v>
      </c>
      <c r="AVB221" s="699">
        <f t="shared" ref="AVB221:AVB227" si="690">AVC221+AVD221+AVE221+AVF221</f>
        <v>19050</v>
      </c>
      <c r="AVC221" s="699">
        <f t="shared" ref="AVC221:AVC227" si="691">BT221/P221</f>
        <v>520</v>
      </c>
      <c r="AVD221" s="699">
        <f t="shared" ref="AVD221:AVD227" si="692">BU221/P221</f>
        <v>17290</v>
      </c>
      <c r="AVE221" s="699">
        <f t="shared" ref="AVE221:AVE227" si="693">BV221/P221</f>
        <v>360</v>
      </c>
      <c r="AVF221" s="699">
        <f t="shared" ref="AVF221:AVF227" si="694">BW221/P221</f>
        <v>880</v>
      </c>
      <c r="AVG221" s="699">
        <f t="shared" ref="AVG221:AVG227" si="695">BX221/P221</f>
        <v>7219.92</v>
      </c>
      <c r="AVH221" s="699">
        <f t="shared" ref="AVH221:AVH227" si="696">BY221/P221</f>
        <v>5800</v>
      </c>
      <c r="AVI221" s="699">
        <f t="shared" ref="AVI221:AVI227" si="697">BZ221/P221</f>
        <v>540</v>
      </c>
      <c r="AVJ221" s="699">
        <f t="shared" ref="AVJ221:AVJ227" si="698">CA221/P221</f>
        <v>770</v>
      </c>
      <c r="AVK221" s="699">
        <f t="shared" ref="AVK221:AVK227" si="699">CB221/P221</f>
        <v>80</v>
      </c>
      <c r="AVL221" s="699">
        <f t="shared" ref="AVL221:AVL227" si="700">CC221/P221</f>
        <v>1050</v>
      </c>
      <c r="AVM221" s="699">
        <f t="shared" ref="AVM221:AVM227" si="701">CD221/P221</f>
        <v>23615.8</v>
      </c>
      <c r="AVN221" s="699">
        <f t="shared" ref="AVN221:AVN227" si="702">AVM221/1.302</f>
        <v>18138.099999999999</v>
      </c>
      <c r="AVO221" s="699">
        <f t="shared" ref="AVO221:AVO227" si="703">AVM221-AVN221</f>
        <v>5477.7</v>
      </c>
      <c r="AVP221" s="699">
        <f t="shared" ref="AVP221:AVP227" si="704">CG221/P221</f>
        <v>3520</v>
      </c>
      <c r="AVQ221" s="699">
        <f t="shared" ref="AVQ221:AVQ227" si="705">CH221/P221</f>
        <v>172624.07</v>
      </c>
    </row>
    <row r="222" spans="1:108 1244:1265" ht="30" hidden="1" customHeight="1" x14ac:dyDescent="0.25">
      <c r="A222" s="643">
        <v>1</v>
      </c>
      <c r="B222" s="643">
        <v>13</v>
      </c>
      <c r="C222" s="664" t="s">
        <v>29</v>
      </c>
      <c r="D222" s="2"/>
      <c r="E222" s="101" t="s">
        <v>344</v>
      </c>
      <c r="F222" s="643" t="s">
        <v>31</v>
      </c>
      <c r="G222" s="643">
        <v>1</v>
      </c>
      <c r="H222" s="658" t="s">
        <v>8</v>
      </c>
      <c r="I222" s="643">
        <v>3</v>
      </c>
      <c r="J222" s="101" t="s">
        <v>360</v>
      </c>
      <c r="K222" s="643">
        <v>3</v>
      </c>
      <c r="L222" s="683" t="s">
        <v>349</v>
      </c>
      <c r="M222" s="11" t="s">
        <v>266</v>
      </c>
      <c r="N222" s="101" t="s">
        <v>387</v>
      </c>
      <c r="O222" s="643">
        <v>1</v>
      </c>
      <c r="P222" s="632">
        <v>74</v>
      </c>
      <c r="Q222" s="632">
        <v>74</v>
      </c>
      <c r="R222" s="632">
        <v>74</v>
      </c>
      <c r="S222" s="675">
        <f>SUMIF('Территориальный кк'!$A:$A,'2020'!$B222,'Территориальный кк'!D:D)</f>
        <v>1.4650000000000001</v>
      </c>
      <c r="T222" s="676">
        <f>SUMIF('Территориальный кк'!$A:$A,'2020'!$B222,'Территориальный кк'!E:E)</f>
        <v>2.694</v>
      </c>
      <c r="U222" s="618">
        <f>SUMIFS(Нормативы!G:G,Нормативы!$B:$B,$G222,Нормативы!$D:$D,'2020'!$I222,Нормативы!$F:$F,'2020'!$K222)*O222</f>
        <v>6419</v>
      </c>
      <c r="V222" s="618">
        <f t="shared" si="674"/>
        <v>4930.1000000000004</v>
      </c>
      <c r="W222" s="618">
        <f t="shared" si="675"/>
        <v>1488.9</v>
      </c>
      <c r="X222" s="618">
        <f>SUMIFS(Нормативы!J:J,Нормативы!$B:$B,$G222,Нормативы!$D:$D,'2020'!$I222,Нормативы!$F:$F,'2020'!$K222)</f>
        <v>883</v>
      </c>
      <c r="Y222" s="618">
        <f>SUMIFS(Нормативы!K:K,Нормативы!$B:$B,$G222,Нормативы!$D:$D,'2020'!$I222,Нормативы!$F:$F,'2020'!$K222)</f>
        <v>177</v>
      </c>
      <c r="Z222" s="618">
        <f>SUMIFS(Нормативы!L:L,Нормативы!$B:$B,$G222,Нормативы!$D:$D,'2020'!$I222,Нормативы!$F:$F,'2020'!$K222)</f>
        <v>811</v>
      </c>
      <c r="AA222" s="618">
        <f t="shared" si="676"/>
        <v>1905</v>
      </c>
      <c r="AB222" s="618">
        <f>SUMIFS(Нормативы!N:N,Нормативы!$B:$B,$G222,Нормативы!$D:$D,'2020'!$I222,Нормативы!$F:$F,'2020'!$K222)*O222</f>
        <v>52</v>
      </c>
      <c r="AC222" s="618">
        <f>SUMIFS(Нормативы!O:O,Нормативы!$B:$B,$G222,Нормативы!$D:$D,'2020'!$I222,Нормативы!$F:$F,'2020'!$K222)</f>
        <v>1729</v>
      </c>
      <c r="AD222" s="618">
        <f>SUMIFS(Нормативы!P:P,Нормативы!$B:$B,$G222,Нормативы!$D:$D,'2020'!$I222,Нормативы!$F:$F,'2020'!$K222)*O222</f>
        <v>36</v>
      </c>
      <c r="AE222" s="618">
        <f>SUMIFS(Нормативы!Q:Q,Нормативы!$B:$B,$G222,Нормативы!$D:$D,'2020'!$I222,Нормативы!$F:$F,'2020'!$K222)</f>
        <v>88</v>
      </c>
      <c r="AF222" s="618">
        <f>SUMIFS(Нормативы!R:R,Нормативы!$B:$B,$G222,Нормативы!$D:$D,'2020'!$I222,Нормативы!$F:$F,'2020'!$K222)</f>
        <v>268</v>
      </c>
      <c r="AG222" s="618">
        <f>SUMIFS(Нормативы!S:S,Нормативы!$B:$B,$G222,Нормативы!$D:$D,'2020'!$I222,Нормативы!$F:$F,'2020'!$K222)</f>
        <v>580</v>
      </c>
      <c r="AH222" s="618">
        <f>SUMIFS(Нормативы!T:T,Нормативы!$B:$B,$G222,Нормативы!$D:$D,'2020'!$I222,Нормативы!$F:$F,'2020'!$K222)</f>
        <v>54</v>
      </c>
      <c r="AI222" s="618">
        <f>SUMIFS(Нормативы!U:U,Нормативы!$B:$B,$G222,Нормативы!$D:$D,'2020'!$I222,Нормативы!$F:$F,'2020'!$K222)</f>
        <v>77</v>
      </c>
      <c r="AJ222" s="618">
        <f>SUMIFS(Нормативы!V:V,Нормативы!$B:$B,$G222,Нормативы!$D:$D,'2020'!$I222,Нормативы!$F:$F,'2020'!$K222)</f>
        <v>8</v>
      </c>
      <c r="AK222" s="618">
        <f>SUMIFS(Нормативы!W:W,Нормативы!$B:$B,$G222,Нормативы!$D:$D,'2020'!$I222,Нормативы!$F:$F,'2020'!$K222)</f>
        <v>105</v>
      </c>
      <c r="AL222" s="618">
        <f>SUMIFS(Нормативы!X:X,Нормативы!$B:$B,$G222,Нормативы!$D:$D,'2020'!$I222,Нормативы!$F:$F,'2020'!$K222)*O222</f>
        <v>1612</v>
      </c>
      <c r="AM222" s="618">
        <f t="shared" si="677"/>
        <v>1238.0999999999999</v>
      </c>
      <c r="AN222" s="618">
        <f t="shared" si="678"/>
        <v>373.9</v>
      </c>
      <c r="AO222" s="618">
        <f>SUMIFS(Нормативы!AA:AA,Нормативы!$B:$B,$G222,Нормативы!$D:$D,'2020'!$I222,Нормативы!$F:$F,'2020'!$K222)</f>
        <v>0</v>
      </c>
      <c r="AP222" s="619">
        <f t="shared" si="679"/>
        <v>12722</v>
      </c>
      <c r="AQ222" s="413">
        <f t="shared" si="616"/>
        <v>475006</v>
      </c>
      <c r="AR222" s="618">
        <f t="shared" si="680"/>
        <v>364828</v>
      </c>
      <c r="AS222" s="618">
        <f t="shared" si="681"/>
        <v>110178</v>
      </c>
      <c r="AT222" s="616">
        <f t="shared" si="617"/>
        <v>65342</v>
      </c>
      <c r="AU222" s="616">
        <f t="shared" si="618"/>
        <v>13098</v>
      </c>
      <c r="AV222" s="616">
        <f t="shared" si="619"/>
        <v>60014</v>
      </c>
      <c r="AW222" s="616">
        <f t="shared" si="620"/>
        <v>140970</v>
      </c>
      <c r="AX222" s="616">
        <f t="shared" si="621"/>
        <v>3848</v>
      </c>
      <c r="AY222" s="616">
        <f t="shared" si="622"/>
        <v>127946</v>
      </c>
      <c r="AZ222" s="616">
        <f t="shared" si="623"/>
        <v>2664</v>
      </c>
      <c r="BA222" s="616">
        <f t="shared" si="624"/>
        <v>6512</v>
      </c>
      <c r="BB222" s="616">
        <f t="shared" si="625"/>
        <v>19832</v>
      </c>
      <c r="BC222" s="616">
        <f t="shared" si="626"/>
        <v>42920</v>
      </c>
      <c r="BD222" s="616">
        <f t="shared" si="627"/>
        <v>3996</v>
      </c>
      <c r="BE222" s="616">
        <f t="shared" si="628"/>
        <v>5698</v>
      </c>
      <c r="BF222" s="616">
        <f t="shared" si="629"/>
        <v>592</v>
      </c>
      <c r="BG222" s="616">
        <f t="shared" si="630"/>
        <v>7770</v>
      </c>
      <c r="BH222" s="616">
        <f t="shared" si="631"/>
        <v>119288</v>
      </c>
      <c r="BI222" s="618">
        <f t="shared" si="682"/>
        <v>91619</v>
      </c>
      <c r="BJ222" s="618">
        <f t="shared" si="683"/>
        <v>27669</v>
      </c>
      <c r="BK222" s="616">
        <f t="shared" si="632"/>
        <v>0</v>
      </c>
      <c r="BL222" s="620">
        <f t="shared" si="633"/>
        <v>941428</v>
      </c>
      <c r="BM222" s="616">
        <f t="shared" si="634"/>
        <v>695884</v>
      </c>
      <c r="BN222" s="618">
        <f t="shared" si="635"/>
        <v>534473.1</v>
      </c>
      <c r="BO222" s="618">
        <f t="shared" si="636"/>
        <v>161410.9</v>
      </c>
      <c r="BP222" s="616">
        <f t="shared" si="684"/>
        <v>65342</v>
      </c>
      <c r="BQ222" s="616">
        <f t="shared" si="685"/>
        <v>13098</v>
      </c>
      <c r="BR222" s="616">
        <f t="shared" si="686"/>
        <v>60014</v>
      </c>
      <c r="BS222" s="616">
        <f t="shared" si="637"/>
        <v>140970</v>
      </c>
      <c r="BT222" s="616">
        <f t="shared" si="638"/>
        <v>3848</v>
      </c>
      <c r="BU222" s="616">
        <f t="shared" si="639"/>
        <v>127946</v>
      </c>
      <c r="BV222" s="616">
        <f t="shared" si="640"/>
        <v>2664</v>
      </c>
      <c r="BW222" s="616">
        <f t="shared" si="641"/>
        <v>6512</v>
      </c>
      <c r="BX222" s="616">
        <f t="shared" si="642"/>
        <v>53427</v>
      </c>
      <c r="BY222" s="616">
        <f t="shared" si="643"/>
        <v>42920</v>
      </c>
      <c r="BZ222" s="616">
        <f t="shared" si="644"/>
        <v>3996</v>
      </c>
      <c r="CA222" s="616">
        <f t="shared" si="645"/>
        <v>5698</v>
      </c>
      <c r="CB222" s="616">
        <f t="shared" si="646"/>
        <v>592</v>
      </c>
      <c r="CC222" s="616">
        <f t="shared" si="647"/>
        <v>7770</v>
      </c>
      <c r="CD222" s="616">
        <f t="shared" si="648"/>
        <v>174757</v>
      </c>
      <c r="CE222" s="618">
        <f t="shared" si="687"/>
        <v>134222</v>
      </c>
      <c r="CF222" s="618">
        <f t="shared" si="688"/>
        <v>40535</v>
      </c>
      <c r="CG222" s="616">
        <f t="shared" si="649"/>
        <v>0</v>
      </c>
      <c r="CH222" s="621">
        <f t="shared" si="650"/>
        <v>1251370</v>
      </c>
      <c r="CI222" s="88">
        <f t="shared" si="651"/>
        <v>9403.8377999999993</v>
      </c>
      <c r="CJ222" s="90">
        <f t="shared" si="652"/>
        <v>7222.6094999999996</v>
      </c>
      <c r="CK222" s="90">
        <f t="shared" si="653"/>
        <v>2181.2284</v>
      </c>
      <c r="CL222" s="88">
        <f t="shared" si="654"/>
        <v>883</v>
      </c>
      <c r="CM222" s="88">
        <f t="shared" si="655"/>
        <v>177</v>
      </c>
      <c r="CN222" s="88">
        <f t="shared" si="656"/>
        <v>811</v>
      </c>
      <c r="CO222" s="88">
        <f t="shared" si="657"/>
        <v>1905</v>
      </c>
      <c r="CP222" s="88">
        <f t="shared" si="658"/>
        <v>52</v>
      </c>
      <c r="CQ222" s="88">
        <f t="shared" si="659"/>
        <v>1729</v>
      </c>
      <c r="CR222" s="88">
        <f t="shared" si="660"/>
        <v>36</v>
      </c>
      <c r="CS222" s="88">
        <f t="shared" si="661"/>
        <v>88</v>
      </c>
      <c r="CT222" s="88">
        <f t="shared" si="662"/>
        <v>721.98649999999998</v>
      </c>
      <c r="CU222" s="88">
        <f t="shared" si="663"/>
        <v>580</v>
      </c>
      <c r="CV222" s="88">
        <f t="shared" si="664"/>
        <v>54</v>
      </c>
      <c r="CW222" s="88">
        <f t="shared" si="665"/>
        <v>77</v>
      </c>
      <c r="CX222" s="88">
        <f t="shared" si="666"/>
        <v>8</v>
      </c>
      <c r="CY222" s="88">
        <f t="shared" si="667"/>
        <v>105</v>
      </c>
      <c r="CZ222" s="88">
        <f t="shared" si="668"/>
        <v>2361.5810999999999</v>
      </c>
      <c r="DA222" s="90">
        <f t="shared" si="669"/>
        <v>1813.8108</v>
      </c>
      <c r="DB222" s="90">
        <f t="shared" si="670"/>
        <v>547.77030000000002</v>
      </c>
      <c r="DC222" s="88">
        <f t="shared" si="671"/>
        <v>0</v>
      </c>
      <c r="DD222" s="88">
        <f t="shared" si="672"/>
        <v>16910.4054</v>
      </c>
      <c r="AUV222" s="699">
        <f t="shared" si="586"/>
        <v>9403.84</v>
      </c>
      <c r="AUW222" s="699">
        <f t="shared" si="587"/>
        <v>7222.61</v>
      </c>
      <c r="AUX222" s="699">
        <f t="shared" si="588"/>
        <v>2181.23</v>
      </c>
      <c r="AUY222" s="699">
        <f t="shared" si="689"/>
        <v>883</v>
      </c>
      <c r="AUZ222" s="699">
        <f t="shared" si="615"/>
        <v>4861.92</v>
      </c>
      <c r="AVA222" s="699">
        <f t="shared" si="615"/>
        <v>9.35</v>
      </c>
      <c r="AVB222" s="699">
        <f t="shared" si="690"/>
        <v>1905</v>
      </c>
      <c r="AVC222" s="699">
        <f t="shared" si="691"/>
        <v>52</v>
      </c>
      <c r="AVD222" s="699">
        <f t="shared" si="692"/>
        <v>1729</v>
      </c>
      <c r="AVE222" s="699">
        <f t="shared" si="693"/>
        <v>36</v>
      </c>
      <c r="AVF222" s="699">
        <f t="shared" si="694"/>
        <v>88</v>
      </c>
      <c r="AVG222" s="699">
        <f t="shared" si="695"/>
        <v>721.99</v>
      </c>
      <c r="AVH222" s="699">
        <f t="shared" si="696"/>
        <v>580</v>
      </c>
      <c r="AVI222" s="699">
        <f t="shared" si="697"/>
        <v>54</v>
      </c>
      <c r="AVJ222" s="699">
        <f t="shared" si="698"/>
        <v>77</v>
      </c>
      <c r="AVK222" s="699">
        <f t="shared" si="699"/>
        <v>8</v>
      </c>
      <c r="AVL222" s="699">
        <f t="shared" si="700"/>
        <v>105</v>
      </c>
      <c r="AVM222" s="699">
        <f t="shared" si="701"/>
        <v>2361.58</v>
      </c>
      <c r="AVN222" s="699">
        <f t="shared" si="702"/>
        <v>1813.81</v>
      </c>
      <c r="AVO222" s="699">
        <f t="shared" si="703"/>
        <v>547.77</v>
      </c>
      <c r="AVP222" s="699">
        <f t="shared" si="704"/>
        <v>0</v>
      </c>
      <c r="AVQ222" s="699">
        <f t="shared" si="705"/>
        <v>16910.41</v>
      </c>
    </row>
    <row r="223" spans="1:108 1244:1265" ht="30" hidden="1" customHeight="1" x14ac:dyDescent="0.25">
      <c r="A223" s="643">
        <v>1</v>
      </c>
      <c r="B223" s="643">
        <v>13</v>
      </c>
      <c r="C223" s="664" t="s">
        <v>29</v>
      </c>
      <c r="D223" s="2"/>
      <c r="E223" s="101" t="s">
        <v>345</v>
      </c>
      <c r="F223" s="643" t="s">
        <v>38</v>
      </c>
      <c r="G223" s="643">
        <v>2</v>
      </c>
      <c r="H223" s="658" t="s">
        <v>10</v>
      </c>
      <c r="I223" s="643">
        <v>0</v>
      </c>
      <c r="J223" s="101" t="s">
        <v>361</v>
      </c>
      <c r="K223" s="643">
        <v>3</v>
      </c>
      <c r="L223" s="683" t="s">
        <v>350</v>
      </c>
      <c r="M223" s="11" t="s">
        <v>267</v>
      </c>
      <c r="N223" s="101" t="s">
        <v>387</v>
      </c>
      <c r="O223" s="643">
        <v>1</v>
      </c>
      <c r="P223" s="632">
        <v>11</v>
      </c>
      <c r="Q223" s="632">
        <v>11</v>
      </c>
      <c r="R223" s="632">
        <v>11</v>
      </c>
      <c r="S223" s="675">
        <f>SUMIF('Территориальный кк'!$A:$A,'2020'!$B223,'Территориальный кк'!D:D)</f>
        <v>1.4650000000000001</v>
      </c>
      <c r="T223" s="676">
        <f>SUMIF('Территориальный кк'!$A:$A,'2020'!$B223,'Территориальный кк'!E:E)</f>
        <v>2.694</v>
      </c>
      <c r="U223" s="618">
        <f>SUMIFS(Нормативы!G:G,Нормативы!$B:$B,$G223,Нормативы!$D:$D,'2020'!$I223,Нормативы!$F:$F,'2020'!$K223)*O223</f>
        <v>70600</v>
      </c>
      <c r="V223" s="618">
        <f t="shared" si="674"/>
        <v>54224.3</v>
      </c>
      <c r="W223" s="618">
        <f t="shared" si="675"/>
        <v>16375.7</v>
      </c>
      <c r="X223" s="618">
        <f>SUMIFS(Нормативы!J:J,Нормативы!$B:$B,$G223,Нормативы!$D:$D,'2020'!$I223,Нормативы!$F:$F,'2020'!$K223)</f>
        <v>8860</v>
      </c>
      <c r="Y223" s="618">
        <f>SUMIFS(Нормативы!K:K,Нормативы!$B:$B,$G223,Нормативы!$D:$D,'2020'!$I223,Нормативы!$F:$F,'2020'!$K223)</f>
        <v>0</v>
      </c>
      <c r="Z223" s="618">
        <f>SUMIFS(Нормативы!L:L,Нормативы!$B:$B,$G223,Нормативы!$D:$D,'2020'!$I223,Нормативы!$F:$F,'2020'!$K223)</f>
        <v>8110</v>
      </c>
      <c r="AA223" s="618">
        <f t="shared" si="676"/>
        <v>21610</v>
      </c>
      <c r="AB223" s="618">
        <f>SUMIFS(Нормативы!N:N,Нормативы!$B:$B,$G223,Нормативы!$D:$D,'2020'!$I223,Нормативы!$F:$F,'2020'!$K223)*O223</f>
        <v>520</v>
      </c>
      <c r="AC223" s="618">
        <f>SUMIFS(Нормативы!O:O,Нормативы!$B:$B,$G223,Нормативы!$D:$D,'2020'!$I223,Нормативы!$F:$F,'2020'!$K223)</f>
        <v>19720</v>
      </c>
      <c r="AD223" s="618">
        <f>SUMIFS(Нормативы!P:P,Нормативы!$B:$B,$G223,Нормативы!$D:$D,'2020'!$I223,Нормативы!$F:$F,'2020'!$K223)*O223</f>
        <v>400</v>
      </c>
      <c r="AE223" s="618">
        <f>SUMIFS(Нормативы!Q:Q,Нормативы!$B:$B,$G223,Нормативы!$D:$D,'2020'!$I223,Нормативы!$F:$F,'2020'!$K223)</f>
        <v>970</v>
      </c>
      <c r="AF223" s="618">
        <f>SUMIFS(Нормативы!R:R,Нормативы!$B:$B,$G223,Нормативы!$D:$D,'2020'!$I223,Нормативы!$F:$F,'2020'!$K223)</f>
        <v>2680</v>
      </c>
      <c r="AG223" s="618">
        <f>SUMIFS(Нормативы!S:S,Нормативы!$B:$B,$G223,Нормативы!$D:$D,'2020'!$I223,Нормативы!$F:$F,'2020'!$K223)</f>
        <v>5800</v>
      </c>
      <c r="AH223" s="618">
        <f>SUMIFS(Нормативы!T:T,Нормативы!$B:$B,$G223,Нормативы!$D:$D,'2020'!$I223,Нормативы!$F:$F,'2020'!$K223)</f>
        <v>540</v>
      </c>
      <c r="AI223" s="618">
        <f>SUMIFS(Нормативы!U:U,Нормативы!$B:$B,$G223,Нормативы!$D:$D,'2020'!$I223,Нормативы!$F:$F,'2020'!$K223)</f>
        <v>770</v>
      </c>
      <c r="AJ223" s="618">
        <f>SUMIFS(Нормативы!V:V,Нормативы!$B:$B,$G223,Нормативы!$D:$D,'2020'!$I223,Нормативы!$F:$F,'2020'!$K223)</f>
        <v>80</v>
      </c>
      <c r="AK223" s="618">
        <f>SUMIFS(Нормативы!W:W,Нормативы!$B:$B,$G223,Нормативы!$D:$D,'2020'!$I223,Нормативы!$F:$F,'2020'!$K223)</f>
        <v>330</v>
      </c>
      <c r="AL223" s="618">
        <f>SUMIFS(Нормативы!X:X,Нормативы!$B:$B,$G223,Нормативы!$D:$D,'2020'!$I223,Нормативы!$F:$F,'2020'!$K223)*O223</f>
        <v>16120</v>
      </c>
      <c r="AM223" s="618">
        <f t="shared" si="677"/>
        <v>12381</v>
      </c>
      <c r="AN223" s="618">
        <f t="shared" si="678"/>
        <v>3739</v>
      </c>
      <c r="AO223" s="618">
        <f>SUMIFS(Нормативы!AA:AA,Нормативы!$B:$B,$G223,Нормативы!$D:$D,'2020'!$I223,Нормативы!$F:$F,'2020'!$K223)</f>
        <v>3520</v>
      </c>
      <c r="AP223" s="619">
        <f t="shared" si="679"/>
        <v>139020</v>
      </c>
      <c r="AQ223" s="413">
        <f t="shared" si="616"/>
        <v>776600</v>
      </c>
      <c r="AR223" s="618">
        <f t="shared" si="680"/>
        <v>596467</v>
      </c>
      <c r="AS223" s="618">
        <f t="shared" si="681"/>
        <v>180133</v>
      </c>
      <c r="AT223" s="616">
        <f t="shared" si="617"/>
        <v>97460</v>
      </c>
      <c r="AU223" s="616">
        <f t="shared" si="618"/>
        <v>0</v>
      </c>
      <c r="AV223" s="616">
        <f t="shared" si="619"/>
        <v>89210</v>
      </c>
      <c r="AW223" s="616">
        <f t="shared" si="620"/>
        <v>237710</v>
      </c>
      <c r="AX223" s="616">
        <f t="shared" si="621"/>
        <v>5720</v>
      </c>
      <c r="AY223" s="616">
        <f t="shared" si="622"/>
        <v>216920</v>
      </c>
      <c r="AZ223" s="616">
        <f t="shared" si="623"/>
        <v>4400</v>
      </c>
      <c r="BA223" s="616">
        <f t="shared" si="624"/>
        <v>10670</v>
      </c>
      <c r="BB223" s="616">
        <f t="shared" si="625"/>
        <v>29480</v>
      </c>
      <c r="BC223" s="616">
        <f t="shared" si="626"/>
        <v>63800</v>
      </c>
      <c r="BD223" s="616">
        <f t="shared" si="627"/>
        <v>5940</v>
      </c>
      <c r="BE223" s="616">
        <f t="shared" si="628"/>
        <v>8470</v>
      </c>
      <c r="BF223" s="616">
        <f t="shared" si="629"/>
        <v>880</v>
      </c>
      <c r="BG223" s="616">
        <f t="shared" si="630"/>
        <v>3630</v>
      </c>
      <c r="BH223" s="616">
        <f t="shared" si="631"/>
        <v>177320</v>
      </c>
      <c r="BI223" s="618">
        <f t="shared" si="682"/>
        <v>136190.5</v>
      </c>
      <c r="BJ223" s="618">
        <f t="shared" si="683"/>
        <v>41129.5</v>
      </c>
      <c r="BK223" s="616">
        <f t="shared" si="632"/>
        <v>38720</v>
      </c>
      <c r="BL223" s="620">
        <f t="shared" si="633"/>
        <v>1529220</v>
      </c>
      <c r="BM223" s="616">
        <f t="shared" si="634"/>
        <v>1137719</v>
      </c>
      <c r="BN223" s="618">
        <f t="shared" si="635"/>
        <v>873824.1</v>
      </c>
      <c r="BO223" s="618">
        <f t="shared" si="636"/>
        <v>263894.90000000002</v>
      </c>
      <c r="BP223" s="616">
        <f t="shared" si="684"/>
        <v>97460</v>
      </c>
      <c r="BQ223" s="616">
        <f t="shared" si="685"/>
        <v>0</v>
      </c>
      <c r="BR223" s="616">
        <f t="shared" si="686"/>
        <v>89210</v>
      </c>
      <c r="BS223" s="616">
        <f t="shared" si="637"/>
        <v>237710</v>
      </c>
      <c r="BT223" s="616">
        <f t="shared" si="638"/>
        <v>5720</v>
      </c>
      <c r="BU223" s="616">
        <f t="shared" si="639"/>
        <v>216920</v>
      </c>
      <c r="BV223" s="616">
        <f t="shared" si="640"/>
        <v>4400</v>
      </c>
      <c r="BW223" s="616">
        <f t="shared" si="641"/>
        <v>10670</v>
      </c>
      <c r="BX223" s="616">
        <f t="shared" si="642"/>
        <v>79419</v>
      </c>
      <c r="BY223" s="616">
        <f t="shared" si="643"/>
        <v>63800</v>
      </c>
      <c r="BZ223" s="616">
        <f t="shared" si="644"/>
        <v>5940</v>
      </c>
      <c r="CA223" s="616">
        <f t="shared" si="645"/>
        <v>8470</v>
      </c>
      <c r="CB223" s="616">
        <f t="shared" si="646"/>
        <v>880</v>
      </c>
      <c r="CC223" s="616">
        <f t="shared" si="647"/>
        <v>3630</v>
      </c>
      <c r="CD223" s="616">
        <f t="shared" si="648"/>
        <v>259774</v>
      </c>
      <c r="CE223" s="618">
        <f t="shared" si="687"/>
        <v>199519.2</v>
      </c>
      <c r="CF223" s="618">
        <f t="shared" si="688"/>
        <v>60254.8</v>
      </c>
      <c r="CG223" s="616">
        <f t="shared" si="649"/>
        <v>38720</v>
      </c>
      <c r="CH223" s="621">
        <f t="shared" si="650"/>
        <v>2022732</v>
      </c>
      <c r="CI223" s="88">
        <f t="shared" si="651"/>
        <v>103429</v>
      </c>
      <c r="CJ223" s="90">
        <f t="shared" si="652"/>
        <v>79438.554499999998</v>
      </c>
      <c r="CK223" s="90">
        <f t="shared" si="653"/>
        <v>23990.445500000002</v>
      </c>
      <c r="CL223" s="88">
        <f t="shared" si="654"/>
        <v>8860</v>
      </c>
      <c r="CM223" s="88">
        <f t="shared" si="655"/>
        <v>0</v>
      </c>
      <c r="CN223" s="88">
        <f t="shared" si="656"/>
        <v>8110</v>
      </c>
      <c r="CO223" s="88">
        <f t="shared" si="657"/>
        <v>21610</v>
      </c>
      <c r="CP223" s="88">
        <f t="shared" si="658"/>
        <v>520</v>
      </c>
      <c r="CQ223" s="88">
        <f t="shared" si="659"/>
        <v>19720</v>
      </c>
      <c r="CR223" s="88">
        <f t="shared" si="660"/>
        <v>400</v>
      </c>
      <c r="CS223" s="88">
        <f t="shared" si="661"/>
        <v>970</v>
      </c>
      <c r="CT223" s="88">
        <f t="shared" si="662"/>
        <v>7219.9090999999999</v>
      </c>
      <c r="CU223" s="88">
        <f t="shared" si="663"/>
        <v>5800</v>
      </c>
      <c r="CV223" s="88">
        <f t="shared" si="664"/>
        <v>540</v>
      </c>
      <c r="CW223" s="88">
        <f t="shared" si="665"/>
        <v>770</v>
      </c>
      <c r="CX223" s="88">
        <f t="shared" si="666"/>
        <v>80</v>
      </c>
      <c r="CY223" s="88">
        <f t="shared" si="667"/>
        <v>330</v>
      </c>
      <c r="CZ223" s="88">
        <f t="shared" si="668"/>
        <v>23615.818200000002</v>
      </c>
      <c r="DA223" s="90">
        <f t="shared" si="669"/>
        <v>18138.109100000001</v>
      </c>
      <c r="DB223" s="90">
        <f t="shared" si="670"/>
        <v>5477.7091</v>
      </c>
      <c r="DC223" s="88">
        <f t="shared" si="671"/>
        <v>3520</v>
      </c>
      <c r="DD223" s="88">
        <f t="shared" si="672"/>
        <v>183884.7273</v>
      </c>
      <c r="AUV223" s="699">
        <f t="shared" si="586"/>
        <v>103429</v>
      </c>
      <c r="AUW223" s="699">
        <f t="shared" si="587"/>
        <v>79438.559999999998</v>
      </c>
      <c r="AUX223" s="699">
        <f t="shared" si="588"/>
        <v>23990.44</v>
      </c>
      <c r="AUY223" s="699">
        <f t="shared" si="689"/>
        <v>8860</v>
      </c>
      <c r="AUZ223" s="699">
        <f t="shared" si="615"/>
        <v>0</v>
      </c>
      <c r="AVA223" s="699">
        <f t="shared" si="615"/>
        <v>1.26</v>
      </c>
      <c r="AVB223" s="699">
        <f t="shared" si="690"/>
        <v>21610</v>
      </c>
      <c r="AVC223" s="699">
        <f t="shared" si="691"/>
        <v>520</v>
      </c>
      <c r="AVD223" s="699">
        <f t="shared" si="692"/>
        <v>19720</v>
      </c>
      <c r="AVE223" s="699">
        <f t="shared" si="693"/>
        <v>400</v>
      </c>
      <c r="AVF223" s="699">
        <f t="shared" si="694"/>
        <v>970</v>
      </c>
      <c r="AVG223" s="699">
        <f t="shared" si="695"/>
        <v>7219.91</v>
      </c>
      <c r="AVH223" s="699">
        <f t="shared" si="696"/>
        <v>5800</v>
      </c>
      <c r="AVI223" s="699">
        <f t="shared" si="697"/>
        <v>540</v>
      </c>
      <c r="AVJ223" s="699">
        <f t="shared" si="698"/>
        <v>770</v>
      </c>
      <c r="AVK223" s="699">
        <f t="shared" si="699"/>
        <v>80</v>
      </c>
      <c r="AVL223" s="699">
        <f t="shared" si="700"/>
        <v>330</v>
      </c>
      <c r="AVM223" s="699">
        <f t="shared" si="701"/>
        <v>23615.82</v>
      </c>
      <c r="AVN223" s="699">
        <f t="shared" si="702"/>
        <v>18138.11</v>
      </c>
      <c r="AVO223" s="699">
        <f t="shared" si="703"/>
        <v>5477.71</v>
      </c>
      <c r="AVP223" s="699">
        <f t="shared" si="704"/>
        <v>3520</v>
      </c>
      <c r="AVQ223" s="699">
        <f t="shared" si="705"/>
        <v>183884.73</v>
      </c>
    </row>
    <row r="224" spans="1:108 1244:1265" ht="30" hidden="1" customHeight="1" x14ac:dyDescent="0.25">
      <c r="A224" s="643">
        <v>1</v>
      </c>
      <c r="B224" s="643">
        <v>13</v>
      </c>
      <c r="C224" s="664" t="s">
        <v>29</v>
      </c>
      <c r="D224" s="2"/>
      <c r="E224" s="101" t="s">
        <v>345</v>
      </c>
      <c r="F224" s="643" t="s">
        <v>38</v>
      </c>
      <c r="G224" s="643">
        <v>2</v>
      </c>
      <c r="H224" s="658" t="s">
        <v>8</v>
      </c>
      <c r="I224" s="643">
        <v>3</v>
      </c>
      <c r="J224" s="101" t="s">
        <v>361</v>
      </c>
      <c r="K224" s="643">
        <v>3</v>
      </c>
      <c r="L224" s="683" t="s">
        <v>350</v>
      </c>
      <c r="M224" s="11" t="s">
        <v>294</v>
      </c>
      <c r="N224" s="101" t="s">
        <v>387</v>
      </c>
      <c r="O224" s="643">
        <v>1</v>
      </c>
      <c r="P224" s="632">
        <v>10</v>
      </c>
      <c r="Q224" s="632">
        <v>10</v>
      </c>
      <c r="R224" s="632">
        <v>10</v>
      </c>
      <c r="S224" s="675">
        <f>SUMIF('Территориальный кк'!$A:$A,'2020'!$B224,'Территориальный кк'!D:D)</f>
        <v>1.4650000000000001</v>
      </c>
      <c r="T224" s="676">
        <f>SUMIF('Территориальный кк'!$A:$A,'2020'!$B224,'Территориальный кк'!E:E)</f>
        <v>2.694</v>
      </c>
      <c r="U224" s="618">
        <f>SUMIFS(Нормативы!G:G,Нормативы!$B:$B,$G224,Нормативы!$D:$D,'2020'!$I224,Нормативы!$F:$F,'2020'!$K224)*O224</f>
        <v>12944</v>
      </c>
      <c r="V224" s="618">
        <f t="shared" si="674"/>
        <v>9941.6</v>
      </c>
      <c r="W224" s="618">
        <f t="shared" si="675"/>
        <v>3002.4</v>
      </c>
      <c r="X224" s="618">
        <f>SUMIFS(Нормативы!J:J,Нормативы!$B:$B,$G224,Нормативы!$D:$D,'2020'!$I224,Нормативы!$F:$F,'2020'!$K224)</f>
        <v>486</v>
      </c>
      <c r="Y224" s="618">
        <f>SUMIFS(Нормативы!K:K,Нормативы!$B:$B,$G224,Нормативы!$D:$D,'2020'!$I224,Нормативы!$F:$F,'2020'!$K224)</f>
        <v>97</v>
      </c>
      <c r="Z224" s="618">
        <f>SUMIFS(Нормативы!L:L,Нормативы!$B:$B,$G224,Нормативы!$D:$D,'2020'!$I224,Нормативы!$F:$F,'2020'!$K224)</f>
        <v>348</v>
      </c>
      <c r="AA224" s="618">
        <f t="shared" si="676"/>
        <v>2031</v>
      </c>
      <c r="AB224" s="618">
        <f>SUMIFS(Нормативы!N:N,Нормативы!$B:$B,$G224,Нормативы!$D:$D,'2020'!$I224,Нормативы!$F:$F,'2020'!$K224)*O224</f>
        <v>52</v>
      </c>
      <c r="AC224" s="618">
        <f>SUMIFS(Нормативы!O:O,Нормативы!$B:$B,$G224,Нормативы!$D:$D,'2020'!$I224,Нормативы!$F:$F,'2020'!$K224)</f>
        <v>1728</v>
      </c>
      <c r="AD224" s="618">
        <f>SUMIFS(Нормативы!P:P,Нормативы!$B:$B,$G224,Нормативы!$D:$D,'2020'!$I224,Нормативы!$F:$F,'2020'!$K224)*O224</f>
        <v>73</v>
      </c>
      <c r="AE224" s="618">
        <f>SUMIFS(Нормативы!Q:Q,Нормативы!$B:$B,$G224,Нормативы!$D:$D,'2020'!$I224,Нормативы!$F:$F,'2020'!$K224)</f>
        <v>178</v>
      </c>
      <c r="AF224" s="618">
        <f>SUMIFS(Нормативы!R:R,Нормативы!$B:$B,$G224,Нормативы!$D:$D,'2020'!$I224,Нормативы!$F:$F,'2020'!$K224)</f>
        <v>275</v>
      </c>
      <c r="AG224" s="618">
        <f>SUMIFS(Нормативы!S:S,Нормативы!$B:$B,$G224,Нормативы!$D:$D,'2020'!$I224,Нормативы!$F:$F,'2020'!$K224)</f>
        <v>580</v>
      </c>
      <c r="AH224" s="618">
        <f>SUMIFS(Нормативы!T:T,Нормативы!$B:$B,$G224,Нормативы!$D:$D,'2020'!$I224,Нормативы!$F:$F,'2020'!$K224)</f>
        <v>54</v>
      </c>
      <c r="AI224" s="618">
        <f>SUMIFS(Нормативы!U:U,Нормативы!$B:$B,$G224,Нормативы!$D:$D,'2020'!$I224,Нормативы!$F:$F,'2020'!$K224)</f>
        <v>77</v>
      </c>
      <c r="AJ224" s="618">
        <f>SUMIFS(Нормативы!V:V,Нормативы!$B:$B,$G224,Нормативы!$D:$D,'2020'!$I224,Нормативы!$F:$F,'2020'!$K224)</f>
        <v>8</v>
      </c>
      <c r="AK224" s="618">
        <f>SUMIFS(Нормативы!W:W,Нормативы!$B:$B,$G224,Нормативы!$D:$D,'2020'!$I224,Нормативы!$F:$F,'2020'!$K224)</f>
        <v>39</v>
      </c>
      <c r="AL224" s="618">
        <f>SUMIFS(Нормативы!X:X,Нормативы!$B:$B,$G224,Нормативы!$D:$D,'2020'!$I224,Нормативы!$F:$F,'2020'!$K224)*O224</f>
        <v>1612</v>
      </c>
      <c r="AM224" s="618">
        <f t="shared" si="677"/>
        <v>1238.0999999999999</v>
      </c>
      <c r="AN224" s="618">
        <f t="shared" si="678"/>
        <v>373.9</v>
      </c>
      <c r="AO224" s="618">
        <f>SUMIFS(Нормативы!AA:AA,Нормативы!$B:$B,$G224,Нормативы!$D:$D,'2020'!$I224,Нормативы!$F:$F,'2020'!$K224)</f>
        <v>0</v>
      </c>
      <c r="AP224" s="619">
        <f t="shared" si="679"/>
        <v>18454</v>
      </c>
      <c r="AQ224" s="413">
        <f t="shared" si="616"/>
        <v>129440</v>
      </c>
      <c r="AR224" s="618">
        <f t="shared" si="680"/>
        <v>99416.3</v>
      </c>
      <c r="AS224" s="618">
        <f t="shared" si="681"/>
        <v>30023.7</v>
      </c>
      <c r="AT224" s="616">
        <f t="shared" si="617"/>
        <v>4860</v>
      </c>
      <c r="AU224" s="616">
        <f t="shared" si="618"/>
        <v>970</v>
      </c>
      <c r="AV224" s="616">
        <f t="shared" si="619"/>
        <v>3480</v>
      </c>
      <c r="AW224" s="616">
        <f t="shared" si="620"/>
        <v>20310</v>
      </c>
      <c r="AX224" s="616">
        <f t="shared" si="621"/>
        <v>520</v>
      </c>
      <c r="AY224" s="616">
        <f t="shared" si="622"/>
        <v>17280</v>
      </c>
      <c r="AZ224" s="616">
        <f t="shared" si="623"/>
        <v>730</v>
      </c>
      <c r="BA224" s="616">
        <f t="shared" si="624"/>
        <v>1780</v>
      </c>
      <c r="BB224" s="616">
        <f t="shared" si="625"/>
        <v>2750</v>
      </c>
      <c r="BC224" s="616">
        <f t="shared" si="626"/>
        <v>5800</v>
      </c>
      <c r="BD224" s="616">
        <f t="shared" si="627"/>
        <v>540</v>
      </c>
      <c r="BE224" s="616">
        <f t="shared" si="628"/>
        <v>770</v>
      </c>
      <c r="BF224" s="616">
        <f t="shared" si="629"/>
        <v>80</v>
      </c>
      <c r="BG224" s="616">
        <f t="shared" si="630"/>
        <v>390</v>
      </c>
      <c r="BH224" s="616">
        <f t="shared" si="631"/>
        <v>16120</v>
      </c>
      <c r="BI224" s="618">
        <f t="shared" si="682"/>
        <v>12381</v>
      </c>
      <c r="BJ224" s="618">
        <f t="shared" si="683"/>
        <v>3739</v>
      </c>
      <c r="BK224" s="616">
        <f t="shared" si="632"/>
        <v>0</v>
      </c>
      <c r="BL224" s="620">
        <f t="shared" si="633"/>
        <v>184540</v>
      </c>
      <c r="BM224" s="616">
        <f t="shared" si="634"/>
        <v>189630</v>
      </c>
      <c r="BN224" s="618">
        <f t="shared" si="635"/>
        <v>145645.20000000001</v>
      </c>
      <c r="BO224" s="618">
        <f t="shared" si="636"/>
        <v>43984.800000000003</v>
      </c>
      <c r="BP224" s="616">
        <f t="shared" si="684"/>
        <v>4860</v>
      </c>
      <c r="BQ224" s="616">
        <f t="shared" si="685"/>
        <v>970</v>
      </c>
      <c r="BR224" s="616">
        <f t="shared" si="686"/>
        <v>3480</v>
      </c>
      <c r="BS224" s="616">
        <f t="shared" si="637"/>
        <v>20310</v>
      </c>
      <c r="BT224" s="616">
        <f t="shared" si="638"/>
        <v>520</v>
      </c>
      <c r="BU224" s="616">
        <f t="shared" si="639"/>
        <v>17280</v>
      </c>
      <c r="BV224" s="616">
        <f t="shared" si="640"/>
        <v>730</v>
      </c>
      <c r="BW224" s="616">
        <f t="shared" si="641"/>
        <v>1780</v>
      </c>
      <c r="BX224" s="616">
        <f t="shared" si="642"/>
        <v>7409</v>
      </c>
      <c r="BY224" s="616">
        <f t="shared" si="643"/>
        <v>5800</v>
      </c>
      <c r="BZ224" s="616">
        <f t="shared" si="644"/>
        <v>540</v>
      </c>
      <c r="CA224" s="616">
        <f t="shared" si="645"/>
        <v>770</v>
      </c>
      <c r="CB224" s="616">
        <f t="shared" si="646"/>
        <v>80</v>
      </c>
      <c r="CC224" s="616">
        <f t="shared" si="647"/>
        <v>390</v>
      </c>
      <c r="CD224" s="616">
        <f t="shared" si="648"/>
        <v>23616</v>
      </c>
      <c r="CE224" s="618">
        <f t="shared" si="687"/>
        <v>18138.2</v>
      </c>
      <c r="CF224" s="618">
        <f t="shared" si="688"/>
        <v>5477.8</v>
      </c>
      <c r="CG224" s="616">
        <f t="shared" si="649"/>
        <v>0</v>
      </c>
      <c r="CH224" s="621">
        <f t="shared" si="650"/>
        <v>256885</v>
      </c>
      <c r="CI224" s="88">
        <f t="shared" si="651"/>
        <v>18963</v>
      </c>
      <c r="CJ224" s="90">
        <f t="shared" si="652"/>
        <v>14564.52</v>
      </c>
      <c r="CK224" s="90">
        <f t="shared" si="653"/>
        <v>4398.4799999999996</v>
      </c>
      <c r="CL224" s="88">
        <f t="shared" si="654"/>
        <v>486</v>
      </c>
      <c r="CM224" s="88">
        <f t="shared" si="655"/>
        <v>97</v>
      </c>
      <c r="CN224" s="88">
        <f t="shared" si="656"/>
        <v>348</v>
      </c>
      <c r="CO224" s="88">
        <f t="shared" si="657"/>
        <v>2031</v>
      </c>
      <c r="CP224" s="88">
        <f t="shared" si="658"/>
        <v>52</v>
      </c>
      <c r="CQ224" s="88">
        <f t="shared" si="659"/>
        <v>1728</v>
      </c>
      <c r="CR224" s="88">
        <f t="shared" si="660"/>
        <v>73</v>
      </c>
      <c r="CS224" s="88">
        <f t="shared" si="661"/>
        <v>178</v>
      </c>
      <c r="CT224" s="88">
        <f t="shared" si="662"/>
        <v>740.9</v>
      </c>
      <c r="CU224" s="88">
        <f t="shared" si="663"/>
        <v>580</v>
      </c>
      <c r="CV224" s="88">
        <f t="shared" si="664"/>
        <v>54</v>
      </c>
      <c r="CW224" s="88">
        <f t="shared" si="665"/>
        <v>77</v>
      </c>
      <c r="CX224" s="88">
        <f t="shared" si="666"/>
        <v>8</v>
      </c>
      <c r="CY224" s="88">
        <f t="shared" si="667"/>
        <v>39</v>
      </c>
      <c r="CZ224" s="88">
        <f t="shared" si="668"/>
        <v>2361.6</v>
      </c>
      <c r="DA224" s="90">
        <f t="shared" si="669"/>
        <v>1813.82</v>
      </c>
      <c r="DB224" s="90">
        <f t="shared" si="670"/>
        <v>547.78</v>
      </c>
      <c r="DC224" s="88">
        <f t="shared" si="671"/>
        <v>0</v>
      </c>
      <c r="DD224" s="88">
        <f t="shared" si="672"/>
        <v>25688.5</v>
      </c>
      <c r="AUV224" s="699">
        <f t="shared" si="586"/>
        <v>18963</v>
      </c>
      <c r="AUW224" s="699">
        <f t="shared" si="587"/>
        <v>14564.52</v>
      </c>
      <c r="AUX224" s="699">
        <f t="shared" si="588"/>
        <v>4398.4799999999996</v>
      </c>
      <c r="AUY224" s="699">
        <f t="shared" si="689"/>
        <v>486</v>
      </c>
      <c r="AUZ224" s="699">
        <f t="shared" si="615"/>
        <v>360.06</v>
      </c>
      <c r="AVA224" s="699">
        <f t="shared" si="615"/>
        <v>0.27</v>
      </c>
      <c r="AVB224" s="699">
        <f t="shared" si="690"/>
        <v>2031</v>
      </c>
      <c r="AVC224" s="699">
        <f t="shared" si="691"/>
        <v>52</v>
      </c>
      <c r="AVD224" s="699">
        <f t="shared" si="692"/>
        <v>1728</v>
      </c>
      <c r="AVE224" s="699">
        <f t="shared" si="693"/>
        <v>73</v>
      </c>
      <c r="AVF224" s="699">
        <f t="shared" si="694"/>
        <v>178</v>
      </c>
      <c r="AVG224" s="699">
        <f t="shared" si="695"/>
        <v>740.9</v>
      </c>
      <c r="AVH224" s="699">
        <f t="shared" si="696"/>
        <v>580</v>
      </c>
      <c r="AVI224" s="699">
        <f t="shared" si="697"/>
        <v>54</v>
      </c>
      <c r="AVJ224" s="699">
        <f t="shared" si="698"/>
        <v>77</v>
      </c>
      <c r="AVK224" s="699">
        <f t="shared" si="699"/>
        <v>8</v>
      </c>
      <c r="AVL224" s="699">
        <f t="shared" si="700"/>
        <v>39</v>
      </c>
      <c r="AVM224" s="699">
        <f t="shared" si="701"/>
        <v>2361.6</v>
      </c>
      <c r="AVN224" s="699">
        <f t="shared" si="702"/>
        <v>1813.82</v>
      </c>
      <c r="AVO224" s="699">
        <f t="shared" si="703"/>
        <v>547.78</v>
      </c>
      <c r="AVP224" s="699">
        <f t="shared" si="704"/>
        <v>0</v>
      </c>
      <c r="AVQ224" s="699">
        <f t="shared" si="705"/>
        <v>25688.5</v>
      </c>
    </row>
    <row r="225" spans="1:108 1244:1265" ht="30" hidden="1" customHeight="1" x14ac:dyDescent="0.25">
      <c r="A225" s="643">
        <v>1</v>
      </c>
      <c r="B225" s="643">
        <v>13</v>
      </c>
      <c r="C225" s="664" t="s">
        <v>29</v>
      </c>
      <c r="D225" s="2"/>
      <c r="E225" s="101" t="s">
        <v>345</v>
      </c>
      <c r="F225" s="643" t="s">
        <v>38</v>
      </c>
      <c r="G225" s="643">
        <v>2</v>
      </c>
      <c r="H225" s="658" t="s">
        <v>10</v>
      </c>
      <c r="I225" s="643">
        <v>0</v>
      </c>
      <c r="J225" s="101" t="s">
        <v>364</v>
      </c>
      <c r="K225" s="643">
        <v>3</v>
      </c>
      <c r="L225" s="683" t="s">
        <v>350</v>
      </c>
      <c r="M225" s="11" t="s">
        <v>270</v>
      </c>
      <c r="N225" s="101" t="s">
        <v>387</v>
      </c>
      <c r="O225" s="643">
        <v>1</v>
      </c>
      <c r="P225" s="632">
        <v>19</v>
      </c>
      <c r="Q225" s="632">
        <v>19</v>
      </c>
      <c r="R225" s="632">
        <v>19</v>
      </c>
      <c r="S225" s="675">
        <f>SUMIF('Территориальный кк'!$A:$A,'2020'!$B225,'Территориальный кк'!D:D)</f>
        <v>1.4650000000000001</v>
      </c>
      <c r="T225" s="676">
        <f>SUMIF('Территориальный кк'!$A:$A,'2020'!$B225,'Территориальный кк'!E:E)</f>
        <v>2.694</v>
      </c>
      <c r="U225" s="618">
        <f>SUMIFS(Нормативы!G:G,Нормативы!$B:$B,$G225,Нормативы!$D:$D,'2020'!$I225,Нормативы!$F:$F,'2020'!$K225)*O225</f>
        <v>70600</v>
      </c>
      <c r="V225" s="618">
        <f t="shared" si="674"/>
        <v>54224.3</v>
      </c>
      <c r="W225" s="618">
        <f t="shared" si="675"/>
        <v>16375.7</v>
      </c>
      <c r="X225" s="618">
        <f>SUMIFS(Нормативы!J:J,Нормативы!$B:$B,$G225,Нормативы!$D:$D,'2020'!$I225,Нормативы!$F:$F,'2020'!$K225)</f>
        <v>8860</v>
      </c>
      <c r="Y225" s="618">
        <f>SUMIFS(Нормативы!K:K,Нормативы!$B:$B,$G225,Нормативы!$D:$D,'2020'!$I225,Нормативы!$F:$F,'2020'!$K225)</f>
        <v>0</v>
      </c>
      <c r="Z225" s="618">
        <f>SUMIFS(Нормативы!L:L,Нормативы!$B:$B,$G225,Нормативы!$D:$D,'2020'!$I225,Нормативы!$F:$F,'2020'!$K225)</f>
        <v>8110</v>
      </c>
      <c r="AA225" s="618">
        <f t="shared" si="676"/>
        <v>21610</v>
      </c>
      <c r="AB225" s="618">
        <f>SUMIFS(Нормативы!N:N,Нормативы!$B:$B,$G225,Нормативы!$D:$D,'2020'!$I225,Нормативы!$F:$F,'2020'!$K225)*O225</f>
        <v>520</v>
      </c>
      <c r="AC225" s="618">
        <f>SUMIFS(Нормативы!O:O,Нормативы!$B:$B,$G225,Нормативы!$D:$D,'2020'!$I225,Нормативы!$F:$F,'2020'!$K225)</f>
        <v>19720</v>
      </c>
      <c r="AD225" s="618">
        <f>SUMIFS(Нормативы!P:P,Нормативы!$B:$B,$G225,Нормативы!$D:$D,'2020'!$I225,Нормативы!$F:$F,'2020'!$K225)*O225</f>
        <v>400</v>
      </c>
      <c r="AE225" s="618">
        <f>SUMIFS(Нормативы!Q:Q,Нормативы!$B:$B,$G225,Нормативы!$D:$D,'2020'!$I225,Нормативы!$F:$F,'2020'!$K225)</f>
        <v>970</v>
      </c>
      <c r="AF225" s="618">
        <f>SUMIFS(Нормативы!R:R,Нормативы!$B:$B,$G225,Нормативы!$D:$D,'2020'!$I225,Нормативы!$F:$F,'2020'!$K225)</f>
        <v>2680</v>
      </c>
      <c r="AG225" s="618">
        <f>SUMIFS(Нормативы!S:S,Нормативы!$B:$B,$G225,Нормативы!$D:$D,'2020'!$I225,Нормативы!$F:$F,'2020'!$K225)</f>
        <v>5800</v>
      </c>
      <c r="AH225" s="618">
        <f>SUMIFS(Нормативы!T:T,Нормативы!$B:$B,$G225,Нормативы!$D:$D,'2020'!$I225,Нормативы!$F:$F,'2020'!$K225)</f>
        <v>540</v>
      </c>
      <c r="AI225" s="618">
        <f>SUMIFS(Нормативы!U:U,Нормативы!$B:$B,$G225,Нормативы!$D:$D,'2020'!$I225,Нормативы!$F:$F,'2020'!$K225)</f>
        <v>770</v>
      </c>
      <c r="AJ225" s="618">
        <f>SUMIFS(Нормативы!V:V,Нормативы!$B:$B,$G225,Нормативы!$D:$D,'2020'!$I225,Нормативы!$F:$F,'2020'!$K225)</f>
        <v>80</v>
      </c>
      <c r="AK225" s="618">
        <f>SUMIFS(Нормативы!W:W,Нормативы!$B:$B,$G225,Нормативы!$D:$D,'2020'!$I225,Нормативы!$F:$F,'2020'!$K225)</f>
        <v>330</v>
      </c>
      <c r="AL225" s="618">
        <f>SUMIFS(Нормативы!X:X,Нормативы!$B:$B,$G225,Нормативы!$D:$D,'2020'!$I225,Нормативы!$F:$F,'2020'!$K225)*O225</f>
        <v>16120</v>
      </c>
      <c r="AM225" s="618">
        <f t="shared" si="677"/>
        <v>12381</v>
      </c>
      <c r="AN225" s="618">
        <f t="shared" si="678"/>
        <v>3739</v>
      </c>
      <c r="AO225" s="618">
        <f>SUMIFS(Нормативы!AA:AA,Нормативы!$B:$B,$G225,Нормативы!$D:$D,'2020'!$I225,Нормативы!$F:$F,'2020'!$K225)</f>
        <v>3520</v>
      </c>
      <c r="AP225" s="619">
        <f t="shared" si="679"/>
        <v>139020</v>
      </c>
      <c r="AQ225" s="413">
        <f t="shared" si="616"/>
        <v>1341400</v>
      </c>
      <c r="AR225" s="618">
        <f t="shared" si="680"/>
        <v>1030261.1</v>
      </c>
      <c r="AS225" s="618">
        <f t="shared" si="681"/>
        <v>311138.90000000002</v>
      </c>
      <c r="AT225" s="616">
        <f t="shared" si="617"/>
        <v>168340</v>
      </c>
      <c r="AU225" s="616">
        <f t="shared" si="618"/>
        <v>0</v>
      </c>
      <c r="AV225" s="616">
        <f t="shared" si="619"/>
        <v>154090</v>
      </c>
      <c r="AW225" s="616">
        <f t="shared" si="620"/>
        <v>410590</v>
      </c>
      <c r="AX225" s="616">
        <f t="shared" si="621"/>
        <v>9880</v>
      </c>
      <c r="AY225" s="616">
        <f t="shared" si="622"/>
        <v>374680</v>
      </c>
      <c r="AZ225" s="616">
        <f t="shared" si="623"/>
        <v>7600</v>
      </c>
      <c r="BA225" s="616">
        <f t="shared" si="624"/>
        <v>18430</v>
      </c>
      <c r="BB225" s="616">
        <f t="shared" si="625"/>
        <v>50920</v>
      </c>
      <c r="BC225" s="616">
        <f t="shared" si="626"/>
        <v>110200</v>
      </c>
      <c r="BD225" s="616">
        <f t="shared" si="627"/>
        <v>10260</v>
      </c>
      <c r="BE225" s="616">
        <f t="shared" si="628"/>
        <v>14630</v>
      </c>
      <c r="BF225" s="616">
        <f t="shared" si="629"/>
        <v>1520</v>
      </c>
      <c r="BG225" s="616">
        <f t="shared" si="630"/>
        <v>6270</v>
      </c>
      <c r="BH225" s="616">
        <f t="shared" si="631"/>
        <v>306280</v>
      </c>
      <c r="BI225" s="618">
        <f t="shared" si="682"/>
        <v>235238.1</v>
      </c>
      <c r="BJ225" s="618">
        <f t="shared" si="683"/>
        <v>71041.899999999994</v>
      </c>
      <c r="BK225" s="616">
        <f t="shared" si="632"/>
        <v>66880</v>
      </c>
      <c r="BL225" s="620">
        <f t="shared" si="633"/>
        <v>2641380</v>
      </c>
      <c r="BM225" s="616">
        <f t="shared" si="634"/>
        <v>1965151</v>
      </c>
      <c r="BN225" s="618">
        <f t="shared" si="635"/>
        <v>1509332.6</v>
      </c>
      <c r="BO225" s="618">
        <f t="shared" si="636"/>
        <v>455818.4</v>
      </c>
      <c r="BP225" s="616">
        <f t="shared" si="684"/>
        <v>168340</v>
      </c>
      <c r="BQ225" s="616">
        <f t="shared" si="685"/>
        <v>0</v>
      </c>
      <c r="BR225" s="616">
        <f t="shared" si="686"/>
        <v>154090</v>
      </c>
      <c r="BS225" s="616">
        <f t="shared" si="637"/>
        <v>410590</v>
      </c>
      <c r="BT225" s="616">
        <f t="shared" si="638"/>
        <v>9880</v>
      </c>
      <c r="BU225" s="616">
        <f t="shared" si="639"/>
        <v>374680</v>
      </c>
      <c r="BV225" s="616">
        <f t="shared" si="640"/>
        <v>7600</v>
      </c>
      <c r="BW225" s="616">
        <f t="shared" si="641"/>
        <v>18430</v>
      </c>
      <c r="BX225" s="616">
        <f t="shared" si="642"/>
        <v>137178</v>
      </c>
      <c r="BY225" s="616">
        <f t="shared" si="643"/>
        <v>110200</v>
      </c>
      <c r="BZ225" s="616">
        <f t="shared" si="644"/>
        <v>10260</v>
      </c>
      <c r="CA225" s="616">
        <f t="shared" si="645"/>
        <v>14630</v>
      </c>
      <c r="CB225" s="616">
        <f t="shared" si="646"/>
        <v>1520</v>
      </c>
      <c r="CC225" s="616">
        <f t="shared" si="647"/>
        <v>6270</v>
      </c>
      <c r="CD225" s="616">
        <f t="shared" si="648"/>
        <v>448700</v>
      </c>
      <c r="CE225" s="618">
        <f t="shared" si="687"/>
        <v>344623.7</v>
      </c>
      <c r="CF225" s="618">
        <f t="shared" si="688"/>
        <v>104076.3</v>
      </c>
      <c r="CG225" s="616">
        <f t="shared" si="649"/>
        <v>66880</v>
      </c>
      <c r="CH225" s="621">
        <f t="shared" si="650"/>
        <v>3493809</v>
      </c>
      <c r="CI225" s="88">
        <f t="shared" si="651"/>
        <v>103429</v>
      </c>
      <c r="CJ225" s="90">
        <f t="shared" si="652"/>
        <v>79438.5579</v>
      </c>
      <c r="CK225" s="90">
        <f t="shared" si="653"/>
        <v>23990.4421</v>
      </c>
      <c r="CL225" s="88">
        <f t="shared" si="654"/>
        <v>8860</v>
      </c>
      <c r="CM225" s="88">
        <f t="shared" si="655"/>
        <v>0</v>
      </c>
      <c r="CN225" s="88">
        <f t="shared" si="656"/>
        <v>8110</v>
      </c>
      <c r="CO225" s="88">
        <f t="shared" si="657"/>
        <v>21610</v>
      </c>
      <c r="CP225" s="88">
        <f t="shared" si="658"/>
        <v>520</v>
      </c>
      <c r="CQ225" s="88">
        <f t="shared" si="659"/>
        <v>19720</v>
      </c>
      <c r="CR225" s="88">
        <f t="shared" si="660"/>
        <v>400</v>
      </c>
      <c r="CS225" s="88">
        <f t="shared" si="661"/>
        <v>970</v>
      </c>
      <c r="CT225" s="88">
        <f t="shared" si="662"/>
        <v>7219.8946999999998</v>
      </c>
      <c r="CU225" s="88">
        <f t="shared" si="663"/>
        <v>5800</v>
      </c>
      <c r="CV225" s="88">
        <f t="shared" si="664"/>
        <v>540</v>
      </c>
      <c r="CW225" s="88">
        <f t="shared" si="665"/>
        <v>770</v>
      </c>
      <c r="CX225" s="88">
        <f t="shared" si="666"/>
        <v>80</v>
      </c>
      <c r="CY225" s="88">
        <f t="shared" si="667"/>
        <v>330</v>
      </c>
      <c r="CZ225" s="88">
        <f t="shared" si="668"/>
        <v>23615.789499999999</v>
      </c>
      <c r="DA225" s="90">
        <f t="shared" si="669"/>
        <v>18138.089499999998</v>
      </c>
      <c r="DB225" s="90">
        <f t="shared" si="670"/>
        <v>5477.7</v>
      </c>
      <c r="DC225" s="88">
        <f t="shared" si="671"/>
        <v>3520</v>
      </c>
      <c r="DD225" s="88">
        <f t="shared" si="672"/>
        <v>183884.68419999999</v>
      </c>
      <c r="AUV225" s="699">
        <f t="shared" si="586"/>
        <v>103429</v>
      </c>
      <c r="AUW225" s="699">
        <f t="shared" si="587"/>
        <v>79438.559999999998</v>
      </c>
      <c r="AUX225" s="699">
        <f t="shared" si="588"/>
        <v>23990.44</v>
      </c>
      <c r="AUY225" s="699">
        <f t="shared" si="689"/>
        <v>8860</v>
      </c>
      <c r="AUZ225" s="699">
        <f t="shared" si="615"/>
        <v>0</v>
      </c>
      <c r="AVA225" s="699">
        <f t="shared" si="615"/>
        <v>2.1800000000000002</v>
      </c>
      <c r="AVB225" s="699">
        <f t="shared" si="690"/>
        <v>21610</v>
      </c>
      <c r="AVC225" s="699">
        <f t="shared" si="691"/>
        <v>520</v>
      </c>
      <c r="AVD225" s="699">
        <f t="shared" si="692"/>
        <v>19720</v>
      </c>
      <c r="AVE225" s="699">
        <f t="shared" si="693"/>
        <v>400</v>
      </c>
      <c r="AVF225" s="699">
        <f t="shared" si="694"/>
        <v>970</v>
      </c>
      <c r="AVG225" s="699">
        <f t="shared" si="695"/>
        <v>7219.89</v>
      </c>
      <c r="AVH225" s="699">
        <f t="shared" si="696"/>
        <v>5800</v>
      </c>
      <c r="AVI225" s="699">
        <f t="shared" si="697"/>
        <v>540</v>
      </c>
      <c r="AVJ225" s="699">
        <f t="shared" si="698"/>
        <v>770</v>
      </c>
      <c r="AVK225" s="699">
        <f t="shared" si="699"/>
        <v>80</v>
      </c>
      <c r="AVL225" s="699">
        <f t="shared" si="700"/>
        <v>330</v>
      </c>
      <c r="AVM225" s="699">
        <f t="shared" si="701"/>
        <v>23615.79</v>
      </c>
      <c r="AVN225" s="699">
        <f t="shared" si="702"/>
        <v>18138.09</v>
      </c>
      <c r="AVO225" s="699">
        <f t="shared" si="703"/>
        <v>5477.7</v>
      </c>
      <c r="AVP225" s="699">
        <f t="shared" si="704"/>
        <v>3520</v>
      </c>
      <c r="AVQ225" s="699">
        <f t="shared" si="705"/>
        <v>183884.68</v>
      </c>
    </row>
    <row r="226" spans="1:108 1244:1265" ht="30" hidden="1" customHeight="1" x14ac:dyDescent="0.25">
      <c r="A226" s="643">
        <v>1</v>
      </c>
      <c r="B226" s="643">
        <v>13</v>
      </c>
      <c r="C226" s="664" t="s">
        <v>29</v>
      </c>
      <c r="D226" s="2"/>
      <c r="E226" s="101" t="s">
        <v>345</v>
      </c>
      <c r="F226" s="643" t="s">
        <v>38</v>
      </c>
      <c r="G226" s="643">
        <v>2</v>
      </c>
      <c r="H226" s="658" t="s">
        <v>8</v>
      </c>
      <c r="I226" s="643">
        <v>3</v>
      </c>
      <c r="J226" s="101" t="s">
        <v>364</v>
      </c>
      <c r="K226" s="643">
        <v>3</v>
      </c>
      <c r="L226" s="683" t="s">
        <v>350</v>
      </c>
      <c r="M226" s="11" t="s">
        <v>307</v>
      </c>
      <c r="N226" s="101" t="s">
        <v>387</v>
      </c>
      <c r="O226" s="643">
        <v>1</v>
      </c>
      <c r="P226" s="632">
        <v>20</v>
      </c>
      <c r="Q226" s="632">
        <v>20</v>
      </c>
      <c r="R226" s="632">
        <v>20</v>
      </c>
      <c r="S226" s="675">
        <f>SUMIF('Территориальный кк'!$A:$A,'2020'!$B226,'Территориальный кк'!D:D)</f>
        <v>1.4650000000000001</v>
      </c>
      <c r="T226" s="676">
        <f>SUMIF('Территориальный кк'!$A:$A,'2020'!$B226,'Территориальный кк'!E:E)</f>
        <v>2.694</v>
      </c>
      <c r="U226" s="618">
        <f>SUMIFS(Нормативы!G:G,Нормативы!$B:$B,$G226,Нормативы!$D:$D,'2020'!$I226,Нормативы!$F:$F,'2020'!$K226)*O226</f>
        <v>12944</v>
      </c>
      <c r="V226" s="618">
        <f t="shared" si="674"/>
        <v>9941.6</v>
      </c>
      <c r="W226" s="618">
        <f t="shared" si="675"/>
        <v>3002.4</v>
      </c>
      <c r="X226" s="618">
        <f>SUMIFS(Нормативы!J:J,Нормативы!$B:$B,$G226,Нормативы!$D:$D,'2020'!$I226,Нормативы!$F:$F,'2020'!$K226)</f>
        <v>486</v>
      </c>
      <c r="Y226" s="618">
        <f>SUMIFS(Нормативы!K:K,Нормативы!$B:$B,$G226,Нормативы!$D:$D,'2020'!$I226,Нормативы!$F:$F,'2020'!$K226)</f>
        <v>97</v>
      </c>
      <c r="Z226" s="618">
        <f>SUMIFS(Нормативы!L:L,Нормативы!$B:$B,$G226,Нормативы!$D:$D,'2020'!$I226,Нормативы!$F:$F,'2020'!$K226)</f>
        <v>348</v>
      </c>
      <c r="AA226" s="618">
        <f t="shared" si="676"/>
        <v>2031</v>
      </c>
      <c r="AB226" s="618">
        <f>SUMIFS(Нормативы!N:N,Нормативы!$B:$B,$G226,Нормативы!$D:$D,'2020'!$I226,Нормативы!$F:$F,'2020'!$K226)*O226</f>
        <v>52</v>
      </c>
      <c r="AC226" s="618">
        <f>SUMIFS(Нормативы!O:O,Нормативы!$B:$B,$G226,Нормативы!$D:$D,'2020'!$I226,Нормативы!$F:$F,'2020'!$K226)</f>
        <v>1728</v>
      </c>
      <c r="AD226" s="618">
        <f>SUMIFS(Нормативы!P:P,Нормативы!$B:$B,$G226,Нормативы!$D:$D,'2020'!$I226,Нормативы!$F:$F,'2020'!$K226)*O226</f>
        <v>73</v>
      </c>
      <c r="AE226" s="618">
        <f>SUMIFS(Нормативы!Q:Q,Нормативы!$B:$B,$G226,Нормативы!$D:$D,'2020'!$I226,Нормативы!$F:$F,'2020'!$K226)</f>
        <v>178</v>
      </c>
      <c r="AF226" s="618">
        <f>SUMIFS(Нормативы!R:R,Нормативы!$B:$B,$G226,Нормативы!$D:$D,'2020'!$I226,Нормативы!$F:$F,'2020'!$K226)</f>
        <v>275</v>
      </c>
      <c r="AG226" s="618">
        <f>SUMIFS(Нормативы!S:S,Нормативы!$B:$B,$G226,Нормативы!$D:$D,'2020'!$I226,Нормативы!$F:$F,'2020'!$K226)</f>
        <v>580</v>
      </c>
      <c r="AH226" s="618">
        <f>SUMIFS(Нормативы!T:T,Нормативы!$B:$B,$G226,Нормативы!$D:$D,'2020'!$I226,Нормативы!$F:$F,'2020'!$K226)</f>
        <v>54</v>
      </c>
      <c r="AI226" s="618">
        <f>SUMIFS(Нормативы!U:U,Нормативы!$B:$B,$G226,Нормативы!$D:$D,'2020'!$I226,Нормативы!$F:$F,'2020'!$K226)</f>
        <v>77</v>
      </c>
      <c r="AJ226" s="618">
        <f>SUMIFS(Нормативы!V:V,Нормативы!$B:$B,$G226,Нормативы!$D:$D,'2020'!$I226,Нормативы!$F:$F,'2020'!$K226)</f>
        <v>8</v>
      </c>
      <c r="AK226" s="618">
        <f>SUMIFS(Нормативы!W:W,Нормативы!$B:$B,$G226,Нормативы!$D:$D,'2020'!$I226,Нормативы!$F:$F,'2020'!$K226)</f>
        <v>39</v>
      </c>
      <c r="AL226" s="618">
        <f>SUMIFS(Нормативы!X:X,Нормативы!$B:$B,$G226,Нормативы!$D:$D,'2020'!$I226,Нормативы!$F:$F,'2020'!$K226)*O226</f>
        <v>1612</v>
      </c>
      <c r="AM226" s="618">
        <f t="shared" si="677"/>
        <v>1238.0999999999999</v>
      </c>
      <c r="AN226" s="618">
        <f t="shared" si="678"/>
        <v>373.9</v>
      </c>
      <c r="AO226" s="618">
        <f>SUMIFS(Нормативы!AA:AA,Нормативы!$B:$B,$G226,Нормативы!$D:$D,'2020'!$I226,Нормативы!$F:$F,'2020'!$K226)</f>
        <v>0</v>
      </c>
      <c r="AP226" s="619">
        <f t="shared" si="679"/>
        <v>18454</v>
      </c>
      <c r="AQ226" s="413">
        <f t="shared" si="616"/>
        <v>258880</v>
      </c>
      <c r="AR226" s="618">
        <f t="shared" si="680"/>
        <v>198832.6</v>
      </c>
      <c r="AS226" s="618">
        <f t="shared" si="681"/>
        <v>60047.4</v>
      </c>
      <c r="AT226" s="616">
        <f t="shared" si="617"/>
        <v>9720</v>
      </c>
      <c r="AU226" s="616">
        <f t="shared" si="618"/>
        <v>1940</v>
      </c>
      <c r="AV226" s="616">
        <f t="shared" si="619"/>
        <v>6960</v>
      </c>
      <c r="AW226" s="616">
        <f t="shared" si="620"/>
        <v>40620</v>
      </c>
      <c r="AX226" s="616">
        <f t="shared" si="621"/>
        <v>1040</v>
      </c>
      <c r="AY226" s="616">
        <f t="shared" si="622"/>
        <v>34560</v>
      </c>
      <c r="AZ226" s="616">
        <f t="shared" si="623"/>
        <v>1460</v>
      </c>
      <c r="BA226" s="616">
        <f t="shared" si="624"/>
        <v>3560</v>
      </c>
      <c r="BB226" s="616">
        <f t="shared" si="625"/>
        <v>5500</v>
      </c>
      <c r="BC226" s="616">
        <f t="shared" si="626"/>
        <v>11600</v>
      </c>
      <c r="BD226" s="616">
        <f t="shared" si="627"/>
        <v>1080</v>
      </c>
      <c r="BE226" s="616">
        <f t="shared" si="628"/>
        <v>1540</v>
      </c>
      <c r="BF226" s="616">
        <f t="shared" si="629"/>
        <v>160</v>
      </c>
      <c r="BG226" s="616">
        <f t="shared" si="630"/>
        <v>780</v>
      </c>
      <c r="BH226" s="616">
        <f t="shared" si="631"/>
        <v>32240</v>
      </c>
      <c r="BI226" s="618">
        <f t="shared" si="682"/>
        <v>24761.9</v>
      </c>
      <c r="BJ226" s="618">
        <f t="shared" si="683"/>
        <v>7478.1</v>
      </c>
      <c r="BK226" s="616">
        <f t="shared" si="632"/>
        <v>0</v>
      </c>
      <c r="BL226" s="620">
        <f t="shared" si="633"/>
        <v>369080</v>
      </c>
      <c r="BM226" s="616">
        <f t="shared" si="634"/>
        <v>379259</v>
      </c>
      <c r="BN226" s="618">
        <f t="shared" si="635"/>
        <v>291289.59999999998</v>
      </c>
      <c r="BO226" s="618">
        <f t="shared" si="636"/>
        <v>87969.4</v>
      </c>
      <c r="BP226" s="616">
        <f t="shared" si="684"/>
        <v>9720</v>
      </c>
      <c r="BQ226" s="616">
        <f t="shared" si="685"/>
        <v>1940</v>
      </c>
      <c r="BR226" s="616">
        <f t="shared" si="686"/>
        <v>6960</v>
      </c>
      <c r="BS226" s="616">
        <f t="shared" si="637"/>
        <v>40620</v>
      </c>
      <c r="BT226" s="616">
        <f t="shared" si="638"/>
        <v>1040</v>
      </c>
      <c r="BU226" s="616">
        <f t="shared" si="639"/>
        <v>34560</v>
      </c>
      <c r="BV226" s="616">
        <f t="shared" si="640"/>
        <v>1460</v>
      </c>
      <c r="BW226" s="616">
        <f t="shared" si="641"/>
        <v>3560</v>
      </c>
      <c r="BX226" s="616">
        <f t="shared" si="642"/>
        <v>14817</v>
      </c>
      <c r="BY226" s="616">
        <f t="shared" si="643"/>
        <v>11600</v>
      </c>
      <c r="BZ226" s="616">
        <f t="shared" si="644"/>
        <v>1080</v>
      </c>
      <c r="CA226" s="616">
        <f t="shared" si="645"/>
        <v>1540</v>
      </c>
      <c r="CB226" s="616">
        <f t="shared" si="646"/>
        <v>160</v>
      </c>
      <c r="CC226" s="616">
        <f t="shared" si="647"/>
        <v>780</v>
      </c>
      <c r="CD226" s="616">
        <f t="shared" si="648"/>
        <v>47232</v>
      </c>
      <c r="CE226" s="618">
        <f t="shared" si="687"/>
        <v>36276.5</v>
      </c>
      <c r="CF226" s="618">
        <f t="shared" si="688"/>
        <v>10955.5</v>
      </c>
      <c r="CG226" s="616">
        <f t="shared" si="649"/>
        <v>0</v>
      </c>
      <c r="CH226" s="621">
        <f t="shared" si="650"/>
        <v>513768</v>
      </c>
      <c r="CI226" s="88">
        <f t="shared" si="651"/>
        <v>18962.95</v>
      </c>
      <c r="CJ226" s="90">
        <f t="shared" si="652"/>
        <v>14564.48</v>
      </c>
      <c r="CK226" s="90">
        <f t="shared" si="653"/>
        <v>4398.47</v>
      </c>
      <c r="CL226" s="88">
        <f t="shared" si="654"/>
        <v>486</v>
      </c>
      <c r="CM226" s="88">
        <f t="shared" si="655"/>
        <v>97</v>
      </c>
      <c r="CN226" s="88">
        <f t="shared" si="656"/>
        <v>348</v>
      </c>
      <c r="CO226" s="88">
        <f t="shared" si="657"/>
        <v>2031</v>
      </c>
      <c r="CP226" s="88">
        <f t="shared" si="658"/>
        <v>52</v>
      </c>
      <c r="CQ226" s="88">
        <f t="shared" si="659"/>
        <v>1728</v>
      </c>
      <c r="CR226" s="88">
        <f t="shared" si="660"/>
        <v>73</v>
      </c>
      <c r="CS226" s="88">
        <f t="shared" si="661"/>
        <v>178</v>
      </c>
      <c r="CT226" s="88">
        <f t="shared" si="662"/>
        <v>740.85</v>
      </c>
      <c r="CU226" s="88">
        <f t="shared" si="663"/>
        <v>580</v>
      </c>
      <c r="CV226" s="88">
        <f t="shared" si="664"/>
        <v>54</v>
      </c>
      <c r="CW226" s="88">
        <f t="shared" si="665"/>
        <v>77</v>
      </c>
      <c r="CX226" s="88">
        <f t="shared" si="666"/>
        <v>8</v>
      </c>
      <c r="CY226" s="88">
        <f t="shared" si="667"/>
        <v>39</v>
      </c>
      <c r="CZ226" s="88">
        <f t="shared" si="668"/>
        <v>2361.6</v>
      </c>
      <c r="DA226" s="90">
        <f t="shared" si="669"/>
        <v>1813.825</v>
      </c>
      <c r="DB226" s="90">
        <f t="shared" si="670"/>
        <v>547.77499999999998</v>
      </c>
      <c r="DC226" s="88">
        <f t="shared" si="671"/>
        <v>0</v>
      </c>
      <c r="DD226" s="88">
        <f t="shared" si="672"/>
        <v>25688.400000000001</v>
      </c>
      <c r="AUV226" s="699">
        <f t="shared" si="586"/>
        <v>18962.95</v>
      </c>
      <c r="AUW226" s="699">
        <f t="shared" si="587"/>
        <v>14564.48</v>
      </c>
      <c r="AUX226" s="699">
        <f t="shared" si="588"/>
        <v>4398.47</v>
      </c>
      <c r="AUY226" s="699">
        <f t="shared" si="689"/>
        <v>486</v>
      </c>
      <c r="AUZ226" s="699">
        <f t="shared" si="615"/>
        <v>720.12</v>
      </c>
      <c r="AVA226" s="699">
        <f t="shared" si="615"/>
        <v>0.54</v>
      </c>
      <c r="AVB226" s="699">
        <f t="shared" si="690"/>
        <v>2031</v>
      </c>
      <c r="AVC226" s="699">
        <f t="shared" si="691"/>
        <v>52</v>
      </c>
      <c r="AVD226" s="699">
        <f t="shared" si="692"/>
        <v>1728</v>
      </c>
      <c r="AVE226" s="699">
        <f t="shared" si="693"/>
        <v>73</v>
      </c>
      <c r="AVF226" s="699">
        <f t="shared" si="694"/>
        <v>178</v>
      </c>
      <c r="AVG226" s="699">
        <f t="shared" si="695"/>
        <v>740.85</v>
      </c>
      <c r="AVH226" s="699">
        <f t="shared" si="696"/>
        <v>580</v>
      </c>
      <c r="AVI226" s="699">
        <f t="shared" si="697"/>
        <v>54</v>
      </c>
      <c r="AVJ226" s="699">
        <f t="shared" si="698"/>
        <v>77</v>
      </c>
      <c r="AVK226" s="699">
        <f t="shared" si="699"/>
        <v>8</v>
      </c>
      <c r="AVL226" s="699">
        <f t="shared" si="700"/>
        <v>39</v>
      </c>
      <c r="AVM226" s="699">
        <f t="shared" si="701"/>
        <v>2361.6</v>
      </c>
      <c r="AVN226" s="699">
        <f t="shared" si="702"/>
        <v>1813.82</v>
      </c>
      <c r="AVO226" s="699">
        <f t="shared" si="703"/>
        <v>547.78</v>
      </c>
      <c r="AVP226" s="699">
        <f t="shared" si="704"/>
        <v>0</v>
      </c>
      <c r="AVQ226" s="699">
        <f t="shared" si="705"/>
        <v>25688.400000000001</v>
      </c>
    </row>
    <row r="227" spans="1:108 1244:1265" ht="30" hidden="1" customHeight="1" x14ac:dyDescent="0.25">
      <c r="A227" s="643">
        <v>1</v>
      </c>
      <c r="B227" s="643">
        <v>13</v>
      </c>
      <c r="C227" s="664" t="s">
        <v>29</v>
      </c>
      <c r="D227" s="2"/>
      <c r="E227" s="101" t="s">
        <v>346</v>
      </c>
      <c r="F227" s="643" t="s">
        <v>39</v>
      </c>
      <c r="G227" s="643">
        <v>3</v>
      </c>
      <c r="H227" s="658" t="s">
        <v>10</v>
      </c>
      <c r="I227" s="643">
        <v>0</v>
      </c>
      <c r="J227" s="101" t="s">
        <v>367</v>
      </c>
      <c r="K227" s="643">
        <v>3</v>
      </c>
      <c r="L227" s="683" t="s">
        <v>351</v>
      </c>
      <c r="M227" s="11" t="s">
        <v>273</v>
      </c>
      <c r="N227" s="101" t="s">
        <v>387</v>
      </c>
      <c r="O227" s="643">
        <v>1</v>
      </c>
      <c r="P227" s="632">
        <v>7</v>
      </c>
      <c r="Q227" s="632">
        <v>7</v>
      </c>
      <c r="R227" s="632">
        <v>7</v>
      </c>
      <c r="S227" s="675">
        <f>SUMIF('Территориальный кк'!$A:$A,'2020'!$B227,'Территориальный кк'!D:D)</f>
        <v>1.4650000000000001</v>
      </c>
      <c r="T227" s="676">
        <f>SUMIF('Территориальный кк'!$A:$A,'2020'!$B227,'Территориальный кк'!E:E)</f>
        <v>2.694</v>
      </c>
      <c r="U227" s="618">
        <f>SUMIFS(Нормативы!G:G,Нормативы!$B:$B,$G227,Нормативы!$D:$D,'2020'!$I227,Нормативы!$F:$F,'2020'!$K227)*O227</f>
        <v>78450</v>
      </c>
      <c r="V227" s="618">
        <f t="shared" si="674"/>
        <v>60253.5</v>
      </c>
      <c r="W227" s="618">
        <f t="shared" si="675"/>
        <v>18196.5</v>
      </c>
      <c r="X227" s="618">
        <f>SUMIFS(Нормативы!J:J,Нормативы!$B:$B,$G227,Нормативы!$D:$D,'2020'!$I227,Нормативы!$F:$F,'2020'!$K227)</f>
        <v>6840</v>
      </c>
      <c r="Y227" s="618">
        <f>SUMIFS(Нормативы!K:K,Нормативы!$B:$B,$G227,Нормативы!$D:$D,'2020'!$I227,Нормативы!$F:$F,'2020'!$K227)</f>
        <v>1368</v>
      </c>
      <c r="Z227" s="618">
        <f>SUMIFS(Нормативы!L:L,Нормативы!$B:$B,$G227,Нормативы!$D:$D,'2020'!$I227,Нормативы!$F:$F,'2020'!$K227)</f>
        <v>8110</v>
      </c>
      <c r="AA227" s="618">
        <f t="shared" si="676"/>
        <v>23360</v>
      </c>
      <c r="AB227" s="618">
        <f>SUMIFS(Нормативы!N:N,Нормативы!$B:$B,$G227,Нормативы!$D:$D,'2020'!$I227,Нормативы!$F:$F,'2020'!$K227)*O227</f>
        <v>880</v>
      </c>
      <c r="AC227" s="618">
        <f>SUMIFS(Нормативы!O:O,Нормативы!$B:$B,$G227,Нормативы!$D:$D,'2020'!$I227,Нормативы!$F:$F,'2020'!$K227)</f>
        <v>20960</v>
      </c>
      <c r="AD227" s="618">
        <f>SUMIFS(Нормативы!P:P,Нормативы!$B:$B,$G227,Нормативы!$D:$D,'2020'!$I227,Нормативы!$F:$F,'2020'!$K227)*O227</f>
        <v>440</v>
      </c>
      <c r="AE227" s="618">
        <f>SUMIFS(Нормативы!Q:Q,Нормативы!$B:$B,$G227,Нормативы!$D:$D,'2020'!$I227,Нормативы!$F:$F,'2020'!$K227)</f>
        <v>1080</v>
      </c>
      <c r="AF227" s="618">
        <f>SUMIFS(Нормативы!R:R,Нормативы!$B:$B,$G227,Нормативы!$D:$D,'2020'!$I227,Нормативы!$F:$F,'2020'!$K227)</f>
        <v>2700</v>
      </c>
      <c r="AG227" s="618">
        <f>SUMIFS(Нормативы!S:S,Нормативы!$B:$B,$G227,Нормативы!$D:$D,'2020'!$I227,Нормативы!$F:$F,'2020'!$K227)</f>
        <v>5800</v>
      </c>
      <c r="AH227" s="618">
        <f>SUMIFS(Нормативы!T:T,Нормативы!$B:$B,$G227,Нормативы!$D:$D,'2020'!$I227,Нормативы!$F:$F,'2020'!$K227)</f>
        <v>540</v>
      </c>
      <c r="AI227" s="618">
        <f>SUMIFS(Нормативы!U:U,Нормативы!$B:$B,$G227,Нормативы!$D:$D,'2020'!$I227,Нормативы!$F:$F,'2020'!$K227)</f>
        <v>770</v>
      </c>
      <c r="AJ227" s="618">
        <f>SUMIFS(Нормативы!V:V,Нормативы!$B:$B,$G227,Нормативы!$D:$D,'2020'!$I227,Нормативы!$F:$F,'2020'!$K227)</f>
        <v>170</v>
      </c>
      <c r="AK227" s="618">
        <f>SUMIFS(Нормативы!W:W,Нормативы!$B:$B,$G227,Нормативы!$D:$D,'2020'!$I227,Нормативы!$F:$F,'2020'!$K227)</f>
        <v>200</v>
      </c>
      <c r="AL227" s="618">
        <f>SUMIFS(Нормативы!X:X,Нормативы!$B:$B,$G227,Нормативы!$D:$D,'2020'!$I227,Нормативы!$F:$F,'2020'!$K227)*O227</f>
        <v>13440</v>
      </c>
      <c r="AM227" s="618">
        <f t="shared" si="677"/>
        <v>10322.6</v>
      </c>
      <c r="AN227" s="618">
        <f t="shared" si="678"/>
        <v>3117.4</v>
      </c>
      <c r="AO227" s="618">
        <f>SUMIFS(Нормативы!AA:AA,Нормативы!$B:$B,$G227,Нормативы!$D:$D,'2020'!$I227,Нормативы!$F:$F,'2020'!$K227)</f>
        <v>0</v>
      </c>
      <c r="AP227" s="619">
        <f t="shared" si="679"/>
        <v>140380</v>
      </c>
      <c r="AQ227" s="413">
        <f t="shared" si="616"/>
        <v>549150</v>
      </c>
      <c r="AR227" s="618">
        <f t="shared" si="680"/>
        <v>421774.2</v>
      </c>
      <c r="AS227" s="618">
        <f t="shared" si="681"/>
        <v>127375.8</v>
      </c>
      <c r="AT227" s="616">
        <f t="shared" si="617"/>
        <v>47880</v>
      </c>
      <c r="AU227" s="616">
        <f t="shared" si="618"/>
        <v>9576</v>
      </c>
      <c r="AV227" s="616">
        <f t="shared" si="619"/>
        <v>56770</v>
      </c>
      <c r="AW227" s="616">
        <f t="shared" si="620"/>
        <v>163520</v>
      </c>
      <c r="AX227" s="616">
        <f t="shared" si="621"/>
        <v>6160</v>
      </c>
      <c r="AY227" s="616">
        <f t="shared" si="622"/>
        <v>146720</v>
      </c>
      <c r="AZ227" s="616">
        <f t="shared" si="623"/>
        <v>3080</v>
      </c>
      <c r="BA227" s="616">
        <f t="shared" si="624"/>
        <v>7560</v>
      </c>
      <c r="BB227" s="616">
        <f t="shared" si="625"/>
        <v>18900</v>
      </c>
      <c r="BC227" s="616">
        <f t="shared" si="626"/>
        <v>40600</v>
      </c>
      <c r="BD227" s="616">
        <f t="shared" si="627"/>
        <v>3780</v>
      </c>
      <c r="BE227" s="616">
        <f t="shared" si="628"/>
        <v>5390</v>
      </c>
      <c r="BF227" s="616">
        <f t="shared" si="629"/>
        <v>1190</v>
      </c>
      <c r="BG227" s="616">
        <f t="shared" si="630"/>
        <v>1400</v>
      </c>
      <c r="BH227" s="616">
        <f t="shared" si="631"/>
        <v>94080</v>
      </c>
      <c r="BI227" s="618">
        <f t="shared" si="682"/>
        <v>72258.100000000006</v>
      </c>
      <c r="BJ227" s="618">
        <f t="shared" si="683"/>
        <v>21821.9</v>
      </c>
      <c r="BK227" s="616">
        <f t="shared" si="632"/>
        <v>0</v>
      </c>
      <c r="BL227" s="620">
        <f t="shared" si="633"/>
        <v>982660</v>
      </c>
      <c r="BM227" s="616">
        <f t="shared" si="634"/>
        <v>804505</v>
      </c>
      <c r="BN227" s="618">
        <f t="shared" si="635"/>
        <v>617899.4</v>
      </c>
      <c r="BO227" s="618">
        <f t="shared" si="636"/>
        <v>186605.6</v>
      </c>
      <c r="BP227" s="616">
        <f t="shared" si="684"/>
        <v>47880</v>
      </c>
      <c r="BQ227" s="616">
        <f t="shared" si="685"/>
        <v>9576</v>
      </c>
      <c r="BR227" s="616">
        <f t="shared" si="686"/>
        <v>56770</v>
      </c>
      <c r="BS227" s="616">
        <f t="shared" si="637"/>
        <v>163520</v>
      </c>
      <c r="BT227" s="616">
        <f t="shared" si="638"/>
        <v>6160</v>
      </c>
      <c r="BU227" s="616">
        <f t="shared" si="639"/>
        <v>146720</v>
      </c>
      <c r="BV227" s="616">
        <f t="shared" si="640"/>
        <v>3080</v>
      </c>
      <c r="BW227" s="616">
        <f t="shared" si="641"/>
        <v>7560</v>
      </c>
      <c r="BX227" s="616">
        <f t="shared" si="642"/>
        <v>50917</v>
      </c>
      <c r="BY227" s="616">
        <f t="shared" si="643"/>
        <v>40600</v>
      </c>
      <c r="BZ227" s="616">
        <f t="shared" si="644"/>
        <v>3780</v>
      </c>
      <c r="CA227" s="616">
        <f t="shared" si="645"/>
        <v>5390</v>
      </c>
      <c r="CB227" s="616">
        <f t="shared" si="646"/>
        <v>1190</v>
      </c>
      <c r="CC227" s="616">
        <f t="shared" si="647"/>
        <v>1400</v>
      </c>
      <c r="CD227" s="616">
        <f t="shared" si="648"/>
        <v>137827</v>
      </c>
      <c r="CE227" s="618">
        <f t="shared" si="687"/>
        <v>105857.9</v>
      </c>
      <c r="CF227" s="618">
        <f t="shared" si="688"/>
        <v>31969.1</v>
      </c>
      <c r="CG227" s="616">
        <f t="shared" si="649"/>
        <v>0</v>
      </c>
      <c r="CH227" s="621">
        <f t="shared" si="650"/>
        <v>1313779</v>
      </c>
      <c r="CI227" s="88">
        <f t="shared" si="651"/>
        <v>114929.28569999999</v>
      </c>
      <c r="CJ227" s="90">
        <f t="shared" si="652"/>
        <v>88271.342900000003</v>
      </c>
      <c r="CK227" s="90">
        <f t="shared" si="653"/>
        <v>26657.942899999998</v>
      </c>
      <c r="CL227" s="88">
        <f t="shared" si="654"/>
        <v>6840</v>
      </c>
      <c r="CM227" s="88">
        <f t="shared" si="655"/>
        <v>1368</v>
      </c>
      <c r="CN227" s="88">
        <f t="shared" si="656"/>
        <v>8110</v>
      </c>
      <c r="CO227" s="88">
        <f t="shared" si="657"/>
        <v>23360</v>
      </c>
      <c r="CP227" s="88">
        <f t="shared" si="658"/>
        <v>880</v>
      </c>
      <c r="CQ227" s="88">
        <f t="shared" si="659"/>
        <v>20960</v>
      </c>
      <c r="CR227" s="88">
        <f t="shared" si="660"/>
        <v>440</v>
      </c>
      <c r="CS227" s="88">
        <f t="shared" si="661"/>
        <v>1080</v>
      </c>
      <c r="CT227" s="88">
        <f t="shared" si="662"/>
        <v>7273.8571000000002</v>
      </c>
      <c r="CU227" s="88">
        <f t="shared" si="663"/>
        <v>5800</v>
      </c>
      <c r="CV227" s="88">
        <f t="shared" si="664"/>
        <v>540</v>
      </c>
      <c r="CW227" s="88">
        <f t="shared" si="665"/>
        <v>770</v>
      </c>
      <c r="CX227" s="88">
        <f t="shared" si="666"/>
        <v>170</v>
      </c>
      <c r="CY227" s="88">
        <f t="shared" si="667"/>
        <v>200</v>
      </c>
      <c r="CZ227" s="88">
        <f t="shared" si="668"/>
        <v>19689.571400000001</v>
      </c>
      <c r="DA227" s="90">
        <f t="shared" si="669"/>
        <v>15122.5571</v>
      </c>
      <c r="DB227" s="90">
        <f t="shared" si="670"/>
        <v>4567.0142999999998</v>
      </c>
      <c r="DC227" s="88">
        <f t="shared" si="671"/>
        <v>0</v>
      </c>
      <c r="DD227" s="88">
        <f t="shared" si="672"/>
        <v>187682.71429999999</v>
      </c>
      <c r="AUV227" s="699">
        <f t="shared" si="586"/>
        <v>114929.29</v>
      </c>
      <c r="AUW227" s="699">
        <f t="shared" si="587"/>
        <v>88271.34</v>
      </c>
      <c r="AUX227" s="699">
        <f t="shared" si="588"/>
        <v>26657.95</v>
      </c>
      <c r="AUY227" s="699">
        <f t="shared" si="689"/>
        <v>6840</v>
      </c>
      <c r="AUZ227" s="699">
        <f t="shared" si="615"/>
        <v>3554.57</v>
      </c>
      <c r="AVA227" s="699">
        <f t="shared" si="615"/>
        <v>0.72</v>
      </c>
      <c r="AVB227" s="699">
        <f t="shared" si="690"/>
        <v>23360</v>
      </c>
      <c r="AVC227" s="699">
        <f t="shared" si="691"/>
        <v>880</v>
      </c>
      <c r="AVD227" s="699">
        <f t="shared" si="692"/>
        <v>20960</v>
      </c>
      <c r="AVE227" s="699">
        <f t="shared" si="693"/>
        <v>440</v>
      </c>
      <c r="AVF227" s="699">
        <f t="shared" si="694"/>
        <v>1080</v>
      </c>
      <c r="AVG227" s="699">
        <f t="shared" si="695"/>
        <v>7273.86</v>
      </c>
      <c r="AVH227" s="699">
        <f t="shared" si="696"/>
        <v>5800</v>
      </c>
      <c r="AVI227" s="699">
        <f t="shared" si="697"/>
        <v>540</v>
      </c>
      <c r="AVJ227" s="699">
        <f t="shared" si="698"/>
        <v>770</v>
      </c>
      <c r="AVK227" s="699">
        <f t="shared" si="699"/>
        <v>170</v>
      </c>
      <c r="AVL227" s="699">
        <f t="shared" si="700"/>
        <v>200</v>
      </c>
      <c r="AVM227" s="699">
        <f t="shared" si="701"/>
        <v>19689.57</v>
      </c>
      <c r="AVN227" s="699">
        <f t="shared" si="702"/>
        <v>15122.56</v>
      </c>
      <c r="AVO227" s="699">
        <f t="shared" si="703"/>
        <v>4567.01</v>
      </c>
      <c r="AVP227" s="699">
        <f t="shared" si="704"/>
        <v>0</v>
      </c>
      <c r="AVQ227" s="699">
        <f t="shared" si="705"/>
        <v>187682.71</v>
      </c>
    </row>
    <row r="228" spans="1:108 1244:1265" ht="30" hidden="1" customHeight="1" x14ac:dyDescent="0.25">
      <c r="A228" s="643">
        <v>1</v>
      </c>
      <c r="B228" s="643">
        <v>14</v>
      </c>
      <c r="C228" s="664" t="s">
        <v>249</v>
      </c>
      <c r="D228" s="2"/>
      <c r="E228" s="101" t="s">
        <v>344</v>
      </c>
      <c r="F228" s="643" t="s">
        <v>31</v>
      </c>
      <c r="G228" s="643">
        <v>1</v>
      </c>
      <c r="H228" s="658" t="s">
        <v>8</v>
      </c>
      <c r="I228" s="643">
        <v>3</v>
      </c>
      <c r="J228" s="101" t="s">
        <v>355</v>
      </c>
      <c r="K228" s="643">
        <v>1</v>
      </c>
      <c r="L228" s="683" t="s">
        <v>349</v>
      </c>
      <c r="M228" s="11" t="s">
        <v>254</v>
      </c>
      <c r="N228" s="101" t="s">
        <v>387</v>
      </c>
      <c r="O228" s="643">
        <v>1</v>
      </c>
      <c r="P228" s="632"/>
      <c r="Q228" s="632"/>
      <c r="R228" s="632"/>
      <c r="S228" s="675">
        <f>SUMIF('Территориальный кк'!$A:$A,'2020'!$B228,'Территориальный кк'!D:D)</f>
        <v>2.9380000000000002</v>
      </c>
      <c r="T228" s="676">
        <f>SUMIF('Территориальный кк'!$A:$A,'2020'!$B228,'Территориальный кк'!E:E)</f>
        <v>12.574999999999999</v>
      </c>
      <c r="U228" s="618">
        <f>SUMIFS(Нормативы!G:G,Нормативы!$B:$B,$G228,Нормативы!$D:$D,'2020'!$I228,Нормативы!$F:$F,'2020'!$K228)*O228</f>
        <v>5402</v>
      </c>
      <c r="V228" s="618">
        <f t="shared" si="674"/>
        <v>4149</v>
      </c>
      <c r="W228" s="618">
        <f t="shared" si="675"/>
        <v>1253</v>
      </c>
      <c r="X228" s="618">
        <f>SUMIFS(Нормативы!J:J,Нормативы!$B:$B,$G228,Нормативы!$D:$D,'2020'!$I228,Нормативы!$F:$F,'2020'!$K228)</f>
        <v>22</v>
      </c>
      <c r="Y228" s="618">
        <f>SUMIFS(Нормативы!K:K,Нормативы!$B:$B,$G228,Нормативы!$D:$D,'2020'!$I228,Нормативы!$F:$F,'2020'!$K228)</f>
        <v>4</v>
      </c>
      <c r="Z228" s="618">
        <f>SUMIFS(Нормативы!L:L,Нормативы!$B:$B,$G228,Нормативы!$D:$D,'2020'!$I228,Нормативы!$F:$F,'2020'!$K228)</f>
        <v>232</v>
      </c>
      <c r="AA228" s="618">
        <f t="shared" si="676"/>
        <v>371</v>
      </c>
      <c r="AB228" s="618">
        <f>SUMIFS(Нормативы!N:N,Нормативы!$B:$B,$G228,Нормативы!$D:$D,'2020'!$I228,Нормативы!$F:$F,'2020'!$K228)*O228</f>
        <v>52</v>
      </c>
      <c r="AC228" s="618">
        <f>SUMIFS(Нормативы!O:O,Нормативы!$B:$B,$G228,Нормативы!$D:$D,'2020'!$I228,Нормативы!$F:$F,'2020'!$K228)</f>
        <v>214</v>
      </c>
      <c r="AD228" s="618">
        <f>SUMIFS(Нормативы!P:P,Нормативы!$B:$B,$G228,Нормативы!$D:$D,'2020'!$I228,Нормативы!$F:$F,'2020'!$K228)*O228</f>
        <v>31</v>
      </c>
      <c r="AE228" s="618">
        <f>SUMIFS(Нормативы!Q:Q,Нормативы!$B:$B,$G228,Нормативы!$D:$D,'2020'!$I228,Нормативы!$F:$F,'2020'!$K228)</f>
        <v>74</v>
      </c>
      <c r="AF228" s="618">
        <f>SUMIFS(Нормативы!R:R,Нормативы!$B:$B,$G228,Нормативы!$D:$D,'2020'!$I228,Нормативы!$F:$F,'2020'!$K228)</f>
        <v>246</v>
      </c>
      <c r="AG228" s="618">
        <f>SUMIFS(Нормативы!S:S,Нормативы!$B:$B,$G228,Нормативы!$D:$D,'2020'!$I228,Нормативы!$F:$F,'2020'!$K228)</f>
        <v>508</v>
      </c>
      <c r="AH228" s="618">
        <f>SUMIFS(Нормативы!T:T,Нормативы!$B:$B,$G228,Нормативы!$D:$D,'2020'!$I228,Нормативы!$F:$F,'2020'!$K228)</f>
        <v>54</v>
      </c>
      <c r="AI228" s="618">
        <f>SUMIFS(Нормативы!U:U,Нормативы!$B:$B,$G228,Нормативы!$D:$D,'2020'!$I228,Нормативы!$F:$F,'2020'!$K228)</f>
        <v>77</v>
      </c>
      <c r="AJ228" s="618">
        <f>SUMIFS(Нормативы!V:V,Нормативы!$B:$B,$G228,Нормативы!$D:$D,'2020'!$I228,Нормативы!$F:$F,'2020'!$K228)</f>
        <v>8</v>
      </c>
      <c r="AK228" s="618">
        <f>SUMIFS(Нормативы!W:W,Нормативы!$B:$B,$G228,Нормативы!$D:$D,'2020'!$I228,Нормативы!$F:$F,'2020'!$K228)</f>
        <v>30</v>
      </c>
      <c r="AL228" s="618">
        <f>SUMIFS(Нормативы!X:X,Нормативы!$B:$B,$G228,Нормативы!$D:$D,'2020'!$I228,Нормативы!$F:$F,'2020'!$K228)*O228</f>
        <v>1344</v>
      </c>
      <c r="AM228" s="618">
        <f t="shared" si="677"/>
        <v>1032.3</v>
      </c>
      <c r="AN228" s="618">
        <f t="shared" si="678"/>
        <v>311.7</v>
      </c>
      <c r="AO228" s="618">
        <f>SUMIFS(Нормативы!AA:AA,Нормативы!$B:$B,$G228,Нормативы!$D:$D,'2020'!$I228,Нормативы!$F:$F,'2020'!$K228)</f>
        <v>0</v>
      </c>
      <c r="AP228" s="619">
        <f t="shared" si="679"/>
        <v>8294</v>
      </c>
      <c r="AQ228" s="413">
        <f t="shared" si="616"/>
        <v>0</v>
      </c>
      <c r="AR228" s="618">
        <f t="shared" si="680"/>
        <v>0</v>
      </c>
      <c r="AS228" s="618">
        <f t="shared" si="681"/>
        <v>0</v>
      </c>
      <c r="AT228" s="616">
        <f t="shared" si="617"/>
        <v>0</v>
      </c>
      <c r="AU228" s="616">
        <f t="shared" si="618"/>
        <v>0</v>
      </c>
      <c r="AV228" s="616">
        <f t="shared" si="619"/>
        <v>0</v>
      </c>
      <c r="AW228" s="616">
        <f t="shared" si="620"/>
        <v>0</v>
      </c>
      <c r="AX228" s="616">
        <f t="shared" si="621"/>
        <v>0</v>
      </c>
      <c r="AY228" s="616">
        <f t="shared" si="622"/>
        <v>0</v>
      </c>
      <c r="AZ228" s="616">
        <f t="shared" si="623"/>
        <v>0</v>
      </c>
      <c r="BA228" s="616">
        <f t="shared" si="624"/>
        <v>0</v>
      </c>
      <c r="BB228" s="616">
        <f t="shared" si="625"/>
        <v>0</v>
      </c>
      <c r="BC228" s="616">
        <f t="shared" si="626"/>
        <v>0</v>
      </c>
      <c r="BD228" s="616">
        <f t="shared" si="627"/>
        <v>0</v>
      </c>
      <c r="BE228" s="616">
        <f t="shared" si="628"/>
        <v>0</v>
      </c>
      <c r="BF228" s="616">
        <f t="shared" si="629"/>
        <v>0</v>
      </c>
      <c r="BG228" s="616">
        <f t="shared" si="630"/>
        <v>0</v>
      </c>
      <c r="BH228" s="616">
        <f t="shared" si="631"/>
        <v>0</v>
      </c>
      <c r="BI228" s="618">
        <f t="shared" si="682"/>
        <v>0</v>
      </c>
      <c r="BJ228" s="618">
        <f t="shared" si="683"/>
        <v>0</v>
      </c>
      <c r="BK228" s="616">
        <f t="shared" si="632"/>
        <v>0</v>
      </c>
      <c r="BL228" s="620">
        <f t="shared" si="633"/>
        <v>0</v>
      </c>
      <c r="BM228" s="616">
        <f t="shared" si="634"/>
        <v>0</v>
      </c>
      <c r="BN228" s="618">
        <f t="shared" si="635"/>
        <v>0</v>
      </c>
      <c r="BO228" s="618">
        <f t="shared" si="636"/>
        <v>0</v>
      </c>
      <c r="BP228" s="616">
        <f t="shared" si="684"/>
        <v>0</v>
      </c>
      <c r="BQ228" s="616">
        <f t="shared" si="685"/>
        <v>0</v>
      </c>
      <c r="BR228" s="616">
        <f t="shared" si="686"/>
        <v>0</v>
      </c>
      <c r="BS228" s="616">
        <f t="shared" si="637"/>
        <v>0</v>
      </c>
      <c r="BT228" s="616">
        <f t="shared" si="638"/>
        <v>0</v>
      </c>
      <c r="BU228" s="616">
        <f t="shared" si="639"/>
        <v>0</v>
      </c>
      <c r="BV228" s="616">
        <f t="shared" si="640"/>
        <v>0</v>
      </c>
      <c r="BW228" s="616">
        <f t="shared" si="641"/>
        <v>0</v>
      </c>
      <c r="BX228" s="616">
        <f t="shared" si="642"/>
        <v>0</v>
      </c>
      <c r="BY228" s="616">
        <f t="shared" si="643"/>
        <v>0</v>
      </c>
      <c r="BZ228" s="616">
        <f t="shared" si="644"/>
        <v>0</v>
      </c>
      <c r="CA228" s="616">
        <f t="shared" si="645"/>
        <v>0</v>
      </c>
      <c r="CB228" s="616">
        <f t="shared" si="646"/>
        <v>0</v>
      </c>
      <c r="CC228" s="616">
        <f t="shared" si="647"/>
        <v>0</v>
      </c>
      <c r="CD228" s="616">
        <f t="shared" si="648"/>
        <v>0</v>
      </c>
      <c r="CE228" s="618">
        <f t="shared" si="687"/>
        <v>0</v>
      </c>
      <c r="CF228" s="618">
        <f t="shared" si="688"/>
        <v>0</v>
      </c>
      <c r="CG228" s="616">
        <f t="shared" si="649"/>
        <v>0</v>
      </c>
      <c r="CH228" s="621">
        <f t="shared" si="650"/>
        <v>0</v>
      </c>
      <c r="CI228" s="88" t="e">
        <f t="shared" si="651"/>
        <v>#DIV/0!</v>
      </c>
      <c r="CJ228" s="90" t="e">
        <f t="shared" si="652"/>
        <v>#DIV/0!</v>
      </c>
      <c r="CK228" s="90" t="e">
        <f t="shared" si="653"/>
        <v>#DIV/0!</v>
      </c>
      <c r="CL228" s="88" t="e">
        <f t="shared" si="654"/>
        <v>#DIV/0!</v>
      </c>
      <c r="CM228" s="88" t="e">
        <f t="shared" si="655"/>
        <v>#DIV/0!</v>
      </c>
      <c r="CN228" s="88" t="e">
        <f t="shared" si="656"/>
        <v>#DIV/0!</v>
      </c>
      <c r="CO228" s="88" t="e">
        <f t="shared" si="657"/>
        <v>#DIV/0!</v>
      </c>
      <c r="CP228" s="88" t="e">
        <f t="shared" si="658"/>
        <v>#DIV/0!</v>
      </c>
      <c r="CQ228" s="88" t="e">
        <f t="shared" si="659"/>
        <v>#DIV/0!</v>
      </c>
      <c r="CR228" s="88" t="e">
        <f t="shared" si="660"/>
        <v>#DIV/0!</v>
      </c>
      <c r="CS228" s="88" t="e">
        <f t="shared" si="661"/>
        <v>#DIV/0!</v>
      </c>
      <c r="CT228" s="88" t="e">
        <f t="shared" si="662"/>
        <v>#DIV/0!</v>
      </c>
      <c r="CU228" s="88" t="e">
        <f t="shared" si="663"/>
        <v>#DIV/0!</v>
      </c>
      <c r="CV228" s="88" t="e">
        <f t="shared" si="664"/>
        <v>#DIV/0!</v>
      </c>
      <c r="CW228" s="88" t="e">
        <f t="shared" si="665"/>
        <v>#DIV/0!</v>
      </c>
      <c r="CX228" s="88" t="e">
        <f t="shared" si="666"/>
        <v>#DIV/0!</v>
      </c>
      <c r="CY228" s="88" t="e">
        <f t="shared" si="667"/>
        <v>#DIV/0!</v>
      </c>
      <c r="CZ228" s="88" t="e">
        <f t="shared" si="668"/>
        <v>#DIV/0!</v>
      </c>
      <c r="DA228" s="90" t="e">
        <f t="shared" si="669"/>
        <v>#DIV/0!</v>
      </c>
      <c r="DB228" s="90" t="e">
        <f t="shared" si="670"/>
        <v>#DIV/0!</v>
      </c>
      <c r="DC228" s="88" t="e">
        <f t="shared" si="671"/>
        <v>#DIV/0!</v>
      </c>
      <c r="DD228" s="88" t="e">
        <f t="shared" si="672"/>
        <v>#DIV/0!</v>
      </c>
      <c r="AUV228" s="699">
        <v>0</v>
      </c>
      <c r="AUW228" s="699">
        <f t="shared" si="587"/>
        <v>0</v>
      </c>
      <c r="AUX228" s="699">
        <f t="shared" si="588"/>
        <v>0</v>
      </c>
      <c r="AUY228" s="699">
        <f t="shared" si="615"/>
        <v>0</v>
      </c>
      <c r="AUZ228" s="699">
        <f t="shared" si="615"/>
        <v>0</v>
      </c>
      <c r="AVA228" s="699">
        <f t="shared" si="615"/>
        <v>0</v>
      </c>
      <c r="AVB228" s="699">
        <f t="shared" si="673"/>
        <v>0</v>
      </c>
      <c r="AVC228" s="697"/>
      <c r="AVD228" s="697"/>
      <c r="AVE228" s="697"/>
      <c r="AVF228" s="697"/>
      <c r="AVG228" s="697"/>
      <c r="AVH228" s="697"/>
      <c r="AVI228" s="697"/>
      <c r="AVJ228" s="697"/>
      <c r="AVK228" s="697"/>
      <c r="AVL228" s="697"/>
      <c r="AVM228" s="697"/>
      <c r="AVN228" s="697"/>
      <c r="AVO228" s="697"/>
      <c r="AVP228" s="697"/>
      <c r="AVQ228" s="697"/>
    </row>
    <row r="229" spans="1:108 1244:1265" ht="30" hidden="1" customHeight="1" x14ac:dyDescent="0.25">
      <c r="A229" s="643">
        <v>1</v>
      </c>
      <c r="B229" s="643">
        <v>14</v>
      </c>
      <c r="C229" s="664" t="s">
        <v>249</v>
      </c>
      <c r="D229" s="2"/>
      <c r="E229" s="101" t="s">
        <v>344</v>
      </c>
      <c r="F229" s="643" t="s">
        <v>31</v>
      </c>
      <c r="G229" s="643">
        <v>1</v>
      </c>
      <c r="H229" s="658" t="s">
        <v>10</v>
      </c>
      <c r="I229" s="643">
        <v>0</v>
      </c>
      <c r="J229" s="101" t="s">
        <v>356</v>
      </c>
      <c r="K229" s="643">
        <v>3</v>
      </c>
      <c r="L229" s="683" t="s">
        <v>349</v>
      </c>
      <c r="M229" s="11" t="s">
        <v>255</v>
      </c>
      <c r="N229" s="101" t="s">
        <v>387</v>
      </c>
      <c r="O229" s="643">
        <v>1</v>
      </c>
      <c r="P229" s="632">
        <v>168</v>
      </c>
      <c r="Q229" s="632">
        <v>168</v>
      </c>
      <c r="R229" s="632">
        <v>168</v>
      </c>
      <c r="S229" s="675">
        <f>SUMIF('Территориальный кк'!$A:$A,'2020'!$B229,'Территориальный кк'!D:D)</f>
        <v>2.9380000000000002</v>
      </c>
      <c r="T229" s="676">
        <f>SUMIF('Территориальный кк'!$A:$A,'2020'!$B229,'Территориальный кк'!E:E)</f>
        <v>12.574999999999999</v>
      </c>
      <c r="U229" s="618">
        <f>SUMIFS(Нормативы!G:G,Нормативы!$B:$B,$G229,Нормативы!$D:$D,'2020'!$I229,Нормативы!$F:$F,'2020'!$K229)*O229</f>
        <v>64190</v>
      </c>
      <c r="V229" s="618">
        <f t="shared" si="674"/>
        <v>49301.1</v>
      </c>
      <c r="W229" s="618">
        <f t="shared" si="675"/>
        <v>14888.9</v>
      </c>
      <c r="X229" s="618">
        <f>SUMIFS(Нормативы!J:J,Нормативы!$B:$B,$G229,Нормативы!$D:$D,'2020'!$I229,Нормативы!$F:$F,'2020'!$K229)</f>
        <v>8830</v>
      </c>
      <c r="Y229" s="618">
        <f>SUMIFS(Нормативы!K:K,Нормативы!$B:$B,$G229,Нормативы!$D:$D,'2020'!$I229,Нормативы!$F:$F,'2020'!$K229)</f>
        <v>1766</v>
      </c>
      <c r="Z229" s="618">
        <f>SUMIFS(Нормативы!L:L,Нормативы!$B:$B,$G229,Нормативы!$D:$D,'2020'!$I229,Нормативы!$F:$F,'2020'!$K229)</f>
        <v>8110</v>
      </c>
      <c r="AA229" s="618">
        <f t="shared" si="676"/>
        <v>19050</v>
      </c>
      <c r="AB229" s="618">
        <f>SUMIFS(Нормативы!N:N,Нормативы!$B:$B,$G229,Нормативы!$D:$D,'2020'!$I229,Нормативы!$F:$F,'2020'!$K229)*O229</f>
        <v>520</v>
      </c>
      <c r="AC229" s="618">
        <f>SUMIFS(Нормативы!O:O,Нормативы!$B:$B,$G229,Нормативы!$D:$D,'2020'!$I229,Нормативы!$F:$F,'2020'!$K229)</f>
        <v>17290</v>
      </c>
      <c r="AD229" s="618">
        <f>SUMIFS(Нормативы!P:P,Нормативы!$B:$B,$G229,Нормативы!$D:$D,'2020'!$I229,Нормативы!$F:$F,'2020'!$K229)*O229</f>
        <v>360</v>
      </c>
      <c r="AE229" s="618">
        <f>SUMIFS(Нормативы!Q:Q,Нормативы!$B:$B,$G229,Нормативы!$D:$D,'2020'!$I229,Нормативы!$F:$F,'2020'!$K229)</f>
        <v>880</v>
      </c>
      <c r="AF229" s="618">
        <f>SUMIFS(Нормативы!R:R,Нормативы!$B:$B,$G229,Нормативы!$D:$D,'2020'!$I229,Нормативы!$F:$F,'2020'!$K229)</f>
        <v>2680</v>
      </c>
      <c r="AG229" s="618">
        <f>SUMIFS(Нормативы!S:S,Нормативы!$B:$B,$G229,Нормативы!$D:$D,'2020'!$I229,Нормативы!$F:$F,'2020'!$K229)</f>
        <v>5800</v>
      </c>
      <c r="AH229" s="618">
        <f>SUMIFS(Нормативы!T:T,Нормативы!$B:$B,$G229,Нормативы!$D:$D,'2020'!$I229,Нормативы!$F:$F,'2020'!$K229)</f>
        <v>540</v>
      </c>
      <c r="AI229" s="618">
        <f>SUMIFS(Нормативы!U:U,Нормативы!$B:$B,$G229,Нормативы!$D:$D,'2020'!$I229,Нормативы!$F:$F,'2020'!$K229)</f>
        <v>770</v>
      </c>
      <c r="AJ229" s="618">
        <f>SUMIFS(Нормативы!V:V,Нормативы!$B:$B,$G229,Нормативы!$D:$D,'2020'!$I229,Нормативы!$F:$F,'2020'!$K229)</f>
        <v>80</v>
      </c>
      <c r="AK229" s="618">
        <f>SUMIFS(Нормативы!W:W,Нормативы!$B:$B,$G229,Нормативы!$D:$D,'2020'!$I229,Нормативы!$F:$F,'2020'!$K229)</f>
        <v>1050</v>
      </c>
      <c r="AL229" s="618">
        <f>SUMIFS(Нормативы!X:X,Нормативы!$B:$B,$G229,Нормативы!$D:$D,'2020'!$I229,Нормативы!$F:$F,'2020'!$K229)*O229</f>
        <v>16120</v>
      </c>
      <c r="AM229" s="618">
        <f t="shared" si="677"/>
        <v>12381</v>
      </c>
      <c r="AN229" s="618">
        <f t="shared" si="678"/>
        <v>3739</v>
      </c>
      <c r="AO229" s="618">
        <f>SUMIFS(Нормативы!AA:AA,Нормативы!$B:$B,$G229,Нормативы!$D:$D,'2020'!$I229,Нормативы!$F:$F,'2020'!$K229)</f>
        <v>3520</v>
      </c>
      <c r="AP229" s="619">
        <f t="shared" si="679"/>
        <v>130740</v>
      </c>
      <c r="AQ229" s="413">
        <f t="shared" si="616"/>
        <v>10783920</v>
      </c>
      <c r="AR229" s="618">
        <f t="shared" si="680"/>
        <v>8282580.5999999996</v>
      </c>
      <c r="AS229" s="618">
        <f t="shared" si="681"/>
        <v>2501339.4</v>
      </c>
      <c r="AT229" s="616">
        <f t="shared" si="617"/>
        <v>1483440</v>
      </c>
      <c r="AU229" s="616">
        <f t="shared" si="618"/>
        <v>296688</v>
      </c>
      <c r="AV229" s="616">
        <f t="shared" si="619"/>
        <v>1362480</v>
      </c>
      <c r="AW229" s="616">
        <f t="shared" si="620"/>
        <v>3200400</v>
      </c>
      <c r="AX229" s="616">
        <f t="shared" si="621"/>
        <v>87360</v>
      </c>
      <c r="AY229" s="616">
        <f t="shared" si="622"/>
        <v>2904720</v>
      </c>
      <c r="AZ229" s="616">
        <f t="shared" si="623"/>
        <v>60480</v>
      </c>
      <c r="BA229" s="616">
        <f t="shared" si="624"/>
        <v>147840</v>
      </c>
      <c r="BB229" s="616">
        <f t="shared" si="625"/>
        <v>450240</v>
      </c>
      <c r="BC229" s="616">
        <f t="shared" si="626"/>
        <v>974400</v>
      </c>
      <c r="BD229" s="616">
        <f t="shared" si="627"/>
        <v>90720</v>
      </c>
      <c r="BE229" s="616">
        <f t="shared" si="628"/>
        <v>129360</v>
      </c>
      <c r="BF229" s="616">
        <f t="shared" si="629"/>
        <v>13440</v>
      </c>
      <c r="BG229" s="616">
        <f t="shared" si="630"/>
        <v>176400</v>
      </c>
      <c r="BH229" s="616">
        <f t="shared" si="631"/>
        <v>2708160</v>
      </c>
      <c r="BI229" s="618">
        <f t="shared" si="682"/>
        <v>2080000</v>
      </c>
      <c r="BJ229" s="618">
        <f t="shared" si="683"/>
        <v>628160</v>
      </c>
      <c r="BK229" s="616">
        <f t="shared" si="632"/>
        <v>591360</v>
      </c>
      <c r="BL229" s="620">
        <f t="shared" si="633"/>
        <v>21964320</v>
      </c>
      <c r="BM229" s="616">
        <f t="shared" si="634"/>
        <v>31683157</v>
      </c>
      <c r="BN229" s="618">
        <f t="shared" si="635"/>
        <v>24334222</v>
      </c>
      <c r="BO229" s="618">
        <f t="shared" si="636"/>
        <v>7348935</v>
      </c>
      <c r="BP229" s="616">
        <f t="shared" si="684"/>
        <v>1483440</v>
      </c>
      <c r="BQ229" s="616">
        <f t="shared" si="685"/>
        <v>296688</v>
      </c>
      <c r="BR229" s="616">
        <f t="shared" si="686"/>
        <v>1362480</v>
      </c>
      <c r="BS229" s="616">
        <f t="shared" si="637"/>
        <v>3200400</v>
      </c>
      <c r="BT229" s="616">
        <f t="shared" si="638"/>
        <v>87360</v>
      </c>
      <c r="BU229" s="616">
        <f t="shared" si="639"/>
        <v>2904720</v>
      </c>
      <c r="BV229" s="616">
        <f t="shared" si="640"/>
        <v>60480</v>
      </c>
      <c r="BW229" s="616">
        <f t="shared" si="641"/>
        <v>147840</v>
      </c>
      <c r="BX229" s="616">
        <f t="shared" si="642"/>
        <v>5661768</v>
      </c>
      <c r="BY229" s="616">
        <f t="shared" si="643"/>
        <v>974400</v>
      </c>
      <c r="BZ229" s="616">
        <f t="shared" si="644"/>
        <v>90720</v>
      </c>
      <c r="CA229" s="616">
        <f t="shared" si="645"/>
        <v>129360</v>
      </c>
      <c r="CB229" s="616">
        <f t="shared" si="646"/>
        <v>13440</v>
      </c>
      <c r="CC229" s="616">
        <f t="shared" si="647"/>
        <v>176400</v>
      </c>
      <c r="CD229" s="616">
        <f t="shared" si="648"/>
        <v>7956574</v>
      </c>
      <c r="CE229" s="618">
        <f t="shared" si="687"/>
        <v>6111039.9000000004</v>
      </c>
      <c r="CF229" s="618">
        <f t="shared" si="688"/>
        <v>1845534.1</v>
      </c>
      <c r="CG229" s="616">
        <f t="shared" si="649"/>
        <v>591360</v>
      </c>
      <c r="CH229" s="621">
        <f t="shared" si="650"/>
        <v>53323499</v>
      </c>
      <c r="CI229" s="88">
        <f t="shared" si="651"/>
        <v>188590.22020000001</v>
      </c>
      <c r="CJ229" s="90">
        <f t="shared" si="652"/>
        <v>144846.5595</v>
      </c>
      <c r="CK229" s="90">
        <f t="shared" si="653"/>
        <v>43743.6607</v>
      </c>
      <c r="CL229" s="88">
        <f t="shared" si="654"/>
        <v>8830</v>
      </c>
      <c r="CM229" s="88">
        <f t="shared" si="655"/>
        <v>1766</v>
      </c>
      <c r="CN229" s="88">
        <f t="shared" si="656"/>
        <v>8110</v>
      </c>
      <c r="CO229" s="88">
        <f t="shared" si="657"/>
        <v>19050</v>
      </c>
      <c r="CP229" s="88">
        <f t="shared" si="658"/>
        <v>520</v>
      </c>
      <c r="CQ229" s="88">
        <f t="shared" si="659"/>
        <v>17290</v>
      </c>
      <c r="CR229" s="88">
        <f t="shared" si="660"/>
        <v>360</v>
      </c>
      <c r="CS229" s="88">
        <f t="shared" si="661"/>
        <v>880</v>
      </c>
      <c r="CT229" s="88">
        <f t="shared" si="662"/>
        <v>33701</v>
      </c>
      <c r="CU229" s="88">
        <f t="shared" si="663"/>
        <v>5800</v>
      </c>
      <c r="CV229" s="88">
        <f t="shared" si="664"/>
        <v>540</v>
      </c>
      <c r="CW229" s="88">
        <f t="shared" si="665"/>
        <v>770</v>
      </c>
      <c r="CX229" s="88">
        <f t="shared" si="666"/>
        <v>80</v>
      </c>
      <c r="CY229" s="88">
        <f t="shared" si="667"/>
        <v>1050</v>
      </c>
      <c r="CZ229" s="88">
        <f t="shared" si="668"/>
        <v>47360.559500000003</v>
      </c>
      <c r="DA229" s="90">
        <f t="shared" si="669"/>
        <v>36375.237500000003</v>
      </c>
      <c r="DB229" s="90">
        <f t="shared" si="670"/>
        <v>10985.322</v>
      </c>
      <c r="DC229" s="88">
        <f t="shared" si="671"/>
        <v>3520</v>
      </c>
      <c r="DD229" s="88">
        <f t="shared" si="672"/>
        <v>317401.77980000002</v>
      </c>
      <c r="AUV229" s="699">
        <f t="shared" si="586"/>
        <v>188590.22</v>
      </c>
      <c r="AUW229" s="699">
        <f t="shared" si="587"/>
        <v>144846.56</v>
      </c>
      <c r="AUX229" s="699">
        <f t="shared" si="588"/>
        <v>43743.66</v>
      </c>
      <c r="AUY229" s="699">
        <f t="shared" ref="AUY229:AUY244" si="706">BP229/P229</f>
        <v>8830</v>
      </c>
      <c r="AUZ229" s="699">
        <f t="shared" si="615"/>
        <v>23593.48</v>
      </c>
      <c r="AVA229" s="699">
        <f t="shared" si="615"/>
        <v>21.23</v>
      </c>
      <c r="AVB229" s="699">
        <f t="shared" ref="AVB229:AVB244" si="707">AVC229+AVD229+AVE229+AVF229</f>
        <v>19050</v>
      </c>
      <c r="AVC229" s="699">
        <f t="shared" ref="AVC229:AVC244" si="708">BT229/P229</f>
        <v>520</v>
      </c>
      <c r="AVD229" s="699">
        <f t="shared" ref="AVD229:AVD244" si="709">BU229/P229</f>
        <v>17290</v>
      </c>
      <c r="AVE229" s="699">
        <f t="shared" ref="AVE229:AVE244" si="710">BV229/P229</f>
        <v>360</v>
      </c>
      <c r="AVF229" s="699">
        <f t="shared" ref="AVF229:AVF244" si="711">BW229/P229</f>
        <v>880</v>
      </c>
      <c r="AVG229" s="699">
        <f t="shared" ref="AVG229:AVG244" si="712">BX229/P229</f>
        <v>33701</v>
      </c>
      <c r="AVH229" s="699">
        <f t="shared" ref="AVH229:AVH244" si="713">BY229/P229</f>
        <v>5800</v>
      </c>
      <c r="AVI229" s="699">
        <f t="shared" ref="AVI229:AVI244" si="714">BZ229/P229</f>
        <v>540</v>
      </c>
      <c r="AVJ229" s="699">
        <f t="shared" ref="AVJ229:AVJ244" si="715">CA229/P229</f>
        <v>770</v>
      </c>
      <c r="AVK229" s="699">
        <f t="shared" ref="AVK229:AVK244" si="716">CB229/P229</f>
        <v>80</v>
      </c>
      <c r="AVL229" s="699">
        <f t="shared" ref="AVL229:AVL244" si="717">CC229/P229</f>
        <v>1050</v>
      </c>
      <c r="AVM229" s="699">
        <f t="shared" ref="AVM229:AVM244" si="718">CD229/P229</f>
        <v>47360.56</v>
      </c>
      <c r="AVN229" s="699">
        <f t="shared" ref="AVN229:AVN244" si="719">AVM229/1.302</f>
        <v>36375.24</v>
      </c>
      <c r="AVO229" s="699">
        <f t="shared" ref="AVO229:AVO244" si="720">AVM229-AVN229</f>
        <v>10985.32</v>
      </c>
      <c r="AVP229" s="699">
        <f t="shared" ref="AVP229:AVP244" si="721">CG229/P229</f>
        <v>3520</v>
      </c>
      <c r="AVQ229" s="699">
        <f t="shared" ref="AVQ229:AVQ244" si="722">CH229/P229</f>
        <v>317401.78000000003</v>
      </c>
    </row>
    <row r="230" spans="1:108 1244:1265" ht="30" hidden="1" customHeight="1" x14ac:dyDescent="0.25">
      <c r="A230" s="643">
        <v>1</v>
      </c>
      <c r="B230" s="643">
        <v>14</v>
      </c>
      <c r="C230" s="664" t="s">
        <v>249</v>
      </c>
      <c r="D230" s="2"/>
      <c r="E230" s="101" t="s">
        <v>344</v>
      </c>
      <c r="F230" s="643" t="s">
        <v>31</v>
      </c>
      <c r="G230" s="643">
        <v>1</v>
      </c>
      <c r="H230" s="658" t="s">
        <v>10</v>
      </c>
      <c r="I230" s="643">
        <v>0</v>
      </c>
      <c r="J230" s="101" t="s">
        <v>356</v>
      </c>
      <c r="K230" s="643">
        <v>3</v>
      </c>
      <c r="L230" s="683" t="s">
        <v>349</v>
      </c>
      <c r="M230" s="11" t="s">
        <v>256</v>
      </c>
      <c r="N230" s="101" t="s">
        <v>401</v>
      </c>
      <c r="O230" s="643">
        <v>2</v>
      </c>
      <c r="P230" s="632">
        <v>4</v>
      </c>
      <c r="Q230" s="632">
        <v>4</v>
      </c>
      <c r="R230" s="632">
        <v>4</v>
      </c>
      <c r="S230" s="675">
        <f>SUMIF('Территориальный кк'!$A:$A,'2020'!$B230,'Территориальный кк'!D:D)</f>
        <v>2.9380000000000002</v>
      </c>
      <c r="T230" s="676">
        <f>SUMIF('Территориальный кк'!$A:$A,'2020'!$B230,'Территориальный кк'!E:E)</f>
        <v>12.574999999999999</v>
      </c>
      <c r="U230" s="618">
        <f>SUMIFS(Нормативы!G:G,Нормативы!$B:$B,$G230,Нормативы!$D:$D,'2020'!$I230,Нормативы!$F:$F,'2020'!$K230)*O230</f>
        <v>128380</v>
      </c>
      <c r="V230" s="618">
        <f t="shared" si="674"/>
        <v>98602.2</v>
      </c>
      <c r="W230" s="618">
        <f t="shared" si="675"/>
        <v>29777.8</v>
      </c>
      <c r="X230" s="618">
        <f>SUMIFS(Нормативы!J:J,Нормативы!$B:$B,$G230,Нормативы!$D:$D,'2020'!$I230,Нормативы!$F:$F,'2020'!$K230)</f>
        <v>8830</v>
      </c>
      <c r="Y230" s="618">
        <f>SUMIFS(Нормативы!K:K,Нормативы!$B:$B,$G230,Нормативы!$D:$D,'2020'!$I230,Нормативы!$F:$F,'2020'!$K230)</f>
        <v>1766</v>
      </c>
      <c r="Z230" s="618">
        <f>SUMIFS(Нормативы!L:L,Нормативы!$B:$B,$G230,Нормативы!$D:$D,'2020'!$I230,Нормативы!$F:$F,'2020'!$K230)</f>
        <v>8110</v>
      </c>
      <c r="AA230" s="618">
        <f t="shared" si="676"/>
        <v>19930</v>
      </c>
      <c r="AB230" s="618">
        <f>SUMIFS(Нормативы!N:N,Нормативы!$B:$B,$G230,Нормативы!$D:$D,'2020'!$I230,Нормативы!$F:$F,'2020'!$K230)*O230</f>
        <v>1040</v>
      </c>
      <c r="AC230" s="618">
        <f>SUMIFS(Нормативы!O:O,Нормативы!$B:$B,$G230,Нормативы!$D:$D,'2020'!$I230,Нормативы!$F:$F,'2020'!$K230)</f>
        <v>17290</v>
      </c>
      <c r="AD230" s="618">
        <f>SUMIFS(Нормативы!P:P,Нормативы!$B:$B,$G230,Нормативы!$D:$D,'2020'!$I230,Нормативы!$F:$F,'2020'!$K230)*O230</f>
        <v>720</v>
      </c>
      <c r="AE230" s="618">
        <f>SUMIFS(Нормативы!Q:Q,Нормативы!$B:$B,$G230,Нормативы!$D:$D,'2020'!$I230,Нормативы!$F:$F,'2020'!$K230)</f>
        <v>880</v>
      </c>
      <c r="AF230" s="618">
        <f>SUMIFS(Нормативы!R:R,Нормативы!$B:$B,$G230,Нормативы!$D:$D,'2020'!$I230,Нормативы!$F:$F,'2020'!$K230)</f>
        <v>2680</v>
      </c>
      <c r="AG230" s="618">
        <f>SUMIFS(Нормативы!S:S,Нормативы!$B:$B,$G230,Нормативы!$D:$D,'2020'!$I230,Нормативы!$F:$F,'2020'!$K230)</f>
        <v>5800</v>
      </c>
      <c r="AH230" s="618">
        <f>SUMIFS(Нормативы!T:T,Нормативы!$B:$B,$G230,Нормативы!$D:$D,'2020'!$I230,Нормативы!$F:$F,'2020'!$K230)</f>
        <v>540</v>
      </c>
      <c r="AI230" s="618">
        <f>SUMIFS(Нормативы!U:U,Нормативы!$B:$B,$G230,Нормативы!$D:$D,'2020'!$I230,Нормативы!$F:$F,'2020'!$K230)</f>
        <v>770</v>
      </c>
      <c r="AJ230" s="618">
        <f>SUMIFS(Нормативы!V:V,Нормативы!$B:$B,$G230,Нормативы!$D:$D,'2020'!$I230,Нормативы!$F:$F,'2020'!$K230)</f>
        <v>80</v>
      </c>
      <c r="AK230" s="618">
        <f>SUMIFS(Нормативы!W:W,Нормативы!$B:$B,$G230,Нормативы!$D:$D,'2020'!$I230,Нормативы!$F:$F,'2020'!$K230)</f>
        <v>1050</v>
      </c>
      <c r="AL230" s="618">
        <f>SUMIFS(Нормативы!X:X,Нормативы!$B:$B,$G230,Нормативы!$D:$D,'2020'!$I230,Нормативы!$F:$F,'2020'!$K230)*O230</f>
        <v>32240</v>
      </c>
      <c r="AM230" s="618">
        <f t="shared" si="677"/>
        <v>24761.9</v>
      </c>
      <c r="AN230" s="618">
        <f t="shared" si="678"/>
        <v>7478.1</v>
      </c>
      <c r="AO230" s="618">
        <f>SUMIFS(Нормативы!AA:AA,Нормативы!$B:$B,$G230,Нормативы!$D:$D,'2020'!$I230,Нормативы!$F:$F,'2020'!$K230)</f>
        <v>3520</v>
      </c>
      <c r="AP230" s="619">
        <f t="shared" si="679"/>
        <v>211930</v>
      </c>
      <c r="AQ230" s="413">
        <f t="shared" si="616"/>
        <v>513520</v>
      </c>
      <c r="AR230" s="618">
        <f t="shared" si="680"/>
        <v>394408.6</v>
      </c>
      <c r="AS230" s="618">
        <f t="shared" si="681"/>
        <v>119111.4</v>
      </c>
      <c r="AT230" s="616">
        <f t="shared" si="617"/>
        <v>35320</v>
      </c>
      <c r="AU230" s="616">
        <f t="shared" si="618"/>
        <v>7064</v>
      </c>
      <c r="AV230" s="616">
        <f t="shared" si="619"/>
        <v>32440</v>
      </c>
      <c r="AW230" s="616">
        <f t="shared" si="620"/>
        <v>79720</v>
      </c>
      <c r="AX230" s="616">
        <f t="shared" si="621"/>
        <v>4160</v>
      </c>
      <c r="AY230" s="616">
        <f t="shared" si="622"/>
        <v>69160</v>
      </c>
      <c r="AZ230" s="616">
        <f t="shared" si="623"/>
        <v>2880</v>
      </c>
      <c r="BA230" s="616">
        <f t="shared" si="624"/>
        <v>3520</v>
      </c>
      <c r="BB230" s="616">
        <f t="shared" si="625"/>
        <v>10720</v>
      </c>
      <c r="BC230" s="616">
        <f t="shared" si="626"/>
        <v>23200</v>
      </c>
      <c r="BD230" s="616">
        <f t="shared" si="627"/>
        <v>2160</v>
      </c>
      <c r="BE230" s="616">
        <f t="shared" si="628"/>
        <v>3080</v>
      </c>
      <c r="BF230" s="616">
        <f t="shared" si="629"/>
        <v>320</v>
      </c>
      <c r="BG230" s="616">
        <f t="shared" si="630"/>
        <v>4200</v>
      </c>
      <c r="BH230" s="616">
        <f t="shared" si="631"/>
        <v>128960</v>
      </c>
      <c r="BI230" s="618">
        <f t="shared" si="682"/>
        <v>99047.6</v>
      </c>
      <c r="BJ230" s="618">
        <f t="shared" si="683"/>
        <v>29912.400000000001</v>
      </c>
      <c r="BK230" s="616">
        <f t="shared" si="632"/>
        <v>14080</v>
      </c>
      <c r="BL230" s="620">
        <f t="shared" si="633"/>
        <v>847720</v>
      </c>
      <c r="BM230" s="616">
        <f t="shared" si="634"/>
        <v>1508722</v>
      </c>
      <c r="BN230" s="618">
        <f t="shared" si="635"/>
        <v>1158772.7</v>
      </c>
      <c r="BO230" s="618">
        <f t="shared" si="636"/>
        <v>349949.3</v>
      </c>
      <c r="BP230" s="616">
        <f t="shared" si="684"/>
        <v>35320</v>
      </c>
      <c r="BQ230" s="616">
        <f t="shared" si="685"/>
        <v>7064</v>
      </c>
      <c r="BR230" s="616">
        <f t="shared" si="686"/>
        <v>32440</v>
      </c>
      <c r="BS230" s="616">
        <f t="shared" si="637"/>
        <v>79720</v>
      </c>
      <c r="BT230" s="616">
        <f t="shared" si="638"/>
        <v>4160</v>
      </c>
      <c r="BU230" s="616">
        <f t="shared" si="639"/>
        <v>69160</v>
      </c>
      <c r="BV230" s="616">
        <f t="shared" si="640"/>
        <v>2880</v>
      </c>
      <c r="BW230" s="616">
        <f t="shared" si="641"/>
        <v>3520</v>
      </c>
      <c r="BX230" s="616">
        <f t="shared" si="642"/>
        <v>134804</v>
      </c>
      <c r="BY230" s="616">
        <f t="shared" si="643"/>
        <v>23200</v>
      </c>
      <c r="BZ230" s="616">
        <f t="shared" si="644"/>
        <v>2160</v>
      </c>
      <c r="CA230" s="616">
        <f t="shared" si="645"/>
        <v>3080</v>
      </c>
      <c r="CB230" s="616">
        <f t="shared" si="646"/>
        <v>320</v>
      </c>
      <c r="CC230" s="616">
        <f t="shared" si="647"/>
        <v>4200</v>
      </c>
      <c r="CD230" s="616">
        <f t="shared" si="648"/>
        <v>378884</v>
      </c>
      <c r="CE230" s="618">
        <f t="shared" si="687"/>
        <v>291001.5</v>
      </c>
      <c r="CF230" s="618">
        <f t="shared" si="688"/>
        <v>87882.5</v>
      </c>
      <c r="CG230" s="616">
        <f t="shared" si="649"/>
        <v>14080</v>
      </c>
      <c r="CH230" s="621">
        <f t="shared" si="650"/>
        <v>2216930</v>
      </c>
      <c r="CI230" s="88">
        <f t="shared" si="651"/>
        <v>377180.5</v>
      </c>
      <c r="CJ230" s="90">
        <f t="shared" si="652"/>
        <v>289693.17499999999</v>
      </c>
      <c r="CK230" s="90">
        <f t="shared" si="653"/>
        <v>87487.324999999997</v>
      </c>
      <c r="CL230" s="88">
        <f t="shared" si="654"/>
        <v>8830</v>
      </c>
      <c r="CM230" s="88">
        <f t="shared" si="655"/>
        <v>1766</v>
      </c>
      <c r="CN230" s="88">
        <f t="shared" si="656"/>
        <v>8110</v>
      </c>
      <c r="CO230" s="88">
        <f t="shared" si="657"/>
        <v>19930</v>
      </c>
      <c r="CP230" s="88">
        <f t="shared" si="658"/>
        <v>1040</v>
      </c>
      <c r="CQ230" s="88">
        <f t="shared" si="659"/>
        <v>17290</v>
      </c>
      <c r="CR230" s="88">
        <f t="shared" si="660"/>
        <v>720</v>
      </c>
      <c r="CS230" s="88">
        <f t="shared" si="661"/>
        <v>880</v>
      </c>
      <c r="CT230" s="88">
        <f t="shared" si="662"/>
        <v>33701</v>
      </c>
      <c r="CU230" s="88">
        <f t="shared" si="663"/>
        <v>5800</v>
      </c>
      <c r="CV230" s="88">
        <f t="shared" si="664"/>
        <v>540</v>
      </c>
      <c r="CW230" s="88">
        <f t="shared" si="665"/>
        <v>770</v>
      </c>
      <c r="CX230" s="88">
        <f t="shared" si="666"/>
        <v>80</v>
      </c>
      <c r="CY230" s="88">
        <f t="shared" si="667"/>
        <v>1050</v>
      </c>
      <c r="CZ230" s="88">
        <f t="shared" si="668"/>
        <v>94721</v>
      </c>
      <c r="DA230" s="90">
        <f t="shared" si="669"/>
        <v>72750.375</v>
      </c>
      <c r="DB230" s="90">
        <f t="shared" si="670"/>
        <v>21970.625</v>
      </c>
      <c r="DC230" s="88">
        <f t="shared" si="671"/>
        <v>3520</v>
      </c>
      <c r="DD230" s="88">
        <f t="shared" si="672"/>
        <v>554232.5</v>
      </c>
      <c r="AUV230" s="699">
        <f t="shared" si="586"/>
        <v>377180.5</v>
      </c>
      <c r="AUW230" s="699">
        <f t="shared" si="587"/>
        <v>289693.15999999997</v>
      </c>
      <c r="AUX230" s="699">
        <f t="shared" si="588"/>
        <v>87487.34</v>
      </c>
      <c r="AUY230" s="699">
        <f t="shared" si="706"/>
        <v>8830</v>
      </c>
      <c r="AUZ230" s="699">
        <f t="shared" si="615"/>
        <v>561.75</v>
      </c>
      <c r="AVA230" s="699">
        <f t="shared" si="615"/>
        <v>0.25</v>
      </c>
      <c r="AVB230" s="699">
        <f t="shared" si="707"/>
        <v>19930</v>
      </c>
      <c r="AVC230" s="699">
        <f t="shared" si="708"/>
        <v>1040</v>
      </c>
      <c r="AVD230" s="699">
        <f t="shared" si="709"/>
        <v>17290</v>
      </c>
      <c r="AVE230" s="699">
        <f t="shared" si="710"/>
        <v>720</v>
      </c>
      <c r="AVF230" s="699">
        <f t="shared" si="711"/>
        <v>880</v>
      </c>
      <c r="AVG230" s="699">
        <f t="shared" si="712"/>
        <v>33701</v>
      </c>
      <c r="AVH230" s="699">
        <f t="shared" si="713"/>
        <v>5800</v>
      </c>
      <c r="AVI230" s="699">
        <f t="shared" si="714"/>
        <v>540</v>
      </c>
      <c r="AVJ230" s="699">
        <f t="shared" si="715"/>
        <v>770</v>
      </c>
      <c r="AVK230" s="699">
        <f t="shared" si="716"/>
        <v>80</v>
      </c>
      <c r="AVL230" s="699">
        <f t="shared" si="717"/>
        <v>1050</v>
      </c>
      <c r="AVM230" s="699">
        <f t="shared" si="718"/>
        <v>94721</v>
      </c>
      <c r="AVN230" s="699">
        <f t="shared" si="719"/>
        <v>72750.38</v>
      </c>
      <c r="AVO230" s="699">
        <f t="shared" si="720"/>
        <v>21970.62</v>
      </c>
      <c r="AVP230" s="699">
        <f t="shared" si="721"/>
        <v>3520</v>
      </c>
      <c r="AVQ230" s="699">
        <f t="shared" si="722"/>
        <v>554232.5</v>
      </c>
    </row>
    <row r="231" spans="1:108 1244:1265" ht="30" hidden="1" customHeight="1" x14ac:dyDescent="0.25">
      <c r="A231" s="643">
        <v>1</v>
      </c>
      <c r="B231" s="643">
        <v>14</v>
      </c>
      <c r="C231" s="664" t="s">
        <v>249</v>
      </c>
      <c r="D231" s="2"/>
      <c r="E231" s="101" t="s">
        <v>344</v>
      </c>
      <c r="F231" s="643" t="s">
        <v>31</v>
      </c>
      <c r="G231" s="643">
        <v>1</v>
      </c>
      <c r="H231" s="658" t="s">
        <v>8</v>
      </c>
      <c r="I231" s="643">
        <v>3</v>
      </c>
      <c r="J231" s="101" t="s">
        <v>356</v>
      </c>
      <c r="K231" s="643">
        <v>3</v>
      </c>
      <c r="L231" s="683" t="s">
        <v>349</v>
      </c>
      <c r="M231" s="11" t="s">
        <v>257</v>
      </c>
      <c r="N231" s="101" t="s">
        <v>387</v>
      </c>
      <c r="O231" s="643">
        <v>1</v>
      </c>
      <c r="P231" s="632">
        <v>93</v>
      </c>
      <c r="Q231" s="632">
        <v>93</v>
      </c>
      <c r="R231" s="632">
        <v>93</v>
      </c>
      <c r="S231" s="675">
        <f>SUMIF('Территориальный кк'!$A:$A,'2020'!$B231,'Территориальный кк'!D:D)</f>
        <v>2.9380000000000002</v>
      </c>
      <c r="T231" s="676">
        <f>SUMIF('Территориальный кк'!$A:$A,'2020'!$B231,'Территориальный кк'!E:E)</f>
        <v>12.574999999999999</v>
      </c>
      <c r="U231" s="618">
        <f>SUMIFS(Нормативы!G:G,Нормативы!$B:$B,$G231,Нормативы!$D:$D,'2020'!$I231,Нормативы!$F:$F,'2020'!$K231)*O231</f>
        <v>6419</v>
      </c>
      <c r="V231" s="618">
        <f t="shared" si="674"/>
        <v>4930.1000000000004</v>
      </c>
      <c r="W231" s="618">
        <f t="shared" si="675"/>
        <v>1488.9</v>
      </c>
      <c r="X231" s="618">
        <f>SUMIFS(Нормативы!J:J,Нормативы!$B:$B,$G231,Нормативы!$D:$D,'2020'!$I231,Нормативы!$F:$F,'2020'!$K231)</f>
        <v>883</v>
      </c>
      <c r="Y231" s="618">
        <f>SUMIFS(Нормативы!K:K,Нормативы!$B:$B,$G231,Нормативы!$D:$D,'2020'!$I231,Нормативы!$F:$F,'2020'!$K231)</f>
        <v>177</v>
      </c>
      <c r="Z231" s="618">
        <f>SUMIFS(Нормативы!L:L,Нормативы!$B:$B,$G231,Нормативы!$D:$D,'2020'!$I231,Нормативы!$F:$F,'2020'!$K231)</f>
        <v>811</v>
      </c>
      <c r="AA231" s="618">
        <f t="shared" si="676"/>
        <v>1905</v>
      </c>
      <c r="AB231" s="618">
        <f>SUMIFS(Нормативы!N:N,Нормативы!$B:$B,$G231,Нормативы!$D:$D,'2020'!$I231,Нормативы!$F:$F,'2020'!$K231)*O231</f>
        <v>52</v>
      </c>
      <c r="AC231" s="618">
        <f>SUMIFS(Нормативы!O:O,Нормативы!$B:$B,$G231,Нормативы!$D:$D,'2020'!$I231,Нормативы!$F:$F,'2020'!$K231)</f>
        <v>1729</v>
      </c>
      <c r="AD231" s="618">
        <f>SUMIFS(Нормативы!P:P,Нормативы!$B:$B,$G231,Нормативы!$D:$D,'2020'!$I231,Нормативы!$F:$F,'2020'!$K231)*O231</f>
        <v>36</v>
      </c>
      <c r="AE231" s="618">
        <f>SUMIFS(Нормативы!Q:Q,Нормативы!$B:$B,$G231,Нормативы!$D:$D,'2020'!$I231,Нормативы!$F:$F,'2020'!$K231)</f>
        <v>88</v>
      </c>
      <c r="AF231" s="618">
        <f>SUMIFS(Нормативы!R:R,Нормативы!$B:$B,$G231,Нормативы!$D:$D,'2020'!$I231,Нормативы!$F:$F,'2020'!$K231)</f>
        <v>268</v>
      </c>
      <c r="AG231" s="618">
        <f>SUMIFS(Нормативы!S:S,Нормативы!$B:$B,$G231,Нормативы!$D:$D,'2020'!$I231,Нормативы!$F:$F,'2020'!$K231)</f>
        <v>580</v>
      </c>
      <c r="AH231" s="618">
        <f>SUMIFS(Нормативы!T:T,Нормативы!$B:$B,$G231,Нормативы!$D:$D,'2020'!$I231,Нормативы!$F:$F,'2020'!$K231)</f>
        <v>54</v>
      </c>
      <c r="AI231" s="618">
        <f>SUMIFS(Нормативы!U:U,Нормативы!$B:$B,$G231,Нормативы!$D:$D,'2020'!$I231,Нормативы!$F:$F,'2020'!$K231)</f>
        <v>77</v>
      </c>
      <c r="AJ231" s="618">
        <f>SUMIFS(Нормативы!V:V,Нормативы!$B:$B,$G231,Нормативы!$D:$D,'2020'!$I231,Нормативы!$F:$F,'2020'!$K231)</f>
        <v>8</v>
      </c>
      <c r="AK231" s="618">
        <f>SUMIFS(Нормативы!W:W,Нормативы!$B:$B,$G231,Нормативы!$D:$D,'2020'!$I231,Нормативы!$F:$F,'2020'!$K231)</f>
        <v>105</v>
      </c>
      <c r="AL231" s="618">
        <f>SUMIFS(Нормативы!X:X,Нормативы!$B:$B,$G231,Нормативы!$D:$D,'2020'!$I231,Нормативы!$F:$F,'2020'!$K231)*O231</f>
        <v>1612</v>
      </c>
      <c r="AM231" s="618">
        <f t="shared" si="677"/>
        <v>1238.0999999999999</v>
      </c>
      <c r="AN231" s="618">
        <f t="shared" si="678"/>
        <v>373.9</v>
      </c>
      <c r="AO231" s="618">
        <f>SUMIFS(Нормативы!AA:AA,Нормативы!$B:$B,$G231,Нормативы!$D:$D,'2020'!$I231,Нормативы!$F:$F,'2020'!$K231)</f>
        <v>0</v>
      </c>
      <c r="AP231" s="619">
        <f t="shared" si="679"/>
        <v>12722</v>
      </c>
      <c r="AQ231" s="413">
        <f t="shared" si="616"/>
        <v>596967</v>
      </c>
      <c r="AR231" s="618">
        <f t="shared" si="680"/>
        <v>458500</v>
      </c>
      <c r="AS231" s="618">
        <f t="shared" si="681"/>
        <v>138467</v>
      </c>
      <c r="AT231" s="616">
        <f t="shared" si="617"/>
        <v>82119</v>
      </c>
      <c r="AU231" s="616">
        <f t="shared" si="618"/>
        <v>16461</v>
      </c>
      <c r="AV231" s="616">
        <f t="shared" si="619"/>
        <v>75423</v>
      </c>
      <c r="AW231" s="616">
        <f t="shared" si="620"/>
        <v>177165</v>
      </c>
      <c r="AX231" s="616">
        <f t="shared" si="621"/>
        <v>4836</v>
      </c>
      <c r="AY231" s="616">
        <f t="shared" si="622"/>
        <v>160797</v>
      </c>
      <c r="AZ231" s="616">
        <f t="shared" si="623"/>
        <v>3348</v>
      </c>
      <c r="BA231" s="616">
        <f t="shared" si="624"/>
        <v>8184</v>
      </c>
      <c r="BB231" s="616">
        <f t="shared" si="625"/>
        <v>24924</v>
      </c>
      <c r="BC231" s="616">
        <f t="shared" si="626"/>
        <v>53940</v>
      </c>
      <c r="BD231" s="616">
        <f t="shared" si="627"/>
        <v>5022</v>
      </c>
      <c r="BE231" s="616">
        <f t="shared" si="628"/>
        <v>7161</v>
      </c>
      <c r="BF231" s="616">
        <f t="shared" si="629"/>
        <v>744</v>
      </c>
      <c r="BG231" s="616">
        <f t="shared" si="630"/>
        <v>9765</v>
      </c>
      <c r="BH231" s="616">
        <f t="shared" si="631"/>
        <v>149916</v>
      </c>
      <c r="BI231" s="618">
        <f t="shared" si="682"/>
        <v>115142.9</v>
      </c>
      <c r="BJ231" s="618">
        <f t="shared" si="683"/>
        <v>34773.1</v>
      </c>
      <c r="BK231" s="616">
        <f t="shared" si="632"/>
        <v>0</v>
      </c>
      <c r="BL231" s="620">
        <f t="shared" si="633"/>
        <v>1183146</v>
      </c>
      <c r="BM231" s="616">
        <f t="shared" si="634"/>
        <v>1753889</v>
      </c>
      <c r="BN231" s="618">
        <f t="shared" si="635"/>
        <v>1347073</v>
      </c>
      <c r="BO231" s="618">
        <f t="shared" si="636"/>
        <v>406816</v>
      </c>
      <c r="BP231" s="616">
        <f t="shared" si="684"/>
        <v>82119</v>
      </c>
      <c r="BQ231" s="616">
        <f t="shared" si="685"/>
        <v>16461</v>
      </c>
      <c r="BR231" s="616">
        <f t="shared" si="686"/>
        <v>75423</v>
      </c>
      <c r="BS231" s="616">
        <f t="shared" si="637"/>
        <v>177165</v>
      </c>
      <c r="BT231" s="616">
        <f t="shared" si="638"/>
        <v>4836</v>
      </c>
      <c r="BU231" s="616">
        <f t="shared" si="639"/>
        <v>160797</v>
      </c>
      <c r="BV231" s="616">
        <f t="shared" si="640"/>
        <v>3348</v>
      </c>
      <c r="BW231" s="616">
        <f t="shared" si="641"/>
        <v>8184</v>
      </c>
      <c r="BX231" s="616">
        <f t="shared" si="642"/>
        <v>313419</v>
      </c>
      <c r="BY231" s="616">
        <f t="shared" si="643"/>
        <v>53940</v>
      </c>
      <c r="BZ231" s="616">
        <f t="shared" si="644"/>
        <v>5022</v>
      </c>
      <c r="CA231" s="616">
        <f t="shared" si="645"/>
        <v>7161</v>
      </c>
      <c r="CB231" s="616">
        <f t="shared" si="646"/>
        <v>744</v>
      </c>
      <c r="CC231" s="616">
        <f t="shared" si="647"/>
        <v>9765</v>
      </c>
      <c r="CD231" s="616">
        <f t="shared" si="648"/>
        <v>440453</v>
      </c>
      <c r="CE231" s="618">
        <f t="shared" si="687"/>
        <v>338289.6</v>
      </c>
      <c r="CF231" s="618">
        <f t="shared" si="688"/>
        <v>102163.4</v>
      </c>
      <c r="CG231" s="616">
        <f t="shared" si="649"/>
        <v>0</v>
      </c>
      <c r="CH231" s="621">
        <f t="shared" si="650"/>
        <v>2919100</v>
      </c>
      <c r="CI231" s="88">
        <f t="shared" si="651"/>
        <v>18859.021499999999</v>
      </c>
      <c r="CJ231" s="90">
        <f t="shared" si="652"/>
        <v>14484.6559</v>
      </c>
      <c r="CK231" s="90">
        <f t="shared" si="653"/>
        <v>4374.3656000000001</v>
      </c>
      <c r="CL231" s="88">
        <f t="shared" si="654"/>
        <v>883</v>
      </c>
      <c r="CM231" s="88">
        <f t="shared" si="655"/>
        <v>177</v>
      </c>
      <c r="CN231" s="88">
        <f t="shared" si="656"/>
        <v>811</v>
      </c>
      <c r="CO231" s="88">
        <f t="shared" si="657"/>
        <v>1905</v>
      </c>
      <c r="CP231" s="88">
        <f t="shared" si="658"/>
        <v>52</v>
      </c>
      <c r="CQ231" s="88">
        <f t="shared" si="659"/>
        <v>1729</v>
      </c>
      <c r="CR231" s="88">
        <f t="shared" si="660"/>
        <v>36</v>
      </c>
      <c r="CS231" s="88">
        <f t="shared" si="661"/>
        <v>88</v>
      </c>
      <c r="CT231" s="88">
        <f t="shared" si="662"/>
        <v>3370.0967999999998</v>
      </c>
      <c r="CU231" s="88">
        <f t="shared" si="663"/>
        <v>580</v>
      </c>
      <c r="CV231" s="88">
        <f t="shared" si="664"/>
        <v>54</v>
      </c>
      <c r="CW231" s="88">
        <f t="shared" si="665"/>
        <v>77</v>
      </c>
      <c r="CX231" s="88">
        <f t="shared" si="666"/>
        <v>8</v>
      </c>
      <c r="CY231" s="88">
        <f t="shared" si="667"/>
        <v>105</v>
      </c>
      <c r="CZ231" s="88">
        <f t="shared" si="668"/>
        <v>4736.0537999999997</v>
      </c>
      <c r="DA231" s="90">
        <f t="shared" si="669"/>
        <v>3637.5225999999998</v>
      </c>
      <c r="DB231" s="90">
        <f t="shared" si="670"/>
        <v>1098.5311999999999</v>
      </c>
      <c r="DC231" s="88">
        <f t="shared" si="671"/>
        <v>0</v>
      </c>
      <c r="DD231" s="88">
        <f t="shared" si="672"/>
        <v>31388.171999999999</v>
      </c>
      <c r="AUV231" s="699">
        <f t="shared" si="586"/>
        <v>18859.02</v>
      </c>
      <c r="AUW231" s="699">
        <f t="shared" si="587"/>
        <v>14484.65</v>
      </c>
      <c r="AUX231" s="699">
        <f t="shared" si="588"/>
        <v>4374.37</v>
      </c>
      <c r="AUY231" s="699">
        <f t="shared" si="706"/>
        <v>883</v>
      </c>
      <c r="AUZ231" s="699">
        <f t="shared" si="615"/>
        <v>1309.03</v>
      </c>
      <c r="AVA231" s="699">
        <f t="shared" si="615"/>
        <v>11.75</v>
      </c>
      <c r="AVB231" s="699">
        <f t="shared" si="707"/>
        <v>1905</v>
      </c>
      <c r="AVC231" s="699">
        <f t="shared" si="708"/>
        <v>52</v>
      </c>
      <c r="AVD231" s="699">
        <f t="shared" si="709"/>
        <v>1729</v>
      </c>
      <c r="AVE231" s="699">
        <f t="shared" si="710"/>
        <v>36</v>
      </c>
      <c r="AVF231" s="699">
        <f t="shared" si="711"/>
        <v>88</v>
      </c>
      <c r="AVG231" s="699">
        <f t="shared" si="712"/>
        <v>3370.1</v>
      </c>
      <c r="AVH231" s="699">
        <f t="shared" si="713"/>
        <v>580</v>
      </c>
      <c r="AVI231" s="699">
        <f t="shared" si="714"/>
        <v>54</v>
      </c>
      <c r="AVJ231" s="699">
        <f t="shared" si="715"/>
        <v>77</v>
      </c>
      <c r="AVK231" s="699">
        <f t="shared" si="716"/>
        <v>8</v>
      </c>
      <c r="AVL231" s="699">
        <f t="shared" si="717"/>
        <v>105</v>
      </c>
      <c r="AVM231" s="699">
        <f t="shared" si="718"/>
        <v>4736.05</v>
      </c>
      <c r="AVN231" s="699">
        <f t="shared" si="719"/>
        <v>3637.52</v>
      </c>
      <c r="AVO231" s="699">
        <f t="shared" si="720"/>
        <v>1098.53</v>
      </c>
      <c r="AVP231" s="699">
        <f t="shared" si="721"/>
        <v>0</v>
      </c>
      <c r="AVQ231" s="699">
        <f t="shared" si="722"/>
        <v>31388.17</v>
      </c>
    </row>
    <row r="232" spans="1:108 1244:1265" ht="30" hidden="1" customHeight="1" x14ac:dyDescent="0.25">
      <c r="A232" s="643">
        <v>1</v>
      </c>
      <c r="B232" s="643">
        <v>14</v>
      </c>
      <c r="C232" s="664" t="s">
        <v>249</v>
      </c>
      <c r="D232" s="2"/>
      <c r="E232" s="101" t="s">
        <v>344</v>
      </c>
      <c r="F232" s="643" t="s">
        <v>31</v>
      </c>
      <c r="G232" s="643">
        <v>1</v>
      </c>
      <c r="H232" s="658" t="s">
        <v>10</v>
      </c>
      <c r="I232" s="643">
        <v>0</v>
      </c>
      <c r="J232" s="101" t="s">
        <v>373</v>
      </c>
      <c r="K232" s="643">
        <v>3</v>
      </c>
      <c r="L232" s="683" t="s">
        <v>349</v>
      </c>
      <c r="M232" s="11" t="s">
        <v>281</v>
      </c>
      <c r="N232" s="101" t="s">
        <v>387</v>
      </c>
      <c r="O232" s="643">
        <v>1</v>
      </c>
      <c r="P232" s="632">
        <v>38</v>
      </c>
      <c r="Q232" s="632">
        <v>38</v>
      </c>
      <c r="R232" s="632">
        <v>38</v>
      </c>
      <c r="S232" s="675">
        <f>SUMIF('Территориальный кк'!$A:$A,'2020'!$B232,'Территориальный кк'!D:D)</f>
        <v>2.9380000000000002</v>
      </c>
      <c r="T232" s="676">
        <f>SUMIF('Территориальный кк'!$A:$A,'2020'!$B232,'Территориальный кк'!E:E)</f>
        <v>12.574999999999999</v>
      </c>
      <c r="U232" s="618">
        <f>SUMIFS(Нормативы!G:G,Нормативы!$B:$B,$G232,Нормативы!$D:$D,'2020'!$I232,Нормативы!$F:$F,'2020'!$K232)*O232</f>
        <v>64190</v>
      </c>
      <c r="V232" s="618">
        <f t="shared" si="674"/>
        <v>49301.1</v>
      </c>
      <c r="W232" s="618">
        <f t="shared" si="675"/>
        <v>14888.9</v>
      </c>
      <c r="X232" s="618">
        <f>SUMIFS(Нормативы!J:J,Нормативы!$B:$B,$G232,Нормативы!$D:$D,'2020'!$I232,Нормативы!$F:$F,'2020'!$K232)</f>
        <v>8830</v>
      </c>
      <c r="Y232" s="618">
        <f>SUMIFS(Нормативы!K:K,Нормативы!$B:$B,$G232,Нормативы!$D:$D,'2020'!$I232,Нормативы!$F:$F,'2020'!$K232)</f>
        <v>1766</v>
      </c>
      <c r="Z232" s="618">
        <f>SUMIFS(Нормативы!L:L,Нормативы!$B:$B,$G232,Нормативы!$D:$D,'2020'!$I232,Нормативы!$F:$F,'2020'!$K232)</f>
        <v>8110</v>
      </c>
      <c r="AA232" s="618">
        <f t="shared" si="676"/>
        <v>19050</v>
      </c>
      <c r="AB232" s="618">
        <f>SUMIFS(Нормативы!N:N,Нормативы!$B:$B,$G232,Нормативы!$D:$D,'2020'!$I232,Нормативы!$F:$F,'2020'!$K232)*O232</f>
        <v>520</v>
      </c>
      <c r="AC232" s="618">
        <f>SUMIFS(Нормативы!O:O,Нормативы!$B:$B,$G232,Нормативы!$D:$D,'2020'!$I232,Нормативы!$F:$F,'2020'!$K232)</f>
        <v>17290</v>
      </c>
      <c r="AD232" s="618">
        <f>SUMIFS(Нормативы!P:P,Нормативы!$B:$B,$G232,Нормативы!$D:$D,'2020'!$I232,Нормативы!$F:$F,'2020'!$K232)*O232</f>
        <v>360</v>
      </c>
      <c r="AE232" s="618">
        <f>SUMIFS(Нормативы!Q:Q,Нормативы!$B:$B,$G232,Нормативы!$D:$D,'2020'!$I232,Нормативы!$F:$F,'2020'!$K232)</f>
        <v>880</v>
      </c>
      <c r="AF232" s="618">
        <f>SUMIFS(Нормативы!R:R,Нормативы!$B:$B,$G232,Нормативы!$D:$D,'2020'!$I232,Нормативы!$F:$F,'2020'!$K232)</f>
        <v>2680</v>
      </c>
      <c r="AG232" s="618">
        <f>SUMIFS(Нормативы!S:S,Нормативы!$B:$B,$G232,Нормативы!$D:$D,'2020'!$I232,Нормативы!$F:$F,'2020'!$K232)</f>
        <v>5800</v>
      </c>
      <c r="AH232" s="618">
        <f>SUMIFS(Нормативы!T:T,Нормативы!$B:$B,$G232,Нормативы!$D:$D,'2020'!$I232,Нормативы!$F:$F,'2020'!$K232)</f>
        <v>540</v>
      </c>
      <c r="AI232" s="618">
        <f>SUMIFS(Нормативы!U:U,Нормативы!$B:$B,$G232,Нормативы!$D:$D,'2020'!$I232,Нормативы!$F:$F,'2020'!$K232)</f>
        <v>770</v>
      </c>
      <c r="AJ232" s="618">
        <f>SUMIFS(Нормативы!V:V,Нормативы!$B:$B,$G232,Нормативы!$D:$D,'2020'!$I232,Нормативы!$F:$F,'2020'!$K232)</f>
        <v>80</v>
      </c>
      <c r="AK232" s="618">
        <f>SUMIFS(Нормативы!W:W,Нормативы!$B:$B,$G232,Нормативы!$D:$D,'2020'!$I232,Нормативы!$F:$F,'2020'!$K232)</f>
        <v>1050</v>
      </c>
      <c r="AL232" s="618">
        <f>SUMIFS(Нормативы!X:X,Нормативы!$B:$B,$G232,Нормативы!$D:$D,'2020'!$I232,Нормативы!$F:$F,'2020'!$K232)*O232</f>
        <v>16120</v>
      </c>
      <c r="AM232" s="618">
        <f t="shared" si="677"/>
        <v>12381</v>
      </c>
      <c r="AN232" s="618">
        <f t="shared" si="678"/>
        <v>3739</v>
      </c>
      <c r="AO232" s="618">
        <f>SUMIFS(Нормативы!AA:AA,Нормативы!$B:$B,$G232,Нормативы!$D:$D,'2020'!$I232,Нормативы!$F:$F,'2020'!$K232)</f>
        <v>3520</v>
      </c>
      <c r="AP232" s="619">
        <f t="shared" si="679"/>
        <v>130740</v>
      </c>
      <c r="AQ232" s="413">
        <f t="shared" si="616"/>
        <v>2439220</v>
      </c>
      <c r="AR232" s="618">
        <f t="shared" si="680"/>
        <v>1873440.9</v>
      </c>
      <c r="AS232" s="618">
        <f t="shared" si="681"/>
        <v>565779.1</v>
      </c>
      <c r="AT232" s="616">
        <f t="shared" si="617"/>
        <v>335540</v>
      </c>
      <c r="AU232" s="616">
        <f t="shared" si="618"/>
        <v>67108</v>
      </c>
      <c r="AV232" s="616">
        <f t="shared" si="619"/>
        <v>308180</v>
      </c>
      <c r="AW232" s="616">
        <f t="shared" si="620"/>
        <v>723900</v>
      </c>
      <c r="AX232" s="616">
        <f t="shared" si="621"/>
        <v>19760</v>
      </c>
      <c r="AY232" s="616">
        <f t="shared" si="622"/>
        <v>657020</v>
      </c>
      <c r="AZ232" s="616">
        <f t="shared" si="623"/>
        <v>13680</v>
      </c>
      <c r="BA232" s="616">
        <f t="shared" si="624"/>
        <v>33440</v>
      </c>
      <c r="BB232" s="616">
        <f t="shared" si="625"/>
        <v>101840</v>
      </c>
      <c r="BC232" s="616">
        <f t="shared" si="626"/>
        <v>220400</v>
      </c>
      <c r="BD232" s="616">
        <f t="shared" si="627"/>
        <v>20520</v>
      </c>
      <c r="BE232" s="616">
        <f t="shared" si="628"/>
        <v>29260</v>
      </c>
      <c r="BF232" s="616">
        <f t="shared" si="629"/>
        <v>3040</v>
      </c>
      <c r="BG232" s="616">
        <f t="shared" si="630"/>
        <v>39900</v>
      </c>
      <c r="BH232" s="616">
        <f t="shared" si="631"/>
        <v>612560</v>
      </c>
      <c r="BI232" s="618">
        <f t="shared" si="682"/>
        <v>470476.2</v>
      </c>
      <c r="BJ232" s="618">
        <f t="shared" si="683"/>
        <v>142083.79999999999</v>
      </c>
      <c r="BK232" s="616">
        <f t="shared" si="632"/>
        <v>133760</v>
      </c>
      <c r="BL232" s="620">
        <f t="shared" si="633"/>
        <v>4968120</v>
      </c>
      <c r="BM232" s="616">
        <f t="shared" si="634"/>
        <v>7166428</v>
      </c>
      <c r="BN232" s="618">
        <f t="shared" si="635"/>
        <v>5504169</v>
      </c>
      <c r="BO232" s="618">
        <f>BM232-BN232</f>
        <v>1662259</v>
      </c>
      <c r="BP232" s="616">
        <f t="shared" si="684"/>
        <v>335540</v>
      </c>
      <c r="BQ232" s="616">
        <f t="shared" si="685"/>
        <v>67108</v>
      </c>
      <c r="BR232" s="616">
        <f t="shared" si="686"/>
        <v>308180</v>
      </c>
      <c r="BS232" s="616">
        <f t="shared" si="637"/>
        <v>723900</v>
      </c>
      <c r="BT232" s="616">
        <f t="shared" si="638"/>
        <v>19760</v>
      </c>
      <c r="BU232" s="616">
        <f t="shared" si="639"/>
        <v>657020</v>
      </c>
      <c r="BV232" s="616">
        <f t="shared" si="640"/>
        <v>13680</v>
      </c>
      <c r="BW232" s="616">
        <f t="shared" si="641"/>
        <v>33440</v>
      </c>
      <c r="BX232" s="616">
        <f t="shared" si="642"/>
        <v>1280638</v>
      </c>
      <c r="BY232" s="616">
        <f t="shared" si="643"/>
        <v>220400</v>
      </c>
      <c r="BZ232" s="616">
        <f t="shared" si="644"/>
        <v>20520</v>
      </c>
      <c r="CA232" s="616">
        <f t="shared" si="645"/>
        <v>29260</v>
      </c>
      <c r="CB232" s="616">
        <f t="shared" si="646"/>
        <v>3040</v>
      </c>
      <c r="CC232" s="616">
        <f t="shared" si="647"/>
        <v>39900</v>
      </c>
      <c r="CD232" s="616">
        <f t="shared" si="648"/>
        <v>1799701</v>
      </c>
      <c r="CE232" s="618">
        <f t="shared" si="687"/>
        <v>1382258.8</v>
      </c>
      <c r="CF232" s="618">
        <f t="shared" si="688"/>
        <v>417442.2</v>
      </c>
      <c r="CG232" s="616">
        <f t="shared" si="649"/>
        <v>133760</v>
      </c>
      <c r="CH232" s="621">
        <f t="shared" si="650"/>
        <v>12061267</v>
      </c>
      <c r="CI232" s="88">
        <f t="shared" si="651"/>
        <v>188590.21049999999</v>
      </c>
      <c r="CJ232" s="90">
        <f t="shared" si="652"/>
        <v>144846.5526</v>
      </c>
      <c r="CK232" s="90">
        <f>ROUND(BO232/$P232,4)</f>
        <v>43743.657899999998</v>
      </c>
      <c r="CL232" s="88">
        <f t="shared" si="654"/>
        <v>8830</v>
      </c>
      <c r="CM232" s="88">
        <f t="shared" si="655"/>
        <v>1766</v>
      </c>
      <c r="CN232" s="88">
        <f t="shared" si="656"/>
        <v>8110</v>
      </c>
      <c r="CO232" s="88">
        <f t="shared" si="657"/>
        <v>19050</v>
      </c>
      <c r="CP232" s="88">
        <f t="shared" si="658"/>
        <v>520</v>
      </c>
      <c r="CQ232" s="88">
        <f t="shared" si="659"/>
        <v>17290</v>
      </c>
      <c r="CR232" s="88">
        <f t="shared" si="660"/>
        <v>360</v>
      </c>
      <c r="CS232" s="88">
        <f t="shared" si="661"/>
        <v>880</v>
      </c>
      <c r="CT232" s="88">
        <f t="shared" si="662"/>
        <v>33701</v>
      </c>
      <c r="CU232" s="88">
        <f t="shared" si="663"/>
        <v>5800</v>
      </c>
      <c r="CV232" s="88">
        <f t="shared" si="664"/>
        <v>540</v>
      </c>
      <c r="CW232" s="88">
        <f t="shared" si="665"/>
        <v>770</v>
      </c>
      <c r="CX232" s="88">
        <f t="shared" si="666"/>
        <v>80</v>
      </c>
      <c r="CY232" s="88">
        <f t="shared" si="667"/>
        <v>1050</v>
      </c>
      <c r="CZ232" s="88">
        <f t="shared" si="668"/>
        <v>47360.552600000003</v>
      </c>
      <c r="DA232" s="90">
        <f t="shared" si="669"/>
        <v>36375.231599999999</v>
      </c>
      <c r="DB232" s="90">
        <f t="shared" si="670"/>
        <v>10985.321099999999</v>
      </c>
      <c r="DC232" s="88">
        <f t="shared" si="671"/>
        <v>3520</v>
      </c>
      <c r="DD232" s="88">
        <f t="shared" si="672"/>
        <v>317401.76319999999</v>
      </c>
      <c r="AUV232" s="699">
        <f t="shared" si="586"/>
        <v>188590.21</v>
      </c>
      <c r="AUW232" s="699">
        <f t="shared" si="587"/>
        <v>144846.54999999999</v>
      </c>
      <c r="AUX232" s="699">
        <f t="shared" si="588"/>
        <v>43743.66</v>
      </c>
      <c r="AUY232" s="699">
        <f t="shared" si="706"/>
        <v>8830</v>
      </c>
      <c r="AUZ232" s="699">
        <f t="shared" si="615"/>
        <v>5336.62</v>
      </c>
      <c r="AVA232" s="699">
        <f t="shared" si="615"/>
        <v>4.8</v>
      </c>
      <c r="AVB232" s="699">
        <f t="shared" si="707"/>
        <v>19050</v>
      </c>
      <c r="AVC232" s="699">
        <f t="shared" si="708"/>
        <v>520</v>
      </c>
      <c r="AVD232" s="699">
        <f t="shared" si="709"/>
        <v>17290</v>
      </c>
      <c r="AVE232" s="699">
        <f t="shared" si="710"/>
        <v>360</v>
      </c>
      <c r="AVF232" s="699">
        <f t="shared" si="711"/>
        <v>880</v>
      </c>
      <c r="AVG232" s="699">
        <f t="shared" si="712"/>
        <v>33701</v>
      </c>
      <c r="AVH232" s="699">
        <f t="shared" si="713"/>
        <v>5800</v>
      </c>
      <c r="AVI232" s="699">
        <f t="shared" si="714"/>
        <v>540</v>
      </c>
      <c r="AVJ232" s="699">
        <f t="shared" si="715"/>
        <v>770</v>
      </c>
      <c r="AVK232" s="699">
        <f t="shared" si="716"/>
        <v>80</v>
      </c>
      <c r="AVL232" s="699">
        <f t="shared" si="717"/>
        <v>1050</v>
      </c>
      <c r="AVM232" s="699">
        <f t="shared" si="718"/>
        <v>47360.55</v>
      </c>
      <c r="AVN232" s="699">
        <f t="shared" si="719"/>
        <v>36375.230000000003</v>
      </c>
      <c r="AVO232" s="699">
        <f t="shared" si="720"/>
        <v>10985.32</v>
      </c>
      <c r="AVP232" s="699">
        <f t="shared" si="721"/>
        <v>3520</v>
      </c>
      <c r="AVQ232" s="699">
        <f t="shared" si="722"/>
        <v>317401.76</v>
      </c>
    </row>
    <row r="233" spans="1:108 1244:1265" s="608" customFormat="1" ht="30" hidden="1" customHeight="1" x14ac:dyDescent="0.25">
      <c r="A233" s="634">
        <v>1</v>
      </c>
      <c r="B233" s="634">
        <v>14</v>
      </c>
      <c r="C233" s="633" t="s">
        <v>249</v>
      </c>
      <c r="D233" s="2"/>
      <c r="E233" s="602" t="s">
        <v>344</v>
      </c>
      <c r="F233" s="634" t="s">
        <v>31</v>
      </c>
      <c r="G233" s="634">
        <v>1</v>
      </c>
      <c r="H233" s="656" t="s">
        <v>10</v>
      </c>
      <c r="I233" s="634">
        <v>0</v>
      </c>
      <c r="J233" s="602" t="s">
        <v>373</v>
      </c>
      <c r="K233" s="634">
        <v>3</v>
      </c>
      <c r="L233" s="681" t="s">
        <v>349</v>
      </c>
      <c r="M233" s="601" t="s">
        <v>461</v>
      </c>
      <c r="N233" s="602" t="s">
        <v>401</v>
      </c>
      <c r="O233" s="634">
        <v>2</v>
      </c>
      <c r="P233" s="633">
        <v>1</v>
      </c>
      <c r="Q233" s="633">
        <v>1</v>
      </c>
      <c r="R233" s="633">
        <v>1</v>
      </c>
      <c r="S233" s="671">
        <f>'Территориальный кк'!D17</f>
        <v>2.9380000000000002</v>
      </c>
      <c r="T233" s="672">
        <f>'Территориальный кк'!E17</f>
        <v>12.574999999999999</v>
      </c>
      <c r="U233" s="618">
        <f>SUMIFS(Нормативы!G:G,Нормативы!$B:$B,$G233,Нормативы!$D:$D,'2020'!$I233,Нормативы!$F:$F,'2020'!$K233)*O233</f>
        <v>128380</v>
      </c>
      <c r="V233" s="618">
        <f t="shared" ref="V233" si="723">ROUND(U233/1.302,1)</f>
        <v>98602.2</v>
      </c>
      <c r="W233" s="618">
        <f t="shared" ref="W233" si="724">U233-V233</f>
        <v>29777.8</v>
      </c>
      <c r="X233" s="618">
        <f>SUMIFS(Нормативы!J:J,Нормативы!$B:$B,$G233,Нормативы!$D:$D,'2020'!$I233,Нормативы!$F:$F,'2020'!$K233)</f>
        <v>8830</v>
      </c>
      <c r="Y233" s="618">
        <f>SUMIFS(Нормативы!K:K,Нормативы!$B:$B,$G233,Нормативы!$D:$D,'2020'!$I233,Нормативы!$F:$F,'2020'!$K233)</f>
        <v>1766</v>
      </c>
      <c r="Z233" s="618">
        <f>SUMIFS(Нормативы!L:L,Нормативы!$B:$B,$G233,Нормативы!$D:$D,'2020'!$I233,Нормативы!$F:$F,'2020'!$K233)</f>
        <v>8110</v>
      </c>
      <c r="AA233" s="618">
        <f t="shared" ref="AA233" si="725">AB233+AC233+AD233+AE233</f>
        <v>19930</v>
      </c>
      <c r="AB233" s="618">
        <f>SUMIFS(Нормативы!N:N,Нормативы!$B:$B,$G233,Нормативы!$D:$D,'2020'!$I233,Нормативы!$F:$F,'2020'!$K233)*O233</f>
        <v>1040</v>
      </c>
      <c r="AC233" s="618">
        <f>SUMIFS(Нормативы!O:O,Нормативы!$B:$B,$G233,Нормативы!$D:$D,'2020'!$I233,Нормативы!$F:$F,'2020'!$K233)</f>
        <v>17290</v>
      </c>
      <c r="AD233" s="618">
        <f>SUMIFS(Нормативы!P:P,Нормативы!$B:$B,$G233,Нормативы!$D:$D,'2020'!$I233,Нормативы!$F:$F,'2020'!$K233)*O233</f>
        <v>720</v>
      </c>
      <c r="AE233" s="618">
        <f>SUMIFS(Нормативы!Q:Q,Нормативы!$B:$B,$G233,Нормативы!$D:$D,'2020'!$I233,Нормативы!$F:$F,'2020'!$K233)</f>
        <v>880</v>
      </c>
      <c r="AF233" s="618">
        <f>SUMIFS(Нормативы!R:R,Нормативы!$B:$B,$G233,Нормативы!$D:$D,'2020'!$I233,Нормативы!$F:$F,'2020'!$K233)</f>
        <v>2680</v>
      </c>
      <c r="AG233" s="618">
        <f>SUMIFS(Нормативы!S:S,Нормативы!$B:$B,$G233,Нормативы!$D:$D,'2020'!$I233,Нормативы!$F:$F,'2020'!$K233)</f>
        <v>5800</v>
      </c>
      <c r="AH233" s="618">
        <f>SUMIFS(Нормативы!T:T,Нормативы!$B:$B,$G233,Нормативы!$D:$D,'2020'!$I233,Нормативы!$F:$F,'2020'!$K233)</f>
        <v>540</v>
      </c>
      <c r="AI233" s="618">
        <f>SUMIFS(Нормативы!U:U,Нормативы!$B:$B,$G233,Нормативы!$D:$D,'2020'!$I233,Нормативы!$F:$F,'2020'!$K233)</f>
        <v>770</v>
      </c>
      <c r="AJ233" s="618">
        <f>SUMIFS(Нормативы!V:V,Нормативы!$B:$B,$G233,Нормативы!$D:$D,'2020'!$I233,Нормативы!$F:$F,'2020'!$K233)</f>
        <v>80</v>
      </c>
      <c r="AK233" s="618">
        <f>SUMIFS(Нормативы!W:W,Нормативы!$B:$B,$G233,Нормативы!$D:$D,'2020'!$I233,Нормативы!$F:$F,'2020'!$K233)</f>
        <v>1050</v>
      </c>
      <c r="AL233" s="618">
        <f>SUMIFS(Нормативы!X:X,Нормативы!$B:$B,$G233,Нормативы!$D:$D,'2020'!$I233,Нормативы!$F:$F,'2020'!$K233)*O233</f>
        <v>32240</v>
      </c>
      <c r="AM233" s="618">
        <f t="shared" ref="AM233" si="726">ROUND(AL233/1.302,1)</f>
        <v>24761.9</v>
      </c>
      <c r="AN233" s="618">
        <f t="shared" ref="AN233" si="727">AL233-AM233</f>
        <v>7478.1</v>
      </c>
      <c r="AO233" s="618">
        <f>SUMIFS(Нормативы!AA:AA,Нормативы!$B:$B,$G233,Нормативы!$D:$D,'2020'!$I233,Нормативы!$F:$F,'2020'!$K233)</f>
        <v>3520</v>
      </c>
      <c r="AP233" s="619">
        <f t="shared" ref="AP233" si="728">U233+X233+Z233+AA233++AF233+AG233+AH233+AI233+AJ233+AK233+AL233+AO233</f>
        <v>211930</v>
      </c>
      <c r="AQ233" s="611">
        <f t="shared" si="616"/>
        <v>128380</v>
      </c>
      <c r="AR233" s="622">
        <f t="shared" si="680"/>
        <v>98602.2</v>
      </c>
      <c r="AS233" s="622">
        <f t="shared" si="681"/>
        <v>29777.8</v>
      </c>
      <c r="AT233" s="614">
        <f t="shared" si="617"/>
        <v>8830</v>
      </c>
      <c r="AU233" s="614">
        <f t="shared" si="618"/>
        <v>1766</v>
      </c>
      <c r="AV233" s="614">
        <f t="shared" si="619"/>
        <v>8110</v>
      </c>
      <c r="AW233" s="614">
        <f t="shared" si="620"/>
        <v>19930</v>
      </c>
      <c r="AX233" s="614">
        <f t="shared" si="621"/>
        <v>1040</v>
      </c>
      <c r="AY233" s="614">
        <f t="shared" si="622"/>
        <v>17290</v>
      </c>
      <c r="AZ233" s="614">
        <f t="shared" si="623"/>
        <v>720</v>
      </c>
      <c r="BA233" s="614">
        <f t="shared" si="624"/>
        <v>880</v>
      </c>
      <c r="BB233" s="614">
        <f t="shared" si="625"/>
        <v>2680</v>
      </c>
      <c r="BC233" s="614">
        <f t="shared" si="626"/>
        <v>5800</v>
      </c>
      <c r="BD233" s="614">
        <f t="shared" si="627"/>
        <v>540</v>
      </c>
      <c r="BE233" s="614">
        <f t="shared" si="628"/>
        <v>770</v>
      </c>
      <c r="BF233" s="614">
        <f t="shared" si="629"/>
        <v>80</v>
      </c>
      <c r="BG233" s="614">
        <f t="shared" si="630"/>
        <v>1050</v>
      </c>
      <c r="BH233" s="614">
        <f t="shared" si="631"/>
        <v>32240</v>
      </c>
      <c r="BI233" s="614">
        <f t="shared" ref="BI233" si="729">ROUND($P233*AM233,0)</f>
        <v>24762</v>
      </c>
      <c r="BJ233" s="614">
        <f t="shared" ref="BJ233" si="730">ROUND($P233*AN233,0)</f>
        <v>7478</v>
      </c>
      <c r="BK233" s="614">
        <f t="shared" si="632"/>
        <v>3520</v>
      </c>
      <c r="BL233" s="620">
        <f t="shared" si="633"/>
        <v>211930</v>
      </c>
      <c r="BM233" s="614">
        <f t="shared" si="634"/>
        <v>377180</v>
      </c>
      <c r="BN233" s="622">
        <f t="shared" si="635"/>
        <v>289692.79999999999</v>
      </c>
      <c r="BO233" s="622">
        <f>BM233-BN233</f>
        <v>87487.2</v>
      </c>
      <c r="BP233" s="614">
        <f t="shared" si="684"/>
        <v>8830</v>
      </c>
      <c r="BQ233" s="614">
        <f t="shared" si="685"/>
        <v>1766</v>
      </c>
      <c r="BR233" s="614">
        <f t="shared" si="686"/>
        <v>8110</v>
      </c>
      <c r="BS233" s="614">
        <f t="shared" si="637"/>
        <v>19930</v>
      </c>
      <c r="BT233" s="614">
        <f t="shared" si="638"/>
        <v>1040</v>
      </c>
      <c r="BU233" s="614">
        <f t="shared" si="639"/>
        <v>17290</v>
      </c>
      <c r="BV233" s="614">
        <f t="shared" si="640"/>
        <v>720</v>
      </c>
      <c r="BW233" s="614">
        <f t="shared" si="641"/>
        <v>880</v>
      </c>
      <c r="BX233" s="614">
        <f t="shared" si="642"/>
        <v>33701</v>
      </c>
      <c r="BY233" s="614">
        <f t="shared" si="643"/>
        <v>5800</v>
      </c>
      <c r="BZ233" s="614">
        <f t="shared" si="644"/>
        <v>540</v>
      </c>
      <c r="CA233" s="614">
        <f t="shared" si="645"/>
        <v>770</v>
      </c>
      <c r="CB233" s="614">
        <f t="shared" si="646"/>
        <v>80</v>
      </c>
      <c r="CC233" s="614">
        <f t="shared" si="647"/>
        <v>1050</v>
      </c>
      <c r="CD233" s="614">
        <f t="shared" si="648"/>
        <v>94721</v>
      </c>
      <c r="CE233" s="622">
        <f t="shared" si="687"/>
        <v>72750.399999999994</v>
      </c>
      <c r="CF233" s="622">
        <f t="shared" si="688"/>
        <v>21970.6</v>
      </c>
      <c r="CG233" s="614">
        <f t="shared" si="649"/>
        <v>3520</v>
      </c>
      <c r="CH233" s="621">
        <f t="shared" si="650"/>
        <v>554232</v>
      </c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AUV233" s="699">
        <f t="shared" si="586"/>
        <v>377180</v>
      </c>
      <c r="AUW233" s="699">
        <f t="shared" si="587"/>
        <v>289692.78000000003</v>
      </c>
      <c r="AUX233" s="699">
        <f t="shared" si="588"/>
        <v>87487.22</v>
      </c>
      <c r="AUY233" s="699">
        <f t="shared" si="706"/>
        <v>8830</v>
      </c>
      <c r="AUZ233" s="699">
        <f t="shared" si="615"/>
        <v>140.44</v>
      </c>
      <c r="AVA233" s="699">
        <f t="shared" si="615"/>
        <v>0.06</v>
      </c>
      <c r="AVB233" s="699">
        <f t="shared" si="707"/>
        <v>19930</v>
      </c>
      <c r="AVC233" s="699">
        <f t="shared" si="708"/>
        <v>1040</v>
      </c>
      <c r="AVD233" s="699">
        <f t="shared" si="709"/>
        <v>17290</v>
      </c>
      <c r="AVE233" s="699">
        <f t="shared" si="710"/>
        <v>720</v>
      </c>
      <c r="AVF233" s="699">
        <f t="shared" si="711"/>
        <v>880</v>
      </c>
      <c r="AVG233" s="699">
        <f t="shared" si="712"/>
        <v>33701</v>
      </c>
      <c r="AVH233" s="699">
        <f t="shared" si="713"/>
        <v>5800</v>
      </c>
      <c r="AVI233" s="699">
        <f t="shared" si="714"/>
        <v>540</v>
      </c>
      <c r="AVJ233" s="699">
        <f t="shared" si="715"/>
        <v>770</v>
      </c>
      <c r="AVK233" s="699">
        <f t="shared" si="716"/>
        <v>80</v>
      </c>
      <c r="AVL233" s="699">
        <f t="shared" si="717"/>
        <v>1050</v>
      </c>
      <c r="AVM233" s="699">
        <f t="shared" si="718"/>
        <v>94721</v>
      </c>
      <c r="AVN233" s="699">
        <f t="shared" si="719"/>
        <v>72750.38</v>
      </c>
      <c r="AVO233" s="699">
        <f t="shared" si="720"/>
        <v>21970.62</v>
      </c>
      <c r="AVP233" s="699">
        <f t="shared" si="721"/>
        <v>3520</v>
      </c>
      <c r="AVQ233" s="699">
        <f t="shared" si="722"/>
        <v>554232</v>
      </c>
    </row>
    <row r="234" spans="1:108 1244:1265" ht="30" hidden="1" customHeight="1" x14ac:dyDescent="0.25">
      <c r="A234" s="643">
        <v>1</v>
      </c>
      <c r="B234" s="643">
        <v>14</v>
      </c>
      <c r="C234" s="664" t="s">
        <v>249</v>
      </c>
      <c r="D234" s="2"/>
      <c r="E234" s="101" t="s">
        <v>344</v>
      </c>
      <c r="F234" s="643" t="s">
        <v>31</v>
      </c>
      <c r="G234" s="643">
        <v>1</v>
      </c>
      <c r="H234" s="658" t="s">
        <v>8</v>
      </c>
      <c r="I234" s="643">
        <v>3</v>
      </c>
      <c r="J234" s="101" t="s">
        <v>373</v>
      </c>
      <c r="K234" s="643">
        <v>3</v>
      </c>
      <c r="L234" s="683" t="s">
        <v>349</v>
      </c>
      <c r="M234" s="11" t="s">
        <v>282</v>
      </c>
      <c r="N234" s="101" t="s">
        <v>387</v>
      </c>
      <c r="O234" s="643">
        <v>1</v>
      </c>
      <c r="P234" s="632">
        <v>16</v>
      </c>
      <c r="Q234" s="632">
        <v>16</v>
      </c>
      <c r="R234" s="632">
        <v>16</v>
      </c>
      <c r="S234" s="675">
        <f>SUMIF('Территориальный кк'!$A:$A,'2020'!$B234,'Территориальный кк'!D:D)</f>
        <v>2.9380000000000002</v>
      </c>
      <c r="T234" s="676">
        <f>SUMIF('Территориальный кк'!$A:$A,'2020'!$B234,'Территориальный кк'!E:E)</f>
        <v>12.574999999999999</v>
      </c>
      <c r="U234" s="618">
        <f>SUMIFS(Нормативы!G:G,Нормативы!$B:$B,$G234,Нормативы!$D:$D,'2020'!$I234,Нормативы!$F:$F,'2020'!$K234)*O234</f>
        <v>6419</v>
      </c>
      <c r="V234" s="618">
        <f t="shared" si="674"/>
        <v>4930.1000000000004</v>
      </c>
      <c r="W234" s="618">
        <f t="shared" si="675"/>
        <v>1488.9</v>
      </c>
      <c r="X234" s="618">
        <f>SUMIFS(Нормативы!J:J,Нормативы!$B:$B,$G234,Нормативы!$D:$D,'2020'!$I234,Нормативы!$F:$F,'2020'!$K234)</f>
        <v>883</v>
      </c>
      <c r="Y234" s="618">
        <f>SUMIFS(Нормативы!K:K,Нормативы!$B:$B,$G234,Нормативы!$D:$D,'2020'!$I234,Нормативы!$F:$F,'2020'!$K234)</f>
        <v>177</v>
      </c>
      <c r="Z234" s="618">
        <f>SUMIFS(Нормативы!L:L,Нормативы!$B:$B,$G234,Нормативы!$D:$D,'2020'!$I234,Нормативы!$F:$F,'2020'!$K234)</f>
        <v>811</v>
      </c>
      <c r="AA234" s="618">
        <f t="shared" si="676"/>
        <v>1905</v>
      </c>
      <c r="AB234" s="618">
        <f>SUMIFS(Нормативы!N:N,Нормативы!$B:$B,$G234,Нормативы!$D:$D,'2020'!$I234,Нормативы!$F:$F,'2020'!$K234)*O234</f>
        <v>52</v>
      </c>
      <c r="AC234" s="618">
        <f>SUMIFS(Нормативы!O:O,Нормативы!$B:$B,$G234,Нормативы!$D:$D,'2020'!$I234,Нормативы!$F:$F,'2020'!$K234)</f>
        <v>1729</v>
      </c>
      <c r="AD234" s="618">
        <f>SUMIFS(Нормативы!P:P,Нормативы!$B:$B,$G234,Нормативы!$D:$D,'2020'!$I234,Нормативы!$F:$F,'2020'!$K234)*O234</f>
        <v>36</v>
      </c>
      <c r="AE234" s="618">
        <f>SUMIFS(Нормативы!Q:Q,Нормативы!$B:$B,$G234,Нормативы!$D:$D,'2020'!$I234,Нормативы!$F:$F,'2020'!$K234)</f>
        <v>88</v>
      </c>
      <c r="AF234" s="618">
        <f>SUMIFS(Нормативы!R:R,Нормативы!$B:$B,$G234,Нормативы!$D:$D,'2020'!$I234,Нормативы!$F:$F,'2020'!$K234)</f>
        <v>268</v>
      </c>
      <c r="AG234" s="618">
        <f>SUMIFS(Нормативы!S:S,Нормативы!$B:$B,$G234,Нормативы!$D:$D,'2020'!$I234,Нормативы!$F:$F,'2020'!$K234)</f>
        <v>580</v>
      </c>
      <c r="AH234" s="618">
        <f>SUMIFS(Нормативы!T:T,Нормативы!$B:$B,$G234,Нормативы!$D:$D,'2020'!$I234,Нормативы!$F:$F,'2020'!$K234)</f>
        <v>54</v>
      </c>
      <c r="AI234" s="618">
        <f>SUMIFS(Нормативы!U:U,Нормативы!$B:$B,$G234,Нормативы!$D:$D,'2020'!$I234,Нормативы!$F:$F,'2020'!$K234)</f>
        <v>77</v>
      </c>
      <c r="AJ234" s="618">
        <f>SUMIFS(Нормативы!V:V,Нормативы!$B:$B,$G234,Нормативы!$D:$D,'2020'!$I234,Нормативы!$F:$F,'2020'!$K234)</f>
        <v>8</v>
      </c>
      <c r="AK234" s="618">
        <f>SUMIFS(Нормативы!W:W,Нормативы!$B:$B,$G234,Нормативы!$D:$D,'2020'!$I234,Нормативы!$F:$F,'2020'!$K234)</f>
        <v>105</v>
      </c>
      <c r="AL234" s="618">
        <f>SUMIFS(Нормативы!X:X,Нормативы!$B:$B,$G234,Нормативы!$D:$D,'2020'!$I234,Нормативы!$F:$F,'2020'!$K234)*O234</f>
        <v>1612</v>
      </c>
      <c r="AM234" s="618">
        <f t="shared" si="677"/>
        <v>1238.0999999999999</v>
      </c>
      <c r="AN234" s="618">
        <f t="shared" si="678"/>
        <v>373.9</v>
      </c>
      <c r="AO234" s="618">
        <f>SUMIFS(Нормативы!AA:AA,Нормативы!$B:$B,$G234,Нормативы!$D:$D,'2020'!$I234,Нормативы!$F:$F,'2020'!$K234)</f>
        <v>0</v>
      </c>
      <c r="AP234" s="619">
        <f t="shared" si="679"/>
        <v>12722</v>
      </c>
      <c r="AQ234" s="413">
        <f t="shared" si="616"/>
        <v>102704</v>
      </c>
      <c r="AR234" s="618">
        <f t="shared" si="680"/>
        <v>78881.7</v>
      </c>
      <c r="AS234" s="618">
        <f t="shared" si="681"/>
        <v>23822.3</v>
      </c>
      <c r="AT234" s="616">
        <f t="shared" si="617"/>
        <v>14128</v>
      </c>
      <c r="AU234" s="616">
        <f t="shared" si="618"/>
        <v>2832</v>
      </c>
      <c r="AV234" s="616">
        <f t="shared" si="619"/>
        <v>12976</v>
      </c>
      <c r="AW234" s="616">
        <f t="shared" si="620"/>
        <v>30480</v>
      </c>
      <c r="AX234" s="616">
        <f t="shared" si="621"/>
        <v>832</v>
      </c>
      <c r="AY234" s="616">
        <f t="shared" si="622"/>
        <v>27664</v>
      </c>
      <c r="AZ234" s="616">
        <f t="shared" si="623"/>
        <v>576</v>
      </c>
      <c r="BA234" s="616">
        <f t="shared" si="624"/>
        <v>1408</v>
      </c>
      <c r="BB234" s="616">
        <f t="shared" si="625"/>
        <v>4288</v>
      </c>
      <c r="BC234" s="616">
        <f t="shared" si="626"/>
        <v>9280</v>
      </c>
      <c r="BD234" s="616">
        <f t="shared" si="627"/>
        <v>864</v>
      </c>
      <c r="BE234" s="616">
        <f t="shared" si="628"/>
        <v>1232</v>
      </c>
      <c r="BF234" s="616">
        <f t="shared" si="629"/>
        <v>128</v>
      </c>
      <c r="BG234" s="616">
        <f t="shared" si="630"/>
        <v>1680</v>
      </c>
      <c r="BH234" s="616">
        <f t="shared" si="631"/>
        <v>25792</v>
      </c>
      <c r="BI234" s="618">
        <f t="shared" si="682"/>
        <v>19809.5</v>
      </c>
      <c r="BJ234" s="618">
        <f t="shared" si="683"/>
        <v>5982.5</v>
      </c>
      <c r="BK234" s="616">
        <f t="shared" si="632"/>
        <v>0</v>
      </c>
      <c r="BL234" s="620">
        <f t="shared" si="633"/>
        <v>203552</v>
      </c>
      <c r="BM234" s="616">
        <f t="shared" si="634"/>
        <v>301744</v>
      </c>
      <c r="BN234" s="618">
        <f t="shared" si="635"/>
        <v>231754.2</v>
      </c>
      <c r="BO234" s="618">
        <f t="shared" si="636"/>
        <v>69989.8</v>
      </c>
      <c r="BP234" s="616">
        <f t="shared" si="684"/>
        <v>14128</v>
      </c>
      <c r="BQ234" s="616">
        <f t="shared" si="685"/>
        <v>2832</v>
      </c>
      <c r="BR234" s="616">
        <f t="shared" si="686"/>
        <v>12976</v>
      </c>
      <c r="BS234" s="616">
        <f t="shared" si="637"/>
        <v>30480</v>
      </c>
      <c r="BT234" s="616">
        <f t="shared" si="638"/>
        <v>832</v>
      </c>
      <c r="BU234" s="616">
        <f t="shared" si="639"/>
        <v>27664</v>
      </c>
      <c r="BV234" s="616">
        <f t="shared" si="640"/>
        <v>576</v>
      </c>
      <c r="BW234" s="616">
        <f t="shared" si="641"/>
        <v>1408</v>
      </c>
      <c r="BX234" s="616">
        <f t="shared" si="642"/>
        <v>53922</v>
      </c>
      <c r="BY234" s="616">
        <f t="shared" si="643"/>
        <v>9280</v>
      </c>
      <c r="BZ234" s="616">
        <f t="shared" si="644"/>
        <v>864</v>
      </c>
      <c r="CA234" s="616">
        <f t="shared" si="645"/>
        <v>1232</v>
      </c>
      <c r="CB234" s="616">
        <f t="shared" si="646"/>
        <v>128</v>
      </c>
      <c r="CC234" s="616">
        <f t="shared" si="647"/>
        <v>1680</v>
      </c>
      <c r="CD234" s="616">
        <f t="shared" si="648"/>
        <v>75777</v>
      </c>
      <c r="CE234" s="618">
        <f t="shared" si="687"/>
        <v>58200.5</v>
      </c>
      <c r="CF234" s="618">
        <f t="shared" si="688"/>
        <v>17576.5</v>
      </c>
      <c r="CG234" s="616">
        <f t="shared" si="649"/>
        <v>0</v>
      </c>
      <c r="CH234" s="621">
        <f t="shared" si="650"/>
        <v>502211</v>
      </c>
      <c r="CI234" s="88">
        <f t="shared" si="651"/>
        <v>18859</v>
      </c>
      <c r="CJ234" s="90">
        <f t="shared" si="652"/>
        <v>14484.637500000001</v>
      </c>
      <c r="CK234" s="90">
        <f t="shared" si="653"/>
        <v>4374.3625000000002</v>
      </c>
      <c r="CL234" s="88">
        <f t="shared" si="654"/>
        <v>883</v>
      </c>
      <c r="CM234" s="88">
        <f t="shared" si="655"/>
        <v>177</v>
      </c>
      <c r="CN234" s="88">
        <f t="shared" si="656"/>
        <v>811</v>
      </c>
      <c r="CO234" s="88">
        <f t="shared" si="657"/>
        <v>1905</v>
      </c>
      <c r="CP234" s="88">
        <f t="shared" si="658"/>
        <v>52</v>
      </c>
      <c r="CQ234" s="88">
        <f t="shared" si="659"/>
        <v>1729</v>
      </c>
      <c r="CR234" s="88">
        <f t="shared" si="660"/>
        <v>36</v>
      </c>
      <c r="CS234" s="88">
        <f t="shared" si="661"/>
        <v>88</v>
      </c>
      <c r="CT234" s="88">
        <f t="shared" si="662"/>
        <v>3370.125</v>
      </c>
      <c r="CU234" s="88">
        <f t="shared" si="663"/>
        <v>580</v>
      </c>
      <c r="CV234" s="88">
        <f t="shared" si="664"/>
        <v>54</v>
      </c>
      <c r="CW234" s="88">
        <f t="shared" si="665"/>
        <v>77</v>
      </c>
      <c r="CX234" s="88">
        <f t="shared" si="666"/>
        <v>8</v>
      </c>
      <c r="CY234" s="88">
        <f t="shared" si="667"/>
        <v>105</v>
      </c>
      <c r="CZ234" s="88">
        <f t="shared" si="668"/>
        <v>4736.0625</v>
      </c>
      <c r="DA234" s="90">
        <f t="shared" si="669"/>
        <v>3637.5313000000001</v>
      </c>
      <c r="DB234" s="90">
        <f t="shared" si="670"/>
        <v>1098.5313000000001</v>
      </c>
      <c r="DC234" s="88">
        <f t="shared" si="671"/>
        <v>0</v>
      </c>
      <c r="DD234" s="88">
        <f t="shared" si="672"/>
        <v>31388.1875</v>
      </c>
      <c r="AUV234" s="699">
        <f t="shared" si="586"/>
        <v>18859</v>
      </c>
      <c r="AUW234" s="699">
        <f t="shared" si="587"/>
        <v>14484.64</v>
      </c>
      <c r="AUX234" s="699">
        <f t="shared" si="588"/>
        <v>4374.3599999999997</v>
      </c>
      <c r="AUY234" s="699">
        <f t="shared" si="706"/>
        <v>883</v>
      </c>
      <c r="AUZ234" s="699">
        <f t="shared" si="615"/>
        <v>225.21</v>
      </c>
      <c r="AVA234" s="699">
        <f t="shared" si="615"/>
        <v>2.02</v>
      </c>
      <c r="AVB234" s="699">
        <f t="shared" si="707"/>
        <v>1905</v>
      </c>
      <c r="AVC234" s="699">
        <f t="shared" si="708"/>
        <v>52</v>
      </c>
      <c r="AVD234" s="699">
        <f t="shared" si="709"/>
        <v>1729</v>
      </c>
      <c r="AVE234" s="699">
        <f t="shared" si="710"/>
        <v>36</v>
      </c>
      <c r="AVF234" s="699">
        <f t="shared" si="711"/>
        <v>88</v>
      </c>
      <c r="AVG234" s="699">
        <f t="shared" si="712"/>
        <v>3370.13</v>
      </c>
      <c r="AVH234" s="699">
        <f t="shared" si="713"/>
        <v>580</v>
      </c>
      <c r="AVI234" s="699">
        <f t="shared" si="714"/>
        <v>54</v>
      </c>
      <c r="AVJ234" s="699">
        <f t="shared" si="715"/>
        <v>77</v>
      </c>
      <c r="AVK234" s="699">
        <f t="shared" si="716"/>
        <v>8</v>
      </c>
      <c r="AVL234" s="699">
        <f t="shared" si="717"/>
        <v>105</v>
      </c>
      <c r="AVM234" s="699">
        <f t="shared" si="718"/>
        <v>4736.0600000000004</v>
      </c>
      <c r="AVN234" s="699">
        <f t="shared" si="719"/>
        <v>3637.53</v>
      </c>
      <c r="AVO234" s="699">
        <f t="shared" si="720"/>
        <v>1098.53</v>
      </c>
      <c r="AVP234" s="699">
        <f t="shared" si="721"/>
        <v>0</v>
      </c>
      <c r="AVQ234" s="699">
        <f t="shared" si="722"/>
        <v>31388.19</v>
      </c>
    </row>
    <row r="235" spans="1:108 1244:1265" ht="30" hidden="1" customHeight="1" x14ac:dyDescent="0.25">
      <c r="A235" s="643">
        <v>1</v>
      </c>
      <c r="B235" s="643">
        <v>14</v>
      </c>
      <c r="C235" s="664" t="s">
        <v>249</v>
      </c>
      <c r="D235" s="2"/>
      <c r="E235" s="101" t="s">
        <v>344</v>
      </c>
      <c r="F235" s="643" t="s">
        <v>31</v>
      </c>
      <c r="G235" s="643">
        <v>1</v>
      </c>
      <c r="H235" s="658" t="s">
        <v>8</v>
      </c>
      <c r="I235" s="643">
        <v>3</v>
      </c>
      <c r="J235" s="101" t="s">
        <v>376</v>
      </c>
      <c r="K235" s="643">
        <v>1</v>
      </c>
      <c r="L235" s="683" t="s">
        <v>349</v>
      </c>
      <c r="M235" s="11" t="s">
        <v>324</v>
      </c>
      <c r="N235" s="101" t="s">
        <v>387</v>
      </c>
      <c r="O235" s="643">
        <v>1</v>
      </c>
      <c r="P235" s="632">
        <v>10</v>
      </c>
      <c r="Q235" s="632">
        <v>10</v>
      </c>
      <c r="R235" s="632">
        <v>10</v>
      </c>
      <c r="S235" s="675">
        <f>SUMIF('Территориальный кк'!$A:$A,'2020'!$B235,'Территориальный кк'!D:D)</f>
        <v>2.9380000000000002</v>
      </c>
      <c r="T235" s="676">
        <f>SUMIF('Территориальный кк'!$A:$A,'2020'!$B235,'Территориальный кк'!E:E)</f>
        <v>12.574999999999999</v>
      </c>
      <c r="U235" s="618">
        <f>SUMIFS(Нормативы!G:G,Нормативы!$B:$B,$G235,Нормативы!$D:$D,'2020'!$I235,Нормативы!$F:$F,'2020'!$K235)*O235</f>
        <v>5402</v>
      </c>
      <c r="V235" s="618">
        <f t="shared" si="674"/>
        <v>4149</v>
      </c>
      <c r="W235" s="618">
        <f t="shared" si="675"/>
        <v>1253</v>
      </c>
      <c r="X235" s="618">
        <f>SUMIFS(Нормативы!J:J,Нормативы!$B:$B,$G235,Нормативы!$D:$D,'2020'!$I235,Нормативы!$F:$F,'2020'!$K235)</f>
        <v>22</v>
      </c>
      <c r="Y235" s="618">
        <f>SUMIFS(Нормативы!K:K,Нормативы!$B:$B,$G235,Нормативы!$D:$D,'2020'!$I235,Нормативы!$F:$F,'2020'!$K235)</f>
        <v>4</v>
      </c>
      <c r="Z235" s="618">
        <f>SUMIFS(Нормативы!L:L,Нормативы!$B:$B,$G235,Нормативы!$D:$D,'2020'!$I235,Нормативы!$F:$F,'2020'!$K235)</f>
        <v>232</v>
      </c>
      <c r="AA235" s="618">
        <f t="shared" si="676"/>
        <v>371</v>
      </c>
      <c r="AB235" s="618">
        <f>SUMIFS(Нормативы!N:N,Нормативы!$B:$B,$G235,Нормативы!$D:$D,'2020'!$I235,Нормативы!$F:$F,'2020'!$K235)*O235</f>
        <v>52</v>
      </c>
      <c r="AC235" s="618">
        <f>SUMIFS(Нормативы!O:O,Нормативы!$B:$B,$G235,Нормативы!$D:$D,'2020'!$I235,Нормативы!$F:$F,'2020'!$K235)</f>
        <v>214</v>
      </c>
      <c r="AD235" s="618">
        <f>SUMIFS(Нормативы!P:P,Нормативы!$B:$B,$G235,Нормативы!$D:$D,'2020'!$I235,Нормативы!$F:$F,'2020'!$K235)*O235</f>
        <v>31</v>
      </c>
      <c r="AE235" s="618">
        <f>SUMIFS(Нормативы!Q:Q,Нормативы!$B:$B,$G235,Нормативы!$D:$D,'2020'!$I235,Нормативы!$F:$F,'2020'!$K235)</f>
        <v>74</v>
      </c>
      <c r="AF235" s="618">
        <f>SUMIFS(Нормативы!R:R,Нормативы!$B:$B,$G235,Нормативы!$D:$D,'2020'!$I235,Нормативы!$F:$F,'2020'!$K235)</f>
        <v>246</v>
      </c>
      <c r="AG235" s="618">
        <f>SUMIFS(Нормативы!S:S,Нормативы!$B:$B,$G235,Нормативы!$D:$D,'2020'!$I235,Нормативы!$F:$F,'2020'!$K235)</f>
        <v>508</v>
      </c>
      <c r="AH235" s="618">
        <f>SUMIFS(Нормативы!T:T,Нормативы!$B:$B,$G235,Нормативы!$D:$D,'2020'!$I235,Нормативы!$F:$F,'2020'!$K235)</f>
        <v>54</v>
      </c>
      <c r="AI235" s="618">
        <f>SUMIFS(Нормативы!U:U,Нормативы!$B:$B,$G235,Нормативы!$D:$D,'2020'!$I235,Нормативы!$F:$F,'2020'!$K235)</f>
        <v>77</v>
      </c>
      <c r="AJ235" s="618">
        <f>SUMIFS(Нормативы!V:V,Нормативы!$B:$B,$G235,Нормативы!$D:$D,'2020'!$I235,Нормативы!$F:$F,'2020'!$K235)</f>
        <v>8</v>
      </c>
      <c r="AK235" s="618">
        <f>SUMIFS(Нормативы!W:W,Нормативы!$B:$B,$G235,Нормативы!$D:$D,'2020'!$I235,Нормативы!$F:$F,'2020'!$K235)</f>
        <v>30</v>
      </c>
      <c r="AL235" s="618">
        <f>SUMIFS(Нормативы!X:X,Нормативы!$B:$B,$G235,Нормативы!$D:$D,'2020'!$I235,Нормативы!$F:$F,'2020'!$K235)*O235</f>
        <v>1344</v>
      </c>
      <c r="AM235" s="618">
        <f t="shared" si="677"/>
        <v>1032.3</v>
      </c>
      <c r="AN235" s="618">
        <f t="shared" si="678"/>
        <v>311.7</v>
      </c>
      <c r="AO235" s="618">
        <f>SUMIFS(Нормативы!AA:AA,Нормативы!$B:$B,$G235,Нормативы!$D:$D,'2020'!$I235,Нормативы!$F:$F,'2020'!$K235)</f>
        <v>0</v>
      </c>
      <c r="AP235" s="619">
        <f t="shared" si="679"/>
        <v>8294</v>
      </c>
      <c r="AQ235" s="413">
        <f t="shared" si="616"/>
        <v>54020</v>
      </c>
      <c r="AR235" s="618">
        <f t="shared" si="680"/>
        <v>41490</v>
      </c>
      <c r="AS235" s="618">
        <f t="shared" si="681"/>
        <v>12530</v>
      </c>
      <c r="AT235" s="616">
        <f t="shared" si="617"/>
        <v>220</v>
      </c>
      <c r="AU235" s="616">
        <f t="shared" si="618"/>
        <v>40</v>
      </c>
      <c r="AV235" s="616">
        <f t="shared" si="619"/>
        <v>2320</v>
      </c>
      <c r="AW235" s="616">
        <f t="shared" si="620"/>
        <v>3710</v>
      </c>
      <c r="AX235" s="616">
        <f t="shared" si="621"/>
        <v>520</v>
      </c>
      <c r="AY235" s="616">
        <f t="shared" si="622"/>
        <v>2140</v>
      </c>
      <c r="AZ235" s="616">
        <f t="shared" si="623"/>
        <v>310</v>
      </c>
      <c r="BA235" s="616">
        <f t="shared" si="624"/>
        <v>740</v>
      </c>
      <c r="BB235" s="616">
        <f t="shared" si="625"/>
        <v>2460</v>
      </c>
      <c r="BC235" s="616">
        <f t="shared" si="626"/>
        <v>5080</v>
      </c>
      <c r="BD235" s="616">
        <f t="shared" si="627"/>
        <v>540</v>
      </c>
      <c r="BE235" s="616">
        <f t="shared" si="628"/>
        <v>770</v>
      </c>
      <c r="BF235" s="616">
        <f t="shared" si="629"/>
        <v>80</v>
      </c>
      <c r="BG235" s="616">
        <f t="shared" si="630"/>
        <v>300</v>
      </c>
      <c r="BH235" s="616">
        <f t="shared" si="631"/>
        <v>13440</v>
      </c>
      <c r="BI235" s="618">
        <f t="shared" si="682"/>
        <v>10322.6</v>
      </c>
      <c r="BJ235" s="618">
        <f t="shared" si="683"/>
        <v>3117.4</v>
      </c>
      <c r="BK235" s="616">
        <f t="shared" si="632"/>
        <v>0</v>
      </c>
      <c r="BL235" s="620">
        <f t="shared" si="633"/>
        <v>82940</v>
      </c>
      <c r="BM235" s="616">
        <f t="shared" si="634"/>
        <v>158711</v>
      </c>
      <c r="BN235" s="618">
        <f t="shared" si="635"/>
        <v>121897.8</v>
      </c>
      <c r="BO235" s="618">
        <f t="shared" si="636"/>
        <v>36813.199999999997</v>
      </c>
      <c r="BP235" s="616">
        <f t="shared" si="684"/>
        <v>220</v>
      </c>
      <c r="BQ235" s="616">
        <f t="shared" si="685"/>
        <v>40</v>
      </c>
      <c r="BR235" s="616">
        <f t="shared" si="686"/>
        <v>2320</v>
      </c>
      <c r="BS235" s="616">
        <f t="shared" si="637"/>
        <v>3710</v>
      </c>
      <c r="BT235" s="616">
        <f t="shared" si="638"/>
        <v>520</v>
      </c>
      <c r="BU235" s="616">
        <f t="shared" si="639"/>
        <v>2140</v>
      </c>
      <c r="BV235" s="616">
        <f t="shared" si="640"/>
        <v>310</v>
      </c>
      <c r="BW235" s="616">
        <f t="shared" si="641"/>
        <v>740</v>
      </c>
      <c r="BX235" s="616">
        <f t="shared" si="642"/>
        <v>30935</v>
      </c>
      <c r="BY235" s="616">
        <f t="shared" si="643"/>
        <v>5080</v>
      </c>
      <c r="BZ235" s="616">
        <f t="shared" si="644"/>
        <v>540</v>
      </c>
      <c r="CA235" s="616">
        <f t="shared" si="645"/>
        <v>770</v>
      </c>
      <c r="CB235" s="616">
        <f t="shared" si="646"/>
        <v>80</v>
      </c>
      <c r="CC235" s="616">
        <f t="shared" si="647"/>
        <v>300</v>
      </c>
      <c r="CD235" s="616">
        <f t="shared" si="648"/>
        <v>39487</v>
      </c>
      <c r="CE235" s="618">
        <f t="shared" si="687"/>
        <v>30328</v>
      </c>
      <c r="CF235" s="618">
        <f t="shared" si="688"/>
        <v>9159</v>
      </c>
      <c r="CG235" s="616">
        <f t="shared" si="649"/>
        <v>0</v>
      </c>
      <c r="CH235" s="621">
        <f t="shared" si="650"/>
        <v>242153</v>
      </c>
      <c r="CI235" s="88">
        <f t="shared" si="651"/>
        <v>15871.1</v>
      </c>
      <c r="CJ235" s="90">
        <f t="shared" si="652"/>
        <v>12189.78</v>
      </c>
      <c r="CK235" s="90">
        <f t="shared" si="653"/>
        <v>3681.32</v>
      </c>
      <c r="CL235" s="88">
        <f t="shared" si="654"/>
        <v>22</v>
      </c>
      <c r="CM235" s="88">
        <f t="shared" si="655"/>
        <v>4</v>
      </c>
      <c r="CN235" s="88">
        <f t="shared" si="656"/>
        <v>232</v>
      </c>
      <c r="CO235" s="88">
        <f t="shared" si="657"/>
        <v>371</v>
      </c>
      <c r="CP235" s="88">
        <f t="shared" si="658"/>
        <v>52</v>
      </c>
      <c r="CQ235" s="88">
        <f t="shared" si="659"/>
        <v>214</v>
      </c>
      <c r="CR235" s="88">
        <f t="shared" si="660"/>
        <v>31</v>
      </c>
      <c r="CS235" s="88">
        <f t="shared" si="661"/>
        <v>74</v>
      </c>
      <c r="CT235" s="88">
        <f t="shared" si="662"/>
        <v>3093.5</v>
      </c>
      <c r="CU235" s="88">
        <f t="shared" si="663"/>
        <v>508</v>
      </c>
      <c r="CV235" s="88">
        <f t="shared" si="664"/>
        <v>54</v>
      </c>
      <c r="CW235" s="88">
        <f t="shared" si="665"/>
        <v>77</v>
      </c>
      <c r="CX235" s="88">
        <f t="shared" si="666"/>
        <v>8</v>
      </c>
      <c r="CY235" s="88">
        <f t="shared" si="667"/>
        <v>30</v>
      </c>
      <c r="CZ235" s="88">
        <f t="shared" si="668"/>
        <v>3948.7</v>
      </c>
      <c r="DA235" s="90">
        <f t="shared" si="669"/>
        <v>3032.8</v>
      </c>
      <c r="DB235" s="90">
        <f t="shared" si="670"/>
        <v>915.9</v>
      </c>
      <c r="DC235" s="88">
        <f t="shared" si="671"/>
        <v>0</v>
      </c>
      <c r="DD235" s="88">
        <f t="shared" si="672"/>
        <v>24215.3</v>
      </c>
      <c r="AUV235" s="699">
        <f t="shared" si="586"/>
        <v>15871.1</v>
      </c>
      <c r="AUW235" s="699">
        <f t="shared" si="587"/>
        <v>12189.78</v>
      </c>
      <c r="AUX235" s="699">
        <f t="shared" si="588"/>
        <v>3681.32</v>
      </c>
      <c r="AUY235" s="699">
        <f t="shared" si="706"/>
        <v>22</v>
      </c>
      <c r="AUZ235" s="699">
        <f t="shared" si="615"/>
        <v>3.18</v>
      </c>
      <c r="AVA235" s="699">
        <f t="shared" si="615"/>
        <v>0.43</v>
      </c>
      <c r="AVB235" s="699">
        <f t="shared" si="707"/>
        <v>371</v>
      </c>
      <c r="AVC235" s="699">
        <f t="shared" si="708"/>
        <v>52</v>
      </c>
      <c r="AVD235" s="699">
        <f t="shared" si="709"/>
        <v>214</v>
      </c>
      <c r="AVE235" s="699">
        <f t="shared" si="710"/>
        <v>31</v>
      </c>
      <c r="AVF235" s="699">
        <f t="shared" si="711"/>
        <v>74</v>
      </c>
      <c r="AVG235" s="699">
        <f t="shared" si="712"/>
        <v>3093.5</v>
      </c>
      <c r="AVH235" s="699">
        <f t="shared" si="713"/>
        <v>508</v>
      </c>
      <c r="AVI235" s="699">
        <f t="shared" si="714"/>
        <v>54</v>
      </c>
      <c r="AVJ235" s="699">
        <f t="shared" si="715"/>
        <v>77</v>
      </c>
      <c r="AVK235" s="699">
        <f t="shared" si="716"/>
        <v>8</v>
      </c>
      <c r="AVL235" s="699">
        <f t="shared" si="717"/>
        <v>30</v>
      </c>
      <c r="AVM235" s="699">
        <f t="shared" si="718"/>
        <v>3948.7</v>
      </c>
      <c r="AVN235" s="699">
        <f t="shared" si="719"/>
        <v>3032.8</v>
      </c>
      <c r="AVO235" s="699">
        <f t="shared" si="720"/>
        <v>915.9</v>
      </c>
      <c r="AVP235" s="699">
        <f t="shared" si="721"/>
        <v>0</v>
      </c>
      <c r="AVQ235" s="699">
        <f t="shared" si="722"/>
        <v>24215.3</v>
      </c>
    </row>
    <row r="236" spans="1:108 1244:1265" ht="30" hidden="1" customHeight="1" x14ac:dyDescent="0.25">
      <c r="A236" s="643">
        <v>1</v>
      </c>
      <c r="B236" s="643">
        <v>14</v>
      </c>
      <c r="C236" s="664" t="s">
        <v>249</v>
      </c>
      <c r="D236" s="2"/>
      <c r="E236" s="101" t="s">
        <v>344</v>
      </c>
      <c r="F236" s="643" t="s">
        <v>31</v>
      </c>
      <c r="G236" s="643">
        <v>1</v>
      </c>
      <c r="H236" s="658" t="s">
        <v>10</v>
      </c>
      <c r="I236" s="643">
        <v>0</v>
      </c>
      <c r="J236" s="101" t="s">
        <v>359</v>
      </c>
      <c r="K236" s="643">
        <v>1</v>
      </c>
      <c r="L236" s="683" t="s">
        <v>349</v>
      </c>
      <c r="M236" s="11" t="s">
        <v>263</v>
      </c>
      <c r="N236" s="101" t="s">
        <v>387</v>
      </c>
      <c r="O236" s="643">
        <v>1</v>
      </c>
      <c r="P236" s="632">
        <v>14</v>
      </c>
      <c r="Q236" s="632">
        <v>14</v>
      </c>
      <c r="R236" s="632">
        <v>14</v>
      </c>
      <c r="S236" s="675">
        <f>SUMIF('Территориальный кк'!$A:$A,'2020'!$B236,'Территориальный кк'!D:D)</f>
        <v>2.9380000000000002</v>
      </c>
      <c r="T236" s="676">
        <f>SUMIF('Территориальный кк'!$A:$A,'2020'!$B236,'Территориальный кк'!E:E)</f>
        <v>12.574999999999999</v>
      </c>
      <c r="U236" s="618">
        <f>SUMIFS(Нормативы!G:G,Нормативы!$B:$B,$G236,Нормативы!$D:$D,'2020'!$I236,Нормативы!$F:$F,'2020'!$K236)*O236</f>
        <v>54020</v>
      </c>
      <c r="V236" s="618">
        <f t="shared" si="674"/>
        <v>41490</v>
      </c>
      <c r="W236" s="618">
        <f t="shared" si="675"/>
        <v>12530</v>
      </c>
      <c r="X236" s="618">
        <f>SUMIFS(Нормативы!J:J,Нормативы!$B:$B,$G236,Нормативы!$D:$D,'2020'!$I236,Нормативы!$F:$F,'2020'!$K236)</f>
        <v>220</v>
      </c>
      <c r="Y236" s="618">
        <f>SUMIFS(Нормативы!K:K,Нормативы!$B:$B,$G236,Нормативы!$D:$D,'2020'!$I236,Нормативы!$F:$F,'2020'!$K236)</f>
        <v>44</v>
      </c>
      <c r="Z236" s="618">
        <f>SUMIFS(Нормативы!L:L,Нормативы!$B:$B,$G236,Нормативы!$D:$D,'2020'!$I236,Нормативы!$F:$F,'2020'!$K236)</f>
        <v>2320</v>
      </c>
      <c r="AA236" s="618">
        <f t="shared" si="676"/>
        <v>3710</v>
      </c>
      <c r="AB236" s="618">
        <f>SUMIFS(Нормативы!N:N,Нормативы!$B:$B,$G236,Нормативы!$D:$D,'2020'!$I236,Нормативы!$F:$F,'2020'!$K236)*O236</f>
        <v>520</v>
      </c>
      <c r="AC236" s="618">
        <f>SUMIFS(Нормативы!O:O,Нормативы!$B:$B,$G236,Нормативы!$D:$D,'2020'!$I236,Нормативы!$F:$F,'2020'!$K236)</f>
        <v>2140</v>
      </c>
      <c r="AD236" s="618">
        <f>SUMIFS(Нормативы!P:P,Нормативы!$B:$B,$G236,Нормативы!$D:$D,'2020'!$I236,Нормативы!$F:$F,'2020'!$K236)*O236</f>
        <v>310</v>
      </c>
      <c r="AE236" s="618">
        <f>SUMIFS(Нормативы!Q:Q,Нормативы!$B:$B,$G236,Нормативы!$D:$D,'2020'!$I236,Нормативы!$F:$F,'2020'!$K236)</f>
        <v>740</v>
      </c>
      <c r="AF236" s="618">
        <f>SUMIFS(Нормативы!R:R,Нормативы!$B:$B,$G236,Нормативы!$D:$D,'2020'!$I236,Нормативы!$F:$F,'2020'!$K236)</f>
        <v>2460</v>
      </c>
      <c r="AG236" s="618">
        <f>SUMIFS(Нормативы!S:S,Нормативы!$B:$B,$G236,Нормативы!$D:$D,'2020'!$I236,Нормативы!$F:$F,'2020'!$K236)</f>
        <v>5080</v>
      </c>
      <c r="AH236" s="618">
        <f>SUMIFS(Нормативы!T:T,Нормативы!$B:$B,$G236,Нормативы!$D:$D,'2020'!$I236,Нормативы!$F:$F,'2020'!$K236)</f>
        <v>540</v>
      </c>
      <c r="AI236" s="618">
        <f>SUMIFS(Нормативы!U:U,Нормативы!$B:$B,$G236,Нормативы!$D:$D,'2020'!$I236,Нормативы!$F:$F,'2020'!$K236)</f>
        <v>770</v>
      </c>
      <c r="AJ236" s="618">
        <f>SUMIFS(Нормативы!V:V,Нормативы!$B:$B,$G236,Нормативы!$D:$D,'2020'!$I236,Нормативы!$F:$F,'2020'!$K236)</f>
        <v>80</v>
      </c>
      <c r="AK236" s="618">
        <f>SUMIFS(Нормативы!W:W,Нормативы!$B:$B,$G236,Нормативы!$D:$D,'2020'!$I236,Нормативы!$F:$F,'2020'!$K236)</f>
        <v>300</v>
      </c>
      <c r="AL236" s="618">
        <f>SUMIFS(Нормативы!X:X,Нормативы!$B:$B,$G236,Нормативы!$D:$D,'2020'!$I236,Нормативы!$F:$F,'2020'!$K236)*O236</f>
        <v>13440</v>
      </c>
      <c r="AM236" s="618">
        <f t="shared" si="677"/>
        <v>10322.6</v>
      </c>
      <c r="AN236" s="618">
        <f t="shared" si="678"/>
        <v>3117.4</v>
      </c>
      <c r="AO236" s="618">
        <f>SUMIFS(Нормативы!AA:AA,Нормативы!$B:$B,$G236,Нормативы!$D:$D,'2020'!$I236,Нормативы!$F:$F,'2020'!$K236)</f>
        <v>3520</v>
      </c>
      <c r="AP236" s="619">
        <f t="shared" si="679"/>
        <v>86460</v>
      </c>
      <c r="AQ236" s="413">
        <f t="shared" si="616"/>
        <v>756280</v>
      </c>
      <c r="AR236" s="618">
        <f t="shared" si="680"/>
        <v>580860.19999999995</v>
      </c>
      <c r="AS236" s="618">
        <f t="shared" si="681"/>
        <v>175419.8</v>
      </c>
      <c r="AT236" s="616">
        <f t="shared" si="617"/>
        <v>3080</v>
      </c>
      <c r="AU236" s="616">
        <f t="shared" si="618"/>
        <v>616</v>
      </c>
      <c r="AV236" s="616">
        <f t="shared" si="619"/>
        <v>32480</v>
      </c>
      <c r="AW236" s="616">
        <f t="shared" si="620"/>
        <v>51940</v>
      </c>
      <c r="AX236" s="616">
        <f t="shared" si="621"/>
        <v>7280</v>
      </c>
      <c r="AY236" s="616">
        <f t="shared" si="622"/>
        <v>29960</v>
      </c>
      <c r="AZ236" s="616">
        <f t="shared" si="623"/>
        <v>4340</v>
      </c>
      <c r="BA236" s="616">
        <f t="shared" si="624"/>
        <v>10360</v>
      </c>
      <c r="BB236" s="616">
        <f t="shared" si="625"/>
        <v>34440</v>
      </c>
      <c r="BC236" s="616">
        <f t="shared" si="626"/>
        <v>71120</v>
      </c>
      <c r="BD236" s="616">
        <f t="shared" si="627"/>
        <v>7560</v>
      </c>
      <c r="BE236" s="616">
        <f t="shared" si="628"/>
        <v>10780</v>
      </c>
      <c r="BF236" s="616">
        <f t="shared" si="629"/>
        <v>1120</v>
      </c>
      <c r="BG236" s="616">
        <f t="shared" si="630"/>
        <v>4200</v>
      </c>
      <c r="BH236" s="616">
        <f t="shared" si="631"/>
        <v>188160</v>
      </c>
      <c r="BI236" s="618">
        <f t="shared" si="682"/>
        <v>144516.1</v>
      </c>
      <c r="BJ236" s="618">
        <f t="shared" si="683"/>
        <v>43643.9</v>
      </c>
      <c r="BK236" s="616">
        <f t="shared" si="632"/>
        <v>49280</v>
      </c>
      <c r="BL236" s="620">
        <f t="shared" si="633"/>
        <v>1210440</v>
      </c>
      <c r="BM236" s="616">
        <f t="shared" si="634"/>
        <v>2221951</v>
      </c>
      <c r="BN236" s="618">
        <f t="shared" si="635"/>
        <v>1706567.6</v>
      </c>
      <c r="BO236" s="618">
        <f t="shared" si="636"/>
        <v>515383.4</v>
      </c>
      <c r="BP236" s="616">
        <f t="shared" si="684"/>
        <v>3080</v>
      </c>
      <c r="BQ236" s="616">
        <f t="shared" si="685"/>
        <v>616</v>
      </c>
      <c r="BR236" s="616">
        <f t="shared" si="686"/>
        <v>32480</v>
      </c>
      <c r="BS236" s="616">
        <f t="shared" si="637"/>
        <v>51940</v>
      </c>
      <c r="BT236" s="616">
        <f t="shared" si="638"/>
        <v>7280</v>
      </c>
      <c r="BU236" s="616">
        <f t="shared" si="639"/>
        <v>29960</v>
      </c>
      <c r="BV236" s="616">
        <f t="shared" si="640"/>
        <v>4340</v>
      </c>
      <c r="BW236" s="616">
        <f t="shared" si="641"/>
        <v>10360</v>
      </c>
      <c r="BX236" s="616">
        <f t="shared" si="642"/>
        <v>433083</v>
      </c>
      <c r="BY236" s="616">
        <f t="shared" si="643"/>
        <v>71120</v>
      </c>
      <c r="BZ236" s="616">
        <f t="shared" si="644"/>
        <v>7560</v>
      </c>
      <c r="CA236" s="616">
        <f t="shared" si="645"/>
        <v>10780</v>
      </c>
      <c r="CB236" s="616">
        <f t="shared" si="646"/>
        <v>1120</v>
      </c>
      <c r="CC236" s="616">
        <f t="shared" si="647"/>
        <v>4200</v>
      </c>
      <c r="CD236" s="616">
        <f t="shared" si="648"/>
        <v>552814</v>
      </c>
      <c r="CE236" s="618">
        <f t="shared" si="687"/>
        <v>424588.3</v>
      </c>
      <c r="CF236" s="618">
        <f t="shared" si="688"/>
        <v>128225.7</v>
      </c>
      <c r="CG236" s="616">
        <f t="shared" si="649"/>
        <v>49280</v>
      </c>
      <c r="CH236" s="621">
        <f t="shared" si="650"/>
        <v>3439408</v>
      </c>
      <c r="CI236" s="88">
        <f t="shared" si="651"/>
        <v>158710.78570000001</v>
      </c>
      <c r="CJ236" s="90">
        <f t="shared" si="652"/>
        <v>121897.6857</v>
      </c>
      <c r="CK236" s="90">
        <f t="shared" si="653"/>
        <v>36813.1</v>
      </c>
      <c r="CL236" s="88">
        <f t="shared" si="654"/>
        <v>220</v>
      </c>
      <c r="CM236" s="88">
        <f t="shared" si="655"/>
        <v>44</v>
      </c>
      <c r="CN236" s="88">
        <f t="shared" si="656"/>
        <v>2320</v>
      </c>
      <c r="CO236" s="88">
        <f t="shared" si="657"/>
        <v>3710</v>
      </c>
      <c r="CP236" s="88">
        <f t="shared" si="658"/>
        <v>520</v>
      </c>
      <c r="CQ236" s="88">
        <f t="shared" si="659"/>
        <v>2140</v>
      </c>
      <c r="CR236" s="88">
        <f t="shared" si="660"/>
        <v>310</v>
      </c>
      <c r="CS236" s="88">
        <f t="shared" si="661"/>
        <v>740</v>
      </c>
      <c r="CT236" s="88">
        <f t="shared" si="662"/>
        <v>30934.5</v>
      </c>
      <c r="CU236" s="88">
        <f t="shared" si="663"/>
        <v>5080</v>
      </c>
      <c r="CV236" s="88">
        <f t="shared" si="664"/>
        <v>540</v>
      </c>
      <c r="CW236" s="88">
        <f t="shared" si="665"/>
        <v>770</v>
      </c>
      <c r="CX236" s="88">
        <f t="shared" si="666"/>
        <v>80</v>
      </c>
      <c r="CY236" s="88">
        <f t="shared" si="667"/>
        <v>300</v>
      </c>
      <c r="CZ236" s="88">
        <f t="shared" si="668"/>
        <v>39486.7143</v>
      </c>
      <c r="DA236" s="90">
        <f t="shared" si="669"/>
        <v>30327.735700000001</v>
      </c>
      <c r="DB236" s="90">
        <f t="shared" si="670"/>
        <v>9158.9786000000004</v>
      </c>
      <c r="DC236" s="88">
        <f t="shared" si="671"/>
        <v>3520</v>
      </c>
      <c r="DD236" s="88">
        <f t="shared" si="672"/>
        <v>245672</v>
      </c>
      <c r="AUV236" s="699">
        <f t="shared" si="586"/>
        <v>158710.79</v>
      </c>
      <c r="AUW236" s="699">
        <f t="shared" si="587"/>
        <v>121897.69</v>
      </c>
      <c r="AUX236" s="699">
        <f t="shared" si="588"/>
        <v>36813.1</v>
      </c>
      <c r="AUY236" s="699">
        <f t="shared" si="706"/>
        <v>220</v>
      </c>
      <c r="AUZ236" s="699">
        <f t="shared" si="615"/>
        <v>48.99</v>
      </c>
      <c r="AVA236" s="699">
        <f t="shared" si="615"/>
        <v>0.6</v>
      </c>
      <c r="AVB236" s="699">
        <f t="shared" si="707"/>
        <v>3710</v>
      </c>
      <c r="AVC236" s="699">
        <f t="shared" si="708"/>
        <v>520</v>
      </c>
      <c r="AVD236" s="699">
        <f t="shared" si="709"/>
        <v>2140</v>
      </c>
      <c r="AVE236" s="699">
        <f t="shared" si="710"/>
        <v>310</v>
      </c>
      <c r="AVF236" s="699">
        <f t="shared" si="711"/>
        <v>740</v>
      </c>
      <c r="AVG236" s="699">
        <f t="shared" si="712"/>
        <v>30934.5</v>
      </c>
      <c r="AVH236" s="699">
        <f t="shared" si="713"/>
        <v>5080</v>
      </c>
      <c r="AVI236" s="699">
        <f t="shared" si="714"/>
        <v>540</v>
      </c>
      <c r="AVJ236" s="699">
        <f t="shared" si="715"/>
        <v>770</v>
      </c>
      <c r="AVK236" s="699">
        <f t="shared" si="716"/>
        <v>80</v>
      </c>
      <c r="AVL236" s="699">
        <f t="shared" si="717"/>
        <v>300</v>
      </c>
      <c r="AVM236" s="699">
        <f t="shared" si="718"/>
        <v>39486.71</v>
      </c>
      <c r="AVN236" s="699">
        <f t="shared" si="719"/>
        <v>30327.73</v>
      </c>
      <c r="AVO236" s="699">
        <f t="shared" si="720"/>
        <v>9158.98</v>
      </c>
      <c r="AVP236" s="699">
        <f t="shared" si="721"/>
        <v>3520</v>
      </c>
      <c r="AVQ236" s="699">
        <f t="shared" si="722"/>
        <v>245672</v>
      </c>
    </row>
    <row r="237" spans="1:108 1244:1265" ht="30" hidden="1" customHeight="1" x14ac:dyDescent="0.25">
      <c r="A237" s="643">
        <v>1</v>
      </c>
      <c r="B237" s="643">
        <v>14</v>
      </c>
      <c r="C237" s="664" t="s">
        <v>249</v>
      </c>
      <c r="D237" s="2"/>
      <c r="E237" s="101" t="s">
        <v>344</v>
      </c>
      <c r="F237" s="643" t="s">
        <v>31</v>
      </c>
      <c r="G237" s="643">
        <v>1</v>
      </c>
      <c r="H237" s="658" t="s">
        <v>8</v>
      </c>
      <c r="I237" s="643">
        <v>3</v>
      </c>
      <c r="J237" s="101" t="s">
        <v>359</v>
      </c>
      <c r="K237" s="643">
        <v>1</v>
      </c>
      <c r="L237" s="683" t="s">
        <v>349</v>
      </c>
      <c r="M237" s="11" t="s">
        <v>264</v>
      </c>
      <c r="N237" s="101" t="s">
        <v>387</v>
      </c>
      <c r="O237" s="643">
        <v>1</v>
      </c>
      <c r="P237" s="632">
        <v>23</v>
      </c>
      <c r="Q237" s="632">
        <v>23</v>
      </c>
      <c r="R237" s="632">
        <v>23</v>
      </c>
      <c r="S237" s="675">
        <f>SUMIF('Территориальный кк'!$A:$A,'2020'!$B237,'Территориальный кк'!D:D)</f>
        <v>2.9380000000000002</v>
      </c>
      <c r="T237" s="676">
        <f>SUMIF('Территориальный кк'!$A:$A,'2020'!$B237,'Территориальный кк'!E:E)</f>
        <v>12.574999999999999</v>
      </c>
      <c r="U237" s="618">
        <f>SUMIFS(Нормативы!G:G,Нормативы!$B:$B,$G237,Нормативы!$D:$D,'2020'!$I237,Нормативы!$F:$F,'2020'!$K237)*O237</f>
        <v>5402</v>
      </c>
      <c r="V237" s="618">
        <f t="shared" si="674"/>
        <v>4149</v>
      </c>
      <c r="W237" s="618">
        <f t="shared" si="675"/>
        <v>1253</v>
      </c>
      <c r="X237" s="618">
        <f>SUMIFS(Нормативы!J:J,Нормативы!$B:$B,$G237,Нормативы!$D:$D,'2020'!$I237,Нормативы!$F:$F,'2020'!$K237)</f>
        <v>22</v>
      </c>
      <c r="Y237" s="618">
        <f>SUMIFS(Нормативы!K:K,Нормативы!$B:$B,$G237,Нормативы!$D:$D,'2020'!$I237,Нормативы!$F:$F,'2020'!$K237)</f>
        <v>4</v>
      </c>
      <c r="Z237" s="618">
        <f>SUMIFS(Нормативы!L:L,Нормативы!$B:$B,$G237,Нормативы!$D:$D,'2020'!$I237,Нормативы!$F:$F,'2020'!$K237)</f>
        <v>232</v>
      </c>
      <c r="AA237" s="618">
        <f t="shared" si="676"/>
        <v>371</v>
      </c>
      <c r="AB237" s="618">
        <f>SUMIFS(Нормативы!N:N,Нормативы!$B:$B,$G237,Нормативы!$D:$D,'2020'!$I237,Нормативы!$F:$F,'2020'!$K237)*O237</f>
        <v>52</v>
      </c>
      <c r="AC237" s="618">
        <f>SUMIFS(Нормативы!O:O,Нормативы!$B:$B,$G237,Нормативы!$D:$D,'2020'!$I237,Нормативы!$F:$F,'2020'!$K237)</f>
        <v>214</v>
      </c>
      <c r="AD237" s="618">
        <f>SUMIFS(Нормативы!P:P,Нормативы!$B:$B,$G237,Нормативы!$D:$D,'2020'!$I237,Нормативы!$F:$F,'2020'!$K237)*O237</f>
        <v>31</v>
      </c>
      <c r="AE237" s="618">
        <f>SUMIFS(Нормативы!Q:Q,Нормативы!$B:$B,$G237,Нормативы!$D:$D,'2020'!$I237,Нормативы!$F:$F,'2020'!$K237)</f>
        <v>74</v>
      </c>
      <c r="AF237" s="618">
        <f>SUMIFS(Нормативы!R:R,Нормативы!$B:$B,$G237,Нормативы!$D:$D,'2020'!$I237,Нормативы!$F:$F,'2020'!$K237)</f>
        <v>246</v>
      </c>
      <c r="AG237" s="618">
        <f>SUMIFS(Нормативы!S:S,Нормативы!$B:$B,$G237,Нормативы!$D:$D,'2020'!$I237,Нормативы!$F:$F,'2020'!$K237)</f>
        <v>508</v>
      </c>
      <c r="AH237" s="618">
        <f>SUMIFS(Нормативы!T:T,Нормативы!$B:$B,$G237,Нормативы!$D:$D,'2020'!$I237,Нормативы!$F:$F,'2020'!$K237)</f>
        <v>54</v>
      </c>
      <c r="AI237" s="618">
        <f>SUMIFS(Нормативы!U:U,Нормативы!$B:$B,$G237,Нормативы!$D:$D,'2020'!$I237,Нормативы!$F:$F,'2020'!$K237)</f>
        <v>77</v>
      </c>
      <c r="AJ237" s="618">
        <f>SUMIFS(Нормативы!V:V,Нормативы!$B:$B,$G237,Нормативы!$D:$D,'2020'!$I237,Нормативы!$F:$F,'2020'!$K237)</f>
        <v>8</v>
      </c>
      <c r="AK237" s="618">
        <f>SUMIFS(Нормативы!W:W,Нормативы!$B:$B,$G237,Нормативы!$D:$D,'2020'!$I237,Нормативы!$F:$F,'2020'!$K237)</f>
        <v>30</v>
      </c>
      <c r="AL237" s="618">
        <f>SUMIFS(Нормативы!X:X,Нормативы!$B:$B,$G237,Нормативы!$D:$D,'2020'!$I237,Нормативы!$F:$F,'2020'!$K237)*O237</f>
        <v>1344</v>
      </c>
      <c r="AM237" s="618">
        <f t="shared" si="677"/>
        <v>1032.3</v>
      </c>
      <c r="AN237" s="618">
        <f t="shared" si="678"/>
        <v>311.7</v>
      </c>
      <c r="AO237" s="618">
        <f>SUMIFS(Нормативы!AA:AA,Нормативы!$B:$B,$G237,Нормативы!$D:$D,'2020'!$I237,Нормативы!$F:$F,'2020'!$K237)</f>
        <v>0</v>
      </c>
      <c r="AP237" s="619">
        <f t="shared" si="679"/>
        <v>8294</v>
      </c>
      <c r="AQ237" s="413">
        <f t="shared" si="616"/>
        <v>124246</v>
      </c>
      <c r="AR237" s="618">
        <f t="shared" si="680"/>
        <v>95427</v>
      </c>
      <c r="AS237" s="618">
        <f t="shared" si="681"/>
        <v>28819</v>
      </c>
      <c r="AT237" s="616">
        <f t="shared" si="617"/>
        <v>506</v>
      </c>
      <c r="AU237" s="616">
        <f t="shared" si="618"/>
        <v>92</v>
      </c>
      <c r="AV237" s="616">
        <f t="shared" si="619"/>
        <v>5336</v>
      </c>
      <c r="AW237" s="616">
        <f t="shared" si="620"/>
        <v>8533</v>
      </c>
      <c r="AX237" s="616">
        <f t="shared" si="621"/>
        <v>1196</v>
      </c>
      <c r="AY237" s="616">
        <f t="shared" si="622"/>
        <v>4922</v>
      </c>
      <c r="AZ237" s="616">
        <f t="shared" si="623"/>
        <v>713</v>
      </c>
      <c r="BA237" s="616">
        <f t="shared" si="624"/>
        <v>1702</v>
      </c>
      <c r="BB237" s="616">
        <f t="shared" si="625"/>
        <v>5658</v>
      </c>
      <c r="BC237" s="616">
        <f t="shared" si="626"/>
        <v>11684</v>
      </c>
      <c r="BD237" s="616">
        <f t="shared" si="627"/>
        <v>1242</v>
      </c>
      <c r="BE237" s="616">
        <f t="shared" si="628"/>
        <v>1771</v>
      </c>
      <c r="BF237" s="616">
        <f t="shared" si="629"/>
        <v>184</v>
      </c>
      <c r="BG237" s="616">
        <f t="shared" si="630"/>
        <v>690</v>
      </c>
      <c r="BH237" s="616">
        <f t="shared" si="631"/>
        <v>30912</v>
      </c>
      <c r="BI237" s="618">
        <f t="shared" si="682"/>
        <v>23741.9</v>
      </c>
      <c r="BJ237" s="618">
        <f t="shared" si="683"/>
        <v>7170.1</v>
      </c>
      <c r="BK237" s="616">
        <f t="shared" si="632"/>
        <v>0</v>
      </c>
      <c r="BL237" s="620">
        <f t="shared" si="633"/>
        <v>190762</v>
      </c>
      <c r="BM237" s="616">
        <f t="shared" si="634"/>
        <v>365035</v>
      </c>
      <c r="BN237" s="618">
        <f t="shared" si="635"/>
        <v>280364.79999999999</v>
      </c>
      <c r="BO237" s="618">
        <f t="shared" si="636"/>
        <v>84670.2</v>
      </c>
      <c r="BP237" s="616">
        <f t="shared" si="684"/>
        <v>506</v>
      </c>
      <c r="BQ237" s="616">
        <f t="shared" si="685"/>
        <v>92</v>
      </c>
      <c r="BR237" s="616">
        <f t="shared" si="686"/>
        <v>5336</v>
      </c>
      <c r="BS237" s="616">
        <f t="shared" si="637"/>
        <v>8533</v>
      </c>
      <c r="BT237" s="616">
        <f t="shared" si="638"/>
        <v>1196</v>
      </c>
      <c r="BU237" s="616">
        <f t="shared" si="639"/>
        <v>4922</v>
      </c>
      <c r="BV237" s="616">
        <f t="shared" si="640"/>
        <v>713</v>
      </c>
      <c r="BW237" s="616">
        <f t="shared" si="641"/>
        <v>1702</v>
      </c>
      <c r="BX237" s="616">
        <f t="shared" si="642"/>
        <v>71149</v>
      </c>
      <c r="BY237" s="616">
        <f t="shared" si="643"/>
        <v>11684</v>
      </c>
      <c r="BZ237" s="616">
        <f t="shared" si="644"/>
        <v>1242</v>
      </c>
      <c r="CA237" s="616">
        <f t="shared" si="645"/>
        <v>1771</v>
      </c>
      <c r="CB237" s="616">
        <f t="shared" si="646"/>
        <v>184</v>
      </c>
      <c r="CC237" s="616">
        <f t="shared" si="647"/>
        <v>690</v>
      </c>
      <c r="CD237" s="616">
        <f t="shared" si="648"/>
        <v>90819</v>
      </c>
      <c r="CE237" s="618">
        <f t="shared" si="687"/>
        <v>69753.5</v>
      </c>
      <c r="CF237" s="618">
        <f t="shared" si="688"/>
        <v>21065.5</v>
      </c>
      <c r="CG237" s="616">
        <f t="shared" si="649"/>
        <v>0</v>
      </c>
      <c r="CH237" s="621">
        <f t="shared" si="650"/>
        <v>556949</v>
      </c>
      <c r="CI237" s="88">
        <f t="shared" si="651"/>
        <v>15871.087</v>
      </c>
      <c r="CJ237" s="90">
        <f t="shared" si="652"/>
        <v>12189.7739</v>
      </c>
      <c r="CK237" s="90">
        <f t="shared" si="653"/>
        <v>3681.3130000000001</v>
      </c>
      <c r="CL237" s="88">
        <f t="shared" si="654"/>
        <v>22</v>
      </c>
      <c r="CM237" s="88">
        <f t="shared" si="655"/>
        <v>4</v>
      </c>
      <c r="CN237" s="88">
        <f t="shared" si="656"/>
        <v>232</v>
      </c>
      <c r="CO237" s="88">
        <f t="shared" si="657"/>
        <v>371</v>
      </c>
      <c r="CP237" s="88">
        <f t="shared" si="658"/>
        <v>52</v>
      </c>
      <c r="CQ237" s="88">
        <f t="shared" si="659"/>
        <v>214</v>
      </c>
      <c r="CR237" s="88">
        <f t="shared" si="660"/>
        <v>31</v>
      </c>
      <c r="CS237" s="88">
        <f t="shared" si="661"/>
        <v>74</v>
      </c>
      <c r="CT237" s="88">
        <f t="shared" si="662"/>
        <v>3093.4348</v>
      </c>
      <c r="CU237" s="88">
        <f t="shared" si="663"/>
        <v>508</v>
      </c>
      <c r="CV237" s="88">
        <f t="shared" si="664"/>
        <v>54</v>
      </c>
      <c r="CW237" s="88">
        <f t="shared" si="665"/>
        <v>77</v>
      </c>
      <c r="CX237" s="88">
        <f t="shared" si="666"/>
        <v>8</v>
      </c>
      <c r="CY237" s="88">
        <f t="shared" si="667"/>
        <v>30</v>
      </c>
      <c r="CZ237" s="88">
        <f t="shared" si="668"/>
        <v>3948.6522</v>
      </c>
      <c r="DA237" s="90">
        <f t="shared" si="669"/>
        <v>3032.7609000000002</v>
      </c>
      <c r="DB237" s="90">
        <f t="shared" si="670"/>
        <v>915.8913</v>
      </c>
      <c r="DC237" s="88">
        <f t="shared" si="671"/>
        <v>0</v>
      </c>
      <c r="DD237" s="88">
        <f t="shared" si="672"/>
        <v>24215.173900000002</v>
      </c>
      <c r="AUV237" s="699">
        <f t="shared" si="586"/>
        <v>15871.09</v>
      </c>
      <c r="AUW237" s="699">
        <f t="shared" si="587"/>
        <v>12189.78</v>
      </c>
      <c r="AUX237" s="699">
        <f t="shared" si="588"/>
        <v>3681.31</v>
      </c>
      <c r="AUY237" s="699">
        <f t="shared" si="706"/>
        <v>22</v>
      </c>
      <c r="AUZ237" s="699">
        <f t="shared" si="615"/>
        <v>7.32</v>
      </c>
      <c r="AVA237" s="699">
        <f t="shared" si="615"/>
        <v>0.99</v>
      </c>
      <c r="AVB237" s="699">
        <f t="shared" si="707"/>
        <v>371</v>
      </c>
      <c r="AVC237" s="699">
        <f t="shared" si="708"/>
        <v>52</v>
      </c>
      <c r="AVD237" s="699">
        <f t="shared" si="709"/>
        <v>214</v>
      </c>
      <c r="AVE237" s="699">
        <f t="shared" si="710"/>
        <v>31</v>
      </c>
      <c r="AVF237" s="699">
        <f t="shared" si="711"/>
        <v>74</v>
      </c>
      <c r="AVG237" s="699">
        <f t="shared" si="712"/>
        <v>3093.43</v>
      </c>
      <c r="AVH237" s="699">
        <f t="shared" si="713"/>
        <v>508</v>
      </c>
      <c r="AVI237" s="699">
        <f t="shared" si="714"/>
        <v>54</v>
      </c>
      <c r="AVJ237" s="699">
        <f t="shared" si="715"/>
        <v>77</v>
      </c>
      <c r="AVK237" s="699">
        <f t="shared" si="716"/>
        <v>8</v>
      </c>
      <c r="AVL237" s="699">
        <f t="shared" si="717"/>
        <v>30</v>
      </c>
      <c r="AVM237" s="699">
        <f t="shared" si="718"/>
        <v>3948.65</v>
      </c>
      <c r="AVN237" s="699">
        <f t="shared" si="719"/>
        <v>3032.76</v>
      </c>
      <c r="AVO237" s="699">
        <f t="shared" si="720"/>
        <v>915.89</v>
      </c>
      <c r="AVP237" s="699">
        <f t="shared" si="721"/>
        <v>0</v>
      </c>
      <c r="AVQ237" s="699">
        <f t="shared" si="722"/>
        <v>24215.17</v>
      </c>
    </row>
    <row r="238" spans="1:108 1244:1265" ht="30" hidden="1" customHeight="1" x14ac:dyDescent="0.25">
      <c r="A238" s="643">
        <v>1</v>
      </c>
      <c r="B238" s="643">
        <v>14</v>
      </c>
      <c r="C238" s="664" t="s">
        <v>249</v>
      </c>
      <c r="D238" s="2"/>
      <c r="E238" s="101" t="s">
        <v>344</v>
      </c>
      <c r="F238" s="643" t="s">
        <v>31</v>
      </c>
      <c r="G238" s="643">
        <v>1</v>
      </c>
      <c r="H238" s="658" t="s">
        <v>10</v>
      </c>
      <c r="I238" s="643">
        <v>0</v>
      </c>
      <c r="J238" s="101" t="s">
        <v>360</v>
      </c>
      <c r="K238" s="643">
        <v>3</v>
      </c>
      <c r="L238" s="683" t="s">
        <v>349</v>
      </c>
      <c r="M238" s="11" t="s">
        <v>265</v>
      </c>
      <c r="N238" s="101" t="s">
        <v>387</v>
      </c>
      <c r="O238" s="643">
        <v>1</v>
      </c>
      <c r="P238" s="632">
        <v>106</v>
      </c>
      <c r="Q238" s="632">
        <v>106</v>
      </c>
      <c r="R238" s="632">
        <v>106</v>
      </c>
      <c r="S238" s="675">
        <f>SUMIF('Территориальный кк'!$A:$A,'2020'!$B238,'Территориальный кк'!D:D)</f>
        <v>2.9380000000000002</v>
      </c>
      <c r="T238" s="676">
        <f>SUMIF('Территориальный кк'!$A:$A,'2020'!$B238,'Территориальный кк'!E:E)</f>
        <v>12.574999999999999</v>
      </c>
      <c r="U238" s="618">
        <f>SUMIFS(Нормативы!G:G,Нормативы!$B:$B,$G238,Нормативы!$D:$D,'2020'!$I238,Нормативы!$F:$F,'2020'!$K238)*O238</f>
        <v>64190</v>
      </c>
      <c r="V238" s="618">
        <f t="shared" si="674"/>
        <v>49301.1</v>
      </c>
      <c r="W238" s="618">
        <f t="shared" si="675"/>
        <v>14888.9</v>
      </c>
      <c r="X238" s="618">
        <f>SUMIFS(Нормативы!J:J,Нормативы!$B:$B,$G238,Нормативы!$D:$D,'2020'!$I238,Нормативы!$F:$F,'2020'!$K238)</f>
        <v>8830</v>
      </c>
      <c r="Y238" s="618">
        <f>SUMIFS(Нормативы!K:K,Нормативы!$B:$B,$G238,Нормативы!$D:$D,'2020'!$I238,Нормативы!$F:$F,'2020'!$K238)</f>
        <v>1766</v>
      </c>
      <c r="Z238" s="618">
        <f>SUMIFS(Нормативы!L:L,Нормативы!$B:$B,$G238,Нормативы!$D:$D,'2020'!$I238,Нормативы!$F:$F,'2020'!$K238)</f>
        <v>8110</v>
      </c>
      <c r="AA238" s="618">
        <f t="shared" si="676"/>
        <v>19050</v>
      </c>
      <c r="AB238" s="618">
        <f>SUMIFS(Нормативы!N:N,Нормативы!$B:$B,$G238,Нормативы!$D:$D,'2020'!$I238,Нормативы!$F:$F,'2020'!$K238)*O238</f>
        <v>520</v>
      </c>
      <c r="AC238" s="618">
        <f>SUMIFS(Нормативы!O:O,Нормативы!$B:$B,$G238,Нормативы!$D:$D,'2020'!$I238,Нормативы!$F:$F,'2020'!$K238)</f>
        <v>17290</v>
      </c>
      <c r="AD238" s="618">
        <f>SUMIFS(Нормативы!P:P,Нормативы!$B:$B,$G238,Нормативы!$D:$D,'2020'!$I238,Нормативы!$F:$F,'2020'!$K238)*O238</f>
        <v>360</v>
      </c>
      <c r="AE238" s="618">
        <f>SUMIFS(Нормативы!Q:Q,Нормативы!$B:$B,$G238,Нормативы!$D:$D,'2020'!$I238,Нормативы!$F:$F,'2020'!$K238)</f>
        <v>880</v>
      </c>
      <c r="AF238" s="618">
        <f>SUMIFS(Нормативы!R:R,Нормативы!$B:$B,$G238,Нормативы!$D:$D,'2020'!$I238,Нормативы!$F:$F,'2020'!$K238)</f>
        <v>2680</v>
      </c>
      <c r="AG238" s="618">
        <f>SUMIFS(Нормативы!S:S,Нормативы!$B:$B,$G238,Нормативы!$D:$D,'2020'!$I238,Нормативы!$F:$F,'2020'!$K238)</f>
        <v>5800</v>
      </c>
      <c r="AH238" s="618">
        <f>SUMIFS(Нормативы!T:T,Нормативы!$B:$B,$G238,Нормативы!$D:$D,'2020'!$I238,Нормативы!$F:$F,'2020'!$K238)</f>
        <v>540</v>
      </c>
      <c r="AI238" s="618">
        <f>SUMIFS(Нормативы!U:U,Нормативы!$B:$B,$G238,Нормативы!$D:$D,'2020'!$I238,Нормативы!$F:$F,'2020'!$K238)</f>
        <v>770</v>
      </c>
      <c r="AJ238" s="618">
        <f>SUMIFS(Нормативы!V:V,Нормативы!$B:$B,$G238,Нормативы!$D:$D,'2020'!$I238,Нормативы!$F:$F,'2020'!$K238)</f>
        <v>80</v>
      </c>
      <c r="AK238" s="618">
        <f>SUMIFS(Нормативы!W:W,Нормативы!$B:$B,$G238,Нормативы!$D:$D,'2020'!$I238,Нормативы!$F:$F,'2020'!$K238)</f>
        <v>1050</v>
      </c>
      <c r="AL238" s="618">
        <f>SUMIFS(Нормативы!X:X,Нормативы!$B:$B,$G238,Нормативы!$D:$D,'2020'!$I238,Нормативы!$F:$F,'2020'!$K238)*O238</f>
        <v>16120</v>
      </c>
      <c r="AM238" s="618">
        <f t="shared" si="677"/>
        <v>12381</v>
      </c>
      <c r="AN238" s="618">
        <f t="shared" si="678"/>
        <v>3739</v>
      </c>
      <c r="AO238" s="618">
        <f>SUMIFS(Нормативы!AA:AA,Нормативы!$B:$B,$G238,Нормативы!$D:$D,'2020'!$I238,Нормативы!$F:$F,'2020'!$K238)</f>
        <v>3520</v>
      </c>
      <c r="AP238" s="619">
        <f t="shared" si="679"/>
        <v>130740</v>
      </c>
      <c r="AQ238" s="413">
        <f t="shared" si="616"/>
        <v>6804140</v>
      </c>
      <c r="AR238" s="618">
        <f t="shared" si="680"/>
        <v>5225914</v>
      </c>
      <c r="AS238" s="618">
        <f t="shared" si="681"/>
        <v>1578226</v>
      </c>
      <c r="AT238" s="616">
        <f t="shared" si="617"/>
        <v>935980</v>
      </c>
      <c r="AU238" s="616">
        <f t="shared" si="618"/>
        <v>187196</v>
      </c>
      <c r="AV238" s="616">
        <f t="shared" si="619"/>
        <v>859660</v>
      </c>
      <c r="AW238" s="616">
        <f t="shared" si="620"/>
        <v>2019300</v>
      </c>
      <c r="AX238" s="616">
        <f t="shared" si="621"/>
        <v>55120</v>
      </c>
      <c r="AY238" s="616">
        <f t="shared" si="622"/>
        <v>1832740</v>
      </c>
      <c r="AZ238" s="616">
        <f t="shared" si="623"/>
        <v>38160</v>
      </c>
      <c r="BA238" s="616">
        <f t="shared" si="624"/>
        <v>93280</v>
      </c>
      <c r="BB238" s="616">
        <f t="shared" si="625"/>
        <v>284080</v>
      </c>
      <c r="BC238" s="616">
        <f t="shared" si="626"/>
        <v>614800</v>
      </c>
      <c r="BD238" s="616">
        <f t="shared" si="627"/>
        <v>57240</v>
      </c>
      <c r="BE238" s="616">
        <f t="shared" si="628"/>
        <v>81620</v>
      </c>
      <c r="BF238" s="616">
        <f t="shared" si="629"/>
        <v>8480</v>
      </c>
      <c r="BG238" s="616">
        <f t="shared" si="630"/>
        <v>111300</v>
      </c>
      <c r="BH238" s="616">
        <f t="shared" si="631"/>
        <v>1708720</v>
      </c>
      <c r="BI238" s="618">
        <f t="shared" si="682"/>
        <v>1312381</v>
      </c>
      <c r="BJ238" s="618">
        <f t="shared" si="683"/>
        <v>396339</v>
      </c>
      <c r="BK238" s="616">
        <f t="shared" si="632"/>
        <v>373120</v>
      </c>
      <c r="BL238" s="620">
        <f t="shared" si="633"/>
        <v>13858440</v>
      </c>
      <c r="BM238" s="616">
        <f t="shared" si="634"/>
        <v>19990563</v>
      </c>
      <c r="BN238" s="618">
        <f t="shared" si="635"/>
        <v>15353735</v>
      </c>
      <c r="BO238" s="618">
        <f t="shared" si="636"/>
        <v>4636828</v>
      </c>
      <c r="BP238" s="616">
        <f t="shared" si="684"/>
        <v>935980</v>
      </c>
      <c r="BQ238" s="616">
        <f t="shared" si="685"/>
        <v>187196</v>
      </c>
      <c r="BR238" s="616">
        <f t="shared" si="686"/>
        <v>859660</v>
      </c>
      <c r="BS238" s="616">
        <f t="shared" si="637"/>
        <v>2019300</v>
      </c>
      <c r="BT238" s="616">
        <f t="shared" si="638"/>
        <v>55120</v>
      </c>
      <c r="BU238" s="616">
        <f t="shared" si="639"/>
        <v>1832740</v>
      </c>
      <c r="BV238" s="616">
        <f t="shared" si="640"/>
        <v>38160</v>
      </c>
      <c r="BW238" s="616">
        <f t="shared" si="641"/>
        <v>93280</v>
      </c>
      <c r="BX238" s="616">
        <f t="shared" si="642"/>
        <v>3572306</v>
      </c>
      <c r="BY238" s="616">
        <f t="shared" si="643"/>
        <v>614800</v>
      </c>
      <c r="BZ238" s="616">
        <f t="shared" si="644"/>
        <v>57240</v>
      </c>
      <c r="CA238" s="616">
        <f t="shared" si="645"/>
        <v>81620</v>
      </c>
      <c r="CB238" s="616">
        <f t="shared" si="646"/>
        <v>8480</v>
      </c>
      <c r="CC238" s="616">
        <f t="shared" si="647"/>
        <v>111300</v>
      </c>
      <c r="CD238" s="616">
        <f t="shared" si="648"/>
        <v>5020219</v>
      </c>
      <c r="CE238" s="618">
        <f t="shared" si="687"/>
        <v>3855775</v>
      </c>
      <c r="CF238" s="618">
        <f t="shared" si="688"/>
        <v>1164444</v>
      </c>
      <c r="CG238" s="616">
        <f t="shared" si="649"/>
        <v>373120</v>
      </c>
      <c r="CH238" s="621">
        <f t="shared" si="650"/>
        <v>33644588</v>
      </c>
      <c r="CI238" s="88">
        <f t="shared" si="651"/>
        <v>188590.217</v>
      </c>
      <c r="CJ238" s="90">
        <f t="shared" si="652"/>
        <v>144846.55660000001</v>
      </c>
      <c r="CK238" s="90">
        <f t="shared" si="653"/>
        <v>43743.660400000001</v>
      </c>
      <c r="CL238" s="88">
        <f t="shared" si="654"/>
        <v>8830</v>
      </c>
      <c r="CM238" s="88">
        <f t="shared" si="655"/>
        <v>1766</v>
      </c>
      <c r="CN238" s="88">
        <f t="shared" si="656"/>
        <v>8110</v>
      </c>
      <c r="CO238" s="88">
        <f t="shared" si="657"/>
        <v>19050</v>
      </c>
      <c r="CP238" s="88">
        <f t="shared" si="658"/>
        <v>520</v>
      </c>
      <c r="CQ238" s="88">
        <f t="shared" si="659"/>
        <v>17290</v>
      </c>
      <c r="CR238" s="88">
        <f t="shared" si="660"/>
        <v>360</v>
      </c>
      <c r="CS238" s="88">
        <f t="shared" si="661"/>
        <v>880</v>
      </c>
      <c r="CT238" s="88">
        <f t="shared" si="662"/>
        <v>33701</v>
      </c>
      <c r="CU238" s="88">
        <f t="shared" si="663"/>
        <v>5800</v>
      </c>
      <c r="CV238" s="88">
        <f t="shared" si="664"/>
        <v>540</v>
      </c>
      <c r="CW238" s="88">
        <f t="shared" si="665"/>
        <v>770</v>
      </c>
      <c r="CX238" s="88">
        <f t="shared" si="666"/>
        <v>80</v>
      </c>
      <c r="CY238" s="88">
        <f t="shared" si="667"/>
        <v>1050</v>
      </c>
      <c r="CZ238" s="88">
        <f t="shared" si="668"/>
        <v>47360.556600000004</v>
      </c>
      <c r="DA238" s="90">
        <f t="shared" si="669"/>
        <v>36375.235800000002</v>
      </c>
      <c r="DB238" s="90">
        <f t="shared" si="670"/>
        <v>10985.3208</v>
      </c>
      <c r="DC238" s="88">
        <f t="shared" si="671"/>
        <v>3520</v>
      </c>
      <c r="DD238" s="88">
        <f t="shared" si="672"/>
        <v>317401.77360000001</v>
      </c>
      <c r="AUV238" s="699">
        <f t="shared" si="586"/>
        <v>188590.22</v>
      </c>
      <c r="AUW238" s="699">
        <f t="shared" si="587"/>
        <v>144846.56</v>
      </c>
      <c r="AUX238" s="699">
        <f t="shared" si="588"/>
        <v>43743.66</v>
      </c>
      <c r="AUY238" s="699">
        <f t="shared" si="706"/>
        <v>8830</v>
      </c>
      <c r="AUZ238" s="699">
        <f t="shared" si="615"/>
        <v>14886.36</v>
      </c>
      <c r="AVA238" s="699">
        <f t="shared" si="615"/>
        <v>13.39</v>
      </c>
      <c r="AVB238" s="699">
        <f t="shared" si="707"/>
        <v>19050</v>
      </c>
      <c r="AVC238" s="699">
        <f t="shared" si="708"/>
        <v>520</v>
      </c>
      <c r="AVD238" s="699">
        <f t="shared" si="709"/>
        <v>17290</v>
      </c>
      <c r="AVE238" s="699">
        <f t="shared" si="710"/>
        <v>360</v>
      </c>
      <c r="AVF238" s="699">
        <f t="shared" si="711"/>
        <v>880</v>
      </c>
      <c r="AVG238" s="699">
        <f t="shared" si="712"/>
        <v>33701</v>
      </c>
      <c r="AVH238" s="699">
        <f t="shared" si="713"/>
        <v>5800</v>
      </c>
      <c r="AVI238" s="699">
        <f t="shared" si="714"/>
        <v>540</v>
      </c>
      <c r="AVJ238" s="699">
        <f t="shared" si="715"/>
        <v>770</v>
      </c>
      <c r="AVK238" s="699">
        <f t="shared" si="716"/>
        <v>80</v>
      </c>
      <c r="AVL238" s="699">
        <f t="shared" si="717"/>
        <v>1050</v>
      </c>
      <c r="AVM238" s="699">
        <f t="shared" si="718"/>
        <v>47360.56</v>
      </c>
      <c r="AVN238" s="699">
        <f t="shared" si="719"/>
        <v>36375.24</v>
      </c>
      <c r="AVO238" s="699">
        <f t="shared" si="720"/>
        <v>10985.32</v>
      </c>
      <c r="AVP238" s="699">
        <f t="shared" si="721"/>
        <v>3520</v>
      </c>
      <c r="AVQ238" s="699">
        <f t="shared" si="722"/>
        <v>317401.77</v>
      </c>
    </row>
    <row r="239" spans="1:108 1244:1265" ht="30" hidden="1" customHeight="1" x14ac:dyDescent="0.25">
      <c r="A239" s="643">
        <v>1</v>
      </c>
      <c r="B239" s="643">
        <v>14</v>
      </c>
      <c r="C239" s="664" t="s">
        <v>249</v>
      </c>
      <c r="D239" s="2"/>
      <c r="E239" s="101" t="s">
        <v>344</v>
      </c>
      <c r="F239" s="643" t="s">
        <v>31</v>
      </c>
      <c r="G239" s="643">
        <v>1</v>
      </c>
      <c r="H239" s="658" t="s">
        <v>8</v>
      </c>
      <c r="I239" s="643">
        <v>3</v>
      </c>
      <c r="J239" s="101" t="s">
        <v>360</v>
      </c>
      <c r="K239" s="643">
        <v>3</v>
      </c>
      <c r="L239" s="683" t="s">
        <v>349</v>
      </c>
      <c r="M239" s="11" t="s">
        <v>266</v>
      </c>
      <c r="N239" s="101" t="s">
        <v>387</v>
      </c>
      <c r="O239" s="643">
        <v>1</v>
      </c>
      <c r="P239" s="632">
        <v>53</v>
      </c>
      <c r="Q239" s="632">
        <v>53</v>
      </c>
      <c r="R239" s="632">
        <v>53</v>
      </c>
      <c r="S239" s="675">
        <f>SUMIF('Территориальный кк'!$A:$A,'2020'!$B239,'Территориальный кк'!D:D)</f>
        <v>2.9380000000000002</v>
      </c>
      <c r="T239" s="676">
        <f>SUMIF('Территориальный кк'!$A:$A,'2020'!$B239,'Территориальный кк'!E:E)</f>
        <v>12.574999999999999</v>
      </c>
      <c r="U239" s="618">
        <f>SUMIFS(Нормативы!G:G,Нормативы!$B:$B,$G239,Нормативы!$D:$D,'2020'!$I239,Нормативы!$F:$F,'2020'!$K239)*O239</f>
        <v>6419</v>
      </c>
      <c r="V239" s="618">
        <f t="shared" si="674"/>
        <v>4930.1000000000004</v>
      </c>
      <c r="W239" s="618">
        <f t="shared" si="675"/>
        <v>1488.9</v>
      </c>
      <c r="X239" s="618">
        <f>SUMIFS(Нормативы!J:J,Нормативы!$B:$B,$G239,Нормативы!$D:$D,'2020'!$I239,Нормативы!$F:$F,'2020'!$K239)</f>
        <v>883</v>
      </c>
      <c r="Y239" s="618">
        <f>SUMIFS(Нормативы!K:K,Нормативы!$B:$B,$G239,Нормативы!$D:$D,'2020'!$I239,Нормативы!$F:$F,'2020'!$K239)</f>
        <v>177</v>
      </c>
      <c r="Z239" s="618">
        <f>SUMIFS(Нормативы!L:L,Нормативы!$B:$B,$G239,Нормативы!$D:$D,'2020'!$I239,Нормативы!$F:$F,'2020'!$K239)</f>
        <v>811</v>
      </c>
      <c r="AA239" s="618">
        <f t="shared" si="676"/>
        <v>1905</v>
      </c>
      <c r="AB239" s="618">
        <f>SUMIFS(Нормативы!N:N,Нормативы!$B:$B,$G239,Нормативы!$D:$D,'2020'!$I239,Нормативы!$F:$F,'2020'!$K239)*O239</f>
        <v>52</v>
      </c>
      <c r="AC239" s="618">
        <f>SUMIFS(Нормативы!O:O,Нормативы!$B:$B,$G239,Нормативы!$D:$D,'2020'!$I239,Нормативы!$F:$F,'2020'!$K239)</f>
        <v>1729</v>
      </c>
      <c r="AD239" s="618">
        <f>SUMIFS(Нормативы!P:P,Нормативы!$B:$B,$G239,Нормативы!$D:$D,'2020'!$I239,Нормативы!$F:$F,'2020'!$K239)*O239</f>
        <v>36</v>
      </c>
      <c r="AE239" s="618">
        <f>SUMIFS(Нормативы!Q:Q,Нормативы!$B:$B,$G239,Нормативы!$D:$D,'2020'!$I239,Нормативы!$F:$F,'2020'!$K239)</f>
        <v>88</v>
      </c>
      <c r="AF239" s="618">
        <f>SUMIFS(Нормативы!R:R,Нормативы!$B:$B,$G239,Нормативы!$D:$D,'2020'!$I239,Нормативы!$F:$F,'2020'!$K239)</f>
        <v>268</v>
      </c>
      <c r="AG239" s="618">
        <f>SUMIFS(Нормативы!S:S,Нормативы!$B:$B,$G239,Нормативы!$D:$D,'2020'!$I239,Нормативы!$F:$F,'2020'!$K239)</f>
        <v>580</v>
      </c>
      <c r="AH239" s="618">
        <f>SUMIFS(Нормативы!T:T,Нормативы!$B:$B,$G239,Нормативы!$D:$D,'2020'!$I239,Нормативы!$F:$F,'2020'!$K239)</f>
        <v>54</v>
      </c>
      <c r="AI239" s="618">
        <f>SUMIFS(Нормативы!U:U,Нормативы!$B:$B,$G239,Нормативы!$D:$D,'2020'!$I239,Нормативы!$F:$F,'2020'!$K239)</f>
        <v>77</v>
      </c>
      <c r="AJ239" s="618">
        <f>SUMIFS(Нормативы!V:V,Нормативы!$B:$B,$G239,Нормативы!$D:$D,'2020'!$I239,Нормативы!$F:$F,'2020'!$K239)</f>
        <v>8</v>
      </c>
      <c r="AK239" s="618">
        <f>SUMIFS(Нормативы!W:W,Нормативы!$B:$B,$G239,Нормативы!$D:$D,'2020'!$I239,Нормативы!$F:$F,'2020'!$K239)</f>
        <v>105</v>
      </c>
      <c r="AL239" s="618">
        <f>SUMIFS(Нормативы!X:X,Нормативы!$B:$B,$G239,Нормативы!$D:$D,'2020'!$I239,Нормативы!$F:$F,'2020'!$K239)*O239</f>
        <v>1612</v>
      </c>
      <c r="AM239" s="618">
        <f t="shared" si="677"/>
        <v>1238.0999999999999</v>
      </c>
      <c r="AN239" s="618">
        <f t="shared" si="678"/>
        <v>373.9</v>
      </c>
      <c r="AO239" s="618">
        <f>SUMIFS(Нормативы!AA:AA,Нормативы!$B:$B,$G239,Нормативы!$D:$D,'2020'!$I239,Нормативы!$F:$F,'2020'!$K239)</f>
        <v>0</v>
      </c>
      <c r="AP239" s="619">
        <f t="shared" si="679"/>
        <v>12722</v>
      </c>
      <c r="AQ239" s="413">
        <f t="shared" si="616"/>
        <v>340207</v>
      </c>
      <c r="AR239" s="618">
        <f t="shared" si="680"/>
        <v>261295.7</v>
      </c>
      <c r="AS239" s="618">
        <f t="shared" si="681"/>
        <v>78911.3</v>
      </c>
      <c r="AT239" s="616">
        <f t="shared" si="617"/>
        <v>46799</v>
      </c>
      <c r="AU239" s="616">
        <f t="shared" si="618"/>
        <v>9381</v>
      </c>
      <c r="AV239" s="616">
        <f t="shared" si="619"/>
        <v>42983</v>
      </c>
      <c r="AW239" s="616">
        <f t="shared" si="620"/>
        <v>100965</v>
      </c>
      <c r="AX239" s="616">
        <f t="shared" si="621"/>
        <v>2756</v>
      </c>
      <c r="AY239" s="616">
        <f t="shared" si="622"/>
        <v>91637</v>
      </c>
      <c r="AZ239" s="616">
        <f t="shared" si="623"/>
        <v>1908</v>
      </c>
      <c r="BA239" s="616">
        <f t="shared" si="624"/>
        <v>4664</v>
      </c>
      <c r="BB239" s="616">
        <f t="shared" si="625"/>
        <v>14204</v>
      </c>
      <c r="BC239" s="616">
        <f t="shared" si="626"/>
        <v>30740</v>
      </c>
      <c r="BD239" s="616">
        <f t="shared" si="627"/>
        <v>2862</v>
      </c>
      <c r="BE239" s="616">
        <f t="shared" si="628"/>
        <v>4081</v>
      </c>
      <c r="BF239" s="616">
        <f t="shared" si="629"/>
        <v>424</v>
      </c>
      <c r="BG239" s="616">
        <f t="shared" si="630"/>
        <v>5565</v>
      </c>
      <c r="BH239" s="616">
        <f t="shared" si="631"/>
        <v>85436</v>
      </c>
      <c r="BI239" s="618">
        <f t="shared" si="682"/>
        <v>65619</v>
      </c>
      <c r="BJ239" s="618">
        <f t="shared" si="683"/>
        <v>19817</v>
      </c>
      <c r="BK239" s="616">
        <f t="shared" si="632"/>
        <v>0</v>
      </c>
      <c r="BL239" s="620">
        <f t="shared" si="633"/>
        <v>674266</v>
      </c>
      <c r="BM239" s="616">
        <f t="shared" si="634"/>
        <v>999528</v>
      </c>
      <c r="BN239" s="618">
        <f t="shared" si="635"/>
        <v>767686.6</v>
      </c>
      <c r="BO239" s="618">
        <f t="shared" si="636"/>
        <v>231841.4</v>
      </c>
      <c r="BP239" s="616">
        <f t="shared" si="684"/>
        <v>46799</v>
      </c>
      <c r="BQ239" s="616">
        <f t="shared" si="685"/>
        <v>9381</v>
      </c>
      <c r="BR239" s="616">
        <f t="shared" si="686"/>
        <v>42983</v>
      </c>
      <c r="BS239" s="616">
        <f t="shared" si="637"/>
        <v>100965</v>
      </c>
      <c r="BT239" s="616">
        <f t="shared" si="638"/>
        <v>2756</v>
      </c>
      <c r="BU239" s="616">
        <f t="shared" si="639"/>
        <v>91637</v>
      </c>
      <c r="BV239" s="616">
        <f t="shared" si="640"/>
        <v>1908</v>
      </c>
      <c r="BW239" s="616">
        <f t="shared" si="641"/>
        <v>4664</v>
      </c>
      <c r="BX239" s="616">
        <f t="shared" si="642"/>
        <v>178615</v>
      </c>
      <c r="BY239" s="616">
        <f t="shared" si="643"/>
        <v>30740</v>
      </c>
      <c r="BZ239" s="616">
        <f t="shared" si="644"/>
        <v>2862</v>
      </c>
      <c r="CA239" s="616">
        <f t="shared" si="645"/>
        <v>4081</v>
      </c>
      <c r="CB239" s="616">
        <f t="shared" si="646"/>
        <v>424</v>
      </c>
      <c r="CC239" s="616">
        <f t="shared" si="647"/>
        <v>5565</v>
      </c>
      <c r="CD239" s="616">
        <f t="shared" si="648"/>
        <v>251011</v>
      </c>
      <c r="CE239" s="618">
        <f t="shared" si="687"/>
        <v>192788.8</v>
      </c>
      <c r="CF239" s="618">
        <f t="shared" si="688"/>
        <v>58222.2</v>
      </c>
      <c r="CG239" s="616">
        <f t="shared" si="649"/>
        <v>0</v>
      </c>
      <c r="CH239" s="621">
        <f t="shared" si="650"/>
        <v>1663573</v>
      </c>
      <c r="CI239" s="88">
        <f t="shared" si="651"/>
        <v>18859.018899999999</v>
      </c>
      <c r="CJ239" s="90">
        <f t="shared" si="652"/>
        <v>14484.6528</v>
      </c>
      <c r="CK239" s="90">
        <f t="shared" si="653"/>
        <v>4374.366</v>
      </c>
      <c r="CL239" s="88">
        <f t="shared" si="654"/>
        <v>883</v>
      </c>
      <c r="CM239" s="88">
        <f t="shared" si="655"/>
        <v>177</v>
      </c>
      <c r="CN239" s="88">
        <f t="shared" si="656"/>
        <v>811</v>
      </c>
      <c r="CO239" s="88">
        <f t="shared" si="657"/>
        <v>1905</v>
      </c>
      <c r="CP239" s="88">
        <f t="shared" si="658"/>
        <v>52</v>
      </c>
      <c r="CQ239" s="88">
        <f t="shared" si="659"/>
        <v>1729</v>
      </c>
      <c r="CR239" s="88">
        <f t="shared" si="660"/>
        <v>36</v>
      </c>
      <c r="CS239" s="88">
        <f t="shared" si="661"/>
        <v>88</v>
      </c>
      <c r="CT239" s="88">
        <f t="shared" si="662"/>
        <v>3370.0943000000002</v>
      </c>
      <c r="CU239" s="88">
        <f t="shared" si="663"/>
        <v>580</v>
      </c>
      <c r="CV239" s="88">
        <f t="shared" si="664"/>
        <v>54</v>
      </c>
      <c r="CW239" s="88">
        <f t="shared" si="665"/>
        <v>77</v>
      </c>
      <c r="CX239" s="88">
        <f t="shared" si="666"/>
        <v>8</v>
      </c>
      <c r="CY239" s="88">
        <f t="shared" si="667"/>
        <v>105</v>
      </c>
      <c r="CZ239" s="88">
        <f t="shared" si="668"/>
        <v>4736.0565999999999</v>
      </c>
      <c r="DA239" s="90">
        <f t="shared" si="669"/>
        <v>3637.5245</v>
      </c>
      <c r="DB239" s="90">
        <f t="shared" si="670"/>
        <v>1098.5320999999999</v>
      </c>
      <c r="DC239" s="88">
        <f t="shared" si="671"/>
        <v>0</v>
      </c>
      <c r="DD239" s="88">
        <f t="shared" si="672"/>
        <v>31388.1698</v>
      </c>
      <c r="AUV239" s="699">
        <f t="shared" si="586"/>
        <v>18859.02</v>
      </c>
      <c r="AUW239" s="699">
        <f t="shared" si="587"/>
        <v>14484.65</v>
      </c>
      <c r="AUX239" s="699">
        <f t="shared" si="588"/>
        <v>4374.37</v>
      </c>
      <c r="AUY239" s="699">
        <f t="shared" si="706"/>
        <v>883</v>
      </c>
      <c r="AUZ239" s="699">
        <f t="shared" si="615"/>
        <v>746</v>
      </c>
      <c r="AVA239" s="699">
        <f t="shared" si="615"/>
        <v>6.7</v>
      </c>
      <c r="AVB239" s="699">
        <f t="shared" si="707"/>
        <v>1905</v>
      </c>
      <c r="AVC239" s="699">
        <f t="shared" si="708"/>
        <v>52</v>
      </c>
      <c r="AVD239" s="699">
        <f t="shared" si="709"/>
        <v>1729</v>
      </c>
      <c r="AVE239" s="699">
        <f t="shared" si="710"/>
        <v>36</v>
      </c>
      <c r="AVF239" s="699">
        <f t="shared" si="711"/>
        <v>88</v>
      </c>
      <c r="AVG239" s="699">
        <f t="shared" si="712"/>
        <v>3370.09</v>
      </c>
      <c r="AVH239" s="699">
        <f t="shared" si="713"/>
        <v>580</v>
      </c>
      <c r="AVI239" s="699">
        <f t="shared" si="714"/>
        <v>54</v>
      </c>
      <c r="AVJ239" s="699">
        <f t="shared" si="715"/>
        <v>77</v>
      </c>
      <c r="AVK239" s="699">
        <f t="shared" si="716"/>
        <v>8</v>
      </c>
      <c r="AVL239" s="699">
        <f t="shared" si="717"/>
        <v>105</v>
      </c>
      <c r="AVM239" s="699">
        <f t="shared" si="718"/>
        <v>4736.0600000000004</v>
      </c>
      <c r="AVN239" s="699">
        <f t="shared" si="719"/>
        <v>3637.53</v>
      </c>
      <c r="AVO239" s="699">
        <f t="shared" si="720"/>
        <v>1098.53</v>
      </c>
      <c r="AVP239" s="699">
        <f t="shared" si="721"/>
        <v>0</v>
      </c>
      <c r="AVQ239" s="699">
        <f t="shared" si="722"/>
        <v>31388.17</v>
      </c>
    </row>
    <row r="240" spans="1:108 1244:1265" ht="30" hidden="1" customHeight="1" x14ac:dyDescent="0.25">
      <c r="A240" s="643">
        <v>1</v>
      </c>
      <c r="B240" s="643">
        <v>14</v>
      </c>
      <c r="C240" s="664" t="s">
        <v>249</v>
      </c>
      <c r="D240" s="2"/>
      <c r="E240" s="101" t="s">
        <v>345</v>
      </c>
      <c r="F240" s="643" t="s">
        <v>38</v>
      </c>
      <c r="G240" s="643">
        <v>2</v>
      </c>
      <c r="H240" s="658" t="s">
        <v>10</v>
      </c>
      <c r="I240" s="643">
        <v>0</v>
      </c>
      <c r="J240" s="101" t="s">
        <v>361</v>
      </c>
      <c r="K240" s="643">
        <v>3</v>
      </c>
      <c r="L240" s="683" t="s">
        <v>350</v>
      </c>
      <c r="M240" s="11" t="s">
        <v>267</v>
      </c>
      <c r="N240" s="101" t="s">
        <v>387</v>
      </c>
      <c r="O240" s="643">
        <v>1</v>
      </c>
      <c r="P240" s="632">
        <v>7</v>
      </c>
      <c r="Q240" s="632">
        <v>7</v>
      </c>
      <c r="R240" s="632">
        <v>7</v>
      </c>
      <c r="S240" s="675">
        <f>SUMIF('Территориальный кк'!$A:$A,'2020'!$B240,'Территориальный кк'!D:D)</f>
        <v>2.9380000000000002</v>
      </c>
      <c r="T240" s="676">
        <f>SUMIF('Территориальный кк'!$A:$A,'2020'!$B240,'Территориальный кк'!E:E)</f>
        <v>12.574999999999999</v>
      </c>
      <c r="U240" s="618">
        <f>SUMIFS(Нормативы!G:G,Нормативы!$B:$B,$G240,Нормативы!$D:$D,'2020'!$I240,Нормативы!$F:$F,'2020'!$K240)*O240</f>
        <v>70600</v>
      </c>
      <c r="V240" s="618">
        <f t="shared" si="674"/>
        <v>54224.3</v>
      </c>
      <c r="W240" s="618">
        <f t="shared" si="675"/>
        <v>16375.7</v>
      </c>
      <c r="X240" s="618">
        <f>SUMIFS(Нормативы!J:J,Нормативы!$B:$B,$G240,Нормативы!$D:$D,'2020'!$I240,Нормативы!$F:$F,'2020'!$K240)</f>
        <v>8860</v>
      </c>
      <c r="Y240" s="618">
        <f>SUMIFS(Нормативы!K:K,Нормативы!$B:$B,$G240,Нормативы!$D:$D,'2020'!$I240,Нормативы!$F:$F,'2020'!$K240)</f>
        <v>0</v>
      </c>
      <c r="Z240" s="618">
        <f>SUMIFS(Нормативы!L:L,Нормативы!$B:$B,$G240,Нормативы!$D:$D,'2020'!$I240,Нормативы!$F:$F,'2020'!$K240)</f>
        <v>8110</v>
      </c>
      <c r="AA240" s="618">
        <f t="shared" si="676"/>
        <v>21610</v>
      </c>
      <c r="AB240" s="618">
        <f>SUMIFS(Нормативы!N:N,Нормативы!$B:$B,$G240,Нормативы!$D:$D,'2020'!$I240,Нормативы!$F:$F,'2020'!$K240)*O240</f>
        <v>520</v>
      </c>
      <c r="AC240" s="618">
        <f>SUMIFS(Нормативы!O:O,Нормативы!$B:$B,$G240,Нормативы!$D:$D,'2020'!$I240,Нормативы!$F:$F,'2020'!$K240)</f>
        <v>19720</v>
      </c>
      <c r="AD240" s="618">
        <f>SUMIFS(Нормативы!P:P,Нормативы!$B:$B,$G240,Нормативы!$D:$D,'2020'!$I240,Нормативы!$F:$F,'2020'!$K240)*O240</f>
        <v>400</v>
      </c>
      <c r="AE240" s="618">
        <f>SUMIFS(Нормативы!Q:Q,Нормативы!$B:$B,$G240,Нормативы!$D:$D,'2020'!$I240,Нормативы!$F:$F,'2020'!$K240)</f>
        <v>970</v>
      </c>
      <c r="AF240" s="618">
        <f>SUMIFS(Нормативы!R:R,Нормативы!$B:$B,$G240,Нормативы!$D:$D,'2020'!$I240,Нормативы!$F:$F,'2020'!$K240)</f>
        <v>2680</v>
      </c>
      <c r="AG240" s="618">
        <f>SUMIFS(Нормативы!S:S,Нормативы!$B:$B,$G240,Нормативы!$D:$D,'2020'!$I240,Нормативы!$F:$F,'2020'!$K240)</f>
        <v>5800</v>
      </c>
      <c r="AH240" s="618">
        <f>SUMIFS(Нормативы!T:T,Нормативы!$B:$B,$G240,Нормативы!$D:$D,'2020'!$I240,Нормативы!$F:$F,'2020'!$K240)</f>
        <v>540</v>
      </c>
      <c r="AI240" s="618">
        <f>SUMIFS(Нормативы!U:U,Нормативы!$B:$B,$G240,Нормативы!$D:$D,'2020'!$I240,Нормативы!$F:$F,'2020'!$K240)</f>
        <v>770</v>
      </c>
      <c r="AJ240" s="618">
        <f>SUMIFS(Нормативы!V:V,Нормативы!$B:$B,$G240,Нормативы!$D:$D,'2020'!$I240,Нормативы!$F:$F,'2020'!$K240)</f>
        <v>80</v>
      </c>
      <c r="AK240" s="618">
        <f>SUMIFS(Нормативы!W:W,Нормативы!$B:$B,$G240,Нормативы!$D:$D,'2020'!$I240,Нормативы!$F:$F,'2020'!$K240)</f>
        <v>330</v>
      </c>
      <c r="AL240" s="618">
        <f>SUMIFS(Нормативы!X:X,Нормативы!$B:$B,$G240,Нормативы!$D:$D,'2020'!$I240,Нормативы!$F:$F,'2020'!$K240)*O240</f>
        <v>16120</v>
      </c>
      <c r="AM240" s="618">
        <f t="shared" si="677"/>
        <v>12381</v>
      </c>
      <c r="AN240" s="618">
        <f t="shared" si="678"/>
        <v>3739</v>
      </c>
      <c r="AO240" s="618">
        <f>SUMIFS(Нормативы!AA:AA,Нормативы!$B:$B,$G240,Нормативы!$D:$D,'2020'!$I240,Нормативы!$F:$F,'2020'!$K240)</f>
        <v>3520</v>
      </c>
      <c r="AP240" s="619">
        <f t="shared" si="679"/>
        <v>139020</v>
      </c>
      <c r="AQ240" s="413">
        <f t="shared" si="616"/>
        <v>494200</v>
      </c>
      <c r="AR240" s="618">
        <f t="shared" si="680"/>
        <v>379569.9</v>
      </c>
      <c r="AS240" s="618">
        <f t="shared" si="681"/>
        <v>114630.1</v>
      </c>
      <c r="AT240" s="616">
        <f t="shared" si="617"/>
        <v>62020</v>
      </c>
      <c r="AU240" s="616">
        <f t="shared" si="618"/>
        <v>0</v>
      </c>
      <c r="AV240" s="616">
        <f t="shared" si="619"/>
        <v>56770</v>
      </c>
      <c r="AW240" s="616">
        <f t="shared" si="620"/>
        <v>151270</v>
      </c>
      <c r="AX240" s="616">
        <f t="shared" si="621"/>
        <v>3640</v>
      </c>
      <c r="AY240" s="616">
        <f t="shared" si="622"/>
        <v>138040</v>
      </c>
      <c r="AZ240" s="616">
        <f t="shared" si="623"/>
        <v>2800</v>
      </c>
      <c r="BA240" s="616">
        <f t="shared" si="624"/>
        <v>6790</v>
      </c>
      <c r="BB240" s="616">
        <f t="shared" si="625"/>
        <v>18760</v>
      </c>
      <c r="BC240" s="616">
        <f t="shared" si="626"/>
        <v>40600</v>
      </c>
      <c r="BD240" s="616">
        <f t="shared" si="627"/>
        <v>3780</v>
      </c>
      <c r="BE240" s="616">
        <f t="shared" si="628"/>
        <v>5390</v>
      </c>
      <c r="BF240" s="616">
        <f t="shared" si="629"/>
        <v>560</v>
      </c>
      <c r="BG240" s="616">
        <f t="shared" si="630"/>
        <v>2310</v>
      </c>
      <c r="BH240" s="616">
        <f t="shared" si="631"/>
        <v>112840</v>
      </c>
      <c r="BI240" s="618">
        <f t="shared" si="682"/>
        <v>86666.7</v>
      </c>
      <c r="BJ240" s="618">
        <f t="shared" si="683"/>
        <v>26173.3</v>
      </c>
      <c r="BK240" s="616">
        <f t="shared" si="632"/>
        <v>24640</v>
      </c>
      <c r="BL240" s="620">
        <f t="shared" si="633"/>
        <v>973140</v>
      </c>
      <c r="BM240" s="616">
        <f t="shared" si="634"/>
        <v>1451960</v>
      </c>
      <c r="BN240" s="618">
        <f t="shared" si="635"/>
        <v>1115176.7</v>
      </c>
      <c r="BO240" s="618">
        <f t="shared" si="636"/>
        <v>336783.3</v>
      </c>
      <c r="BP240" s="616">
        <f t="shared" si="684"/>
        <v>62020</v>
      </c>
      <c r="BQ240" s="616">
        <f t="shared" si="685"/>
        <v>0</v>
      </c>
      <c r="BR240" s="616">
        <f t="shared" si="686"/>
        <v>56770</v>
      </c>
      <c r="BS240" s="616">
        <f t="shared" si="637"/>
        <v>151270</v>
      </c>
      <c r="BT240" s="616">
        <f t="shared" si="638"/>
        <v>3640</v>
      </c>
      <c r="BU240" s="616">
        <f t="shared" si="639"/>
        <v>138040</v>
      </c>
      <c r="BV240" s="616">
        <f t="shared" si="640"/>
        <v>2800</v>
      </c>
      <c r="BW240" s="616">
        <f t="shared" si="641"/>
        <v>6790</v>
      </c>
      <c r="BX240" s="616">
        <f t="shared" si="642"/>
        <v>235907</v>
      </c>
      <c r="BY240" s="616">
        <f t="shared" si="643"/>
        <v>40600</v>
      </c>
      <c r="BZ240" s="616">
        <f t="shared" si="644"/>
        <v>3780</v>
      </c>
      <c r="CA240" s="616">
        <f t="shared" si="645"/>
        <v>5390</v>
      </c>
      <c r="CB240" s="616">
        <f t="shared" si="646"/>
        <v>560</v>
      </c>
      <c r="CC240" s="616">
        <f t="shared" si="647"/>
        <v>2310</v>
      </c>
      <c r="CD240" s="616">
        <f t="shared" si="648"/>
        <v>331524</v>
      </c>
      <c r="CE240" s="618">
        <f t="shared" si="687"/>
        <v>254626.7</v>
      </c>
      <c r="CF240" s="618">
        <f t="shared" si="688"/>
        <v>76897.3</v>
      </c>
      <c r="CG240" s="616">
        <f t="shared" si="649"/>
        <v>24640</v>
      </c>
      <c r="CH240" s="621">
        <f t="shared" si="650"/>
        <v>2366731</v>
      </c>
      <c r="CI240" s="88">
        <f t="shared" si="651"/>
        <v>207422.85709999999</v>
      </c>
      <c r="CJ240" s="90">
        <f t="shared" si="652"/>
        <v>159310.9571</v>
      </c>
      <c r="CK240" s="90">
        <f t="shared" si="653"/>
        <v>48111.9</v>
      </c>
      <c r="CL240" s="88">
        <f t="shared" si="654"/>
        <v>8860</v>
      </c>
      <c r="CM240" s="88">
        <f t="shared" si="655"/>
        <v>0</v>
      </c>
      <c r="CN240" s="88">
        <f t="shared" si="656"/>
        <v>8110</v>
      </c>
      <c r="CO240" s="88">
        <f t="shared" si="657"/>
        <v>21610</v>
      </c>
      <c r="CP240" s="88">
        <f t="shared" si="658"/>
        <v>520</v>
      </c>
      <c r="CQ240" s="88">
        <f t="shared" si="659"/>
        <v>19720</v>
      </c>
      <c r="CR240" s="88">
        <f t="shared" si="660"/>
        <v>400</v>
      </c>
      <c r="CS240" s="88">
        <f t="shared" si="661"/>
        <v>970</v>
      </c>
      <c r="CT240" s="88">
        <f t="shared" si="662"/>
        <v>33701</v>
      </c>
      <c r="CU240" s="88">
        <f t="shared" si="663"/>
        <v>5800</v>
      </c>
      <c r="CV240" s="88">
        <f t="shared" si="664"/>
        <v>540</v>
      </c>
      <c r="CW240" s="88">
        <f t="shared" si="665"/>
        <v>770</v>
      </c>
      <c r="CX240" s="88">
        <f t="shared" si="666"/>
        <v>80</v>
      </c>
      <c r="CY240" s="88">
        <f t="shared" si="667"/>
        <v>330</v>
      </c>
      <c r="CZ240" s="88">
        <f t="shared" si="668"/>
        <v>47360.571400000001</v>
      </c>
      <c r="DA240" s="90">
        <f t="shared" si="669"/>
        <v>36375.242899999997</v>
      </c>
      <c r="DB240" s="90">
        <f t="shared" si="670"/>
        <v>10985.328600000001</v>
      </c>
      <c r="DC240" s="88">
        <f t="shared" si="671"/>
        <v>3520</v>
      </c>
      <c r="DD240" s="88">
        <f t="shared" si="672"/>
        <v>338104.42859999998</v>
      </c>
      <c r="AUV240" s="699">
        <f t="shared" si="586"/>
        <v>207422.86</v>
      </c>
      <c r="AUW240" s="699">
        <f t="shared" si="587"/>
        <v>159310.95000000001</v>
      </c>
      <c r="AUX240" s="699">
        <f t="shared" si="588"/>
        <v>48111.91</v>
      </c>
      <c r="AUY240" s="699">
        <f t="shared" si="706"/>
        <v>8860</v>
      </c>
      <c r="AUZ240" s="699">
        <f t="shared" si="615"/>
        <v>0</v>
      </c>
      <c r="AVA240" s="699">
        <f t="shared" si="615"/>
        <v>0.8</v>
      </c>
      <c r="AVB240" s="699">
        <f t="shared" si="707"/>
        <v>21610</v>
      </c>
      <c r="AVC240" s="699">
        <f t="shared" si="708"/>
        <v>520</v>
      </c>
      <c r="AVD240" s="699">
        <f t="shared" si="709"/>
        <v>19720</v>
      </c>
      <c r="AVE240" s="699">
        <f t="shared" si="710"/>
        <v>400</v>
      </c>
      <c r="AVF240" s="699">
        <f t="shared" si="711"/>
        <v>970</v>
      </c>
      <c r="AVG240" s="699">
        <f t="shared" si="712"/>
        <v>33701</v>
      </c>
      <c r="AVH240" s="699">
        <f t="shared" si="713"/>
        <v>5800</v>
      </c>
      <c r="AVI240" s="699">
        <f t="shared" si="714"/>
        <v>540</v>
      </c>
      <c r="AVJ240" s="699">
        <f t="shared" si="715"/>
        <v>770</v>
      </c>
      <c r="AVK240" s="699">
        <f t="shared" si="716"/>
        <v>80</v>
      </c>
      <c r="AVL240" s="699">
        <f t="shared" si="717"/>
        <v>330</v>
      </c>
      <c r="AVM240" s="699">
        <f t="shared" si="718"/>
        <v>47360.57</v>
      </c>
      <c r="AVN240" s="699">
        <f t="shared" si="719"/>
        <v>36375.25</v>
      </c>
      <c r="AVO240" s="699">
        <f t="shared" si="720"/>
        <v>10985.32</v>
      </c>
      <c r="AVP240" s="699">
        <f t="shared" si="721"/>
        <v>3520</v>
      </c>
      <c r="AVQ240" s="699">
        <f t="shared" si="722"/>
        <v>338104.43</v>
      </c>
    </row>
    <row r="241" spans="1:108 1244:1265" ht="30" hidden="1" customHeight="1" x14ac:dyDescent="0.25">
      <c r="A241" s="643">
        <v>1</v>
      </c>
      <c r="B241" s="643">
        <v>14</v>
      </c>
      <c r="C241" s="664" t="s">
        <v>249</v>
      </c>
      <c r="D241" s="2"/>
      <c r="E241" s="101" t="s">
        <v>345</v>
      </c>
      <c r="F241" s="643" t="s">
        <v>38</v>
      </c>
      <c r="G241" s="643">
        <v>2</v>
      </c>
      <c r="H241" s="658" t="s">
        <v>8</v>
      </c>
      <c r="I241" s="643">
        <v>3</v>
      </c>
      <c r="J241" s="101" t="s">
        <v>361</v>
      </c>
      <c r="K241" s="643">
        <v>3</v>
      </c>
      <c r="L241" s="683" t="s">
        <v>350</v>
      </c>
      <c r="M241" s="11" t="s">
        <v>294</v>
      </c>
      <c r="N241" s="101" t="s">
        <v>387</v>
      </c>
      <c r="O241" s="643">
        <v>1</v>
      </c>
      <c r="P241" s="632">
        <v>7</v>
      </c>
      <c r="Q241" s="632">
        <v>7</v>
      </c>
      <c r="R241" s="632">
        <v>7</v>
      </c>
      <c r="S241" s="675">
        <f>SUMIF('Территориальный кк'!$A:$A,'2020'!$B241,'Территориальный кк'!D:D)</f>
        <v>2.9380000000000002</v>
      </c>
      <c r="T241" s="676">
        <f>SUMIF('Территориальный кк'!$A:$A,'2020'!$B241,'Территориальный кк'!E:E)</f>
        <v>12.574999999999999</v>
      </c>
      <c r="U241" s="618">
        <f>SUMIFS(Нормативы!G:G,Нормативы!$B:$B,$G241,Нормативы!$D:$D,'2020'!$I241,Нормативы!$F:$F,'2020'!$K241)*O241</f>
        <v>12944</v>
      </c>
      <c r="V241" s="618">
        <f t="shared" si="674"/>
        <v>9941.6</v>
      </c>
      <c r="W241" s="618">
        <f t="shared" si="675"/>
        <v>3002.4</v>
      </c>
      <c r="X241" s="618">
        <f>SUMIFS(Нормативы!J:J,Нормативы!$B:$B,$G241,Нормативы!$D:$D,'2020'!$I241,Нормативы!$F:$F,'2020'!$K241)</f>
        <v>486</v>
      </c>
      <c r="Y241" s="618">
        <f>SUMIFS(Нормативы!K:K,Нормативы!$B:$B,$G241,Нормативы!$D:$D,'2020'!$I241,Нормативы!$F:$F,'2020'!$K241)</f>
        <v>97</v>
      </c>
      <c r="Z241" s="618">
        <f>SUMIFS(Нормативы!L:L,Нормативы!$B:$B,$G241,Нормативы!$D:$D,'2020'!$I241,Нормативы!$F:$F,'2020'!$K241)</f>
        <v>348</v>
      </c>
      <c r="AA241" s="618">
        <f t="shared" si="676"/>
        <v>2031</v>
      </c>
      <c r="AB241" s="618">
        <f>SUMIFS(Нормативы!N:N,Нормативы!$B:$B,$G241,Нормативы!$D:$D,'2020'!$I241,Нормативы!$F:$F,'2020'!$K241)*O241</f>
        <v>52</v>
      </c>
      <c r="AC241" s="618">
        <f>SUMIFS(Нормативы!O:O,Нормативы!$B:$B,$G241,Нормативы!$D:$D,'2020'!$I241,Нормативы!$F:$F,'2020'!$K241)</f>
        <v>1728</v>
      </c>
      <c r="AD241" s="618">
        <f>SUMIFS(Нормативы!P:P,Нормативы!$B:$B,$G241,Нормативы!$D:$D,'2020'!$I241,Нормативы!$F:$F,'2020'!$K241)*O241</f>
        <v>73</v>
      </c>
      <c r="AE241" s="618">
        <f>SUMIFS(Нормативы!Q:Q,Нормативы!$B:$B,$G241,Нормативы!$D:$D,'2020'!$I241,Нормативы!$F:$F,'2020'!$K241)</f>
        <v>178</v>
      </c>
      <c r="AF241" s="618">
        <f>SUMIFS(Нормативы!R:R,Нормативы!$B:$B,$G241,Нормативы!$D:$D,'2020'!$I241,Нормативы!$F:$F,'2020'!$K241)</f>
        <v>275</v>
      </c>
      <c r="AG241" s="618">
        <f>SUMIFS(Нормативы!S:S,Нормативы!$B:$B,$G241,Нормативы!$D:$D,'2020'!$I241,Нормативы!$F:$F,'2020'!$K241)</f>
        <v>580</v>
      </c>
      <c r="AH241" s="618">
        <f>SUMIFS(Нормативы!T:T,Нормативы!$B:$B,$G241,Нормативы!$D:$D,'2020'!$I241,Нормативы!$F:$F,'2020'!$K241)</f>
        <v>54</v>
      </c>
      <c r="AI241" s="618">
        <f>SUMIFS(Нормативы!U:U,Нормативы!$B:$B,$G241,Нормативы!$D:$D,'2020'!$I241,Нормативы!$F:$F,'2020'!$K241)</f>
        <v>77</v>
      </c>
      <c r="AJ241" s="618">
        <f>SUMIFS(Нормативы!V:V,Нормативы!$B:$B,$G241,Нормативы!$D:$D,'2020'!$I241,Нормативы!$F:$F,'2020'!$K241)</f>
        <v>8</v>
      </c>
      <c r="AK241" s="618">
        <f>SUMIFS(Нормативы!W:W,Нормативы!$B:$B,$G241,Нормативы!$D:$D,'2020'!$I241,Нормативы!$F:$F,'2020'!$K241)</f>
        <v>39</v>
      </c>
      <c r="AL241" s="618">
        <f>SUMIFS(Нормативы!X:X,Нормативы!$B:$B,$G241,Нормативы!$D:$D,'2020'!$I241,Нормативы!$F:$F,'2020'!$K241)*O241</f>
        <v>1612</v>
      </c>
      <c r="AM241" s="618">
        <f t="shared" si="677"/>
        <v>1238.0999999999999</v>
      </c>
      <c r="AN241" s="618">
        <f t="shared" si="678"/>
        <v>373.9</v>
      </c>
      <c r="AO241" s="618">
        <f>SUMIFS(Нормативы!AA:AA,Нормативы!$B:$B,$G241,Нормативы!$D:$D,'2020'!$I241,Нормативы!$F:$F,'2020'!$K241)</f>
        <v>0</v>
      </c>
      <c r="AP241" s="619">
        <f t="shared" si="679"/>
        <v>18454</v>
      </c>
      <c r="AQ241" s="413">
        <f t="shared" si="616"/>
        <v>90608</v>
      </c>
      <c r="AR241" s="618">
        <f t="shared" si="680"/>
        <v>69591.399999999994</v>
      </c>
      <c r="AS241" s="618">
        <f t="shared" si="681"/>
        <v>21016.6</v>
      </c>
      <c r="AT241" s="616">
        <f t="shared" si="617"/>
        <v>3402</v>
      </c>
      <c r="AU241" s="616">
        <f t="shared" si="618"/>
        <v>679</v>
      </c>
      <c r="AV241" s="616">
        <f t="shared" si="619"/>
        <v>2436</v>
      </c>
      <c r="AW241" s="616">
        <f t="shared" si="620"/>
        <v>14217</v>
      </c>
      <c r="AX241" s="616">
        <f t="shared" si="621"/>
        <v>364</v>
      </c>
      <c r="AY241" s="616">
        <f t="shared" si="622"/>
        <v>12096</v>
      </c>
      <c r="AZ241" s="616">
        <f t="shared" si="623"/>
        <v>511</v>
      </c>
      <c r="BA241" s="616">
        <f t="shared" si="624"/>
        <v>1246</v>
      </c>
      <c r="BB241" s="616">
        <f t="shared" si="625"/>
        <v>1925</v>
      </c>
      <c r="BC241" s="616">
        <f t="shared" si="626"/>
        <v>4060</v>
      </c>
      <c r="BD241" s="616">
        <f t="shared" si="627"/>
        <v>378</v>
      </c>
      <c r="BE241" s="616">
        <f t="shared" si="628"/>
        <v>539</v>
      </c>
      <c r="BF241" s="616">
        <f t="shared" si="629"/>
        <v>56</v>
      </c>
      <c r="BG241" s="616">
        <f t="shared" si="630"/>
        <v>273</v>
      </c>
      <c r="BH241" s="616">
        <f t="shared" si="631"/>
        <v>11284</v>
      </c>
      <c r="BI241" s="618">
        <f t="shared" si="682"/>
        <v>8666.7000000000007</v>
      </c>
      <c r="BJ241" s="618">
        <f t="shared" si="683"/>
        <v>2617.3000000000002</v>
      </c>
      <c r="BK241" s="616">
        <f t="shared" si="632"/>
        <v>0</v>
      </c>
      <c r="BL241" s="620">
        <f t="shared" si="633"/>
        <v>129178</v>
      </c>
      <c r="BM241" s="616">
        <f t="shared" si="634"/>
        <v>266206</v>
      </c>
      <c r="BN241" s="618">
        <f t="shared" si="635"/>
        <v>204459.3</v>
      </c>
      <c r="BO241" s="618">
        <f t="shared" si="636"/>
        <v>61746.7</v>
      </c>
      <c r="BP241" s="616">
        <f t="shared" si="684"/>
        <v>3402</v>
      </c>
      <c r="BQ241" s="616">
        <f t="shared" si="685"/>
        <v>679</v>
      </c>
      <c r="BR241" s="616">
        <f t="shared" si="686"/>
        <v>2436</v>
      </c>
      <c r="BS241" s="616">
        <f t="shared" si="637"/>
        <v>14217</v>
      </c>
      <c r="BT241" s="616">
        <f t="shared" si="638"/>
        <v>364</v>
      </c>
      <c r="BU241" s="616">
        <f t="shared" si="639"/>
        <v>12096</v>
      </c>
      <c r="BV241" s="616">
        <f t="shared" si="640"/>
        <v>511</v>
      </c>
      <c r="BW241" s="616">
        <f t="shared" si="641"/>
        <v>1246</v>
      </c>
      <c r="BX241" s="616">
        <f t="shared" si="642"/>
        <v>24207</v>
      </c>
      <c r="BY241" s="616">
        <f t="shared" si="643"/>
        <v>4060</v>
      </c>
      <c r="BZ241" s="616">
        <f t="shared" si="644"/>
        <v>378</v>
      </c>
      <c r="CA241" s="616">
        <f t="shared" si="645"/>
        <v>539</v>
      </c>
      <c r="CB241" s="616">
        <f t="shared" si="646"/>
        <v>56</v>
      </c>
      <c r="CC241" s="616">
        <f t="shared" si="647"/>
        <v>273</v>
      </c>
      <c r="CD241" s="616">
        <f t="shared" si="648"/>
        <v>33152</v>
      </c>
      <c r="CE241" s="618">
        <f t="shared" si="687"/>
        <v>25462.400000000001</v>
      </c>
      <c r="CF241" s="618">
        <f t="shared" si="688"/>
        <v>7689.6</v>
      </c>
      <c r="CG241" s="616">
        <f t="shared" si="649"/>
        <v>0</v>
      </c>
      <c r="CH241" s="621">
        <f t="shared" si="650"/>
        <v>348926</v>
      </c>
      <c r="CI241" s="88">
        <f t="shared" si="651"/>
        <v>38029.428599999999</v>
      </c>
      <c r="CJ241" s="90">
        <f t="shared" si="652"/>
        <v>29208.471399999999</v>
      </c>
      <c r="CK241" s="90">
        <f t="shared" si="653"/>
        <v>8820.9570999999996</v>
      </c>
      <c r="CL241" s="88">
        <f t="shared" si="654"/>
        <v>486</v>
      </c>
      <c r="CM241" s="88">
        <f t="shared" si="655"/>
        <v>97</v>
      </c>
      <c r="CN241" s="88">
        <f t="shared" si="656"/>
        <v>348</v>
      </c>
      <c r="CO241" s="88">
        <f t="shared" si="657"/>
        <v>2031</v>
      </c>
      <c r="CP241" s="88">
        <f t="shared" si="658"/>
        <v>52</v>
      </c>
      <c r="CQ241" s="88">
        <f t="shared" si="659"/>
        <v>1728</v>
      </c>
      <c r="CR241" s="88">
        <f t="shared" si="660"/>
        <v>73</v>
      </c>
      <c r="CS241" s="88">
        <f t="shared" si="661"/>
        <v>178</v>
      </c>
      <c r="CT241" s="88">
        <f t="shared" si="662"/>
        <v>3458.1428999999998</v>
      </c>
      <c r="CU241" s="88">
        <f t="shared" si="663"/>
        <v>580</v>
      </c>
      <c r="CV241" s="88">
        <f t="shared" si="664"/>
        <v>54</v>
      </c>
      <c r="CW241" s="88">
        <f t="shared" si="665"/>
        <v>77</v>
      </c>
      <c r="CX241" s="88">
        <f t="shared" si="666"/>
        <v>8</v>
      </c>
      <c r="CY241" s="88">
        <f t="shared" si="667"/>
        <v>39</v>
      </c>
      <c r="CZ241" s="88">
        <f t="shared" si="668"/>
        <v>4736</v>
      </c>
      <c r="DA241" s="90">
        <f t="shared" si="669"/>
        <v>3637.4857000000002</v>
      </c>
      <c r="DB241" s="90">
        <f t="shared" si="670"/>
        <v>1098.5143</v>
      </c>
      <c r="DC241" s="88">
        <f t="shared" si="671"/>
        <v>0</v>
      </c>
      <c r="DD241" s="88">
        <f t="shared" si="672"/>
        <v>49846.571400000001</v>
      </c>
      <c r="AUV241" s="699">
        <f t="shared" si="586"/>
        <v>38029.43</v>
      </c>
      <c r="AUW241" s="699">
        <f t="shared" si="587"/>
        <v>29208.47</v>
      </c>
      <c r="AUX241" s="699">
        <f t="shared" si="588"/>
        <v>8820.9599999999991</v>
      </c>
      <c r="AUY241" s="699">
        <f t="shared" si="706"/>
        <v>486</v>
      </c>
      <c r="AUZ241" s="699">
        <f t="shared" si="615"/>
        <v>54</v>
      </c>
      <c r="AVA241" s="699">
        <f t="shared" si="615"/>
        <v>0.19</v>
      </c>
      <c r="AVB241" s="699">
        <f t="shared" si="707"/>
        <v>2031</v>
      </c>
      <c r="AVC241" s="699">
        <f t="shared" si="708"/>
        <v>52</v>
      </c>
      <c r="AVD241" s="699">
        <f t="shared" si="709"/>
        <v>1728</v>
      </c>
      <c r="AVE241" s="699">
        <f t="shared" si="710"/>
        <v>73</v>
      </c>
      <c r="AVF241" s="699">
        <f t="shared" si="711"/>
        <v>178</v>
      </c>
      <c r="AVG241" s="699">
        <f t="shared" si="712"/>
        <v>3458.14</v>
      </c>
      <c r="AVH241" s="699">
        <f t="shared" si="713"/>
        <v>580</v>
      </c>
      <c r="AVI241" s="699">
        <f t="shared" si="714"/>
        <v>54</v>
      </c>
      <c r="AVJ241" s="699">
        <f t="shared" si="715"/>
        <v>77</v>
      </c>
      <c r="AVK241" s="699">
        <f t="shared" si="716"/>
        <v>8</v>
      </c>
      <c r="AVL241" s="699">
        <f t="shared" si="717"/>
        <v>39</v>
      </c>
      <c r="AVM241" s="699">
        <f t="shared" si="718"/>
        <v>4736</v>
      </c>
      <c r="AVN241" s="699">
        <f t="shared" si="719"/>
        <v>3637.48</v>
      </c>
      <c r="AVO241" s="699">
        <f t="shared" si="720"/>
        <v>1098.52</v>
      </c>
      <c r="AVP241" s="699">
        <f t="shared" si="721"/>
        <v>0</v>
      </c>
      <c r="AVQ241" s="699">
        <f t="shared" si="722"/>
        <v>49846.57</v>
      </c>
    </row>
    <row r="242" spans="1:108 1244:1265" ht="30" hidden="1" customHeight="1" x14ac:dyDescent="0.25">
      <c r="A242" s="643">
        <v>1</v>
      </c>
      <c r="B242" s="643">
        <v>14</v>
      </c>
      <c r="C242" s="664" t="s">
        <v>249</v>
      </c>
      <c r="D242" s="2"/>
      <c r="E242" s="101" t="s">
        <v>345</v>
      </c>
      <c r="F242" s="643" t="s">
        <v>38</v>
      </c>
      <c r="G242" s="643">
        <v>2</v>
      </c>
      <c r="H242" s="658" t="s">
        <v>10</v>
      </c>
      <c r="I242" s="643">
        <v>0</v>
      </c>
      <c r="J242" s="101" t="s">
        <v>364</v>
      </c>
      <c r="K242" s="643">
        <v>3</v>
      </c>
      <c r="L242" s="683" t="s">
        <v>350</v>
      </c>
      <c r="M242" s="11" t="s">
        <v>270</v>
      </c>
      <c r="N242" s="101" t="s">
        <v>387</v>
      </c>
      <c r="O242" s="643">
        <v>1</v>
      </c>
      <c r="P242" s="632">
        <v>12</v>
      </c>
      <c r="Q242" s="632">
        <v>12</v>
      </c>
      <c r="R242" s="632">
        <v>12</v>
      </c>
      <c r="S242" s="675">
        <f>SUMIF('Территориальный кк'!$A:$A,'2020'!$B242,'Территориальный кк'!D:D)</f>
        <v>2.9380000000000002</v>
      </c>
      <c r="T242" s="676">
        <f>SUMIF('Территориальный кк'!$A:$A,'2020'!$B242,'Территориальный кк'!E:E)</f>
        <v>12.574999999999999</v>
      </c>
      <c r="U242" s="618">
        <f>SUMIFS(Нормативы!G:G,Нормативы!$B:$B,$G242,Нормативы!$D:$D,'2020'!$I242,Нормативы!$F:$F,'2020'!$K242)*O242</f>
        <v>70600</v>
      </c>
      <c r="V242" s="618">
        <f t="shared" si="674"/>
        <v>54224.3</v>
      </c>
      <c r="W242" s="618">
        <f t="shared" si="675"/>
        <v>16375.7</v>
      </c>
      <c r="X242" s="618">
        <f>SUMIFS(Нормативы!J:J,Нормативы!$B:$B,$G242,Нормативы!$D:$D,'2020'!$I242,Нормативы!$F:$F,'2020'!$K242)</f>
        <v>8860</v>
      </c>
      <c r="Y242" s="618">
        <f>SUMIFS(Нормативы!K:K,Нормативы!$B:$B,$G242,Нормативы!$D:$D,'2020'!$I242,Нормативы!$F:$F,'2020'!$K242)</f>
        <v>0</v>
      </c>
      <c r="Z242" s="618">
        <f>SUMIFS(Нормативы!L:L,Нормативы!$B:$B,$G242,Нормативы!$D:$D,'2020'!$I242,Нормативы!$F:$F,'2020'!$K242)</f>
        <v>8110</v>
      </c>
      <c r="AA242" s="618">
        <f t="shared" si="676"/>
        <v>21610</v>
      </c>
      <c r="AB242" s="618">
        <f>SUMIFS(Нормативы!N:N,Нормативы!$B:$B,$G242,Нормативы!$D:$D,'2020'!$I242,Нормативы!$F:$F,'2020'!$K242)*O242</f>
        <v>520</v>
      </c>
      <c r="AC242" s="618">
        <f>SUMIFS(Нормативы!O:O,Нормативы!$B:$B,$G242,Нормативы!$D:$D,'2020'!$I242,Нормативы!$F:$F,'2020'!$K242)</f>
        <v>19720</v>
      </c>
      <c r="AD242" s="618">
        <f>SUMIFS(Нормативы!P:P,Нормативы!$B:$B,$G242,Нормативы!$D:$D,'2020'!$I242,Нормативы!$F:$F,'2020'!$K242)*O242</f>
        <v>400</v>
      </c>
      <c r="AE242" s="618">
        <f>SUMIFS(Нормативы!Q:Q,Нормативы!$B:$B,$G242,Нормативы!$D:$D,'2020'!$I242,Нормативы!$F:$F,'2020'!$K242)</f>
        <v>970</v>
      </c>
      <c r="AF242" s="618">
        <f>SUMIFS(Нормативы!R:R,Нормативы!$B:$B,$G242,Нормативы!$D:$D,'2020'!$I242,Нормативы!$F:$F,'2020'!$K242)</f>
        <v>2680</v>
      </c>
      <c r="AG242" s="618">
        <f>SUMIFS(Нормативы!S:S,Нормативы!$B:$B,$G242,Нормативы!$D:$D,'2020'!$I242,Нормативы!$F:$F,'2020'!$K242)</f>
        <v>5800</v>
      </c>
      <c r="AH242" s="618">
        <f>SUMIFS(Нормативы!T:T,Нормативы!$B:$B,$G242,Нормативы!$D:$D,'2020'!$I242,Нормативы!$F:$F,'2020'!$K242)</f>
        <v>540</v>
      </c>
      <c r="AI242" s="618">
        <f>SUMIFS(Нормативы!U:U,Нормативы!$B:$B,$G242,Нормативы!$D:$D,'2020'!$I242,Нормативы!$F:$F,'2020'!$K242)</f>
        <v>770</v>
      </c>
      <c r="AJ242" s="618">
        <f>SUMIFS(Нормативы!V:V,Нормативы!$B:$B,$G242,Нормативы!$D:$D,'2020'!$I242,Нормативы!$F:$F,'2020'!$K242)</f>
        <v>80</v>
      </c>
      <c r="AK242" s="618">
        <f>SUMIFS(Нормативы!W:W,Нормативы!$B:$B,$G242,Нормативы!$D:$D,'2020'!$I242,Нормативы!$F:$F,'2020'!$K242)</f>
        <v>330</v>
      </c>
      <c r="AL242" s="618">
        <f>SUMIFS(Нормативы!X:X,Нормативы!$B:$B,$G242,Нормативы!$D:$D,'2020'!$I242,Нормативы!$F:$F,'2020'!$K242)*O242</f>
        <v>16120</v>
      </c>
      <c r="AM242" s="618">
        <f t="shared" si="677"/>
        <v>12381</v>
      </c>
      <c r="AN242" s="618">
        <f t="shared" si="678"/>
        <v>3739</v>
      </c>
      <c r="AO242" s="618">
        <f>SUMIFS(Нормативы!AA:AA,Нормативы!$B:$B,$G242,Нормативы!$D:$D,'2020'!$I242,Нормативы!$F:$F,'2020'!$K242)</f>
        <v>3520</v>
      </c>
      <c r="AP242" s="619">
        <f t="shared" si="679"/>
        <v>139020</v>
      </c>
      <c r="AQ242" s="413">
        <f t="shared" si="616"/>
        <v>847200</v>
      </c>
      <c r="AR242" s="618">
        <f t="shared" si="680"/>
        <v>650691.19999999995</v>
      </c>
      <c r="AS242" s="618">
        <f t="shared" si="681"/>
        <v>196508.79999999999</v>
      </c>
      <c r="AT242" s="616">
        <f t="shared" si="617"/>
        <v>106320</v>
      </c>
      <c r="AU242" s="616">
        <f t="shared" si="618"/>
        <v>0</v>
      </c>
      <c r="AV242" s="616">
        <f t="shared" si="619"/>
        <v>97320</v>
      </c>
      <c r="AW242" s="616">
        <f t="shared" si="620"/>
        <v>259320</v>
      </c>
      <c r="AX242" s="616">
        <f t="shared" si="621"/>
        <v>6240</v>
      </c>
      <c r="AY242" s="616">
        <f t="shared" si="622"/>
        <v>236640</v>
      </c>
      <c r="AZ242" s="616">
        <f t="shared" si="623"/>
        <v>4800</v>
      </c>
      <c r="BA242" s="616">
        <f t="shared" si="624"/>
        <v>11640</v>
      </c>
      <c r="BB242" s="616">
        <f t="shared" si="625"/>
        <v>32160</v>
      </c>
      <c r="BC242" s="616">
        <f t="shared" si="626"/>
        <v>69600</v>
      </c>
      <c r="BD242" s="616">
        <f t="shared" si="627"/>
        <v>6480</v>
      </c>
      <c r="BE242" s="616">
        <f t="shared" si="628"/>
        <v>9240</v>
      </c>
      <c r="BF242" s="616">
        <f t="shared" si="629"/>
        <v>960</v>
      </c>
      <c r="BG242" s="616">
        <f t="shared" si="630"/>
        <v>3960</v>
      </c>
      <c r="BH242" s="616">
        <f t="shared" si="631"/>
        <v>193440</v>
      </c>
      <c r="BI242" s="618">
        <f t="shared" si="682"/>
        <v>148571.4</v>
      </c>
      <c r="BJ242" s="618">
        <f t="shared" si="683"/>
        <v>44868.6</v>
      </c>
      <c r="BK242" s="616">
        <f t="shared" si="632"/>
        <v>42240</v>
      </c>
      <c r="BL242" s="620">
        <f t="shared" si="633"/>
        <v>1668240</v>
      </c>
      <c r="BM242" s="616">
        <f t="shared" si="634"/>
        <v>2489074</v>
      </c>
      <c r="BN242" s="618">
        <f t="shared" si="635"/>
        <v>1911731.2</v>
      </c>
      <c r="BO242" s="618">
        <f t="shared" si="636"/>
        <v>577342.80000000005</v>
      </c>
      <c r="BP242" s="616">
        <f t="shared" si="684"/>
        <v>106320</v>
      </c>
      <c r="BQ242" s="616">
        <f t="shared" si="685"/>
        <v>0</v>
      </c>
      <c r="BR242" s="616">
        <f t="shared" si="686"/>
        <v>97320</v>
      </c>
      <c r="BS242" s="616">
        <f t="shared" si="637"/>
        <v>259320</v>
      </c>
      <c r="BT242" s="616">
        <f t="shared" si="638"/>
        <v>6240</v>
      </c>
      <c r="BU242" s="616">
        <f t="shared" si="639"/>
        <v>236640</v>
      </c>
      <c r="BV242" s="616">
        <f t="shared" si="640"/>
        <v>4800</v>
      </c>
      <c r="BW242" s="616">
        <f t="shared" si="641"/>
        <v>11640</v>
      </c>
      <c r="BX242" s="616">
        <f t="shared" si="642"/>
        <v>404412</v>
      </c>
      <c r="BY242" s="616">
        <f t="shared" si="643"/>
        <v>69600</v>
      </c>
      <c r="BZ242" s="616">
        <f t="shared" si="644"/>
        <v>6480</v>
      </c>
      <c r="CA242" s="616">
        <f t="shared" si="645"/>
        <v>9240</v>
      </c>
      <c r="CB242" s="616">
        <f t="shared" si="646"/>
        <v>960</v>
      </c>
      <c r="CC242" s="616">
        <f t="shared" si="647"/>
        <v>3960</v>
      </c>
      <c r="CD242" s="616">
        <f t="shared" si="648"/>
        <v>568327</v>
      </c>
      <c r="CE242" s="618">
        <f t="shared" si="687"/>
        <v>436503.1</v>
      </c>
      <c r="CF242" s="618">
        <f t="shared" si="688"/>
        <v>131823.9</v>
      </c>
      <c r="CG242" s="616">
        <f t="shared" si="649"/>
        <v>42240</v>
      </c>
      <c r="CH242" s="621">
        <f t="shared" si="650"/>
        <v>4057253</v>
      </c>
      <c r="CI242" s="88">
        <f t="shared" si="651"/>
        <v>207422.8333</v>
      </c>
      <c r="CJ242" s="90">
        <f t="shared" si="652"/>
        <v>159310.9333</v>
      </c>
      <c r="CK242" s="90">
        <f t="shared" si="653"/>
        <v>48111.9</v>
      </c>
      <c r="CL242" s="88">
        <f t="shared" si="654"/>
        <v>8860</v>
      </c>
      <c r="CM242" s="88">
        <f t="shared" si="655"/>
        <v>0</v>
      </c>
      <c r="CN242" s="88">
        <f t="shared" si="656"/>
        <v>8110</v>
      </c>
      <c r="CO242" s="88">
        <f t="shared" si="657"/>
        <v>21610</v>
      </c>
      <c r="CP242" s="88">
        <f t="shared" si="658"/>
        <v>520</v>
      </c>
      <c r="CQ242" s="88">
        <f t="shared" si="659"/>
        <v>19720</v>
      </c>
      <c r="CR242" s="88">
        <f t="shared" si="660"/>
        <v>400</v>
      </c>
      <c r="CS242" s="88">
        <f t="shared" si="661"/>
        <v>970</v>
      </c>
      <c r="CT242" s="88">
        <f t="shared" si="662"/>
        <v>33701</v>
      </c>
      <c r="CU242" s="88">
        <f t="shared" si="663"/>
        <v>5800</v>
      </c>
      <c r="CV242" s="88">
        <f t="shared" si="664"/>
        <v>540</v>
      </c>
      <c r="CW242" s="88">
        <f t="shared" si="665"/>
        <v>770</v>
      </c>
      <c r="CX242" s="88">
        <f t="shared" si="666"/>
        <v>80</v>
      </c>
      <c r="CY242" s="88">
        <f t="shared" si="667"/>
        <v>330</v>
      </c>
      <c r="CZ242" s="88">
        <f t="shared" si="668"/>
        <v>47360.583299999998</v>
      </c>
      <c r="DA242" s="90">
        <f t="shared" si="669"/>
        <v>36375.258300000001</v>
      </c>
      <c r="DB242" s="90">
        <f t="shared" si="670"/>
        <v>10985.325000000001</v>
      </c>
      <c r="DC242" s="88">
        <f t="shared" si="671"/>
        <v>3520</v>
      </c>
      <c r="DD242" s="88">
        <f t="shared" si="672"/>
        <v>338104.4167</v>
      </c>
      <c r="AUV242" s="699">
        <f t="shared" si="586"/>
        <v>207422.83</v>
      </c>
      <c r="AUW242" s="699">
        <f t="shared" si="587"/>
        <v>159310.93</v>
      </c>
      <c r="AUX242" s="699">
        <f t="shared" si="588"/>
        <v>48111.9</v>
      </c>
      <c r="AUY242" s="699">
        <f t="shared" si="706"/>
        <v>8860</v>
      </c>
      <c r="AUZ242" s="699">
        <f t="shared" si="615"/>
        <v>0</v>
      </c>
      <c r="AVA242" s="699">
        <f t="shared" si="615"/>
        <v>1.38</v>
      </c>
      <c r="AVB242" s="699">
        <f t="shared" si="707"/>
        <v>21610</v>
      </c>
      <c r="AVC242" s="699">
        <f t="shared" si="708"/>
        <v>520</v>
      </c>
      <c r="AVD242" s="699">
        <f t="shared" si="709"/>
        <v>19720</v>
      </c>
      <c r="AVE242" s="699">
        <f t="shared" si="710"/>
        <v>400</v>
      </c>
      <c r="AVF242" s="699">
        <f t="shared" si="711"/>
        <v>970</v>
      </c>
      <c r="AVG242" s="699">
        <f t="shared" si="712"/>
        <v>33701</v>
      </c>
      <c r="AVH242" s="699">
        <f t="shared" si="713"/>
        <v>5800</v>
      </c>
      <c r="AVI242" s="699">
        <f t="shared" si="714"/>
        <v>540</v>
      </c>
      <c r="AVJ242" s="699">
        <f t="shared" si="715"/>
        <v>770</v>
      </c>
      <c r="AVK242" s="699">
        <f t="shared" si="716"/>
        <v>80</v>
      </c>
      <c r="AVL242" s="699">
        <f t="shared" si="717"/>
        <v>330</v>
      </c>
      <c r="AVM242" s="699">
        <f t="shared" si="718"/>
        <v>47360.58</v>
      </c>
      <c r="AVN242" s="699">
        <f t="shared" si="719"/>
        <v>36375.25</v>
      </c>
      <c r="AVO242" s="699">
        <f t="shared" si="720"/>
        <v>10985.33</v>
      </c>
      <c r="AVP242" s="699">
        <f t="shared" si="721"/>
        <v>3520</v>
      </c>
      <c r="AVQ242" s="699">
        <f t="shared" si="722"/>
        <v>338104.42</v>
      </c>
    </row>
    <row r="243" spans="1:108 1244:1265" ht="30" hidden="1" customHeight="1" x14ac:dyDescent="0.25">
      <c r="A243" s="643">
        <v>1</v>
      </c>
      <c r="B243" s="643">
        <v>14</v>
      </c>
      <c r="C243" s="664" t="s">
        <v>249</v>
      </c>
      <c r="D243" s="2"/>
      <c r="E243" s="101" t="s">
        <v>345</v>
      </c>
      <c r="F243" s="643" t="s">
        <v>38</v>
      </c>
      <c r="G243" s="643">
        <v>2</v>
      </c>
      <c r="H243" s="658" t="s">
        <v>8</v>
      </c>
      <c r="I243" s="643">
        <v>3</v>
      </c>
      <c r="J243" s="101" t="s">
        <v>364</v>
      </c>
      <c r="K243" s="643">
        <v>3</v>
      </c>
      <c r="L243" s="683" t="s">
        <v>350</v>
      </c>
      <c r="M243" s="11" t="s">
        <v>307</v>
      </c>
      <c r="N243" s="101" t="s">
        <v>387</v>
      </c>
      <c r="O243" s="643">
        <v>1</v>
      </c>
      <c r="P243" s="632">
        <v>13</v>
      </c>
      <c r="Q243" s="632">
        <v>13</v>
      </c>
      <c r="R243" s="632">
        <v>13</v>
      </c>
      <c r="S243" s="675">
        <f>SUMIF('Территориальный кк'!$A:$A,'2020'!$B243,'Территориальный кк'!D:D)</f>
        <v>2.9380000000000002</v>
      </c>
      <c r="T243" s="676">
        <f>SUMIF('Территориальный кк'!$A:$A,'2020'!$B243,'Территориальный кк'!E:E)</f>
        <v>12.574999999999999</v>
      </c>
      <c r="U243" s="618">
        <f>SUMIFS(Нормативы!G:G,Нормативы!$B:$B,$G243,Нормативы!$D:$D,'2020'!$I243,Нормативы!$F:$F,'2020'!$K243)*O243</f>
        <v>12944</v>
      </c>
      <c r="V243" s="618">
        <f t="shared" si="674"/>
        <v>9941.6</v>
      </c>
      <c r="W243" s="618">
        <f t="shared" si="675"/>
        <v>3002.4</v>
      </c>
      <c r="X243" s="618">
        <f>SUMIFS(Нормативы!J:J,Нормативы!$B:$B,$G243,Нормативы!$D:$D,'2020'!$I243,Нормативы!$F:$F,'2020'!$K243)</f>
        <v>486</v>
      </c>
      <c r="Y243" s="618">
        <f>SUMIFS(Нормативы!K:K,Нормативы!$B:$B,$G243,Нормативы!$D:$D,'2020'!$I243,Нормативы!$F:$F,'2020'!$K243)</f>
        <v>97</v>
      </c>
      <c r="Z243" s="618">
        <f>SUMIFS(Нормативы!L:L,Нормативы!$B:$B,$G243,Нормативы!$D:$D,'2020'!$I243,Нормативы!$F:$F,'2020'!$K243)</f>
        <v>348</v>
      </c>
      <c r="AA243" s="618">
        <f t="shared" si="676"/>
        <v>2031</v>
      </c>
      <c r="AB243" s="618">
        <f>SUMIFS(Нормативы!N:N,Нормативы!$B:$B,$G243,Нормативы!$D:$D,'2020'!$I243,Нормативы!$F:$F,'2020'!$K243)*O243</f>
        <v>52</v>
      </c>
      <c r="AC243" s="618">
        <f>SUMIFS(Нормативы!O:O,Нормативы!$B:$B,$G243,Нормативы!$D:$D,'2020'!$I243,Нормативы!$F:$F,'2020'!$K243)</f>
        <v>1728</v>
      </c>
      <c r="AD243" s="618">
        <f>SUMIFS(Нормативы!P:P,Нормативы!$B:$B,$G243,Нормативы!$D:$D,'2020'!$I243,Нормативы!$F:$F,'2020'!$K243)*O243</f>
        <v>73</v>
      </c>
      <c r="AE243" s="618">
        <f>SUMIFS(Нормативы!Q:Q,Нормативы!$B:$B,$G243,Нормативы!$D:$D,'2020'!$I243,Нормативы!$F:$F,'2020'!$K243)</f>
        <v>178</v>
      </c>
      <c r="AF243" s="618">
        <f>SUMIFS(Нормативы!R:R,Нормативы!$B:$B,$G243,Нормативы!$D:$D,'2020'!$I243,Нормативы!$F:$F,'2020'!$K243)</f>
        <v>275</v>
      </c>
      <c r="AG243" s="618">
        <f>SUMIFS(Нормативы!S:S,Нормативы!$B:$B,$G243,Нормативы!$D:$D,'2020'!$I243,Нормативы!$F:$F,'2020'!$K243)</f>
        <v>580</v>
      </c>
      <c r="AH243" s="618">
        <f>SUMIFS(Нормативы!T:T,Нормативы!$B:$B,$G243,Нормативы!$D:$D,'2020'!$I243,Нормативы!$F:$F,'2020'!$K243)</f>
        <v>54</v>
      </c>
      <c r="AI243" s="618">
        <f>SUMIFS(Нормативы!U:U,Нормативы!$B:$B,$G243,Нормативы!$D:$D,'2020'!$I243,Нормативы!$F:$F,'2020'!$K243)</f>
        <v>77</v>
      </c>
      <c r="AJ243" s="618">
        <f>SUMIFS(Нормативы!V:V,Нормативы!$B:$B,$G243,Нормативы!$D:$D,'2020'!$I243,Нормативы!$F:$F,'2020'!$K243)</f>
        <v>8</v>
      </c>
      <c r="AK243" s="618">
        <f>SUMIFS(Нормативы!W:W,Нормативы!$B:$B,$G243,Нормативы!$D:$D,'2020'!$I243,Нормативы!$F:$F,'2020'!$K243)</f>
        <v>39</v>
      </c>
      <c r="AL243" s="618">
        <f>SUMIFS(Нормативы!X:X,Нормативы!$B:$B,$G243,Нормативы!$D:$D,'2020'!$I243,Нормативы!$F:$F,'2020'!$K243)*O243</f>
        <v>1612</v>
      </c>
      <c r="AM243" s="618">
        <f t="shared" si="677"/>
        <v>1238.0999999999999</v>
      </c>
      <c r="AN243" s="618">
        <f t="shared" si="678"/>
        <v>373.9</v>
      </c>
      <c r="AO243" s="618">
        <f>SUMIFS(Нормативы!AA:AA,Нормативы!$B:$B,$G243,Нормативы!$D:$D,'2020'!$I243,Нормативы!$F:$F,'2020'!$K243)</f>
        <v>0</v>
      </c>
      <c r="AP243" s="619">
        <f t="shared" si="679"/>
        <v>18454</v>
      </c>
      <c r="AQ243" s="413">
        <f t="shared" si="616"/>
        <v>168272</v>
      </c>
      <c r="AR243" s="618">
        <f t="shared" si="680"/>
        <v>129241.2</v>
      </c>
      <c r="AS243" s="618">
        <f t="shared" si="681"/>
        <v>39030.800000000003</v>
      </c>
      <c r="AT243" s="616">
        <f t="shared" si="617"/>
        <v>6318</v>
      </c>
      <c r="AU243" s="616">
        <f t="shared" si="618"/>
        <v>1261</v>
      </c>
      <c r="AV243" s="616">
        <f t="shared" si="619"/>
        <v>4524</v>
      </c>
      <c r="AW243" s="616">
        <f t="shared" si="620"/>
        <v>26403</v>
      </c>
      <c r="AX243" s="616">
        <f t="shared" si="621"/>
        <v>676</v>
      </c>
      <c r="AY243" s="616">
        <f t="shared" si="622"/>
        <v>22464</v>
      </c>
      <c r="AZ243" s="616">
        <f t="shared" si="623"/>
        <v>949</v>
      </c>
      <c r="BA243" s="616">
        <f t="shared" si="624"/>
        <v>2314</v>
      </c>
      <c r="BB243" s="616">
        <f t="shared" si="625"/>
        <v>3575</v>
      </c>
      <c r="BC243" s="616">
        <f t="shared" si="626"/>
        <v>7540</v>
      </c>
      <c r="BD243" s="616">
        <f t="shared" si="627"/>
        <v>702</v>
      </c>
      <c r="BE243" s="616">
        <f t="shared" si="628"/>
        <v>1001</v>
      </c>
      <c r="BF243" s="616">
        <f t="shared" si="629"/>
        <v>104</v>
      </c>
      <c r="BG243" s="616">
        <f t="shared" si="630"/>
        <v>507</v>
      </c>
      <c r="BH243" s="616">
        <f t="shared" si="631"/>
        <v>20956</v>
      </c>
      <c r="BI243" s="618">
        <f t="shared" si="682"/>
        <v>16095.2</v>
      </c>
      <c r="BJ243" s="618">
        <f t="shared" si="683"/>
        <v>4860.8</v>
      </c>
      <c r="BK243" s="616">
        <f t="shared" si="632"/>
        <v>0</v>
      </c>
      <c r="BL243" s="620">
        <f t="shared" si="633"/>
        <v>239902</v>
      </c>
      <c r="BM243" s="616">
        <f t="shared" si="634"/>
        <v>494383</v>
      </c>
      <c r="BN243" s="618">
        <f t="shared" si="635"/>
        <v>379710.4</v>
      </c>
      <c r="BO243" s="618">
        <f t="shared" si="636"/>
        <v>114672.6</v>
      </c>
      <c r="BP243" s="616">
        <f t="shared" si="684"/>
        <v>6318</v>
      </c>
      <c r="BQ243" s="616">
        <f t="shared" si="685"/>
        <v>1261</v>
      </c>
      <c r="BR243" s="616">
        <f t="shared" si="686"/>
        <v>4524</v>
      </c>
      <c r="BS243" s="616">
        <f t="shared" si="637"/>
        <v>26403</v>
      </c>
      <c r="BT243" s="616">
        <f t="shared" si="638"/>
        <v>676</v>
      </c>
      <c r="BU243" s="616">
        <f t="shared" si="639"/>
        <v>22464</v>
      </c>
      <c r="BV243" s="616">
        <f t="shared" si="640"/>
        <v>949</v>
      </c>
      <c r="BW243" s="616">
        <f t="shared" si="641"/>
        <v>2314</v>
      </c>
      <c r="BX243" s="616">
        <f t="shared" si="642"/>
        <v>44956</v>
      </c>
      <c r="BY243" s="616">
        <f t="shared" si="643"/>
        <v>7540</v>
      </c>
      <c r="BZ243" s="616">
        <f t="shared" si="644"/>
        <v>702</v>
      </c>
      <c r="CA243" s="616">
        <f t="shared" si="645"/>
        <v>1001</v>
      </c>
      <c r="CB243" s="616">
        <f t="shared" si="646"/>
        <v>104</v>
      </c>
      <c r="CC243" s="616">
        <f t="shared" si="647"/>
        <v>507</v>
      </c>
      <c r="CD243" s="616">
        <f t="shared" si="648"/>
        <v>61569</v>
      </c>
      <c r="CE243" s="618">
        <f t="shared" si="687"/>
        <v>47288</v>
      </c>
      <c r="CF243" s="618">
        <f t="shared" si="688"/>
        <v>14281</v>
      </c>
      <c r="CG243" s="616">
        <f t="shared" si="649"/>
        <v>0</v>
      </c>
      <c r="CH243" s="621">
        <f t="shared" si="650"/>
        <v>648007</v>
      </c>
      <c r="CI243" s="88">
        <f t="shared" si="651"/>
        <v>38029.461499999998</v>
      </c>
      <c r="CJ243" s="90">
        <f t="shared" si="652"/>
        <v>29208.492300000002</v>
      </c>
      <c r="CK243" s="90">
        <f t="shared" si="653"/>
        <v>8820.9691999999995</v>
      </c>
      <c r="CL243" s="88">
        <f t="shared" si="654"/>
        <v>486</v>
      </c>
      <c r="CM243" s="88">
        <f t="shared" si="655"/>
        <v>97</v>
      </c>
      <c r="CN243" s="88">
        <f t="shared" si="656"/>
        <v>348</v>
      </c>
      <c r="CO243" s="88">
        <f t="shared" si="657"/>
        <v>2031</v>
      </c>
      <c r="CP243" s="88">
        <f t="shared" si="658"/>
        <v>52</v>
      </c>
      <c r="CQ243" s="88">
        <f t="shared" si="659"/>
        <v>1728</v>
      </c>
      <c r="CR243" s="88">
        <f t="shared" si="660"/>
        <v>73</v>
      </c>
      <c r="CS243" s="88">
        <f t="shared" si="661"/>
        <v>178</v>
      </c>
      <c r="CT243" s="88">
        <f t="shared" si="662"/>
        <v>3458.1538</v>
      </c>
      <c r="CU243" s="88">
        <f t="shared" si="663"/>
        <v>580</v>
      </c>
      <c r="CV243" s="88">
        <f t="shared" si="664"/>
        <v>54</v>
      </c>
      <c r="CW243" s="88">
        <f t="shared" si="665"/>
        <v>77</v>
      </c>
      <c r="CX243" s="88">
        <f t="shared" si="666"/>
        <v>8</v>
      </c>
      <c r="CY243" s="88">
        <f t="shared" si="667"/>
        <v>39</v>
      </c>
      <c r="CZ243" s="88">
        <f t="shared" si="668"/>
        <v>4736.0769</v>
      </c>
      <c r="DA243" s="90">
        <f t="shared" si="669"/>
        <v>3637.5385000000001</v>
      </c>
      <c r="DB243" s="90">
        <f t="shared" si="670"/>
        <v>1098.5385000000001</v>
      </c>
      <c r="DC243" s="88">
        <f t="shared" si="671"/>
        <v>0</v>
      </c>
      <c r="DD243" s="88">
        <f t="shared" si="672"/>
        <v>49846.692300000002</v>
      </c>
      <c r="AUV243" s="699">
        <f t="shared" si="586"/>
        <v>38029.46</v>
      </c>
      <c r="AUW243" s="699">
        <f t="shared" si="587"/>
        <v>29208.49</v>
      </c>
      <c r="AUX243" s="699">
        <f t="shared" si="588"/>
        <v>8820.9699999999993</v>
      </c>
      <c r="AUY243" s="699">
        <f t="shared" si="706"/>
        <v>486</v>
      </c>
      <c r="AUZ243" s="699">
        <f t="shared" si="615"/>
        <v>100.28</v>
      </c>
      <c r="AVA243" s="699">
        <f t="shared" si="615"/>
        <v>0.35</v>
      </c>
      <c r="AVB243" s="699">
        <f t="shared" si="707"/>
        <v>2031</v>
      </c>
      <c r="AVC243" s="699">
        <f t="shared" si="708"/>
        <v>52</v>
      </c>
      <c r="AVD243" s="699">
        <f t="shared" si="709"/>
        <v>1728</v>
      </c>
      <c r="AVE243" s="699">
        <f t="shared" si="710"/>
        <v>73</v>
      </c>
      <c r="AVF243" s="699">
        <f t="shared" si="711"/>
        <v>178</v>
      </c>
      <c r="AVG243" s="699">
        <f t="shared" si="712"/>
        <v>3458.15</v>
      </c>
      <c r="AVH243" s="699">
        <f t="shared" si="713"/>
        <v>580</v>
      </c>
      <c r="AVI243" s="699">
        <f t="shared" si="714"/>
        <v>54</v>
      </c>
      <c r="AVJ243" s="699">
        <f t="shared" si="715"/>
        <v>77</v>
      </c>
      <c r="AVK243" s="699">
        <f t="shared" si="716"/>
        <v>8</v>
      </c>
      <c r="AVL243" s="699">
        <f t="shared" si="717"/>
        <v>39</v>
      </c>
      <c r="AVM243" s="699">
        <f t="shared" si="718"/>
        <v>4736.08</v>
      </c>
      <c r="AVN243" s="699">
        <f t="shared" si="719"/>
        <v>3637.54</v>
      </c>
      <c r="AVO243" s="699">
        <f t="shared" si="720"/>
        <v>1098.54</v>
      </c>
      <c r="AVP243" s="699">
        <f t="shared" si="721"/>
        <v>0</v>
      </c>
      <c r="AVQ243" s="699">
        <f t="shared" si="722"/>
        <v>49846.69</v>
      </c>
    </row>
    <row r="244" spans="1:108 1244:1265" ht="30" hidden="1" customHeight="1" x14ac:dyDescent="0.25">
      <c r="A244" s="642">
        <v>1</v>
      </c>
      <c r="B244" s="642">
        <v>14</v>
      </c>
      <c r="C244" s="663" t="s">
        <v>249</v>
      </c>
      <c r="D244" s="2"/>
      <c r="E244" s="277" t="s">
        <v>348</v>
      </c>
      <c r="F244" s="642" t="s">
        <v>40</v>
      </c>
      <c r="G244" s="642">
        <v>4</v>
      </c>
      <c r="H244" s="657" t="s">
        <v>10</v>
      </c>
      <c r="I244" s="642">
        <v>0</v>
      </c>
      <c r="J244" s="277" t="s">
        <v>391</v>
      </c>
      <c r="K244" s="642">
        <v>3</v>
      </c>
      <c r="L244" s="682" t="s">
        <v>353</v>
      </c>
      <c r="M244" s="419" t="s">
        <v>317</v>
      </c>
      <c r="N244" s="277" t="s">
        <v>387</v>
      </c>
      <c r="O244" s="642">
        <v>1</v>
      </c>
      <c r="P244" s="632">
        <v>27</v>
      </c>
      <c r="Q244" s="632">
        <v>27</v>
      </c>
      <c r="R244" s="632">
        <v>27</v>
      </c>
      <c r="S244" s="673">
        <f>SUMIF('Территориальный кк'!$A:$A,'2020'!$B244,'Территориальный кк'!F:F)</f>
        <v>2.9380000000000002</v>
      </c>
      <c r="T244" s="673">
        <f>SUMIF('Территориальный кк'!$A:$A,'2020'!$B244,'Территориальный кк'!G:G)</f>
        <v>11.721</v>
      </c>
      <c r="U244" s="624">
        <f>SUMIFS(Нормативы!G:G,Нормативы!$B:$B,$G244,Нормативы!$D:$D,'2020'!$I244,Нормативы!$F:$F,'2020'!$K244)*O244</f>
        <v>22310</v>
      </c>
      <c r="V244" s="624">
        <f t="shared" si="674"/>
        <v>17135.2</v>
      </c>
      <c r="W244" s="624">
        <f t="shared" si="675"/>
        <v>5174.8</v>
      </c>
      <c r="X244" s="624">
        <f>SUMIFS(Нормативы!J:J,Нормативы!$B:$B,$G244,Нормативы!$D:$D,'2020'!$I244,Нормативы!$F:$F,'2020'!$K244)</f>
        <v>1910</v>
      </c>
      <c r="Y244" s="624">
        <f>SUMIFS(Нормативы!K:K,Нормативы!$B:$B,$G244,Нормативы!$D:$D,'2020'!$I244,Нормативы!$F:$F,'2020'!$K244)</f>
        <v>382</v>
      </c>
      <c r="Z244" s="624">
        <f>SUMIFS(Нормативы!L:L,Нормативы!$B:$B,$G244,Нормативы!$D:$D,'2020'!$I244,Нормативы!$F:$F,'2020'!$K244)</f>
        <v>3970</v>
      </c>
      <c r="AA244" s="624">
        <f t="shared" si="676"/>
        <v>13670</v>
      </c>
      <c r="AB244" s="624">
        <f>SUMIFS(Нормативы!N:N,Нормативы!$B:$B,$G244,Нормативы!$D:$D,'2020'!$I244,Нормативы!$F:$F,'2020'!$K244)*O244</f>
        <v>460</v>
      </c>
      <c r="AC244" s="624">
        <f>SUMIFS(Нормативы!O:O,Нормативы!$B:$B,$G244,Нормативы!$D:$D,'2020'!$I244,Нормативы!$F:$F,'2020'!$K244)</f>
        <v>9200</v>
      </c>
      <c r="AD244" s="624">
        <f>SUMIFS(Нормативы!P:P,Нормативы!$B:$B,$G244,Нормативы!$D:$D,'2020'!$I244,Нормативы!$F:$F,'2020'!$K244)*O244</f>
        <v>3270</v>
      </c>
      <c r="AE244" s="624">
        <f>SUMIFS(Нормативы!Q:Q,Нормативы!$B:$B,$G244,Нормативы!$D:$D,'2020'!$I244,Нормативы!$F:$F,'2020'!$K244)</f>
        <v>740</v>
      </c>
      <c r="AF244" s="624">
        <f>SUMIFS(Нормативы!R:R,Нормативы!$B:$B,$G244,Нормативы!$D:$D,'2020'!$I244,Нормативы!$F:$F,'2020'!$K244)</f>
        <v>2120</v>
      </c>
      <c r="AG244" s="624">
        <f>SUMIFS(Нормативы!S:S,Нормативы!$B:$B,$G244,Нормативы!$D:$D,'2020'!$I244,Нормативы!$F:$F,'2020'!$K244)</f>
        <v>8620</v>
      </c>
      <c r="AH244" s="624">
        <f>SUMIFS(Нормативы!T:T,Нормативы!$B:$B,$G244,Нормативы!$D:$D,'2020'!$I244,Нормативы!$F:$F,'2020'!$K244)</f>
        <v>310</v>
      </c>
      <c r="AI244" s="624">
        <f>SUMIFS(Нормативы!U:U,Нормативы!$B:$B,$G244,Нормативы!$D:$D,'2020'!$I244,Нормативы!$F:$F,'2020'!$K244)</f>
        <v>1240</v>
      </c>
      <c r="AJ244" s="624">
        <f>SUMIFS(Нормативы!V:V,Нормативы!$B:$B,$G244,Нормативы!$D:$D,'2020'!$I244,Нормативы!$F:$F,'2020'!$K244)</f>
        <v>50</v>
      </c>
      <c r="AK244" s="624">
        <f>SUMIFS(Нормативы!W:W,Нормативы!$B:$B,$G244,Нормативы!$D:$D,'2020'!$I244,Нормативы!$F:$F,'2020'!$K244)</f>
        <v>2570</v>
      </c>
      <c r="AL244" s="624">
        <f>SUMIFS(Нормативы!X:X,Нормативы!$B:$B,$G244,Нормативы!$D:$D,'2020'!$I244,Нормативы!$F:$F,'2020'!$K244)*O244</f>
        <v>17850</v>
      </c>
      <c r="AM244" s="624">
        <f t="shared" si="677"/>
        <v>13709.7</v>
      </c>
      <c r="AN244" s="624">
        <f t="shared" si="678"/>
        <v>4140.3</v>
      </c>
      <c r="AO244" s="624">
        <f>SUMIFS(Нормативы!AA:AA,Нормативы!$B:$B,$G244,Нормативы!$D:$D,'2020'!$I244,Нормативы!$F:$F,'2020'!$K244)</f>
        <v>650</v>
      </c>
      <c r="AP244" s="621">
        <f t="shared" si="679"/>
        <v>75270</v>
      </c>
      <c r="AQ244" s="610">
        <f t="shared" si="616"/>
        <v>602370</v>
      </c>
      <c r="AR244" s="624">
        <f t="shared" si="680"/>
        <v>462649.8</v>
      </c>
      <c r="AS244" s="624">
        <f t="shared" si="681"/>
        <v>139720.20000000001</v>
      </c>
      <c r="AT244" s="615">
        <f t="shared" si="617"/>
        <v>51570</v>
      </c>
      <c r="AU244" s="615">
        <f t="shared" si="618"/>
        <v>10314</v>
      </c>
      <c r="AV244" s="615">
        <f t="shared" si="619"/>
        <v>107190</v>
      </c>
      <c r="AW244" s="615">
        <f t="shared" si="620"/>
        <v>369090</v>
      </c>
      <c r="AX244" s="615">
        <f t="shared" si="621"/>
        <v>12420</v>
      </c>
      <c r="AY244" s="615">
        <f t="shared" si="622"/>
        <v>248400</v>
      </c>
      <c r="AZ244" s="615">
        <f t="shared" si="623"/>
        <v>88290</v>
      </c>
      <c r="BA244" s="615">
        <f t="shared" si="624"/>
        <v>19980</v>
      </c>
      <c r="BB244" s="615">
        <f t="shared" si="625"/>
        <v>57240</v>
      </c>
      <c r="BC244" s="615">
        <f t="shared" si="626"/>
        <v>232740</v>
      </c>
      <c r="BD244" s="615">
        <f t="shared" si="627"/>
        <v>8370</v>
      </c>
      <c r="BE244" s="615">
        <f t="shared" si="628"/>
        <v>33480</v>
      </c>
      <c r="BF244" s="615">
        <f t="shared" si="629"/>
        <v>1350</v>
      </c>
      <c r="BG244" s="615">
        <f t="shared" si="630"/>
        <v>69390</v>
      </c>
      <c r="BH244" s="615">
        <f t="shared" si="631"/>
        <v>481950</v>
      </c>
      <c r="BI244" s="624">
        <f t="shared" si="682"/>
        <v>370161.3</v>
      </c>
      <c r="BJ244" s="624">
        <f t="shared" si="683"/>
        <v>111788.7</v>
      </c>
      <c r="BK244" s="615">
        <f t="shared" si="632"/>
        <v>17550</v>
      </c>
      <c r="BL244" s="620">
        <f t="shared" si="633"/>
        <v>2032290</v>
      </c>
      <c r="BM244" s="615">
        <f t="shared" si="634"/>
        <v>1769763</v>
      </c>
      <c r="BN244" s="624">
        <f t="shared" si="635"/>
        <v>1359265</v>
      </c>
      <c r="BO244" s="624">
        <f t="shared" si="636"/>
        <v>410498</v>
      </c>
      <c r="BP244" s="615">
        <f t="shared" si="684"/>
        <v>51570</v>
      </c>
      <c r="BQ244" s="615">
        <f t="shared" si="685"/>
        <v>10314</v>
      </c>
      <c r="BR244" s="615">
        <f t="shared" si="686"/>
        <v>107190</v>
      </c>
      <c r="BS244" s="615">
        <f t="shared" si="637"/>
        <v>369090</v>
      </c>
      <c r="BT244" s="616">
        <f t="shared" si="638"/>
        <v>12420</v>
      </c>
      <c r="BU244" s="616">
        <f t="shared" si="639"/>
        <v>248400</v>
      </c>
      <c r="BV244" s="616">
        <f t="shared" si="640"/>
        <v>88290</v>
      </c>
      <c r="BW244" s="616">
        <f t="shared" si="641"/>
        <v>19980</v>
      </c>
      <c r="BX244" s="615">
        <f t="shared" si="642"/>
        <v>670910</v>
      </c>
      <c r="BY244" s="615">
        <f t="shared" si="643"/>
        <v>232740</v>
      </c>
      <c r="BZ244" s="615">
        <f t="shared" si="644"/>
        <v>8370</v>
      </c>
      <c r="CA244" s="615">
        <f t="shared" si="645"/>
        <v>33480</v>
      </c>
      <c r="CB244" s="615">
        <f t="shared" si="646"/>
        <v>1350</v>
      </c>
      <c r="CC244" s="615">
        <f t="shared" si="647"/>
        <v>69390</v>
      </c>
      <c r="CD244" s="615">
        <f t="shared" si="648"/>
        <v>1415969</v>
      </c>
      <c r="CE244" s="624">
        <f t="shared" si="687"/>
        <v>1087533.8</v>
      </c>
      <c r="CF244" s="624">
        <f t="shared" si="688"/>
        <v>328435.20000000001</v>
      </c>
      <c r="CG244" s="615">
        <f t="shared" si="649"/>
        <v>17550</v>
      </c>
      <c r="CH244" s="621">
        <f t="shared" si="650"/>
        <v>4747372</v>
      </c>
      <c r="CI244" s="88">
        <f t="shared" si="651"/>
        <v>65546.777799999996</v>
      </c>
      <c r="CJ244" s="90">
        <f t="shared" si="652"/>
        <v>50343.148099999999</v>
      </c>
      <c r="CK244" s="90">
        <f t="shared" si="653"/>
        <v>15203.6296</v>
      </c>
      <c r="CL244" s="88">
        <f t="shared" si="654"/>
        <v>1910</v>
      </c>
      <c r="CM244" s="88">
        <f t="shared" si="655"/>
        <v>382</v>
      </c>
      <c r="CN244" s="88">
        <f t="shared" si="656"/>
        <v>3970</v>
      </c>
      <c r="CO244" s="88">
        <f t="shared" si="657"/>
        <v>13670</v>
      </c>
      <c r="CP244" s="88">
        <f t="shared" si="658"/>
        <v>460</v>
      </c>
      <c r="CQ244" s="88">
        <f t="shared" si="659"/>
        <v>9200</v>
      </c>
      <c r="CR244" s="88">
        <f t="shared" si="660"/>
        <v>3270</v>
      </c>
      <c r="CS244" s="88">
        <f t="shared" si="661"/>
        <v>740</v>
      </c>
      <c r="CT244" s="88">
        <f t="shared" si="662"/>
        <v>24848.518499999998</v>
      </c>
      <c r="CU244" s="88">
        <f t="shared" si="663"/>
        <v>8620</v>
      </c>
      <c r="CV244" s="88">
        <f t="shared" si="664"/>
        <v>310</v>
      </c>
      <c r="CW244" s="88">
        <f t="shared" si="665"/>
        <v>1240</v>
      </c>
      <c r="CX244" s="88">
        <f t="shared" si="666"/>
        <v>50</v>
      </c>
      <c r="CY244" s="88">
        <f t="shared" si="667"/>
        <v>2570</v>
      </c>
      <c r="CZ244" s="88">
        <f t="shared" si="668"/>
        <v>52443.296300000002</v>
      </c>
      <c r="DA244" s="90">
        <f t="shared" si="669"/>
        <v>40279.029600000002</v>
      </c>
      <c r="DB244" s="90">
        <f t="shared" si="670"/>
        <v>12164.2667</v>
      </c>
      <c r="DC244" s="88">
        <f t="shared" si="671"/>
        <v>650</v>
      </c>
      <c r="DD244" s="88">
        <f t="shared" si="672"/>
        <v>175828.5926</v>
      </c>
      <c r="AUV244" s="699">
        <f t="shared" si="586"/>
        <v>65546.78</v>
      </c>
      <c r="AUW244" s="699">
        <f t="shared" si="587"/>
        <v>50343.15</v>
      </c>
      <c r="AUX244" s="699">
        <f t="shared" si="588"/>
        <v>15203.63</v>
      </c>
      <c r="AUY244" s="699">
        <f t="shared" si="706"/>
        <v>1910</v>
      </c>
      <c r="AUZ244" s="699">
        <f t="shared" si="615"/>
        <v>879.96</v>
      </c>
      <c r="AVA244" s="699">
        <f t="shared" si="615"/>
        <v>4.8</v>
      </c>
      <c r="AVB244" s="699">
        <f t="shared" si="707"/>
        <v>13670</v>
      </c>
      <c r="AVC244" s="699">
        <f t="shared" si="708"/>
        <v>460</v>
      </c>
      <c r="AVD244" s="699">
        <f t="shared" si="709"/>
        <v>9200</v>
      </c>
      <c r="AVE244" s="699">
        <f t="shared" si="710"/>
        <v>3270</v>
      </c>
      <c r="AVF244" s="699">
        <f t="shared" si="711"/>
        <v>740</v>
      </c>
      <c r="AVG244" s="699">
        <f t="shared" si="712"/>
        <v>24848.52</v>
      </c>
      <c r="AVH244" s="699">
        <f t="shared" si="713"/>
        <v>8620</v>
      </c>
      <c r="AVI244" s="699">
        <f t="shared" si="714"/>
        <v>310</v>
      </c>
      <c r="AVJ244" s="699">
        <f t="shared" si="715"/>
        <v>1240</v>
      </c>
      <c r="AVK244" s="699">
        <f t="shared" si="716"/>
        <v>50</v>
      </c>
      <c r="AVL244" s="699">
        <f t="shared" si="717"/>
        <v>2570</v>
      </c>
      <c r="AVM244" s="699">
        <f t="shared" si="718"/>
        <v>52443.3</v>
      </c>
      <c r="AVN244" s="699">
        <f t="shared" si="719"/>
        <v>40279.03</v>
      </c>
      <c r="AVO244" s="699">
        <f t="shared" si="720"/>
        <v>12164.27</v>
      </c>
      <c r="AVP244" s="699">
        <f t="shared" si="721"/>
        <v>650</v>
      </c>
      <c r="AVQ244" s="699">
        <f t="shared" si="722"/>
        <v>175828.59</v>
      </c>
    </row>
    <row r="245" spans="1:108 1244:1265" ht="30" hidden="1" customHeight="1" x14ac:dyDescent="0.25">
      <c r="A245" s="643">
        <v>1</v>
      </c>
      <c r="B245" s="643">
        <v>12</v>
      </c>
      <c r="C245" s="664" t="s">
        <v>27</v>
      </c>
      <c r="D245" s="2"/>
      <c r="E245" s="101" t="s">
        <v>344</v>
      </c>
      <c r="F245" s="643" t="s">
        <v>31</v>
      </c>
      <c r="G245" s="643">
        <v>1</v>
      </c>
      <c r="H245" s="658" t="s">
        <v>10</v>
      </c>
      <c r="I245" s="643">
        <v>0</v>
      </c>
      <c r="J245" s="101" t="s">
        <v>389</v>
      </c>
      <c r="K245" s="643">
        <v>1</v>
      </c>
      <c r="L245" s="683" t="s">
        <v>349</v>
      </c>
      <c r="M245" s="11" t="s">
        <v>314</v>
      </c>
      <c r="N245" s="101" t="s">
        <v>387</v>
      </c>
      <c r="O245" s="643">
        <v>1</v>
      </c>
      <c r="P245" s="632"/>
      <c r="Q245" s="632"/>
      <c r="R245" s="632"/>
      <c r="S245" s="675">
        <f>SUMIF('Территориальный кк'!$A:$A,'2020'!$B245,'Территориальный кк'!D:D)</f>
        <v>1.4350000000000001</v>
      </c>
      <c r="T245" s="676">
        <f>SUMIF('Территориальный кк'!$A:$A,'2020'!$B245,'Территориальный кк'!E:E)</f>
        <v>2.5099999999999998</v>
      </c>
      <c r="U245" s="618">
        <f>SUMIFS(Нормативы!G:G,Нормативы!$B:$B,$G245,Нормативы!$D:$D,'2020'!$I245,Нормативы!$F:$F,'2020'!$K245)*O245</f>
        <v>54020</v>
      </c>
      <c r="V245" s="618">
        <f t="shared" si="674"/>
        <v>41490</v>
      </c>
      <c r="W245" s="618">
        <f t="shared" si="675"/>
        <v>12530</v>
      </c>
      <c r="X245" s="618">
        <f>SUMIFS(Нормативы!J:J,Нормативы!$B:$B,$G245,Нормативы!$D:$D,'2020'!$I245,Нормативы!$F:$F,'2020'!$K245)</f>
        <v>220</v>
      </c>
      <c r="Y245" s="618">
        <f>SUMIFS(Нормативы!K:K,Нормативы!$B:$B,$G245,Нормативы!$D:$D,'2020'!$I245,Нормативы!$F:$F,'2020'!$K245)</f>
        <v>44</v>
      </c>
      <c r="Z245" s="618">
        <f>SUMIFS(Нормативы!L:L,Нормативы!$B:$B,$G245,Нормативы!$D:$D,'2020'!$I245,Нормативы!$F:$F,'2020'!$K245)</f>
        <v>2320</v>
      </c>
      <c r="AA245" s="618">
        <f t="shared" si="676"/>
        <v>3710</v>
      </c>
      <c r="AB245" s="618">
        <f>SUMIFS(Нормативы!N:N,Нормативы!$B:$B,$G245,Нормативы!$D:$D,'2020'!$I245,Нормативы!$F:$F,'2020'!$K245)*O245</f>
        <v>520</v>
      </c>
      <c r="AC245" s="618">
        <f>SUMIFS(Нормативы!O:O,Нормативы!$B:$B,$G245,Нормативы!$D:$D,'2020'!$I245,Нормативы!$F:$F,'2020'!$K245)</f>
        <v>2140</v>
      </c>
      <c r="AD245" s="618">
        <f>SUMIFS(Нормативы!P:P,Нормативы!$B:$B,$G245,Нормативы!$D:$D,'2020'!$I245,Нормативы!$F:$F,'2020'!$K245)*O245</f>
        <v>310</v>
      </c>
      <c r="AE245" s="618">
        <f>SUMIFS(Нормативы!Q:Q,Нормативы!$B:$B,$G245,Нормативы!$D:$D,'2020'!$I245,Нормативы!$F:$F,'2020'!$K245)</f>
        <v>740</v>
      </c>
      <c r="AF245" s="618">
        <f>SUMIFS(Нормативы!R:R,Нормативы!$B:$B,$G245,Нормативы!$D:$D,'2020'!$I245,Нормативы!$F:$F,'2020'!$K245)</f>
        <v>2460</v>
      </c>
      <c r="AG245" s="618">
        <f>SUMIFS(Нормативы!S:S,Нормативы!$B:$B,$G245,Нормативы!$D:$D,'2020'!$I245,Нормативы!$F:$F,'2020'!$K245)</f>
        <v>5080</v>
      </c>
      <c r="AH245" s="618">
        <f>SUMIFS(Нормативы!T:T,Нормативы!$B:$B,$G245,Нормативы!$D:$D,'2020'!$I245,Нормативы!$F:$F,'2020'!$K245)</f>
        <v>540</v>
      </c>
      <c r="AI245" s="618">
        <f>SUMIFS(Нормативы!U:U,Нормативы!$B:$B,$G245,Нормативы!$D:$D,'2020'!$I245,Нормативы!$F:$F,'2020'!$K245)</f>
        <v>770</v>
      </c>
      <c r="AJ245" s="618">
        <f>SUMIFS(Нормативы!V:V,Нормативы!$B:$B,$G245,Нормативы!$D:$D,'2020'!$I245,Нормативы!$F:$F,'2020'!$K245)</f>
        <v>80</v>
      </c>
      <c r="AK245" s="618">
        <f>SUMIFS(Нормативы!W:W,Нормативы!$B:$B,$G245,Нормативы!$D:$D,'2020'!$I245,Нормативы!$F:$F,'2020'!$K245)</f>
        <v>300</v>
      </c>
      <c r="AL245" s="618">
        <f>SUMIFS(Нормативы!X:X,Нормативы!$B:$B,$G245,Нормативы!$D:$D,'2020'!$I245,Нормативы!$F:$F,'2020'!$K245)*O245</f>
        <v>13440</v>
      </c>
      <c r="AM245" s="618">
        <f t="shared" si="677"/>
        <v>10322.6</v>
      </c>
      <c r="AN245" s="618">
        <f t="shared" si="678"/>
        <v>3117.4</v>
      </c>
      <c r="AO245" s="618">
        <f>SUMIFS(Нормативы!AA:AA,Нормативы!$B:$B,$G245,Нормативы!$D:$D,'2020'!$I245,Нормативы!$F:$F,'2020'!$K245)</f>
        <v>3520</v>
      </c>
      <c r="AP245" s="619">
        <f t="shared" si="679"/>
        <v>86460</v>
      </c>
      <c r="AQ245" s="413">
        <f t="shared" si="616"/>
        <v>0</v>
      </c>
      <c r="AR245" s="618">
        <f t="shared" si="680"/>
        <v>0</v>
      </c>
      <c r="AS245" s="618">
        <f t="shared" si="681"/>
        <v>0</v>
      </c>
      <c r="AT245" s="616">
        <f t="shared" si="617"/>
        <v>0</v>
      </c>
      <c r="AU245" s="616">
        <f t="shared" si="618"/>
        <v>0</v>
      </c>
      <c r="AV245" s="616">
        <f t="shared" si="619"/>
        <v>0</v>
      </c>
      <c r="AW245" s="616">
        <f t="shared" si="620"/>
        <v>0</v>
      </c>
      <c r="AX245" s="616">
        <f t="shared" si="621"/>
        <v>0</v>
      </c>
      <c r="AY245" s="616">
        <f t="shared" si="622"/>
        <v>0</v>
      </c>
      <c r="AZ245" s="616">
        <f t="shared" si="623"/>
        <v>0</v>
      </c>
      <c r="BA245" s="616">
        <f t="shared" si="624"/>
        <v>0</v>
      </c>
      <c r="BB245" s="616">
        <f t="shared" si="625"/>
        <v>0</v>
      </c>
      <c r="BC245" s="616">
        <f t="shared" si="626"/>
        <v>0</v>
      </c>
      <c r="BD245" s="616">
        <f t="shared" si="627"/>
        <v>0</v>
      </c>
      <c r="BE245" s="616">
        <f t="shared" si="628"/>
        <v>0</v>
      </c>
      <c r="BF245" s="616">
        <f t="shared" si="629"/>
        <v>0</v>
      </c>
      <c r="BG245" s="616">
        <f t="shared" si="630"/>
        <v>0</v>
      </c>
      <c r="BH245" s="616">
        <f t="shared" si="631"/>
        <v>0</v>
      </c>
      <c r="BI245" s="618">
        <f t="shared" si="682"/>
        <v>0</v>
      </c>
      <c r="BJ245" s="618">
        <f t="shared" si="683"/>
        <v>0</v>
      </c>
      <c r="BK245" s="616">
        <f t="shared" si="632"/>
        <v>0</v>
      </c>
      <c r="BL245" s="620">
        <f t="shared" si="633"/>
        <v>0</v>
      </c>
      <c r="BM245" s="616">
        <f t="shared" si="634"/>
        <v>0</v>
      </c>
      <c r="BN245" s="618">
        <f t="shared" si="635"/>
        <v>0</v>
      </c>
      <c r="BO245" s="618">
        <f t="shared" si="636"/>
        <v>0</v>
      </c>
      <c r="BP245" s="616">
        <f t="shared" si="684"/>
        <v>0</v>
      </c>
      <c r="BQ245" s="616">
        <f t="shared" si="685"/>
        <v>0</v>
      </c>
      <c r="BR245" s="616">
        <f t="shared" si="686"/>
        <v>0</v>
      </c>
      <c r="BS245" s="616">
        <f t="shared" si="637"/>
        <v>0</v>
      </c>
      <c r="BT245" s="616">
        <f t="shared" si="638"/>
        <v>0</v>
      </c>
      <c r="BU245" s="616">
        <f t="shared" si="639"/>
        <v>0</v>
      </c>
      <c r="BV245" s="616">
        <f t="shared" si="640"/>
        <v>0</v>
      </c>
      <c r="BW245" s="616">
        <f t="shared" si="641"/>
        <v>0</v>
      </c>
      <c r="BX245" s="616">
        <f t="shared" si="642"/>
        <v>0</v>
      </c>
      <c r="BY245" s="616">
        <f t="shared" si="643"/>
        <v>0</v>
      </c>
      <c r="BZ245" s="616">
        <f t="shared" si="644"/>
        <v>0</v>
      </c>
      <c r="CA245" s="616">
        <f t="shared" si="645"/>
        <v>0</v>
      </c>
      <c r="CB245" s="616">
        <f t="shared" si="646"/>
        <v>0</v>
      </c>
      <c r="CC245" s="616">
        <f t="shared" si="647"/>
        <v>0</v>
      </c>
      <c r="CD245" s="616">
        <f t="shared" si="648"/>
        <v>0</v>
      </c>
      <c r="CE245" s="618">
        <f t="shared" si="687"/>
        <v>0</v>
      </c>
      <c r="CF245" s="618">
        <f t="shared" si="688"/>
        <v>0</v>
      </c>
      <c r="CG245" s="616">
        <f t="shared" si="649"/>
        <v>0</v>
      </c>
      <c r="CH245" s="621">
        <f>BM245+BP245+BR245+BS245++BX245+BY245+BZ245+CA245+CB245+CC245+CD245+CG245</f>
        <v>0</v>
      </c>
      <c r="CI245" s="88" t="e">
        <f t="shared" si="651"/>
        <v>#DIV/0!</v>
      </c>
      <c r="CJ245" s="90" t="e">
        <f t="shared" si="652"/>
        <v>#DIV/0!</v>
      </c>
      <c r="CK245" s="90" t="e">
        <f t="shared" si="653"/>
        <v>#DIV/0!</v>
      </c>
      <c r="CL245" s="88" t="e">
        <f t="shared" si="654"/>
        <v>#DIV/0!</v>
      </c>
      <c r="CM245" s="88" t="e">
        <f t="shared" si="655"/>
        <v>#DIV/0!</v>
      </c>
      <c r="CN245" s="88" t="e">
        <f t="shared" si="656"/>
        <v>#DIV/0!</v>
      </c>
      <c r="CO245" s="88" t="e">
        <f t="shared" si="657"/>
        <v>#DIV/0!</v>
      </c>
      <c r="CP245" s="88" t="e">
        <f t="shared" si="658"/>
        <v>#DIV/0!</v>
      </c>
      <c r="CQ245" s="88" t="e">
        <f t="shared" si="659"/>
        <v>#DIV/0!</v>
      </c>
      <c r="CR245" s="88" t="e">
        <f t="shared" si="660"/>
        <v>#DIV/0!</v>
      </c>
      <c r="CS245" s="88" t="e">
        <f t="shared" si="661"/>
        <v>#DIV/0!</v>
      </c>
      <c r="CT245" s="88" t="e">
        <f t="shared" si="662"/>
        <v>#DIV/0!</v>
      </c>
      <c r="CU245" s="88" t="e">
        <f t="shared" si="663"/>
        <v>#DIV/0!</v>
      </c>
      <c r="CV245" s="88" t="e">
        <f t="shared" si="664"/>
        <v>#DIV/0!</v>
      </c>
      <c r="CW245" s="88" t="e">
        <f t="shared" si="665"/>
        <v>#DIV/0!</v>
      </c>
      <c r="CX245" s="88" t="e">
        <f t="shared" si="666"/>
        <v>#DIV/0!</v>
      </c>
      <c r="CY245" s="88" t="e">
        <f t="shared" si="667"/>
        <v>#DIV/0!</v>
      </c>
      <c r="CZ245" s="88" t="e">
        <f t="shared" si="668"/>
        <v>#DIV/0!</v>
      </c>
      <c r="DA245" s="90" t="e">
        <f t="shared" si="669"/>
        <v>#DIV/0!</v>
      </c>
      <c r="DB245" s="90" t="e">
        <f t="shared" si="670"/>
        <v>#DIV/0!</v>
      </c>
      <c r="DC245" s="88" t="e">
        <f t="shared" si="671"/>
        <v>#DIV/0!</v>
      </c>
      <c r="DD245" s="88" t="e">
        <f>ROUND(CH245/$P245,4)</f>
        <v>#DIV/0!</v>
      </c>
      <c r="AUV245" s="699">
        <v>0</v>
      </c>
      <c r="AUW245" s="699">
        <f t="shared" si="587"/>
        <v>0</v>
      </c>
      <c r="AUX245" s="699">
        <f t="shared" si="588"/>
        <v>0</v>
      </c>
      <c r="AUY245" s="699">
        <f t="shared" si="615"/>
        <v>0</v>
      </c>
      <c r="AUZ245" s="699">
        <f t="shared" si="615"/>
        <v>0</v>
      </c>
      <c r="AVA245" s="699">
        <f t="shared" si="615"/>
        <v>0</v>
      </c>
      <c r="AVB245" s="699">
        <f t="shared" si="673"/>
        <v>0</v>
      </c>
      <c r="AVC245" s="697"/>
      <c r="AVD245" s="697"/>
      <c r="AVE245" s="697"/>
      <c r="AVF245" s="697"/>
      <c r="AVG245" s="697"/>
      <c r="AVH245" s="697"/>
      <c r="AVI245" s="697"/>
      <c r="AVJ245" s="697"/>
      <c r="AVK245" s="697"/>
      <c r="AVL245" s="697"/>
      <c r="AVM245" s="697"/>
      <c r="AVN245" s="697"/>
      <c r="AVO245" s="697"/>
      <c r="AVP245" s="697"/>
      <c r="AVQ245" s="697"/>
    </row>
    <row r="246" spans="1:108 1244:1265" s="608" customFormat="1" ht="30" hidden="1" customHeight="1" x14ac:dyDescent="0.25">
      <c r="A246" s="634">
        <v>1</v>
      </c>
      <c r="B246" s="634">
        <v>12</v>
      </c>
      <c r="C246" s="633" t="s">
        <v>27</v>
      </c>
      <c r="D246" s="2"/>
      <c r="E246" s="602" t="s">
        <v>344</v>
      </c>
      <c r="F246" s="634" t="s">
        <v>31</v>
      </c>
      <c r="G246" s="634">
        <v>1</v>
      </c>
      <c r="H246" s="656" t="s">
        <v>10</v>
      </c>
      <c r="I246" s="634">
        <v>0</v>
      </c>
      <c r="J246" s="602" t="s">
        <v>394</v>
      </c>
      <c r="K246" s="634">
        <v>1</v>
      </c>
      <c r="L246" s="681" t="s">
        <v>349</v>
      </c>
      <c r="M246" s="601"/>
      <c r="N246" s="602" t="s">
        <v>401</v>
      </c>
      <c r="O246" s="634">
        <v>2</v>
      </c>
      <c r="P246" s="633">
        <v>1</v>
      </c>
      <c r="Q246" s="633">
        <v>1</v>
      </c>
      <c r="R246" s="633">
        <v>1</v>
      </c>
      <c r="S246" s="671">
        <f>'Территориальный кк'!D15</f>
        <v>1.4350000000000001</v>
      </c>
      <c r="T246" s="672">
        <f>'Территориальный кк'!E15</f>
        <v>2.5099999999999998</v>
      </c>
      <c r="U246" s="618">
        <f>SUMIFS(Нормативы!G:G,Нормативы!$B:$B,$G246,Нормативы!$D:$D,'2020'!$I246,Нормативы!$F:$F,'2020'!$K246)*O246</f>
        <v>108040</v>
      </c>
      <c r="V246" s="618">
        <f t="shared" ref="V246" si="731">ROUND(U246/1.302,1)</f>
        <v>82980</v>
      </c>
      <c r="W246" s="618">
        <f t="shared" ref="W246" si="732">U246-V246</f>
        <v>25060</v>
      </c>
      <c r="X246" s="618">
        <f>SUMIFS(Нормативы!J:J,Нормативы!$B:$B,$G246,Нормативы!$D:$D,'2020'!$I246,Нормативы!$F:$F,'2020'!$K246)</f>
        <v>220</v>
      </c>
      <c r="Y246" s="618">
        <f>SUMIFS(Нормативы!K:K,Нормативы!$B:$B,$G246,Нормативы!$D:$D,'2020'!$I246,Нормативы!$F:$F,'2020'!$K246)</f>
        <v>44</v>
      </c>
      <c r="Z246" s="618">
        <f>SUMIFS(Нормативы!L:L,Нормативы!$B:$B,$G246,Нормативы!$D:$D,'2020'!$I246,Нормативы!$F:$F,'2020'!$K246)</f>
        <v>2320</v>
      </c>
      <c r="AA246" s="618">
        <f t="shared" ref="AA246" si="733">AB246+AC246+AD246+AE246</f>
        <v>4540</v>
      </c>
      <c r="AB246" s="618">
        <f>SUMIFS(Нормативы!N:N,Нормативы!$B:$B,$G246,Нормативы!$D:$D,'2020'!$I246,Нормативы!$F:$F,'2020'!$K246)*O246</f>
        <v>1040</v>
      </c>
      <c r="AC246" s="618">
        <f>SUMIFS(Нормативы!O:O,Нормативы!$B:$B,$G246,Нормативы!$D:$D,'2020'!$I246,Нормативы!$F:$F,'2020'!$K246)</f>
        <v>2140</v>
      </c>
      <c r="AD246" s="618">
        <f>SUMIFS(Нормативы!P:P,Нормативы!$B:$B,$G246,Нормативы!$D:$D,'2020'!$I246,Нормативы!$F:$F,'2020'!$K246)*O246</f>
        <v>620</v>
      </c>
      <c r="AE246" s="618">
        <f>SUMIFS(Нормативы!Q:Q,Нормативы!$B:$B,$G246,Нормативы!$D:$D,'2020'!$I246,Нормативы!$F:$F,'2020'!$K246)</f>
        <v>740</v>
      </c>
      <c r="AF246" s="618">
        <f>SUMIFS(Нормативы!R:R,Нормативы!$B:$B,$G246,Нормативы!$D:$D,'2020'!$I246,Нормативы!$F:$F,'2020'!$K246)</f>
        <v>2460</v>
      </c>
      <c r="AG246" s="618">
        <f>SUMIFS(Нормативы!S:S,Нормативы!$B:$B,$G246,Нормативы!$D:$D,'2020'!$I246,Нормативы!$F:$F,'2020'!$K246)</f>
        <v>5080</v>
      </c>
      <c r="AH246" s="618">
        <f>SUMIFS(Нормативы!T:T,Нормативы!$B:$B,$G246,Нормативы!$D:$D,'2020'!$I246,Нормативы!$F:$F,'2020'!$K246)</f>
        <v>540</v>
      </c>
      <c r="AI246" s="618">
        <f>SUMIFS(Нормативы!U:U,Нормативы!$B:$B,$G246,Нормативы!$D:$D,'2020'!$I246,Нормативы!$F:$F,'2020'!$K246)</f>
        <v>770</v>
      </c>
      <c r="AJ246" s="618">
        <f>SUMIFS(Нормативы!V:V,Нормативы!$B:$B,$G246,Нормативы!$D:$D,'2020'!$I246,Нормативы!$F:$F,'2020'!$K246)</f>
        <v>80</v>
      </c>
      <c r="AK246" s="618">
        <f>SUMIFS(Нормативы!W:W,Нормативы!$B:$B,$G246,Нормативы!$D:$D,'2020'!$I246,Нормативы!$F:$F,'2020'!$K246)</f>
        <v>300</v>
      </c>
      <c r="AL246" s="618">
        <f>SUMIFS(Нормативы!X:X,Нормативы!$B:$B,$G246,Нормативы!$D:$D,'2020'!$I246,Нормативы!$F:$F,'2020'!$K246)*O246</f>
        <v>26880</v>
      </c>
      <c r="AM246" s="618">
        <f t="shared" ref="AM246" si="734">ROUND(AL246/1.302,1)</f>
        <v>20645.2</v>
      </c>
      <c r="AN246" s="618">
        <f t="shared" ref="AN246" si="735">AL246-AM246</f>
        <v>6234.8</v>
      </c>
      <c r="AO246" s="618">
        <f>SUMIFS(Нормативы!AA:AA,Нормативы!$B:$B,$G246,Нормативы!$D:$D,'2020'!$I246,Нормативы!$F:$F,'2020'!$K246)</f>
        <v>3520</v>
      </c>
      <c r="AP246" s="619">
        <f t="shared" ref="AP246" si="736">U246+X246+Z246+AA246++AF246+AG246+AH246+AI246+AJ246+AK246+AL246+AO246</f>
        <v>154750</v>
      </c>
      <c r="AQ246" s="611">
        <f t="shared" si="616"/>
        <v>108040</v>
      </c>
      <c r="AR246" s="622">
        <f t="shared" si="680"/>
        <v>82980</v>
      </c>
      <c r="AS246" s="622">
        <f t="shared" si="681"/>
        <v>25060</v>
      </c>
      <c r="AT246" s="614">
        <f t="shared" si="617"/>
        <v>220</v>
      </c>
      <c r="AU246" s="614">
        <f t="shared" si="618"/>
        <v>44</v>
      </c>
      <c r="AV246" s="614">
        <f t="shared" si="619"/>
        <v>2320</v>
      </c>
      <c r="AW246" s="614">
        <f t="shared" si="620"/>
        <v>4540</v>
      </c>
      <c r="AX246" s="614">
        <f t="shared" si="621"/>
        <v>1040</v>
      </c>
      <c r="AY246" s="614">
        <f t="shared" si="622"/>
        <v>2140</v>
      </c>
      <c r="AZ246" s="614">
        <f t="shared" si="623"/>
        <v>620</v>
      </c>
      <c r="BA246" s="614">
        <f t="shared" si="624"/>
        <v>740</v>
      </c>
      <c r="BB246" s="614">
        <f t="shared" si="625"/>
        <v>2460</v>
      </c>
      <c r="BC246" s="614">
        <f t="shared" si="626"/>
        <v>5080</v>
      </c>
      <c r="BD246" s="614">
        <f t="shared" si="627"/>
        <v>540</v>
      </c>
      <c r="BE246" s="614">
        <f t="shared" si="628"/>
        <v>770</v>
      </c>
      <c r="BF246" s="614">
        <f t="shared" si="629"/>
        <v>80</v>
      </c>
      <c r="BG246" s="614">
        <f t="shared" si="630"/>
        <v>300</v>
      </c>
      <c r="BH246" s="614">
        <f t="shared" si="631"/>
        <v>26880</v>
      </c>
      <c r="BI246" s="622">
        <f t="shared" si="682"/>
        <v>20645.2</v>
      </c>
      <c r="BJ246" s="622">
        <f t="shared" si="683"/>
        <v>6234.8</v>
      </c>
      <c r="BK246" s="614">
        <f t="shared" si="632"/>
        <v>3520</v>
      </c>
      <c r="BL246" s="620">
        <f t="shared" si="633"/>
        <v>154750</v>
      </c>
      <c r="BM246" s="614">
        <f t="shared" si="634"/>
        <v>155037</v>
      </c>
      <c r="BN246" s="622">
        <f t="shared" si="635"/>
        <v>119076</v>
      </c>
      <c r="BO246" s="622">
        <f t="shared" si="636"/>
        <v>35961</v>
      </c>
      <c r="BP246" s="614">
        <f t="shared" si="684"/>
        <v>220</v>
      </c>
      <c r="BQ246" s="614">
        <f t="shared" si="685"/>
        <v>44</v>
      </c>
      <c r="BR246" s="614">
        <f t="shared" si="686"/>
        <v>2320</v>
      </c>
      <c r="BS246" s="614">
        <f t="shared" si="637"/>
        <v>4540</v>
      </c>
      <c r="BT246" s="614">
        <f t="shared" si="638"/>
        <v>1040</v>
      </c>
      <c r="BU246" s="614">
        <f t="shared" si="639"/>
        <v>2140</v>
      </c>
      <c r="BV246" s="614">
        <f t="shared" si="640"/>
        <v>620</v>
      </c>
      <c r="BW246" s="614">
        <f t="shared" si="641"/>
        <v>740</v>
      </c>
      <c r="BX246" s="614">
        <f t="shared" ref="BX246" si="737">BB246</f>
        <v>2460</v>
      </c>
      <c r="BY246" s="614">
        <f t="shared" si="643"/>
        <v>5080</v>
      </c>
      <c r="BZ246" s="614">
        <f t="shared" si="644"/>
        <v>540</v>
      </c>
      <c r="CA246" s="614">
        <f t="shared" si="645"/>
        <v>770</v>
      </c>
      <c r="CB246" s="614">
        <f t="shared" si="646"/>
        <v>80</v>
      </c>
      <c r="CC246" s="614">
        <f t="shared" si="647"/>
        <v>300</v>
      </c>
      <c r="CD246" s="614">
        <f t="shared" ref="CD246" si="738">BH246</f>
        <v>26880</v>
      </c>
      <c r="CE246" s="614">
        <f t="shared" ref="CE246" si="739">BI246</f>
        <v>20645.2</v>
      </c>
      <c r="CF246" s="614">
        <f t="shared" ref="CF246" si="740">BJ246</f>
        <v>6234.8</v>
      </c>
      <c r="CG246" s="614">
        <f t="shared" si="649"/>
        <v>3520</v>
      </c>
      <c r="CH246" s="621">
        <f>BM246+BP246+BR246+BS246++BX246+BY246+BZ246+CA246+CB246+CC246+CD246+CG246</f>
        <v>201747</v>
      </c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AUV246" s="699">
        <f t="shared" si="586"/>
        <v>155037</v>
      </c>
      <c r="AUW246" s="699">
        <f t="shared" si="587"/>
        <v>119076.04</v>
      </c>
      <c r="AUX246" s="699">
        <f t="shared" si="588"/>
        <v>35960.959999999999</v>
      </c>
      <c r="AUY246" s="699">
        <f t="shared" ref="AUY246:AUY266" si="741">BP246/P246</f>
        <v>220</v>
      </c>
      <c r="AUZ246" s="699">
        <f t="shared" si="615"/>
        <v>17.53</v>
      </c>
      <c r="AVA246" s="699">
        <f t="shared" si="615"/>
        <v>0.02</v>
      </c>
      <c r="AVB246" s="699">
        <f t="shared" ref="AVB246:AVB266" si="742">AVC246+AVD246+AVE246+AVF246</f>
        <v>4540</v>
      </c>
      <c r="AVC246" s="699">
        <f t="shared" ref="AVC246:AVC266" si="743">BT246/P246</f>
        <v>1040</v>
      </c>
      <c r="AVD246" s="699">
        <f t="shared" ref="AVD246:AVD266" si="744">BU246/P246</f>
        <v>2140</v>
      </c>
      <c r="AVE246" s="699">
        <f t="shared" ref="AVE246:AVE266" si="745">BV246/P246</f>
        <v>620</v>
      </c>
      <c r="AVF246" s="699">
        <f t="shared" ref="AVF246:AVF266" si="746">BW246/P246</f>
        <v>740</v>
      </c>
      <c r="AVG246" s="699">
        <f t="shared" ref="AVG246:AVG266" si="747">BX246/P246</f>
        <v>2460</v>
      </c>
      <c r="AVH246" s="699">
        <f t="shared" ref="AVH246:AVH266" si="748">BY246/P246</f>
        <v>5080</v>
      </c>
      <c r="AVI246" s="699">
        <f t="shared" ref="AVI246:AVI266" si="749">BZ246/P246</f>
        <v>540</v>
      </c>
      <c r="AVJ246" s="699">
        <f t="shared" ref="AVJ246:AVJ266" si="750">CA246/P246</f>
        <v>770</v>
      </c>
      <c r="AVK246" s="699">
        <f t="shared" ref="AVK246:AVK266" si="751">CB246/P246</f>
        <v>80</v>
      </c>
      <c r="AVL246" s="699">
        <f t="shared" ref="AVL246:AVL266" si="752">CC246/P246</f>
        <v>300</v>
      </c>
      <c r="AVM246" s="699">
        <f t="shared" ref="AVM246:AVM266" si="753">CD246/P246</f>
        <v>26880</v>
      </c>
      <c r="AVN246" s="699">
        <f t="shared" ref="AVN246:AVN266" si="754">AVM246/1.302</f>
        <v>20645.16</v>
      </c>
      <c r="AVO246" s="699">
        <f t="shared" ref="AVO246:AVO266" si="755">AVM246-AVN246</f>
        <v>6234.84</v>
      </c>
      <c r="AVP246" s="699">
        <f t="shared" ref="AVP246:AVP266" si="756">CG246/P246</f>
        <v>3520</v>
      </c>
      <c r="AVQ246" s="699">
        <f t="shared" ref="AVQ246:AVQ266" si="757">CH246/P246</f>
        <v>201747</v>
      </c>
    </row>
    <row r="247" spans="1:108 1244:1265" ht="30" hidden="1" customHeight="1" x14ac:dyDescent="0.25">
      <c r="A247" s="643">
        <v>1</v>
      </c>
      <c r="B247" s="643">
        <v>12</v>
      </c>
      <c r="C247" s="664" t="s">
        <v>27</v>
      </c>
      <c r="D247" s="2"/>
      <c r="E247" s="101" t="s">
        <v>344</v>
      </c>
      <c r="F247" s="643" t="s">
        <v>31</v>
      </c>
      <c r="G247" s="643">
        <v>1</v>
      </c>
      <c r="H247" s="658" t="s">
        <v>10</v>
      </c>
      <c r="I247" s="643">
        <v>0</v>
      </c>
      <c r="J247" s="101" t="s">
        <v>394</v>
      </c>
      <c r="K247" s="643">
        <v>1</v>
      </c>
      <c r="L247" s="683" t="s">
        <v>349</v>
      </c>
      <c r="M247" s="11" t="s">
        <v>325</v>
      </c>
      <c r="N247" s="101" t="s">
        <v>387</v>
      </c>
      <c r="O247" s="643">
        <v>1</v>
      </c>
      <c r="P247" s="632">
        <v>10</v>
      </c>
      <c r="Q247" s="632">
        <v>10</v>
      </c>
      <c r="R247" s="632">
        <v>10</v>
      </c>
      <c r="S247" s="675">
        <f>SUMIF('Территориальный кк'!$A:$A,'2020'!$B247,'Территориальный кк'!D:D)</f>
        <v>1.4350000000000001</v>
      </c>
      <c r="T247" s="676">
        <f>SUMIF('Территориальный кк'!$A:$A,'2020'!$B247,'Территориальный кк'!E:E)</f>
        <v>2.5099999999999998</v>
      </c>
      <c r="U247" s="618">
        <f>SUMIFS(Нормативы!G:G,Нормативы!$B:$B,$G247,Нормативы!$D:$D,'2020'!$I247,Нормативы!$F:$F,'2020'!$K247)*O247</f>
        <v>54020</v>
      </c>
      <c r="V247" s="618">
        <f t="shared" si="674"/>
        <v>41490</v>
      </c>
      <c r="W247" s="618">
        <f t="shared" si="675"/>
        <v>12530</v>
      </c>
      <c r="X247" s="618">
        <f>SUMIFS(Нормативы!J:J,Нормативы!$B:$B,$G247,Нормативы!$D:$D,'2020'!$I247,Нормативы!$F:$F,'2020'!$K247)</f>
        <v>220</v>
      </c>
      <c r="Y247" s="618">
        <f>SUMIFS(Нормативы!K:K,Нормативы!$B:$B,$G247,Нормативы!$D:$D,'2020'!$I247,Нормативы!$F:$F,'2020'!$K247)</f>
        <v>44</v>
      </c>
      <c r="Z247" s="618">
        <f>SUMIFS(Нормативы!L:L,Нормативы!$B:$B,$G247,Нормативы!$D:$D,'2020'!$I247,Нормативы!$F:$F,'2020'!$K247)</f>
        <v>2320</v>
      </c>
      <c r="AA247" s="618">
        <f t="shared" si="676"/>
        <v>3710</v>
      </c>
      <c r="AB247" s="618">
        <f>SUMIFS(Нормативы!N:N,Нормативы!$B:$B,$G247,Нормативы!$D:$D,'2020'!$I247,Нормативы!$F:$F,'2020'!$K247)*O247</f>
        <v>520</v>
      </c>
      <c r="AC247" s="618">
        <f>SUMIFS(Нормативы!O:O,Нормативы!$B:$B,$G247,Нормативы!$D:$D,'2020'!$I247,Нормативы!$F:$F,'2020'!$K247)</f>
        <v>2140</v>
      </c>
      <c r="AD247" s="618">
        <f>SUMIFS(Нормативы!P:P,Нормативы!$B:$B,$G247,Нормативы!$D:$D,'2020'!$I247,Нормативы!$F:$F,'2020'!$K247)*O247</f>
        <v>310</v>
      </c>
      <c r="AE247" s="618">
        <f>SUMIFS(Нормативы!Q:Q,Нормативы!$B:$B,$G247,Нормативы!$D:$D,'2020'!$I247,Нормативы!$F:$F,'2020'!$K247)</f>
        <v>740</v>
      </c>
      <c r="AF247" s="618">
        <f>SUMIFS(Нормативы!R:R,Нормативы!$B:$B,$G247,Нормативы!$D:$D,'2020'!$I247,Нормативы!$F:$F,'2020'!$K247)</f>
        <v>2460</v>
      </c>
      <c r="AG247" s="618">
        <f>SUMIFS(Нормативы!S:S,Нормативы!$B:$B,$G247,Нормативы!$D:$D,'2020'!$I247,Нормативы!$F:$F,'2020'!$K247)</f>
        <v>5080</v>
      </c>
      <c r="AH247" s="618">
        <f>SUMIFS(Нормативы!T:T,Нормативы!$B:$B,$G247,Нормативы!$D:$D,'2020'!$I247,Нормативы!$F:$F,'2020'!$K247)</f>
        <v>540</v>
      </c>
      <c r="AI247" s="618">
        <f>SUMIFS(Нормативы!U:U,Нормативы!$B:$B,$G247,Нормативы!$D:$D,'2020'!$I247,Нормативы!$F:$F,'2020'!$K247)</f>
        <v>770</v>
      </c>
      <c r="AJ247" s="618">
        <f>SUMIFS(Нормативы!V:V,Нормативы!$B:$B,$G247,Нормативы!$D:$D,'2020'!$I247,Нормативы!$F:$F,'2020'!$K247)</f>
        <v>80</v>
      </c>
      <c r="AK247" s="618">
        <f>SUMIFS(Нормативы!W:W,Нормативы!$B:$B,$G247,Нормативы!$D:$D,'2020'!$I247,Нормативы!$F:$F,'2020'!$K247)</f>
        <v>300</v>
      </c>
      <c r="AL247" s="618">
        <f>SUMIFS(Нормативы!X:X,Нормативы!$B:$B,$G247,Нормативы!$D:$D,'2020'!$I247,Нормативы!$F:$F,'2020'!$K247)*O247</f>
        <v>13440</v>
      </c>
      <c r="AM247" s="618">
        <f t="shared" si="677"/>
        <v>10322.6</v>
      </c>
      <c r="AN247" s="618">
        <f t="shared" si="678"/>
        <v>3117.4</v>
      </c>
      <c r="AO247" s="618">
        <f>SUMIFS(Нормативы!AA:AA,Нормативы!$B:$B,$G247,Нормативы!$D:$D,'2020'!$I247,Нормативы!$F:$F,'2020'!$K247)</f>
        <v>3520</v>
      </c>
      <c r="AP247" s="619">
        <f t="shared" si="679"/>
        <v>86460</v>
      </c>
      <c r="AQ247" s="413">
        <f t="shared" si="616"/>
        <v>540200</v>
      </c>
      <c r="AR247" s="618">
        <f t="shared" si="680"/>
        <v>414900.2</v>
      </c>
      <c r="AS247" s="618">
        <f t="shared" si="681"/>
        <v>125299.8</v>
      </c>
      <c r="AT247" s="616">
        <f t="shared" si="617"/>
        <v>2200</v>
      </c>
      <c r="AU247" s="616">
        <f t="shared" si="618"/>
        <v>440</v>
      </c>
      <c r="AV247" s="616">
        <f t="shared" si="619"/>
        <v>23200</v>
      </c>
      <c r="AW247" s="616">
        <f t="shared" si="620"/>
        <v>37100</v>
      </c>
      <c r="AX247" s="616">
        <f t="shared" si="621"/>
        <v>5200</v>
      </c>
      <c r="AY247" s="616">
        <f t="shared" si="622"/>
        <v>21400</v>
      </c>
      <c r="AZ247" s="616">
        <f t="shared" si="623"/>
        <v>3100</v>
      </c>
      <c r="BA247" s="616">
        <f t="shared" si="624"/>
        <v>7400</v>
      </c>
      <c r="BB247" s="616">
        <f t="shared" si="625"/>
        <v>24600</v>
      </c>
      <c r="BC247" s="616">
        <f t="shared" si="626"/>
        <v>50800</v>
      </c>
      <c r="BD247" s="616">
        <f t="shared" si="627"/>
        <v>5400</v>
      </c>
      <c r="BE247" s="616">
        <f t="shared" si="628"/>
        <v>7700</v>
      </c>
      <c r="BF247" s="616">
        <f t="shared" si="629"/>
        <v>800</v>
      </c>
      <c r="BG247" s="616">
        <f t="shared" si="630"/>
        <v>3000</v>
      </c>
      <c r="BH247" s="616">
        <f t="shared" si="631"/>
        <v>134400</v>
      </c>
      <c r="BI247" s="618">
        <f t="shared" si="682"/>
        <v>103225.8</v>
      </c>
      <c r="BJ247" s="618">
        <f t="shared" si="683"/>
        <v>31174.2</v>
      </c>
      <c r="BK247" s="616">
        <f t="shared" si="632"/>
        <v>35200</v>
      </c>
      <c r="BL247" s="620">
        <f t="shared" si="633"/>
        <v>864600</v>
      </c>
      <c r="BM247" s="616">
        <f t="shared" si="634"/>
        <v>775187</v>
      </c>
      <c r="BN247" s="618">
        <f t="shared" si="635"/>
        <v>595381.69999999995</v>
      </c>
      <c r="BO247" s="618">
        <f t="shared" si="636"/>
        <v>179805.3</v>
      </c>
      <c r="BP247" s="616">
        <f t="shared" si="684"/>
        <v>2200</v>
      </c>
      <c r="BQ247" s="616">
        <f t="shared" si="685"/>
        <v>440</v>
      </c>
      <c r="BR247" s="616">
        <f t="shared" si="686"/>
        <v>23200</v>
      </c>
      <c r="BS247" s="616">
        <f t="shared" si="637"/>
        <v>37100</v>
      </c>
      <c r="BT247" s="616">
        <f t="shared" si="638"/>
        <v>5200</v>
      </c>
      <c r="BU247" s="616">
        <f t="shared" si="639"/>
        <v>21400</v>
      </c>
      <c r="BV247" s="616">
        <f t="shared" si="640"/>
        <v>3100</v>
      </c>
      <c r="BW247" s="616">
        <f t="shared" si="641"/>
        <v>7400</v>
      </c>
      <c r="BX247" s="616">
        <f t="shared" si="642"/>
        <v>61746</v>
      </c>
      <c r="BY247" s="616">
        <f t="shared" si="643"/>
        <v>50800</v>
      </c>
      <c r="BZ247" s="616">
        <f t="shared" si="644"/>
        <v>5400</v>
      </c>
      <c r="CA247" s="616">
        <f t="shared" si="645"/>
        <v>7700</v>
      </c>
      <c r="CB247" s="616">
        <f t="shared" si="646"/>
        <v>800</v>
      </c>
      <c r="CC247" s="616">
        <f t="shared" si="647"/>
        <v>3000</v>
      </c>
      <c r="CD247" s="616">
        <f t="shared" si="648"/>
        <v>192864</v>
      </c>
      <c r="CE247" s="618">
        <f t="shared" si="687"/>
        <v>148129</v>
      </c>
      <c r="CF247" s="618">
        <f t="shared" si="688"/>
        <v>44735</v>
      </c>
      <c r="CG247" s="616">
        <f t="shared" si="649"/>
        <v>35200</v>
      </c>
      <c r="CH247" s="621">
        <f t="shared" si="650"/>
        <v>1195197</v>
      </c>
      <c r="CI247" s="88">
        <f t="shared" si="651"/>
        <v>77518.7</v>
      </c>
      <c r="CJ247" s="90">
        <f t="shared" si="652"/>
        <v>59538.17</v>
      </c>
      <c r="CK247" s="90">
        <f t="shared" si="653"/>
        <v>17980.53</v>
      </c>
      <c r="CL247" s="88">
        <f t="shared" si="654"/>
        <v>220</v>
      </c>
      <c r="CM247" s="88">
        <f t="shared" si="655"/>
        <v>44</v>
      </c>
      <c r="CN247" s="88">
        <f t="shared" si="656"/>
        <v>2320</v>
      </c>
      <c r="CO247" s="88">
        <f t="shared" si="657"/>
        <v>3710</v>
      </c>
      <c r="CP247" s="88">
        <f t="shared" si="658"/>
        <v>520</v>
      </c>
      <c r="CQ247" s="88">
        <f t="shared" si="659"/>
        <v>2140</v>
      </c>
      <c r="CR247" s="88">
        <f t="shared" si="660"/>
        <v>310</v>
      </c>
      <c r="CS247" s="88">
        <f t="shared" si="661"/>
        <v>740</v>
      </c>
      <c r="CT247" s="88">
        <f t="shared" si="662"/>
        <v>6174.6</v>
      </c>
      <c r="CU247" s="88">
        <f t="shared" si="663"/>
        <v>5080</v>
      </c>
      <c r="CV247" s="88">
        <f t="shared" si="664"/>
        <v>540</v>
      </c>
      <c r="CW247" s="88">
        <f t="shared" si="665"/>
        <v>770</v>
      </c>
      <c r="CX247" s="88">
        <f t="shared" si="666"/>
        <v>80</v>
      </c>
      <c r="CY247" s="88">
        <f t="shared" si="667"/>
        <v>300</v>
      </c>
      <c r="CZ247" s="88">
        <f t="shared" si="668"/>
        <v>19286.400000000001</v>
      </c>
      <c r="DA247" s="90">
        <f t="shared" si="669"/>
        <v>14812.9</v>
      </c>
      <c r="DB247" s="90">
        <f t="shared" si="670"/>
        <v>4473.5</v>
      </c>
      <c r="DC247" s="88">
        <f t="shared" si="671"/>
        <v>3520</v>
      </c>
      <c r="DD247" s="88">
        <f t="shared" si="672"/>
        <v>119519.7</v>
      </c>
      <c r="AUV247" s="699">
        <f t="shared" si="586"/>
        <v>77518.7</v>
      </c>
      <c r="AUW247" s="699">
        <f t="shared" si="587"/>
        <v>59538.17</v>
      </c>
      <c r="AUX247" s="699">
        <f t="shared" si="588"/>
        <v>17980.53</v>
      </c>
      <c r="AUY247" s="699">
        <f t="shared" si="741"/>
        <v>220</v>
      </c>
      <c r="AUZ247" s="699">
        <f t="shared" si="615"/>
        <v>175.3</v>
      </c>
      <c r="AVA247" s="699">
        <f t="shared" si="615"/>
        <v>0.43</v>
      </c>
      <c r="AVB247" s="699">
        <f t="shared" si="742"/>
        <v>3710</v>
      </c>
      <c r="AVC247" s="699">
        <f t="shared" si="743"/>
        <v>520</v>
      </c>
      <c r="AVD247" s="699">
        <f t="shared" si="744"/>
        <v>2140</v>
      </c>
      <c r="AVE247" s="699">
        <f t="shared" si="745"/>
        <v>310</v>
      </c>
      <c r="AVF247" s="699">
        <f t="shared" si="746"/>
        <v>740</v>
      </c>
      <c r="AVG247" s="699">
        <f t="shared" si="747"/>
        <v>6174.6</v>
      </c>
      <c r="AVH247" s="699">
        <f t="shared" si="748"/>
        <v>5080</v>
      </c>
      <c r="AVI247" s="699">
        <f t="shared" si="749"/>
        <v>540</v>
      </c>
      <c r="AVJ247" s="699">
        <f t="shared" si="750"/>
        <v>770</v>
      </c>
      <c r="AVK247" s="699">
        <f t="shared" si="751"/>
        <v>80</v>
      </c>
      <c r="AVL247" s="699">
        <f t="shared" si="752"/>
        <v>300</v>
      </c>
      <c r="AVM247" s="699">
        <f t="shared" si="753"/>
        <v>19286.400000000001</v>
      </c>
      <c r="AVN247" s="699">
        <f t="shared" si="754"/>
        <v>14812.9</v>
      </c>
      <c r="AVO247" s="699">
        <f t="shared" si="755"/>
        <v>4473.5</v>
      </c>
      <c r="AVP247" s="699">
        <f t="shared" si="756"/>
        <v>3520</v>
      </c>
      <c r="AVQ247" s="699">
        <f t="shared" si="757"/>
        <v>119519.7</v>
      </c>
    </row>
    <row r="248" spans="1:108 1244:1265" ht="30" hidden="1" customHeight="1" x14ac:dyDescent="0.25">
      <c r="A248" s="643">
        <v>1</v>
      </c>
      <c r="B248" s="643">
        <v>12</v>
      </c>
      <c r="C248" s="664" t="s">
        <v>27</v>
      </c>
      <c r="D248" s="2"/>
      <c r="E248" s="101" t="s">
        <v>344</v>
      </c>
      <c r="F248" s="643" t="s">
        <v>31</v>
      </c>
      <c r="G248" s="643">
        <v>1</v>
      </c>
      <c r="H248" s="658" t="s">
        <v>10</v>
      </c>
      <c r="I248" s="643">
        <v>0</v>
      </c>
      <c r="J248" s="101" t="s">
        <v>356</v>
      </c>
      <c r="K248" s="643">
        <v>3</v>
      </c>
      <c r="L248" s="683" t="s">
        <v>349</v>
      </c>
      <c r="M248" s="11" t="s">
        <v>255</v>
      </c>
      <c r="N248" s="101" t="s">
        <v>387</v>
      </c>
      <c r="O248" s="643">
        <v>1</v>
      </c>
      <c r="P248" s="632">
        <v>629</v>
      </c>
      <c r="Q248" s="632">
        <v>629</v>
      </c>
      <c r="R248" s="632">
        <v>629</v>
      </c>
      <c r="S248" s="675">
        <f>SUMIF('Территориальный кк'!$A:$A,'2020'!$B248,'Территориальный кк'!D:D)</f>
        <v>1.4350000000000001</v>
      </c>
      <c r="T248" s="676">
        <f>SUMIF('Территориальный кк'!$A:$A,'2020'!$B248,'Территориальный кк'!E:E)</f>
        <v>2.5099999999999998</v>
      </c>
      <c r="U248" s="618">
        <f>SUMIFS(Нормативы!G:G,Нормативы!$B:$B,$G248,Нормативы!$D:$D,'2020'!$I248,Нормативы!$F:$F,'2020'!$K248)*O248</f>
        <v>64190</v>
      </c>
      <c r="V248" s="618">
        <f t="shared" si="674"/>
        <v>49301.1</v>
      </c>
      <c r="W248" s="618">
        <f t="shared" si="675"/>
        <v>14888.9</v>
      </c>
      <c r="X248" s="618">
        <f>SUMIFS(Нормативы!J:J,Нормативы!$B:$B,$G248,Нормативы!$D:$D,'2020'!$I248,Нормативы!$F:$F,'2020'!$K248)</f>
        <v>8830</v>
      </c>
      <c r="Y248" s="618">
        <f>SUMIFS(Нормативы!K:K,Нормативы!$B:$B,$G248,Нормативы!$D:$D,'2020'!$I248,Нормативы!$F:$F,'2020'!$K248)</f>
        <v>1766</v>
      </c>
      <c r="Z248" s="618">
        <f>SUMIFS(Нормативы!L:L,Нормативы!$B:$B,$G248,Нормативы!$D:$D,'2020'!$I248,Нормативы!$F:$F,'2020'!$K248)</f>
        <v>8110</v>
      </c>
      <c r="AA248" s="618">
        <f t="shared" si="676"/>
        <v>19050</v>
      </c>
      <c r="AB248" s="618">
        <f>SUMIFS(Нормативы!N:N,Нормативы!$B:$B,$G248,Нормативы!$D:$D,'2020'!$I248,Нормативы!$F:$F,'2020'!$K248)*O248</f>
        <v>520</v>
      </c>
      <c r="AC248" s="618">
        <f>SUMIFS(Нормативы!O:O,Нормативы!$B:$B,$G248,Нормативы!$D:$D,'2020'!$I248,Нормативы!$F:$F,'2020'!$K248)</f>
        <v>17290</v>
      </c>
      <c r="AD248" s="618">
        <f>SUMIFS(Нормативы!P:P,Нормативы!$B:$B,$G248,Нормативы!$D:$D,'2020'!$I248,Нормативы!$F:$F,'2020'!$K248)*O248</f>
        <v>360</v>
      </c>
      <c r="AE248" s="618">
        <f>SUMIFS(Нормативы!Q:Q,Нормативы!$B:$B,$G248,Нормативы!$D:$D,'2020'!$I248,Нормативы!$F:$F,'2020'!$K248)</f>
        <v>880</v>
      </c>
      <c r="AF248" s="618">
        <f>SUMIFS(Нормативы!R:R,Нормативы!$B:$B,$G248,Нормативы!$D:$D,'2020'!$I248,Нормативы!$F:$F,'2020'!$K248)</f>
        <v>2680</v>
      </c>
      <c r="AG248" s="618">
        <f>SUMIFS(Нормативы!S:S,Нормативы!$B:$B,$G248,Нормативы!$D:$D,'2020'!$I248,Нормативы!$F:$F,'2020'!$K248)</f>
        <v>5800</v>
      </c>
      <c r="AH248" s="618">
        <f>SUMIFS(Нормативы!T:T,Нормативы!$B:$B,$G248,Нормативы!$D:$D,'2020'!$I248,Нормативы!$F:$F,'2020'!$K248)</f>
        <v>540</v>
      </c>
      <c r="AI248" s="618">
        <f>SUMIFS(Нормативы!U:U,Нормативы!$B:$B,$G248,Нормативы!$D:$D,'2020'!$I248,Нормативы!$F:$F,'2020'!$K248)</f>
        <v>770</v>
      </c>
      <c r="AJ248" s="618">
        <f>SUMIFS(Нормативы!V:V,Нормативы!$B:$B,$G248,Нормативы!$D:$D,'2020'!$I248,Нормативы!$F:$F,'2020'!$K248)</f>
        <v>80</v>
      </c>
      <c r="AK248" s="618">
        <f>SUMIFS(Нормативы!W:W,Нормативы!$B:$B,$G248,Нормативы!$D:$D,'2020'!$I248,Нормативы!$F:$F,'2020'!$K248)</f>
        <v>1050</v>
      </c>
      <c r="AL248" s="618">
        <f>SUMIFS(Нормативы!X:X,Нормативы!$B:$B,$G248,Нормативы!$D:$D,'2020'!$I248,Нормативы!$F:$F,'2020'!$K248)*O248</f>
        <v>16120</v>
      </c>
      <c r="AM248" s="618">
        <f t="shared" si="677"/>
        <v>12381</v>
      </c>
      <c r="AN248" s="618">
        <f t="shared" si="678"/>
        <v>3739</v>
      </c>
      <c r="AO248" s="618">
        <f>SUMIFS(Нормативы!AA:AA,Нормативы!$B:$B,$G248,Нормативы!$D:$D,'2020'!$I248,Нормативы!$F:$F,'2020'!$K248)</f>
        <v>3520</v>
      </c>
      <c r="AP248" s="619">
        <f t="shared" si="679"/>
        <v>130740</v>
      </c>
      <c r="AQ248" s="413">
        <f t="shared" si="616"/>
        <v>40375510</v>
      </c>
      <c r="AR248" s="618">
        <f t="shared" si="680"/>
        <v>31010376.300000001</v>
      </c>
      <c r="AS248" s="618">
        <f t="shared" si="681"/>
        <v>9365133.6999999993</v>
      </c>
      <c r="AT248" s="616">
        <f t="shared" si="617"/>
        <v>5554070</v>
      </c>
      <c r="AU248" s="616">
        <f t="shared" si="618"/>
        <v>1110814</v>
      </c>
      <c r="AV248" s="616">
        <f t="shared" si="619"/>
        <v>5101190</v>
      </c>
      <c r="AW248" s="616">
        <f t="shared" si="620"/>
        <v>11982450</v>
      </c>
      <c r="AX248" s="616">
        <f t="shared" si="621"/>
        <v>327080</v>
      </c>
      <c r="AY248" s="616">
        <f t="shared" si="622"/>
        <v>10875410</v>
      </c>
      <c r="AZ248" s="616">
        <f t="shared" si="623"/>
        <v>226440</v>
      </c>
      <c r="BA248" s="616">
        <f t="shared" si="624"/>
        <v>553520</v>
      </c>
      <c r="BB248" s="616">
        <f t="shared" si="625"/>
        <v>1685720</v>
      </c>
      <c r="BC248" s="616">
        <f t="shared" si="626"/>
        <v>3648200</v>
      </c>
      <c r="BD248" s="616">
        <f t="shared" si="627"/>
        <v>339660</v>
      </c>
      <c r="BE248" s="616">
        <f t="shared" si="628"/>
        <v>484330</v>
      </c>
      <c r="BF248" s="616">
        <f t="shared" si="629"/>
        <v>50320</v>
      </c>
      <c r="BG248" s="616">
        <f t="shared" si="630"/>
        <v>660450</v>
      </c>
      <c r="BH248" s="616">
        <f t="shared" si="631"/>
        <v>10139480</v>
      </c>
      <c r="BI248" s="618">
        <f t="shared" si="682"/>
        <v>7787619</v>
      </c>
      <c r="BJ248" s="618">
        <f t="shared" si="683"/>
        <v>2351861</v>
      </c>
      <c r="BK248" s="616">
        <f t="shared" si="632"/>
        <v>2214080</v>
      </c>
      <c r="BL248" s="620">
        <f t="shared" si="633"/>
        <v>82235460</v>
      </c>
      <c r="BM248" s="616">
        <f t="shared" si="634"/>
        <v>57938857</v>
      </c>
      <c r="BN248" s="618">
        <f t="shared" si="635"/>
        <v>44499890.200000003</v>
      </c>
      <c r="BO248" s="618">
        <f t="shared" si="636"/>
        <v>13438966.800000001</v>
      </c>
      <c r="BP248" s="616">
        <f t="shared" si="684"/>
        <v>5554070</v>
      </c>
      <c r="BQ248" s="616">
        <f t="shared" si="685"/>
        <v>1110814</v>
      </c>
      <c r="BR248" s="616">
        <f t="shared" si="686"/>
        <v>5101190</v>
      </c>
      <c r="BS248" s="616">
        <f t="shared" si="637"/>
        <v>11982450</v>
      </c>
      <c r="BT248" s="616">
        <f t="shared" si="638"/>
        <v>327080</v>
      </c>
      <c r="BU248" s="616">
        <f t="shared" si="639"/>
        <v>10875410</v>
      </c>
      <c r="BV248" s="616">
        <f t="shared" si="640"/>
        <v>226440</v>
      </c>
      <c r="BW248" s="616">
        <f t="shared" si="641"/>
        <v>553520</v>
      </c>
      <c r="BX248" s="616">
        <f t="shared" si="642"/>
        <v>4231157</v>
      </c>
      <c r="BY248" s="616">
        <f t="shared" si="643"/>
        <v>3648200</v>
      </c>
      <c r="BZ248" s="616">
        <f t="shared" si="644"/>
        <v>339660</v>
      </c>
      <c r="CA248" s="616">
        <f t="shared" si="645"/>
        <v>484330</v>
      </c>
      <c r="CB248" s="616">
        <f t="shared" si="646"/>
        <v>50320</v>
      </c>
      <c r="CC248" s="616">
        <f t="shared" si="647"/>
        <v>660450</v>
      </c>
      <c r="CD248" s="616">
        <f t="shared" si="648"/>
        <v>14550154</v>
      </c>
      <c r="CE248" s="618">
        <f t="shared" si="687"/>
        <v>11175233.5</v>
      </c>
      <c r="CF248" s="618">
        <f t="shared" si="688"/>
        <v>3374920.5</v>
      </c>
      <c r="CG248" s="616">
        <f t="shared" si="649"/>
        <v>2214080</v>
      </c>
      <c r="CH248" s="621">
        <f t="shared" si="650"/>
        <v>106754918</v>
      </c>
      <c r="CI248" s="88">
        <f t="shared" si="651"/>
        <v>92112.650200000004</v>
      </c>
      <c r="CJ248" s="90">
        <f t="shared" si="652"/>
        <v>70747.0432</v>
      </c>
      <c r="CK248" s="90">
        <f t="shared" si="653"/>
        <v>21365.607</v>
      </c>
      <c r="CL248" s="88">
        <f t="shared" si="654"/>
        <v>8830</v>
      </c>
      <c r="CM248" s="88">
        <f t="shared" si="655"/>
        <v>1766</v>
      </c>
      <c r="CN248" s="88">
        <f t="shared" si="656"/>
        <v>8110</v>
      </c>
      <c r="CO248" s="88">
        <f t="shared" si="657"/>
        <v>19050</v>
      </c>
      <c r="CP248" s="88">
        <f t="shared" si="658"/>
        <v>520</v>
      </c>
      <c r="CQ248" s="88">
        <f t="shared" si="659"/>
        <v>17290</v>
      </c>
      <c r="CR248" s="88">
        <f t="shared" si="660"/>
        <v>360</v>
      </c>
      <c r="CS248" s="88">
        <f t="shared" si="661"/>
        <v>880</v>
      </c>
      <c r="CT248" s="88">
        <f t="shared" si="662"/>
        <v>6726.7996999999996</v>
      </c>
      <c r="CU248" s="88">
        <f t="shared" si="663"/>
        <v>5800</v>
      </c>
      <c r="CV248" s="88">
        <f t="shared" si="664"/>
        <v>540</v>
      </c>
      <c r="CW248" s="88">
        <f t="shared" si="665"/>
        <v>770</v>
      </c>
      <c r="CX248" s="88">
        <f t="shared" si="666"/>
        <v>80</v>
      </c>
      <c r="CY248" s="88">
        <f t="shared" si="667"/>
        <v>1050</v>
      </c>
      <c r="CZ248" s="88">
        <f t="shared" si="668"/>
        <v>23132.2003</v>
      </c>
      <c r="DA248" s="90">
        <f t="shared" si="669"/>
        <v>17766.6669</v>
      </c>
      <c r="DB248" s="90">
        <f t="shared" si="670"/>
        <v>5365.5334000000003</v>
      </c>
      <c r="DC248" s="88">
        <f t="shared" si="671"/>
        <v>3520</v>
      </c>
      <c r="DD248" s="88">
        <f t="shared" si="672"/>
        <v>169721.6502</v>
      </c>
      <c r="AUV248" s="699">
        <f t="shared" si="586"/>
        <v>92112.65</v>
      </c>
      <c r="AUW248" s="699">
        <f t="shared" si="587"/>
        <v>70747.039999999994</v>
      </c>
      <c r="AUX248" s="699">
        <f t="shared" si="588"/>
        <v>21365.61</v>
      </c>
      <c r="AUY248" s="699">
        <f t="shared" si="741"/>
        <v>8830</v>
      </c>
      <c r="AUZ248" s="699">
        <f t="shared" si="615"/>
        <v>442555.38</v>
      </c>
      <c r="AVA248" s="699">
        <f t="shared" si="615"/>
        <v>79.47</v>
      </c>
      <c r="AVB248" s="699">
        <f t="shared" si="742"/>
        <v>19050</v>
      </c>
      <c r="AVC248" s="699">
        <f t="shared" si="743"/>
        <v>520</v>
      </c>
      <c r="AVD248" s="699">
        <f t="shared" si="744"/>
        <v>17290</v>
      </c>
      <c r="AVE248" s="699">
        <f t="shared" si="745"/>
        <v>360</v>
      </c>
      <c r="AVF248" s="699">
        <f t="shared" si="746"/>
        <v>880</v>
      </c>
      <c r="AVG248" s="699">
        <f t="shared" si="747"/>
        <v>6726.8</v>
      </c>
      <c r="AVH248" s="699">
        <f t="shared" si="748"/>
        <v>5800</v>
      </c>
      <c r="AVI248" s="699">
        <f t="shared" si="749"/>
        <v>540</v>
      </c>
      <c r="AVJ248" s="699">
        <f t="shared" si="750"/>
        <v>770</v>
      </c>
      <c r="AVK248" s="699">
        <f t="shared" si="751"/>
        <v>80</v>
      </c>
      <c r="AVL248" s="699">
        <f t="shared" si="752"/>
        <v>1050</v>
      </c>
      <c r="AVM248" s="699">
        <f t="shared" si="753"/>
        <v>23132.2</v>
      </c>
      <c r="AVN248" s="699">
        <f t="shared" si="754"/>
        <v>17766.669999999998</v>
      </c>
      <c r="AVO248" s="699">
        <f t="shared" si="755"/>
        <v>5365.53</v>
      </c>
      <c r="AVP248" s="699">
        <f t="shared" si="756"/>
        <v>3520</v>
      </c>
      <c r="AVQ248" s="699">
        <f t="shared" si="757"/>
        <v>169721.65</v>
      </c>
    </row>
    <row r="249" spans="1:108 1244:1265" ht="30" hidden="1" customHeight="1" x14ac:dyDescent="0.25">
      <c r="A249" s="643">
        <v>1</v>
      </c>
      <c r="B249" s="643">
        <v>12</v>
      </c>
      <c r="C249" s="664" t="s">
        <v>27</v>
      </c>
      <c r="D249" s="2"/>
      <c r="E249" s="101" t="s">
        <v>344</v>
      </c>
      <c r="F249" s="643" t="s">
        <v>31</v>
      </c>
      <c r="G249" s="643">
        <v>1</v>
      </c>
      <c r="H249" s="658" t="s">
        <v>10</v>
      </c>
      <c r="I249" s="643">
        <v>0</v>
      </c>
      <c r="J249" s="101" t="s">
        <v>356</v>
      </c>
      <c r="K249" s="643">
        <v>3</v>
      </c>
      <c r="L249" s="683" t="s">
        <v>349</v>
      </c>
      <c r="M249" s="11" t="s">
        <v>256</v>
      </c>
      <c r="N249" s="101" t="s">
        <v>401</v>
      </c>
      <c r="O249" s="643">
        <v>2</v>
      </c>
      <c r="P249" s="632">
        <v>9</v>
      </c>
      <c r="Q249" s="632">
        <v>9</v>
      </c>
      <c r="R249" s="632">
        <v>9</v>
      </c>
      <c r="S249" s="675">
        <f>SUMIF('Территориальный кк'!$A:$A,'2020'!$B249,'Территориальный кк'!D:D)</f>
        <v>1.4350000000000001</v>
      </c>
      <c r="T249" s="676">
        <f>SUMIF('Территориальный кк'!$A:$A,'2020'!$B249,'Территориальный кк'!E:E)</f>
        <v>2.5099999999999998</v>
      </c>
      <c r="U249" s="618">
        <f>SUMIFS(Нормативы!G:G,Нормативы!$B:$B,$G249,Нормативы!$D:$D,'2020'!$I249,Нормативы!$F:$F,'2020'!$K249)*O249</f>
        <v>128380</v>
      </c>
      <c r="V249" s="618">
        <f t="shared" si="674"/>
        <v>98602.2</v>
      </c>
      <c r="W249" s="618">
        <f t="shared" si="675"/>
        <v>29777.8</v>
      </c>
      <c r="X249" s="618">
        <f>SUMIFS(Нормативы!J:J,Нормативы!$B:$B,$G249,Нормативы!$D:$D,'2020'!$I249,Нормативы!$F:$F,'2020'!$K249)</f>
        <v>8830</v>
      </c>
      <c r="Y249" s="618">
        <f>SUMIFS(Нормативы!K:K,Нормативы!$B:$B,$G249,Нормативы!$D:$D,'2020'!$I249,Нормативы!$F:$F,'2020'!$K249)</f>
        <v>1766</v>
      </c>
      <c r="Z249" s="618">
        <f>SUMIFS(Нормативы!L:L,Нормативы!$B:$B,$G249,Нормативы!$D:$D,'2020'!$I249,Нормативы!$F:$F,'2020'!$K249)</f>
        <v>8110</v>
      </c>
      <c r="AA249" s="618">
        <f t="shared" si="676"/>
        <v>19930</v>
      </c>
      <c r="AB249" s="618">
        <f>SUMIFS(Нормативы!N:N,Нормативы!$B:$B,$G249,Нормативы!$D:$D,'2020'!$I249,Нормативы!$F:$F,'2020'!$K249)*O249</f>
        <v>1040</v>
      </c>
      <c r="AC249" s="618">
        <f>SUMIFS(Нормативы!O:O,Нормативы!$B:$B,$G249,Нормативы!$D:$D,'2020'!$I249,Нормативы!$F:$F,'2020'!$K249)</f>
        <v>17290</v>
      </c>
      <c r="AD249" s="618">
        <f>SUMIFS(Нормативы!P:P,Нормативы!$B:$B,$G249,Нормативы!$D:$D,'2020'!$I249,Нормативы!$F:$F,'2020'!$K249)*O249</f>
        <v>720</v>
      </c>
      <c r="AE249" s="618">
        <f>SUMIFS(Нормативы!Q:Q,Нормативы!$B:$B,$G249,Нормативы!$D:$D,'2020'!$I249,Нормативы!$F:$F,'2020'!$K249)</f>
        <v>880</v>
      </c>
      <c r="AF249" s="618">
        <f>SUMIFS(Нормативы!R:R,Нормативы!$B:$B,$G249,Нормативы!$D:$D,'2020'!$I249,Нормативы!$F:$F,'2020'!$K249)</f>
        <v>2680</v>
      </c>
      <c r="AG249" s="618">
        <f>SUMIFS(Нормативы!S:S,Нормативы!$B:$B,$G249,Нормативы!$D:$D,'2020'!$I249,Нормативы!$F:$F,'2020'!$K249)</f>
        <v>5800</v>
      </c>
      <c r="AH249" s="618">
        <f>SUMIFS(Нормативы!T:T,Нормативы!$B:$B,$G249,Нормативы!$D:$D,'2020'!$I249,Нормативы!$F:$F,'2020'!$K249)</f>
        <v>540</v>
      </c>
      <c r="AI249" s="618">
        <f>SUMIFS(Нормативы!U:U,Нормативы!$B:$B,$G249,Нормативы!$D:$D,'2020'!$I249,Нормативы!$F:$F,'2020'!$K249)</f>
        <v>770</v>
      </c>
      <c r="AJ249" s="618">
        <f>SUMIFS(Нормативы!V:V,Нормативы!$B:$B,$G249,Нормативы!$D:$D,'2020'!$I249,Нормативы!$F:$F,'2020'!$K249)</f>
        <v>80</v>
      </c>
      <c r="AK249" s="618">
        <f>SUMIFS(Нормативы!W:W,Нормативы!$B:$B,$G249,Нормативы!$D:$D,'2020'!$I249,Нормативы!$F:$F,'2020'!$K249)</f>
        <v>1050</v>
      </c>
      <c r="AL249" s="618">
        <f>SUMIFS(Нормативы!X:X,Нормативы!$B:$B,$G249,Нормативы!$D:$D,'2020'!$I249,Нормативы!$F:$F,'2020'!$K249)*O249</f>
        <v>32240</v>
      </c>
      <c r="AM249" s="618">
        <f t="shared" si="677"/>
        <v>24761.9</v>
      </c>
      <c r="AN249" s="618">
        <f t="shared" si="678"/>
        <v>7478.1</v>
      </c>
      <c r="AO249" s="618">
        <f>SUMIFS(Нормативы!AA:AA,Нормативы!$B:$B,$G249,Нормативы!$D:$D,'2020'!$I249,Нормативы!$F:$F,'2020'!$K249)</f>
        <v>3520</v>
      </c>
      <c r="AP249" s="619">
        <f t="shared" si="679"/>
        <v>211930</v>
      </c>
      <c r="AQ249" s="413">
        <f t="shared" si="616"/>
        <v>1155420</v>
      </c>
      <c r="AR249" s="618">
        <f t="shared" si="680"/>
        <v>887419.4</v>
      </c>
      <c r="AS249" s="618">
        <f t="shared" si="681"/>
        <v>268000.59999999998</v>
      </c>
      <c r="AT249" s="616">
        <f t="shared" si="617"/>
        <v>79470</v>
      </c>
      <c r="AU249" s="616">
        <f t="shared" si="618"/>
        <v>15894</v>
      </c>
      <c r="AV249" s="616">
        <f t="shared" si="619"/>
        <v>72990</v>
      </c>
      <c r="AW249" s="616">
        <f t="shared" si="620"/>
        <v>179370</v>
      </c>
      <c r="AX249" s="616">
        <f t="shared" si="621"/>
        <v>9360</v>
      </c>
      <c r="AY249" s="616">
        <f t="shared" si="622"/>
        <v>155610</v>
      </c>
      <c r="AZ249" s="616">
        <f t="shared" si="623"/>
        <v>6480</v>
      </c>
      <c r="BA249" s="616">
        <f t="shared" si="624"/>
        <v>7920</v>
      </c>
      <c r="BB249" s="616">
        <f t="shared" si="625"/>
        <v>24120</v>
      </c>
      <c r="BC249" s="616">
        <f t="shared" si="626"/>
        <v>52200</v>
      </c>
      <c r="BD249" s="616">
        <f t="shared" si="627"/>
        <v>4860</v>
      </c>
      <c r="BE249" s="616">
        <f t="shared" si="628"/>
        <v>6930</v>
      </c>
      <c r="BF249" s="616">
        <f t="shared" si="629"/>
        <v>720</v>
      </c>
      <c r="BG249" s="616">
        <f t="shared" si="630"/>
        <v>9450</v>
      </c>
      <c r="BH249" s="616">
        <f t="shared" si="631"/>
        <v>290160</v>
      </c>
      <c r="BI249" s="618">
        <f t="shared" si="682"/>
        <v>222857.1</v>
      </c>
      <c r="BJ249" s="618">
        <f t="shared" si="683"/>
        <v>67302.899999999994</v>
      </c>
      <c r="BK249" s="616">
        <f t="shared" si="632"/>
        <v>31680</v>
      </c>
      <c r="BL249" s="620">
        <f t="shared" si="633"/>
        <v>1907370</v>
      </c>
      <c r="BM249" s="616">
        <f t="shared" si="634"/>
        <v>1658028</v>
      </c>
      <c r="BN249" s="618">
        <f t="shared" si="635"/>
        <v>1273447</v>
      </c>
      <c r="BO249" s="618">
        <f t="shared" si="636"/>
        <v>384581</v>
      </c>
      <c r="BP249" s="616">
        <f t="shared" si="684"/>
        <v>79470</v>
      </c>
      <c r="BQ249" s="616">
        <f t="shared" si="685"/>
        <v>15894</v>
      </c>
      <c r="BR249" s="616">
        <f t="shared" si="686"/>
        <v>72990</v>
      </c>
      <c r="BS249" s="616">
        <f t="shared" si="637"/>
        <v>179370</v>
      </c>
      <c r="BT249" s="616">
        <f t="shared" si="638"/>
        <v>9360</v>
      </c>
      <c r="BU249" s="616">
        <f t="shared" si="639"/>
        <v>155610</v>
      </c>
      <c r="BV249" s="616">
        <f t="shared" si="640"/>
        <v>6480</v>
      </c>
      <c r="BW249" s="616">
        <f t="shared" si="641"/>
        <v>7920</v>
      </c>
      <c r="BX249" s="616">
        <f t="shared" si="642"/>
        <v>60541</v>
      </c>
      <c r="BY249" s="616">
        <f t="shared" si="643"/>
        <v>52200</v>
      </c>
      <c r="BZ249" s="616">
        <f t="shared" si="644"/>
        <v>4860</v>
      </c>
      <c r="CA249" s="616">
        <f t="shared" si="645"/>
        <v>6930</v>
      </c>
      <c r="CB249" s="616">
        <f t="shared" si="646"/>
        <v>720</v>
      </c>
      <c r="CC249" s="616">
        <f t="shared" si="647"/>
        <v>9450</v>
      </c>
      <c r="CD249" s="616">
        <f t="shared" si="648"/>
        <v>416380</v>
      </c>
      <c r="CE249" s="618">
        <f t="shared" si="687"/>
        <v>319800.3</v>
      </c>
      <c r="CF249" s="618">
        <f t="shared" si="688"/>
        <v>96579.7</v>
      </c>
      <c r="CG249" s="616">
        <f t="shared" si="649"/>
        <v>31680</v>
      </c>
      <c r="CH249" s="621">
        <f t="shared" si="650"/>
        <v>2572619</v>
      </c>
      <c r="CI249" s="88">
        <f t="shared" si="651"/>
        <v>184225.3333</v>
      </c>
      <c r="CJ249" s="90">
        <f t="shared" si="652"/>
        <v>141494.11110000001</v>
      </c>
      <c r="CK249" s="90">
        <f t="shared" si="653"/>
        <v>42731.222199999997</v>
      </c>
      <c r="CL249" s="88">
        <f t="shared" si="654"/>
        <v>8830</v>
      </c>
      <c r="CM249" s="88">
        <f t="shared" si="655"/>
        <v>1766</v>
      </c>
      <c r="CN249" s="88">
        <f t="shared" si="656"/>
        <v>8110</v>
      </c>
      <c r="CO249" s="88">
        <f t="shared" si="657"/>
        <v>19930</v>
      </c>
      <c r="CP249" s="88">
        <f t="shared" si="658"/>
        <v>1040</v>
      </c>
      <c r="CQ249" s="88">
        <f t="shared" si="659"/>
        <v>17290</v>
      </c>
      <c r="CR249" s="88">
        <f t="shared" si="660"/>
        <v>720</v>
      </c>
      <c r="CS249" s="88">
        <f t="shared" si="661"/>
        <v>880</v>
      </c>
      <c r="CT249" s="88">
        <f t="shared" si="662"/>
        <v>6726.7777999999998</v>
      </c>
      <c r="CU249" s="88">
        <f t="shared" si="663"/>
        <v>5800</v>
      </c>
      <c r="CV249" s="88">
        <f t="shared" si="664"/>
        <v>540</v>
      </c>
      <c r="CW249" s="88">
        <f t="shared" si="665"/>
        <v>770</v>
      </c>
      <c r="CX249" s="88">
        <f t="shared" si="666"/>
        <v>80</v>
      </c>
      <c r="CY249" s="88">
        <f t="shared" si="667"/>
        <v>1050</v>
      </c>
      <c r="CZ249" s="88">
        <f t="shared" si="668"/>
        <v>46264.4444</v>
      </c>
      <c r="DA249" s="90">
        <f t="shared" si="669"/>
        <v>35533.366699999999</v>
      </c>
      <c r="DB249" s="90">
        <f t="shared" si="670"/>
        <v>10731.077799999999</v>
      </c>
      <c r="DC249" s="88">
        <f t="shared" si="671"/>
        <v>3520</v>
      </c>
      <c r="DD249" s="88">
        <f t="shared" si="672"/>
        <v>285846.55560000002</v>
      </c>
      <c r="AUV249" s="699">
        <f t="shared" si="586"/>
        <v>184225.33</v>
      </c>
      <c r="AUW249" s="699">
        <f t="shared" si="587"/>
        <v>141494.10999999999</v>
      </c>
      <c r="AUX249" s="699">
        <f t="shared" si="588"/>
        <v>42731.22</v>
      </c>
      <c r="AUY249" s="699">
        <f t="shared" si="741"/>
        <v>8830</v>
      </c>
      <c r="AUZ249" s="699">
        <f t="shared" si="615"/>
        <v>6332.27</v>
      </c>
      <c r="AVA249" s="699">
        <f t="shared" si="615"/>
        <v>0.56999999999999995</v>
      </c>
      <c r="AVB249" s="699">
        <f t="shared" si="742"/>
        <v>19930</v>
      </c>
      <c r="AVC249" s="699">
        <f t="shared" si="743"/>
        <v>1040</v>
      </c>
      <c r="AVD249" s="699">
        <f t="shared" si="744"/>
        <v>17290</v>
      </c>
      <c r="AVE249" s="699">
        <f t="shared" si="745"/>
        <v>720</v>
      </c>
      <c r="AVF249" s="699">
        <f t="shared" si="746"/>
        <v>880</v>
      </c>
      <c r="AVG249" s="699">
        <f t="shared" si="747"/>
        <v>6726.78</v>
      </c>
      <c r="AVH249" s="699">
        <f t="shared" si="748"/>
        <v>5800</v>
      </c>
      <c r="AVI249" s="699">
        <f t="shared" si="749"/>
        <v>540</v>
      </c>
      <c r="AVJ249" s="699">
        <f t="shared" si="750"/>
        <v>770</v>
      </c>
      <c r="AVK249" s="699">
        <f t="shared" si="751"/>
        <v>80</v>
      </c>
      <c r="AVL249" s="699">
        <f t="shared" si="752"/>
        <v>1050</v>
      </c>
      <c r="AVM249" s="699">
        <f t="shared" si="753"/>
        <v>46264.44</v>
      </c>
      <c r="AVN249" s="699">
        <f t="shared" si="754"/>
        <v>35533.360000000001</v>
      </c>
      <c r="AVO249" s="699">
        <f t="shared" si="755"/>
        <v>10731.08</v>
      </c>
      <c r="AVP249" s="699">
        <f t="shared" si="756"/>
        <v>3520</v>
      </c>
      <c r="AVQ249" s="699">
        <f t="shared" si="757"/>
        <v>285846.56</v>
      </c>
    </row>
    <row r="250" spans="1:108 1244:1265" ht="30" hidden="1" customHeight="1" x14ac:dyDescent="0.25">
      <c r="A250" s="643">
        <v>1</v>
      </c>
      <c r="B250" s="643">
        <v>12</v>
      </c>
      <c r="C250" s="664" t="s">
        <v>27</v>
      </c>
      <c r="D250" s="2"/>
      <c r="E250" s="101" t="s">
        <v>344</v>
      </c>
      <c r="F250" s="643" t="s">
        <v>31</v>
      </c>
      <c r="G250" s="643">
        <v>1</v>
      </c>
      <c r="H250" s="658" t="s">
        <v>8</v>
      </c>
      <c r="I250" s="643">
        <v>3</v>
      </c>
      <c r="J250" s="101" t="s">
        <v>356</v>
      </c>
      <c r="K250" s="643">
        <v>3</v>
      </c>
      <c r="L250" s="683" t="s">
        <v>349</v>
      </c>
      <c r="M250" s="11" t="s">
        <v>257</v>
      </c>
      <c r="N250" s="101" t="s">
        <v>387</v>
      </c>
      <c r="O250" s="643">
        <v>1</v>
      </c>
      <c r="P250" s="632">
        <v>203</v>
      </c>
      <c r="Q250" s="632">
        <v>203</v>
      </c>
      <c r="R250" s="632">
        <v>203</v>
      </c>
      <c r="S250" s="675">
        <f>SUMIF('Территориальный кк'!$A:$A,'2020'!$B250,'Территориальный кк'!D:D)</f>
        <v>1.4350000000000001</v>
      </c>
      <c r="T250" s="676">
        <f>SUMIF('Территориальный кк'!$A:$A,'2020'!$B250,'Территориальный кк'!E:E)</f>
        <v>2.5099999999999998</v>
      </c>
      <c r="U250" s="618">
        <f>SUMIFS(Нормативы!G:G,Нормативы!$B:$B,$G250,Нормативы!$D:$D,'2020'!$I250,Нормативы!$F:$F,'2020'!$K250)*O250</f>
        <v>6419</v>
      </c>
      <c r="V250" s="618">
        <f t="shared" si="674"/>
        <v>4930.1000000000004</v>
      </c>
      <c r="W250" s="618">
        <f t="shared" si="675"/>
        <v>1488.9</v>
      </c>
      <c r="X250" s="618">
        <f>SUMIFS(Нормативы!J:J,Нормативы!$B:$B,$G250,Нормативы!$D:$D,'2020'!$I250,Нормативы!$F:$F,'2020'!$K250)</f>
        <v>883</v>
      </c>
      <c r="Y250" s="618">
        <f>SUMIFS(Нормативы!K:K,Нормативы!$B:$B,$G250,Нормативы!$D:$D,'2020'!$I250,Нормативы!$F:$F,'2020'!$K250)</f>
        <v>177</v>
      </c>
      <c r="Z250" s="618">
        <f>SUMIFS(Нормативы!L:L,Нормативы!$B:$B,$G250,Нормативы!$D:$D,'2020'!$I250,Нормативы!$F:$F,'2020'!$K250)</f>
        <v>811</v>
      </c>
      <c r="AA250" s="618">
        <f t="shared" si="676"/>
        <v>1905</v>
      </c>
      <c r="AB250" s="618">
        <f>SUMIFS(Нормативы!N:N,Нормативы!$B:$B,$G250,Нормативы!$D:$D,'2020'!$I250,Нормативы!$F:$F,'2020'!$K250)*O250</f>
        <v>52</v>
      </c>
      <c r="AC250" s="618">
        <f>SUMIFS(Нормативы!O:O,Нормативы!$B:$B,$G250,Нормативы!$D:$D,'2020'!$I250,Нормативы!$F:$F,'2020'!$K250)</f>
        <v>1729</v>
      </c>
      <c r="AD250" s="618">
        <f>SUMIFS(Нормативы!P:P,Нормативы!$B:$B,$G250,Нормативы!$D:$D,'2020'!$I250,Нормативы!$F:$F,'2020'!$K250)*O250</f>
        <v>36</v>
      </c>
      <c r="AE250" s="618">
        <f>SUMIFS(Нормативы!Q:Q,Нормативы!$B:$B,$G250,Нормативы!$D:$D,'2020'!$I250,Нормативы!$F:$F,'2020'!$K250)</f>
        <v>88</v>
      </c>
      <c r="AF250" s="618">
        <f>SUMIFS(Нормативы!R:R,Нормативы!$B:$B,$G250,Нормативы!$D:$D,'2020'!$I250,Нормативы!$F:$F,'2020'!$K250)</f>
        <v>268</v>
      </c>
      <c r="AG250" s="618">
        <f>SUMIFS(Нормативы!S:S,Нормативы!$B:$B,$G250,Нормативы!$D:$D,'2020'!$I250,Нормативы!$F:$F,'2020'!$K250)</f>
        <v>580</v>
      </c>
      <c r="AH250" s="618">
        <f>SUMIFS(Нормативы!T:T,Нормативы!$B:$B,$G250,Нормативы!$D:$D,'2020'!$I250,Нормативы!$F:$F,'2020'!$K250)</f>
        <v>54</v>
      </c>
      <c r="AI250" s="618">
        <f>SUMIFS(Нормативы!U:U,Нормативы!$B:$B,$G250,Нормативы!$D:$D,'2020'!$I250,Нормативы!$F:$F,'2020'!$K250)</f>
        <v>77</v>
      </c>
      <c r="AJ250" s="618">
        <f>SUMIFS(Нормативы!V:V,Нормативы!$B:$B,$G250,Нормативы!$D:$D,'2020'!$I250,Нормативы!$F:$F,'2020'!$K250)</f>
        <v>8</v>
      </c>
      <c r="AK250" s="618">
        <f>SUMIFS(Нормативы!W:W,Нормативы!$B:$B,$G250,Нормативы!$D:$D,'2020'!$I250,Нормативы!$F:$F,'2020'!$K250)</f>
        <v>105</v>
      </c>
      <c r="AL250" s="618">
        <f>SUMIFS(Нормативы!X:X,Нормативы!$B:$B,$G250,Нормативы!$D:$D,'2020'!$I250,Нормативы!$F:$F,'2020'!$K250)*O250</f>
        <v>1612</v>
      </c>
      <c r="AM250" s="618">
        <f t="shared" si="677"/>
        <v>1238.0999999999999</v>
      </c>
      <c r="AN250" s="618">
        <f t="shared" si="678"/>
        <v>373.9</v>
      </c>
      <c r="AO250" s="618">
        <f>SUMIFS(Нормативы!AA:AA,Нормативы!$B:$B,$G250,Нормативы!$D:$D,'2020'!$I250,Нормативы!$F:$F,'2020'!$K250)</f>
        <v>0</v>
      </c>
      <c r="AP250" s="619">
        <f t="shared" si="679"/>
        <v>12722</v>
      </c>
      <c r="AQ250" s="413">
        <f t="shared" si="616"/>
        <v>1303057</v>
      </c>
      <c r="AR250" s="618">
        <f t="shared" si="680"/>
        <v>1000811.8</v>
      </c>
      <c r="AS250" s="618">
        <f t="shared" si="681"/>
        <v>302245.2</v>
      </c>
      <c r="AT250" s="616">
        <f t="shared" si="617"/>
        <v>179249</v>
      </c>
      <c r="AU250" s="616">
        <f t="shared" si="618"/>
        <v>35931</v>
      </c>
      <c r="AV250" s="616">
        <f t="shared" si="619"/>
        <v>164633</v>
      </c>
      <c r="AW250" s="616">
        <f t="shared" si="620"/>
        <v>386715</v>
      </c>
      <c r="AX250" s="616">
        <f t="shared" si="621"/>
        <v>10556</v>
      </c>
      <c r="AY250" s="616">
        <f t="shared" si="622"/>
        <v>350987</v>
      </c>
      <c r="AZ250" s="616">
        <f t="shared" si="623"/>
        <v>7308</v>
      </c>
      <c r="BA250" s="616">
        <f t="shared" si="624"/>
        <v>17864</v>
      </c>
      <c r="BB250" s="616">
        <f t="shared" si="625"/>
        <v>54404</v>
      </c>
      <c r="BC250" s="616">
        <f t="shared" si="626"/>
        <v>117740</v>
      </c>
      <c r="BD250" s="616">
        <f t="shared" si="627"/>
        <v>10962</v>
      </c>
      <c r="BE250" s="616">
        <f t="shared" si="628"/>
        <v>15631</v>
      </c>
      <c r="BF250" s="616">
        <f t="shared" si="629"/>
        <v>1624</v>
      </c>
      <c r="BG250" s="616">
        <f t="shared" si="630"/>
        <v>21315</v>
      </c>
      <c r="BH250" s="616">
        <f t="shared" si="631"/>
        <v>327236</v>
      </c>
      <c r="BI250" s="618">
        <f t="shared" si="682"/>
        <v>251333.3</v>
      </c>
      <c r="BJ250" s="618">
        <f t="shared" si="683"/>
        <v>75902.7</v>
      </c>
      <c r="BK250" s="616">
        <f t="shared" si="632"/>
        <v>0</v>
      </c>
      <c r="BL250" s="620">
        <f t="shared" si="633"/>
        <v>2582566</v>
      </c>
      <c r="BM250" s="616">
        <f t="shared" si="634"/>
        <v>1869887</v>
      </c>
      <c r="BN250" s="618">
        <f t="shared" si="635"/>
        <v>1436165.1</v>
      </c>
      <c r="BO250" s="618">
        <f t="shared" si="636"/>
        <v>433721.9</v>
      </c>
      <c r="BP250" s="616">
        <f t="shared" si="684"/>
        <v>179249</v>
      </c>
      <c r="BQ250" s="616">
        <f t="shared" si="685"/>
        <v>35931</v>
      </c>
      <c r="BR250" s="616">
        <f t="shared" si="686"/>
        <v>164633</v>
      </c>
      <c r="BS250" s="616">
        <f t="shared" si="637"/>
        <v>386715</v>
      </c>
      <c r="BT250" s="616">
        <f t="shared" si="638"/>
        <v>10556</v>
      </c>
      <c r="BU250" s="616">
        <f t="shared" si="639"/>
        <v>350987</v>
      </c>
      <c r="BV250" s="616">
        <f t="shared" si="640"/>
        <v>7308</v>
      </c>
      <c r="BW250" s="616">
        <f t="shared" si="641"/>
        <v>17864</v>
      </c>
      <c r="BX250" s="616">
        <f t="shared" si="642"/>
        <v>136554</v>
      </c>
      <c r="BY250" s="616">
        <f t="shared" si="643"/>
        <v>117740</v>
      </c>
      <c r="BZ250" s="616">
        <f t="shared" si="644"/>
        <v>10962</v>
      </c>
      <c r="CA250" s="616">
        <f t="shared" si="645"/>
        <v>15631</v>
      </c>
      <c r="CB250" s="616">
        <f t="shared" si="646"/>
        <v>1624</v>
      </c>
      <c r="CC250" s="616">
        <f t="shared" si="647"/>
        <v>21315</v>
      </c>
      <c r="CD250" s="616">
        <f t="shared" si="648"/>
        <v>469584</v>
      </c>
      <c r="CE250" s="618">
        <f t="shared" si="687"/>
        <v>360663.6</v>
      </c>
      <c r="CF250" s="618">
        <f t="shared" si="688"/>
        <v>108920.4</v>
      </c>
      <c r="CG250" s="616">
        <f t="shared" si="649"/>
        <v>0</v>
      </c>
      <c r="CH250" s="621">
        <f t="shared" si="650"/>
        <v>3373894</v>
      </c>
      <c r="CI250" s="88">
        <f t="shared" si="651"/>
        <v>9211.2659999999996</v>
      </c>
      <c r="CJ250" s="90">
        <f t="shared" si="652"/>
        <v>7074.7048999999997</v>
      </c>
      <c r="CK250" s="90">
        <f t="shared" si="653"/>
        <v>2136.5610999999999</v>
      </c>
      <c r="CL250" s="88">
        <f t="shared" si="654"/>
        <v>883</v>
      </c>
      <c r="CM250" s="88">
        <f t="shared" si="655"/>
        <v>177</v>
      </c>
      <c r="CN250" s="88">
        <f t="shared" si="656"/>
        <v>811</v>
      </c>
      <c r="CO250" s="88">
        <f t="shared" si="657"/>
        <v>1905</v>
      </c>
      <c r="CP250" s="88">
        <f t="shared" si="658"/>
        <v>52</v>
      </c>
      <c r="CQ250" s="88">
        <f t="shared" si="659"/>
        <v>1729</v>
      </c>
      <c r="CR250" s="88">
        <f t="shared" si="660"/>
        <v>36</v>
      </c>
      <c r="CS250" s="88">
        <f t="shared" si="661"/>
        <v>88</v>
      </c>
      <c r="CT250" s="88">
        <f t="shared" si="662"/>
        <v>672.6798</v>
      </c>
      <c r="CU250" s="88">
        <f t="shared" si="663"/>
        <v>580</v>
      </c>
      <c r="CV250" s="88">
        <f t="shared" si="664"/>
        <v>54</v>
      </c>
      <c r="CW250" s="88">
        <f t="shared" si="665"/>
        <v>77</v>
      </c>
      <c r="CX250" s="88">
        <f t="shared" si="666"/>
        <v>8</v>
      </c>
      <c r="CY250" s="88">
        <f t="shared" si="667"/>
        <v>105</v>
      </c>
      <c r="CZ250" s="88">
        <f t="shared" si="668"/>
        <v>2313.2217000000001</v>
      </c>
      <c r="DA250" s="90">
        <f t="shared" si="669"/>
        <v>1776.6679999999999</v>
      </c>
      <c r="DB250" s="90">
        <f t="shared" si="670"/>
        <v>536.55370000000005</v>
      </c>
      <c r="DC250" s="88">
        <f t="shared" si="671"/>
        <v>0</v>
      </c>
      <c r="DD250" s="88">
        <f t="shared" si="672"/>
        <v>16620.1675</v>
      </c>
      <c r="AUV250" s="699">
        <f t="shared" si="586"/>
        <v>9211.27</v>
      </c>
      <c r="AUW250" s="699">
        <f t="shared" si="587"/>
        <v>7074.71</v>
      </c>
      <c r="AUX250" s="699">
        <f t="shared" si="588"/>
        <v>2136.56</v>
      </c>
      <c r="AUY250" s="699">
        <f t="shared" si="741"/>
        <v>883</v>
      </c>
      <c r="AUZ250" s="699">
        <f t="shared" si="615"/>
        <v>14315.14</v>
      </c>
      <c r="AVA250" s="699">
        <f t="shared" si="615"/>
        <v>25.65</v>
      </c>
      <c r="AVB250" s="699">
        <f t="shared" si="742"/>
        <v>1905</v>
      </c>
      <c r="AVC250" s="699">
        <f t="shared" si="743"/>
        <v>52</v>
      </c>
      <c r="AVD250" s="699">
        <f t="shared" si="744"/>
        <v>1729</v>
      </c>
      <c r="AVE250" s="699">
        <f t="shared" si="745"/>
        <v>36</v>
      </c>
      <c r="AVF250" s="699">
        <f t="shared" si="746"/>
        <v>88</v>
      </c>
      <c r="AVG250" s="699">
        <f t="shared" si="747"/>
        <v>672.68</v>
      </c>
      <c r="AVH250" s="699">
        <f t="shared" si="748"/>
        <v>580</v>
      </c>
      <c r="AVI250" s="699">
        <f t="shared" si="749"/>
        <v>54</v>
      </c>
      <c r="AVJ250" s="699">
        <f t="shared" si="750"/>
        <v>77</v>
      </c>
      <c r="AVK250" s="699">
        <f t="shared" si="751"/>
        <v>8</v>
      </c>
      <c r="AVL250" s="699">
        <f t="shared" si="752"/>
        <v>105</v>
      </c>
      <c r="AVM250" s="699">
        <f t="shared" si="753"/>
        <v>2313.2199999999998</v>
      </c>
      <c r="AVN250" s="699">
        <f t="shared" si="754"/>
        <v>1776.67</v>
      </c>
      <c r="AVO250" s="699">
        <f t="shared" si="755"/>
        <v>536.54999999999995</v>
      </c>
      <c r="AVP250" s="699">
        <f t="shared" si="756"/>
        <v>0</v>
      </c>
      <c r="AVQ250" s="699">
        <f t="shared" si="757"/>
        <v>16620.169999999998</v>
      </c>
    </row>
    <row r="251" spans="1:108 1244:1265" ht="30" hidden="1" customHeight="1" x14ac:dyDescent="0.25">
      <c r="A251" s="643">
        <v>1</v>
      </c>
      <c r="B251" s="643">
        <v>12</v>
      </c>
      <c r="C251" s="664" t="s">
        <v>27</v>
      </c>
      <c r="D251" s="2"/>
      <c r="E251" s="101" t="s">
        <v>344</v>
      </c>
      <c r="F251" s="643" t="s">
        <v>31</v>
      </c>
      <c r="G251" s="643">
        <v>1</v>
      </c>
      <c r="H251" s="658" t="s">
        <v>8</v>
      </c>
      <c r="I251" s="643">
        <v>3</v>
      </c>
      <c r="J251" s="101" t="s">
        <v>356</v>
      </c>
      <c r="K251" s="643">
        <v>3</v>
      </c>
      <c r="L251" s="683" t="s">
        <v>349</v>
      </c>
      <c r="M251" s="11" t="s">
        <v>280</v>
      </c>
      <c r="N251" s="101" t="s">
        <v>401</v>
      </c>
      <c r="O251" s="643">
        <v>2</v>
      </c>
      <c r="P251" s="632">
        <v>6</v>
      </c>
      <c r="Q251" s="632">
        <v>6</v>
      </c>
      <c r="R251" s="632">
        <v>6</v>
      </c>
      <c r="S251" s="675">
        <f>SUMIF('Территориальный кк'!$A:$A,'2020'!$B251,'Территориальный кк'!D:D)</f>
        <v>1.4350000000000001</v>
      </c>
      <c r="T251" s="676">
        <f>SUMIF('Территориальный кк'!$A:$A,'2020'!$B251,'Территориальный кк'!E:E)</f>
        <v>2.5099999999999998</v>
      </c>
      <c r="U251" s="618">
        <f>SUMIFS(Нормативы!G:G,Нормативы!$B:$B,$G251,Нормативы!$D:$D,'2020'!$I251,Нормативы!$F:$F,'2020'!$K251)*O251</f>
        <v>12838</v>
      </c>
      <c r="V251" s="618">
        <f t="shared" si="674"/>
        <v>9860.2000000000007</v>
      </c>
      <c r="W251" s="618">
        <f t="shared" si="675"/>
        <v>2977.8</v>
      </c>
      <c r="X251" s="618">
        <f>SUMIFS(Нормативы!J:J,Нормативы!$B:$B,$G251,Нормативы!$D:$D,'2020'!$I251,Нормативы!$F:$F,'2020'!$K251)</f>
        <v>883</v>
      </c>
      <c r="Y251" s="618">
        <f>SUMIFS(Нормативы!K:K,Нормативы!$B:$B,$G251,Нормативы!$D:$D,'2020'!$I251,Нормативы!$F:$F,'2020'!$K251)</f>
        <v>177</v>
      </c>
      <c r="Z251" s="618">
        <f>SUMIFS(Нормативы!L:L,Нормативы!$B:$B,$G251,Нормативы!$D:$D,'2020'!$I251,Нормативы!$F:$F,'2020'!$K251)</f>
        <v>811</v>
      </c>
      <c r="AA251" s="618">
        <f t="shared" si="676"/>
        <v>1993</v>
      </c>
      <c r="AB251" s="618">
        <f>SUMIFS(Нормативы!N:N,Нормативы!$B:$B,$G251,Нормативы!$D:$D,'2020'!$I251,Нормативы!$F:$F,'2020'!$K251)*O251</f>
        <v>104</v>
      </c>
      <c r="AC251" s="618">
        <f>SUMIFS(Нормативы!O:O,Нормативы!$B:$B,$G251,Нормативы!$D:$D,'2020'!$I251,Нормативы!$F:$F,'2020'!$K251)</f>
        <v>1729</v>
      </c>
      <c r="AD251" s="618">
        <f>SUMIFS(Нормативы!P:P,Нормативы!$B:$B,$G251,Нормативы!$D:$D,'2020'!$I251,Нормативы!$F:$F,'2020'!$K251)*O251</f>
        <v>72</v>
      </c>
      <c r="AE251" s="618">
        <f>SUMIFS(Нормативы!Q:Q,Нормативы!$B:$B,$G251,Нормативы!$D:$D,'2020'!$I251,Нормативы!$F:$F,'2020'!$K251)</f>
        <v>88</v>
      </c>
      <c r="AF251" s="618">
        <f>SUMIFS(Нормативы!R:R,Нормативы!$B:$B,$G251,Нормативы!$D:$D,'2020'!$I251,Нормативы!$F:$F,'2020'!$K251)</f>
        <v>268</v>
      </c>
      <c r="AG251" s="618">
        <f>SUMIFS(Нормативы!S:S,Нормативы!$B:$B,$G251,Нормативы!$D:$D,'2020'!$I251,Нормативы!$F:$F,'2020'!$K251)</f>
        <v>580</v>
      </c>
      <c r="AH251" s="618">
        <f>SUMIFS(Нормативы!T:T,Нормативы!$B:$B,$G251,Нормативы!$D:$D,'2020'!$I251,Нормативы!$F:$F,'2020'!$K251)</f>
        <v>54</v>
      </c>
      <c r="AI251" s="618">
        <f>SUMIFS(Нормативы!U:U,Нормативы!$B:$B,$G251,Нормативы!$D:$D,'2020'!$I251,Нормативы!$F:$F,'2020'!$K251)</f>
        <v>77</v>
      </c>
      <c r="AJ251" s="618">
        <f>SUMIFS(Нормативы!V:V,Нормативы!$B:$B,$G251,Нормативы!$D:$D,'2020'!$I251,Нормативы!$F:$F,'2020'!$K251)</f>
        <v>8</v>
      </c>
      <c r="AK251" s="618">
        <f>SUMIFS(Нормативы!W:W,Нормативы!$B:$B,$G251,Нормативы!$D:$D,'2020'!$I251,Нормативы!$F:$F,'2020'!$K251)</f>
        <v>105</v>
      </c>
      <c r="AL251" s="618">
        <f>SUMIFS(Нормативы!X:X,Нормативы!$B:$B,$G251,Нормативы!$D:$D,'2020'!$I251,Нормативы!$F:$F,'2020'!$K251)*O251</f>
        <v>3224</v>
      </c>
      <c r="AM251" s="618">
        <f t="shared" si="677"/>
        <v>2476.1999999999998</v>
      </c>
      <c r="AN251" s="618">
        <f t="shared" si="678"/>
        <v>747.8</v>
      </c>
      <c r="AO251" s="618">
        <f>SUMIFS(Нормативы!AA:AA,Нормативы!$B:$B,$G251,Нормативы!$D:$D,'2020'!$I251,Нормативы!$F:$F,'2020'!$K251)</f>
        <v>0</v>
      </c>
      <c r="AP251" s="619">
        <f t="shared" si="679"/>
        <v>20841</v>
      </c>
      <c r="AQ251" s="413">
        <f t="shared" si="616"/>
        <v>77028</v>
      </c>
      <c r="AR251" s="618">
        <f t="shared" si="680"/>
        <v>59161.3</v>
      </c>
      <c r="AS251" s="618">
        <f t="shared" si="681"/>
        <v>17866.7</v>
      </c>
      <c r="AT251" s="616">
        <f t="shared" si="617"/>
        <v>5298</v>
      </c>
      <c r="AU251" s="616">
        <f t="shared" si="618"/>
        <v>1062</v>
      </c>
      <c r="AV251" s="616">
        <f t="shared" si="619"/>
        <v>4866</v>
      </c>
      <c r="AW251" s="616">
        <f t="shared" si="620"/>
        <v>11958</v>
      </c>
      <c r="AX251" s="616">
        <f t="shared" si="621"/>
        <v>624</v>
      </c>
      <c r="AY251" s="616">
        <f t="shared" si="622"/>
        <v>10374</v>
      </c>
      <c r="AZ251" s="616">
        <f t="shared" si="623"/>
        <v>432</v>
      </c>
      <c r="BA251" s="616">
        <f t="shared" si="624"/>
        <v>528</v>
      </c>
      <c r="BB251" s="616">
        <f t="shared" si="625"/>
        <v>1608</v>
      </c>
      <c r="BC251" s="616">
        <f t="shared" si="626"/>
        <v>3480</v>
      </c>
      <c r="BD251" s="616">
        <f t="shared" si="627"/>
        <v>324</v>
      </c>
      <c r="BE251" s="616">
        <f t="shared" si="628"/>
        <v>462</v>
      </c>
      <c r="BF251" s="616">
        <f t="shared" si="629"/>
        <v>48</v>
      </c>
      <c r="BG251" s="616">
        <f t="shared" si="630"/>
        <v>630</v>
      </c>
      <c r="BH251" s="616">
        <f t="shared" si="631"/>
        <v>19344</v>
      </c>
      <c r="BI251" s="618">
        <f t="shared" si="682"/>
        <v>14857.1</v>
      </c>
      <c r="BJ251" s="618">
        <f t="shared" si="683"/>
        <v>4486.8999999999996</v>
      </c>
      <c r="BK251" s="616">
        <f t="shared" si="632"/>
        <v>0</v>
      </c>
      <c r="BL251" s="620">
        <f t="shared" si="633"/>
        <v>125046</v>
      </c>
      <c r="BM251" s="616">
        <f t="shared" si="634"/>
        <v>110535</v>
      </c>
      <c r="BN251" s="618">
        <f t="shared" si="635"/>
        <v>84896.3</v>
      </c>
      <c r="BO251" s="618">
        <f t="shared" si="636"/>
        <v>25638.7</v>
      </c>
      <c r="BP251" s="616">
        <f t="shared" si="684"/>
        <v>5298</v>
      </c>
      <c r="BQ251" s="616">
        <f t="shared" si="685"/>
        <v>1062</v>
      </c>
      <c r="BR251" s="616">
        <f t="shared" si="686"/>
        <v>4866</v>
      </c>
      <c r="BS251" s="616">
        <f t="shared" si="637"/>
        <v>11958</v>
      </c>
      <c r="BT251" s="616">
        <f t="shared" si="638"/>
        <v>624</v>
      </c>
      <c r="BU251" s="616">
        <f t="shared" si="639"/>
        <v>10374</v>
      </c>
      <c r="BV251" s="616">
        <f t="shared" si="640"/>
        <v>432</v>
      </c>
      <c r="BW251" s="616">
        <f t="shared" si="641"/>
        <v>528</v>
      </c>
      <c r="BX251" s="616">
        <f t="shared" si="642"/>
        <v>4036</v>
      </c>
      <c r="BY251" s="616">
        <f t="shared" si="643"/>
        <v>3480</v>
      </c>
      <c r="BZ251" s="616">
        <f t="shared" si="644"/>
        <v>324</v>
      </c>
      <c r="CA251" s="616">
        <f t="shared" si="645"/>
        <v>462</v>
      </c>
      <c r="CB251" s="616">
        <f t="shared" si="646"/>
        <v>48</v>
      </c>
      <c r="CC251" s="616">
        <f t="shared" si="647"/>
        <v>630</v>
      </c>
      <c r="CD251" s="616">
        <f t="shared" si="648"/>
        <v>27759</v>
      </c>
      <c r="CE251" s="618">
        <f t="shared" si="687"/>
        <v>21320.3</v>
      </c>
      <c r="CF251" s="618">
        <f t="shared" si="688"/>
        <v>6438.7</v>
      </c>
      <c r="CG251" s="616">
        <f t="shared" si="649"/>
        <v>0</v>
      </c>
      <c r="CH251" s="621">
        <f t="shared" si="650"/>
        <v>169396</v>
      </c>
      <c r="CI251" s="88">
        <f t="shared" si="651"/>
        <v>18422.5</v>
      </c>
      <c r="CJ251" s="90">
        <f t="shared" si="652"/>
        <v>14149.3833</v>
      </c>
      <c r="CK251" s="90">
        <f t="shared" si="653"/>
        <v>4273.1166999999996</v>
      </c>
      <c r="CL251" s="88">
        <f t="shared" si="654"/>
        <v>883</v>
      </c>
      <c r="CM251" s="88">
        <f t="shared" si="655"/>
        <v>177</v>
      </c>
      <c r="CN251" s="88">
        <f t="shared" si="656"/>
        <v>811</v>
      </c>
      <c r="CO251" s="88">
        <f t="shared" si="657"/>
        <v>1993</v>
      </c>
      <c r="CP251" s="88">
        <f t="shared" si="658"/>
        <v>104</v>
      </c>
      <c r="CQ251" s="88">
        <f t="shared" si="659"/>
        <v>1729</v>
      </c>
      <c r="CR251" s="88">
        <f t="shared" si="660"/>
        <v>72</v>
      </c>
      <c r="CS251" s="88">
        <f t="shared" si="661"/>
        <v>88</v>
      </c>
      <c r="CT251" s="88">
        <f t="shared" si="662"/>
        <v>672.66669999999999</v>
      </c>
      <c r="CU251" s="88">
        <f t="shared" si="663"/>
        <v>580</v>
      </c>
      <c r="CV251" s="88">
        <f t="shared" si="664"/>
        <v>54</v>
      </c>
      <c r="CW251" s="88">
        <f t="shared" si="665"/>
        <v>77</v>
      </c>
      <c r="CX251" s="88">
        <f t="shared" si="666"/>
        <v>8</v>
      </c>
      <c r="CY251" s="88">
        <f t="shared" si="667"/>
        <v>105</v>
      </c>
      <c r="CZ251" s="88">
        <f t="shared" si="668"/>
        <v>4626.5</v>
      </c>
      <c r="DA251" s="90">
        <f t="shared" si="669"/>
        <v>3553.3833</v>
      </c>
      <c r="DB251" s="90">
        <f t="shared" si="670"/>
        <v>1073.1167</v>
      </c>
      <c r="DC251" s="88">
        <f t="shared" si="671"/>
        <v>0</v>
      </c>
      <c r="DD251" s="88">
        <f t="shared" si="672"/>
        <v>28232.666700000002</v>
      </c>
      <c r="AUV251" s="699">
        <f t="shared" si="586"/>
        <v>18422.5</v>
      </c>
      <c r="AUW251" s="699">
        <f t="shared" si="587"/>
        <v>14149.39</v>
      </c>
      <c r="AUX251" s="699">
        <f t="shared" si="588"/>
        <v>4273.1099999999997</v>
      </c>
      <c r="AUY251" s="699">
        <f t="shared" si="741"/>
        <v>883</v>
      </c>
      <c r="AUZ251" s="699">
        <f t="shared" si="615"/>
        <v>423.11</v>
      </c>
      <c r="AVA251" s="699">
        <f t="shared" si="615"/>
        <v>0.38</v>
      </c>
      <c r="AVB251" s="699">
        <f t="shared" si="742"/>
        <v>1993</v>
      </c>
      <c r="AVC251" s="699">
        <f t="shared" si="743"/>
        <v>104</v>
      </c>
      <c r="AVD251" s="699">
        <f t="shared" si="744"/>
        <v>1729</v>
      </c>
      <c r="AVE251" s="699">
        <f t="shared" si="745"/>
        <v>72</v>
      </c>
      <c r="AVF251" s="699">
        <f t="shared" si="746"/>
        <v>88</v>
      </c>
      <c r="AVG251" s="699">
        <f t="shared" si="747"/>
        <v>672.67</v>
      </c>
      <c r="AVH251" s="699">
        <f t="shared" si="748"/>
        <v>580</v>
      </c>
      <c r="AVI251" s="699">
        <f t="shared" si="749"/>
        <v>54</v>
      </c>
      <c r="AVJ251" s="699">
        <f t="shared" si="750"/>
        <v>77</v>
      </c>
      <c r="AVK251" s="699">
        <f t="shared" si="751"/>
        <v>8</v>
      </c>
      <c r="AVL251" s="699">
        <f t="shared" si="752"/>
        <v>105</v>
      </c>
      <c r="AVM251" s="699">
        <f t="shared" si="753"/>
        <v>4626.5</v>
      </c>
      <c r="AVN251" s="699">
        <f t="shared" si="754"/>
        <v>3553.38</v>
      </c>
      <c r="AVO251" s="699">
        <f t="shared" si="755"/>
        <v>1073.1199999999999</v>
      </c>
      <c r="AVP251" s="699">
        <f t="shared" si="756"/>
        <v>0</v>
      </c>
      <c r="AVQ251" s="699">
        <f t="shared" si="757"/>
        <v>28232.67</v>
      </c>
    </row>
    <row r="252" spans="1:108 1244:1265" ht="30" hidden="1" customHeight="1" x14ac:dyDescent="0.25">
      <c r="A252" s="643">
        <v>1</v>
      </c>
      <c r="B252" s="643">
        <v>12</v>
      </c>
      <c r="C252" s="664" t="s">
        <v>27</v>
      </c>
      <c r="D252" s="2"/>
      <c r="E252" s="101" t="s">
        <v>344</v>
      </c>
      <c r="F252" s="643" t="s">
        <v>31</v>
      </c>
      <c r="G252" s="643">
        <v>1</v>
      </c>
      <c r="H252" s="658" t="s">
        <v>10</v>
      </c>
      <c r="I252" s="643">
        <v>0</v>
      </c>
      <c r="J252" s="101" t="s">
        <v>357</v>
      </c>
      <c r="K252" s="643">
        <v>3</v>
      </c>
      <c r="L252" s="683" t="s">
        <v>349</v>
      </c>
      <c r="M252" s="11" t="s">
        <v>258</v>
      </c>
      <c r="N252" s="101" t="s">
        <v>387</v>
      </c>
      <c r="O252" s="643">
        <v>1</v>
      </c>
      <c r="P252" s="632">
        <v>117</v>
      </c>
      <c r="Q252" s="632">
        <v>117</v>
      </c>
      <c r="R252" s="632">
        <v>117</v>
      </c>
      <c r="S252" s="675">
        <f>SUMIF('Территориальный кк'!$A:$A,'2020'!$B252,'Территориальный кк'!D:D)</f>
        <v>1.4350000000000001</v>
      </c>
      <c r="T252" s="676">
        <f>SUMIF('Территориальный кк'!$A:$A,'2020'!$B252,'Территориальный кк'!E:E)</f>
        <v>2.5099999999999998</v>
      </c>
      <c r="U252" s="618">
        <f>SUMIFS(Нормативы!G:G,Нормативы!$B:$B,$G252,Нормативы!$D:$D,'2020'!$I252,Нормативы!$F:$F,'2020'!$K252)*O252</f>
        <v>64190</v>
      </c>
      <c r="V252" s="618">
        <f t="shared" si="674"/>
        <v>49301.1</v>
      </c>
      <c r="W252" s="618">
        <f t="shared" si="675"/>
        <v>14888.9</v>
      </c>
      <c r="X252" s="618">
        <f>SUMIFS(Нормативы!J:J,Нормативы!$B:$B,$G252,Нормативы!$D:$D,'2020'!$I252,Нормативы!$F:$F,'2020'!$K252)</f>
        <v>8830</v>
      </c>
      <c r="Y252" s="618">
        <f>SUMIFS(Нормативы!K:K,Нормативы!$B:$B,$G252,Нормативы!$D:$D,'2020'!$I252,Нормативы!$F:$F,'2020'!$K252)</f>
        <v>1766</v>
      </c>
      <c r="Z252" s="618">
        <f>SUMIFS(Нормативы!L:L,Нормативы!$B:$B,$G252,Нормативы!$D:$D,'2020'!$I252,Нормативы!$F:$F,'2020'!$K252)</f>
        <v>8110</v>
      </c>
      <c r="AA252" s="618">
        <f t="shared" si="676"/>
        <v>19050</v>
      </c>
      <c r="AB252" s="618">
        <f>SUMIFS(Нормативы!N:N,Нормативы!$B:$B,$G252,Нормативы!$D:$D,'2020'!$I252,Нормативы!$F:$F,'2020'!$K252)*O252</f>
        <v>520</v>
      </c>
      <c r="AC252" s="618">
        <f>SUMIFS(Нормативы!O:O,Нормативы!$B:$B,$G252,Нормативы!$D:$D,'2020'!$I252,Нормативы!$F:$F,'2020'!$K252)</f>
        <v>17290</v>
      </c>
      <c r="AD252" s="618">
        <f>SUMIFS(Нормативы!P:P,Нормативы!$B:$B,$G252,Нормативы!$D:$D,'2020'!$I252,Нормативы!$F:$F,'2020'!$K252)*O252</f>
        <v>360</v>
      </c>
      <c r="AE252" s="618">
        <f>SUMIFS(Нормативы!Q:Q,Нормативы!$B:$B,$G252,Нормативы!$D:$D,'2020'!$I252,Нормативы!$F:$F,'2020'!$K252)</f>
        <v>880</v>
      </c>
      <c r="AF252" s="618">
        <f>SUMIFS(Нормативы!R:R,Нормативы!$B:$B,$G252,Нормативы!$D:$D,'2020'!$I252,Нормативы!$F:$F,'2020'!$K252)</f>
        <v>2680</v>
      </c>
      <c r="AG252" s="618">
        <f>SUMIFS(Нормативы!S:S,Нормативы!$B:$B,$G252,Нормативы!$D:$D,'2020'!$I252,Нормативы!$F:$F,'2020'!$K252)</f>
        <v>5800</v>
      </c>
      <c r="AH252" s="618">
        <f>SUMIFS(Нормативы!T:T,Нормативы!$B:$B,$G252,Нормативы!$D:$D,'2020'!$I252,Нормативы!$F:$F,'2020'!$K252)</f>
        <v>540</v>
      </c>
      <c r="AI252" s="618">
        <f>SUMIFS(Нормативы!U:U,Нормативы!$B:$B,$G252,Нормативы!$D:$D,'2020'!$I252,Нормативы!$F:$F,'2020'!$K252)</f>
        <v>770</v>
      </c>
      <c r="AJ252" s="618">
        <f>SUMIFS(Нормативы!V:V,Нормативы!$B:$B,$G252,Нормативы!$D:$D,'2020'!$I252,Нормативы!$F:$F,'2020'!$K252)</f>
        <v>80</v>
      </c>
      <c r="AK252" s="618">
        <f>SUMIFS(Нормативы!W:W,Нормативы!$B:$B,$G252,Нормативы!$D:$D,'2020'!$I252,Нормативы!$F:$F,'2020'!$K252)</f>
        <v>1050</v>
      </c>
      <c r="AL252" s="618">
        <f>SUMIFS(Нормативы!X:X,Нормативы!$B:$B,$G252,Нормативы!$D:$D,'2020'!$I252,Нормативы!$F:$F,'2020'!$K252)*O252</f>
        <v>16120</v>
      </c>
      <c r="AM252" s="618">
        <f t="shared" si="677"/>
        <v>12381</v>
      </c>
      <c r="AN252" s="618">
        <f t="shared" si="678"/>
        <v>3739</v>
      </c>
      <c r="AO252" s="618">
        <f>SUMIFS(Нормативы!AA:AA,Нормативы!$B:$B,$G252,Нормативы!$D:$D,'2020'!$I252,Нормативы!$F:$F,'2020'!$K252)</f>
        <v>3520</v>
      </c>
      <c r="AP252" s="619">
        <f t="shared" si="679"/>
        <v>130740</v>
      </c>
      <c r="AQ252" s="413">
        <f t="shared" si="616"/>
        <v>7510230</v>
      </c>
      <c r="AR252" s="618">
        <f t="shared" si="680"/>
        <v>5768225.7999999998</v>
      </c>
      <c r="AS252" s="618">
        <f t="shared" si="681"/>
        <v>1742004.2</v>
      </c>
      <c r="AT252" s="616">
        <f t="shared" si="617"/>
        <v>1033110</v>
      </c>
      <c r="AU252" s="616">
        <f t="shared" si="618"/>
        <v>206622</v>
      </c>
      <c r="AV252" s="616">
        <f t="shared" si="619"/>
        <v>948870</v>
      </c>
      <c r="AW252" s="616">
        <f t="shared" si="620"/>
        <v>2228850</v>
      </c>
      <c r="AX252" s="616">
        <f t="shared" si="621"/>
        <v>60840</v>
      </c>
      <c r="AY252" s="616">
        <f t="shared" si="622"/>
        <v>2022930</v>
      </c>
      <c r="AZ252" s="616">
        <f t="shared" si="623"/>
        <v>42120</v>
      </c>
      <c r="BA252" s="616">
        <f t="shared" si="624"/>
        <v>102960</v>
      </c>
      <c r="BB252" s="616">
        <f t="shared" si="625"/>
        <v>313560</v>
      </c>
      <c r="BC252" s="616">
        <f t="shared" si="626"/>
        <v>678600</v>
      </c>
      <c r="BD252" s="616">
        <f t="shared" si="627"/>
        <v>63180</v>
      </c>
      <c r="BE252" s="616">
        <f t="shared" si="628"/>
        <v>90090</v>
      </c>
      <c r="BF252" s="616">
        <f t="shared" si="629"/>
        <v>9360</v>
      </c>
      <c r="BG252" s="616">
        <f t="shared" si="630"/>
        <v>122850</v>
      </c>
      <c r="BH252" s="616">
        <f t="shared" si="631"/>
        <v>1886040</v>
      </c>
      <c r="BI252" s="618">
        <f t="shared" si="682"/>
        <v>1448571.4</v>
      </c>
      <c r="BJ252" s="618">
        <f t="shared" si="683"/>
        <v>437468.6</v>
      </c>
      <c r="BK252" s="616">
        <f t="shared" si="632"/>
        <v>411840</v>
      </c>
      <c r="BL252" s="620">
        <f t="shared" si="633"/>
        <v>15296580</v>
      </c>
      <c r="BM252" s="616">
        <f t="shared" si="634"/>
        <v>10777180</v>
      </c>
      <c r="BN252" s="618">
        <f t="shared" si="635"/>
        <v>8277404</v>
      </c>
      <c r="BO252" s="618">
        <f t="shared" si="636"/>
        <v>2499776</v>
      </c>
      <c r="BP252" s="616">
        <f t="shared" si="684"/>
        <v>1033110</v>
      </c>
      <c r="BQ252" s="616">
        <f t="shared" si="685"/>
        <v>206622</v>
      </c>
      <c r="BR252" s="616">
        <f t="shared" si="686"/>
        <v>948870</v>
      </c>
      <c r="BS252" s="616">
        <f t="shared" si="637"/>
        <v>2228850</v>
      </c>
      <c r="BT252" s="616">
        <f t="shared" si="638"/>
        <v>60840</v>
      </c>
      <c r="BU252" s="616">
        <f t="shared" si="639"/>
        <v>2022930</v>
      </c>
      <c r="BV252" s="616">
        <f t="shared" si="640"/>
        <v>42120</v>
      </c>
      <c r="BW252" s="616">
        <f t="shared" si="641"/>
        <v>102960</v>
      </c>
      <c r="BX252" s="616">
        <f t="shared" si="642"/>
        <v>787036</v>
      </c>
      <c r="BY252" s="616">
        <f t="shared" si="643"/>
        <v>678600</v>
      </c>
      <c r="BZ252" s="616">
        <f t="shared" si="644"/>
        <v>63180</v>
      </c>
      <c r="CA252" s="616">
        <f t="shared" si="645"/>
        <v>90090</v>
      </c>
      <c r="CB252" s="616">
        <f t="shared" si="646"/>
        <v>9360</v>
      </c>
      <c r="CC252" s="616">
        <f t="shared" si="647"/>
        <v>122850</v>
      </c>
      <c r="CD252" s="616">
        <f t="shared" si="648"/>
        <v>2706467</v>
      </c>
      <c r="CE252" s="618">
        <f t="shared" si="687"/>
        <v>2078699.7</v>
      </c>
      <c r="CF252" s="618">
        <f t="shared" si="688"/>
        <v>627767.30000000005</v>
      </c>
      <c r="CG252" s="616">
        <f t="shared" si="649"/>
        <v>411840</v>
      </c>
      <c r="CH252" s="621">
        <f t="shared" si="650"/>
        <v>19857433</v>
      </c>
      <c r="CI252" s="88">
        <f t="shared" si="651"/>
        <v>92112.649600000004</v>
      </c>
      <c r="CJ252" s="90">
        <f t="shared" si="652"/>
        <v>70747.042700000005</v>
      </c>
      <c r="CK252" s="90">
        <f t="shared" si="653"/>
        <v>21365.606800000001</v>
      </c>
      <c r="CL252" s="88">
        <f t="shared" si="654"/>
        <v>8830</v>
      </c>
      <c r="CM252" s="88">
        <f t="shared" si="655"/>
        <v>1766</v>
      </c>
      <c r="CN252" s="88">
        <f t="shared" si="656"/>
        <v>8110</v>
      </c>
      <c r="CO252" s="88">
        <f t="shared" si="657"/>
        <v>19050</v>
      </c>
      <c r="CP252" s="88">
        <f t="shared" si="658"/>
        <v>520</v>
      </c>
      <c r="CQ252" s="88">
        <f t="shared" si="659"/>
        <v>17290</v>
      </c>
      <c r="CR252" s="88">
        <f t="shared" si="660"/>
        <v>360</v>
      </c>
      <c r="CS252" s="88">
        <f t="shared" si="661"/>
        <v>880</v>
      </c>
      <c r="CT252" s="88">
        <f t="shared" si="662"/>
        <v>6726.8033999999998</v>
      </c>
      <c r="CU252" s="88">
        <f t="shared" si="663"/>
        <v>5800</v>
      </c>
      <c r="CV252" s="88">
        <f t="shared" si="664"/>
        <v>540</v>
      </c>
      <c r="CW252" s="88">
        <f t="shared" si="665"/>
        <v>770</v>
      </c>
      <c r="CX252" s="88">
        <f t="shared" si="666"/>
        <v>80</v>
      </c>
      <c r="CY252" s="88">
        <f t="shared" si="667"/>
        <v>1050</v>
      </c>
      <c r="CZ252" s="88">
        <f t="shared" si="668"/>
        <v>23132.196599999999</v>
      </c>
      <c r="DA252" s="90">
        <f t="shared" si="669"/>
        <v>17766.664100000002</v>
      </c>
      <c r="DB252" s="90">
        <f t="shared" si="670"/>
        <v>5365.5325000000003</v>
      </c>
      <c r="DC252" s="88">
        <f t="shared" si="671"/>
        <v>3520</v>
      </c>
      <c r="DD252" s="88">
        <f t="shared" si="672"/>
        <v>169721.6496</v>
      </c>
      <c r="AUV252" s="699">
        <f t="shared" si="586"/>
        <v>92112.65</v>
      </c>
      <c r="AUW252" s="699">
        <f t="shared" si="587"/>
        <v>70747.039999999994</v>
      </c>
      <c r="AUX252" s="699">
        <f t="shared" si="588"/>
        <v>21365.61</v>
      </c>
      <c r="AUY252" s="699">
        <f t="shared" si="741"/>
        <v>8830</v>
      </c>
      <c r="AUZ252" s="699">
        <f t="shared" si="615"/>
        <v>82319.520000000004</v>
      </c>
      <c r="AVA252" s="699">
        <f t="shared" si="615"/>
        <v>14.78</v>
      </c>
      <c r="AVB252" s="699">
        <f t="shared" si="742"/>
        <v>19050</v>
      </c>
      <c r="AVC252" s="699">
        <f t="shared" si="743"/>
        <v>520</v>
      </c>
      <c r="AVD252" s="699">
        <f t="shared" si="744"/>
        <v>17290</v>
      </c>
      <c r="AVE252" s="699">
        <f t="shared" si="745"/>
        <v>360</v>
      </c>
      <c r="AVF252" s="699">
        <f t="shared" si="746"/>
        <v>880</v>
      </c>
      <c r="AVG252" s="699">
        <f t="shared" si="747"/>
        <v>6726.8</v>
      </c>
      <c r="AVH252" s="699">
        <f t="shared" si="748"/>
        <v>5800</v>
      </c>
      <c r="AVI252" s="699">
        <f t="shared" si="749"/>
        <v>540</v>
      </c>
      <c r="AVJ252" s="699">
        <f t="shared" si="750"/>
        <v>770</v>
      </c>
      <c r="AVK252" s="699">
        <f t="shared" si="751"/>
        <v>80</v>
      </c>
      <c r="AVL252" s="699">
        <f t="shared" si="752"/>
        <v>1050</v>
      </c>
      <c r="AVM252" s="699">
        <f t="shared" si="753"/>
        <v>23132.2</v>
      </c>
      <c r="AVN252" s="699">
        <f t="shared" si="754"/>
        <v>17766.669999999998</v>
      </c>
      <c r="AVO252" s="699">
        <f t="shared" si="755"/>
        <v>5365.53</v>
      </c>
      <c r="AVP252" s="699">
        <f t="shared" si="756"/>
        <v>3520</v>
      </c>
      <c r="AVQ252" s="699">
        <f t="shared" si="757"/>
        <v>169721.65</v>
      </c>
    </row>
    <row r="253" spans="1:108 1244:1265" ht="30" hidden="1" customHeight="1" x14ac:dyDescent="0.25">
      <c r="A253" s="643">
        <v>1</v>
      </c>
      <c r="B253" s="643">
        <v>12</v>
      </c>
      <c r="C253" s="664" t="s">
        <v>27</v>
      </c>
      <c r="D253" s="2"/>
      <c r="E253" s="101" t="s">
        <v>344</v>
      </c>
      <c r="F253" s="643" t="s">
        <v>31</v>
      </c>
      <c r="G253" s="643">
        <v>1</v>
      </c>
      <c r="H253" s="658" t="s">
        <v>10</v>
      </c>
      <c r="I253" s="643">
        <v>0</v>
      </c>
      <c r="J253" s="101" t="s">
        <v>357</v>
      </c>
      <c r="K253" s="643">
        <v>3</v>
      </c>
      <c r="L253" s="683" t="s">
        <v>349</v>
      </c>
      <c r="M253" s="11" t="s">
        <v>259</v>
      </c>
      <c r="N253" s="101" t="s">
        <v>401</v>
      </c>
      <c r="O253" s="643">
        <v>2</v>
      </c>
      <c r="P253" s="632">
        <v>8</v>
      </c>
      <c r="Q253" s="632">
        <v>8</v>
      </c>
      <c r="R253" s="632">
        <v>8</v>
      </c>
      <c r="S253" s="675">
        <f>SUMIF('Территориальный кк'!$A:$A,'2020'!$B253,'Территориальный кк'!D:D)</f>
        <v>1.4350000000000001</v>
      </c>
      <c r="T253" s="676">
        <f>SUMIF('Территориальный кк'!$A:$A,'2020'!$B253,'Территориальный кк'!E:E)</f>
        <v>2.5099999999999998</v>
      </c>
      <c r="U253" s="618">
        <f>SUMIFS(Нормативы!G:G,Нормативы!$B:$B,$G253,Нормативы!$D:$D,'2020'!$I253,Нормативы!$F:$F,'2020'!$K253)*O253</f>
        <v>128380</v>
      </c>
      <c r="V253" s="618">
        <f t="shared" si="674"/>
        <v>98602.2</v>
      </c>
      <c r="W253" s="618">
        <f t="shared" si="675"/>
        <v>29777.8</v>
      </c>
      <c r="X253" s="618">
        <f>SUMIFS(Нормативы!J:J,Нормативы!$B:$B,$G253,Нормативы!$D:$D,'2020'!$I253,Нормативы!$F:$F,'2020'!$K253)</f>
        <v>8830</v>
      </c>
      <c r="Y253" s="618">
        <f>SUMIFS(Нормативы!K:K,Нормативы!$B:$B,$G253,Нормативы!$D:$D,'2020'!$I253,Нормативы!$F:$F,'2020'!$K253)</f>
        <v>1766</v>
      </c>
      <c r="Z253" s="618">
        <f>SUMIFS(Нормативы!L:L,Нормативы!$B:$B,$G253,Нормативы!$D:$D,'2020'!$I253,Нормативы!$F:$F,'2020'!$K253)</f>
        <v>8110</v>
      </c>
      <c r="AA253" s="618">
        <f t="shared" si="676"/>
        <v>19930</v>
      </c>
      <c r="AB253" s="618">
        <f>SUMIFS(Нормативы!N:N,Нормативы!$B:$B,$G253,Нормативы!$D:$D,'2020'!$I253,Нормативы!$F:$F,'2020'!$K253)*O253</f>
        <v>1040</v>
      </c>
      <c r="AC253" s="618">
        <f>SUMIFS(Нормативы!O:O,Нормативы!$B:$B,$G253,Нормативы!$D:$D,'2020'!$I253,Нормативы!$F:$F,'2020'!$K253)</f>
        <v>17290</v>
      </c>
      <c r="AD253" s="618">
        <f>SUMIFS(Нормативы!P:P,Нормативы!$B:$B,$G253,Нормативы!$D:$D,'2020'!$I253,Нормативы!$F:$F,'2020'!$K253)*O253</f>
        <v>720</v>
      </c>
      <c r="AE253" s="618">
        <f>SUMIFS(Нормативы!Q:Q,Нормативы!$B:$B,$G253,Нормативы!$D:$D,'2020'!$I253,Нормативы!$F:$F,'2020'!$K253)</f>
        <v>880</v>
      </c>
      <c r="AF253" s="618">
        <f>SUMIFS(Нормативы!R:R,Нормативы!$B:$B,$G253,Нормативы!$D:$D,'2020'!$I253,Нормативы!$F:$F,'2020'!$K253)</f>
        <v>2680</v>
      </c>
      <c r="AG253" s="618">
        <f>SUMIFS(Нормативы!S:S,Нормативы!$B:$B,$G253,Нормативы!$D:$D,'2020'!$I253,Нормативы!$F:$F,'2020'!$K253)</f>
        <v>5800</v>
      </c>
      <c r="AH253" s="618">
        <f>SUMIFS(Нормативы!T:T,Нормативы!$B:$B,$G253,Нормативы!$D:$D,'2020'!$I253,Нормативы!$F:$F,'2020'!$K253)</f>
        <v>540</v>
      </c>
      <c r="AI253" s="618">
        <f>SUMIFS(Нормативы!U:U,Нормативы!$B:$B,$G253,Нормативы!$D:$D,'2020'!$I253,Нормативы!$F:$F,'2020'!$K253)</f>
        <v>770</v>
      </c>
      <c r="AJ253" s="618">
        <f>SUMIFS(Нормативы!V:V,Нормативы!$B:$B,$G253,Нормативы!$D:$D,'2020'!$I253,Нормативы!$F:$F,'2020'!$K253)</f>
        <v>80</v>
      </c>
      <c r="AK253" s="618">
        <f>SUMIFS(Нормативы!W:W,Нормативы!$B:$B,$G253,Нормативы!$D:$D,'2020'!$I253,Нормативы!$F:$F,'2020'!$K253)</f>
        <v>1050</v>
      </c>
      <c r="AL253" s="618">
        <f>SUMIFS(Нормативы!X:X,Нормативы!$B:$B,$G253,Нормативы!$D:$D,'2020'!$I253,Нормативы!$F:$F,'2020'!$K253)*O253</f>
        <v>32240</v>
      </c>
      <c r="AM253" s="618">
        <f t="shared" si="677"/>
        <v>24761.9</v>
      </c>
      <c r="AN253" s="618">
        <f t="shared" si="678"/>
        <v>7478.1</v>
      </c>
      <c r="AO253" s="618">
        <f>SUMIFS(Нормативы!AA:AA,Нормативы!$B:$B,$G253,Нормативы!$D:$D,'2020'!$I253,Нормативы!$F:$F,'2020'!$K253)</f>
        <v>3520</v>
      </c>
      <c r="AP253" s="619">
        <f t="shared" si="679"/>
        <v>211930</v>
      </c>
      <c r="AQ253" s="413">
        <f t="shared" si="616"/>
        <v>1027040</v>
      </c>
      <c r="AR253" s="618">
        <f t="shared" si="680"/>
        <v>788817.2</v>
      </c>
      <c r="AS253" s="618">
        <f t="shared" si="681"/>
        <v>238222.8</v>
      </c>
      <c r="AT253" s="616">
        <f t="shared" si="617"/>
        <v>70640</v>
      </c>
      <c r="AU253" s="616">
        <f t="shared" si="618"/>
        <v>14128</v>
      </c>
      <c r="AV253" s="616">
        <f t="shared" si="619"/>
        <v>64880</v>
      </c>
      <c r="AW253" s="616">
        <f t="shared" si="620"/>
        <v>159440</v>
      </c>
      <c r="AX253" s="616">
        <f t="shared" si="621"/>
        <v>8320</v>
      </c>
      <c r="AY253" s="616">
        <f t="shared" si="622"/>
        <v>138320</v>
      </c>
      <c r="AZ253" s="616">
        <f t="shared" si="623"/>
        <v>5760</v>
      </c>
      <c r="BA253" s="616">
        <f t="shared" si="624"/>
        <v>7040</v>
      </c>
      <c r="BB253" s="616">
        <f t="shared" si="625"/>
        <v>21440</v>
      </c>
      <c r="BC253" s="616">
        <f t="shared" si="626"/>
        <v>46400</v>
      </c>
      <c r="BD253" s="616">
        <f t="shared" si="627"/>
        <v>4320</v>
      </c>
      <c r="BE253" s="616">
        <f t="shared" si="628"/>
        <v>6160</v>
      </c>
      <c r="BF253" s="616">
        <f t="shared" si="629"/>
        <v>640</v>
      </c>
      <c r="BG253" s="616">
        <f t="shared" si="630"/>
        <v>8400</v>
      </c>
      <c r="BH253" s="616">
        <f t="shared" si="631"/>
        <v>257920</v>
      </c>
      <c r="BI253" s="618">
        <f t="shared" si="682"/>
        <v>198095.2</v>
      </c>
      <c r="BJ253" s="618">
        <f t="shared" si="683"/>
        <v>59824.800000000003</v>
      </c>
      <c r="BK253" s="616">
        <f t="shared" si="632"/>
        <v>28160</v>
      </c>
      <c r="BL253" s="620">
        <f t="shared" si="633"/>
        <v>1695440</v>
      </c>
      <c r="BM253" s="616">
        <f t="shared" si="634"/>
        <v>1473802</v>
      </c>
      <c r="BN253" s="618">
        <f t="shared" si="635"/>
        <v>1131952.3999999999</v>
      </c>
      <c r="BO253" s="618">
        <f t="shared" si="636"/>
        <v>341849.59999999998</v>
      </c>
      <c r="BP253" s="616">
        <f t="shared" si="684"/>
        <v>70640</v>
      </c>
      <c r="BQ253" s="616">
        <f t="shared" si="685"/>
        <v>14128</v>
      </c>
      <c r="BR253" s="616">
        <f t="shared" si="686"/>
        <v>64880</v>
      </c>
      <c r="BS253" s="616">
        <f t="shared" si="637"/>
        <v>159440</v>
      </c>
      <c r="BT253" s="616">
        <f t="shared" si="638"/>
        <v>8320</v>
      </c>
      <c r="BU253" s="616">
        <f t="shared" si="639"/>
        <v>138320</v>
      </c>
      <c r="BV253" s="616">
        <f t="shared" si="640"/>
        <v>5760</v>
      </c>
      <c r="BW253" s="616">
        <f t="shared" si="641"/>
        <v>7040</v>
      </c>
      <c r="BX253" s="616">
        <f t="shared" si="642"/>
        <v>53814</v>
      </c>
      <c r="BY253" s="616">
        <f t="shared" si="643"/>
        <v>46400</v>
      </c>
      <c r="BZ253" s="616">
        <f t="shared" si="644"/>
        <v>4320</v>
      </c>
      <c r="CA253" s="616">
        <f t="shared" si="645"/>
        <v>6160</v>
      </c>
      <c r="CB253" s="616">
        <f t="shared" si="646"/>
        <v>640</v>
      </c>
      <c r="CC253" s="616">
        <f t="shared" si="647"/>
        <v>8400</v>
      </c>
      <c r="CD253" s="616">
        <f t="shared" si="648"/>
        <v>370115</v>
      </c>
      <c r="CE253" s="618">
        <f t="shared" si="687"/>
        <v>284266.5</v>
      </c>
      <c r="CF253" s="618">
        <f t="shared" si="688"/>
        <v>85848.5</v>
      </c>
      <c r="CG253" s="616">
        <f t="shared" si="649"/>
        <v>28160</v>
      </c>
      <c r="CH253" s="621">
        <f t="shared" si="650"/>
        <v>2286771</v>
      </c>
      <c r="CI253" s="88">
        <f t="shared" si="651"/>
        <v>184225.25</v>
      </c>
      <c r="CJ253" s="90">
        <f t="shared" si="652"/>
        <v>141494.04999999999</v>
      </c>
      <c r="CK253" s="90">
        <f t="shared" si="653"/>
        <v>42731.199999999997</v>
      </c>
      <c r="CL253" s="88">
        <f t="shared" si="654"/>
        <v>8830</v>
      </c>
      <c r="CM253" s="88">
        <f t="shared" si="655"/>
        <v>1766</v>
      </c>
      <c r="CN253" s="88">
        <f t="shared" si="656"/>
        <v>8110</v>
      </c>
      <c r="CO253" s="88">
        <f t="shared" si="657"/>
        <v>19930</v>
      </c>
      <c r="CP253" s="88">
        <f t="shared" si="658"/>
        <v>1040</v>
      </c>
      <c r="CQ253" s="88">
        <f t="shared" si="659"/>
        <v>17290</v>
      </c>
      <c r="CR253" s="88">
        <f t="shared" si="660"/>
        <v>720</v>
      </c>
      <c r="CS253" s="88">
        <f t="shared" si="661"/>
        <v>880</v>
      </c>
      <c r="CT253" s="88">
        <f t="shared" si="662"/>
        <v>6726.75</v>
      </c>
      <c r="CU253" s="88">
        <f t="shared" si="663"/>
        <v>5800</v>
      </c>
      <c r="CV253" s="88">
        <f t="shared" si="664"/>
        <v>540</v>
      </c>
      <c r="CW253" s="88">
        <f t="shared" si="665"/>
        <v>770</v>
      </c>
      <c r="CX253" s="88">
        <f t="shared" si="666"/>
        <v>80</v>
      </c>
      <c r="CY253" s="88">
        <f t="shared" si="667"/>
        <v>1050</v>
      </c>
      <c r="CZ253" s="88">
        <f t="shared" si="668"/>
        <v>46264.375</v>
      </c>
      <c r="DA253" s="90">
        <f t="shared" si="669"/>
        <v>35533.3125</v>
      </c>
      <c r="DB253" s="90">
        <f t="shared" si="670"/>
        <v>10731.0625</v>
      </c>
      <c r="DC253" s="88">
        <f t="shared" si="671"/>
        <v>3520</v>
      </c>
      <c r="DD253" s="88">
        <f t="shared" si="672"/>
        <v>285846.375</v>
      </c>
      <c r="AUV253" s="699">
        <f t="shared" si="586"/>
        <v>184225.25</v>
      </c>
      <c r="AUW253" s="699">
        <f t="shared" si="587"/>
        <v>141494.04999999999</v>
      </c>
      <c r="AUX253" s="699">
        <f t="shared" si="588"/>
        <v>42731.199999999997</v>
      </c>
      <c r="AUY253" s="699">
        <f t="shared" si="741"/>
        <v>8830</v>
      </c>
      <c r="AUZ253" s="699">
        <f t="shared" si="615"/>
        <v>5628.69</v>
      </c>
      <c r="AVA253" s="699">
        <f t="shared" si="615"/>
        <v>0.51</v>
      </c>
      <c r="AVB253" s="699">
        <f t="shared" si="742"/>
        <v>19930</v>
      </c>
      <c r="AVC253" s="699">
        <f t="shared" si="743"/>
        <v>1040</v>
      </c>
      <c r="AVD253" s="699">
        <f t="shared" si="744"/>
        <v>17290</v>
      </c>
      <c r="AVE253" s="699">
        <f t="shared" si="745"/>
        <v>720</v>
      </c>
      <c r="AVF253" s="699">
        <f t="shared" si="746"/>
        <v>880</v>
      </c>
      <c r="AVG253" s="699">
        <f t="shared" si="747"/>
        <v>6726.75</v>
      </c>
      <c r="AVH253" s="699">
        <f t="shared" si="748"/>
        <v>5800</v>
      </c>
      <c r="AVI253" s="699">
        <f t="shared" si="749"/>
        <v>540</v>
      </c>
      <c r="AVJ253" s="699">
        <f t="shared" si="750"/>
        <v>770</v>
      </c>
      <c r="AVK253" s="699">
        <f t="shared" si="751"/>
        <v>80</v>
      </c>
      <c r="AVL253" s="699">
        <f t="shared" si="752"/>
        <v>1050</v>
      </c>
      <c r="AVM253" s="699">
        <f t="shared" si="753"/>
        <v>46264.38</v>
      </c>
      <c r="AVN253" s="699">
        <f t="shared" si="754"/>
        <v>35533.32</v>
      </c>
      <c r="AVO253" s="699">
        <f t="shared" si="755"/>
        <v>10731.06</v>
      </c>
      <c r="AVP253" s="699">
        <f t="shared" si="756"/>
        <v>3520</v>
      </c>
      <c r="AVQ253" s="699">
        <f t="shared" si="757"/>
        <v>285846.38</v>
      </c>
    </row>
    <row r="254" spans="1:108 1244:1265" ht="30" hidden="1" customHeight="1" x14ac:dyDescent="0.25">
      <c r="A254" s="643">
        <v>1</v>
      </c>
      <c r="B254" s="643">
        <v>12</v>
      </c>
      <c r="C254" s="664" t="s">
        <v>27</v>
      </c>
      <c r="D254" s="2"/>
      <c r="E254" s="101" t="s">
        <v>344</v>
      </c>
      <c r="F254" s="643" t="s">
        <v>31</v>
      </c>
      <c r="G254" s="643">
        <v>1</v>
      </c>
      <c r="H254" s="658" t="s">
        <v>8</v>
      </c>
      <c r="I254" s="643">
        <v>3</v>
      </c>
      <c r="J254" s="101" t="s">
        <v>357</v>
      </c>
      <c r="K254" s="643">
        <v>3</v>
      </c>
      <c r="L254" s="683" t="s">
        <v>349</v>
      </c>
      <c r="M254" s="11" t="s">
        <v>260</v>
      </c>
      <c r="N254" s="101" t="s">
        <v>387</v>
      </c>
      <c r="O254" s="643">
        <v>1</v>
      </c>
      <c r="P254" s="632">
        <v>79</v>
      </c>
      <c r="Q254" s="632">
        <v>79</v>
      </c>
      <c r="R254" s="632">
        <v>79</v>
      </c>
      <c r="S254" s="675">
        <f>SUMIF('Территориальный кк'!$A:$A,'2020'!$B254,'Территориальный кк'!D:D)</f>
        <v>1.4350000000000001</v>
      </c>
      <c r="T254" s="676">
        <f>SUMIF('Территориальный кк'!$A:$A,'2020'!$B254,'Территориальный кк'!E:E)</f>
        <v>2.5099999999999998</v>
      </c>
      <c r="U254" s="618">
        <f>SUMIFS(Нормативы!G:G,Нормативы!$B:$B,$G254,Нормативы!$D:$D,'2020'!$I254,Нормативы!$F:$F,'2020'!$K254)*O254</f>
        <v>6419</v>
      </c>
      <c r="V254" s="618">
        <f t="shared" si="674"/>
        <v>4930.1000000000004</v>
      </c>
      <c r="W254" s="618">
        <f t="shared" si="675"/>
        <v>1488.9</v>
      </c>
      <c r="X254" s="618">
        <f>SUMIFS(Нормативы!J:J,Нормативы!$B:$B,$G254,Нормативы!$D:$D,'2020'!$I254,Нормативы!$F:$F,'2020'!$K254)</f>
        <v>883</v>
      </c>
      <c r="Y254" s="618">
        <f>SUMIFS(Нормативы!K:K,Нормативы!$B:$B,$G254,Нормативы!$D:$D,'2020'!$I254,Нормативы!$F:$F,'2020'!$K254)</f>
        <v>177</v>
      </c>
      <c r="Z254" s="618">
        <f>SUMIFS(Нормативы!L:L,Нормативы!$B:$B,$G254,Нормативы!$D:$D,'2020'!$I254,Нормативы!$F:$F,'2020'!$K254)</f>
        <v>811</v>
      </c>
      <c r="AA254" s="618">
        <f t="shared" si="676"/>
        <v>1905</v>
      </c>
      <c r="AB254" s="618">
        <f>SUMIFS(Нормативы!N:N,Нормативы!$B:$B,$G254,Нормативы!$D:$D,'2020'!$I254,Нормативы!$F:$F,'2020'!$K254)*O254</f>
        <v>52</v>
      </c>
      <c r="AC254" s="618">
        <f>SUMIFS(Нормативы!O:O,Нормативы!$B:$B,$G254,Нормативы!$D:$D,'2020'!$I254,Нормативы!$F:$F,'2020'!$K254)</f>
        <v>1729</v>
      </c>
      <c r="AD254" s="618">
        <f>SUMIFS(Нормативы!P:P,Нормативы!$B:$B,$G254,Нормативы!$D:$D,'2020'!$I254,Нормативы!$F:$F,'2020'!$K254)*O254</f>
        <v>36</v>
      </c>
      <c r="AE254" s="618">
        <f>SUMIFS(Нормативы!Q:Q,Нормативы!$B:$B,$G254,Нормативы!$D:$D,'2020'!$I254,Нормативы!$F:$F,'2020'!$K254)</f>
        <v>88</v>
      </c>
      <c r="AF254" s="618">
        <f>SUMIFS(Нормативы!R:R,Нормативы!$B:$B,$G254,Нормативы!$D:$D,'2020'!$I254,Нормативы!$F:$F,'2020'!$K254)</f>
        <v>268</v>
      </c>
      <c r="AG254" s="618">
        <f>SUMIFS(Нормативы!S:S,Нормативы!$B:$B,$G254,Нормативы!$D:$D,'2020'!$I254,Нормативы!$F:$F,'2020'!$K254)</f>
        <v>580</v>
      </c>
      <c r="AH254" s="618">
        <f>SUMIFS(Нормативы!T:T,Нормативы!$B:$B,$G254,Нормативы!$D:$D,'2020'!$I254,Нормативы!$F:$F,'2020'!$K254)</f>
        <v>54</v>
      </c>
      <c r="AI254" s="618">
        <f>SUMIFS(Нормативы!U:U,Нормативы!$B:$B,$G254,Нормативы!$D:$D,'2020'!$I254,Нормативы!$F:$F,'2020'!$K254)</f>
        <v>77</v>
      </c>
      <c r="AJ254" s="618">
        <f>SUMIFS(Нормативы!V:V,Нормативы!$B:$B,$G254,Нормативы!$D:$D,'2020'!$I254,Нормативы!$F:$F,'2020'!$K254)</f>
        <v>8</v>
      </c>
      <c r="AK254" s="618">
        <f>SUMIFS(Нормативы!W:W,Нормативы!$B:$B,$G254,Нормативы!$D:$D,'2020'!$I254,Нормативы!$F:$F,'2020'!$K254)</f>
        <v>105</v>
      </c>
      <c r="AL254" s="618">
        <f>SUMIFS(Нормативы!X:X,Нормативы!$B:$B,$G254,Нормативы!$D:$D,'2020'!$I254,Нормативы!$F:$F,'2020'!$K254)*O254</f>
        <v>1612</v>
      </c>
      <c r="AM254" s="618">
        <f t="shared" si="677"/>
        <v>1238.0999999999999</v>
      </c>
      <c r="AN254" s="618">
        <f t="shared" si="678"/>
        <v>373.9</v>
      </c>
      <c r="AO254" s="618">
        <f>SUMIFS(Нормативы!AA:AA,Нормативы!$B:$B,$G254,Нормативы!$D:$D,'2020'!$I254,Нормативы!$F:$F,'2020'!$K254)</f>
        <v>0</v>
      </c>
      <c r="AP254" s="619">
        <f t="shared" si="679"/>
        <v>12722</v>
      </c>
      <c r="AQ254" s="413">
        <f t="shared" si="616"/>
        <v>507101</v>
      </c>
      <c r="AR254" s="618">
        <f t="shared" si="680"/>
        <v>389478.5</v>
      </c>
      <c r="AS254" s="618">
        <f t="shared" si="681"/>
        <v>117622.5</v>
      </c>
      <c r="AT254" s="616">
        <f t="shared" si="617"/>
        <v>69757</v>
      </c>
      <c r="AU254" s="616">
        <f t="shared" si="618"/>
        <v>13983</v>
      </c>
      <c r="AV254" s="616">
        <f t="shared" si="619"/>
        <v>64069</v>
      </c>
      <c r="AW254" s="616">
        <f t="shared" si="620"/>
        <v>150495</v>
      </c>
      <c r="AX254" s="616">
        <f t="shared" si="621"/>
        <v>4108</v>
      </c>
      <c r="AY254" s="616">
        <f t="shared" si="622"/>
        <v>136591</v>
      </c>
      <c r="AZ254" s="616">
        <f t="shared" si="623"/>
        <v>2844</v>
      </c>
      <c r="BA254" s="616">
        <f t="shared" si="624"/>
        <v>6952</v>
      </c>
      <c r="BB254" s="616">
        <f t="shared" si="625"/>
        <v>21172</v>
      </c>
      <c r="BC254" s="616">
        <f t="shared" si="626"/>
        <v>45820</v>
      </c>
      <c r="BD254" s="616">
        <f t="shared" si="627"/>
        <v>4266</v>
      </c>
      <c r="BE254" s="616">
        <f t="shared" si="628"/>
        <v>6083</v>
      </c>
      <c r="BF254" s="616">
        <f t="shared" si="629"/>
        <v>632</v>
      </c>
      <c r="BG254" s="616">
        <f t="shared" si="630"/>
        <v>8295</v>
      </c>
      <c r="BH254" s="616">
        <f t="shared" si="631"/>
        <v>127348</v>
      </c>
      <c r="BI254" s="618">
        <f t="shared" si="682"/>
        <v>97809.5</v>
      </c>
      <c r="BJ254" s="618">
        <f t="shared" si="683"/>
        <v>29538.5</v>
      </c>
      <c r="BK254" s="616">
        <f t="shared" si="632"/>
        <v>0</v>
      </c>
      <c r="BL254" s="620">
        <f t="shared" si="633"/>
        <v>1005038</v>
      </c>
      <c r="BM254" s="616">
        <f t="shared" si="634"/>
        <v>727690</v>
      </c>
      <c r="BN254" s="618">
        <f t="shared" si="635"/>
        <v>558901.69999999995</v>
      </c>
      <c r="BO254" s="618">
        <f t="shared" si="636"/>
        <v>168788.3</v>
      </c>
      <c r="BP254" s="616">
        <f t="shared" si="684"/>
        <v>69757</v>
      </c>
      <c r="BQ254" s="616">
        <f t="shared" si="685"/>
        <v>13983</v>
      </c>
      <c r="BR254" s="616">
        <f t="shared" si="686"/>
        <v>64069</v>
      </c>
      <c r="BS254" s="616">
        <f t="shared" si="637"/>
        <v>150495</v>
      </c>
      <c r="BT254" s="616">
        <f t="shared" si="638"/>
        <v>4108</v>
      </c>
      <c r="BU254" s="616">
        <f t="shared" si="639"/>
        <v>136591</v>
      </c>
      <c r="BV254" s="616">
        <f t="shared" si="640"/>
        <v>2844</v>
      </c>
      <c r="BW254" s="616">
        <f t="shared" si="641"/>
        <v>6952</v>
      </c>
      <c r="BX254" s="616">
        <f t="shared" si="642"/>
        <v>53142</v>
      </c>
      <c r="BY254" s="616">
        <f t="shared" si="643"/>
        <v>45820</v>
      </c>
      <c r="BZ254" s="616">
        <f t="shared" si="644"/>
        <v>4266</v>
      </c>
      <c r="CA254" s="616">
        <f t="shared" si="645"/>
        <v>6083</v>
      </c>
      <c r="CB254" s="616">
        <f t="shared" si="646"/>
        <v>632</v>
      </c>
      <c r="CC254" s="616">
        <f t="shared" si="647"/>
        <v>8295</v>
      </c>
      <c r="CD254" s="616">
        <f t="shared" si="648"/>
        <v>182744</v>
      </c>
      <c r="CE254" s="618">
        <f t="shared" si="687"/>
        <v>140356.4</v>
      </c>
      <c r="CF254" s="618">
        <f t="shared" si="688"/>
        <v>42387.6</v>
      </c>
      <c r="CG254" s="616">
        <f t="shared" si="649"/>
        <v>0</v>
      </c>
      <c r="CH254" s="621">
        <f t="shared" si="650"/>
        <v>1312993</v>
      </c>
      <c r="CI254" s="88">
        <f t="shared" si="651"/>
        <v>9211.2657999999992</v>
      </c>
      <c r="CJ254" s="90">
        <f t="shared" si="652"/>
        <v>7074.7051000000001</v>
      </c>
      <c r="CK254" s="90">
        <f t="shared" si="653"/>
        <v>2136.5608000000002</v>
      </c>
      <c r="CL254" s="88">
        <f t="shared" si="654"/>
        <v>883</v>
      </c>
      <c r="CM254" s="88">
        <f t="shared" si="655"/>
        <v>177</v>
      </c>
      <c r="CN254" s="88">
        <f t="shared" si="656"/>
        <v>811</v>
      </c>
      <c r="CO254" s="88">
        <f t="shared" si="657"/>
        <v>1905</v>
      </c>
      <c r="CP254" s="88">
        <f t="shared" si="658"/>
        <v>52</v>
      </c>
      <c r="CQ254" s="88">
        <f t="shared" si="659"/>
        <v>1729</v>
      </c>
      <c r="CR254" s="88">
        <f t="shared" si="660"/>
        <v>36</v>
      </c>
      <c r="CS254" s="88">
        <f t="shared" si="661"/>
        <v>88</v>
      </c>
      <c r="CT254" s="88">
        <f t="shared" si="662"/>
        <v>672.68349999999998</v>
      </c>
      <c r="CU254" s="88">
        <f t="shared" si="663"/>
        <v>580</v>
      </c>
      <c r="CV254" s="88">
        <f t="shared" si="664"/>
        <v>54</v>
      </c>
      <c r="CW254" s="88">
        <f t="shared" si="665"/>
        <v>77</v>
      </c>
      <c r="CX254" s="88">
        <f t="shared" si="666"/>
        <v>8</v>
      </c>
      <c r="CY254" s="88">
        <f t="shared" si="667"/>
        <v>105</v>
      </c>
      <c r="CZ254" s="88">
        <f t="shared" si="668"/>
        <v>2313.2152000000001</v>
      </c>
      <c r="DA254" s="90">
        <f t="shared" si="669"/>
        <v>1776.6632999999999</v>
      </c>
      <c r="DB254" s="90">
        <f t="shared" si="670"/>
        <v>536.55190000000005</v>
      </c>
      <c r="DC254" s="88">
        <f t="shared" si="671"/>
        <v>0</v>
      </c>
      <c r="DD254" s="88">
        <f t="shared" si="672"/>
        <v>16620.1646</v>
      </c>
      <c r="AUV254" s="699">
        <f t="shared" si="586"/>
        <v>9211.27</v>
      </c>
      <c r="AUW254" s="699">
        <f t="shared" si="587"/>
        <v>7074.71</v>
      </c>
      <c r="AUX254" s="699">
        <f t="shared" si="588"/>
        <v>2136.56</v>
      </c>
      <c r="AUY254" s="699">
        <f t="shared" si="741"/>
        <v>883</v>
      </c>
      <c r="AUZ254" s="699">
        <f t="shared" si="615"/>
        <v>5570.92</v>
      </c>
      <c r="AVA254" s="699">
        <f t="shared" si="615"/>
        <v>9.98</v>
      </c>
      <c r="AVB254" s="699">
        <f t="shared" si="742"/>
        <v>1905</v>
      </c>
      <c r="AVC254" s="699">
        <f t="shared" si="743"/>
        <v>52</v>
      </c>
      <c r="AVD254" s="699">
        <f t="shared" si="744"/>
        <v>1729</v>
      </c>
      <c r="AVE254" s="699">
        <f t="shared" si="745"/>
        <v>36</v>
      </c>
      <c r="AVF254" s="699">
        <f t="shared" si="746"/>
        <v>88</v>
      </c>
      <c r="AVG254" s="699">
        <f t="shared" si="747"/>
        <v>672.68</v>
      </c>
      <c r="AVH254" s="699">
        <f t="shared" si="748"/>
        <v>580</v>
      </c>
      <c r="AVI254" s="699">
        <f t="shared" si="749"/>
        <v>54</v>
      </c>
      <c r="AVJ254" s="699">
        <f t="shared" si="750"/>
        <v>77</v>
      </c>
      <c r="AVK254" s="699">
        <f t="shared" si="751"/>
        <v>8</v>
      </c>
      <c r="AVL254" s="699">
        <f t="shared" si="752"/>
        <v>105</v>
      </c>
      <c r="AVM254" s="699">
        <f t="shared" si="753"/>
        <v>2313.2199999999998</v>
      </c>
      <c r="AVN254" s="699">
        <f t="shared" si="754"/>
        <v>1776.67</v>
      </c>
      <c r="AVO254" s="699">
        <f t="shared" si="755"/>
        <v>536.54999999999995</v>
      </c>
      <c r="AVP254" s="699">
        <f t="shared" si="756"/>
        <v>0</v>
      </c>
      <c r="AVQ254" s="699">
        <f t="shared" si="757"/>
        <v>16620.16</v>
      </c>
    </row>
    <row r="255" spans="1:108 1244:1265" ht="30" hidden="1" customHeight="1" x14ac:dyDescent="0.25">
      <c r="A255" s="643">
        <v>1</v>
      </c>
      <c r="B255" s="643">
        <v>12</v>
      </c>
      <c r="C255" s="664" t="s">
        <v>27</v>
      </c>
      <c r="D255" s="2"/>
      <c r="E255" s="101" t="s">
        <v>344</v>
      </c>
      <c r="F255" s="643" t="s">
        <v>31</v>
      </c>
      <c r="G255" s="643">
        <v>1</v>
      </c>
      <c r="H255" s="658" t="s">
        <v>8</v>
      </c>
      <c r="I255" s="643">
        <v>3</v>
      </c>
      <c r="J255" s="101" t="s">
        <v>357</v>
      </c>
      <c r="K255" s="643">
        <v>3</v>
      </c>
      <c r="L255" s="683" t="s">
        <v>349</v>
      </c>
      <c r="M255" s="11" t="s">
        <v>261</v>
      </c>
      <c r="N255" s="101" t="s">
        <v>401</v>
      </c>
      <c r="O255" s="643">
        <v>2</v>
      </c>
      <c r="P255" s="632">
        <v>9</v>
      </c>
      <c r="Q255" s="632">
        <v>9</v>
      </c>
      <c r="R255" s="632">
        <v>9</v>
      </c>
      <c r="S255" s="675">
        <f>SUMIF('Территориальный кк'!$A:$A,'2020'!$B255,'Территориальный кк'!D:D)</f>
        <v>1.4350000000000001</v>
      </c>
      <c r="T255" s="676">
        <f>SUMIF('Территориальный кк'!$A:$A,'2020'!$B255,'Территориальный кк'!E:E)</f>
        <v>2.5099999999999998</v>
      </c>
      <c r="U255" s="618">
        <f>SUMIFS(Нормативы!G:G,Нормативы!$B:$B,$G255,Нормативы!$D:$D,'2020'!$I255,Нормативы!$F:$F,'2020'!$K255)*O255</f>
        <v>12838</v>
      </c>
      <c r="V255" s="618">
        <f t="shared" si="674"/>
        <v>9860.2000000000007</v>
      </c>
      <c r="W255" s="618">
        <f t="shared" si="675"/>
        <v>2977.8</v>
      </c>
      <c r="X255" s="618">
        <f>SUMIFS(Нормативы!J:J,Нормативы!$B:$B,$G255,Нормативы!$D:$D,'2020'!$I255,Нормативы!$F:$F,'2020'!$K255)</f>
        <v>883</v>
      </c>
      <c r="Y255" s="618">
        <f>SUMIFS(Нормативы!K:K,Нормативы!$B:$B,$G255,Нормативы!$D:$D,'2020'!$I255,Нормативы!$F:$F,'2020'!$K255)</f>
        <v>177</v>
      </c>
      <c r="Z255" s="618">
        <f>SUMIFS(Нормативы!L:L,Нормативы!$B:$B,$G255,Нормативы!$D:$D,'2020'!$I255,Нормативы!$F:$F,'2020'!$K255)</f>
        <v>811</v>
      </c>
      <c r="AA255" s="618">
        <f t="shared" si="676"/>
        <v>1993</v>
      </c>
      <c r="AB255" s="618">
        <f>SUMIFS(Нормативы!N:N,Нормативы!$B:$B,$G255,Нормативы!$D:$D,'2020'!$I255,Нормативы!$F:$F,'2020'!$K255)*O255</f>
        <v>104</v>
      </c>
      <c r="AC255" s="618">
        <f>SUMIFS(Нормативы!O:O,Нормативы!$B:$B,$G255,Нормативы!$D:$D,'2020'!$I255,Нормативы!$F:$F,'2020'!$K255)</f>
        <v>1729</v>
      </c>
      <c r="AD255" s="618">
        <f>SUMIFS(Нормативы!P:P,Нормативы!$B:$B,$G255,Нормативы!$D:$D,'2020'!$I255,Нормативы!$F:$F,'2020'!$K255)*O255</f>
        <v>72</v>
      </c>
      <c r="AE255" s="618">
        <f>SUMIFS(Нормативы!Q:Q,Нормативы!$B:$B,$G255,Нормативы!$D:$D,'2020'!$I255,Нормативы!$F:$F,'2020'!$K255)</f>
        <v>88</v>
      </c>
      <c r="AF255" s="618">
        <f>SUMIFS(Нормативы!R:R,Нормативы!$B:$B,$G255,Нормативы!$D:$D,'2020'!$I255,Нормативы!$F:$F,'2020'!$K255)</f>
        <v>268</v>
      </c>
      <c r="AG255" s="618">
        <f>SUMIFS(Нормативы!S:S,Нормативы!$B:$B,$G255,Нормативы!$D:$D,'2020'!$I255,Нормативы!$F:$F,'2020'!$K255)</f>
        <v>580</v>
      </c>
      <c r="AH255" s="618">
        <f>SUMIFS(Нормативы!T:T,Нормативы!$B:$B,$G255,Нормативы!$D:$D,'2020'!$I255,Нормативы!$F:$F,'2020'!$K255)</f>
        <v>54</v>
      </c>
      <c r="AI255" s="618">
        <f>SUMIFS(Нормативы!U:U,Нормативы!$B:$B,$G255,Нормативы!$D:$D,'2020'!$I255,Нормативы!$F:$F,'2020'!$K255)</f>
        <v>77</v>
      </c>
      <c r="AJ255" s="618">
        <f>SUMIFS(Нормативы!V:V,Нормативы!$B:$B,$G255,Нормативы!$D:$D,'2020'!$I255,Нормативы!$F:$F,'2020'!$K255)</f>
        <v>8</v>
      </c>
      <c r="AK255" s="618">
        <f>SUMIFS(Нормативы!W:W,Нормативы!$B:$B,$G255,Нормативы!$D:$D,'2020'!$I255,Нормативы!$F:$F,'2020'!$K255)</f>
        <v>105</v>
      </c>
      <c r="AL255" s="618">
        <f>SUMIFS(Нормативы!X:X,Нормативы!$B:$B,$G255,Нормативы!$D:$D,'2020'!$I255,Нормативы!$F:$F,'2020'!$K255)*O255</f>
        <v>3224</v>
      </c>
      <c r="AM255" s="618">
        <f t="shared" si="677"/>
        <v>2476.1999999999998</v>
      </c>
      <c r="AN255" s="618">
        <f t="shared" si="678"/>
        <v>747.8</v>
      </c>
      <c r="AO255" s="618">
        <f>SUMIFS(Нормативы!AA:AA,Нормативы!$B:$B,$G255,Нормативы!$D:$D,'2020'!$I255,Нормативы!$F:$F,'2020'!$K255)</f>
        <v>0</v>
      </c>
      <c r="AP255" s="619">
        <f t="shared" si="679"/>
        <v>20841</v>
      </c>
      <c r="AQ255" s="413">
        <f t="shared" si="616"/>
        <v>115542</v>
      </c>
      <c r="AR255" s="618">
        <f t="shared" si="680"/>
        <v>88741.9</v>
      </c>
      <c r="AS255" s="618">
        <f t="shared" si="681"/>
        <v>26800.1</v>
      </c>
      <c r="AT255" s="616">
        <f t="shared" si="617"/>
        <v>7947</v>
      </c>
      <c r="AU255" s="616">
        <f t="shared" si="618"/>
        <v>1593</v>
      </c>
      <c r="AV255" s="616">
        <f t="shared" si="619"/>
        <v>7299</v>
      </c>
      <c r="AW255" s="616">
        <f t="shared" si="620"/>
        <v>17937</v>
      </c>
      <c r="AX255" s="616">
        <f t="shared" si="621"/>
        <v>936</v>
      </c>
      <c r="AY255" s="616">
        <f t="shared" si="622"/>
        <v>15561</v>
      </c>
      <c r="AZ255" s="616">
        <f t="shared" si="623"/>
        <v>648</v>
      </c>
      <c r="BA255" s="616">
        <f t="shared" si="624"/>
        <v>792</v>
      </c>
      <c r="BB255" s="616">
        <f t="shared" si="625"/>
        <v>2412</v>
      </c>
      <c r="BC255" s="616">
        <f t="shared" si="626"/>
        <v>5220</v>
      </c>
      <c r="BD255" s="616">
        <f t="shared" si="627"/>
        <v>486</v>
      </c>
      <c r="BE255" s="616">
        <f t="shared" si="628"/>
        <v>693</v>
      </c>
      <c r="BF255" s="616">
        <f t="shared" si="629"/>
        <v>72</v>
      </c>
      <c r="BG255" s="616">
        <f t="shared" si="630"/>
        <v>945</v>
      </c>
      <c r="BH255" s="616">
        <f t="shared" si="631"/>
        <v>29016</v>
      </c>
      <c r="BI255" s="618">
        <f t="shared" si="682"/>
        <v>22285.7</v>
      </c>
      <c r="BJ255" s="618">
        <f t="shared" si="683"/>
        <v>6730.3</v>
      </c>
      <c r="BK255" s="616">
        <f t="shared" si="632"/>
        <v>0</v>
      </c>
      <c r="BL255" s="620">
        <f t="shared" si="633"/>
        <v>187569</v>
      </c>
      <c r="BM255" s="616">
        <f t="shared" si="634"/>
        <v>165803</v>
      </c>
      <c r="BN255" s="618">
        <f t="shared" si="635"/>
        <v>127344.9</v>
      </c>
      <c r="BO255" s="618">
        <f t="shared" si="636"/>
        <v>38458.1</v>
      </c>
      <c r="BP255" s="616">
        <f t="shared" si="684"/>
        <v>7947</v>
      </c>
      <c r="BQ255" s="616">
        <f t="shared" si="685"/>
        <v>1593</v>
      </c>
      <c r="BR255" s="616">
        <f t="shared" si="686"/>
        <v>7299</v>
      </c>
      <c r="BS255" s="616">
        <f t="shared" si="637"/>
        <v>17937</v>
      </c>
      <c r="BT255" s="616">
        <f t="shared" si="638"/>
        <v>936</v>
      </c>
      <c r="BU255" s="616">
        <f t="shared" si="639"/>
        <v>15561</v>
      </c>
      <c r="BV255" s="616">
        <f t="shared" si="640"/>
        <v>648</v>
      </c>
      <c r="BW255" s="616">
        <f t="shared" si="641"/>
        <v>792</v>
      </c>
      <c r="BX255" s="616">
        <f t="shared" si="642"/>
        <v>6054</v>
      </c>
      <c r="BY255" s="616">
        <f t="shared" si="643"/>
        <v>5220</v>
      </c>
      <c r="BZ255" s="616">
        <f t="shared" si="644"/>
        <v>486</v>
      </c>
      <c r="CA255" s="616">
        <f t="shared" si="645"/>
        <v>693</v>
      </c>
      <c r="CB255" s="616">
        <f t="shared" si="646"/>
        <v>72</v>
      </c>
      <c r="CC255" s="616">
        <f t="shared" si="647"/>
        <v>945</v>
      </c>
      <c r="CD255" s="616">
        <f t="shared" si="648"/>
        <v>41638</v>
      </c>
      <c r="CE255" s="618">
        <f t="shared" si="687"/>
        <v>31980</v>
      </c>
      <c r="CF255" s="618">
        <f t="shared" si="688"/>
        <v>9658</v>
      </c>
      <c r="CG255" s="616">
        <f t="shared" si="649"/>
        <v>0</v>
      </c>
      <c r="CH255" s="621">
        <f t="shared" si="650"/>
        <v>254094</v>
      </c>
      <c r="CI255" s="88">
        <f t="shared" si="651"/>
        <v>18422.5556</v>
      </c>
      <c r="CJ255" s="90">
        <f t="shared" si="652"/>
        <v>14149.433300000001</v>
      </c>
      <c r="CK255" s="90">
        <f t="shared" si="653"/>
        <v>4273.1221999999998</v>
      </c>
      <c r="CL255" s="88">
        <f t="shared" si="654"/>
        <v>883</v>
      </c>
      <c r="CM255" s="88">
        <f t="shared" si="655"/>
        <v>177</v>
      </c>
      <c r="CN255" s="88">
        <f t="shared" si="656"/>
        <v>811</v>
      </c>
      <c r="CO255" s="88">
        <f t="shared" si="657"/>
        <v>1993</v>
      </c>
      <c r="CP255" s="88">
        <f t="shared" si="658"/>
        <v>104</v>
      </c>
      <c r="CQ255" s="88">
        <f t="shared" si="659"/>
        <v>1729</v>
      </c>
      <c r="CR255" s="88">
        <f t="shared" si="660"/>
        <v>72</v>
      </c>
      <c r="CS255" s="88">
        <f t="shared" si="661"/>
        <v>88</v>
      </c>
      <c r="CT255" s="88">
        <f t="shared" si="662"/>
        <v>672.66669999999999</v>
      </c>
      <c r="CU255" s="88">
        <f t="shared" si="663"/>
        <v>580</v>
      </c>
      <c r="CV255" s="88">
        <f t="shared" si="664"/>
        <v>54</v>
      </c>
      <c r="CW255" s="88">
        <f t="shared" si="665"/>
        <v>77</v>
      </c>
      <c r="CX255" s="88">
        <f t="shared" si="666"/>
        <v>8</v>
      </c>
      <c r="CY255" s="88">
        <f t="shared" si="667"/>
        <v>105</v>
      </c>
      <c r="CZ255" s="88">
        <f t="shared" si="668"/>
        <v>4626.4444000000003</v>
      </c>
      <c r="DA255" s="90">
        <f t="shared" si="669"/>
        <v>3553.3332999999998</v>
      </c>
      <c r="DB255" s="90">
        <f t="shared" si="670"/>
        <v>1073.1111000000001</v>
      </c>
      <c r="DC255" s="88">
        <f t="shared" si="671"/>
        <v>0</v>
      </c>
      <c r="DD255" s="88">
        <f t="shared" si="672"/>
        <v>28232.666700000002</v>
      </c>
      <c r="AUV255" s="699">
        <f t="shared" si="586"/>
        <v>18422.560000000001</v>
      </c>
      <c r="AUW255" s="699">
        <f t="shared" si="587"/>
        <v>14149.43</v>
      </c>
      <c r="AUX255" s="699">
        <f t="shared" si="588"/>
        <v>4273.13</v>
      </c>
      <c r="AUY255" s="699">
        <f t="shared" si="741"/>
        <v>883</v>
      </c>
      <c r="AUZ255" s="699">
        <f t="shared" si="615"/>
        <v>634.66</v>
      </c>
      <c r="AVA255" s="699">
        <f t="shared" si="615"/>
        <v>0.56999999999999995</v>
      </c>
      <c r="AVB255" s="699">
        <f t="shared" si="742"/>
        <v>1993</v>
      </c>
      <c r="AVC255" s="699">
        <f t="shared" si="743"/>
        <v>104</v>
      </c>
      <c r="AVD255" s="699">
        <f t="shared" si="744"/>
        <v>1729</v>
      </c>
      <c r="AVE255" s="699">
        <f t="shared" si="745"/>
        <v>72</v>
      </c>
      <c r="AVF255" s="699">
        <f t="shared" si="746"/>
        <v>88</v>
      </c>
      <c r="AVG255" s="699">
        <f t="shared" si="747"/>
        <v>672.67</v>
      </c>
      <c r="AVH255" s="699">
        <f t="shared" si="748"/>
        <v>580</v>
      </c>
      <c r="AVI255" s="699">
        <f t="shared" si="749"/>
        <v>54</v>
      </c>
      <c r="AVJ255" s="699">
        <f t="shared" si="750"/>
        <v>77</v>
      </c>
      <c r="AVK255" s="699">
        <f t="shared" si="751"/>
        <v>8</v>
      </c>
      <c r="AVL255" s="699">
        <f t="shared" si="752"/>
        <v>105</v>
      </c>
      <c r="AVM255" s="699">
        <f t="shared" si="753"/>
        <v>4626.4399999999996</v>
      </c>
      <c r="AVN255" s="699">
        <f t="shared" si="754"/>
        <v>3553.33</v>
      </c>
      <c r="AVO255" s="699">
        <f t="shared" si="755"/>
        <v>1073.1099999999999</v>
      </c>
      <c r="AVP255" s="699">
        <f t="shared" si="756"/>
        <v>0</v>
      </c>
      <c r="AVQ255" s="699">
        <f t="shared" si="757"/>
        <v>28232.67</v>
      </c>
    </row>
    <row r="256" spans="1:108 1244:1265" ht="30" hidden="1" customHeight="1" x14ac:dyDescent="0.25">
      <c r="A256" s="643">
        <v>1</v>
      </c>
      <c r="B256" s="643">
        <v>12</v>
      </c>
      <c r="C256" s="664" t="s">
        <v>27</v>
      </c>
      <c r="D256" s="2"/>
      <c r="E256" s="101" t="s">
        <v>344</v>
      </c>
      <c r="F256" s="643" t="s">
        <v>31</v>
      </c>
      <c r="G256" s="643">
        <v>1</v>
      </c>
      <c r="H256" s="658" t="s">
        <v>10</v>
      </c>
      <c r="I256" s="643">
        <v>0</v>
      </c>
      <c r="J256" s="101" t="s">
        <v>373</v>
      </c>
      <c r="K256" s="643">
        <v>3</v>
      </c>
      <c r="L256" s="683" t="s">
        <v>349</v>
      </c>
      <c r="M256" s="11" t="s">
        <v>281</v>
      </c>
      <c r="N256" s="101" t="s">
        <v>387</v>
      </c>
      <c r="O256" s="643">
        <v>1</v>
      </c>
      <c r="P256" s="632">
        <v>27</v>
      </c>
      <c r="Q256" s="632">
        <v>27</v>
      </c>
      <c r="R256" s="632">
        <v>27</v>
      </c>
      <c r="S256" s="675">
        <f>SUMIF('Территориальный кк'!$A:$A,'2020'!$B256,'Территориальный кк'!D:D)</f>
        <v>1.4350000000000001</v>
      </c>
      <c r="T256" s="676">
        <f>SUMIF('Территориальный кк'!$A:$A,'2020'!$B256,'Территориальный кк'!E:E)</f>
        <v>2.5099999999999998</v>
      </c>
      <c r="U256" s="618">
        <f>SUMIFS(Нормативы!G:G,Нормативы!$B:$B,$G256,Нормативы!$D:$D,'2020'!$I256,Нормативы!$F:$F,'2020'!$K256)*O256</f>
        <v>64190</v>
      </c>
      <c r="V256" s="618">
        <f t="shared" si="674"/>
        <v>49301.1</v>
      </c>
      <c r="W256" s="618">
        <f t="shared" si="675"/>
        <v>14888.9</v>
      </c>
      <c r="X256" s="618">
        <f>SUMIFS(Нормативы!J:J,Нормативы!$B:$B,$G256,Нормативы!$D:$D,'2020'!$I256,Нормативы!$F:$F,'2020'!$K256)</f>
        <v>8830</v>
      </c>
      <c r="Y256" s="618">
        <f>SUMIFS(Нормативы!K:K,Нормативы!$B:$B,$G256,Нормативы!$D:$D,'2020'!$I256,Нормативы!$F:$F,'2020'!$K256)</f>
        <v>1766</v>
      </c>
      <c r="Z256" s="618">
        <f>SUMIFS(Нормативы!L:L,Нормативы!$B:$B,$G256,Нормативы!$D:$D,'2020'!$I256,Нормативы!$F:$F,'2020'!$K256)</f>
        <v>8110</v>
      </c>
      <c r="AA256" s="618">
        <f t="shared" si="676"/>
        <v>19050</v>
      </c>
      <c r="AB256" s="618">
        <f>SUMIFS(Нормативы!N:N,Нормативы!$B:$B,$G256,Нормативы!$D:$D,'2020'!$I256,Нормативы!$F:$F,'2020'!$K256)*O256</f>
        <v>520</v>
      </c>
      <c r="AC256" s="618">
        <f>SUMIFS(Нормативы!O:O,Нормативы!$B:$B,$G256,Нормативы!$D:$D,'2020'!$I256,Нормативы!$F:$F,'2020'!$K256)</f>
        <v>17290</v>
      </c>
      <c r="AD256" s="618">
        <f>SUMIFS(Нормативы!P:P,Нормативы!$B:$B,$G256,Нормативы!$D:$D,'2020'!$I256,Нормативы!$F:$F,'2020'!$K256)*O256</f>
        <v>360</v>
      </c>
      <c r="AE256" s="618">
        <f>SUMIFS(Нормативы!Q:Q,Нормативы!$B:$B,$G256,Нормативы!$D:$D,'2020'!$I256,Нормативы!$F:$F,'2020'!$K256)</f>
        <v>880</v>
      </c>
      <c r="AF256" s="618">
        <f>SUMIFS(Нормативы!R:R,Нормативы!$B:$B,$G256,Нормативы!$D:$D,'2020'!$I256,Нормативы!$F:$F,'2020'!$K256)</f>
        <v>2680</v>
      </c>
      <c r="AG256" s="618">
        <f>SUMIFS(Нормативы!S:S,Нормативы!$B:$B,$G256,Нормативы!$D:$D,'2020'!$I256,Нормативы!$F:$F,'2020'!$K256)</f>
        <v>5800</v>
      </c>
      <c r="AH256" s="618">
        <f>SUMIFS(Нормативы!T:T,Нормативы!$B:$B,$G256,Нормативы!$D:$D,'2020'!$I256,Нормативы!$F:$F,'2020'!$K256)</f>
        <v>540</v>
      </c>
      <c r="AI256" s="618">
        <f>SUMIFS(Нормативы!U:U,Нормативы!$B:$B,$G256,Нормативы!$D:$D,'2020'!$I256,Нормативы!$F:$F,'2020'!$K256)</f>
        <v>770</v>
      </c>
      <c r="AJ256" s="618">
        <f>SUMIFS(Нормативы!V:V,Нормативы!$B:$B,$G256,Нормативы!$D:$D,'2020'!$I256,Нормативы!$F:$F,'2020'!$K256)</f>
        <v>80</v>
      </c>
      <c r="AK256" s="618">
        <f>SUMIFS(Нормативы!W:W,Нормативы!$B:$B,$G256,Нормативы!$D:$D,'2020'!$I256,Нормативы!$F:$F,'2020'!$K256)</f>
        <v>1050</v>
      </c>
      <c r="AL256" s="618">
        <f>SUMIFS(Нормативы!X:X,Нормативы!$B:$B,$G256,Нормативы!$D:$D,'2020'!$I256,Нормативы!$F:$F,'2020'!$K256)*O256</f>
        <v>16120</v>
      </c>
      <c r="AM256" s="618">
        <f t="shared" si="677"/>
        <v>12381</v>
      </c>
      <c r="AN256" s="618">
        <f t="shared" si="678"/>
        <v>3739</v>
      </c>
      <c r="AO256" s="618">
        <f>SUMIFS(Нормативы!AA:AA,Нормативы!$B:$B,$G256,Нормативы!$D:$D,'2020'!$I256,Нормативы!$F:$F,'2020'!$K256)</f>
        <v>3520</v>
      </c>
      <c r="AP256" s="619">
        <f t="shared" si="679"/>
        <v>130740</v>
      </c>
      <c r="AQ256" s="413">
        <f t="shared" si="616"/>
        <v>1733130</v>
      </c>
      <c r="AR256" s="618">
        <f t="shared" si="680"/>
        <v>1331129</v>
      </c>
      <c r="AS256" s="618">
        <f t="shared" si="681"/>
        <v>402001</v>
      </c>
      <c r="AT256" s="616">
        <f t="shared" si="617"/>
        <v>238410</v>
      </c>
      <c r="AU256" s="616">
        <f t="shared" si="618"/>
        <v>47682</v>
      </c>
      <c r="AV256" s="616">
        <f t="shared" si="619"/>
        <v>218970</v>
      </c>
      <c r="AW256" s="616">
        <f t="shared" si="620"/>
        <v>514350</v>
      </c>
      <c r="AX256" s="616">
        <f t="shared" si="621"/>
        <v>14040</v>
      </c>
      <c r="AY256" s="616">
        <f t="shared" si="622"/>
        <v>466830</v>
      </c>
      <c r="AZ256" s="616">
        <f t="shared" si="623"/>
        <v>9720</v>
      </c>
      <c r="BA256" s="616">
        <f t="shared" si="624"/>
        <v>23760</v>
      </c>
      <c r="BB256" s="616">
        <f t="shared" si="625"/>
        <v>72360</v>
      </c>
      <c r="BC256" s="616">
        <f t="shared" si="626"/>
        <v>156600</v>
      </c>
      <c r="BD256" s="616">
        <f t="shared" si="627"/>
        <v>14580</v>
      </c>
      <c r="BE256" s="616">
        <f t="shared" si="628"/>
        <v>20790</v>
      </c>
      <c r="BF256" s="616">
        <f t="shared" si="629"/>
        <v>2160</v>
      </c>
      <c r="BG256" s="616">
        <f t="shared" si="630"/>
        <v>28350</v>
      </c>
      <c r="BH256" s="616">
        <f t="shared" si="631"/>
        <v>435240</v>
      </c>
      <c r="BI256" s="618">
        <f t="shared" si="682"/>
        <v>334285.7</v>
      </c>
      <c r="BJ256" s="618">
        <f t="shared" si="683"/>
        <v>100954.3</v>
      </c>
      <c r="BK256" s="616">
        <f t="shared" si="632"/>
        <v>95040</v>
      </c>
      <c r="BL256" s="620">
        <f t="shared" si="633"/>
        <v>3529980</v>
      </c>
      <c r="BM256" s="616">
        <f t="shared" si="634"/>
        <v>2487042</v>
      </c>
      <c r="BN256" s="618">
        <f t="shared" si="635"/>
        <v>1910170.5</v>
      </c>
      <c r="BO256" s="618">
        <f t="shared" si="636"/>
        <v>576871.5</v>
      </c>
      <c r="BP256" s="616">
        <f t="shared" si="684"/>
        <v>238410</v>
      </c>
      <c r="BQ256" s="616">
        <f t="shared" si="685"/>
        <v>47682</v>
      </c>
      <c r="BR256" s="616">
        <f t="shared" si="686"/>
        <v>218970</v>
      </c>
      <c r="BS256" s="616">
        <f t="shared" si="637"/>
        <v>514350</v>
      </c>
      <c r="BT256" s="616">
        <f t="shared" si="638"/>
        <v>14040</v>
      </c>
      <c r="BU256" s="616">
        <f t="shared" si="639"/>
        <v>466830</v>
      </c>
      <c r="BV256" s="616">
        <f t="shared" si="640"/>
        <v>9720</v>
      </c>
      <c r="BW256" s="616">
        <f t="shared" si="641"/>
        <v>23760</v>
      </c>
      <c r="BX256" s="616">
        <f t="shared" si="642"/>
        <v>181624</v>
      </c>
      <c r="BY256" s="616">
        <f t="shared" si="643"/>
        <v>156600</v>
      </c>
      <c r="BZ256" s="616">
        <f t="shared" si="644"/>
        <v>14580</v>
      </c>
      <c r="CA256" s="616">
        <f t="shared" si="645"/>
        <v>20790</v>
      </c>
      <c r="CB256" s="616">
        <f t="shared" si="646"/>
        <v>2160</v>
      </c>
      <c r="CC256" s="616">
        <f t="shared" si="647"/>
        <v>28350</v>
      </c>
      <c r="CD256" s="616">
        <f t="shared" si="648"/>
        <v>624569</v>
      </c>
      <c r="CE256" s="618">
        <f t="shared" si="687"/>
        <v>479699.7</v>
      </c>
      <c r="CF256" s="618">
        <f t="shared" si="688"/>
        <v>144869.29999999999</v>
      </c>
      <c r="CG256" s="616">
        <f t="shared" si="649"/>
        <v>95040</v>
      </c>
      <c r="CH256" s="621">
        <f t="shared" si="650"/>
        <v>4582485</v>
      </c>
      <c r="CI256" s="88">
        <f t="shared" si="651"/>
        <v>92112.666700000002</v>
      </c>
      <c r="CJ256" s="90">
        <f t="shared" si="652"/>
        <v>70747.055600000007</v>
      </c>
      <c r="CK256" s="90">
        <f t="shared" si="653"/>
        <v>21365.611099999998</v>
      </c>
      <c r="CL256" s="88">
        <f t="shared" si="654"/>
        <v>8830</v>
      </c>
      <c r="CM256" s="88">
        <f t="shared" si="655"/>
        <v>1766</v>
      </c>
      <c r="CN256" s="88">
        <f t="shared" si="656"/>
        <v>8110</v>
      </c>
      <c r="CO256" s="88">
        <f t="shared" si="657"/>
        <v>19050</v>
      </c>
      <c r="CP256" s="88">
        <f t="shared" si="658"/>
        <v>520</v>
      </c>
      <c r="CQ256" s="88">
        <f t="shared" si="659"/>
        <v>17290</v>
      </c>
      <c r="CR256" s="88">
        <f t="shared" si="660"/>
        <v>360</v>
      </c>
      <c r="CS256" s="88">
        <f t="shared" si="661"/>
        <v>880</v>
      </c>
      <c r="CT256" s="88">
        <f t="shared" si="662"/>
        <v>6726.8148000000001</v>
      </c>
      <c r="CU256" s="88">
        <f t="shared" si="663"/>
        <v>5800</v>
      </c>
      <c r="CV256" s="88">
        <f t="shared" si="664"/>
        <v>540</v>
      </c>
      <c r="CW256" s="88">
        <f t="shared" si="665"/>
        <v>770</v>
      </c>
      <c r="CX256" s="88">
        <f t="shared" si="666"/>
        <v>80</v>
      </c>
      <c r="CY256" s="88">
        <f t="shared" si="667"/>
        <v>1050</v>
      </c>
      <c r="CZ256" s="88">
        <f t="shared" si="668"/>
        <v>23132.1852</v>
      </c>
      <c r="DA256" s="90">
        <f t="shared" si="669"/>
        <v>17766.655599999998</v>
      </c>
      <c r="DB256" s="90">
        <f t="shared" si="670"/>
        <v>5365.5295999999998</v>
      </c>
      <c r="DC256" s="88">
        <f t="shared" si="671"/>
        <v>3520</v>
      </c>
      <c r="DD256" s="88">
        <f t="shared" si="672"/>
        <v>169721.6667</v>
      </c>
      <c r="AUV256" s="699">
        <f t="shared" si="586"/>
        <v>92112.67</v>
      </c>
      <c r="AUW256" s="699">
        <f t="shared" si="587"/>
        <v>70747.06</v>
      </c>
      <c r="AUX256" s="699">
        <f t="shared" si="588"/>
        <v>21365.61</v>
      </c>
      <c r="AUY256" s="699">
        <f t="shared" si="741"/>
        <v>8830</v>
      </c>
      <c r="AUZ256" s="699">
        <f t="shared" si="615"/>
        <v>18996.810000000001</v>
      </c>
      <c r="AVA256" s="699">
        <f t="shared" si="615"/>
        <v>3.41</v>
      </c>
      <c r="AVB256" s="699">
        <f t="shared" si="742"/>
        <v>19050</v>
      </c>
      <c r="AVC256" s="699">
        <f t="shared" si="743"/>
        <v>520</v>
      </c>
      <c r="AVD256" s="699">
        <f t="shared" si="744"/>
        <v>17290</v>
      </c>
      <c r="AVE256" s="699">
        <f t="shared" si="745"/>
        <v>360</v>
      </c>
      <c r="AVF256" s="699">
        <f t="shared" si="746"/>
        <v>880</v>
      </c>
      <c r="AVG256" s="699">
        <f t="shared" si="747"/>
        <v>6726.81</v>
      </c>
      <c r="AVH256" s="699">
        <f t="shared" si="748"/>
        <v>5800</v>
      </c>
      <c r="AVI256" s="699">
        <f t="shared" si="749"/>
        <v>540</v>
      </c>
      <c r="AVJ256" s="699">
        <f t="shared" si="750"/>
        <v>770</v>
      </c>
      <c r="AVK256" s="699">
        <f t="shared" si="751"/>
        <v>80</v>
      </c>
      <c r="AVL256" s="699">
        <f t="shared" si="752"/>
        <v>1050</v>
      </c>
      <c r="AVM256" s="699">
        <f t="shared" si="753"/>
        <v>23132.19</v>
      </c>
      <c r="AVN256" s="699">
        <f t="shared" si="754"/>
        <v>17766.66</v>
      </c>
      <c r="AVO256" s="699">
        <f t="shared" si="755"/>
        <v>5365.53</v>
      </c>
      <c r="AVP256" s="699">
        <f t="shared" si="756"/>
        <v>3520</v>
      </c>
      <c r="AVQ256" s="699">
        <f t="shared" si="757"/>
        <v>169721.67</v>
      </c>
    </row>
    <row r="257" spans="1:108 1244:1265" ht="30" hidden="1" customHeight="1" x14ac:dyDescent="0.25">
      <c r="A257" s="643">
        <v>1</v>
      </c>
      <c r="B257" s="643">
        <v>12</v>
      </c>
      <c r="C257" s="664" t="s">
        <v>27</v>
      </c>
      <c r="D257" s="2"/>
      <c r="E257" s="101" t="s">
        <v>344</v>
      </c>
      <c r="F257" s="643" t="s">
        <v>31</v>
      </c>
      <c r="G257" s="643">
        <v>1</v>
      </c>
      <c r="H257" s="658" t="s">
        <v>8</v>
      </c>
      <c r="I257" s="643">
        <v>3</v>
      </c>
      <c r="J257" s="101" t="s">
        <v>373</v>
      </c>
      <c r="K257" s="643">
        <v>3</v>
      </c>
      <c r="L257" s="683" t="s">
        <v>349</v>
      </c>
      <c r="M257" s="11" t="s">
        <v>282</v>
      </c>
      <c r="N257" s="101" t="s">
        <v>387</v>
      </c>
      <c r="O257" s="643">
        <v>1</v>
      </c>
      <c r="P257" s="632">
        <v>12</v>
      </c>
      <c r="Q257" s="632">
        <v>12</v>
      </c>
      <c r="R257" s="632">
        <v>12</v>
      </c>
      <c r="S257" s="675">
        <f>SUMIF('Территориальный кк'!$A:$A,'2020'!$B257,'Территориальный кк'!D:D)</f>
        <v>1.4350000000000001</v>
      </c>
      <c r="T257" s="676">
        <f>SUMIF('Территориальный кк'!$A:$A,'2020'!$B257,'Территориальный кк'!E:E)</f>
        <v>2.5099999999999998</v>
      </c>
      <c r="U257" s="618">
        <f>SUMIFS(Нормативы!G:G,Нормативы!$B:$B,$G257,Нормативы!$D:$D,'2020'!$I257,Нормативы!$F:$F,'2020'!$K257)*O257</f>
        <v>6419</v>
      </c>
      <c r="V257" s="618">
        <f t="shared" si="674"/>
        <v>4930.1000000000004</v>
      </c>
      <c r="W257" s="618">
        <f t="shared" si="675"/>
        <v>1488.9</v>
      </c>
      <c r="X257" s="618">
        <f>SUMIFS(Нормативы!J:J,Нормативы!$B:$B,$G257,Нормативы!$D:$D,'2020'!$I257,Нормативы!$F:$F,'2020'!$K257)</f>
        <v>883</v>
      </c>
      <c r="Y257" s="618">
        <f>SUMIFS(Нормативы!K:K,Нормативы!$B:$B,$G257,Нормативы!$D:$D,'2020'!$I257,Нормативы!$F:$F,'2020'!$K257)</f>
        <v>177</v>
      </c>
      <c r="Z257" s="618">
        <f>SUMIFS(Нормативы!L:L,Нормативы!$B:$B,$G257,Нормативы!$D:$D,'2020'!$I257,Нормативы!$F:$F,'2020'!$K257)</f>
        <v>811</v>
      </c>
      <c r="AA257" s="618">
        <f t="shared" si="676"/>
        <v>1905</v>
      </c>
      <c r="AB257" s="618">
        <f>SUMIFS(Нормативы!N:N,Нормативы!$B:$B,$G257,Нормативы!$D:$D,'2020'!$I257,Нормативы!$F:$F,'2020'!$K257)*O257</f>
        <v>52</v>
      </c>
      <c r="AC257" s="618">
        <f>SUMIFS(Нормативы!O:O,Нормативы!$B:$B,$G257,Нормативы!$D:$D,'2020'!$I257,Нормативы!$F:$F,'2020'!$K257)</f>
        <v>1729</v>
      </c>
      <c r="AD257" s="618">
        <f>SUMIFS(Нормативы!P:P,Нормативы!$B:$B,$G257,Нормативы!$D:$D,'2020'!$I257,Нормативы!$F:$F,'2020'!$K257)*O257</f>
        <v>36</v>
      </c>
      <c r="AE257" s="618">
        <f>SUMIFS(Нормативы!Q:Q,Нормативы!$B:$B,$G257,Нормативы!$D:$D,'2020'!$I257,Нормативы!$F:$F,'2020'!$K257)</f>
        <v>88</v>
      </c>
      <c r="AF257" s="618">
        <f>SUMIFS(Нормативы!R:R,Нормативы!$B:$B,$G257,Нормативы!$D:$D,'2020'!$I257,Нормативы!$F:$F,'2020'!$K257)</f>
        <v>268</v>
      </c>
      <c r="AG257" s="618">
        <f>SUMIFS(Нормативы!S:S,Нормативы!$B:$B,$G257,Нормативы!$D:$D,'2020'!$I257,Нормативы!$F:$F,'2020'!$K257)</f>
        <v>580</v>
      </c>
      <c r="AH257" s="618">
        <f>SUMIFS(Нормативы!T:T,Нормативы!$B:$B,$G257,Нормативы!$D:$D,'2020'!$I257,Нормативы!$F:$F,'2020'!$K257)</f>
        <v>54</v>
      </c>
      <c r="AI257" s="618">
        <f>SUMIFS(Нормативы!U:U,Нормативы!$B:$B,$G257,Нормативы!$D:$D,'2020'!$I257,Нормативы!$F:$F,'2020'!$K257)</f>
        <v>77</v>
      </c>
      <c r="AJ257" s="618">
        <f>SUMIFS(Нормативы!V:V,Нормативы!$B:$B,$G257,Нормативы!$D:$D,'2020'!$I257,Нормативы!$F:$F,'2020'!$K257)</f>
        <v>8</v>
      </c>
      <c r="AK257" s="618">
        <f>SUMIFS(Нормативы!W:W,Нормативы!$B:$B,$G257,Нормативы!$D:$D,'2020'!$I257,Нормативы!$F:$F,'2020'!$K257)</f>
        <v>105</v>
      </c>
      <c r="AL257" s="618">
        <f>SUMIFS(Нормативы!X:X,Нормативы!$B:$B,$G257,Нормативы!$D:$D,'2020'!$I257,Нормативы!$F:$F,'2020'!$K257)*O257</f>
        <v>1612</v>
      </c>
      <c r="AM257" s="618">
        <f t="shared" si="677"/>
        <v>1238.0999999999999</v>
      </c>
      <c r="AN257" s="618">
        <f t="shared" si="678"/>
        <v>373.9</v>
      </c>
      <c r="AO257" s="618">
        <f>SUMIFS(Нормативы!AA:AA,Нормативы!$B:$B,$G257,Нормативы!$D:$D,'2020'!$I257,Нормативы!$F:$F,'2020'!$K257)</f>
        <v>0</v>
      </c>
      <c r="AP257" s="619">
        <f t="shared" si="679"/>
        <v>12722</v>
      </c>
      <c r="AQ257" s="413">
        <f t="shared" si="616"/>
        <v>77028</v>
      </c>
      <c r="AR257" s="618">
        <f t="shared" si="680"/>
        <v>59161.3</v>
      </c>
      <c r="AS257" s="618">
        <f t="shared" si="681"/>
        <v>17866.7</v>
      </c>
      <c r="AT257" s="616">
        <f t="shared" si="617"/>
        <v>10596</v>
      </c>
      <c r="AU257" s="616">
        <f t="shared" si="618"/>
        <v>2124</v>
      </c>
      <c r="AV257" s="616">
        <f t="shared" si="619"/>
        <v>9732</v>
      </c>
      <c r="AW257" s="616">
        <f t="shared" si="620"/>
        <v>22860</v>
      </c>
      <c r="AX257" s="616">
        <f t="shared" si="621"/>
        <v>624</v>
      </c>
      <c r="AY257" s="616">
        <f t="shared" si="622"/>
        <v>20748</v>
      </c>
      <c r="AZ257" s="616">
        <f t="shared" si="623"/>
        <v>432</v>
      </c>
      <c r="BA257" s="616">
        <f t="shared" si="624"/>
        <v>1056</v>
      </c>
      <c r="BB257" s="616">
        <f t="shared" si="625"/>
        <v>3216</v>
      </c>
      <c r="BC257" s="616">
        <f t="shared" si="626"/>
        <v>6960</v>
      </c>
      <c r="BD257" s="616">
        <f t="shared" si="627"/>
        <v>648</v>
      </c>
      <c r="BE257" s="616">
        <f t="shared" si="628"/>
        <v>924</v>
      </c>
      <c r="BF257" s="616">
        <f t="shared" si="629"/>
        <v>96</v>
      </c>
      <c r="BG257" s="616">
        <f t="shared" si="630"/>
        <v>1260</v>
      </c>
      <c r="BH257" s="616">
        <f t="shared" si="631"/>
        <v>19344</v>
      </c>
      <c r="BI257" s="618">
        <f t="shared" si="682"/>
        <v>14857.1</v>
      </c>
      <c r="BJ257" s="618">
        <f t="shared" si="683"/>
        <v>4486.8999999999996</v>
      </c>
      <c r="BK257" s="616">
        <f t="shared" si="632"/>
        <v>0</v>
      </c>
      <c r="BL257" s="620">
        <f t="shared" si="633"/>
        <v>152664</v>
      </c>
      <c r="BM257" s="616">
        <f t="shared" si="634"/>
        <v>110535</v>
      </c>
      <c r="BN257" s="618">
        <f t="shared" si="635"/>
        <v>84896.3</v>
      </c>
      <c r="BO257" s="618">
        <f t="shared" si="636"/>
        <v>25638.7</v>
      </c>
      <c r="BP257" s="616">
        <f t="shared" si="684"/>
        <v>10596</v>
      </c>
      <c r="BQ257" s="616">
        <f t="shared" si="685"/>
        <v>2124</v>
      </c>
      <c r="BR257" s="616">
        <f t="shared" si="686"/>
        <v>9732</v>
      </c>
      <c r="BS257" s="616">
        <f t="shared" si="637"/>
        <v>22860</v>
      </c>
      <c r="BT257" s="616">
        <f t="shared" si="638"/>
        <v>624</v>
      </c>
      <c r="BU257" s="616">
        <f t="shared" si="639"/>
        <v>20748</v>
      </c>
      <c r="BV257" s="616">
        <f t="shared" si="640"/>
        <v>432</v>
      </c>
      <c r="BW257" s="616">
        <f t="shared" si="641"/>
        <v>1056</v>
      </c>
      <c r="BX257" s="616">
        <f t="shared" si="642"/>
        <v>8072</v>
      </c>
      <c r="BY257" s="616">
        <f t="shared" si="643"/>
        <v>6960</v>
      </c>
      <c r="BZ257" s="616">
        <f t="shared" si="644"/>
        <v>648</v>
      </c>
      <c r="CA257" s="616">
        <f t="shared" si="645"/>
        <v>924</v>
      </c>
      <c r="CB257" s="616">
        <f t="shared" si="646"/>
        <v>96</v>
      </c>
      <c r="CC257" s="616">
        <f t="shared" si="647"/>
        <v>1260</v>
      </c>
      <c r="CD257" s="616">
        <f t="shared" si="648"/>
        <v>27759</v>
      </c>
      <c r="CE257" s="618">
        <f t="shared" si="687"/>
        <v>21320.3</v>
      </c>
      <c r="CF257" s="618">
        <f t="shared" si="688"/>
        <v>6438.7</v>
      </c>
      <c r="CG257" s="616">
        <f t="shared" si="649"/>
        <v>0</v>
      </c>
      <c r="CH257" s="621">
        <f t="shared" si="650"/>
        <v>199442</v>
      </c>
      <c r="CI257" s="88">
        <f t="shared" si="651"/>
        <v>9211.25</v>
      </c>
      <c r="CJ257" s="90">
        <f t="shared" si="652"/>
        <v>7074.6917000000003</v>
      </c>
      <c r="CK257" s="90">
        <f t="shared" si="653"/>
        <v>2136.5583000000001</v>
      </c>
      <c r="CL257" s="88">
        <f t="shared" si="654"/>
        <v>883</v>
      </c>
      <c r="CM257" s="88">
        <f t="shared" si="655"/>
        <v>177</v>
      </c>
      <c r="CN257" s="88">
        <f t="shared" si="656"/>
        <v>811</v>
      </c>
      <c r="CO257" s="88">
        <f t="shared" si="657"/>
        <v>1905</v>
      </c>
      <c r="CP257" s="88">
        <f t="shared" si="658"/>
        <v>52</v>
      </c>
      <c r="CQ257" s="88">
        <f t="shared" si="659"/>
        <v>1729</v>
      </c>
      <c r="CR257" s="88">
        <f t="shared" si="660"/>
        <v>36</v>
      </c>
      <c r="CS257" s="88">
        <f t="shared" si="661"/>
        <v>88</v>
      </c>
      <c r="CT257" s="88">
        <f t="shared" si="662"/>
        <v>672.66669999999999</v>
      </c>
      <c r="CU257" s="88">
        <f t="shared" si="663"/>
        <v>580</v>
      </c>
      <c r="CV257" s="88">
        <f t="shared" si="664"/>
        <v>54</v>
      </c>
      <c r="CW257" s="88">
        <f t="shared" si="665"/>
        <v>77</v>
      </c>
      <c r="CX257" s="88">
        <f t="shared" si="666"/>
        <v>8</v>
      </c>
      <c r="CY257" s="88">
        <f t="shared" si="667"/>
        <v>105</v>
      </c>
      <c r="CZ257" s="88">
        <f t="shared" si="668"/>
        <v>2313.25</v>
      </c>
      <c r="DA257" s="90">
        <f t="shared" si="669"/>
        <v>1776.6917000000001</v>
      </c>
      <c r="DB257" s="90">
        <f t="shared" si="670"/>
        <v>536.55830000000003</v>
      </c>
      <c r="DC257" s="88">
        <f t="shared" si="671"/>
        <v>0</v>
      </c>
      <c r="DD257" s="88">
        <f t="shared" si="672"/>
        <v>16620.166700000002</v>
      </c>
      <c r="AUV257" s="699">
        <f t="shared" si="586"/>
        <v>9211.25</v>
      </c>
      <c r="AUW257" s="699">
        <f t="shared" si="587"/>
        <v>7074.69</v>
      </c>
      <c r="AUX257" s="699">
        <f t="shared" si="588"/>
        <v>2136.56</v>
      </c>
      <c r="AUY257" s="699">
        <f t="shared" si="741"/>
        <v>883</v>
      </c>
      <c r="AUZ257" s="699">
        <f t="shared" si="615"/>
        <v>846.22</v>
      </c>
      <c r="AVA257" s="699">
        <f t="shared" si="615"/>
        <v>1.52</v>
      </c>
      <c r="AVB257" s="699">
        <f t="shared" si="742"/>
        <v>1905</v>
      </c>
      <c r="AVC257" s="699">
        <f t="shared" si="743"/>
        <v>52</v>
      </c>
      <c r="AVD257" s="699">
        <f t="shared" si="744"/>
        <v>1729</v>
      </c>
      <c r="AVE257" s="699">
        <f t="shared" si="745"/>
        <v>36</v>
      </c>
      <c r="AVF257" s="699">
        <f t="shared" si="746"/>
        <v>88</v>
      </c>
      <c r="AVG257" s="699">
        <f t="shared" si="747"/>
        <v>672.67</v>
      </c>
      <c r="AVH257" s="699">
        <f t="shared" si="748"/>
        <v>580</v>
      </c>
      <c r="AVI257" s="699">
        <f t="shared" si="749"/>
        <v>54</v>
      </c>
      <c r="AVJ257" s="699">
        <f t="shared" si="750"/>
        <v>77</v>
      </c>
      <c r="AVK257" s="699">
        <f t="shared" si="751"/>
        <v>8</v>
      </c>
      <c r="AVL257" s="699">
        <f t="shared" si="752"/>
        <v>105</v>
      </c>
      <c r="AVM257" s="699">
        <f t="shared" si="753"/>
        <v>2313.25</v>
      </c>
      <c r="AVN257" s="699">
        <f t="shared" si="754"/>
        <v>1776.69</v>
      </c>
      <c r="AVO257" s="699">
        <f t="shared" si="755"/>
        <v>536.55999999999995</v>
      </c>
      <c r="AVP257" s="699">
        <f t="shared" si="756"/>
        <v>0</v>
      </c>
      <c r="AVQ257" s="699">
        <f t="shared" si="757"/>
        <v>16620.169999999998</v>
      </c>
    </row>
    <row r="258" spans="1:108 1244:1265" ht="30" hidden="1" customHeight="1" x14ac:dyDescent="0.25">
      <c r="A258" s="643">
        <v>1</v>
      </c>
      <c r="B258" s="643">
        <v>12</v>
      </c>
      <c r="C258" s="664" t="s">
        <v>27</v>
      </c>
      <c r="D258" s="2"/>
      <c r="E258" s="101" t="s">
        <v>344</v>
      </c>
      <c r="F258" s="643" t="s">
        <v>31</v>
      </c>
      <c r="G258" s="643">
        <v>1</v>
      </c>
      <c r="H258" s="658" t="s">
        <v>10</v>
      </c>
      <c r="I258" s="643">
        <v>0</v>
      </c>
      <c r="J258" s="101" t="s">
        <v>359</v>
      </c>
      <c r="K258" s="643">
        <v>1</v>
      </c>
      <c r="L258" s="683" t="s">
        <v>349</v>
      </c>
      <c r="M258" s="11" t="s">
        <v>263</v>
      </c>
      <c r="N258" s="101" t="s">
        <v>387</v>
      </c>
      <c r="O258" s="643">
        <v>1</v>
      </c>
      <c r="P258" s="632">
        <v>10</v>
      </c>
      <c r="Q258" s="632">
        <v>10</v>
      </c>
      <c r="R258" s="632">
        <v>10</v>
      </c>
      <c r="S258" s="675">
        <f>SUMIF('Территориальный кк'!$A:$A,'2020'!$B258,'Территориальный кк'!D:D)</f>
        <v>1.4350000000000001</v>
      </c>
      <c r="T258" s="676">
        <f>SUMIF('Территориальный кк'!$A:$A,'2020'!$B258,'Территориальный кк'!E:E)</f>
        <v>2.5099999999999998</v>
      </c>
      <c r="U258" s="618">
        <f>SUMIFS(Нормативы!G:G,Нормативы!$B:$B,$G258,Нормативы!$D:$D,'2020'!$I258,Нормативы!$F:$F,'2020'!$K258)*O258</f>
        <v>54020</v>
      </c>
      <c r="V258" s="618">
        <f t="shared" si="674"/>
        <v>41490</v>
      </c>
      <c r="W258" s="618">
        <f t="shared" si="675"/>
        <v>12530</v>
      </c>
      <c r="X258" s="618">
        <f>SUMIFS(Нормативы!J:J,Нормативы!$B:$B,$G258,Нормативы!$D:$D,'2020'!$I258,Нормативы!$F:$F,'2020'!$K258)</f>
        <v>220</v>
      </c>
      <c r="Y258" s="618">
        <f>SUMIFS(Нормативы!K:K,Нормативы!$B:$B,$G258,Нормативы!$D:$D,'2020'!$I258,Нормативы!$F:$F,'2020'!$K258)</f>
        <v>44</v>
      </c>
      <c r="Z258" s="618">
        <f>SUMIFS(Нормативы!L:L,Нормативы!$B:$B,$G258,Нормативы!$D:$D,'2020'!$I258,Нормативы!$F:$F,'2020'!$K258)</f>
        <v>2320</v>
      </c>
      <c r="AA258" s="618">
        <f t="shared" si="676"/>
        <v>3710</v>
      </c>
      <c r="AB258" s="618">
        <f>SUMIFS(Нормативы!N:N,Нормативы!$B:$B,$G258,Нормативы!$D:$D,'2020'!$I258,Нормативы!$F:$F,'2020'!$K258)*O258</f>
        <v>520</v>
      </c>
      <c r="AC258" s="618">
        <f>SUMIFS(Нормативы!O:O,Нормативы!$B:$B,$G258,Нормативы!$D:$D,'2020'!$I258,Нормативы!$F:$F,'2020'!$K258)</f>
        <v>2140</v>
      </c>
      <c r="AD258" s="618">
        <f>SUMIFS(Нормативы!P:P,Нормативы!$B:$B,$G258,Нормативы!$D:$D,'2020'!$I258,Нормативы!$F:$F,'2020'!$K258)*O258</f>
        <v>310</v>
      </c>
      <c r="AE258" s="618">
        <f>SUMIFS(Нормативы!Q:Q,Нормативы!$B:$B,$G258,Нормативы!$D:$D,'2020'!$I258,Нормативы!$F:$F,'2020'!$K258)</f>
        <v>740</v>
      </c>
      <c r="AF258" s="618">
        <f>SUMIFS(Нормативы!R:R,Нормативы!$B:$B,$G258,Нормативы!$D:$D,'2020'!$I258,Нормативы!$F:$F,'2020'!$K258)</f>
        <v>2460</v>
      </c>
      <c r="AG258" s="618">
        <f>SUMIFS(Нормативы!S:S,Нормативы!$B:$B,$G258,Нормативы!$D:$D,'2020'!$I258,Нормативы!$F:$F,'2020'!$K258)</f>
        <v>5080</v>
      </c>
      <c r="AH258" s="618">
        <f>SUMIFS(Нормативы!T:T,Нормативы!$B:$B,$G258,Нормативы!$D:$D,'2020'!$I258,Нормативы!$F:$F,'2020'!$K258)</f>
        <v>540</v>
      </c>
      <c r="AI258" s="618">
        <f>SUMIFS(Нормативы!U:U,Нормативы!$B:$B,$G258,Нормативы!$D:$D,'2020'!$I258,Нормативы!$F:$F,'2020'!$K258)</f>
        <v>770</v>
      </c>
      <c r="AJ258" s="618">
        <f>SUMIFS(Нормативы!V:V,Нормативы!$B:$B,$G258,Нормативы!$D:$D,'2020'!$I258,Нормативы!$F:$F,'2020'!$K258)</f>
        <v>80</v>
      </c>
      <c r="AK258" s="618">
        <f>SUMIFS(Нормативы!W:W,Нормативы!$B:$B,$G258,Нормативы!$D:$D,'2020'!$I258,Нормативы!$F:$F,'2020'!$K258)</f>
        <v>300</v>
      </c>
      <c r="AL258" s="618">
        <f>SUMIFS(Нормативы!X:X,Нормативы!$B:$B,$G258,Нормативы!$D:$D,'2020'!$I258,Нормативы!$F:$F,'2020'!$K258)*O258</f>
        <v>13440</v>
      </c>
      <c r="AM258" s="618">
        <f t="shared" si="677"/>
        <v>10322.6</v>
      </c>
      <c r="AN258" s="618">
        <f t="shared" si="678"/>
        <v>3117.4</v>
      </c>
      <c r="AO258" s="618">
        <f>SUMIFS(Нормативы!AA:AA,Нормативы!$B:$B,$G258,Нормативы!$D:$D,'2020'!$I258,Нормативы!$F:$F,'2020'!$K258)</f>
        <v>3520</v>
      </c>
      <c r="AP258" s="619">
        <f t="shared" si="679"/>
        <v>86460</v>
      </c>
      <c r="AQ258" s="413">
        <f t="shared" si="616"/>
        <v>540200</v>
      </c>
      <c r="AR258" s="618">
        <f t="shared" si="680"/>
        <v>414900.2</v>
      </c>
      <c r="AS258" s="618">
        <f t="shared" si="681"/>
        <v>125299.8</v>
      </c>
      <c r="AT258" s="616">
        <f t="shared" si="617"/>
        <v>2200</v>
      </c>
      <c r="AU258" s="616">
        <f t="shared" si="618"/>
        <v>440</v>
      </c>
      <c r="AV258" s="616">
        <f t="shared" si="619"/>
        <v>23200</v>
      </c>
      <c r="AW258" s="616">
        <f t="shared" si="620"/>
        <v>37100</v>
      </c>
      <c r="AX258" s="616">
        <f t="shared" si="621"/>
        <v>5200</v>
      </c>
      <c r="AY258" s="616">
        <f t="shared" si="622"/>
        <v>21400</v>
      </c>
      <c r="AZ258" s="616">
        <f t="shared" si="623"/>
        <v>3100</v>
      </c>
      <c r="BA258" s="616">
        <f t="shared" si="624"/>
        <v>7400</v>
      </c>
      <c r="BB258" s="616">
        <f t="shared" si="625"/>
        <v>24600</v>
      </c>
      <c r="BC258" s="616">
        <f t="shared" si="626"/>
        <v>50800</v>
      </c>
      <c r="BD258" s="616">
        <f t="shared" si="627"/>
        <v>5400</v>
      </c>
      <c r="BE258" s="616">
        <f t="shared" si="628"/>
        <v>7700</v>
      </c>
      <c r="BF258" s="616">
        <f t="shared" si="629"/>
        <v>800</v>
      </c>
      <c r="BG258" s="616">
        <f t="shared" si="630"/>
        <v>3000</v>
      </c>
      <c r="BH258" s="616">
        <f t="shared" si="631"/>
        <v>134400</v>
      </c>
      <c r="BI258" s="618">
        <f t="shared" si="682"/>
        <v>103225.8</v>
      </c>
      <c r="BJ258" s="618">
        <f t="shared" si="683"/>
        <v>31174.2</v>
      </c>
      <c r="BK258" s="616">
        <f t="shared" si="632"/>
        <v>35200</v>
      </c>
      <c r="BL258" s="620">
        <f t="shared" si="633"/>
        <v>864600</v>
      </c>
      <c r="BM258" s="616">
        <f t="shared" si="634"/>
        <v>775187</v>
      </c>
      <c r="BN258" s="618">
        <f t="shared" si="635"/>
        <v>595381.69999999995</v>
      </c>
      <c r="BO258" s="618">
        <f t="shared" si="636"/>
        <v>179805.3</v>
      </c>
      <c r="BP258" s="616">
        <f t="shared" si="684"/>
        <v>2200</v>
      </c>
      <c r="BQ258" s="616">
        <f t="shared" si="685"/>
        <v>440</v>
      </c>
      <c r="BR258" s="616">
        <f t="shared" si="686"/>
        <v>23200</v>
      </c>
      <c r="BS258" s="616">
        <f t="shared" si="637"/>
        <v>37100</v>
      </c>
      <c r="BT258" s="616">
        <f t="shared" si="638"/>
        <v>5200</v>
      </c>
      <c r="BU258" s="616">
        <f t="shared" si="639"/>
        <v>21400</v>
      </c>
      <c r="BV258" s="616">
        <f t="shared" si="640"/>
        <v>3100</v>
      </c>
      <c r="BW258" s="616">
        <f t="shared" si="641"/>
        <v>7400</v>
      </c>
      <c r="BX258" s="616">
        <f t="shared" si="642"/>
        <v>61746</v>
      </c>
      <c r="BY258" s="616">
        <f t="shared" si="643"/>
        <v>50800</v>
      </c>
      <c r="BZ258" s="616">
        <f t="shared" si="644"/>
        <v>5400</v>
      </c>
      <c r="CA258" s="616">
        <f t="shared" si="645"/>
        <v>7700</v>
      </c>
      <c r="CB258" s="616">
        <f t="shared" si="646"/>
        <v>800</v>
      </c>
      <c r="CC258" s="616">
        <f t="shared" si="647"/>
        <v>3000</v>
      </c>
      <c r="CD258" s="616">
        <f t="shared" si="648"/>
        <v>192864</v>
      </c>
      <c r="CE258" s="618">
        <f t="shared" si="687"/>
        <v>148129</v>
      </c>
      <c r="CF258" s="618">
        <f t="shared" si="688"/>
        <v>44735</v>
      </c>
      <c r="CG258" s="616">
        <f t="shared" si="649"/>
        <v>35200</v>
      </c>
      <c r="CH258" s="621">
        <f t="shared" si="650"/>
        <v>1195197</v>
      </c>
      <c r="CI258" s="88">
        <f t="shared" si="651"/>
        <v>77518.7</v>
      </c>
      <c r="CJ258" s="90">
        <f t="shared" si="652"/>
        <v>59538.17</v>
      </c>
      <c r="CK258" s="90">
        <f t="shared" si="653"/>
        <v>17980.53</v>
      </c>
      <c r="CL258" s="88">
        <f t="shared" si="654"/>
        <v>220</v>
      </c>
      <c r="CM258" s="88">
        <f t="shared" si="655"/>
        <v>44</v>
      </c>
      <c r="CN258" s="88">
        <f t="shared" si="656"/>
        <v>2320</v>
      </c>
      <c r="CO258" s="88">
        <f t="shared" si="657"/>
        <v>3710</v>
      </c>
      <c r="CP258" s="88">
        <f t="shared" si="658"/>
        <v>520</v>
      </c>
      <c r="CQ258" s="88">
        <f t="shared" si="659"/>
        <v>2140</v>
      </c>
      <c r="CR258" s="88">
        <f t="shared" si="660"/>
        <v>310</v>
      </c>
      <c r="CS258" s="88">
        <f t="shared" si="661"/>
        <v>740</v>
      </c>
      <c r="CT258" s="88">
        <f t="shared" si="662"/>
        <v>6174.6</v>
      </c>
      <c r="CU258" s="88">
        <f t="shared" si="663"/>
        <v>5080</v>
      </c>
      <c r="CV258" s="88">
        <f t="shared" si="664"/>
        <v>540</v>
      </c>
      <c r="CW258" s="88">
        <f t="shared" si="665"/>
        <v>770</v>
      </c>
      <c r="CX258" s="88">
        <f t="shared" si="666"/>
        <v>80</v>
      </c>
      <c r="CY258" s="88">
        <f t="shared" si="667"/>
        <v>300</v>
      </c>
      <c r="CZ258" s="88">
        <f t="shared" si="668"/>
        <v>19286.400000000001</v>
      </c>
      <c r="DA258" s="90">
        <f t="shared" si="669"/>
        <v>14812.9</v>
      </c>
      <c r="DB258" s="90">
        <f t="shared" si="670"/>
        <v>4473.5</v>
      </c>
      <c r="DC258" s="88">
        <f t="shared" si="671"/>
        <v>3520</v>
      </c>
      <c r="DD258" s="88">
        <f t="shared" si="672"/>
        <v>119519.7</v>
      </c>
      <c r="AUV258" s="699">
        <f t="shared" si="586"/>
        <v>77518.7</v>
      </c>
      <c r="AUW258" s="699">
        <f t="shared" si="587"/>
        <v>59538.17</v>
      </c>
      <c r="AUX258" s="699">
        <f t="shared" si="588"/>
        <v>17980.53</v>
      </c>
      <c r="AUY258" s="699">
        <f t="shared" si="741"/>
        <v>220</v>
      </c>
      <c r="AUZ258" s="699">
        <f t="shared" si="615"/>
        <v>175.3</v>
      </c>
      <c r="AVA258" s="699">
        <f t="shared" si="615"/>
        <v>0.43</v>
      </c>
      <c r="AVB258" s="699">
        <f t="shared" si="742"/>
        <v>3710</v>
      </c>
      <c r="AVC258" s="699">
        <f t="shared" si="743"/>
        <v>520</v>
      </c>
      <c r="AVD258" s="699">
        <f t="shared" si="744"/>
        <v>2140</v>
      </c>
      <c r="AVE258" s="699">
        <f t="shared" si="745"/>
        <v>310</v>
      </c>
      <c r="AVF258" s="699">
        <f t="shared" si="746"/>
        <v>740</v>
      </c>
      <c r="AVG258" s="699">
        <f t="shared" si="747"/>
        <v>6174.6</v>
      </c>
      <c r="AVH258" s="699">
        <f t="shared" si="748"/>
        <v>5080</v>
      </c>
      <c r="AVI258" s="699">
        <f t="shared" si="749"/>
        <v>540</v>
      </c>
      <c r="AVJ258" s="699">
        <f t="shared" si="750"/>
        <v>770</v>
      </c>
      <c r="AVK258" s="699">
        <f t="shared" si="751"/>
        <v>80</v>
      </c>
      <c r="AVL258" s="699">
        <f t="shared" si="752"/>
        <v>300</v>
      </c>
      <c r="AVM258" s="699">
        <f t="shared" si="753"/>
        <v>19286.400000000001</v>
      </c>
      <c r="AVN258" s="699">
        <f t="shared" si="754"/>
        <v>14812.9</v>
      </c>
      <c r="AVO258" s="699">
        <f t="shared" si="755"/>
        <v>4473.5</v>
      </c>
      <c r="AVP258" s="699">
        <f t="shared" si="756"/>
        <v>3520</v>
      </c>
      <c r="AVQ258" s="699">
        <f t="shared" si="757"/>
        <v>119519.7</v>
      </c>
    </row>
    <row r="259" spans="1:108 1244:1265" ht="30" hidden="1" customHeight="1" x14ac:dyDescent="0.25">
      <c r="A259" s="643">
        <v>1</v>
      </c>
      <c r="B259" s="643">
        <v>12</v>
      </c>
      <c r="C259" s="664" t="s">
        <v>27</v>
      </c>
      <c r="D259" s="2"/>
      <c r="E259" s="101" t="s">
        <v>344</v>
      </c>
      <c r="F259" s="643" t="s">
        <v>31</v>
      </c>
      <c r="G259" s="643">
        <v>1</v>
      </c>
      <c r="H259" s="658" t="s">
        <v>8</v>
      </c>
      <c r="I259" s="643">
        <v>3</v>
      </c>
      <c r="J259" s="101" t="s">
        <v>360</v>
      </c>
      <c r="K259" s="643">
        <v>3</v>
      </c>
      <c r="L259" s="683" t="s">
        <v>349</v>
      </c>
      <c r="M259" s="11" t="s">
        <v>266</v>
      </c>
      <c r="N259" s="101" t="s">
        <v>387</v>
      </c>
      <c r="O259" s="643">
        <v>1</v>
      </c>
      <c r="P259" s="632">
        <v>127</v>
      </c>
      <c r="Q259" s="632">
        <v>127</v>
      </c>
      <c r="R259" s="632">
        <v>127</v>
      </c>
      <c r="S259" s="675">
        <f>SUMIF('Территориальный кк'!$A:$A,'2020'!$B259,'Территориальный кк'!D:D)</f>
        <v>1.4350000000000001</v>
      </c>
      <c r="T259" s="676">
        <f>SUMIF('Территориальный кк'!$A:$A,'2020'!$B259,'Территориальный кк'!E:E)</f>
        <v>2.5099999999999998</v>
      </c>
      <c r="U259" s="618">
        <f>SUMIFS(Нормативы!G:G,Нормативы!$B:$B,$G259,Нормативы!$D:$D,'2020'!$I259,Нормативы!$F:$F,'2020'!$K259)*O259</f>
        <v>6419</v>
      </c>
      <c r="V259" s="618">
        <f t="shared" si="674"/>
        <v>4930.1000000000004</v>
      </c>
      <c r="W259" s="618">
        <f t="shared" si="675"/>
        <v>1488.9</v>
      </c>
      <c r="X259" s="618">
        <f>SUMIFS(Нормативы!J:J,Нормативы!$B:$B,$G259,Нормативы!$D:$D,'2020'!$I259,Нормативы!$F:$F,'2020'!$K259)</f>
        <v>883</v>
      </c>
      <c r="Y259" s="618">
        <f>SUMIFS(Нормативы!K:K,Нормативы!$B:$B,$G259,Нормативы!$D:$D,'2020'!$I259,Нормативы!$F:$F,'2020'!$K259)</f>
        <v>177</v>
      </c>
      <c r="Z259" s="618">
        <f>SUMIFS(Нормативы!L:L,Нормативы!$B:$B,$G259,Нормативы!$D:$D,'2020'!$I259,Нормативы!$F:$F,'2020'!$K259)</f>
        <v>811</v>
      </c>
      <c r="AA259" s="618">
        <f t="shared" si="676"/>
        <v>1905</v>
      </c>
      <c r="AB259" s="618">
        <f>SUMIFS(Нормативы!N:N,Нормативы!$B:$B,$G259,Нормативы!$D:$D,'2020'!$I259,Нормативы!$F:$F,'2020'!$K259)*O259</f>
        <v>52</v>
      </c>
      <c r="AC259" s="618">
        <f>SUMIFS(Нормативы!O:O,Нормативы!$B:$B,$G259,Нормативы!$D:$D,'2020'!$I259,Нормативы!$F:$F,'2020'!$K259)</f>
        <v>1729</v>
      </c>
      <c r="AD259" s="618">
        <f>SUMIFS(Нормативы!P:P,Нормативы!$B:$B,$G259,Нормативы!$D:$D,'2020'!$I259,Нормативы!$F:$F,'2020'!$K259)*O259</f>
        <v>36</v>
      </c>
      <c r="AE259" s="618">
        <f>SUMIFS(Нормативы!Q:Q,Нормативы!$B:$B,$G259,Нормативы!$D:$D,'2020'!$I259,Нормативы!$F:$F,'2020'!$K259)</f>
        <v>88</v>
      </c>
      <c r="AF259" s="618">
        <f>SUMIFS(Нормативы!R:R,Нормативы!$B:$B,$G259,Нормативы!$D:$D,'2020'!$I259,Нормативы!$F:$F,'2020'!$K259)</f>
        <v>268</v>
      </c>
      <c r="AG259" s="618">
        <f>SUMIFS(Нормативы!S:S,Нормативы!$B:$B,$G259,Нормативы!$D:$D,'2020'!$I259,Нормативы!$F:$F,'2020'!$K259)</f>
        <v>580</v>
      </c>
      <c r="AH259" s="618">
        <f>SUMIFS(Нормативы!T:T,Нормативы!$B:$B,$G259,Нормативы!$D:$D,'2020'!$I259,Нормативы!$F:$F,'2020'!$K259)</f>
        <v>54</v>
      </c>
      <c r="AI259" s="618">
        <f>SUMIFS(Нормативы!U:U,Нормативы!$B:$B,$G259,Нормативы!$D:$D,'2020'!$I259,Нормативы!$F:$F,'2020'!$K259)</f>
        <v>77</v>
      </c>
      <c r="AJ259" s="618">
        <f>SUMIFS(Нормативы!V:V,Нормативы!$B:$B,$G259,Нормативы!$D:$D,'2020'!$I259,Нормативы!$F:$F,'2020'!$K259)</f>
        <v>8</v>
      </c>
      <c r="AK259" s="618">
        <f>SUMIFS(Нормативы!W:W,Нормативы!$B:$B,$G259,Нормативы!$D:$D,'2020'!$I259,Нормативы!$F:$F,'2020'!$K259)</f>
        <v>105</v>
      </c>
      <c r="AL259" s="618">
        <f>SUMIFS(Нормативы!X:X,Нормативы!$B:$B,$G259,Нормативы!$D:$D,'2020'!$I259,Нормативы!$F:$F,'2020'!$K259)*O259</f>
        <v>1612</v>
      </c>
      <c r="AM259" s="618">
        <f t="shared" si="677"/>
        <v>1238.0999999999999</v>
      </c>
      <c r="AN259" s="618">
        <f t="shared" si="678"/>
        <v>373.9</v>
      </c>
      <c r="AO259" s="618">
        <f>SUMIFS(Нормативы!AA:AA,Нормативы!$B:$B,$G259,Нормативы!$D:$D,'2020'!$I259,Нормативы!$F:$F,'2020'!$K259)</f>
        <v>0</v>
      </c>
      <c r="AP259" s="619">
        <f t="shared" si="679"/>
        <v>12722</v>
      </c>
      <c r="AQ259" s="413">
        <f t="shared" si="616"/>
        <v>815213</v>
      </c>
      <c r="AR259" s="618">
        <f t="shared" si="680"/>
        <v>626123.69999999995</v>
      </c>
      <c r="AS259" s="618">
        <f t="shared" si="681"/>
        <v>189089.3</v>
      </c>
      <c r="AT259" s="616">
        <f t="shared" si="617"/>
        <v>112141</v>
      </c>
      <c r="AU259" s="616">
        <f t="shared" si="618"/>
        <v>22479</v>
      </c>
      <c r="AV259" s="616">
        <f t="shared" si="619"/>
        <v>102997</v>
      </c>
      <c r="AW259" s="616">
        <f t="shared" si="620"/>
        <v>241935</v>
      </c>
      <c r="AX259" s="616">
        <f t="shared" si="621"/>
        <v>6604</v>
      </c>
      <c r="AY259" s="616">
        <f t="shared" si="622"/>
        <v>219583</v>
      </c>
      <c r="AZ259" s="616">
        <f t="shared" si="623"/>
        <v>4572</v>
      </c>
      <c r="BA259" s="616">
        <f t="shared" si="624"/>
        <v>11176</v>
      </c>
      <c r="BB259" s="616">
        <f t="shared" si="625"/>
        <v>34036</v>
      </c>
      <c r="BC259" s="616">
        <f t="shared" si="626"/>
        <v>73660</v>
      </c>
      <c r="BD259" s="616">
        <f t="shared" si="627"/>
        <v>6858</v>
      </c>
      <c r="BE259" s="616">
        <f t="shared" si="628"/>
        <v>9779</v>
      </c>
      <c r="BF259" s="616">
        <f t="shared" si="629"/>
        <v>1016</v>
      </c>
      <c r="BG259" s="616">
        <f t="shared" si="630"/>
        <v>13335</v>
      </c>
      <c r="BH259" s="616">
        <f t="shared" si="631"/>
        <v>204724</v>
      </c>
      <c r="BI259" s="618">
        <f t="shared" si="682"/>
        <v>157238.1</v>
      </c>
      <c r="BJ259" s="618">
        <f t="shared" si="683"/>
        <v>47485.9</v>
      </c>
      <c r="BK259" s="616">
        <f t="shared" si="632"/>
        <v>0</v>
      </c>
      <c r="BL259" s="620">
        <f t="shared" si="633"/>
        <v>1615694</v>
      </c>
      <c r="BM259" s="616">
        <f t="shared" si="634"/>
        <v>1169831</v>
      </c>
      <c r="BN259" s="618">
        <f t="shared" si="635"/>
        <v>898487.7</v>
      </c>
      <c r="BO259" s="618">
        <f t="shared" si="636"/>
        <v>271343.3</v>
      </c>
      <c r="BP259" s="616">
        <f t="shared" si="684"/>
        <v>112141</v>
      </c>
      <c r="BQ259" s="616">
        <f t="shared" si="685"/>
        <v>22479</v>
      </c>
      <c r="BR259" s="616">
        <f t="shared" si="686"/>
        <v>102997</v>
      </c>
      <c r="BS259" s="616">
        <f t="shared" si="637"/>
        <v>241935</v>
      </c>
      <c r="BT259" s="616">
        <f t="shared" si="638"/>
        <v>6604</v>
      </c>
      <c r="BU259" s="616">
        <f t="shared" si="639"/>
        <v>219583</v>
      </c>
      <c r="BV259" s="616">
        <f t="shared" si="640"/>
        <v>4572</v>
      </c>
      <c r="BW259" s="616">
        <f t="shared" si="641"/>
        <v>11176</v>
      </c>
      <c r="BX259" s="616">
        <f t="shared" si="642"/>
        <v>85430</v>
      </c>
      <c r="BY259" s="616">
        <f t="shared" si="643"/>
        <v>73660</v>
      </c>
      <c r="BZ259" s="616">
        <f t="shared" si="644"/>
        <v>6858</v>
      </c>
      <c r="CA259" s="616">
        <f t="shared" si="645"/>
        <v>9779</v>
      </c>
      <c r="CB259" s="616">
        <f t="shared" si="646"/>
        <v>1016</v>
      </c>
      <c r="CC259" s="616">
        <f t="shared" si="647"/>
        <v>13335</v>
      </c>
      <c r="CD259" s="616">
        <f t="shared" si="648"/>
        <v>293779</v>
      </c>
      <c r="CE259" s="618">
        <f t="shared" si="687"/>
        <v>225636.7</v>
      </c>
      <c r="CF259" s="618">
        <f t="shared" si="688"/>
        <v>68142.3</v>
      </c>
      <c r="CG259" s="616">
        <f t="shared" si="649"/>
        <v>0</v>
      </c>
      <c r="CH259" s="621">
        <f t="shared" si="650"/>
        <v>2110761</v>
      </c>
      <c r="CI259" s="88">
        <f t="shared" si="651"/>
        <v>9211.2677000000003</v>
      </c>
      <c r="CJ259" s="90">
        <f t="shared" si="652"/>
        <v>7074.7062999999998</v>
      </c>
      <c r="CK259" s="90">
        <f t="shared" si="653"/>
        <v>2136.5614</v>
      </c>
      <c r="CL259" s="88">
        <f t="shared" si="654"/>
        <v>883</v>
      </c>
      <c r="CM259" s="88">
        <f t="shared" si="655"/>
        <v>177</v>
      </c>
      <c r="CN259" s="88">
        <f t="shared" si="656"/>
        <v>811</v>
      </c>
      <c r="CO259" s="88">
        <f t="shared" si="657"/>
        <v>1905</v>
      </c>
      <c r="CP259" s="88">
        <f t="shared" si="658"/>
        <v>52</v>
      </c>
      <c r="CQ259" s="88">
        <f t="shared" si="659"/>
        <v>1729</v>
      </c>
      <c r="CR259" s="88">
        <f t="shared" si="660"/>
        <v>36</v>
      </c>
      <c r="CS259" s="88">
        <f t="shared" si="661"/>
        <v>88</v>
      </c>
      <c r="CT259" s="88">
        <f t="shared" si="662"/>
        <v>672.67719999999997</v>
      </c>
      <c r="CU259" s="88">
        <f t="shared" si="663"/>
        <v>580</v>
      </c>
      <c r="CV259" s="88">
        <f t="shared" si="664"/>
        <v>54</v>
      </c>
      <c r="CW259" s="88">
        <f t="shared" si="665"/>
        <v>77</v>
      </c>
      <c r="CX259" s="88">
        <f t="shared" si="666"/>
        <v>8</v>
      </c>
      <c r="CY259" s="88">
        <f t="shared" si="667"/>
        <v>105</v>
      </c>
      <c r="CZ259" s="88">
        <f t="shared" si="668"/>
        <v>2313.2204999999999</v>
      </c>
      <c r="DA259" s="90">
        <f t="shared" si="669"/>
        <v>1776.6668999999999</v>
      </c>
      <c r="DB259" s="90">
        <f t="shared" si="670"/>
        <v>536.55349999999999</v>
      </c>
      <c r="DC259" s="88">
        <f t="shared" si="671"/>
        <v>0</v>
      </c>
      <c r="DD259" s="88">
        <f t="shared" si="672"/>
        <v>16620.165400000002</v>
      </c>
      <c r="AUV259" s="699">
        <f t="shared" si="586"/>
        <v>9211.27</v>
      </c>
      <c r="AUW259" s="699">
        <f t="shared" si="587"/>
        <v>7074.71</v>
      </c>
      <c r="AUX259" s="699">
        <f t="shared" si="588"/>
        <v>2136.56</v>
      </c>
      <c r="AUY259" s="699">
        <f t="shared" si="741"/>
        <v>883</v>
      </c>
      <c r="AUZ259" s="699">
        <f t="shared" si="615"/>
        <v>8955.7800000000007</v>
      </c>
      <c r="AVA259" s="699">
        <f t="shared" si="615"/>
        <v>16.05</v>
      </c>
      <c r="AVB259" s="699">
        <f t="shared" si="742"/>
        <v>1905</v>
      </c>
      <c r="AVC259" s="699">
        <f t="shared" si="743"/>
        <v>52</v>
      </c>
      <c r="AVD259" s="699">
        <f t="shared" si="744"/>
        <v>1729</v>
      </c>
      <c r="AVE259" s="699">
        <f t="shared" si="745"/>
        <v>36</v>
      </c>
      <c r="AVF259" s="699">
        <f t="shared" si="746"/>
        <v>88</v>
      </c>
      <c r="AVG259" s="699">
        <f t="shared" si="747"/>
        <v>672.68</v>
      </c>
      <c r="AVH259" s="699">
        <f t="shared" si="748"/>
        <v>580</v>
      </c>
      <c r="AVI259" s="699">
        <f t="shared" si="749"/>
        <v>54</v>
      </c>
      <c r="AVJ259" s="699">
        <f t="shared" si="750"/>
        <v>77</v>
      </c>
      <c r="AVK259" s="699">
        <f t="shared" si="751"/>
        <v>8</v>
      </c>
      <c r="AVL259" s="699">
        <f t="shared" si="752"/>
        <v>105</v>
      </c>
      <c r="AVM259" s="699">
        <f t="shared" si="753"/>
        <v>2313.2199999999998</v>
      </c>
      <c r="AVN259" s="699">
        <f t="shared" si="754"/>
        <v>1776.67</v>
      </c>
      <c r="AVO259" s="699">
        <f t="shared" si="755"/>
        <v>536.54999999999995</v>
      </c>
      <c r="AVP259" s="699">
        <f t="shared" si="756"/>
        <v>0</v>
      </c>
      <c r="AVQ259" s="699">
        <f t="shared" si="757"/>
        <v>16620.169999999998</v>
      </c>
    </row>
    <row r="260" spans="1:108 1244:1265" ht="30" hidden="1" customHeight="1" x14ac:dyDescent="0.25">
      <c r="A260" s="643">
        <v>1</v>
      </c>
      <c r="B260" s="643">
        <v>12</v>
      </c>
      <c r="C260" s="664" t="s">
        <v>27</v>
      </c>
      <c r="D260" s="2"/>
      <c r="E260" s="101" t="s">
        <v>345</v>
      </c>
      <c r="F260" s="643" t="s">
        <v>38</v>
      </c>
      <c r="G260" s="643">
        <v>2</v>
      </c>
      <c r="H260" s="658" t="s">
        <v>10</v>
      </c>
      <c r="I260" s="643">
        <v>0</v>
      </c>
      <c r="J260" s="101" t="s">
        <v>361</v>
      </c>
      <c r="K260" s="643">
        <v>3</v>
      </c>
      <c r="L260" s="683" t="s">
        <v>350</v>
      </c>
      <c r="M260" s="11" t="s">
        <v>267</v>
      </c>
      <c r="N260" s="101" t="s">
        <v>387</v>
      </c>
      <c r="O260" s="643">
        <v>1</v>
      </c>
      <c r="P260" s="632">
        <v>64</v>
      </c>
      <c r="Q260" s="632">
        <v>64</v>
      </c>
      <c r="R260" s="632">
        <v>64</v>
      </c>
      <c r="S260" s="675">
        <f>SUMIF('Территориальный кк'!$A:$A,'2020'!$B260,'Территориальный кк'!D:D)</f>
        <v>1.4350000000000001</v>
      </c>
      <c r="T260" s="676">
        <f>SUMIF('Территориальный кк'!$A:$A,'2020'!$B260,'Территориальный кк'!E:E)</f>
        <v>2.5099999999999998</v>
      </c>
      <c r="U260" s="618">
        <f>SUMIFS(Нормативы!G:G,Нормативы!$B:$B,$G260,Нормативы!$D:$D,'2020'!$I260,Нормативы!$F:$F,'2020'!$K260)*O260</f>
        <v>70600</v>
      </c>
      <c r="V260" s="618">
        <f t="shared" si="674"/>
        <v>54224.3</v>
      </c>
      <c r="W260" s="618">
        <f t="shared" si="675"/>
        <v>16375.7</v>
      </c>
      <c r="X260" s="618">
        <f>SUMIFS(Нормативы!J:J,Нормативы!$B:$B,$G260,Нормативы!$D:$D,'2020'!$I260,Нормативы!$F:$F,'2020'!$K260)</f>
        <v>8860</v>
      </c>
      <c r="Y260" s="618">
        <f>SUMIFS(Нормативы!K:K,Нормативы!$B:$B,$G260,Нормативы!$D:$D,'2020'!$I260,Нормативы!$F:$F,'2020'!$K260)</f>
        <v>0</v>
      </c>
      <c r="Z260" s="618">
        <f>SUMIFS(Нормативы!L:L,Нормативы!$B:$B,$G260,Нормативы!$D:$D,'2020'!$I260,Нормативы!$F:$F,'2020'!$K260)</f>
        <v>8110</v>
      </c>
      <c r="AA260" s="618">
        <f t="shared" si="676"/>
        <v>21610</v>
      </c>
      <c r="AB260" s="618">
        <f>SUMIFS(Нормативы!N:N,Нормативы!$B:$B,$G260,Нормативы!$D:$D,'2020'!$I260,Нормативы!$F:$F,'2020'!$K260)*O260</f>
        <v>520</v>
      </c>
      <c r="AC260" s="618">
        <f>SUMIFS(Нормативы!O:O,Нормативы!$B:$B,$G260,Нормативы!$D:$D,'2020'!$I260,Нормативы!$F:$F,'2020'!$K260)</f>
        <v>19720</v>
      </c>
      <c r="AD260" s="618">
        <f>SUMIFS(Нормативы!P:P,Нормативы!$B:$B,$G260,Нормативы!$D:$D,'2020'!$I260,Нормативы!$F:$F,'2020'!$K260)*O260</f>
        <v>400</v>
      </c>
      <c r="AE260" s="618">
        <f>SUMIFS(Нормативы!Q:Q,Нормативы!$B:$B,$G260,Нормативы!$D:$D,'2020'!$I260,Нормативы!$F:$F,'2020'!$K260)</f>
        <v>970</v>
      </c>
      <c r="AF260" s="618">
        <f>SUMIFS(Нормативы!R:R,Нормативы!$B:$B,$G260,Нормативы!$D:$D,'2020'!$I260,Нормативы!$F:$F,'2020'!$K260)</f>
        <v>2680</v>
      </c>
      <c r="AG260" s="618">
        <f>SUMIFS(Нормативы!S:S,Нормативы!$B:$B,$G260,Нормативы!$D:$D,'2020'!$I260,Нормативы!$F:$F,'2020'!$K260)</f>
        <v>5800</v>
      </c>
      <c r="AH260" s="618">
        <f>SUMIFS(Нормативы!T:T,Нормативы!$B:$B,$G260,Нормативы!$D:$D,'2020'!$I260,Нормативы!$F:$F,'2020'!$K260)</f>
        <v>540</v>
      </c>
      <c r="AI260" s="618">
        <f>SUMIFS(Нормативы!U:U,Нормативы!$B:$B,$G260,Нормативы!$D:$D,'2020'!$I260,Нормативы!$F:$F,'2020'!$K260)</f>
        <v>770</v>
      </c>
      <c r="AJ260" s="618">
        <f>SUMIFS(Нормативы!V:V,Нормативы!$B:$B,$G260,Нормативы!$D:$D,'2020'!$I260,Нормативы!$F:$F,'2020'!$K260)</f>
        <v>80</v>
      </c>
      <c r="AK260" s="618">
        <f>SUMIFS(Нормативы!W:W,Нормативы!$B:$B,$G260,Нормативы!$D:$D,'2020'!$I260,Нормативы!$F:$F,'2020'!$K260)</f>
        <v>330</v>
      </c>
      <c r="AL260" s="618">
        <f>SUMIFS(Нормативы!X:X,Нормативы!$B:$B,$G260,Нормативы!$D:$D,'2020'!$I260,Нормативы!$F:$F,'2020'!$K260)*O260</f>
        <v>16120</v>
      </c>
      <c r="AM260" s="618">
        <f t="shared" si="677"/>
        <v>12381</v>
      </c>
      <c r="AN260" s="618">
        <f t="shared" si="678"/>
        <v>3739</v>
      </c>
      <c r="AO260" s="618">
        <f>SUMIFS(Нормативы!AA:AA,Нормативы!$B:$B,$G260,Нормативы!$D:$D,'2020'!$I260,Нормативы!$F:$F,'2020'!$K260)</f>
        <v>3520</v>
      </c>
      <c r="AP260" s="619">
        <f t="shared" si="679"/>
        <v>139020</v>
      </c>
      <c r="AQ260" s="413">
        <f t="shared" si="616"/>
        <v>4518400</v>
      </c>
      <c r="AR260" s="618">
        <f t="shared" si="680"/>
        <v>3470353.3</v>
      </c>
      <c r="AS260" s="618">
        <f t="shared" si="681"/>
        <v>1048046.7</v>
      </c>
      <c r="AT260" s="616">
        <f t="shared" si="617"/>
        <v>567040</v>
      </c>
      <c r="AU260" s="616">
        <f t="shared" si="618"/>
        <v>0</v>
      </c>
      <c r="AV260" s="616">
        <f t="shared" si="619"/>
        <v>519040</v>
      </c>
      <c r="AW260" s="616">
        <f t="shared" si="620"/>
        <v>1383040</v>
      </c>
      <c r="AX260" s="616">
        <f t="shared" si="621"/>
        <v>33280</v>
      </c>
      <c r="AY260" s="616">
        <f t="shared" si="622"/>
        <v>1262080</v>
      </c>
      <c r="AZ260" s="616">
        <f t="shared" si="623"/>
        <v>25600</v>
      </c>
      <c r="BA260" s="616">
        <f t="shared" si="624"/>
        <v>62080</v>
      </c>
      <c r="BB260" s="616">
        <f t="shared" si="625"/>
        <v>171520</v>
      </c>
      <c r="BC260" s="616">
        <f t="shared" si="626"/>
        <v>371200</v>
      </c>
      <c r="BD260" s="616">
        <f t="shared" si="627"/>
        <v>34560</v>
      </c>
      <c r="BE260" s="616">
        <f t="shared" si="628"/>
        <v>49280</v>
      </c>
      <c r="BF260" s="616">
        <f t="shared" si="629"/>
        <v>5120</v>
      </c>
      <c r="BG260" s="616">
        <f t="shared" si="630"/>
        <v>21120</v>
      </c>
      <c r="BH260" s="616">
        <f t="shared" si="631"/>
        <v>1031680</v>
      </c>
      <c r="BI260" s="618">
        <f t="shared" si="682"/>
        <v>792381</v>
      </c>
      <c r="BJ260" s="618">
        <f t="shared" si="683"/>
        <v>239299</v>
      </c>
      <c r="BK260" s="616">
        <f t="shared" si="632"/>
        <v>225280</v>
      </c>
      <c r="BL260" s="620">
        <f t="shared" si="633"/>
        <v>8897280</v>
      </c>
      <c r="BM260" s="616">
        <f t="shared" si="634"/>
        <v>6483904</v>
      </c>
      <c r="BN260" s="618">
        <f t="shared" si="635"/>
        <v>4979957</v>
      </c>
      <c r="BO260" s="618">
        <f t="shared" si="636"/>
        <v>1503947</v>
      </c>
      <c r="BP260" s="616">
        <f t="shared" si="684"/>
        <v>567040</v>
      </c>
      <c r="BQ260" s="616">
        <f t="shared" si="685"/>
        <v>0</v>
      </c>
      <c r="BR260" s="616">
        <f t="shared" si="686"/>
        <v>519040</v>
      </c>
      <c r="BS260" s="616">
        <f t="shared" si="637"/>
        <v>1383040</v>
      </c>
      <c r="BT260" s="616">
        <f t="shared" si="638"/>
        <v>33280</v>
      </c>
      <c r="BU260" s="616">
        <f t="shared" si="639"/>
        <v>1262080</v>
      </c>
      <c r="BV260" s="616">
        <f t="shared" si="640"/>
        <v>25600</v>
      </c>
      <c r="BW260" s="616">
        <f t="shared" si="641"/>
        <v>62080</v>
      </c>
      <c r="BX260" s="616">
        <f t="shared" si="642"/>
        <v>430515</v>
      </c>
      <c r="BY260" s="616">
        <f t="shared" si="643"/>
        <v>371200</v>
      </c>
      <c r="BZ260" s="616">
        <f t="shared" si="644"/>
        <v>34560</v>
      </c>
      <c r="CA260" s="616">
        <f t="shared" si="645"/>
        <v>49280</v>
      </c>
      <c r="CB260" s="616">
        <f t="shared" si="646"/>
        <v>5120</v>
      </c>
      <c r="CC260" s="616">
        <f t="shared" si="647"/>
        <v>21120</v>
      </c>
      <c r="CD260" s="616">
        <f t="shared" si="648"/>
        <v>1480461</v>
      </c>
      <c r="CE260" s="618">
        <f t="shared" si="687"/>
        <v>1137066.8</v>
      </c>
      <c r="CF260" s="618">
        <f t="shared" si="688"/>
        <v>343394.2</v>
      </c>
      <c r="CG260" s="616">
        <f t="shared" si="649"/>
        <v>225280</v>
      </c>
      <c r="CH260" s="621">
        <f t="shared" si="650"/>
        <v>11570560</v>
      </c>
      <c r="CI260" s="88">
        <f t="shared" si="651"/>
        <v>101311</v>
      </c>
      <c r="CJ260" s="90">
        <f t="shared" si="652"/>
        <v>77811.828099999999</v>
      </c>
      <c r="CK260" s="90">
        <f t="shared" si="653"/>
        <v>23499.171900000001</v>
      </c>
      <c r="CL260" s="88">
        <f t="shared" si="654"/>
        <v>8860</v>
      </c>
      <c r="CM260" s="88">
        <f t="shared" si="655"/>
        <v>0</v>
      </c>
      <c r="CN260" s="88">
        <f t="shared" si="656"/>
        <v>8110</v>
      </c>
      <c r="CO260" s="88">
        <f t="shared" si="657"/>
        <v>21610</v>
      </c>
      <c r="CP260" s="88">
        <f t="shared" si="658"/>
        <v>520</v>
      </c>
      <c r="CQ260" s="88">
        <f t="shared" si="659"/>
        <v>19720</v>
      </c>
      <c r="CR260" s="88">
        <f t="shared" si="660"/>
        <v>400</v>
      </c>
      <c r="CS260" s="88">
        <f t="shared" si="661"/>
        <v>970</v>
      </c>
      <c r="CT260" s="88">
        <f t="shared" si="662"/>
        <v>6726.7969000000003</v>
      </c>
      <c r="CU260" s="88">
        <f t="shared" si="663"/>
        <v>5800</v>
      </c>
      <c r="CV260" s="88">
        <f t="shared" si="664"/>
        <v>540</v>
      </c>
      <c r="CW260" s="88">
        <f t="shared" si="665"/>
        <v>770</v>
      </c>
      <c r="CX260" s="88">
        <f t="shared" si="666"/>
        <v>80</v>
      </c>
      <c r="CY260" s="88">
        <f t="shared" si="667"/>
        <v>330</v>
      </c>
      <c r="CZ260" s="88">
        <f t="shared" si="668"/>
        <v>23132.203099999999</v>
      </c>
      <c r="DA260" s="90">
        <f t="shared" si="669"/>
        <v>17766.668799999999</v>
      </c>
      <c r="DB260" s="90">
        <f t="shared" si="670"/>
        <v>5365.5343999999996</v>
      </c>
      <c r="DC260" s="88">
        <f t="shared" si="671"/>
        <v>3520</v>
      </c>
      <c r="DD260" s="88">
        <f t="shared" si="672"/>
        <v>180790</v>
      </c>
      <c r="AUV260" s="699">
        <f t="shared" si="586"/>
        <v>101311</v>
      </c>
      <c r="AUW260" s="699">
        <f t="shared" si="587"/>
        <v>77811.83</v>
      </c>
      <c r="AUX260" s="699">
        <f t="shared" si="588"/>
        <v>23499.17</v>
      </c>
      <c r="AUY260" s="699">
        <f t="shared" si="741"/>
        <v>8860</v>
      </c>
      <c r="AUZ260" s="699">
        <f t="shared" si="615"/>
        <v>0</v>
      </c>
      <c r="AVA260" s="699">
        <f t="shared" si="615"/>
        <v>7.35</v>
      </c>
      <c r="AVB260" s="699">
        <f t="shared" si="742"/>
        <v>21610</v>
      </c>
      <c r="AVC260" s="699">
        <f t="shared" si="743"/>
        <v>520</v>
      </c>
      <c r="AVD260" s="699">
        <f t="shared" si="744"/>
        <v>19720</v>
      </c>
      <c r="AVE260" s="699">
        <f t="shared" si="745"/>
        <v>400</v>
      </c>
      <c r="AVF260" s="699">
        <f t="shared" si="746"/>
        <v>970</v>
      </c>
      <c r="AVG260" s="699">
        <f t="shared" si="747"/>
        <v>6726.8</v>
      </c>
      <c r="AVH260" s="699">
        <f t="shared" si="748"/>
        <v>5800</v>
      </c>
      <c r="AVI260" s="699">
        <f t="shared" si="749"/>
        <v>540</v>
      </c>
      <c r="AVJ260" s="699">
        <f t="shared" si="750"/>
        <v>770</v>
      </c>
      <c r="AVK260" s="699">
        <f t="shared" si="751"/>
        <v>80</v>
      </c>
      <c r="AVL260" s="699">
        <f t="shared" si="752"/>
        <v>330</v>
      </c>
      <c r="AVM260" s="699">
        <f t="shared" si="753"/>
        <v>23132.2</v>
      </c>
      <c r="AVN260" s="699">
        <f t="shared" si="754"/>
        <v>17766.669999999998</v>
      </c>
      <c r="AVO260" s="699">
        <f t="shared" si="755"/>
        <v>5365.53</v>
      </c>
      <c r="AVP260" s="699">
        <f t="shared" si="756"/>
        <v>3520</v>
      </c>
      <c r="AVQ260" s="699">
        <f t="shared" si="757"/>
        <v>180790</v>
      </c>
    </row>
    <row r="261" spans="1:108 1244:1265" ht="30" hidden="1" customHeight="1" x14ac:dyDescent="0.25">
      <c r="A261" s="643">
        <v>1</v>
      </c>
      <c r="B261" s="643">
        <v>12</v>
      </c>
      <c r="C261" s="664" t="s">
        <v>27</v>
      </c>
      <c r="D261" s="2"/>
      <c r="E261" s="101" t="s">
        <v>345</v>
      </c>
      <c r="F261" s="643" t="s">
        <v>38</v>
      </c>
      <c r="G261" s="643">
        <v>2</v>
      </c>
      <c r="H261" s="658" t="s">
        <v>8</v>
      </c>
      <c r="I261" s="643">
        <v>3</v>
      </c>
      <c r="J261" s="101" t="s">
        <v>361</v>
      </c>
      <c r="K261" s="643">
        <v>3</v>
      </c>
      <c r="L261" s="683" t="s">
        <v>350</v>
      </c>
      <c r="M261" s="11" t="s">
        <v>294</v>
      </c>
      <c r="N261" s="101" t="s">
        <v>387</v>
      </c>
      <c r="O261" s="643">
        <v>1</v>
      </c>
      <c r="P261" s="632">
        <v>10</v>
      </c>
      <c r="Q261" s="632">
        <v>10</v>
      </c>
      <c r="R261" s="632">
        <v>10</v>
      </c>
      <c r="S261" s="675">
        <f>SUMIF('Территориальный кк'!$A:$A,'2020'!$B261,'Территориальный кк'!D:D)</f>
        <v>1.4350000000000001</v>
      </c>
      <c r="T261" s="676">
        <f>SUMIF('Территориальный кк'!$A:$A,'2020'!$B261,'Территориальный кк'!E:E)</f>
        <v>2.5099999999999998</v>
      </c>
      <c r="U261" s="618">
        <f>SUMIFS(Нормативы!G:G,Нормативы!$B:$B,$G261,Нормативы!$D:$D,'2020'!$I261,Нормативы!$F:$F,'2020'!$K261)*O261</f>
        <v>12944</v>
      </c>
      <c r="V261" s="618">
        <f t="shared" si="674"/>
        <v>9941.6</v>
      </c>
      <c r="W261" s="618">
        <f t="shared" si="675"/>
        <v>3002.4</v>
      </c>
      <c r="X261" s="618">
        <f>SUMIFS(Нормативы!J:J,Нормативы!$B:$B,$G261,Нормативы!$D:$D,'2020'!$I261,Нормативы!$F:$F,'2020'!$K261)</f>
        <v>486</v>
      </c>
      <c r="Y261" s="618">
        <f>SUMIFS(Нормативы!K:K,Нормативы!$B:$B,$G261,Нормативы!$D:$D,'2020'!$I261,Нормативы!$F:$F,'2020'!$K261)</f>
        <v>97</v>
      </c>
      <c r="Z261" s="618">
        <f>SUMIFS(Нормативы!L:L,Нормативы!$B:$B,$G261,Нормативы!$D:$D,'2020'!$I261,Нормативы!$F:$F,'2020'!$K261)</f>
        <v>348</v>
      </c>
      <c r="AA261" s="618">
        <f t="shared" si="676"/>
        <v>2031</v>
      </c>
      <c r="AB261" s="618">
        <f>SUMIFS(Нормативы!N:N,Нормативы!$B:$B,$G261,Нормативы!$D:$D,'2020'!$I261,Нормативы!$F:$F,'2020'!$K261)*O261</f>
        <v>52</v>
      </c>
      <c r="AC261" s="618">
        <f>SUMIFS(Нормативы!O:O,Нормативы!$B:$B,$G261,Нормативы!$D:$D,'2020'!$I261,Нормативы!$F:$F,'2020'!$K261)</f>
        <v>1728</v>
      </c>
      <c r="AD261" s="618">
        <f>SUMIFS(Нормативы!P:P,Нормативы!$B:$B,$G261,Нормативы!$D:$D,'2020'!$I261,Нормативы!$F:$F,'2020'!$K261)*O261</f>
        <v>73</v>
      </c>
      <c r="AE261" s="618">
        <f>SUMIFS(Нормативы!Q:Q,Нормативы!$B:$B,$G261,Нормативы!$D:$D,'2020'!$I261,Нормативы!$F:$F,'2020'!$K261)</f>
        <v>178</v>
      </c>
      <c r="AF261" s="618">
        <f>SUMIFS(Нормативы!R:R,Нормативы!$B:$B,$G261,Нормативы!$D:$D,'2020'!$I261,Нормативы!$F:$F,'2020'!$K261)</f>
        <v>275</v>
      </c>
      <c r="AG261" s="618">
        <f>SUMIFS(Нормативы!S:S,Нормативы!$B:$B,$G261,Нормативы!$D:$D,'2020'!$I261,Нормативы!$F:$F,'2020'!$K261)</f>
        <v>580</v>
      </c>
      <c r="AH261" s="618">
        <f>SUMIFS(Нормативы!T:T,Нормативы!$B:$B,$G261,Нормативы!$D:$D,'2020'!$I261,Нормативы!$F:$F,'2020'!$K261)</f>
        <v>54</v>
      </c>
      <c r="AI261" s="618">
        <f>SUMIFS(Нормативы!U:U,Нормативы!$B:$B,$G261,Нормативы!$D:$D,'2020'!$I261,Нормативы!$F:$F,'2020'!$K261)</f>
        <v>77</v>
      </c>
      <c r="AJ261" s="618">
        <f>SUMIFS(Нормативы!V:V,Нормативы!$B:$B,$G261,Нормативы!$D:$D,'2020'!$I261,Нормативы!$F:$F,'2020'!$K261)</f>
        <v>8</v>
      </c>
      <c r="AK261" s="618">
        <f>SUMIFS(Нормативы!W:W,Нормативы!$B:$B,$G261,Нормативы!$D:$D,'2020'!$I261,Нормативы!$F:$F,'2020'!$K261)</f>
        <v>39</v>
      </c>
      <c r="AL261" s="618">
        <f>SUMIFS(Нормативы!X:X,Нормативы!$B:$B,$G261,Нормативы!$D:$D,'2020'!$I261,Нормативы!$F:$F,'2020'!$K261)*O261</f>
        <v>1612</v>
      </c>
      <c r="AM261" s="618">
        <f t="shared" si="677"/>
        <v>1238.0999999999999</v>
      </c>
      <c r="AN261" s="618">
        <f t="shared" si="678"/>
        <v>373.9</v>
      </c>
      <c r="AO261" s="618">
        <f>SUMIFS(Нормативы!AA:AA,Нормативы!$B:$B,$G261,Нормативы!$D:$D,'2020'!$I261,Нормативы!$F:$F,'2020'!$K261)</f>
        <v>0</v>
      </c>
      <c r="AP261" s="619">
        <f t="shared" si="679"/>
        <v>18454</v>
      </c>
      <c r="AQ261" s="413">
        <f t="shared" si="616"/>
        <v>129440</v>
      </c>
      <c r="AR261" s="618">
        <f t="shared" si="680"/>
        <v>99416.3</v>
      </c>
      <c r="AS261" s="618">
        <f t="shared" si="681"/>
        <v>30023.7</v>
      </c>
      <c r="AT261" s="616">
        <f t="shared" si="617"/>
        <v>4860</v>
      </c>
      <c r="AU261" s="616">
        <f t="shared" si="618"/>
        <v>970</v>
      </c>
      <c r="AV261" s="616">
        <f t="shared" si="619"/>
        <v>3480</v>
      </c>
      <c r="AW261" s="616">
        <f t="shared" si="620"/>
        <v>20310</v>
      </c>
      <c r="AX261" s="616">
        <f t="shared" si="621"/>
        <v>520</v>
      </c>
      <c r="AY261" s="616">
        <f t="shared" si="622"/>
        <v>17280</v>
      </c>
      <c r="AZ261" s="616">
        <f t="shared" si="623"/>
        <v>730</v>
      </c>
      <c r="BA261" s="616">
        <f t="shared" si="624"/>
        <v>1780</v>
      </c>
      <c r="BB261" s="616">
        <f t="shared" si="625"/>
        <v>2750</v>
      </c>
      <c r="BC261" s="616">
        <f t="shared" si="626"/>
        <v>5800</v>
      </c>
      <c r="BD261" s="616">
        <f t="shared" si="627"/>
        <v>540</v>
      </c>
      <c r="BE261" s="616">
        <f t="shared" si="628"/>
        <v>770</v>
      </c>
      <c r="BF261" s="616">
        <f t="shared" si="629"/>
        <v>80</v>
      </c>
      <c r="BG261" s="616">
        <f t="shared" si="630"/>
        <v>390</v>
      </c>
      <c r="BH261" s="616">
        <f t="shared" si="631"/>
        <v>16120</v>
      </c>
      <c r="BI261" s="618">
        <f t="shared" si="682"/>
        <v>12381</v>
      </c>
      <c r="BJ261" s="618">
        <f t="shared" si="683"/>
        <v>3739</v>
      </c>
      <c r="BK261" s="616">
        <f t="shared" si="632"/>
        <v>0</v>
      </c>
      <c r="BL261" s="620">
        <f t="shared" si="633"/>
        <v>184540</v>
      </c>
      <c r="BM261" s="616">
        <f t="shared" si="634"/>
        <v>185746</v>
      </c>
      <c r="BN261" s="618">
        <f t="shared" si="635"/>
        <v>142662.1</v>
      </c>
      <c r="BO261" s="618">
        <f t="shared" si="636"/>
        <v>43083.9</v>
      </c>
      <c r="BP261" s="616">
        <f t="shared" si="684"/>
        <v>4860</v>
      </c>
      <c r="BQ261" s="616">
        <f t="shared" si="685"/>
        <v>970</v>
      </c>
      <c r="BR261" s="616">
        <f t="shared" si="686"/>
        <v>3480</v>
      </c>
      <c r="BS261" s="616">
        <f t="shared" si="637"/>
        <v>20310</v>
      </c>
      <c r="BT261" s="616">
        <f t="shared" si="638"/>
        <v>520</v>
      </c>
      <c r="BU261" s="616">
        <f t="shared" si="639"/>
        <v>17280</v>
      </c>
      <c r="BV261" s="616">
        <f t="shared" si="640"/>
        <v>730</v>
      </c>
      <c r="BW261" s="616">
        <f t="shared" si="641"/>
        <v>1780</v>
      </c>
      <c r="BX261" s="616">
        <f t="shared" si="642"/>
        <v>6903</v>
      </c>
      <c r="BY261" s="616">
        <f t="shared" si="643"/>
        <v>5800</v>
      </c>
      <c r="BZ261" s="616">
        <f t="shared" si="644"/>
        <v>540</v>
      </c>
      <c r="CA261" s="616">
        <f t="shared" si="645"/>
        <v>770</v>
      </c>
      <c r="CB261" s="616">
        <f t="shared" si="646"/>
        <v>80</v>
      </c>
      <c r="CC261" s="616">
        <f t="shared" si="647"/>
        <v>390</v>
      </c>
      <c r="CD261" s="616">
        <f t="shared" si="648"/>
        <v>23132</v>
      </c>
      <c r="CE261" s="618">
        <f t="shared" si="687"/>
        <v>17766.5</v>
      </c>
      <c r="CF261" s="618">
        <f t="shared" si="688"/>
        <v>5365.5</v>
      </c>
      <c r="CG261" s="616">
        <f t="shared" si="649"/>
        <v>0</v>
      </c>
      <c r="CH261" s="621">
        <f t="shared" si="650"/>
        <v>252011</v>
      </c>
      <c r="CI261" s="88">
        <f t="shared" si="651"/>
        <v>18574.599999999999</v>
      </c>
      <c r="CJ261" s="90">
        <f t="shared" si="652"/>
        <v>14266.21</v>
      </c>
      <c r="CK261" s="90">
        <f t="shared" si="653"/>
        <v>4308.3900000000003</v>
      </c>
      <c r="CL261" s="88">
        <f t="shared" si="654"/>
        <v>486</v>
      </c>
      <c r="CM261" s="88">
        <f t="shared" si="655"/>
        <v>97</v>
      </c>
      <c r="CN261" s="88">
        <f t="shared" si="656"/>
        <v>348</v>
      </c>
      <c r="CO261" s="88">
        <f t="shared" si="657"/>
        <v>2031</v>
      </c>
      <c r="CP261" s="88">
        <f t="shared" si="658"/>
        <v>52</v>
      </c>
      <c r="CQ261" s="88">
        <f t="shared" si="659"/>
        <v>1728</v>
      </c>
      <c r="CR261" s="88">
        <f t="shared" si="660"/>
        <v>73</v>
      </c>
      <c r="CS261" s="88">
        <f t="shared" si="661"/>
        <v>178</v>
      </c>
      <c r="CT261" s="88">
        <f t="shared" si="662"/>
        <v>690.3</v>
      </c>
      <c r="CU261" s="88">
        <f t="shared" si="663"/>
        <v>580</v>
      </c>
      <c r="CV261" s="88">
        <f t="shared" si="664"/>
        <v>54</v>
      </c>
      <c r="CW261" s="88">
        <f t="shared" si="665"/>
        <v>77</v>
      </c>
      <c r="CX261" s="88">
        <f t="shared" si="666"/>
        <v>8</v>
      </c>
      <c r="CY261" s="88">
        <f t="shared" si="667"/>
        <v>39</v>
      </c>
      <c r="CZ261" s="88">
        <f t="shared" si="668"/>
        <v>2313.1999999999998</v>
      </c>
      <c r="DA261" s="90">
        <f t="shared" si="669"/>
        <v>1776.65</v>
      </c>
      <c r="DB261" s="90">
        <f t="shared" si="670"/>
        <v>536.54999999999995</v>
      </c>
      <c r="DC261" s="88">
        <f t="shared" si="671"/>
        <v>0</v>
      </c>
      <c r="DD261" s="88">
        <f t="shared" si="672"/>
        <v>25201.1</v>
      </c>
      <c r="AUV261" s="699">
        <f t="shared" si="586"/>
        <v>18574.599999999999</v>
      </c>
      <c r="AUW261" s="699">
        <f t="shared" si="587"/>
        <v>14266.21</v>
      </c>
      <c r="AUX261" s="699">
        <f t="shared" si="588"/>
        <v>4308.3900000000003</v>
      </c>
      <c r="AUY261" s="699">
        <f t="shared" si="741"/>
        <v>486</v>
      </c>
      <c r="AUZ261" s="699">
        <f t="shared" si="615"/>
        <v>386.45</v>
      </c>
      <c r="AVA261" s="699">
        <f t="shared" si="615"/>
        <v>0.27</v>
      </c>
      <c r="AVB261" s="699">
        <f t="shared" si="742"/>
        <v>2031</v>
      </c>
      <c r="AVC261" s="699">
        <f t="shared" si="743"/>
        <v>52</v>
      </c>
      <c r="AVD261" s="699">
        <f t="shared" si="744"/>
        <v>1728</v>
      </c>
      <c r="AVE261" s="699">
        <f t="shared" si="745"/>
        <v>73</v>
      </c>
      <c r="AVF261" s="699">
        <f t="shared" si="746"/>
        <v>178</v>
      </c>
      <c r="AVG261" s="699">
        <f t="shared" si="747"/>
        <v>690.3</v>
      </c>
      <c r="AVH261" s="699">
        <f t="shared" si="748"/>
        <v>580</v>
      </c>
      <c r="AVI261" s="699">
        <f t="shared" si="749"/>
        <v>54</v>
      </c>
      <c r="AVJ261" s="699">
        <f t="shared" si="750"/>
        <v>77</v>
      </c>
      <c r="AVK261" s="699">
        <f t="shared" si="751"/>
        <v>8</v>
      </c>
      <c r="AVL261" s="699">
        <f t="shared" si="752"/>
        <v>39</v>
      </c>
      <c r="AVM261" s="699">
        <f t="shared" si="753"/>
        <v>2313.1999999999998</v>
      </c>
      <c r="AVN261" s="699">
        <f t="shared" si="754"/>
        <v>1776.65</v>
      </c>
      <c r="AVO261" s="699">
        <f t="shared" si="755"/>
        <v>536.54999999999995</v>
      </c>
      <c r="AVP261" s="699">
        <f t="shared" si="756"/>
        <v>0</v>
      </c>
      <c r="AVQ261" s="699">
        <f t="shared" si="757"/>
        <v>25201.1</v>
      </c>
    </row>
    <row r="262" spans="1:108 1244:1265" ht="30" hidden="1" customHeight="1" x14ac:dyDescent="0.25">
      <c r="A262" s="643">
        <v>1</v>
      </c>
      <c r="B262" s="643">
        <v>12</v>
      </c>
      <c r="C262" s="664" t="s">
        <v>27</v>
      </c>
      <c r="D262" s="2"/>
      <c r="E262" s="101" t="s">
        <v>345</v>
      </c>
      <c r="F262" s="643" t="s">
        <v>38</v>
      </c>
      <c r="G262" s="643">
        <v>2</v>
      </c>
      <c r="H262" s="658" t="s">
        <v>10</v>
      </c>
      <c r="I262" s="643">
        <v>0</v>
      </c>
      <c r="J262" s="101" t="s">
        <v>362</v>
      </c>
      <c r="K262" s="643">
        <v>3</v>
      </c>
      <c r="L262" s="683" t="s">
        <v>350</v>
      </c>
      <c r="M262" s="11" t="s">
        <v>268</v>
      </c>
      <c r="N262" s="101" t="s">
        <v>387</v>
      </c>
      <c r="O262" s="643">
        <v>1</v>
      </c>
      <c r="P262" s="632">
        <v>7</v>
      </c>
      <c r="Q262" s="632">
        <v>7</v>
      </c>
      <c r="R262" s="632">
        <v>7</v>
      </c>
      <c r="S262" s="675">
        <f>SUMIF('Территориальный кк'!$A:$A,'2020'!$B262,'Территориальный кк'!D:D)</f>
        <v>1.4350000000000001</v>
      </c>
      <c r="T262" s="676">
        <f>SUMIF('Территориальный кк'!$A:$A,'2020'!$B262,'Территориальный кк'!E:E)</f>
        <v>2.5099999999999998</v>
      </c>
      <c r="U262" s="618">
        <f>SUMIFS(Нормативы!G:G,Нормативы!$B:$B,$G262,Нормативы!$D:$D,'2020'!$I262,Нормативы!$F:$F,'2020'!$K262)*O262</f>
        <v>70600</v>
      </c>
      <c r="V262" s="618">
        <f t="shared" si="674"/>
        <v>54224.3</v>
      </c>
      <c r="W262" s="618">
        <f t="shared" si="675"/>
        <v>16375.7</v>
      </c>
      <c r="X262" s="618">
        <f>SUMIFS(Нормативы!J:J,Нормативы!$B:$B,$G262,Нормативы!$D:$D,'2020'!$I262,Нормативы!$F:$F,'2020'!$K262)</f>
        <v>8860</v>
      </c>
      <c r="Y262" s="618">
        <f>SUMIFS(Нормативы!K:K,Нормативы!$B:$B,$G262,Нормативы!$D:$D,'2020'!$I262,Нормативы!$F:$F,'2020'!$K262)</f>
        <v>0</v>
      </c>
      <c r="Z262" s="618">
        <f>SUMIFS(Нормативы!L:L,Нормативы!$B:$B,$G262,Нормативы!$D:$D,'2020'!$I262,Нормативы!$F:$F,'2020'!$K262)</f>
        <v>8110</v>
      </c>
      <c r="AA262" s="618">
        <f t="shared" si="676"/>
        <v>21610</v>
      </c>
      <c r="AB262" s="618">
        <f>SUMIFS(Нормативы!N:N,Нормативы!$B:$B,$G262,Нормативы!$D:$D,'2020'!$I262,Нормативы!$F:$F,'2020'!$K262)*O262</f>
        <v>520</v>
      </c>
      <c r="AC262" s="618">
        <f>SUMIFS(Нормативы!O:O,Нормативы!$B:$B,$G262,Нормативы!$D:$D,'2020'!$I262,Нормативы!$F:$F,'2020'!$K262)</f>
        <v>19720</v>
      </c>
      <c r="AD262" s="618">
        <f>SUMIFS(Нормативы!P:P,Нормативы!$B:$B,$G262,Нормативы!$D:$D,'2020'!$I262,Нормативы!$F:$F,'2020'!$K262)*O262</f>
        <v>400</v>
      </c>
      <c r="AE262" s="618">
        <f>SUMIFS(Нормативы!Q:Q,Нормативы!$B:$B,$G262,Нормативы!$D:$D,'2020'!$I262,Нормативы!$F:$F,'2020'!$K262)</f>
        <v>970</v>
      </c>
      <c r="AF262" s="618">
        <f>SUMIFS(Нормативы!R:R,Нормативы!$B:$B,$G262,Нормативы!$D:$D,'2020'!$I262,Нормативы!$F:$F,'2020'!$K262)</f>
        <v>2680</v>
      </c>
      <c r="AG262" s="618">
        <f>SUMIFS(Нормативы!S:S,Нормативы!$B:$B,$G262,Нормативы!$D:$D,'2020'!$I262,Нормативы!$F:$F,'2020'!$K262)</f>
        <v>5800</v>
      </c>
      <c r="AH262" s="618">
        <f>SUMIFS(Нормативы!T:T,Нормативы!$B:$B,$G262,Нормативы!$D:$D,'2020'!$I262,Нормативы!$F:$F,'2020'!$K262)</f>
        <v>540</v>
      </c>
      <c r="AI262" s="618">
        <f>SUMIFS(Нормативы!U:U,Нормативы!$B:$B,$G262,Нормативы!$D:$D,'2020'!$I262,Нормативы!$F:$F,'2020'!$K262)</f>
        <v>770</v>
      </c>
      <c r="AJ262" s="618">
        <f>SUMIFS(Нормативы!V:V,Нормативы!$B:$B,$G262,Нормативы!$D:$D,'2020'!$I262,Нормативы!$F:$F,'2020'!$K262)</f>
        <v>80</v>
      </c>
      <c r="AK262" s="618">
        <f>SUMIFS(Нормативы!W:W,Нормативы!$B:$B,$G262,Нормативы!$D:$D,'2020'!$I262,Нормативы!$F:$F,'2020'!$K262)</f>
        <v>330</v>
      </c>
      <c r="AL262" s="618">
        <f>SUMIFS(Нормативы!X:X,Нормативы!$B:$B,$G262,Нормативы!$D:$D,'2020'!$I262,Нормативы!$F:$F,'2020'!$K262)*O262</f>
        <v>16120</v>
      </c>
      <c r="AM262" s="618">
        <f t="shared" si="677"/>
        <v>12381</v>
      </c>
      <c r="AN262" s="618">
        <f t="shared" si="678"/>
        <v>3739</v>
      </c>
      <c r="AO262" s="618">
        <f>SUMIFS(Нормативы!AA:AA,Нормативы!$B:$B,$G262,Нормативы!$D:$D,'2020'!$I262,Нормативы!$F:$F,'2020'!$K262)</f>
        <v>3520</v>
      </c>
      <c r="AP262" s="619">
        <f t="shared" si="679"/>
        <v>139020</v>
      </c>
      <c r="AQ262" s="413">
        <f t="shared" si="616"/>
        <v>494200</v>
      </c>
      <c r="AR262" s="618">
        <f t="shared" si="680"/>
        <v>379569.9</v>
      </c>
      <c r="AS262" s="618">
        <f t="shared" si="681"/>
        <v>114630.1</v>
      </c>
      <c r="AT262" s="616">
        <f t="shared" si="617"/>
        <v>62020</v>
      </c>
      <c r="AU262" s="616">
        <f t="shared" si="618"/>
        <v>0</v>
      </c>
      <c r="AV262" s="616">
        <f t="shared" si="619"/>
        <v>56770</v>
      </c>
      <c r="AW262" s="616">
        <f t="shared" si="620"/>
        <v>151270</v>
      </c>
      <c r="AX262" s="616">
        <f t="shared" si="621"/>
        <v>3640</v>
      </c>
      <c r="AY262" s="616">
        <f t="shared" si="622"/>
        <v>138040</v>
      </c>
      <c r="AZ262" s="616">
        <f t="shared" si="623"/>
        <v>2800</v>
      </c>
      <c r="BA262" s="616">
        <f t="shared" si="624"/>
        <v>6790</v>
      </c>
      <c r="BB262" s="616">
        <f t="shared" si="625"/>
        <v>18760</v>
      </c>
      <c r="BC262" s="616">
        <f t="shared" si="626"/>
        <v>40600</v>
      </c>
      <c r="BD262" s="616">
        <f t="shared" si="627"/>
        <v>3780</v>
      </c>
      <c r="BE262" s="616">
        <f t="shared" si="628"/>
        <v>5390</v>
      </c>
      <c r="BF262" s="616">
        <f t="shared" si="629"/>
        <v>560</v>
      </c>
      <c r="BG262" s="616">
        <f t="shared" si="630"/>
        <v>2310</v>
      </c>
      <c r="BH262" s="616">
        <f t="shared" si="631"/>
        <v>112840</v>
      </c>
      <c r="BI262" s="618">
        <f t="shared" si="682"/>
        <v>86666.7</v>
      </c>
      <c r="BJ262" s="618">
        <f t="shared" si="683"/>
        <v>26173.3</v>
      </c>
      <c r="BK262" s="616">
        <f t="shared" si="632"/>
        <v>24640</v>
      </c>
      <c r="BL262" s="620">
        <f t="shared" si="633"/>
        <v>973140</v>
      </c>
      <c r="BM262" s="616">
        <f t="shared" si="634"/>
        <v>709177</v>
      </c>
      <c r="BN262" s="618">
        <f t="shared" si="635"/>
        <v>544682.80000000005</v>
      </c>
      <c r="BO262" s="618">
        <f t="shared" si="636"/>
        <v>164494.20000000001</v>
      </c>
      <c r="BP262" s="616">
        <f t="shared" si="684"/>
        <v>62020</v>
      </c>
      <c r="BQ262" s="616">
        <f t="shared" si="685"/>
        <v>0</v>
      </c>
      <c r="BR262" s="616">
        <f t="shared" si="686"/>
        <v>56770</v>
      </c>
      <c r="BS262" s="616">
        <f t="shared" si="637"/>
        <v>151270</v>
      </c>
      <c r="BT262" s="616">
        <f t="shared" si="638"/>
        <v>3640</v>
      </c>
      <c r="BU262" s="616">
        <f t="shared" si="639"/>
        <v>138040</v>
      </c>
      <c r="BV262" s="616">
        <f t="shared" si="640"/>
        <v>2800</v>
      </c>
      <c r="BW262" s="616">
        <f t="shared" si="641"/>
        <v>6790</v>
      </c>
      <c r="BX262" s="616">
        <f t="shared" si="642"/>
        <v>47088</v>
      </c>
      <c r="BY262" s="616">
        <f t="shared" si="643"/>
        <v>40600</v>
      </c>
      <c r="BZ262" s="616">
        <f t="shared" si="644"/>
        <v>3780</v>
      </c>
      <c r="CA262" s="616">
        <f t="shared" si="645"/>
        <v>5390</v>
      </c>
      <c r="CB262" s="616">
        <f t="shared" si="646"/>
        <v>560</v>
      </c>
      <c r="CC262" s="616">
        <f t="shared" si="647"/>
        <v>2310</v>
      </c>
      <c r="CD262" s="616">
        <f t="shared" si="648"/>
        <v>161925</v>
      </c>
      <c r="CE262" s="618">
        <f t="shared" si="687"/>
        <v>124366.39999999999</v>
      </c>
      <c r="CF262" s="618">
        <f t="shared" si="688"/>
        <v>37558.6</v>
      </c>
      <c r="CG262" s="616">
        <f t="shared" si="649"/>
        <v>24640</v>
      </c>
      <c r="CH262" s="621">
        <f t="shared" si="650"/>
        <v>1265530</v>
      </c>
      <c r="CI262" s="88">
        <f t="shared" si="651"/>
        <v>101311</v>
      </c>
      <c r="CJ262" s="90">
        <f t="shared" si="652"/>
        <v>77811.828599999993</v>
      </c>
      <c r="CK262" s="90">
        <f t="shared" si="653"/>
        <v>23499.171399999999</v>
      </c>
      <c r="CL262" s="88">
        <f t="shared" si="654"/>
        <v>8860</v>
      </c>
      <c r="CM262" s="88">
        <f t="shared" si="655"/>
        <v>0</v>
      </c>
      <c r="CN262" s="88">
        <f t="shared" si="656"/>
        <v>8110</v>
      </c>
      <c r="CO262" s="88">
        <f t="shared" si="657"/>
        <v>21610</v>
      </c>
      <c r="CP262" s="88">
        <f t="shared" si="658"/>
        <v>520</v>
      </c>
      <c r="CQ262" s="88">
        <f t="shared" si="659"/>
        <v>19720</v>
      </c>
      <c r="CR262" s="88">
        <f t="shared" si="660"/>
        <v>400</v>
      </c>
      <c r="CS262" s="88">
        <f t="shared" si="661"/>
        <v>970</v>
      </c>
      <c r="CT262" s="88">
        <f t="shared" si="662"/>
        <v>6726.8571000000002</v>
      </c>
      <c r="CU262" s="88">
        <f t="shared" si="663"/>
        <v>5800</v>
      </c>
      <c r="CV262" s="88">
        <f t="shared" si="664"/>
        <v>540</v>
      </c>
      <c r="CW262" s="88">
        <f t="shared" si="665"/>
        <v>770</v>
      </c>
      <c r="CX262" s="88">
        <f t="shared" si="666"/>
        <v>80</v>
      </c>
      <c r="CY262" s="88">
        <f t="shared" si="667"/>
        <v>330</v>
      </c>
      <c r="CZ262" s="88">
        <f t="shared" si="668"/>
        <v>23132.142899999999</v>
      </c>
      <c r="DA262" s="90">
        <f t="shared" si="669"/>
        <v>17766.6286</v>
      </c>
      <c r="DB262" s="90">
        <f t="shared" si="670"/>
        <v>5365.5142999999998</v>
      </c>
      <c r="DC262" s="88">
        <f t="shared" si="671"/>
        <v>3520</v>
      </c>
      <c r="DD262" s="88">
        <f t="shared" si="672"/>
        <v>180790</v>
      </c>
      <c r="AUV262" s="699">
        <f t="shared" ref="AUV262:AUV325" si="758">BM262/P262</f>
        <v>101311</v>
      </c>
      <c r="AUW262" s="699">
        <f t="shared" ref="AUW262:AUW325" si="759">AUV262/1.302</f>
        <v>77811.83</v>
      </c>
      <c r="AUX262" s="699">
        <f t="shared" ref="AUX262:AUX325" si="760">AUV262-AUW262</f>
        <v>23499.17</v>
      </c>
      <c r="AUY262" s="699">
        <f t="shared" si="741"/>
        <v>8860</v>
      </c>
      <c r="AUZ262" s="699">
        <f t="shared" si="615"/>
        <v>0</v>
      </c>
      <c r="AVA262" s="699">
        <f t="shared" si="615"/>
        <v>0.8</v>
      </c>
      <c r="AVB262" s="699">
        <f t="shared" si="742"/>
        <v>21610</v>
      </c>
      <c r="AVC262" s="699">
        <f t="shared" si="743"/>
        <v>520</v>
      </c>
      <c r="AVD262" s="699">
        <f t="shared" si="744"/>
        <v>19720</v>
      </c>
      <c r="AVE262" s="699">
        <f t="shared" si="745"/>
        <v>400</v>
      </c>
      <c r="AVF262" s="699">
        <f t="shared" si="746"/>
        <v>970</v>
      </c>
      <c r="AVG262" s="699">
        <f t="shared" si="747"/>
        <v>6726.86</v>
      </c>
      <c r="AVH262" s="699">
        <f t="shared" si="748"/>
        <v>5800</v>
      </c>
      <c r="AVI262" s="699">
        <f t="shared" si="749"/>
        <v>540</v>
      </c>
      <c r="AVJ262" s="699">
        <f t="shared" si="750"/>
        <v>770</v>
      </c>
      <c r="AVK262" s="699">
        <f t="shared" si="751"/>
        <v>80</v>
      </c>
      <c r="AVL262" s="699">
        <f t="shared" si="752"/>
        <v>330</v>
      </c>
      <c r="AVM262" s="699">
        <f t="shared" si="753"/>
        <v>23132.14</v>
      </c>
      <c r="AVN262" s="699">
        <f t="shared" si="754"/>
        <v>17766.62</v>
      </c>
      <c r="AVO262" s="699">
        <f t="shared" si="755"/>
        <v>5365.52</v>
      </c>
      <c r="AVP262" s="699">
        <f t="shared" si="756"/>
        <v>3520</v>
      </c>
      <c r="AVQ262" s="699">
        <f t="shared" si="757"/>
        <v>180790</v>
      </c>
    </row>
    <row r="263" spans="1:108 1244:1265" ht="30" hidden="1" customHeight="1" x14ac:dyDescent="0.25">
      <c r="A263" s="643">
        <v>1</v>
      </c>
      <c r="B263" s="643">
        <v>12</v>
      </c>
      <c r="C263" s="664" t="s">
        <v>27</v>
      </c>
      <c r="D263" s="2"/>
      <c r="E263" s="101" t="s">
        <v>345</v>
      </c>
      <c r="F263" s="643" t="s">
        <v>38</v>
      </c>
      <c r="G263" s="643">
        <v>2</v>
      </c>
      <c r="H263" s="658" t="s">
        <v>8</v>
      </c>
      <c r="I263" s="643">
        <v>3</v>
      </c>
      <c r="J263" s="101" t="s">
        <v>362</v>
      </c>
      <c r="K263" s="643">
        <v>3</v>
      </c>
      <c r="L263" s="683" t="s">
        <v>350</v>
      </c>
      <c r="M263" s="11" t="s">
        <v>297</v>
      </c>
      <c r="N263" s="101" t="s">
        <v>387</v>
      </c>
      <c r="O263" s="643">
        <v>1</v>
      </c>
      <c r="P263" s="632">
        <v>3</v>
      </c>
      <c r="Q263" s="632">
        <v>3</v>
      </c>
      <c r="R263" s="632">
        <v>3</v>
      </c>
      <c r="S263" s="675">
        <f>SUMIF('Территориальный кк'!$A:$A,'2020'!$B263,'Территориальный кк'!D:D)</f>
        <v>1.4350000000000001</v>
      </c>
      <c r="T263" s="676">
        <f>SUMIF('Территориальный кк'!$A:$A,'2020'!$B263,'Территориальный кк'!E:E)</f>
        <v>2.5099999999999998</v>
      </c>
      <c r="U263" s="618">
        <f>SUMIFS(Нормативы!G:G,Нормативы!$B:$B,$G263,Нормативы!$D:$D,'2020'!$I263,Нормативы!$F:$F,'2020'!$K263)*O263</f>
        <v>12944</v>
      </c>
      <c r="V263" s="618">
        <f t="shared" si="674"/>
        <v>9941.6</v>
      </c>
      <c r="W263" s="618">
        <f t="shared" si="675"/>
        <v>3002.4</v>
      </c>
      <c r="X263" s="618">
        <f>SUMIFS(Нормативы!J:J,Нормативы!$B:$B,$G263,Нормативы!$D:$D,'2020'!$I263,Нормативы!$F:$F,'2020'!$K263)</f>
        <v>486</v>
      </c>
      <c r="Y263" s="618">
        <f>SUMIFS(Нормативы!K:K,Нормативы!$B:$B,$G263,Нормативы!$D:$D,'2020'!$I263,Нормативы!$F:$F,'2020'!$K263)</f>
        <v>97</v>
      </c>
      <c r="Z263" s="618">
        <f>SUMIFS(Нормативы!L:L,Нормативы!$B:$B,$G263,Нормативы!$D:$D,'2020'!$I263,Нормативы!$F:$F,'2020'!$K263)</f>
        <v>348</v>
      </c>
      <c r="AA263" s="618">
        <f t="shared" si="676"/>
        <v>2031</v>
      </c>
      <c r="AB263" s="618">
        <f>SUMIFS(Нормативы!N:N,Нормативы!$B:$B,$G263,Нормативы!$D:$D,'2020'!$I263,Нормативы!$F:$F,'2020'!$K263)*O263</f>
        <v>52</v>
      </c>
      <c r="AC263" s="618">
        <f>SUMIFS(Нормативы!O:O,Нормативы!$B:$B,$G263,Нормативы!$D:$D,'2020'!$I263,Нормативы!$F:$F,'2020'!$K263)</f>
        <v>1728</v>
      </c>
      <c r="AD263" s="618">
        <f>SUMIFS(Нормативы!P:P,Нормативы!$B:$B,$G263,Нормативы!$D:$D,'2020'!$I263,Нормативы!$F:$F,'2020'!$K263)*O263</f>
        <v>73</v>
      </c>
      <c r="AE263" s="618">
        <f>SUMIFS(Нормативы!Q:Q,Нормативы!$B:$B,$G263,Нормативы!$D:$D,'2020'!$I263,Нормативы!$F:$F,'2020'!$K263)</f>
        <v>178</v>
      </c>
      <c r="AF263" s="618">
        <f>SUMIFS(Нормативы!R:R,Нормативы!$B:$B,$G263,Нормативы!$D:$D,'2020'!$I263,Нормативы!$F:$F,'2020'!$K263)</f>
        <v>275</v>
      </c>
      <c r="AG263" s="618">
        <f>SUMIFS(Нормативы!S:S,Нормативы!$B:$B,$G263,Нормативы!$D:$D,'2020'!$I263,Нормативы!$F:$F,'2020'!$K263)</f>
        <v>580</v>
      </c>
      <c r="AH263" s="618">
        <f>SUMIFS(Нормативы!T:T,Нормативы!$B:$B,$G263,Нормативы!$D:$D,'2020'!$I263,Нормативы!$F:$F,'2020'!$K263)</f>
        <v>54</v>
      </c>
      <c r="AI263" s="618">
        <f>SUMIFS(Нормативы!U:U,Нормативы!$B:$B,$G263,Нормативы!$D:$D,'2020'!$I263,Нормативы!$F:$F,'2020'!$K263)</f>
        <v>77</v>
      </c>
      <c r="AJ263" s="618">
        <f>SUMIFS(Нормативы!V:V,Нормативы!$B:$B,$G263,Нормативы!$D:$D,'2020'!$I263,Нормативы!$F:$F,'2020'!$K263)</f>
        <v>8</v>
      </c>
      <c r="AK263" s="618">
        <f>SUMIFS(Нормативы!W:W,Нормативы!$B:$B,$G263,Нормативы!$D:$D,'2020'!$I263,Нормативы!$F:$F,'2020'!$K263)</f>
        <v>39</v>
      </c>
      <c r="AL263" s="618">
        <f>SUMIFS(Нормативы!X:X,Нормативы!$B:$B,$G263,Нормативы!$D:$D,'2020'!$I263,Нормативы!$F:$F,'2020'!$K263)*O263</f>
        <v>1612</v>
      </c>
      <c r="AM263" s="618">
        <f t="shared" si="677"/>
        <v>1238.0999999999999</v>
      </c>
      <c r="AN263" s="618">
        <f t="shared" si="678"/>
        <v>373.9</v>
      </c>
      <c r="AO263" s="618">
        <f>SUMIFS(Нормативы!AA:AA,Нормативы!$B:$B,$G263,Нормативы!$D:$D,'2020'!$I263,Нормативы!$F:$F,'2020'!$K263)</f>
        <v>0</v>
      </c>
      <c r="AP263" s="619">
        <f t="shared" si="679"/>
        <v>18454</v>
      </c>
      <c r="AQ263" s="413">
        <f t="shared" si="616"/>
        <v>38832</v>
      </c>
      <c r="AR263" s="618">
        <f t="shared" si="680"/>
        <v>29824.9</v>
      </c>
      <c r="AS263" s="618">
        <f t="shared" si="681"/>
        <v>9007.1</v>
      </c>
      <c r="AT263" s="616">
        <f t="shared" si="617"/>
        <v>1458</v>
      </c>
      <c r="AU263" s="616">
        <f t="shared" si="618"/>
        <v>291</v>
      </c>
      <c r="AV263" s="616">
        <f t="shared" si="619"/>
        <v>1044</v>
      </c>
      <c r="AW263" s="616">
        <f t="shared" si="620"/>
        <v>6093</v>
      </c>
      <c r="AX263" s="616">
        <f t="shared" si="621"/>
        <v>156</v>
      </c>
      <c r="AY263" s="616">
        <f t="shared" si="622"/>
        <v>5184</v>
      </c>
      <c r="AZ263" s="616">
        <f t="shared" si="623"/>
        <v>219</v>
      </c>
      <c r="BA263" s="616">
        <f t="shared" si="624"/>
        <v>534</v>
      </c>
      <c r="BB263" s="616">
        <f t="shared" si="625"/>
        <v>825</v>
      </c>
      <c r="BC263" s="616">
        <f t="shared" si="626"/>
        <v>1740</v>
      </c>
      <c r="BD263" s="616">
        <f t="shared" si="627"/>
        <v>162</v>
      </c>
      <c r="BE263" s="616">
        <f t="shared" si="628"/>
        <v>231</v>
      </c>
      <c r="BF263" s="616">
        <f t="shared" si="629"/>
        <v>24</v>
      </c>
      <c r="BG263" s="616">
        <f t="shared" si="630"/>
        <v>117</v>
      </c>
      <c r="BH263" s="616">
        <f t="shared" si="631"/>
        <v>4836</v>
      </c>
      <c r="BI263" s="618">
        <f t="shared" si="682"/>
        <v>3714.3</v>
      </c>
      <c r="BJ263" s="618">
        <f t="shared" si="683"/>
        <v>1121.7</v>
      </c>
      <c r="BK263" s="616">
        <f t="shared" si="632"/>
        <v>0</v>
      </c>
      <c r="BL263" s="620">
        <f t="shared" si="633"/>
        <v>55362</v>
      </c>
      <c r="BM263" s="616">
        <f t="shared" si="634"/>
        <v>55724</v>
      </c>
      <c r="BN263" s="618">
        <f t="shared" si="635"/>
        <v>42798.8</v>
      </c>
      <c r="BO263" s="618">
        <f t="shared" si="636"/>
        <v>12925.2</v>
      </c>
      <c r="BP263" s="616">
        <f t="shared" si="684"/>
        <v>1458</v>
      </c>
      <c r="BQ263" s="616">
        <f t="shared" si="685"/>
        <v>291</v>
      </c>
      <c r="BR263" s="616">
        <f t="shared" si="686"/>
        <v>1044</v>
      </c>
      <c r="BS263" s="616">
        <f t="shared" si="637"/>
        <v>6093</v>
      </c>
      <c r="BT263" s="616">
        <f t="shared" si="638"/>
        <v>156</v>
      </c>
      <c r="BU263" s="616">
        <f t="shared" si="639"/>
        <v>5184</v>
      </c>
      <c r="BV263" s="616">
        <f t="shared" si="640"/>
        <v>219</v>
      </c>
      <c r="BW263" s="616">
        <f t="shared" si="641"/>
        <v>534</v>
      </c>
      <c r="BX263" s="616">
        <f t="shared" si="642"/>
        <v>2071</v>
      </c>
      <c r="BY263" s="616">
        <f t="shared" si="643"/>
        <v>1740</v>
      </c>
      <c r="BZ263" s="616">
        <f t="shared" si="644"/>
        <v>162</v>
      </c>
      <c r="CA263" s="616">
        <f t="shared" si="645"/>
        <v>231</v>
      </c>
      <c r="CB263" s="616">
        <f t="shared" si="646"/>
        <v>24</v>
      </c>
      <c r="CC263" s="616">
        <f t="shared" si="647"/>
        <v>117</v>
      </c>
      <c r="CD263" s="616">
        <f t="shared" si="648"/>
        <v>6940</v>
      </c>
      <c r="CE263" s="618">
        <f t="shared" si="687"/>
        <v>5330.3</v>
      </c>
      <c r="CF263" s="618">
        <f t="shared" si="688"/>
        <v>1609.7</v>
      </c>
      <c r="CG263" s="616">
        <f t="shared" si="649"/>
        <v>0</v>
      </c>
      <c r="CH263" s="621">
        <f t="shared" si="650"/>
        <v>75604</v>
      </c>
      <c r="CI263" s="88">
        <f t="shared" si="651"/>
        <v>18574.666700000002</v>
      </c>
      <c r="CJ263" s="90">
        <f t="shared" si="652"/>
        <v>14266.2667</v>
      </c>
      <c r="CK263" s="90">
        <f t="shared" si="653"/>
        <v>4308.3999999999996</v>
      </c>
      <c r="CL263" s="88">
        <f t="shared" si="654"/>
        <v>486</v>
      </c>
      <c r="CM263" s="88">
        <f t="shared" si="655"/>
        <v>97</v>
      </c>
      <c r="CN263" s="88">
        <f t="shared" si="656"/>
        <v>348</v>
      </c>
      <c r="CO263" s="88">
        <f t="shared" si="657"/>
        <v>2031</v>
      </c>
      <c r="CP263" s="88">
        <f t="shared" si="658"/>
        <v>52</v>
      </c>
      <c r="CQ263" s="88">
        <f t="shared" si="659"/>
        <v>1728</v>
      </c>
      <c r="CR263" s="88">
        <f t="shared" si="660"/>
        <v>73</v>
      </c>
      <c r="CS263" s="88">
        <f t="shared" si="661"/>
        <v>178</v>
      </c>
      <c r="CT263" s="88">
        <f t="shared" si="662"/>
        <v>690.33330000000001</v>
      </c>
      <c r="CU263" s="88">
        <f t="shared" si="663"/>
        <v>580</v>
      </c>
      <c r="CV263" s="88">
        <f t="shared" si="664"/>
        <v>54</v>
      </c>
      <c r="CW263" s="88">
        <f t="shared" si="665"/>
        <v>77</v>
      </c>
      <c r="CX263" s="88">
        <f t="shared" si="666"/>
        <v>8</v>
      </c>
      <c r="CY263" s="88">
        <f t="shared" si="667"/>
        <v>39</v>
      </c>
      <c r="CZ263" s="88">
        <f t="shared" si="668"/>
        <v>2313.3332999999998</v>
      </c>
      <c r="DA263" s="90">
        <f t="shared" si="669"/>
        <v>1776.7666999999999</v>
      </c>
      <c r="DB263" s="90">
        <f t="shared" si="670"/>
        <v>536.56669999999997</v>
      </c>
      <c r="DC263" s="88">
        <f t="shared" si="671"/>
        <v>0</v>
      </c>
      <c r="DD263" s="88">
        <f t="shared" si="672"/>
        <v>25201.333299999998</v>
      </c>
      <c r="AUV263" s="699">
        <f t="shared" si="758"/>
        <v>18574.669999999998</v>
      </c>
      <c r="AUW263" s="699">
        <f t="shared" si="759"/>
        <v>14266.26</v>
      </c>
      <c r="AUX263" s="699">
        <f t="shared" si="760"/>
        <v>4308.41</v>
      </c>
      <c r="AUY263" s="699">
        <f t="shared" si="741"/>
        <v>486</v>
      </c>
      <c r="AUZ263" s="699">
        <f t="shared" si="615"/>
        <v>115.94</v>
      </c>
      <c r="AVA263" s="699">
        <f t="shared" si="615"/>
        <v>0.08</v>
      </c>
      <c r="AVB263" s="699">
        <f t="shared" si="742"/>
        <v>2031</v>
      </c>
      <c r="AVC263" s="699">
        <f t="shared" si="743"/>
        <v>52</v>
      </c>
      <c r="AVD263" s="699">
        <f t="shared" si="744"/>
        <v>1728</v>
      </c>
      <c r="AVE263" s="699">
        <f t="shared" si="745"/>
        <v>73</v>
      </c>
      <c r="AVF263" s="699">
        <f t="shared" si="746"/>
        <v>178</v>
      </c>
      <c r="AVG263" s="699">
        <f t="shared" si="747"/>
        <v>690.33</v>
      </c>
      <c r="AVH263" s="699">
        <f t="shared" si="748"/>
        <v>580</v>
      </c>
      <c r="AVI263" s="699">
        <f t="shared" si="749"/>
        <v>54</v>
      </c>
      <c r="AVJ263" s="699">
        <f t="shared" si="750"/>
        <v>77</v>
      </c>
      <c r="AVK263" s="699">
        <f t="shared" si="751"/>
        <v>8</v>
      </c>
      <c r="AVL263" s="699">
        <f t="shared" si="752"/>
        <v>39</v>
      </c>
      <c r="AVM263" s="699">
        <f t="shared" si="753"/>
        <v>2313.33</v>
      </c>
      <c r="AVN263" s="699">
        <f t="shared" si="754"/>
        <v>1776.75</v>
      </c>
      <c r="AVO263" s="699">
        <f t="shared" si="755"/>
        <v>536.58000000000004</v>
      </c>
      <c r="AVP263" s="699">
        <f t="shared" si="756"/>
        <v>0</v>
      </c>
      <c r="AVQ263" s="699">
        <f t="shared" si="757"/>
        <v>25201.33</v>
      </c>
    </row>
    <row r="264" spans="1:108 1244:1265" ht="30" hidden="1" customHeight="1" x14ac:dyDescent="0.25">
      <c r="A264" s="643">
        <v>1</v>
      </c>
      <c r="B264" s="643">
        <v>12</v>
      </c>
      <c r="C264" s="664" t="s">
        <v>27</v>
      </c>
      <c r="D264" s="2"/>
      <c r="E264" s="101" t="s">
        <v>345</v>
      </c>
      <c r="F264" s="643" t="s">
        <v>38</v>
      </c>
      <c r="G264" s="643">
        <v>2</v>
      </c>
      <c r="H264" s="658" t="s">
        <v>10</v>
      </c>
      <c r="I264" s="643">
        <v>0</v>
      </c>
      <c r="J264" s="101" t="s">
        <v>363</v>
      </c>
      <c r="K264" s="643">
        <v>3</v>
      </c>
      <c r="L264" s="683" t="s">
        <v>350</v>
      </c>
      <c r="M264" s="11" t="s">
        <v>269</v>
      </c>
      <c r="N264" s="101" t="s">
        <v>387</v>
      </c>
      <c r="O264" s="643">
        <v>1</v>
      </c>
      <c r="P264" s="632">
        <v>7</v>
      </c>
      <c r="Q264" s="632">
        <v>7</v>
      </c>
      <c r="R264" s="632">
        <v>7</v>
      </c>
      <c r="S264" s="675">
        <f>SUMIF('Территориальный кк'!$A:$A,'2020'!$B264,'Территориальный кк'!D:D)</f>
        <v>1.4350000000000001</v>
      </c>
      <c r="T264" s="676">
        <f>SUMIF('Территориальный кк'!$A:$A,'2020'!$B264,'Территориальный кк'!E:E)</f>
        <v>2.5099999999999998</v>
      </c>
      <c r="U264" s="618">
        <f>SUMIFS(Нормативы!G:G,Нормативы!$B:$B,$G264,Нормативы!$D:$D,'2020'!$I264,Нормативы!$F:$F,'2020'!$K264)*O264</f>
        <v>70600</v>
      </c>
      <c r="V264" s="618">
        <f t="shared" si="674"/>
        <v>54224.3</v>
      </c>
      <c r="W264" s="618">
        <f t="shared" si="675"/>
        <v>16375.7</v>
      </c>
      <c r="X264" s="618">
        <f>SUMIFS(Нормативы!J:J,Нормативы!$B:$B,$G264,Нормативы!$D:$D,'2020'!$I264,Нормативы!$F:$F,'2020'!$K264)</f>
        <v>8860</v>
      </c>
      <c r="Y264" s="618">
        <f>SUMIFS(Нормативы!K:K,Нормативы!$B:$B,$G264,Нормативы!$D:$D,'2020'!$I264,Нормативы!$F:$F,'2020'!$K264)</f>
        <v>0</v>
      </c>
      <c r="Z264" s="618">
        <f>SUMIFS(Нормативы!L:L,Нормативы!$B:$B,$G264,Нормативы!$D:$D,'2020'!$I264,Нормативы!$F:$F,'2020'!$K264)</f>
        <v>8110</v>
      </c>
      <c r="AA264" s="618">
        <f t="shared" si="676"/>
        <v>21610</v>
      </c>
      <c r="AB264" s="618">
        <f>SUMIFS(Нормативы!N:N,Нормативы!$B:$B,$G264,Нормативы!$D:$D,'2020'!$I264,Нормативы!$F:$F,'2020'!$K264)*O264</f>
        <v>520</v>
      </c>
      <c r="AC264" s="618">
        <f>SUMIFS(Нормативы!O:O,Нормативы!$B:$B,$G264,Нормативы!$D:$D,'2020'!$I264,Нормативы!$F:$F,'2020'!$K264)</f>
        <v>19720</v>
      </c>
      <c r="AD264" s="618">
        <f>SUMIFS(Нормативы!P:P,Нормативы!$B:$B,$G264,Нормативы!$D:$D,'2020'!$I264,Нормативы!$F:$F,'2020'!$K264)*O264</f>
        <v>400</v>
      </c>
      <c r="AE264" s="618">
        <f>SUMIFS(Нормативы!Q:Q,Нормативы!$B:$B,$G264,Нормативы!$D:$D,'2020'!$I264,Нормативы!$F:$F,'2020'!$K264)</f>
        <v>970</v>
      </c>
      <c r="AF264" s="618">
        <f>SUMIFS(Нормативы!R:R,Нормативы!$B:$B,$G264,Нормативы!$D:$D,'2020'!$I264,Нормативы!$F:$F,'2020'!$K264)</f>
        <v>2680</v>
      </c>
      <c r="AG264" s="618">
        <f>SUMIFS(Нормативы!S:S,Нормативы!$B:$B,$G264,Нормативы!$D:$D,'2020'!$I264,Нормативы!$F:$F,'2020'!$K264)</f>
        <v>5800</v>
      </c>
      <c r="AH264" s="618">
        <f>SUMIFS(Нормативы!T:T,Нормативы!$B:$B,$G264,Нормативы!$D:$D,'2020'!$I264,Нормативы!$F:$F,'2020'!$K264)</f>
        <v>540</v>
      </c>
      <c r="AI264" s="618">
        <f>SUMIFS(Нормативы!U:U,Нормативы!$B:$B,$G264,Нормативы!$D:$D,'2020'!$I264,Нормативы!$F:$F,'2020'!$K264)</f>
        <v>770</v>
      </c>
      <c r="AJ264" s="618">
        <f>SUMIFS(Нормативы!V:V,Нормативы!$B:$B,$G264,Нормативы!$D:$D,'2020'!$I264,Нормативы!$F:$F,'2020'!$K264)</f>
        <v>80</v>
      </c>
      <c r="AK264" s="618">
        <f>SUMIFS(Нормативы!W:W,Нормативы!$B:$B,$G264,Нормативы!$D:$D,'2020'!$I264,Нормативы!$F:$F,'2020'!$K264)</f>
        <v>330</v>
      </c>
      <c r="AL264" s="618">
        <f>SUMIFS(Нормативы!X:X,Нормативы!$B:$B,$G264,Нормативы!$D:$D,'2020'!$I264,Нормативы!$F:$F,'2020'!$K264)*O264</f>
        <v>16120</v>
      </c>
      <c r="AM264" s="618">
        <f t="shared" si="677"/>
        <v>12381</v>
      </c>
      <c r="AN264" s="618">
        <f t="shared" si="678"/>
        <v>3739</v>
      </c>
      <c r="AO264" s="618">
        <f>SUMIFS(Нормативы!AA:AA,Нормативы!$B:$B,$G264,Нормативы!$D:$D,'2020'!$I264,Нормативы!$F:$F,'2020'!$K264)</f>
        <v>3520</v>
      </c>
      <c r="AP264" s="619">
        <f t="shared" si="679"/>
        <v>139020</v>
      </c>
      <c r="AQ264" s="413">
        <f t="shared" si="616"/>
        <v>494200</v>
      </c>
      <c r="AR264" s="618">
        <f t="shared" si="680"/>
        <v>379569.9</v>
      </c>
      <c r="AS264" s="618">
        <f t="shared" si="681"/>
        <v>114630.1</v>
      </c>
      <c r="AT264" s="616">
        <f t="shared" si="617"/>
        <v>62020</v>
      </c>
      <c r="AU264" s="616">
        <f t="shared" si="618"/>
        <v>0</v>
      </c>
      <c r="AV264" s="616">
        <f t="shared" si="619"/>
        <v>56770</v>
      </c>
      <c r="AW264" s="616">
        <f t="shared" si="620"/>
        <v>151270</v>
      </c>
      <c r="AX264" s="616">
        <f t="shared" si="621"/>
        <v>3640</v>
      </c>
      <c r="AY264" s="616">
        <f t="shared" si="622"/>
        <v>138040</v>
      </c>
      <c r="AZ264" s="616">
        <f t="shared" si="623"/>
        <v>2800</v>
      </c>
      <c r="BA264" s="616">
        <f t="shared" si="624"/>
        <v>6790</v>
      </c>
      <c r="BB264" s="616">
        <f t="shared" si="625"/>
        <v>18760</v>
      </c>
      <c r="BC264" s="616">
        <f t="shared" si="626"/>
        <v>40600</v>
      </c>
      <c r="BD264" s="616">
        <f t="shared" si="627"/>
        <v>3780</v>
      </c>
      <c r="BE264" s="616">
        <f t="shared" si="628"/>
        <v>5390</v>
      </c>
      <c r="BF264" s="616">
        <f t="shared" si="629"/>
        <v>560</v>
      </c>
      <c r="BG264" s="616">
        <f t="shared" si="630"/>
        <v>2310</v>
      </c>
      <c r="BH264" s="616">
        <f t="shared" si="631"/>
        <v>112840</v>
      </c>
      <c r="BI264" s="618">
        <f t="shared" si="682"/>
        <v>86666.7</v>
      </c>
      <c r="BJ264" s="618">
        <f t="shared" si="683"/>
        <v>26173.3</v>
      </c>
      <c r="BK264" s="616">
        <f t="shared" si="632"/>
        <v>24640</v>
      </c>
      <c r="BL264" s="620">
        <f t="shared" si="633"/>
        <v>973140</v>
      </c>
      <c r="BM264" s="616">
        <f t="shared" si="634"/>
        <v>709177</v>
      </c>
      <c r="BN264" s="618">
        <f t="shared" si="635"/>
        <v>544682.80000000005</v>
      </c>
      <c r="BO264" s="618">
        <f t="shared" si="636"/>
        <v>164494.20000000001</v>
      </c>
      <c r="BP264" s="616">
        <f t="shared" si="684"/>
        <v>62020</v>
      </c>
      <c r="BQ264" s="616">
        <f t="shared" si="685"/>
        <v>0</v>
      </c>
      <c r="BR264" s="616">
        <f t="shared" si="686"/>
        <v>56770</v>
      </c>
      <c r="BS264" s="616">
        <f t="shared" si="637"/>
        <v>151270</v>
      </c>
      <c r="BT264" s="616">
        <f t="shared" si="638"/>
        <v>3640</v>
      </c>
      <c r="BU264" s="616">
        <f t="shared" si="639"/>
        <v>138040</v>
      </c>
      <c r="BV264" s="616">
        <f t="shared" si="640"/>
        <v>2800</v>
      </c>
      <c r="BW264" s="616">
        <f t="shared" si="641"/>
        <v>6790</v>
      </c>
      <c r="BX264" s="616">
        <f t="shared" si="642"/>
        <v>47088</v>
      </c>
      <c r="BY264" s="616">
        <f t="shared" si="643"/>
        <v>40600</v>
      </c>
      <c r="BZ264" s="616">
        <f t="shared" si="644"/>
        <v>3780</v>
      </c>
      <c r="CA264" s="616">
        <f t="shared" si="645"/>
        <v>5390</v>
      </c>
      <c r="CB264" s="616">
        <f t="shared" si="646"/>
        <v>560</v>
      </c>
      <c r="CC264" s="616">
        <f t="shared" si="647"/>
        <v>2310</v>
      </c>
      <c r="CD264" s="616">
        <f t="shared" si="648"/>
        <v>161925</v>
      </c>
      <c r="CE264" s="618">
        <f t="shared" si="687"/>
        <v>124366.39999999999</v>
      </c>
      <c r="CF264" s="618">
        <f t="shared" si="688"/>
        <v>37558.6</v>
      </c>
      <c r="CG264" s="616">
        <f t="shared" si="649"/>
        <v>24640</v>
      </c>
      <c r="CH264" s="621">
        <f t="shared" si="650"/>
        <v>1265530</v>
      </c>
      <c r="CI264" s="88">
        <f t="shared" si="651"/>
        <v>101311</v>
      </c>
      <c r="CJ264" s="90">
        <f t="shared" si="652"/>
        <v>77811.828599999993</v>
      </c>
      <c r="CK264" s="90">
        <f t="shared" si="653"/>
        <v>23499.171399999999</v>
      </c>
      <c r="CL264" s="88">
        <f t="shared" si="654"/>
        <v>8860</v>
      </c>
      <c r="CM264" s="88">
        <f t="shared" si="655"/>
        <v>0</v>
      </c>
      <c r="CN264" s="88">
        <f t="shared" si="656"/>
        <v>8110</v>
      </c>
      <c r="CO264" s="88">
        <f t="shared" si="657"/>
        <v>21610</v>
      </c>
      <c r="CP264" s="88">
        <f t="shared" si="658"/>
        <v>520</v>
      </c>
      <c r="CQ264" s="88">
        <f t="shared" si="659"/>
        <v>19720</v>
      </c>
      <c r="CR264" s="88">
        <f t="shared" si="660"/>
        <v>400</v>
      </c>
      <c r="CS264" s="88">
        <f t="shared" si="661"/>
        <v>970</v>
      </c>
      <c r="CT264" s="88">
        <f t="shared" si="662"/>
        <v>6726.8571000000002</v>
      </c>
      <c r="CU264" s="88">
        <f t="shared" si="663"/>
        <v>5800</v>
      </c>
      <c r="CV264" s="88">
        <f t="shared" si="664"/>
        <v>540</v>
      </c>
      <c r="CW264" s="88">
        <f t="shared" si="665"/>
        <v>770</v>
      </c>
      <c r="CX264" s="88">
        <f t="shared" si="666"/>
        <v>80</v>
      </c>
      <c r="CY264" s="88">
        <f t="shared" si="667"/>
        <v>330</v>
      </c>
      <c r="CZ264" s="88">
        <f t="shared" si="668"/>
        <v>23132.142899999999</v>
      </c>
      <c r="DA264" s="90">
        <f t="shared" si="669"/>
        <v>17766.6286</v>
      </c>
      <c r="DB264" s="90">
        <f t="shared" si="670"/>
        <v>5365.5142999999998</v>
      </c>
      <c r="DC264" s="88">
        <f t="shared" si="671"/>
        <v>3520</v>
      </c>
      <c r="DD264" s="88">
        <f t="shared" si="672"/>
        <v>180790</v>
      </c>
      <c r="AUV264" s="699">
        <f t="shared" si="758"/>
        <v>101311</v>
      </c>
      <c r="AUW264" s="699">
        <f t="shared" si="759"/>
        <v>77811.83</v>
      </c>
      <c r="AUX264" s="699">
        <f t="shared" si="760"/>
        <v>23499.17</v>
      </c>
      <c r="AUY264" s="699">
        <f t="shared" si="741"/>
        <v>8860</v>
      </c>
      <c r="AUZ264" s="699">
        <f t="shared" si="615"/>
        <v>0</v>
      </c>
      <c r="AVA264" s="699">
        <f t="shared" si="615"/>
        <v>0.8</v>
      </c>
      <c r="AVB264" s="699">
        <f t="shared" si="742"/>
        <v>21610</v>
      </c>
      <c r="AVC264" s="699">
        <f t="shared" si="743"/>
        <v>520</v>
      </c>
      <c r="AVD264" s="699">
        <f t="shared" si="744"/>
        <v>19720</v>
      </c>
      <c r="AVE264" s="699">
        <f t="shared" si="745"/>
        <v>400</v>
      </c>
      <c r="AVF264" s="699">
        <f t="shared" si="746"/>
        <v>970</v>
      </c>
      <c r="AVG264" s="699">
        <f t="shared" si="747"/>
        <v>6726.86</v>
      </c>
      <c r="AVH264" s="699">
        <f t="shared" si="748"/>
        <v>5800</v>
      </c>
      <c r="AVI264" s="699">
        <f t="shared" si="749"/>
        <v>540</v>
      </c>
      <c r="AVJ264" s="699">
        <f t="shared" si="750"/>
        <v>770</v>
      </c>
      <c r="AVK264" s="699">
        <f t="shared" si="751"/>
        <v>80</v>
      </c>
      <c r="AVL264" s="699">
        <f t="shared" si="752"/>
        <v>330</v>
      </c>
      <c r="AVM264" s="699">
        <f t="shared" si="753"/>
        <v>23132.14</v>
      </c>
      <c r="AVN264" s="699">
        <f t="shared" si="754"/>
        <v>17766.62</v>
      </c>
      <c r="AVO264" s="699">
        <f t="shared" si="755"/>
        <v>5365.52</v>
      </c>
      <c r="AVP264" s="699">
        <f t="shared" si="756"/>
        <v>3520</v>
      </c>
      <c r="AVQ264" s="699">
        <f t="shared" si="757"/>
        <v>180790</v>
      </c>
    </row>
    <row r="265" spans="1:108 1244:1265" ht="30" hidden="1" customHeight="1" x14ac:dyDescent="0.25">
      <c r="A265" s="643">
        <v>1</v>
      </c>
      <c r="B265" s="643">
        <v>12</v>
      </c>
      <c r="C265" s="664" t="s">
        <v>27</v>
      </c>
      <c r="D265" s="2"/>
      <c r="E265" s="101" t="s">
        <v>345</v>
      </c>
      <c r="F265" s="643" t="s">
        <v>38</v>
      </c>
      <c r="G265" s="643">
        <v>2</v>
      </c>
      <c r="H265" s="658" t="s">
        <v>10</v>
      </c>
      <c r="I265" s="643">
        <v>0</v>
      </c>
      <c r="J265" s="101" t="s">
        <v>364</v>
      </c>
      <c r="K265" s="643">
        <v>3</v>
      </c>
      <c r="L265" s="683" t="s">
        <v>350</v>
      </c>
      <c r="M265" s="11" t="s">
        <v>270</v>
      </c>
      <c r="N265" s="101" t="s">
        <v>387</v>
      </c>
      <c r="O265" s="643">
        <v>1</v>
      </c>
      <c r="P265" s="632">
        <v>146</v>
      </c>
      <c r="Q265" s="632">
        <v>146</v>
      </c>
      <c r="R265" s="632">
        <v>146</v>
      </c>
      <c r="S265" s="675">
        <f>SUMIF('Территориальный кк'!$A:$A,'2020'!$B265,'Территориальный кк'!D:D)</f>
        <v>1.4350000000000001</v>
      </c>
      <c r="T265" s="676">
        <f>SUMIF('Территориальный кк'!$A:$A,'2020'!$B265,'Территориальный кк'!E:E)</f>
        <v>2.5099999999999998</v>
      </c>
      <c r="U265" s="618">
        <f>SUMIFS(Нормативы!G:G,Нормативы!$B:$B,$G265,Нормативы!$D:$D,'2020'!$I265,Нормативы!$F:$F,'2020'!$K265)*O265</f>
        <v>70600</v>
      </c>
      <c r="V265" s="618">
        <f t="shared" si="674"/>
        <v>54224.3</v>
      </c>
      <c r="W265" s="618">
        <f t="shared" si="675"/>
        <v>16375.7</v>
      </c>
      <c r="X265" s="618">
        <f>SUMIFS(Нормативы!J:J,Нормативы!$B:$B,$G265,Нормативы!$D:$D,'2020'!$I265,Нормативы!$F:$F,'2020'!$K265)</f>
        <v>8860</v>
      </c>
      <c r="Y265" s="618">
        <f>SUMIFS(Нормативы!K:K,Нормативы!$B:$B,$G265,Нормативы!$D:$D,'2020'!$I265,Нормативы!$F:$F,'2020'!$K265)</f>
        <v>0</v>
      </c>
      <c r="Z265" s="618">
        <f>SUMIFS(Нормативы!L:L,Нормативы!$B:$B,$G265,Нормативы!$D:$D,'2020'!$I265,Нормативы!$F:$F,'2020'!$K265)</f>
        <v>8110</v>
      </c>
      <c r="AA265" s="618">
        <f t="shared" si="676"/>
        <v>21610</v>
      </c>
      <c r="AB265" s="618">
        <f>SUMIFS(Нормативы!N:N,Нормативы!$B:$B,$G265,Нормативы!$D:$D,'2020'!$I265,Нормативы!$F:$F,'2020'!$K265)*O265</f>
        <v>520</v>
      </c>
      <c r="AC265" s="618">
        <f>SUMIFS(Нормативы!O:O,Нормативы!$B:$B,$G265,Нормативы!$D:$D,'2020'!$I265,Нормативы!$F:$F,'2020'!$K265)</f>
        <v>19720</v>
      </c>
      <c r="AD265" s="618">
        <f>SUMIFS(Нормативы!P:P,Нормативы!$B:$B,$G265,Нормативы!$D:$D,'2020'!$I265,Нормативы!$F:$F,'2020'!$K265)*O265</f>
        <v>400</v>
      </c>
      <c r="AE265" s="618">
        <f>SUMIFS(Нормативы!Q:Q,Нормативы!$B:$B,$G265,Нормативы!$D:$D,'2020'!$I265,Нормативы!$F:$F,'2020'!$K265)</f>
        <v>970</v>
      </c>
      <c r="AF265" s="618">
        <f>SUMIFS(Нормативы!R:R,Нормативы!$B:$B,$G265,Нормативы!$D:$D,'2020'!$I265,Нормативы!$F:$F,'2020'!$K265)</f>
        <v>2680</v>
      </c>
      <c r="AG265" s="618">
        <f>SUMIFS(Нормативы!S:S,Нормативы!$B:$B,$G265,Нормативы!$D:$D,'2020'!$I265,Нормативы!$F:$F,'2020'!$K265)</f>
        <v>5800</v>
      </c>
      <c r="AH265" s="618">
        <f>SUMIFS(Нормативы!T:T,Нормативы!$B:$B,$G265,Нормативы!$D:$D,'2020'!$I265,Нормативы!$F:$F,'2020'!$K265)</f>
        <v>540</v>
      </c>
      <c r="AI265" s="618">
        <f>SUMIFS(Нормативы!U:U,Нормативы!$B:$B,$G265,Нормативы!$D:$D,'2020'!$I265,Нормативы!$F:$F,'2020'!$K265)</f>
        <v>770</v>
      </c>
      <c r="AJ265" s="618">
        <f>SUMIFS(Нормативы!V:V,Нормативы!$B:$B,$G265,Нормативы!$D:$D,'2020'!$I265,Нормативы!$F:$F,'2020'!$K265)</f>
        <v>80</v>
      </c>
      <c r="AK265" s="618">
        <f>SUMIFS(Нормативы!W:W,Нормативы!$B:$B,$G265,Нормативы!$D:$D,'2020'!$I265,Нормативы!$F:$F,'2020'!$K265)</f>
        <v>330</v>
      </c>
      <c r="AL265" s="618">
        <f>SUMIFS(Нормативы!X:X,Нормативы!$B:$B,$G265,Нормативы!$D:$D,'2020'!$I265,Нормативы!$F:$F,'2020'!$K265)*O265</f>
        <v>16120</v>
      </c>
      <c r="AM265" s="618">
        <f t="shared" si="677"/>
        <v>12381</v>
      </c>
      <c r="AN265" s="618">
        <f t="shared" si="678"/>
        <v>3739</v>
      </c>
      <c r="AO265" s="618">
        <f>SUMIFS(Нормативы!AA:AA,Нормативы!$B:$B,$G265,Нормативы!$D:$D,'2020'!$I265,Нормативы!$F:$F,'2020'!$K265)</f>
        <v>3520</v>
      </c>
      <c r="AP265" s="619">
        <f t="shared" si="679"/>
        <v>139020</v>
      </c>
      <c r="AQ265" s="413">
        <f t="shared" si="616"/>
        <v>10307600</v>
      </c>
      <c r="AR265" s="618">
        <f t="shared" si="680"/>
        <v>7916743.5</v>
      </c>
      <c r="AS265" s="618">
        <f t="shared" si="681"/>
        <v>2390856.5</v>
      </c>
      <c r="AT265" s="616">
        <f t="shared" si="617"/>
        <v>1293560</v>
      </c>
      <c r="AU265" s="616">
        <f t="shared" si="618"/>
        <v>0</v>
      </c>
      <c r="AV265" s="616">
        <f t="shared" si="619"/>
        <v>1184060</v>
      </c>
      <c r="AW265" s="616">
        <f t="shared" si="620"/>
        <v>3155060</v>
      </c>
      <c r="AX265" s="616">
        <f t="shared" si="621"/>
        <v>75920</v>
      </c>
      <c r="AY265" s="616">
        <f t="shared" si="622"/>
        <v>2879120</v>
      </c>
      <c r="AZ265" s="616">
        <f t="shared" si="623"/>
        <v>58400</v>
      </c>
      <c r="BA265" s="616">
        <f t="shared" si="624"/>
        <v>141620</v>
      </c>
      <c r="BB265" s="616">
        <f t="shared" si="625"/>
        <v>391280</v>
      </c>
      <c r="BC265" s="616">
        <f t="shared" si="626"/>
        <v>846800</v>
      </c>
      <c r="BD265" s="616">
        <f t="shared" si="627"/>
        <v>78840</v>
      </c>
      <c r="BE265" s="616">
        <f t="shared" si="628"/>
        <v>112420</v>
      </c>
      <c r="BF265" s="616">
        <f t="shared" si="629"/>
        <v>11680</v>
      </c>
      <c r="BG265" s="616">
        <f t="shared" si="630"/>
        <v>48180</v>
      </c>
      <c r="BH265" s="616">
        <f t="shared" si="631"/>
        <v>2353520</v>
      </c>
      <c r="BI265" s="618">
        <f t="shared" si="682"/>
        <v>1807619</v>
      </c>
      <c r="BJ265" s="618">
        <f t="shared" si="683"/>
        <v>545901</v>
      </c>
      <c r="BK265" s="616">
        <f t="shared" si="632"/>
        <v>513920</v>
      </c>
      <c r="BL265" s="620">
        <f t="shared" si="633"/>
        <v>20296920</v>
      </c>
      <c r="BM265" s="616">
        <f t="shared" si="634"/>
        <v>14791406</v>
      </c>
      <c r="BN265" s="618">
        <f t="shared" si="635"/>
        <v>11360526.9</v>
      </c>
      <c r="BO265" s="618">
        <f t="shared" si="636"/>
        <v>3430879.1</v>
      </c>
      <c r="BP265" s="616">
        <f t="shared" si="684"/>
        <v>1293560</v>
      </c>
      <c r="BQ265" s="616">
        <f t="shared" si="685"/>
        <v>0</v>
      </c>
      <c r="BR265" s="616">
        <f t="shared" si="686"/>
        <v>1184060</v>
      </c>
      <c r="BS265" s="616">
        <f t="shared" si="637"/>
        <v>3155060</v>
      </c>
      <c r="BT265" s="616">
        <f t="shared" si="638"/>
        <v>75920</v>
      </c>
      <c r="BU265" s="616">
        <f t="shared" si="639"/>
        <v>2879120</v>
      </c>
      <c r="BV265" s="616">
        <f t="shared" si="640"/>
        <v>58400</v>
      </c>
      <c r="BW265" s="616">
        <f t="shared" si="641"/>
        <v>141620</v>
      </c>
      <c r="BX265" s="616">
        <f t="shared" si="642"/>
        <v>982113</v>
      </c>
      <c r="BY265" s="616">
        <f t="shared" si="643"/>
        <v>846800</v>
      </c>
      <c r="BZ265" s="616">
        <f t="shared" si="644"/>
        <v>78840</v>
      </c>
      <c r="CA265" s="616">
        <f t="shared" si="645"/>
        <v>112420</v>
      </c>
      <c r="CB265" s="616">
        <f t="shared" si="646"/>
        <v>11680</v>
      </c>
      <c r="CC265" s="616">
        <f t="shared" si="647"/>
        <v>48180</v>
      </c>
      <c r="CD265" s="616">
        <f t="shared" si="648"/>
        <v>3377301</v>
      </c>
      <c r="CE265" s="618">
        <f t="shared" si="687"/>
        <v>2593933.2000000002</v>
      </c>
      <c r="CF265" s="618">
        <f t="shared" si="688"/>
        <v>783367.8</v>
      </c>
      <c r="CG265" s="616">
        <f t="shared" si="649"/>
        <v>513920</v>
      </c>
      <c r="CH265" s="621">
        <f t="shared" si="650"/>
        <v>26395340</v>
      </c>
      <c r="CI265" s="88">
        <f t="shared" si="651"/>
        <v>101311</v>
      </c>
      <c r="CJ265" s="90">
        <f t="shared" si="652"/>
        <v>77811.828099999999</v>
      </c>
      <c r="CK265" s="90">
        <f t="shared" si="653"/>
        <v>23499.171900000001</v>
      </c>
      <c r="CL265" s="88">
        <f t="shared" si="654"/>
        <v>8860</v>
      </c>
      <c r="CM265" s="88">
        <f t="shared" si="655"/>
        <v>0</v>
      </c>
      <c r="CN265" s="88">
        <f t="shared" si="656"/>
        <v>8110</v>
      </c>
      <c r="CO265" s="88">
        <f t="shared" si="657"/>
        <v>21610</v>
      </c>
      <c r="CP265" s="88">
        <f t="shared" si="658"/>
        <v>520</v>
      </c>
      <c r="CQ265" s="88">
        <f t="shared" si="659"/>
        <v>19720</v>
      </c>
      <c r="CR265" s="88">
        <f t="shared" si="660"/>
        <v>400</v>
      </c>
      <c r="CS265" s="88">
        <f t="shared" si="661"/>
        <v>970</v>
      </c>
      <c r="CT265" s="88">
        <f t="shared" si="662"/>
        <v>6726.8014000000003</v>
      </c>
      <c r="CU265" s="88">
        <f t="shared" si="663"/>
        <v>5800</v>
      </c>
      <c r="CV265" s="88">
        <f t="shared" si="664"/>
        <v>540</v>
      </c>
      <c r="CW265" s="88">
        <f t="shared" si="665"/>
        <v>770</v>
      </c>
      <c r="CX265" s="88">
        <f t="shared" si="666"/>
        <v>80</v>
      </c>
      <c r="CY265" s="88">
        <f t="shared" si="667"/>
        <v>330</v>
      </c>
      <c r="CZ265" s="88">
        <f t="shared" si="668"/>
        <v>23132.1986</v>
      </c>
      <c r="DA265" s="90">
        <f t="shared" si="669"/>
        <v>17766.665799999999</v>
      </c>
      <c r="DB265" s="90">
        <f t="shared" si="670"/>
        <v>5365.5329000000002</v>
      </c>
      <c r="DC265" s="88">
        <f t="shared" si="671"/>
        <v>3520</v>
      </c>
      <c r="DD265" s="88">
        <f t="shared" si="672"/>
        <v>180790</v>
      </c>
      <c r="AUV265" s="699">
        <f t="shared" si="758"/>
        <v>101311</v>
      </c>
      <c r="AUW265" s="699">
        <f t="shared" si="759"/>
        <v>77811.83</v>
      </c>
      <c r="AUX265" s="699">
        <f t="shared" si="760"/>
        <v>23499.17</v>
      </c>
      <c r="AUY265" s="699">
        <f t="shared" si="741"/>
        <v>8860</v>
      </c>
      <c r="AUZ265" s="699">
        <f t="shared" si="615"/>
        <v>0</v>
      </c>
      <c r="AVA265" s="699">
        <f t="shared" si="615"/>
        <v>16.77</v>
      </c>
      <c r="AVB265" s="699">
        <f t="shared" si="742"/>
        <v>21610</v>
      </c>
      <c r="AVC265" s="699">
        <f t="shared" si="743"/>
        <v>520</v>
      </c>
      <c r="AVD265" s="699">
        <f t="shared" si="744"/>
        <v>19720</v>
      </c>
      <c r="AVE265" s="699">
        <f t="shared" si="745"/>
        <v>400</v>
      </c>
      <c r="AVF265" s="699">
        <f t="shared" si="746"/>
        <v>970</v>
      </c>
      <c r="AVG265" s="699">
        <f t="shared" si="747"/>
        <v>6726.8</v>
      </c>
      <c r="AVH265" s="699">
        <f t="shared" si="748"/>
        <v>5800</v>
      </c>
      <c r="AVI265" s="699">
        <f t="shared" si="749"/>
        <v>540</v>
      </c>
      <c r="AVJ265" s="699">
        <f t="shared" si="750"/>
        <v>770</v>
      </c>
      <c r="AVK265" s="699">
        <f t="shared" si="751"/>
        <v>80</v>
      </c>
      <c r="AVL265" s="699">
        <f t="shared" si="752"/>
        <v>330</v>
      </c>
      <c r="AVM265" s="699">
        <f t="shared" si="753"/>
        <v>23132.2</v>
      </c>
      <c r="AVN265" s="699">
        <f t="shared" si="754"/>
        <v>17766.669999999998</v>
      </c>
      <c r="AVO265" s="699">
        <f t="shared" si="755"/>
        <v>5365.53</v>
      </c>
      <c r="AVP265" s="699">
        <f t="shared" si="756"/>
        <v>3520</v>
      </c>
      <c r="AVQ265" s="699">
        <f t="shared" si="757"/>
        <v>180790</v>
      </c>
    </row>
    <row r="266" spans="1:108 1244:1265" ht="30" hidden="1" customHeight="1" x14ac:dyDescent="0.25">
      <c r="A266" s="643">
        <v>1</v>
      </c>
      <c r="B266" s="643">
        <v>12</v>
      </c>
      <c r="C266" s="664" t="s">
        <v>27</v>
      </c>
      <c r="D266" s="2"/>
      <c r="E266" s="101" t="s">
        <v>345</v>
      </c>
      <c r="F266" s="643" t="s">
        <v>38</v>
      </c>
      <c r="G266" s="643">
        <v>2</v>
      </c>
      <c r="H266" s="658" t="s">
        <v>8</v>
      </c>
      <c r="I266" s="643">
        <v>3</v>
      </c>
      <c r="J266" s="101" t="s">
        <v>364</v>
      </c>
      <c r="K266" s="643">
        <v>3</v>
      </c>
      <c r="L266" s="683" t="s">
        <v>350</v>
      </c>
      <c r="M266" s="11" t="s">
        <v>307</v>
      </c>
      <c r="N266" s="101" t="s">
        <v>387</v>
      </c>
      <c r="O266" s="643">
        <v>1</v>
      </c>
      <c r="P266" s="632">
        <v>27</v>
      </c>
      <c r="Q266" s="632">
        <v>27</v>
      </c>
      <c r="R266" s="632">
        <v>27</v>
      </c>
      <c r="S266" s="675">
        <f>SUMIF('Территориальный кк'!$A:$A,'2020'!$B266,'Территориальный кк'!D:D)</f>
        <v>1.4350000000000001</v>
      </c>
      <c r="T266" s="676">
        <f>SUMIF('Территориальный кк'!$A:$A,'2020'!$B266,'Территориальный кк'!E:E)</f>
        <v>2.5099999999999998</v>
      </c>
      <c r="U266" s="618">
        <f>SUMIFS(Нормативы!G:G,Нормативы!$B:$B,$G266,Нормативы!$D:$D,'2020'!$I266,Нормативы!$F:$F,'2020'!$K266)*O266</f>
        <v>12944</v>
      </c>
      <c r="V266" s="618">
        <f t="shared" si="674"/>
        <v>9941.6</v>
      </c>
      <c r="W266" s="618">
        <f t="shared" si="675"/>
        <v>3002.4</v>
      </c>
      <c r="X266" s="618">
        <f>SUMIFS(Нормативы!J:J,Нормативы!$B:$B,$G266,Нормативы!$D:$D,'2020'!$I266,Нормативы!$F:$F,'2020'!$K266)</f>
        <v>486</v>
      </c>
      <c r="Y266" s="618">
        <f>SUMIFS(Нормативы!K:K,Нормативы!$B:$B,$G266,Нормативы!$D:$D,'2020'!$I266,Нормативы!$F:$F,'2020'!$K266)</f>
        <v>97</v>
      </c>
      <c r="Z266" s="618">
        <f>SUMIFS(Нормативы!L:L,Нормативы!$B:$B,$G266,Нормативы!$D:$D,'2020'!$I266,Нормативы!$F:$F,'2020'!$K266)</f>
        <v>348</v>
      </c>
      <c r="AA266" s="618">
        <f t="shared" si="676"/>
        <v>2031</v>
      </c>
      <c r="AB266" s="618">
        <f>SUMIFS(Нормативы!N:N,Нормативы!$B:$B,$G266,Нормативы!$D:$D,'2020'!$I266,Нормативы!$F:$F,'2020'!$K266)*O266</f>
        <v>52</v>
      </c>
      <c r="AC266" s="618">
        <f>SUMIFS(Нормативы!O:O,Нормативы!$B:$B,$G266,Нормативы!$D:$D,'2020'!$I266,Нормативы!$F:$F,'2020'!$K266)</f>
        <v>1728</v>
      </c>
      <c r="AD266" s="618">
        <f>SUMIFS(Нормативы!P:P,Нормативы!$B:$B,$G266,Нормативы!$D:$D,'2020'!$I266,Нормативы!$F:$F,'2020'!$K266)*O266</f>
        <v>73</v>
      </c>
      <c r="AE266" s="618">
        <f>SUMIFS(Нормативы!Q:Q,Нормативы!$B:$B,$G266,Нормативы!$D:$D,'2020'!$I266,Нормативы!$F:$F,'2020'!$K266)</f>
        <v>178</v>
      </c>
      <c r="AF266" s="618">
        <f>SUMIFS(Нормативы!R:R,Нормативы!$B:$B,$G266,Нормативы!$D:$D,'2020'!$I266,Нормативы!$F:$F,'2020'!$K266)</f>
        <v>275</v>
      </c>
      <c r="AG266" s="618">
        <f>SUMIFS(Нормативы!S:S,Нормативы!$B:$B,$G266,Нормативы!$D:$D,'2020'!$I266,Нормативы!$F:$F,'2020'!$K266)</f>
        <v>580</v>
      </c>
      <c r="AH266" s="618">
        <f>SUMIFS(Нормативы!T:T,Нормативы!$B:$B,$G266,Нормативы!$D:$D,'2020'!$I266,Нормативы!$F:$F,'2020'!$K266)</f>
        <v>54</v>
      </c>
      <c r="AI266" s="618">
        <f>SUMIFS(Нормативы!U:U,Нормативы!$B:$B,$G266,Нормативы!$D:$D,'2020'!$I266,Нормативы!$F:$F,'2020'!$K266)</f>
        <v>77</v>
      </c>
      <c r="AJ266" s="618">
        <f>SUMIFS(Нормативы!V:V,Нормативы!$B:$B,$G266,Нормативы!$D:$D,'2020'!$I266,Нормативы!$F:$F,'2020'!$K266)</f>
        <v>8</v>
      </c>
      <c r="AK266" s="618">
        <f>SUMIFS(Нормативы!W:W,Нормативы!$B:$B,$G266,Нормативы!$D:$D,'2020'!$I266,Нормативы!$F:$F,'2020'!$K266)</f>
        <v>39</v>
      </c>
      <c r="AL266" s="618">
        <f>SUMIFS(Нормативы!X:X,Нормативы!$B:$B,$G266,Нормативы!$D:$D,'2020'!$I266,Нормативы!$F:$F,'2020'!$K266)*O266</f>
        <v>1612</v>
      </c>
      <c r="AM266" s="618">
        <f t="shared" si="677"/>
        <v>1238.0999999999999</v>
      </c>
      <c r="AN266" s="618">
        <f t="shared" si="678"/>
        <v>373.9</v>
      </c>
      <c r="AO266" s="618">
        <f>SUMIFS(Нормативы!AA:AA,Нормативы!$B:$B,$G266,Нормативы!$D:$D,'2020'!$I266,Нормативы!$F:$F,'2020'!$K266)</f>
        <v>0</v>
      </c>
      <c r="AP266" s="619">
        <f t="shared" si="679"/>
        <v>18454</v>
      </c>
      <c r="AQ266" s="413">
        <f t="shared" si="616"/>
        <v>349488</v>
      </c>
      <c r="AR266" s="618">
        <f t="shared" si="680"/>
        <v>268424</v>
      </c>
      <c r="AS266" s="618">
        <f t="shared" si="681"/>
        <v>81064</v>
      </c>
      <c r="AT266" s="616">
        <f t="shared" si="617"/>
        <v>13122</v>
      </c>
      <c r="AU266" s="616">
        <f t="shared" si="618"/>
        <v>2619</v>
      </c>
      <c r="AV266" s="616">
        <f t="shared" si="619"/>
        <v>9396</v>
      </c>
      <c r="AW266" s="616">
        <f t="shared" si="620"/>
        <v>54837</v>
      </c>
      <c r="AX266" s="616">
        <f t="shared" si="621"/>
        <v>1404</v>
      </c>
      <c r="AY266" s="616">
        <f t="shared" si="622"/>
        <v>46656</v>
      </c>
      <c r="AZ266" s="616">
        <f t="shared" si="623"/>
        <v>1971</v>
      </c>
      <c r="BA266" s="616">
        <f t="shared" si="624"/>
        <v>4806</v>
      </c>
      <c r="BB266" s="616">
        <f t="shared" si="625"/>
        <v>7425</v>
      </c>
      <c r="BC266" s="616">
        <f t="shared" si="626"/>
        <v>15660</v>
      </c>
      <c r="BD266" s="616">
        <f t="shared" si="627"/>
        <v>1458</v>
      </c>
      <c r="BE266" s="616">
        <f t="shared" si="628"/>
        <v>2079</v>
      </c>
      <c r="BF266" s="616">
        <f t="shared" si="629"/>
        <v>216</v>
      </c>
      <c r="BG266" s="616">
        <f t="shared" si="630"/>
        <v>1053</v>
      </c>
      <c r="BH266" s="616">
        <f t="shared" si="631"/>
        <v>43524</v>
      </c>
      <c r="BI266" s="618">
        <f t="shared" si="682"/>
        <v>33428.6</v>
      </c>
      <c r="BJ266" s="618">
        <f t="shared" si="683"/>
        <v>10095.4</v>
      </c>
      <c r="BK266" s="616">
        <f t="shared" si="632"/>
        <v>0</v>
      </c>
      <c r="BL266" s="620">
        <f t="shared" si="633"/>
        <v>498258</v>
      </c>
      <c r="BM266" s="616">
        <f t="shared" si="634"/>
        <v>501515</v>
      </c>
      <c r="BN266" s="618">
        <f t="shared" si="635"/>
        <v>385188.2</v>
      </c>
      <c r="BO266" s="618">
        <f t="shared" si="636"/>
        <v>116326.8</v>
      </c>
      <c r="BP266" s="616">
        <f t="shared" si="684"/>
        <v>13122</v>
      </c>
      <c r="BQ266" s="616">
        <f t="shared" si="685"/>
        <v>2619</v>
      </c>
      <c r="BR266" s="616">
        <f t="shared" si="686"/>
        <v>9396</v>
      </c>
      <c r="BS266" s="616">
        <f t="shared" si="637"/>
        <v>54837</v>
      </c>
      <c r="BT266" s="616">
        <f t="shared" si="638"/>
        <v>1404</v>
      </c>
      <c r="BU266" s="616">
        <f t="shared" si="639"/>
        <v>46656</v>
      </c>
      <c r="BV266" s="616">
        <f t="shared" si="640"/>
        <v>1971</v>
      </c>
      <c r="BW266" s="616">
        <f t="shared" si="641"/>
        <v>4806</v>
      </c>
      <c r="BX266" s="616">
        <f t="shared" si="642"/>
        <v>18637</v>
      </c>
      <c r="BY266" s="616">
        <f t="shared" si="643"/>
        <v>15660</v>
      </c>
      <c r="BZ266" s="616">
        <f t="shared" si="644"/>
        <v>1458</v>
      </c>
      <c r="CA266" s="616">
        <f t="shared" si="645"/>
        <v>2079</v>
      </c>
      <c r="CB266" s="616">
        <f t="shared" si="646"/>
        <v>216</v>
      </c>
      <c r="CC266" s="616">
        <f t="shared" si="647"/>
        <v>1053</v>
      </c>
      <c r="CD266" s="616">
        <f t="shared" si="648"/>
        <v>62457</v>
      </c>
      <c r="CE266" s="618">
        <f t="shared" si="687"/>
        <v>47970</v>
      </c>
      <c r="CF266" s="618">
        <f t="shared" si="688"/>
        <v>14487</v>
      </c>
      <c r="CG266" s="616">
        <f t="shared" si="649"/>
        <v>0</v>
      </c>
      <c r="CH266" s="621">
        <f t="shared" si="650"/>
        <v>680430</v>
      </c>
      <c r="CI266" s="88">
        <f t="shared" si="651"/>
        <v>18574.6296</v>
      </c>
      <c r="CJ266" s="90">
        <f t="shared" si="652"/>
        <v>14266.229600000001</v>
      </c>
      <c r="CK266" s="90">
        <f t="shared" si="653"/>
        <v>4308.3999999999996</v>
      </c>
      <c r="CL266" s="88">
        <f t="shared" si="654"/>
        <v>486</v>
      </c>
      <c r="CM266" s="88">
        <f t="shared" si="655"/>
        <v>97</v>
      </c>
      <c r="CN266" s="88">
        <f t="shared" si="656"/>
        <v>348</v>
      </c>
      <c r="CO266" s="88">
        <f t="shared" si="657"/>
        <v>2031</v>
      </c>
      <c r="CP266" s="88">
        <f t="shared" si="658"/>
        <v>52</v>
      </c>
      <c r="CQ266" s="88">
        <f t="shared" si="659"/>
        <v>1728</v>
      </c>
      <c r="CR266" s="88">
        <f t="shared" si="660"/>
        <v>73</v>
      </c>
      <c r="CS266" s="88">
        <f t="shared" si="661"/>
        <v>178</v>
      </c>
      <c r="CT266" s="88">
        <f t="shared" si="662"/>
        <v>690.25930000000005</v>
      </c>
      <c r="CU266" s="88">
        <f t="shared" si="663"/>
        <v>580</v>
      </c>
      <c r="CV266" s="88">
        <f t="shared" si="664"/>
        <v>54</v>
      </c>
      <c r="CW266" s="88">
        <f t="shared" si="665"/>
        <v>77</v>
      </c>
      <c r="CX266" s="88">
        <f t="shared" si="666"/>
        <v>8</v>
      </c>
      <c r="CY266" s="88">
        <f t="shared" si="667"/>
        <v>39</v>
      </c>
      <c r="CZ266" s="88">
        <f t="shared" si="668"/>
        <v>2313.2222000000002</v>
      </c>
      <c r="DA266" s="90">
        <f t="shared" si="669"/>
        <v>1776.6667</v>
      </c>
      <c r="DB266" s="90">
        <f t="shared" si="670"/>
        <v>536.55560000000003</v>
      </c>
      <c r="DC266" s="88">
        <f t="shared" si="671"/>
        <v>0</v>
      </c>
      <c r="DD266" s="88">
        <f t="shared" si="672"/>
        <v>25201.111099999998</v>
      </c>
      <c r="AUV266" s="699">
        <f t="shared" si="758"/>
        <v>18574.63</v>
      </c>
      <c r="AUW266" s="699">
        <f t="shared" si="759"/>
        <v>14266.23</v>
      </c>
      <c r="AUX266" s="699">
        <f t="shared" si="760"/>
        <v>4308.3999999999996</v>
      </c>
      <c r="AUY266" s="699">
        <f t="shared" si="741"/>
        <v>486</v>
      </c>
      <c r="AUZ266" s="699">
        <f t="shared" si="615"/>
        <v>1043.43</v>
      </c>
      <c r="AVA266" s="699">
        <f t="shared" si="615"/>
        <v>0.73</v>
      </c>
      <c r="AVB266" s="699">
        <f t="shared" si="742"/>
        <v>2031</v>
      </c>
      <c r="AVC266" s="699">
        <f t="shared" si="743"/>
        <v>52</v>
      </c>
      <c r="AVD266" s="699">
        <f t="shared" si="744"/>
        <v>1728</v>
      </c>
      <c r="AVE266" s="699">
        <f t="shared" si="745"/>
        <v>73</v>
      </c>
      <c r="AVF266" s="699">
        <f t="shared" si="746"/>
        <v>178</v>
      </c>
      <c r="AVG266" s="699">
        <f t="shared" si="747"/>
        <v>690.26</v>
      </c>
      <c r="AVH266" s="699">
        <f t="shared" si="748"/>
        <v>580</v>
      </c>
      <c r="AVI266" s="699">
        <f t="shared" si="749"/>
        <v>54</v>
      </c>
      <c r="AVJ266" s="699">
        <f t="shared" si="750"/>
        <v>77</v>
      </c>
      <c r="AVK266" s="699">
        <f t="shared" si="751"/>
        <v>8</v>
      </c>
      <c r="AVL266" s="699">
        <f t="shared" si="752"/>
        <v>39</v>
      </c>
      <c r="AVM266" s="699">
        <f t="shared" si="753"/>
        <v>2313.2199999999998</v>
      </c>
      <c r="AVN266" s="699">
        <f t="shared" si="754"/>
        <v>1776.67</v>
      </c>
      <c r="AVO266" s="699">
        <f t="shared" si="755"/>
        <v>536.54999999999995</v>
      </c>
      <c r="AVP266" s="699">
        <f t="shared" si="756"/>
        <v>0</v>
      </c>
      <c r="AVQ266" s="699">
        <f t="shared" si="757"/>
        <v>25201.11</v>
      </c>
    </row>
    <row r="267" spans="1:108 1244:1265" ht="30" hidden="1" customHeight="1" x14ac:dyDescent="0.25">
      <c r="A267" s="643">
        <v>1</v>
      </c>
      <c r="B267" s="643">
        <v>12</v>
      </c>
      <c r="C267" s="664" t="s">
        <v>27</v>
      </c>
      <c r="D267" s="2"/>
      <c r="E267" s="101" t="s">
        <v>345</v>
      </c>
      <c r="F267" s="643" t="s">
        <v>38</v>
      </c>
      <c r="G267" s="643">
        <v>2</v>
      </c>
      <c r="H267" s="658" t="s">
        <v>10</v>
      </c>
      <c r="I267" s="643">
        <v>0</v>
      </c>
      <c r="J267" s="101" t="s">
        <v>362</v>
      </c>
      <c r="K267" s="643">
        <v>3</v>
      </c>
      <c r="L267" s="683" t="s">
        <v>350</v>
      </c>
      <c r="M267" s="11" t="s">
        <v>296</v>
      </c>
      <c r="N267" s="101" t="s">
        <v>401</v>
      </c>
      <c r="O267" s="643">
        <v>2</v>
      </c>
      <c r="P267" s="632"/>
      <c r="Q267" s="632"/>
      <c r="R267" s="632"/>
      <c r="S267" s="675">
        <f>SUMIF('Территориальный кк'!$A:$A,'2020'!$B267,'Территориальный кк'!D:D)</f>
        <v>1.4350000000000001</v>
      </c>
      <c r="T267" s="676">
        <f>SUMIF('Территориальный кк'!$A:$A,'2020'!$B267,'Территориальный кк'!E:E)</f>
        <v>2.5099999999999998</v>
      </c>
      <c r="U267" s="618">
        <f>SUMIFS(Нормативы!G:G,Нормативы!$B:$B,$G267,Нормативы!$D:$D,'2020'!$I267,Нормативы!$F:$F,'2020'!$K267)*O267</f>
        <v>141200</v>
      </c>
      <c r="V267" s="618">
        <f t="shared" si="674"/>
        <v>108448.5</v>
      </c>
      <c r="W267" s="618">
        <f t="shared" si="675"/>
        <v>32751.5</v>
      </c>
      <c r="X267" s="618">
        <f>SUMIFS(Нормативы!J:J,Нормативы!$B:$B,$G267,Нормативы!$D:$D,'2020'!$I267,Нормативы!$F:$F,'2020'!$K267)</f>
        <v>8860</v>
      </c>
      <c r="Y267" s="618">
        <f>SUMIFS(Нормативы!K:K,Нормативы!$B:$B,$G267,Нормативы!$D:$D,'2020'!$I267,Нормативы!$F:$F,'2020'!$K267)</f>
        <v>0</v>
      </c>
      <c r="Z267" s="618">
        <f>SUMIFS(Нормативы!L:L,Нормативы!$B:$B,$G267,Нормативы!$D:$D,'2020'!$I267,Нормативы!$F:$F,'2020'!$K267)</f>
        <v>8110</v>
      </c>
      <c r="AA267" s="618">
        <f t="shared" si="676"/>
        <v>22530</v>
      </c>
      <c r="AB267" s="618">
        <f>SUMIFS(Нормативы!N:N,Нормативы!$B:$B,$G267,Нормативы!$D:$D,'2020'!$I267,Нормативы!$F:$F,'2020'!$K267)*O267</f>
        <v>1040</v>
      </c>
      <c r="AC267" s="618">
        <f>SUMIFS(Нормативы!O:O,Нормативы!$B:$B,$G267,Нормативы!$D:$D,'2020'!$I267,Нормативы!$F:$F,'2020'!$K267)</f>
        <v>19720</v>
      </c>
      <c r="AD267" s="618">
        <f>SUMIFS(Нормативы!P:P,Нормативы!$B:$B,$G267,Нормативы!$D:$D,'2020'!$I267,Нормативы!$F:$F,'2020'!$K267)*O267</f>
        <v>800</v>
      </c>
      <c r="AE267" s="618">
        <f>SUMIFS(Нормативы!Q:Q,Нормативы!$B:$B,$G267,Нормативы!$D:$D,'2020'!$I267,Нормативы!$F:$F,'2020'!$K267)</f>
        <v>970</v>
      </c>
      <c r="AF267" s="618">
        <f>SUMIFS(Нормативы!R:R,Нормативы!$B:$B,$G267,Нормативы!$D:$D,'2020'!$I267,Нормативы!$F:$F,'2020'!$K267)</f>
        <v>2680</v>
      </c>
      <c r="AG267" s="618">
        <f>SUMIFS(Нормативы!S:S,Нормативы!$B:$B,$G267,Нормативы!$D:$D,'2020'!$I267,Нормативы!$F:$F,'2020'!$K267)</f>
        <v>5800</v>
      </c>
      <c r="AH267" s="618">
        <f>SUMIFS(Нормативы!T:T,Нормативы!$B:$B,$G267,Нормативы!$D:$D,'2020'!$I267,Нормативы!$F:$F,'2020'!$K267)</f>
        <v>540</v>
      </c>
      <c r="AI267" s="618">
        <f>SUMIFS(Нормативы!U:U,Нормативы!$B:$B,$G267,Нормативы!$D:$D,'2020'!$I267,Нормативы!$F:$F,'2020'!$K267)</f>
        <v>770</v>
      </c>
      <c r="AJ267" s="618">
        <f>SUMIFS(Нормативы!V:V,Нормативы!$B:$B,$G267,Нормативы!$D:$D,'2020'!$I267,Нормативы!$F:$F,'2020'!$K267)</f>
        <v>80</v>
      </c>
      <c r="AK267" s="618">
        <f>SUMIFS(Нормативы!W:W,Нормативы!$B:$B,$G267,Нормативы!$D:$D,'2020'!$I267,Нормативы!$F:$F,'2020'!$K267)</f>
        <v>330</v>
      </c>
      <c r="AL267" s="618">
        <f>SUMIFS(Нормативы!X:X,Нормативы!$B:$B,$G267,Нормативы!$D:$D,'2020'!$I267,Нормативы!$F:$F,'2020'!$K267)*O267</f>
        <v>32240</v>
      </c>
      <c r="AM267" s="618">
        <f t="shared" si="677"/>
        <v>24761.9</v>
      </c>
      <c r="AN267" s="618">
        <f t="shared" si="678"/>
        <v>7478.1</v>
      </c>
      <c r="AO267" s="618">
        <f>SUMIFS(Нормативы!AA:AA,Нормативы!$B:$B,$G267,Нормативы!$D:$D,'2020'!$I267,Нормативы!$F:$F,'2020'!$K267)</f>
        <v>3520</v>
      </c>
      <c r="AP267" s="619">
        <f t="shared" si="679"/>
        <v>226660</v>
      </c>
      <c r="AQ267" s="413">
        <f t="shared" si="616"/>
        <v>0</v>
      </c>
      <c r="AR267" s="618">
        <f t="shared" si="680"/>
        <v>0</v>
      </c>
      <c r="AS267" s="618">
        <f t="shared" si="681"/>
        <v>0</v>
      </c>
      <c r="AT267" s="616">
        <f t="shared" si="617"/>
        <v>0</v>
      </c>
      <c r="AU267" s="616">
        <f t="shared" si="618"/>
        <v>0</v>
      </c>
      <c r="AV267" s="616">
        <f t="shared" si="619"/>
        <v>0</v>
      </c>
      <c r="AW267" s="616">
        <f t="shared" si="620"/>
        <v>0</v>
      </c>
      <c r="AX267" s="616">
        <f t="shared" si="621"/>
        <v>0</v>
      </c>
      <c r="AY267" s="616">
        <f t="shared" si="622"/>
        <v>0</v>
      </c>
      <c r="AZ267" s="616">
        <f t="shared" si="623"/>
        <v>0</v>
      </c>
      <c r="BA267" s="616">
        <f t="shared" si="624"/>
        <v>0</v>
      </c>
      <c r="BB267" s="616">
        <f t="shared" si="625"/>
        <v>0</v>
      </c>
      <c r="BC267" s="616">
        <f t="shared" si="626"/>
        <v>0</v>
      </c>
      <c r="BD267" s="616">
        <f t="shared" si="627"/>
        <v>0</v>
      </c>
      <c r="BE267" s="616">
        <f t="shared" si="628"/>
        <v>0</v>
      </c>
      <c r="BF267" s="616">
        <f t="shared" si="629"/>
        <v>0</v>
      </c>
      <c r="BG267" s="616">
        <f t="shared" si="630"/>
        <v>0</v>
      </c>
      <c r="BH267" s="616">
        <f t="shared" si="631"/>
        <v>0</v>
      </c>
      <c r="BI267" s="618">
        <f t="shared" si="682"/>
        <v>0</v>
      </c>
      <c r="BJ267" s="618">
        <f t="shared" si="683"/>
        <v>0</v>
      </c>
      <c r="BK267" s="616">
        <f t="shared" si="632"/>
        <v>0</v>
      </c>
      <c r="BL267" s="620">
        <f t="shared" si="633"/>
        <v>0</v>
      </c>
      <c r="BM267" s="616">
        <f t="shared" si="634"/>
        <v>0</v>
      </c>
      <c r="BN267" s="618">
        <f t="shared" si="635"/>
        <v>0</v>
      </c>
      <c r="BO267" s="618">
        <f t="shared" si="636"/>
        <v>0</v>
      </c>
      <c r="BP267" s="616">
        <f t="shared" si="684"/>
        <v>0</v>
      </c>
      <c r="BQ267" s="616">
        <f t="shared" si="685"/>
        <v>0</v>
      </c>
      <c r="BR267" s="616">
        <f t="shared" si="686"/>
        <v>0</v>
      </c>
      <c r="BS267" s="616">
        <f t="shared" si="637"/>
        <v>0</v>
      </c>
      <c r="BT267" s="616">
        <f t="shared" si="638"/>
        <v>0</v>
      </c>
      <c r="BU267" s="616">
        <f t="shared" si="639"/>
        <v>0</v>
      </c>
      <c r="BV267" s="616">
        <f t="shared" si="640"/>
        <v>0</v>
      </c>
      <c r="BW267" s="616">
        <f t="shared" si="641"/>
        <v>0</v>
      </c>
      <c r="BX267" s="616">
        <f t="shared" si="642"/>
        <v>0</v>
      </c>
      <c r="BY267" s="616">
        <f t="shared" si="643"/>
        <v>0</v>
      </c>
      <c r="BZ267" s="616">
        <f t="shared" si="644"/>
        <v>0</v>
      </c>
      <c r="CA267" s="616">
        <f t="shared" si="645"/>
        <v>0</v>
      </c>
      <c r="CB267" s="616">
        <f t="shared" si="646"/>
        <v>0</v>
      </c>
      <c r="CC267" s="616">
        <f t="shared" si="647"/>
        <v>0</v>
      </c>
      <c r="CD267" s="616">
        <f t="shared" si="648"/>
        <v>0</v>
      </c>
      <c r="CE267" s="618">
        <f t="shared" si="687"/>
        <v>0</v>
      </c>
      <c r="CF267" s="618">
        <f t="shared" si="688"/>
        <v>0</v>
      </c>
      <c r="CG267" s="616">
        <f t="shared" si="649"/>
        <v>0</v>
      </c>
      <c r="CH267" s="621">
        <f t="shared" si="650"/>
        <v>0</v>
      </c>
      <c r="CI267" s="88" t="e">
        <f t="shared" si="651"/>
        <v>#DIV/0!</v>
      </c>
      <c r="CJ267" s="90" t="e">
        <f t="shared" si="652"/>
        <v>#DIV/0!</v>
      </c>
      <c r="CK267" s="90" t="e">
        <f t="shared" si="653"/>
        <v>#DIV/0!</v>
      </c>
      <c r="CL267" s="88" t="e">
        <f t="shared" si="654"/>
        <v>#DIV/0!</v>
      </c>
      <c r="CM267" s="88" t="e">
        <f t="shared" si="655"/>
        <v>#DIV/0!</v>
      </c>
      <c r="CN267" s="88" t="e">
        <f t="shared" si="656"/>
        <v>#DIV/0!</v>
      </c>
      <c r="CO267" s="88" t="e">
        <f t="shared" si="657"/>
        <v>#DIV/0!</v>
      </c>
      <c r="CP267" s="88" t="e">
        <f t="shared" si="658"/>
        <v>#DIV/0!</v>
      </c>
      <c r="CQ267" s="88" t="e">
        <f t="shared" si="659"/>
        <v>#DIV/0!</v>
      </c>
      <c r="CR267" s="88" t="e">
        <f t="shared" si="660"/>
        <v>#DIV/0!</v>
      </c>
      <c r="CS267" s="88" t="e">
        <f t="shared" si="661"/>
        <v>#DIV/0!</v>
      </c>
      <c r="CT267" s="88" t="e">
        <f t="shared" si="662"/>
        <v>#DIV/0!</v>
      </c>
      <c r="CU267" s="88" t="e">
        <f t="shared" si="663"/>
        <v>#DIV/0!</v>
      </c>
      <c r="CV267" s="88" t="e">
        <f t="shared" si="664"/>
        <v>#DIV/0!</v>
      </c>
      <c r="CW267" s="88" t="e">
        <f t="shared" si="665"/>
        <v>#DIV/0!</v>
      </c>
      <c r="CX267" s="88" t="e">
        <f t="shared" si="666"/>
        <v>#DIV/0!</v>
      </c>
      <c r="CY267" s="88" t="e">
        <f t="shared" si="667"/>
        <v>#DIV/0!</v>
      </c>
      <c r="CZ267" s="88" t="e">
        <f t="shared" si="668"/>
        <v>#DIV/0!</v>
      </c>
      <c r="DA267" s="90" t="e">
        <f t="shared" si="669"/>
        <v>#DIV/0!</v>
      </c>
      <c r="DB267" s="90" t="e">
        <f t="shared" si="670"/>
        <v>#DIV/0!</v>
      </c>
      <c r="DC267" s="88" t="e">
        <f t="shared" si="671"/>
        <v>#DIV/0!</v>
      </c>
      <c r="DD267" s="88" t="e">
        <f t="shared" si="672"/>
        <v>#DIV/0!</v>
      </c>
      <c r="AUV267" s="699">
        <v>0</v>
      </c>
      <c r="AUW267" s="699">
        <f t="shared" si="759"/>
        <v>0</v>
      </c>
      <c r="AUX267" s="699">
        <f t="shared" si="760"/>
        <v>0</v>
      </c>
      <c r="AUY267" s="699">
        <f t="shared" si="615"/>
        <v>0</v>
      </c>
      <c r="AUZ267" s="699">
        <f t="shared" si="615"/>
        <v>0</v>
      </c>
      <c r="AVA267" s="699">
        <f t="shared" si="615"/>
        <v>0</v>
      </c>
      <c r="AVB267" s="699">
        <f t="shared" si="673"/>
        <v>0</v>
      </c>
      <c r="AVC267" s="697"/>
      <c r="AVD267" s="697"/>
      <c r="AVE267" s="697"/>
      <c r="AVF267" s="697"/>
      <c r="AVG267" s="697"/>
      <c r="AVH267" s="697"/>
      <c r="AVI267" s="697"/>
      <c r="AVJ267" s="697"/>
      <c r="AVK267" s="697"/>
      <c r="AVL267" s="697"/>
      <c r="AVM267" s="697"/>
      <c r="AVN267" s="697"/>
      <c r="AVO267" s="697"/>
      <c r="AVP267" s="697"/>
      <c r="AVQ267" s="697"/>
    </row>
    <row r="268" spans="1:108 1244:1265" ht="30" hidden="1" customHeight="1" x14ac:dyDescent="0.25">
      <c r="A268" s="642">
        <v>1</v>
      </c>
      <c r="B268" s="642">
        <v>12</v>
      </c>
      <c r="C268" s="663" t="s">
        <v>27</v>
      </c>
      <c r="D268" s="2"/>
      <c r="E268" s="277" t="s">
        <v>348</v>
      </c>
      <c r="F268" s="642" t="s">
        <v>40</v>
      </c>
      <c r="G268" s="642">
        <v>4</v>
      </c>
      <c r="H268" s="657" t="s">
        <v>10</v>
      </c>
      <c r="I268" s="642">
        <v>0</v>
      </c>
      <c r="J268" s="277" t="s">
        <v>390</v>
      </c>
      <c r="K268" s="642">
        <v>1</v>
      </c>
      <c r="L268" s="682" t="s">
        <v>353</v>
      </c>
      <c r="M268" s="419" t="s">
        <v>316</v>
      </c>
      <c r="N268" s="277" t="s">
        <v>387</v>
      </c>
      <c r="O268" s="642">
        <v>1</v>
      </c>
      <c r="P268" s="632">
        <v>25</v>
      </c>
      <c r="Q268" s="632">
        <v>25</v>
      </c>
      <c r="R268" s="632">
        <v>25</v>
      </c>
      <c r="S268" s="673">
        <f>SUMIF('Территориальный кк'!$A:$A,'2020'!$B268,'Территориальный кк'!F:F)</f>
        <v>1.4350000000000001</v>
      </c>
      <c r="T268" s="673">
        <f>SUMIF('Территориальный кк'!$A:$A,'2020'!$B268,'Территориальный кк'!G:G)</f>
        <v>2.2879999999999998</v>
      </c>
      <c r="U268" s="624">
        <f>SUMIFS(Нормативы!G:G,Нормативы!$B:$B,$G268,Нормативы!$D:$D,'2020'!$I268,Нормативы!$F:$F,'2020'!$K268)*O268</f>
        <v>22310</v>
      </c>
      <c r="V268" s="624">
        <f t="shared" si="674"/>
        <v>17135.2</v>
      </c>
      <c r="W268" s="624">
        <f t="shared" si="675"/>
        <v>5174.8</v>
      </c>
      <c r="X268" s="624">
        <f>SUMIFS(Нормативы!J:J,Нормативы!$B:$B,$G268,Нормативы!$D:$D,'2020'!$I268,Нормативы!$F:$F,'2020'!$K268)</f>
        <v>910</v>
      </c>
      <c r="Y268" s="624">
        <f>SUMIFS(Нормативы!K:K,Нормативы!$B:$B,$G268,Нормативы!$D:$D,'2020'!$I268,Нормативы!$F:$F,'2020'!$K268)</f>
        <v>182</v>
      </c>
      <c r="Z268" s="624">
        <f>SUMIFS(Нормативы!L:L,Нормативы!$B:$B,$G268,Нормативы!$D:$D,'2020'!$I268,Нормативы!$F:$F,'2020'!$K268)</f>
        <v>2640</v>
      </c>
      <c r="AA268" s="624">
        <f t="shared" si="676"/>
        <v>2630</v>
      </c>
      <c r="AB268" s="624">
        <f>SUMIFS(Нормативы!N:N,Нормативы!$B:$B,$G268,Нормативы!$D:$D,'2020'!$I268,Нормативы!$F:$F,'2020'!$K268)*O268</f>
        <v>460</v>
      </c>
      <c r="AC268" s="624">
        <f>SUMIFS(Нормативы!O:O,Нормативы!$B:$B,$G268,Нормативы!$D:$D,'2020'!$I268,Нормативы!$F:$F,'2020'!$K268)</f>
        <v>600</v>
      </c>
      <c r="AD268" s="624">
        <f>SUMIFS(Нормативы!P:P,Нормативы!$B:$B,$G268,Нормативы!$D:$D,'2020'!$I268,Нормативы!$F:$F,'2020'!$K268)*O268</f>
        <v>830</v>
      </c>
      <c r="AE268" s="624">
        <f>SUMIFS(Нормативы!Q:Q,Нормативы!$B:$B,$G268,Нормативы!$D:$D,'2020'!$I268,Нормативы!$F:$F,'2020'!$K268)</f>
        <v>740</v>
      </c>
      <c r="AF268" s="624">
        <f>SUMIFS(Нормативы!R:R,Нормативы!$B:$B,$G268,Нормативы!$D:$D,'2020'!$I268,Нормативы!$F:$F,'2020'!$K268)</f>
        <v>2120</v>
      </c>
      <c r="AG268" s="624">
        <f>SUMIFS(Нормативы!S:S,Нормативы!$B:$B,$G268,Нормативы!$D:$D,'2020'!$I268,Нормативы!$F:$F,'2020'!$K268)</f>
        <v>8620</v>
      </c>
      <c r="AH268" s="624">
        <f>SUMIFS(Нормативы!T:T,Нормативы!$B:$B,$G268,Нормативы!$D:$D,'2020'!$I268,Нормативы!$F:$F,'2020'!$K268)</f>
        <v>310</v>
      </c>
      <c r="AI268" s="624">
        <f>SUMIFS(Нормативы!U:U,Нормативы!$B:$B,$G268,Нормативы!$D:$D,'2020'!$I268,Нормативы!$F:$F,'2020'!$K268)</f>
        <v>1240</v>
      </c>
      <c r="AJ268" s="624">
        <f>SUMIFS(Нормативы!V:V,Нормативы!$B:$B,$G268,Нормативы!$D:$D,'2020'!$I268,Нормативы!$F:$F,'2020'!$K268)</f>
        <v>50</v>
      </c>
      <c r="AK268" s="624">
        <f>SUMIFS(Нормативы!W:W,Нормативы!$B:$B,$G268,Нормативы!$D:$D,'2020'!$I268,Нормативы!$F:$F,'2020'!$K268)</f>
        <v>190</v>
      </c>
      <c r="AL268" s="624">
        <f>SUMIFS(Нормативы!X:X,Нормативы!$B:$B,$G268,Нормативы!$D:$D,'2020'!$I268,Нормативы!$F:$F,'2020'!$K268)*O268</f>
        <v>14870</v>
      </c>
      <c r="AM268" s="624">
        <f t="shared" si="677"/>
        <v>11420.9</v>
      </c>
      <c r="AN268" s="624">
        <f t="shared" si="678"/>
        <v>3449.1</v>
      </c>
      <c r="AO268" s="624">
        <f>SUMIFS(Нормативы!AA:AA,Нормативы!$B:$B,$G268,Нормативы!$D:$D,'2020'!$I268,Нормативы!$F:$F,'2020'!$K268)</f>
        <v>650</v>
      </c>
      <c r="AP268" s="621">
        <f t="shared" si="679"/>
        <v>56540</v>
      </c>
      <c r="AQ268" s="610">
        <f t="shared" si="616"/>
        <v>557750</v>
      </c>
      <c r="AR268" s="624">
        <f t="shared" si="680"/>
        <v>428379.4</v>
      </c>
      <c r="AS268" s="624">
        <f t="shared" si="681"/>
        <v>129370.6</v>
      </c>
      <c r="AT268" s="615">
        <f t="shared" si="617"/>
        <v>22750</v>
      </c>
      <c r="AU268" s="615">
        <f t="shared" si="618"/>
        <v>4550</v>
      </c>
      <c r="AV268" s="615">
        <f t="shared" si="619"/>
        <v>66000</v>
      </c>
      <c r="AW268" s="615">
        <f t="shared" si="620"/>
        <v>65750</v>
      </c>
      <c r="AX268" s="615">
        <f t="shared" si="621"/>
        <v>11500</v>
      </c>
      <c r="AY268" s="615">
        <f t="shared" si="622"/>
        <v>15000</v>
      </c>
      <c r="AZ268" s="615">
        <f t="shared" si="623"/>
        <v>20750</v>
      </c>
      <c r="BA268" s="615">
        <f t="shared" si="624"/>
        <v>18500</v>
      </c>
      <c r="BB268" s="615">
        <f t="shared" si="625"/>
        <v>53000</v>
      </c>
      <c r="BC268" s="615">
        <f t="shared" si="626"/>
        <v>215500</v>
      </c>
      <c r="BD268" s="615">
        <f t="shared" si="627"/>
        <v>7750</v>
      </c>
      <c r="BE268" s="615">
        <f t="shared" si="628"/>
        <v>31000</v>
      </c>
      <c r="BF268" s="615">
        <f t="shared" si="629"/>
        <v>1250</v>
      </c>
      <c r="BG268" s="615">
        <f t="shared" si="630"/>
        <v>4750</v>
      </c>
      <c r="BH268" s="615">
        <f t="shared" si="631"/>
        <v>371750</v>
      </c>
      <c r="BI268" s="624">
        <f t="shared" si="682"/>
        <v>285522.3</v>
      </c>
      <c r="BJ268" s="624">
        <f t="shared" si="683"/>
        <v>86227.7</v>
      </c>
      <c r="BK268" s="615">
        <f t="shared" si="632"/>
        <v>16250</v>
      </c>
      <c r="BL268" s="620">
        <f t="shared" si="633"/>
        <v>1413500</v>
      </c>
      <c r="BM268" s="615">
        <f t="shared" si="634"/>
        <v>800371</v>
      </c>
      <c r="BN268" s="624">
        <f t="shared" si="635"/>
        <v>614724.30000000005</v>
      </c>
      <c r="BO268" s="624">
        <f t="shared" si="636"/>
        <v>185646.7</v>
      </c>
      <c r="BP268" s="615">
        <f t="shared" si="684"/>
        <v>22750</v>
      </c>
      <c r="BQ268" s="615">
        <f t="shared" si="685"/>
        <v>4550</v>
      </c>
      <c r="BR268" s="615">
        <f t="shared" si="686"/>
        <v>66000</v>
      </c>
      <c r="BS268" s="615">
        <f t="shared" si="637"/>
        <v>65750</v>
      </c>
      <c r="BT268" s="616">
        <f t="shared" si="638"/>
        <v>11500</v>
      </c>
      <c r="BU268" s="616">
        <f t="shared" si="639"/>
        <v>15000</v>
      </c>
      <c r="BV268" s="616">
        <f t="shared" si="640"/>
        <v>20750</v>
      </c>
      <c r="BW268" s="616">
        <f t="shared" si="641"/>
        <v>18500</v>
      </c>
      <c r="BX268" s="615">
        <f t="shared" si="642"/>
        <v>121264</v>
      </c>
      <c r="BY268" s="615">
        <f t="shared" si="643"/>
        <v>215500</v>
      </c>
      <c r="BZ268" s="615">
        <f t="shared" si="644"/>
        <v>7750</v>
      </c>
      <c r="CA268" s="615">
        <f t="shared" si="645"/>
        <v>31000</v>
      </c>
      <c r="CB268" s="615">
        <f t="shared" si="646"/>
        <v>1250</v>
      </c>
      <c r="CC268" s="615">
        <f t="shared" si="647"/>
        <v>4750</v>
      </c>
      <c r="CD268" s="615">
        <f t="shared" si="648"/>
        <v>533461</v>
      </c>
      <c r="CE268" s="624">
        <f t="shared" si="687"/>
        <v>409724.3</v>
      </c>
      <c r="CF268" s="624">
        <f t="shared" si="688"/>
        <v>123736.7</v>
      </c>
      <c r="CG268" s="615">
        <f t="shared" si="649"/>
        <v>16250</v>
      </c>
      <c r="CH268" s="621">
        <f t="shared" si="650"/>
        <v>1886096</v>
      </c>
      <c r="CI268" s="88">
        <f t="shared" si="651"/>
        <v>32014.84</v>
      </c>
      <c r="CJ268" s="90">
        <f t="shared" si="652"/>
        <v>24588.972000000002</v>
      </c>
      <c r="CK268" s="90">
        <f t="shared" si="653"/>
        <v>7425.8680000000004</v>
      </c>
      <c r="CL268" s="88">
        <f t="shared" si="654"/>
        <v>910</v>
      </c>
      <c r="CM268" s="88">
        <f t="shared" si="655"/>
        <v>182</v>
      </c>
      <c r="CN268" s="88">
        <f t="shared" si="656"/>
        <v>2640</v>
      </c>
      <c r="CO268" s="88">
        <f t="shared" si="657"/>
        <v>2630</v>
      </c>
      <c r="CP268" s="88">
        <f t="shared" si="658"/>
        <v>460</v>
      </c>
      <c r="CQ268" s="88">
        <f t="shared" si="659"/>
        <v>600</v>
      </c>
      <c r="CR268" s="88">
        <f t="shared" si="660"/>
        <v>830</v>
      </c>
      <c r="CS268" s="88">
        <f t="shared" si="661"/>
        <v>740</v>
      </c>
      <c r="CT268" s="88">
        <f t="shared" si="662"/>
        <v>4850.5600000000004</v>
      </c>
      <c r="CU268" s="88">
        <f t="shared" si="663"/>
        <v>8620</v>
      </c>
      <c r="CV268" s="88">
        <f t="shared" si="664"/>
        <v>310</v>
      </c>
      <c r="CW268" s="88">
        <f t="shared" si="665"/>
        <v>1240</v>
      </c>
      <c r="CX268" s="88">
        <f t="shared" si="666"/>
        <v>50</v>
      </c>
      <c r="CY268" s="88">
        <f t="shared" si="667"/>
        <v>190</v>
      </c>
      <c r="CZ268" s="88">
        <f t="shared" si="668"/>
        <v>21338.44</v>
      </c>
      <c r="DA268" s="90">
        <f t="shared" si="669"/>
        <v>16388.972000000002</v>
      </c>
      <c r="DB268" s="90">
        <f t="shared" si="670"/>
        <v>4949.4679999999998</v>
      </c>
      <c r="DC268" s="88">
        <f t="shared" si="671"/>
        <v>650</v>
      </c>
      <c r="DD268" s="88">
        <f t="shared" si="672"/>
        <v>75443.839999999997</v>
      </c>
      <c r="AUV268" s="699">
        <f t="shared" si="758"/>
        <v>32014.84</v>
      </c>
      <c r="AUW268" s="699">
        <f t="shared" si="759"/>
        <v>24588.97</v>
      </c>
      <c r="AUX268" s="699">
        <f t="shared" si="760"/>
        <v>7425.87</v>
      </c>
      <c r="AUY268" s="699">
        <f t="shared" ref="AUY268:AUY302" si="761">BP268/P268</f>
        <v>910</v>
      </c>
      <c r="AUZ268" s="699">
        <f t="shared" si="615"/>
        <v>1988.64</v>
      </c>
      <c r="AVA268" s="699">
        <f t="shared" si="615"/>
        <v>2.96</v>
      </c>
      <c r="AVB268" s="699">
        <f t="shared" ref="AVB268:AVB302" si="762">AVC268+AVD268+AVE268+AVF268</f>
        <v>2630</v>
      </c>
      <c r="AVC268" s="699">
        <f t="shared" ref="AVC268:AVC302" si="763">BT268/P268</f>
        <v>460</v>
      </c>
      <c r="AVD268" s="699">
        <f t="shared" ref="AVD268:AVD302" si="764">BU268/P268</f>
        <v>600</v>
      </c>
      <c r="AVE268" s="699">
        <f t="shared" ref="AVE268:AVE302" si="765">BV268/P268</f>
        <v>830</v>
      </c>
      <c r="AVF268" s="699">
        <f t="shared" ref="AVF268:AVF302" si="766">BW268/P268</f>
        <v>740</v>
      </c>
      <c r="AVG268" s="699">
        <f t="shared" ref="AVG268:AVG302" si="767">BX268/P268</f>
        <v>4850.5600000000004</v>
      </c>
      <c r="AVH268" s="699">
        <f t="shared" ref="AVH268:AVH302" si="768">BY268/P268</f>
        <v>8620</v>
      </c>
      <c r="AVI268" s="699">
        <f t="shared" ref="AVI268:AVI302" si="769">BZ268/P268</f>
        <v>310</v>
      </c>
      <c r="AVJ268" s="699">
        <f t="shared" ref="AVJ268:AVJ302" si="770">CA268/P268</f>
        <v>1240</v>
      </c>
      <c r="AVK268" s="699">
        <f t="shared" ref="AVK268:AVK302" si="771">CB268/P268</f>
        <v>50</v>
      </c>
      <c r="AVL268" s="699">
        <f t="shared" ref="AVL268:AVL302" si="772">CC268/P268</f>
        <v>190</v>
      </c>
      <c r="AVM268" s="699">
        <f t="shared" ref="AVM268:AVM302" si="773">CD268/P268</f>
        <v>21338.44</v>
      </c>
      <c r="AVN268" s="699">
        <f t="shared" ref="AVN268:AVN302" si="774">AVM268/1.302</f>
        <v>16388.97</v>
      </c>
      <c r="AVO268" s="699">
        <f t="shared" ref="AVO268:AVO302" si="775">AVM268-AVN268</f>
        <v>4949.47</v>
      </c>
      <c r="AVP268" s="699">
        <f t="shared" ref="AVP268:AVP302" si="776">CG268/P268</f>
        <v>650</v>
      </c>
      <c r="AVQ268" s="699">
        <f t="shared" ref="AVQ268:AVQ302" si="777">CH268/P268</f>
        <v>75443.839999999997</v>
      </c>
    </row>
    <row r="269" spans="1:108 1244:1265" ht="30" hidden="1" customHeight="1" x14ac:dyDescent="0.25">
      <c r="A269" s="642">
        <v>1</v>
      </c>
      <c r="B269" s="642">
        <v>12</v>
      </c>
      <c r="C269" s="663" t="s">
        <v>27</v>
      </c>
      <c r="D269" s="2"/>
      <c r="E269" s="277" t="s">
        <v>348</v>
      </c>
      <c r="F269" s="642" t="s">
        <v>40</v>
      </c>
      <c r="G269" s="642">
        <v>4</v>
      </c>
      <c r="H269" s="657" t="s">
        <v>10</v>
      </c>
      <c r="I269" s="642">
        <v>0</v>
      </c>
      <c r="J269" s="277" t="s">
        <v>390</v>
      </c>
      <c r="K269" s="642">
        <v>1</v>
      </c>
      <c r="L269" s="682" t="s">
        <v>353</v>
      </c>
      <c r="M269" s="419" t="s">
        <v>326</v>
      </c>
      <c r="N269" s="277" t="s">
        <v>401</v>
      </c>
      <c r="O269" s="642">
        <v>2</v>
      </c>
      <c r="P269" s="632">
        <v>2</v>
      </c>
      <c r="Q269" s="632">
        <v>2</v>
      </c>
      <c r="R269" s="632">
        <v>2</v>
      </c>
      <c r="S269" s="673">
        <f>SUMIF('Территориальный кк'!$A:$A,'2020'!$B269,'Территориальный кк'!F:F)</f>
        <v>1.4350000000000001</v>
      </c>
      <c r="T269" s="673">
        <f>SUMIF('Территориальный кк'!$A:$A,'2020'!$B269,'Территориальный кк'!G:G)</f>
        <v>2.2879999999999998</v>
      </c>
      <c r="U269" s="624">
        <f>SUMIFS(Нормативы!G:G,Нормативы!$B:$B,$G269,Нормативы!$D:$D,'2020'!$I269,Нормативы!$F:$F,'2020'!$K269)*O269</f>
        <v>44620</v>
      </c>
      <c r="V269" s="624">
        <f t="shared" si="674"/>
        <v>34270.400000000001</v>
      </c>
      <c r="W269" s="624">
        <f t="shared" si="675"/>
        <v>10349.6</v>
      </c>
      <c r="X269" s="624">
        <f>SUMIFS(Нормативы!J:J,Нормативы!$B:$B,$G269,Нормативы!$D:$D,'2020'!$I269,Нормативы!$F:$F,'2020'!$K269)</f>
        <v>910</v>
      </c>
      <c r="Y269" s="624">
        <f>SUMIFS(Нормативы!K:K,Нормативы!$B:$B,$G269,Нормативы!$D:$D,'2020'!$I269,Нормативы!$F:$F,'2020'!$K269)</f>
        <v>182</v>
      </c>
      <c r="Z269" s="624">
        <f>SUMIFS(Нормативы!L:L,Нормативы!$B:$B,$G269,Нормативы!$D:$D,'2020'!$I269,Нормативы!$F:$F,'2020'!$K269)</f>
        <v>2640</v>
      </c>
      <c r="AA269" s="624">
        <f t="shared" si="676"/>
        <v>3920</v>
      </c>
      <c r="AB269" s="624">
        <f>SUMIFS(Нормативы!N:N,Нормативы!$B:$B,$G269,Нормативы!$D:$D,'2020'!$I269,Нормативы!$F:$F,'2020'!$K269)*O269</f>
        <v>920</v>
      </c>
      <c r="AC269" s="624">
        <f>SUMIFS(Нормативы!O:O,Нормативы!$B:$B,$G269,Нормативы!$D:$D,'2020'!$I269,Нормативы!$F:$F,'2020'!$K269)</f>
        <v>600</v>
      </c>
      <c r="AD269" s="624">
        <f>SUMIFS(Нормативы!P:P,Нормативы!$B:$B,$G269,Нормативы!$D:$D,'2020'!$I269,Нормативы!$F:$F,'2020'!$K269)*O269</f>
        <v>1660</v>
      </c>
      <c r="AE269" s="624">
        <f>SUMIFS(Нормативы!Q:Q,Нормативы!$B:$B,$G269,Нормативы!$D:$D,'2020'!$I269,Нормативы!$F:$F,'2020'!$K269)</f>
        <v>740</v>
      </c>
      <c r="AF269" s="624">
        <f>SUMIFS(Нормативы!R:R,Нормативы!$B:$B,$G269,Нормативы!$D:$D,'2020'!$I269,Нормативы!$F:$F,'2020'!$K269)</f>
        <v>2120</v>
      </c>
      <c r="AG269" s="624">
        <f>SUMIFS(Нормативы!S:S,Нормативы!$B:$B,$G269,Нормативы!$D:$D,'2020'!$I269,Нормативы!$F:$F,'2020'!$K269)</f>
        <v>8620</v>
      </c>
      <c r="AH269" s="624">
        <f>SUMIFS(Нормативы!T:T,Нормативы!$B:$B,$G269,Нормативы!$D:$D,'2020'!$I269,Нормативы!$F:$F,'2020'!$K269)</f>
        <v>310</v>
      </c>
      <c r="AI269" s="624">
        <f>SUMIFS(Нормативы!U:U,Нормативы!$B:$B,$G269,Нормативы!$D:$D,'2020'!$I269,Нормативы!$F:$F,'2020'!$K269)</f>
        <v>1240</v>
      </c>
      <c r="AJ269" s="624">
        <f>SUMIFS(Нормативы!V:V,Нормативы!$B:$B,$G269,Нормативы!$D:$D,'2020'!$I269,Нормативы!$F:$F,'2020'!$K269)</f>
        <v>50</v>
      </c>
      <c r="AK269" s="624">
        <f>SUMIFS(Нормативы!W:W,Нормативы!$B:$B,$G269,Нормативы!$D:$D,'2020'!$I269,Нормативы!$F:$F,'2020'!$K269)</f>
        <v>190</v>
      </c>
      <c r="AL269" s="624">
        <f>SUMIFS(Нормативы!X:X,Нормативы!$B:$B,$G269,Нормативы!$D:$D,'2020'!$I269,Нормативы!$F:$F,'2020'!$K269)*O269</f>
        <v>29740</v>
      </c>
      <c r="AM269" s="624">
        <f t="shared" si="677"/>
        <v>22841.8</v>
      </c>
      <c r="AN269" s="624">
        <f t="shared" si="678"/>
        <v>6898.2</v>
      </c>
      <c r="AO269" s="624">
        <f>SUMIFS(Нормативы!AA:AA,Нормативы!$B:$B,$G269,Нормативы!$D:$D,'2020'!$I269,Нормативы!$F:$F,'2020'!$K269)</f>
        <v>650</v>
      </c>
      <c r="AP269" s="621">
        <f t="shared" si="679"/>
        <v>95010</v>
      </c>
      <c r="AQ269" s="610">
        <f t="shared" si="616"/>
        <v>89240</v>
      </c>
      <c r="AR269" s="624">
        <f t="shared" si="680"/>
        <v>68540.7</v>
      </c>
      <c r="AS269" s="624">
        <f t="shared" si="681"/>
        <v>20699.3</v>
      </c>
      <c r="AT269" s="615">
        <f t="shared" si="617"/>
        <v>1820</v>
      </c>
      <c r="AU269" s="615">
        <f t="shared" si="618"/>
        <v>364</v>
      </c>
      <c r="AV269" s="615">
        <f t="shared" si="619"/>
        <v>5280</v>
      </c>
      <c r="AW269" s="615">
        <f t="shared" si="620"/>
        <v>7840</v>
      </c>
      <c r="AX269" s="615">
        <f t="shared" si="621"/>
        <v>1840</v>
      </c>
      <c r="AY269" s="615">
        <f t="shared" si="622"/>
        <v>1200</v>
      </c>
      <c r="AZ269" s="615">
        <f t="shared" si="623"/>
        <v>3320</v>
      </c>
      <c r="BA269" s="615">
        <f t="shared" si="624"/>
        <v>1480</v>
      </c>
      <c r="BB269" s="615">
        <f t="shared" si="625"/>
        <v>4240</v>
      </c>
      <c r="BC269" s="615">
        <f t="shared" si="626"/>
        <v>17240</v>
      </c>
      <c r="BD269" s="615">
        <f t="shared" si="627"/>
        <v>620</v>
      </c>
      <c r="BE269" s="615">
        <f t="shared" si="628"/>
        <v>2480</v>
      </c>
      <c r="BF269" s="615">
        <f t="shared" si="629"/>
        <v>100</v>
      </c>
      <c r="BG269" s="615">
        <f t="shared" si="630"/>
        <v>380</v>
      </c>
      <c r="BH269" s="615">
        <f t="shared" si="631"/>
        <v>59480</v>
      </c>
      <c r="BI269" s="624">
        <f t="shared" si="682"/>
        <v>45683.6</v>
      </c>
      <c r="BJ269" s="624">
        <f t="shared" si="683"/>
        <v>13796.4</v>
      </c>
      <c r="BK269" s="615">
        <f t="shared" si="632"/>
        <v>1300</v>
      </c>
      <c r="BL269" s="620">
        <f t="shared" si="633"/>
        <v>190020</v>
      </c>
      <c r="BM269" s="615">
        <f t="shared" si="634"/>
        <v>128059</v>
      </c>
      <c r="BN269" s="624">
        <f t="shared" si="635"/>
        <v>98355.6</v>
      </c>
      <c r="BO269" s="624">
        <f t="shared" si="636"/>
        <v>29703.4</v>
      </c>
      <c r="BP269" s="615">
        <f t="shared" si="684"/>
        <v>1820</v>
      </c>
      <c r="BQ269" s="615">
        <f t="shared" si="685"/>
        <v>364</v>
      </c>
      <c r="BR269" s="615">
        <f t="shared" si="686"/>
        <v>5280</v>
      </c>
      <c r="BS269" s="615">
        <f t="shared" si="637"/>
        <v>7840</v>
      </c>
      <c r="BT269" s="616">
        <f t="shared" si="638"/>
        <v>1840</v>
      </c>
      <c r="BU269" s="616">
        <f t="shared" si="639"/>
        <v>1200</v>
      </c>
      <c r="BV269" s="616">
        <f t="shared" si="640"/>
        <v>3320</v>
      </c>
      <c r="BW269" s="616">
        <f t="shared" si="641"/>
        <v>1480</v>
      </c>
      <c r="BX269" s="615">
        <f t="shared" si="642"/>
        <v>9701</v>
      </c>
      <c r="BY269" s="615">
        <f t="shared" si="643"/>
        <v>17240</v>
      </c>
      <c r="BZ269" s="615">
        <f t="shared" si="644"/>
        <v>620</v>
      </c>
      <c r="CA269" s="615">
        <f t="shared" si="645"/>
        <v>2480</v>
      </c>
      <c r="CB269" s="615">
        <f t="shared" si="646"/>
        <v>100</v>
      </c>
      <c r="CC269" s="615">
        <f t="shared" si="647"/>
        <v>380</v>
      </c>
      <c r="CD269" s="615">
        <f t="shared" si="648"/>
        <v>85354</v>
      </c>
      <c r="CE269" s="624">
        <f t="shared" si="687"/>
        <v>65556.100000000006</v>
      </c>
      <c r="CF269" s="624">
        <f t="shared" si="688"/>
        <v>19797.900000000001</v>
      </c>
      <c r="CG269" s="615">
        <f t="shared" si="649"/>
        <v>1300</v>
      </c>
      <c r="CH269" s="621">
        <f t="shared" si="650"/>
        <v>260174</v>
      </c>
      <c r="CI269" s="88">
        <f t="shared" si="651"/>
        <v>64029.5</v>
      </c>
      <c r="CJ269" s="90">
        <f t="shared" si="652"/>
        <v>49177.8</v>
      </c>
      <c r="CK269" s="90">
        <f t="shared" si="653"/>
        <v>14851.7</v>
      </c>
      <c r="CL269" s="88">
        <f t="shared" si="654"/>
        <v>910</v>
      </c>
      <c r="CM269" s="88">
        <f t="shared" si="655"/>
        <v>182</v>
      </c>
      <c r="CN269" s="88">
        <f t="shared" si="656"/>
        <v>2640</v>
      </c>
      <c r="CO269" s="88">
        <f t="shared" si="657"/>
        <v>3920</v>
      </c>
      <c r="CP269" s="88">
        <f t="shared" si="658"/>
        <v>920</v>
      </c>
      <c r="CQ269" s="88">
        <f t="shared" si="659"/>
        <v>600</v>
      </c>
      <c r="CR269" s="88">
        <f t="shared" si="660"/>
        <v>1660</v>
      </c>
      <c r="CS269" s="88">
        <f t="shared" si="661"/>
        <v>740</v>
      </c>
      <c r="CT269" s="88">
        <f t="shared" si="662"/>
        <v>4850.5</v>
      </c>
      <c r="CU269" s="88">
        <f t="shared" si="663"/>
        <v>8620</v>
      </c>
      <c r="CV269" s="88">
        <f t="shared" si="664"/>
        <v>310</v>
      </c>
      <c r="CW269" s="88">
        <f t="shared" si="665"/>
        <v>1240</v>
      </c>
      <c r="CX269" s="88">
        <f t="shared" si="666"/>
        <v>50</v>
      </c>
      <c r="CY269" s="88">
        <f t="shared" si="667"/>
        <v>190</v>
      </c>
      <c r="CZ269" s="88">
        <f t="shared" si="668"/>
        <v>42677</v>
      </c>
      <c r="DA269" s="90">
        <f t="shared" si="669"/>
        <v>32778.050000000003</v>
      </c>
      <c r="DB269" s="90">
        <f t="shared" si="670"/>
        <v>9898.9500000000007</v>
      </c>
      <c r="DC269" s="88">
        <f t="shared" si="671"/>
        <v>650</v>
      </c>
      <c r="DD269" s="88">
        <f t="shared" si="672"/>
        <v>130087</v>
      </c>
      <c r="AUV269" s="699">
        <f t="shared" si="758"/>
        <v>64029.5</v>
      </c>
      <c r="AUW269" s="699">
        <f t="shared" si="759"/>
        <v>49177.8</v>
      </c>
      <c r="AUX269" s="699">
        <f t="shared" si="760"/>
        <v>14851.7</v>
      </c>
      <c r="AUY269" s="699">
        <f t="shared" si="761"/>
        <v>910</v>
      </c>
      <c r="AUZ269" s="699">
        <f t="shared" si="615"/>
        <v>159.09</v>
      </c>
      <c r="AVA269" s="699">
        <f t="shared" si="615"/>
        <v>0.12</v>
      </c>
      <c r="AVB269" s="699">
        <f t="shared" si="762"/>
        <v>3920</v>
      </c>
      <c r="AVC269" s="699">
        <f t="shared" si="763"/>
        <v>920</v>
      </c>
      <c r="AVD269" s="699">
        <f t="shared" si="764"/>
        <v>600</v>
      </c>
      <c r="AVE269" s="699">
        <f t="shared" si="765"/>
        <v>1660</v>
      </c>
      <c r="AVF269" s="699">
        <f t="shared" si="766"/>
        <v>740</v>
      </c>
      <c r="AVG269" s="699">
        <f t="shared" si="767"/>
        <v>4850.5</v>
      </c>
      <c r="AVH269" s="699">
        <f t="shared" si="768"/>
        <v>8620</v>
      </c>
      <c r="AVI269" s="699">
        <f t="shared" si="769"/>
        <v>310</v>
      </c>
      <c r="AVJ269" s="699">
        <f t="shared" si="770"/>
        <v>1240</v>
      </c>
      <c r="AVK269" s="699">
        <f t="shared" si="771"/>
        <v>50</v>
      </c>
      <c r="AVL269" s="699">
        <f t="shared" si="772"/>
        <v>190</v>
      </c>
      <c r="AVM269" s="699">
        <f t="shared" si="773"/>
        <v>42677</v>
      </c>
      <c r="AVN269" s="699">
        <f t="shared" si="774"/>
        <v>32778.03</v>
      </c>
      <c r="AVO269" s="699">
        <f t="shared" si="775"/>
        <v>9898.9699999999993</v>
      </c>
      <c r="AVP269" s="699">
        <f t="shared" si="776"/>
        <v>650</v>
      </c>
      <c r="AVQ269" s="699">
        <f t="shared" si="777"/>
        <v>130087</v>
      </c>
    </row>
    <row r="270" spans="1:108 1244:1265" ht="30" hidden="1" customHeight="1" x14ac:dyDescent="0.25">
      <c r="A270" s="642">
        <v>1</v>
      </c>
      <c r="B270" s="642">
        <v>12</v>
      </c>
      <c r="C270" s="663" t="s">
        <v>27</v>
      </c>
      <c r="D270" s="2"/>
      <c r="E270" s="277" t="s">
        <v>348</v>
      </c>
      <c r="F270" s="642" t="s">
        <v>40</v>
      </c>
      <c r="G270" s="642">
        <v>4</v>
      </c>
      <c r="H270" s="657" t="s">
        <v>10</v>
      </c>
      <c r="I270" s="642">
        <v>0</v>
      </c>
      <c r="J270" s="277" t="s">
        <v>391</v>
      </c>
      <c r="K270" s="642">
        <v>3</v>
      </c>
      <c r="L270" s="682" t="s">
        <v>353</v>
      </c>
      <c r="M270" s="419" t="s">
        <v>317</v>
      </c>
      <c r="N270" s="277" t="s">
        <v>387</v>
      </c>
      <c r="O270" s="642">
        <v>1</v>
      </c>
      <c r="P270" s="632">
        <v>526</v>
      </c>
      <c r="Q270" s="632">
        <v>526</v>
      </c>
      <c r="R270" s="632">
        <v>526</v>
      </c>
      <c r="S270" s="673">
        <f>SUMIF('Территориальный кк'!$A:$A,'2020'!$B270,'Территориальный кк'!F:F)</f>
        <v>1.4350000000000001</v>
      </c>
      <c r="T270" s="673">
        <f>SUMIF('Территориальный кк'!$A:$A,'2020'!$B270,'Территориальный кк'!G:G)</f>
        <v>2.2879999999999998</v>
      </c>
      <c r="U270" s="624">
        <f>SUMIFS(Нормативы!G:G,Нормативы!$B:$B,$G270,Нормативы!$D:$D,'2020'!$I270,Нормативы!$F:$F,'2020'!$K270)*O270</f>
        <v>22310</v>
      </c>
      <c r="V270" s="624">
        <f t="shared" si="674"/>
        <v>17135.2</v>
      </c>
      <c r="W270" s="624">
        <f t="shared" si="675"/>
        <v>5174.8</v>
      </c>
      <c r="X270" s="624">
        <f>SUMIFS(Нормативы!J:J,Нормативы!$B:$B,$G270,Нормативы!$D:$D,'2020'!$I270,Нормативы!$F:$F,'2020'!$K270)</f>
        <v>1910</v>
      </c>
      <c r="Y270" s="624">
        <f>SUMIFS(Нормативы!K:K,Нормативы!$B:$B,$G270,Нормативы!$D:$D,'2020'!$I270,Нормативы!$F:$F,'2020'!$K270)</f>
        <v>382</v>
      </c>
      <c r="Z270" s="624">
        <f>SUMIFS(Нормативы!L:L,Нормативы!$B:$B,$G270,Нормативы!$D:$D,'2020'!$I270,Нормативы!$F:$F,'2020'!$K270)</f>
        <v>3970</v>
      </c>
      <c r="AA270" s="624">
        <f t="shared" si="676"/>
        <v>13670</v>
      </c>
      <c r="AB270" s="624">
        <f>SUMIFS(Нормативы!N:N,Нормативы!$B:$B,$G270,Нормативы!$D:$D,'2020'!$I270,Нормативы!$F:$F,'2020'!$K270)*O270</f>
        <v>460</v>
      </c>
      <c r="AC270" s="624">
        <f>SUMIFS(Нормативы!O:O,Нормативы!$B:$B,$G270,Нормативы!$D:$D,'2020'!$I270,Нормативы!$F:$F,'2020'!$K270)</f>
        <v>9200</v>
      </c>
      <c r="AD270" s="624">
        <f>SUMIFS(Нормативы!P:P,Нормативы!$B:$B,$G270,Нормативы!$D:$D,'2020'!$I270,Нормативы!$F:$F,'2020'!$K270)*O270</f>
        <v>3270</v>
      </c>
      <c r="AE270" s="624">
        <f>SUMIFS(Нормативы!Q:Q,Нормативы!$B:$B,$G270,Нормативы!$D:$D,'2020'!$I270,Нормативы!$F:$F,'2020'!$K270)</f>
        <v>740</v>
      </c>
      <c r="AF270" s="624">
        <f>SUMIFS(Нормативы!R:R,Нормативы!$B:$B,$G270,Нормативы!$D:$D,'2020'!$I270,Нормативы!$F:$F,'2020'!$K270)</f>
        <v>2120</v>
      </c>
      <c r="AG270" s="624">
        <f>SUMIFS(Нормативы!S:S,Нормативы!$B:$B,$G270,Нормативы!$D:$D,'2020'!$I270,Нормативы!$F:$F,'2020'!$K270)</f>
        <v>8620</v>
      </c>
      <c r="AH270" s="624">
        <f>SUMIFS(Нормативы!T:T,Нормативы!$B:$B,$G270,Нормативы!$D:$D,'2020'!$I270,Нормативы!$F:$F,'2020'!$K270)</f>
        <v>310</v>
      </c>
      <c r="AI270" s="624">
        <f>SUMIFS(Нормативы!U:U,Нормативы!$B:$B,$G270,Нормативы!$D:$D,'2020'!$I270,Нормативы!$F:$F,'2020'!$K270)</f>
        <v>1240</v>
      </c>
      <c r="AJ270" s="624">
        <f>SUMIFS(Нормативы!V:V,Нормативы!$B:$B,$G270,Нормативы!$D:$D,'2020'!$I270,Нормативы!$F:$F,'2020'!$K270)</f>
        <v>50</v>
      </c>
      <c r="AK270" s="624">
        <f>SUMIFS(Нормативы!W:W,Нормативы!$B:$B,$G270,Нормативы!$D:$D,'2020'!$I270,Нормативы!$F:$F,'2020'!$K270)</f>
        <v>2570</v>
      </c>
      <c r="AL270" s="624">
        <f>SUMIFS(Нормативы!X:X,Нормативы!$B:$B,$G270,Нормативы!$D:$D,'2020'!$I270,Нормативы!$F:$F,'2020'!$K270)*O270</f>
        <v>17850</v>
      </c>
      <c r="AM270" s="624">
        <f t="shared" si="677"/>
        <v>13709.7</v>
      </c>
      <c r="AN270" s="624">
        <f t="shared" si="678"/>
        <v>4140.3</v>
      </c>
      <c r="AO270" s="624">
        <f>SUMIFS(Нормативы!AA:AA,Нормативы!$B:$B,$G270,Нормативы!$D:$D,'2020'!$I270,Нормативы!$F:$F,'2020'!$K270)</f>
        <v>650</v>
      </c>
      <c r="AP270" s="621">
        <f t="shared" si="679"/>
        <v>75270</v>
      </c>
      <c r="AQ270" s="610">
        <f t="shared" si="616"/>
        <v>11735060</v>
      </c>
      <c r="AR270" s="624">
        <f t="shared" si="680"/>
        <v>9013102.9000000004</v>
      </c>
      <c r="AS270" s="624">
        <f t="shared" si="681"/>
        <v>2721957.1</v>
      </c>
      <c r="AT270" s="615">
        <f t="shared" si="617"/>
        <v>1004660</v>
      </c>
      <c r="AU270" s="615">
        <f t="shared" si="618"/>
        <v>200932</v>
      </c>
      <c r="AV270" s="615">
        <f t="shared" si="619"/>
        <v>2088220</v>
      </c>
      <c r="AW270" s="615">
        <f t="shared" si="620"/>
        <v>7190420</v>
      </c>
      <c r="AX270" s="615">
        <f t="shared" si="621"/>
        <v>241960</v>
      </c>
      <c r="AY270" s="615">
        <f t="shared" si="622"/>
        <v>4839200</v>
      </c>
      <c r="AZ270" s="615">
        <f t="shared" si="623"/>
        <v>1720020</v>
      </c>
      <c r="BA270" s="615">
        <f t="shared" si="624"/>
        <v>389240</v>
      </c>
      <c r="BB270" s="615">
        <f t="shared" si="625"/>
        <v>1115120</v>
      </c>
      <c r="BC270" s="615">
        <f t="shared" si="626"/>
        <v>4534120</v>
      </c>
      <c r="BD270" s="615">
        <f t="shared" si="627"/>
        <v>163060</v>
      </c>
      <c r="BE270" s="615">
        <f t="shared" si="628"/>
        <v>652240</v>
      </c>
      <c r="BF270" s="615">
        <f t="shared" si="629"/>
        <v>26300</v>
      </c>
      <c r="BG270" s="615">
        <f t="shared" si="630"/>
        <v>1351820</v>
      </c>
      <c r="BH270" s="615">
        <f t="shared" si="631"/>
        <v>9389100</v>
      </c>
      <c r="BI270" s="624">
        <f t="shared" si="682"/>
        <v>7211290.2999999998</v>
      </c>
      <c r="BJ270" s="624">
        <f t="shared" si="683"/>
        <v>2177809.7000000002</v>
      </c>
      <c r="BK270" s="615">
        <f t="shared" si="632"/>
        <v>341900</v>
      </c>
      <c r="BL270" s="620">
        <f t="shared" si="633"/>
        <v>39592020</v>
      </c>
      <c r="BM270" s="615">
        <f t="shared" si="634"/>
        <v>16839811</v>
      </c>
      <c r="BN270" s="624">
        <f t="shared" si="635"/>
        <v>12933802.6</v>
      </c>
      <c r="BO270" s="624">
        <f t="shared" si="636"/>
        <v>3906008.4</v>
      </c>
      <c r="BP270" s="615">
        <f t="shared" si="684"/>
        <v>1004660</v>
      </c>
      <c r="BQ270" s="615">
        <f t="shared" si="685"/>
        <v>200932</v>
      </c>
      <c r="BR270" s="615">
        <f t="shared" si="686"/>
        <v>2088220</v>
      </c>
      <c r="BS270" s="615">
        <f t="shared" si="637"/>
        <v>7190420</v>
      </c>
      <c r="BT270" s="616">
        <f t="shared" si="638"/>
        <v>241960</v>
      </c>
      <c r="BU270" s="616">
        <f t="shared" si="639"/>
        <v>4839200</v>
      </c>
      <c r="BV270" s="616">
        <f t="shared" si="640"/>
        <v>1720020</v>
      </c>
      <c r="BW270" s="616">
        <f t="shared" si="641"/>
        <v>389240</v>
      </c>
      <c r="BX270" s="615">
        <f t="shared" si="642"/>
        <v>2551395</v>
      </c>
      <c r="BY270" s="615">
        <f t="shared" si="643"/>
        <v>4534120</v>
      </c>
      <c r="BZ270" s="615">
        <f t="shared" si="644"/>
        <v>163060</v>
      </c>
      <c r="CA270" s="615">
        <f t="shared" si="645"/>
        <v>652240</v>
      </c>
      <c r="CB270" s="615">
        <f t="shared" si="646"/>
        <v>26300</v>
      </c>
      <c r="CC270" s="615">
        <f t="shared" si="647"/>
        <v>1351820</v>
      </c>
      <c r="CD270" s="615">
        <f t="shared" si="648"/>
        <v>13473359</v>
      </c>
      <c r="CE270" s="624">
        <f t="shared" si="687"/>
        <v>10348202</v>
      </c>
      <c r="CF270" s="624">
        <f t="shared" si="688"/>
        <v>3125157</v>
      </c>
      <c r="CG270" s="615">
        <f t="shared" si="649"/>
        <v>341900</v>
      </c>
      <c r="CH270" s="621">
        <f t="shared" si="650"/>
        <v>50217305</v>
      </c>
      <c r="CI270" s="88">
        <f t="shared" si="651"/>
        <v>32014.8498</v>
      </c>
      <c r="CJ270" s="90">
        <f t="shared" si="652"/>
        <v>24588.978299999999</v>
      </c>
      <c r="CK270" s="90">
        <f t="shared" si="653"/>
        <v>7425.8715000000002</v>
      </c>
      <c r="CL270" s="88">
        <f t="shared" si="654"/>
        <v>1910</v>
      </c>
      <c r="CM270" s="88">
        <f t="shared" si="655"/>
        <v>382</v>
      </c>
      <c r="CN270" s="88">
        <f t="shared" si="656"/>
        <v>3970</v>
      </c>
      <c r="CO270" s="88">
        <f t="shared" si="657"/>
        <v>13670</v>
      </c>
      <c r="CP270" s="88">
        <f t="shared" si="658"/>
        <v>460</v>
      </c>
      <c r="CQ270" s="88">
        <f t="shared" si="659"/>
        <v>9200</v>
      </c>
      <c r="CR270" s="88">
        <f t="shared" si="660"/>
        <v>3270</v>
      </c>
      <c r="CS270" s="88">
        <f t="shared" si="661"/>
        <v>740</v>
      </c>
      <c r="CT270" s="88">
        <f t="shared" si="662"/>
        <v>4850.5608000000002</v>
      </c>
      <c r="CU270" s="88">
        <f t="shared" si="663"/>
        <v>8620</v>
      </c>
      <c r="CV270" s="88">
        <f t="shared" si="664"/>
        <v>310</v>
      </c>
      <c r="CW270" s="88">
        <f t="shared" si="665"/>
        <v>1240</v>
      </c>
      <c r="CX270" s="88">
        <f t="shared" si="666"/>
        <v>50</v>
      </c>
      <c r="CY270" s="88">
        <f t="shared" si="667"/>
        <v>2570</v>
      </c>
      <c r="CZ270" s="88">
        <f t="shared" si="668"/>
        <v>25614.751</v>
      </c>
      <c r="DA270" s="90">
        <f t="shared" si="669"/>
        <v>19673.3878</v>
      </c>
      <c r="DB270" s="90">
        <f t="shared" si="670"/>
        <v>5941.3630999999996</v>
      </c>
      <c r="DC270" s="88">
        <f t="shared" si="671"/>
        <v>650</v>
      </c>
      <c r="DD270" s="88">
        <f t="shared" si="672"/>
        <v>95470.161600000007</v>
      </c>
      <c r="AUV270" s="699">
        <f t="shared" si="758"/>
        <v>32014.85</v>
      </c>
      <c r="AUW270" s="699">
        <f t="shared" si="759"/>
        <v>24588.98</v>
      </c>
      <c r="AUX270" s="699">
        <f t="shared" si="760"/>
        <v>7425.87</v>
      </c>
      <c r="AUY270" s="699">
        <f t="shared" si="761"/>
        <v>1910</v>
      </c>
      <c r="AUZ270" s="699">
        <f t="shared" si="615"/>
        <v>87819.93</v>
      </c>
      <c r="AVA270" s="699">
        <f t="shared" si="615"/>
        <v>93.6</v>
      </c>
      <c r="AVB270" s="699">
        <f t="shared" si="762"/>
        <v>13670</v>
      </c>
      <c r="AVC270" s="699">
        <f t="shared" si="763"/>
        <v>460</v>
      </c>
      <c r="AVD270" s="699">
        <f t="shared" si="764"/>
        <v>9200</v>
      </c>
      <c r="AVE270" s="699">
        <f t="shared" si="765"/>
        <v>3270</v>
      </c>
      <c r="AVF270" s="699">
        <f t="shared" si="766"/>
        <v>740</v>
      </c>
      <c r="AVG270" s="699">
        <f t="shared" si="767"/>
        <v>4850.5600000000004</v>
      </c>
      <c r="AVH270" s="699">
        <f t="shared" si="768"/>
        <v>8620</v>
      </c>
      <c r="AVI270" s="699">
        <f t="shared" si="769"/>
        <v>310</v>
      </c>
      <c r="AVJ270" s="699">
        <f t="shared" si="770"/>
        <v>1240</v>
      </c>
      <c r="AVK270" s="699">
        <f t="shared" si="771"/>
        <v>50</v>
      </c>
      <c r="AVL270" s="699">
        <f t="shared" si="772"/>
        <v>2570</v>
      </c>
      <c r="AVM270" s="699">
        <f t="shared" si="773"/>
        <v>25614.75</v>
      </c>
      <c r="AVN270" s="699">
        <f t="shared" si="774"/>
        <v>19673.39</v>
      </c>
      <c r="AVO270" s="699">
        <f t="shared" si="775"/>
        <v>5941.36</v>
      </c>
      <c r="AVP270" s="699">
        <f t="shared" si="776"/>
        <v>650</v>
      </c>
      <c r="AVQ270" s="699">
        <f t="shared" si="777"/>
        <v>95470.16</v>
      </c>
    </row>
    <row r="271" spans="1:108 1244:1265" ht="30" hidden="1" customHeight="1" x14ac:dyDescent="0.25">
      <c r="A271" s="642">
        <v>1</v>
      </c>
      <c r="B271" s="642">
        <v>12</v>
      </c>
      <c r="C271" s="663" t="s">
        <v>27</v>
      </c>
      <c r="D271" s="2"/>
      <c r="E271" s="277" t="s">
        <v>348</v>
      </c>
      <c r="F271" s="642" t="s">
        <v>40</v>
      </c>
      <c r="G271" s="642">
        <v>4</v>
      </c>
      <c r="H271" s="657" t="s">
        <v>10</v>
      </c>
      <c r="I271" s="642">
        <v>0</v>
      </c>
      <c r="J271" s="277" t="s">
        <v>391</v>
      </c>
      <c r="K271" s="642">
        <v>3</v>
      </c>
      <c r="L271" s="682" t="s">
        <v>353</v>
      </c>
      <c r="M271" s="419" t="s">
        <v>318</v>
      </c>
      <c r="N271" s="277" t="s">
        <v>401</v>
      </c>
      <c r="O271" s="642">
        <v>2</v>
      </c>
      <c r="P271" s="632">
        <v>6</v>
      </c>
      <c r="Q271" s="632">
        <v>6</v>
      </c>
      <c r="R271" s="632">
        <v>6</v>
      </c>
      <c r="S271" s="673">
        <f>SUMIF('Территориальный кк'!$A:$A,'2020'!$B271,'Территориальный кк'!F:F)</f>
        <v>1.4350000000000001</v>
      </c>
      <c r="T271" s="673">
        <f>SUMIF('Территориальный кк'!$A:$A,'2020'!$B271,'Территориальный кк'!G:G)</f>
        <v>2.2879999999999998</v>
      </c>
      <c r="U271" s="624">
        <f>SUMIFS(Нормативы!G:G,Нормативы!$B:$B,$G271,Нормативы!$D:$D,'2020'!$I271,Нормативы!$F:$F,'2020'!$K271)*O271</f>
        <v>44620</v>
      </c>
      <c r="V271" s="624">
        <f t="shared" si="674"/>
        <v>34270.400000000001</v>
      </c>
      <c r="W271" s="624">
        <f t="shared" si="675"/>
        <v>10349.6</v>
      </c>
      <c r="X271" s="624">
        <f>SUMIFS(Нормативы!J:J,Нормативы!$B:$B,$G271,Нормативы!$D:$D,'2020'!$I271,Нормативы!$F:$F,'2020'!$K271)</f>
        <v>1910</v>
      </c>
      <c r="Y271" s="624">
        <f>SUMIFS(Нормативы!K:K,Нормативы!$B:$B,$G271,Нормативы!$D:$D,'2020'!$I271,Нормативы!$F:$F,'2020'!$K271)</f>
        <v>382</v>
      </c>
      <c r="Z271" s="624">
        <f>SUMIFS(Нормативы!L:L,Нормативы!$B:$B,$G271,Нормативы!$D:$D,'2020'!$I271,Нормативы!$F:$F,'2020'!$K271)</f>
        <v>3970</v>
      </c>
      <c r="AA271" s="624">
        <f t="shared" si="676"/>
        <v>17400</v>
      </c>
      <c r="AB271" s="624">
        <f>SUMIFS(Нормативы!N:N,Нормативы!$B:$B,$G271,Нормативы!$D:$D,'2020'!$I271,Нормативы!$F:$F,'2020'!$K271)*O271</f>
        <v>920</v>
      </c>
      <c r="AC271" s="624">
        <f>SUMIFS(Нормативы!O:O,Нормативы!$B:$B,$G271,Нормативы!$D:$D,'2020'!$I271,Нормативы!$F:$F,'2020'!$K271)</f>
        <v>9200</v>
      </c>
      <c r="AD271" s="624">
        <f>SUMIFS(Нормативы!P:P,Нормативы!$B:$B,$G271,Нормативы!$D:$D,'2020'!$I271,Нормативы!$F:$F,'2020'!$K271)*O271</f>
        <v>6540</v>
      </c>
      <c r="AE271" s="624">
        <f>SUMIFS(Нормативы!Q:Q,Нормативы!$B:$B,$G271,Нормативы!$D:$D,'2020'!$I271,Нормативы!$F:$F,'2020'!$K271)</f>
        <v>740</v>
      </c>
      <c r="AF271" s="624">
        <f>SUMIFS(Нормативы!R:R,Нормативы!$B:$B,$G271,Нормативы!$D:$D,'2020'!$I271,Нормативы!$F:$F,'2020'!$K271)</f>
        <v>2120</v>
      </c>
      <c r="AG271" s="624">
        <f>SUMIFS(Нормативы!S:S,Нормативы!$B:$B,$G271,Нормативы!$D:$D,'2020'!$I271,Нормативы!$F:$F,'2020'!$K271)</f>
        <v>8620</v>
      </c>
      <c r="AH271" s="624">
        <f>SUMIFS(Нормативы!T:T,Нормативы!$B:$B,$G271,Нормативы!$D:$D,'2020'!$I271,Нормативы!$F:$F,'2020'!$K271)</f>
        <v>310</v>
      </c>
      <c r="AI271" s="624">
        <f>SUMIFS(Нормативы!U:U,Нормативы!$B:$B,$G271,Нормативы!$D:$D,'2020'!$I271,Нормативы!$F:$F,'2020'!$K271)</f>
        <v>1240</v>
      </c>
      <c r="AJ271" s="624">
        <f>SUMIFS(Нормативы!V:V,Нормативы!$B:$B,$G271,Нормативы!$D:$D,'2020'!$I271,Нормативы!$F:$F,'2020'!$K271)</f>
        <v>50</v>
      </c>
      <c r="AK271" s="624">
        <f>SUMIFS(Нормативы!W:W,Нормативы!$B:$B,$G271,Нормативы!$D:$D,'2020'!$I271,Нормативы!$F:$F,'2020'!$K271)</f>
        <v>2570</v>
      </c>
      <c r="AL271" s="624">
        <f>SUMIFS(Нормативы!X:X,Нормативы!$B:$B,$G271,Нормативы!$D:$D,'2020'!$I271,Нормативы!$F:$F,'2020'!$K271)*O271</f>
        <v>35700</v>
      </c>
      <c r="AM271" s="624">
        <f t="shared" si="677"/>
        <v>27419.4</v>
      </c>
      <c r="AN271" s="624">
        <f t="shared" si="678"/>
        <v>8280.6</v>
      </c>
      <c r="AO271" s="624">
        <f>SUMIFS(Нормативы!AA:AA,Нормативы!$B:$B,$G271,Нормативы!$D:$D,'2020'!$I271,Нормативы!$F:$F,'2020'!$K271)</f>
        <v>650</v>
      </c>
      <c r="AP271" s="621">
        <f t="shared" si="679"/>
        <v>119160</v>
      </c>
      <c r="AQ271" s="610">
        <f t="shared" si="616"/>
        <v>267720</v>
      </c>
      <c r="AR271" s="624">
        <f t="shared" si="680"/>
        <v>205622.1</v>
      </c>
      <c r="AS271" s="624">
        <f t="shared" si="681"/>
        <v>62097.9</v>
      </c>
      <c r="AT271" s="615">
        <f t="shared" si="617"/>
        <v>11460</v>
      </c>
      <c r="AU271" s="615">
        <f t="shared" si="618"/>
        <v>2292</v>
      </c>
      <c r="AV271" s="615">
        <f t="shared" si="619"/>
        <v>23820</v>
      </c>
      <c r="AW271" s="615">
        <f t="shared" si="620"/>
        <v>104400</v>
      </c>
      <c r="AX271" s="615">
        <f t="shared" si="621"/>
        <v>5520</v>
      </c>
      <c r="AY271" s="615">
        <f t="shared" si="622"/>
        <v>55200</v>
      </c>
      <c r="AZ271" s="615">
        <f t="shared" si="623"/>
        <v>39240</v>
      </c>
      <c r="BA271" s="615">
        <f t="shared" si="624"/>
        <v>4440</v>
      </c>
      <c r="BB271" s="615">
        <f t="shared" si="625"/>
        <v>12720</v>
      </c>
      <c r="BC271" s="615">
        <f t="shared" si="626"/>
        <v>51720</v>
      </c>
      <c r="BD271" s="615">
        <f t="shared" si="627"/>
        <v>1860</v>
      </c>
      <c r="BE271" s="615">
        <f t="shared" si="628"/>
        <v>7440</v>
      </c>
      <c r="BF271" s="615">
        <f t="shared" si="629"/>
        <v>300</v>
      </c>
      <c r="BG271" s="615">
        <f t="shared" si="630"/>
        <v>15420</v>
      </c>
      <c r="BH271" s="615">
        <f t="shared" si="631"/>
        <v>214200</v>
      </c>
      <c r="BI271" s="624">
        <f t="shared" si="682"/>
        <v>164516.1</v>
      </c>
      <c r="BJ271" s="624">
        <f t="shared" si="683"/>
        <v>49683.9</v>
      </c>
      <c r="BK271" s="615">
        <f t="shared" si="632"/>
        <v>3900</v>
      </c>
      <c r="BL271" s="620">
        <f t="shared" si="633"/>
        <v>714960</v>
      </c>
      <c r="BM271" s="615">
        <f t="shared" si="634"/>
        <v>384178</v>
      </c>
      <c r="BN271" s="624">
        <f t="shared" si="635"/>
        <v>295067.59999999998</v>
      </c>
      <c r="BO271" s="624">
        <f t="shared" si="636"/>
        <v>89110.399999999994</v>
      </c>
      <c r="BP271" s="615">
        <f t="shared" si="684"/>
        <v>11460</v>
      </c>
      <c r="BQ271" s="615">
        <f t="shared" si="685"/>
        <v>2292</v>
      </c>
      <c r="BR271" s="615">
        <f t="shared" si="686"/>
        <v>23820</v>
      </c>
      <c r="BS271" s="615">
        <f t="shared" si="637"/>
        <v>104400</v>
      </c>
      <c r="BT271" s="616">
        <f t="shared" si="638"/>
        <v>5520</v>
      </c>
      <c r="BU271" s="616">
        <f t="shared" si="639"/>
        <v>55200</v>
      </c>
      <c r="BV271" s="616">
        <f t="shared" si="640"/>
        <v>39240</v>
      </c>
      <c r="BW271" s="616">
        <f t="shared" si="641"/>
        <v>4440</v>
      </c>
      <c r="BX271" s="615">
        <f t="shared" si="642"/>
        <v>29103</v>
      </c>
      <c r="BY271" s="615">
        <f t="shared" si="643"/>
        <v>51720</v>
      </c>
      <c r="BZ271" s="615">
        <f t="shared" si="644"/>
        <v>1860</v>
      </c>
      <c r="CA271" s="615">
        <f t="shared" si="645"/>
        <v>7440</v>
      </c>
      <c r="CB271" s="615">
        <f t="shared" si="646"/>
        <v>300</v>
      </c>
      <c r="CC271" s="615">
        <f t="shared" si="647"/>
        <v>15420</v>
      </c>
      <c r="CD271" s="615">
        <f t="shared" si="648"/>
        <v>307377</v>
      </c>
      <c r="CE271" s="624">
        <f t="shared" si="687"/>
        <v>236080.6</v>
      </c>
      <c r="CF271" s="624">
        <f t="shared" si="688"/>
        <v>71296.399999999994</v>
      </c>
      <c r="CG271" s="615">
        <f t="shared" si="649"/>
        <v>3900</v>
      </c>
      <c r="CH271" s="621">
        <f t="shared" si="650"/>
        <v>940978</v>
      </c>
      <c r="CI271" s="88">
        <f t="shared" si="651"/>
        <v>64029.666700000002</v>
      </c>
      <c r="CJ271" s="90">
        <f t="shared" si="652"/>
        <v>49177.933299999997</v>
      </c>
      <c r="CK271" s="90">
        <f t="shared" si="653"/>
        <v>14851.7333</v>
      </c>
      <c r="CL271" s="88">
        <f t="shared" si="654"/>
        <v>1910</v>
      </c>
      <c r="CM271" s="88">
        <f t="shared" si="655"/>
        <v>382</v>
      </c>
      <c r="CN271" s="88">
        <f t="shared" si="656"/>
        <v>3970</v>
      </c>
      <c r="CO271" s="88">
        <f t="shared" si="657"/>
        <v>17400</v>
      </c>
      <c r="CP271" s="88">
        <f t="shared" si="658"/>
        <v>920</v>
      </c>
      <c r="CQ271" s="88">
        <f t="shared" si="659"/>
        <v>9200</v>
      </c>
      <c r="CR271" s="88">
        <f t="shared" si="660"/>
        <v>6540</v>
      </c>
      <c r="CS271" s="88">
        <f t="shared" si="661"/>
        <v>740</v>
      </c>
      <c r="CT271" s="88">
        <f t="shared" si="662"/>
        <v>4850.5</v>
      </c>
      <c r="CU271" s="88">
        <f t="shared" si="663"/>
        <v>8620</v>
      </c>
      <c r="CV271" s="88">
        <f t="shared" si="664"/>
        <v>310</v>
      </c>
      <c r="CW271" s="88">
        <f t="shared" si="665"/>
        <v>1240</v>
      </c>
      <c r="CX271" s="88">
        <f t="shared" si="666"/>
        <v>50</v>
      </c>
      <c r="CY271" s="88">
        <f t="shared" si="667"/>
        <v>2570</v>
      </c>
      <c r="CZ271" s="88">
        <f t="shared" si="668"/>
        <v>51229.5</v>
      </c>
      <c r="DA271" s="90">
        <f t="shared" si="669"/>
        <v>39346.7667</v>
      </c>
      <c r="DB271" s="90">
        <f t="shared" si="670"/>
        <v>11882.7333</v>
      </c>
      <c r="DC271" s="88">
        <f t="shared" si="671"/>
        <v>650</v>
      </c>
      <c r="DD271" s="88">
        <f t="shared" si="672"/>
        <v>156829.6667</v>
      </c>
      <c r="AUV271" s="699">
        <f t="shared" si="758"/>
        <v>64029.67</v>
      </c>
      <c r="AUW271" s="699">
        <f t="shared" si="759"/>
        <v>49177.93</v>
      </c>
      <c r="AUX271" s="699">
        <f t="shared" si="760"/>
        <v>14851.74</v>
      </c>
      <c r="AUY271" s="699">
        <f t="shared" si="761"/>
        <v>1910</v>
      </c>
      <c r="AUZ271" s="699">
        <f t="shared" si="615"/>
        <v>1001.75</v>
      </c>
      <c r="AVA271" s="699">
        <f t="shared" si="615"/>
        <v>0.53</v>
      </c>
      <c r="AVB271" s="699">
        <f t="shared" si="762"/>
        <v>17400</v>
      </c>
      <c r="AVC271" s="699">
        <f t="shared" si="763"/>
        <v>920</v>
      </c>
      <c r="AVD271" s="699">
        <f t="shared" si="764"/>
        <v>9200</v>
      </c>
      <c r="AVE271" s="699">
        <f t="shared" si="765"/>
        <v>6540</v>
      </c>
      <c r="AVF271" s="699">
        <f t="shared" si="766"/>
        <v>740</v>
      </c>
      <c r="AVG271" s="699">
        <f t="shared" si="767"/>
        <v>4850.5</v>
      </c>
      <c r="AVH271" s="699">
        <f t="shared" si="768"/>
        <v>8620</v>
      </c>
      <c r="AVI271" s="699">
        <f t="shared" si="769"/>
        <v>310</v>
      </c>
      <c r="AVJ271" s="699">
        <f t="shared" si="770"/>
        <v>1240</v>
      </c>
      <c r="AVK271" s="699">
        <f t="shared" si="771"/>
        <v>50</v>
      </c>
      <c r="AVL271" s="699">
        <f t="shared" si="772"/>
        <v>2570</v>
      </c>
      <c r="AVM271" s="699">
        <f t="shared" si="773"/>
        <v>51229.5</v>
      </c>
      <c r="AVN271" s="699">
        <f t="shared" si="774"/>
        <v>39346.769999999997</v>
      </c>
      <c r="AVO271" s="699">
        <f t="shared" si="775"/>
        <v>11882.73</v>
      </c>
      <c r="AVP271" s="699">
        <f t="shared" si="776"/>
        <v>650</v>
      </c>
      <c r="AVQ271" s="699">
        <f t="shared" si="777"/>
        <v>156829.67000000001</v>
      </c>
    </row>
    <row r="272" spans="1:108 1244:1265" ht="30" hidden="1" customHeight="1" x14ac:dyDescent="0.25">
      <c r="A272" s="642">
        <v>1</v>
      </c>
      <c r="B272" s="642">
        <v>12</v>
      </c>
      <c r="C272" s="663" t="s">
        <v>27</v>
      </c>
      <c r="D272" s="2"/>
      <c r="E272" s="277" t="s">
        <v>348</v>
      </c>
      <c r="F272" s="642" t="s">
        <v>40</v>
      </c>
      <c r="G272" s="642">
        <v>4</v>
      </c>
      <c r="H272" s="657" t="s">
        <v>10</v>
      </c>
      <c r="I272" s="642">
        <v>0</v>
      </c>
      <c r="J272" s="277" t="s">
        <v>392</v>
      </c>
      <c r="K272" s="642">
        <v>3</v>
      </c>
      <c r="L272" s="682" t="s">
        <v>353</v>
      </c>
      <c r="M272" s="419" t="s">
        <v>319</v>
      </c>
      <c r="N272" s="277" t="s">
        <v>387</v>
      </c>
      <c r="O272" s="642">
        <v>1</v>
      </c>
      <c r="P272" s="632">
        <v>47</v>
      </c>
      <c r="Q272" s="632">
        <v>47</v>
      </c>
      <c r="R272" s="632">
        <v>47</v>
      </c>
      <c r="S272" s="673">
        <f>SUMIF('Территориальный кк'!$A:$A,'2020'!$B272,'Территориальный кк'!F:F)</f>
        <v>1.4350000000000001</v>
      </c>
      <c r="T272" s="673">
        <f>SUMIF('Территориальный кк'!$A:$A,'2020'!$B272,'Территориальный кк'!G:G)</f>
        <v>2.2879999999999998</v>
      </c>
      <c r="U272" s="624">
        <f>SUMIFS(Нормативы!G:G,Нормативы!$B:$B,$G272,Нормативы!$D:$D,'2020'!$I272,Нормативы!$F:$F,'2020'!$K272)*O272</f>
        <v>22310</v>
      </c>
      <c r="V272" s="624">
        <f t="shared" si="674"/>
        <v>17135.2</v>
      </c>
      <c r="W272" s="624">
        <f t="shared" si="675"/>
        <v>5174.8</v>
      </c>
      <c r="X272" s="624">
        <f>SUMIFS(Нормативы!J:J,Нормативы!$B:$B,$G272,Нормативы!$D:$D,'2020'!$I272,Нормативы!$F:$F,'2020'!$K272)</f>
        <v>1910</v>
      </c>
      <c r="Y272" s="624">
        <f>SUMIFS(Нормативы!K:K,Нормативы!$B:$B,$G272,Нормативы!$D:$D,'2020'!$I272,Нормативы!$F:$F,'2020'!$K272)</f>
        <v>382</v>
      </c>
      <c r="Z272" s="624">
        <f>SUMIFS(Нормативы!L:L,Нормативы!$B:$B,$G272,Нормативы!$D:$D,'2020'!$I272,Нормативы!$F:$F,'2020'!$K272)</f>
        <v>3970</v>
      </c>
      <c r="AA272" s="624">
        <f t="shared" si="676"/>
        <v>13670</v>
      </c>
      <c r="AB272" s="624">
        <f>SUMIFS(Нормативы!N:N,Нормативы!$B:$B,$G272,Нормативы!$D:$D,'2020'!$I272,Нормативы!$F:$F,'2020'!$K272)*O272</f>
        <v>460</v>
      </c>
      <c r="AC272" s="624">
        <f>SUMIFS(Нормативы!O:O,Нормативы!$B:$B,$G272,Нормативы!$D:$D,'2020'!$I272,Нормативы!$F:$F,'2020'!$K272)</f>
        <v>9200</v>
      </c>
      <c r="AD272" s="624">
        <f>SUMIFS(Нормативы!P:P,Нормативы!$B:$B,$G272,Нормативы!$D:$D,'2020'!$I272,Нормативы!$F:$F,'2020'!$K272)*O272</f>
        <v>3270</v>
      </c>
      <c r="AE272" s="624">
        <f>SUMIFS(Нормативы!Q:Q,Нормативы!$B:$B,$G272,Нормативы!$D:$D,'2020'!$I272,Нормативы!$F:$F,'2020'!$K272)</f>
        <v>740</v>
      </c>
      <c r="AF272" s="624">
        <f>SUMIFS(Нормативы!R:R,Нормативы!$B:$B,$G272,Нормативы!$D:$D,'2020'!$I272,Нормативы!$F:$F,'2020'!$K272)</f>
        <v>2120</v>
      </c>
      <c r="AG272" s="624">
        <f>SUMIFS(Нормативы!S:S,Нормативы!$B:$B,$G272,Нормативы!$D:$D,'2020'!$I272,Нормативы!$F:$F,'2020'!$K272)</f>
        <v>8620</v>
      </c>
      <c r="AH272" s="624">
        <f>SUMIFS(Нормативы!T:T,Нормативы!$B:$B,$G272,Нормативы!$D:$D,'2020'!$I272,Нормативы!$F:$F,'2020'!$K272)</f>
        <v>310</v>
      </c>
      <c r="AI272" s="624">
        <f>SUMIFS(Нормативы!U:U,Нормативы!$B:$B,$G272,Нормативы!$D:$D,'2020'!$I272,Нормативы!$F:$F,'2020'!$K272)</f>
        <v>1240</v>
      </c>
      <c r="AJ272" s="624">
        <f>SUMIFS(Нормативы!V:V,Нормативы!$B:$B,$G272,Нормативы!$D:$D,'2020'!$I272,Нормативы!$F:$F,'2020'!$K272)</f>
        <v>50</v>
      </c>
      <c r="AK272" s="624">
        <f>SUMIFS(Нормативы!W:W,Нормативы!$B:$B,$G272,Нормативы!$D:$D,'2020'!$I272,Нормативы!$F:$F,'2020'!$K272)</f>
        <v>2570</v>
      </c>
      <c r="AL272" s="624">
        <f>SUMIFS(Нормативы!X:X,Нормативы!$B:$B,$G272,Нормативы!$D:$D,'2020'!$I272,Нормативы!$F:$F,'2020'!$K272)*O272</f>
        <v>17850</v>
      </c>
      <c r="AM272" s="624">
        <f t="shared" si="677"/>
        <v>13709.7</v>
      </c>
      <c r="AN272" s="624">
        <f t="shared" si="678"/>
        <v>4140.3</v>
      </c>
      <c r="AO272" s="624">
        <f>SUMIFS(Нормативы!AA:AA,Нормативы!$B:$B,$G272,Нормативы!$D:$D,'2020'!$I272,Нормативы!$F:$F,'2020'!$K272)</f>
        <v>650</v>
      </c>
      <c r="AP272" s="621">
        <f t="shared" si="679"/>
        <v>75270</v>
      </c>
      <c r="AQ272" s="610">
        <f t="shared" si="616"/>
        <v>1048570</v>
      </c>
      <c r="AR272" s="624">
        <f t="shared" si="680"/>
        <v>805353.3</v>
      </c>
      <c r="AS272" s="624">
        <f t="shared" si="681"/>
        <v>243216.7</v>
      </c>
      <c r="AT272" s="615">
        <f t="shared" si="617"/>
        <v>89770</v>
      </c>
      <c r="AU272" s="615">
        <f t="shared" si="618"/>
        <v>17954</v>
      </c>
      <c r="AV272" s="615">
        <f t="shared" si="619"/>
        <v>186590</v>
      </c>
      <c r="AW272" s="615">
        <f t="shared" si="620"/>
        <v>642490</v>
      </c>
      <c r="AX272" s="615">
        <f t="shared" si="621"/>
        <v>21620</v>
      </c>
      <c r="AY272" s="615">
        <f t="shared" si="622"/>
        <v>432400</v>
      </c>
      <c r="AZ272" s="615">
        <f t="shared" si="623"/>
        <v>153690</v>
      </c>
      <c r="BA272" s="615">
        <f t="shared" si="624"/>
        <v>34780</v>
      </c>
      <c r="BB272" s="615">
        <f t="shared" si="625"/>
        <v>99640</v>
      </c>
      <c r="BC272" s="615">
        <f t="shared" si="626"/>
        <v>405140</v>
      </c>
      <c r="BD272" s="615">
        <f t="shared" si="627"/>
        <v>14570</v>
      </c>
      <c r="BE272" s="615">
        <f t="shared" si="628"/>
        <v>58280</v>
      </c>
      <c r="BF272" s="615">
        <f t="shared" si="629"/>
        <v>2350</v>
      </c>
      <c r="BG272" s="615">
        <f t="shared" si="630"/>
        <v>120790</v>
      </c>
      <c r="BH272" s="615">
        <f t="shared" si="631"/>
        <v>838950</v>
      </c>
      <c r="BI272" s="624">
        <f t="shared" si="682"/>
        <v>644354.80000000005</v>
      </c>
      <c r="BJ272" s="624">
        <f t="shared" si="683"/>
        <v>194595.20000000001</v>
      </c>
      <c r="BK272" s="615">
        <f t="shared" si="632"/>
        <v>30550</v>
      </c>
      <c r="BL272" s="620">
        <f t="shared" si="633"/>
        <v>3537690</v>
      </c>
      <c r="BM272" s="615">
        <f t="shared" si="634"/>
        <v>1504698</v>
      </c>
      <c r="BN272" s="624">
        <f t="shared" si="635"/>
        <v>1155682</v>
      </c>
      <c r="BO272" s="624">
        <f t="shared" si="636"/>
        <v>349016</v>
      </c>
      <c r="BP272" s="615">
        <f t="shared" si="684"/>
        <v>89770</v>
      </c>
      <c r="BQ272" s="615">
        <f t="shared" si="685"/>
        <v>17954</v>
      </c>
      <c r="BR272" s="615">
        <f t="shared" si="686"/>
        <v>186590</v>
      </c>
      <c r="BS272" s="615">
        <f t="shared" si="637"/>
        <v>642490</v>
      </c>
      <c r="BT272" s="616">
        <f t="shared" si="638"/>
        <v>21620</v>
      </c>
      <c r="BU272" s="616">
        <f t="shared" si="639"/>
        <v>432400</v>
      </c>
      <c r="BV272" s="616">
        <f t="shared" si="640"/>
        <v>153690</v>
      </c>
      <c r="BW272" s="616">
        <f t="shared" si="641"/>
        <v>34780</v>
      </c>
      <c r="BX272" s="615">
        <f t="shared" si="642"/>
        <v>227976</v>
      </c>
      <c r="BY272" s="615">
        <f t="shared" si="643"/>
        <v>405140</v>
      </c>
      <c r="BZ272" s="615">
        <f t="shared" si="644"/>
        <v>14570</v>
      </c>
      <c r="CA272" s="615">
        <f t="shared" si="645"/>
        <v>58280</v>
      </c>
      <c r="CB272" s="615">
        <f t="shared" si="646"/>
        <v>2350</v>
      </c>
      <c r="CC272" s="615">
        <f t="shared" si="647"/>
        <v>120790</v>
      </c>
      <c r="CD272" s="615">
        <f t="shared" si="648"/>
        <v>1203893</v>
      </c>
      <c r="CE272" s="624">
        <f t="shared" si="687"/>
        <v>924649</v>
      </c>
      <c r="CF272" s="624">
        <f t="shared" si="688"/>
        <v>279244</v>
      </c>
      <c r="CG272" s="615">
        <f t="shared" si="649"/>
        <v>30550</v>
      </c>
      <c r="CH272" s="621">
        <f t="shared" si="650"/>
        <v>4487097</v>
      </c>
      <c r="CI272" s="88">
        <f t="shared" si="651"/>
        <v>32014.8511</v>
      </c>
      <c r="CJ272" s="90">
        <f t="shared" si="652"/>
        <v>24588.9787</v>
      </c>
      <c r="CK272" s="90">
        <f t="shared" si="653"/>
        <v>7425.8723</v>
      </c>
      <c r="CL272" s="88">
        <f t="shared" si="654"/>
        <v>1910</v>
      </c>
      <c r="CM272" s="88">
        <f t="shared" si="655"/>
        <v>382</v>
      </c>
      <c r="CN272" s="88">
        <f t="shared" si="656"/>
        <v>3970</v>
      </c>
      <c r="CO272" s="88">
        <f t="shared" si="657"/>
        <v>13670</v>
      </c>
      <c r="CP272" s="88">
        <f t="shared" si="658"/>
        <v>460</v>
      </c>
      <c r="CQ272" s="88">
        <f t="shared" si="659"/>
        <v>9200</v>
      </c>
      <c r="CR272" s="88">
        <f t="shared" si="660"/>
        <v>3270</v>
      </c>
      <c r="CS272" s="88">
        <f t="shared" si="661"/>
        <v>740</v>
      </c>
      <c r="CT272" s="88">
        <f t="shared" si="662"/>
        <v>4850.5532000000003</v>
      </c>
      <c r="CU272" s="88">
        <f t="shared" si="663"/>
        <v>8620</v>
      </c>
      <c r="CV272" s="88">
        <f t="shared" si="664"/>
        <v>310</v>
      </c>
      <c r="CW272" s="88">
        <f t="shared" si="665"/>
        <v>1240</v>
      </c>
      <c r="CX272" s="88">
        <f t="shared" si="666"/>
        <v>50</v>
      </c>
      <c r="CY272" s="88">
        <f t="shared" si="667"/>
        <v>2570</v>
      </c>
      <c r="CZ272" s="88">
        <f t="shared" si="668"/>
        <v>25614.744699999999</v>
      </c>
      <c r="DA272" s="90">
        <f t="shared" si="669"/>
        <v>19673.383000000002</v>
      </c>
      <c r="DB272" s="90">
        <f t="shared" si="670"/>
        <v>5941.3617000000004</v>
      </c>
      <c r="DC272" s="88">
        <f t="shared" si="671"/>
        <v>650</v>
      </c>
      <c r="DD272" s="88">
        <f t="shared" si="672"/>
        <v>95470.1489</v>
      </c>
      <c r="AUV272" s="699">
        <f t="shared" si="758"/>
        <v>32014.85</v>
      </c>
      <c r="AUW272" s="699">
        <f t="shared" si="759"/>
        <v>24588.98</v>
      </c>
      <c r="AUX272" s="699">
        <f t="shared" si="760"/>
        <v>7425.87</v>
      </c>
      <c r="AUY272" s="699">
        <f t="shared" si="761"/>
        <v>1910</v>
      </c>
      <c r="AUZ272" s="699">
        <f t="shared" si="615"/>
        <v>7847.03</v>
      </c>
      <c r="AVA272" s="699">
        <f t="shared" si="615"/>
        <v>8.36</v>
      </c>
      <c r="AVB272" s="699">
        <f t="shared" si="762"/>
        <v>13670</v>
      </c>
      <c r="AVC272" s="699">
        <f t="shared" si="763"/>
        <v>460</v>
      </c>
      <c r="AVD272" s="699">
        <f t="shared" si="764"/>
        <v>9200</v>
      </c>
      <c r="AVE272" s="699">
        <f t="shared" si="765"/>
        <v>3270</v>
      </c>
      <c r="AVF272" s="699">
        <f t="shared" si="766"/>
        <v>740</v>
      </c>
      <c r="AVG272" s="699">
        <f t="shared" si="767"/>
        <v>4850.55</v>
      </c>
      <c r="AVH272" s="699">
        <f t="shared" si="768"/>
        <v>8620</v>
      </c>
      <c r="AVI272" s="699">
        <f t="shared" si="769"/>
        <v>310</v>
      </c>
      <c r="AVJ272" s="699">
        <f t="shared" si="770"/>
        <v>1240</v>
      </c>
      <c r="AVK272" s="699">
        <f t="shared" si="771"/>
        <v>50</v>
      </c>
      <c r="AVL272" s="699">
        <f t="shared" si="772"/>
        <v>2570</v>
      </c>
      <c r="AVM272" s="699">
        <f t="shared" si="773"/>
        <v>25614.74</v>
      </c>
      <c r="AVN272" s="699">
        <f t="shared" si="774"/>
        <v>19673.38</v>
      </c>
      <c r="AVO272" s="699">
        <f t="shared" si="775"/>
        <v>5941.36</v>
      </c>
      <c r="AVP272" s="699">
        <f t="shared" si="776"/>
        <v>650</v>
      </c>
      <c r="AVQ272" s="699">
        <f t="shared" si="777"/>
        <v>95470.15</v>
      </c>
    </row>
    <row r="273" spans="1:108 1244:1265" ht="30" hidden="1" customHeight="1" x14ac:dyDescent="0.25">
      <c r="A273" s="642">
        <v>1</v>
      </c>
      <c r="B273" s="642">
        <v>12</v>
      </c>
      <c r="C273" s="663" t="s">
        <v>27</v>
      </c>
      <c r="D273" s="2"/>
      <c r="E273" s="277" t="s">
        <v>348</v>
      </c>
      <c r="F273" s="642" t="s">
        <v>40</v>
      </c>
      <c r="G273" s="642">
        <v>4</v>
      </c>
      <c r="H273" s="657" t="s">
        <v>10</v>
      </c>
      <c r="I273" s="642">
        <v>0</v>
      </c>
      <c r="J273" s="277" t="s">
        <v>392</v>
      </c>
      <c r="K273" s="642">
        <v>3</v>
      </c>
      <c r="L273" s="682" t="s">
        <v>353</v>
      </c>
      <c r="M273" s="419" t="s">
        <v>320</v>
      </c>
      <c r="N273" s="277" t="s">
        <v>401</v>
      </c>
      <c r="O273" s="642">
        <v>2</v>
      </c>
      <c r="P273" s="632">
        <v>10</v>
      </c>
      <c r="Q273" s="632">
        <v>10</v>
      </c>
      <c r="R273" s="632">
        <v>10</v>
      </c>
      <c r="S273" s="673">
        <f>SUMIF('Территориальный кк'!$A:$A,'2020'!$B273,'Территориальный кк'!F:F)</f>
        <v>1.4350000000000001</v>
      </c>
      <c r="T273" s="673">
        <f>SUMIF('Территориальный кк'!$A:$A,'2020'!$B273,'Территориальный кк'!G:G)</f>
        <v>2.2879999999999998</v>
      </c>
      <c r="U273" s="624">
        <f>SUMIFS(Нормативы!G:G,Нормативы!$B:$B,$G273,Нормативы!$D:$D,'2020'!$I273,Нормативы!$F:$F,'2020'!$K273)*O273</f>
        <v>44620</v>
      </c>
      <c r="V273" s="624">
        <f t="shared" si="674"/>
        <v>34270.400000000001</v>
      </c>
      <c r="W273" s="624">
        <f t="shared" si="675"/>
        <v>10349.6</v>
      </c>
      <c r="X273" s="624">
        <f>SUMIFS(Нормативы!J:J,Нормативы!$B:$B,$G273,Нормативы!$D:$D,'2020'!$I273,Нормативы!$F:$F,'2020'!$K273)</f>
        <v>1910</v>
      </c>
      <c r="Y273" s="624">
        <f>SUMIFS(Нормативы!K:K,Нормативы!$B:$B,$G273,Нормативы!$D:$D,'2020'!$I273,Нормативы!$F:$F,'2020'!$K273)</f>
        <v>382</v>
      </c>
      <c r="Z273" s="624">
        <f>SUMIFS(Нормативы!L:L,Нормативы!$B:$B,$G273,Нормативы!$D:$D,'2020'!$I273,Нормативы!$F:$F,'2020'!$K273)</f>
        <v>3970</v>
      </c>
      <c r="AA273" s="624">
        <f t="shared" si="676"/>
        <v>17400</v>
      </c>
      <c r="AB273" s="624">
        <f>SUMIFS(Нормативы!N:N,Нормативы!$B:$B,$G273,Нормативы!$D:$D,'2020'!$I273,Нормативы!$F:$F,'2020'!$K273)*O273</f>
        <v>920</v>
      </c>
      <c r="AC273" s="624">
        <f>SUMIFS(Нормативы!O:O,Нормативы!$B:$B,$G273,Нормативы!$D:$D,'2020'!$I273,Нормативы!$F:$F,'2020'!$K273)</f>
        <v>9200</v>
      </c>
      <c r="AD273" s="624">
        <f>SUMIFS(Нормативы!P:P,Нормативы!$B:$B,$G273,Нормативы!$D:$D,'2020'!$I273,Нормативы!$F:$F,'2020'!$K273)*O273</f>
        <v>6540</v>
      </c>
      <c r="AE273" s="624">
        <f>SUMIFS(Нормативы!Q:Q,Нормативы!$B:$B,$G273,Нормативы!$D:$D,'2020'!$I273,Нормативы!$F:$F,'2020'!$K273)</f>
        <v>740</v>
      </c>
      <c r="AF273" s="624">
        <f>SUMIFS(Нормативы!R:R,Нормативы!$B:$B,$G273,Нормативы!$D:$D,'2020'!$I273,Нормативы!$F:$F,'2020'!$K273)</f>
        <v>2120</v>
      </c>
      <c r="AG273" s="624">
        <f>SUMIFS(Нормативы!S:S,Нормативы!$B:$B,$G273,Нормативы!$D:$D,'2020'!$I273,Нормативы!$F:$F,'2020'!$K273)</f>
        <v>8620</v>
      </c>
      <c r="AH273" s="624">
        <f>SUMIFS(Нормативы!T:T,Нормативы!$B:$B,$G273,Нормативы!$D:$D,'2020'!$I273,Нормативы!$F:$F,'2020'!$K273)</f>
        <v>310</v>
      </c>
      <c r="AI273" s="624">
        <f>SUMIFS(Нормативы!U:U,Нормативы!$B:$B,$G273,Нормативы!$D:$D,'2020'!$I273,Нормативы!$F:$F,'2020'!$K273)</f>
        <v>1240</v>
      </c>
      <c r="AJ273" s="624">
        <f>SUMIFS(Нормативы!V:V,Нормативы!$B:$B,$G273,Нормативы!$D:$D,'2020'!$I273,Нормативы!$F:$F,'2020'!$K273)</f>
        <v>50</v>
      </c>
      <c r="AK273" s="624">
        <f>SUMIFS(Нормативы!W:W,Нормативы!$B:$B,$G273,Нормативы!$D:$D,'2020'!$I273,Нормативы!$F:$F,'2020'!$K273)</f>
        <v>2570</v>
      </c>
      <c r="AL273" s="624">
        <f>SUMIFS(Нормативы!X:X,Нормативы!$B:$B,$G273,Нормативы!$D:$D,'2020'!$I273,Нормативы!$F:$F,'2020'!$K273)*O273</f>
        <v>35700</v>
      </c>
      <c r="AM273" s="624">
        <f t="shared" si="677"/>
        <v>27419.4</v>
      </c>
      <c r="AN273" s="624">
        <f t="shared" si="678"/>
        <v>8280.6</v>
      </c>
      <c r="AO273" s="624">
        <f>SUMIFS(Нормативы!AA:AA,Нормативы!$B:$B,$G273,Нормативы!$D:$D,'2020'!$I273,Нормативы!$F:$F,'2020'!$K273)</f>
        <v>650</v>
      </c>
      <c r="AP273" s="621">
        <f t="shared" si="679"/>
        <v>119160</v>
      </c>
      <c r="AQ273" s="610">
        <f t="shared" si="616"/>
        <v>446200</v>
      </c>
      <c r="AR273" s="624">
        <f t="shared" si="680"/>
        <v>342703.5</v>
      </c>
      <c r="AS273" s="624">
        <f t="shared" si="681"/>
        <v>103496.5</v>
      </c>
      <c r="AT273" s="615">
        <f t="shared" si="617"/>
        <v>19100</v>
      </c>
      <c r="AU273" s="615">
        <f t="shared" si="618"/>
        <v>3820</v>
      </c>
      <c r="AV273" s="615">
        <f t="shared" si="619"/>
        <v>39700</v>
      </c>
      <c r="AW273" s="615">
        <f t="shared" si="620"/>
        <v>174000</v>
      </c>
      <c r="AX273" s="615">
        <f t="shared" si="621"/>
        <v>9200</v>
      </c>
      <c r="AY273" s="615">
        <f t="shared" si="622"/>
        <v>92000</v>
      </c>
      <c r="AZ273" s="615">
        <f t="shared" si="623"/>
        <v>65400</v>
      </c>
      <c r="BA273" s="615">
        <f t="shared" si="624"/>
        <v>7400</v>
      </c>
      <c r="BB273" s="615">
        <f t="shared" si="625"/>
        <v>21200</v>
      </c>
      <c r="BC273" s="615">
        <f t="shared" si="626"/>
        <v>86200</v>
      </c>
      <c r="BD273" s="615">
        <f t="shared" si="627"/>
        <v>3100</v>
      </c>
      <c r="BE273" s="615">
        <f t="shared" si="628"/>
        <v>12400</v>
      </c>
      <c r="BF273" s="615">
        <f t="shared" si="629"/>
        <v>500</v>
      </c>
      <c r="BG273" s="615">
        <f t="shared" si="630"/>
        <v>25700</v>
      </c>
      <c r="BH273" s="615">
        <f t="shared" si="631"/>
        <v>357000</v>
      </c>
      <c r="BI273" s="624">
        <f t="shared" si="682"/>
        <v>274193.5</v>
      </c>
      <c r="BJ273" s="624">
        <f t="shared" si="683"/>
        <v>82806.5</v>
      </c>
      <c r="BK273" s="615">
        <f t="shared" si="632"/>
        <v>6500</v>
      </c>
      <c r="BL273" s="620">
        <f t="shared" si="633"/>
        <v>1191600</v>
      </c>
      <c r="BM273" s="615">
        <f t="shared" si="634"/>
        <v>640297</v>
      </c>
      <c r="BN273" s="624">
        <f t="shared" si="635"/>
        <v>491779.6</v>
      </c>
      <c r="BO273" s="624">
        <f t="shared" si="636"/>
        <v>148517.4</v>
      </c>
      <c r="BP273" s="615">
        <f t="shared" si="684"/>
        <v>19100</v>
      </c>
      <c r="BQ273" s="615">
        <f t="shared" si="685"/>
        <v>3820</v>
      </c>
      <c r="BR273" s="615">
        <f t="shared" si="686"/>
        <v>39700</v>
      </c>
      <c r="BS273" s="615">
        <f t="shared" si="637"/>
        <v>174000</v>
      </c>
      <c r="BT273" s="616">
        <f t="shared" si="638"/>
        <v>9200</v>
      </c>
      <c r="BU273" s="616">
        <f t="shared" si="639"/>
        <v>92000</v>
      </c>
      <c r="BV273" s="616">
        <f t="shared" si="640"/>
        <v>65400</v>
      </c>
      <c r="BW273" s="616">
        <f t="shared" si="641"/>
        <v>7400</v>
      </c>
      <c r="BX273" s="615">
        <f t="shared" si="642"/>
        <v>48506</v>
      </c>
      <c r="BY273" s="615">
        <f t="shared" si="643"/>
        <v>86200</v>
      </c>
      <c r="BZ273" s="615">
        <f t="shared" si="644"/>
        <v>3100</v>
      </c>
      <c r="CA273" s="615">
        <f t="shared" si="645"/>
        <v>12400</v>
      </c>
      <c r="CB273" s="615">
        <f t="shared" si="646"/>
        <v>500</v>
      </c>
      <c r="CC273" s="615">
        <f t="shared" si="647"/>
        <v>25700</v>
      </c>
      <c r="CD273" s="615">
        <f t="shared" si="648"/>
        <v>512295</v>
      </c>
      <c r="CE273" s="624">
        <f t="shared" si="687"/>
        <v>393467.7</v>
      </c>
      <c r="CF273" s="624">
        <f t="shared" si="688"/>
        <v>118827.3</v>
      </c>
      <c r="CG273" s="615">
        <f t="shared" si="649"/>
        <v>6500</v>
      </c>
      <c r="CH273" s="621">
        <f t="shared" si="650"/>
        <v>1568298</v>
      </c>
      <c r="CI273" s="88">
        <f t="shared" si="651"/>
        <v>64029.7</v>
      </c>
      <c r="CJ273" s="90">
        <f t="shared" si="652"/>
        <v>49177.96</v>
      </c>
      <c r="CK273" s="90">
        <f t="shared" si="653"/>
        <v>14851.74</v>
      </c>
      <c r="CL273" s="88">
        <f t="shared" si="654"/>
        <v>1910</v>
      </c>
      <c r="CM273" s="88">
        <f t="shared" si="655"/>
        <v>382</v>
      </c>
      <c r="CN273" s="88">
        <f t="shared" si="656"/>
        <v>3970</v>
      </c>
      <c r="CO273" s="88">
        <f t="shared" si="657"/>
        <v>17400</v>
      </c>
      <c r="CP273" s="88">
        <f t="shared" si="658"/>
        <v>920</v>
      </c>
      <c r="CQ273" s="88">
        <f t="shared" si="659"/>
        <v>9200</v>
      </c>
      <c r="CR273" s="88">
        <f t="shared" si="660"/>
        <v>6540</v>
      </c>
      <c r="CS273" s="88">
        <f t="shared" si="661"/>
        <v>740</v>
      </c>
      <c r="CT273" s="88">
        <f t="shared" si="662"/>
        <v>4850.6000000000004</v>
      </c>
      <c r="CU273" s="88">
        <f t="shared" si="663"/>
        <v>8620</v>
      </c>
      <c r="CV273" s="88">
        <f t="shared" si="664"/>
        <v>310</v>
      </c>
      <c r="CW273" s="88">
        <f t="shared" si="665"/>
        <v>1240</v>
      </c>
      <c r="CX273" s="88">
        <f t="shared" si="666"/>
        <v>50</v>
      </c>
      <c r="CY273" s="88">
        <f t="shared" si="667"/>
        <v>2570</v>
      </c>
      <c r="CZ273" s="88">
        <f t="shared" si="668"/>
        <v>51229.5</v>
      </c>
      <c r="DA273" s="90">
        <f t="shared" si="669"/>
        <v>39346.769999999997</v>
      </c>
      <c r="DB273" s="90">
        <f t="shared" si="670"/>
        <v>11882.73</v>
      </c>
      <c r="DC273" s="88">
        <f t="shared" si="671"/>
        <v>650</v>
      </c>
      <c r="DD273" s="88">
        <f t="shared" si="672"/>
        <v>156829.79999999999</v>
      </c>
      <c r="AUV273" s="699">
        <f t="shared" si="758"/>
        <v>64029.7</v>
      </c>
      <c r="AUW273" s="699">
        <f t="shared" si="759"/>
        <v>49177.96</v>
      </c>
      <c r="AUX273" s="699">
        <f t="shared" si="760"/>
        <v>14851.74</v>
      </c>
      <c r="AUY273" s="699">
        <f t="shared" si="761"/>
        <v>1910</v>
      </c>
      <c r="AUZ273" s="699">
        <f t="shared" si="615"/>
        <v>1669.58</v>
      </c>
      <c r="AVA273" s="699">
        <f t="shared" si="615"/>
        <v>0.89</v>
      </c>
      <c r="AVB273" s="699">
        <f t="shared" si="762"/>
        <v>17400</v>
      </c>
      <c r="AVC273" s="699">
        <f t="shared" si="763"/>
        <v>920</v>
      </c>
      <c r="AVD273" s="699">
        <f t="shared" si="764"/>
        <v>9200</v>
      </c>
      <c r="AVE273" s="699">
        <f t="shared" si="765"/>
        <v>6540</v>
      </c>
      <c r="AVF273" s="699">
        <f t="shared" si="766"/>
        <v>740</v>
      </c>
      <c r="AVG273" s="699">
        <f t="shared" si="767"/>
        <v>4850.6000000000004</v>
      </c>
      <c r="AVH273" s="699">
        <f t="shared" si="768"/>
        <v>8620</v>
      </c>
      <c r="AVI273" s="699">
        <f t="shared" si="769"/>
        <v>310</v>
      </c>
      <c r="AVJ273" s="699">
        <f t="shared" si="770"/>
        <v>1240</v>
      </c>
      <c r="AVK273" s="699">
        <f t="shared" si="771"/>
        <v>50</v>
      </c>
      <c r="AVL273" s="699">
        <f t="shared" si="772"/>
        <v>2570</v>
      </c>
      <c r="AVM273" s="699">
        <f t="shared" si="773"/>
        <v>51229.5</v>
      </c>
      <c r="AVN273" s="699">
        <f t="shared" si="774"/>
        <v>39346.769999999997</v>
      </c>
      <c r="AVO273" s="699">
        <f t="shared" si="775"/>
        <v>11882.73</v>
      </c>
      <c r="AVP273" s="699">
        <f t="shared" si="776"/>
        <v>650</v>
      </c>
      <c r="AVQ273" s="699">
        <f t="shared" si="777"/>
        <v>156829.79999999999</v>
      </c>
    </row>
    <row r="274" spans="1:108 1244:1265" ht="30" hidden="1" customHeight="1" x14ac:dyDescent="0.25">
      <c r="A274" s="642">
        <v>1</v>
      </c>
      <c r="B274" s="642">
        <v>12</v>
      </c>
      <c r="C274" s="663" t="s">
        <v>27</v>
      </c>
      <c r="D274" s="2"/>
      <c r="E274" s="277" t="s">
        <v>348</v>
      </c>
      <c r="F274" s="642" t="s">
        <v>40</v>
      </c>
      <c r="G274" s="642">
        <v>4</v>
      </c>
      <c r="H274" s="657" t="s">
        <v>8</v>
      </c>
      <c r="I274" s="642">
        <v>3</v>
      </c>
      <c r="J274" s="277" t="s">
        <v>391</v>
      </c>
      <c r="K274" s="642">
        <v>3</v>
      </c>
      <c r="L274" s="682" t="s">
        <v>353</v>
      </c>
      <c r="M274" s="419" t="s">
        <v>327</v>
      </c>
      <c r="N274" s="277" t="s">
        <v>387</v>
      </c>
      <c r="O274" s="642">
        <v>1</v>
      </c>
      <c r="P274" s="632">
        <v>100</v>
      </c>
      <c r="Q274" s="632">
        <v>100</v>
      </c>
      <c r="R274" s="632">
        <v>100</v>
      </c>
      <c r="S274" s="673">
        <f>SUMIF('Территориальный кк'!$A:$A,'2020'!$B274,'Территориальный кк'!F:F)</f>
        <v>1.4350000000000001</v>
      </c>
      <c r="T274" s="673">
        <f>SUMIF('Территориальный кк'!$A:$A,'2020'!$B274,'Территориальный кк'!G:G)</f>
        <v>2.2879999999999998</v>
      </c>
      <c r="U274" s="624">
        <f>SUMIFS(Нормативы!G:G,Нормативы!$B:$B,$G274,Нормативы!$D:$D,'2020'!$I274,Нормативы!$F:$F,'2020'!$K274)*O274</f>
        <v>2231</v>
      </c>
      <c r="V274" s="624">
        <f t="shared" si="674"/>
        <v>1713.5</v>
      </c>
      <c r="W274" s="624">
        <f t="shared" si="675"/>
        <v>517.5</v>
      </c>
      <c r="X274" s="624">
        <f>SUMIFS(Нормативы!J:J,Нормативы!$B:$B,$G274,Нормативы!$D:$D,'2020'!$I274,Нормативы!$F:$F,'2020'!$K274)</f>
        <v>191</v>
      </c>
      <c r="Y274" s="624">
        <f>SUMIFS(Нормативы!K:K,Нормативы!$B:$B,$G274,Нормативы!$D:$D,'2020'!$I274,Нормативы!$F:$F,'2020'!$K274)</f>
        <v>38.200000000000003</v>
      </c>
      <c r="Z274" s="624">
        <f>SUMIFS(Нормативы!L:L,Нормативы!$B:$B,$G274,Нормативы!$D:$D,'2020'!$I274,Нормативы!$F:$F,'2020'!$K274)</f>
        <v>397</v>
      </c>
      <c r="AA274" s="624">
        <f t="shared" si="676"/>
        <v>1367</v>
      </c>
      <c r="AB274" s="624">
        <f>SUMIFS(Нормативы!N:N,Нормативы!$B:$B,$G274,Нормативы!$D:$D,'2020'!$I274,Нормативы!$F:$F,'2020'!$K274)*O274</f>
        <v>46</v>
      </c>
      <c r="AC274" s="624">
        <f>SUMIFS(Нормативы!O:O,Нормативы!$B:$B,$G274,Нормативы!$D:$D,'2020'!$I274,Нормативы!$F:$F,'2020'!$K274)</f>
        <v>920</v>
      </c>
      <c r="AD274" s="624">
        <f>SUMIFS(Нормативы!P:P,Нормативы!$B:$B,$G274,Нормативы!$D:$D,'2020'!$I274,Нормативы!$F:$F,'2020'!$K274)*O274</f>
        <v>327</v>
      </c>
      <c r="AE274" s="624">
        <f>SUMIFS(Нормативы!Q:Q,Нормативы!$B:$B,$G274,Нормативы!$D:$D,'2020'!$I274,Нормативы!$F:$F,'2020'!$K274)</f>
        <v>74</v>
      </c>
      <c r="AF274" s="624">
        <f>SUMIFS(Нормативы!R:R,Нормативы!$B:$B,$G274,Нормативы!$D:$D,'2020'!$I274,Нормативы!$F:$F,'2020'!$K274)</f>
        <v>212</v>
      </c>
      <c r="AG274" s="624">
        <f>SUMIFS(Нормативы!S:S,Нормативы!$B:$B,$G274,Нормативы!$D:$D,'2020'!$I274,Нормативы!$F:$F,'2020'!$K274)</f>
        <v>862</v>
      </c>
      <c r="AH274" s="624">
        <f>SUMIFS(Нормативы!T:T,Нормативы!$B:$B,$G274,Нормативы!$D:$D,'2020'!$I274,Нормативы!$F:$F,'2020'!$K274)</f>
        <v>31</v>
      </c>
      <c r="AI274" s="624">
        <f>SUMIFS(Нормативы!U:U,Нормативы!$B:$B,$G274,Нормативы!$D:$D,'2020'!$I274,Нормативы!$F:$F,'2020'!$K274)</f>
        <v>124</v>
      </c>
      <c r="AJ274" s="624">
        <f>SUMIFS(Нормативы!V:V,Нормативы!$B:$B,$G274,Нормативы!$D:$D,'2020'!$I274,Нормативы!$F:$F,'2020'!$K274)</f>
        <v>5</v>
      </c>
      <c r="AK274" s="624">
        <f>SUMIFS(Нормативы!W:W,Нормативы!$B:$B,$G274,Нормативы!$D:$D,'2020'!$I274,Нормативы!$F:$F,'2020'!$K274)</f>
        <v>257</v>
      </c>
      <c r="AL274" s="624">
        <f>SUMIFS(Нормативы!X:X,Нормативы!$B:$B,$G274,Нормативы!$D:$D,'2020'!$I274,Нормативы!$F:$F,'2020'!$K274)*O274</f>
        <v>1785</v>
      </c>
      <c r="AM274" s="624">
        <f t="shared" si="677"/>
        <v>1371</v>
      </c>
      <c r="AN274" s="624">
        <f t="shared" si="678"/>
        <v>414</v>
      </c>
      <c r="AO274" s="624">
        <f>SUMIFS(Нормативы!AA:AA,Нормативы!$B:$B,$G274,Нормативы!$D:$D,'2020'!$I274,Нормативы!$F:$F,'2020'!$K274)</f>
        <v>0</v>
      </c>
      <c r="AP274" s="621">
        <f t="shared" si="679"/>
        <v>7462</v>
      </c>
      <c r="AQ274" s="610">
        <f t="shared" si="616"/>
        <v>223100</v>
      </c>
      <c r="AR274" s="624">
        <f t="shared" si="680"/>
        <v>171351.8</v>
      </c>
      <c r="AS274" s="624">
        <f t="shared" si="681"/>
        <v>51748.2</v>
      </c>
      <c r="AT274" s="615">
        <f t="shared" si="617"/>
        <v>19100</v>
      </c>
      <c r="AU274" s="615">
        <f t="shared" si="618"/>
        <v>3820</v>
      </c>
      <c r="AV274" s="615">
        <f t="shared" si="619"/>
        <v>39700</v>
      </c>
      <c r="AW274" s="615">
        <f t="shared" si="620"/>
        <v>136700</v>
      </c>
      <c r="AX274" s="615">
        <f t="shared" si="621"/>
        <v>4600</v>
      </c>
      <c r="AY274" s="615">
        <f t="shared" si="622"/>
        <v>92000</v>
      </c>
      <c r="AZ274" s="615">
        <f t="shared" si="623"/>
        <v>32700</v>
      </c>
      <c r="BA274" s="615">
        <f t="shared" si="624"/>
        <v>7400</v>
      </c>
      <c r="BB274" s="615">
        <f t="shared" si="625"/>
        <v>21200</v>
      </c>
      <c r="BC274" s="615">
        <f t="shared" si="626"/>
        <v>86200</v>
      </c>
      <c r="BD274" s="615">
        <f t="shared" si="627"/>
        <v>3100</v>
      </c>
      <c r="BE274" s="615">
        <f t="shared" si="628"/>
        <v>12400</v>
      </c>
      <c r="BF274" s="615">
        <f t="shared" si="629"/>
        <v>500</v>
      </c>
      <c r="BG274" s="615">
        <f t="shared" si="630"/>
        <v>25700</v>
      </c>
      <c r="BH274" s="615">
        <f t="shared" si="631"/>
        <v>178500</v>
      </c>
      <c r="BI274" s="624">
        <f t="shared" si="682"/>
        <v>137096.79999999999</v>
      </c>
      <c r="BJ274" s="624">
        <f t="shared" si="683"/>
        <v>41403.199999999997</v>
      </c>
      <c r="BK274" s="615">
        <f t="shared" si="632"/>
        <v>0</v>
      </c>
      <c r="BL274" s="620">
        <f t="shared" si="633"/>
        <v>746200</v>
      </c>
      <c r="BM274" s="615">
        <f t="shared" si="634"/>
        <v>320149</v>
      </c>
      <c r="BN274" s="624">
        <f t="shared" si="635"/>
        <v>245890.2</v>
      </c>
      <c r="BO274" s="624">
        <f t="shared" si="636"/>
        <v>74258.8</v>
      </c>
      <c r="BP274" s="615">
        <f t="shared" si="684"/>
        <v>19100</v>
      </c>
      <c r="BQ274" s="615">
        <f t="shared" si="685"/>
        <v>3820</v>
      </c>
      <c r="BR274" s="615">
        <f t="shared" si="686"/>
        <v>39700</v>
      </c>
      <c r="BS274" s="615">
        <f t="shared" si="637"/>
        <v>136700</v>
      </c>
      <c r="BT274" s="616">
        <f t="shared" si="638"/>
        <v>4600</v>
      </c>
      <c r="BU274" s="616">
        <f t="shared" si="639"/>
        <v>92000</v>
      </c>
      <c r="BV274" s="616">
        <f t="shared" si="640"/>
        <v>32700</v>
      </c>
      <c r="BW274" s="616">
        <f t="shared" si="641"/>
        <v>7400</v>
      </c>
      <c r="BX274" s="615">
        <f t="shared" si="642"/>
        <v>48506</v>
      </c>
      <c r="BY274" s="615">
        <f t="shared" si="643"/>
        <v>86200</v>
      </c>
      <c r="BZ274" s="615">
        <f t="shared" si="644"/>
        <v>3100</v>
      </c>
      <c r="CA274" s="615">
        <f t="shared" si="645"/>
        <v>12400</v>
      </c>
      <c r="CB274" s="615">
        <f t="shared" si="646"/>
        <v>500</v>
      </c>
      <c r="CC274" s="615">
        <f t="shared" si="647"/>
        <v>25700</v>
      </c>
      <c r="CD274" s="615">
        <f t="shared" si="648"/>
        <v>256148</v>
      </c>
      <c r="CE274" s="624">
        <f t="shared" si="687"/>
        <v>196734.3</v>
      </c>
      <c r="CF274" s="624">
        <f t="shared" si="688"/>
        <v>59413.7</v>
      </c>
      <c r="CG274" s="615">
        <f t="shared" si="649"/>
        <v>0</v>
      </c>
      <c r="CH274" s="621">
        <f t="shared" si="650"/>
        <v>948203</v>
      </c>
      <c r="CI274" s="88">
        <f t="shared" si="651"/>
        <v>3201.49</v>
      </c>
      <c r="CJ274" s="90">
        <f t="shared" si="652"/>
        <v>2458.902</v>
      </c>
      <c r="CK274" s="90">
        <f t="shared" si="653"/>
        <v>742.58799999999997</v>
      </c>
      <c r="CL274" s="88">
        <f t="shared" si="654"/>
        <v>191</v>
      </c>
      <c r="CM274" s="88">
        <f t="shared" si="655"/>
        <v>38.200000000000003</v>
      </c>
      <c r="CN274" s="88">
        <f t="shared" si="656"/>
        <v>397</v>
      </c>
      <c r="CO274" s="88">
        <f t="shared" si="657"/>
        <v>1367</v>
      </c>
      <c r="CP274" s="88">
        <f t="shared" si="658"/>
        <v>46</v>
      </c>
      <c r="CQ274" s="88">
        <f t="shared" si="659"/>
        <v>920</v>
      </c>
      <c r="CR274" s="88">
        <f t="shared" si="660"/>
        <v>327</v>
      </c>
      <c r="CS274" s="88">
        <f t="shared" si="661"/>
        <v>74</v>
      </c>
      <c r="CT274" s="88">
        <f t="shared" si="662"/>
        <v>485.06</v>
      </c>
      <c r="CU274" s="88">
        <f t="shared" si="663"/>
        <v>862</v>
      </c>
      <c r="CV274" s="88">
        <f t="shared" si="664"/>
        <v>31</v>
      </c>
      <c r="CW274" s="88">
        <f t="shared" si="665"/>
        <v>124</v>
      </c>
      <c r="CX274" s="88">
        <f t="shared" si="666"/>
        <v>5</v>
      </c>
      <c r="CY274" s="88">
        <f t="shared" si="667"/>
        <v>257</v>
      </c>
      <c r="CZ274" s="88">
        <f t="shared" si="668"/>
        <v>2561.48</v>
      </c>
      <c r="DA274" s="90">
        <f t="shared" si="669"/>
        <v>1967.3430000000001</v>
      </c>
      <c r="DB274" s="90">
        <f t="shared" si="670"/>
        <v>594.13699999999994</v>
      </c>
      <c r="DC274" s="88">
        <f t="shared" si="671"/>
        <v>0</v>
      </c>
      <c r="DD274" s="88">
        <f t="shared" si="672"/>
        <v>9482.0300000000007</v>
      </c>
      <c r="AUV274" s="699">
        <f t="shared" si="758"/>
        <v>3201.49</v>
      </c>
      <c r="AUW274" s="699">
        <f t="shared" si="759"/>
        <v>2458.9</v>
      </c>
      <c r="AUX274" s="699">
        <f t="shared" si="760"/>
        <v>742.59</v>
      </c>
      <c r="AUY274" s="699">
        <f t="shared" si="761"/>
        <v>191</v>
      </c>
      <c r="AUZ274" s="699">
        <f t="shared" si="615"/>
        <v>1669.58</v>
      </c>
      <c r="AVA274" s="699">
        <f t="shared" si="615"/>
        <v>17.79</v>
      </c>
      <c r="AVB274" s="699">
        <f t="shared" si="762"/>
        <v>1367</v>
      </c>
      <c r="AVC274" s="699">
        <f t="shared" si="763"/>
        <v>46</v>
      </c>
      <c r="AVD274" s="699">
        <f t="shared" si="764"/>
        <v>920</v>
      </c>
      <c r="AVE274" s="699">
        <f t="shared" si="765"/>
        <v>327</v>
      </c>
      <c r="AVF274" s="699">
        <f t="shared" si="766"/>
        <v>74</v>
      </c>
      <c r="AVG274" s="699">
        <f t="shared" si="767"/>
        <v>485.06</v>
      </c>
      <c r="AVH274" s="699">
        <f t="shared" si="768"/>
        <v>862</v>
      </c>
      <c r="AVI274" s="699">
        <f t="shared" si="769"/>
        <v>31</v>
      </c>
      <c r="AVJ274" s="699">
        <f t="shared" si="770"/>
        <v>124</v>
      </c>
      <c r="AVK274" s="699">
        <f t="shared" si="771"/>
        <v>5</v>
      </c>
      <c r="AVL274" s="699">
        <f t="shared" si="772"/>
        <v>257</v>
      </c>
      <c r="AVM274" s="699">
        <f t="shared" si="773"/>
        <v>2561.48</v>
      </c>
      <c r="AVN274" s="699">
        <f t="shared" si="774"/>
        <v>1967.34</v>
      </c>
      <c r="AVO274" s="699">
        <f t="shared" si="775"/>
        <v>594.14</v>
      </c>
      <c r="AVP274" s="699">
        <f t="shared" si="776"/>
        <v>0</v>
      </c>
      <c r="AVQ274" s="699">
        <f t="shared" si="777"/>
        <v>9482.0300000000007</v>
      </c>
    </row>
    <row r="275" spans="1:108 1244:1265" ht="30" hidden="1" customHeight="1" x14ac:dyDescent="0.25">
      <c r="A275" s="642">
        <v>1</v>
      </c>
      <c r="B275" s="642">
        <v>12</v>
      </c>
      <c r="C275" s="663" t="s">
        <v>27</v>
      </c>
      <c r="D275" s="2"/>
      <c r="E275" s="277" t="s">
        <v>348</v>
      </c>
      <c r="F275" s="642" t="s">
        <v>40</v>
      </c>
      <c r="G275" s="642">
        <v>4</v>
      </c>
      <c r="H275" s="657" t="s">
        <v>10</v>
      </c>
      <c r="I275" s="642">
        <v>0</v>
      </c>
      <c r="J275" s="277" t="s">
        <v>392</v>
      </c>
      <c r="K275" s="642">
        <v>3</v>
      </c>
      <c r="L275" s="682" t="s">
        <v>353</v>
      </c>
      <c r="M275" s="419" t="s">
        <v>319</v>
      </c>
      <c r="N275" s="277" t="s">
        <v>387</v>
      </c>
      <c r="O275" s="642">
        <v>1</v>
      </c>
      <c r="P275" s="632">
        <v>106</v>
      </c>
      <c r="Q275" s="632">
        <v>106</v>
      </c>
      <c r="R275" s="632">
        <v>106</v>
      </c>
      <c r="S275" s="673">
        <f>SUMIF('Территориальный кк'!$A:$A,'2020'!$B275,'Территориальный кк'!F:F)</f>
        <v>1.4350000000000001</v>
      </c>
      <c r="T275" s="673">
        <f>SUMIF('Территориальный кк'!$A:$A,'2020'!$B275,'Территориальный кк'!G:G)</f>
        <v>2.2879999999999998</v>
      </c>
      <c r="U275" s="624">
        <f>SUMIFS(Нормативы!G:G,Нормативы!$B:$B,$G275,Нормативы!$D:$D,'2020'!$I275,Нормативы!$F:$F,'2020'!$K275)*O275</f>
        <v>22310</v>
      </c>
      <c r="V275" s="624">
        <f t="shared" si="674"/>
        <v>17135.2</v>
      </c>
      <c r="W275" s="624">
        <f t="shared" si="675"/>
        <v>5174.8</v>
      </c>
      <c r="X275" s="624">
        <f>SUMIFS(Нормативы!J:J,Нормативы!$B:$B,$G275,Нормативы!$D:$D,'2020'!$I275,Нормативы!$F:$F,'2020'!$K275)</f>
        <v>1910</v>
      </c>
      <c r="Y275" s="624">
        <f>SUMIFS(Нормативы!K:K,Нормативы!$B:$B,$G275,Нормативы!$D:$D,'2020'!$I275,Нормативы!$F:$F,'2020'!$K275)</f>
        <v>382</v>
      </c>
      <c r="Z275" s="624">
        <f>SUMIFS(Нормативы!L:L,Нормативы!$B:$B,$G275,Нормативы!$D:$D,'2020'!$I275,Нормативы!$F:$F,'2020'!$K275)</f>
        <v>3970</v>
      </c>
      <c r="AA275" s="624">
        <f t="shared" si="676"/>
        <v>13670</v>
      </c>
      <c r="AB275" s="624">
        <f>SUMIFS(Нормативы!N:N,Нормативы!$B:$B,$G275,Нормативы!$D:$D,'2020'!$I275,Нормативы!$F:$F,'2020'!$K275)*O275</f>
        <v>460</v>
      </c>
      <c r="AC275" s="624">
        <f>SUMIFS(Нормативы!O:O,Нормативы!$B:$B,$G275,Нормативы!$D:$D,'2020'!$I275,Нормативы!$F:$F,'2020'!$K275)</f>
        <v>9200</v>
      </c>
      <c r="AD275" s="624">
        <f>SUMIFS(Нормативы!P:P,Нормативы!$B:$B,$G275,Нормативы!$D:$D,'2020'!$I275,Нормативы!$F:$F,'2020'!$K275)*O275</f>
        <v>3270</v>
      </c>
      <c r="AE275" s="624">
        <f>SUMIFS(Нормативы!Q:Q,Нормативы!$B:$B,$G275,Нормативы!$D:$D,'2020'!$I275,Нормативы!$F:$F,'2020'!$K275)</f>
        <v>740</v>
      </c>
      <c r="AF275" s="624">
        <f>SUMIFS(Нормативы!R:R,Нормативы!$B:$B,$G275,Нормативы!$D:$D,'2020'!$I275,Нормативы!$F:$F,'2020'!$K275)</f>
        <v>2120</v>
      </c>
      <c r="AG275" s="624">
        <f>SUMIFS(Нормативы!S:S,Нормативы!$B:$B,$G275,Нормативы!$D:$D,'2020'!$I275,Нормативы!$F:$F,'2020'!$K275)</f>
        <v>8620</v>
      </c>
      <c r="AH275" s="624">
        <f>SUMIFS(Нормативы!T:T,Нормативы!$B:$B,$G275,Нормативы!$D:$D,'2020'!$I275,Нормативы!$F:$F,'2020'!$K275)</f>
        <v>310</v>
      </c>
      <c r="AI275" s="624">
        <f>SUMIFS(Нормативы!U:U,Нормативы!$B:$B,$G275,Нормативы!$D:$D,'2020'!$I275,Нормативы!$F:$F,'2020'!$K275)</f>
        <v>1240</v>
      </c>
      <c r="AJ275" s="624">
        <f>SUMIFS(Нормативы!V:V,Нормативы!$B:$B,$G275,Нормативы!$D:$D,'2020'!$I275,Нормативы!$F:$F,'2020'!$K275)</f>
        <v>50</v>
      </c>
      <c r="AK275" s="624">
        <f>SUMIFS(Нормативы!W:W,Нормативы!$B:$B,$G275,Нормативы!$D:$D,'2020'!$I275,Нормативы!$F:$F,'2020'!$K275)</f>
        <v>2570</v>
      </c>
      <c r="AL275" s="624">
        <f>SUMIFS(Нормативы!X:X,Нормативы!$B:$B,$G275,Нормативы!$D:$D,'2020'!$I275,Нормативы!$F:$F,'2020'!$K275)*O275</f>
        <v>17850</v>
      </c>
      <c r="AM275" s="624">
        <f t="shared" si="677"/>
        <v>13709.7</v>
      </c>
      <c r="AN275" s="624">
        <f t="shared" si="678"/>
        <v>4140.3</v>
      </c>
      <c r="AO275" s="624">
        <f>SUMIFS(Нормативы!AA:AA,Нормативы!$B:$B,$G275,Нормативы!$D:$D,'2020'!$I275,Нормативы!$F:$F,'2020'!$K275)</f>
        <v>650</v>
      </c>
      <c r="AP275" s="621">
        <f t="shared" si="679"/>
        <v>75270</v>
      </c>
      <c r="AQ275" s="610">
        <f t="shared" si="616"/>
        <v>2364860</v>
      </c>
      <c r="AR275" s="624">
        <f t="shared" si="680"/>
        <v>1816328.7</v>
      </c>
      <c r="AS275" s="624">
        <f t="shared" si="681"/>
        <v>548531.30000000005</v>
      </c>
      <c r="AT275" s="615">
        <f t="shared" si="617"/>
        <v>202460</v>
      </c>
      <c r="AU275" s="615">
        <f t="shared" si="618"/>
        <v>40492</v>
      </c>
      <c r="AV275" s="615">
        <f t="shared" si="619"/>
        <v>420820</v>
      </c>
      <c r="AW275" s="615">
        <f t="shared" si="620"/>
        <v>1449020</v>
      </c>
      <c r="AX275" s="615">
        <f t="shared" si="621"/>
        <v>48760</v>
      </c>
      <c r="AY275" s="615">
        <f t="shared" si="622"/>
        <v>975200</v>
      </c>
      <c r="AZ275" s="615">
        <f t="shared" si="623"/>
        <v>346620</v>
      </c>
      <c r="BA275" s="615">
        <f t="shared" si="624"/>
        <v>78440</v>
      </c>
      <c r="BB275" s="615">
        <f t="shared" si="625"/>
        <v>224720</v>
      </c>
      <c r="BC275" s="615">
        <f t="shared" si="626"/>
        <v>913720</v>
      </c>
      <c r="BD275" s="615">
        <f t="shared" si="627"/>
        <v>32860</v>
      </c>
      <c r="BE275" s="615">
        <f t="shared" si="628"/>
        <v>131440</v>
      </c>
      <c r="BF275" s="615">
        <f t="shared" si="629"/>
        <v>5300</v>
      </c>
      <c r="BG275" s="615">
        <f t="shared" si="630"/>
        <v>272420</v>
      </c>
      <c r="BH275" s="615">
        <f t="shared" si="631"/>
        <v>1892100</v>
      </c>
      <c r="BI275" s="624">
        <f t="shared" si="682"/>
        <v>1453225.8</v>
      </c>
      <c r="BJ275" s="624">
        <f t="shared" si="683"/>
        <v>438874.2</v>
      </c>
      <c r="BK275" s="615">
        <f t="shared" si="632"/>
        <v>68900</v>
      </c>
      <c r="BL275" s="620">
        <f t="shared" si="633"/>
        <v>7978620</v>
      </c>
      <c r="BM275" s="615">
        <f t="shared" si="634"/>
        <v>3393574</v>
      </c>
      <c r="BN275" s="624">
        <f t="shared" si="635"/>
        <v>2606431.6</v>
      </c>
      <c r="BO275" s="624">
        <f t="shared" si="636"/>
        <v>787142.4</v>
      </c>
      <c r="BP275" s="615">
        <f t="shared" si="684"/>
        <v>202460</v>
      </c>
      <c r="BQ275" s="615">
        <f t="shared" si="685"/>
        <v>40492</v>
      </c>
      <c r="BR275" s="615">
        <f t="shared" si="686"/>
        <v>420820</v>
      </c>
      <c r="BS275" s="615">
        <f t="shared" si="637"/>
        <v>1449020</v>
      </c>
      <c r="BT275" s="616">
        <f t="shared" si="638"/>
        <v>48760</v>
      </c>
      <c r="BU275" s="616">
        <f t="shared" si="639"/>
        <v>975200</v>
      </c>
      <c r="BV275" s="616">
        <f t="shared" si="640"/>
        <v>346620</v>
      </c>
      <c r="BW275" s="616">
        <f t="shared" si="641"/>
        <v>78440</v>
      </c>
      <c r="BX275" s="615">
        <f t="shared" si="642"/>
        <v>514159</v>
      </c>
      <c r="BY275" s="615">
        <f t="shared" si="643"/>
        <v>913720</v>
      </c>
      <c r="BZ275" s="615">
        <f t="shared" si="644"/>
        <v>32860</v>
      </c>
      <c r="CA275" s="615">
        <f t="shared" si="645"/>
        <v>131440</v>
      </c>
      <c r="CB275" s="615">
        <f t="shared" si="646"/>
        <v>5300</v>
      </c>
      <c r="CC275" s="615">
        <f t="shared" si="647"/>
        <v>272420</v>
      </c>
      <c r="CD275" s="615">
        <f t="shared" si="648"/>
        <v>2715164</v>
      </c>
      <c r="CE275" s="624">
        <f t="shared" si="687"/>
        <v>2085379.4</v>
      </c>
      <c r="CF275" s="624">
        <f t="shared" si="688"/>
        <v>629784.6</v>
      </c>
      <c r="CG275" s="615">
        <f t="shared" si="649"/>
        <v>68900</v>
      </c>
      <c r="CH275" s="621">
        <f t="shared" si="650"/>
        <v>10119837</v>
      </c>
      <c r="CI275" s="88">
        <f t="shared" si="651"/>
        <v>32014.849099999999</v>
      </c>
      <c r="CJ275" s="90">
        <f t="shared" si="652"/>
        <v>24588.9774</v>
      </c>
      <c r="CK275" s="90">
        <f t="shared" si="653"/>
        <v>7425.8716999999997</v>
      </c>
      <c r="CL275" s="88">
        <f t="shared" si="654"/>
        <v>1910</v>
      </c>
      <c r="CM275" s="88">
        <f t="shared" si="655"/>
        <v>382</v>
      </c>
      <c r="CN275" s="88">
        <f t="shared" si="656"/>
        <v>3970</v>
      </c>
      <c r="CO275" s="88">
        <f t="shared" si="657"/>
        <v>13670</v>
      </c>
      <c r="CP275" s="88">
        <f t="shared" si="658"/>
        <v>460</v>
      </c>
      <c r="CQ275" s="88">
        <f t="shared" si="659"/>
        <v>9200</v>
      </c>
      <c r="CR275" s="88">
        <f t="shared" si="660"/>
        <v>3270</v>
      </c>
      <c r="CS275" s="88">
        <f t="shared" si="661"/>
        <v>740</v>
      </c>
      <c r="CT275" s="88">
        <f t="shared" si="662"/>
        <v>4850.5565999999999</v>
      </c>
      <c r="CU275" s="88">
        <f t="shared" si="663"/>
        <v>8620</v>
      </c>
      <c r="CV275" s="88">
        <f t="shared" si="664"/>
        <v>310</v>
      </c>
      <c r="CW275" s="88">
        <f t="shared" si="665"/>
        <v>1240</v>
      </c>
      <c r="CX275" s="88">
        <f t="shared" si="666"/>
        <v>50</v>
      </c>
      <c r="CY275" s="88">
        <f t="shared" si="667"/>
        <v>2570</v>
      </c>
      <c r="CZ275" s="88">
        <f t="shared" si="668"/>
        <v>25614.754700000001</v>
      </c>
      <c r="DA275" s="90">
        <f t="shared" si="669"/>
        <v>19673.390599999999</v>
      </c>
      <c r="DB275" s="90">
        <f t="shared" si="670"/>
        <v>5941.3642</v>
      </c>
      <c r="DC275" s="88">
        <f t="shared" si="671"/>
        <v>650</v>
      </c>
      <c r="DD275" s="88">
        <f t="shared" si="672"/>
        <v>95470.160399999993</v>
      </c>
      <c r="AUV275" s="699">
        <f t="shared" si="758"/>
        <v>32014.85</v>
      </c>
      <c r="AUW275" s="699">
        <f t="shared" si="759"/>
        <v>24588.98</v>
      </c>
      <c r="AUX275" s="699">
        <f t="shared" si="760"/>
        <v>7425.87</v>
      </c>
      <c r="AUY275" s="699">
        <f t="shared" si="761"/>
        <v>1910</v>
      </c>
      <c r="AUZ275" s="699">
        <f t="shared" si="615"/>
        <v>17697.55</v>
      </c>
      <c r="AVA275" s="699">
        <f t="shared" si="615"/>
        <v>18.86</v>
      </c>
      <c r="AVB275" s="699">
        <f t="shared" si="762"/>
        <v>13670</v>
      </c>
      <c r="AVC275" s="699">
        <f t="shared" si="763"/>
        <v>460</v>
      </c>
      <c r="AVD275" s="699">
        <f t="shared" si="764"/>
        <v>9200</v>
      </c>
      <c r="AVE275" s="699">
        <f t="shared" si="765"/>
        <v>3270</v>
      </c>
      <c r="AVF275" s="699">
        <f t="shared" si="766"/>
        <v>740</v>
      </c>
      <c r="AVG275" s="699">
        <f t="shared" si="767"/>
        <v>4850.5600000000004</v>
      </c>
      <c r="AVH275" s="699">
        <f t="shared" si="768"/>
        <v>8620</v>
      </c>
      <c r="AVI275" s="699">
        <f t="shared" si="769"/>
        <v>310</v>
      </c>
      <c r="AVJ275" s="699">
        <f t="shared" si="770"/>
        <v>1240</v>
      </c>
      <c r="AVK275" s="699">
        <f t="shared" si="771"/>
        <v>50</v>
      </c>
      <c r="AVL275" s="699">
        <f t="shared" si="772"/>
        <v>2570</v>
      </c>
      <c r="AVM275" s="699">
        <f t="shared" si="773"/>
        <v>25614.75</v>
      </c>
      <c r="AVN275" s="699">
        <f t="shared" si="774"/>
        <v>19673.39</v>
      </c>
      <c r="AVO275" s="699">
        <f t="shared" si="775"/>
        <v>5941.36</v>
      </c>
      <c r="AVP275" s="699">
        <f t="shared" si="776"/>
        <v>650</v>
      </c>
      <c r="AVQ275" s="699">
        <f t="shared" si="777"/>
        <v>95470.16</v>
      </c>
    </row>
    <row r="276" spans="1:108 1244:1265" ht="30" hidden="1" customHeight="1" x14ac:dyDescent="0.25">
      <c r="A276" s="643">
        <v>1</v>
      </c>
      <c r="B276" s="643">
        <v>12</v>
      </c>
      <c r="C276" s="664" t="s">
        <v>27</v>
      </c>
      <c r="D276" s="2"/>
      <c r="E276" s="101" t="s">
        <v>346</v>
      </c>
      <c r="F276" s="643" t="s">
        <v>39</v>
      </c>
      <c r="G276" s="643">
        <v>3</v>
      </c>
      <c r="H276" s="658" t="s">
        <v>10</v>
      </c>
      <c r="I276" s="643">
        <v>0</v>
      </c>
      <c r="J276" s="101" t="s">
        <v>366</v>
      </c>
      <c r="K276" s="643">
        <v>3</v>
      </c>
      <c r="L276" s="683" t="s">
        <v>351</v>
      </c>
      <c r="M276" s="11" t="s">
        <v>272</v>
      </c>
      <c r="N276" s="101" t="s">
        <v>387</v>
      </c>
      <c r="O276" s="643">
        <v>1</v>
      </c>
      <c r="P276" s="632">
        <v>8</v>
      </c>
      <c r="Q276" s="632">
        <v>8</v>
      </c>
      <c r="R276" s="632">
        <v>8</v>
      </c>
      <c r="S276" s="675">
        <f>SUMIF('Территориальный кк'!$A:$A,'2020'!$B276,'Территориальный кк'!D:D)</f>
        <v>1.4350000000000001</v>
      </c>
      <c r="T276" s="676">
        <f>SUMIF('Территориальный кк'!$A:$A,'2020'!$B276,'Территориальный кк'!E:E)</f>
        <v>2.5099999999999998</v>
      </c>
      <c r="U276" s="618">
        <f>SUMIFS(Нормативы!G:G,Нормативы!$B:$B,$G276,Нормативы!$D:$D,'2020'!$I276,Нормативы!$F:$F,'2020'!$K276)*O276</f>
        <v>78450</v>
      </c>
      <c r="V276" s="618">
        <f t="shared" si="674"/>
        <v>60253.5</v>
      </c>
      <c r="W276" s="618">
        <f t="shared" si="675"/>
        <v>18196.5</v>
      </c>
      <c r="X276" s="618">
        <f>SUMIFS(Нормативы!J:J,Нормативы!$B:$B,$G276,Нормативы!$D:$D,'2020'!$I276,Нормативы!$F:$F,'2020'!$K276)</f>
        <v>6840</v>
      </c>
      <c r="Y276" s="618">
        <f>SUMIFS(Нормативы!K:K,Нормативы!$B:$B,$G276,Нормативы!$D:$D,'2020'!$I276,Нормативы!$F:$F,'2020'!$K276)</f>
        <v>1368</v>
      </c>
      <c r="Z276" s="618">
        <f>SUMIFS(Нормативы!L:L,Нормативы!$B:$B,$G276,Нормативы!$D:$D,'2020'!$I276,Нормативы!$F:$F,'2020'!$K276)</f>
        <v>8110</v>
      </c>
      <c r="AA276" s="618">
        <f t="shared" si="676"/>
        <v>23360</v>
      </c>
      <c r="AB276" s="618">
        <f>SUMIFS(Нормативы!N:N,Нормативы!$B:$B,$G276,Нормативы!$D:$D,'2020'!$I276,Нормативы!$F:$F,'2020'!$K276)*O276</f>
        <v>880</v>
      </c>
      <c r="AC276" s="618">
        <f>SUMIFS(Нормативы!O:O,Нормативы!$B:$B,$G276,Нормативы!$D:$D,'2020'!$I276,Нормативы!$F:$F,'2020'!$K276)</f>
        <v>20960</v>
      </c>
      <c r="AD276" s="618">
        <f>SUMIFS(Нормативы!P:P,Нормативы!$B:$B,$G276,Нормативы!$D:$D,'2020'!$I276,Нормативы!$F:$F,'2020'!$K276)*O276</f>
        <v>440</v>
      </c>
      <c r="AE276" s="618">
        <f>SUMIFS(Нормативы!Q:Q,Нормативы!$B:$B,$G276,Нормативы!$D:$D,'2020'!$I276,Нормативы!$F:$F,'2020'!$K276)</f>
        <v>1080</v>
      </c>
      <c r="AF276" s="618">
        <f>SUMIFS(Нормативы!R:R,Нормативы!$B:$B,$G276,Нормативы!$D:$D,'2020'!$I276,Нормативы!$F:$F,'2020'!$K276)</f>
        <v>2700</v>
      </c>
      <c r="AG276" s="618">
        <f>SUMIFS(Нормативы!S:S,Нормативы!$B:$B,$G276,Нормативы!$D:$D,'2020'!$I276,Нормативы!$F:$F,'2020'!$K276)</f>
        <v>5800</v>
      </c>
      <c r="AH276" s="618">
        <f>SUMIFS(Нормативы!T:T,Нормативы!$B:$B,$G276,Нормативы!$D:$D,'2020'!$I276,Нормативы!$F:$F,'2020'!$K276)</f>
        <v>540</v>
      </c>
      <c r="AI276" s="618">
        <f>SUMIFS(Нормативы!U:U,Нормативы!$B:$B,$G276,Нормативы!$D:$D,'2020'!$I276,Нормативы!$F:$F,'2020'!$K276)</f>
        <v>770</v>
      </c>
      <c r="AJ276" s="618">
        <f>SUMIFS(Нормативы!V:V,Нормативы!$B:$B,$G276,Нормативы!$D:$D,'2020'!$I276,Нормативы!$F:$F,'2020'!$K276)</f>
        <v>170</v>
      </c>
      <c r="AK276" s="618">
        <f>SUMIFS(Нормативы!W:W,Нормативы!$B:$B,$G276,Нормативы!$D:$D,'2020'!$I276,Нормативы!$F:$F,'2020'!$K276)</f>
        <v>200</v>
      </c>
      <c r="AL276" s="618">
        <f>SUMIFS(Нормативы!X:X,Нормативы!$B:$B,$G276,Нормативы!$D:$D,'2020'!$I276,Нормативы!$F:$F,'2020'!$K276)*O276</f>
        <v>13440</v>
      </c>
      <c r="AM276" s="618">
        <f t="shared" si="677"/>
        <v>10322.6</v>
      </c>
      <c r="AN276" s="618">
        <f t="shared" si="678"/>
        <v>3117.4</v>
      </c>
      <c r="AO276" s="618">
        <f>SUMIFS(Нормативы!AA:AA,Нормативы!$B:$B,$G276,Нормативы!$D:$D,'2020'!$I276,Нормативы!$F:$F,'2020'!$K276)</f>
        <v>0</v>
      </c>
      <c r="AP276" s="619">
        <f t="shared" si="679"/>
        <v>140380</v>
      </c>
      <c r="AQ276" s="413">
        <f t="shared" si="616"/>
        <v>627600</v>
      </c>
      <c r="AR276" s="618">
        <f t="shared" si="680"/>
        <v>482027.6</v>
      </c>
      <c r="AS276" s="618">
        <f t="shared" si="681"/>
        <v>145572.4</v>
      </c>
      <c r="AT276" s="616">
        <f t="shared" si="617"/>
        <v>54720</v>
      </c>
      <c r="AU276" s="616">
        <f t="shared" si="618"/>
        <v>10944</v>
      </c>
      <c r="AV276" s="616">
        <f t="shared" si="619"/>
        <v>64880</v>
      </c>
      <c r="AW276" s="616">
        <f t="shared" si="620"/>
        <v>186880</v>
      </c>
      <c r="AX276" s="616">
        <f t="shared" si="621"/>
        <v>7040</v>
      </c>
      <c r="AY276" s="616">
        <f t="shared" si="622"/>
        <v>167680</v>
      </c>
      <c r="AZ276" s="616">
        <f t="shared" si="623"/>
        <v>3520</v>
      </c>
      <c r="BA276" s="616">
        <f t="shared" si="624"/>
        <v>8640</v>
      </c>
      <c r="BB276" s="616">
        <f t="shared" si="625"/>
        <v>21600</v>
      </c>
      <c r="BC276" s="616">
        <f t="shared" si="626"/>
        <v>46400</v>
      </c>
      <c r="BD276" s="616">
        <f t="shared" si="627"/>
        <v>4320</v>
      </c>
      <c r="BE276" s="616">
        <f t="shared" si="628"/>
        <v>6160</v>
      </c>
      <c r="BF276" s="616">
        <f t="shared" si="629"/>
        <v>1360</v>
      </c>
      <c r="BG276" s="616">
        <f t="shared" si="630"/>
        <v>1600</v>
      </c>
      <c r="BH276" s="616">
        <f t="shared" si="631"/>
        <v>107520</v>
      </c>
      <c r="BI276" s="618">
        <f t="shared" si="682"/>
        <v>82580.600000000006</v>
      </c>
      <c r="BJ276" s="618">
        <f t="shared" si="683"/>
        <v>24939.4</v>
      </c>
      <c r="BK276" s="616">
        <f t="shared" si="632"/>
        <v>0</v>
      </c>
      <c r="BL276" s="620">
        <f t="shared" si="633"/>
        <v>1123040</v>
      </c>
      <c r="BM276" s="616">
        <f t="shared" si="634"/>
        <v>900606</v>
      </c>
      <c r="BN276" s="618">
        <f t="shared" si="635"/>
        <v>691709.7</v>
      </c>
      <c r="BO276" s="618">
        <f t="shared" si="636"/>
        <v>208896.3</v>
      </c>
      <c r="BP276" s="616">
        <f t="shared" si="684"/>
        <v>54720</v>
      </c>
      <c r="BQ276" s="616">
        <f t="shared" si="685"/>
        <v>10944</v>
      </c>
      <c r="BR276" s="616">
        <f t="shared" si="686"/>
        <v>64880</v>
      </c>
      <c r="BS276" s="616">
        <f t="shared" si="637"/>
        <v>186880</v>
      </c>
      <c r="BT276" s="616">
        <f t="shared" si="638"/>
        <v>7040</v>
      </c>
      <c r="BU276" s="616">
        <f t="shared" si="639"/>
        <v>167680</v>
      </c>
      <c r="BV276" s="616">
        <f t="shared" si="640"/>
        <v>3520</v>
      </c>
      <c r="BW276" s="616">
        <f t="shared" si="641"/>
        <v>8640</v>
      </c>
      <c r="BX276" s="616">
        <f t="shared" si="642"/>
        <v>54216</v>
      </c>
      <c r="BY276" s="616">
        <f t="shared" si="643"/>
        <v>46400</v>
      </c>
      <c r="BZ276" s="616">
        <f t="shared" si="644"/>
        <v>4320</v>
      </c>
      <c r="CA276" s="616">
        <f t="shared" si="645"/>
        <v>6160</v>
      </c>
      <c r="CB276" s="616">
        <f t="shared" si="646"/>
        <v>1360</v>
      </c>
      <c r="CC276" s="616">
        <f t="shared" si="647"/>
        <v>1600</v>
      </c>
      <c r="CD276" s="616">
        <f t="shared" si="648"/>
        <v>154291</v>
      </c>
      <c r="CE276" s="618">
        <f t="shared" si="687"/>
        <v>118503.1</v>
      </c>
      <c r="CF276" s="618">
        <f t="shared" si="688"/>
        <v>35787.9</v>
      </c>
      <c r="CG276" s="616">
        <f t="shared" si="649"/>
        <v>0</v>
      </c>
      <c r="CH276" s="621">
        <f t="shared" si="650"/>
        <v>1475433</v>
      </c>
      <c r="CI276" s="88">
        <f t="shared" si="651"/>
        <v>112575.75</v>
      </c>
      <c r="CJ276" s="90">
        <f t="shared" si="652"/>
        <v>86463.712499999994</v>
      </c>
      <c r="CK276" s="90">
        <f t="shared" si="653"/>
        <v>26112.037499999999</v>
      </c>
      <c r="CL276" s="88">
        <f t="shared" si="654"/>
        <v>6840</v>
      </c>
      <c r="CM276" s="88">
        <f t="shared" si="655"/>
        <v>1368</v>
      </c>
      <c r="CN276" s="88">
        <f t="shared" si="656"/>
        <v>8110</v>
      </c>
      <c r="CO276" s="88">
        <f t="shared" si="657"/>
        <v>23360</v>
      </c>
      <c r="CP276" s="88">
        <f t="shared" si="658"/>
        <v>880</v>
      </c>
      <c r="CQ276" s="88">
        <f t="shared" si="659"/>
        <v>20960</v>
      </c>
      <c r="CR276" s="88">
        <f t="shared" si="660"/>
        <v>440</v>
      </c>
      <c r="CS276" s="88">
        <f t="shared" si="661"/>
        <v>1080</v>
      </c>
      <c r="CT276" s="88">
        <f t="shared" si="662"/>
        <v>6777</v>
      </c>
      <c r="CU276" s="88">
        <f t="shared" si="663"/>
        <v>5800</v>
      </c>
      <c r="CV276" s="88">
        <f t="shared" si="664"/>
        <v>540</v>
      </c>
      <c r="CW276" s="88">
        <f t="shared" si="665"/>
        <v>770</v>
      </c>
      <c r="CX276" s="88">
        <f t="shared" si="666"/>
        <v>170</v>
      </c>
      <c r="CY276" s="88">
        <f t="shared" si="667"/>
        <v>200</v>
      </c>
      <c r="CZ276" s="88">
        <f t="shared" si="668"/>
        <v>19286.375</v>
      </c>
      <c r="DA276" s="90">
        <f t="shared" si="669"/>
        <v>14812.887500000001</v>
      </c>
      <c r="DB276" s="90">
        <f t="shared" si="670"/>
        <v>4473.4875000000002</v>
      </c>
      <c r="DC276" s="88">
        <f t="shared" si="671"/>
        <v>0</v>
      </c>
      <c r="DD276" s="88">
        <f t="shared" si="672"/>
        <v>184429.125</v>
      </c>
      <c r="AUV276" s="699">
        <f t="shared" si="758"/>
        <v>112575.75</v>
      </c>
      <c r="AUW276" s="699">
        <f t="shared" si="759"/>
        <v>86463.71</v>
      </c>
      <c r="AUX276" s="699">
        <f t="shared" si="760"/>
        <v>26112.04</v>
      </c>
      <c r="AUY276" s="699">
        <f t="shared" si="761"/>
        <v>6840</v>
      </c>
      <c r="AUZ276" s="699">
        <f t="shared" si="615"/>
        <v>4360.16</v>
      </c>
      <c r="AVA276" s="699">
        <f t="shared" si="615"/>
        <v>0.83</v>
      </c>
      <c r="AVB276" s="699">
        <f t="shared" si="762"/>
        <v>23360</v>
      </c>
      <c r="AVC276" s="699">
        <f t="shared" si="763"/>
        <v>880</v>
      </c>
      <c r="AVD276" s="699">
        <f t="shared" si="764"/>
        <v>20960</v>
      </c>
      <c r="AVE276" s="699">
        <f t="shared" si="765"/>
        <v>440</v>
      </c>
      <c r="AVF276" s="699">
        <f t="shared" si="766"/>
        <v>1080</v>
      </c>
      <c r="AVG276" s="699">
        <f t="shared" si="767"/>
        <v>6777</v>
      </c>
      <c r="AVH276" s="699">
        <f t="shared" si="768"/>
        <v>5800</v>
      </c>
      <c r="AVI276" s="699">
        <f t="shared" si="769"/>
        <v>540</v>
      </c>
      <c r="AVJ276" s="699">
        <f t="shared" si="770"/>
        <v>770</v>
      </c>
      <c r="AVK276" s="699">
        <f t="shared" si="771"/>
        <v>170</v>
      </c>
      <c r="AVL276" s="699">
        <f t="shared" si="772"/>
        <v>200</v>
      </c>
      <c r="AVM276" s="699">
        <f t="shared" si="773"/>
        <v>19286.38</v>
      </c>
      <c r="AVN276" s="699">
        <f t="shared" si="774"/>
        <v>14812.89</v>
      </c>
      <c r="AVO276" s="699">
        <f t="shared" si="775"/>
        <v>4473.49</v>
      </c>
      <c r="AVP276" s="699">
        <f t="shared" si="776"/>
        <v>0</v>
      </c>
      <c r="AVQ276" s="699">
        <f t="shared" si="777"/>
        <v>184429.13</v>
      </c>
    </row>
    <row r="277" spans="1:108 1244:1265" ht="30" hidden="1" customHeight="1" x14ac:dyDescent="0.25">
      <c r="A277" s="643">
        <v>1</v>
      </c>
      <c r="B277" s="643">
        <v>12</v>
      </c>
      <c r="C277" s="664" t="s">
        <v>27</v>
      </c>
      <c r="D277" s="2"/>
      <c r="E277" s="101" t="s">
        <v>346</v>
      </c>
      <c r="F277" s="643" t="s">
        <v>39</v>
      </c>
      <c r="G277" s="643">
        <v>3</v>
      </c>
      <c r="H277" s="658" t="s">
        <v>10</v>
      </c>
      <c r="I277" s="643">
        <v>0</v>
      </c>
      <c r="J277" s="101" t="s">
        <v>367</v>
      </c>
      <c r="K277" s="643">
        <v>3</v>
      </c>
      <c r="L277" s="683" t="s">
        <v>351</v>
      </c>
      <c r="M277" s="11" t="s">
        <v>273</v>
      </c>
      <c r="N277" s="101" t="s">
        <v>387</v>
      </c>
      <c r="O277" s="643">
        <v>1</v>
      </c>
      <c r="P277" s="632">
        <v>11</v>
      </c>
      <c r="Q277" s="632">
        <v>11</v>
      </c>
      <c r="R277" s="632">
        <v>11</v>
      </c>
      <c r="S277" s="675">
        <f>SUMIF('Территориальный кк'!$A:$A,'2020'!$B277,'Территориальный кк'!D:D)</f>
        <v>1.4350000000000001</v>
      </c>
      <c r="T277" s="676">
        <f>SUMIF('Территориальный кк'!$A:$A,'2020'!$B277,'Территориальный кк'!E:E)</f>
        <v>2.5099999999999998</v>
      </c>
      <c r="U277" s="618">
        <f>SUMIFS(Нормативы!G:G,Нормативы!$B:$B,$G277,Нормативы!$D:$D,'2020'!$I277,Нормативы!$F:$F,'2020'!$K277)*O277</f>
        <v>78450</v>
      </c>
      <c r="V277" s="618">
        <f t="shared" si="674"/>
        <v>60253.5</v>
      </c>
      <c r="W277" s="618">
        <f t="shared" si="675"/>
        <v>18196.5</v>
      </c>
      <c r="X277" s="618">
        <f>SUMIFS(Нормативы!J:J,Нормативы!$B:$B,$G277,Нормативы!$D:$D,'2020'!$I277,Нормативы!$F:$F,'2020'!$K277)</f>
        <v>6840</v>
      </c>
      <c r="Y277" s="618">
        <f>SUMIFS(Нормативы!K:K,Нормативы!$B:$B,$G277,Нормативы!$D:$D,'2020'!$I277,Нормативы!$F:$F,'2020'!$K277)</f>
        <v>1368</v>
      </c>
      <c r="Z277" s="618">
        <f>SUMIFS(Нормативы!L:L,Нормативы!$B:$B,$G277,Нормативы!$D:$D,'2020'!$I277,Нормативы!$F:$F,'2020'!$K277)</f>
        <v>8110</v>
      </c>
      <c r="AA277" s="618">
        <f t="shared" si="676"/>
        <v>23360</v>
      </c>
      <c r="AB277" s="618">
        <f>SUMIFS(Нормативы!N:N,Нормативы!$B:$B,$G277,Нормативы!$D:$D,'2020'!$I277,Нормативы!$F:$F,'2020'!$K277)*O277</f>
        <v>880</v>
      </c>
      <c r="AC277" s="618">
        <f>SUMIFS(Нормативы!O:O,Нормативы!$B:$B,$G277,Нормативы!$D:$D,'2020'!$I277,Нормативы!$F:$F,'2020'!$K277)</f>
        <v>20960</v>
      </c>
      <c r="AD277" s="618">
        <f>SUMIFS(Нормативы!P:P,Нормативы!$B:$B,$G277,Нормативы!$D:$D,'2020'!$I277,Нормативы!$F:$F,'2020'!$K277)*O277</f>
        <v>440</v>
      </c>
      <c r="AE277" s="618">
        <f>SUMIFS(Нормативы!Q:Q,Нормативы!$B:$B,$G277,Нормативы!$D:$D,'2020'!$I277,Нормативы!$F:$F,'2020'!$K277)</f>
        <v>1080</v>
      </c>
      <c r="AF277" s="618">
        <f>SUMIFS(Нормативы!R:R,Нормативы!$B:$B,$G277,Нормативы!$D:$D,'2020'!$I277,Нормативы!$F:$F,'2020'!$K277)</f>
        <v>2700</v>
      </c>
      <c r="AG277" s="618">
        <f>SUMIFS(Нормативы!S:S,Нормативы!$B:$B,$G277,Нормативы!$D:$D,'2020'!$I277,Нормативы!$F:$F,'2020'!$K277)</f>
        <v>5800</v>
      </c>
      <c r="AH277" s="618">
        <f>SUMIFS(Нормативы!T:T,Нормативы!$B:$B,$G277,Нормативы!$D:$D,'2020'!$I277,Нормативы!$F:$F,'2020'!$K277)</f>
        <v>540</v>
      </c>
      <c r="AI277" s="618">
        <f>SUMIFS(Нормативы!U:U,Нормативы!$B:$B,$G277,Нормативы!$D:$D,'2020'!$I277,Нормативы!$F:$F,'2020'!$K277)</f>
        <v>770</v>
      </c>
      <c r="AJ277" s="618">
        <f>SUMIFS(Нормативы!V:V,Нормативы!$B:$B,$G277,Нормативы!$D:$D,'2020'!$I277,Нормативы!$F:$F,'2020'!$K277)</f>
        <v>170</v>
      </c>
      <c r="AK277" s="618">
        <f>SUMIFS(Нормативы!W:W,Нормативы!$B:$B,$G277,Нормативы!$D:$D,'2020'!$I277,Нормативы!$F:$F,'2020'!$K277)</f>
        <v>200</v>
      </c>
      <c r="AL277" s="618">
        <f>SUMIFS(Нормативы!X:X,Нормативы!$B:$B,$G277,Нормативы!$D:$D,'2020'!$I277,Нормативы!$F:$F,'2020'!$K277)*O277</f>
        <v>13440</v>
      </c>
      <c r="AM277" s="618">
        <f t="shared" si="677"/>
        <v>10322.6</v>
      </c>
      <c r="AN277" s="618">
        <f t="shared" si="678"/>
        <v>3117.4</v>
      </c>
      <c r="AO277" s="618">
        <f>SUMIFS(Нормативы!AA:AA,Нормативы!$B:$B,$G277,Нормативы!$D:$D,'2020'!$I277,Нормативы!$F:$F,'2020'!$K277)</f>
        <v>0</v>
      </c>
      <c r="AP277" s="619">
        <f t="shared" si="679"/>
        <v>140380</v>
      </c>
      <c r="AQ277" s="413">
        <f t="shared" si="616"/>
        <v>862950</v>
      </c>
      <c r="AR277" s="618">
        <f t="shared" si="680"/>
        <v>662788</v>
      </c>
      <c r="AS277" s="618">
        <f t="shared" si="681"/>
        <v>200162</v>
      </c>
      <c r="AT277" s="616">
        <f t="shared" si="617"/>
        <v>75240</v>
      </c>
      <c r="AU277" s="616">
        <f t="shared" si="618"/>
        <v>15048</v>
      </c>
      <c r="AV277" s="616">
        <f t="shared" si="619"/>
        <v>89210</v>
      </c>
      <c r="AW277" s="616">
        <f t="shared" si="620"/>
        <v>256960</v>
      </c>
      <c r="AX277" s="616">
        <f t="shared" si="621"/>
        <v>9680</v>
      </c>
      <c r="AY277" s="616">
        <f t="shared" si="622"/>
        <v>230560</v>
      </c>
      <c r="AZ277" s="616">
        <f t="shared" si="623"/>
        <v>4840</v>
      </c>
      <c r="BA277" s="616">
        <f t="shared" si="624"/>
        <v>11880</v>
      </c>
      <c r="BB277" s="616">
        <f t="shared" si="625"/>
        <v>29700</v>
      </c>
      <c r="BC277" s="616">
        <f t="shared" si="626"/>
        <v>63800</v>
      </c>
      <c r="BD277" s="616">
        <f t="shared" si="627"/>
        <v>5940</v>
      </c>
      <c r="BE277" s="616">
        <f t="shared" si="628"/>
        <v>8470</v>
      </c>
      <c r="BF277" s="616">
        <f t="shared" si="629"/>
        <v>1870</v>
      </c>
      <c r="BG277" s="616">
        <f t="shared" si="630"/>
        <v>2200</v>
      </c>
      <c r="BH277" s="616">
        <f t="shared" si="631"/>
        <v>147840</v>
      </c>
      <c r="BI277" s="618">
        <f t="shared" si="682"/>
        <v>113548.4</v>
      </c>
      <c r="BJ277" s="618">
        <f t="shared" si="683"/>
        <v>34291.599999999999</v>
      </c>
      <c r="BK277" s="616">
        <f t="shared" si="632"/>
        <v>0</v>
      </c>
      <c r="BL277" s="620">
        <f t="shared" si="633"/>
        <v>1544180</v>
      </c>
      <c r="BM277" s="616">
        <f t="shared" si="634"/>
        <v>1238333</v>
      </c>
      <c r="BN277" s="618">
        <f t="shared" si="635"/>
        <v>951100.6</v>
      </c>
      <c r="BO277" s="618">
        <f t="shared" si="636"/>
        <v>287232.40000000002</v>
      </c>
      <c r="BP277" s="616">
        <f t="shared" si="684"/>
        <v>75240</v>
      </c>
      <c r="BQ277" s="616">
        <f t="shared" si="685"/>
        <v>15048</v>
      </c>
      <c r="BR277" s="616">
        <f t="shared" si="686"/>
        <v>89210</v>
      </c>
      <c r="BS277" s="616">
        <f t="shared" si="637"/>
        <v>256960</v>
      </c>
      <c r="BT277" s="616">
        <f t="shared" si="638"/>
        <v>9680</v>
      </c>
      <c r="BU277" s="616">
        <f t="shared" si="639"/>
        <v>230560</v>
      </c>
      <c r="BV277" s="616">
        <f t="shared" si="640"/>
        <v>4840</v>
      </c>
      <c r="BW277" s="616">
        <f t="shared" si="641"/>
        <v>11880</v>
      </c>
      <c r="BX277" s="616">
        <f t="shared" si="642"/>
        <v>74547</v>
      </c>
      <c r="BY277" s="616">
        <f t="shared" si="643"/>
        <v>63800</v>
      </c>
      <c r="BZ277" s="616">
        <f t="shared" si="644"/>
        <v>5940</v>
      </c>
      <c r="CA277" s="616">
        <f t="shared" si="645"/>
        <v>8470</v>
      </c>
      <c r="CB277" s="616">
        <f t="shared" si="646"/>
        <v>1870</v>
      </c>
      <c r="CC277" s="616">
        <f t="shared" si="647"/>
        <v>2200</v>
      </c>
      <c r="CD277" s="616">
        <f t="shared" si="648"/>
        <v>212150</v>
      </c>
      <c r="CE277" s="618">
        <f t="shared" si="687"/>
        <v>162941.6</v>
      </c>
      <c r="CF277" s="618">
        <f t="shared" si="688"/>
        <v>49208.4</v>
      </c>
      <c r="CG277" s="616">
        <f t="shared" si="649"/>
        <v>0</v>
      </c>
      <c r="CH277" s="621">
        <f t="shared" si="650"/>
        <v>2028720</v>
      </c>
      <c r="CI277" s="88">
        <f t="shared" si="651"/>
        <v>112575.7273</v>
      </c>
      <c r="CJ277" s="90">
        <f t="shared" si="652"/>
        <v>86463.690900000001</v>
      </c>
      <c r="CK277" s="90">
        <f t="shared" si="653"/>
        <v>26112.036400000001</v>
      </c>
      <c r="CL277" s="88">
        <f t="shared" si="654"/>
        <v>6840</v>
      </c>
      <c r="CM277" s="88">
        <f t="shared" si="655"/>
        <v>1368</v>
      </c>
      <c r="CN277" s="88">
        <f t="shared" si="656"/>
        <v>8110</v>
      </c>
      <c r="CO277" s="88">
        <f t="shared" si="657"/>
        <v>23360</v>
      </c>
      <c r="CP277" s="88">
        <f t="shared" si="658"/>
        <v>880</v>
      </c>
      <c r="CQ277" s="88">
        <f t="shared" si="659"/>
        <v>20960</v>
      </c>
      <c r="CR277" s="88">
        <f t="shared" si="660"/>
        <v>440</v>
      </c>
      <c r="CS277" s="88">
        <f t="shared" si="661"/>
        <v>1080</v>
      </c>
      <c r="CT277" s="88">
        <f t="shared" si="662"/>
        <v>6777</v>
      </c>
      <c r="CU277" s="88">
        <f t="shared" si="663"/>
        <v>5800</v>
      </c>
      <c r="CV277" s="88">
        <f t="shared" si="664"/>
        <v>540</v>
      </c>
      <c r="CW277" s="88">
        <f t="shared" si="665"/>
        <v>770</v>
      </c>
      <c r="CX277" s="88">
        <f t="shared" si="666"/>
        <v>170</v>
      </c>
      <c r="CY277" s="88">
        <f t="shared" si="667"/>
        <v>200</v>
      </c>
      <c r="CZ277" s="88">
        <f t="shared" si="668"/>
        <v>19286.363600000001</v>
      </c>
      <c r="DA277" s="90">
        <f t="shared" si="669"/>
        <v>14812.8727</v>
      </c>
      <c r="DB277" s="90">
        <f t="shared" si="670"/>
        <v>4473.4908999999998</v>
      </c>
      <c r="DC277" s="88">
        <f t="shared" si="671"/>
        <v>0</v>
      </c>
      <c r="DD277" s="88">
        <f t="shared" si="672"/>
        <v>184429.09090000001</v>
      </c>
      <c r="AUV277" s="699">
        <f t="shared" si="758"/>
        <v>112575.73</v>
      </c>
      <c r="AUW277" s="699">
        <f t="shared" si="759"/>
        <v>86463.69</v>
      </c>
      <c r="AUX277" s="699">
        <f t="shared" si="760"/>
        <v>26112.04</v>
      </c>
      <c r="AUY277" s="699">
        <f t="shared" si="761"/>
        <v>6840</v>
      </c>
      <c r="AUZ277" s="699">
        <f t="shared" ref="AUY277:AVB340" si="778">BQ277/T277</f>
        <v>5995.22</v>
      </c>
      <c r="AVA277" s="699">
        <f t="shared" si="778"/>
        <v>1.1399999999999999</v>
      </c>
      <c r="AVB277" s="699">
        <f t="shared" si="762"/>
        <v>23360</v>
      </c>
      <c r="AVC277" s="699">
        <f t="shared" si="763"/>
        <v>880</v>
      </c>
      <c r="AVD277" s="699">
        <f t="shared" si="764"/>
        <v>20960</v>
      </c>
      <c r="AVE277" s="699">
        <f t="shared" si="765"/>
        <v>440</v>
      </c>
      <c r="AVF277" s="699">
        <f t="shared" si="766"/>
        <v>1080</v>
      </c>
      <c r="AVG277" s="699">
        <f t="shared" si="767"/>
        <v>6777</v>
      </c>
      <c r="AVH277" s="699">
        <f t="shared" si="768"/>
        <v>5800</v>
      </c>
      <c r="AVI277" s="699">
        <f t="shared" si="769"/>
        <v>540</v>
      </c>
      <c r="AVJ277" s="699">
        <f t="shared" si="770"/>
        <v>770</v>
      </c>
      <c r="AVK277" s="699">
        <f t="shared" si="771"/>
        <v>170</v>
      </c>
      <c r="AVL277" s="699">
        <f t="shared" si="772"/>
        <v>200</v>
      </c>
      <c r="AVM277" s="699">
        <f t="shared" si="773"/>
        <v>19286.36</v>
      </c>
      <c r="AVN277" s="699">
        <f t="shared" si="774"/>
        <v>14812.87</v>
      </c>
      <c r="AVO277" s="699">
        <f t="shared" si="775"/>
        <v>4473.49</v>
      </c>
      <c r="AVP277" s="699">
        <f t="shared" si="776"/>
        <v>0</v>
      </c>
      <c r="AVQ277" s="699">
        <f t="shared" si="777"/>
        <v>184429.09</v>
      </c>
    </row>
    <row r="278" spans="1:108 1244:1265" s="608" customFormat="1" ht="30" hidden="1" customHeight="1" x14ac:dyDescent="0.25">
      <c r="A278" s="634">
        <v>1</v>
      </c>
      <c r="B278" s="634">
        <v>12</v>
      </c>
      <c r="C278" s="633" t="s">
        <v>27</v>
      </c>
      <c r="D278" s="2"/>
      <c r="E278" s="602" t="s">
        <v>346</v>
      </c>
      <c r="F278" s="634" t="s">
        <v>39</v>
      </c>
      <c r="G278" s="634">
        <v>3</v>
      </c>
      <c r="H278" s="656" t="s">
        <v>10</v>
      </c>
      <c r="I278" s="634">
        <v>0</v>
      </c>
      <c r="J278" s="602" t="s">
        <v>463</v>
      </c>
      <c r="K278" s="634">
        <v>1</v>
      </c>
      <c r="L278" s="681" t="s">
        <v>351</v>
      </c>
      <c r="M278" s="601"/>
      <c r="N278" s="602" t="s">
        <v>387</v>
      </c>
      <c r="O278" s="634">
        <v>1</v>
      </c>
      <c r="P278" s="633">
        <v>1</v>
      </c>
      <c r="Q278" s="633">
        <v>1</v>
      </c>
      <c r="R278" s="633">
        <v>1</v>
      </c>
      <c r="S278" s="671">
        <f>'Территориальный кк'!D15</f>
        <v>1.4350000000000001</v>
      </c>
      <c r="T278" s="672">
        <f>'Территориальный кк'!E15</f>
        <v>2.5099999999999998</v>
      </c>
      <c r="U278" s="618">
        <f>SUMIFS(Нормативы!G:G,Нормативы!$B:$B,$G278,Нормативы!$D:$D,'2020'!$I278,Нормативы!$F:$F,'2020'!$K278)*O278</f>
        <v>78450</v>
      </c>
      <c r="V278" s="618">
        <f t="shared" ref="V278:V279" si="779">ROUND(U278/1.302,1)</f>
        <v>60253.5</v>
      </c>
      <c r="W278" s="618">
        <f t="shared" ref="W278:W279" si="780">U278-V278</f>
        <v>18196.5</v>
      </c>
      <c r="X278" s="618">
        <f>SUMIFS(Нормативы!J:J,Нормативы!$B:$B,$G278,Нормативы!$D:$D,'2020'!$I278,Нормативы!$F:$F,'2020'!$K278)</f>
        <v>220</v>
      </c>
      <c r="Y278" s="618">
        <f>SUMIFS(Нормативы!K:K,Нормативы!$B:$B,$G278,Нормативы!$D:$D,'2020'!$I278,Нормативы!$F:$F,'2020'!$K278)</f>
        <v>44</v>
      </c>
      <c r="Z278" s="618">
        <f>SUMIFS(Нормативы!L:L,Нормативы!$B:$B,$G278,Нормативы!$D:$D,'2020'!$I278,Нормативы!$F:$F,'2020'!$K278)</f>
        <v>2320</v>
      </c>
      <c r="AA278" s="618">
        <f t="shared" ref="AA278:AA279" si="781">AB278+AC278+AD278+AE278</f>
        <v>4510</v>
      </c>
      <c r="AB278" s="618">
        <f>SUMIFS(Нормативы!N:N,Нормативы!$B:$B,$G278,Нормативы!$D:$D,'2020'!$I278,Нормативы!$F:$F,'2020'!$K278)*O278</f>
        <v>880</v>
      </c>
      <c r="AC278" s="618">
        <f>SUMIFS(Нормативы!O:O,Нормативы!$B:$B,$G278,Нормативы!$D:$D,'2020'!$I278,Нормативы!$F:$F,'2020'!$K278)</f>
        <v>2110</v>
      </c>
      <c r="AD278" s="618">
        <f>SUMIFS(Нормативы!P:P,Нормативы!$B:$B,$G278,Нормативы!$D:$D,'2020'!$I278,Нормативы!$F:$F,'2020'!$K278)*O278</f>
        <v>440</v>
      </c>
      <c r="AE278" s="618">
        <f>SUMIFS(Нормативы!Q:Q,Нормативы!$B:$B,$G278,Нормативы!$D:$D,'2020'!$I278,Нормативы!$F:$F,'2020'!$K278)</f>
        <v>1080</v>
      </c>
      <c r="AF278" s="618">
        <f>SUMIFS(Нормативы!R:R,Нормативы!$B:$B,$G278,Нормативы!$D:$D,'2020'!$I278,Нормативы!$F:$F,'2020'!$K278)</f>
        <v>2490</v>
      </c>
      <c r="AG278" s="618">
        <f>SUMIFS(Нормативы!S:S,Нормативы!$B:$B,$G278,Нормативы!$D:$D,'2020'!$I278,Нормативы!$F:$F,'2020'!$K278)</f>
        <v>5080</v>
      </c>
      <c r="AH278" s="618">
        <f>SUMIFS(Нормативы!T:T,Нормативы!$B:$B,$G278,Нормативы!$D:$D,'2020'!$I278,Нормативы!$F:$F,'2020'!$K278)</f>
        <v>540</v>
      </c>
      <c r="AI278" s="618">
        <f>SUMIFS(Нормативы!U:U,Нормативы!$B:$B,$G278,Нормативы!$D:$D,'2020'!$I278,Нормативы!$F:$F,'2020'!$K278)</f>
        <v>770</v>
      </c>
      <c r="AJ278" s="618">
        <f>SUMIFS(Нормативы!V:V,Нормативы!$B:$B,$G278,Нормативы!$D:$D,'2020'!$I278,Нормативы!$F:$F,'2020'!$K278)</f>
        <v>170</v>
      </c>
      <c r="AK278" s="618">
        <f>SUMIFS(Нормативы!W:W,Нормативы!$B:$B,$G278,Нормативы!$D:$D,'2020'!$I278,Нормативы!$F:$F,'2020'!$K278)</f>
        <v>130</v>
      </c>
      <c r="AL278" s="618">
        <f>SUMIFS(Нормативы!X:X,Нормативы!$B:$B,$G278,Нормативы!$D:$D,'2020'!$I278,Нормативы!$F:$F,'2020'!$K278)*O278</f>
        <v>13440</v>
      </c>
      <c r="AM278" s="618">
        <f t="shared" ref="AM278:AM279" si="782">ROUND(AL278/1.302,1)</f>
        <v>10322.6</v>
      </c>
      <c r="AN278" s="618">
        <f t="shared" ref="AN278:AN279" si="783">AL278-AM278</f>
        <v>3117.4</v>
      </c>
      <c r="AO278" s="618">
        <f>SUMIFS(Нормативы!AA:AA,Нормативы!$B:$B,$G278,Нормативы!$D:$D,'2020'!$I278,Нормативы!$F:$F,'2020'!$K278)</f>
        <v>0</v>
      </c>
      <c r="AP278" s="619">
        <f t="shared" ref="AP278:AP279" si="784">U278+X278+Z278+AA278++AF278+AG278+AH278+AI278+AJ278+AK278+AL278+AO278</f>
        <v>108120</v>
      </c>
      <c r="AQ278" s="611">
        <f t="shared" si="616"/>
        <v>78450</v>
      </c>
      <c r="AR278" s="622">
        <f t="shared" si="680"/>
        <v>60253.5</v>
      </c>
      <c r="AS278" s="622">
        <f t="shared" si="681"/>
        <v>18196.5</v>
      </c>
      <c r="AT278" s="614">
        <f t="shared" si="617"/>
        <v>220</v>
      </c>
      <c r="AU278" s="614">
        <f t="shared" si="618"/>
        <v>44</v>
      </c>
      <c r="AV278" s="614">
        <f t="shared" si="619"/>
        <v>2320</v>
      </c>
      <c r="AW278" s="614">
        <f t="shared" si="620"/>
        <v>4510</v>
      </c>
      <c r="AX278" s="614">
        <f t="shared" si="621"/>
        <v>880</v>
      </c>
      <c r="AY278" s="614">
        <f t="shared" si="622"/>
        <v>2110</v>
      </c>
      <c r="AZ278" s="614">
        <f t="shared" si="623"/>
        <v>440</v>
      </c>
      <c r="BA278" s="614">
        <f t="shared" si="624"/>
        <v>1080</v>
      </c>
      <c r="BB278" s="614">
        <f t="shared" si="625"/>
        <v>2490</v>
      </c>
      <c r="BC278" s="614">
        <f t="shared" si="626"/>
        <v>5080</v>
      </c>
      <c r="BD278" s="614">
        <f t="shared" si="627"/>
        <v>540</v>
      </c>
      <c r="BE278" s="614">
        <f t="shared" si="628"/>
        <v>770</v>
      </c>
      <c r="BF278" s="614">
        <f t="shared" si="629"/>
        <v>170</v>
      </c>
      <c r="BG278" s="614">
        <f t="shared" si="630"/>
        <v>130</v>
      </c>
      <c r="BH278" s="614">
        <f t="shared" si="631"/>
        <v>13440</v>
      </c>
      <c r="BI278" s="622">
        <f t="shared" si="682"/>
        <v>10322.6</v>
      </c>
      <c r="BJ278" s="622">
        <f t="shared" si="683"/>
        <v>3117.4</v>
      </c>
      <c r="BK278" s="614">
        <f t="shared" si="632"/>
        <v>0</v>
      </c>
      <c r="BL278" s="620">
        <f t="shared" si="633"/>
        <v>108120</v>
      </c>
      <c r="BM278" s="614">
        <f t="shared" si="634"/>
        <v>112576</v>
      </c>
      <c r="BN278" s="622">
        <f t="shared" si="635"/>
        <v>86463.9</v>
      </c>
      <c r="BO278" s="622">
        <f t="shared" si="636"/>
        <v>26112.1</v>
      </c>
      <c r="BP278" s="614">
        <f t="shared" si="684"/>
        <v>220</v>
      </c>
      <c r="BQ278" s="614">
        <f t="shared" si="685"/>
        <v>44</v>
      </c>
      <c r="BR278" s="614">
        <f t="shared" si="686"/>
        <v>2320</v>
      </c>
      <c r="BS278" s="614">
        <f t="shared" si="637"/>
        <v>4510</v>
      </c>
      <c r="BT278" s="614">
        <f t="shared" si="638"/>
        <v>880</v>
      </c>
      <c r="BU278" s="614">
        <f t="shared" si="639"/>
        <v>2110</v>
      </c>
      <c r="BV278" s="614">
        <f t="shared" si="640"/>
        <v>440</v>
      </c>
      <c r="BW278" s="614">
        <f t="shared" si="641"/>
        <v>1080</v>
      </c>
      <c r="BX278" s="614">
        <f t="shared" si="642"/>
        <v>6250</v>
      </c>
      <c r="BY278" s="614">
        <f t="shared" si="643"/>
        <v>5080</v>
      </c>
      <c r="BZ278" s="614">
        <f t="shared" si="644"/>
        <v>540</v>
      </c>
      <c r="CA278" s="614">
        <f t="shared" si="645"/>
        <v>770</v>
      </c>
      <c r="CB278" s="614">
        <f t="shared" si="646"/>
        <v>170</v>
      </c>
      <c r="CC278" s="614">
        <f t="shared" si="647"/>
        <v>130</v>
      </c>
      <c r="CD278" s="614">
        <f t="shared" si="648"/>
        <v>19286</v>
      </c>
      <c r="CE278" s="622">
        <f t="shared" si="687"/>
        <v>14812.6</v>
      </c>
      <c r="CF278" s="622">
        <f t="shared" si="688"/>
        <v>4473.3999999999996</v>
      </c>
      <c r="CG278" s="614">
        <f t="shared" si="649"/>
        <v>0</v>
      </c>
      <c r="CH278" s="621">
        <f t="shared" si="650"/>
        <v>151852</v>
      </c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AUV278" s="699">
        <f t="shared" si="758"/>
        <v>112576</v>
      </c>
      <c r="AUW278" s="699">
        <f t="shared" si="759"/>
        <v>86463.9</v>
      </c>
      <c r="AUX278" s="699">
        <f t="shared" si="760"/>
        <v>26112.1</v>
      </c>
      <c r="AUY278" s="699">
        <f t="shared" si="761"/>
        <v>220</v>
      </c>
      <c r="AUZ278" s="699">
        <f t="shared" si="778"/>
        <v>17.53</v>
      </c>
      <c r="AVA278" s="699">
        <f t="shared" si="778"/>
        <v>0.03</v>
      </c>
      <c r="AVB278" s="699">
        <f t="shared" si="762"/>
        <v>4510</v>
      </c>
      <c r="AVC278" s="699">
        <f t="shared" si="763"/>
        <v>880</v>
      </c>
      <c r="AVD278" s="699">
        <f t="shared" si="764"/>
        <v>2110</v>
      </c>
      <c r="AVE278" s="699">
        <f t="shared" si="765"/>
        <v>440</v>
      </c>
      <c r="AVF278" s="699">
        <f t="shared" si="766"/>
        <v>1080</v>
      </c>
      <c r="AVG278" s="699">
        <f t="shared" si="767"/>
        <v>6250</v>
      </c>
      <c r="AVH278" s="699">
        <f t="shared" si="768"/>
        <v>5080</v>
      </c>
      <c r="AVI278" s="699">
        <f t="shared" si="769"/>
        <v>540</v>
      </c>
      <c r="AVJ278" s="699">
        <f t="shared" si="770"/>
        <v>770</v>
      </c>
      <c r="AVK278" s="699">
        <f t="shared" si="771"/>
        <v>170</v>
      </c>
      <c r="AVL278" s="699">
        <f t="shared" si="772"/>
        <v>130</v>
      </c>
      <c r="AVM278" s="699">
        <f t="shared" si="773"/>
        <v>19286</v>
      </c>
      <c r="AVN278" s="699">
        <f t="shared" si="774"/>
        <v>14812.6</v>
      </c>
      <c r="AVO278" s="699">
        <f t="shared" si="775"/>
        <v>4473.3999999999996</v>
      </c>
      <c r="AVP278" s="699">
        <f t="shared" si="776"/>
        <v>0</v>
      </c>
      <c r="AVQ278" s="699">
        <f t="shared" si="777"/>
        <v>151852</v>
      </c>
    </row>
    <row r="279" spans="1:108 1244:1265" s="608" customFormat="1" ht="30" hidden="1" customHeight="1" x14ac:dyDescent="0.25">
      <c r="A279" s="634">
        <v>1</v>
      </c>
      <c r="B279" s="634">
        <v>12</v>
      </c>
      <c r="C279" s="633" t="s">
        <v>27</v>
      </c>
      <c r="D279" s="2"/>
      <c r="E279" s="602" t="s">
        <v>346</v>
      </c>
      <c r="F279" s="634" t="s">
        <v>39</v>
      </c>
      <c r="G279" s="634">
        <v>3</v>
      </c>
      <c r="H279" s="656" t="s">
        <v>10</v>
      </c>
      <c r="I279" s="634">
        <v>0</v>
      </c>
      <c r="J279" s="602" t="s">
        <v>444</v>
      </c>
      <c r="K279" s="634">
        <v>2</v>
      </c>
      <c r="L279" s="681" t="s">
        <v>351</v>
      </c>
      <c r="M279" s="601"/>
      <c r="N279" s="602" t="s">
        <v>387</v>
      </c>
      <c r="O279" s="634">
        <v>1</v>
      </c>
      <c r="P279" s="633">
        <v>1</v>
      </c>
      <c r="Q279" s="633">
        <v>1</v>
      </c>
      <c r="R279" s="633">
        <v>1</v>
      </c>
      <c r="S279" s="671">
        <f>'Территориальный кк'!D15</f>
        <v>1.4350000000000001</v>
      </c>
      <c r="T279" s="672">
        <f>'Территориальный кк'!E15</f>
        <v>2.5099999999999998</v>
      </c>
      <c r="U279" s="618">
        <f>SUMIFS(Нормативы!G:G,Нормативы!$B:$B,$G279,Нормативы!$D:$D,'2020'!$I279,Нормативы!$F:$F,'2020'!$K279)*O279</f>
        <v>78450</v>
      </c>
      <c r="V279" s="618">
        <f t="shared" si="779"/>
        <v>60253.5</v>
      </c>
      <c r="W279" s="618">
        <f t="shared" si="780"/>
        <v>18196.5</v>
      </c>
      <c r="X279" s="618">
        <f>SUMIFS(Нормативы!J:J,Нормативы!$B:$B,$G279,Нормативы!$D:$D,'2020'!$I279,Нормативы!$F:$F,'2020'!$K279)</f>
        <v>1610</v>
      </c>
      <c r="Y279" s="618">
        <f>SUMIFS(Нормативы!K:K,Нормативы!$B:$B,$G279,Нормативы!$D:$D,'2020'!$I279,Нормативы!$F:$F,'2020'!$K279)</f>
        <v>322</v>
      </c>
      <c r="Z279" s="618">
        <f>SUMIFS(Нормативы!L:L,Нормативы!$B:$B,$G279,Нормативы!$D:$D,'2020'!$I279,Нормативы!$F:$F,'2020'!$K279)</f>
        <v>3480</v>
      </c>
      <c r="AA279" s="618">
        <f t="shared" si="781"/>
        <v>8580</v>
      </c>
      <c r="AB279" s="618">
        <f>SUMIFS(Нормативы!N:N,Нормативы!$B:$B,$G279,Нормативы!$D:$D,'2020'!$I279,Нормативы!$F:$F,'2020'!$K279)*O279</f>
        <v>880</v>
      </c>
      <c r="AC279" s="618">
        <f>SUMIFS(Нормативы!O:O,Нормативы!$B:$B,$G279,Нормативы!$D:$D,'2020'!$I279,Нормативы!$F:$F,'2020'!$K279)</f>
        <v>6180</v>
      </c>
      <c r="AD279" s="618">
        <f>SUMIFS(Нормативы!P:P,Нормативы!$B:$B,$G279,Нормативы!$D:$D,'2020'!$I279,Нормативы!$F:$F,'2020'!$K279)*O279</f>
        <v>440</v>
      </c>
      <c r="AE279" s="618">
        <f>SUMIFS(Нормативы!Q:Q,Нормативы!$B:$B,$G279,Нормативы!$D:$D,'2020'!$I279,Нормативы!$F:$F,'2020'!$K279)</f>
        <v>1080</v>
      </c>
      <c r="AF279" s="618">
        <f>SUMIFS(Нормативы!R:R,Нормативы!$B:$B,$G279,Нормативы!$D:$D,'2020'!$I279,Нормативы!$F:$F,'2020'!$K279)</f>
        <v>2490</v>
      </c>
      <c r="AG279" s="618">
        <f>SUMIFS(Нормативы!S:S,Нормативы!$B:$B,$G279,Нормативы!$D:$D,'2020'!$I279,Нормативы!$F:$F,'2020'!$K279)</f>
        <v>5800</v>
      </c>
      <c r="AH279" s="618">
        <f>SUMIFS(Нормативы!T:T,Нормативы!$B:$B,$G279,Нормативы!$D:$D,'2020'!$I279,Нормативы!$F:$F,'2020'!$K279)</f>
        <v>540</v>
      </c>
      <c r="AI279" s="618">
        <f>SUMIFS(Нормативы!U:U,Нормативы!$B:$B,$G279,Нормативы!$D:$D,'2020'!$I279,Нормативы!$F:$F,'2020'!$K279)</f>
        <v>770</v>
      </c>
      <c r="AJ279" s="618">
        <f>SUMIFS(Нормативы!V:V,Нормативы!$B:$B,$G279,Нормативы!$D:$D,'2020'!$I279,Нормативы!$F:$F,'2020'!$K279)</f>
        <v>170</v>
      </c>
      <c r="AK279" s="618">
        <f>SUMIFS(Нормативы!W:W,Нормативы!$B:$B,$G279,Нормативы!$D:$D,'2020'!$I279,Нормативы!$F:$F,'2020'!$K279)</f>
        <v>200</v>
      </c>
      <c r="AL279" s="618">
        <f>SUMIFS(Нормативы!X:X,Нормативы!$B:$B,$G279,Нормативы!$D:$D,'2020'!$I279,Нормативы!$F:$F,'2020'!$K279)*O279</f>
        <v>13440</v>
      </c>
      <c r="AM279" s="618">
        <f t="shared" si="782"/>
        <v>10322.6</v>
      </c>
      <c r="AN279" s="618">
        <f t="shared" si="783"/>
        <v>3117.4</v>
      </c>
      <c r="AO279" s="618">
        <f>SUMIFS(Нормативы!AA:AA,Нормативы!$B:$B,$G279,Нормативы!$D:$D,'2020'!$I279,Нормативы!$F:$F,'2020'!$K279)</f>
        <v>0</v>
      </c>
      <c r="AP279" s="619">
        <f t="shared" si="784"/>
        <v>115530</v>
      </c>
      <c r="AQ279" s="611">
        <f t="shared" si="616"/>
        <v>78450</v>
      </c>
      <c r="AR279" s="622">
        <f t="shared" si="680"/>
        <v>60253.5</v>
      </c>
      <c r="AS279" s="622">
        <f t="shared" si="681"/>
        <v>18196.5</v>
      </c>
      <c r="AT279" s="614">
        <f t="shared" si="617"/>
        <v>1610</v>
      </c>
      <c r="AU279" s="614">
        <f t="shared" si="618"/>
        <v>322</v>
      </c>
      <c r="AV279" s="614">
        <f t="shared" si="619"/>
        <v>3480</v>
      </c>
      <c r="AW279" s="614">
        <f t="shared" si="620"/>
        <v>8580</v>
      </c>
      <c r="AX279" s="614">
        <f t="shared" si="621"/>
        <v>880</v>
      </c>
      <c r="AY279" s="614">
        <f t="shared" si="622"/>
        <v>6180</v>
      </c>
      <c r="AZ279" s="614">
        <f t="shared" si="623"/>
        <v>440</v>
      </c>
      <c r="BA279" s="614">
        <f t="shared" si="624"/>
        <v>1080</v>
      </c>
      <c r="BB279" s="614">
        <f t="shared" si="625"/>
        <v>2490</v>
      </c>
      <c r="BC279" s="614">
        <f t="shared" si="626"/>
        <v>5800</v>
      </c>
      <c r="BD279" s="614">
        <f t="shared" si="627"/>
        <v>540</v>
      </c>
      <c r="BE279" s="614">
        <f t="shared" si="628"/>
        <v>770</v>
      </c>
      <c r="BF279" s="614">
        <f t="shared" si="629"/>
        <v>170</v>
      </c>
      <c r="BG279" s="614">
        <f t="shared" si="630"/>
        <v>200</v>
      </c>
      <c r="BH279" s="614">
        <f t="shared" si="631"/>
        <v>13440</v>
      </c>
      <c r="BI279" s="614">
        <f t="shared" ref="BI279" si="785">ROUND($P279*AM279,0)</f>
        <v>10323</v>
      </c>
      <c r="BJ279" s="614">
        <f t="shared" ref="BJ279" si="786">ROUND($P279*AN279,0)</f>
        <v>3117</v>
      </c>
      <c r="BK279" s="614">
        <f t="shared" si="632"/>
        <v>0</v>
      </c>
      <c r="BL279" s="620">
        <f t="shared" si="633"/>
        <v>115530</v>
      </c>
      <c r="BM279" s="614">
        <f t="shared" si="634"/>
        <v>112576</v>
      </c>
      <c r="BN279" s="622">
        <f t="shared" si="635"/>
        <v>86463.9</v>
      </c>
      <c r="BO279" s="622">
        <f t="shared" si="636"/>
        <v>26112.1</v>
      </c>
      <c r="BP279" s="614">
        <f t="shared" si="684"/>
        <v>1610</v>
      </c>
      <c r="BQ279" s="614">
        <f t="shared" si="685"/>
        <v>322</v>
      </c>
      <c r="BR279" s="614">
        <f t="shared" si="686"/>
        <v>3480</v>
      </c>
      <c r="BS279" s="614">
        <f t="shared" si="637"/>
        <v>8580</v>
      </c>
      <c r="BT279" s="614">
        <f t="shared" si="638"/>
        <v>880</v>
      </c>
      <c r="BU279" s="614">
        <f t="shared" si="639"/>
        <v>6180</v>
      </c>
      <c r="BV279" s="614">
        <f t="shared" si="640"/>
        <v>440</v>
      </c>
      <c r="BW279" s="614">
        <f t="shared" si="641"/>
        <v>1080</v>
      </c>
      <c r="BX279" s="614">
        <f t="shared" si="642"/>
        <v>6250</v>
      </c>
      <c r="BY279" s="614">
        <f t="shared" si="643"/>
        <v>5800</v>
      </c>
      <c r="BZ279" s="614">
        <f t="shared" si="644"/>
        <v>540</v>
      </c>
      <c r="CA279" s="614">
        <f t="shared" si="645"/>
        <v>770</v>
      </c>
      <c r="CB279" s="614">
        <f t="shared" si="646"/>
        <v>170</v>
      </c>
      <c r="CC279" s="614">
        <f t="shared" si="647"/>
        <v>200</v>
      </c>
      <c r="CD279" s="614">
        <f t="shared" si="648"/>
        <v>19286</v>
      </c>
      <c r="CE279" s="622">
        <f t="shared" si="687"/>
        <v>14812.6</v>
      </c>
      <c r="CF279" s="622">
        <f t="shared" si="688"/>
        <v>4473.3999999999996</v>
      </c>
      <c r="CG279" s="614">
        <f t="shared" si="649"/>
        <v>0</v>
      </c>
      <c r="CH279" s="621">
        <f t="shared" si="650"/>
        <v>159262</v>
      </c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AUV279" s="699">
        <f t="shared" si="758"/>
        <v>112576</v>
      </c>
      <c r="AUW279" s="699">
        <f t="shared" si="759"/>
        <v>86463.9</v>
      </c>
      <c r="AUX279" s="699">
        <f t="shared" si="760"/>
        <v>26112.1</v>
      </c>
      <c r="AUY279" s="699">
        <f t="shared" si="761"/>
        <v>1610</v>
      </c>
      <c r="AUZ279" s="699">
        <f t="shared" si="778"/>
        <v>128.29</v>
      </c>
      <c r="AVA279" s="699">
        <f t="shared" si="778"/>
        <v>0.04</v>
      </c>
      <c r="AVB279" s="699">
        <f t="shared" si="762"/>
        <v>8580</v>
      </c>
      <c r="AVC279" s="699">
        <f t="shared" si="763"/>
        <v>880</v>
      </c>
      <c r="AVD279" s="699">
        <f t="shared" si="764"/>
        <v>6180</v>
      </c>
      <c r="AVE279" s="699">
        <f t="shared" si="765"/>
        <v>440</v>
      </c>
      <c r="AVF279" s="699">
        <f t="shared" si="766"/>
        <v>1080</v>
      </c>
      <c r="AVG279" s="699">
        <f t="shared" si="767"/>
        <v>6250</v>
      </c>
      <c r="AVH279" s="699">
        <f t="shared" si="768"/>
        <v>5800</v>
      </c>
      <c r="AVI279" s="699">
        <f t="shared" si="769"/>
        <v>540</v>
      </c>
      <c r="AVJ279" s="699">
        <f t="shared" si="770"/>
        <v>770</v>
      </c>
      <c r="AVK279" s="699">
        <f t="shared" si="771"/>
        <v>170</v>
      </c>
      <c r="AVL279" s="699">
        <f t="shared" si="772"/>
        <v>200</v>
      </c>
      <c r="AVM279" s="699">
        <f t="shared" si="773"/>
        <v>19286</v>
      </c>
      <c r="AVN279" s="699">
        <f t="shared" si="774"/>
        <v>14812.6</v>
      </c>
      <c r="AVO279" s="699">
        <f t="shared" si="775"/>
        <v>4473.3999999999996</v>
      </c>
      <c r="AVP279" s="699">
        <f t="shared" si="776"/>
        <v>0</v>
      </c>
      <c r="AVQ279" s="699">
        <f t="shared" si="777"/>
        <v>159262</v>
      </c>
    </row>
    <row r="280" spans="1:108 1244:1265" ht="30" hidden="1" customHeight="1" x14ac:dyDescent="0.25">
      <c r="A280" s="643">
        <v>1</v>
      </c>
      <c r="B280" s="643">
        <v>12</v>
      </c>
      <c r="C280" s="664" t="s">
        <v>27</v>
      </c>
      <c r="D280" s="2"/>
      <c r="E280" s="101" t="s">
        <v>346</v>
      </c>
      <c r="F280" s="643" t="s">
        <v>39</v>
      </c>
      <c r="G280" s="643">
        <v>3</v>
      </c>
      <c r="H280" s="658" t="s">
        <v>10</v>
      </c>
      <c r="I280" s="643">
        <v>0</v>
      </c>
      <c r="J280" s="101" t="s">
        <v>368</v>
      </c>
      <c r="K280" s="643">
        <v>2</v>
      </c>
      <c r="L280" s="683" t="s">
        <v>351</v>
      </c>
      <c r="M280" s="11" t="s">
        <v>274</v>
      </c>
      <c r="N280" s="101" t="s">
        <v>387</v>
      </c>
      <c r="O280" s="643">
        <v>1</v>
      </c>
      <c r="P280" s="632">
        <v>2</v>
      </c>
      <c r="Q280" s="632">
        <v>2</v>
      </c>
      <c r="R280" s="632">
        <v>2</v>
      </c>
      <c r="S280" s="675">
        <f>SUMIF('Территориальный кк'!$A:$A,'2020'!$B280,'Территориальный кк'!D:D)</f>
        <v>1.4350000000000001</v>
      </c>
      <c r="T280" s="676">
        <f>SUMIF('Территориальный кк'!$A:$A,'2020'!$B280,'Территориальный кк'!E:E)</f>
        <v>2.5099999999999998</v>
      </c>
      <c r="U280" s="618">
        <f>SUMIFS(Нормативы!G:G,Нормативы!$B:$B,$G280,Нормативы!$D:$D,'2020'!$I280,Нормативы!$F:$F,'2020'!$K280)*O280</f>
        <v>78450</v>
      </c>
      <c r="V280" s="618">
        <f t="shared" si="674"/>
        <v>60253.5</v>
      </c>
      <c r="W280" s="618">
        <f t="shared" si="675"/>
        <v>18196.5</v>
      </c>
      <c r="X280" s="618">
        <f>SUMIFS(Нормативы!J:J,Нормативы!$B:$B,$G280,Нормативы!$D:$D,'2020'!$I280,Нормативы!$F:$F,'2020'!$K280)</f>
        <v>1610</v>
      </c>
      <c r="Y280" s="618">
        <f>SUMIFS(Нормативы!K:K,Нормативы!$B:$B,$G280,Нормативы!$D:$D,'2020'!$I280,Нормативы!$F:$F,'2020'!$K280)</f>
        <v>322</v>
      </c>
      <c r="Z280" s="618">
        <f>SUMIFS(Нормативы!L:L,Нормативы!$B:$B,$G280,Нормативы!$D:$D,'2020'!$I280,Нормативы!$F:$F,'2020'!$K280)</f>
        <v>3480</v>
      </c>
      <c r="AA280" s="618">
        <f t="shared" si="676"/>
        <v>8580</v>
      </c>
      <c r="AB280" s="618">
        <f>SUMIFS(Нормативы!N:N,Нормативы!$B:$B,$G280,Нормативы!$D:$D,'2020'!$I280,Нормативы!$F:$F,'2020'!$K280)*O280</f>
        <v>880</v>
      </c>
      <c r="AC280" s="618">
        <f>SUMIFS(Нормативы!O:O,Нормативы!$B:$B,$G280,Нормативы!$D:$D,'2020'!$I280,Нормативы!$F:$F,'2020'!$K280)</f>
        <v>6180</v>
      </c>
      <c r="AD280" s="618">
        <f>SUMIFS(Нормативы!P:P,Нормативы!$B:$B,$G280,Нормативы!$D:$D,'2020'!$I280,Нормативы!$F:$F,'2020'!$K280)*O280</f>
        <v>440</v>
      </c>
      <c r="AE280" s="618">
        <f>SUMIFS(Нормативы!Q:Q,Нормативы!$B:$B,$G280,Нормативы!$D:$D,'2020'!$I280,Нормативы!$F:$F,'2020'!$K280)</f>
        <v>1080</v>
      </c>
      <c r="AF280" s="618">
        <f>SUMIFS(Нормативы!R:R,Нормативы!$B:$B,$G280,Нормативы!$D:$D,'2020'!$I280,Нормативы!$F:$F,'2020'!$K280)</f>
        <v>2490</v>
      </c>
      <c r="AG280" s="618">
        <f>SUMIFS(Нормативы!S:S,Нормативы!$B:$B,$G280,Нормативы!$D:$D,'2020'!$I280,Нормативы!$F:$F,'2020'!$K280)</f>
        <v>5800</v>
      </c>
      <c r="AH280" s="618">
        <f>SUMIFS(Нормативы!T:T,Нормативы!$B:$B,$G280,Нормативы!$D:$D,'2020'!$I280,Нормативы!$F:$F,'2020'!$K280)</f>
        <v>540</v>
      </c>
      <c r="AI280" s="618">
        <f>SUMIFS(Нормативы!U:U,Нормативы!$B:$B,$G280,Нормативы!$D:$D,'2020'!$I280,Нормативы!$F:$F,'2020'!$K280)</f>
        <v>770</v>
      </c>
      <c r="AJ280" s="618">
        <f>SUMIFS(Нормативы!V:V,Нормативы!$B:$B,$G280,Нормативы!$D:$D,'2020'!$I280,Нормативы!$F:$F,'2020'!$K280)</f>
        <v>170</v>
      </c>
      <c r="AK280" s="618">
        <f>SUMIFS(Нормативы!W:W,Нормативы!$B:$B,$G280,Нормативы!$D:$D,'2020'!$I280,Нормативы!$F:$F,'2020'!$K280)</f>
        <v>200</v>
      </c>
      <c r="AL280" s="618">
        <f>SUMIFS(Нормативы!X:X,Нормативы!$B:$B,$G280,Нормативы!$D:$D,'2020'!$I280,Нормативы!$F:$F,'2020'!$K280)*O280</f>
        <v>13440</v>
      </c>
      <c r="AM280" s="618">
        <f t="shared" si="677"/>
        <v>10322.6</v>
      </c>
      <c r="AN280" s="618">
        <f t="shared" si="678"/>
        <v>3117.4</v>
      </c>
      <c r="AO280" s="618">
        <f>SUMIFS(Нормативы!AA:AA,Нормативы!$B:$B,$G280,Нормативы!$D:$D,'2020'!$I280,Нормативы!$F:$F,'2020'!$K280)</f>
        <v>0</v>
      </c>
      <c r="AP280" s="619">
        <f t="shared" si="679"/>
        <v>115530</v>
      </c>
      <c r="AQ280" s="413">
        <f t="shared" si="616"/>
        <v>156900</v>
      </c>
      <c r="AR280" s="618">
        <f t="shared" si="680"/>
        <v>120506.9</v>
      </c>
      <c r="AS280" s="618">
        <f t="shared" si="681"/>
        <v>36393.1</v>
      </c>
      <c r="AT280" s="616">
        <f t="shared" si="617"/>
        <v>3220</v>
      </c>
      <c r="AU280" s="616">
        <f t="shared" si="618"/>
        <v>644</v>
      </c>
      <c r="AV280" s="616">
        <f t="shared" si="619"/>
        <v>6960</v>
      </c>
      <c r="AW280" s="616">
        <f t="shared" si="620"/>
        <v>17160</v>
      </c>
      <c r="AX280" s="616">
        <f t="shared" si="621"/>
        <v>1760</v>
      </c>
      <c r="AY280" s="616">
        <f t="shared" si="622"/>
        <v>12360</v>
      </c>
      <c r="AZ280" s="616">
        <f t="shared" si="623"/>
        <v>880</v>
      </c>
      <c r="BA280" s="616">
        <f t="shared" si="624"/>
        <v>2160</v>
      </c>
      <c r="BB280" s="616">
        <f t="shared" si="625"/>
        <v>4980</v>
      </c>
      <c r="BC280" s="616">
        <f t="shared" si="626"/>
        <v>11600</v>
      </c>
      <c r="BD280" s="616">
        <f t="shared" si="627"/>
        <v>1080</v>
      </c>
      <c r="BE280" s="616">
        <f t="shared" si="628"/>
        <v>1540</v>
      </c>
      <c r="BF280" s="616">
        <f t="shared" si="629"/>
        <v>340</v>
      </c>
      <c r="BG280" s="616">
        <f t="shared" si="630"/>
        <v>400</v>
      </c>
      <c r="BH280" s="616">
        <f t="shared" si="631"/>
        <v>26880</v>
      </c>
      <c r="BI280" s="618">
        <f t="shared" si="682"/>
        <v>20645.2</v>
      </c>
      <c r="BJ280" s="618">
        <f t="shared" si="683"/>
        <v>6234.8</v>
      </c>
      <c r="BK280" s="616">
        <f t="shared" si="632"/>
        <v>0</v>
      </c>
      <c r="BL280" s="620">
        <f t="shared" si="633"/>
        <v>231060</v>
      </c>
      <c r="BM280" s="616">
        <f t="shared" si="634"/>
        <v>225152</v>
      </c>
      <c r="BN280" s="618">
        <f t="shared" si="635"/>
        <v>172927.8</v>
      </c>
      <c r="BO280" s="618">
        <f t="shared" si="636"/>
        <v>52224.2</v>
      </c>
      <c r="BP280" s="616">
        <f t="shared" si="684"/>
        <v>3220</v>
      </c>
      <c r="BQ280" s="616">
        <f t="shared" si="685"/>
        <v>644</v>
      </c>
      <c r="BR280" s="616">
        <f t="shared" si="686"/>
        <v>6960</v>
      </c>
      <c r="BS280" s="616">
        <f t="shared" si="637"/>
        <v>17160</v>
      </c>
      <c r="BT280" s="616">
        <f t="shared" si="638"/>
        <v>1760</v>
      </c>
      <c r="BU280" s="616">
        <f t="shared" si="639"/>
        <v>12360</v>
      </c>
      <c r="BV280" s="616">
        <f t="shared" si="640"/>
        <v>880</v>
      </c>
      <c r="BW280" s="616">
        <f t="shared" si="641"/>
        <v>2160</v>
      </c>
      <c r="BX280" s="616">
        <f t="shared" si="642"/>
        <v>12500</v>
      </c>
      <c r="BY280" s="616">
        <f t="shared" si="643"/>
        <v>11600</v>
      </c>
      <c r="BZ280" s="616">
        <f t="shared" si="644"/>
        <v>1080</v>
      </c>
      <c r="CA280" s="616">
        <f t="shared" si="645"/>
        <v>1540</v>
      </c>
      <c r="CB280" s="616">
        <f t="shared" si="646"/>
        <v>340</v>
      </c>
      <c r="CC280" s="616">
        <f t="shared" si="647"/>
        <v>400</v>
      </c>
      <c r="CD280" s="616">
        <f t="shared" si="648"/>
        <v>38573</v>
      </c>
      <c r="CE280" s="618">
        <f t="shared" si="687"/>
        <v>29626</v>
      </c>
      <c r="CF280" s="618">
        <f t="shared" si="688"/>
        <v>8947</v>
      </c>
      <c r="CG280" s="616">
        <f t="shared" si="649"/>
        <v>0</v>
      </c>
      <c r="CH280" s="621">
        <f t="shared" si="650"/>
        <v>318525</v>
      </c>
      <c r="CI280" s="88">
        <f t="shared" si="651"/>
        <v>112576</v>
      </c>
      <c r="CJ280" s="90">
        <f t="shared" si="652"/>
        <v>86463.9</v>
      </c>
      <c r="CK280" s="90">
        <f t="shared" si="653"/>
        <v>26112.1</v>
      </c>
      <c r="CL280" s="88">
        <f t="shared" si="654"/>
        <v>1610</v>
      </c>
      <c r="CM280" s="88">
        <f t="shared" si="655"/>
        <v>322</v>
      </c>
      <c r="CN280" s="88">
        <f t="shared" si="656"/>
        <v>3480</v>
      </c>
      <c r="CO280" s="88">
        <f t="shared" si="657"/>
        <v>8580</v>
      </c>
      <c r="CP280" s="88">
        <f t="shared" si="658"/>
        <v>880</v>
      </c>
      <c r="CQ280" s="88">
        <f t="shared" si="659"/>
        <v>6180</v>
      </c>
      <c r="CR280" s="88">
        <f t="shared" si="660"/>
        <v>440</v>
      </c>
      <c r="CS280" s="88">
        <f t="shared" si="661"/>
        <v>1080</v>
      </c>
      <c r="CT280" s="88">
        <f t="shared" si="662"/>
        <v>6250</v>
      </c>
      <c r="CU280" s="88">
        <f t="shared" si="663"/>
        <v>5800</v>
      </c>
      <c r="CV280" s="88">
        <f t="shared" si="664"/>
        <v>540</v>
      </c>
      <c r="CW280" s="88">
        <f t="shared" si="665"/>
        <v>770</v>
      </c>
      <c r="CX280" s="88">
        <f t="shared" si="666"/>
        <v>170</v>
      </c>
      <c r="CY280" s="88">
        <f t="shared" si="667"/>
        <v>200</v>
      </c>
      <c r="CZ280" s="88">
        <f t="shared" si="668"/>
        <v>19286.5</v>
      </c>
      <c r="DA280" s="90">
        <f t="shared" si="669"/>
        <v>14813</v>
      </c>
      <c r="DB280" s="90">
        <f t="shared" si="670"/>
        <v>4473.5</v>
      </c>
      <c r="DC280" s="88">
        <f t="shared" si="671"/>
        <v>0</v>
      </c>
      <c r="DD280" s="88">
        <f t="shared" si="672"/>
        <v>159262.5</v>
      </c>
      <c r="AUV280" s="699">
        <f t="shared" si="758"/>
        <v>112576</v>
      </c>
      <c r="AUW280" s="699">
        <f t="shared" si="759"/>
        <v>86463.9</v>
      </c>
      <c r="AUX280" s="699">
        <f t="shared" si="760"/>
        <v>26112.1</v>
      </c>
      <c r="AUY280" s="699">
        <f t="shared" si="761"/>
        <v>1610</v>
      </c>
      <c r="AUZ280" s="699">
        <f t="shared" si="778"/>
        <v>256.57</v>
      </c>
      <c r="AVA280" s="699">
        <f t="shared" si="778"/>
        <v>0.09</v>
      </c>
      <c r="AVB280" s="699">
        <f t="shared" si="762"/>
        <v>8580</v>
      </c>
      <c r="AVC280" s="699">
        <f t="shared" si="763"/>
        <v>880</v>
      </c>
      <c r="AVD280" s="699">
        <f t="shared" si="764"/>
        <v>6180</v>
      </c>
      <c r="AVE280" s="699">
        <f t="shared" si="765"/>
        <v>440</v>
      </c>
      <c r="AVF280" s="699">
        <f t="shared" si="766"/>
        <v>1080</v>
      </c>
      <c r="AVG280" s="699">
        <f t="shared" si="767"/>
        <v>6250</v>
      </c>
      <c r="AVH280" s="699">
        <f t="shared" si="768"/>
        <v>5800</v>
      </c>
      <c r="AVI280" s="699">
        <f t="shared" si="769"/>
        <v>540</v>
      </c>
      <c r="AVJ280" s="699">
        <f t="shared" si="770"/>
        <v>770</v>
      </c>
      <c r="AVK280" s="699">
        <f t="shared" si="771"/>
        <v>170</v>
      </c>
      <c r="AVL280" s="699">
        <f t="shared" si="772"/>
        <v>200</v>
      </c>
      <c r="AVM280" s="699">
        <f t="shared" si="773"/>
        <v>19286.5</v>
      </c>
      <c r="AVN280" s="699">
        <f t="shared" si="774"/>
        <v>14812.98</v>
      </c>
      <c r="AVO280" s="699">
        <f t="shared" si="775"/>
        <v>4473.5200000000004</v>
      </c>
      <c r="AVP280" s="699">
        <f t="shared" si="776"/>
        <v>0</v>
      </c>
      <c r="AVQ280" s="699">
        <f t="shared" si="777"/>
        <v>159262.5</v>
      </c>
    </row>
    <row r="281" spans="1:108 1244:1265" ht="30" hidden="1" customHeight="1" x14ac:dyDescent="0.25">
      <c r="A281" s="643">
        <v>1</v>
      </c>
      <c r="B281" s="643">
        <v>12</v>
      </c>
      <c r="C281" s="664" t="s">
        <v>27</v>
      </c>
      <c r="D281" s="2"/>
      <c r="E281" s="101" t="s">
        <v>344</v>
      </c>
      <c r="F281" s="643" t="s">
        <v>31</v>
      </c>
      <c r="G281" s="643">
        <v>1</v>
      </c>
      <c r="H281" s="658" t="s">
        <v>10</v>
      </c>
      <c r="I281" s="643">
        <v>0</v>
      </c>
      <c r="J281" s="101" t="s">
        <v>360</v>
      </c>
      <c r="K281" s="643">
        <v>3</v>
      </c>
      <c r="L281" s="683" t="s">
        <v>349</v>
      </c>
      <c r="M281" s="11" t="s">
        <v>265</v>
      </c>
      <c r="N281" s="101" t="s">
        <v>387</v>
      </c>
      <c r="O281" s="643">
        <v>1</v>
      </c>
      <c r="P281" s="632">
        <v>387</v>
      </c>
      <c r="Q281" s="632">
        <v>387</v>
      </c>
      <c r="R281" s="632">
        <v>387</v>
      </c>
      <c r="S281" s="675">
        <f>SUMIF('Территориальный кк'!$A:$A,'2020'!$B281,'Территориальный кк'!D:D)</f>
        <v>1.4350000000000001</v>
      </c>
      <c r="T281" s="676">
        <f>SUMIF('Территориальный кк'!$A:$A,'2020'!$B281,'Территориальный кк'!E:E)</f>
        <v>2.5099999999999998</v>
      </c>
      <c r="U281" s="618">
        <f>SUMIFS(Нормативы!G:G,Нормативы!$B:$B,$G281,Нормативы!$D:$D,'2020'!$I281,Нормативы!$F:$F,'2020'!$K281)*O281</f>
        <v>64190</v>
      </c>
      <c r="V281" s="618">
        <f t="shared" si="674"/>
        <v>49301.1</v>
      </c>
      <c r="W281" s="618">
        <f t="shared" si="675"/>
        <v>14888.9</v>
      </c>
      <c r="X281" s="618">
        <f>SUMIFS(Нормативы!J:J,Нормативы!$B:$B,$G281,Нормативы!$D:$D,'2020'!$I281,Нормативы!$F:$F,'2020'!$K281)</f>
        <v>8830</v>
      </c>
      <c r="Y281" s="618">
        <f>SUMIFS(Нормативы!K:K,Нормативы!$B:$B,$G281,Нормативы!$D:$D,'2020'!$I281,Нормативы!$F:$F,'2020'!$K281)</f>
        <v>1766</v>
      </c>
      <c r="Z281" s="618">
        <f>SUMIFS(Нормативы!L:L,Нормативы!$B:$B,$G281,Нормативы!$D:$D,'2020'!$I281,Нормативы!$F:$F,'2020'!$K281)</f>
        <v>8110</v>
      </c>
      <c r="AA281" s="618">
        <f t="shared" si="676"/>
        <v>19050</v>
      </c>
      <c r="AB281" s="618">
        <f>SUMIFS(Нормативы!N:N,Нормативы!$B:$B,$G281,Нормативы!$D:$D,'2020'!$I281,Нормативы!$F:$F,'2020'!$K281)*O281</f>
        <v>520</v>
      </c>
      <c r="AC281" s="618">
        <f>SUMIFS(Нормативы!O:O,Нормативы!$B:$B,$G281,Нормативы!$D:$D,'2020'!$I281,Нормативы!$F:$F,'2020'!$K281)</f>
        <v>17290</v>
      </c>
      <c r="AD281" s="618">
        <f>SUMIFS(Нормативы!P:P,Нормативы!$B:$B,$G281,Нормативы!$D:$D,'2020'!$I281,Нормативы!$F:$F,'2020'!$K281)*O281</f>
        <v>360</v>
      </c>
      <c r="AE281" s="618">
        <f>SUMIFS(Нормативы!Q:Q,Нормативы!$B:$B,$G281,Нормативы!$D:$D,'2020'!$I281,Нормативы!$F:$F,'2020'!$K281)</f>
        <v>880</v>
      </c>
      <c r="AF281" s="618">
        <f>SUMIFS(Нормативы!R:R,Нормативы!$B:$B,$G281,Нормативы!$D:$D,'2020'!$I281,Нормативы!$F:$F,'2020'!$K281)</f>
        <v>2680</v>
      </c>
      <c r="AG281" s="618">
        <f>SUMIFS(Нормативы!S:S,Нормативы!$B:$B,$G281,Нормативы!$D:$D,'2020'!$I281,Нормативы!$F:$F,'2020'!$K281)</f>
        <v>5800</v>
      </c>
      <c r="AH281" s="618">
        <f>SUMIFS(Нормативы!T:T,Нормативы!$B:$B,$G281,Нормативы!$D:$D,'2020'!$I281,Нормативы!$F:$F,'2020'!$K281)</f>
        <v>540</v>
      </c>
      <c r="AI281" s="618">
        <f>SUMIFS(Нормативы!U:U,Нормативы!$B:$B,$G281,Нормативы!$D:$D,'2020'!$I281,Нормативы!$F:$F,'2020'!$K281)</f>
        <v>770</v>
      </c>
      <c r="AJ281" s="618">
        <f>SUMIFS(Нормативы!V:V,Нормативы!$B:$B,$G281,Нормативы!$D:$D,'2020'!$I281,Нормативы!$F:$F,'2020'!$K281)</f>
        <v>80</v>
      </c>
      <c r="AK281" s="618">
        <f>SUMIFS(Нормативы!W:W,Нормативы!$B:$B,$G281,Нормативы!$D:$D,'2020'!$I281,Нормативы!$F:$F,'2020'!$K281)</f>
        <v>1050</v>
      </c>
      <c r="AL281" s="618">
        <f>SUMIFS(Нормативы!X:X,Нормативы!$B:$B,$G281,Нормативы!$D:$D,'2020'!$I281,Нормативы!$F:$F,'2020'!$K281)*O281</f>
        <v>16120</v>
      </c>
      <c r="AM281" s="618">
        <f t="shared" si="677"/>
        <v>12381</v>
      </c>
      <c r="AN281" s="618">
        <f t="shared" si="678"/>
        <v>3739</v>
      </c>
      <c r="AO281" s="618">
        <f>SUMIFS(Нормативы!AA:AA,Нормативы!$B:$B,$G281,Нормативы!$D:$D,'2020'!$I281,Нормативы!$F:$F,'2020'!$K281)</f>
        <v>3520</v>
      </c>
      <c r="AP281" s="619">
        <f t="shared" si="679"/>
        <v>130740</v>
      </c>
      <c r="AQ281" s="413">
        <f t="shared" si="616"/>
        <v>24841530</v>
      </c>
      <c r="AR281" s="618">
        <f t="shared" si="680"/>
        <v>19079516.100000001</v>
      </c>
      <c r="AS281" s="618">
        <f t="shared" si="681"/>
        <v>5762013.9000000004</v>
      </c>
      <c r="AT281" s="616">
        <f t="shared" si="617"/>
        <v>3417210</v>
      </c>
      <c r="AU281" s="616">
        <f t="shared" si="618"/>
        <v>683442</v>
      </c>
      <c r="AV281" s="616">
        <f t="shared" si="619"/>
        <v>3138570</v>
      </c>
      <c r="AW281" s="616">
        <f t="shared" si="620"/>
        <v>7372350</v>
      </c>
      <c r="AX281" s="616">
        <f t="shared" si="621"/>
        <v>201240</v>
      </c>
      <c r="AY281" s="616">
        <f t="shared" si="622"/>
        <v>6691230</v>
      </c>
      <c r="AZ281" s="616">
        <f t="shared" si="623"/>
        <v>139320</v>
      </c>
      <c r="BA281" s="616">
        <f t="shared" si="624"/>
        <v>340560</v>
      </c>
      <c r="BB281" s="616">
        <f t="shared" si="625"/>
        <v>1037160</v>
      </c>
      <c r="BC281" s="616">
        <f t="shared" si="626"/>
        <v>2244600</v>
      </c>
      <c r="BD281" s="616">
        <f t="shared" si="627"/>
        <v>208980</v>
      </c>
      <c r="BE281" s="616">
        <f t="shared" si="628"/>
        <v>297990</v>
      </c>
      <c r="BF281" s="616">
        <f t="shared" si="629"/>
        <v>30960</v>
      </c>
      <c r="BG281" s="616">
        <f t="shared" si="630"/>
        <v>406350</v>
      </c>
      <c r="BH281" s="616">
        <f t="shared" si="631"/>
        <v>6238440</v>
      </c>
      <c r="BI281" s="618">
        <f t="shared" si="682"/>
        <v>4791428.5999999996</v>
      </c>
      <c r="BJ281" s="618">
        <f t="shared" si="683"/>
        <v>1447011.4</v>
      </c>
      <c r="BK281" s="616">
        <f t="shared" si="632"/>
        <v>1362240</v>
      </c>
      <c r="BL281" s="620">
        <f t="shared" si="633"/>
        <v>50596380</v>
      </c>
      <c r="BM281" s="616">
        <f t="shared" si="634"/>
        <v>35647596</v>
      </c>
      <c r="BN281" s="618">
        <f t="shared" si="635"/>
        <v>27379106</v>
      </c>
      <c r="BO281" s="618">
        <f t="shared" si="636"/>
        <v>8268490</v>
      </c>
      <c r="BP281" s="616">
        <f t="shared" si="684"/>
        <v>3417210</v>
      </c>
      <c r="BQ281" s="616">
        <f t="shared" si="685"/>
        <v>683442</v>
      </c>
      <c r="BR281" s="616">
        <f t="shared" si="686"/>
        <v>3138570</v>
      </c>
      <c r="BS281" s="616">
        <f t="shared" si="637"/>
        <v>7372350</v>
      </c>
      <c r="BT281" s="616">
        <f t="shared" si="638"/>
        <v>201240</v>
      </c>
      <c r="BU281" s="616">
        <f t="shared" si="639"/>
        <v>6691230</v>
      </c>
      <c r="BV281" s="616">
        <f t="shared" si="640"/>
        <v>139320</v>
      </c>
      <c r="BW281" s="616">
        <f t="shared" si="641"/>
        <v>340560</v>
      </c>
      <c r="BX281" s="616">
        <f t="shared" si="642"/>
        <v>2603272</v>
      </c>
      <c r="BY281" s="616">
        <f t="shared" si="643"/>
        <v>2244600</v>
      </c>
      <c r="BZ281" s="616">
        <f t="shared" si="644"/>
        <v>208980</v>
      </c>
      <c r="CA281" s="616">
        <f t="shared" si="645"/>
        <v>297990</v>
      </c>
      <c r="CB281" s="616">
        <f t="shared" si="646"/>
        <v>30960</v>
      </c>
      <c r="CC281" s="616">
        <f t="shared" si="647"/>
        <v>406350</v>
      </c>
      <c r="CD281" s="616">
        <f t="shared" si="648"/>
        <v>8952161</v>
      </c>
      <c r="CE281" s="618">
        <f t="shared" si="687"/>
        <v>6875699.7000000002</v>
      </c>
      <c r="CF281" s="618">
        <f t="shared" si="688"/>
        <v>2076461.3</v>
      </c>
      <c r="CG281" s="616">
        <f t="shared" si="649"/>
        <v>1362240</v>
      </c>
      <c r="CH281" s="621">
        <f t="shared" si="650"/>
        <v>65682279</v>
      </c>
      <c r="CI281" s="88">
        <f t="shared" si="651"/>
        <v>92112.651199999993</v>
      </c>
      <c r="CJ281" s="90">
        <f t="shared" si="652"/>
        <v>70747.043900000004</v>
      </c>
      <c r="CK281" s="90">
        <f t="shared" si="653"/>
        <v>21365.607199999999</v>
      </c>
      <c r="CL281" s="88">
        <f t="shared" si="654"/>
        <v>8830</v>
      </c>
      <c r="CM281" s="88">
        <f t="shared" si="655"/>
        <v>1766</v>
      </c>
      <c r="CN281" s="88">
        <f t="shared" si="656"/>
        <v>8110</v>
      </c>
      <c r="CO281" s="88">
        <f t="shared" si="657"/>
        <v>19050</v>
      </c>
      <c r="CP281" s="88">
        <f t="shared" si="658"/>
        <v>520</v>
      </c>
      <c r="CQ281" s="88">
        <f t="shared" si="659"/>
        <v>17290</v>
      </c>
      <c r="CR281" s="88">
        <f t="shared" si="660"/>
        <v>360</v>
      </c>
      <c r="CS281" s="88">
        <f t="shared" si="661"/>
        <v>880</v>
      </c>
      <c r="CT281" s="88">
        <f t="shared" si="662"/>
        <v>6726.8010000000004</v>
      </c>
      <c r="CU281" s="88">
        <f t="shared" si="663"/>
        <v>5800</v>
      </c>
      <c r="CV281" s="88">
        <f t="shared" si="664"/>
        <v>540</v>
      </c>
      <c r="CW281" s="88">
        <f t="shared" si="665"/>
        <v>770</v>
      </c>
      <c r="CX281" s="88">
        <f t="shared" si="666"/>
        <v>80</v>
      </c>
      <c r="CY281" s="88">
        <f t="shared" si="667"/>
        <v>1050</v>
      </c>
      <c r="CZ281" s="88">
        <f t="shared" si="668"/>
        <v>23132.199000000001</v>
      </c>
      <c r="DA281" s="90">
        <f t="shared" si="669"/>
        <v>17766.6659</v>
      </c>
      <c r="DB281" s="90">
        <f t="shared" si="670"/>
        <v>5365.5330999999996</v>
      </c>
      <c r="DC281" s="88">
        <f t="shared" si="671"/>
        <v>3520</v>
      </c>
      <c r="DD281" s="88">
        <f t="shared" si="672"/>
        <v>169721.65119999999</v>
      </c>
      <c r="AUV281" s="699">
        <f t="shared" si="758"/>
        <v>92112.65</v>
      </c>
      <c r="AUW281" s="699">
        <f t="shared" si="759"/>
        <v>70747.039999999994</v>
      </c>
      <c r="AUX281" s="699">
        <f t="shared" si="760"/>
        <v>21365.61</v>
      </c>
      <c r="AUY281" s="699">
        <f t="shared" si="761"/>
        <v>8830</v>
      </c>
      <c r="AUZ281" s="699">
        <f t="shared" si="778"/>
        <v>272287.65000000002</v>
      </c>
      <c r="AVA281" s="699">
        <f t="shared" si="778"/>
        <v>48.89</v>
      </c>
      <c r="AVB281" s="699">
        <f t="shared" si="762"/>
        <v>19050</v>
      </c>
      <c r="AVC281" s="699">
        <f t="shared" si="763"/>
        <v>520</v>
      </c>
      <c r="AVD281" s="699">
        <f t="shared" si="764"/>
        <v>17290</v>
      </c>
      <c r="AVE281" s="699">
        <f t="shared" si="765"/>
        <v>360</v>
      </c>
      <c r="AVF281" s="699">
        <f t="shared" si="766"/>
        <v>880</v>
      </c>
      <c r="AVG281" s="699">
        <f t="shared" si="767"/>
        <v>6726.8</v>
      </c>
      <c r="AVH281" s="699">
        <f t="shared" si="768"/>
        <v>5800</v>
      </c>
      <c r="AVI281" s="699">
        <f t="shared" si="769"/>
        <v>540</v>
      </c>
      <c r="AVJ281" s="699">
        <f t="shared" si="770"/>
        <v>770</v>
      </c>
      <c r="AVK281" s="699">
        <f t="shared" si="771"/>
        <v>80</v>
      </c>
      <c r="AVL281" s="699">
        <f t="shared" si="772"/>
        <v>1050</v>
      </c>
      <c r="AVM281" s="699">
        <f t="shared" si="773"/>
        <v>23132.2</v>
      </c>
      <c r="AVN281" s="699">
        <f t="shared" si="774"/>
        <v>17766.669999999998</v>
      </c>
      <c r="AVO281" s="699">
        <f t="shared" si="775"/>
        <v>5365.53</v>
      </c>
      <c r="AVP281" s="699">
        <f t="shared" si="776"/>
        <v>3520</v>
      </c>
      <c r="AVQ281" s="699">
        <f t="shared" si="777"/>
        <v>169721.65</v>
      </c>
    </row>
    <row r="282" spans="1:108 1244:1265" ht="30" hidden="1" customHeight="1" x14ac:dyDescent="0.25">
      <c r="A282" s="643">
        <v>1</v>
      </c>
      <c r="B282" s="643">
        <v>2</v>
      </c>
      <c r="C282" s="664" t="s">
        <v>16</v>
      </c>
      <c r="D282" s="2"/>
      <c r="E282" s="101" t="s">
        <v>344</v>
      </c>
      <c r="F282" s="643" t="s">
        <v>31</v>
      </c>
      <c r="G282" s="643">
        <v>1</v>
      </c>
      <c r="H282" s="658" t="s">
        <v>10</v>
      </c>
      <c r="I282" s="643">
        <v>0</v>
      </c>
      <c r="J282" s="101" t="s">
        <v>356</v>
      </c>
      <c r="K282" s="643">
        <v>3</v>
      </c>
      <c r="L282" s="683" t="s">
        <v>349</v>
      </c>
      <c r="M282" s="11" t="s">
        <v>255</v>
      </c>
      <c r="N282" s="101" t="s">
        <v>387</v>
      </c>
      <c r="O282" s="643">
        <v>1</v>
      </c>
      <c r="P282" s="632">
        <v>447</v>
      </c>
      <c r="Q282" s="632">
        <v>447</v>
      </c>
      <c r="R282" s="632">
        <v>447</v>
      </c>
      <c r="S282" s="675">
        <f>SUMIF('Территориальный кк'!$A:$A,'2020'!$B282,'Территориальный кк'!D:D)</f>
        <v>1.244</v>
      </c>
      <c r="T282" s="676">
        <f>SUMIF('Территориальный кк'!$A:$A,'2020'!$B282,'Территориальный кк'!E:E)</f>
        <v>2.194</v>
      </c>
      <c r="U282" s="618">
        <f>SUMIFS(Нормативы!G:G,Нормативы!$B:$B,$G282,Нормативы!$D:$D,'2020'!$I282,Нормативы!$F:$F,'2020'!$K282)*O282</f>
        <v>64190</v>
      </c>
      <c r="V282" s="618">
        <f t="shared" si="674"/>
        <v>49301.1</v>
      </c>
      <c r="W282" s="618">
        <f t="shared" si="675"/>
        <v>14888.9</v>
      </c>
      <c r="X282" s="618">
        <f>SUMIFS(Нормативы!J:J,Нормативы!$B:$B,$G282,Нормативы!$D:$D,'2020'!$I282,Нормативы!$F:$F,'2020'!$K282)</f>
        <v>8830</v>
      </c>
      <c r="Y282" s="618">
        <f>SUMIFS(Нормативы!K:K,Нормативы!$B:$B,$G282,Нормативы!$D:$D,'2020'!$I282,Нормативы!$F:$F,'2020'!$K282)</f>
        <v>1766</v>
      </c>
      <c r="Z282" s="618">
        <f>SUMIFS(Нормативы!L:L,Нормативы!$B:$B,$G282,Нормативы!$D:$D,'2020'!$I282,Нормативы!$F:$F,'2020'!$K282)</f>
        <v>8110</v>
      </c>
      <c r="AA282" s="618">
        <f t="shared" si="676"/>
        <v>19050</v>
      </c>
      <c r="AB282" s="618">
        <f>SUMIFS(Нормативы!N:N,Нормативы!$B:$B,$G282,Нормативы!$D:$D,'2020'!$I282,Нормативы!$F:$F,'2020'!$K282)*O282</f>
        <v>520</v>
      </c>
      <c r="AC282" s="618">
        <f>SUMIFS(Нормативы!O:O,Нормативы!$B:$B,$G282,Нормативы!$D:$D,'2020'!$I282,Нормативы!$F:$F,'2020'!$K282)</f>
        <v>17290</v>
      </c>
      <c r="AD282" s="618">
        <f>SUMIFS(Нормативы!P:P,Нормативы!$B:$B,$G282,Нормативы!$D:$D,'2020'!$I282,Нормативы!$F:$F,'2020'!$K282)*O282</f>
        <v>360</v>
      </c>
      <c r="AE282" s="618">
        <f>SUMIFS(Нормативы!Q:Q,Нормативы!$B:$B,$G282,Нормативы!$D:$D,'2020'!$I282,Нормативы!$F:$F,'2020'!$K282)</f>
        <v>880</v>
      </c>
      <c r="AF282" s="618">
        <f>SUMIFS(Нормативы!R:R,Нормативы!$B:$B,$G282,Нормативы!$D:$D,'2020'!$I282,Нормативы!$F:$F,'2020'!$K282)</f>
        <v>2680</v>
      </c>
      <c r="AG282" s="618">
        <f>SUMIFS(Нормативы!S:S,Нормативы!$B:$B,$G282,Нормативы!$D:$D,'2020'!$I282,Нормативы!$F:$F,'2020'!$K282)</f>
        <v>5800</v>
      </c>
      <c r="AH282" s="618">
        <f>SUMIFS(Нормативы!T:T,Нормативы!$B:$B,$G282,Нормативы!$D:$D,'2020'!$I282,Нормативы!$F:$F,'2020'!$K282)</f>
        <v>540</v>
      </c>
      <c r="AI282" s="618">
        <f>SUMIFS(Нормативы!U:U,Нормативы!$B:$B,$G282,Нормативы!$D:$D,'2020'!$I282,Нормативы!$F:$F,'2020'!$K282)</f>
        <v>770</v>
      </c>
      <c r="AJ282" s="618">
        <f>SUMIFS(Нормативы!V:V,Нормативы!$B:$B,$G282,Нормативы!$D:$D,'2020'!$I282,Нормативы!$F:$F,'2020'!$K282)</f>
        <v>80</v>
      </c>
      <c r="AK282" s="618">
        <f>SUMIFS(Нормативы!W:W,Нормативы!$B:$B,$G282,Нормативы!$D:$D,'2020'!$I282,Нормативы!$F:$F,'2020'!$K282)</f>
        <v>1050</v>
      </c>
      <c r="AL282" s="618">
        <f>SUMIFS(Нормативы!X:X,Нормативы!$B:$B,$G282,Нормативы!$D:$D,'2020'!$I282,Нормативы!$F:$F,'2020'!$K282)*O282</f>
        <v>16120</v>
      </c>
      <c r="AM282" s="618">
        <f t="shared" si="677"/>
        <v>12381</v>
      </c>
      <c r="AN282" s="618">
        <f t="shared" si="678"/>
        <v>3739</v>
      </c>
      <c r="AO282" s="618">
        <f>SUMIFS(Нормативы!AA:AA,Нормативы!$B:$B,$G282,Нормативы!$D:$D,'2020'!$I282,Нормативы!$F:$F,'2020'!$K282)</f>
        <v>3520</v>
      </c>
      <c r="AP282" s="619">
        <f t="shared" si="679"/>
        <v>130740</v>
      </c>
      <c r="AQ282" s="413">
        <f t="shared" si="616"/>
        <v>28692930</v>
      </c>
      <c r="AR282" s="618">
        <f t="shared" si="680"/>
        <v>22037580.600000001</v>
      </c>
      <c r="AS282" s="618">
        <f t="shared" si="681"/>
        <v>6655349.4000000004</v>
      </c>
      <c r="AT282" s="616">
        <f t="shared" si="617"/>
        <v>3947010</v>
      </c>
      <c r="AU282" s="616">
        <f t="shared" si="618"/>
        <v>789402</v>
      </c>
      <c r="AV282" s="616">
        <f t="shared" si="619"/>
        <v>3625170</v>
      </c>
      <c r="AW282" s="616">
        <f t="shared" si="620"/>
        <v>8515350</v>
      </c>
      <c r="AX282" s="616">
        <f t="shared" si="621"/>
        <v>232440</v>
      </c>
      <c r="AY282" s="616">
        <f t="shared" si="622"/>
        <v>7728630</v>
      </c>
      <c r="AZ282" s="616">
        <f t="shared" si="623"/>
        <v>160920</v>
      </c>
      <c r="BA282" s="616">
        <f t="shared" si="624"/>
        <v>393360</v>
      </c>
      <c r="BB282" s="616">
        <f t="shared" si="625"/>
        <v>1197960</v>
      </c>
      <c r="BC282" s="616">
        <f t="shared" si="626"/>
        <v>2592600</v>
      </c>
      <c r="BD282" s="616">
        <f t="shared" si="627"/>
        <v>241380</v>
      </c>
      <c r="BE282" s="616">
        <f t="shared" si="628"/>
        <v>344190</v>
      </c>
      <c r="BF282" s="616">
        <f t="shared" si="629"/>
        <v>35760</v>
      </c>
      <c r="BG282" s="616">
        <f t="shared" si="630"/>
        <v>469350</v>
      </c>
      <c r="BH282" s="616">
        <f t="shared" si="631"/>
        <v>7205640</v>
      </c>
      <c r="BI282" s="618">
        <f t="shared" si="682"/>
        <v>5534285.7000000002</v>
      </c>
      <c r="BJ282" s="618">
        <f t="shared" si="683"/>
        <v>1671354.3</v>
      </c>
      <c r="BK282" s="616">
        <f t="shared" si="632"/>
        <v>1573440</v>
      </c>
      <c r="BL282" s="620">
        <f t="shared" si="633"/>
        <v>58440780</v>
      </c>
      <c r="BM282" s="616">
        <f t="shared" si="634"/>
        <v>35694005</v>
      </c>
      <c r="BN282" s="618">
        <f t="shared" si="635"/>
        <v>27414750.399999999</v>
      </c>
      <c r="BO282" s="618">
        <f t="shared" si="636"/>
        <v>8279254.5999999996</v>
      </c>
      <c r="BP282" s="616">
        <f t="shared" si="684"/>
        <v>3947010</v>
      </c>
      <c r="BQ282" s="616">
        <f t="shared" si="685"/>
        <v>789402</v>
      </c>
      <c r="BR282" s="616">
        <f t="shared" si="686"/>
        <v>3625170</v>
      </c>
      <c r="BS282" s="616">
        <f t="shared" si="637"/>
        <v>8515350</v>
      </c>
      <c r="BT282" s="616">
        <f t="shared" si="638"/>
        <v>232440</v>
      </c>
      <c r="BU282" s="616">
        <f t="shared" si="639"/>
        <v>7728630</v>
      </c>
      <c r="BV282" s="616">
        <f t="shared" si="640"/>
        <v>160920</v>
      </c>
      <c r="BW282" s="616">
        <f t="shared" si="641"/>
        <v>393360</v>
      </c>
      <c r="BX282" s="616">
        <f t="shared" si="642"/>
        <v>2628324</v>
      </c>
      <c r="BY282" s="616">
        <f t="shared" si="643"/>
        <v>2592600</v>
      </c>
      <c r="BZ282" s="616">
        <f t="shared" si="644"/>
        <v>241380</v>
      </c>
      <c r="CA282" s="616">
        <f t="shared" si="645"/>
        <v>344190</v>
      </c>
      <c r="CB282" s="616">
        <f t="shared" si="646"/>
        <v>35760</v>
      </c>
      <c r="CC282" s="616">
        <f t="shared" si="647"/>
        <v>469350</v>
      </c>
      <c r="CD282" s="616">
        <f t="shared" si="648"/>
        <v>8963816</v>
      </c>
      <c r="CE282" s="618">
        <f t="shared" si="687"/>
        <v>6884651.2999999998</v>
      </c>
      <c r="CF282" s="618">
        <f t="shared" si="688"/>
        <v>2079164.7</v>
      </c>
      <c r="CG282" s="616">
        <f t="shared" si="649"/>
        <v>1573440</v>
      </c>
      <c r="CH282" s="621">
        <f t="shared" si="650"/>
        <v>68630395</v>
      </c>
      <c r="CI282" s="88">
        <f t="shared" si="651"/>
        <v>79852.360199999996</v>
      </c>
      <c r="CJ282" s="90">
        <f t="shared" si="652"/>
        <v>61330.537799999998</v>
      </c>
      <c r="CK282" s="90">
        <f t="shared" si="653"/>
        <v>18521.822400000001</v>
      </c>
      <c r="CL282" s="88">
        <f t="shared" si="654"/>
        <v>8830</v>
      </c>
      <c r="CM282" s="88">
        <f t="shared" si="655"/>
        <v>1766</v>
      </c>
      <c r="CN282" s="88">
        <f t="shared" si="656"/>
        <v>8110</v>
      </c>
      <c r="CO282" s="88">
        <f t="shared" si="657"/>
        <v>19050</v>
      </c>
      <c r="CP282" s="88">
        <f t="shared" si="658"/>
        <v>520</v>
      </c>
      <c r="CQ282" s="88">
        <f t="shared" si="659"/>
        <v>17290</v>
      </c>
      <c r="CR282" s="88">
        <f t="shared" si="660"/>
        <v>360</v>
      </c>
      <c r="CS282" s="88">
        <f t="shared" si="661"/>
        <v>880</v>
      </c>
      <c r="CT282" s="88">
        <f t="shared" si="662"/>
        <v>5879.9195</v>
      </c>
      <c r="CU282" s="88">
        <f t="shared" si="663"/>
        <v>5800</v>
      </c>
      <c r="CV282" s="88">
        <f t="shared" si="664"/>
        <v>540</v>
      </c>
      <c r="CW282" s="88">
        <f t="shared" si="665"/>
        <v>770</v>
      </c>
      <c r="CX282" s="88">
        <f t="shared" si="666"/>
        <v>80</v>
      </c>
      <c r="CY282" s="88">
        <f t="shared" si="667"/>
        <v>1050</v>
      </c>
      <c r="CZ282" s="88">
        <f t="shared" si="668"/>
        <v>20053.279600000002</v>
      </c>
      <c r="DA282" s="90">
        <f t="shared" si="669"/>
        <v>15401.904500000001</v>
      </c>
      <c r="DB282" s="90">
        <f t="shared" si="670"/>
        <v>4651.3752000000004</v>
      </c>
      <c r="DC282" s="88">
        <f t="shared" si="671"/>
        <v>3520</v>
      </c>
      <c r="DD282" s="88">
        <f t="shared" si="672"/>
        <v>153535.55929999999</v>
      </c>
      <c r="AUV282" s="699">
        <f t="shared" si="758"/>
        <v>79852.36</v>
      </c>
      <c r="AUW282" s="699">
        <f t="shared" si="759"/>
        <v>61330.54</v>
      </c>
      <c r="AUX282" s="699">
        <f t="shared" si="760"/>
        <v>18521.82</v>
      </c>
      <c r="AUY282" s="699">
        <f t="shared" si="761"/>
        <v>8830</v>
      </c>
      <c r="AUZ282" s="699">
        <f t="shared" si="778"/>
        <v>359800.36</v>
      </c>
      <c r="AVA282" s="699">
        <f t="shared" si="778"/>
        <v>56.48</v>
      </c>
      <c r="AVB282" s="699">
        <f t="shared" si="762"/>
        <v>19050</v>
      </c>
      <c r="AVC282" s="699">
        <f t="shared" si="763"/>
        <v>520</v>
      </c>
      <c r="AVD282" s="699">
        <f t="shared" si="764"/>
        <v>17290</v>
      </c>
      <c r="AVE282" s="699">
        <f t="shared" si="765"/>
        <v>360</v>
      </c>
      <c r="AVF282" s="699">
        <f t="shared" si="766"/>
        <v>880</v>
      </c>
      <c r="AVG282" s="699">
        <f t="shared" si="767"/>
        <v>5879.92</v>
      </c>
      <c r="AVH282" s="699">
        <f t="shared" si="768"/>
        <v>5800</v>
      </c>
      <c r="AVI282" s="699">
        <f t="shared" si="769"/>
        <v>540</v>
      </c>
      <c r="AVJ282" s="699">
        <f t="shared" si="770"/>
        <v>770</v>
      </c>
      <c r="AVK282" s="699">
        <f t="shared" si="771"/>
        <v>80</v>
      </c>
      <c r="AVL282" s="699">
        <f t="shared" si="772"/>
        <v>1050</v>
      </c>
      <c r="AVM282" s="699">
        <f t="shared" si="773"/>
        <v>20053.28</v>
      </c>
      <c r="AVN282" s="699">
        <f t="shared" si="774"/>
        <v>15401.9</v>
      </c>
      <c r="AVO282" s="699">
        <f t="shared" si="775"/>
        <v>4651.38</v>
      </c>
      <c r="AVP282" s="699">
        <f t="shared" si="776"/>
        <v>3520</v>
      </c>
      <c r="AVQ282" s="699">
        <f t="shared" si="777"/>
        <v>153535.56</v>
      </c>
    </row>
    <row r="283" spans="1:108 1244:1265" ht="30" hidden="1" customHeight="1" x14ac:dyDescent="0.25">
      <c r="A283" s="643">
        <v>1</v>
      </c>
      <c r="B283" s="643">
        <v>2</v>
      </c>
      <c r="C283" s="664" t="s">
        <v>16</v>
      </c>
      <c r="D283" s="2"/>
      <c r="E283" s="101" t="s">
        <v>344</v>
      </c>
      <c r="F283" s="643" t="s">
        <v>31</v>
      </c>
      <c r="G283" s="643">
        <v>1</v>
      </c>
      <c r="H283" s="658" t="s">
        <v>10</v>
      </c>
      <c r="I283" s="643">
        <v>0</v>
      </c>
      <c r="J283" s="101" t="s">
        <v>356</v>
      </c>
      <c r="K283" s="643">
        <v>3</v>
      </c>
      <c r="L283" s="683" t="s">
        <v>349</v>
      </c>
      <c r="M283" s="11" t="s">
        <v>256</v>
      </c>
      <c r="N283" s="101" t="s">
        <v>401</v>
      </c>
      <c r="O283" s="643">
        <v>2</v>
      </c>
      <c r="P283" s="632">
        <v>1</v>
      </c>
      <c r="Q283" s="632">
        <v>1</v>
      </c>
      <c r="R283" s="632">
        <v>1</v>
      </c>
      <c r="S283" s="675">
        <f>SUMIF('Территориальный кк'!$A:$A,'2020'!$B283,'Территориальный кк'!D:D)</f>
        <v>1.244</v>
      </c>
      <c r="T283" s="676">
        <f>SUMIF('Территориальный кк'!$A:$A,'2020'!$B283,'Территориальный кк'!E:E)</f>
        <v>2.194</v>
      </c>
      <c r="U283" s="618">
        <f>SUMIFS(Нормативы!G:G,Нормативы!$B:$B,$G283,Нормативы!$D:$D,'2020'!$I283,Нормативы!$F:$F,'2020'!$K283)*O283</f>
        <v>128380</v>
      </c>
      <c r="V283" s="618">
        <f t="shared" si="674"/>
        <v>98602.2</v>
      </c>
      <c r="W283" s="618">
        <f t="shared" si="675"/>
        <v>29777.8</v>
      </c>
      <c r="X283" s="618">
        <f>SUMIFS(Нормативы!J:J,Нормативы!$B:$B,$G283,Нормативы!$D:$D,'2020'!$I283,Нормативы!$F:$F,'2020'!$K283)</f>
        <v>8830</v>
      </c>
      <c r="Y283" s="618">
        <f>SUMIFS(Нормативы!K:K,Нормативы!$B:$B,$G283,Нормативы!$D:$D,'2020'!$I283,Нормативы!$F:$F,'2020'!$K283)</f>
        <v>1766</v>
      </c>
      <c r="Z283" s="618">
        <f>SUMIFS(Нормативы!L:L,Нормативы!$B:$B,$G283,Нормативы!$D:$D,'2020'!$I283,Нормативы!$F:$F,'2020'!$K283)</f>
        <v>8110</v>
      </c>
      <c r="AA283" s="618">
        <f t="shared" si="676"/>
        <v>19930</v>
      </c>
      <c r="AB283" s="618">
        <f>SUMIFS(Нормативы!N:N,Нормативы!$B:$B,$G283,Нормативы!$D:$D,'2020'!$I283,Нормативы!$F:$F,'2020'!$K283)*O283</f>
        <v>1040</v>
      </c>
      <c r="AC283" s="618">
        <f>SUMIFS(Нормативы!O:O,Нормативы!$B:$B,$G283,Нормативы!$D:$D,'2020'!$I283,Нормативы!$F:$F,'2020'!$K283)</f>
        <v>17290</v>
      </c>
      <c r="AD283" s="618">
        <f>SUMIFS(Нормативы!P:P,Нормативы!$B:$B,$G283,Нормативы!$D:$D,'2020'!$I283,Нормативы!$F:$F,'2020'!$K283)*O283</f>
        <v>720</v>
      </c>
      <c r="AE283" s="618">
        <f>SUMIFS(Нормативы!Q:Q,Нормативы!$B:$B,$G283,Нормативы!$D:$D,'2020'!$I283,Нормативы!$F:$F,'2020'!$K283)</f>
        <v>880</v>
      </c>
      <c r="AF283" s="618">
        <f>SUMIFS(Нормативы!R:R,Нормативы!$B:$B,$G283,Нормативы!$D:$D,'2020'!$I283,Нормативы!$F:$F,'2020'!$K283)</f>
        <v>2680</v>
      </c>
      <c r="AG283" s="618">
        <f>SUMIFS(Нормативы!S:S,Нормативы!$B:$B,$G283,Нормативы!$D:$D,'2020'!$I283,Нормативы!$F:$F,'2020'!$K283)</f>
        <v>5800</v>
      </c>
      <c r="AH283" s="618">
        <f>SUMIFS(Нормативы!T:T,Нормативы!$B:$B,$G283,Нормативы!$D:$D,'2020'!$I283,Нормативы!$F:$F,'2020'!$K283)</f>
        <v>540</v>
      </c>
      <c r="AI283" s="618">
        <f>SUMIFS(Нормативы!U:U,Нормативы!$B:$B,$G283,Нормативы!$D:$D,'2020'!$I283,Нормативы!$F:$F,'2020'!$K283)</f>
        <v>770</v>
      </c>
      <c r="AJ283" s="618">
        <f>SUMIFS(Нормативы!V:V,Нормативы!$B:$B,$G283,Нормативы!$D:$D,'2020'!$I283,Нормативы!$F:$F,'2020'!$K283)</f>
        <v>80</v>
      </c>
      <c r="AK283" s="618">
        <f>SUMIFS(Нормативы!W:W,Нормативы!$B:$B,$G283,Нормативы!$D:$D,'2020'!$I283,Нормативы!$F:$F,'2020'!$K283)</f>
        <v>1050</v>
      </c>
      <c r="AL283" s="618">
        <f>SUMIFS(Нормативы!X:X,Нормативы!$B:$B,$G283,Нормативы!$D:$D,'2020'!$I283,Нормативы!$F:$F,'2020'!$K283)*O283</f>
        <v>32240</v>
      </c>
      <c r="AM283" s="618">
        <f t="shared" si="677"/>
        <v>24761.9</v>
      </c>
      <c r="AN283" s="618">
        <f t="shared" si="678"/>
        <v>7478.1</v>
      </c>
      <c r="AO283" s="618">
        <f>SUMIFS(Нормативы!AA:AA,Нормативы!$B:$B,$G283,Нормативы!$D:$D,'2020'!$I283,Нормативы!$F:$F,'2020'!$K283)</f>
        <v>3520</v>
      </c>
      <c r="AP283" s="619">
        <f t="shared" si="679"/>
        <v>211930</v>
      </c>
      <c r="AQ283" s="413">
        <f t="shared" si="616"/>
        <v>128380</v>
      </c>
      <c r="AR283" s="618">
        <f t="shared" si="680"/>
        <v>98602.2</v>
      </c>
      <c r="AS283" s="618">
        <f t="shared" si="681"/>
        <v>29777.8</v>
      </c>
      <c r="AT283" s="616">
        <f t="shared" si="617"/>
        <v>8830</v>
      </c>
      <c r="AU283" s="616">
        <f t="shared" si="618"/>
        <v>1766</v>
      </c>
      <c r="AV283" s="616">
        <f t="shared" si="619"/>
        <v>8110</v>
      </c>
      <c r="AW283" s="616">
        <f t="shared" si="620"/>
        <v>19930</v>
      </c>
      <c r="AX283" s="616">
        <f t="shared" si="621"/>
        <v>1040</v>
      </c>
      <c r="AY283" s="616">
        <f t="shared" si="622"/>
        <v>17290</v>
      </c>
      <c r="AZ283" s="616">
        <f t="shared" si="623"/>
        <v>720</v>
      </c>
      <c r="BA283" s="616">
        <f t="shared" si="624"/>
        <v>880</v>
      </c>
      <c r="BB283" s="616">
        <f t="shared" si="625"/>
        <v>2680</v>
      </c>
      <c r="BC283" s="616">
        <f t="shared" si="626"/>
        <v>5800</v>
      </c>
      <c r="BD283" s="616">
        <f t="shared" si="627"/>
        <v>540</v>
      </c>
      <c r="BE283" s="616">
        <f t="shared" si="628"/>
        <v>770</v>
      </c>
      <c r="BF283" s="616">
        <f t="shared" si="629"/>
        <v>80</v>
      </c>
      <c r="BG283" s="616">
        <f t="shared" si="630"/>
        <v>1050</v>
      </c>
      <c r="BH283" s="616">
        <f t="shared" si="631"/>
        <v>32240</v>
      </c>
      <c r="BI283" s="618">
        <f t="shared" si="682"/>
        <v>24761.9</v>
      </c>
      <c r="BJ283" s="618">
        <f t="shared" si="683"/>
        <v>7478.1</v>
      </c>
      <c r="BK283" s="616">
        <f t="shared" si="632"/>
        <v>3520</v>
      </c>
      <c r="BL283" s="620">
        <f t="shared" si="633"/>
        <v>211930</v>
      </c>
      <c r="BM283" s="616">
        <f t="shared" si="634"/>
        <v>159705</v>
      </c>
      <c r="BN283" s="618">
        <f t="shared" si="635"/>
        <v>122661.3</v>
      </c>
      <c r="BO283" s="618">
        <f t="shared" si="636"/>
        <v>37043.699999999997</v>
      </c>
      <c r="BP283" s="616">
        <f t="shared" si="684"/>
        <v>8830</v>
      </c>
      <c r="BQ283" s="616">
        <f t="shared" si="685"/>
        <v>1766</v>
      </c>
      <c r="BR283" s="616">
        <f t="shared" si="686"/>
        <v>8110</v>
      </c>
      <c r="BS283" s="616">
        <f t="shared" si="637"/>
        <v>19930</v>
      </c>
      <c r="BT283" s="616">
        <f t="shared" si="638"/>
        <v>1040</v>
      </c>
      <c r="BU283" s="616">
        <f t="shared" si="639"/>
        <v>17290</v>
      </c>
      <c r="BV283" s="616">
        <f t="shared" si="640"/>
        <v>720</v>
      </c>
      <c r="BW283" s="616">
        <f t="shared" si="641"/>
        <v>880</v>
      </c>
      <c r="BX283" s="616">
        <f t="shared" si="642"/>
        <v>5880</v>
      </c>
      <c r="BY283" s="616">
        <f t="shared" si="643"/>
        <v>5800</v>
      </c>
      <c r="BZ283" s="616">
        <f t="shared" si="644"/>
        <v>540</v>
      </c>
      <c r="CA283" s="616">
        <f t="shared" si="645"/>
        <v>770</v>
      </c>
      <c r="CB283" s="616">
        <f t="shared" si="646"/>
        <v>80</v>
      </c>
      <c r="CC283" s="616">
        <f t="shared" si="647"/>
        <v>1050</v>
      </c>
      <c r="CD283" s="616">
        <f t="shared" si="648"/>
        <v>40107</v>
      </c>
      <c r="CE283" s="618">
        <f t="shared" si="687"/>
        <v>30804.1</v>
      </c>
      <c r="CF283" s="618">
        <f t="shared" si="688"/>
        <v>9302.9</v>
      </c>
      <c r="CG283" s="616">
        <f t="shared" si="649"/>
        <v>3520</v>
      </c>
      <c r="CH283" s="621">
        <f t="shared" si="650"/>
        <v>254322</v>
      </c>
      <c r="CI283" s="88">
        <f t="shared" si="651"/>
        <v>159705</v>
      </c>
      <c r="CJ283" s="90">
        <f t="shared" si="652"/>
        <v>122661.3</v>
      </c>
      <c r="CK283" s="90">
        <f t="shared" si="653"/>
        <v>37043.699999999997</v>
      </c>
      <c r="CL283" s="88">
        <f t="shared" si="654"/>
        <v>8830</v>
      </c>
      <c r="CM283" s="88">
        <f t="shared" si="655"/>
        <v>1766</v>
      </c>
      <c r="CN283" s="88">
        <f t="shared" si="656"/>
        <v>8110</v>
      </c>
      <c r="CO283" s="88">
        <f t="shared" si="657"/>
        <v>19930</v>
      </c>
      <c r="CP283" s="88">
        <f t="shared" si="658"/>
        <v>1040</v>
      </c>
      <c r="CQ283" s="88">
        <f t="shared" si="659"/>
        <v>17290</v>
      </c>
      <c r="CR283" s="88">
        <f t="shared" si="660"/>
        <v>720</v>
      </c>
      <c r="CS283" s="88">
        <f t="shared" si="661"/>
        <v>880</v>
      </c>
      <c r="CT283" s="88">
        <f t="shared" si="662"/>
        <v>5880</v>
      </c>
      <c r="CU283" s="88">
        <f t="shared" si="663"/>
        <v>5800</v>
      </c>
      <c r="CV283" s="88">
        <f t="shared" si="664"/>
        <v>540</v>
      </c>
      <c r="CW283" s="88">
        <f t="shared" si="665"/>
        <v>770</v>
      </c>
      <c r="CX283" s="88">
        <f t="shared" si="666"/>
        <v>80</v>
      </c>
      <c r="CY283" s="88">
        <f t="shared" si="667"/>
        <v>1050</v>
      </c>
      <c r="CZ283" s="88">
        <f t="shared" si="668"/>
        <v>40107</v>
      </c>
      <c r="DA283" s="90">
        <f t="shared" si="669"/>
        <v>30804.1</v>
      </c>
      <c r="DB283" s="90">
        <f t="shared" si="670"/>
        <v>9302.9</v>
      </c>
      <c r="DC283" s="88">
        <f t="shared" si="671"/>
        <v>3520</v>
      </c>
      <c r="DD283" s="88">
        <f t="shared" si="672"/>
        <v>254322</v>
      </c>
      <c r="AUV283" s="699">
        <f t="shared" si="758"/>
        <v>159705</v>
      </c>
      <c r="AUW283" s="699">
        <f t="shared" si="759"/>
        <v>122661.29</v>
      </c>
      <c r="AUX283" s="699">
        <f t="shared" si="760"/>
        <v>37043.71</v>
      </c>
      <c r="AUY283" s="699">
        <f t="shared" si="761"/>
        <v>8830</v>
      </c>
      <c r="AUZ283" s="699">
        <f t="shared" si="778"/>
        <v>804.92</v>
      </c>
      <c r="AVA283" s="699">
        <f t="shared" si="778"/>
        <v>0.06</v>
      </c>
      <c r="AVB283" s="699">
        <f t="shared" si="762"/>
        <v>19930</v>
      </c>
      <c r="AVC283" s="699">
        <f t="shared" si="763"/>
        <v>1040</v>
      </c>
      <c r="AVD283" s="699">
        <f t="shared" si="764"/>
        <v>17290</v>
      </c>
      <c r="AVE283" s="699">
        <f t="shared" si="765"/>
        <v>720</v>
      </c>
      <c r="AVF283" s="699">
        <f t="shared" si="766"/>
        <v>880</v>
      </c>
      <c r="AVG283" s="699">
        <f t="shared" si="767"/>
        <v>5880</v>
      </c>
      <c r="AVH283" s="699">
        <f t="shared" si="768"/>
        <v>5800</v>
      </c>
      <c r="AVI283" s="699">
        <f t="shared" si="769"/>
        <v>540</v>
      </c>
      <c r="AVJ283" s="699">
        <f t="shared" si="770"/>
        <v>770</v>
      </c>
      <c r="AVK283" s="699">
        <f t="shared" si="771"/>
        <v>80</v>
      </c>
      <c r="AVL283" s="699">
        <f t="shared" si="772"/>
        <v>1050</v>
      </c>
      <c r="AVM283" s="699">
        <f t="shared" si="773"/>
        <v>40107</v>
      </c>
      <c r="AVN283" s="699">
        <f t="shared" si="774"/>
        <v>30804.15</v>
      </c>
      <c r="AVO283" s="699">
        <f t="shared" si="775"/>
        <v>9302.85</v>
      </c>
      <c r="AVP283" s="699">
        <f t="shared" si="776"/>
        <v>3520</v>
      </c>
      <c r="AVQ283" s="699">
        <f t="shared" si="777"/>
        <v>254322</v>
      </c>
    </row>
    <row r="284" spans="1:108 1244:1265" ht="30" hidden="1" customHeight="1" x14ac:dyDescent="0.25">
      <c r="A284" s="643">
        <v>1</v>
      </c>
      <c r="B284" s="643">
        <v>2</v>
      </c>
      <c r="C284" s="664" t="s">
        <v>16</v>
      </c>
      <c r="D284" s="2"/>
      <c r="E284" s="101" t="s">
        <v>344</v>
      </c>
      <c r="F284" s="643" t="s">
        <v>31</v>
      </c>
      <c r="G284" s="643">
        <v>1</v>
      </c>
      <c r="H284" s="658" t="s">
        <v>8</v>
      </c>
      <c r="I284" s="643">
        <v>3</v>
      </c>
      <c r="J284" s="101" t="s">
        <v>356</v>
      </c>
      <c r="K284" s="643">
        <v>3</v>
      </c>
      <c r="L284" s="683" t="s">
        <v>349</v>
      </c>
      <c r="M284" s="11" t="s">
        <v>257</v>
      </c>
      <c r="N284" s="101" t="s">
        <v>387</v>
      </c>
      <c r="O284" s="643">
        <v>1</v>
      </c>
      <c r="P284" s="632">
        <v>119</v>
      </c>
      <c r="Q284" s="632">
        <v>119</v>
      </c>
      <c r="R284" s="632">
        <v>119</v>
      </c>
      <c r="S284" s="675">
        <f>SUMIF('Территориальный кк'!$A:$A,'2020'!$B284,'Территориальный кк'!D:D)</f>
        <v>1.244</v>
      </c>
      <c r="T284" s="676">
        <f>SUMIF('Территориальный кк'!$A:$A,'2020'!$B284,'Территориальный кк'!E:E)</f>
        <v>2.194</v>
      </c>
      <c r="U284" s="618">
        <f>SUMIFS(Нормативы!G:G,Нормативы!$B:$B,$G284,Нормативы!$D:$D,'2020'!$I284,Нормативы!$F:$F,'2020'!$K284)*O284</f>
        <v>6419</v>
      </c>
      <c r="V284" s="618">
        <f t="shared" si="674"/>
        <v>4930.1000000000004</v>
      </c>
      <c r="W284" s="618">
        <f t="shared" si="675"/>
        <v>1488.9</v>
      </c>
      <c r="X284" s="618">
        <f>SUMIFS(Нормативы!J:J,Нормативы!$B:$B,$G284,Нормативы!$D:$D,'2020'!$I284,Нормативы!$F:$F,'2020'!$K284)</f>
        <v>883</v>
      </c>
      <c r="Y284" s="618">
        <f>SUMIFS(Нормативы!K:K,Нормативы!$B:$B,$G284,Нормативы!$D:$D,'2020'!$I284,Нормативы!$F:$F,'2020'!$K284)</f>
        <v>177</v>
      </c>
      <c r="Z284" s="618">
        <f>SUMIFS(Нормативы!L:L,Нормативы!$B:$B,$G284,Нормативы!$D:$D,'2020'!$I284,Нормативы!$F:$F,'2020'!$K284)</f>
        <v>811</v>
      </c>
      <c r="AA284" s="618">
        <f t="shared" si="676"/>
        <v>1905</v>
      </c>
      <c r="AB284" s="618">
        <f>SUMIFS(Нормативы!N:N,Нормативы!$B:$B,$G284,Нормативы!$D:$D,'2020'!$I284,Нормативы!$F:$F,'2020'!$K284)*O284</f>
        <v>52</v>
      </c>
      <c r="AC284" s="618">
        <f>SUMIFS(Нормативы!O:O,Нормативы!$B:$B,$G284,Нормативы!$D:$D,'2020'!$I284,Нормативы!$F:$F,'2020'!$K284)</f>
        <v>1729</v>
      </c>
      <c r="AD284" s="618">
        <f>SUMIFS(Нормативы!P:P,Нормативы!$B:$B,$G284,Нормативы!$D:$D,'2020'!$I284,Нормативы!$F:$F,'2020'!$K284)*O284</f>
        <v>36</v>
      </c>
      <c r="AE284" s="618">
        <f>SUMIFS(Нормативы!Q:Q,Нормативы!$B:$B,$G284,Нормативы!$D:$D,'2020'!$I284,Нормативы!$F:$F,'2020'!$K284)</f>
        <v>88</v>
      </c>
      <c r="AF284" s="618">
        <f>SUMIFS(Нормативы!R:R,Нормативы!$B:$B,$G284,Нормативы!$D:$D,'2020'!$I284,Нормативы!$F:$F,'2020'!$K284)</f>
        <v>268</v>
      </c>
      <c r="AG284" s="618">
        <f>SUMIFS(Нормативы!S:S,Нормативы!$B:$B,$G284,Нормативы!$D:$D,'2020'!$I284,Нормативы!$F:$F,'2020'!$K284)</f>
        <v>580</v>
      </c>
      <c r="AH284" s="618">
        <f>SUMIFS(Нормативы!T:T,Нормативы!$B:$B,$G284,Нормативы!$D:$D,'2020'!$I284,Нормативы!$F:$F,'2020'!$K284)</f>
        <v>54</v>
      </c>
      <c r="AI284" s="618">
        <f>SUMIFS(Нормативы!U:U,Нормативы!$B:$B,$G284,Нормативы!$D:$D,'2020'!$I284,Нормативы!$F:$F,'2020'!$K284)</f>
        <v>77</v>
      </c>
      <c r="AJ284" s="618">
        <f>SUMIFS(Нормативы!V:V,Нормативы!$B:$B,$G284,Нормативы!$D:$D,'2020'!$I284,Нормативы!$F:$F,'2020'!$K284)</f>
        <v>8</v>
      </c>
      <c r="AK284" s="618">
        <f>SUMIFS(Нормативы!W:W,Нормативы!$B:$B,$G284,Нормативы!$D:$D,'2020'!$I284,Нормативы!$F:$F,'2020'!$K284)</f>
        <v>105</v>
      </c>
      <c r="AL284" s="618">
        <f>SUMIFS(Нормативы!X:X,Нормативы!$B:$B,$G284,Нормативы!$D:$D,'2020'!$I284,Нормативы!$F:$F,'2020'!$K284)*O284</f>
        <v>1612</v>
      </c>
      <c r="AM284" s="618">
        <f t="shared" si="677"/>
        <v>1238.0999999999999</v>
      </c>
      <c r="AN284" s="618">
        <f t="shared" si="678"/>
        <v>373.9</v>
      </c>
      <c r="AO284" s="618">
        <f>SUMIFS(Нормативы!AA:AA,Нормативы!$B:$B,$G284,Нормативы!$D:$D,'2020'!$I284,Нормативы!$F:$F,'2020'!$K284)</f>
        <v>0</v>
      </c>
      <c r="AP284" s="619">
        <f t="shared" si="679"/>
        <v>12722</v>
      </c>
      <c r="AQ284" s="413">
        <f t="shared" si="616"/>
        <v>763861</v>
      </c>
      <c r="AR284" s="618">
        <f t="shared" si="680"/>
        <v>586682.80000000005</v>
      </c>
      <c r="AS284" s="618">
        <f t="shared" si="681"/>
        <v>177178.2</v>
      </c>
      <c r="AT284" s="616">
        <f t="shared" si="617"/>
        <v>105077</v>
      </c>
      <c r="AU284" s="616">
        <f t="shared" si="618"/>
        <v>21063</v>
      </c>
      <c r="AV284" s="616">
        <f t="shared" si="619"/>
        <v>96509</v>
      </c>
      <c r="AW284" s="616">
        <f t="shared" si="620"/>
        <v>226695</v>
      </c>
      <c r="AX284" s="616">
        <f t="shared" si="621"/>
        <v>6188</v>
      </c>
      <c r="AY284" s="616">
        <f t="shared" si="622"/>
        <v>205751</v>
      </c>
      <c r="AZ284" s="616">
        <f t="shared" si="623"/>
        <v>4284</v>
      </c>
      <c r="BA284" s="616">
        <f t="shared" si="624"/>
        <v>10472</v>
      </c>
      <c r="BB284" s="616">
        <f t="shared" si="625"/>
        <v>31892</v>
      </c>
      <c r="BC284" s="616">
        <f t="shared" si="626"/>
        <v>69020</v>
      </c>
      <c r="BD284" s="616">
        <f t="shared" si="627"/>
        <v>6426</v>
      </c>
      <c r="BE284" s="616">
        <f t="shared" si="628"/>
        <v>9163</v>
      </c>
      <c r="BF284" s="616">
        <f t="shared" si="629"/>
        <v>952</v>
      </c>
      <c r="BG284" s="616">
        <f t="shared" si="630"/>
        <v>12495</v>
      </c>
      <c r="BH284" s="616">
        <f t="shared" si="631"/>
        <v>191828</v>
      </c>
      <c r="BI284" s="618">
        <f t="shared" si="682"/>
        <v>147333.29999999999</v>
      </c>
      <c r="BJ284" s="618">
        <f t="shared" si="683"/>
        <v>44494.7</v>
      </c>
      <c r="BK284" s="616">
        <f t="shared" si="632"/>
        <v>0</v>
      </c>
      <c r="BL284" s="620">
        <f t="shared" si="633"/>
        <v>1513918</v>
      </c>
      <c r="BM284" s="616">
        <f t="shared" si="634"/>
        <v>950243</v>
      </c>
      <c r="BN284" s="618">
        <f t="shared" si="635"/>
        <v>729833.3</v>
      </c>
      <c r="BO284" s="618">
        <f t="shared" si="636"/>
        <v>220409.7</v>
      </c>
      <c r="BP284" s="616">
        <f t="shared" si="684"/>
        <v>105077</v>
      </c>
      <c r="BQ284" s="616">
        <f t="shared" si="685"/>
        <v>21063</v>
      </c>
      <c r="BR284" s="616">
        <f t="shared" si="686"/>
        <v>96509</v>
      </c>
      <c r="BS284" s="616">
        <f t="shared" si="637"/>
        <v>226695</v>
      </c>
      <c r="BT284" s="616">
        <f t="shared" si="638"/>
        <v>6188</v>
      </c>
      <c r="BU284" s="616">
        <f t="shared" si="639"/>
        <v>205751</v>
      </c>
      <c r="BV284" s="616">
        <f t="shared" si="640"/>
        <v>4284</v>
      </c>
      <c r="BW284" s="616">
        <f t="shared" si="641"/>
        <v>10472</v>
      </c>
      <c r="BX284" s="616">
        <f t="shared" si="642"/>
        <v>69971</v>
      </c>
      <c r="BY284" s="616">
        <f t="shared" si="643"/>
        <v>69020</v>
      </c>
      <c r="BZ284" s="616">
        <f t="shared" si="644"/>
        <v>6426</v>
      </c>
      <c r="CA284" s="616">
        <f t="shared" si="645"/>
        <v>9163</v>
      </c>
      <c r="CB284" s="616">
        <f t="shared" si="646"/>
        <v>952</v>
      </c>
      <c r="CC284" s="616">
        <f t="shared" si="647"/>
        <v>12495</v>
      </c>
      <c r="CD284" s="616">
        <f t="shared" si="648"/>
        <v>238634</v>
      </c>
      <c r="CE284" s="618">
        <f t="shared" si="687"/>
        <v>183282.6</v>
      </c>
      <c r="CF284" s="618">
        <f t="shared" si="688"/>
        <v>55351.4</v>
      </c>
      <c r="CG284" s="616">
        <f t="shared" si="649"/>
        <v>0</v>
      </c>
      <c r="CH284" s="621">
        <f t="shared" si="650"/>
        <v>1785185</v>
      </c>
      <c r="CI284" s="88">
        <f t="shared" si="651"/>
        <v>7985.2353000000003</v>
      </c>
      <c r="CJ284" s="90">
        <f t="shared" si="652"/>
        <v>6133.0528999999997</v>
      </c>
      <c r="CK284" s="90">
        <f t="shared" si="653"/>
        <v>1852.1823999999999</v>
      </c>
      <c r="CL284" s="88">
        <f t="shared" si="654"/>
        <v>883</v>
      </c>
      <c r="CM284" s="88">
        <f t="shared" si="655"/>
        <v>177</v>
      </c>
      <c r="CN284" s="88">
        <f t="shared" si="656"/>
        <v>811</v>
      </c>
      <c r="CO284" s="88">
        <f t="shared" si="657"/>
        <v>1905</v>
      </c>
      <c r="CP284" s="88">
        <f t="shared" si="658"/>
        <v>52</v>
      </c>
      <c r="CQ284" s="88">
        <f t="shared" si="659"/>
        <v>1729</v>
      </c>
      <c r="CR284" s="88">
        <f t="shared" si="660"/>
        <v>36</v>
      </c>
      <c r="CS284" s="88">
        <f t="shared" si="661"/>
        <v>88</v>
      </c>
      <c r="CT284" s="88">
        <f t="shared" si="662"/>
        <v>587.99159999999995</v>
      </c>
      <c r="CU284" s="88">
        <f t="shared" si="663"/>
        <v>580</v>
      </c>
      <c r="CV284" s="88">
        <f t="shared" si="664"/>
        <v>54</v>
      </c>
      <c r="CW284" s="88">
        <f t="shared" si="665"/>
        <v>77</v>
      </c>
      <c r="CX284" s="88">
        <f t="shared" si="666"/>
        <v>8</v>
      </c>
      <c r="CY284" s="88">
        <f t="shared" si="667"/>
        <v>105</v>
      </c>
      <c r="CZ284" s="88">
        <f t="shared" si="668"/>
        <v>2005.3277</v>
      </c>
      <c r="DA284" s="90">
        <f t="shared" si="669"/>
        <v>1540.1899000000001</v>
      </c>
      <c r="DB284" s="90">
        <f t="shared" si="670"/>
        <v>465.13780000000003</v>
      </c>
      <c r="DC284" s="88">
        <f t="shared" si="671"/>
        <v>0</v>
      </c>
      <c r="DD284" s="88">
        <f t="shared" si="672"/>
        <v>15001.554599999999</v>
      </c>
      <c r="AUV284" s="699">
        <f t="shared" si="758"/>
        <v>7985.24</v>
      </c>
      <c r="AUW284" s="699">
        <f t="shared" si="759"/>
        <v>6133.06</v>
      </c>
      <c r="AUX284" s="699">
        <f t="shared" si="760"/>
        <v>1852.18</v>
      </c>
      <c r="AUY284" s="699">
        <f t="shared" si="761"/>
        <v>883</v>
      </c>
      <c r="AUZ284" s="699">
        <f t="shared" si="778"/>
        <v>9600.27</v>
      </c>
      <c r="AVA284" s="699">
        <f t="shared" si="778"/>
        <v>15.03</v>
      </c>
      <c r="AVB284" s="699">
        <f t="shared" si="762"/>
        <v>1905</v>
      </c>
      <c r="AVC284" s="699">
        <f t="shared" si="763"/>
        <v>52</v>
      </c>
      <c r="AVD284" s="699">
        <f t="shared" si="764"/>
        <v>1729</v>
      </c>
      <c r="AVE284" s="699">
        <f t="shared" si="765"/>
        <v>36</v>
      </c>
      <c r="AVF284" s="699">
        <f t="shared" si="766"/>
        <v>88</v>
      </c>
      <c r="AVG284" s="699">
        <f t="shared" si="767"/>
        <v>587.99</v>
      </c>
      <c r="AVH284" s="699">
        <f t="shared" si="768"/>
        <v>580</v>
      </c>
      <c r="AVI284" s="699">
        <f t="shared" si="769"/>
        <v>54</v>
      </c>
      <c r="AVJ284" s="699">
        <f t="shared" si="770"/>
        <v>77</v>
      </c>
      <c r="AVK284" s="699">
        <f t="shared" si="771"/>
        <v>8</v>
      </c>
      <c r="AVL284" s="699">
        <f t="shared" si="772"/>
        <v>105</v>
      </c>
      <c r="AVM284" s="699">
        <f t="shared" si="773"/>
        <v>2005.33</v>
      </c>
      <c r="AVN284" s="699">
        <f t="shared" si="774"/>
        <v>1540.19</v>
      </c>
      <c r="AVO284" s="699">
        <f t="shared" si="775"/>
        <v>465.14</v>
      </c>
      <c r="AVP284" s="699">
        <f t="shared" si="776"/>
        <v>0</v>
      </c>
      <c r="AVQ284" s="699">
        <f t="shared" si="777"/>
        <v>15001.55</v>
      </c>
    </row>
    <row r="285" spans="1:108 1244:1265" ht="30" hidden="1" customHeight="1" x14ac:dyDescent="0.25">
      <c r="A285" s="643">
        <v>1</v>
      </c>
      <c r="B285" s="643">
        <v>2</v>
      </c>
      <c r="C285" s="664" t="s">
        <v>16</v>
      </c>
      <c r="D285" s="2"/>
      <c r="E285" s="101" t="s">
        <v>344</v>
      </c>
      <c r="F285" s="643" t="s">
        <v>31</v>
      </c>
      <c r="G285" s="643">
        <v>1</v>
      </c>
      <c r="H285" s="658" t="s">
        <v>8</v>
      </c>
      <c r="I285" s="643">
        <v>3</v>
      </c>
      <c r="J285" s="101" t="s">
        <v>356</v>
      </c>
      <c r="K285" s="643">
        <v>3</v>
      </c>
      <c r="L285" s="683" t="s">
        <v>349</v>
      </c>
      <c r="M285" s="11" t="s">
        <v>280</v>
      </c>
      <c r="N285" s="101" t="s">
        <v>401</v>
      </c>
      <c r="O285" s="643">
        <v>2</v>
      </c>
      <c r="P285" s="632">
        <v>1</v>
      </c>
      <c r="Q285" s="632">
        <v>1</v>
      </c>
      <c r="R285" s="632">
        <v>1</v>
      </c>
      <c r="S285" s="675">
        <f>SUMIF('Территориальный кк'!$A:$A,'2020'!$B285,'Территориальный кк'!D:D)</f>
        <v>1.244</v>
      </c>
      <c r="T285" s="676">
        <f>SUMIF('Территориальный кк'!$A:$A,'2020'!$B285,'Территориальный кк'!E:E)</f>
        <v>2.194</v>
      </c>
      <c r="U285" s="618">
        <f>SUMIFS(Нормативы!G:G,Нормативы!$B:$B,$G285,Нормативы!$D:$D,'2020'!$I285,Нормативы!$F:$F,'2020'!$K285)*O285</f>
        <v>12838</v>
      </c>
      <c r="V285" s="618">
        <f t="shared" si="674"/>
        <v>9860.2000000000007</v>
      </c>
      <c r="W285" s="618">
        <f t="shared" si="675"/>
        <v>2977.8</v>
      </c>
      <c r="X285" s="618">
        <f>SUMIFS(Нормативы!J:J,Нормативы!$B:$B,$G285,Нормативы!$D:$D,'2020'!$I285,Нормативы!$F:$F,'2020'!$K285)</f>
        <v>883</v>
      </c>
      <c r="Y285" s="618">
        <f>SUMIFS(Нормативы!K:K,Нормативы!$B:$B,$G285,Нормативы!$D:$D,'2020'!$I285,Нормативы!$F:$F,'2020'!$K285)</f>
        <v>177</v>
      </c>
      <c r="Z285" s="618">
        <f>SUMIFS(Нормативы!L:L,Нормативы!$B:$B,$G285,Нормативы!$D:$D,'2020'!$I285,Нормативы!$F:$F,'2020'!$K285)</f>
        <v>811</v>
      </c>
      <c r="AA285" s="618">
        <f t="shared" si="676"/>
        <v>1993</v>
      </c>
      <c r="AB285" s="618">
        <f>SUMIFS(Нормативы!N:N,Нормативы!$B:$B,$G285,Нормативы!$D:$D,'2020'!$I285,Нормативы!$F:$F,'2020'!$K285)*O285</f>
        <v>104</v>
      </c>
      <c r="AC285" s="618">
        <f>SUMIFS(Нормативы!O:O,Нормативы!$B:$B,$G285,Нормативы!$D:$D,'2020'!$I285,Нормативы!$F:$F,'2020'!$K285)</f>
        <v>1729</v>
      </c>
      <c r="AD285" s="618">
        <f>SUMIFS(Нормативы!P:P,Нормативы!$B:$B,$G285,Нормативы!$D:$D,'2020'!$I285,Нормативы!$F:$F,'2020'!$K285)*O285</f>
        <v>72</v>
      </c>
      <c r="AE285" s="618">
        <f>SUMIFS(Нормативы!Q:Q,Нормативы!$B:$B,$G285,Нормативы!$D:$D,'2020'!$I285,Нормативы!$F:$F,'2020'!$K285)</f>
        <v>88</v>
      </c>
      <c r="AF285" s="618">
        <f>SUMIFS(Нормативы!R:R,Нормативы!$B:$B,$G285,Нормативы!$D:$D,'2020'!$I285,Нормативы!$F:$F,'2020'!$K285)</f>
        <v>268</v>
      </c>
      <c r="AG285" s="618">
        <f>SUMIFS(Нормативы!S:S,Нормативы!$B:$B,$G285,Нормативы!$D:$D,'2020'!$I285,Нормативы!$F:$F,'2020'!$K285)</f>
        <v>580</v>
      </c>
      <c r="AH285" s="618">
        <f>SUMIFS(Нормативы!T:T,Нормативы!$B:$B,$G285,Нормативы!$D:$D,'2020'!$I285,Нормативы!$F:$F,'2020'!$K285)</f>
        <v>54</v>
      </c>
      <c r="AI285" s="618">
        <f>SUMIFS(Нормативы!U:U,Нормативы!$B:$B,$G285,Нормативы!$D:$D,'2020'!$I285,Нормативы!$F:$F,'2020'!$K285)</f>
        <v>77</v>
      </c>
      <c r="AJ285" s="618">
        <f>SUMIFS(Нормативы!V:V,Нормативы!$B:$B,$G285,Нормативы!$D:$D,'2020'!$I285,Нормативы!$F:$F,'2020'!$K285)</f>
        <v>8</v>
      </c>
      <c r="AK285" s="618">
        <f>SUMIFS(Нормативы!W:W,Нормативы!$B:$B,$G285,Нормативы!$D:$D,'2020'!$I285,Нормативы!$F:$F,'2020'!$K285)</f>
        <v>105</v>
      </c>
      <c r="AL285" s="618">
        <f>SUMIFS(Нормативы!X:X,Нормативы!$B:$B,$G285,Нормативы!$D:$D,'2020'!$I285,Нормативы!$F:$F,'2020'!$K285)*O285</f>
        <v>3224</v>
      </c>
      <c r="AM285" s="618">
        <f t="shared" si="677"/>
        <v>2476.1999999999998</v>
      </c>
      <c r="AN285" s="618">
        <f t="shared" si="678"/>
        <v>747.8</v>
      </c>
      <c r="AO285" s="618">
        <f>SUMIFS(Нормативы!AA:AA,Нормативы!$B:$B,$G285,Нормативы!$D:$D,'2020'!$I285,Нормативы!$F:$F,'2020'!$K285)</f>
        <v>0</v>
      </c>
      <c r="AP285" s="619">
        <f t="shared" si="679"/>
        <v>20841</v>
      </c>
      <c r="AQ285" s="413">
        <f t="shared" si="616"/>
        <v>12838</v>
      </c>
      <c r="AR285" s="618">
        <f t="shared" si="680"/>
        <v>9860.2000000000007</v>
      </c>
      <c r="AS285" s="618">
        <f t="shared" si="681"/>
        <v>2977.8</v>
      </c>
      <c r="AT285" s="616">
        <f t="shared" si="617"/>
        <v>883</v>
      </c>
      <c r="AU285" s="616">
        <f t="shared" si="618"/>
        <v>177</v>
      </c>
      <c r="AV285" s="616">
        <f t="shared" si="619"/>
        <v>811</v>
      </c>
      <c r="AW285" s="616">
        <f t="shared" si="620"/>
        <v>1993</v>
      </c>
      <c r="AX285" s="616">
        <f t="shared" si="621"/>
        <v>104</v>
      </c>
      <c r="AY285" s="616">
        <f t="shared" si="622"/>
        <v>1729</v>
      </c>
      <c r="AZ285" s="616">
        <f t="shared" si="623"/>
        <v>72</v>
      </c>
      <c r="BA285" s="616">
        <f t="shared" si="624"/>
        <v>88</v>
      </c>
      <c r="BB285" s="616">
        <f t="shared" si="625"/>
        <v>268</v>
      </c>
      <c r="BC285" s="616">
        <f t="shared" si="626"/>
        <v>580</v>
      </c>
      <c r="BD285" s="616">
        <f t="shared" si="627"/>
        <v>54</v>
      </c>
      <c r="BE285" s="616">
        <f t="shared" si="628"/>
        <v>77</v>
      </c>
      <c r="BF285" s="616">
        <f t="shared" si="629"/>
        <v>8</v>
      </c>
      <c r="BG285" s="616">
        <f t="shared" si="630"/>
        <v>105</v>
      </c>
      <c r="BH285" s="616">
        <f t="shared" si="631"/>
        <v>3224</v>
      </c>
      <c r="BI285" s="618">
        <f t="shared" si="682"/>
        <v>2476.1999999999998</v>
      </c>
      <c r="BJ285" s="618">
        <f t="shared" si="683"/>
        <v>747.8</v>
      </c>
      <c r="BK285" s="616">
        <f t="shared" si="632"/>
        <v>0</v>
      </c>
      <c r="BL285" s="620">
        <f t="shared" si="633"/>
        <v>20841</v>
      </c>
      <c r="BM285" s="616">
        <f t="shared" si="634"/>
        <v>15970</v>
      </c>
      <c r="BN285" s="618">
        <f t="shared" si="635"/>
        <v>12265.7</v>
      </c>
      <c r="BO285" s="618">
        <f t="shared" si="636"/>
        <v>3704.3</v>
      </c>
      <c r="BP285" s="616">
        <f t="shared" si="684"/>
        <v>883</v>
      </c>
      <c r="BQ285" s="616">
        <f t="shared" si="685"/>
        <v>177</v>
      </c>
      <c r="BR285" s="616">
        <f t="shared" si="686"/>
        <v>811</v>
      </c>
      <c r="BS285" s="616">
        <f t="shared" si="637"/>
        <v>1993</v>
      </c>
      <c r="BT285" s="616">
        <f t="shared" si="638"/>
        <v>104</v>
      </c>
      <c r="BU285" s="616">
        <f t="shared" si="639"/>
        <v>1729</v>
      </c>
      <c r="BV285" s="616">
        <f t="shared" si="640"/>
        <v>72</v>
      </c>
      <c r="BW285" s="616">
        <f t="shared" si="641"/>
        <v>88</v>
      </c>
      <c r="BX285" s="616">
        <f t="shared" si="642"/>
        <v>588</v>
      </c>
      <c r="BY285" s="616">
        <f t="shared" si="643"/>
        <v>580</v>
      </c>
      <c r="BZ285" s="616">
        <f t="shared" si="644"/>
        <v>54</v>
      </c>
      <c r="CA285" s="616">
        <f t="shared" si="645"/>
        <v>77</v>
      </c>
      <c r="CB285" s="616">
        <f t="shared" si="646"/>
        <v>8</v>
      </c>
      <c r="CC285" s="616">
        <f t="shared" si="647"/>
        <v>105</v>
      </c>
      <c r="CD285" s="616">
        <f t="shared" si="648"/>
        <v>4011</v>
      </c>
      <c r="CE285" s="618">
        <f t="shared" si="687"/>
        <v>3080.6</v>
      </c>
      <c r="CF285" s="618">
        <f t="shared" si="688"/>
        <v>930.4</v>
      </c>
      <c r="CG285" s="616">
        <f t="shared" si="649"/>
        <v>0</v>
      </c>
      <c r="CH285" s="621">
        <f t="shared" si="650"/>
        <v>25080</v>
      </c>
      <c r="CI285" s="88">
        <f t="shared" si="651"/>
        <v>15970</v>
      </c>
      <c r="CJ285" s="90">
        <f t="shared" si="652"/>
        <v>12265.7</v>
      </c>
      <c r="CK285" s="90">
        <f t="shared" si="653"/>
        <v>3704.3</v>
      </c>
      <c r="CL285" s="88">
        <f t="shared" si="654"/>
        <v>883</v>
      </c>
      <c r="CM285" s="88">
        <f t="shared" si="655"/>
        <v>177</v>
      </c>
      <c r="CN285" s="88">
        <f t="shared" si="656"/>
        <v>811</v>
      </c>
      <c r="CO285" s="88">
        <f t="shared" si="657"/>
        <v>1993</v>
      </c>
      <c r="CP285" s="88">
        <f t="shared" si="658"/>
        <v>104</v>
      </c>
      <c r="CQ285" s="88">
        <f t="shared" si="659"/>
        <v>1729</v>
      </c>
      <c r="CR285" s="88">
        <f t="shared" si="660"/>
        <v>72</v>
      </c>
      <c r="CS285" s="88">
        <f t="shared" si="661"/>
        <v>88</v>
      </c>
      <c r="CT285" s="88">
        <f t="shared" si="662"/>
        <v>588</v>
      </c>
      <c r="CU285" s="88">
        <f t="shared" si="663"/>
        <v>580</v>
      </c>
      <c r="CV285" s="88">
        <f t="shared" si="664"/>
        <v>54</v>
      </c>
      <c r="CW285" s="88">
        <f t="shared" si="665"/>
        <v>77</v>
      </c>
      <c r="CX285" s="88">
        <f t="shared" si="666"/>
        <v>8</v>
      </c>
      <c r="CY285" s="88">
        <f t="shared" si="667"/>
        <v>105</v>
      </c>
      <c r="CZ285" s="88">
        <f t="shared" si="668"/>
        <v>4011</v>
      </c>
      <c r="DA285" s="90">
        <f t="shared" si="669"/>
        <v>3080.6</v>
      </c>
      <c r="DB285" s="90">
        <f t="shared" si="670"/>
        <v>930.4</v>
      </c>
      <c r="DC285" s="88">
        <f t="shared" si="671"/>
        <v>0</v>
      </c>
      <c r="DD285" s="88">
        <f t="shared" si="672"/>
        <v>25080</v>
      </c>
      <c r="AUV285" s="699">
        <f t="shared" si="758"/>
        <v>15970</v>
      </c>
      <c r="AUW285" s="699">
        <f t="shared" si="759"/>
        <v>12265.75</v>
      </c>
      <c r="AUX285" s="699">
        <f t="shared" si="760"/>
        <v>3704.25</v>
      </c>
      <c r="AUY285" s="699">
        <f t="shared" si="761"/>
        <v>883</v>
      </c>
      <c r="AUZ285" s="699">
        <f t="shared" si="778"/>
        <v>80.67</v>
      </c>
      <c r="AVA285" s="699">
        <f t="shared" si="778"/>
        <v>0.06</v>
      </c>
      <c r="AVB285" s="699">
        <f t="shared" si="762"/>
        <v>1993</v>
      </c>
      <c r="AVC285" s="699">
        <f t="shared" si="763"/>
        <v>104</v>
      </c>
      <c r="AVD285" s="699">
        <f t="shared" si="764"/>
        <v>1729</v>
      </c>
      <c r="AVE285" s="699">
        <f t="shared" si="765"/>
        <v>72</v>
      </c>
      <c r="AVF285" s="699">
        <f t="shared" si="766"/>
        <v>88</v>
      </c>
      <c r="AVG285" s="699">
        <f t="shared" si="767"/>
        <v>588</v>
      </c>
      <c r="AVH285" s="699">
        <f t="shared" si="768"/>
        <v>580</v>
      </c>
      <c r="AVI285" s="699">
        <f t="shared" si="769"/>
        <v>54</v>
      </c>
      <c r="AVJ285" s="699">
        <f t="shared" si="770"/>
        <v>77</v>
      </c>
      <c r="AVK285" s="699">
        <f t="shared" si="771"/>
        <v>8</v>
      </c>
      <c r="AVL285" s="699">
        <f t="shared" si="772"/>
        <v>105</v>
      </c>
      <c r="AVM285" s="699">
        <f t="shared" si="773"/>
        <v>4011</v>
      </c>
      <c r="AVN285" s="699">
        <f t="shared" si="774"/>
        <v>3080.65</v>
      </c>
      <c r="AVO285" s="699">
        <f t="shared" si="775"/>
        <v>930.35</v>
      </c>
      <c r="AVP285" s="699">
        <f t="shared" si="776"/>
        <v>0</v>
      </c>
      <c r="AVQ285" s="699">
        <f t="shared" si="777"/>
        <v>25080</v>
      </c>
    </row>
    <row r="286" spans="1:108 1244:1265" s="608" customFormat="1" ht="30" hidden="1" customHeight="1" x14ac:dyDescent="0.25">
      <c r="A286" s="634">
        <v>1</v>
      </c>
      <c r="B286" s="634">
        <v>2</v>
      </c>
      <c r="C286" s="633" t="s">
        <v>16</v>
      </c>
      <c r="D286" s="2"/>
      <c r="E286" s="602" t="s">
        <v>344</v>
      </c>
      <c r="F286" s="634" t="s">
        <v>31</v>
      </c>
      <c r="G286" s="634">
        <v>1</v>
      </c>
      <c r="H286" s="656" t="s">
        <v>10</v>
      </c>
      <c r="I286" s="634">
        <v>0</v>
      </c>
      <c r="J286" s="602" t="s">
        <v>357</v>
      </c>
      <c r="K286" s="634">
        <v>3</v>
      </c>
      <c r="L286" s="681" t="s">
        <v>349</v>
      </c>
      <c r="M286" s="601"/>
      <c r="N286" s="602" t="s">
        <v>401</v>
      </c>
      <c r="O286" s="634">
        <v>2</v>
      </c>
      <c r="P286" s="633">
        <v>1</v>
      </c>
      <c r="Q286" s="633">
        <v>1</v>
      </c>
      <c r="R286" s="633">
        <v>1</v>
      </c>
      <c r="S286" s="671">
        <f>'Территориальный кк'!D5</f>
        <v>1.244</v>
      </c>
      <c r="T286" s="672">
        <f>'Территориальный кк'!E5</f>
        <v>2.194</v>
      </c>
      <c r="U286" s="618">
        <f>SUMIFS(Нормативы!G:G,Нормативы!$B:$B,$G286,Нормативы!$D:$D,'2020'!$I286,Нормативы!$F:$F,'2020'!$K286)*O286</f>
        <v>128380</v>
      </c>
      <c r="V286" s="618">
        <f t="shared" ref="V286" si="787">ROUND(U286/1.302,1)</f>
        <v>98602.2</v>
      </c>
      <c r="W286" s="618">
        <f t="shared" ref="W286" si="788">U286-V286</f>
        <v>29777.8</v>
      </c>
      <c r="X286" s="618">
        <f>SUMIFS(Нормативы!J:J,Нормативы!$B:$B,$G286,Нормативы!$D:$D,'2020'!$I286,Нормативы!$F:$F,'2020'!$K286)</f>
        <v>8830</v>
      </c>
      <c r="Y286" s="618">
        <f>SUMIFS(Нормативы!K:K,Нормативы!$B:$B,$G286,Нормативы!$D:$D,'2020'!$I286,Нормативы!$F:$F,'2020'!$K286)</f>
        <v>1766</v>
      </c>
      <c r="Z286" s="618">
        <f>SUMIFS(Нормативы!L:L,Нормативы!$B:$B,$G286,Нормативы!$D:$D,'2020'!$I286,Нормативы!$F:$F,'2020'!$K286)</f>
        <v>8110</v>
      </c>
      <c r="AA286" s="618">
        <f t="shared" ref="AA286" si="789">AB286+AC286+AD286+AE286</f>
        <v>19930</v>
      </c>
      <c r="AB286" s="618">
        <f>SUMIFS(Нормативы!N:N,Нормативы!$B:$B,$G286,Нормативы!$D:$D,'2020'!$I286,Нормативы!$F:$F,'2020'!$K286)*O286</f>
        <v>1040</v>
      </c>
      <c r="AC286" s="618">
        <f>SUMIFS(Нормативы!O:O,Нормативы!$B:$B,$G286,Нормативы!$D:$D,'2020'!$I286,Нормативы!$F:$F,'2020'!$K286)</f>
        <v>17290</v>
      </c>
      <c r="AD286" s="618">
        <f>SUMIFS(Нормативы!P:P,Нормативы!$B:$B,$G286,Нормативы!$D:$D,'2020'!$I286,Нормативы!$F:$F,'2020'!$K286)*O286</f>
        <v>720</v>
      </c>
      <c r="AE286" s="618">
        <f>SUMIFS(Нормативы!Q:Q,Нормативы!$B:$B,$G286,Нормативы!$D:$D,'2020'!$I286,Нормативы!$F:$F,'2020'!$K286)</f>
        <v>880</v>
      </c>
      <c r="AF286" s="618">
        <f>SUMIFS(Нормативы!R:R,Нормативы!$B:$B,$G286,Нормативы!$D:$D,'2020'!$I286,Нормативы!$F:$F,'2020'!$K286)</f>
        <v>2680</v>
      </c>
      <c r="AG286" s="618">
        <f>SUMIFS(Нормативы!S:S,Нормативы!$B:$B,$G286,Нормативы!$D:$D,'2020'!$I286,Нормативы!$F:$F,'2020'!$K286)</f>
        <v>5800</v>
      </c>
      <c r="AH286" s="618">
        <f>SUMIFS(Нормативы!T:T,Нормативы!$B:$B,$G286,Нормативы!$D:$D,'2020'!$I286,Нормативы!$F:$F,'2020'!$K286)</f>
        <v>540</v>
      </c>
      <c r="AI286" s="618">
        <f>SUMIFS(Нормативы!U:U,Нормативы!$B:$B,$G286,Нормативы!$D:$D,'2020'!$I286,Нормативы!$F:$F,'2020'!$K286)</f>
        <v>770</v>
      </c>
      <c r="AJ286" s="618">
        <f>SUMIFS(Нормативы!V:V,Нормативы!$B:$B,$G286,Нормативы!$D:$D,'2020'!$I286,Нормативы!$F:$F,'2020'!$K286)</f>
        <v>80</v>
      </c>
      <c r="AK286" s="618">
        <f>SUMIFS(Нормативы!W:W,Нормативы!$B:$B,$G286,Нормативы!$D:$D,'2020'!$I286,Нормативы!$F:$F,'2020'!$K286)</f>
        <v>1050</v>
      </c>
      <c r="AL286" s="618">
        <f>SUMIFS(Нормативы!X:X,Нормативы!$B:$B,$G286,Нормативы!$D:$D,'2020'!$I286,Нормативы!$F:$F,'2020'!$K286)*O286</f>
        <v>32240</v>
      </c>
      <c r="AM286" s="618">
        <f t="shared" ref="AM286" si="790">ROUND(AL286/1.302,1)</f>
        <v>24761.9</v>
      </c>
      <c r="AN286" s="618">
        <f t="shared" ref="AN286" si="791">AL286-AM286</f>
        <v>7478.1</v>
      </c>
      <c r="AO286" s="618">
        <f>SUMIFS(Нормативы!AA:AA,Нормативы!$B:$B,$G286,Нормативы!$D:$D,'2020'!$I286,Нормативы!$F:$F,'2020'!$K286)</f>
        <v>3520</v>
      </c>
      <c r="AP286" s="619">
        <f t="shared" ref="AP286" si="792">U286+X286+Z286+AA286++AF286+AG286+AH286+AI286+AJ286+AK286+AL286+AO286</f>
        <v>211930</v>
      </c>
      <c r="AQ286" s="611">
        <f t="shared" si="616"/>
        <v>128380</v>
      </c>
      <c r="AR286" s="611">
        <f t="shared" ref="AR286" si="793">ROUND($P286*V286,0)</f>
        <v>98602</v>
      </c>
      <c r="AS286" s="611">
        <f t="shared" ref="AS286" si="794">ROUND($P286*W286,0)</f>
        <v>29778</v>
      </c>
      <c r="AT286" s="611">
        <f t="shared" si="617"/>
        <v>8830</v>
      </c>
      <c r="AU286" s="611">
        <f t="shared" si="618"/>
        <v>1766</v>
      </c>
      <c r="AV286" s="611">
        <f t="shared" si="619"/>
        <v>8110</v>
      </c>
      <c r="AW286" s="611">
        <f t="shared" si="620"/>
        <v>19930</v>
      </c>
      <c r="AX286" s="611">
        <f t="shared" si="621"/>
        <v>1040</v>
      </c>
      <c r="AY286" s="611">
        <f t="shared" si="622"/>
        <v>17290</v>
      </c>
      <c r="AZ286" s="611">
        <f t="shared" si="623"/>
        <v>720</v>
      </c>
      <c r="BA286" s="611">
        <f t="shared" si="624"/>
        <v>880</v>
      </c>
      <c r="BB286" s="611">
        <f t="shared" si="625"/>
        <v>2680</v>
      </c>
      <c r="BC286" s="611">
        <f t="shared" si="626"/>
        <v>5800</v>
      </c>
      <c r="BD286" s="611">
        <f t="shared" si="627"/>
        <v>540</v>
      </c>
      <c r="BE286" s="611">
        <f t="shared" si="628"/>
        <v>770</v>
      </c>
      <c r="BF286" s="611">
        <f t="shared" si="629"/>
        <v>80</v>
      </c>
      <c r="BG286" s="611">
        <f t="shared" si="630"/>
        <v>1050</v>
      </c>
      <c r="BH286" s="614">
        <f t="shared" si="631"/>
        <v>32240</v>
      </c>
      <c r="BI286" s="622">
        <f t="shared" si="682"/>
        <v>24761.9</v>
      </c>
      <c r="BJ286" s="622">
        <f t="shared" si="683"/>
        <v>7478.1</v>
      </c>
      <c r="BK286" s="611">
        <f t="shared" si="632"/>
        <v>3520</v>
      </c>
      <c r="BL286" s="620">
        <f t="shared" si="633"/>
        <v>211930</v>
      </c>
      <c r="BM286" s="614">
        <f t="shared" si="634"/>
        <v>159705</v>
      </c>
      <c r="BN286" s="622">
        <f t="shared" si="635"/>
        <v>122661.3</v>
      </c>
      <c r="BO286" s="622">
        <f t="shared" si="636"/>
        <v>37043.699999999997</v>
      </c>
      <c r="BP286" s="614">
        <f t="shared" si="684"/>
        <v>8830</v>
      </c>
      <c r="BQ286" s="614">
        <f t="shared" si="685"/>
        <v>1766</v>
      </c>
      <c r="BR286" s="614">
        <f t="shared" si="686"/>
        <v>8110</v>
      </c>
      <c r="BS286" s="614">
        <f t="shared" si="637"/>
        <v>19930</v>
      </c>
      <c r="BT286" s="614">
        <f t="shared" si="638"/>
        <v>1040</v>
      </c>
      <c r="BU286" s="614">
        <f t="shared" si="639"/>
        <v>17290</v>
      </c>
      <c r="BV286" s="614">
        <f t="shared" si="640"/>
        <v>720</v>
      </c>
      <c r="BW286" s="614">
        <f t="shared" si="641"/>
        <v>880</v>
      </c>
      <c r="BX286" s="614">
        <f t="shared" si="642"/>
        <v>5880</v>
      </c>
      <c r="BY286" s="614">
        <f t="shared" si="643"/>
        <v>5800</v>
      </c>
      <c r="BZ286" s="614">
        <f t="shared" si="644"/>
        <v>540</v>
      </c>
      <c r="CA286" s="614">
        <f t="shared" si="645"/>
        <v>770</v>
      </c>
      <c r="CB286" s="614">
        <f t="shared" si="646"/>
        <v>80</v>
      </c>
      <c r="CC286" s="614">
        <f t="shared" si="647"/>
        <v>1050</v>
      </c>
      <c r="CD286" s="614">
        <f t="shared" si="648"/>
        <v>40107</v>
      </c>
      <c r="CE286" s="622">
        <f t="shared" si="687"/>
        <v>30804.1</v>
      </c>
      <c r="CF286" s="622">
        <f t="shared" si="688"/>
        <v>9302.9</v>
      </c>
      <c r="CG286" s="614">
        <f t="shared" si="649"/>
        <v>3520</v>
      </c>
      <c r="CH286" s="621">
        <f t="shared" si="650"/>
        <v>254322</v>
      </c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AUV286" s="699">
        <f t="shared" si="758"/>
        <v>159705</v>
      </c>
      <c r="AUW286" s="699">
        <f t="shared" si="759"/>
        <v>122661.29</v>
      </c>
      <c r="AUX286" s="699">
        <f t="shared" si="760"/>
        <v>37043.71</v>
      </c>
      <c r="AUY286" s="699">
        <f t="shared" si="761"/>
        <v>8830</v>
      </c>
      <c r="AUZ286" s="699">
        <f t="shared" si="778"/>
        <v>804.92</v>
      </c>
      <c r="AVA286" s="699">
        <f t="shared" si="778"/>
        <v>0.06</v>
      </c>
      <c r="AVB286" s="699">
        <f t="shared" si="762"/>
        <v>19930</v>
      </c>
      <c r="AVC286" s="699">
        <f t="shared" si="763"/>
        <v>1040</v>
      </c>
      <c r="AVD286" s="699">
        <f t="shared" si="764"/>
        <v>17290</v>
      </c>
      <c r="AVE286" s="699">
        <f t="shared" si="765"/>
        <v>720</v>
      </c>
      <c r="AVF286" s="699">
        <f t="shared" si="766"/>
        <v>880</v>
      </c>
      <c r="AVG286" s="699">
        <f t="shared" si="767"/>
        <v>5880</v>
      </c>
      <c r="AVH286" s="699">
        <f t="shared" si="768"/>
        <v>5800</v>
      </c>
      <c r="AVI286" s="699">
        <f t="shared" si="769"/>
        <v>540</v>
      </c>
      <c r="AVJ286" s="699">
        <f t="shared" si="770"/>
        <v>770</v>
      </c>
      <c r="AVK286" s="699">
        <f t="shared" si="771"/>
        <v>80</v>
      </c>
      <c r="AVL286" s="699">
        <f t="shared" si="772"/>
        <v>1050</v>
      </c>
      <c r="AVM286" s="699">
        <f t="shared" si="773"/>
        <v>40107</v>
      </c>
      <c r="AVN286" s="699">
        <f t="shared" si="774"/>
        <v>30804.15</v>
      </c>
      <c r="AVO286" s="699">
        <f t="shared" si="775"/>
        <v>9302.85</v>
      </c>
      <c r="AVP286" s="699">
        <f t="shared" si="776"/>
        <v>3520</v>
      </c>
      <c r="AVQ286" s="699">
        <f t="shared" si="777"/>
        <v>254322</v>
      </c>
    </row>
    <row r="287" spans="1:108 1244:1265" ht="30" hidden="1" customHeight="1" x14ac:dyDescent="0.25">
      <c r="A287" s="643">
        <v>1</v>
      </c>
      <c r="B287" s="643">
        <v>2</v>
      </c>
      <c r="C287" s="664" t="s">
        <v>16</v>
      </c>
      <c r="D287" s="2"/>
      <c r="E287" s="101" t="s">
        <v>344</v>
      </c>
      <c r="F287" s="643" t="s">
        <v>31</v>
      </c>
      <c r="G287" s="643">
        <v>1</v>
      </c>
      <c r="H287" s="658" t="s">
        <v>10</v>
      </c>
      <c r="I287" s="643">
        <v>0</v>
      </c>
      <c r="J287" s="101" t="s">
        <v>357</v>
      </c>
      <c r="K287" s="643">
        <v>3</v>
      </c>
      <c r="L287" s="683" t="s">
        <v>349</v>
      </c>
      <c r="M287" s="11" t="s">
        <v>258</v>
      </c>
      <c r="N287" s="101" t="s">
        <v>387</v>
      </c>
      <c r="O287" s="643">
        <v>1</v>
      </c>
      <c r="P287" s="632">
        <v>40</v>
      </c>
      <c r="Q287" s="632">
        <v>40</v>
      </c>
      <c r="R287" s="632">
        <v>40</v>
      </c>
      <c r="S287" s="675">
        <f>SUMIF('Территориальный кк'!$A:$A,'2020'!$B287,'Территориальный кк'!D:D)</f>
        <v>1.244</v>
      </c>
      <c r="T287" s="676">
        <f>SUMIF('Территориальный кк'!$A:$A,'2020'!$B287,'Территориальный кк'!E:E)</f>
        <v>2.194</v>
      </c>
      <c r="U287" s="618">
        <f>SUMIFS(Нормативы!G:G,Нормативы!$B:$B,$G287,Нормативы!$D:$D,'2020'!$I287,Нормативы!$F:$F,'2020'!$K287)*O287</f>
        <v>64190</v>
      </c>
      <c r="V287" s="618">
        <f t="shared" si="674"/>
        <v>49301.1</v>
      </c>
      <c r="W287" s="618">
        <f t="shared" si="675"/>
        <v>14888.9</v>
      </c>
      <c r="X287" s="618">
        <f>SUMIFS(Нормативы!J:J,Нормативы!$B:$B,$G287,Нормативы!$D:$D,'2020'!$I287,Нормативы!$F:$F,'2020'!$K287)</f>
        <v>8830</v>
      </c>
      <c r="Y287" s="618">
        <f>SUMIFS(Нормативы!K:K,Нормативы!$B:$B,$G287,Нормативы!$D:$D,'2020'!$I287,Нормативы!$F:$F,'2020'!$K287)</f>
        <v>1766</v>
      </c>
      <c r="Z287" s="618">
        <f>SUMIFS(Нормативы!L:L,Нормативы!$B:$B,$G287,Нормативы!$D:$D,'2020'!$I287,Нормативы!$F:$F,'2020'!$K287)</f>
        <v>8110</v>
      </c>
      <c r="AA287" s="618">
        <f t="shared" si="676"/>
        <v>19050</v>
      </c>
      <c r="AB287" s="618">
        <f>SUMIFS(Нормативы!N:N,Нормативы!$B:$B,$G287,Нормативы!$D:$D,'2020'!$I287,Нормативы!$F:$F,'2020'!$K287)*O287</f>
        <v>520</v>
      </c>
      <c r="AC287" s="618">
        <f>SUMIFS(Нормативы!O:O,Нормативы!$B:$B,$G287,Нормативы!$D:$D,'2020'!$I287,Нормативы!$F:$F,'2020'!$K287)</f>
        <v>17290</v>
      </c>
      <c r="AD287" s="618">
        <f>SUMIFS(Нормативы!P:P,Нормативы!$B:$B,$G287,Нормативы!$D:$D,'2020'!$I287,Нормативы!$F:$F,'2020'!$K287)*O287</f>
        <v>360</v>
      </c>
      <c r="AE287" s="618">
        <f>SUMIFS(Нормативы!Q:Q,Нормативы!$B:$B,$G287,Нормативы!$D:$D,'2020'!$I287,Нормативы!$F:$F,'2020'!$K287)</f>
        <v>880</v>
      </c>
      <c r="AF287" s="618">
        <f>SUMIFS(Нормативы!R:R,Нормативы!$B:$B,$G287,Нормативы!$D:$D,'2020'!$I287,Нормативы!$F:$F,'2020'!$K287)</f>
        <v>2680</v>
      </c>
      <c r="AG287" s="618">
        <f>SUMIFS(Нормативы!S:S,Нормативы!$B:$B,$G287,Нормативы!$D:$D,'2020'!$I287,Нормативы!$F:$F,'2020'!$K287)</f>
        <v>5800</v>
      </c>
      <c r="AH287" s="618">
        <f>SUMIFS(Нормативы!T:T,Нормативы!$B:$B,$G287,Нормативы!$D:$D,'2020'!$I287,Нормативы!$F:$F,'2020'!$K287)</f>
        <v>540</v>
      </c>
      <c r="AI287" s="618">
        <f>SUMIFS(Нормативы!U:U,Нормативы!$B:$B,$G287,Нормативы!$D:$D,'2020'!$I287,Нормативы!$F:$F,'2020'!$K287)</f>
        <v>770</v>
      </c>
      <c r="AJ287" s="618">
        <f>SUMIFS(Нормативы!V:V,Нормативы!$B:$B,$G287,Нормативы!$D:$D,'2020'!$I287,Нормативы!$F:$F,'2020'!$K287)</f>
        <v>80</v>
      </c>
      <c r="AK287" s="618">
        <f>SUMIFS(Нормативы!W:W,Нормативы!$B:$B,$G287,Нормативы!$D:$D,'2020'!$I287,Нормативы!$F:$F,'2020'!$K287)</f>
        <v>1050</v>
      </c>
      <c r="AL287" s="618">
        <f>SUMIFS(Нормативы!X:X,Нормативы!$B:$B,$G287,Нормативы!$D:$D,'2020'!$I287,Нормативы!$F:$F,'2020'!$K287)*O287</f>
        <v>16120</v>
      </c>
      <c r="AM287" s="618">
        <f t="shared" si="677"/>
        <v>12381</v>
      </c>
      <c r="AN287" s="618">
        <f t="shared" si="678"/>
        <v>3739</v>
      </c>
      <c r="AO287" s="618">
        <f>SUMIFS(Нормативы!AA:AA,Нормативы!$B:$B,$G287,Нормативы!$D:$D,'2020'!$I287,Нормативы!$F:$F,'2020'!$K287)</f>
        <v>3520</v>
      </c>
      <c r="AP287" s="619">
        <f t="shared" si="679"/>
        <v>130740</v>
      </c>
      <c r="AQ287" s="413">
        <f t="shared" si="616"/>
        <v>2567600</v>
      </c>
      <c r="AR287" s="618">
        <f t="shared" si="680"/>
        <v>1972043</v>
      </c>
      <c r="AS287" s="618">
        <f t="shared" si="681"/>
        <v>595557</v>
      </c>
      <c r="AT287" s="616">
        <f t="shared" si="617"/>
        <v>353200</v>
      </c>
      <c r="AU287" s="616">
        <f t="shared" si="618"/>
        <v>70640</v>
      </c>
      <c r="AV287" s="616">
        <f t="shared" si="619"/>
        <v>324400</v>
      </c>
      <c r="AW287" s="616">
        <f t="shared" si="620"/>
        <v>762000</v>
      </c>
      <c r="AX287" s="616">
        <f t="shared" si="621"/>
        <v>20800</v>
      </c>
      <c r="AY287" s="616">
        <f t="shared" si="622"/>
        <v>691600</v>
      </c>
      <c r="AZ287" s="616">
        <f t="shared" si="623"/>
        <v>14400</v>
      </c>
      <c r="BA287" s="616">
        <f t="shared" si="624"/>
        <v>35200</v>
      </c>
      <c r="BB287" s="616">
        <f t="shared" si="625"/>
        <v>107200</v>
      </c>
      <c r="BC287" s="616">
        <f t="shared" si="626"/>
        <v>232000</v>
      </c>
      <c r="BD287" s="616">
        <f t="shared" si="627"/>
        <v>21600</v>
      </c>
      <c r="BE287" s="616">
        <f t="shared" si="628"/>
        <v>30800</v>
      </c>
      <c r="BF287" s="616">
        <f t="shared" si="629"/>
        <v>3200</v>
      </c>
      <c r="BG287" s="616">
        <f t="shared" si="630"/>
        <v>42000</v>
      </c>
      <c r="BH287" s="616">
        <f t="shared" si="631"/>
        <v>644800</v>
      </c>
      <c r="BI287" s="618">
        <f t="shared" si="682"/>
        <v>495238.1</v>
      </c>
      <c r="BJ287" s="618">
        <f t="shared" si="683"/>
        <v>149561.9</v>
      </c>
      <c r="BK287" s="616">
        <f t="shared" si="632"/>
        <v>140800</v>
      </c>
      <c r="BL287" s="620">
        <f t="shared" si="633"/>
        <v>5229600</v>
      </c>
      <c r="BM287" s="616">
        <f t="shared" si="634"/>
        <v>3194094</v>
      </c>
      <c r="BN287" s="618">
        <f t="shared" si="635"/>
        <v>2453221.2000000002</v>
      </c>
      <c r="BO287" s="618">
        <f t="shared" si="636"/>
        <v>740872.8</v>
      </c>
      <c r="BP287" s="616">
        <f t="shared" si="684"/>
        <v>353200</v>
      </c>
      <c r="BQ287" s="616">
        <f t="shared" si="685"/>
        <v>70640</v>
      </c>
      <c r="BR287" s="616">
        <f t="shared" si="686"/>
        <v>324400</v>
      </c>
      <c r="BS287" s="616">
        <f t="shared" si="637"/>
        <v>762000</v>
      </c>
      <c r="BT287" s="616">
        <f t="shared" si="638"/>
        <v>20800</v>
      </c>
      <c r="BU287" s="616">
        <f t="shared" si="639"/>
        <v>691600</v>
      </c>
      <c r="BV287" s="616">
        <f t="shared" si="640"/>
        <v>14400</v>
      </c>
      <c r="BW287" s="616">
        <f t="shared" si="641"/>
        <v>35200</v>
      </c>
      <c r="BX287" s="616">
        <f t="shared" si="642"/>
        <v>235197</v>
      </c>
      <c r="BY287" s="616">
        <f t="shared" si="643"/>
        <v>232000</v>
      </c>
      <c r="BZ287" s="616">
        <f t="shared" si="644"/>
        <v>21600</v>
      </c>
      <c r="CA287" s="616">
        <f t="shared" si="645"/>
        <v>30800</v>
      </c>
      <c r="CB287" s="616">
        <f t="shared" si="646"/>
        <v>3200</v>
      </c>
      <c r="CC287" s="616">
        <f t="shared" si="647"/>
        <v>42000</v>
      </c>
      <c r="CD287" s="616">
        <f t="shared" si="648"/>
        <v>802131</v>
      </c>
      <c r="CE287" s="618">
        <f t="shared" si="687"/>
        <v>616076</v>
      </c>
      <c r="CF287" s="618">
        <f t="shared" si="688"/>
        <v>186055</v>
      </c>
      <c r="CG287" s="616">
        <f t="shared" si="649"/>
        <v>140800</v>
      </c>
      <c r="CH287" s="621">
        <f t="shared" si="650"/>
        <v>6141422</v>
      </c>
      <c r="CI287" s="88">
        <f t="shared" si="651"/>
        <v>79852.350000000006</v>
      </c>
      <c r="CJ287" s="90">
        <f t="shared" si="652"/>
        <v>61330.53</v>
      </c>
      <c r="CK287" s="90">
        <f t="shared" si="653"/>
        <v>18521.82</v>
      </c>
      <c r="CL287" s="88">
        <f t="shared" si="654"/>
        <v>8830</v>
      </c>
      <c r="CM287" s="88">
        <f t="shared" si="655"/>
        <v>1766</v>
      </c>
      <c r="CN287" s="88">
        <f t="shared" si="656"/>
        <v>8110</v>
      </c>
      <c r="CO287" s="88">
        <f t="shared" si="657"/>
        <v>19050</v>
      </c>
      <c r="CP287" s="88">
        <f t="shared" si="658"/>
        <v>520</v>
      </c>
      <c r="CQ287" s="88">
        <f t="shared" si="659"/>
        <v>17290</v>
      </c>
      <c r="CR287" s="88">
        <f t="shared" si="660"/>
        <v>360</v>
      </c>
      <c r="CS287" s="88">
        <f t="shared" si="661"/>
        <v>880</v>
      </c>
      <c r="CT287" s="88">
        <f t="shared" si="662"/>
        <v>5879.9250000000002</v>
      </c>
      <c r="CU287" s="88">
        <f t="shared" si="663"/>
        <v>5800</v>
      </c>
      <c r="CV287" s="88">
        <f t="shared" si="664"/>
        <v>540</v>
      </c>
      <c r="CW287" s="88">
        <f t="shared" si="665"/>
        <v>770</v>
      </c>
      <c r="CX287" s="88">
        <f t="shared" si="666"/>
        <v>80</v>
      </c>
      <c r="CY287" s="88">
        <f t="shared" si="667"/>
        <v>1050</v>
      </c>
      <c r="CZ287" s="88">
        <f t="shared" si="668"/>
        <v>20053.275000000001</v>
      </c>
      <c r="DA287" s="90">
        <f t="shared" si="669"/>
        <v>15401.9</v>
      </c>
      <c r="DB287" s="90">
        <f t="shared" si="670"/>
        <v>4651.375</v>
      </c>
      <c r="DC287" s="88">
        <f t="shared" si="671"/>
        <v>3520</v>
      </c>
      <c r="DD287" s="88">
        <f t="shared" si="672"/>
        <v>153535.54999999999</v>
      </c>
      <c r="AUV287" s="699">
        <f t="shared" si="758"/>
        <v>79852.350000000006</v>
      </c>
      <c r="AUW287" s="699">
        <f t="shared" si="759"/>
        <v>61330.53</v>
      </c>
      <c r="AUX287" s="699">
        <f t="shared" si="760"/>
        <v>18521.82</v>
      </c>
      <c r="AUY287" s="699">
        <f t="shared" si="761"/>
        <v>8830</v>
      </c>
      <c r="AUZ287" s="699">
        <f t="shared" si="778"/>
        <v>32196.9</v>
      </c>
      <c r="AVA287" s="699">
        <f t="shared" si="778"/>
        <v>5.05</v>
      </c>
      <c r="AVB287" s="699">
        <f t="shared" si="762"/>
        <v>19050</v>
      </c>
      <c r="AVC287" s="699">
        <f t="shared" si="763"/>
        <v>520</v>
      </c>
      <c r="AVD287" s="699">
        <f t="shared" si="764"/>
        <v>17290</v>
      </c>
      <c r="AVE287" s="699">
        <f t="shared" si="765"/>
        <v>360</v>
      </c>
      <c r="AVF287" s="699">
        <f t="shared" si="766"/>
        <v>880</v>
      </c>
      <c r="AVG287" s="699">
        <f t="shared" si="767"/>
        <v>5879.93</v>
      </c>
      <c r="AVH287" s="699">
        <f t="shared" si="768"/>
        <v>5800</v>
      </c>
      <c r="AVI287" s="699">
        <f t="shared" si="769"/>
        <v>540</v>
      </c>
      <c r="AVJ287" s="699">
        <f t="shared" si="770"/>
        <v>770</v>
      </c>
      <c r="AVK287" s="699">
        <f t="shared" si="771"/>
        <v>80</v>
      </c>
      <c r="AVL287" s="699">
        <f t="shared" si="772"/>
        <v>1050</v>
      </c>
      <c r="AVM287" s="699">
        <f t="shared" si="773"/>
        <v>20053.28</v>
      </c>
      <c r="AVN287" s="699">
        <f t="shared" si="774"/>
        <v>15401.9</v>
      </c>
      <c r="AVO287" s="699">
        <f t="shared" si="775"/>
        <v>4651.38</v>
      </c>
      <c r="AVP287" s="699">
        <f t="shared" si="776"/>
        <v>3520</v>
      </c>
      <c r="AVQ287" s="699">
        <f t="shared" si="777"/>
        <v>153535.54999999999</v>
      </c>
    </row>
    <row r="288" spans="1:108 1244:1265" ht="30" hidden="1" customHeight="1" x14ac:dyDescent="0.25">
      <c r="A288" s="643">
        <v>1</v>
      </c>
      <c r="B288" s="643">
        <v>2</v>
      </c>
      <c r="C288" s="664" t="s">
        <v>16</v>
      </c>
      <c r="D288" s="2"/>
      <c r="E288" s="101" t="s">
        <v>344</v>
      </c>
      <c r="F288" s="643" t="s">
        <v>31</v>
      </c>
      <c r="G288" s="643">
        <v>1</v>
      </c>
      <c r="H288" s="658" t="s">
        <v>8</v>
      </c>
      <c r="I288" s="643">
        <v>3</v>
      </c>
      <c r="J288" s="101" t="s">
        <v>357</v>
      </c>
      <c r="K288" s="643">
        <v>3</v>
      </c>
      <c r="L288" s="683" t="s">
        <v>349</v>
      </c>
      <c r="M288" s="11" t="s">
        <v>260</v>
      </c>
      <c r="N288" s="101" t="s">
        <v>387</v>
      </c>
      <c r="O288" s="643">
        <v>1</v>
      </c>
      <c r="P288" s="632">
        <v>35</v>
      </c>
      <c r="Q288" s="632">
        <v>35</v>
      </c>
      <c r="R288" s="632">
        <v>35</v>
      </c>
      <c r="S288" s="675">
        <f>SUMIF('Территориальный кк'!$A:$A,'2020'!$B288,'Территориальный кк'!D:D)</f>
        <v>1.244</v>
      </c>
      <c r="T288" s="676">
        <f>SUMIF('Территориальный кк'!$A:$A,'2020'!$B288,'Территориальный кк'!E:E)</f>
        <v>2.194</v>
      </c>
      <c r="U288" s="618">
        <f>SUMIFS(Нормативы!G:G,Нормативы!$B:$B,$G288,Нормативы!$D:$D,'2020'!$I288,Нормативы!$F:$F,'2020'!$K288)*O288</f>
        <v>6419</v>
      </c>
      <c r="V288" s="618">
        <f t="shared" si="674"/>
        <v>4930.1000000000004</v>
      </c>
      <c r="W288" s="618">
        <f t="shared" si="675"/>
        <v>1488.9</v>
      </c>
      <c r="X288" s="618">
        <f>SUMIFS(Нормативы!J:J,Нормативы!$B:$B,$G288,Нормативы!$D:$D,'2020'!$I288,Нормативы!$F:$F,'2020'!$K288)</f>
        <v>883</v>
      </c>
      <c r="Y288" s="618">
        <f>SUMIFS(Нормативы!K:K,Нормативы!$B:$B,$G288,Нормативы!$D:$D,'2020'!$I288,Нормативы!$F:$F,'2020'!$K288)</f>
        <v>177</v>
      </c>
      <c r="Z288" s="618">
        <f>SUMIFS(Нормативы!L:L,Нормативы!$B:$B,$G288,Нормативы!$D:$D,'2020'!$I288,Нормативы!$F:$F,'2020'!$K288)</f>
        <v>811</v>
      </c>
      <c r="AA288" s="618">
        <f t="shared" si="676"/>
        <v>1905</v>
      </c>
      <c r="AB288" s="618">
        <f>SUMIFS(Нормативы!N:N,Нормативы!$B:$B,$G288,Нормативы!$D:$D,'2020'!$I288,Нормативы!$F:$F,'2020'!$K288)*O288</f>
        <v>52</v>
      </c>
      <c r="AC288" s="618">
        <f>SUMIFS(Нормативы!O:O,Нормативы!$B:$B,$G288,Нормативы!$D:$D,'2020'!$I288,Нормативы!$F:$F,'2020'!$K288)</f>
        <v>1729</v>
      </c>
      <c r="AD288" s="618">
        <f>SUMIFS(Нормативы!P:P,Нормативы!$B:$B,$G288,Нормативы!$D:$D,'2020'!$I288,Нормативы!$F:$F,'2020'!$K288)*O288</f>
        <v>36</v>
      </c>
      <c r="AE288" s="618">
        <f>SUMIFS(Нормативы!Q:Q,Нормативы!$B:$B,$G288,Нормативы!$D:$D,'2020'!$I288,Нормативы!$F:$F,'2020'!$K288)</f>
        <v>88</v>
      </c>
      <c r="AF288" s="618">
        <f>SUMIFS(Нормативы!R:R,Нормативы!$B:$B,$G288,Нормативы!$D:$D,'2020'!$I288,Нормативы!$F:$F,'2020'!$K288)</f>
        <v>268</v>
      </c>
      <c r="AG288" s="618">
        <f>SUMIFS(Нормативы!S:S,Нормативы!$B:$B,$G288,Нормативы!$D:$D,'2020'!$I288,Нормативы!$F:$F,'2020'!$K288)</f>
        <v>580</v>
      </c>
      <c r="AH288" s="618">
        <f>SUMIFS(Нормативы!T:T,Нормативы!$B:$B,$G288,Нормативы!$D:$D,'2020'!$I288,Нормативы!$F:$F,'2020'!$K288)</f>
        <v>54</v>
      </c>
      <c r="AI288" s="618">
        <f>SUMIFS(Нормативы!U:U,Нормативы!$B:$B,$G288,Нормативы!$D:$D,'2020'!$I288,Нормативы!$F:$F,'2020'!$K288)</f>
        <v>77</v>
      </c>
      <c r="AJ288" s="618">
        <f>SUMIFS(Нормативы!V:V,Нормативы!$B:$B,$G288,Нормативы!$D:$D,'2020'!$I288,Нормативы!$F:$F,'2020'!$K288)</f>
        <v>8</v>
      </c>
      <c r="AK288" s="618">
        <f>SUMIFS(Нормативы!W:W,Нормативы!$B:$B,$G288,Нормативы!$D:$D,'2020'!$I288,Нормативы!$F:$F,'2020'!$K288)</f>
        <v>105</v>
      </c>
      <c r="AL288" s="618">
        <f>SUMIFS(Нормативы!X:X,Нормативы!$B:$B,$G288,Нормативы!$D:$D,'2020'!$I288,Нормативы!$F:$F,'2020'!$K288)*O288</f>
        <v>1612</v>
      </c>
      <c r="AM288" s="618">
        <f t="shared" si="677"/>
        <v>1238.0999999999999</v>
      </c>
      <c r="AN288" s="618">
        <f t="shared" si="678"/>
        <v>373.9</v>
      </c>
      <c r="AO288" s="618">
        <f>SUMIFS(Нормативы!AA:AA,Нормативы!$B:$B,$G288,Нормативы!$D:$D,'2020'!$I288,Нормативы!$F:$F,'2020'!$K288)</f>
        <v>0</v>
      </c>
      <c r="AP288" s="619">
        <f t="shared" si="679"/>
        <v>12722</v>
      </c>
      <c r="AQ288" s="413">
        <f t="shared" ref="AQ288:AQ360" si="795">ROUND($P288*U288,0)</f>
        <v>224665</v>
      </c>
      <c r="AR288" s="618">
        <f t="shared" si="680"/>
        <v>172553.8</v>
      </c>
      <c r="AS288" s="618">
        <f t="shared" si="681"/>
        <v>52111.199999999997</v>
      </c>
      <c r="AT288" s="616">
        <f t="shared" ref="AT288:AT360" si="796">ROUND($P288*X288,0)</f>
        <v>30905</v>
      </c>
      <c r="AU288" s="616">
        <f t="shared" ref="AU288:AU360" si="797">ROUND($P288*Y288,0)</f>
        <v>6195</v>
      </c>
      <c r="AV288" s="616">
        <f t="shared" ref="AV288:AV360" si="798">ROUND($P288*Z288,0)</f>
        <v>28385</v>
      </c>
      <c r="AW288" s="616">
        <f t="shared" ref="AW288:AW360" si="799">ROUND($P288*AA288,0)</f>
        <v>66675</v>
      </c>
      <c r="AX288" s="616">
        <f t="shared" ref="AX288:AX360" si="800">ROUND($P288*AB288,0)</f>
        <v>1820</v>
      </c>
      <c r="AY288" s="616">
        <f t="shared" ref="AY288:AY360" si="801">ROUND($P288*AC288,0)</f>
        <v>60515</v>
      </c>
      <c r="AZ288" s="616">
        <f t="shared" ref="AZ288:AZ360" si="802">ROUND($P288*AD288,0)</f>
        <v>1260</v>
      </c>
      <c r="BA288" s="616">
        <f t="shared" ref="BA288:BA360" si="803">ROUND($P288*AE288,0)</f>
        <v>3080</v>
      </c>
      <c r="BB288" s="616">
        <f t="shared" ref="BB288:BB360" si="804">ROUND($P288*AF288,0)</f>
        <v>9380</v>
      </c>
      <c r="BC288" s="616">
        <f t="shared" ref="BC288:BC360" si="805">ROUND($P288*AG288,0)</f>
        <v>20300</v>
      </c>
      <c r="BD288" s="616">
        <f t="shared" ref="BD288:BD360" si="806">ROUND($P288*AH288,0)</f>
        <v>1890</v>
      </c>
      <c r="BE288" s="616">
        <f t="shared" ref="BE288:BE360" si="807">ROUND($P288*AI288,0)</f>
        <v>2695</v>
      </c>
      <c r="BF288" s="616">
        <f t="shared" ref="BF288:BF360" si="808">ROUND($P288*AJ288,0)</f>
        <v>280</v>
      </c>
      <c r="BG288" s="616">
        <f t="shared" ref="BG288:BG360" si="809">ROUND($P288*AK288,0)</f>
        <v>3675</v>
      </c>
      <c r="BH288" s="616">
        <f t="shared" ref="BH288:BH360" si="810">ROUND($P288*AL288,0)</f>
        <v>56420</v>
      </c>
      <c r="BI288" s="618">
        <f t="shared" si="682"/>
        <v>43333.3</v>
      </c>
      <c r="BJ288" s="618">
        <f t="shared" si="683"/>
        <v>13086.7</v>
      </c>
      <c r="BK288" s="616">
        <f t="shared" ref="BK288:BK360" si="811">ROUND($P288*AO288,0)</f>
        <v>0</v>
      </c>
      <c r="BL288" s="620">
        <f t="shared" ref="BL288:BL360" si="812">AQ288+AT288+AV288+AW288++BB288+BC288+BD288+BE288+BF288+BG288+BH288+BK288</f>
        <v>445270</v>
      </c>
      <c r="BM288" s="616">
        <f t="shared" ref="BM288:BM360" si="813">ROUND(AQ288*S288,0)</f>
        <v>279483</v>
      </c>
      <c r="BN288" s="618">
        <f t="shared" ref="BN288:BN360" si="814">ROUND(BM288/1.302,1)</f>
        <v>214656.7</v>
      </c>
      <c r="BO288" s="618">
        <f t="shared" ref="BO288:BO360" si="815">BM288-BN288</f>
        <v>64826.3</v>
      </c>
      <c r="BP288" s="616">
        <f t="shared" si="684"/>
        <v>30905</v>
      </c>
      <c r="BQ288" s="616">
        <f t="shared" si="685"/>
        <v>6195</v>
      </c>
      <c r="BR288" s="616">
        <f t="shared" si="686"/>
        <v>28385</v>
      </c>
      <c r="BS288" s="616">
        <f t="shared" ref="BS288:BS360" si="816">AW288</f>
        <v>66675</v>
      </c>
      <c r="BT288" s="616">
        <f t="shared" ref="BT288:BT360" si="817">AX288</f>
        <v>1820</v>
      </c>
      <c r="BU288" s="616">
        <f t="shared" ref="BU288:BU360" si="818">AY288</f>
        <v>60515</v>
      </c>
      <c r="BV288" s="616">
        <f t="shared" ref="BV288:BV360" si="819">AZ288</f>
        <v>1260</v>
      </c>
      <c r="BW288" s="616">
        <f t="shared" ref="BW288:BW360" si="820">BA288</f>
        <v>3080</v>
      </c>
      <c r="BX288" s="616">
        <f t="shared" ref="BX288:BX360" si="821">ROUND(BB288*T288,0)</f>
        <v>20580</v>
      </c>
      <c r="BY288" s="616">
        <f t="shared" ref="BY288:BY360" si="822">BC288</f>
        <v>20300</v>
      </c>
      <c r="BZ288" s="616">
        <f t="shared" ref="BZ288:BZ360" si="823">BD288</f>
        <v>1890</v>
      </c>
      <c r="CA288" s="616">
        <f t="shared" ref="CA288:CA360" si="824">BE288</f>
        <v>2695</v>
      </c>
      <c r="CB288" s="616">
        <f t="shared" ref="CB288:CB360" si="825">BF288</f>
        <v>280</v>
      </c>
      <c r="CC288" s="616">
        <f t="shared" ref="CC288:CC360" si="826">BG288</f>
        <v>3675</v>
      </c>
      <c r="CD288" s="616">
        <f t="shared" ref="CD288:CD360" si="827">ROUND(BH288*S288,0)</f>
        <v>70186</v>
      </c>
      <c r="CE288" s="618">
        <f t="shared" si="687"/>
        <v>53906.3</v>
      </c>
      <c r="CF288" s="618">
        <f t="shared" si="688"/>
        <v>16279.7</v>
      </c>
      <c r="CG288" s="616">
        <f t="shared" ref="CG288:CG360" si="828">BK288</f>
        <v>0</v>
      </c>
      <c r="CH288" s="621">
        <f t="shared" ref="CH288:CH360" si="829">BM288+BP288+BR288+BS288++BX288+BY288+BZ288+CA288+CB288+CC288+CD288+CG288</f>
        <v>525054</v>
      </c>
      <c r="CI288" s="88">
        <f t="shared" ref="CI288:CI360" si="830">ROUND(BM288/$P288,4)</f>
        <v>7985.2286000000004</v>
      </c>
      <c r="CJ288" s="90">
        <f t="shared" ref="CJ288:CJ360" si="831">ROUND(BN288/$P288,4)</f>
        <v>6133.0486000000001</v>
      </c>
      <c r="CK288" s="90">
        <f t="shared" ref="CK288:CK360" si="832">ROUND(BO288/$P288,4)</f>
        <v>1852.18</v>
      </c>
      <c r="CL288" s="88">
        <f t="shared" ref="CL288:CL360" si="833">ROUND(BP288/$P288,4)</f>
        <v>883</v>
      </c>
      <c r="CM288" s="88">
        <f t="shared" ref="CM288:CM360" si="834">ROUND(BQ288/$P288,4)</f>
        <v>177</v>
      </c>
      <c r="CN288" s="88">
        <f t="shared" ref="CN288:CN360" si="835">ROUND(BR288/$P288,4)</f>
        <v>811</v>
      </c>
      <c r="CO288" s="88">
        <f t="shared" ref="CO288:CO360" si="836">ROUND(BS288/$P288,4)</f>
        <v>1905</v>
      </c>
      <c r="CP288" s="88">
        <f t="shared" ref="CP288:CP360" si="837">ROUND(BT288/$P288,4)</f>
        <v>52</v>
      </c>
      <c r="CQ288" s="88">
        <f t="shared" ref="CQ288:CQ360" si="838">ROUND(BU288/$P288,4)</f>
        <v>1729</v>
      </c>
      <c r="CR288" s="88">
        <f t="shared" ref="CR288:CR360" si="839">ROUND(BV288/$P288,4)</f>
        <v>36</v>
      </c>
      <c r="CS288" s="88">
        <f t="shared" ref="CS288:CS360" si="840">ROUND(BW288/$P288,4)</f>
        <v>88</v>
      </c>
      <c r="CT288" s="88">
        <f t="shared" ref="CT288:CT360" si="841">ROUND(BX288/$P288,4)</f>
        <v>588</v>
      </c>
      <c r="CU288" s="88">
        <f t="shared" ref="CU288:CU360" si="842">ROUND(BY288/$P288,4)</f>
        <v>580</v>
      </c>
      <c r="CV288" s="88">
        <f t="shared" ref="CV288:CV360" si="843">ROUND(BZ288/$P288,4)</f>
        <v>54</v>
      </c>
      <c r="CW288" s="88">
        <f t="shared" ref="CW288:CW360" si="844">ROUND(CA288/$P288,4)</f>
        <v>77</v>
      </c>
      <c r="CX288" s="88">
        <f t="shared" ref="CX288:CX360" si="845">ROUND(CB288/$P288,4)</f>
        <v>8</v>
      </c>
      <c r="CY288" s="88">
        <f t="shared" ref="CY288:CY360" si="846">ROUND(CC288/$P288,4)</f>
        <v>105</v>
      </c>
      <c r="CZ288" s="88">
        <f t="shared" ref="CZ288:CZ360" si="847">ROUND(CD288/$P288,4)</f>
        <v>2005.3143</v>
      </c>
      <c r="DA288" s="90">
        <f t="shared" ref="DA288:DA360" si="848">ROUND(CE288/$P288,4)</f>
        <v>1540.18</v>
      </c>
      <c r="DB288" s="90">
        <f t="shared" ref="DB288:DB360" si="849">ROUND(CF288/$P288,4)</f>
        <v>465.1343</v>
      </c>
      <c r="DC288" s="88">
        <f t="shared" ref="DC288:DC360" si="850">ROUND(CG288/$P288,4)</f>
        <v>0</v>
      </c>
      <c r="DD288" s="88">
        <f t="shared" ref="DD288:DD360" si="851">ROUND(CH288/$P288,4)</f>
        <v>15001.5429</v>
      </c>
      <c r="AUV288" s="699">
        <f t="shared" si="758"/>
        <v>7985.23</v>
      </c>
      <c r="AUW288" s="699">
        <f t="shared" si="759"/>
        <v>6133.05</v>
      </c>
      <c r="AUX288" s="699">
        <f t="shared" si="760"/>
        <v>1852.18</v>
      </c>
      <c r="AUY288" s="699">
        <f t="shared" si="761"/>
        <v>883</v>
      </c>
      <c r="AUZ288" s="699">
        <f t="shared" si="778"/>
        <v>2823.61</v>
      </c>
      <c r="AVA288" s="699">
        <f t="shared" si="778"/>
        <v>4.42</v>
      </c>
      <c r="AVB288" s="699">
        <f t="shared" si="762"/>
        <v>1905</v>
      </c>
      <c r="AVC288" s="699">
        <f t="shared" si="763"/>
        <v>52</v>
      </c>
      <c r="AVD288" s="699">
        <f t="shared" si="764"/>
        <v>1729</v>
      </c>
      <c r="AVE288" s="699">
        <f t="shared" si="765"/>
        <v>36</v>
      </c>
      <c r="AVF288" s="699">
        <f t="shared" si="766"/>
        <v>88</v>
      </c>
      <c r="AVG288" s="699">
        <f t="shared" si="767"/>
        <v>588</v>
      </c>
      <c r="AVH288" s="699">
        <f t="shared" si="768"/>
        <v>580</v>
      </c>
      <c r="AVI288" s="699">
        <f t="shared" si="769"/>
        <v>54</v>
      </c>
      <c r="AVJ288" s="699">
        <f t="shared" si="770"/>
        <v>77</v>
      </c>
      <c r="AVK288" s="699">
        <f t="shared" si="771"/>
        <v>8</v>
      </c>
      <c r="AVL288" s="699">
        <f t="shared" si="772"/>
        <v>105</v>
      </c>
      <c r="AVM288" s="699">
        <f t="shared" si="773"/>
        <v>2005.31</v>
      </c>
      <c r="AVN288" s="699">
        <f t="shared" si="774"/>
        <v>1540.18</v>
      </c>
      <c r="AVO288" s="699">
        <f t="shared" si="775"/>
        <v>465.13</v>
      </c>
      <c r="AVP288" s="699">
        <f t="shared" si="776"/>
        <v>0</v>
      </c>
      <c r="AVQ288" s="699">
        <f t="shared" si="777"/>
        <v>15001.54</v>
      </c>
    </row>
    <row r="289" spans="1:108 1244:1265" ht="30" hidden="1" customHeight="1" x14ac:dyDescent="0.25">
      <c r="A289" s="643">
        <v>1</v>
      </c>
      <c r="B289" s="643">
        <v>2</v>
      </c>
      <c r="C289" s="664" t="s">
        <v>16</v>
      </c>
      <c r="D289" s="2"/>
      <c r="E289" s="101" t="s">
        <v>344</v>
      </c>
      <c r="F289" s="643" t="s">
        <v>31</v>
      </c>
      <c r="G289" s="643">
        <v>1</v>
      </c>
      <c r="H289" s="658" t="s">
        <v>8</v>
      </c>
      <c r="I289" s="643">
        <v>3</v>
      </c>
      <c r="J289" s="101" t="s">
        <v>357</v>
      </c>
      <c r="K289" s="643">
        <v>3</v>
      </c>
      <c r="L289" s="683" t="s">
        <v>349</v>
      </c>
      <c r="M289" s="11" t="s">
        <v>261</v>
      </c>
      <c r="N289" s="101" t="s">
        <v>401</v>
      </c>
      <c r="O289" s="643">
        <v>2</v>
      </c>
      <c r="P289" s="632">
        <v>4</v>
      </c>
      <c r="Q289" s="632">
        <v>4</v>
      </c>
      <c r="R289" s="632">
        <v>4</v>
      </c>
      <c r="S289" s="675">
        <f>SUMIF('Территориальный кк'!$A:$A,'2020'!$B289,'Территориальный кк'!D:D)</f>
        <v>1.244</v>
      </c>
      <c r="T289" s="676">
        <f>SUMIF('Территориальный кк'!$A:$A,'2020'!$B289,'Территориальный кк'!E:E)</f>
        <v>2.194</v>
      </c>
      <c r="U289" s="618">
        <f>SUMIFS(Нормативы!G:G,Нормативы!$B:$B,$G289,Нормативы!$D:$D,'2020'!$I289,Нормативы!$F:$F,'2020'!$K289)*O289</f>
        <v>12838</v>
      </c>
      <c r="V289" s="618">
        <f t="shared" ref="V289:V361" si="852">ROUND(U289/1.302,1)</f>
        <v>9860.2000000000007</v>
      </c>
      <c r="W289" s="618">
        <f t="shared" ref="W289:W361" si="853">U289-V289</f>
        <v>2977.8</v>
      </c>
      <c r="X289" s="618">
        <f>SUMIFS(Нормативы!J:J,Нормативы!$B:$B,$G289,Нормативы!$D:$D,'2020'!$I289,Нормативы!$F:$F,'2020'!$K289)</f>
        <v>883</v>
      </c>
      <c r="Y289" s="618">
        <f>SUMIFS(Нормативы!K:K,Нормативы!$B:$B,$G289,Нормативы!$D:$D,'2020'!$I289,Нормативы!$F:$F,'2020'!$K289)</f>
        <v>177</v>
      </c>
      <c r="Z289" s="618">
        <f>SUMIFS(Нормативы!L:L,Нормативы!$B:$B,$G289,Нормативы!$D:$D,'2020'!$I289,Нормативы!$F:$F,'2020'!$K289)</f>
        <v>811</v>
      </c>
      <c r="AA289" s="618">
        <f t="shared" ref="AA289:AA361" si="854">AB289+AC289+AD289+AE289</f>
        <v>1993</v>
      </c>
      <c r="AB289" s="618">
        <f>SUMIFS(Нормативы!N:N,Нормативы!$B:$B,$G289,Нормативы!$D:$D,'2020'!$I289,Нормативы!$F:$F,'2020'!$K289)*O289</f>
        <v>104</v>
      </c>
      <c r="AC289" s="618">
        <f>SUMIFS(Нормативы!O:O,Нормативы!$B:$B,$G289,Нормативы!$D:$D,'2020'!$I289,Нормативы!$F:$F,'2020'!$K289)</f>
        <v>1729</v>
      </c>
      <c r="AD289" s="618">
        <f>SUMIFS(Нормативы!P:P,Нормативы!$B:$B,$G289,Нормативы!$D:$D,'2020'!$I289,Нормативы!$F:$F,'2020'!$K289)*O289</f>
        <v>72</v>
      </c>
      <c r="AE289" s="618">
        <f>SUMIFS(Нормативы!Q:Q,Нормативы!$B:$B,$G289,Нормативы!$D:$D,'2020'!$I289,Нормативы!$F:$F,'2020'!$K289)</f>
        <v>88</v>
      </c>
      <c r="AF289" s="618">
        <f>SUMIFS(Нормативы!R:R,Нормативы!$B:$B,$G289,Нормативы!$D:$D,'2020'!$I289,Нормативы!$F:$F,'2020'!$K289)</f>
        <v>268</v>
      </c>
      <c r="AG289" s="618">
        <f>SUMIFS(Нормативы!S:S,Нормативы!$B:$B,$G289,Нормативы!$D:$D,'2020'!$I289,Нормативы!$F:$F,'2020'!$K289)</f>
        <v>580</v>
      </c>
      <c r="AH289" s="618">
        <f>SUMIFS(Нормативы!T:T,Нормативы!$B:$B,$G289,Нормативы!$D:$D,'2020'!$I289,Нормативы!$F:$F,'2020'!$K289)</f>
        <v>54</v>
      </c>
      <c r="AI289" s="618">
        <f>SUMIFS(Нормативы!U:U,Нормативы!$B:$B,$G289,Нормативы!$D:$D,'2020'!$I289,Нормативы!$F:$F,'2020'!$K289)</f>
        <v>77</v>
      </c>
      <c r="AJ289" s="618">
        <f>SUMIFS(Нормативы!V:V,Нормативы!$B:$B,$G289,Нормативы!$D:$D,'2020'!$I289,Нормативы!$F:$F,'2020'!$K289)</f>
        <v>8</v>
      </c>
      <c r="AK289" s="618">
        <f>SUMIFS(Нормативы!W:W,Нормативы!$B:$B,$G289,Нормативы!$D:$D,'2020'!$I289,Нормативы!$F:$F,'2020'!$K289)</f>
        <v>105</v>
      </c>
      <c r="AL289" s="618">
        <f>SUMIFS(Нормативы!X:X,Нормативы!$B:$B,$G289,Нормативы!$D:$D,'2020'!$I289,Нормативы!$F:$F,'2020'!$K289)*O289</f>
        <v>3224</v>
      </c>
      <c r="AM289" s="618">
        <f t="shared" ref="AM289:AM361" si="855">ROUND(AL289/1.302,1)</f>
        <v>2476.1999999999998</v>
      </c>
      <c r="AN289" s="618">
        <f t="shared" ref="AN289:AN361" si="856">AL289-AM289</f>
        <v>747.8</v>
      </c>
      <c r="AO289" s="618">
        <f>SUMIFS(Нормативы!AA:AA,Нормативы!$B:$B,$G289,Нормативы!$D:$D,'2020'!$I289,Нормативы!$F:$F,'2020'!$K289)</f>
        <v>0</v>
      </c>
      <c r="AP289" s="619">
        <f t="shared" ref="AP289:AP361" si="857">U289+X289+Z289+AA289++AF289+AG289+AH289+AI289+AJ289+AK289+AL289+AO289</f>
        <v>20841</v>
      </c>
      <c r="AQ289" s="413">
        <f t="shared" si="795"/>
        <v>51352</v>
      </c>
      <c r="AR289" s="618">
        <f t="shared" ref="AR289:AR361" si="858">ROUND(AQ289/1.302,1)</f>
        <v>39440.9</v>
      </c>
      <c r="AS289" s="618">
        <f t="shared" ref="AS289:AS361" si="859">AQ289-AR289</f>
        <v>11911.1</v>
      </c>
      <c r="AT289" s="616">
        <f t="shared" si="796"/>
        <v>3532</v>
      </c>
      <c r="AU289" s="616">
        <f t="shared" si="797"/>
        <v>708</v>
      </c>
      <c r="AV289" s="616">
        <f t="shared" si="798"/>
        <v>3244</v>
      </c>
      <c r="AW289" s="616">
        <f t="shared" si="799"/>
        <v>7972</v>
      </c>
      <c r="AX289" s="616">
        <f t="shared" si="800"/>
        <v>416</v>
      </c>
      <c r="AY289" s="616">
        <f t="shared" si="801"/>
        <v>6916</v>
      </c>
      <c r="AZ289" s="616">
        <f t="shared" si="802"/>
        <v>288</v>
      </c>
      <c r="BA289" s="616">
        <f t="shared" si="803"/>
        <v>352</v>
      </c>
      <c r="BB289" s="616">
        <f t="shared" si="804"/>
        <v>1072</v>
      </c>
      <c r="BC289" s="616">
        <f t="shared" si="805"/>
        <v>2320</v>
      </c>
      <c r="BD289" s="616">
        <f t="shared" si="806"/>
        <v>216</v>
      </c>
      <c r="BE289" s="616">
        <f t="shared" si="807"/>
        <v>308</v>
      </c>
      <c r="BF289" s="616">
        <f t="shared" si="808"/>
        <v>32</v>
      </c>
      <c r="BG289" s="616">
        <f t="shared" si="809"/>
        <v>420</v>
      </c>
      <c r="BH289" s="616">
        <f t="shared" si="810"/>
        <v>12896</v>
      </c>
      <c r="BI289" s="618">
        <f t="shared" ref="BI289:BI361" si="860">ROUND(BH289/1.302,1)</f>
        <v>9904.7999999999993</v>
      </c>
      <c r="BJ289" s="618">
        <f t="shared" ref="BJ289:BJ361" si="861">BH289-BI289</f>
        <v>2991.2</v>
      </c>
      <c r="BK289" s="616">
        <f t="shared" si="811"/>
        <v>0</v>
      </c>
      <c r="BL289" s="620">
        <f t="shared" si="812"/>
        <v>83364</v>
      </c>
      <c r="BM289" s="616">
        <f t="shared" si="813"/>
        <v>63882</v>
      </c>
      <c r="BN289" s="618">
        <f t="shared" si="814"/>
        <v>49064.5</v>
      </c>
      <c r="BO289" s="618">
        <f t="shared" si="815"/>
        <v>14817.5</v>
      </c>
      <c r="BP289" s="616">
        <f t="shared" ref="BP289:BP361" si="862">AT289</f>
        <v>3532</v>
      </c>
      <c r="BQ289" s="616">
        <f t="shared" ref="BQ289:BQ361" si="863">AU289</f>
        <v>708</v>
      </c>
      <c r="BR289" s="616">
        <f t="shared" ref="BR289:BR361" si="864">AV289</f>
        <v>3244</v>
      </c>
      <c r="BS289" s="616">
        <f t="shared" si="816"/>
        <v>7972</v>
      </c>
      <c r="BT289" s="616">
        <f t="shared" si="817"/>
        <v>416</v>
      </c>
      <c r="BU289" s="616">
        <f t="shared" si="818"/>
        <v>6916</v>
      </c>
      <c r="BV289" s="616">
        <f t="shared" si="819"/>
        <v>288</v>
      </c>
      <c r="BW289" s="616">
        <f t="shared" si="820"/>
        <v>352</v>
      </c>
      <c r="BX289" s="616">
        <f t="shared" si="821"/>
        <v>2352</v>
      </c>
      <c r="BY289" s="616">
        <f t="shared" si="822"/>
        <v>2320</v>
      </c>
      <c r="BZ289" s="616">
        <f t="shared" si="823"/>
        <v>216</v>
      </c>
      <c r="CA289" s="616">
        <f t="shared" si="824"/>
        <v>308</v>
      </c>
      <c r="CB289" s="616">
        <f t="shared" si="825"/>
        <v>32</v>
      </c>
      <c r="CC289" s="616">
        <f t="shared" si="826"/>
        <v>420</v>
      </c>
      <c r="CD289" s="616">
        <f t="shared" si="827"/>
        <v>16043</v>
      </c>
      <c r="CE289" s="618">
        <f t="shared" ref="CE289:CE361" si="865">ROUND(CD289/1.302,1)</f>
        <v>12321.8</v>
      </c>
      <c r="CF289" s="618">
        <f t="shared" ref="CF289:CF361" si="866">CD289-CE289</f>
        <v>3721.2</v>
      </c>
      <c r="CG289" s="616">
        <f t="shared" si="828"/>
        <v>0</v>
      </c>
      <c r="CH289" s="621">
        <f t="shared" si="829"/>
        <v>100321</v>
      </c>
      <c r="CI289" s="88">
        <f t="shared" si="830"/>
        <v>15970.5</v>
      </c>
      <c r="CJ289" s="90">
        <f t="shared" si="831"/>
        <v>12266.125</v>
      </c>
      <c r="CK289" s="90">
        <f t="shared" si="832"/>
        <v>3704.375</v>
      </c>
      <c r="CL289" s="88">
        <f t="shared" si="833"/>
        <v>883</v>
      </c>
      <c r="CM289" s="88">
        <f t="shared" si="834"/>
        <v>177</v>
      </c>
      <c r="CN289" s="88">
        <f t="shared" si="835"/>
        <v>811</v>
      </c>
      <c r="CO289" s="88">
        <f t="shared" si="836"/>
        <v>1993</v>
      </c>
      <c r="CP289" s="88">
        <f t="shared" si="837"/>
        <v>104</v>
      </c>
      <c r="CQ289" s="88">
        <f t="shared" si="838"/>
        <v>1729</v>
      </c>
      <c r="CR289" s="88">
        <f t="shared" si="839"/>
        <v>72</v>
      </c>
      <c r="CS289" s="88">
        <f t="shared" si="840"/>
        <v>88</v>
      </c>
      <c r="CT289" s="88">
        <f t="shared" si="841"/>
        <v>588</v>
      </c>
      <c r="CU289" s="88">
        <f t="shared" si="842"/>
        <v>580</v>
      </c>
      <c r="CV289" s="88">
        <f t="shared" si="843"/>
        <v>54</v>
      </c>
      <c r="CW289" s="88">
        <f t="shared" si="844"/>
        <v>77</v>
      </c>
      <c r="CX289" s="88">
        <f t="shared" si="845"/>
        <v>8</v>
      </c>
      <c r="CY289" s="88">
        <f t="shared" si="846"/>
        <v>105</v>
      </c>
      <c r="CZ289" s="88">
        <f t="shared" si="847"/>
        <v>4010.75</v>
      </c>
      <c r="DA289" s="90">
        <f t="shared" si="848"/>
        <v>3080.45</v>
      </c>
      <c r="DB289" s="90">
        <f t="shared" si="849"/>
        <v>930.3</v>
      </c>
      <c r="DC289" s="88">
        <f t="shared" si="850"/>
        <v>0</v>
      </c>
      <c r="DD289" s="88">
        <f t="shared" si="851"/>
        <v>25080.25</v>
      </c>
      <c r="AUV289" s="699">
        <f t="shared" si="758"/>
        <v>15970.5</v>
      </c>
      <c r="AUW289" s="699">
        <f t="shared" si="759"/>
        <v>12266.13</v>
      </c>
      <c r="AUX289" s="699">
        <f t="shared" si="760"/>
        <v>3704.37</v>
      </c>
      <c r="AUY289" s="699">
        <f t="shared" si="761"/>
        <v>883</v>
      </c>
      <c r="AUZ289" s="699">
        <f t="shared" si="778"/>
        <v>322.7</v>
      </c>
      <c r="AVA289" s="699">
        <f t="shared" si="778"/>
        <v>0.25</v>
      </c>
      <c r="AVB289" s="699">
        <f t="shared" si="762"/>
        <v>1993</v>
      </c>
      <c r="AVC289" s="699">
        <f t="shared" si="763"/>
        <v>104</v>
      </c>
      <c r="AVD289" s="699">
        <f t="shared" si="764"/>
        <v>1729</v>
      </c>
      <c r="AVE289" s="699">
        <f t="shared" si="765"/>
        <v>72</v>
      </c>
      <c r="AVF289" s="699">
        <f t="shared" si="766"/>
        <v>88</v>
      </c>
      <c r="AVG289" s="699">
        <f t="shared" si="767"/>
        <v>588</v>
      </c>
      <c r="AVH289" s="699">
        <f t="shared" si="768"/>
        <v>580</v>
      </c>
      <c r="AVI289" s="699">
        <f t="shared" si="769"/>
        <v>54</v>
      </c>
      <c r="AVJ289" s="699">
        <f t="shared" si="770"/>
        <v>77</v>
      </c>
      <c r="AVK289" s="699">
        <f t="shared" si="771"/>
        <v>8</v>
      </c>
      <c r="AVL289" s="699">
        <f t="shared" si="772"/>
        <v>105</v>
      </c>
      <c r="AVM289" s="699">
        <f t="shared" si="773"/>
        <v>4010.75</v>
      </c>
      <c r="AVN289" s="699">
        <f t="shared" si="774"/>
        <v>3080.45</v>
      </c>
      <c r="AVO289" s="699">
        <f t="shared" si="775"/>
        <v>930.3</v>
      </c>
      <c r="AVP289" s="699">
        <f t="shared" si="776"/>
        <v>0</v>
      </c>
      <c r="AVQ289" s="699">
        <f t="shared" si="777"/>
        <v>25080.25</v>
      </c>
    </row>
    <row r="290" spans="1:108 1244:1265" ht="30" hidden="1" customHeight="1" x14ac:dyDescent="0.25">
      <c r="A290" s="643">
        <v>1</v>
      </c>
      <c r="B290" s="643">
        <v>2</v>
      </c>
      <c r="C290" s="664" t="s">
        <v>16</v>
      </c>
      <c r="D290" s="2"/>
      <c r="E290" s="101" t="s">
        <v>344</v>
      </c>
      <c r="F290" s="643" t="s">
        <v>31</v>
      </c>
      <c r="G290" s="643">
        <v>1</v>
      </c>
      <c r="H290" s="658" t="s">
        <v>8</v>
      </c>
      <c r="I290" s="643">
        <v>3</v>
      </c>
      <c r="J290" s="101" t="s">
        <v>359</v>
      </c>
      <c r="K290" s="643">
        <v>1</v>
      </c>
      <c r="L290" s="683" t="s">
        <v>349</v>
      </c>
      <c r="M290" s="11" t="s">
        <v>264</v>
      </c>
      <c r="N290" s="101" t="s">
        <v>387</v>
      </c>
      <c r="O290" s="643">
        <v>1</v>
      </c>
      <c r="P290" s="632">
        <v>73</v>
      </c>
      <c r="Q290" s="632">
        <v>73</v>
      </c>
      <c r="R290" s="632">
        <v>73</v>
      </c>
      <c r="S290" s="675">
        <f>SUMIF('Территориальный кк'!$A:$A,'2020'!$B290,'Территориальный кк'!D:D)</f>
        <v>1.244</v>
      </c>
      <c r="T290" s="676">
        <f>SUMIF('Территориальный кк'!$A:$A,'2020'!$B290,'Территориальный кк'!E:E)</f>
        <v>2.194</v>
      </c>
      <c r="U290" s="618">
        <f>SUMIFS(Нормативы!G:G,Нормативы!$B:$B,$G290,Нормативы!$D:$D,'2020'!$I290,Нормативы!$F:$F,'2020'!$K290)*O290</f>
        <v>5402</v>
      </c>
      <c r="V290" s="618">
        <f t="shared" si="852"/>
        <v>4149</v>
      </c>
      <c r="W290" s="618">
        <f t="shared" si="853"/>
        <v>1253</v>
      </c>
      <c r="X290" s="618">
        <f>SUMIFS(Нормативы!J:J,Нормативы!$B:$B,$G290,Нормативы!$D:$D,'2020'!$I290,Нормативы!$F:$F,'2020'!$K290)</f>
        <v>22</v>
      </c>
      <c r="Y290" s="618">
        <f>SUMIFS(Нормативы!K:K,Нормативы!$B:$B,$G290,Нормативы!$D:$D,'2020'!$I290,Нормативы!$F:$F,'2020'!$K290)</f>
        <v>4</v>
      </c>
      <c r="Z290" s="618">
        <f>SUMIFS(Нормативы!L:L,Нормативы!$B:$B,$G290,Нормативы!$D:$D,'2020'!$I290,Нормативы!$F:$F,'2020'!$K290)</f>
        <v>232</v>
      </c>
      <c r="AA290" s="618">
        <f t="shared" si="854"/>
        <v>371</v>
      </c>
      <c r="AB290" s="618">
        <f>SUMIFS(Нормативы!N:N,Нормативы!$B:$B,$G290,Нормативы!$D:$D,'2020'!$I290,Нормативы!$F:$F,'2020'!$K290)*O290</f>
        <v>52</v>
      </c>
      <c r="AC290" s="618">
        <f>SUMIFS(Нормативы!O:O,Нормативы!$B:$B,$G290,Нормативы!$D:$D,'2020'!$I290,Нормативы!$F:$F,'2020'!$K290)</f>
        <v>214</v>
      </c>
      <c r="AD290" s="618">
        <f>SUMIFS(Нормативы!P:P,Нормативы!$B:$B,$G290,Нормативы!$D:$D,'2020'!$I290,Нормативы!$F:$F,'2020'!$K290)*O290</f>
        <v>31</v>
      </c>
      <c r="AE290" s="618">
        <f>SUMIFS(Нормативы!Q:Q,Нормативы!$B:$B,$G290,Нормативы!$D:$D,'2020'!$I290,Нормативы!$F:$F,'2020'!$K290)</f>
        <v>74</v>
      </c>
      <c r="AF290" s="618">
        <f>SUMIFS(Нормативы!R:R,Нормативы!$B:$B,$G290,Нормативы!$D:$D,'2020'!$I290,Нормативы!$F:$F,'2020'!$K290)</f>
        <v>246</v>
      </c>
      <c r="AG290" s="618">
        <f>SUMIFS(Нормативы!S:S,Нормативы!$B:$B,$G290,Нормативы!$D:$D,'2020'!$I290,Нормативы!$F:$F,'2020'!$K290)</f>
        <v>508</v>
      </c>
      <c r="AH290" s="618">
        <f>SUMIFS(Нормативы!T:T,Нормативы!$B:$B,$G290,Нормативы!$D:$D,'2020'!$I290,Нормативы!$F:$F,'2020'!$K290)</f>
        <v>54</v>
      </c>
      <c r="AI290" s="618">
        <f>SUMIFS(Нормативы!U:U,Нормативы!$B:$B,$G290,Нормативы!$D:$D,'2020'!$I290,Нормативы!$F:$F,'2020'!$K290)</f>
        <v>77</v>
      </c>
      <c r="AJ290" s="618">
        <f>SUMIFS(Нормативы!V:V,Нормативы!$B:$B,$G290,Нормативы!$D:$D,'2020'!$I290,Нормативы!$F:$F,'2020'!$K290)</f>
        <v>8</v>
      </c>
      <c r="AK290" s="618">
        <f>SUMIFS(Нормативы!W:W,Нормативы!$B:$B,$G290,Нормативы!$D:$D,'2020'!$I290,Нормативы!$F:$F,'2020'!$K290)</f>
        <v>30</v>
      </c>
      <c r="AL290" s="618">
        <f>SUMIFS(Нормативы!X:X,Нормативы!$B:$B,$G290,Нормативы!$D:$D,'2020'!$I290,Нормативы!$F:$F,'2020'!$K290)*O290</f>
        <v>1344</v>
      </c>
      <c r="AM290" s="618">
        <f t="shared" si="855"/>
        <v>1032.3</v>
      </c>
      <c r="AN290" s="618">
        <f t="shared" si="856"/>
        <v>311.7</v>
      </c>
      <c r="AO290" s="618">
        <f>SUMIFS(Нормативы!AA:AA,Нормативы!$B:$B,$G290,Нормативы!$D:$D,'2020'!$I290,Нормативы!$F:$F,'2020'!$K290)</f>
        <v>0</v>
      </c>
      <c r="AP290" s="619">
        <f t="shared" si="857"/>
        <v>8294</v>
      </c>
      <c r="AQ290" s="413">
        <f t="shared" si="795"/>
        <v>394346</v>
      </c>
      <c r="AR290" s="618">
        <f t="shared" si="858"/>
        <v>302877.09999999998</v>
      </c>
      <c r="AS290" s="618">
        <f t="shared" si="859"/>
        <v>91468.9</v>
      </c>
      <c r="AT290" s="616">
        <f t="shared" si="796"/>
        <v>1606</v>
      </c>
      <c r="AU290" s="616">
        <f t="shared" si="797"/>
        <v>292</v>
      </c>
      <c r="AV290" s="616">
        <f t="shared" si="798"/>
        <v>16936</v>
      </c>
      <c r="AW290" s="616">
        <f t="shared" si="799"/>
        <v>27083</v>
      </c>
      <c r="AX290" s="616">
        <f t="shared" si="800"/>
        <v>3796</v>
      </c>
      <c r="AY290" s="616">
        <f t="shared" si="801"/>
        <v>15622</v>
      </c>
      <c r="AZ290" s="616">
        <f t="shared" si="802"/>
        <v>2263</v>
      </c>
      <c r="BA290" s="616">
        <f t="shared" si="803"/>
        <v>5402</v>
      </c>
      <c r="BB290" s="616">
        <f t="shared" si="804"/>
        <v>17958</v>
      </c>
      <c r="BC290" s="616">
        <f t="shared" si="805"/>
        <v>37084</v>
      </c>
      <c r="BD290" s="616">
        <f t="shared" si="806"/>
        <v>3942</v>
      </c>
      <c r="BE290" s="616">
        <f t="shared" si="807"/>
        <v>5621</v>
      </c>
      <c r="BF290" s="616">
        <f t="shared" si="808"/>
        <v>584</v>
      </c>
      <c r="BG290" s="616">
        <f t="shared" si="809"/>
        <v>2190</v>
      </c>
      <c r="BH290" s="616">
        <f t="shared" si="810"/>
        <v>98112</v>
      </c>
      <c r="BI290" s="618">
        <f t="shared" si="860"/>
        <v>75354.8</v>
      </c>
      <c r="BJ290" s="618">
        <f t="shared" si="861"/>
        <v>22757.200000000001</v>
      </c>
      <c r="BK290" s="616">
        <f t="shared" si="811"/>
        <v>0</v>
      </c>
      <c r="BL290" s="620">
        <f t="shared" si="812"/>
        <v>605462</v>
      </c>
      <c r="BM290" s="616">
        <f t="shared" si="813"/>
        <v>490566</v>
      </c>
      <c r="BN290" s="618">
        <f t="shared" si="814"/>
        <v>376778.8</v>
      </c>
      <c r="BO290" s="618">
        <f t="shared" si="815"/>
        <v>113787.2</v>
      </c>
      <c r="BP290" s="616">
        <f t="shared" si="862"/>
        <v>1606</v>
      </c>
      <c r="BQ290" s="616">
        <f t="shared" si="863"/>
        <v>292</v>
      </c>
      <c r="BR290" s="616">
        <f t="shared" si="864"/>
        <v>16936</v>
      </c>
      <c r="BS290" s="616">
        <f t="shared" si="816"/>
        <v>27083</v>
      </c>
      <c r="BT290" s="616">
        <f t="shared" si="817"/>
        <v>3796</v>
      </c>
      <c r="BU290" s="616">
        <f t="shared" si="818"/>
        <v>15622</v>
      </c>
      <c r="BV290" s="616">
        <f t="shared" si="819"/>
        <v>2263</v>
      </c>
      <c r="BW290" s="616">
        <f t="shared" si="820"/>
        <v>5402</v>
      </c>
      <c r="BX290" s="616">
        <f t="shared" si="821"/>
        <v>39400</v>
      </c>
      <c r="BY290" s="616">
        <f t="shared" si="822"/>
        <v>37084</v>
      </c>
      <c r="BZ290" s="616">
        <f t="shared" si="823"/>
        <v>3942</v>
      </c>
      <c r="CA290" s="616">
        <f t="shared" si="824"/>
        <v>5621</v>
      </c>
      <c r="CB290" s="616">
        <f t="shared" si="825"/>
        <v>584</v>
      </c>
      <c r="CC290" s="616">
        <f t="shared" si="826"/>
        <v>2190</v>
      </c>
      <c r="CD290" s="616">
        <f t="shared" si="827"/>
        <v>122051</v>
      </c>
      <c r="CE290" s="618">
        <f t="shared" si="865"/>
        <v>93741.2</v>
      </c>
      <c r="CF290" s="618">
        <f t="shared" si="866"/>
        <v>28309.8</v>
      </c>
      <c r="CG290" s="616">
        <f t="shared" si="828"/>
        <v>0</v>
      </c>
      <c r="CH290" s="621">
        <f t="shared" si="829"/>
        <v>747063</v>
      </c>
      <c r="CI290" s="88">
        <f t="shared" si="830"/>
        <v>6720.0821999999998</v>
      </c>
      <c r="CJ290" s="90">
        <f t="shared" si="831"/>
        <v>5161.3534</v>
      </c>
      <c r="CK290" s="90">
        <f t="shared" si="832"/>
        <v>1558.7288000000001</v>
      </c>
      <c r="CL290" s="88">
        <f t="shared" si="833"/>
        <v>22</v>
      </c>
      <c r="CM290" s="88">
        <f t="shared" si="834"/>
        <v>4</v>
      </c>
      <c r="CN290" s="88">
        <f t="shared" si="835"/>
        <v>232</v>
      </c>
      <c r="CO290" s="88">
        <f t="shared" si="836"/>
        <v>371</v>
      </c>
      <c r="CP290" s="88">
        <f t="shared" si="837"/>
        <v>52</v>
      </c>
      <c r="CQ290" s="88">
        <f t="shared" si="838"/>
        <v>214</v>
      </c>
      <c r="CR290" s="88">
        <f t="shared" si="839"/>
        <v>31</v>
      </c>
      <c r="CS290" s="88">
        <f t="shared" si="840"/>
        <v>74</v>
      </c>
      <c r="CT290" s="88">
        <f t="shared" si="841"/>
        <v>539.726</v>
      </c>
      <c r="CU290" s="88">
        <f t="shared" si="842"/>
        <v>508</v>
      </c>
      <c r="CV290" s="88">
        <f t="shared" si="843"/>
        <v>54</v>
      </c>
      <c r="CW290" s="88">
        <f t="shared" si="844"/>
        <v>77</v>
      </c>
      <c r="CX290" s="88">
        <f t="shared" si="845"/>
        <v>8</v>
      </c>
      <c r="CY290" s="88">
        <f t="shared" si="846"/>
        <v>30</v>
      </c>
      <c r="CZ290" s="88">
        <f t="shared" si="847"/>
        <v>1671.9314999999999</v>
      </c>
      <c r="DA290" s="90">
        <f t="shared" si="848"/>
        <v>1284.126</v>
      </c>
      <c r="DB290" s="90">
        <f t="shared" si="849"/>
        <v>387.80549999999999</v>
      </c>
      <c r="DC290" s="88">
        <f t="shared" si="850"/>
        <v>0</v>
      </c>
      <c r="DD290" s="88">
        <f t="shared" si="851"/>
        <v>10233.7397</v>
      </c>
      <c r="AUV290" s="699">
        <f t="shared" si="758"/>
        <v>6720.08</v>
      </c>
      <c r="AUW290" s="699">
        <f t="shared" si="759"/>
        <v>5161.3500000000004</v>
      </c>
      <c r="AUX290" s="699">
        <f t="shared" si="760"/>
        <v>1558.73</v>
      </c>
      <c r="AUY290" s="699">
        <f t="shared" si="761"/>
        <v>22</v>
      </c>
      <c r="AUZ290" s="699">
        <f t="shared" si="778"/>
        <v>133.09</v>
      </c>
      <c r="AVA290" s="699">
        <f t="shared" si="778"/>
        <v>3.14</v>
      </c>
      <c r="AVB290" s="699">
        <f t="shared" si="762"/>
        <v>371</v>
      </c>
      <c r="AVC290" s="699">
        <f t="shared" si="763"/>
        <v>52</v>
      </c>
      <c r="AVD290" s="699">
        <f t="shared" si="764"/>
        <v>214</v>
      </c>
      <c r="AVE290" s="699">
        <f t="shared" si="765"/>
        <v>31</v>
      </c>
      <c r="AVF290" s="699">
        <f t="shared" si="766"/>
        <v>74</v>
      </c>
      <c r="AVG290" s="699">
        <f t="shared" si="767"/>
        <v>539.73</v>
      </c>
      <c r="AVH290" s="699">
        <f t="shared" si="768"/>
        <v>508</v>
      </c>
      <c r="AVI290" s="699">
        <f t="shared" si="769"/>
        <v>54</v>
      </c>
      <c r="AVJ290" s="699">
        <f t="shared" si="770"/>
        <v>77</v>
      </c>
      <c r="AVK290" s="699">
        <f t="shared" si="771"/>
        <v>8</v>
      </c>
      <c r="AVL290" s="699">
        <f t="shared" si="772"/>
        <v>30</v>
      </c>
      <c r="AVM290" s="699">
        <f t="shared" si="773"/>
        <v>1671.93</v>
      </c>
      <c r="AVN290" s="699">
        <f t="shared" si="774"/>
        <v>1284.1199999999999</v>
      </c>
      <c r="AVO290" s="699">
        <f t="shared" si="775"/>
        <v>387.81</v>
      </c>
      <c r="AVP290" s="699">
        <f t="shared" si="776"/>
        <v>0</v>
      </c>
      <c r="AVQ290" s="699">
        <f t="shared" si="777"/>
        <v>10233.74</v>
      </c>
    </row>
    <row r="291" spans="1:108 1244:1265" ht="30" hidden="1" customHeight="1" x14ac:dyDescent="0.25">
      <c r="A291" s="643">
        <v>1</v>
      </c>
      <c r="B291" s="643">
        <v>2</v>
      </c>
      <c r="C291" s="664" t="s">
        <v>16</v>
      </c>
      <c r="D291" s="2"/>
      <c r="E291" s="101" t="s">
        <v>344</v>
      </c>
      <c r="F291" s="643" t="s">
        <v>31</v>
      </c>
      <c r="G291" s="643">
        <v>1</v>
      </c>
      <c r="H291" s="658" t="s">
        <v>10</v>
      </c>
      <c r="I291" s="643">
        <v>0</v>
      </c>
      <c r="J291" s="101" t="s">
        <v>360</v>
      </c>
      <c r="K291" s="643">
        <v>3</v>
      </c>
      <c r="L291" s="683" t="s">
        <v>349</v>
      </c>
      <c r="M291" s="11" t="s">
        <v>265</v>
      </c>
      <c r="N291" s="101" t="s">
        <v>387</v>
      </c>
      <c r="O291" s="643">
        <v>1</v>
      </c>
      <c r="P291" s="632">
        <v>245</v>
      </c>
      <c r="Q291" s="632">
        <v>245</v>
      </c>
      <c r="R291" s="632">
        <v>245</v>
      </c>
      <c r="S291" s="675">
        <f>SUMIF('Территориальный кк'!$A:$A,'2020'!$B291,'Территориальный кк'!D:D)</f>
        <v>1.244</v>
      </c>
      <c r="T291" s="676">
        <f>SUMIF('Территориальный кк'!$A:$A,'2020'!$B291,'Территориальный кк'!E:E)</f>
        <v>2.194</v>
      </c>
      <c r="U291" s="618">
        <f>SUMIFS(Нормативы!G:G,Нормативы!$B:$B,$G291,Нормативы!$D:$D,'2020'!$I291,Нормативы!$F:$F,'2020'!$K291)*O291</f>
        <v>64190</v>
      </c>
      <c r="V291" s="618">
        <f t="shared" si="852"/>
        <v>49301.1</v>
      </c>
      <c r="W291" s="618">
        <f t="shared" si="853"/>
        <v>14888.9</v>
      </c>
      <c r="X291" s="618">
        <f>SUMIFS(Нормативы!J:J,Нормативы!$B:$B,$G291,Нормативы!$D:$D,'2020'!$I291,Нормативы!$F:$F,'2020'!$K291)</f>
        <v>8830</v>
      </c>
      <c r="Y291" s="618">
        <f>SUMIFS(Нормативы!K:K,Нормативы!$B:$B,$G291,Нормативы!$D:$D,'2020'!$I291,Нормативы!$F:$F,'2020'!$K291)</f>
        <v>1766</v>
      </c>
      <c r="Z291" s="618">
        <f>SUMIFS(Нормативы!L:L,Нормативы!$B:$B,$G291,Нормативы!$D:$D,'2020'!$I291,Нормативы!$F:$F,'2020'!$K291)</f>
        <v>8110</v>
      </c>
      <c r="AA291" s="618">
        <f t="shared" si="854"/>
        <v>19050</v>
      </c>
      <c r="AB291" s="618">
        <f>SUMIFS(Нормативы!N:N,Нормативы!$B:$B,$G291,Нормативы!$D:$D,'2020'!$I291,Нормативы!$F:$F,'2020'!$K291)*O291</f>
        <v>520</v>
      </c>
      <c r="AC291" s="618">
        <f>SUMIFS(Нормативы!O:O,Нормативы!$B:$B,$G291,Нормативы!$D:$D,'2020'!$I291,Нормативы!$F:$F,'2020'!$K291)</f>
        <v>17290</v>
      </c>
      <c r="AD291" s="618">
        <f>SUMIFS(Нормативы!P:P,Нормативы!$B:$B,$G291,Нормативы!$D:$D,'2020'!$I291,Нормативы!$F:$F,'2020'!$K291)*O291</f>
        <v>360</v>
      </c>
      <c r="AE291" s="618">
        <f>SUMIFS(Нормативы!Q:Q,Нормативы!$B:$B,$G291,Нормативы!$D:$D,'2020'!$I291,Нормативы!$F:$F,'2020'!$K291)</f>
        <v>880</v>
      </c>
      <c r="AF291" s="618">
        <f>SUMIFS(Нормативы!R:R,Нормативы!$B:$B,$G291,Нормативы!$D:$D,'2020'!$I291,Нормативы!$F:$F,'2020'!$K291)</f>
        <v>2680</v>
      </c>
      <c r="AG291" s="618">
        <f>SUMIFS(Нормативы!S:S,Нормативы!$B:$B,$G291,Нормативы!$D:$D,'2020'!$I291,Нормативы!$F:$F,'2020'!$K291)</f>
        <v>5800</v>
      </c>
      <c r="AH291" s="618">
        <f>SUMIFS(Нормативы!T:T,Нормативы!$B:$B,$G291,Нормативы!$D:$D,'2020'!$I291,Нормативы!$F:$F,'2020'!$K291)</f>
        <v>540</v>
      </c>
      <c r="AI291" s="618">
        <f>SUMIFS(Нормативы!U:U,Нормативы!$B:$B,$G291,Нормативы!$D:$D,'2020'!$I291,Нормативы!$F:$F,'2020'!$K291)</f>
        <v>770</v>
      </c>
      <c r="AJ291" s="618">
        <f>SUMIFS(Нормативы!V:V,Нормативы!$B:$B,$G291,Нормативы!$D:$D,'2020'!$I291,Нормативы!$F:$F,'2020'!$K291)</f>
        <v>80</v>
      </c>
      <c r="AK291" s="618">
        <f>SUMIFS(Нормативы!W:W,Нормативы!$B:$B,$G291,Нормативы!$D:$D,'2020'!$I291,Нормативы!$F:$F,'2020'!$K291)</f>
        <v>1050</v>
      </c>
      <c r="AL291" s="618">
        <f>SUMIFS(Нормативы!X:X,Нормативы!$B:$B,$G291,Нормативы!$D:$D,'2020'!$I291,Нормативы!$F:$F,'2020'!$K291)*O291</f>
        <v>16120</v>
      </c>
      <c r="AM291" s="618">
        <f t="shared" si="855"/>
        <v>12381</v>
      </c>
      <c r="AN291" s="618">
        <f t="shared" si="856"/>
        <v>3739</v>
      </c>
      <c r="AO291" s="618">
        <f>SUMIFS(Нормативы!AA:AA,Нормативы!$B:$B,$G291,Нормативы!$D:$D,'2020'!$I291,Нормативы!$F:$F,'2020'!$K291)</f>
        <v>3520</v>
      </c>
      <c r="AP291" s="619">
        <f t="shared" si="857"/>
        <v>130740</v>
      </c>
      <c r="AQ291" s="413">
        <f t="shared" si="795"/>
        <v>15726550</v>
      </c>
      <c r="AR291" s="618">
        <f t="shared" si="858"/>
        <v>12078763.4</v>
      </c>
      <c r="AS291" s="618">
        <f t="shared" si="859"/>
        <v>3647786.6</v>
      </c>
      <c r="AT291" s="616">
        <f t="shared" si="796"/>
        <v>2163350</v>
      </c>
      <c r="AU291" s="616">
        <f t="shared" si="797"/>
        <v>432670</v>
      </c>
      <c r="AV291" s="616">
        <f t="shared" si="798"/>
        <v>1986950</v>
      </c>
      <c r="AW291" s="616">
        <f t="shared" si="799"/>
        <v>4667250</v>
      </c>
      <c r="AX291" s="616">
        <f t="shared" si="800"/>
        <v>127400</v>
      </c>
      <c r="AY291" s="616">
        <f t="shared" si="801"/>
        <v>4236050</v>
      </c>
      <c r="AZ291" s="616">
        <f t="shared" si="802"/>
        <v>88200</v>
      </c>
      <c r="BA291" s="616">
        <f t="shared" si="803"/>
        <v>215600</v>
      </c>
      <c r="BB291" s="616">
        <f t="shared" si="804"/>
        <v>656600</v>
      </c>
      <c r="BC291" s="616">
        <f t="shared" si="805"/>
        <v>1421000</v>
      </c>
      <c r="BD291" s="616">
        <f t="shared" si="806"/>
        <v>132300</v>
      </c>
      <c r="BE291" s="616">
        <f t="shared" si="807"/>
        <v>188650</v>
      </c>
      <c r="BF291" s="616">
        <f t="shared" si="808"/>
        <v>19600</v>
      </c>
      <c r="BG291" s="616">
        <f t="shared" si="809"/>
        <v>257250</v>
      </c>
      <c r="BH291" s="616">
        <f t="shared" si="810"/>
        <v>3949400</v>
      </c>
      <c r="BI291" s="618">
        <f t="shared" si="860"/>
        <v>3033333.3</v>
      </c>
      <c r="BJ291" s="618">
        <f t="shared" si="861"/>
        <v>916066.7</v>
      </c>
      <c r="BK291" s="616">
        <f t="shared" si="811"/>
        <v>862400</v>
      </c>
      <c r="BL291" s="620">
        <f t="shared" si="812"/>
        <v>32031300</v>
      </c>
      <c r="BM291" s="616">
        <f t="shared" si="813"/>
        <v>19563828</v>
      </c>
      <c r="BN291" s="618">
        <f t="shared" si="814"/>
        <v>15025981.6</v>
      </c>
      <c r="BO291" s="618">
        <f t="shared" si="815"/>
        <v>4537846.4000000004</v>
      </c>
      <c r="BP291" s="616">
        <f t="shared" si="862"/>
        <v>2163350</v>
      </c>
      <c r="BQ291" s="616">
        <f t="shared" si="863"/>
        <v>432670</v>
      </c>
      <c r="BR291" s="616">
        <f t="shared" si="864"/>
        <v>1986950</v>
      </c>
      <c r="BS291" s="616">
        <f t="shared" si="816"/>
        <v>4667250</v>
      </c>
      <c r="BT291" s="616">
        <f t="shared" si="817"/>
        <v>127400</v>
      </c>
      <c r="BU291" s="616">
        <f t="shared" si="818"/>
        <v>4236050</v>
      </c>
      <c r="BV291" s="616">
        <f t="shared" si="819"/>
        <v>88200</v>
      </c>
      <c r="BW291" s="616">
        <f t="shared" si="820"/>
        <v>215600</v>
      </c>
      <c r="BX291" s="616">
        <f t="shared" si="821"/>
        <v>1440580</v>
      </c>
      <c r="BY291" s="616">
        <f t="shared" si="822"/>
        <v>1421000</v>
      </c>
      <c r="BZ291" s="616">
        <f t="shared" si="823"/>
        <v>132300</v>
      </c>
      <c r="CA291" s="616">
        <f t="shared" si="824"/>
        <v>188650</v>
      </c>
      <c r="CB291" s="616">
        <f t="shared" si="825"/>
        <v>19600</v>
      </c>
      <c r="CC291" s="616">
        <f t="shared" si="826"/>
        <v>257250</v>
      </c>
      <c r="CD291" s="616">
        <f t="shared" si="827"/>
        <v>4913054</v>
      </c>
      <c r="CE291" s="618">
        <f t="shared" si="865"/>
        <v>3773467</v>
      </c>
      <c r="CF291" s="618">
        <f t="shared" si="866"/>
        <v>1139587</v>
      </c>
      <c r="CG291" s="616">
        <f t="shared" si="828"/>
        <v>862400</v>
      </c>
      <c r="CH291" s="621">
        <f t="shared" si="829"/>
        <v>37616212</v>
      </c>
      <c r="CI291" s="88">
        <f t="shared" si="830"/>
        <v>79852.359200000006</v>
      </c>
      <c r="CJ291" s="90">
        <f t="shared" si="831"/>
        <v>61330.537100000001</v>
      </c>
      <c r="CK291" s="90">
        <f t="shared" si="832"/>
        <v>18521.822</v>
      </c>
      <c r="CL291" s="88">
        <f t="shared" si="833"/>
        <v>8830</v>
      </c>
      <c r="CM291" s="88">
        <f t="shared" si="834"/>
        <v>1766</v>
      </c>
      <c r="CN291" s="88">
        <f t="shared" si="835"/>
        <v>8110</v>
      </c>
      <c r="CO291" s="88">
        <f t="shared" si="836"/>
        <v>19050</v>
      </c>
      <c r="CP291" s="88">
        <f t="shared" si="837"/>
        <v>520</v>
      </c>
      <c r="CQ291" s="88">
        <f t="shared" si="838"/>
        <v>17290</v>
      </c>
      <c r="CR291" s="88">
        <f t="shared" si="839"/>
        <v>360</v>
      </c>
      <c r="CS291" s="88">
        <f t="shared" si="840"/>
        <v>880</v>
      </c>
      <c r="CT291" s="88">
        <f t="shared" si="841"/>
        <v>5879.9183999999996</v>
      </c>
      <c r="CU291" s="88">
        <f t="shared" si="842"/>
        <v>5800</v>
      </c>
      <c r="CV291" s="88">
        <f t="shared" si="843"/>
        <v>540</v>
      </c>
      <c r="CW291" s="88">
        <f t="shared" si="844"/>
        <v>770</v>
      </c>
      <c r="CX291" s="88">
        <f t="shared" si="845"/>
        <v>80</v>
      </c>
      <c r="CY291" s="88">
        <f t="shared" si="846"/>
        <v>1050</v>
      </c>
      <c r="CZ291" s="88">
        <f t="shared" si="847"/>
        <v>20053.281599999998</v>
      </c>
      <c r="DA291" s="90">
        <f t="shared" si="848"/>
        <v>15401.9061</v>
      </c>
      <c r="DB291" s="90">
        <f t="shared" si="849"/>
        <v>4651.3755000000001</v>
      </c>
      <c r="DC291" s="88">
        <f t="shared" si="850"/>
        <v>3520</v>
      </c>
      <c r="DD291" s="88">
        <f t="shared" si="851"/>
        <v>153535.55919999999</v>
      </c>
      <c r="AUV291" s="699">
        <f t="shared" si="758"/>
        <v>79852.36</v>
      </c>
      <c r="AUW291" s="699">
        <f t="shared" si="759"/>
        <v>61330.54</v>
      </c>
      <c r="AUX291" s="699">
        <f t="shared" si="760"/>
        <v>18521.82</v>
      </c>
      <c r="AUY291" s="699">
        <f t="shared" si="761"/>
        <v>8830</v>
      </c>
      <c r="AUZ291" s="699">
        <f t="shared" si="778"/>
        <v>197206.02</v>
      </c>
      <c r="AVA291" s="699">
        <f t="shared" si="778"/>
        <v>30.95</v>
      </c>
      <c r="AVB291" s="699">
        <f t="shared" si="762"/>
        <v>19050</v>
      </c>
      <c r="AVC291" s="699">
        <f t="shared" si="763"/>
        <v>520</v>
      </c>
      <c r="AVD291" s="699">
        <f t="shared" si="764"/>
        <v>17290</v>
      </c>
      <c r="AVE291" s="699">
        <f t="shared" si="765"/>
        <v>360</v>
      </c>
      <c r="AVF291" s="699">
        <f t="shared" si="766"/>
        <v>880</v>
      </c>
      <c r="AVG291" s="699">
        <f t="shared" si="767"/>
        <v>5879.92</v>
      </c>
      <c r="AVH291" s="699">
        <f t="shared" si="768"/>
        <v>5800</v>
      </c>
      <c r="AVI291" s="699">
        <f t="shared" si="769"/>
        <v>540</v>
      </c>
      <c r="AVJ291" s="699">
        <f t="shared" si="770"/>
        <v>770</v>
      </c>
      <c r="AVK291" s="699">
        <f t="shared" si="771"/>
        <v>80</v>
      </c>
      <c r="AVL291" s="699">
        <f t="shared" si="772"/>
        <v>1050</v>
      </c>
      <c r="AVM291" s="699">
        <f t="shared" si="773"/>
        <v>20053.28</v>
      </c>
      <c r="AVN291" s="699">
        <f t="shared" si="774"/>
        <v>15401.9</v>
      </c>
      <c r="AVO291" s="699">
        <f t="shared" si="775"/>
        <v>4651.38</v>
      </c>
      <c r="AVP291" s="699">
        <f t="shared" si="776"/>
        <v>3520</v>
      </c>
      <c r="AVQ291" s="699">
        <f t="shared" si="777"/>
        <v>153535.56</v>
      </c>
    </row>
    <row r="292" spans="1:108 1244:1265" ht="30" hidden="1" customHeight="1" x14ac:dyDescent="0.25">
      <c r="A292" s="643">
        <v>1</v>
      </c>
      <c r="B292" s="643">
        <v>2</v>
      </c>
      <c r="C292" s="664" t="s">
        <v>16</v>
      </c>
      <c r="D292" s="2"/>
      <c r="E292" s="101" t="s">
        <v>344</v>
      </c>
      <c r="F292" s="643" t="s">
        <v>31</v>
      </c>
      <c r="G292" s="643">
        <v>1</v>
      </c>
      <c r="H292" s="658" t="s">
        <v>8</v>
      </c>
      <c r="I292" s="643">
        <v>3</v>
      </c>
      <c r="J292" s="101" t="s">
        <v>360</v>
      </c>
      <c r="K292" s="643">
        <v>3</v>
      </c>
      <c r="L292" s="683" t="s">
        <v>349</v>
      </c>
      <c r="M292" s="11" t="s">
        <v>266</v>
      </c>
      <c r="N292" s="101" t="s">
        <v>387</v>
      </c>
      <c r="O292" s="643">
        <v>1</v>
      </c>
      <c r="P292" s="632">
        <v>10</v>
      </c>
      <c r="Q292" s="632">
        <v>10</v>
      </c>
      <c r="R292" s="632">
        <v>10</v>
      </c>
      <c r="S292" s="675">
        <f>SUMIF('Территориальный кк'!$A:$A,'2020'!$B292,'Территориальный кк'!D:D)</f>
        <v>1.244</v>
      </c>
      <c r="T292" s="676">
        <f>SUMIF('Территориальный кк'!$A:$A,'2020'!$B292,'Территориальный кк'!E:E)</f>
        <v>2.194</v>
      </c>
      <c r="U292" s="618">
        <f>SUMIFS(Нормативы!G:G,Нормативы!$B:$B,$G292,Нормативы!$D:$D,'2020'!$I292,Нормативы!$F:$F,'2020'!$K292)*O292</f>
        <v>6419</v>
      </c>
      <c r="V292" s="618">
        <f t="shared" si="852"/>
        <v>4930.1000000000004</v>
      </c>
      <c r="W292" s="618">
        <f t="shared" si="853"/>
        <v>1488.9</v>
      </c>
      <c r="X292" s="618">
        <f>SUMIFS(Нормативы!J:J,Нормативы!$B:$B,$G292,Нормативы!$D:$D,'2020'!$I292,Нормативы!$F:$F,'2020'!$K292)</f>
        <v>883</v>
      </c>
      <c r="Y292" s="618">
        <f>SUMIFS(Нормативы!K:K,Нормативы!$B:$B,$G292,Нормативы!$D:$D,'2020'!$I292,Нормативы!$F:$F,'2020'!$K292)</f>
        <v>177</v>
      </c>
      <c r="Z292" s="618">
        <f>SUMIFS(Нормативы!L:L,Нормативы!$B:$B,$G292,Нормативы!$D:$D,'2020'!$I292,Нормативы!$F:$F,'2020'!$K292)</f>
        <v>811</v>
      </c>
      <c r="AA292" s="618">
        <f t="shared" si="854"/>
        <v>1905</v>
      </c>
      <c r="AB292" s="618">
        <f>SUMIFS(Нормативы!N:N,Нормативы!$B:$B,$G292,Нормативы!$D:$D,'2020'!$I292,Нормативы!$F:$F,'2020'!$K292)*O292</f>
        <v>52</v>
      </c>
      <c r="AC292" s="618">
        <f>SUMIFS(Нормативы!O:O,Нормативы!$B:$B,$G292,Нормативы!$D:$D,'2020'!$I292,Нормативы!$F:$F,'2020'!$K292)</f>
        <v>1729</v>
      </c>
      <c r="AD292" s="618">
        <f>SUMIFS(Нормативы!P:P,Нормативы!$B:$B,$G292,Нормативы!$D:$D,'2020'!$I292,Нормативы!$F:$F,'2020'!$K292)*O292</f>
        <v>36</v>
      </c>
      <c r="AE292" s="618">
        <f>SUMIFS(Нормативы!Q:Q,Нормативы!$B:$B,$G292,Нормативы!$D:$D,'2020'!$I292,Нормативы!$F:$F,'2020'!$K292)</f>
        <v>88</v>
      </c>
      <c r="AF292" s="618">
        <f>SUMIFS(Нормативы!R:R,Нормативы!$B:$B,$G292,Нормативы!$D:$D,'2020'!$I292,Нормативы!$F:$F,'2020'!$K292)</f>
        <v>268</v>
      </c>
      <c r="AG292" s="618">
        <f>SUMIFS(Нормативы!S:S,Нормативы!$B:$B,$G292,Нормативы!$D:$D,'2020'!$I292,Нормативы!$F:$F,'2020'!$K292)</f>
        <v>580</v>
      </c>
      <c r="AH292" s="618">
        <f>SUMIFS(Нормативы!T:T,Нормативы!$B:$B,$G292,Нормативы!$D:$D,'2020'!$I292,Нормативы!$F:$F,'2020'!$K292)</f>
        <v>54</v>
      </c>
      <c r="AI292" s="618">
        <f>SUMIFS(Нормативы!U:U,Нормативы!$B:$B,$G292,Нормативы!$D:$D,'2020'!$I292,Нормативы!$F:$F,'2020'!$K292)</f>
        <v>77</v>
      </c>
      <c r="AJ292" s="618">
        <f>SUMIFS(Нормативы!V:V,Нормативы!$B:$B,$G292,Нормативы!$D:$D,'2020'!$I292,Нормативы!$F:$F,'2020'!$K292)</f>
        <v>8</v>
      </c>
      <c r="AK292" s="618">
        <f>SUMIFS(Нормативы!W:W,Нормативы!$B:$B,$G292,Нормативы!$D:$D,'2020'!$I292,Нормативы!$F:$F,'2020'!$K292)</f>
        <v>105</v>
      </c>
      <c r="AL292" s="618">
        <f>SUMIFS(Нормативы!X:X,Нормативы!$B:$B,$G292,Нормативы!$D:$D,'2020'!$I292,Нормативы!$F:$F,'2020'!$K292)*O292</f>
        <v>1612</v>
      </c>
      <c r="AM292" s="618">
        <f t="shared" si="855"/>
        <v>1238.0999999999999</v>
      </c>
      <c r="AN292" s="618">
        <f t="shared" si="856"/>
        <v>373.9</v>
      </c>
      <c r="AO292" s="618">
        <f>SUMIFS(Нормативы!AA:AA,Нормативы!$B:$B,$G292,Нормативы!$D:$D,'2020'!$I292,Нормативы!$F:$F,'2020'!$K292)</f>
        <v>0</v>
      </c>
      <c r="AP292" s="619">
        <f t="shared" si="857"/>
        <v>12722</v>
      </c>
      <c r="AQ292" s="413">
        <f t="shared" si="795"/>
        <v>64190</v>
      </c>
      <c r="AR292" s="618">
        <f t="shared" si="858"/>
        <v>49301.1</v>
      </c>
      <c r="AS292" s="618">
        <f t="shared" si="859"/>
        <v>14888.9</v>
      </c>
      <c r="AT292" s="616">
        <f t="shared" si="796"/>
        <v>8830</v>
      </c>
      <c r="AU292" s="616">
        <f t="shared" si="797"/>
        <v>1770</v>
      </c>
      <c r="AV292" s="616">
        <f t="shared" si="798"/>
        <v>8110</v>
      </c>
      <c r="AW292" s="616">
        <f t="shared" si="799"/>
        <v>19050</v>
      </c>
      <c r="AX292" s="616">
        <f t="shared" si="800"/>
        <v>520</v>
      </c>
      <c r="AY292" s="616">
        <f t="shared" si="801"/>
        <v>17290</v>
      </c>
      <c r="AZ292" s="616">
        <f t="shared" si="802"/>
        <v>360</v>
      </c>
      <c r="BA292" s="616">
        <f t="shared" si="803"/>
        <v>880</v>
      </c>
      <c r="BB292" s="616">
        <f t="shared" si="804"/>
        <v>2680</v>
      </c>
      <c r="BC292" s="616">
        <f t="shared" si="805"/>
        <v>5800</v>
      </c>
      <c r="BD292" s="616">
        <f t="shared" si="806"/>
        <v>540</v>
      </c>
      <c r="BE292" s="616">
        <f t="shared" si="807"/>
        <v>770</v>
      </c>
      <c r="BF292" s="616">
        <f t="shared" si="808"/>
        <v>80</v>
      </c>
      <c r="BG292" s="616">
        <f t="shared" si="809"/>
        <v>1050</v>
      </c>
      <c r="BH292" s="616">
        <f t="shared" si="810"/>
        <v>16120</v>
      </c>
      <c r="BI292" s="618">
        <f t="shared" si="860"/>
        <v>12381</v>
      </c>
      <c r="BJ292" s="618">
        <f t="shared" si="861"/>
        <v>3739</v>
      </c>
      <c r="BK292" s="616">
        <f t="shared" si="811"/>
        <v>0</v>
      </c>
      <c r="BL292" s="620">
        <f t="shared" si="812"/>
        <v>127220</v>
      </c>
      <c r="BM292" s="616">
        <f t="shared" si="813"/>
        <v>79852</v>
      </c>
      <c r="BN292" s="618">
        <f t="shared" si="814"/>
        <v>61330.3</v>
      </c>
      <c r="BO292" s="618">
        <f t="shared" si="815"/>
        <v>18521.7</v>
      </c>
      <c r="BP292" s="616">
        <f t="shared" si="862"/>
        <v>8830</v>
      </c>
      <c r="BQ292" s="616">
        <f t="shared" si="863"/>
        <v>1770</v>
      </c>
      <c r="BR292" s="616">
        <f t="shared" si="864"/>
        <v>8110</v>
      </c>
      <c r="BS292" s="616">
        <f t="shared" si="816"/>
        <v>19050</v>
      </c>
      <c r="BT292" s="616">
        <f t="shared" si="817"/>
        <v>520</v>
      </c>
      <c r="BU292" s="616">
        <f t="shared" si="818"/>
        <v>17290</v>
      </c>
      <c r="BV292" s="616">
        <f t="shared" si="819"/>
        <v>360</v>
      </c>
      <c r="BW292" s="616">
        <f t="shared" si="820"/>
        <v>880</v>
      </c>
      <c r="BX292" s="616">
        <f t="shared" si="821"/>
        <v>5880</v>
      </c>
      <c r="BY292" s="616">
        <f t="shared" si="822"/>
        <v>5800</v>
      </c>
      <c r="BZ292" s="616">
        <f t="shared" si="823"/>
        <v>540</v>
      </c>
      <c r="CA292" s="616">
        <f t="shared" si="824"/>
        <v>770</v>
      </c>
      <c r="CB292" s="616">
        <f t="shared" si="825"/>
        <v>80</v>
      </c>
      <c r="CC292" s="616">
        <f t="shared" si="826"/>
        <v>1050</v>
      </c>
      <c r="CD292" s="616">
        <f t="shared" si="827"/>
        <v>20053</v>
      </c>
      <c r="CE292" s="618">
        <f t="shared" si="865"/>
        <v>15401.7</v>
      </c>
      <c r="CF292" s="618">
        <f t="shared" si="866"/>
        <v>4651.3</v>
      </c>
      <c r="CG292" s="616">
        <f t="shared" si="828"/>
        <v>0</v>
      </c>
      <c r="CH292" s="621">
        <f t="shared" si="829"/>
        <v>150015</v>
      </c>
      <c r="CI292" s="88">
        <f t="shared" si="830"/>
        <v>7985.2</v>
      </c>
      <c r="CJ292" s="90">
        <f t="shared" si="831"/>
        <v>6133.03</v>
      </c>
      <c r="CK292" s="90">
        <f t="shared" si="832"/>
        <v>1852.17</v>
      </c>
      <c r="CL292" s="88">
        <f t="shared" si="833"/>
        <v>883</v>
      </c>
      <c r="CM292" s="88">
        <f t="shared" si="834"/>
        <v>177</v>
      </c>
      <c r="CN292" s="88">
        <f t="shared" si="835"/>
        <v>811</v>
      </c>
      <c r="CO292" s="88">
        <f t="shared" si="836"/>
        <v>1905</v>
      </c>
      <c r="CP292" s="88">
        <f t="shared" si="837"/>
        <v>52</v>
      </c>
      <c r="CQ292" s="88">
        <f t="shared" si="838"/>
        <v>1729</v>
      </c>
      <c r="CR292" s="88">
        <f t="shared" si="839"/>
        <v>36</v>
      </c>
      <c r="CS292" s="88">
        <f t="shared" si="840"/>
        <v>88</v>
      </c>
      <c r="CT292" s="88">
        <f t="shared" si="841"/>
        <v>588</v>
      </c>
      <c r="CU292" s="88">
        <f t="shared" si="842"/>
        <v>580</v>
      </c>
      <c r="CV292" s="88">
        <f t="shared" si="843"/>
        <v>54</v>
      </c>
      <c r="CW292" s="88">
        <f t="shared" si="844"/>
        <v>77</v>
      </c>
      <c r="CX292" s="88">
        <f t="shared" si="845"/>
        <v>8</v>
      </c>
      <c r="CY292" s="88">
        <f t="shared" si="846"/>
        <v>105</v>
      </c>
      <c r="CZ292" s="88">
        <f t="shared" si="847"/>
        <v>2005.3</v>
      </c>
      <c r="DA292" s="90">
        <f t="shared" si="848"/>
        <v>1540.17</v>
      </c>
      <c r="DB292" s="90">
        <f t="shared" si="849"/>
        <v>465.13</v>
      </c>
      <c r="DC292" s="88">
        <f t="shared" si="850"/>
        <v>0</v>
      </c>
      <c r="DD292" s="88">
        <f t="shared" si="851"/>
        <v>15001.5</v>
      </c>
      <c r="AUV292" s="699">
        <f t="shared" si="758"/>
        <v>7985.2</v>
      </c>
      <c r="AUW292" s="699">
        <f t="shared" si="759"/>
        <v>6133.03</v>
      </c>
      <c r="AUX292" s="699">
        <f t="shared" si="760"/>
        <v>1852.17</v>
      </c>
      <c r="AUY292" s="699">
        <f t="shared" si="761"/>
        <v>883</v>
      </c>
      <c r="AUZ292" s="699">
        <f t="shared" si="778"/>
        <v>806.75</v>
      </c>
      <c r="AVA292" s="699">
        <f t="shared" si="778"/>
        <v>1.26</v>
      </c>
      <c r="AVB292" s="699">
        <f t="shared" si="762"/>
        <v>1905</v>
      </c>
      <c r="AVC292" s="699">
        <f t="shared" si="763"/>
        <v>52</v>
      </c>
      <c r="AVD292" s="699">
        <f t="shared" si="764"/>
        <v>1729</v>
      </c>
      <c r="AVE292" s="699">
        <f t="shared" si="765"/>
        <v>36</v>
      </c>
      <c r="AVF292" s="699">
        <f t="shared" si="766"/>
        <v>88</v>
      </c>
      <c r="AVG292" s="699">
        <f t="shared" si="767"/>
        <v>588</v>
      </c>
      <c r="AVH292" s="699">
        <f t="shared" si="768"/>
        <v>580</v>
      </c>
      <c r="AVI292" s="699">
        <f t="shared" si="769"/>
        <v>54</v>
      </c>
      <c r="AVJ292" s="699">
        <f t="shared" si="770"/>
        <v>77</v>
      </c>
      <c r="AVK292" s="699">
        <f t="shared" si="771"/>
        <v>8</v>
      </c>
      <c r="AVL292" s="699">
        <f t="shared" si="772"/>
        <v>105</v>
      </c>
      <c r="AVM292" s="699">
        <f t="shared" si="773"/>
        <v>2005.3</v>
      </c>
      <c r="AVN292" s="699">
        <f t="shared" si="774"/>
        <v>1540.17</v>
      </c>
      <c r="AVO292" s="699">
        <f t="shared" si="775"/>
        <v>465.13</v>
      </c>
      <c r="AVP292" s="699">
        <f t="shared" si="776"/>
        <v>0</v>
      </c>
      <c r="AVQ292" s="699">
        <f t="shared" si="777"/>
        <v>15001.5</v>
      </c>
    </row>
    <row r="293" spans="1:108 1244:1265" ht="30" hidden="1" customHeight="1" x14ac:dyDescent="0.25">
      <c r="A293" s="643">
        <v>1</v>
      </c>
      <c r="B293" s="643">
        <v>2</v>
      </c>
      <c r="C293" s="664" t="s">
        <v>16</v>
      </c>
      <c r="D293" s="2"/>
      <c r="E293" s="101" t="s">
        <v>345</v>
      </c>
      <c r="F293" s="643" t="s">
        <v>38</v>
      </c>
      <c r="G293" s="643">
        <v>2</v>
      </c>
      <c r="H293" s="658" t="s">
        <v>10</v>
      </c>
      <c r="I293" s="643">
        <v>0</v>
      </c>
      <c r="J293" s="101" t="s">
        <v>361</v>
      </c>
      <c r="K293" s="643">
        <v>3</v>
      </c>
      <c r="L293" s="683" t="s">
        <v>350</v>
      </c>
      <c r="M293" s="11" t="s">
        <v>267</v>
      </c>
      <c r="N293" s="101" t="s">
        <v>387</v>
      </c>
      <c r="O293" s="643">
        <v>1</v>
      </c>
      <c r="P293" s="632">
        <v>7</v>
      </c>
      <c r="Q293" s="632">
        <v>7</v>
      </c>
      <c r="R293" s="632">
        <v>7</v>
      </c>
      <c r="S293" s="675">
        <f>SUMIF('Территориальный кк'!$A:$A,'2020'!$B293,'Территориальный кк'!D:D)</f>
        <v>1.244</v>
      </c>
      <c r="T293" s="676">
        <f>SUMIF('Территориальный кк'!$A:$A,'2020'!$B293,'Территориальный кк'!E:E)</f>
        <v>2.194</v>
      </c>
      <c r="U293" s="618">
        <f>SUMIFS(Нормативы!G:G,Нормативы!$B:$B,$G293,Нормативы!$D:$D,'2020'!$I293,Нормативы!$F:$F,'2020'!$K293)*O293</f>
        <v>70600</v>
      </c>
      <c r="V293" s="618">
        <f t="shared" si="852"/>
        <v>54224.3</v>
      </c>
      <c r="W293" s="618">
        <f t="shared" si="853"/>
        <v>16375.7</v>
      </c>
      <c r="X293" s="618">
        <f>SUMIFS(Нормативы!J:J,Нормативы!$B:$B,$G293,Нормативы!$D:$D,'2020'!$I293,Нормативы!$F:$F,'2020'!$K293)</f>
        <v>8860</v>
      </c>
      <c r="Y293" s="618">
        <f>SUMIFS(Нормативы!K:K,Нормативы!$B:$B,$G293,Нормативы!$D:$D,'2020'!$I293,Нормативы!$F:$F,'2020'!$K293)</f>
        <v>0</v>
      </c>
      <c r="Z293" s="618">
        <f>SUMIFS(Нормативы!L:L,Нормативы!$B:$B,$G293,Нормативы!$D:$D,'2020'!$I293,Нормативы!$F:$F,'2020'!$K293)</f>
        <v>8110</v>
      </c>
      <c r="AA293" s="618">
        <f t="shared" si="854"/>
        <v>21610</v>
      </c>
      <c r="AB293" s="618">
        <f>SUMIFS(Нормативы!N:N,Нормативы!$B:$B,$G293,Нормативы!$D:$D,'2020'!$I293,Нормативы!$F:$F,'2020'!$K293)*O293</f>
        <v>520</v>
      </c>
      <c r="AC293" s="618">
        <f>SUMIFS(Нормативы!O:O,Нормативы!$B:$B,$G293,Нормативы!$D:$D,'2020'!$I293,Нормативы!$F:$F,'2020'!$K293)</f>
        <v>19720</v>
      </c>
      <c r="AD293" s="618">
        <f>SUMIFS(Нормативы!P:P,Нормативы!$B:$B,$G293,Нормативы!$D:$D,'2020'!$I293,Нормативы!$F:$F,'2020'!$K293)*O293</f>
        <v>400</v>
      </c>
      <c r="AE293" s="618">
        <f>SUMIFS(Нормативы!Q:Q,Нормативы!$B:$B,$G293,Нормативы!$D:$D,'2020'!$I293,Нормативы!$F:$F,'2020'!$K293)</f>
        <v>970</v>
      </c>
      <c r="AF293" s="618">
        <f>SUMIFS(Нормативы!R:R,Нормативы!$B:$B,$G293,Нормативы!$D:$D,'2020'!$I293,Нормативы!$F:$F,'2020'!$K293)</f>
        <v>2680</v>
      </c>
      <c r="AG293" s="618">
        <f>SUMIFS(Нормативы!S:S,Нормативы!$B:$B,$G293,Нормативы!$D:$D,'2020'!$I293,Нормативы!$F:$F,'2020'!$K293)</f>
        <v>5800</v>
      </c>
      <c r="AH293" s="618">
        <f>SUMIFS(Нормативы!T:T,Нормативы!$B:$B,$G293,Нормативы!$D:$D,'2020'!$I293,Нормативы!$F:$F,'2020'!$K293)</f>
        <v>540</v>
      </c>
      <c r="AI293" s="618">
        <f>SUMIFS(Нормативы!U:U,Нормативы!$B:$B,$G293,Нормативы!$D:$D,'2020'!$I293,Нормативы!$F:$F,'2020'!$K293)</f>
        <v>770</v>
      </c>
      <c r="AJ293" s="618">
        <f>SUMIFS(Нормативы!V:V,Нормативы!$B:$B,$G293,Нормативы!$D:$D,'2020'!$I293,Нормативы!$F:$F,'2020'!$K293)</f>
        <v>80</v>
      </c>
      <c r="AK293" s="618">
        <f>SUMIFS(Нормативы!W:W,Нормативы!$B:$B,$G293,Нормативы!$D:$D,'2020'!$I293,Нормативы!$F:$F,'2020'!$K293)</f>
        <v>330</v>
      </c>
      <c r="AL293" s="618">
        <f>SUMIFS(Нормативы!X:X,Нормативы!$B:$B,$G293,Нормативы!$D:$D,'2020'!$I293,Нормативы!$F:$F,'2020'!$K293)*O293</f>
        <v>16120</v>
      </c>
      <c r="AM293" s="618">
        <f t="shared" si="855"/>
        <v>12381</v>
      </c>
      <c r="AN293" s="618">
        <f t="shared" si="856"/>
        <v>3739</v>
      </c>
      <c r="AO293" s="618">
        <f>SUMIFS(Нормативы!AA:AA,Нормативы!$B:$B,$G293,Нормативы!$D:$D,'2020'!$I293,Нормативы!$F:$F,'2020'!$K293)</f>
        <v>3520</v>
      </c>
      <c r="AP293" s="619">
        <f t="shared" si="857"/>
        <v>139020</v>
      </c>
      <c r="AQ293" s="413">
        <f t="shared" si="795"/>
        <v>494200</v>
      </c>
      <c r="AR293" s="618">
        <f t="shared" si="858"/>
        <v>379569.9</v>
      </c>
      <c r="AS293" s="618">
        <f t="shared" si="859"/>
        <v>114630.1</v>
      </c>
      <c r="AT293" s="616">
        <f t="shared" si="796"/>
        <v>62020</v>
      </c>
      <c r="AU293" s="616">
        <f t="shared" si="797"/>
        <v>0</v>
      </c>
      <c r="AV293" s="616">
        <f t="shared" si="798"/>
        <v>56770</v>
      </c>
      <c r="AW293" s="616">
        <f t="shared" si="799"/>
        <v>151270</v>
      </c>
      <c r="AX293" s="616">
        <f t="shared" si="800"/>
        <v>3640</v>
      </c>
      <c r="AY293" s="616">
        <f t="shared" si="801"/>
        <v>138040</v>
      </c>
      <c r="AZ293" s="616">
        <f t="shared" si="802"/>
        <v>2800</v>
      </c>
      <c r="BA293" s="616">
        <f t="shared" si="803"/>
        <v>6790</v>
      </c>
      <c r="BB293" s="616">
        <f t="shared" si="804"/>
        <v>18760</v>
      </c>
      <c r="BC293" s="616">
        <f t="shared" si="805"/>
        <v>40600</v>
      </c>
      <c r="BD293" s="616">
        <f t="shared" si="806"/>
        <v>3780</v>
      </c>
      <c r="BE293" s="616">
        <f t="shared" si="807"/>
        <v>5390</v>
      </c>
      <c r="BF293" s="616">
        <f t="shared" si="808"/>
        <v>560</v>
      </c>
      <c r="BG293" s="616">
        <f t="shared" si="809"/>
        <v>2310</v>
      </c>
      <c r="BH293" s="616">
        <f t="shared" si="810"/>
        <v>112840</v>
      </c>
      <c r="BI293" s="618">
        <f t="shared" si="860"/>
        <v>86666.7</v>
      </c>
      <c r="BJ293" s="618">
        <f t="shared" si="861"/>
        <v>26173.3</v>
      </c>
      <c r="BK293" s="616">
        <f t="shared" si="811"/>
        <v>24640</v>
      </c>
      <c r="BL293" s="620">
        <f t="shared" si="812"/>
        <v>973140</v>
      </c>
      <c r="BM293" s="616">
        <f t="shared" si="813"/>
        <v>614785</v>
      </c>
      <c r="BN293" s="618">
        <f t="shared" si="814"/>
        <v>472185.1</v>
      </c>
      <c r="BO293" s="618">
        <f t="shared" si="815"/>
        <v>142599.9</v>
      </c>
      <c r="BP293" s="616">
        <f t="shared" si="862"/>
        <v>62020</v>
      </c>
      <c r="BQ293" s="616">
        <f t="shared" si="863"/>
        <v>0</v>
      </c>
      <c r="BR293" s="616">
        <f t="shared" si="864"/>
        <v>56770</v>
      </c>
      <c r="BS293" s="616">
        <f t="shared" si="816"/>
        <v>151270</v>
      </c>
      <c r="BT293" s="616">
        <f t="shared" si="817"/>
        <v>3640</v>
      </c>
      <c r="BU293" s="616">
        <f t="shared" si="818"/>
        <v>138040</v>
      </c>
      <c r="BV293" s="616">
        <f t="shared" si="819"/>
        <v>2800</v>
      </c>
      <c r="BW293" s="616">
        <f t="shared" si="820"/>
        <v>6790</v>
      </c>
      <c r="BX293" s="616">
        <f t="shared" si="821"/>
        <v>41159</v>
      </c>
      <c r="BY293" s="616">
        <f t="shared" si="822"/>
        <v>40600</v>
      </c>
      <c r="BZ293" s="616">
        <f t="shared" si="823"/>
        <v>3780</v>
      </c>
      <c r="CA293" s="616">
        <f t="shared" si="824"/>
        <v>5390</v>
      </c>
      <c r="CB293" s="616">
        <f t="shared" si="825"/>
        <v>560</v>
      </c>
      <c r="CC293" s="616">
        <f t="shared" si="826"/>
        <v>2310</v>
      </c>
      <c r="CD293" s="616">
        <f t="shared" si="827"/>
        <v>140373</v>
      </c>
      <c r="CE293" s="618">
        <f t="shared" si="865"/>
        <v>107813.4</v>
      </c>
      <c r="CF293" s="618">
        <f t="shared" si="866"/>
        <v>32559.599999999999</v>
      </c>
      <c r="CG293" s="616">
        <f t="shared" si="828"/>
        <v>24640</v>
      </c>
      <c r="CH293" s="621">
        <f t="shared" si="829"/>
        <v>1143657</v>
      </c>
      <c r="CI293" s="88">
        <f t="shared" si="830"/>
        <v>87826.428599999999</v>
      </c>
      <c r="CJ293" s="90">
        <f t="shared" si="831"/>
        <v>67455.014299999995</v>
      </c>
      <c r="CK293" s="90">
        <f t="shared" si="832"/>
        <v>20371.4143</v>
      </c>
      <c r="CL293" s="88">
        <f t="shared" si="833"/>
        <v>8860</v>
      </c>
      <c r="CM293" s="88">
        <f t="shared" si="834"/>
        <v>0</v>
      </c>
      <c r="CN293" s="88">
        <f t="shared" si="835"/>
        <v>8110</v>
      </c>
      <c r="CO293" s="88">
        <f t="shared" si="836"/>
        <v>21610</v>
      </c>
      <c r="CP293" s="88">
        <f t="shared" si="837"/>
        <v>520</v>
      </c>
      <c r="CQ293" s="88">
        <f t="shared" si="838"/>
        <v>19720</v>
      </c>
      <c r="CR293" s="88">
        <f t="shared" si="839"/>
        <v>400</v>
      </c>
      <c r="CS293" s="88">
        <f t="shared" si="840"/>
        <v>970</v>
      </c>
      <c r="CT293" s="88">
        <f t="shared" si="841"/>
        <v>5879.8571000000002</v>
      </c>
      <c r="CU293" s="88">
        <f t="shared" si="842"/>
        <v>5800</v>
      </c>
      <c r="CV293" s="88">
        <f t="shared" si="843"/>
        <v>540</v>
      </c>
      <c r="CW293" s="88">
        <f t="shared" si="844"/>
        <v>770</v>
      </c>
      <c r="CX293" s="88">
        <f t="shared" si="845"/>
        <v>80</v>
      </c>
      <c r="CY293" s="88">
        <f t="shared" si="846"/>
        <v>330</v>
      </c>
      <c r="CZ293" s="88">
        <f t="shared" si="847"/>
        <v>20053.2857</v>
      </c>
      <c r="DA293" s="90">
        <f t="shared" si="848"/>
        <v>15401.9143</v>
      </c>
      <c r="DB293" s="90">
        <f t="shared" si="849"/>
        <v>4651.3714</v>
      </c>
      <c r="DC293" s="88">
        <f t="shared" si="850"/>
        <v>3520</v>
      </c>
      <c r="DD293" s="88">
        <f t="shared" si="851"/>
        <v>163379.57139999999</v>
      </c>
      <c r="AUV293" s="699">
        <f t="shared" si="758"/>
        <v>87826.43</v>
      </c>
      <c r="AUW293" s="699">
        <f t="shared" si="759"/>
        <v>67455.02</v>
      </c>
      <c r="AUX293" s="699">
        <f t="shared" si="760"/>
        <v>20371.41</v>
      </c>
      <c r="AUY293" s="699">
        <f t="shared" si="761"/>
        <v>8860</v>
      </c>
      <c r="AUZ293" s="699">
        <f t="shared" si="778"/>
        <v>0</v>
      </c>
      <c r="AVA293" s="699">
        <f t="shared" si="778"/>
        <v>0.8</v>
      </c>
      <c r="AVB293" s="699">
        <f t="shared" si="762"/>
        <v>21610</v>
      </c>
      <c r="AVC293" s="699">
        <f t="shared" si="763"/>
        <v>520</v>
      </c>
      <c r="AVD293" s="699">
        <f t="shared" si="764"/>
        <v>19720</v>
      </c>
      <c r="AVE293" s="699">
        <f t="shared" si="765"/>
        <v>400</v>
      </c>
      <c r="AVF293" s="699">
        <f t="shared" si="766"/>
        <v>970</v>
      </c>
      <c r="AVG293" s="699">
        <f t="shared" si="767"/>
        <v>5879.86</v>
      </c>
      <c r="AVH293" s="699">
        <f t="shared" si="768"/>
        <v>5800</v>
      </c>
      <c r="AVI293" s="699">
        <f t="shared" si="769"/>
        <v>540</v>
      </c>
      <c r="AVJ293" s="699">
        <f t="shared" si="770"/>
        <v>770</v>
      </c>
      <c r="AVK293" s="699">
        <f t="shared" si="771"/>
        <v>80</v>
      </c>
      <c r="AVL293" s="699">
        <f t="shared" si="772"/>
        <v>330</v>
      </c>
      <c r="AVM293" s="699">
        <f t="shared" si="773"/>
        <v>20053.29</v>
      </c>
      <c r="AVN293" s="699">
        <f t="shared" si="774"/>
        <v>15401.91</v>
      </c>
      <c r="AVO293" s="699">
        <f t="shared" si="775"/>
        <v>4651.38</v>
      </c>
      <c r="AVP293" s="699">
        <f t="shared" si="776"/>
        <v>3520</v>
      </c>
      <c r="AVQ293" s="699">
        <f t="shared" si="777"/>
        <v>163379.57</v>
      </c>
    </row>
    <row r="294" spans="1:108 1244:1265" ht="30" hidden="1" customHeight="1" x14ac:dyDescent="0.25">
      <c r="A294" s="643">
        <v>1</v>
      </c>
      <c r="B294" s="643">
        <v>2</v>
      </c>
      <c r="C294" s="664" t="s">
        <v>16</v>
      </c>
      <c r="D294" s="2"/>
      <c r="E294" s="101" t="s">
        <v>345</v>
      </c>
      <c r="F294" s="643" t="s">
        <v>38</v>
      </c>
      <c r="G294" s="643">
        <v>2</v>
      </c>
      <c r="H294" s="658" t="s">
        <v>8</v>
      </c>
      <c r="I294" s="643">
        <v>3</v>
      </c>
      <c r="J294" s="101" t="s">
        <v>361</v>
      </c>
      <c r="K294" s="643">
        <v>3</v>
      </c>
      <c r="L294" s="683" t="s">
        <v>350</v>
      </c>
      <c r="M294" s="11" t="s">
        <v>294</v>
      </c>
      <c r="N294" s="101" t="s">
        <v>387</v>
      </c>
      <c r="O294" s="643">
        <v>1</v>
      </c>
      <c r="P294" s="632">
        <v>7</v>
      </c>
      <c r="Q294" s="632">
        <v>7</v>
      </c>
      <c r="R294" s="632">
        <v>7</v>
      </c>
      <c r="S294" s="675">
        <f>SUMIF('Территориальный кк'!$A:$A,'2020'!$B294,'Территориальный кк'!D:D)</f>
        <v>1.244</v>
      </c>
      <c r="T294" s="676">
        <f>SUMIF('Территориальный кк'!$A:$A,'2020'!$B294,'Территориальный кк'!E:E)</f>
        <v>2.194</v>
      </c>
      <c r="U294" s="618">
        <f>SUMIFS(Нормативы!G:G,Нормативы!$B:$B,$G294,Нормативы!$D:$D,'2020'!$I294,Нормативы!$F:$F,'2020'!$K294)*O294</f>
        <v>12944</v>
      </c>
      <c r="V294" s="618">
        <f t="shared" si="852"/>
        <v>9941.6</v>
      </c>
      <c r="W294" s="618">
        <f t="shared" si="853"/>
        <v>3002.4</v>
      </c>
      <c r="X294" s="618">
        <f>SUMIFS(Нормативы!J:J,Нормативы!$B:$B,$G294,Нормативы!$D:$D,'2020'!$I294,Нормативы!$F:$F,'2020'!$K294)</f>
        <v>486</v>
      </c>
      <c r="Y294" s="618">
        <f>SUMIFS(Нормативы!K:K,Нормативы!$B:$B,$G294,Нормативы!$D:$D,'2020'!$I294,Нормативы!$F:$F,'2020'!$K294)</f>
        <v>97</v>
      </c>
      <c r="Z294" s="618">
        <f>SUMIFS(Нормативы!L:L,Нормативы!$B:$B,$G294,Нормативы!$D:$D,'2020'!$I294,Нормативы!$F:$F,'2020'!$K294)</f>
        <v>348</v>
      </c>
      <c r="AA294" s="618">
        <f t="shared" si="854"/>
        <v>2031</v>
      </c>
      <c r="AB294" s="618">
        <f>SUMIFS(Нормативы!N:N,Нормативы!$B:$B,$G294,Нормативы!$D:$D,'2020'!$I294,Нормативы!$F:$F,'2020'!$K294)*O294</f>
        <v>52</v>
      </c>
      <c r="AC294" s="618">
        <f>SUMIFS(Нормативы!O:O,Нормативы!$B:$B,$G294,Нормативы!$D:$D,'2020'!$I294,Нормативы!$F:$F,'2020'!$K294)</f>
        <v>1728</v>
      </c>
      <c r="AD294" s="618">
        <f>SUMIFS(Нормативы!P:P,Нормативы!$B:$B,$G294,Нормативы!$D:$D,'2020'!$I294,Нормативы!$F:$F,'2020'!$K294)*O294</f>
        <v>73</v>
      </c>
      <c r="AE294" s="618">
        <f>SUMIFS(Нормативы!Q:Q,Нормативы!$B:$B,$G294,Нормативы!$D:$D,'2020'!$I294,Нормативы!$F:$F,'2020'!$K294)</f>
        <v>178</v>
      </c>
      <c r="AF294" s="618">
        <f>SUMIFS(Нормативы!R:R,Нормативы!$B:$B,$G294,Нормативы!$D:$D,'2020'!$I294,Нормативы!$F:$F,'2020'!$K294)</f>
        <v>275</v>
      </c>
      <c r="AG294" s="618">
        <f>SUMIFS(Нормативы!S:S,Нормативы!$B:$B,$G294,Нормативы!$D:$D,'2020'!$I294,Нормативы!$F:$F,'2020'!$K294)</f>
        <v>580</v>
      </c>
      <c r="AH294" s="618">
        <f>SUMIFS(Нормативы!T:T,Нормативы!$B:$B,$G294,Нормативы!$D:$D,'2020'!$I294,Нормативы!$F:$F,'2020'!$K294)</f>
        <v>54</v>
      </c>
      <c r="AI294" s="618">
        <f>SUMIFS(Нормативы!U:U,Нормативы!$B:$B,$G294,Нормативы!$D:$D,'2020'!$I294,Нормативы!$F:$F,'2020'!$K294)</f>
        <v>77</v>
      </c>
      <c r="AJ294" s="618">
        <f>SUMIFS(Нормативы!V:V,Нормативы!$B:$B,$G294,Нормативы!$D:$D,'2020'!$I294,Нормативы!$F:$F,'2020'!$K294)</f>
        <v>8</v>
      </c>
      <c r="AK294" s="618">
        <f>SUMIFS(Нормативы!W:W,Нормативы!$B:$B,$G294,Нормативы!$D:$D,'2020'!$I294,Нормативы!$F:$F,'2020'!$K294)</f>
        <v>39</v>
      </c>
      <c r="AL294" s="618">
        <f>SUMIFS(Нормативы!X:X,Нормативы!$B:$B,$G294,Нормативы!$D:$D,'2020'!$I294,Нормативы!$F:$F,'2020'!$K294)*O294</f>
        <v>1612</v>
      </c>
      <c r="AM294" s="618">
        <f t="shared" si="855"/>
        <v>1238.0999999999999</v>
      </c>
      <c r="AN294" s="618">
        <f t="shared" si="856"/>
        <v>373.9</v>
      </c>
      <c r="AO294" s="618">
        <f>SUMIFS(Нормативы!AA:AA,Нормативы!$B:$B,$G294,Нормативы!$D:$D,'2020'!$I294,Нормативы!$F:$F,'2020'!$K294)</f>
        <v>0</v>
      </c>
      <c r="AP294" s="619">
        <f t="shared" si="857"/>
        <v>18454</v>
      </c>
      <c r="AQ294" s="413">
        <f t="shared" si="795"/>
        <v>90608</v>
      </c>
      <c r="AR294" s="618">
        <f t="shared" si="858"/>
        <v>69591.399999999994</v>
      </c>
      <c r="AS294" s="618">
        <f t="shared" si="859"/>
        <v>21016.6</v>
      </c>
      <c r="AT294" s="616">
        <f t="shared" si="796"/>
        <v>3402</v>
      </c>
      <c r="AU294" s="616">
        <f t="shared" si="797"/>
        <v>679</v>
      </c>
      <c r="AV294" s="616">
        <f t="shared" si="798"/>
        <v>2436</v>
      </c>
      <c r="AW294" s="616">
        <f t="shared" si="799"/>
        <v>14217</v>
      </c>
      <c r="AX294" s="616">
        <f t="shared" si="800"/>
        <v>364</v>
      </c>
      <c r="AY294" s="616">
        <f t="shared" si="801"/>
        <v>12096</v>
      </c>
      <c r="AZ294" s="616">
        <f t="shared" si="802"/>
        <v>511</v>
      </c>
      <c r="BA294" s="616">
        <f t="shared" si="803"/>
        <v>1246</v>
      </c>
      <c r="BB294" s="616">
        <f t="shared" si="804"/>
        <v>1925</v>
      </c>
      <c r="BC294" s="616">
        <f t="shared" si="805"/>
        <v>4060</v>
      </c>
      <c r="BD294" s="616">
        <f t="shared" si="806"/>
        <v>378</v>
      </c>
      <c r="BE294" s="616">
        <f t="shared" si="807"/>
        <v>539</v>
      </c>
      <c r="BF294" s="616">
        <f t="shared" si="808"/>
        <v>56</v>
      </c>
      <c r="BG294" s="616">
        <f t="shared" si="809"/>
        <v>273</v>
      </c>
      <c r="BH294" s="616">
        <f t="shared" si="810"/>
        <v>11284</v>
      </c>
      <c r="BI294" s="618">
        <f t="shared" si="860"/>
        <v>8666.7000000000007</v>
      </c>
      <c r="BJ294" s="618">
        <f t="shared" si="861"/>
        <v>2617.3000000000002</v>
      </c>
      <c r="BK294" s="616">
        <f t="shared" si="811"/>
        <v>0</v>
      </c>
      <c r="BL294" s="620">
        <f t="shared" si="812"/>
        <v>129178</v>
      </c>
      <c r="BM294" s="616">
        <f t="shared" si="813"/>
        <v>112716</v>
      </c>
      <c r="BN294" s="618">
        <f t="shared" si="814"/>
        <v>86571.4</v>
      </c>
      <c r="BO294" s="618">
        <f t="shared" si="815"/>
        <v>26144.6</v>
      </c>
      <c r="BP294" s="616">
        <f t="shared" si="862"/>
        <v>3402</v>
      </c>
      <c r="BQ294" s="616">
        <f t="shared" si="863"/>
        <v>679</v>
      </c>
      <c r="BR294" s="616">
        <f t="shared" si="864"/>
        <v>2436</v>
      </c>
      <c r="BS294" s="616">
        <f t="shared" si="816"/>
        <v>14217</v>
      </c>
      <c r="BT294" s="616">
        <f t="shared" si="817"/>
        <v>364</v>
      </c>
      <c r="BU294" s="616">
        <f t="shared" si="818"/>
        <v>12096</v>
      </c>
      <c r="BV294" s="616">
        <f t="shared" si="819"/>
        <v>511</v>
      </c>
      <c r="BW294" s="616">
        <f t="shared" si="820"/>
        <v>1246</v>
      </c>
      <c r="BX294" s="616">
        <f t="shared" si="821"/>
        <v>4223</v>
      </c>
      <c r="BY294" s="616">
        <f t="shared" si="822"/>
        <v>4060</v>
      </c>
      <c r="BZ294" s="616">
        <f t="shared" si="823"/>
        <v>378</v>
      </c>
      <c r="CA294" s="616">
        <f t="shared" si="824"/>
        <v>539</v>
      </c>
      <c r="CB294" s="616">
        <f t="shared" si="825"/>
        <v>56</v>
      </c>
      <c r="CC294" s="616">
        <f t="shared" si="826"/>
        <v>273</v>
      </c>
      <c r="CD294" s="616">
        <f t="shared" si="827"/>
        <v>14037</v>
      </c>
      <c r="CE294" s="618">
        <f t="shared" si="865"/>
        <v>10781.1</v>
      </c>
      <c r="CF294" s="618">
        <f t="shared" si="866"/>
        <v>3255.9</v>
      </c>
      <c r="CG294" s="616">
        <f t="shared" si="828"/>
        <v>0</v>
      </c>
      <c r="CH294" s="621">
        <f t="shared" si="829"/>
        <v>156337</v>
      </c>
      <c r="CI294" s="88">
        <f t="shared" si="830"/>
        <v>16102.2857</v>
      </c>
      <c r="CJ294" s="90">
        <f t="shared" si="831"/>
        <v>12367.3429</v>
      </c>
      <c r="CK294" s="90">
        <f t="shared" si="832"/>
        <v>3734.9429</v>
      </c>
      <c r="CL294" s="88">
        <f t="shared" si="833"/>
        <v>486</v>
      </c>
      <c r="CM294" s="88">
        <f t="shared" si="834"/>
        <v>97</v>
      </c>
      <c r="CN294" s="88">
        <f t="shared" si="835"/>
        <v>348</v>
      </c>
      <c r="CO294" s="88">
        <f t="shared" si="836"/>
        <v>2031</v>
      </c>
      <c r="CP294" s="88">
        <f t="shared" si="837"/>
        <v>52</v>
      </c>
      <c r="CQ294" s="88">
        <f t="shared" si="838"/>
        <v>1728</v>
      </c>
      <c r="CR294" s="88">
        <f t="shared" si="839"/>
        <v>73</v>
      </c>
      <c r="CS294" s="88">
        <f t="shared" si="840"/>
        <v>178</v>
      </c>
      <c r="CT294" s="88">
        <f t="shared" si="841"/>
        <v>603.28570000000002</v>
      </c>
      <c r="CU294" s="88">
        <f t="shared" si="842"/>
        <v>580</v>
      </c>
      <c r="CV294" s="88">
        <f t="shared" si="843"/>
        <v>54</v>
      </c>
      <c r="CW294" s="88">
        <f t="shared" si="844"/>
        <v>77</v>
      </c>
      <c r="CX294" s="88">
        <f t="shared" si="845"/>
        <v>8</v>
      </c>
      <c r="CY294" s="88">
        <f t="shared" si="846"/>
        <v>39</v>
      </c>
      <c r="CZ294" s="88">
        <f t="shared" si="847"/>
        <v>2005.2856999999999</v>
      </c>
      <c r="DA294" s="90">
        <f t="shared" si="848"/>
        <v>1540.1570999999999</v>
      </c>
      <c r="DB294" s="90">
        <f t="shared" si="849"/>
        <v>465.12860000000001</v>
      </c>
      <c r="DC294" s="88">
        <f t="shared" si="850"/>
        <v>0</v>
      </c>
      <c r="DD294" s="88">
        <f t="shared" si="851"/>
        <v>22333.857100000001</v>
      </c>
      <c r="AUV294" s="699">
        <f t="shared" si="758"/>
        <v>16102.29</v>
      </c>
      <c r="AUW294" s="699">
        <f t="shared" si="759"/>
        <v>12367.35</v>
      </c>
      <c r="AUX294" s="699">
        <f t="shared" si="760"/>
        <v>3734.94</v>
      </c>
      <c r="AUY294" s="699">
        <f t="shared" si="761"/>
        <v>486</v>
      </c>
      <c r="AUZ294" s="699">
        <f t="shared" si="778"/>
        <v>309.48</v>
      </c>
      <c r="AVA294" s="699">
        <f t="shared" si="778"/>
        <v>0.19</v>
      </c>
      <c r="AVB294" s="699">
        <f t="shared" si="762"/>
        <v>2031</v>
      </c>
      <c r="AVC294" s="699">
        <f t="shared" si="763"/>
        <v>52</v>
      </c>
      <c r="AVD294" s="699">
        <f t="shared" si="764"/>
        <v>1728</v>
      </c>
      <c r="AVE294" s="699">
        <f t="shared" si="765"/>
        <v>73</v>
      </c>
      <c r="AVF294" s="699">
        <f t="shared" si="766"/>
        <v>178</v>
      </c>
      <c r="AVG294" s="699">
        <f t="shared" si="767"/>
        <v>603.29</v>
      </c>
      <c r="AVH294" s="699">
        <f t="shared" si="768"/>
        <v>580</v>
      </c>
      <c r="AVI294" s="699">
        <f t="shared" si="769"/>
        <v>54</v>
      </c>
      <c r="AVJ294" s="699">
        <f t="shared" si="770"/>
        <v>77</v>
      </c>
      <c r="AVK294" s="699">
        <f t="shared" si="771"/>
        <v>8</v>
      </c>
      <c r="AVL294" s="699">
        <f t="shared" si="772"/>
        <v>39</v>
      </c>
      <c r="AVM294" s="699">
        <f t="shared" si="773"/>
        <v>2005.29</v>
      </c>
      <c r="AVN294" s="699">
        <f t="shared" si="774"/>
        <v>1540.16</v>
      </c>
      <c r="AVO294" s="699">
        <f t="shared" si="775"/>
        <v>465.13</v>
      </c>
      <c r="AVP294" s="699">
        <f t="shared" si="776"/>
        <v>0</v>
      </c>
      <c r="AVQ294" s="699">
        <f t="shared" si="777"/>
        <v>22333.86</v>
      </c>
    </row>
    <row r="295" spans="1:108 1244:1265" ht="30" hidden="1" customHeight="1" x14ac:dyDescent="0.25">
      <c r="A295" s="643">
        <v>1</v>
      </c>
      <c r="B295" s="643">
        <v>2</v>
      </c>
      <c r="C295" s="664" t="s">
        <v>16</v>
      </c>
      <c r="D295" s="2"/>
      <c r="E295" s="101" t="s">
        <v>345</v>
      </c>
      <c r="F295" s="643" t="s">
        <v>38</v>
      </c>
      <c r="G295" s="643">
        <v>2</v>
      </c>
      <c r="H295" s="658" t="s">
        <v>10</v>
      </c>
      <c r="I295" s="643">
        <v>0</v>
      </c>
      <c r="J295" s="101" t="s">
        <v>362</v>
      </c>
      <c r="K295" s="643">
        <v>3</v>
      </c>
      <c r="L295" s="683" t="s">
        <v>350</v>
      </c>
      <c r="M295" s="11" t="s">
        <v>268</v>
      </c>
      <c r="N295" s="101" t="s">
        <v>387</v>
      </c>
      <c r="O295" s="643">
        <v>1</v>
      </c>
      <c r="P295" s="632">
        <v>3</v>
      </c>
      <c r="Q295" s="632">
        <v>3</v>
      </c>
      <c r="R295" s="632">
        <v>3</v>
      </c>
      <c r="S295" s="675">
        <f>SUMIF('Территориальный кк'!$A:$A,'2020'!$B295,'Территориальный кк'!D:D)</f>
        <v>1.244</v>
      </c>
      <c r="T295" s="676">
        <f>SUMIF('Территориальный кк'!$A:$A,'2020'!$B295,'Территориальный кк'!E:E)</f>
        <v>2.194</v>
      </c>
      <c r="U295" s="618">
        <f>SUMIFS(Нормативы!G:G,Нормативы!$B:$B,$G295,Нормативы!$D:$D,'2020'!$I295,Нормативы!$F:$F,'2020'!$K295)*O295</f>
        <v>70600</v>
      </c>
      <c r="V295" s="618">
        <f t="shared" si="852"/>
        <v>54224.3</v>
      </c>
      <c r="W295" s="618">
        <f t="shared" si="853"/>
        <v>16375.7</v>
      </c>
      <c r="X295" s="618">
        <f>SUMIFS(Нормативы!J:J,Нормативы!$B:$B,$G295,Нормативы!$D:$D,'2020'!$I295,Нормативы!$F:$F,'2020'!$K295)</f>
        <v>8860</v>
      </c>
      <c r="Y295" s="618">
        <f>SUMIFS(Нормативы!K:K,Нормативы!$B:$B,$G295,Нормативы!$D:$D,'2020'!$I295,Нормативы!$F:$F,'2020'!$K295)</f>
        <v>0</v>
      </c>
      <c r="Z295" s="618">
        <f>SUMIFS(Нормативы!L:L,Нормативы!$B:$B,$G295,Нормативы!$D:$D,'2020'!$I295,Нормативы!$F:$F,'2020'!$K295)</f>
        <v>8110</v>
      </c>
      <c r="AA295" s="618">
        <f t="shared" si="854"/>
        <v>21610</v>
      </c>
      <c r="AB295" s="618">
        <f>SUMIFS(Нормативы!N:N,Нормативы!$B:$B,$G295,Нормативы!$D:$D,'2020'!$I295,Нормативы!$F:$F,'2020'!$K295)*O295</f>
        <v>520</v>
      </c>
      <c r="AC295" s="618">
        <f>SUMIFS(Нормативы!O:O,Нормативы!$B:$B,$G295,Нормативы!$D:$D,'2020'!$I295,Нормативы!$F:$F,'2020'!$K295)</f>
        <v>19720</v>
      </c>
      <c r="AD295" s="618">
        <f>SUMIFS(Нормативы!P:P,Нормативы!$B:$B,$G295,Нормативы!$D:$D,'2020'!$I295,Нормативы!$F:$F,'2020'!$K295)*O295</f>
        <v>400</v>
      </c>
      <c r="AE295" s="618">
        <f>SUMIFS(Нормативы!Q:Q,Нормативы!$B:$B,$G295,Нормативы!$D:$D,'2020'!$I295,Нормативы!$F:$F,'2020'!$K295)</f>
        <v>970</v>
      </c>
      <c r="AF295" s="618">
        <f>SUMIFS(Нормативы!R:R,Нормативы!$B:$B,$G295,Нормативы!$D:$D,'2020'!$I295,Нормативы!$F:$F,'2020'!$K295)</f>
        <v>2680</v>
      </c>
      <c r="AG295" s="618">
        <f>SUMIFS(Нормативы!S:S,Нормативы!$B:$B,$G295,Нормативы!$D:$D,'2020'!$I295,Нормативы!$F:$F,'2020'!$K295)</f>
        <v>5800</v>
      </c>
      <c r="AH295" s="618">
        <f>SUMIFS(Нормативы!T:T,Нормативы!$B:$B,$G295,Нормативы!$D:$D,'2020'!$I295,Нормативы!$F:$F,'2020'!$K295)</f>
        <v>540</v>
      </c>
      <c r="AI295" s="618">
        <f>SUMIFS(Нормативы!U:U,Нормативы!$B:$B,$G295,Нормативы!$D:$D,'2020'!$I295,Нормативы!$F:$F,'2020'!$K295)</f>
        <v>770</v>
      </c>
      <c r="AJ295" s="618">
        <f>SUMIFS(Нормативы!V:V,Нормативы!$B:$B,$G295,Нормативы!$D:$D,'2020'!$I295,Нормативы!$F:$F,'2020'!$K295)</f>
        <v>80</v>
      </c>
      <c r="AK295" s="618">
        <f>SUMIFS(Нормативы!W:W,Нормативы!$B:$B,$G295,Нормативы!$D:$D,'2020'!$I295,Нормативы!$F:$F,'2020'!$K295)</f>
        <v>330</v>
      </c>
      <c r="AL295" s="618">
        <f>SUMIFS(Нормативы!X:X,Нормативы!$B:$B,$G295,Нормативы!$D:$D,'2020'!$I295,Нормативы!$F:$F,'2020'!$K295)*O295</f>
        <v>16120</v>
      </c>
      <c r="AM295" s="618">
        <f t="shared" si="855"/>
        <v>12381</v>
      </c>
      <c r="AN295" s="618">
        <f t="shared" si="856"/>
        <v>3739</v>
      </c>
      <c r="AO295" s="618">
        <f>SUMIFS(Нормативы!AA:AA,Нормативы!$B:$B,$G295,Нормативы!$D:$D,'2020'!$I295,Нормативы!$F:$F,'2020'!$K295)</f>
        <v>3520</v>
      </c>
      <c r="AP295" s="619">
        <f t="shared" si="857"/>
        <v>139020</v>
      </c>
      <c r="AQ295" s="413">
        <f t="shared" si="795"/>
        <v>211800</v>
      </c>
      <c r="AR295" s="618">
        <f t="shared" si="858"/>
        <v>162672.79999999999</v>
      </c>
      <c r="AS295" s="618">
        <f t="shared" si="859"/>
        <v>49127.199999999997</v>
      </c>
      <c r="AT295" s="616">
        <f t="shared" si="796"/>
        <v>26580</v>
      </c>
      <c r="AU295" s="616">
        <f t="shared" si="797"/>
        <v>0</v>
      </c>
      <c r="AV295" s="616">
        <f t="shared" si="798"/>
        <v>24330</v>
      </c>
      <c r="AW295" s="616">
        <f t="shared" si="799"/>
        <v>64830</v>
      </c>
      <c r="AX295" s="616">
        <f t="shared" si="800"/>
        <v>1560</v>
      </c>
      <c r="AY295" s="616">
        <f t="shared" si="801"/>
        <v>59160</v>
      </c>
      <c r="AZ295" s="616">
        <f t="shared" si="802"/>
        <v>1200</v>
      </c>
      <c r="BA295" s="616">
        <f t="shared" si="803"/>
        <v>2910</v>
      </c>
      <c r="BB295" s="616">
        <f t="shared" si="804"/>
        <v>8040</v>
      </c>
      <c r="BC295" s="616">
        <f t="shared" si="805"/>
        <v>17400</v>
      </c>
      <c r="BD295" s="616">
        <f t="shared" si="806"/>
        <v>1620</v>
      </c>
      <c r="BE295" s="616">
        <f t="shared" si="807"/>
        <v>2310</v>
      </c>
      <c r="BF295" s="616">
        <f t="shared" si="808"/>
        <v>240</v>
      </c>
      <c r="BG295" s="616">
        <f t="shared" si="809"/>
        <v>990</v>
      </c>
      <c r="BH295" s="616">
        <f t="shared" si="810"/>
        <v>48360</v>
      </c>
      <c r="BI295" s="618">
        <f t="shared" si="860"/>
        <v>37142.9</v>
      </c>
      <c r="BJ295" s="618">
        <f t="shared" si="861"/>
        <v>11217.1</v>
      </c>
      <c r="BK295" s="616">
        <f t="shared" si="811"/>
        <v>10560</v>
      </c>
      <c r="BL295" s="620">
        <f t="shared" si="812"/>
        <v>417060</v>
      </c>
      <c r="BM295" s="616">
        <f t="shared" si="813"/>
        <v>263479</v>
      </c>
      <c r="BN295" s="618">
        <f t="shared" si="814"/>
        <v>202364.79999999999</v>
      </c>
      <c r="BO295" s="618">
        <f t="shared" si="815"/>
        <v>61114.2</v>
      </c>
      <c r="BP295" s="616">
        <f t="shared" si="862"/>
        <v>26580</v>
      </c>
      <c r="BQ295" s="616">
        <f t="shared" si="863"/>
        <v>0</v>
      </c>
      <c r="BR295" s="616">
        <f t="shared" si="864"/>
        <v>24330</v>
      </c>
      <c r="BS295" s="616">
        <f t="shared" si="816"/>
        <v>64830</v>
      </c>
      <c r="BT295" s="616">
        <f t="shared" si="817"/>
        <v>1560</v>
      </c>
      <c r="BU295" s="616">
        <f t="shared" si="818"/>
        <v>59160</v>
      </c>
      <c r="BV295" s="616">
        <f t="shared" si="819"/>
        <v>1200</v>
      </c>
      <c r="BW295" s="616">
        <f t="shared" si="820"/>
        <v>2910</v>
      </c>
      <c r="BX295" s="616">
        <f t="shared" si="821"/>
        <v>17640</v>
      </c>
      <c r="BY295" s="616">
        <f t="shared" si="822"/>
        <v>17400</v>
      </c>
      <c r="BZ295" s="616">
        <f t="shared" si="823"/>
        <v>1620</v>
      </c>
      <c r="CA295" s="616">
        <f t="shared" si="824"/>
        <v>2310</v>
      </c>
      <c r="CB295" s="616">
        <f t="shared" si="825"/>
        <v>240</v>
      </c>
      <c r="CC295" s="616">
        <f t="shared" si="826"/>
        <v>990</v>
      </c>
      <c r="CD295" s="616">
        <f t="shared" si="827"/>
        <v>60160</v>
      </c>
      <c r="CE295" s="618">
        <f t="shared" si="865"/>
        <v>46205.8</v>
      </c>
      <c r="CF295" s="618">
        <f t="shared" si="866"/>
        <v>13954.2</v>
      </c>
      <c r="CG295" s="616">
        <f t="shared" si="828"/>
        <v>10560</v>
      </c>
      <c r="CH295" s="621">
        <f t="shared" si="829"/>
        <v>490139</v>
      </c>
      <c r="CI295" s="88">
        <f t="shared" si="830"/>
        <v>87826.333299999998</v>
      </c>
      <c r="CJ295" s="90">
        <f t="shared" si="831"/>
        <v>67454.933300000004</v>
      </c>
      <c r="CK295" s="90">
        <f t="shared" si="832"/>
        <v>20371.400000000001</v>
      </c>
      <c r="CL295" s="88">
        <f t="shared" si="833"/>
        <v>8860</v>
      </c>
      <c r="CM295" s="88">
        <f t="shared" si="834"/>
        <v>0</v>
      </c>
      <c r="CN295" s="88">
        <f t="shared" si="835"/>
        <v>8110</v>
      </c>
      <c r="CO295" s="88">
        <f t="shared" si="836"/>
        <v>21610</v>
      </c>
      <c r="CP295" s="88">
        <f t="shared" si="837"/>
        <v>520</v>
      </c>
      <c r="CQ295" s="88">
        <f t="shared" si="838"/>
        <v>19720</v>
      </c>
      <c r="CR295" s="88">
        <f t="shared" si="839"/>
        <v>400</v>
      </c>
      <c r="CS295" s="88">
        <f t="shared" si="840"/>
        <v>970</v>
      </c>
      <c r="CT295" s="88">
        <f t="shared" si="841"/>
        <v>5880</v>
      </c>
      <c r="CU295" s="88">
        <f t="shared" si="842"/>
        <v>5800</v>
      </c>
      <c r="CV295" s="88">
        <f t="shared" si="843"/>
        <v>540</v>
      </c>
      <c r="CW295" s="88">
        <f t="shared" si="844"/>
        <v>770</v>
      </c>
      <c r="CX295" s="88">
        <f t="shared" si="845"/>
        <v>80</v>
      </c>
      <c r="CY295" s="88">
        <f t="shared" si="846"/>
        <v>330</v>
      </c>
      <c r="CZ295" s="88">
        <f t="shared" si="847"/>
        <v>20053.333299999998</v>
      </c>
      <c r="DA295" s="90">
        <f t="shared" si="848"/>
        <v>15401.933300000001</v>
      </c>
      <c r="DB295" s="90">
        <f t="shared" si="849"/>
        <v>4651.3999999999996</v>
      </c>
      <c r="DC295" s="88">
        <f t="shared" si="850"/>
        <v>3520</v>
      </c>
      <c r="DD295" s="88">
        <f t="shared" si="851"/>
        <v>163379.6667</v>
      </c>
      <c r="AUV295" s="699">
        <f t="shared" si="758"/>
        <v>87826.33</v>
      </c>
      <c r="AUW295" s="699">
        <f t="shared" si="759"/>
        <v>67454.94</v>
      </c>
      <c r="AUX295" s="699">
        <f t="shared" si="760"/>
        <v>20371.39</v>
      </c>
      <c r="AUY295" s="699">
        <f t="shared" si="761"/>
        <v>8860</v>
      </c>
      <c r="AUZ295" s="699">
        <f t="shared" si="778"/>
        <v>0</v>
      </c>
      <c r="AVA295" s="699">
        <f t="shared" si="778"/>
        <v>0.34</v>
      </c>
      <c r="AVB295" s="699">
        <f t="shared" si="762"/>
        <v>21610</v>
      </c>
      <c r="AVC295" s="699">
        <f t="shared" si="763"/>
        <v>520</v>
      </c>
      <c r="AVD295" s="699">
        <f t="shared" si="764"/>
        <v>19720</v>
      </c>
      <c r="AVE295" s="699">
        <f t="shared" si="765"/>
        <v>400</v>
      </c>
      <c r="AVF295" s="699">
        <f t="shared" si="766"/>
        <v>970</v>
      </c>
      <c r="AVG295" s="699">
        <f t="shared" si="767"/>
        <v>5880</v>
      </c>
      <c r="AVH295" s="699">
        <f t="shared" si="768"/>
        <v>5800</v>
      </c>
      <c r="AVI295" s="699">
        <f t="shared" si="769"/>
        <v>540</v>
      </c>
      <c r="AVJ295" s="699">
        <f t="shared" si="770"/>
        <v>770</v>
      </c>
      <c r="AVK295" s="699">
        <f t="shared" si="771"/>
        <v>80</v>
      </c>
      <c r="AVL295" s="699">
        <f t="shared" si="772"/>
        <v>330</v>
      </c>
      <c r="AVM295" s="699">
        <f t="shared" si="773"/>
        <v>20053.330000000002</v>
      </c>
      <c r="AVN295" s="699">
        <f t="shared" si="774"/>
        <v>15401.94</v>
      </c>
      <c r="AVO295" s="699">
        <f t="shared" si="775"/>
        <v>4651.3900000000003</v>
      </c>
      <c r="AVP295" s="699">
        <f t="shared" si="776"/>
        <v>3520</v>
      </c>
      <c r="AVQ295" s="699">
        <f t="shared" si="777"/>
        <v>163379.67000000001</v>
      </c>
    </row>
    <row r="296" spans="1:108 1244:1265" ht="30" hidden="1" customHeight="1" x14ac:dyDescent="0.25">
      <c r="A296" s="643">
        <v>1</v>
      </c>
      <c r="B296" s="643">
        <v>2</v>
      </c>
      <c r="C296" s="664" t="s">
        <v>16</v>
      </c>
      <c r="D296" s="2"/>
      <c r="E296" s="101" t="s">
        <v>345</v>
      </c>
      <c r="F296" s="643" t="s">
        <v>38</v>
      </c>
      <c r="G296" s="643">
        <v>2</v>
      </c>
      <c r="H296" s="658" t="s">
        <v>8</v>
      </c>
      <c r="I296" s="643">
        <v>3</v>
      </c>
      <c r="J296" s="101" t="s">
        <v>362</v>
      </c>
      <c r="K296" s="643">
        <v>3</v>
      </c>
      <c r="L296" s="683" t="s">
        <v>350</v>
      </c>
      <c r="M296" s="11" t="s">
        <v>297</v>
      </c>
      <c r="N296" s="101" t="s">
        <v>387</v>
      </c>
      <c r="O296" s="643">
        <v>1</v>
      </c>
      <c r="P296" s="632">
        <v>3</v>
      </c>
      <c r="Q296" s="632">
        <v>3</v>
      </c>
      <c r="R296" s="632">
        <v>3</v>
      </c>
      <c r="S296" s="675">
        <f>SUMIF('Территориальный кк'!$A:$A,'2020'!$B296,'Территориальный кк'!D:D)</f>
        <v>1.244</v>
      </c>
      <c r="T296" s="676">
        <f>SUMIF('Территориальный кк'!$A:$A,'2020'!$B296,'Территориальный кк'!E:E)</f>
        <v>2.194</v>
      </c>
      <c r="U296" s="618">
        <f>SUMIFS(Нормативы!G:G,Нормативы!$B:$B,$G296,Нормативы!$D:$D,'2020'!$I296,Нормативы!$F:$F,'2020'!$K296)*O296</f>
        <v>12944</v>
      </c>
      <c r="V296" s="618">
        <f t="shared" si="852"/>
        <v>9941.6</v>
      </c>
      <c r="W296" s="618">
        <f t="shared" si="853"/>
        <v>3002.4</v>
      </c>
      <c r="X296" s="618">
        <f>SUMIFS(Нормативы!J:J,Нормативы!$B:$B,$G296,Нормативы!$D:$D,'2020'!$I296,Нормативы!$F:$F,'2020'!$K296)</f>
        <v>486</v>
      </c>
      <c r="Y296" s="618">
        <f>SUMIFS(Нормативы!K:K,Нормативы!$B:$B,$G296,Нормативы!$D:$D,'2020'!$I296,Нормативы!$F:$F,'2020'!$K296)</f>
        <v>97</v>
      </c>
      <c r="Z296" s="618">
        <f>SUMIFS(Нормативы!L:L,Нормативы!$B:$B,$G296,Нормативы!$D:$D,'2020'!$I296,Нормативы!$F:$F,'2020'!$K296)</f>
        <v>348</v>
      </c>
      <c r="AA296" s="618">
        <f t="shared" si="854"/>
        <v>2031</v>
      </c>
      <c r="AB296" s="618">
        <f>SUMIFS(Нормативы!N:N,Нормативы!$B:$B,$G296,Нормативы!$D:$D,'2020'!$I296,Нормативы!$F:$F,'2020'!$K296)*O296</f>
        <v>52</v>
      </c>
      <c r="AC296" s="618">
        <f>SUMIFS(Нормативы!O:O,Нормативы!$B:$B,$G296,Нормативы!$D:$D,'2020'!$I296,Нормативы!$F:$F,'2020'!$K296)</f>
        <v>1728</v>
      </c>
      <c r="AD296" s="618">
        <f>SUMIFS(Нормативы!P:P,Нормативы!$B:$B,$G296,Нормативы!$D:$D,'2020'!$I296,Нормативы!$F:$F,'2020'!$K296)*O296</f>
        <v>73</v>
      </c>
      <c r="AE296" s="618">
        <f>SUMIFS(Нормативы!Q:Q,Нормативы!$B:$B,$G296,Нормативы!$D:$D,'2020'!$I296,Нормативы!$F:$F,'2020'!$K296)</f>
        <v>178</v>
      </c>
      <c r="AF296" s="618">
        <f>SUMIFS(Нормативы!R:R,Нормативы!$B:$B,$G296,Нормативы!$D:$D,'2020'!$I296,Нормативы!$F:$F,'2020'!$K296)</f>
        <v>275</v>
      </c>
      <c r="AG296" s="618">
        <f>SUMIFS(Нормативы!S:S,Нормативы!$B:$B,$G296,Нормативы!$D:$D,'2020'!$I296,Нормативы!$F:$F,'2020'!$K296)</f>
        <v>580</v>
      </c>
      <c r="AH296" s="618">
        <f>SUMIFS(Нормативы!T:T,Нормативы!$B:$B,$G296,Нормативы!$D:$D,'2020'!$I296,Нормативы!$F:$F,'2020'!$K296)</f>
        <v>54</v>
      </c>
      <c r="AI296" s="618">
        <f>SUMIFS(Нормативы!U:U,Нормативы!$B:$B,$G296,Нормативы!$D:$D,'2020'!$I296,Нормативы!$F:$F,'2020'!$K296)</f>
        <v>77</v>
      </c>
      <c r="AJ296" s="618">
        <f>SUMIFS(Нормативы!V:V,Нормативы!$B:$B,$G296,Нормативы!$D:$D,'2020'!$I296,Нормативы!$F:$F,'2020'!$K296)</f>
        <v>8</v>
      </c>
      <c r="AK296" s="618">
        <f>SUMIFS(Нормативы!W:W,Нормативы!$B:$B,$G296,Нормативы!$D:$D,'2020'!$I296,Нормативы!$F:$F,'2020'!$K296)</f>
        <v>39</v>
      </c>
      <c r="AL296" s="618">
        <f>SUMIFS(Нормативы!X:X,Нормативы!$B:$B,$G296,Нормативы!$D:$D,'2020'!$I296,Нормативы!$F:$F,'2020'!$K296)*O296</f>
        <v>1612</v>
      </c>
      <c r="AM296" s="618">
        <f t="shared" si="855"/>
        <v>1238.0999999999999</v>
      </c>
      <c r="AN296" s="618">
        <f t="shared" si="856"/>
        <v>373.9</v>
      </c>
      <c r="AO296" s="618">
        <f>SUMIFS(Нормативы!AA:AA,Нормативы!$B:$B,$G296,Нормативы!$D:$D,'2020'!$I296,Нормативы!$F:$F,'2020'!$K296)</f>
        <v>0</v>
      </c>
      <c r="AP296" s="619">
        <f t="shared" si="857"/>
        <v>18454</v>
      </c>
      <c r="AQ296" s="413">
        <f t="shared" si="795"/>
        <v>38832</v>
      </c>
      <c r="AR296" s="618">
        <f t="shared" si="858"/>
        <v>29824.9</v>
      </c>
      <c r="AS296" s="618">
        <f t="shared" si="859"/>
        <v>9007.1</v>
      </c>
      <c r="AT296" s="616">
        <f t="shared" si="796"/>
        <v>1458</v>
      </c>
      <c r="AU296" s="616">
        <f t="shared" si="797"/>
        <v>291</v>
      </c>
      <c r="AV296" s="616">
        <f t="shared" si="798"/>
        <v>1044</v>
      </c>
      <c r="AW296" s="616">
        <f t="shared" si="799"/>
        <v>6093</v>
      </c>
      <c r="AX296" s="616">
        <f t="shared" si="800"/>
        <v>156</v>
      </c>
      <c r="AY296" s="616">
        <f t="shared" si="801"/>
        <v>5184</v>
      </c>
      <c r="AZ296" s="616">
        <f t="shared" si="802"/>
        <v>219</v>
      </c>
      <c r="BA296" s="616">
        <f t="shared" si="803"/>
        <v>534</v>
      </c>
      <c r="BB296" s="616">
        <f t="shared" si="804"/>
        <v>825</v>
      </c>
      <c r="BC296" s="616">
        <f t="shared" si="805"/>
        <v>1740</v>
      </c>
      <c r="BD296" s="616">
        <f t="shared" si="806"/>
        <v>162</v>
      </c>
      <c r="BE296" s="616">
        <f t="shared" si="807"/>
        <v>231</v>
      </c>
      <c r="BF296" s="616">
        <f t="shared" si="808"/>
        <v>24</v>
      </c>
      <c r="BG296" s="616">
        <f t="shared" si="809"/>
        <v>117</v>
      </c>
      <c r="BH296" s="616">
        <f t="shared" si="810"/>
        <v>4836</v>
      </c>
      <c r="BI296" s="618">
        <f t="shared" si="860"/>
        <v>3714.3</v>
      </c>
      <c r="BJ296" s="618">
        <f t="shared" si="861"/>
        <v>1121.7</v>
      </c>
      <c r="BK296" s="616">
        <f t="shared" si="811"/>
        <v>0</v>
      </c>
      <c r="BL296" s="620">
        <f t="shared" si="812"/>
        <v>55362</v>
      </c>
      <c r="BM296" s="616">
        <f t="shared" si="813"/>
        <v>48307</v>
      </c>
      <c r="BN296" s="618">
        <f t="shared" si="814"/>
        <v>37102.199999999997</v>
      </c>
      <c r="BO296" s="618">
        <f t="shared" si="815"/>
        <v>11204.8</v>
      </c>
      <c r="BP296" s="616">
        <f t="shared" si="862"/>
        <v>1458</v>
      </c>
      <c r="BQ296" s="616">
        <f t="shared" si="863"/>
        <v>291</v>
      </c>
      <c r="BR296" s="616">
        <f t="shared" si="864"/>
        <v>1044</v>
      </c>
      <c r="BS296" s="616">
        <f t="shared" si="816"/>
        <v>6093</v>
      </c>
      <c r="BT296" s="616">
        <f t="shared" si="817"/>
        <v>156</v>
      </c>
      <c r="BU296" s="616">
        <f t="shared" si="818"/>
        <v>5184</v>
      </c>
      <c r="BV296" s="616">
        <f t="shared" si="819"/>
        <v>219</v>
      </c>
      <c r="BW296" s="616">
        <f t="shared" si="820"/>
        <v>534</v>
      </c>
      <c r="BX296" s="616">
        <f t="shared" si="821"/>
        <v>1810</v>
      </c>
      <c r="BY296" s="616">
        <f t="shared" si="822"/>
        <v>1740</v>
      </c>
      <c r="BZ296" s="616">
        <f t="shared" si="823"/>
        <v>162</v>
      </c>
      <c r="CA296" s="616">
        <f t="shared" si="824"/>
        <v>231</v>
      </c>
      <c r="CB296" s="616">
        <f t="shared" si="825"/>
        <v>24</v>
      </c>
      <c r="CC296" s="616">
        <f t="shared" si="826"/>
        <v>117</v>
      </c>
      <c r="CD296" s="616">
        <f t="shared" si="827"/>
        <v>6016</v>
      </c>
      <c r="CE296" s="618">
        <f t="shared" si="865"/>
        <v>4620.6000000000004</v>
      </c>
      <c r="CF296" s="618">
        <f t="shared" si="866"/>
        <v>1395.4</v>
      </c>
      <c r="CG296" s="616">
        <f t="shared" si="828"/>
        <v>0</v>
      </c>
      <c r="CH296" s="621">
        <f t="shared" si="829"/>
        <v>67002</v>
      </c>
      <c r="CI296" s="88">
        <f t="shared" si="830"/>
        <v>16102.3333</v>
      </c>
      <c r="CJ296" s="90">
        <f t="shared" si="831"/>
        <v>12367.4</v>
      </c>
      <c r="CK296" s="90">
        <f t="shared" si="832"/>
        <v>3734.9333000000001</v>
      </c>
      <c r="CL296" s="88">
        <f t="shared" si="833"/>
        <v>486</v>
      </c>
      <c r="CM296" s="88">
        <f t="shared" si="834"/>
        <v>97</v>
      </c>
      <c r="CN296" s="88">
        <f t="shared" si="835"/>
        <v>348</v>
      </c>
      <c r="CO296" s="88">
        <f t="shared" si="836"/>
        <v>2031</v>
      </c>
      <c r="CP296" s="88">
        <f t="shared" si="837"/>
        <v>52</v>
      </c>
      <c r="CQ296" s="88">
        <f t="shared" si="838"/>
        <v>1728</v>
      </c>
      <c r="CR296" s="88">
        <f t="shared" si="839"/>
        <v>73</v>
      </c>
      <c r="CS296" s="88">
        <f t="shared" si="840"/>
        <v>178</v>
      </c>
      <c r="CT296" s="88">
        <f t="shared" si="841"/>
        <v>603.33330000000001</v>
      </c>
      <c r="CU296" s="88">
        <f t="shared" si="842"/>
        <v>580</v>
      </c>
      <c r="CV296" s="88">
        <f t="shared" si="843"/>
        <v>54</v>
      </c>
      <c r="CW296" s="88">
        <f t="shared" si="844"/>
        <v>77</v>
      </c>
      <c r="CX296" s="88">
        <f t="shared" si="845"/>
        <v>8</v>
      </c>
      <c r="CY296" s="88">
        <f t="shared" si="846"/>
        <v>39</v>
      </c>
      <c r="CZ296" s="88">
        <f t="shared" si="847"/>
        <v>2005.3333</v>
      </c>
      <c r="DA296" s="90">
        <f t="shared" si="848"/>
        <v>1540.2</v>
      </c>
      <c r="DB296" s="90">
        <f t="shared" si="849"/>
        <v>465.13330000000002</v>
      </c>
      <c r="DC296" s="88">
        <f t="shared" si="850"/>
        <v>0</v>
      </c>
      <c r="DD296" s="88">
        <f t="shared" si="851"/>
        <v>22334</v>
      </c>
      <c r="AUV296" s="699">
        <f t="shared" si="758"/>
        <v>16102.33</v>
      </c>
      <c r="AUW296" s="699">
        <f t="shared" si="759"/>
        <v>12367.38</v>
      </c>
      <c r="AUX296" s="699">
        <f t="shared" si="760"/>
        <v>3734.95</v>
      </c>
      <c r="AUY296" s="699">
        <f t="shared" si="761"/>
        <v>486</v>
      </c>
      <c r="AUZ296" s="699">
        <f t="shared" si="778"/>
        <v>132.63</v>
      </c>
      <c r="AVA296" s="699">
        <f t="shared" si="778"/>
        <v>0.08</v>
      </c>
      <c r="AVB296" s="699">
        <f t="shared" si="762"/>
        <v>2031</v>
      </c>
      <c r="AVC296" s="699">
        <f t="shared" si="763"/>
        <v>52</v>
      </c>
      <c r="AVD296" s="699">
        <f t="shared" si="764"/>
        <v>1728</v>
      </c>
      <c r="AVE296" s="699">
        <f t="shared" si="765"/>
        <v>73</v>
      </c>
      <c r="AVF296" s="699">
        <f t="shared" si="766"/>
        <v>178</v>
      </c>
      <c r="AVG296" s="699">
        <f t="shared" si="767"/>
        <v>603.33000000000004</v>
      </c>
      <c r="AVH296" s="699">
        <f t="shared" si="768"/>
        <v>580</v>
      </c>
      <c r="AVI296" s="699">
        <f t="shared" si="769"/>
        <v>54</v>
      </c>
      <c r="AVJ296" s="699">
        <f t="shared" si="770"/>
        <v>77</v>
      </c>
      <c r="AVK296" s="699">
        <f t="shared" si="771"/>
        <v>8</v>
      </c>
      <c r="AVL296" s="699">
        <f t="shared" si="772"/>
        <v>39</v>
      </c>
      <c r="AVM296" s="699">
        <f t="shared" si="773"/>
        <v>2005.33</v>
      </c>
      <c r="AVN296" s="699">
        <f t="shared" si="774"/>
        <v>1540.19</v>
      </c>
      <c r="AVO296" s="699">
        <f t="shared" si="775"/>
        <v>465.14</v>
      </c>
      <c r="AVP296" s="699">
        <f t="shared" si="776"/>
        <v>0</v>
      </c>
      <c r="AVQ296" s="699">
        <f t="shared" si="777"/>
        <v>22334</v>
      </c>
    </row>
    <row r="297" spans="1:108 1244:1265" ht="30" hidden="1" customHeight="1" x14ac:dyDescent="0.25">
      <c r="A297" s="643">
        <v>1</v>
      </c>
      <c r="B297" s="643">
        <v>2</v>
      </c>
      <c r="C297" s="664" t="s">
        <v>16</v>
      </c>
      <c r="D297" s="2"/>
      <c r="E297" s="101" t="s">
        <v>345</v>
      </c>
      <c r="F297" s="643" t="s">
        <v>38</v>
      </c>
      <c r="G297" s="643">
        <v>2</v>
      </c>
      <c r="H297" s="658" t="s">
        <v>10</v>
      </c>
      <c r="I297" s="643">
        <v>0</v>
      </c>
      <c r="J297" s="101" t="s">
        <v>363</v>
      </c>
      <c r="K297" s="643">
        <v>3</v>
      </c>
      <c r="L297" s="683" t="s">
        <v>350</v>
      </c>
      <c r="M297" s="11" t="s">
        <v>269</v>
      </c>
      <c r="N297" s="101" t="s">
        <v>387</v>
      </c>
      <c r="O297" s="643">
        <v>1</v>
      </c>
      <c r="P297" s="632">
        <v>20</v>
      </c>
      <c r="Q297" s="632">
        <v>20</v>
      </c>
      <c r="R297" s="632">
        <v>20</v>
      </c>
      <c r="S297" s="675">
        <f>SUMIF('Территориальный кк'!$A:$A,'2020'!$B297,'Территориальный кк'!D:D)</f>
        <v>1.244</v>
      </c>
      <c r="T297" s="676">
        <f>SUMIF('Территориальный кк'!$A:$A,'2020'!$B297,'Территориальный кк'!E:E)</f>
        <v>2.194</v>
      </c>
      <c r="U297" s="618">
        <f>SUMIFS(Нормативы!G:G,Нормативы!$B:$B,$G297,Нормативы!$D:$D,'2020'!$I297,Нормативы!$F:$F,'2020'!$K297)*O297</f>
        <v>70600</v>
      </c>
      <c r="V297" s="618">
        <f t="shared" si="852"/>
        <v>54224.3</v>
      </c>
      <c r="W297" s="618">
        <f t="shared" si="853"/>
        <v>16375.7</v>
      </c>
      <c r="X297" s="618">
        <f>SUMIFS(Нормативы!J:J,Нормативы!$B:$B,$G297,Нормативы!$D:$D,'2020'!$I297,Нормативы!$F:$F,'2020'!$K297)</f>
        <v>8860</v>
      </c>
      <c r="Y297" s="618">
        <f>SUMIFS(Нормативы!K:K,Нормативы!$B:$B,$G297,Нормативы!$D:$D,'2020'!$I297,Нормативы!$F:$F,'2020'!$K297)</f>
        <v>0</v>
      </c>
      <c r="Z297" s="618">
        <f>SUMIFS(Нормативы!L:L,Нормативы!$B:$B,$G297,Нормативы!$D:$D,'2020'!$I297,Нормативы!$F:$F,'2020'!$K297)</f>
        <v>8110</v>
      </c>
      <c r="AA297" s="618">
        <f t="shared" si="854"/>
        <v>21610</v>
      </c>
      <c r="AB297" s="618">
        <f>SUMIFS(Нормативы!N:N,Нормативы!$B:$B,$G297,Нормативы!$D:$D,'2020'!$I297,Нормативы!$F:$F,'2020'!$K297)*O297</f>
        <v>520</v>
      </c>
      <c r="AC297" s="618">
        <f>SUMIFS(Нормативы!O:O,Нормативы!$B:$B,$G297,Нормативы!$D:$D,'2020'!$I297,Нормативы!$F:$F,'2020'!$K297)</f>
        <v>19720</v>
      </c>
      <c r="AD297" s="618">
        <f>SUMIFS(Нормативы!P:P,Нормативы!$B:$B,$G297,Нормативы!$D:$D,'2020'!$I297,Нормативы!$F:$F,'2020'!$K297)*O297</f>
        <v>400</v>
      </c>
      <c r="AE297" s="618">
        <f>SUMIFS(Нормативы!Q:Q,Нормативы!$B:$B,$G297,Нормативы!$D:$D,'2020'!$I297,Нормативы!$F:$F,'2020'!$K297)</f>
        <v>970</v>
      </c>
      <c r="AF297" s="618">
        <f>SUMIFS(Нормативы!R:R,Нормативы!$B:$B,$G297,Нормативы!$D:$D,'2020'!$I297,Нормативы!$F:$F,'2020'!$K297)</f>
        <v>2680</v>
      </c>
      <c r="AG297" s="618">
        <f>SUMIFS(Нормативы!S:S,Нормативы!$B:$B,$G297,Нормативы!$D:$D,'2020'!$I297,Нормативы!$F:$F,'2020'!$K297)</f>
        <v>5800</v>
      </c>
      <c r="AH297" s="618">
        <f>SUMIFS(Нормативы!T:T,Нормативы!$B:$B,$G297,Нормативы!$D:$D,'2020'!$I297,Нормативы!$F:$F,'2020'!$K297)</f>
        <v>540</v>
      </c>
      <c r="AI297" s="618">
        <f>SUMIFS(Нормативы!U:U,Нормативы!$B:$B,$G297,Нормативы!$D:$D,'2020'!$I297,Нормативы!$F:$F,'2020'!$K297)</f>
        <v>770</v>
      </c>
      <c r="AJ297" s="618">
        <f>SUMIFS(Нормативы!V:V,Нормативы!$B:$B,$G297,Нормативы!$D:$D,'2020'!$I297,Нормативы!$F:$F,'2020'!$K297)</f>
        <v>80</v>
      </c>
      <c r="AK297" s="618">
        <f>SUMIFS(Нормативы!W:W,Нормативы!$B:$B,$G297,Нормативы!$D:$D,'2020'!$I297,Нормативы!$F:$F,'2020'!$K297)</f>
        <v>330</v>
      </c>
      <c r="AL297" s="618">
        <f>SUMIFS(Нормативы!X:X,Нормативы!$B:$B,$G297,Нормативы!$D:$D,'2020'!$I297,Нормативы!$F:$F,'2020'!$K297)*O297</f>
        <v>16120</v>
      </c>
      <c r="AM297" s="618">
        <f t="shared" si="855"/>
        <v>12381</v>
      </c>
      <c r="AN297" s="618">
        <f t="shared" si="856"/>
        <v>3739</v>
      </c>
      <c r="AO297" s="618">
        <f>SUMIFS(Нормативы!AA:AA,Нормативы!$B:$B,$G297,Нормативы!$D:$D,'2020'!$I297,Нормативы!$F:$F,'2020'!$K297)</f>
        <v>3520</v>
      </c>
      <c r="AP297" s="619">
        <f t="shared" si="857"/>
        <v>139020</v>
      </c>
      <c r="AQ297" s="413">
        <f t="shared" si="795"/>
        <v>1412000</v>
      </c>
      <c r="AR297" s="618">
        <f t="shared" si="858"/>
        <v>1084485.3999999999</v>
      </c>
      <c r="AS297" s="618">
        <f t="shared" si="859"/>
        <v>327514.59999999998</v>
      </c>
      <c r="AT297" s="616">
        <f t="shared" si="796"/>
        <v>177200</v>
      </c>
      <c r="AU297" s="616">
        <f t="shared" si="797"/>
        <v>0</v>
      </c>
      <c r="AV297" s="616">
        <f t="shared" si="798"/>
        <v>162200</v>
      </c>
      <c r="AW297" s="616">
        <f t="shared" si="799"/>
        <v>432200</v>
      </c>
      <c r="AX297" s="616">
        <f t="shared" si="800"/>
        <v>10400</v>
      </c>
      <c r="AY297" s="616">
        <f t="shared" si="801"/>
        <v>394400</v>
      </c>
      <c r="AZ297" s="616">
        <f t="shared" si="802"/>
        <v>8000</v>
      </c>
      <c r="BA297" s="616">
        <f t="shared" si="803"/>
        <v>19400</v>
      </c>
      <c r="BB297" s="616">
        <f t="shared" si="804"/>
        <v>53600</v>
      </c>
      <c r="BC297" s="616">
        <f t="shared" si="805"/>
        <v>116000</v>
      </c>
      <c r="BD297" s="616">
        <f t="shared" si="806"/>
        <v>10800</v>
      </c>
      <c r="BE297" s="616">
        <f t="shared" si="807"/>
        <v>15400</v>
      </c>
      <c r="BF297" s="616">
        <f t="shared" si="808"/>
        <v>1600</v>
      </c>
      <c r="BG297" s="616">
        <f t="shared" si="809"/>
        <v>6600</v>
      </c>
      <c r="BH297" s="616">
        <f t="shared" si="810"/>
        <v>322400</v>
      </c>
      <c r="BI297" s="618">
        <f t="shared" si="860"/>
        <v>247619</v>
      </c>
      <c r="BJ297" s="618">
        <f t="shared" si="861"/>
        <v>74781</v>
      </c>
      <c r="BK297" s="616">
        <f t="shared" si="811"/>
        <v>70400</v>
      </c>
      <c r="BL297" s="620">
        <f t="shared" si="812"/>
        <v>2780400</v>
      </c>
      <c r="BM297" s="616">
        <f t="shared" si="813"/>
        <v>1756528</v>
      </c>
      <c r="BN297" s="618">
        <f t="shared" si="814"/>
        <v>1349099.8</v>
      </c>
      <c r="BO297" s="618">
        <f t="shared" si="815"/>
        <v>407428.2</v>
      </c>
      <c r="BP297" s="616">
        <f t="shared" si="862"/>
        <v>177200</v>
      </c>
      <c r="BQ297" s="616">
        <f t="shared" si="863"/>
        <v>0</v>
      </c>
      <c r="BR297" s="616">
        <f t="shared" si="864"/>
        <v>162200</v>
      </c>
      <c r="BS297" s="616">
        <f t="shared" si="816"/>
        <v>432200</v>
      </c>
      <c r="BT297" s="616">
        <f t="shared" si="817"/>
        <v>10400</v>
      </c>
      <c r="BU297" s="616">
        <f t="shared" si="818"/>
        <v>394400</v>
      </c>
      <c r="BV297" s="616">
        <f t="shared" si="819"/>
        <v>8000</v>
      </c>
      <c r="BW297" s="616">
        <f t="shared" si="820"/>
        <v>19400</v>
      </c>
      <c r="BX297" s="616">
        <f t="shared" si="821"/>
        <v>117598</v>
      </c>
      <c r="BY297" s="616">
        <f t="shared" si="822"/>
        <v>116000</v>
      </c>
      <c r="BZ297" s="616">
        <f t="shared" si="823"/>
        <v>10800</v>
      </c>
      <c r="CA297" s="616">
        <f t="shared" si="824"/>
        <v>15400</v>
      </c>
      <c r="CB297" s="616">
        <f t="shared" si="825"/>
        <v>1600</v>
      </c>
      <c r="CC297" s="616">
        <f t="shared" si="826"/>
        <v>6600</v>
      </c>
      <c r="CD297" s="616">
        <f t="shared" si="827"/>
        <v>401066</v>
      </c>
      <c r="CE297" s="618">
        <f t="shared" si="865"/>
        <v>308038.40000000002</v>
      </c>
      <c r="CF297" s="618">
        <f t="shared" si="866"/>
        <v>93027.6</v>
      </c>
      <c r="CG297" s="616">
        <f t="shared" si="828"/>
        <v>70400</v>
      </c>
      <c r="CH297" s="621">
        <f t="shared" si="829"/>
        <v>3267592</v>
      </c>
      <c r="CI297" s="88">
        <f t="shared" si="830"/>
        <v>87826.4</v>
      </c>
      <c r="CJ297" s="90">
        <f t="shared" si="831"/>
        <v>67454.990000000005</v>
      </c>
      <c r="CK297" s="90">
        <f t="shared" si="832"/>
        <v>20371.41</v>
      </c>
      <c r="CL297" s="88">
        <f t="shared" si="833"/>
        <v>8860</v>
      </c>
      <c r="CM297" s="88">
        <f t="shared" si="834"/>
        <v>0</v>
      </c>
      <c r="CN297" s="88">
        <f t="shared" si="835"/>
        <v>8110</v>
      </c>
      <c r="CO297" s="88">
        <f t="shared" si="836"/>
        <v>21610</v>
      </c>
      <c r="CP297" s="88">
        <f t="shared" si="837"/>
        <v>520</v>
      </c>
      <c r="CQ297" s="88">
        <f t="shared" si="838"/>
        <v>19720</v>
      </c>
      <c r="CR297" s="88">
        <f t="shared" si="839"/>
        <v>400</v>
      </c>
      <c r="CS297" s="88">
        <f t="shared" si="840"/>
        <v>970</v>
      </c>
      <c r="CT297" s="88">
        <f t="shared" si="841"/>
        <v>5879.9</v>
      </c>
      <c r="CU297" s="88">
        <f t="shared" si="842"/>
        <v>5800</v>
      </c>
      <c r="CV297" s="88">
        <f t="shared" si="843"/>
        <v>540</v>
      </c>
      <c r="CW297" s="88">
        <f t="shared" si="844"/>
        <v>770</v>
      </c>
      <c r="CX297" s="88">
        <f t="shared" si="845"/>
        <v>80</v>
      </c>
      <c r="CY297" s="88">
        <f t="shared" si="846"/>
        <v>330</v>
      </c>
      <c r="CZ297" s="88">
        <f t="shared" si="847"/>
        <v>20053.3</v>
      </c>
      <c r="DA297" s="90">
        <f t="shared" si="848"/>
        <v>15401.92</v>
      </c>
      <c r="DB297" s="90">
        <f t="shared" si="849"/>
        <v>4651.38</v>
      </c>
      <c r="DC297" s="88">
        <f t="shared" si="850"/>
        <v>3520</v>
      </c>
      <c r="DD297" s="88">
        <f t="shared" si="851"/>
        <v>163379.6</v>
      </c>
      <c r="AUV297" s="699">
        <f t="shared" si="758"/>
        <v>87826.4</v>
      </c>
      <c r="AUW297" s="699">
        <f t="shared" si="759"/>
        <v>67454.990000000005</v>
      </c>
      <c r="AUX297" s="699">
        <f t="shared" si="760"/>
        <v>20371.41</v>
      </c>
      <c r="AUY297" s="699">
        <f t="shared" si="761"/>
        <v>8860</v>
      </c>
      <c r="AUZ297" s="699">
        <f t="shared" si="778"/>
        <v>0</v>
      </c>
      <c r="AVA297" s="699">
        <f t="shared" si="778"/>
        <v>2.2999999999999998</v>
      </c>
      <c r="AVB297" s="699">
        <f t="shared" si="762"/>
        <v>21610</v>
      </c>
      <c r="AVC297" s="699">
        <f t="shared" si="763"/>
        <v>520</v>
      </c>
      <c r="AVD297" s="699">
        <f t="shared" si="764"/>
        <v>19720</v>
      </c>
      <c r="AVE297" s="699">
        <f t="shared" si="765"/>
        <v>400</v>
      </c>
      <c r="AVF297" s="699">
        <f t="shared" si="766"/>
        <v>970</v>
      </c>
      <c r="AVG297" s="699">
        <f t="shared" si="767"/>
        <v>5879.9</v>
      </c>
      <c r="AVH297" s="699">
        <f t="shared" si="768"/>
        <v>5800</v>
      </c>
      <c r="AVI297" s="699">
        <f t="shared" si="769"/>
        <v>540</v>
      </c>
      <c r="AVJ297" s="699">
        <f t="shared" si="770"/>
        <v>770</v>
      </c>
      <c r="AVK297" s="699">
        <f t="shared" si="771"/>
        <v>80</v>
      </c>
      <c r="AVL297" s="699">
        <f t="shared" si="772"/>
        <v>330</v>
      </c>
      <c r="AVM297" s="699">
        <f t="shared" si="773"/>
        <v>20053.3</v>
      </c>
      <c r="AVN297" s="699">
        <f t="shared" si="774"/>
        <v>15401.92</v>
      </c>
      <c r="AVO297" s="699">
        <f t="shared" si="775"/>
        <v>4651.38</v>
      </c>
      <c r="AVP297" s="699">
        <f t="shared" si="776"/>
        <v>3520</v>
      </c>
      <c r="AVQ297" s="699">
        <f t="shared" si="777"/>
        <v>163379.6</v>
      </c>
    </row>
    <row r="298" spans="1:108 1244:1265" ht="30" hidden="1" customHeight="1" x14ac:dyDescent="0.25">
      <c r="A298" s="643">
        <v>1</v>
      </c>
      <c r="B298" s="643">
        <v>2</v>
      </c>
      <c r="C298" s="664" t="s">
        <v>16</v>
      </c>
      <c r="D298" s="2"/>
      <c r="E298" s="101" t="s">
        <v>345</v>
      </c>
      <c r="F298" s="643" t="s">
        <v>38</v>
      </c>
      <c r="G298" s="643">
        <v>2</v>
      </c>
      <c r="H298" s="658" t="s">
        <v>10</v>
      </c>
      <c r="I298" s="643">
        <v>0</v>
      </c>
      <c r="J298" s="101" t="s">
        <v>364</v>
      </c>
      <c r="K298" s="643">
        <v>3</v>
      </c>
      <c r="L298" s="683" t="s">
        <v>350</v>
      </c>
      <c r="M298" s="11" t="s">
        <v>270</v>
      </c>
      <c r="N298" s="101" t="s">
        <v>387</v>
      </c>
      <c r="O298" s="643">
        <v>1</v>
      </c>
      <c r="P298" s="632">
        <v>57</v>
      </c>
      <c r="Q298" s="632">
        <v>57</v>
      </c>
      <c r="R298" s="632">
        <v>57</v>
      </c>
      <c r="S298" s="675">
        <f>SUMIF('Территориальный кк'!$A:$A,'2020'!$B298,'Территориальный кк'!D:D)</f>
        <v>1.244</v>
      </c>
      <c r="T298" s="676">
        <f>SUMIF('Территориальный кк'!$A:$A,'2020'!$B298,'Территориальный кк'!E:E)</f>
        <v>2.194</v>
      </c>
      <c r="U298" s="618">
        <f>SUMIFS(Нормативы!G:G,Нормативы!$B:$B,$G298,Нормативы!$D:$D,'2020'!$I298,Нормативы!$F:$F,'2020'!$K298)*O298</f>
        <v>70600</v>
      </c>
      <c r="V298" s="618">
        <f t="shared" si="852"/>
        <v>54224.3</v>
      </c>
      <c r="W298" s="618">
        <f t="shared" si="853"/>
        <v>16375.7</v>
      </c>
      <c r="X298" s="618">
        <f>SUMIFS(Нормативы!J:J,Нормативы!$B:$B,$G298,Нормативы!$D:$D,'2020'!$I298,Нормативы!$F:$F,'2020'!$K298)</f>
        <v>8860</v>
      </c>
      <c r="Y298" s="618">
        <f>SUMIFS(Нормативы!K:K,Нормативы!$B:$B,$G298,Нормативы!$D:$D,'2020'!$I298,Нормативы!$F:$F,'2020'!$K298)</f>
        <v>0</v>
      </c>
      <c r="Z298" s="618">
        <f>SUMIFS(Нормативы!L:L,Нормативы!$B:$B,$G298,Нормативы!$D:$D,'2020'!$I298,Нормативы!$F:$F,'2020'!$K298)</f>
        <v>8110</v>
      </c>
      <c r="AA298" s="618">
        <f t="shared" si="854"/>
        <v>21610</v>
      </c>
      <c r="AB298" s="618">
        <f>SUMIFS(Нормативы!N:N,Нормативы!$B:$B,$G298,Нормативы!$D:$D,'2020'!$I298,Нормативы!$F:$F,'2020'!$K298)*O298</f>
        <v>520</v>
      </c>
      <c r="AC298" s="618">
        <f>SUMIFS(Нормативы!O:O,Нормативы!$B:$B,$G298,Нормативы!$D:$D,'2020'!$I298,Нормативы!$F:$F,'2020'!$K298)</f>
        <v>19720</v>
      </c>
      <c r="AD298" s="618">
        <f>SUMIFS(Нормативы!P:P,Нормативы!$B:$B,$G298,Нормативы!$D:$D,'2020'!$I298,Нормативы!$F:$F,'2020'!$K298)*O298</f>
        <v>400</v>
      </c>
      <c r="AE298" s="618">
        <f>SUMIFS(Нормативы!Q:Q,Нормативы!$B:$B,$G298,Нормативы!$D:$D,'2020'!$I298,Нормативы!$F:$F,'2020'!$K298)</f>
        <v>970</v>
      </c>
      <c r="AF298" s="618">
        <f>SUMIFS(Нормативы!R:R,Нормативы!$B:$B,$G298,Нормативы!$D:$D,'2020'!$I298,Нормативы!$F:$F,'2020'!$K298)</f>
        <v>2680</v>
      </c>
      <c r="AG298" s="618">
        <f>SUMIFS(Нормативы!S:S,Нормативы!$B:$B,$G298,Нормативы!$D:$D,'2020'!$I298,Нормативы!$F:$F,'2020'!$K298)</f>
        <v>5800</v>
      </c>
      <c r="AH298" s="618">
        <f>SUMIFS(Нормативы!T:T,Нормативы!$B:$B,$G298,Нормативы!$D:$D,'2020'!$I298,Нормативы!$F:$F,'2020'!$K298)</f>
        <v>540</v>
      </c>
      <c r="AI298" s="618">
        <f>SUMIFS(Нормативы!U:U,Нормативы!$B:$B,$G298,Нормативы!$D:$D,'2020'!$I298,Нормативы!$F:$F,'2020'!$K298)</f>
        <v>770</v>
      </c>
      <c r="AJ298" s="618">
        <f>SUMIFS(Нормативы!V:V,Нормативы!$B:$B,$G298,Нормативы!$D:$D,'2020'!$I298,Нормативы!$F:$F,'2020'!$K298)</f>
        <v>80</v>
      </c>
      <c r="AK298" s="618">
        <f>SUMIFS(Нормативы!W:W,Нормативы!$B:$B,$G298,Нормативы!$D:$D,'2020'!$I298,Нормативы!$F:$F,'2020'!$K298)</f>
        <v>330</v>
      </c>
      <c r="AL298" s="618">
        <f>SUMIFS(Нормативы!X:X,Нормативы!$B:$B,$G298,Нормативы!$D:$D,'2020'!$I298,Нормативы!$F:$F,'2020'!$K298)*O298</f>
        <v>16120</v>
      </c>
      <c r="AM298" s="618">
        <f t="shared" si="855"/>
        <v>12381</v>
      </c>
      <c r="AN298" s="618">
        <f t="shared" si="856"/>
        <v>3739</v>
      </c>
      <c r="AO298" s="618">
        <f>SUMIFS(Нормативы!AA:AA,Нормативы!$B:$B,$G298,Нормативы!$D:$D,'2020'!$I298,Нормативы!$F:$F,'2020'!$K298)</f>
        <v>3520</v>
      </c>
      <c r="AP298" s="619">
        <f t="shared" si="857"/>
        <v>139020</v>
      </c>
      <c r="AQ298" s="413">
        <f t="shared" si="795"/>
        <v>4024200</v>
      </c>
      <c r="AR298" s="618">
        <f t="shared" si="858"/>
        <v>3090783.4</v>
      </c>
      <c r="AS298" s="618">
        <f t="shared" si="859"/>
        <v>933416.6</v>
      </c>
      <c r="AT298" s="616">
        <f t="shared" si="796"/>
        <v>505020</v>
      </c>
      <c r="AU298" s="616">
        <f t="shared" si="797"/>
        <v>0</v>
      </c>
      <c r="AV298" s="616">
        <f t="shared" si="798"/>
        <v>462270</v>
      </c>
      <c r="AW298" s="616">
        <f t="shared" si="799"/>
        <v>1231770</v>
      </c>
      <c r="AX298" s="616">
        <f t="shared" si="800"/>
        <v>29640</v>
      </c>
      <c r="AY298" s="616">
        <f t="shared" si="801"/>
        <v>1124040</v>
      </c>
      <c r="AZ298" s="616">
        <f t="shared" si="802"/>
        <v>22800</v>
      </c>
      <c r="BA298" s="616">
        <f t="shared" si="803"/>
        <v>55290</v>
      </c>
      <c r="BB298" s="616">
        <f t="shared" si="804"/>
        <v>152760</v>
      </c>
      <c r="BC298" s="616">
        <f t="shared" si="805"/>
        <v>330600</v>
      </c>
      <c r="BD298" s="616">
        <f t="shared" si="806"/>
        <v>30780</v>
      </c>
      <c r="BE298" s="616">
        <f t="shared" si="807"/>
        <v>43890</v>
      </c>
      <c r="BF298" s="616">
        <f t="shared" si="808"/>
        <v>4560</v>
      </c>
      <c r="BG298" s="616">
        <f t="shared" si="809"/>
        <v>18810</v>
      </c>
      <c r="BH298" s="616">
        <f t="shared" si="810"/>
        <v>918840</v>
      </c>
      <c r="BI298" s="618">
        <f t="shared" si="860"/>
        <v>705714.3</v>
      </c>
      <c r="BJ298" s="618">
        <f t="shared" si="861"/>
        <v>213125.7</v>
      </c>
      <c r="BK298" s="616">
        <f t="shared" si="811"/>
        <v>200640</v>
      </c>
      <c r="BL298" s="620">
        <f t="shared" si="812"/>
        <v>7924140</v>
      </c>
      <c r="BM298" s="616">
        <f t="shared" si="813"/>
        <v>5006105</v>
      </c>
      <c r="BN298" s="618">
        <f t="shared" si="814"/>
        <v>3844934.7</v>
      </c>
      <c r="BO298" s="618">
        <f t="shared" si="815"/>
        <v>1161170.3</v>
      </c>
      <c r="BP298" s="616">
        <f t="shared" si="862"/>
        <v>505020</v>
      </c>
      <c r="BQ298" s="616">
        <f t="shared" si="863"/>
        <v>0</v>
      </c>
      <c r="BR298" s="616">
        <f t="shared" si="864"/>
        <v>462270</v>
      </c>
      <c r="BS298" s="616">
        <f t="shared" si="816"/>
        <v>1231770</v>
      </c>
      <c r="BT298" s="616">
        <f t="shared" si="817"/>
        <v>29640</v>
      </c>
      <c r="BU298" s="616">
        <f t="shared" si="818"/>
        <v>1124040</v>
      </c>
      <c r="BV298" s="616">
        <f t="shared" si="819"/>
        <v>22800</v>
      </c>
      <c r="BW298" s="616">
        <f t="shared" si="820"/>
        <v>55290</v>
      </c>
      <c r="BX298" s="616">
        <f t="shared" si="821"/>
        <v>335155</v>
      </c>
      <c r="BY298" s="616">
        <f t="shared" si="822"/>
        <v>330600</v>
      </c>
      <c r="BZ298" s="616">
        <f t="shared" si="823"/>
        <v>30780</v>
      </c>
      <c r="CA298" s="616">
        <f t="shared" si="824"/>
        <v>43890</v>
      </c>
      <c r="CB298" s="616">
        <f t="shared" si="825"/>
        <v>4560</v>
      </c>
      <c r="CC298" s="616">
        <f t="shared" si="826"/>
        <v>18810</v>
      </c>
      <c r="CD298" s="616">
        <f t="shared" si="827"/>
        <v>1143037</v>
      </c>
      <c r="CE298" s="618">
        <f t="shared" si="865"/>
        <v>877908.6</v>
      </c>
      <c r="CF298" s="618">
        <f t="shared" si="866"/>
        <v>265128.40000000002</v>
      </c>
      <c r="CG298" s="616">
        <f t="shared" si="828"/>
        <v>200640</v>
      </c>
      <c r="CH298" s="621">
        <f t="shared" si="829"/>
        <v>9312637</v>
      </c>
      <c r="CI298" s="88">
        <f t="shared" si="830"/>
        <v>87826.4035</v>
      </c>
      <c r="CJ298" s="90">
        <f t="shared" si="831"/>
        <v>67454.994699999996</v>
      </c>
      <c r="CK298" s="90">
        <f t="shared" si="832"/>
        <v>20371.408800000001</v>
      </c>
      <c r="CL298" s="88">
        <f t="shared" si="833"/>
        <v>8860</v>
      </c>
      <c r="CM298" s="88">
        <f t="shared" si="834"/>
        <v>0</v>
      </c>
      <c r="CN298" s="88">
        <f t="shared" si="835"/>
        <v>8110</v>
      </c>
      <c r="CO298" s="88">
        <f t="shared" si="836"/>
        <v>21610</v>
      </c>
      <c r="CP298" s="88">
        <f t="shared" si="837"/>
        <v>520</v>
      </c>
      <c r="CQ298" s="88">
        <f t="shared" si="838"/>
        <v>19720</v>
      </c>
      <c r="CR298" s="88">
        <f t="shared" si="839"/>
        <v>400</v>
      </c>
      <c r="CS298" s="88">
        <f t="shared" si="840"/>
        <v>970</v>
      </c>
      <c r="CT298" s="88">
        <f t="shared" si="841"/>
        <v>5879.9123</v>
      </c>
      <c r="CU298" s="88">
        <f t="shared" si="842"/>
        <v>5800</v>
      </c>
      <c r="CV298" s="88">
        <f t="shared" si="843"/>
        <v>540</v>
      </c>
      <c r="CW298" s="88">
        <f t="shared" si="844"/>
        <v>770</v>
      </c>
      <c r="CX298" s="88">
        <f t="shared" si="845"/>
        <v>80</v>
      </c>
      <c r="CY298" s="88">
        <f t="shared" si="846"/>
        <v>330</v>
      </c>
      <c r="CZ298" s="88">
        <f t="shared" si="847"/>
        <v>20053.280699999999</v>
      </c>
      <c r="DA298" s="90">
        <f t="shared" si="848"/>
        <v>15401.9053</v>
      </c>
      <c r="DB298" s="90">
        <f t="shared" si="849"/>
        <v>4651.3753999999999</v>
      </c>
      <c r="DC298" s="88">
        <f t="shared" si="850"/>
        <v>3520</v>
      </c>
      <c r="DD298" s="88">
        <f t="shared" si="851"/>
        <v>163379.59650000001</v>
      </c>
      <c r="AUV298" s="699">
        <f t="shared" si="758"/>
        <v>87826.4</v>
      </c>
      <c r="AUW298" s="699">
        <f t="shared" si="759"/>
        <v>67454.990000000005</v>
      </c>
      <c r="AUX298" s="699">
        <f t="shared" si="760"/>
        <v>20371.41</v>
      </c>
      <c r="AUY298" s="699">
        <f t="shared" si="761"/>
        <v>8860</v>
      </c>
      <c r="AUZ298" s="699">
        <f t="shared" si="778"/>
        <v>0</v>
      </c>
      <c r="AVA298" s="699">
        <f t="shared" si="778"/>
        <v>6.55</v>
      </c>
      <c r="AVB298" s="699">
        <f t="shared" si="762"/>
        <v>21610</v>
      </c>
      <c r="AVC298" s="699">
        <f t="shared" si="763"/>
        <v>520</v>
      </c>
      <c r="AVD298" s="699">
        <f t="shared" si="764"/>
        <v>19720</v>
      </c>
      <c r="AVE298" s="699">
        <f t="shared" si="765"/>
        <v>400</v>
      </c>
      <c r="AVF298" s="699">
        <f t="shared" si="766"/>
        <v>970</v>
      </c>
      <c r="AVG298" s="699">
        <f t="shared" si="767"/>
        <v>5879.91</v>
      </c>
      <c r="AVH298" s="699">
        <f t="shared" si="768"/>
        <v>5800</v>
      </c>
      <c r="AVI298" s="699">
        <f t="shared" si="769"/>
        <v>540</v>
      </c>
      <c r="AVJ298" s="699">
        <f t="shared" si="770"/>
        <v>770</v>
      </c>
      <c r="AVK298" s="699">
        <f t="shared" si="771"/>
        <v>80</v>
      </c>
      <c r="AVL298" s="699">
        <f t="shared" si="772"/>
        <v>330</v>
      </c>
      <c r="AVM298" s="699">
        <f t="shared" si="773"/>
        <v>20053.28</v>
      </c>
      <c r="AVN298" s="699">
        <f t="shared" si="774"/>
        <v>15401.9</v>
      </c>
      <c r="AVO298" s="699">
        <f t="shared" si="775"/>
        <v>4651.38</v>
      </c>
      <c r="AVP298" s="699">
        <f t="shared" si="776"/>
        <v>3520</v>
      </c>
      <c r="AVQ298" s="699">
        <f t="shared" si="777"/>
        <v>163379.6</v>
      </c>
    </row>
    <row r="299" spans="1:108 1244:1265" ht="30" hidden="1" customHeight="1" x14ac:dyDescent="0.25">
      <c r="A299" s="643">
        <v>1</v>
      </c>
      <c r="B299" s="643">
        <v>2</v>
      </c>
      <c r="C299" s="664" t="s">
        <v>16</v>
      </c>
      <c r="D299" s="2"/>
      <c r="E299" s="101" t="s">
        <v>345</v>
      </c>
      <c r="F299" s="643" t="s">
        <v>38</v>
      </c>
      <c r="G299" s="643">
        <v>2</v>
      </c>
      <c r="H299" s="658" t="s">
        <v>8</v>
      </c>
      <c r="I299" s="643">
        <v>3</v>
      </c>
      <c r="J299" s="101" t="s">
        <v>364</v>
      </c>
      <c r="K299" s="643">
        <v>3</v>
      </c>
      <c r="L299" s="683" t="s">
        <v>350</v>
      </c>
      <c r="M299" s="11" t="s">
        <v>307</v>
      </c>
      <c r="N299" s="101" t="s">
        <v>387</v>
      </c>
      <c r="O299" s="643">
        <v>1</v>
      </c>
      <c r="P299" s="632">
        <v>40</v>
      </c>
      <c r="Q299" s="632">
        <v>40</v>
      </c>
      <c r="R299" s="632">
        <v>40</v>
      </c>
      <c r="S299" s="675">
        <f>SUMIF('Территориальный кк'!$A:$A,'2020'!$B299,'Территориальный кк'!D:D)</f>
        <v>1.244</v>
      </c>
      <c r="T299" s="676">
        <f>SUMIF('Территориальный кк'!$A:$A,'2020'!$B299,'Территориальный кк'!E:E)</f>
        <v>2.194</v>
      </c>
      <c r="U299" s="618">
        <f>SUMIFS(Нормативы!G:G,Нормативы!$B:$B,$G299,Нормативы!$D:$D,'2020'!$I299,Нормативы!$F:$F,'2020'!$K299)*O299</f>
        <v>12944</v>
      </c>
      <c r="V299" s="618">
        <f t="shared" si="852"/>
        <v>9941.6</v>
      </c>
      <c r="W299" s="618">
        <f t="shared" si="853"/>
        <v>3002.4</v>
      </c>
      <c r="X299" s="618">
        <f>SUMIFS(Нормативы!J:J,Нормативы!$B:$B,$G299,Нормативы!$D:$D,'2020'!$I299,Нормативы!$F:$F,'2020'!$K299)</f>
        <v>486</v>
      </c>
      <c r="Y299" s="618">
        <f>SUMIFS(Нормативы!K:K,Нормативы!$B:$B,$G299,Нормативы!$D:$D,'2020'!$I299,Нормативы!$F:$F,'2020'!$K299)</f>
        <v>97</v>
      </c>
      <c r="Z299" s="618">
        <f>SUMIFS(Нормативы!L:L,Нормативы!$B:$B,$G299,Нормативы!$D:$D,'2020'!$I299,Нормативы!$F:$F,'2020'!$K299)</f>
        <v>348</v>
      </c>
      <c r="AA299" s="618">
        <f t="shared" si="854"/>
        <v>2031</v>
      </c>
      <c r="AB299" s="618">
        <f>SUMIFS(Нормативы!N:N,Нормативы!$B:$B,$G299,Нормативы!$D:$D,'2020'!$I299,Нормативы!$F:$F,'2020'!$K299)*O299</f>
        <v>52</v>
      </c>
      <c r="AC299" s="618">
        <f>SUMIFS(Нормативы!O:O,Нормативы!$B:$B,$G299,Нормативы!$D:$D,'2020'!$I299,Нормативы!$F:$F,'2020'!$K299)</f>
        <v>1728</v>
      </c>
      <c r="AD299" s="618">
        <f>SUMIFS(Нормативы!P:P,Нормативы!$B:$B,$G299,Нормативы!$D:$D,'2020'!$I299,Нормативы!$F:$F,'2020'!$K299)*O299</f>
        <v>73</v>
      </c>
      <c r="AE299" s="618">
        <f>SUMIFS(Нормативы!Q:Q,Нормативы!$B:$B,$G299,Нормативы!$D:$D,'2020'!$I299,Нормативы!$F:$F,'2020'!$K299)</f>
        <v>178</v>
      </c>
      <c r="AF299" s="618">
        <f>SUMIFS(Нормативы!R:R,Нормативы!$B:$B,$G299,Нормативы!$D:$D,'2020'!$I299,Нормативы!$F:$F,'2020'!$K299)</f>
        <v>275</v>
      </c>
      <c r="AG299" s="618">
        <f>SUMIFS(Нормативы!S:S,Нормативы!$B:$B,$G299,Нормативы!$D:$D,'2020'!$I299,Нормативы!$F:$F,'2020'!$K299)</f>
        <v>580</v>
      </c>
      <c r="AH299" s="618">
        <f>SUMIFS(Нормативы!T:T,Нормативы!$B:$B,$G299,Нормативы!$D:$D,'2020'!$I299,Нормативы!$F:$F,'2020'!$K299)</f>
        <v>54</v>
      </c>
      <c r="AI299" s="618">
        <f>SUMIFS(Нормативы!U:U,Нормативы!$B:$B,$G299,Нормативы!$D:$D,'2020'!$I299,Нормативы!$F:$F,'2020'!$K299)</f>
        <v>77</v>
      </c>
      <c r="AJ299" s="618">
        <f>SUMIFS(Нормативы!V:V,Нормативы!$B:$B,$G299,Нормативы!$D:$D,'2020'!$I299,Нормативы!$F:$F,'2020'!$K299)</f>
        <v>8</v>
      </c>
      <c r="AK299" s="618">
        <f>SUMIFS(Нормативы!W:W,Нормативы!$B:$B,$G299,Нормативы!$D:$D,'2020'!$I299,Нормативы!$F:$F,'2020'!$K299)</f>
        <v>39</v>
      </c>
      <c r="AL299" s="618">
        <f>SUMIFS(Нормативы!X:X,Нормативы!$B:$B,$G299,Нормативы!$D:$D,'2020'!$I299,Нормативы!$F:$F,'2020'!$K299)*O299</f>
        <v>1612</v>
      </c>
      <c r="AM299" s="618">
        <f t="shared" si="855"/>
        <v>1238.0999999999999</v>
      </c>
      <c r="AN299" s="618">
        <f t="shared" si="856"/>
        <v>373.9</v>
      </c>
      <c r="AO299" s="618">
        <f>SUMIFS(Нормативы!AA:AA,Нормативы!$B:$B,$G299,Нормативы!$D:$D,'2020'!$I299,Нормативы!$F:$F,'2020'!$K299)</f>
        <v>0</v>
      </c>
      <c r="AP299" s="619">
        <f t="shared" si="857"/>
        <v>18454</v>
      </c>
      <c r="AQ299" s="413">
        <f t="shared" si="795"/>
        <v>517760</v>
      </c>
      <c r="AR299" s="618">
        <f t="shared" si="858"/>
        <v>397665.1</v>
      </c>
      <c r="AS299" s="618">
        <f t="shared" si="859"/>
        <v>120094.9</v>
      </c>
      <c r="AT299" s="616">
        <f t="shared" si="796"/>
        <v>19440</v>
      </c>
      <c r="AU299" s="616">
        <f t="shared" si="797"/>
        <v>3880</v>
      </c>
      <c r="AV299" s="616">
        <f t="shared" si="798"/>
        <v>13920</v>
      </c>
      <c r="AW299" s="616">
        <f t="shared" si="799"/>
        <v>81240</v>
      </c>
      <c r="AX299" s="616">
        <f t="shared" si="800"/>
        <v>2080</v>
      </c>
      <c r="AY299" s="616">
        <f t="shared" si="801"/>
        <v>69120</v>
      </c>
      <c r="AZ299" s="616">
        <f t="shared" si="802"/>
        <v>2920</v>
      </c>
      <c r="BA299" s="616">
        <f t="shared" si="803"/>
        <v>7120</v>
      </c>
      <c r="BB299" s="616">
        <f t="shared" si="804"/>
        <v>11000</v>
      </c>
      <c r="BC299" s="616">
        <f t="shared" si="805"/>
        <v>23200</v>
      </c>
      <c r="BD299" s="616">
        <f t="shared" si="806"/>
        <v>2160</v>
      </c>
      <c r="BE299" s="616">
        <f t="shared" si="807"/>
        <v>3080</v>
      </c>
      <c r="BF299" s="616">
        <f t="shared" si="808"/>
        <v>320</v>
      </c>
      <c r="BG299" s="616">
        <f t="shared" si="809"/>
        <v>1560</v>
      </c>
      <c r="BH299" s="616">
        <f t="shared" si="810"/>
        <v>64480</v>
      </c>
      <c r="BI299" s="618">
        <f t="shared" si="860"/>
        <v>49523.8</v>
      </c>
      <c r="BJ299" s="618">
        <f t="shared" si="861"/>
        <v>14956.2</v>
      </c>
      <c r="BK299" s="616">
        <f t="shared" si="811"/>
        <v>0</v>
      </c>
      <c r="BL299" s="620">
        <f t="shared" si="812"/>
        <v>738160</v>
      </c>
      <c r="BM299" s="616">
        <f t="shared" si="813"/>
        <v>644093</v>
      </c>
      <c r="BN299" s="618">
        <f t="shared" si="814"/>
        <v>494695.1</v>
      </c>
      <c r="BO299" s="618">
        <f t="shared" si="815"/>
        <v>149397.9</v>
      </c>
      <c r="BP299" s="616">
        <f t="shared" si="862"/>
        <v>19440</v>
      </c>
      <c r="BQ299" s="616">
        <f t="shared" si="863"/>
        <v>3880</v>
      </c>
      <c r="BR299" s="616">
        <f t="shared" si="864"/>
        <v>13920</v>
      </c>
      <c r="BS299" s="616">
        <f t="shared" si="816"/>
        <v>81240</v>
      </c>
      <c r="BT299" s="616">
        <f t="shared" si="817"/>
        <v>2080</v>
      </c>
      <c r="BU299" s="616">
        <f t="shared" si="818"/>
        <v>69120</v>
      </c>
      <c r="BV299" s="616">
        <f t="shared" si="819"/>
        <v>2920</v>
      </c>
      <c r="BW299" s="616">
        <f t="shared" si="820"/>
        <v>7120</v>
      </c>
      <c r="BX299" s="616">
        <f t="shared" si="821"/>
        <v>24134</v>
      </c>
      <c r="BY299" s="616">
        <f t="shared" si="822"/>
        <v>23200</v>
      </c>
      <c r="BZ299" s="616">
        <f t="shared" si="823"/>
        <v>2160</v>
      </c>
      <c r="CA299" s="616">
        <f t="shared" si="824"/>
        <v>3080</v>
      </c>
      <c r="CB299" s="616">
        <f t="shared" si="825"/>
        <v>320</v>
      </c>
      <c r="CC299" s="616">
        <f t="shared" si="826"/>
        <v>1560</v>
      </c>
      <c r="CD299" s="616">
        <f t="shared" si="827"/>
        <v>80213</v>
      </c>
      <c r="CE299" s="618">
        <f t="shared" si="865"/>
        <v>61607.5</v>
      </c>
      <c r="CF299" s="618">
        <f t="shared" si="866"/>
        <v>18605.5</v>
      </c>
      <c r="CG299" s="616">
        <f t="shared" si="828"/>
        <v>0</v>
      </c>
      <c r="CH299" s="621">
        <f t="shared" si="829"/>
        <v>893360</v>
      </c>
      <c r="CI299" s="88">
        <f t="shared" si="830"/>
        <v>16102.325000000001</v>
      </c>
      <c r="CJ299" s="90">
        <f t="shared" si="831"/>
        <v>12367.377500000001</v>
      </c>
      <c r="CK299" s="90">
        <f t="shared" si="832"/>
        <v>3734.9475000000002</v>
      </c>
      <c r="CL299" s="88">
        <f t="shared" si="833"/>
        <v>486</v>
      </c>
      <c r="CM299" s="88">
        <f t="shared" si="834"/>
        <v>97</v>
      </c>
      <c r="CN299" s="88">
        <f t="shared" si="835"/>
        <v>348</v>
      </c>
      <c r="CO299" s="88">
        <f t="shared" si="836"/>
        <v>2031</v>
      </c>
      <c r="CP299" s="88">
        <f t="shared" si="837"/>
        <v>52</v>
      </c>
      <c r="CQ299" s="88">
        <f t="shared" si="838"/>
        <v>1728</v>
      </c>
      <c r="CR299" s="88">
        <f t="shared" si="839"/>
        <v>73</v>
      </c>
      <c r="CS299" s="88">
        <f t="shared" si="840"/>
        <v>178</v>
      </c>
      <c r="CT299" s="88">
        <f t="shared" si="841"/>
        <v>603.35</v>
      </c>
      <c r="CU299" s="88">
        <f t="shared" si="842"/>
        <v>580</v>
      </c>
      <c r="CV299" s="88">
        <f t="shared" si="843"/>
        <v>54</v>
      </c>
      <c r="CW299" s="88">
        <f t="shared" si="844"/>
        <v>77</v>
      </c>
      <c r="CX299" s="88">
        <f t="shared" si="845"/>
        <v>8</v>
      </c>
      <c r="CY299" s="88">
        <f t="shared" si="846"/>
        <v>39</v>
      </c>
      <c r="CZ299" s="88">
        <f t="shared" si="847"/>
        <v>2005.325</v>
      </c>
      <c r="DA299" s="90">
        <f t="shared" si="848"/>
        <v>1540.1875</v>
      </c>
      <c r="DB299" s="90">
        <f t="shared" si="849"/>
        <v>465.13749999999999</v>
      </c>
      <c r="DC299" s="88">
        <f t="shared" si="850"/>
        <v>0</v>
      </c>
      <c r="DD299" s="88">
        <f t="shared" si="851"/>
        <v>22334</v>
      </c>
      <c r="AUV299" s="699">
        <f t="shared" si="758"/>
        <v>16102.33</v>
      </c>
      <c r="AUW299" s="699">
        <f t="shared" si="759"/>
        <v>12367.38</v>
      </c>
      <c r="AUX299" s="699">
        <f t="shared" si="760"/>
        <v>3734.95</v>
      </c>
      <c r="AUY299" s="699">
        <f t="shared" si="761"/>
        <v>486</v>
      </c>
      <c r="AUZ299" s="699">
        <f t="shared" si="778"/>
        <v>1768.46</v>
      </c>
      <c r="AVA299" s="699">
        <f t="shared" si="778"/>
        <v>1.08</v>
      </c>
      <c r="AVB299" s="699">
        <f t="shared" si="762"/>
        <v>2031</v>
      </c>
      <c r="AVC299" s="699">
        <f t="shared" si="763"/>
        <v>52</v>
      </c>
      <c r="AVD299" s="699">
        <f t="shared" si="764"/>
        <v>1728</v>
      </c>
      <c r="AVE299" s="699">
        <f t="shared" si="765"/>
        <v>73</v>
      </c>
      <c r="AVF299" s="699">
        <f t="shared" si="766"/>
        <v>178</v>
      </c>
      <c r="AVG299" s="699">
        <f t="shared" si="767"/>
        <v>603.35</v>
      </c>
      <c r="AVH299" s="699">
        <f t="shared" si="768"/>
        <v>580</v>
      </c>
      <c r="AVI299" s="699">
        <f t="shared" si="769"/>
        <v>54</v>
      </c>
      <c r="AVJ299" s="699">
        <f t="shared" si="770"/>
        <v>77</v>
      </c>
      <c r="AVK299" s="699">
        <f t="shared" si="771"/>
        <v>8</v>
      </c>
      <c r="AVL299" s="699">
        <f t="shared" si="772"/>
        <v>39</v>
      </c>
      <c r="AVM299" s="699">
        <f t="shared" si="773"/>
        <v>2005.33</v>
      </c>
      <c r="AVN299" s="699">
        <f t="shared" si="774"/>
        <v>1540.19</v>
      </c>
      <c r="AVO299" s="699">
        <f t="shared" si="775"/>
        <v>465.14</v>
      </c>
      <c r="AVP299" s="699">
        <f t="shared" si="776"/>
        <v>0</v>
      </c>
      <c r="AVQ299" s="699">
        <f t="shared" si="777"/>
        <v>22334</v>
      </c>
    </row>
    <row r="300" spans="1:108 1244:1265" ht="30" hidden="1" customHeight="1" x14ac:dyDescent="0.25">
      <c r="A300" s="643">
        <v>1</v>
      </c>
      <c r="B300" s="643">
        <v>2</v>
      </c>
      <c r="C300" s="664" t="s">
        <v>16</v>
      </c>
      <c r="D300" s="2"/>
      <c r="E300" s="101" t="s">
        <v>346</v>
      </c>
      <c r="F300" s="643" t="s">
        <v>39</v>
      </c>
      <c r="G300" s="643">
        <v>3</v>
      </c>
      <c r="H300" s="658" t="s">
        <v>10</v>
      </c>
      <c r="I300" s="643">
        <v>0</v>
      </c>
      <c r="J300" s="101" t="s">
        <v>367</v>
      </c>
      <c r="K300" s="643">
        <v>3</v>
      </c>
      <c r="L300" s="683" t="s">
        <v>351</v>
      </c>
      <c r="M300" s="11" t="s">
        <v>273</v>
      </c>
      <c r="N300" s="101" t="s">
        <v>387</v>
      </c>
      <c r="O300" s="643">
        <v>1</v>
      </c>
      <c r="P300" s="632">
        <v>8</v>
      </c>
      <c r="Q300" s="632">
        <v>8</v>
      </c>
      <c r="R300" s="632">
        <v>8</v>
      </c>
      <c r="S300" s="675">
        <f>SUMIF('Территориальный кк'!$A:$A,'2020'!$B300,'Территориальный кк'!D:D)</f>
        <v>1.244</v>
      </c>
      <c r="T300" s="676">
        <f>SUMIF('Территориальный кк'!$A:$A,'2020'!$B300,'Территориальный кк'!E:E)</f>
        <v>2.194</v>
      </c>
      <c r="U300" s="618">
        <f>SUMIFS(Нормативы!G:G,Нормативы!$B:$B,$G300,Нормативы!$D:$D,'2020'!$I300,Нормативы!$F:$F,'2020'!$K300)*O300</f>
        <v>78450</v>
      </c>
      <c r="V300" s="618">
        <f t="shared" si="852"/>
        <v>60253.5</v>
      </c>
      <c r="W300" s="618">
        <f t="shared" si="853"/>
        <v>18196.5</v>
      </c>
      <c r="X300" s="618">
        <f>SUMIFS(Нормативы!J:J,Нормативы!$B:$B,$G300,Нормативы!$D:$D,'2020'!$I300,Нормативы!$F:$F,'2020'!$K300)</f>
        <v>6840</v>
      </c>
      <c r="Y300" s="618">
        <f>SUMIFS(Нормативы!K:K,Нормативы!$B:$B,$G300,Нормативы!$D:$D,'2020'!$I300,Нормативы!$F:$F,'2020'!$K300)</f>
        <v>1368</v>
      </c>
      <c r="Z300" s="618">
        <f>SUMIFS(Нормативы!L:L,Нормативы!$B:$B,$G300,Нормативы!$D:$D,'2020'!$I300,Нормативы!$F:$F,'2020'!$K300)</f>
        <v>8110</v>
      </c>
      <c r="AA300" s="618">
        <f t="shared" si="854"/>
        <v>23360</v>
      </c>
      <c r="AB300" s="618">
        <f>SUMIFS(Нормативы!N:N,Нормативы!$B:$B,$G300,Нормативы!$D:$D,'2020'!$I300,Нормативы!$F:$F,'2020'!$K300)*O300</f>
        <v>880</v>
      </c>
      <c r="AC300" s="618">
        <f>SUMIFS(Нормативы!O:O,Нормативы!$B:$B,$G300,Нормативы!$D:$D,'2020'!$I300,Нормативы!$F:$F,'2020'!$K300)</f>
        <v>20960</v>
      </c>
      <c r="AD300" s="618">
        <f>SUMIFS(Нормативы!P:P,Нормативы!$B:$B,$G300,Нормативы!$D:$D,'2020'!$I300,Нормативы!$F:$F,'2020'!$K300)*O300</f>
        <v>440</v>
      </c>
      <c r="AE300" s="618">
        <f>SUMIFS(Нормативы!Q:Q,Нормативы!$B:$B,$G300,Нормативы!$D:$D,'2020'!$I300,Нормативы!$F:$F,'2020'!$K300)</f>
        <v>1080</v>
      </c>
      <c r="AF300" s="618">
        <f>SUMIFS(Нормативы!R:R,Нормативы!$B:$B,$G300,Нормативы!$D:$D,'2020'!$I300,Нормативы!$F:$F,'2020'!$K300)</f>
        <v>2700</v>
      </c>
      <c r="AG300" s="618">
        <f>SUMIFS(Нормативы!S:S,Нормативы!$B:$B,$G300,Нормативы!$D:$D,'2020'!$I300,Нормативы!$F:$F,'2020'!$K300)</f>
        <v>5800</v>
      </c>
      <c r="AH300" s="618">
        <f>SUMIFS(Нормативы!T:T,Нормативы!$B:$B,$G300,Нормативы!$D:$D,'2020'!$I300,Нормативы!$F:$F,'2020'!$K300)</f>
        <v>540</v>
      </c>
      <c r="AI300" s="618">
        <f>SUMIFS(Нормативы!U:U,Нормативы!$B:$B,$G300,Нормативы!$D:$D,'2020'!$I300,Нормативы!$F:$F,'2020'!$K300)</f>
        <v>770</v>
      </c>
      <c r="AJ300" s="618">
        <f>SUMIFS(Нормативы!V:V,Нормативы!$B:$B,$G300,Нормативы!$D:$D,'2020'!$I300,Нормативы!$F:$F,'2020'!$K300)</f>
        <v>170</v>
      </c>
      <c r="AK300" s="618">
        <f>SUMIFS(Нормативы!W:W,Нормативы!$B:$B,$G300,Нормативы!$D:$D,'2020'!$I300,Нормативы!$F:$F,'2020'!$K300)</f>
        <v>200</v>
      </c>
      <c r="AL300" s="618">
        <f>SUMIFS(Нормативы!X:X,Нормативы!$B:$B,$G300,Нормативы!$D:$D,'2020'!$I300,Нормативы!$F:$F,'2020'!$K300)*O300</f>
        <v>13440</v>
      </c>
      <c r="AM300" s="618">
        <f t="shared" si="855"/>
        <v>10322.6</v>
      </c>
      <c r="AN300" s="618">
        <f t="shared" si="856"/>
        <v>3117.4</v>
      </c>
      <c r="AO300" s="618">
        <f>SUMIFS(Нормативы!AA:AA,Нормативы!$B:$B,$G300,Нормативы!$D:$D,'2020'!$I300,Нормативы!$F:$F,'2020'!$K300)</f>
        <v>0</v>
      </c>
      <c r="AP300" s="619">
        <f t="shared" si="857"/>
        <v>140380</v>
      </c>
      <c r="AQ300" s="413">
        <f t="shared" si="795"/>
        <v>627600</v>
      </c>
      <c r="AR300" s="618">
        <f t="shared" si="858"/>
        <v>482027.6</v>
      </c>
      <c r="AS300" s="618">
        <f t="shared" si="859"/>
        <v>145572.4</v>
      </c>
      <c r="AT300" s="616">
        <f t="shared" si="796"/>
        <v>54720</v>
      </c>
      <c r="AU300" s="616">
        <f t="shared" si="797"/>
        <v>10944</v>
      </c>
      <c r="AV300" s="616">
        <f t="shared" si="798"/>
        <v>64880</v>
      </c>
      <c r="AW300" s="616">
        <f t="shared" si="799"/>
        <v>186880</v>
      </c>
      <c r="AX300" s="616">
        <f t="shared" si="800"/>
        <v>7040</v>
      </c>
      <c r="AY300" s="616">
        <f t="shared" si="801"/>
        <v>167680</v>
      </c>
      <c r="AZ300" s="616">
        <f t="shared" si="802"/>
        <v>3520</v>
      </c>
      <c r="BA300" s="616">
        <f t="shared" si="803"/>
        <v>8640</v>
      </c>
      <c r="BB300" s="616">
        <f t="shared" si="804"/>
        <v>21600</v>
      </c>
      <c r="BC300" s="616">
        <f t="shared" si="805"/>
        <v>46400</v>
      </c>
      <c r="BD300" s="616">
        <f t="shared" si="806"/>
        <v>4320</v>
      </c>
      <c r="BE300" s="616">
        <f t="shared" si="807"/>
        <v>6160</v>
      </c>
      <c r="BF300" s="616">
        <f t="shared" si="808"/>
        <v>1360</v>
      </c>
      <c r="BG300" s="616">
        <f t="shared" si="809"/>
        <v>1600</v>
      </c>
      <c r="BH300" s="616">
        <f t="shared" si="810"/>
        <v>107520</v>
      </c>
      <c r="BI300" s="618">
        <f t="shared" si="860"/>
        <v>82580.600000000006</v>
      </c>
      <c r="BJ300" s="618">
        <f t="shared" si="861"/>
        <v>24939.4</v>
      </c>
      <c r="BK300" s="616">
        <f t="shared" si="811"/>
        <v>0</v>
      </c>
      <c r="BL300" s="620">
        <f t="shared" si="812"/>
        <v>1123040</v>
      </c>
      <c r="BM300" s="616">
        <f t="shared" si="813"/>
        <v>780734</v>
      </c>
      <c r="BN300" s="618">
        <f t="shared" si="814"/>
        <v>599642.1</v>
      </c>
      <c r="BO300" s="618">
        <f t="shared" si="815"/>
        <v>181091.9</v>
      </c>
      <c r="BP300" s="616">
        <f t="shared" si="862"/>
        <v>54720</v>
      </c>
      <c r="BQ300" s="616">
        <f t="shared" si="863"/>
        <v>10944</v>
      </c>
      <c r="BR300" s="616">
        <f t="shared" si="864"/>
        <v>64880</v>
      </c>
      <c r="BS300" s="616">
        <f t="shared" si="816"/>
        <v>186880</v>
      </c>
      <c r="BT300" s="616">
        <f t="shared" si="817"/>
        <v>7040</v>
      </c>
      <c r="BU300" s="616">
        <f t="shared" si="818"/>
        <v>167680</v>
      </c>
      <c r="BV300" s="616">
        <f t="shared" si="819"/>
        <v>3520</v>
      </c>
      <c r="BW300" s="616">
        <f t="shared" si="820"/>
        <v>8640</v>
      </c>
      <c r="BX300" s="616">
        <f t="shared" si="821"/>
        <v>47390</v>
      </c>
      <c r="BY300" s="616">
        <f t="shared" si="822"/>
        <v>46400</v>
      </c>
      <c r="BZ300" s="616">
        <f t="shared" si="823"/>
        <v>4320</v>
      </c>
      <c r="CA300" s="616">
        <f t="shared" si="824"/>
        <v>6160</v>
      </c>
      <c r="CB300" s="616">
        <f t="shared" si="825"/>
        <v>1360</v>
      </c>
      <c r="CC300" s="616">
        <f t="shared" si="826"/>
        <v>1600</v>
      </c>
      <c r="CD300" s="616">
        <f t="shared" si="827"/>
        <v>133755</v>
      </c>
      <c r="CE300" s="618">
        <f t="shared" si="865"/>
        <v>102730.4</v>
      </c>
      <c r="CF300" s="618">
        <f t="shared" si="866"/>
        <v>31024.6</v>
      </c>
      <c r="CG300" s="616">
        <f t="shared" si="828"/>
        <v>0</v>
      </c>
      <c r="CH300" s="621">
        <f t="shared" si="829"/>
        <v>1328199</v>
      </c>
      <c r="CI300" s="88">
        <f t="shared" si="830"/>
        <v>97591.75</v>
      </c>
      <c r="CJ300" s="90">
        <f t="shared" si="831"/>
        <v>74955.262499999997</v>
      </c>
      <c r="CK300" s="90">
        <f t="shared" si="832"/>
        <v>22636.487499999999</v>
      </c>
      <c r="CL300" s="88">
        <f t="shared" si="833"/>
        <v>6840</v>
      </c>
      <c r="CM300" s="88">
        <f t="shared" si="834"/>
        <v>1368</v>
      </c>
      <c r="CN300" s="88">
        <f t="shared" si="835"/>
        <v>8110</v>
      </c>
      <c r="CO300" s="88">
        <f t="shared" si="836"/>
        <v>23360</v>
      </c>
      <c r="CP300" s="88">
        <f t="shared" si="837"/>
        <v>880</v>
      </c>
      <c r="CQ300" s="88">
        <f t="shared" si="838"/>
        <v>20960</v>
      </c>
      <c r="CR300" s="88">
        <f t="shared" si="839"/>
        <v>440</v>
      </c>
      <c r="CS300" s="88">
        <f t="shared" si="840"/>
        <v>1080</v>
      </c>
      <c r="CT300" s="88">
        <f t="shared" si="841"/>
        <v>5923.75</v>
      </c>
      <c r="CU300" s="88">
        <f t="shared" si="842"/>
        <v>5800</v>
      </c>
      <c r="CV300" s="88">
        <f t="shared" si="843"/>
        <v>540</v>
      </c>
      <c r="CW300" s="88">
        <f t="shared" si="844"/>
        <v>770</v>
      </c>
      <c r="CX300" s="88">
        <f t="shared" si="845"/>
        <v>170</v>
      </c>
      <c r="CY300" s="88">
        <f t="shared" si="846"/>
        <v>200</v>
      </c>
      <c r="CZ300" s="88">
        <f t="shared" si="847"/>
        <v>16719.375</v>
      </c>
      <c r="DA300" s="90">
        <f t="shared" si="848"/>
        <v>12841.3</v>
      </c>
      <c r="DB300" s="90">
        <f t="shared" si="849"/>
        <v>3878.0749999999998</v>
      </c>
      <c r="DC300" s="88">
        <f t="shared" si="850"/>
        <v>0</v>
      </c>
      <c r="DD300" s="88">
        <f t="shared" si="851"/>
        <v>166024.875</v>
      </c>
      <c r="AUV300" s="699">
        <f t="shared" si="758"/>
        <v>97591.75</v>
      </c>
      <c r="AUW300" s="699">
        <f t="shared" si="759"/>
        <v>74955.259999999995</v>
      </c>
      <c r="AUX300" s="699">
        <f t="shared" si="760"/>
        <v>22636.49</v>
      </c>
      <c r="AUY300" s="699">
        <f t="shared" si="761"/>
        <v>6840</v>
      </c>
      <c r="AUZ300" s="699">
        <f t="shared" si="778"/>
        <v>4988.1499999999996</v>
      </c>
      <c r="AVA300" s="699">
        <f t="shared" si="778"/>
        <v>0.83</v>
      </c>
      <c r="AVB300" s="699">
        <f t="shared" si="762"/>
        <v>23360</v>
      </c>
      <c r="AVC300" s="699">
        <f t="shared" si="763"/>
        <v>880</v>
      </c>
      <c r="AVD300" s="699">
        <f t="shared" si="764"/>
        <v>20960</v>
      </c>
      <c r="AVE300" s="699">
        <f t="shared" si="765"/>
        <v>440</v>
      </c>
      <c r="AVF300" s="699">
        <f t="shared" si="766"/>
        <v>1080</v>
      </c>
      <c r="AVG300" s="699">
        <f t="shared" si="767"/>
        <v>5923.75</v>
      </c>
      <c r="AVH300" s="699">
        <f t="shared" si="768"/>
        <v>5800</v>
      </c>
      <c r="AVI300" s="699">
        <f t="shared" si="769"/>
        <v>540</v>
      </c>
      <c r="AVJ300" s="699">
        <f t="shared" si="770"/>
        <v>770</v>
      </c>
      <c r="AVK300" s="699">
        <f t="shared" si="771"/>
        <v>170</v>
      </c>
      <c r="AVL300" s="699">
        <f t="shared" si="772"/>
        <v>200</v>
      </c>
      <c r="AVM300" s="699">
        <f t="shared" si="773"/>
        <v>16719.38</v>
      </c>
      <c r="AVN300" s="699">
        <f t="shared" si="774"/>
        <v>12841.31</v>
      </c>
      <c r="AVO300" s="699">
        <f t="shared" si="775"/>
        <v>3878.07</v>
      </c>
      <c r="AVP300" s="699">
        <f t="shared" si="776"/>
        <v>0</v>
      </c>
      <c r="AVQ300" s="699">
        <f t="shared" si="777"/>
        <v>166024.88</v>
      </c>
    </row>
    <row r="301" spans="1:108 1244:1265" ht="30" hidden="1" customHeight="1" x14ac:dyDescent="0.25">
      <c r="A301" s="643">
        <v>1</v>
      </c>
      <c r="B301" s="643">
        <v>2</v>
      </c>
      <c r="C301" s="664" t="s">
        <v>16</v>
      </c>
      <c r="D301" s="2"/>
      <c r="E301" s="101" t="s">
        <v>344</v>
      </c>
      <c r="F301" s="643" t="s">
        <v>31</v>
      </c>
      <c r="G301" s="643">
        <v>1</v>
      </c>
      <c r="H301" s="658" t="s">
        <v>8</v>
      </c>
      <c r="I301" s="643">
        <v>3</v>
      </c>
      <c r="J301" s="101" t="s">
        <v>389</v>
      </c>
      <c r="K301" s="643">
        <v>1</v>
      </c>
      <c r="L301" s="683" t="s">
        <v>349</v>
      </c>
      <c r="M301" s="11" t="s">
        <v>328</v>
      </c>
      <c r="N301" s="101" t="s">
        <v>387</v>
      </c>
      <c r="O301" s="643">
        <v>1</v>
      </c>
      <c r="P301" s="632">
        <v>19</v>
      </c>
      <c r="Q301" s="632">
        <v>19</v>
      </c>
      <c r="R301" s="632">
        <v>19</v>
      </c>
      <c r="S301" s="675">
        <f>SUMIF('Территориальный кк'!$A:$A,'2020'!$B301,'Территориальный кк'!D:D)</f>
        <v>1.244</v>
      </c>
      <c r="T301" s="676">
        <f>SUMIF('Территориальный кк'!$A:$A,'2020'!$B301,'Территориальный кк'!E:E)</f>
        <v>2.194</v>
      </c>
      <c r="U301" s="618">
        <f>SUMIFS(Нормативы!G:G,Нормативы!$B:$B,$G301,Нормативы!$D:$D,'2020'!$I301,Нормативы!$F:$F,'2020'!$K301)*O301</f>
        <v>5402</v>
      </c>
      <c r="V301" s="618">
        <f t="shared" si="852"/>
        <v>4149</v>
      </c>
      <c r="W301" s="618">
        <f t="shared" si="853"/>
        <v>1253</v>
      </c>
      <c r="X301" s="618">
        <f>SUMIFS(Нормативы!J:J,Нормативы!$B:$B,$G301,Нормативы!$D:$D,'2020'!$I301,Нормативы!$F:$F,'2020'!$K301)</f>
        <v>22</v>
      </c>
      <c r="Y301" s="618">
        <f>SUMIFS(Нормативы!K:K,Нормативы!$B:$B,$G301,Нормативы!$D:$D,'2020'!$I301,Нормативы!$F:$F,'2020'!$K301)</f>
        <v>4</v>
      </c>
      <c r="Z301" s="618">
        <f>SUMIFS(Нормативы!L:L,Нормативы!$B:$B,$G301,Нормативы!$D:$D,'2020'!$I301,Нормативы!$F:$F,'2020'!$K301)</f>
        <v>232</v>
      </c>
      <c r="AA301" s="618">
        <f t="shared" si="854"/>
        <v>371</v>
      </c>
      <c r="AB301" s="618">
        <f>SUMIFS(Нормативы!N:N,Нормативы!$B:$B,$G301,Нормативы!$D:$D,'2020'!$I301,Нормативы!$F:$F,'2020'!$K301)*O301</f>
        <v>52</v>
      </c>
      <c r="AC301" s="618">
        <f>SUMIFS(Нормативы!O:O,Нормативы!$B:$B,$G301,Нормативы!$D:$D,'2020'!$I301,Нормативы!$F:$F,'2020'!$K301)</f>
        <v>214</v>
      </c>
      <c r="AD301" s="618">
        <f>SUMIFS(Нормативы!P:P,Нормативы!$B:$B,$G301,Нормативы!$D:$D,'2020'!$I301,Нормативы!$F:$F,'2020'!$K301)*O301</f>
        <v>31</v>
      </c>
      <c r="AE301" s="618">
        <f>SUMIFS(Нормативы!Q:Q,Нормативы!$B:$B,$G301,Нормативы!$D:$D,'2020'!$I301,Нормативы!$F:$F,'2020'!$K301)</f>
        <v>74</v>
      </c>
      <c r="AF301" s="618">
        <f>SUMIFS(Нормативы!R:R,Нормативы!$B:$B,$G301,Нормативы!$D:$D,'2020'!$I301,Нормативы!$F:$F,'2020'!$K301)</f>
        <v>246</v>
      </c>
      <c r="AG301" s="618">
        <f>SUMIFS(Нормативы!S:S,Нормативы!$B:$B,$G301,Нормативы!$D:$D,'2020'!$I301,Нормативы!$F:$F,'2020'!$K301)</f>
        <v>508</v>
      </c>
      <c r="AH301" s="618">
        <f>SUMIFS(Нормативы!T:T,Нормативы!$B:$B,$G301,Нормативы!$D:$D,'2020'!$I301,Нормативы!$F:$F,'2020'!$K301)</f>
        <v>54</v>
      </c>
      <c r="AI301" s="618">
        <f>SUMIFS(Нормативы!U:U,Нормативы!$B:$B,$G301,Нормативы!$D:$D,'2020'!$I301,Нормативы!$F:$F,'2020'!$K301)</f>
        <v>77</v>
      </c>
      <c r="AJ301" s="618">
        <f>SUMIFS(Нормативы!V:V,Нормативы!$B:$B,$G301,Нормативы!$D:$D,'2020'!$I301,Нормативы!$F:$F,'2020'!$K301)</f>
        <v>8</v>
      </c>
      <c r="AK301" s="618">
        <f>SUMIFS(Нормативы!W:W,Нормативы!$B:$B,$G301,Нормативы!$D:$D,'2020'!$I301,Нормативы!$F:$F,'2020'!$K301)</f>
        <v>30</v>
      </c>
      <c r="AL301" s="618">
        <f>SUMIFS(Нормативы!X:X,Нормативы!$B:$B,$G301,Нормативы!$D:$D,'2020'!$I301,Нормативы!$F:$F,'2020'!$K301)*O301</f>
        <v>1344</v>
      </c>
      <c r="AM301" s="618">
        <f t="shared" si="855"/>
        <v>1032.3</v>
      </c>
      <c r="AN301" s="618">
        <f t="shared" si="856"/>
        <v>311.7</v>
      </c>
      <c r="AO301" s="618">
        <f>SUMIFS(Нормативы!AA:AA,Нормативы!$B:$B,$G301,Нормативы!$D:$D,'2020'!$I301,Нормативы!$F:$F,'2020'!$K301)</f>
        <v>0</v>
      </c>
      <c r="AP301" s="619">
        <f t="shared" si="857"/>
        <v>8294</v>
      </c>
      <c r="AQ301" s="413">
        <f t="shared" si="795"/>
        <v>102638</v>
      </c>
      <c r="AR301" s="618">
        <f t="shared" si="858"/>
        <v>78831</v>
      </c>
      <c r="AS301" s="618">
        <f t="shared" si="859"/>
        <v>23807</v>
      </c>
      <c r="AT301" s="616">
        <f t="shared" si="796"/>
        <v>418</v>
      </c>
      <c r="AU301" s="616">
        <f t="shared" si="797"/>
        <v>76</v>
      </c>
      <c r="AV301" s="616">
        <f t="shared" si="798"/>
        <v>4408</v>
      </c>
      <c r="AW301" s="616">
        <f t="shared" si="799"/>
        <v>7049</v>
      </c>
      <c r="AX301" s="616">
        <f t="shared" si="800"/>
        <v>988</v>
      </c>
      <c r="AY301" s="616">
        <f t="shared" si="801"/>
        <v>4066</v>
      </c>
      <c r="AZ301" s="616">
        <f t="shared" si="802"/>
        <v>589</v>
      </c>
      <c r="BA301" s="616">
        <f t="shared" si="803"/>
        <v>1406</v>
      </c>
      <c r="BB301" s="616">
        <f t="shared" si="804"/>
        <v>4674</v>
      </c>
      <c r="BC301" s="616">
        <f t="shared" si="805"/>
        <v>9652</v>
      </c>
      <c r="BD301" s="616">
        <f t="shared" si="806"/>
        <v>1026</v>
      </c>
      <c r="BE301" s="616">
        <f t="shared" si="807"/>
        <v>1463</v>
      </c>
      <c r="BF301" s="616">
        <f t="shared" si="808"/>
        <v>152</v>
      </c>
      <c r="BG301" s="616">
        <f t="shared" si="809"/>
        <v>570</v>
      </c>
      <c r="BH301" s="616">
        <f t="shared" si="810"/>
        <v>25536</v>
      </c>
      <c r="BI301" s="618">
        <f t="shared" si="860"/>
        <v>19612.900000000001</v>
      </c>
      <c r="BJ301" s="618">
        <f t="shared" si="861"/>
        <v>5923.1</v>
      </c>
      <c r="BK301" s="616">
        <f t="shared" si="811"/>
        <v>0</v>
      </c>
      <c r="BL301" s="620">
        <f t="shared" si="812"/>
        <v>157586</v>
      </c>
      <c r="BM301" s="616">
        <f t="shared" si="813"/>
        <v>127682</v>
      </c>
      <c r="BN301" s="618">
        <f t="shared" si="814"/>
        <v>98066.1</v>
      </c>
      <c r="BO301" s="618">
        <f t="shared" si="815"/>
        <v>29615.9</v>
      </c>
      <c r="BP301" s="616">
        <f t="shared" si="862"/>
        <v>418</v>
      </c>
      <c r="BQ301" s="616">
        <f t="shared" si="863"/>
        <v>76</v>
      </c>
      <c r="BR301" s="616">
        <f t="shared" si="864"/>
        <v>4408</v>
      </c>
      <c r="BS301" s="616">
        <f t="shared" si="816"/>
        <v>7049</v>
      </c>
      <c r="BT301" s="616">
        <f t="shared" si="817"/>
        <v>988</v>
      </c>
      <c r="BU301" s="616">
        <f t="shared" si="818"/>
        <v>4066</v>
      </c>
      <c r="BV301" s="616">
        <f t="shared" si="819"/>
        <v>589</v>
      </c>
      <c r="BW301" s="616">
        <f t="shared" si="820"/>
        <v>1406</v>
      </c>
      <c r="BX301" s="616">
        <f t="shared" si="821"/>
        <v>10255</v>
      </c>
      <c r="BY301" s="616">
        <f t="shared" si="822"/>
        <v>9652</v>
      </c>
      <c r="BZ301" s="616">
        <f t="shared" si="823"/>
        <v>1026</v>
      </c>
      <c r="CA301" s="616">
        <f t="shared" si="824"/>
        <v>1463</v>
      </c>
      <c r="CB301" s="616">
        <f t="shared" si="825"/>
        <v>152</v>
      </c>
      <c r="CC301" s="616">
        <f t="shared" si="826"/>
        <v>570</v>
      </c>
      <c r="CD301" s="616">
        <f t="shared" si="827"/>
        <v>31767</v>
      </c>
      <c r="CE301" s="618">
        <f t="shared" si="865"/>
        <v>24398.6</v>
      </c>
      <c r="CF301" s="618">
        <f t="shared" si="866"/>
        <v>7368.4</v>
      </c>
      <c r="CG301" s="616">
        <f t="shared" si="828"/>
        <v>0</v>
      </c>
      <c r="CH301" s="621">
        <f t="shared" si="829"/>
        <v>194442</v>
      </c>
      <c r="CI301" s="88">
        <f t="shared" si="830"/>
        <v>6720.1053000000002</v>
      </c>
      <c r="CJ301" s="90">
        <f t="shared" si="831"/>
        <v>5161.3737000000001</v>
      </c>
      <c r="CK301" s="90">
        <f t="shared" si="832"/>
        <v>1558.7316000000001</v>
      </c>
      <c r="CL301" s="88">
        <f t="shared" si="833"/>
        <v>22</v>
      </c>
      <c r="CM301" s="88">
        <f t="shared" si="834"/>
        <v>4</v>
      </c>
      <c r="CN301" s="88">
        <f t="shared" si="835"/>
        <v>232</v>
      </c>
      <c r="CO301" s="88">
        <f t="shared" si="836"/>
        <v>371</v>
      </c>
      <c r="CP301" s="88">
        <f t="shared" si="837"/>
        <v>52</v>
      </c>
      <c r="CQ301" s="88">
        <f t="shared" si="838"/>
        <v>214</v>
      </c>
      <c r="CR301" s="88">
        <f t="shared" si="839"/>
        <v>31</v>
      </c>
      <c r="CS301" s="88">
        <f t="shared" si="840"/>
        <v>74</v>
      </c>
      <c r="CT301" s="88">
        <f t="shared" si="841"/>
        <v>539.73680000000002</v>
      </c>
      <c r="CU301" s="88">
        <f t="shared" si="842"/>
        <v>508</v>
      </c>
      <c r="CV301" s="88">
        <f t="shared" si="843"/>
        <v>54</v>
      </c>
      <c r="CW301" s="88">
        <f t="shared" si="844"/>
        <v>77</v>
      </c>
      <c r="CX301" s="88">
        <f t="shared" si="845"/>
        <v>8</v>
      </c>
      <c r="CY301" s="88">
        <f t="shared" si="846"/>
        <v>30</v>
      </c>
      <c r="CZ301" s="88">
        <f t="shared" si="847"/>
        <v>1671.9474</v>
      </c>
      <c r="DA301" s="90">
        <f t="shared" si="848"/>
        <v>1284.1368</v>
      </c>
      <c r="DB301" s="90">
        <f t="shared" si="849"/>
        <v>387.81049999999999</v>
      </c>
      <c r="DC301" s="88">
        <f t="shared" si="850"/>
        <v>0</v>
      </c>
      <c r="DD301" s="88">
        <f t="shared" si="851"/>
        <v>10233.789500000001</v>
      </c>
      <c r="AUV301" s="699">
        <f t="shared" si="758"/>
        <v>6720.11</v>
      </c>
      <c r="AUW301" s="699">
        <f t="shared" si="759"/>
        <v>5161.37</v>
      </c>
      <c r="AUX301" s="699">
        <f t="shared" si="760"/>
        <v>1558.74</v>
      </c>
      <c r="AUY301" s="699">
        <f t="shared" si="761"/>
        <v>22</v>
      </c>
      <c r="AUZ301" s="699">
        <f t="shared" si="778"/>
        <v>34.64</v>
      </c>
      <c r="AVA301" s="699">
        <f t="shared" si="778"/>
        <v>0.82</v>
      </c>
      <c r="AVB301" s="699">
        <f t="shared" si="762"/>
        <v>371</v>
      </c>
      <c r="AVC301" s="699">
        <f t="shared" si="763"/>
        <v>52</v>
      </c>
      <c r="AVD301" s="699">
        <f t="shared" si="764"/>
        <v>214</v>
      </c>
      <c r="AVE301" s="699">
        <f t="shared" si="765"/>
        <v>31</v>
      </c>
      <c r="AVF301" s="699">
        <f t="shared" si="766"/>
        <v>74</v>
      </c>
      <c r="AVG301" s="699">
        <f t="shared" si="767"/>
        <v>539.74</v>
      </c>
      <c r="AVH301" s="699">
        <f t="shared" si="768"/>
        <v>508</v>
      </c>
      <c r="AVI301" s="699">
        <f t="shared" si="769"/>
        <v>54</v>
      </c>
      <c r="AVJ301" s="699">
        <f t="shared" si="770"/>
        <v>77</v>
      </c>
      <c r="AVK301" s="699">
        <f t="shared" si="771"/>
        <v>8</v>
      </c>
      <c r="AVL301" s="699">
        <f t="shared" si="772"/>
        <v>30</v>
      </c>
      <c r="AVM301" s="699">
        <f t="shared" si="773"/>
        <v>1671.95</v>
      </c>
      <c r="AVN301" s="699">
        <f t="shared" si="774"/>
        <v>1284.1400000000001</v>
      </c>
      <c r="AVO301" s="699">
        <f t="shared" si="775"/>
        <v>387.81</v>
      </c>
      <c r="AVP301" s="699">
        <f t="shared" si="776"/>
        <v>0</v>
      </c>
      <c r="AVQ301" s="699">
        <f t="shared" si="777"/>
        <v>10233.790000000001</v>
      </c>
    </row>
    <row r="302" spans="1:108 1244:1265" ht="30" hidden="1" customHeight="1" x14ac:dyDescent="0.25">
      <c r="A302" s="643">
        <v>1</v>
      </c>
      <c r="B302" s="643">
        <v>2</v>
      </c>
      <c r="C302" s="664" t="s">
        <v>16</v>
      </c>
      <c r="D302" s="2"/>
      <c r="E302" s="101" t="s">
        <v>345</v>
      </c>
      <c r="F302" s="643" t="s">
        <v>38</v>
      </c>
      <c r="G302" s="643">
        <v>2</v>
      </c>
      <c r="H302" s="658" t="s">
        <v>8</v>
      </c>
      <c r="I302" s="643">
        <v>3</v>
      </c>
      <c r="J302" s="101" t="s">
        <v>363</v>
      </c>
      <c r="K302" s="643">
        <v>3</v>
      </c>
      <c r="L302" s="683" t="s">
        <v>350</v>
      </c>
      <c r="M302" s="11" t="s">
        <v>300</v>
      </c>
      <c r="N302" s="101" t="s">
        <v>387</v>
      </c>
      <c r="O302" s="643">
        <v>1</v>
      </c>
      <c r="P302" s="632">
        <v>10</v>
      </c>
      <c r="Q302" s="632">
        <v>10</v>
      </c>
      <c r="R302" s="632">
        <v>10</v>
      </c>
      <c r="S302" s="675">
        <f>SUMIF('Территориальный кк'!$A:$A,'2020'!$B302,'Территориальный кк'!D:D)</f>
        <v>1.244</v>
      </c>
      <c r="T302" s="676">
        <f>SUMIF('Территориальный кк'!$A:$A,'2020'!$B302,'Территориальный кк'!E:E)</f>
        <v>2.194</v>
      </c>
      <c r="U302" s="618">
        <f>SUMIFS(Нормативы!G:G,Нормативы!$B:$B,$G302,Нормативы!$D:$D,'2020'!$I302,Нормативы!$F:$F,'2020'!$K302)*O302</f>
        <v>12944</v>
      </c>
      <c r="V302" s="618">
        <f t="shared" si="852"/>
        <v>9941.6</v>
      </c>
      <c r="W302" s="618">
        <f t="shared" si="853"/>
        <v>3002.4</v>
      </c>
      <c r="X302" s="618">
        <f>SUMIFS(Нормативы!J:J,Нормативы!$B:$B,$G302,Нормативы!$D:$D,'2020'!$I302,Нормативы!$F:$F,'2020'!$K302)</f>
        <v>486</v>
      </c>
      <c r="Y302" s="618">
        <f>SUMIFS(Нормативы!K:K,Нормативы!$B:$B,$G302,Нормативы!$D:$D,'2020'!$I302,Нормативы!$F:$F,'2020'!$K302)</f>
        <v>97</v>
      </c>
      <c r="Z302" s="618">
        <f>SUMIFS(Нормативы!L:L,Нормативы!$B:$B,$G302,Нормативы!$D:$D,'2020'!$I302,Нормативы!$F:$F,'2020'!$K302)</f>
        <v>348</v>
      </c>
      <c r="AA302" s="618">
        <f t="shared" si="854"/>
        <v>2031</v>
      </c>
      <c r="AB302" s="618">
        <f>SUMIFS(Нормативы!N:N,Нормативы!$B:$B,$G302,Нормативы!$D:$D,'2020'!$I302,Нормативы!$F:$F,'2020'!$K302)*O302</f>
        <v>52</v>
      </c>
      <c r="AC302" s="618">
        <f>SUMIFS(Нормативы!O:O,Нормативы!$B:$B,$G302,Нормативы!$D:$D,'2020'!$I302,Нормативы!$F:$F,'2020'!$K302)</f>
        <v>1728</v>
      </c>
      <c r="AD302" s="618">
        <f>SUMIFS(Нормативы!P:P,Нормативы!$B:$B,$G302,Нормативы!$D:$D,'2020'!$I302,Нормативы!$F:$F,'2020'!$K302)*O302</f>
        <v>73</v>
      </c>
      <c r="AE302" s="618">
        <f>SUMIFS(Нормативы!Q:Q,Нормативы!$B:$B,$G302,Нормативы!$D:$D,'2020'!$I302,Нормативы!$F:$F,'2020'!$K302)</f>
        <v>178</v>
      </c>
      <c r="AF302" s="618">
        <f>SUMIFS(Нормативы!R:R,Нормативы!$B:$B,$G302,Нормативы!$D:$D,'2020'!$I302,Нормативы!$F:$F,'2020'!$K302)</f>
        <v>275</v>
      </c>
      <c r="AG302" s="618">
        <f>SUMIFS(Нормативы!S:S,Нормативы!$B:$B,$G302,Нормативы!$D:$D,'2020'!$I302,Нормативы!$F:$F,'2020'!$K302)</f>
        <v>580</v>
      </c>
      <c r="AH302" s="618">
        <f>SUMIFS(Нормативы!T:T,Нормативы!$B:$B,$G302,Нормативы!$D:$D,'2020'!$I302,Нормативы!$F:$F,'2020'!$K302)</f>
        <v>54</v>
      </c>
      <c r="AI302" s="618">
        <f>SUMIFS(Нормативы!U:U,Нормативы!$B:$B,$G302,Нормативы!$D:$D,'2020'!$I302,Нормативы!$F:$F,'2020'!$K302)</f>
        <v>77</v>
      </c>
      <c r="AJ302" s="618">
        <f>SUMIFS(Нормативы!V:V,Нормативы!$B:$B,$G302,Нормативы!$D:$D,'2020'!$I302,Нормативы!$F:$F,'2020'!$K302)</f>
        <v>8</v>
      </c>
      <c r="AK302" s="618">
        <f>SUMIFS(Нормативы!W:W,Нормативы!$B:$B,$G302,Нормативы!$D:$D,'2020'!$I302,Нормативы!$F:$F,'2020'!$K302)</f>
        <v>39</v>
      </c>
      <c r="AL302" s="618">
        <f>SUMIFS(Нормативы!X:X,Нормативы!$B:$B,$G302,Нормативы!$D:$D,'2020'!$I302,Нормативы!$F:$F,'2020'!$K302)*O302</f>
        <v>1612</v>
      </c>
      <c r="AM302" s="618">
        <f t="shared" si="855"/>
        <v>1238.0999999999999</v>
      </c>
      <c r="AN302" s="618">
        <f t="shared" si="856"/>
        <v>373.9</v>
      </c>
      <c r="AO302" s="618">
        <f>SUMIFS(Нормативы!AA:AA,Нормативы!$B:$B,$G302,Нормативы!$D:$D,'2020'!$I302,Нормативы!$F:$F,'2020'!$K302)</f>
        <v>0</v>
      </c>
      <c r="AP302" s="619">
        <f t="shared" si="857"/>
        <v>18454</v>
      </c>
      <c r="AQ302" s="413">
        <f t="shared" si="795"/>
        <v>129440</v>
      </c>
      <c r="AR302" s="618">
        <f t="shared" si="858"/>
        <v>99416.3</v>
      </c>
      <c r="AS302" s="618">
        <f t="shared" si="859"/>
        <v>30023.7</v>
      </c>
      <c r="AT302" s="616">
        <f t="shared" si="796"/>
        <v>4860</v>
      </c>
      <c r="AU302" s="616">
        <f t="shared" si="797"/>
        <v>970</v>
      </c>
      <c r="AV302" s="616">
        <f t="shared" si="798"/>
        <v>3480</v>
      </c>
      <c r="AW302" s="616">
        <f t="shared" si="799"/>
        <v>20310</v>
      </c>
      <c r="AX302" s="616">
        <f t="shared" si="800"/>
        <v>520</v>
      </c>
      <c r="AY302" s="616">
        <f t="shared" si="801"/>
        <v>17280</v>
      </c>
      <c r="AZ302" s="616">
        <f t="shared" si="802"/>
        <v>730</v>
      </c>
      <c r="BA302" s="616">
        <f t="shared" si="803"/>
        <v>1780</v>
      </c>
      <c r="BB302" s="616">
        <f t="shared" si="804"/>
        <v>2750</v>
      </c>
      <c r="BC302" s="616">
        <f t="shared" si="805"/>
        <v>5800</v>
      </c>
      <c r="BD302" s="616">
        <f t="shared" si="806"/>
        <v>540</v>
      </c>
      <c r="BE302" s="616">
        <f t="shared" si="807"/>
        <v>770</v>
      </c>
      <c r="BF302" s="616">
        <f t="shared" si="808"/>
        <v>80</v>
      </c>
      <c r="BG302" s="616">
        <f t="shared" si="809"/>
        <v>390</v>
      </c>
      <c r="BH302" s="616">
        <f t="shared" si="810"/>
        <v>16120</v>
      </c>
      <c r="BI302" s="618">
        <f t="shared" si="860"/>
        <v>12381</v>
      </c>
      <c r="BJ302" s="618">
        <f t="shared" si="861"/>
        <v>3739</v>
      </c>
      <c r="BK302" s="616">
        <f t="shared" si="811"/>
        <v>0</v>
      </c>
      <c r="BL302" s="620">
        <f t="shared" si="812"/>
        <v>184540</v>
      </c>
      <c r="BM302" s="616">
        <f t="shared" si="813"/>
        <v>161023</v>
      </c>
      <c r="BN302" s="618">
        <f t="shared" si="814"/>
        <v>123673.60000000001</v>
      </c>
      <c r="BO302" s="618">
        <f t="shared" si="815"/>
        <v>37349.4</v>
      </c>
      <c r="BP302" s="616">
        <f t="shared" si="862"/>
        <v>4860</v>
      </c>
      <c r="BQ302" s="616">
        <f t="shared" si="863"/>
        <v>970</v>
      </c>
      <c r="BR302" s="616">
        <f t="shared" si="864"/>
        <v>3480</v>
      </c>
      <c r="BS302" s="616">
        <f t="shared" si="816"/>
        <v>20310</v>
      </c>
      <c r="BT302" s="616">
        <f t="shared" si="817"/>
        <v>520</v>
      </c>
      <c r="BU302" s="616">
        <f t="shared" si="818"/>
        <v>17280</v>
      </c>
      <c r="BV302" s="616">
        <f t="shared" si="819"/>
        <v>730</v>
      </c>
      <c r="BW302" s="616">
        <f t="shared" si="820"/>
        <v>1780</v>
      </c>
      <c r="BX302" s="616">
        <f t="shared" si="821"/>
        <v>6034</v>
      </c>
      <c r="BY302" s="616">
        <f t="shared" si="822"/>
        <v>5800</v>
      </c>
      <c r="BZ302" s="616">
        <f t="shared" si="823"/>
        <v>540</v>
      </c>
      <c r="CA302" s="616">
        <f t="shared" si="824"/>
        <v>770</v>
      </c>
      <c r="CB302" s="616">
        <f t="shared" si="825"/>
        <v>80</v>
      </c>
      <c r="CC302" s="616">
        <f t="shared" si="826"/>
        <v>390</v>
      </c>
      <c r="CD302" s="616">
        <f t="shared" si="827"/>
        <v>20053</v>
      </c>
      <c r="CE302" s="618">
        <f t="shared" si="865"/>
        <v>15401.7</v>
      </c>
      <c r="CF302" s="618">
        <f t="shared" si="866"/>
        <v>4651.3</v>
      </c>
      <c r="CG302" s="616">
        <f t="shared" si="828"/>
        <v>0</v>
      </c>
      <c r="CH302" s="621">
        <f t="shared" si="829"/>
        <v>223340</v>
      </c>
      <c r="CI302" s="88">
        <f t="shared" si="830"/>
        <v>16102.3</v>
      </c>
      <c r="CJ302" s="90">
        <f t="shared" si="831"/>
        <v>12367.36</v>
      </c>
      <c r="CK302" s="90">
        <f t="shared" si="832"/>
        <v>3734.94</v>
      </c>
      <c r="CL302" s="88">
        <f t="shared" si="833"/>
        <v>486</v>
      </c>
      <c r="CM302" s="88">
        <f t="shared" si="834"/>
        <v>97</v>
      </c>
      <c r="CN302" s="88">
        <f t="shared" si="835"/>
        <v>348</v>
      </c>
      <c r="CO302" s="88">
        <f t="shared" si="836"/>
        <v>2031</v>
      </c>
      <c r="CP302" s="88">
        <f t="shared" si="837"/>
        <v>52</v>
      </c>
      <c r="CQ302" s="88">
        <f t="shared" si="838"/>
        <v>1728</v>
      </c>
      <c r="CR302" s="88">
        <f t="shared" si="839"/>
        <v>73</v>
      </c>
      <c r="CS302" s="88">
        <f t="shared" si="840"/>
        <v>178</v>
      </c>
      <c r="CT302" s="88">
        <f t="shared" si="841"/>
        <v>603.4</v>
      </c>
      <c r="CU302" s="88">
        <f t="shared" si="842"/>
        <v>580</v>
      </c>
      <c r="CV302" s="88">
        <f t="shared" si="843"/>
        <v>54</v>
      </c>
      <c r="CW302" s="88">
        <f t="shared" si="844"/>
        <v>77</v>
      </c>
      <c r="CX302" s="88">
        <f t="shared" si="845"/>
        <v>8</v>
      </c>
      <c r="CY302" s="88">
        <f t="shared" si="846"/>
        <v>39</v>
      </c>
      <c r="CZ302" s="88">
        <f t="shared" si="847"/>
        <v>2005.3</v>
      </c>
      <c r="DA302" s="90">
        <f t="shared" si="848"/>
        <v>1540.17</v>
      </c>
      <c r="DB302" s="90">
        <f t="shared" si="849"/>
        <v>465.13</v>
      </c>
      <c r="DC302" s="88">
        <f t="shared" si="850"/>
        <v>0</v>
      </c>
      <c r="DD302" s="88">
        <f t="shared" si="851"/>
        <v>22334</v>
      </c>
      <c r="AUV302" s="699">
        <f t="shared" si="758"/>
        <v>16102.3</v>
      </c>
      <c r="AUW302" s="699">
        <f t="shared" si="759"/>
        <v>12367.36</v>
      </c>
      <c r="AUX302" s="699">
        <f t="shared" si="760"/>
        <v>3734.94</v>
      </c>
      <c r="AUY302" s="699">
        <f t="shared" si="761"/>
        <v>486</v>
      </c>
      <c r="AUZ302" s="699">
        <f t="shared" si="778"/>
        <v>442.11</v>
      </c>
      <c r="AVA302" s="699">
        <f t="shared" si="778"/>
        <v>0.27</v>
      </c>
      <c r="AVB302" s="699">
        <f t="shared" si="762"/>
        <v>2031</v>
      </c>
      <c r="AVC302" s="699">
        <f t="shared" si="763"/>
        <v>52</v>
      </c>
      <c r="AVD302" s="699">
        <f t="shared" si="764"/>
        <v>1728</v>
      </c>
      <c r="AVE302" s="699">
        <f t="shared" si="765"/>
        <v>73</v>
      </c>
      <c r="AVF302" s="699">
        <f t="shared" si="766"/>
        <v>178</v>
      </c>
      <c r="AVG302" s="699">
        <f t="shared" si="767"/>
        <v>603.4</v>
      </c>
      <c r="AVH302" s="699">
        <f t="shared" si="768"/>
        <v>580</v>
      </c>
      <c r="AVI302" s="699">
        <f t="shared" si="769"/>
        <v>54</v>
      </c>
      <c r="AVJ302" s="699">
        <f t="shared" si="770"/>
        <v>77</v>
      </c>
      <c r="AVK302" s="699">
        <f t="shared" si="771"/>
        <v>8</v>
      </c>
      <c r="AVL302" s="699">
        <f t="shared" si="772"/>
        <v>39</v>
      </c>
      <c r="AVM302" s="699">
        <f t="shared" si="773"/>
        <v>2005.3</v>
      </c>
      <c r="AVN302" s="699">
        <f t="shared" si="774"/>
        <v>1540.17</v>
      </c>
      <c r="AVO302" s="699">
        <f t="shared" si="775"/>
        <v>465.13</v>
      </c>
      <c r="AVP302" s="699">
        <f t="shared" si="776"/>
        <v>0</v>
      </c>
      <c r="AVQ302" s="699">
        <f t="shared" si="777"/>
        <v>22334</v>
      </c>
    </row>
    <row r="303" spans="1:108 1244:1265" ht="30" hidden="1" customHeight="1" x14ac:dyDescent="0.25">
      <c r="A303" s="643">
        <v>1</v>
      </c>
      <c r="B303" s="643">
        <v>8</v>
      </c>
      <c r="C303" s="664" t="s">
        <v>22</v>
      </c>
      <c r="D303" s="2"/>
      <c r="E303" s="101" t="s">
        <v>344</v>
      </c>
      <c r="F303" s="643" t="s">
        <v>31</v>
      </c>
      <c r="G303" s="643">
        <v>1</v>
      </c>
      <c r="H303" s="658" t="s">
        <v>10</v>
      </c>
      <c r="I303" s="643">
        <v>0</v>
      </c>
      <c r="J303" s="101" t="s">
        <v>395</v>
      </c>
      <c r="K303" s="643">
        <v>1</v>
      </c>
      <c r="L303" s="683" t="s">
        <v>349</v>
      </c>
      <c r="M303" s="11" t="s">
        <v>329</v>
      </c>
      <c r="N303" s="101" t="s">
        <v>387</v>
      </c>
      <c r="O303" s="643">
        <v>1</v>
      </c>
      <c r="P303" s="632"/>
      <c r="Q303" s="632"/>
      <c r="R303" s="632"/>
      <c r="S303" s="675">
        <f>SUMIF('Территориальный кк'!$A:$A,'2020'!$B303,'Территориальный кк'!D:D)</f>
        <v>1.504</v>
      </c>
      <c r="T303" s="676">
        <f>SUMIF('Территориальный кк'!$A:$A,'2020'!$B303,'Территориальный кк'!E:E)</f>
        <v>2.4710000000000001</v>
      </c>
      <c r="U303" s="618">
        <f>SUMIFS(Нормативы!G:G,Нормативы!$B:$B,$G303,Нормативы!$D:$D,'2020'!$I303,Нормативы!$F:$F,'2020'!$K303)*O303</f>
        <v>54020</v>
      </c>
      <c r="V303" s="618">
        <f t="shared" si="852"/>
        <v>41490</v>
      </c>
      <c r="W303" s="618">
        <f t="shared" si="853"/>
        <v>12530</v>
      </c>
      <c r="X303" s="618">
        <f>SUMIFS(Нормативы!J:J,Нормативы!$B:$B,$G303,Нормативы!$D:$D,'2020'!$I303,Нормативы!$F:$F,'2020'!$K303)</f>
        <v>220</v>
      </c>
      <c r="Y303" s="618">
        <f>SUMIFS(Нормативы!K:K,Нормативы!$B:$B,$G303,Нормативы!$D:$D,'2020'!$I303,Нормативы!$F:$F,'2020'!$K303)</f>
        <v>44</v>
      </c>
      <c r="Z303" s="618">
        <f>SUMIFS(Нормативы!L:L,Нормативы!$B:$B,$G303,Нормативы!$D:$D,'2020'!$I303,Нормативы!$F:$F,'2020'!$K303)</f>
        <v>2320</v>
      </c>
      <c r="AA303" s="618">
        <f t="shared" si="854"/>
        <v>3710</v>
      </c>
      <c r="AB303" s="618">
        <f>SUMIFS(Нормативы!N:N,Нормативы!$B:$B,$G303,Нормативы!$D:$D,'2020'!$I303,Нормативы!$F:$F,'2020'!$K303)*O303</f>
        <v>520</v>
      </c>
      <c r="AC303" s="618">
        <f>SUMIFS(Нормативы!O:O,Нормативы!$B:$B,$G303,Нормативы!$D:$D,'2020'!$I303,Нормативы!$F:$F,'2020'!$K303)</f>
        <v>2140</v>
      </c>
      <c r="AD303" s="618">
        <f>SUMIFS(Нормативы!P:P,Нормативы!$B:$B,$G303,Нормативы!$D:$D,'2020'!$I303,Нормативы!$F:$F,'2020'!$K303)*O303</f>
        <v>310</v>
      </c>
      <c r="AE303" s="618">
        <f>SUMIFS(Нормативы!Q:Q,Нормативы!$B:$B,$G303,Нормативы!$D:$D,'2020'!$I303,Нормативы!$F:$F,'2020'!$K303)</f>
        <v>740</v>
      </c>
      <c r="AF303" s="618">
        <f>SUMIFS(Нормативы!R:R,Нормативы!$B:$B,$G303,Нормативы!$D:$D,'2020'!$I303,Нормативы!$F:$F,'2020'!$K303)</f>
        <v>2460</v>
      </c>
      <c r="AG303" s="618">
        <f>SUMIFS(Нормативы!S:S,Нормативы!$B:$B,$G303,Нормативы!$D:$D,'2020'!$I303,Нормативы!$F:$F,'2020'!$K303)</f>
        <v>5080</v>
      </c>
      <c r="AH303" s="618">
        <f>SUMIFS(Нормативы!T:T,Нормативы!$B:$B,$G303,Нормативы!$D:$D,'2020'!$I303,Нормативы!$F:$F,'2020'!$K303)</f>
        <v>540</v>
      </c>
      <c r="AI303" s="618">
        <f>SUMIFS(Нормативы!U:U,Нормативы!$B:$B,$G303,Нормативы!$D:$D,'2020'!$I303,Нормативы!$F:$F,'2020'!$K303)</f>
        <v>770</v>
      </c>
      <c r="AJ303" s="618">
        <f>SUMIFS(Нормативы!V:V,Нормативы!$B:$B,$G303,Нормативы!$D:$D,'2020'!$I303,Нормативы!$F:$F,'2020'!$K303)</f>
        <v>80</v>
      </c>
      <c r="AK303" s="618">
        <f>SUMIFS(Нормативы!W:W,Нормативы!$B:$B,$G303,Нормативы!$D:$D,'2020'!$I303,Нормативы!$F:$F,'2020'!$K303)</f>
        <v>300</v>
      </c>
      <c r="AL303" s="618">
        <f>SUMIFS(Нормативы!X:X,Нормативы!$B:$B,$G303,Нормативы!$D:$D,'2020'!$I303,Нормативы!$F:$F,'2020'!$K303)*O303</f>
        <v>13440</v>
      </c>
      <c r="AM303" s="618">
        <f t="shared" si="855"/>
        <v>10322.6</v>
      </c>
      <c r="AN303" s="618">
        <f t="shared" si="856"/>
        <v>3117.4</v>
      </c>
      <c r="AO303" s="618">
        <f>SUMIFS(Нормативы!AA:AA,Нормативы!$B:$B,$G303,Нормативы!$D:$D,'2020'!$I303,Нормативы!$F:$F,'2020'!$K303)</f>
        <v>3520</v>
      </c>
      <c r="AP303" s="619">
        <f t="shared" si="857"/>
        <v>86460</v>
      </c>
      <c r="AQ303" s="413">
        <f t="shared" si="795"/>
        <v>0</v>
      </c>
      <c r="AR303" s="618">
        <f t="shared" si="858"/>
        <v>0</v>
      </c>
      <c r="AS303" s="618">
        <f t="shared" si="859"/>
        <v>0</v>
      </c>
      <c r="AT303" s="616">
        <f t="shared" si="796"/>
        <v>0</v>
      </c>
      <c r="AU303" s="616">
        <f t="shared" si="797"/>
        <v>0</v>
      </c>
      <c r="AV303" s="616">
        <f t="shared" si="798"/>
        <v>0</v>
      </c>
      <c r="AW303" s="616">
        <f t="shared" si="799"/>
        <v>0</v>
      </c>
      <c r="AX303" s="616">
        <f t="shared" si="800"/>
        <v>0</v>
      </c>
      <c r="AY303" s="616">
        <f t="shared" si="801"/>
        <v>0</v>
      </c>
      <c r="AZ303" s="616">
        <f t="shared" si="802"/>
        <v>0</v>
      </c>
      <c r="BA303" s="616">
        <f t="shared" si="803"/>
        <v>0</v>
      </c>
      <c r="BB303" s="616">
        <f t="shared" si="804"/>
        <v>0</v>
      </c>
      <c r="BC303" s="616">
        <f t="shared" si="805"/>
        <v>0</v>
      </c>
      <c r="BD303" s="616">
        <f t="shared" si="806"/>
        <v>0</v>
      </c>
      <c r="BE303" s="616">
        <f t="shared" si="807"/>
        <v>0</v>
      </c>
      <c r="BF303" s="616">
        <f t="shared" si="808"/>
        <v>0</v>
      </c>
      <c r="BG303" s="616">
        <f t="shared" si="809"/>
        <v>0</v>
      </c>
      <c r="BH303" s="616">
        <f t="shared" si="810"/>
        <v>0</v>
      </c>
      <c r="BI303" s="618">
        <f t="shared" si="860"/>
        <v>0</v>
      </c>
      <c r="BJ303" s="618">
        <f t="shared" si="861"/>
        <v>0</v>
      </c>
      <c r="BK303" s="616">
        <f t="shared" si="811"/>
        <v>0</v>
      </c>
      <c r="BL303" s="620">
        <f t="shared" si="812"/>
        <v>0</v>
      </c>
      <c r="BM303" s="616">
        <f t="shared" si="813"/>
        <v>0</v>
      </c>
      <c r="BN303" s="618">
        <f t="shared" si="814"/>
        <v>0</v>
      </c>
      <c r="BO303" s="618">
        <f t="shared" si="815"/>
        <v>0</v>
      </c>
      <c r="BP303" s="616">
        <f t="shared" si="862"/>
        <v>0</v>
      </c>
      <c r="BQ303" s="616">
        <f t="shared" si="863"/>
        <v>0</v>
      </c>
      <c r="BR303" s="616">
        <f t="shared" si="864"/>
        <v>0</v>
      </c>
      <c r="BS303" s="616">
        <f t="shared" si="816"/>
        <v>0</v>
      </c>
      <c r="BT303" s="616">
        <f t="shared" si="817"/>
        <v>0</v>
      </c>
      <c r="BU303" s="616">
        <f t="shared" si="818"/>
        <v>0</v>
      </c>
      <c r="BV303" s="616">
        <f t="shared" si="819"/>
        <v>0</v>
      </c>
      <c r="BW303" s="616">
        <f t="shared" si="820"/>
        <v>0</v>
      </c>
      <c r="BX303" s="616">
        <f t="shared" si="821"/>
        <v>0</v>
      </c>
      <c r="BY303" s="616">
        <f t="shared" si="822"/>
        <v>0</v>
      </c>
      <c r="BZ303" s="616">
        <f t="shared" si="823"/>
        <v>0</v>
      </c>
      <c r="CA303" s="616">
        <f t="shared" si="824"/>
        <v>0</v>
      </c>
      <c r="CB303" s="616">
        <f t="shared" si="825"/>
        <v>0</v>
      </c>
      <c r="CC303" s="616">
        <f t="shared" si="826"/>
        <v>0</v>
      </c>
      <c r="CD303" s="616">
        <f t="shared" si="827"/>
        <v>0</v>
      </c>
      <c r="CE303" s="618">
        <f t="shared" si="865"/>
        <v>0</v>
      </c>
      <c r="CF303" s="618">
        <f t="shared" si="866"/>
        <v>0</v>
      </c>
      <c r="CG303" s="616">
        <f t="shared" si="828"/>
        <v>0</v>
      </c>
      <c r="CH303" s="621">
        <f t="shared" si="829"/>
        <v>0</v>
      </c>
      <c r="CI303" s="88" t="e">
        <f t="shared" si="830"/>
        <v>#DIV/0!</v>
      </c>
      <c r="CJ303" s="90" t="e">
        <f t="shared" si="831"/>
        <v>#DIV/0!</v>
      </c>
      <c r="CK303" s="90" t="e">
        <f t="shared" si="832"/>
        <v>#DIV/0!</v>
      </c>
      <c r="CL303" s="88" t="e">
        <f t="shared" si="833"/>
        <v>#DIV/0!</v>
      </c>
      <c r="CM303" s="88" t="e">
        <f t="shared" si="834"/>
        <v>#DIV/0!</v>
      </c>
      <c r="CN303" s="88" t="e">
        <f t="shared" si="835"/>
        <v>#DIV/0!</v>
      </c>
      <c r="CO303" s="88" t="e">
        <f t="shared" si="836"/>
        <v>#DIV/0!</v>
      </c>
      <c r="CP303" s="88" t="e">
        <f t="shared" si="837"/>
        <v>#DIV/0!</v>
      </c>
      <c r="CQ303" s="88" t="e">
        <f t="shared" si="838"/>
        <v>#DIV/0!</v>
      </c>
      <c r="CR303" s="88" t="e">
        <f t="shared" si="839"/>
        <v>#DIV/0!</v>
      </c>
      <c r="CS303" s="88" t="e">
        <f t="shared" si="840"/>
        <v>#DIV/0!</v>
      </c>
      <c r="CT303" s="88" t="e">
        <f t="shared" si="841"/>
        <v>#DIV/0!</v>
      </c>
      <c r="CU303" s="88" t="e">
        <f t="shared" si="842"/>
        <v>#DIV/0!</v>
      </c>
      <c r="CV303" s="88" t="e">
        <f t="shared" si="843"/>
        <v>#DIV/0!</v>
      </c>
      <c r="CW303" s="88" t="e">
        <f t="shared" si="844"/>
        <v>#DIV/0!</v>
      </c>
      <c r="CX303" s="88" t="e">
        <f t="shared" si="845"/>
        <v>#DIV/0!</v>
      </c>
      <c r="CY303" s="88" t="e">
        <f t="shared" si="846"/>
        <v>#DIV/0!</v>
      </c>
      <c r="CZ303" s="88" t="e">
        <f t="shared" si="847"/>
        <v>#DIV/0!</v>
      </c>
      <c r="DA303" s="90" t="e">
        <f t="shared" si="848"/>
        <v>#DIV/0!</v>
      </c>
      <c r="DB303" s="90" t="e">
        <f t="shared" si="849"/>
        <v>#DIV/0!</v>
      </c>
      <c r="DC303" s="88" t="e">
        <f t="shared" si="850"/>
        <v>#DIV/0!</v>
      </c>
      <c r="DD303" s="88" t="e">
        <f t="shared" si="851"/>
        <v>#DIV/0!</v>
      </c>
      <c r="AUV303" s="699">
        <v>0</v>
      </c>
      <c r="AUW303" s="699">
        <f t="shared" si="759"/>
        <v>0</v>
      </c>
      <c r="AUX303" s="699">
        <f t="shared" si="760"/>
        <v>0</v>
      </c>
      <c r="AUY303" s="699">
        <f t="shared" si="778"/>
        <v>0</v>
      </c>
      <c r="AUZ303" s="699">
        <f t="shared" si="778"/>
        <v>0</v>
      </c>
      <c r="AVA303" s="699">
        <f t="shared" si="778"/>
        <v>0</v>
      </c>
      <c r="AVB303" s="699">
        <f t="shared" si="778"/>
        <v>0</v>
      </c>
      <c r="AVC303" s="697"/>
      <c r="AVD303" s="697"/>
      <c r="AVE303" s="697"/>
      <c r="AVF303" s="697"/>
      <c r="AVG303" s="697"/>
      <c r="AVH303" s="697"/>
      <c r="AVI303" s="697"/>
      <c r="AVJ303" s="697"/>
      <c r="AVK303" s="697"/>
      <c r="AVL303" s="697"/>
      <c r="AVM303" s="697"/>
      <c r="AVN303" s="697"/>
      <c r="AVO303" s="697"/>
      <c r="AVP303" s="697"/>
      <c r="AVQ303" s="697"/>
    </row>
    <row r="304" spans="1:108 1244:1265" ht="30" hidden="1" customHeight="1" x14ac:dyDescent="0.25">
      <c r="A304" s="643">
        <v>1</v>
      </c>
      <c r="B304" s="643">
        <v>8</v>
      </c>
      <c r="C304" s="664" t="s">
        <v>22</v>
      </c>
      <c r="D304" s="2"/>
      <c r="E304" s="101" t="s">
        <v>344</v>
      </c>
      <c r="F304" s="643" t="s">
        <v>31</v>
      </c>
      <c r="G304" s="643">
        <v>1</v>
      </c>
      <c r="H304" s="658" t="s">
        <v>10</v>
      </c>
      <c r="I304" s="643">
        <v>0</v>
      </c>
      <c r="J304" s="101" t="s">
        <v>354</v>
      </c>
      <c r="K304" s="643">
        <v>1</v>
      </c>
      <c r="L304" s="683" t="s">
        <v>349</v>
      </c>
      <c r="M304" s="11" t="s">
        <v>253</v>
      </c>
      <c r="N304" s="101" t="s">
        <v>387</v>
      </c>
      <c r="O304" s="643">
        <v>1</v>
      </c>
      <c r="P304" s="632">
        <v>20</v>
      </c>
      <c r="Q304" s="632">
        <v>20</v>
      </c>
      <c r="R304" s="632">
        <v>20</v>
      </c>
      <c r="S304" s="675">
        <f>SUMIF('Территориальный кк'!$A:$A,'2020'!$B304,'Территориальный кк'!D:D)</f>
        <v>1.504</v>
      </c>
      <c r="T304" s="676">
        <f>SUMIF('Территориальный кк'!$A:$A,'2020'!$B304,'Территориальный кк'!E:E)</f>
        <v>2.4710000000000001</v>
      </c>
      <c r="U304" s="618">
        <f>SUMIFS(Нормативы!G:G,Нормативы!$B:$B,$G304,Нормативы!$D:$D,'2020'!$I304,Нормативы!$F:$F,'2020'!$K304)*O304</f>
        <v>54020</v>
      </c>
      <c r="V304" s="618">
        <f t="shared" si="852"/>
        <v>41490</v>
      </c>
      <c r="W304" s="618">
        <f t="shared" si="853"/>
        <v>12530</v>
      </c>
      <c r="X304" s="618">
        <f>SUMIFS(Нормативы!J:J,Нормативы!$B:$B,$G304,Нормативы!$D:$D,'2020'!$I304,Нормативы!$F:$F,'2020'!$K304)</f>
        <v>220</v>
      </c>
      <c r="Y304" s="618">
        <f>SUMIFS(Нормативы!K:K,Нормативы!$B:$B,$G304,Нормативы!$D:$D,'2020'!$I304,Нормативы!$F:$F,'2020'!$K304)</f>
        <v>44</v>
      </c>
      <c r="Z304" s="618">
        <f>SUMIFS(Нормативы!L:L,Нормативы!$B:$B,$G304,Нормативы!$D:$D,'2020'!$I304,Нормативы!$F:$F,'2020'!$K304)</f>
        <v>2320</v>
      </c>
      <c r="AA304" s="618">
        <f t="shared" si="854"/>
        <v>3710</v>
      </c>
      <c r="AB304" s="618">
        <f>SUMIFS(Нормативы!N:N,Нормативы!$B:$B,$G304,Нормативы!$D:$D,'2020'!$I304,Нормативы!$F:$F,'2020'!$K304)*O304</f>
        <v>520</v>
      </c>
      <c r="AC304" s="618">
        <f>SUMIFS(Нормативы!O:O,Нормативы!$B:$B,$G304,Нормативы!$D:$D,'2020'!$I304,Нормативы!$F:$F,'2020'!$K304)</f>
        <v>2140</v>
      </c>
      <c r="AD304" s="618">
        <f>SUMIFS(Нормативы!P:P,Нормативы!$B:$B,$G304,Нормативы!$D:$D,'2020'!$I304,Нормативы!$F:$F,'2020'!$K304)*O304</f>
        <v>310</v>
      </c>
      <c r="AE304" s="618">
        <f>SUMIFS(Нормативы!Q:Q,Нормативы!$B:$B,$G304,Нормативы!$D:$D,'2020'!$I304,Нормативы!$F:$F,'2020'!$K304)</f>
        <v>740</v>
      </c>
      <c r="AF304" s="618">
        <f>SUMIFS(Нормативы!R:R,Нормативы!$B:$B,$G304,Нормативы!$D:$D,'2020'!$I304,Нормативы!$F:$F,'2020'!$K304)</f>
        <v>2460</v>
      </c>
      <c r="AG304" s="618">
        <f>SUMIFS(Нормативы!S:S,Нормативы!$B:$B,$G304,Нормативы!$D:$D,'2020'!$I304,Нормативы!$F:$F,'2020'!$K304)</f>
        <v>5080</v>
      </c>
      <c r="AH304" s="618">
        <f>SUMIFS(Нормативы!T:T,Нормативы!$B:$B,$G304,Нормативы!$D:$D,'2020'!$I304,Нормативы!$F:$F,'2020'!$K304)</f>
        <v>540</v>
      </c>
      <c r="AI304" s="618">
        <f>SUMIFS(Нормативы!U:U,Нормативы!$B:$B,$G304,Нормативы!$D:$D,'2020'!$I304,Нормативы!$F:$F,'2020'!$K304)</f>
        <v>770</v>
      </c>
      <c r="AJ304" s="618">
        <f>SUMIFS(Нормативы!V:V,Нормативы!$B:$B,$G304,Нормативы!$D:$D,'2020'!$I304,Нормативы!$F:$F,'2020'!$K304)</f>
        <v>80</v>
      </c>
      <c r="AK304" s="618">
        <f>SUMIFS(Нормативы!W:W,Нормативы!$B:$B,$G304,Нормативы!$D:$D,'2020'!$I304,Нормативы!$F:$F,'2020'!$K304)</f>
        <v>300</v>
      </c>
      <c r="AL304" s="618">
        <f>SUMIFS(Нормативы!X:X,Нормативы!$B:$B,$G304,Нормативы!$D:$D,'2020'!$I304,Нормативы!$F:$F,'2020'!$K304)*O304</f>
        <v>13440</v>
      </c>
      <c r="AM304" s="618">
        <f t="shared" si="855"/>
        <v>10322.6</v>
      </c>
      <c r="AN304" s="618">
        <f t="shared" si="856"/>
        <v>3117.4</v>
      </c>
      <c r="AO304" s="618">
        <f>SUMIFS(Нормативы!AA:AA,Нормативы!$B:$B,$G304,Нормативы!$D:$D,'2020'!$I304,Нормативы!$F:$F,'2020'!$K304)</f>
        <v>3520</v>
      </c>
      <c r="AP304" s="619">
        <f t="shared" si="857"/>
        <v>86460</v>
      </c>
      <c r="AQ304" s="413">
        <f t="shared" si="795"/>
        <v>1080400</v>
      </c>
      <c r="AR304" s="618">
        <f t="shared" si="858"/>
        <v>829800.3</v>
      </c>
      <c r="AS304" s="618">
        <f t="shared" si="859"/>
        <v>250599.7</v>
      </c>
      <c r="AT304" s="616">
        <f t="shared" si="796"/>
        <v>4400</v>
      </c>
      <c r="AU304" s="616">
        <f t="shared" si="797"/>
        <v>880</v>
      </c>
      <c r="AV304" s="616">
        <f t="shared" si="798"/>
        <v>46400</v>
      </c>
      <c r="AW304" s="616">
        <f t="shared" si="799"/>
        <v>74200</v>
      </c>
      <c r="AX304" s="616">
        <f t="shared" si="800"/>
        <v>10400</v>
      </c>
      <c r="AY304" s="616">
        <f t="shared" si="801"/>
        <v>42800</v>
      </c>
      <c r="AZ304" s="616">
        <f t="shared" si="802"/>
        <v>6200</v>
      </c>
      <c r="BA304" s="616">
        <f t="shared" si="803"/>
        <v>14800</v>
      </c>
      <c r="BB304" s="616">
        <f t="shared" si="804"/>
        <v>49200</v>
      </c>
      <c r="BC304" s="616">
        <f t="shared" si="805"/>
        <v>101600</v>
      </c>
      <c r="BD304" s="616">
        <f t="shared" si="806"/>
        <v>10800</v>
      </c>
      <c r="BE304" s="616">
        <f t="shared" si="807"/>
        <v>15400</v>
      </c>
      <c r="BF304" s="616">
        <f t="shared" si="808"/>
        <v>1600</v>
      </c>
      <c r="BG304" s="616">
        <f t="shared" si="809"/>
        <v>6000</v>
      </c>
      <c r="BH304" s="616">
        <f t="shared" si="810"/>
        <v>268800</v>
      </c>
      <c r="BI304" s="618">
        <f t="shared" si="860"/>
        <v>206451.6</v>
      </c>
      <c r="BJ304" s="618">
        <f t="shared" si="861"/>
        <v>62348.4</v>
      </c>
      <c r="BK304" s="616">
        <f t="shared" si="811"/>
        <v>70400</v>
      </c>
      <c r="BL304" s="620">
        <f t="shared" si="812"/>
        <v>1729200</v>
      </c>
      <c r="BM304" s="616">
        <f t="shared" si="813"/>
        <v>1624922</v>
      </c>
      <c r="BN304" s="618">
        <f t="shared" si="814"/>
        <v>1248020</v>
      </c>
      <c r="BO304" s="618">
        <f t="shared" si="815"/>
        <v>376902</v>
      </c>
      <c r="BP304" s="616">
        <f t="shared" si="862"/>
        <v>4400</v>
      </c>
      <c r="BQ304" s="616">
        <f t="shared" si="863"/>
        <v>880</v>
      </c>
      <c r="BR304" s="616">
        <f t="shared" si="864"/>
        <v>46400</v>
      </c>
      <c r="BS304" s="616">
        <f t="shared" si="816"/>
        <v>74200</v>
      </c>
      <c r="BT304" s="616">
        <f t="shared" si="817"/>
        <v>10400</v>
      </c>
      <c r="BU304" s="616">
        <f t="shared" si="818"/>
        <v>42800</v>
      </c>
      <c r="BV304" s="616">
        <f t="shared" si="819"/>
        <v>6200</v>
      </c>
      <c r="BW304" s="616">
        <f t="shared" si="820"/>
        <v>14800</v>
      </c>
      <c r="BX304" s="616">
        <f t="shared" si="821"/>
        <v>121573</v>
      </c>
      <c r="BY304" s="616">
        <f t="shared" si="822"/>
        <v>101600</v>
      </c>
      <c r="BZ304" s="616">
        <f t="shared" si="823"/>
        <v>10800</v>
      </c>
      <c r="CA304" s="616">
        <f t="shared" si="824"/>
        <v>15400</v>
      </c>
      <c r="CB304" s="616">
        <f t="shared" si="825"/>
        <v>1600</v>
      </c>
      <c r="CC304" s="616">
        <f t="shared" si="826"/>
        <v>6000</v>
      </c>
      <c r="CD304" s="616">
        <f t="shared" si="827"/>
        <v>404275</v>
      </c>
      <c r="CE304" s="618">
        <f t="shared" si="865"/>
        <v>310503.09999999998</v>
      </c>
      <c r="CF304" s="618">
        <f t="shared" si="866"/>
        <v>93771.9</v>
      </c>
      <c r="CG304" s="616">
        <f t="shared" si="828"/>
        <v>70400</v>
      </c>
      <c r="CH304" s="621">
        <f t="shared" si="829"/>
        <v>2481570</v>
      </c>
      <c r="CI304" s="88">
        <f t="shared" si="830"/>
        <v>81246.100000000006</v>
      </c>
      <c r="CJ304" s="90">
        <f t="shared" si="831"/>
        <v>62401</v>
      </c>
      <c r="CK304" s="90">
        <f t="shared" si="832"/>
        <v>18845.099999999999</v>
      </c>
      <c r="CL304" s="88">
        <f t="shared" si="833"/>
        <v>220</v>
      </c>
      <c r="CM304" s="88">
        <f t="shared" si="834"/>
        <v>44</v>
      </c>
      <c r="CN304" s="88">
        <f t="shared" si="835"/>
        <v>2320</v>
      </c>
      <c r="CO304" s="88">
        <f t="shared" si="836"/>
        <v>3710</v>
      </c>
      <c r="CP304" s="88">
        <f t="shared" si="837"/>
        <v>520</v>
      </c>
      <c r="CQ304" s="88">
        <f t="shared" si="838"/>
        <v>2140</v>
      </c>
      <c r="CR304" s="88">
        <f t="shared" si="839"/>
        <v>310</v>
      </c>
      <c r="CS304" s="88">
        <f t="shared" si="840"/>
        <v>740</v>
      </c>
      <c r="CT304" s="88">
        <f t="shared" si="841"/>
        <v>6078.65</v>
      </c>
      <c r="CU304" s="88">
        <f t="shared" si="842"/>
        <v>5080</v>
      </c>
      <c r="CV304" s="88">
        <f t="shared" si="843"/>
        <v>540</v>
      </c>
      <c r="CW304" s="88">
        <f t="shared" si="844"/>
        <v>770</v>
      </c>
      <c r="CX304" s="88">
        <f t="shared" si="845"/>
        <v>80</v>
      </c>
      <c r="CY304" s="88">
        <f t="shared" si="846"/>
        <v>300</v>
      </c>
      <c r="CZ304" s="88">
        <f t="shared" si="847"/>
        <v>20213.75</v>
      </c>
      <c r="DA304" s="90">
        <f t="shared" si="848"/>
        <v>15525.155000000001</v>
      </c>
      <c r="DB304" s="90">
        <f t="shared" si="849"/>
        <v>4688.5950000000003</v>
      </c>
      <c r="DC304" s="88">
        <f t="shared" si="850"/>
        <v>3520</v>
      </c>
      <c r="DD304" s="88">
        <f t="shared" si="851"/>
        <v>124078.5</v>
      </c>
      <c r="AUV304" s="699">
        <f t="shared" si="758"/>
        <v>81246.100000000006</v>
      </c>
      <c r="AUW304" s="699">
        <f t="shared" si="759"/>
        <v>62401</v>
      </c>
      <c r="AUX304" s="699">
        <f t="shared" si="760"/>
        <v>18845.099999999999</v>
      </c>
      <c r="AUY304" s="699">
        <f t="shared" ref="AUY304:AUY332" si="867">BP304/P304</f>
        <v>220</v>
      </c>
      <c r="AUZ304" s="699">
        <f t="shared" si="778"/>
        <v>356.13</v>
      </c>
      <c r="AVA304" s="699">
        <f t="shared" si="778"/>
        <v>0.86</v>
      </c>
      <c r="AVB304" s="699">
        <f t="shared" ref="AVB304:AVB332" si="868">AVC304+AVD304+AVE304+AVF304</f>
        <v>3710</v>
      </c>
      <c r="AVC304" s="699">
        <f t="shared" ref="AVC304:AVC332" si="869">BT304/P304</f>
        <v>520</v>
      </c>
      <c r="AVD304" s="699">
        <f t="shared" ref="AVD304:AVD332" si="870">BU304/P304</f>
        <v>2140</v>
      </c>
      <c r="AVE304" s="699">
        <f t="shared" ref="AVE304:AVE332" si="871">BV304/P304</f>
        <v>310</v>
      </c>
      <c r="AVF304" s="699">
        <f t="shared" ref="AVF304:AVF332" si="872">BW304/P304</f>
        <v>740</v>
      </c>
      <c r="AVG304" s="699">
        <f t="shared" ref="AVG304:AVG332" si="873">BX304/P304</f>
        <v>6078.65</v>
      </c>
      <c r="AVH304" s="699">
        <f t="shared" ref="AVH304:AVH332" si="874">BY304/P304</f>
        <v>5080</v>
      </c>
      <c r="AVI304" s="699">
        <f t="shared" ref="AVI304:AVI332" si="875">BZ304/P304</f>
        <v>540</v>
      </c>
      <c r="AVJ304" s="699">
        <f t="shared" ref="AVJ304:AVJ332" si="876">CA304/P304</f>
        <v>770</v>
      </c>
      <c r="AVK304" s="699">
        <f t="shared" ref="AVK304:AVK332" si="877">CB304/P304</f>
        <v>80</v>
      </c>
      <c r="AVL304" s="699">
        <f t="shared" ref="AVL304:AVL332" si="878">CC304/P304</f>
        <v>300</v>
      </c>
      <c r="AVM304" s="699">
        <f t="shared" ref="AVM304:AVM332" si="879">CD304/P304</f>
        <v>20213.75</v>
      </c>
      <c r="AVN304" s="699">
        <f t="shared" ref="AVN304:AVN332" si="880">AVM304/1.302</f>
        <v>15525.15</v>
      </c>
      <c r="AVO304" s="699">
        <f t="shared" ref="AVO304:AVO332" si="881">AVM304-AVN304</f>
        <v>4688.6000000000004</v>
      </c>
      <c r="AVP304" s="699">
        <f t="shared" ref="AVP304:AVP332" si="882">CG304/P304</f>
        <v>3520</v>
      </c>
      <c r="AVQ304" s="699">
        <f t="shared" ref="AVQ304:AVQ332" si="883">CH304/P304</f>
        <v>124078.5</v>
      </c>
    </row>
    <row r="305" spans="1:108 1244:1265" ht="30" hidden="1" customHeight="1" x14ac:dyDescent="0.25">
      <c r="A305" s="643">
        <v>1</v>
      </c>
      <c r="B305" s="643">
        <v>8</v>
      </c>
      <c r="C305" s="664" t="s">
        <v>22</v>
      </c>
      <c r="D305" s="2"/>
      <c r="E305" s="101" t="s">
        <v>344</v>
      </c>
      <c r="F305" s="643" t="s">
        <v>31</v>
      </c>
      <c r="G305" s="643">
        <v>1</v>
      </c>
      <c r="H305" s="658" t="s">
        <v>10</v>
      </c>
      <c r="I305" s="643">
        <v>0</v>
      </c>
      <c r="J305" s="101" t="s">
        <v>354</v>
      </c>
      <c r="K305" s="643">
        <v>1</v>
      </c>
      <c r="L305" s="683" t="s">
        <v>349</v>
      </c>
      <c r="M305" s="11" t="s">
        <v>330</v>
      </c>
      <c r="N305" s="101" t="s">
        <v>401</v>
      </c>
      <c r="O305" s="643">
        <v>2</v>
      </c>
      <c r="P305" s="632">
        <v>1</v>
      </c>
      <c r="Q305" s="632">
        <v>1</v>
      </c>
      <c r="R305" s="632">
        <v>1</v>
      </c>
      <c r="S305" s="675">
        <f>SUMIF('Территориальный кк'!$A:$A,'2020'!$B305,'Территориальный кк'!D:D)</f>
        <v>1.504</v>
      </c>
      <c r="T305" s="676">
        <f>SUMIF('Территориальный кк'!$A:$A,'2020'!$B305,'Территориальный кк'!E:E)</f>
        <v>2.4710000000000001</v>
      </c>
      <c r="U305" s="618">
        <f>SUMIFS(Нормативы!G:G,Нормативы!$B:$B,$G305,Нормативы!$D:$D,'2020'!$I305,Нормативы!$F:$F,'2020'!$K305)*O305</f>
        <v>108040</v>
      </c>
      <c r="V305" s="618">
        <f t="shared" si="852"/>
        <v>82980</v>
      </c>
      <c r="W305" s="618">
        <f t="shared" si="853"/>
        <v>25060</v>
      </c>
      <c r="X305" s="618">
        <f>SUMIFS(Нормативы!J:J,Нормативы!$B:$B,$G305,Нормативы!$D:$D,'2020'!$I305,Нормативы!$F:$F,'2020'!$K305)</f>
        <v>220</v>
      </c>
      <c r="Y305" s="618">
        <f>SUMIFS(Нормативы!K:K,Нормативы!$B:$B,$G305,Нормативы!$D:$D,'2020'!$I305,Нормативы!$F:$F,'2020'!$K305)</f>
        <v>44</v>
      </c>
      <c r="Z305" s="618">
        <f>SUMIFS(Нормативы!L:L,Нормативы!$B:$B,$G305,Нормативы!$D:$D,'2020'!$I305,Нормативы!$F:$F,'2020'!$K305)</f>
        <v>2320</v>
      </c>
      <c r="AA305" s="618">
        <f t="shared" si="854"/>
        <v>4540</v>
      </c>
      <c r="AB305" s="618">
        <f>SUMIFS(Нормативы!N:N,Нормативы!$B:$B,$G305,Нормативы!$D:$D,'2020'!$I305,Нормативы!$F:$F,'2020'!$K305)*O305</f>
        <v>1040</v>
      </c>
      <c r="AC305" s="618">
        <f>SUMIFS(Нормативы!O:O,Нормативы!$B:$B,$G305,Нормативы!$D:$D,'2020'!$I305,Нормативы!$F:$F,'2020'!$K305)</f>
        <v>2140</v>
      </c>
      <c r="AD305" s="618">
        <f>SUMIFS(Нормативы!P:P,Нормативы!$B:$B,$G305,Нормативы!$D:$D,'2020'!$I305,Нормативы!$F:$F,'2020'!$K305)*O305</f>
        <v>620</v>
      </c>
      <c r="AE305" s="618">
        <f>SUMIFS(Нормативы!Q:Q,Нормативы!$B:$B,$G305,Нормативы!$D:$D,'2020'!$I305,Нормативы!$F:$F,'2020'!$K305)</f>
        <v>740</v>
      </c>
      <c r="AF305" s="618">
        <f>SUMIFS(Нормативы!R:R,Нормативы!$B:$B,$G305,Нормативы!$D:$D,'2020'!$I305,Нормативы!$F:$F,'2020'!$K305)</f>
        <v>2460</v>
      </c>
      <c r="AG305" s="618">
        <f>SUMIFS(Нормативы!S:S,Нормативы!$B:$B,$G305,Нормативы!$D:$D,'2020'!$I305,Нормативы!$F:$F,'2020'!$K305)</f>
        <v>5080</v>
      </c>
      <c r="AH305" s="618">
        <f>SUMIFS(Нормативы!T:T,Нормативы!$B:$B,$G305,Нормативы!$D:$D,'2020'!$I305,Нормативы!$F:$F,'2020'!$K305)</f>
        <v>540</v>
      </c>
      <c r="AI305" s="618">
        <f>SUMIFS(Нормативы!U:U,Нормативы!$B:$B,$G305,Нормативы!$D:$D,'2020'!$I305,Нормативы!$F:$F,'2020'!$K305)</f>
        <v>770</v>
      </c>
      <c r="AJ305" s="618">
        <f>SUMIFS(Нормативы!V:V,Нормативы!$B:$B,$G305,Нормативы!$D:$D,'2020'!$I305,Нормативы!$F:$F,'2020'!$K305)</f>
        <v>80</v>
      </c>
      <c r="AK305" s="618">
        <f>SUMIFS(Нормативы!W:W,Нормативы!$B:$B,$G305,Нормативы!$D:$D,'2020'!$I305,Нормативы!$F:$F,'2020'!$K305)</f>
        <v>300</v>
      </c>
      <c r="AL305" s="618">
        <f>SUMIFS(Нормативы!X:X,Нормативы!$B:$B,$G305,Нормативы!$D:$D,'2020'!$I305,Нормативы!$F:$F,'2020'!$K305)*O305</f>
        <v>26880</v>
      </c>
      <c r="AM305" s="618">
        <f t="shared" si="855"/>
        <v>20645.2</v>
      </c>
      <c r="AN305" s="618">
        <f t="shared" si="856"/>
        <v>6234.8</v>
      </c>
      <c r="AO305" s="618">
        <f>SUMIFS(Нормативы!AA:AA,Нормативы!$B:$B,$G305,Нормативы!$D:$D,'2020'!$I305,Нормативы!$F:$F,'2020'!$K305)</f>
        <v>3520</v>
      </c>
      <c r="AP305" s="619">
        <f t="shared" si="857"/>
        <v>154750</v>
      </c>
      <c r="AQ305" s="413">
        <f t="shared" si="795"/>
        <v>108040</v>
      </c>
      <c r="AR305" s="618">
        <f t="shared" si="858"/>
        <v>82980</v>
      </c>
      <c r="AS305" s="618">
        <f t="shared" si="859"/>
        <v>25060</v>
      </c>
      <c r="AT305" s="616">
        <f t="shared" si="796"/>
        <v>220</v>
      </c>
      <c r="AU305" s="616">
        <f t="shared" si="797"/>
        <v>44</v>
      </c>
      <c r="AV305" s="616">
        <f t="shared" si="798"/>
        <v>2320</v>
      </c>
      <c r="AW305" s="616">
        <f t="shared" si="799"/>
        <v>4540</v>
      </c>
      <c r="AX305" s="616">
        <f t="shared" si="800"/>
        <v>1040</v>
      </c>
      <c r="AY305" s="616">
        <f t="shared" si="801"/>
        <v>2140</v>
      </c>
      <c r="AZ305" s="616">
        <f t="shared" si="802"/>
        <v>620</v>
      </c>
      <c r="BA305" s="616">
        <f t="shared" si="803"/>
        <v>740</v>
      </c>
      <c r="BB305" s="616">
        <f t="shared" si="804"/>
        <v>2460</v>
      </c>
      <c r="BC305" s="616">
        <f t="shared" si="805"/>
        <v>5080</v>
      </c>
      <c r="BD305" s="616">
        <f t="shared" si="806"/>
        <v>540</v>
      </c>
      <c r="BE305" s="616">
        <f t="shared" si="807"/>
        <v>770</v>
      </c>
      <c r="BF305" s="616">
        <f t="shared" si="808"/>
        <v>80</v>
      </c>
      <c r="BG305" s="616">
        <f t="shared" si="809"/>
        <v>300</v>
      </c>
      <c r="BH305" s="616">
        <f t="shared" si="810"/>
        <v>26880</v>
      </c>
      <c r="BI305" s="618">
        <f t="shared" si="860"/>
        <v>20645.2</v>
      </c>
      <c r="BJ305" s="618">
        <f t="shared" si="861"/>
        <v>6234.8</v>
      </c>
      <c r="BK305" s="616">
        <f t="shared" si="811"/>
        <v>3520</v>
      </c>
      <c r="BL305" s="620">
        <f t="shared" si="812"/>
        <v>154750</v>
      </c>
      <c r="BM305" s="616">
        <f t="shared" si="813"/>
        <v>162492</v>
      </c>
      <c r="BN305" s="618">
        <f t="shared" si="814"/>
        <v>124801.8</v>
      </c>
      <c r="BO305" s="618">
        <f t="shared" si="815"/>
        <v>37690.199999999997</v>
      </c>
      <c r="BP305" s="616">
        <f t="shared" si="862"/>
        <v>220</v>
      </c>
      <c r="BQ305" s="616">
        <f t="shared" si="863"/>
        <v>44</v>
      </c>
      <c r="BR305" s="616">
        <f t="shared" si="864"/>
        <v>2320</v>
      </c>
      <c r="BS305" s="616">
        <f t="shared" si="816"/>
        <v>4540</v>
      </c>
      <c r="BT305" s="616">
        <f t="shared" si="817"/>
        <v>1040</v>
      </c>
      <c r="BU305" s="616">
        <f t="shared" si="818"/>
        <v>2140</v>
      </c>
      <c r="BV305" s="616">
        <f t="shared" si="819"/>
        <v>620</v>
      </c>
      <c r="BW305" s="616">
        <f t="shared" si="820"/>
        <v>740</v>
      </c>
      <c r="BX305" s="616">
        <f t="shared" si="821"/>
        <v>6079</v>
      </c>
      <c r="BY305" s="616">
        <f t="shared" si="822"/>
        <v>5080</v>
      </c>
      <c r="BZ305" s="616">
        <f t="shared" si="823"/>
        <v>540</v>
      </c>
      <c r="CA305" s="616">
        <f t="shared" si="824"/>
        <v>770</v>
      </c>
      <c r="CB305" s="616">
        <f t="shared" si="825"/>
        <v>80</v>
      </c>
      <c r="CC305" s="616">
        <f t="shared" si="826"/>
        <v>300</v>
      </c>
      <c r="CD305" s="616">
        <f t="shared" si="827"/>
        <v>40428</v>
      </c>
      <c r="CE305" s="618">
        <f t="shared" si="865"/>
        <v>31050.7</v>
      </c>
      <c r="CF305" s="618">
        <f t="shared" si="866"/>
        <v>9377.2999999999993</v>
      </c>
      <c r="CG305" s="616">
        <f t="shared" si="828"/>
        <v>3520</v>
      </c>
      <c r="CH305" s="621">
        <f t="shared" si="829"/>
        <v>226369</v>
      </c>
      <c r="CI305" s="88">
        <f t="shared" si="830"/>
        <v>162492</v>
      </c>
      <c r="CJ305" s="90">
        <f t="shared" si="831"/>
        <v>124801.8</v>
      </c>
      <c r="CK305" s="90">
        <f t="shared" si="832"/>
        <v>37690.199999999997</v>
      </c>
      <c r="CL305" s="88">
        <f t="shared" si="833"/>
        <v>220</v>
      </c>
      <c r="CM305" s="88">
        <f t="shared" si="834"/>
        <v>44</v>
      </c>
      <c r="CN305" s="88">
        <f t="shared" si="835"/>
        <v>2320</v>
      </c>
      <c r="CO305" s="88">
        <f t="shared" si="836"/>
        <v>4540</v>
      </c>
      <c r="CP305" s="88">
        <f t="shared" si="837"/>
        <v>1040</v>
      </c>
      <c r="CQ305" s="88">
        <f t="shared" si="838"/>
        <v>2140</v>
      </c>
      <c r="CR305" s="88">
        <f t="shared" si="839"/>
        <v>620</v>
      </c>
      <c r="CS305" s="88">
        <f t="shared" si="840"/>
        <v>740</v>
      </c>
      <c r="CT305" s="88">
        <f t="shared" si="841"/>
        <v>6079</v>
      </c>
      <c r="CU305" s="88">
        <f t="shared" si="842"/>
        <v>5080</v>
      </c>
      <c r="CV305" s="88">
        <f t="shared" si="843"/>
        <v>540</v>
      </c>
      <c r="CW305" s="88">
        <f t="shared" si="844"/>
        <v>770</v>
      </c>
      <c r="CX305" s="88">
        <f t="shared" si="845"/>
        <v>80</v>
      </c>
      <c r="CY305" s="88">
        <f t="shared" si="846"/>
        <v>300</v>
      </c>
      <c r="CZ305" s="88">
        <f t="shared" si="847"/>
        <v>40428</v>
      </c>
      <c r="DA305" s="90">
        <f t="shared" si="848"/>
        <v>31050.7</v>
      </c>
      <c r="DB305" s="90">
        <f t="shared" si="849"/>
        <v>9377.2999999999993</v>
      </c>
      <c r="DC305" s="88">
        <f t="shared" si="850"/>
        <v>3520</v>
      </c>
      <c r="DD305" s="88">
        <f t="shared" si="851"/>
        <v>226369</v>
      </c>
      <c r="AUV305" s="699">
        <f t="shared" si="758"/>
        <v>162492</v>
      </c>
      <c r="AUW305" s="699">
        <f t="shared" si="759"/>
        <v>124801.84</v>
      </c>
      <c r="AUX305" s="699">
        <f t="shared" si="760"/>
        <v>37690.160000000003</v>
      </c>
      <c r="AUY305" s="699">
        <f t="shared" si="867"/>
        <v>220</v>
      </c>
      <c r="AUZ305" s="699">
        <f t="shared" si="778"/>
        <v>17.809999999999999</v>
      </c>
      <c r="AVA305" s="699">
        <f t="shared" si="778"/>
        <v>0.02</v>
      </c>
      <c r="AVB305" s="699">
        <f t="shared" si="868"/>
        <v>4540</v>
      </c>
      <c r="AVC305" s="699">
        <f t="shared" si="869"/>
        <v>1040</v>
      </c>
      <c r="AVD305" s="699">
        <f t="shared" si="870"/>
        <v>2140</v>
      </c>
      <c r="AVE305" s="699">
        <f t="shared" si="871"/>
        <v>620</v>
      </c>
      <c r="AVF305" s="699">
        <f t="shared" si="872"/>
        <v>740</v>
      </c>
      <c r="AVG305" s="699">
        <f t="shared" si="873"/>
        <v>6079</v>
      </c>
      <c r="AVH305" s="699">
        <f t="shared" si="874"/>
        <v>5080</v>
      </c>
      <c r="AVI305" s="699">
        <f t="shared" si="875"/>
        <v>540</v>
      </c>
      <c r="AVJ305" s="699">
        <f t="shared" si="876"/>
        <v>770</v>
      </c>
      <c r="AVK305" s="699">
        <f t="shared" si="877"/>
        <v>80</v>
      </c>
      <c r="AVL305" s="699">
        <f t="shared" si="878"/>
        <v>300</v>
      </c>
      <c r="AVM305" s="699">
        <f t="shared" si="879"/>
        <v>40428</v>
      </c>
      <c r="AVN305" s="699">
        <f t="shared" si="880"/>
        <v>31050.69</v>
      </c>
      <c r="AVO305" s="699">
        <f t="shared" si="881"/>
        <v>9377.31</v>
      </c>
      <c r="AVP305" s="699">
        <f t="shared" si="882"/>
        <v>3520</v>
      </c>
      <c r="AVQ305" s="699">
        <f t="shared" si="883"/>
        <v>226369</v>
      </c>
    </row>
    <row r="306" spans="1:108 1244:1265" s="608" customFormat="1" ht="30" hidden="1" customHeight="1" x14ac:dyDescent="0.25">
      <c r="A306" s="634">
        <v>1</v>
      </c>
      <c r="B306" s="634">
        <v>8</v>
      </c>
      <c r="C306" s="633" t="s">
        <v>22</v>
      </c>
      <c r="D306" s="2"/>
      <c r="E306" s="602" t="s">
        <v>344</v>
      </c>
      <c r="F306" s="634" t="s">
        <v>31</v>
      </c>
      <c r="G306" s="634">
        <v>1</v>
      </c>
      <c r="H306" s="656" t="s">
        <v>10</v>
      </c>
      <c r="I306" s="634">
        <v>0</v>
      </c>
      <c r="J306" s="602" t="s">
        <v>371</v>
      </c>
      <c r="K306" s="634">
        <v>1</v>
      </c>
      <c r="L306" s="681" t="s">
        <v>349</v>
      </c>
      <c r="M306" s="601"/>
      <c r="N306" s="602" t="s">
        <v>401</v>
      </c>
      <c r="O306" s="634">
        <v>2</v>
      </c>
      <c r="P306" s="633">
        <v>1</v>
      </c>
      <c r="Q306" s="633">
        <v>1</v>
      </c>
      <c r="R306" s="633">
        <v>1</v>
      </c>
      <c r="S306" s="671">
        <f>'Территориальный кк'!D11</f>
        <v>1.504</v>
      </c>
      <c r="T306" s="672">
        <f>'Территориальный кк'!E11</f>
        <v>2.4710000000000001</v>
      </c>
      <c r="U306" s="618">
        <f>SUMIFS(Нормативы!G:G,Нормативы!$B:$B,$G306,Нормативы!$D:$D,'2020'!$I306,Нормативы!$F:$F,'2020'!$K306)*O306</f>
        <v>108040</v>
      </c>
      <c r="V306" s="618">
        <f t="shared" ref="V306:V312" si="884">ROUND(U306/1.302,1)</f>
        <v>82980</v>
      </c>
      <c r="W306" s="618">
        <f t="shared" ref="W306:W312" si="885">U306-V306</f>
        <v>25060</v>
      </c>
      <c r="X306" s="618">
        <f>SUMIFS(Нормативы!J:J,Нормативы!$B:$B,$G306,Нормативы!$D:$D,'2020'!$I306,Нормативы!$F:$F,'2020'!$K306)</f>
        <v>220</v>
      </c>
      <c r="Y306" s="618">
        <f>SUMIFS(Нормативы!K:K,Нормативы!$B:$B,$G306,Нормативы!$D:$D,'2020'!$I306,Нормативы!$F:$F,'2020'!$K306)</f>
        <v>44</v>
      </c>
      <c r="Z306" s="618">
        <f>SUMIFS(Нормативы!L:L,Нормативы!$B:$B,$G306,Нормативы!$D:$D,'2020'!$I306,Нормативы!$F:$F,'2020'!$K306)</f>
        <v>2320</v>
      </c>
      <c r="AA306" s="618">
        <f t="shared" ref="AA306:AA312" si="886">AB306+AC306+AD306+AE306</f>
        <v>4540</v>
      </c>
      <c r="AB306" s="618">
        <f>SUMIFS(Нормативы!N:N,Нормативы!$B:$B,$G306,Нормативы!$D:$D,'2020'!$I306,Нормативы!$F:$F,'2020'!$K306)*O306</f>
        <v>1040</v>
      </c>
      <c r="AC306" s="618">
        <f>SUMIFS(Нормативы!O:O,Нормативы!$B:$B,$G306,Нормативы!$D:$D,'2020'!$I306,Нормативы!$F:$F,'2020'!$K306)</f>
        <v>2140</v>
      </c>
      <c r="AD306" s="618">
        <f>SUMIFS(Нормативы!P:P,Нормативы!$B:$B,$G306,Нормативы!$D:$D,'2020'!$I306,Нормативы!$F:$F,'2020'!$K306)*O306</f>
        <v>620</v>
      </c>
      <c r="AE306" s="618">
        <f>SUMIFS(Нормативы!Q:Q,Нормативы!$B:$B,$G306,Нормативы!$D:$D,'2020'!$I306,Нормативы!$F:$F,'2020'!$K306)</f>
        <v>740</v>
      </c>
      <c r="AF306" s="618">
        <f>SUMIFS(Нормативы!R:R,Нормативы!$B:$B,$G306,Нормативы!$D:$D,'2020'!$I306,Нормативы!$F:$F,'2020'!$K306)</f>
        <v>2460</v>
      </c>
      <c r="AG306" s="618">
        <f>SUMIFS(Нормативы!S:S,Нормативы!$B:$B,$G306,Нормативы!$D:$D,'2020'!$I306,Нормативы!$F:$F,'2020'!$K306)</f>
        <v>5080</v>
      </c>
      <c r="AH306" s="618">
        <f>SUMIFS(Нормативы!T:T,Нормативы!$B:$B,$G306,Нормативы!$D:$D,'2020'!$I306,Нормативы!$F:$F,'2020'!$K306)</f>
        <v>540</v>
      </c>
      <c r="AI306" s="618">
        <f>SUMIFS(Нормативы!U:U,Нормативы!$B:$B,$G306,Нормативы!$D:$D,'2020'!$I306,Нормативы!$F:$F,'2020'!$K306)</f>
        <v>770</v>
      </c>
      <c r="AJ306" s="618">
        <f>SUMIFS(Нормативы!V:V,Нормативы!$B:$B,$G306,Нормативы!$D:$D,'2020'!$I306,Нормативы!$F:$F,'2020'!$K306)</f>
        <v>80</v>
      </c>
      <c r="AK306" s="618">
        <f>SUMIFS(Нормативы!W:W,Нормативы!$B:$B,$G306,Нормативы!$D:$D,'2020'!$I306,Нормативы!$F:$F,'2020'!$K306)</f>
        <v>300</v>
      </c>
      <c r="AL306" s="618">
        <f>SUMIFS(Нормативы!X:X,Нормативы!$B:$B,$G306,Нормативы!$D:$D,'2020'!$I306,Нормативы!$F:$F,'2020'!$K306)*O306</f>
        <v>26880</v>
      </c>
      <c r="AM306" s="618">
        <f t="shared" ref="AM306:AM312" si="887">ROUND(AL306/1.302,1)</f>
        <v>20645.2</v>
      </c>
      <c r="AN306" s="618">
        <f t="shared" ref="AN306:AN312" si="888">AL306-AM306</f>
        <v>6234.8</v>
      </c>
      <c r="AO306" s="618">
        <f>SUMIFS(Нормативы!AA:AA,Нормативы!$B:$B,$G306,Нормативы!$D:$D,'2020'!$I306,Нормативы!$F:$F,'2020'!$K306)</f>
        <v>3520</v>
      </c>
      <c r="AP306" s="619">
        <f t="shared" ref="AP306:AP312" si="889">U306+X306+Z306+AA306++AF306+AG306+AH306+AI306+AJ306+AK306+AL306+AO306</f>
        <v>154750</v>
      </c>
      <c r="AQ306" s="611">
        <f t="shared" si="795"/>
        <v>108040</v>
      </c>
      <c r="AR306" s="622">
        <f t="shared" si="858"/>
        <v>82980</v>
      </c>
      <c r="AS306" s="622">
        <f t="shared" si="859"/>
        <v>25060</v>
      </c>
      <c r="AT306" s="614">
        <f t="shared" si="796"/>
        <v>220</v>
      </c>
      <c r="AU306" s="614">
        <f t="shared" si="797"/>
        <v>44</v>
      </c>
      <c r="AV306" s="614">
        <f t="shared" si="798"/>
        <v>2320</v>
      </c>
      <c r="AW306" s="614">
        <f t="shared" si="799"/>
        <v>4540</v>
      </c>
      <c r="AX306" s="614">
        <f t="shared" si="800"/>
        <v>1040</v>
      </c>
      <c r="AY306" s="614">
        <f t="shared" si="801"/>
        <v>2140</v>
      </c>
      <c r="AZ306" s="614">
        <f t="shared" si="802"/>
        <v>620</v>
      </c>
      <c r="BA306" s="614">
        <f t="shared" si="803"/>
        <v>740</v>
      </c>
      <c r="BB306" s="614">
        <f t="shared" si="804"/>
        <v>2460</v>
      </c>
      <c r="BC306" s="614">
        <f t="shared" si="805"/>
        <v>5080</v>
      </c>
      <c r="BD306" s="614">
        <f t="shared" si="806"/>
        <v>540</v>
      </c>
      <c r="BE306" s="614">
        <f t="shared" si="807"/>
        <v>770</v>
      </c>
      <c r="BF306" s="614">
        <f t="shared" si="808"/>
        <v>80</v>
      </c>
      <c r="BG306" s="614">
        <f t="shared" si="809"/>
        <v>300</v>
      </c>
      <c r="BH306" s="614">
        <f t="shared" si="810"/>
        <v>26880</v>
      </c>
      <c r="BI306" s="622">
        <f t="shared" si="860"/>
        <v>20645.2</v>
      </c>
      <c r="BJ306" s="622">
        <f t="shared" si="861"/>
        <v>6234.8</v>
      </c>
      <c r="BK306" s="614">
        <f t="shared" si="811"/>
        <v>3520</v>
      </c>
      <c r="BL306" s="620">
        <f t="shared" si="812"/>
        <v>154750</v>
      </c>
      <c r="BM306" s="614">
        <f t="shared" si="813"/>
        <v>162492</v>
      </c>
      <c r="BN306" s="622">
        <f t="shared" si="814"/>
        <v>124801.8</v>
      </c>
      <c r="BO306" s="622">
        <f t="shared" si="815"/>
        <v>37690.199999999997</v>
      </c>
      <c r="BP306" s="614">
        <f t="shared" si="862"/>
        <v>220</v>
      </c>
      <c r="BQ306" s="614">
        <f t="shared" si="863"/>
        <v>44</v>
      </c>
      <c r="BR306" s="614">
        <f t="shared" si="864"/>
        <v>2320</v>
      </c>
      <c r="BS306" s="614">
        <f t="shared" si="816"/>
        <v>4540</v>
      </c>
      <c r="BT306" s="614">
        <f t="shared" si="817"/>
        <v>1040</v>
      </c>
      <c r="BU306" s="614">
        <f t="shared" si="818"/>
        <v>2140</v>
      </c>
      <c r="BV306" s="614">
        <f t="shared" si="819"/>
        <v>620</v>
      </c>
      <c r="BW306" s="614">
        <f t="shared" si="820"/>
        <v>740</v>
      </c>
      <c r="BX306" s="614">
        <f t="shared" si="821"/>
        <v>6079</v>
      </c>
      <c r="BY306" s="614">
        <f t="shared" si="822"/>
        <v>5080</v>
      </c>
      <c r="BZ306" s="614">
        <f t="shared" si="823"/>
        <v>540</v>
      </c>
      <c r="CA306" s="614">
        <f t="shared" si="824"/>
        <v>770</v>
      </c>
      <c r="CB306" s="614">
        <f t="shared" si="825"/>
        <v>80</v>
      </c>
      <c r="CC306" s="614">
        <f t="shared" si="826"/>
        <v>300</v>
      </c>
      <c r="CD306" s="614">
        <f t="shared" si="827"/>
        <v>40428</v>
      </c>
      <c r="CE306" s="622">
        <f t="shared" si="865"/>
        <v>31050.7</v>
      </c>
      <c r="CF306" s="622">
        <f t="shared" si="866"/>
        <v>9377.2999999999993</v>
      </c>
      <c r="CG306" s="614">
        <f t="shared" si="828"/>
        <v>3520</v>
      </c>
      <c r="CH306" s="621">
        <f t="shared" si="829"/>
        <v>226369</v>
      </c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AUV306" s="699">
        <f t="shared" si="758"/>
        <v>162492</v>
      </c>
      <c r="AUW306" s="699">
        <f t="shared" si="759"/>
        <v>124801.84</v>
      </c>
      <c r="AUX306" s="699">
        <f t="shared" si="760"/>
        <v>37690.160000000003</v>
      </c>
      <c r="AUY306" s="699">
        <f t="shared" si="867"/>
        <v>220</v>
      </c>
      <c r="AUZ306" s="699">
        <f t="shared" si="778"/>
        <v>17.809999999999999</v>
      </c>
      <c r="AVA306" s="699">
        <f t="shared" si="778"/>
        <v>0.02</v>
      </c>
      <c r="AVB306" s="699">
        <f t="shared" si="868"/>
        <v>4540</v>
      </c>
      <c r="AVC306" s="699">
        <f t="shared" si="869"/>
        <v>1040</v>
      </c>
      <c r="AVD306" s="699">
        <f t="shared" si="870"/>
        <v>2140</v>
      </c>
      <c r="AVE306" s="699">
        <f t="shared" si="871"/>
        <v>620</v>
      </c>
      <c r="AVF306" s="699">
        <f t="shared" si="872"/>
        <v>740</v>
      </c>
      <c r="AVG306" s="699">
        <f t="shared" si="873"/>
        <v>6079</v>
      </c>
      <c r="AVH306" s="699">
        <f t="shared" si="874"/>
        <v>5080</v>
      </c>
      <c r="AVI306" s="699">
        <f t="shared" si="875"/>
        <v>540</v>
      </c>
      <c r="AVJ306" s="699">
        <f t="shared" si="876"/>
        <v>770</v>
      </c>
      <c r="AVK306" s="699">
        <f t="shared" si="877"/>
        <v>80</v>
      </c>
      <c r="AVL306" s="699">
        <f t="shared" si="878"/>
        <v>300</v>
      </c>
      <c r="AVM306" s="699">
        <f t="shared" si="879"/>
        <v>40428</v>
      </c>
      <c r="AVN306" s="699">
        <f t="shared" si="880"/>
        <v>31050.69</v>
      </c>
      <c r="AVO306" s="699">
        <f t="shared" si="881"/>
        <v>9377.31</v>
      </c>
      <c r="AVP306" s="699">
        <f t="shared" si="882"/>
        <v>3520</v>
      </c>
      <c r="AVQ306" s="699">
        <f t="shared" si="883"/>
        <v>226369</v>
      </c>
    </row>
    <row r="307" spans="1:108 1244:1265" s="608" customFormat="1" ht="30" hidden="1" customHeight="1" x14ac:dyDescent="0.25">
      <c r="A307" s="634">
        <v>1</v>
      </c>
      <c r="B307" s="634">
        <v>8</v>
      </c>
      <c r="C307" s="633" t="s">
        <v>22</v>
      </c>
      <c r="D307" s="2"/>
      <c r="E307" s="602" t="s">
        <v>344</v>
      </c>
      <c r="F307" s="634" t="s">
        <v>31</v>
      </c>
      <c r="G307" s="634">
        <v>1</v>
      </c>
      <c r="H307" s="656" t="s">
        <v>10</v>
      </c>
      <c r="I307" s="634">
        <v>0</v>
      </c>
      <c r="J307" s="602" t="s">
        <v>372</v>
      </c>
      <c r="K307" s="634">
        <v>1</v>
      </c>
      <c r="L307" s="681" t="s">
        <v>349</v>
      </c>
      <c r="M307" s="601"/>
      <c r="N307" s="602" t="s">
        <v>401</v>
      </c>
      <c r="O307" s="634">
        <v>2</v>
      </c>
      <c r="P307" s="633">
        <v>1</v>
      </c>
      <c r="Q307" s="633">
        <v>1</v>
      </c>
      <c r="R307" s="633">
        <v>1</v>
      </c>
      <c r="S307" s="671">
        <f>'Территориальный кк'!D11</f>
        <v>1.504</v>
      </c>
      <c r="T307" s="672">
        <f>'Территориальный кк'!E11</f>
        <v>2.4710000000000001</v>
      </c>
      <c r="U307" s="618">
        <f>SUMIFS(Нормативы!G:G,Нормативы!$B:$B,$G307,Нормативы!$D:$D,'2020'!$I307,Нормативы!$F:$F,'2020'!$K307)*O307</f>
        <v>108040</v>
      </c>
      <c r="V307" s="618">
        <f t="shared" si="884"/>
        <v>82980</v>
      </c>
      <c r="W307" s="618">
        <f t="shared" si="885"/>
        <v>25060</v>
      </c>
      <c r="X307" s="618">
        <f>SUMIFS(Нормативы!J:J,Нормативы!$B:$B,$G307,Нормативы!$D:$D,'2020'!$I307,Нормативы!$F:$F,'2020'!$K307)</f>
        <v>220</v>
      </c>
      <c r="Y307" s="618">
        <f>SUMIFS(Нормативы!K:K,Нормативы!$B:$B,$G307,Нормативы!$D:$D,'2020'!$I307,Нормативы!$F:$F,'2020'!$K307)</f>
        <v>44</v>
      </c>
      <c r="Z307" s="618">
        <f>SUMIFS(Нормативы!L:L,Нормативы!$B:$B,$G307,Нормативы!$D:$D,'2020'!$I307,Нормативы!$F:$F,'2020'!$K307)</f>
        <v>2320</v>
      </c>
      <c r="AA307" s="618">
        <f t="shared" si="886"/>
        <v>4540</v>
      </c>
      <c r="AB307" s="618">
        <f>SUMIFS(Нормативы!N:N,Нормативы!$B:$B,$G307,Нормативы!$D:$D,'2020'!$I307,Нормативы!$F:$F,'2020'!$K307)*O307</f>
        <v>1040</v>
      </c>
      <c r="AC307" s="618">
        <f>SUMIFS(Нормативы!O:O,Нормативы!$B:$B,$G307,Нормативы!$D:$D,'2020'!$I307,Нормативы!$F:$F,'2020'!$K307)</f>
        <v>2140</v>
      </c>
      <c r="AD307" s="618">
        <f>SUMIFS(Нормативы!P:P,Нормативы!$B:$B,$G307,Нормативы!$D:$D,'2020'!$I307,Нормативы!$F:$F,'2020'!$K307)*O307</f>
        <v>620</v>
      </c>
      <c r="AE307" s="618">
        <f>SUMIFS(Нормативы!Q:Q,Нормативы!$B:$B,$G307,Нормативы!$D:$D,'2020'!$I307,Нормативы!$F:$F,'2020'!$K307)</f>
        <v>740</v>
      </c>
      <c r="AF307" s="618">
        <f>SUMIFS(Нормативы!R:R,Нормативы!$B:$B,$G307,Нормативы!$D:$D,'2020'!$I307,Нормативы!$F:$F,'2020'!$K307)</f>
        <v>2460</v>
      </c>
      <c r="AG307" s="618">
        <f>SUMIFS(Нормативы!S:S,Нормативы!$B:$B,$G307,Нормативы!$D:$D,'2020'!$I307,Нормативы!$F:$F,'2020'!$K307)</f>
        <v>5080</v>
      </c>
      <c r="AH307" s="618">
        <f>SUMIFS(Нормативы!T:T,Нормативы!$B:$B,$G307,Нормативы!$D:$D,'2020'!$I307,Нормативы!$F:$F,'2020'!$K307)</f>
        <v>540</v>
      </c>
      <c r="AI307" s="618">
        <f>SUMIFS(Нормативы!U:U,Нормативы!$B:$B,$G307,Нормативы!$D:$D,'2020'!$I307,Нормативы!$F:$F,'2020'!$K307)</f>
        <v>770</v>
      </c>
      <c r="AJ307" s="618">
        <f>SUMIFS(Нормативы!V:V,Нормативы!$B:$B,$G307,Нормативы!$D:$D,'2020'!$I307,Нормативы!$F:$F,'2020'!$K307)</f>
        <v>80</v>
      </c>
      <c r="AK307" s="618">
        <f>SUMIFS(Нормативы!W:W,Нормативы!$B:$B,$G307,Нормативы!$D:$D,'2020'!$I307,Нормативы!$F:$F,'2020'!$K307)</f>
        <v>300</v>
      </c>
      <c r="AL307" s="618">
        <f>SUMIFS(Нормативы!X:X,Нормативы!$B:$B,$G307,Нормативы!$D:$D,'2020'!$I307,Нормативы!$F:$F,'2020'!$K307)*O307</f>
        <v>26880</v>
      </c>
      <c r="AM307" s="618">
        <f t="shared" si="887"/>
        <v>20645.2</v>
      </c>
      <c r="AN307" s="618">
        <f t="shared" si="888"/>
        <v>6234.8</v>
      </c>
      <c r="AO307" s="618">
        <f>SUMIFS(Нормативы!AA:AA,Нормативы!$B:$B,$G307,Нормативы!$D:$D,'2020'!$I307,Нормативы!$F:$F,'2020'!$K307)</f>
        <v>3520</v>
      </c>
      <c r="AP307" s="619">
        <f t="shared" si="889"/>
        <v>154750</v>
      </c>
      <c r="AQ307" s="611">
        <f t="shared" si="795"/>
        <v>108040</v>
      </c>
      <c r="AR307" s="622">
        <f t="shared" si="858"/>
        <v>82980</v>
      </c>
      <c r="AS307" s="622">
        <f t="shared" si="859"/>
        <v>25060</v>
      </c>
      <c r="AT307" s="614">
        <f t="shared" si="796"/>
        <v>220</v>
      </c>
      <c r="AU307" s="614">
        <f t="shared" si="797"/>
        <v>44</v>
      </c>
      <c r="AV307" s="614">
        <f t="shared" si="798"/>
        <v>2320</v>
      </c>
      <c r="AW307" s="614">
        <f t="shared" si="799"/>
        <v>4540</v>
      </c>
      <c r="AX307" s="614">
        <f t="shared" si="800"/>
        <v>1040</v>
      </c>
      <c r="AY307" s="614">
        <f t="shared" si="801"/>
        <v>2140</v>
      </c>
      <c r="AZ307" s="614">
        <f t="shared" si="802"/>
        <v>620</v>
      </c>
      <c r="BA307" s="614">
        <f t="shared" si="803"/>
        <v>740</v>
      </c>
      <c r="BB307" s="614">
        <f t="shared" si="804"/>
        <v>2460</v>
      </c>
      <c r="BC307" s="614">
        <f t="shared" si="805"/>
        <v>5080</v>
      </c>
      <c r="BD307" s="614">
        <f t="shared" si="806"/>
        <v>540</v>
      </c>
      <c r="BE307" s="614">
        <f t="shared" si="807"/>
        <v>770</v>
      </c>
      <c r="BF307" s="614">
        <f t="shared" si="808"/>
        <v>80</v>
      </c>
      <c r="BG307" s="614">
        <f t="shared" si="809"/>
        <v>300</v>
      </c>
      <c r="BH307" s="614">
        <f t="shared" si="810"/>
        <v>26880</v>
      </c>
      <c r="BI307" s="622">
        <f t="shared" si="860"/>
        <v>20645.2</v>
      </c>
      <c r="BJ307" s="622">
        <f t="shared" si="861"/>
        <v>6234.8</v>
      </c>
      <c r="BK307" s="614">
        <f t="shared" si="811"/>
        <v>3520</v>
      </c>
      <c r="BL307" s="620">
        <f t="shared" si="812"/>
        <v>154750</v>
      </c>
      <c r="BM307" s="614">
        <f t="shared" si="813"/>
        <v>162492</v>
      </c>
      <c r="BN307" s="622">
        <f t="shared" si="814"/>
        <v>124801.8</v>
      </c>
      <c r="BO307" s="622">
        <f t="shared" si="815"/>
        <v>37690.199999999997</v>
      </c>
      <c r="BP307" s="614">
        <f t="shared" si="862"/>
        <v>220</v>
      </c>
      <c r="BQ307" s="614">
        <f t="shared" si="863"/>
        <v>44</v>
      </c>
      <c r="BR307" s="614">
        <f t="shared" si="864"/>
        <v>2320</v>
      </c>
      <c r="BS307" s="614">
        <f t="shared" si="816"/>
        <v>4540</v>
      </c>
      <c r="BT307" s="614">
        <f t="shared" si="817"/>
        <v>1040</v>
      </c>
      <c r="BU307" s="614">
        <f t="shared" si="818"/>
        <v>2140</v>
      </c>
      <c r="BV307" s="614">
        <f t="shared" si="819"/>
        <v>620</v>
      </c>
      <c r="BW307" s="614">
        <f t="shared" si="820"/>
        <v>740</v>
      </c>
      <c r="BX307" s="614">
        <f t="shared" si="821"/>
        <v>6079</v>
      </c>
      <c r="BY307" s="614">
        <f t="shared" si="822"/>
        <v>5080</v>
      </c>
      <c r="BZ307" s="614">
        <f t="shared" si="823"/>
        <v>540</v>
      </c>
      <c r="CA307" s="614">
        <f t="shared" si="824"/>
        <v>770</v>
      </c>
      <c r="CB307" s="614">
        <f t="shared" si="825"/>
        <v>80</v>
      </c>
      <c r="CC307" s="614">
        <f t="shared" si="826"/>
        <v>300</v>
      </c>
      <c r="CD307" s="614">
        <f t="shared" si="827"/>
        <v>40428</v>
      </c>
      <c r="CE307" s="622">
        <f t="shared" si="865"/>
        <v>31050.7</v>
      </c>
      <c r="CF307" s="622">
        <f t="shared" si="866"/>
        <v>9377.2999999999993</v>
      </c>
      <c r="CG307" s="614">
        <f t="shared" si="828"/>
        <v>3520</v>
      </c>
      <c r="CH307" s="621">
        <f t="shared" si="829"/>
        <v>226369</v>
      </c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AUV307" s="699">
        <f t="shared" si="758"/>
        <v>162492</v>
      </c>
      <c r="AUW307" s="699">
        <f t="shared" si="759"/>
        <v>124801.84</v>
      </c>
      <c r="AUX307" s="699">
        <f t="shared" si="760"/>
        <v>37690.160000000003</v>
      </c>
      <c r="AUY307" s="699">
        <f t="shared" si="867"/>
        <v>220</v>
      </c>
      <c r="AUZ307" s="699">
        <f t="shared" si="778"/>
        <v>17.809999999999999</v>
      </c>
      <c r="AVA307" s="699">
        <f t="shared" si="778"/>
        <v>0.02</v>
      </c>
      <c r="AVB307" s="699">
        <f t="shared" si="868"/>
        <v>4540</v>
      </c>
      <c r="AVC307" s="699">
        <f t="shared" si="869"/>
        <v>1040</v>
      </c>
      <c r="AVD307" s="699">
        <f t="shared" si="870"/>
        <v>2140</v>
      </c>
      <c r="AVE307" s="699">
        <f t="shared" si="871"/>
        <v>620</v>
      </c>
      <c r="AVF307" s="699">
        <f t="shared" si="872"/>
        <v>740</v>
      </c>
      <c r="AVG307" s="699">
        <f t="shared" si="873"/>
        <v>6079</v>
      </c>
      <c r="AVH307" s="699">
        <f t="shared" si="874"/>
        <v>5080</v>
      </c>
      <c r="AVI307" s="699">
        <f t="shared" si="875"/>
        <v>540</v>
      </c>
      <c r="AVJ307" s="699">
        <f t="shared" si="876"/>
        <v>770</v>
      </c>
      <c r="AVK307" s="699">
        <f t="shared" si="877"/>
        <v>80</v>
      </c>
      <c r="AVL307" s="699">
        <f t="shared" si="878"/>
        <v>300</v>
      </c>
      <c r="AVM307" s="699">
        <f t="shared" si="879"/>
        <v>40428</v>
      </c>
      <c r="AVN307" s="699">
        <f t="shared" si="880"/>
        <v>31050.69</v>
      </c>
      <c r="AVO307" s="699">
        <f t="shared" si="881"/>
        <v>9377.31</v>
      </c>
      <c r="AVP307" s="699">
        <f t="shared" si="882"/>
        <v>3520</v>
      </c>
      <c r="AVQ307" s="699">
        <f t="shared" si="883"/>
        <v>226369</v>
      </c>
    </row>
    <row r="308" spans="1:108 1244:1265" s="608" customFormat="1" ht="30" hidden="1" customHeight="1" x14ac:dyDescent="0.25">
      <c r="A308" s="634">
        <v>1</v>
      </c>
      <c r="B308" s="634">
        <v>8</v>
      </c>
      <c r="C308" s="633" t="s">
        <v>22</v>
      </c>
      <c r="D308" s="2"/>
      <c r="E308" s="602" t="s">
        <v>344</v>
      </c>
      <c r="F308" s="634" t="s">
        <v>31</v>
      </c>
      <c r="G308" s="634">
        <v>1</v>
      </c>
      <c r="H308" s="656" t="s">
        <v>10</v>
      </c>
      <c r="I308" s="634">
        <v>0</v>
      </c>
      <c r="J308" s="602" t="s">
        <v>464</v>
      </c>
      <c r="K308" s="634">
        <v>1</v>
      </c>
      <c r="L308" s="681" t="s">
        <v>349</v>
      </c>
      <c r="M308" s="601"/>
      <c r="N308" s="602" t="s">
        <v>387</v>
      </c>
      <c r="O308" s="634">
        <v>1</v>
      </c>
      <c r="P308" s="633">
        <v>16</v>
      </c>
      <c r="Q308" s="633">
        <v>16</v>
      </c>
      <c r="R308" s="633">
        <v>16</v>
      </c>
      <c r="S308" s="671">
        <f>'Территориальный кк'!D11</f>
        <v>1.504</v>
      </c>
      <c r="T308" s="672">
        <f>'Территориальный кк'!E11</f>
        <v>2.4710000000000001</v>
      </c>
      <c r="U308" s="618">
        <f>SUMIFS(Нормативы!G:G,Нормативы!$B:$B,$G308,Нормативы!$D:$D,'2020'!$I308,Нормативы!$F:$F,'2020'!$K308)*O308</f>
        <v>54020</v>
      </c>
      <c r="V308" s="618">
        <f t="shared" si="884"/>
        <v>41490</v>
      </c>
      <c r="W308" s="618">
        <f t="shared" si="885"/>
        <v>12530</v>
      </c>
      <c r="X308" s="618">
        <f>SUMIFS(Нормативы!J:J,Нормативы!$B:$B,$G308,Нормативы!$D:$D,'2020'!$I308,Нормативы!$F:$F,'2020'!$K308)</f>
        <v>220</v>
      </c>
      <c r="Y308" s="618">
        <f>SUMIFS(Нормативы!K:K,Нормативы!$B:$B,$G308,Нормативы!$D:$D,'2020'!$I308,Нормативы!$F:$F,'2020'!$K308)</f>
        <v>44</v>
      </c>
      <c r="Z308" s="618">
        <f>SUMIFS(Нормативы!L:L,Нормативы!$B:$B,$G308,Нормативы!$D:$D,'2020'!$I308,Нормативы!$F:$F,'2020'!$K308)</f>
        <v>2320</v>
      </c>
      <c r="AA308" s="618">
        <f t="shared" si="886"/>
        <v>3710</v>
      </c>
      <c r="AB308" s="618">
        <f>SUMIFS(Нормативы!N:N,Нормативы!$B:$B,$G308,Нормативы!$D:$D,'2020'!$I308,Нормативы!$F:$F,'2020'!$K308)*O308</f>
        <v>520</v>
      </c>
      <c r="AC308" s="618">
        <f>SUMIFS(Нормативы!O:O,Нормативы!$B:$B,$G308,Нормативы!$D:$D,'2020'!$I308,Нормативы!$F:$F,'2020'!$K308)</f>
        <v>2140</v>
      </c>
      <c r="AD308" s="618">
        <f>SUMIFS(Нормативы!P:P,Нормативы!$B:$B,$G308,Нормативы!$D:$D,'2020'!$I308,Нормативы!$F:$F,'2020'!$K308)*O308</f>
        <v>310</v>
      </c>
      <c r="AE308" s="618">
        <f>SUMIFS(Нормативы!Q:Q,Нормативы!$B:$B,$G308,Нормативы!$D:$D,'2020'!$I308,Нормативы!$F:$F,'2020'!$K308)</f>
        <v>740</v>
      </c>
      <c r="AF308" s="618">
        <f>SUMIFS(Нормативы!R:R,Нормативы!$B:$B,$G308,Нормативы!$D:$D,'2020'!$I308,Нормативы!$F:$F,'2020'!$K308)</f>
        <v>2460</v>
      </c>
      <c r="AG308" s="618">
        <f>SUMIFS(Нормативы!S:S,Нормативы!$B:$B,$G308,Нормативы!$D:$D,'2020'!$I308,Нормативы!$F:$F,'2020'!$K308)</f>
        <v>5080</v>
      </c>
      <c r="AH308" s="618">
        <f>SUMIFS(Нормативы!T:T,Нормативы!$B:$B,$G308,Нормативы!$D:$D,'2020'!$I308,Нормативы!$F:$F,'2020'!$K308)</f>
        <v>540</v>
      </c>
      <c r="AI308" s="618">
        <f>SUMIFS(Нормативы!U:U,Нормативы!$B:$B,$G308,Нормативы!$D:$D,'2020'!$I308,Нормативы!$F:$F,'2020'!$K308)</f>
        <v>770</v>
      </c>
      <c r="AJ308" s="618">
        <f>SUMIFS(Нормативы!V:V,Нормативы!$B:$B,$G308,Нормативы!$D:$D,'2020'!$I308,Нормативы!$F:$F,'2020'!$K308)</f>
        <v>80</v>
      </c>
      <c r="AK308" s="618">
        <f>SUMIFS(Нормативы!W:W,Нормативы!$B:$B,$G308,Нормативы!$D:$D,'2020'!$I308,Нормативы!$F:$F,'2020'!$K308)</f>
        <v>300</v>
      </c>
      <c r="AL308" s="618">
        <f>SUMIFS(Нормативы!X:X,Нормативы!$B:$B,$G308,Нормативы!$D:$D,'2020'!$I308,Нормативы!$F:$F,'2020'!$K308)*O308</f>
        <v>13440</v>
      </c>
      <c r="AM308" s="618">
        <f t="shared" si="887"/>
        <v>10322.6</v>
      </c>
      <c r="AN308" s="618">
        <f t="shared" si="888"/>
        <v>3117.4</v>
      </c>
      <c r="AO308" s="618">
        <f>SUMIFS(Нормативы!AA:AA,Нормативы!$B:$B,$G308,Нормативы!$D:$D,'2020'!$I308,Нормативы!$F:$F,'2020'!$K308)</f>
        <v>3520</v>
      </c>
      <c r="AP308" s="619">
        <f t="shared" si="889"/>
        <v>86460</v>
      </c>
      <c r="AQ308" s="611">
        <f t="shared" si="795"/>
        <v>864320</v>
      </c>
      <c r="AR308" s="622">
        <f t="shared" si="858"/>
        <v>663840.19999999995</v>
      </c>
      <c r="AS308" s="622">
        <f t="shared" si="859"/>
        <v>200479.8</v>
      </c>
      <c r="AT308" s="614">
        <f t="shared" si="796"/>
        <v>3520</v>
      </c>
      <c r="AU308" s="614">
        <f t="shared" si="797"/>
        <v>704</v>
      </c>
      <c r="AV308" s="614">
        <f t="shared" si="798"/>
        <v>37120</v>
      </c>
      <c r="AW308" s="614">
        <f t="shared" si="799"/>
        <v>59360</v>
      </c>
      <c r="AX308" s="614">
        <f t="shared" si="800"/>
        <v>8320</v>
      </c>
      <c r="AY308" s="614">
        <f t="shared" si="801"/>
        <v>34240</v>
      </c>
      <c r="AZ308" s="614">
        <f t="shared" si="802"/>
        <v>4960</v>
      </c>
      <c r="BA308" s="614">
        <f t="shared" si="803"/>
        <v>11840</v>
      </c>
      <c r="BB308" s="614">
        <f t="shared" si="804"/>
        <v>39360</v>
      </c>
      <c r="BC308" s="614">
        <f t="shared" si="805"/>
        <v>81280</v>
      </c>
      <c r="BD308" s="614">
        <f t="shared" si="806"/>
        <v>8640</v>
      </c>
      <c r="BE308" s="614">
        <f t="shared" si="807"/>
        <v>12320</v>
      </c>
      <c r="BF308" s="614">
        <f t="shared" si="808"/>
        <v>1280</v>
      </c>
      <c r="BG308" s="614">
        <f t="shared" si="809"/>
        <v>4800</v>
      </c>
      <c r="BH308" s="614">
        <f t="shared" si="810"/>
        <v>215040</v>
      </c>
      <c r="BI308" s="622">
        <f t="shared" si="860"/>
        <v>165161.29999999999</v>
      </c>
      <c r="BJ308" s="622">
        <f t="shared" si="861"/>
        <v>49878.7</v>
      </c>
      <c r="BK308" s="614">
        <f t="shared" si="811"/>
        <v>56320</v>
      </c>
      <c r="BL308" s="620">
        <f t="shared" si="812"/>
        <v>1383360</v>
      </c>
      <c r="BM308" s="614">
        <f t="shared" si="813"/>
        <v>1299937</v>
      </c>
      <c r="BN308" s="622">
        <f t="shared" si="814"/>
        <v>998415.5</v>
      </c>
      <c r="BO308" s="622">
        <f t="shared" si="815"/>
        <v>301521.5</v>
      </c>
      <c r="BP308" s="614">
        <f t="shared" si="862"/>
        <v>3520</v>
      </c>
      <c r="BQ308" s="614">
        <f t="shared" si="863"/>
        <v>704</v>
      </c>
      <c r="BR308" s="614">
        <f t="shared" si="864"/>
        <v>37120</v>
      </c>
      <c r="BS308" s="614">
        <f t="shared" si="816"/>
        <v>59360</v>
      </c>
      <c r="BT308" s="614">
        <f t="shared" si="817"/>
        <v>8320</v>
      </c>
      <c r="BU308" s="614">
        <f t="shared" si="818"/>
        <v>34240</v>
      </c>
      <c r="BV308" s="614">
        <f t="shared" si="819"/>
        <v>4960</v>
      </c>
      <c r="BW308" s="614">
        <f t="shared" si="820"/>
        <v>11840</v>
      </c>
      <c r="BX308" s="614">
        <f t="shared" si="821"/>
        <v>97259</v>
      </c>
      <c r="BY308" s="614">
        <f t="shared" si="822"/>
        <v>81280</v>
      </c>
      <c r="BZ308" s="614">
        <f t="shared" si="823"/>
        <v>8640</v>
      </c>
      <c r="CA308" s="614">
        <f t="shared" si="824"/>
        <v>12320</v>
      </c>
      <c r="CB308" s="614">
        <f t="shared" si="825"/>
        <v>1280</v>
      </c>
      <c r="CC308" s="614">
        <f t="shared" si="826"/>
        <v>4800</v>
      </c>
      <c r="CD308" s="614">
        <f t="shared" si="827"/>
        <v>323420</v>
      </c>
      <c r="CE308" s="622">
        <f t="shared" si="865"/>
        <v>248402.5</v>
      </c>
      <c r="CF308" s="622">
        <f t="shared" si="866"/>
        <v>75017.5</v>
      </c>
      <c r="CG308" s="614">
        <f t="shared" si="828"/>
        <v>56320</v>
      </c>
      <c r="CH308" s="621">
        <f t="shared" si="829"/>
        <v>1985256</v>
      </c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AUV308" s="699">
        <f t="shared" si="758"/>
        <v>81246.06</v>
      </c>
      <c r="AUW308" s="699">
        <f t="shared" si="759"/>
        <v>62400.97</v>
      </c>
      <c r="AUX308" s="699">
        <f t="shared" si="760"/>
        <v>18845.09</v>
      </c>
      <c r="AUY308" s="699">
        <f t="shared" si="867"/>
        <v>220</v>
      </c>
      <c r="AUZ308" s="699">
        <f t="shared" si="778"/>
        <v>284.89999999999998</v>
      </c>
      <c r="AVA308" s="699">
        <f t="shared" si="778"/>
        <v>0.69</v>
      </c>
      <c r="AVB308" s="699">
        <f t="shared" si="868"/>
        <v>3710</v>
      </c>
      <c r="AVC308" s="699">
        <f t="shared" si="869"/>
        <v>520</v>
      </c>
      <c r="AVD308" s="699">
        <f t="shared" si="870"/>
        <v>2140</v>
      </c>
      <c r="AVE308" s="699">
        <f t="shared" si="871"/>
        <v>310</v>
      </c>
      <c r="AVF308" s="699">
        <f t="shared" si="872"/>
        <v>740</v>
      </c>
      <c r="AVG308" s="699">
        <f t="shared" si="873"/>
        <v>6078.69</v>
      </c>
      <c r="AVH308" s="699">
        <f t="shared" si="874"/>
        <v>5080</v>
      </c>
      <c r="AVI308" s="699">
        <f t="shared" si="875"/>
        <v>540</v>
      </c>
      <c r="AVJ308" s="699">
        <f t="shared" si="876"/>
        <v>770</v>
      </c>
      <c r="AVK308" s="699">
        <f t="shared" si="877"/>
        <v>80</v>
      </c>
      <c r="AVL308" s="699">
        <f t="shared" si="878"/>
        <v>300</v>
      </c>
      <c r="AVM308" s="699">
        <f t="shared" si="879"/>
        <v>20213.75</v>
      </c>
      <c r="AVN308" s="699">
        <f t="shared" si="880"/>
        <v>15525.15</v>
      </c>
      <c r="AVO308" s="699">
        <f t="shared" si="881"/>
        <v>4688.6000000000004</v>
      </c>
      <c r="AVP308" s="699">
        <f t="shared" si="882"/>
        <v>3520</v>
      </c>
      <c r="AVQ308" s="699">
        <f t="shared" si="883"/>
        <v>124078.5</v>
      </c>
    </row>
    <row r="309" spans="1:108 1244:1265" s="608" customFormat="1" ht="30" hidden="1" customHeight="1" x14ac:dyDescent="0.25">
      <c r="A309" s="634">
        <v>1</v>
      </c>
      <c r="B309" s="634">
        <v>8</v>
      </c>
      <c r="C309" s="633" t="s">
        <v>22</v>
      </c>
      <c r="D309" s="2"/>
      <c r="E309" s="602" t="s">
        <v>345</v>
      </c>
      <c r="F309" s="634" t="s">
        <v>38</v>
      </c>
      <c r="G309" s="634">
        <v>2</v>
      </c>
      <c r="H309" s="656" t="s">
        <v>10</v>
      </c>
      <c r="I309" s="634">
        <v>0</v>
      </c>
      <c r="J309" s="602" t="s">
        <v>466</v>
      </c>
      <c r="K309" s="634">
        <v>1</v>
      </c>
      <c r="L309" s="681" t="s">
        <v>350</v>
      </c>
      <c r="M309" s="601"/>
      <c r="N309" s="602" t="s">
        <v>387</v>
      </c>
      <c r="O309" s="634">
        <v>1</v>
      </c>
      <c r="P309" s="634">
        <v>3</v>
      </c>
      <c r="Q309" s="634">
        <v>3</v>
      </c>
      <c r="R309" s="634">
        <v>3</v>
      </c>
      <c r="S309" s="671">
        <f>'Территориальный кк'!D11</f>
        <v>1.504</v>
      </c>
      <c r="T309" s="672">
        <f>'Территориальный кк'!E11</f>
        <v>2.4710000000000001</v>
      </c>
      <c r="U309" s="618">
        <f>SUMIFS(Нормативы!G:G,Нормативы!$B:$B,$G309,Нормативы!$D:$D,'2020'!$I309,Нормативы!$F:$F,'2020'!$K309)*O309</f>
        <v>59740</v>
      </c>
      <c r="V309" s="618">
        <f t="shared" si="884"/>
        <v>45883.3</v>
      </c>
      <c r="W309" s="618">
        <f t="shared" si="885"/>
        <v>13856.7</v>
      </c>
      <c r="X309" s="618">
        <f>SUMIFS(Нормативы!J:J,Нормативы!$B:$B,$G309,Нормативы!$D:$D,'2020'!$I309,Нормативы!$F:$F,'2020'!$K309)</f>
        <v>220</v>
      </c>
      <c r="Y309" s="618">
        <f>SUMIFS(Нормативы!K:K,Нормативы!$B:$B,$G309,Нормативы!$D:$D,'2020'!$I309,Нормативы!$F:$F,'2020'!$K309)</f>
        <v>44</v>
      </c>
      <c r="Z309" s="618">
        <f>SUMIFS(Нормативы!L:L,Нормативы!$B:$B,$G309,Нормативы!$D:$D,'2020'!$I309,Нормативы!$F:$F,'2020'!$K309)</f>
        <v>2320</v>
      </c>
      <c r="AA309" s="618">
        <f t="shared" si="886"/>
        <v>4350</v>
      </c>
      <c r="AB309" s="618">
        <f>SUMIFS(Нормативы!N:N,Нормативы!$B:$B,$G309,Нормативы!$D:$D,'2020'!$I309,Нормативы!$F:$F,'2020'!$K309)*O309</f>
        <v>520</v>
      </c>
      <c r="AC309" s="618">
        <f>SUMIFS(Нормативы!O:O,Нормативы!$B:$B,$G309,Нормативы!$D:$D,'2020'!$I309,Нормативы!$F:$F,'2020'!$K309)</f>
        <v>2670</v>
      </c>
      <c r="AD309" s="618">
        <f>SUMIFS(Нормативы!P:P,Нормативы!$B:$B,$G309,Нормативы!$D:$D,'2020'!$I309,Нормативы!$F:$F,'2020'!$K309)*O309</f>
        <v>340</v>
      </c>
      <c r="AE309" s="618">
        <f>SUMIFS(Нормативы!Q:Q,Нормативы!$B:$B,$G309,Нормативы!$D:$D,'2020'!$I309,Нормативы!$F:$F,'2020'!$K309)</f>
        <v>820</v>
      </c>
      <c r="AF309" s="618">
        <f>SUMIFS(Нормативы!R:R,Нормативы!$B:$B,$G309,Нормативы!$D:$D,'2020'!$I309,Нормативы!$F:$F,'2020'!$K309)</f>
        <v>2460</v>
      </c>
      <c r="AG309" s="618">
        <f>SUMIFS(Нормативы!S:S,Нормативы!$B:$B,$G309,Нормативы!$D:$D,'2020'!$I309,Нормативы!$F:$F,'2020'!$K309)</f>
        <v>5080</v>
      </c>
      <c r="AH309" s="618">
        <f>SUMIFS(Нормативы!T:T,Нормативы!$B:$B,$G309,Нормативы!$D:$D,'2020'!$I309,Нормативы!$F:$F,'2020'!$K309)</f>
        <v>540</v>
      </c>
      <c r="AI309" s="618">
        <f>SUMIFS(Нормативы!U:U,Нормативы!$B:$B,$G309,Нормативы!$D:$D,'2020'!$I309,Нормативы!$F:$F,'2020'!$K309)</f>
        <v>770</v>
      </c>
      <c r="AJ309" s="618">
        <f>SUMIFS(Нормативы!V:V,Нормативы!$B:$B,$G309,Нормативы!$D:$D,'2020'!$I309,Нормативы!$F:$F,'2020'!$K309)</f>
        <v>80</v>
      </c>
      <c r="AK309" s="618">
        <f>SUMIFS(Нормативы!W:W,Нормативы!$B:$B,$G309,Нормативы!$D:$D,'2020'!$I309,Нормативы!$F:$F,'2020'!$K309)</f>
        <v>120</v>
      </c>
      <c r="AL309" s="618">
        <f>SUMIFS(Нормативы!X:X,Нормативы!$B:$B,$G309,Нормативы!$D:$D,'2020'!$I309,Нормативы!$F:$F,'2020'!$K309)*O309</f>
        <v>13440</v>
      </c>
      <c r="AM309" s="618">
        <f t="shared" si="887"/>
        <v>10322.6</v>
      </c>
      <c r="AN309" s="618">
        <f t="shared" si="888"/>
        <v>3117.4</v>
      </c>
      <c r="AO309" s="618">
        <f>SUMIFS(Нормативы!AA:AA,Нормативы!$B:$B,$G309,Нормативы!$D:$D,'2020'!$I309,Нормативы!$F:$F,'2020'!$K309)</f>
        <v>3520</v>
      </c>
      <c r="AP309" s="619">
        <f t="shared" si="889"/>
        <v>92640</v>
      </c>
      <c r="AQ309" s="611">
        <f t="shared" si="795"/>
        <v>179220</v>
      </c>
      <c r="AR309" s="622">
        <f t="shared" si="858"/>
        <v>137649.79999999999</v>
      </c>
      <c r="AS309" s="622">
        <f t="shared" si="859"/>
        <v>41570.199999999997</v>
      </c>
      <c r="AT309" s="614">
        <f t="shared" si="796"/>
        <v>660</v>
      </c>
      <c r="AU309" s="614">
        <f t="shared" si="797"/>
        <v>132</v>
      </c>
      <c r="AV309" s="614">
        <f t="shared" si="798"/>
        <v>6960</v>
      </c>
      <c r="AW309" s="614">
        <f t="shared" si="799"/>
        <v>13050</v>
      </c>
      <c r="AX309" s="614">
        <f t="shared" si="800"/>
        <v>1560</v>
      </c>
      <c r="AY309" s="614">
        <f t="shared" si="801"/>
        <v>8010</v>
      </c>
      <c r="AZ309" s="614">
        <f t="shared" si="802"/>
        <v>1020</v>
      </c>
      <c r="BA309" s="614">
        <f t="shared" si="803"/>
        <v>2460</v>
      </c>
      <c r="BB309" s="614">
        <f t="shared" si="804"/>
        <v>7380</v>
      </c>
      <c r="BC309" s="614">
        <f t="shared" si="805"/>
        <v>15240</v>
      </c>
      <c r="BD309" s="614">
        <f t="shared" si="806"/>
        <v>1620</v>
      </c>
      <c r="BE309" s="614">
        <f t="shared" si="807"/>
        <v>2310</v>
      </c>
      <c r="BF309" s="614">
        <f t="shared" si="808"/>
        <v>240</v>
      </c>
      <c r="BG309" s="614">
        <f t="shared" si="809"/>
        <v>360</v>
      </c>
      <c r="BH309" s="614">
        <f t="shared" si="810"/>
        <v>40320</v>
      </c>
      <c r="BI309" s="622">
        <f t="shared" si="860"/>
        <v>30967.7</v>
      </c>
      <c r="BJ309" s="622">
        <f t="shared" si="861"/>
        <v>9352.2999999999993</v>
      </c>
      <c r="BK309" s="614">
        <f t="shared" si="811"/>
        <v>10560</v>
      </c>
      <c r="BL309" s="620">
        <f t="shared" si="812"/>
        <v>277920</v>
      </c>
      <c r="BM309" s="614">
        <f t="shared" si="813"/>
        <v>269547</v>
      </c>
      <c r="BN309" s="622">
        <f t="shared" si="814"/>
        <v>207025.3</v>
      </c>
      <c r="BO309" s="622">
        <f t="shared" si="815"/>
        <v>62521.7</v>
      </c>
      <c r="BP309" s="614">
        <f t="shared" si="862"/>
        <v>660</v>
      </c>
      <c r="BQ309" s="614">
        <f t="shared" si="863"/>
        <v>132</v>
      </c>
      <c r="BR309" s="614">
        <f t="shared" si="864"/>
        <v>6960</v>
      </c>
      <c r="BS309" s="614">
        <f t="shared" si="816"/>
        <v>13050</v>
      </c>
      <c r="BT309" s="614">
        <f t="shared" si="817"/>
        <v>1560</v>
      </c>
      <c r="BU309" s="614">
        <f t="shared" si="818"/>
        <v>8010</v>
      </c>
      <c r="BV309" s="614">
        <f t="shared" si="819"/>
        <v>1020</v>
      </c>
      <c r="BW309" s="614">
        <f t="shared" si="820"/>
        <v>2460</v>
      </c>
      <c r="BX309" s="614">
        <f t="shared" si="821"/>
        <v>18236</v>
      </c>
      <c r="BY309" s="614">
        <f t="shared" si="822"/>
        <v>15240</v>
      </c>
      <c r="BZ309" s="614">
        <f t="shared" si="823"/>
        <v>1620</v>
      </c>
      <c r="CA309" s="614">
        <f t="shared" si="824"/>
        <v>2310</v>
      </c>
      <c r="CB309" s="614">
        <f t="shared" si="825"/>
        <v>240</v>
      </c>
      <c r="CC309" s="614">
        <f t="shared" si="826"/>
        <v>360</v>
      </c>
      <c r="CD309" s="614">
        <f t="shared" si="827"/>
        <v>60641</v>
      </c>
      <c r="CE309" s="622">
        <f t="shared" si="865"/>
        <v>46575.3</v>
      </c>
      <c r="CF309" s="622">
        <f t="shared" si="866"/>
        <v>14065.7</v>
      </c>
      <c r="CG309" s="614">
        <f t="shared" si="828"/>
        <v>10560</v>
      </c>
      <c r="CH309" s="621">
        <f t="shared" si="829"/>
        <v>399424</v>
      </c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AUV309" s="699">
        <f t="shared" si="758"/>
        <v>89849</v>
      </c>
      <c r="AUW309" s="699">
        <f t="shared" si="759"/>
        <v>69008.45</v>
      </c>
      <c r="AUX309" s="699">
        <f t="shared" si="760"/>
        <v>20840.55</v>
      </c>
      <c r="AUY309" s="699">
        <f t="shared" si="867"/>
        <v>220</v>
      </c>
      <c r="AUZ309" s="699">
        <f t="shared" si="778"/>
        <v>53.42</v>
      </c>
      <c r="AVA309" s="699">
        <f t="shared" si="778"/>
        <v>0.12</v>
      </c>
      <c r="AVB309" s="699">
        <f t="shared" si="868"/>
        <v>4350</v>
      </c>
      <c r="AVC309" s="699">
        <f t="shared" si="869"/>
        <v>520</v>
      </c>
      <c r="AVD309" s="699">
        <f t="shared" si="870"/>
        <v>2670</v>
      </c>
      <c r="AVE309" s="699">
        <f t="shared" si="871"/>
        <v>340</v>
      </c>
      <c r="AVF309" s="699">
        <f t="shared" si="872"/>
        <v>820</v>
      </c>
      <c r="AVG309" s="699">
        <f t="shared" si="873"/>
        <v>6078.67</v>
      </c>
      <c r="AVH309" s="699">
        <f t="shared" si="874"/>
        <v>5080</v>
      </c>
      <c r="AVI309" s="699">
        <f t="shared" si="875"/>
        <v>540</v>
      </c>
      <c r="AVJ309" s="699">
        <f t="shared" si="876"/>
        <v>770</v>
      </c>
      <c r="AVK309" s="699">
        <f t="shared" si="877"/>
        <v>80</v>
      </c>
      <c r="AVL309" s="699">
        <f t="shared" si="878"/>
        <v>120</v>
      </c>
      <c r="AVM309" s="699">
        <f t="shared" si="879"/>
        <v>20213.669999999998</v>
      </c>
      <c r="AVN309" s="699">
        <f t="shared" si="880"/>
        <v>15525.09</v>
      </c>
      <c r="AVO309" s="699">
        <f t="shared" si="881"/>
        <v>4688.58</v>
      </c>
      <c r="AVP309" s="699">
        <f t="shared" si="882"/>
        <v>3520</v>
      </c>
      <c r="AVQ309" s="699">
        <f t="shared" si="883"/>
        <v>133141.32999999999</v>
      </c>
    </row>
    <row r="310" spans="1:108 1244:1265" s="608" customFormat="1" ht="30" hidden="1" customHeight="1" x14ac:dyDescent="0.25">
      <c r="A310" s="634">
        <v>1</v>
      </c>
      <c r="B310" s="634">
        <v>8</v>
      </c>
      <c r="C310" s="633" t="s">
        <v>22</v>
      </c>
      <c r="D310" s="2"/>
      <c r="E310" s="602" t="s">
        <v>345</v>
      </c>
      <c r="F310" s="634" t="s">
        <v>38</v>
      </c>
      <c r="G310" s="634">
        <v>2</v>
      </c>
      <c r="H310" s="656" t="s">
        <v>10</v>
      </c>
      <c r="I310" s="634">
        <v>0</v>
      </c>
      <c r="J310" s="602" t="s">
        <v>465</v>
      </c>
      <c r="K310" s="634">
        <v>1</v>
      </c>
      <c r="L310" s="681" t="s">
        <v>350</v>
      </c>
      <c r="M310" s="601"/>
      <c r="N310" s="602" t="s">
        <v>387</v>
      </c>
      <c r="O310" s="634">
        <v>1</v>
      </c>
      <c r="P310" s="633">
        <v>4</v>
      </c>
      <c r="Q310" s="633">
        <v>4</v>
      </c>
      <c r="R310" s="633">
        <v>4</v>
      </c>
      <c r="S310" s="671">
        <f>'Территориальный кк'!D11</f>
        <v>1.504</v>
      </c>
      <c r="T310" s="672">
        <f>'Территориальный кк'!E11</f>
        <v>2.4710000000000001</v>
      </c>
      <c r="U310" s="618">
        <f>SUMIFS(Нормативы!G:G,Нормативы!$B:$B,$G310,Нормативы!$D:$D,'2020'!$I310,Нормативы!$F:$F,'2020'!$K310)*O310</f>
        <v>59740</v>
      </c>
      <c r="V310" s="618">
        <f t="shared" si="884"/>
        <v>45883.3</v>
      </c>
      <c r="W310" s="618">
        <f t="shared" si="885"/>
        <v>13856.7</v>
      </c>
      <c r="X310" s="618">
        <f>SUMIFS(Нормативы!J:J,Нормативы!$B:$B,$G310,Нормативы!$D:$D,'2020'!$I310,Нормативы!$F:$F,'2020'!$K310)</f>
        <v>220</v>
      </c>
      <c r="Y310" s="618">
        <f>SUMIFS(Нормативы!K:K,Нормативы!$B:$B,$G310,Нормативы!$D:$D,'2020'!$I310,Нормативы!$F:$F,'2020'!$K310)</f>
        <v>44</v>
      </c>
      <c r="Z310" s="618">
        <f>SUMIFS(Нормативы!L:L,Нормативы!$B:$B,$G310,Нормативы!$D:$D,'2020'!$I310,Нормативы!$F:$F,'2020'!$K310)</f>
        <v>2320</v>
      </c>
      <c r="AA310" s="618">
        <f t="shared" si="886"/>
        <v>4350</v>
      </c>
      <c r="AB310" s="618">
        <f>SUMIFS(Нормативы!N:N,Нормативы!$B:$B,$G310,Нормативы!$D:$D,'2020'!$I310,Нормативы!$F:$F,'2020'!$K310)*O310</f>
        <v>520</v>
      </c>
      <c r="AC310" s="618">
        <f>SUMIFS(Нормативы!O:O,Нормативы!$B:$B,$G310,Нормативы!$D:$D,'2020'!$I310,Нормативы!$F:$F,'2020'!$K310)</f>
        <v>2670</v>
      </c>
      <c r="AD310" s="618">
        <f>SUMIFS(Нормативы!P:P,Нормативы!$B:$B,$G310,Нормативы!$D:$D,'2020'!$I310,Нормативы!$F:$F,'2020'!$K310)*O310</f>
        <v>340</v>
      </c>
      <c r="AE310" s="618">
        <f>SUMIFS(Нормативы!Q:Q,Нормативы!$B:$B,$G310,Нормативы!$D:$D,'2020'!$I310,Нормативы!$F:$F,'2020'!$K310)</f>
        <v>820</v>
      </c>
      <c r="AF310" s="618">
        <f>SUMIFS(Нормативы!R:R,Нормативы!$B:$B,$G310,Нормативы!$D:$D,'2020'!$I310,Нормативы!$F:$F,'2020'!$K310)</f>
        <v>2460</v>
      </c>
      <c r="AG310" s="618">
        <f>SUMIFS(Нормативы!S:S,Нормативы!$B:$B,$G310,Нормативы!$D:$D,'2020'!$I310,Нормативы!$F:$F,'2020'!$K310)</f>
        <v>5080</v>
      </c>
      <c r="AH310" s="618">
        <f>SUMIFS(Нормативы!T:T,Нормативы!$B:$B,$G310,Нормативы!$D:$D,'2020'!$I310,Нормативы!$F:$F,'2020'!$K310)</f>
        <v>540</v>
      </c>
      <c r="AI310" s="618">
        <f>SUMIFS(Нормативы!U:U,Нормативы!$B:$B,$G310,Нормативы!$D:$D,'2020'!$I310,Нормативы!$F:$F,'2020'!$K310)</f>
        <v>770</v>
      </c>
      <c r="AJ310" s="618">
        <f>SUMIFS(Нормативы!V:V,Нормативы!$B:$B,$G310,Нормативы!$D:$D,'2020'!$I310,Нормативы!$F:$F,'2020'!$K310)</f>
        <v>80</v>
      </c>
      <c r="AK310" s="618">
        <f>SUMIFS(Нормативы!W:W,Нормативы!$B:$B,$G310,Нормативы!$D:$D,'2020'!$I310,Нормативы!$F:$F,'2020'!$K310)</f>
        <v>120</v>
      </c>
      <c r="AL310" s="618">
        <f>SUMIFS(Нормативы!X:X,Нормативы!$B:$B,$G310,Нормативы!$D:$D,'2020'!$I310,Нормативы!$F:$F,'2020'!$K310)*O310</f>
        <v>13440</v>
      </c>
      <c r="AM310" s="618">
        <f t="shared" si="887"/>
        <v>10322.6</v>
      </c>
      <c r="AN310" s="618">
        <f t="shared" si="888"/>
        <v>3117.4</v>
      </c>
      <c r="AO310" s="618">
        <f>SUMIFS(Нормативы!AA:AA,Нормативы!$B:$B,$G310,Нормативы!$D:$D,'2020'!$I310,Нормативы!$F:$F,'2020'!$K310)</f>
        <v>3520</v>
      </c>
      <c r="AP310" s="619">
        <f t="shared" si="889"/>
        <v>92640</v>
      </c>
      <c r="AQ310" s="611">
        <f t="shared" si="795"/>
        <v>238960</v>
      </c>
      <c r="AR310" s="622">
        <f t="shared" si="858"/>
        <v>183533</v>
      </c>
      <c r="AS310" s="622">
        <f t="shared" si="859"/>
        <v>55427</v>
      </c>
      <c r="AT310" s="614">
        <f t="shared" si="796"/>
        <v>880</v>
      </c>
      <c r="AU310" s="614">
        <f t="shared" si="797"/>
        <v>176</v>
      </c>
      <c r="AV310" s="614">
        <f t="shared" si="798"/>
        <v>9280</v>
      </c>
      <c r="AW310" s="614">
        <f t="shared" si="799"/>
        <v>17400</v>
      </c>
      <c r="AX310" s="614">
        <f t="shared" si="800"/>
        <v>2080</v>
      </c>
      <c r="AY310" s="614">
        <f t="shared" si="801"/>
        <v>10680</v>
      </c>
      <c r="AZ310" s="614">
        <f t="shared" si="802"/>
        <v>1360</v>
      </c>
      <c r="BA310" s="614">
        <f t="shared" si="803"/>
        <v>3280</v>
      </c>
      <c r="BB310" s="614">
        <f t="shared" si="804"/>
        <v>9840</v>
      </c>
      <c r="BC310" s="614">
        <f t="shared" si="805"/>
        <v>20320</v>
      </c>
      <c r="BD310" s="614">
        <f t="shared" si="806"/>
        <v>2160</v>
      </c>
      <c r="BE310" s="614">
        <f t="shared" si="807"/>
        <v>3080</v>
      </c>
      <c r="BF310" s="614">
        <f t="shared" si="808"/>
        <v>320</v>
      </c>
      <c r="BG310" s="614">
        <f t="shared" si="809"/>
        <v>480</v>
      </c>
      <c r="BH310" s="614">
        <f t="shared" si="810"/>
        <v>53760</v>
      </c>
      <c r="BI310" s="622">
        <f t="shared" si="860"/>
        <v>41290.300000000003</v>
      </c>
      <c r="BJ310" s="622">
        <f t="shared" si="861"/>
        <v>12469.7</v>
      </c>
      <c r="BK310" s="614">
        <f t="shared" si="811"/>
        <v>14080</v>
      </c>
      <c r="BL310" s="620">
        <f t="shared" si="812"/>
        <v>370560</v>
      </c>
      <c r="BM310" s="614">
        <f t="shared" si="813"/>
        <v>359396</v>
      </c>
      <c r="BN310" s="622">
        <f t="shared" si="814"/>
        <v>276033.8</v>
      </c>
      <c r="BO310" s="622">
        <f t="shared" si="815"/>
        <v>83362.2</v>
      </c>
      <c r="BP310" s="614">
        <f t="shared" si="862"/>
        <v>880</v>
      </c>
      <c r="BQ310" s="614">
        <f t="shared" si="863"/>
        <v>176</v>
      </c>
      <c r="BR310" s="614">
        <f t="shared" si="864"/>
        <v>9280</v>
      </c>
      <c r="BS310" s="614">
        <f t="shared" si="816"/>
        <v>17400</v>
      </c>
      <c r="BT310" s="614">
        <f t="shared" si="817"/>
        <v>2080</v>
      </c>
      <c r="BU310" s="614">
        <f t="shared" si="818"/>
        <v>10680</v>
      </c>
      <c r="BV310" s="614">
        <f t="shared" si="819"/>
        <v>1360</v>
      </c>
      <c r="BW310" s="614">
        <f t="shared" si="820"/>
        <v>3280</v>
      </c>
      <c r="BX310" s="614">
        <f t="shared" si="821"/>
        <v>24315</v>
      </c>
      <c r="BY310" s="614">
        <f t="shared" si="822"/>
        <v>20320</v>
      </c>
      <c r="BZ310" s="614">
        <f t="shared" si="823"/>
        <v>2160</v>
      </c>
      <c r="CA310" s="614">
        <f t="shared" si="824"/>
        <v>3080</v>
      </c>
      <c r="CB310" s="614">
        <f t="shared" si="825"/>
        <v>320</v>
      </c>
      <c r="CC310" s="614">
        <f t="shared" si="826"/>
        <v>480</v>
      </c>
      <c r="CD310" s="614">
        <f t="shared" si="827"/>
        <v>80855</v>
      </c>
      <c r="CE310" s="622">
        <f t="shared" si="865"/>
        <v>62100.6</v>
      </c>
      <c r="CF310" s="622">
        <f t="shared" si="866"/>
        <v>18754.400000000001</v>
      </c>
      <c r="CG310" s="614">
        <f t="shared" si="828"/>
        <v>14080</v>
      </c>
      <c r="CH310" s="621">
        <f t="shared" si="829"/>
        <v>532566</v>
      </c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AUV310" s="699">
        <f t="shared" si="758"/>
        <v>89849</v>
      </c>
      <c r="AUW310" s="699">
        <f t="shared" si="759"/>
        <v>69008.45</v>
      </c>
      <c r="AUX310" s="699">
        <f t="shared" si="760"/>
        <v>20840.55</v>
      </c>
      <c r="AUY310" s="699">
        <f t="shared" si="867"/>
        <v>220</v>
      </c>
      <c r="AUZ310" s="699">
        <f t="shared" si="778"/>
        <v>71.23</v>
      </c>
      <c r="AVA310" s="699">
        <f t="shared" si="778"/>
        <v>0.16</v>
      </c>
      <c r="AVB310" s="699">
        <f t="shared" si="868"/>
        <v>4350</v>
      </c>
      <c r="AVC310" s="699">
        <f t="shared" si="869"/>
        <v>520</v>
      </c>
      <c r="AVD310" s="699">
        <f t="shared" si="870"/>
        <v>2670</v>
      </c>
      <c r="AVE310" s="699">
        <f t="shared" si="871"/>
        <v>340</v>
      </c>
      <c r="AVF310" s="699">
        <f t="shared" si="872"/>
        <v>820</v>
      </c>
      <c r="AVG310" s="699">
        <f t="shared" si="873"/>
        <v>6078.75</v>
      </c>
      <c r="AVH310" s="699">
        <f t="shared" si="874"/>
        <v>5080</v>
      </c>
      <c r="AVI310" s="699">
        <f t="shared" si="875"/>
        <v>540</v>
      </c>
      <c r="AVJ310" s="699">
        <f t="shared" si="876"/>
        <v>770</v>
      </c>
      <c r="AVK310" s="699">
        <f t="shared" si="877"/>
        <v>80</v>
      </c>
      <c r="AVL310" s="699">
        <f t="shared" si="878"/>
        <v>120</v>
      </c>
      <c r="AVM310" s="699">
        <f t="shared" si="879"/>
        <v>20213.75</v>
      </c>
      <c r="AVN310" s="699">
        <f t="shared" si="880"/>
        <v>15525.15</v>
      </c>
      <c r="AVO310" s="699">
        <f t="shared" si="881"/>
        <v>4688.6000000000004</v>
      </c>
      <c r="AVP310" s="699">
        <f t="shared" si="882"/>
        <v>3520</v>
      </c>
      <c r="AVQ310" s="699">
        <f t="shared" si="883"/>
        <v>133141.5</v>
      </c>
    </row>
    <row r="311" spans="1:108 1244:1265" s="608" customFormat="1" ht="30" hidden="1" customHeight="1" x14ac:dyDescent="0.25">
      <c r="A311" s="634">
        <v>1</v>
      </c>
      <c r="B311" s="634">
        <v>8</v>
      </c>
      <c r="C311" s="633" t="s">
        <v>22</v>
      </c>
      <c r="D311" s="2"/>
      <c r="E311" s="602" t="s">
        <v>344</v>
      </c>
      <c r="F311" s="634" t="s">
        <v>31</v>
      </c>
      <c r="G311" s="634">
        <v>1</v>
      </c>
      <c r="H311" s="656" t="s">
        <v>8</v>
      </c>
      <c r="I311" s="634">
        <v>3</v>
      </c>
      <c r="J311" s="602" t="s">
        <v>356</v>
      </c>
      <c r="K311" s="634">
        <v>3</v>
      </c>
      <c r="L311" s="681" t="s">
        <v>349</v>
      </c>
      <c r="M311" s="601"/>
      <c r="N311" s="602" t="s">
        <v>401</v>
      </c>
      <c r="O311" s="634">
        <v>2</v>
      </c>
      <c r="P311" s="633">
        <v>1</v>
      </c>
      <c r="Q311" s="633">
        <v>1</v>
      </c>
      <c r="R311" s="633">
        <v>1</v>
      </c>
      <c r="S311" s="671">
        <f>'Территориальный кк'!D11</f>
        <v>1.504</v>
      </c>
      <c r="T311" s="672">
        <f>'Территориальный кк'!E11</f>
        <v>2.4710000000000001</v>
      </c>
      <c r="U311" s="618">
        <f>SUMIFS(Нормативы!G:G,Нормативы!$B:$B,$G311,Нормативы!$D:$D,'2020'!$I311,Нормативы!$F:$F,'2020'!$K311)*O311</f>
        <v>12838</v>
      </c>
      <c r="V311" s="618">
        <f t="shared" si="884"/>
        <v>9860.2000000000007</v>
      </c>
      <c r="W311" s="618">
        <f t="shared" si="885"/>
        <v>2977.8</v>
      </c>
      <c r="X311" s="618">
        <f>SUMIFS(Нормативы!J:J,Нормативы!$B:$B,$G311,Нормативы!$D:$D,'2020'!$I311,Нормативы!$F:$F,'2020'!$K311)</f>
        <v>883</v>
      </c>
      <c r="Y311" s="618">
        <f>SUMIFS(Нормативы!K:K,Нормативы!$B:$B,$G311,Нормативы!$D:$D,'2020'!$I311,Нормативы!$F:$F,'2020'!$K311)</f>
        <v>177</v>
      </c>
      <c r="Z311" s="618">
        <f>SUMIFS(Нормативы!L:L,Нормативы!$B:$B,$G311,Нормативы!$D:$D,'2020'!$I311,Нормативы!$F:$F,'2020'!$K311)</f>
        <v>811</v>
      </c>
      <c r="AA311" s="618">
        <f t="shared" si="886"/>
        <v>1993</v>
      </c>
      <c r="AB311" s="618">
        <f>SUMIFS(Нормативы!N:N,Нормативы!$B:$B,$G311,Нормативы!$D:$D,'2020'!$I311,Нормативы!$F:$F,'2020'!$K311)*O311</f>
        <v>104</v>
      </c>
      <c r="AC311" s="618">
        <f>SUMIFS(Нормативы!O:O,Нормативы!$B:$B,$G311,Нормативы!$D:$D,'2020'!$I311,Нормативы!$F:$F,'2020'!$K311)</f>
        <v>1729</v>
      </c>
      <c r="AD311" s="618">
        <f>SUMIFS(Нормативы!P:P,Нормативы!$B:$B,$G311,Нормативы!$D:$D,'2020'!$I311,Нормативы!$F:$F,'2020'!$K311)*O311</f>
        <v>72</v>
      </c>
      <c r="AE311" s="618">
        <f>SUMIFS(Нормативы!Q:Q,Нормативы!$B:$B,$G311,Нормативы!$D:$D,'2020'!$I311,Нормативы!$F:$F,'2020'!$K311)</f>
        <v>88</v>
      </c>
      <c r="AF311" s="618">
        <f>SUMIFS(Нормативы!R:R,Нормативы!$B:$B,$G311,Нормативы!$D:$D,'2020'!$I311,Нормативы!$F:$F,'2020'!$K311)</f>
        <v>268</v>
      </c>
      <c r="AG311" s="618">
        <f>SUMIFS(Нормативы!S:S,Нормативы!$B:$B,$G311,Нормативы!$D:$D,'2020'!$I311,Нормативы!$F:$F,'2020'!$K311)</f>
        <v>580</v>
      </c>
      <c r="AH311" s="618">
        <f>SUMIFS(Нормативы!T:T,Нормативы!$B:$B,$G311,Нормативы!$D:$D,'2020'!$I311,Нормативы!$F:$F,'2020'!$K311)</f>
        <v>54</v>
      </c>
      <c r="AI311" s="618">
        <f>SUMIFS(Нормативы!U:U,Нормативы!$B:$B,$G311,Нормативы!$D:$D,'2020'!$I311,Нормативы!$F:$F,'2020'!$K311)</f>
        <v>77</v>
      </c>
      <c r="AJ311" s="618">
        <f>SUMIFS(Нормативы!V:V,Нормативы!$B:$B,$G311,Нормативы!$D:$D,'2020'!$I311,Нормативы!$F:$F,'2020'!$K311)</f>
        <v>8</v>
      </c>
      <c r="AK311" s="618">
        <f>SUMIFS(Нормативы!W:W,Нормативы!$B:$B,$G311,Нормативы!$D:$D,'2020'!$I311,Нормативы!$F:$F,'2020'!$K311)</f>
        <v>105</v>
      </c>
      <c r="AL311" s="618">
        <f>SUMIFS(Нормативы!X:X,Нормативы!$B:$B,$G311,Нормативы!$D:$D,'2020'!$I311,Нормативы!$F:$F,'2020'!$K311)*O311</f>
        <v>3224</v>
      </c>
      <c r="AM311" s="618">
        <f t="shared" si="887"/>
        <v>2476.1999999999998</v>
      </c>
      <c r="AN311" s="618">
        <f t="shared" si="888"/>
        <v>747.8</v>
      </c>
      <c r="AO311" s="618">
        <f>SUMIFS(Нормативы!AA:AA,Нормативы!$B:$B,$G311,Нормативы!$D:$D,'2020'!$I311,Нормативы!$F:$F,'2020'!$K311)</f>
        <v>0</v>
      </c>
      <c r="AP311" s="619">
        <f t="shared" si="889"/>
        <v>20841</v>
      </c>
      <c r="AQ311" s="611">
        <f t="shared" si="795"/>
        <v>12838</v>
      </c>
      <c r="AR311" s="622">
        <f t="shared" si="858"/>
        <v>9860.2000000000007</v>
      </c>
      <c r="AS311" s="622">
        <f t="shared" si="859"/>
        <v>2977.8</v>
      </c>
      <c r="AT311" s="614">
        <f t="shared" si="796"/>
        <v>883</v>
      </c>
      <c r="AU311" s="614">
        <f t="shared" si="797"/>
        <v>177</v>
      </c>
      <c r="AV311" s="614">
        <f t="shared" si="798"/>
        <v>811</v>
      </c>
      <c r="AW311" s="614">
        <f t="shared" si="799"/>
        <v>1993</v>
      </c>
      <c r="AX311" s="614">
        <f t="shared" si="800"/>
        <v>104</v>
      </c>
      <c r="AY311" s="614">
        <f t="shared" si="801"/>
        <v>1729</v>
      </c>
      <c r="AZ311" s="614">
        <f t="shared" si="802"/>
        <v>72</v>
      </c>
      <c r="BA311" s="614">
        <f t="shared" si="803"/>
        <v>88</v>
      </c>
      <c r="BB311" s="614">
        <f t="shared" si="804"/>
        <v>268</v>
      </c>
      <c r="BC311" s="614">
        <f t="shared" si="805"/>
        <v>580</v>
      </c>
      <c r="BD311" s="614">
        <f t="shared" si="806"/>
        <v>54</v>
      </c>
      <c r="BE311" s="614">
        <f t="shared" si="807"/>
        <v>77</v>
      </c>
      <c r="BF311" s="614">
        <f t="shared" si="808"/>
        <v>8</v>
      </c>
      <c r="BG311" s="614">
        <f t="shared" si="809"/>
        <v>105</v>
      </c>
      <c r="BH311" s="614">
        <f t="shared" si="810"/>
        <v>3224</v>
      </c>
      <c r="BI311" s="622">
        <f t="shared" si="860"/>
        <v>2476.1999999999998</v>
      </c>
      <c r="BJ311" s="622">
        <f t="shared" si="861"/>
        <v>747.8</v>
      </c>
      <c r="BK311" s="614">
        <f t="shared" si="811"/>
        <v>0</v>
      </c>
      <c r="BL311" s="620">
        <f t="shared" si="812"/>
        <v>20841</v>
      </c>
      <c r="BM311" s="614">
        <f t="shared" si="813"/>
        <v>19308</v>
      </c>
      <c r="BN311" s="622">
        <f t="shared" si="814"/>
        <v>14829.5</v>
      </c>
      <c r="BO311" s="622">
        <f t="shared" si="815"/>
        <v>4478.5</v>
      </c>
      <c r="BP311" s="614">
        <f t="shared" si="862"/>
        <v>883</v>
      </c>
      <c r="BQ311" s="614">
        <f t="shared" si="863"/>
        <v>177</v>
      </c>
      <c r="BR311" s="614">
        <f t="shared" si="864"/>
        <v>811</v>
      </c>
      <c r="BS311" s="614">
        <f t="shared" si="816"/>
        <v>1993</v>
      </c>
      <c r="BT311" s="614">
        <f t="shared" si="817"/>
        <v>104</v>
      </c>
      <c r="BU311" s="614">
        <f t="shared" si="818"/>
        <v>1729</v>
      </c>
      <c r="BV311" s="614">
        <f t="shared" si="819"/>
        <v>72</v>
      </c>
      <c r="BW311" s="614">
        <f t="shared" si="820"/>
        <v>88</v>
      </c>
      <c r="BX311" s="614">
        <f t="shared" si="821"/>
        <v>662</v>
      </c>
      <c r="BY311" s="614">
        <f t="shared" si="822"/>
        <v>580</v>
      </c>
      <c r="BZ311" s="614">
        <f t="shared" si="823"/>
        <v>54</v>
      </c>
      <c r="CA311" s="614">
        <f t="shared" si="824"/>
        <v>77</v>
      </c>
      <c r="CB311" s="614">
        <f t="shared" si="825"/>
        <v>8</v>
      </c>
      <c r="CC311" s="614">
        <f t="shared" si="826"/>
        <v>105</v>
      </c>
      <c r="CD311" s="614">
        <f t="shared" si="827"/>
        <v>4849</v>
      </c>
      <c r="CE311" s="622">
        <f t="shared" si="865"/>
        <v>3724.3</v>
      </c>
      <c r="CF311" s="622">
        <f t="shared" si="866"/>
        <v>1124.7</v>
      </c>
      <c r="CG311" s="614">
        <f t="shared" si="828"/>
        <v>0</v>
      </c>
      <c r="CH311" s="621">
        <f t="shared" si="829"/>
        <v>29330</v>
      </c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AUV311" s="699">
        <f t="shared" si="758"/>
        <v>19308</v>
      </c>
      <c r="AUW311" s="699">
        <f t="shared" si="759"/>
        <v>14829.49</v>
      </c>
      <c r="AUX311" s="699">
        <f t="shared" si="760"/>
        <v>4478.51</v>
      </c>
      <c r="AUY311" s="699">
        <f t="shared" si="867"/>
        <v>883</v>
      </c>
      <c r="AUZ311" s="699">
        <f t="shared" si="778"/>
        <v>71.63</v>
      </c>
      <c r="AVA311" s="699">
        <f t="shared" si="778"/>
        <v>0.06</v>
      </c>
      <c r="AVB311" s="699">
        <f t="shared" si="868"/>
        <v>1993</v>
      </c>
      <c r="AVC311" s="699">
        <f t="shared" si="869"/>
        <v>104</v>
      </c>
      <c r="AVD311" s="699">
        <f t="shared" si="870"/>
        <v>1729</v>
      </c>
      <c r="AVE311" s="699">
        <f t="shared" si="871"/>
        <v>72</v>
      </c>
      <c r="AVF311" s="699">
        <f t="shared" si="872"/>
        <v>88</v>
      </c>
      <c r="AVG311" s="699">
        <f t="shared" si="873"/>
        <v>662</v>
      </c>
      <c r="AVH311" s="699">
        <f t="shared" si="874"/>
        <v>580</v>
      </c>
      <c r="AVI311" s="699">
        <f t="shared" si="875"/>
        <v>54</v>
      </c>
      <c r="AVJ311" s="699">
        <f t="shared" si="876"/>
        <v>77</v>
      </c>
      <c r="AVK311" s="699">
        <f t="shared" si="877"/>
        <v>8</v>
      </c>
      <c r="AVL311" s="699">
        <f t="shared" si="878"/>
        <v>105</v>
      </c>
      <c r="AVM311" s="699">
        <f t="shared" si="879"/>
        <v>4849</v>
      </c>
      <c r="AVN311" s="699">
        <f t="shared" si="880"/>
        <v>3724.27</v>
      </c>
      <c r="AVO311" s="699">
        <f t="shared" si="881"/>
        <v>1124.73</v>
      </c>
      <c r="AVP311" s="699">
        <f t="shared" si="882"/>
        <v>0</v>
      </c>
      <c r="AVQ311" s="699">
        <f t="shared" si="883"/>
        <v>29330</v>
      </c>
    </row>
    <row r="312" spans="1:108 1244:1265" s="608" customFormat="1" ht="30" hidden="1" customHeight="1" x14ac:dyDescent="0.25">
      <c r="A312" s="634">
        <v>1</v>
      </c>
      <c r="B312" s="634">
        <v>8</v>
      </c>
      <c r="C312" s="633" t="s">
        <v>22</v>
      </c>
      <c r="D312" s="2"/>
      <c r="E312" s="602" t="s">
        <v>345</v>
      </c>
      <c r="F312" s="634" t="s">
        <v>38</v>
      </c>
      <c r="G312" s="634">
        <v>2</v>
      </c>
      <c r="H312" s="656" t="s">
        <v>8</v>
      </c>
      <c r="I312" s="634">
        <v>3</v>
      </c>
      <c r="J312" s="602" t="s">
        <v>361</v>
      </c>
      <c r="K312" s="634">
        <v>3</v>
      </c>
      <c r="L312" s="681" t="s">
        <v>350</v>
      </c>
      <c r="M312" s="601"/>
      <c r="N312" s="602" t="s">
        <v>387</v>
      </c>
      <c r="O312" s="634">
        <v>1</v>
      </c>
      <c r="P312" s="633">
        <v>17</v>
      </c>
      <c r="Q312" s="633">
        <v>17</v>
      </c>
      <c r="R312" s="633">
        <v>17</v>
      </c>
      <c r="S312" s="671">
        <f>'Территориальный кк'!D11</f>
        <v>1.504</v>
      </c>
      <c r="T312" s="672">
        <f>'Территориальный кк'!E11</f>
        <v>2.4710000000000001</v>
      </c>
      <c r="U312" s="618">
        <f>SUMIFS(Нормативы!G:G,Нормативы!$B:$B,$G312,Нормативы!$D:$D,'2020'!$I312,Нормативы!$F:$F,'2020'!$K312)*O312</f>
        <v>12944</v>
      </c>
      <c r="V312" s="618">
        <f t="shared" si="884"/>
        <v>9941.6</v>
      </c>
      <c r="W312" s="618">
        <f t="shared" si="885"/>
        <v>3002.4</v>
      </c>
      <c r="X312" s="618">
        <f>SUMIFS(Нормативы!J:J,Нормативы!$B:$B,$G312,Нормативы!$D:$D,'2020'!$I312,Нормативы!$F:$F,'2020'!$K312)</f>
        <v>486</v>
      </c>
      <c r="Y312" s="618">
        <f>SUMIFS(Нормативы!K:K,Нормативы!$B:$B,$G312,Нормативы!$D:$D,'2020'!$I312,Нормативы!$F:$F,'2020'!$K312)</f>
        <v>97</v>
      </c>
      <c r="Z312" s="618">
        <f>SUMIFS(Нормативы!L:L,Нормативы!$B:$B,$G312,Нормативы!$D:$D,'2020'!$I312,Нормативы!$F:$F,'2020'!$K312)</f>
        <v>348</v>
      </c>
      <c r="AA312" s="618">
        <f t="shared" si="886"/>
        <v>2031</v>
      </c>
      <c r="AB312" s="618">
        <f>SUMIFS(Нормативы!N:N,Нормативы!$B:$B,$G312,Нормативы!$D:$D,'2020'!$I312,Нормативы!$F:$F,'2020'!$K312)*O312</f>
        <v>52</v>
      </c>
      <c r="AC312" s="618">
        <f>SUMIFS(Нормативы!O:O,Нормативы!$B:$B,$G312,Нормативы!$D:$D,'2020'!$I312,Нормативы!$F:$F,'2020'!$K312)</f>
        <v>1728</v>
      </c>
      <c r="AD312" s="618">
        <f>SUMIFS(Нормативы!P:P,Нормативы!$B:$B,$G312,Нормативы!$D:$D,'2020'!$I312,Нормативы!$F:$F,'2020'!$K312)*O312</f>
        <v>73</v>
      </c>
      <c r="AE312" s="618">
        <f>SUMIFS(Нормативы!Q:Q,Нормативы!$B:$B,$G312,Нормативы!$D:$D,'2020'!$I312,Нормативы!$F:$F,'2020'!$K312)</f>
        <v>178</v>
      </c>
      <c r="AF312" s="618">
        <f>SUMIFS(Нормативы!R:R,Нормативы!$B:$B,$G312,Нормативы!$D:$D,'2020'!$I312,Нормативы!$F:$F,'2020'!$K312)</f>
        <v>275</v>
      </c>
      <c r="AG312" s="618">
        <f>SUMIFS(Нормативы!S:S,Нормативы!$B:$B,$G312,Нормативы!$D:$D,'2020'!$I312,Нормативы!$F:$F,'2020'!$K312)</f>
        <v>580</v>
      </c>
      <c r="AH312" s="618">
        <f>SUMIFS(Нормативы!T:T,Нормативы!$B:$B,$G312,Нормативы!$D:$D,'2020'!$I312,Нормативы!$F:$F,'2020'!$K312)</f>
        <v>54</v>
      </c>
      <c r="AI312" s="618">
        <f>SUMIFS(Нормативы!U:U,Нормативы!$B:$B,$G312,Нормативы!$D:$D,'2020'!$I312,Нормативы!$F:$F,'2020'!$K312)</f>
        <v>77</v>
      </c>
      <c r="AJ312" s="618">
        <f>SUMIFS(Нормативы!V:V,Нормативы!$B:$B,$G312,Нормативы!$D:$D,'2020'!$I312,Нормативы!$F:$F,'2020'!$K312)</f>
        <v>8</v>
      </c>
      <c r="AK312" s="618">
        <f>SUMIFS(Нормативы!W:W,Нормативы!$B:$B,$G312,Нормативы!$D:$D,'2020'!$I312,Нормативы!$F:$F,'2020'!$K312)</f>
        <v>39</v>
      </c>
      <c r="AL312" s="618">
        <f>SUMIFS(Нормативы!X:X,Нормативы!$B:$B,$G312,Нормативы!$D:$D,'2020'!$I312,Нормативы!$F:$F,'2020'!$K312)*O312</f>
        <v>1612</v>
      </c>
      <c r="AM312" s="618">
        <f t="shared" si="887"/>
        <v>1238.0999999999999</v>
      </c>
      <c r="AN312" s="618">
        <f t="shared" si="888"/>
        <v>373.9</v>
      </c>
      <c r="AO312" s="618">
        <f>SUMIFS(Нормативы!AA:AA,Нормативы!$B:$B,$G312,Нормативы!$D:$D,'2020'!$I312,Нормативы!$F:$F,'2020'!$K312)</f>
        <v>0</v>
      </c>
      <c r="AP312" s="619">
        <f t="shared" si="889"/>
        <v>18454</v>
      </c>
      <c r="AQ312" s="611">
        <f t="shared" si="795"/>
        <v>220048</v>
      </c>
      <c r="AR312" s="622">
        <f t="shared" si="858"/>
        <v>169007.7</v>
      </c>
      <c r="AS312" s="622">
        <f t="shared" si="859"/>
        <v>51040.3</v>
      </c>
      <c r="AT312" s="614">
        <f t="shared" si="796"/>
        <v>8262</v>
      </c>
      <c r="AU312" s="614">
        <f t="shared" si="797"/>
        <v>1649</v>
      </c>
      <c r="AV312" s="614">
        <f t="shared" si="798"/>
        <v>5916</v>
      </c>
      <c r="AW312" s="614">
        <f t="shared" si="799"/>
        <v>34527</v>
      </c>
      <c r="AX312" s="614">
        <f t="shared" si="800"/>
        <v>884</v>
      </c>
      <c r="AY312" s="614">
        <f t="shared" si="801"/>
        <v>29376</v>
      </c>
      <c r="AZ312" s="614">
        <f t="shared" si="802"/>
        <v>1241</v>
      </c>
      <c r="BA312" s="614">
        <f t="shared" si="803"/>
        <v>3026</v>
      </c>
      <c r="BB312" s="614">
        <f t="shared" si="804"/>
        <v>4675</v>
      </c>
      <c r="BC312" s="614">
        <f t="shared" si="805"/>
        <v>9860</v>
      </c>
      <c r="BD312" s="614">
        <f t="shared" si="806"/>
        <v>918</v>
      </c>
      <c r="BE312" s="614">
        <f t="shared" si="807"/>
        <v>1309</v>
      </c>
      <c r="BF312" s="614">
        <f t="shared" si="808"/>
        <v>136</v>
      </c>
      <c r="BG312" s="614">
        <f t="shared" si="809"/>
        <v>663</v>
      </c>
      <c r="BH312" s="614">
        <f t="shared" si="810"/>
        <v>27404</v>
      </c>
      <c r="BI312" s="622">
        <f t="shared" si="860"/>
        <v>21047.599999999999</v>
      </c>
      <c r="BJ312" s="622">
        <f t="shared" si="861"/>
        <v>6356.4</v>
      </c>
      <c r="BK312" s="614">
        <f t="shared" si="811"/>
        <v>0</v>
      </c>
      <c r="BL312" s="620">
        <f t="shared" si="812"/>
        <v>313718</v>
      </c>
      <c r="BM312" s="614">
        <f t="shared" si="813"/>
        <v>330952</v>
      </c>
      <c r="BN312" s="622">
        <f t="shared" si="814"/>
        <v>254187.4</v>
      </c>
      <c r="BO312" s="622">
        <f t="shared" si="815"/>
        <v>76764.600000000006</v>
      </c>
      <c r="BP312" s="614">
        <f t="shared" si="862"/>
        <v>8262</v>
      </c>
      <c r="BQ312" s="614">
        <f t="shared" si="863"/>
        <v>1649</v>
      </c>
      <c r="BR312" s="614">
        <f t="shared" si="864"/>
        <v>5916</v>
      </c>
      <c r="BS312" s="614">
        <f t="shared" si="816"/>
        <v>34527</v>
      </c>
      <c r="BT312" s="614">
        <f t="shared" si="817"/>
        <v>884</v>
      </c>
      <c r="BU312" s="614">
        <f t="shared" si="818"/>
        <v>29376</v>
      </c>
      <c r="BV312" s="614">
        <f t="shared" si="819"/>
        <v>1241</v>
      </c>
      <c r="BW312" s="614">
        <f t="shared" si="820"/>
        <v>3026</v>
      </c>
      <c r="BX312" s="614">
        <f t="shared" si="821"/>
        <v>11552</v>
      </c>
      <c r="BY312" s="614">
        <f t="shared" si="822"/>
        <v>9860</v>
      </c>
      <c r="BZ312" s="614">
        <f t="shared" si="823"/>
        <v>918</v>
      </c>
      <c r="CA312" s="614">
        <f t="shared" si="824"/>
        <v>1309</v>
      </c>
      <c r="CB312" s="614">
        <f t="shared" si="825"/>
        <v>136</v>
      </c>
      <c r="CC312" s="614">
        <f t="shared" si="826"/>
        <v>663</v>
      </c>
      <c r="CD312" s="614">
        <f t="shared" si="827"/>
        <v>41216</v>
      </c>
      <c r="CE312" s="622">
        <f t="shared" si="865"/>
        <v>31655.9</v>
      </c>
      <c r="CF312" s="622">
        <f t="shared" si="866"/>
        <v>9560.1</v>
      </c>
      <c r="CG312" s="614">
        <f t="shared" si="828"/>
        <v>0</v>
      </c>
      <c r="CH312" s="621">
        <f t="shared" si="829"/>
        <v>445311</v>
      </c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AUV312" s="699">
        <f t="shared" si="758"/>
        <v>19467.759999999998</v>
      </c>
      <c r="AUW312" s="699">
        <f t="shared" si="759"/>
        <v>14952.2</v>
      </c>
      <c r="AUX312" s="699">
        <f t="shared" si="760"/>
        <v>4515.5600000000004</v>
      </c>
      <c r="AUY312" s="699">
        <f t="shared" si="867"/>
        <v>486</v>
      </c>
      <c r="AUZ312" s="699">
        <f t="shared" si="778"/>
        <v>667.34</v>
      </c>
      <c r="AVA312" s="699">
        <f t="shared" si="778"/>
        <v>0.46</v>
      </c>
      <c r="AVB312" s="699">
        <f t="shared" si="868"/>
        <v>2031</v>
      </c>
      <c r="AVC312" s="699">
        <f t="shared" si="869"/>
        <v>52</v>
      </c>
      <c r="AVD312" s="699">
        <f t="shared" si="870"/>
        <v>1728</v>
      </c>
      <c r="AVE312" s="699">
        <f t="shared" si="871"/>
        <v>73</v>
      </c>
      <c r="AVF312" s="699">
        <f t="shared" si="872"/>
        <v>178</v>
      </c>
      <c r="AVG312" s="699">
        <f t="shared" si="873"/>
        <v>679.53</v>
      </c>
      <c r="AVH312" s="699">
        <f t="shared" si="874"/>
        <v>580</v>
      </c>
      <c r="AVI312" s="699">
        <f t="shared" si="875"/>
        <v>54</v>
      </c>
      <c r="AVJ312" s="699">
        <f t="shared" si="876"/>
        <v>77</v>
      </c>
      <c r="AVK312" s="699">
        <f t="shared" si="877"/>
        <v>8</v>
      </c>
      <c r="AVL312" s="699">
        <f t="shared" si="878"/>
        <v>39</v>
      </c>
      <c r="AVM312" s="699">
        <f t="shared" si="879"/>
        <v>2424.4699999999998</v>
      </c>
      <c r="AVN312" s="699">
        <f t="shared" si="880"/>
        <v>1862.11</v>
      </c>
      <c r="AVO312" s="699">
        <f t="shared" si="881"/>
        <v>562.36</v>
      </c>
      <c r="AVP312" s="699">
        <f t="shared" si="882"/>
        <v>0</v>
      </c>
      <c r="AVQ312" s="699">
        <f t="shared" si="883"/>
        <v>26194.76</v>
      </c>
    </row>
    <row r="313" spans="1:108 1244:1265" ht="30" hidden="1" customHeight="1" x14ac:dyDescent="0.25">
      <c r="A313" s="643">
        <v>1</v>
      </c>
      <c r="B313" s="643">
        <v>8</v>
      </c>
      <c r="C313" s="664" t="s">
        <v>22</v>
      </c>
      <c r="D313" s="2"/>
      <c r="E313" s="101" t="s">
        <v>344</v>
      </c>
      <c r="F313" s="643" t="s">
        <v>31</v>
      </c>
      <c r="G313" s="643">
        <v>1</v>
      </c>
      <c r="H313" s="658" t="s">
        <v>10</v>
      </c>
      <c r="I313" s="643">
        <v>0</v>
      </c>
      <c r="J313" s="101" t="s">
        <v>371</v>
      </c>
      <c r="K313" s="643">
        <v>1</v>
      </c>
      <c r="L313" s="683" t="s">
        <v>349</v>
      </c>
      <c r="M313" s="11" t="s">
        <v>312</v>
      </c>
      <c r="N313" s="101" t="s">
        <v>387</v>
      </c>
      <c r="O313" s="643">
        <v>1</v>
      </c>
      <c r="P313" s="632">
        <v>20</v>
      </c>
      <c r="Q313" s="632">
        <v>20</v>
      </c>
      <c r="R313" s="632">
        <v>20</v>
      </c>
      <c r="S313" s="675">
        <f>SUMIF('Территориальный кк'!$A:$A,'2020'!$B313,'Территориальный кк'!D:D)</f>
        <v>1.504</v>
      </c>
      <c r="T313" s="676">
        <f>SUMIF('Территориальный кк'!$A:$A,'2020'!$B313,'Территориальный кк'!E:E)</f>
        <v>2.4710000000000001</v>
      </c>
      <c r="U313" s="618">
        <f>SUMIFS(Нормативы!G:G,Нормативы!$B:$B,$G313,Нормативы!$D:$D,'2020'!$I313,Нормативы!$F:$F,'2020'!$K313)*O313</f>
        <v>54020</v>
      </c>
      <c r="V313" s="618">
        <f t="shared" si="852"/>
        <v>41490</v>
      </c>
      <c r="W313" s="618">
        <f t="shared" si="853"/>
        <v>12530</v>
      </c>
      <c r="X313" s="618">
        <f>SUMIFS(Нормативы!J:J,Нормативы!$B:$B,$G313,Нормативы!$D:$D,'2020'!$I313,Нормативы!$F:$F,'2020'!$K313)</f>
        <v>220</v>
      </c>
      <c r="Y313" s="618">
        <f>SUMIFS(Нормативы!K:K,Нормативы!$B:$B,$G313,Нормативы!$D:$D,'2020'!$I313,Нормативы!$F:$F,'2020'!$K313)</f>
        <v>44</v>
      </c>
      <c r="Z313" s="618">
        <f>SUMIFS(Нормативы!L:L,Нормативы!$B:$B,$G313,Нормативы!$D:$D,'2020'!$I313,Нормативы!$F:$F,'2020'!$K313)</f>
        <v>2320</v>
      </c>
      <c r="AA313" s="618">
        <f t="shared" si="854"/>
        <v>3710</v>
      </c>
      <c r="AB313" s="618">
        <f>SUMIFS(Нормативы!N:N,Нормативы!$B:$B,$G313,Нормативы!$D:$D,'2020'!$I313,Нормативы!$F:$F,'2020'!$K313)*O313</f>
        <v>520</v>
      </c>
      <c r="AC313" s="618">
        <f>SUMIFS(Нормативы!O:O,Нормативы!$B:$B,$G313,Нормативы!$D:$D,'2020'!$I313,Нормативы!$F:$F,'2020'!$K313)</f>
        <v>2140</v>
      </c>
      <c r="AD313" s="618">
        <f>SUMIFS(Нормативы!P:P,Нормативы!$B:$B,$G313,Нормативы!$D:$D,'2020'!$I313,Нормативы!$F:$F,'2020'!$K313)*O313</f>
        <v>310</v>
      </c>
      <c r="AE313" s="618">
        <f>SUMIFS(Нормативы!Q:Q,Нормативы!$B:$B,$G313,Нормативы!$D:$D,'2020'!$I313,Нормативы!$F:$F,'2020'!$K313)</f>
        <v>740</v>
      </c>
      <c r="AF313" s="618">
        <f>SUMIFS(Нормативы!R:R,Нормативы!$B:$B,$G313,Нормативы!$D:$D,'2020'!$I313,Нормативы!$F:$F,'2020'!$K313)</f>
        <v>2460</v>
      </c>
      <c r="AG313" s="618">
        <f>SUMIFS(Нормативы!S:S,Нормативы!$B:$B,$G313,Нормативы!$D:$D,'2020'!$I313,Нормативы!$F:$F,'2020'!$K313)</f>
        <v>5080</v>
      </c>
      <c r="AH313" s="618">
        <f>SUMIFS(Нормативы!T:T,Нормативы!$B:$B,$G313,Нормативы!$D:$D,'2020'!$I313,Нормативы!$F:$F,'2020'!$K313)</f>
        <v>540</v>
      </c>
      <c r="AI313" s="618">
        <f>SUMIFS(Нормативы!U:U,Нормативы!$B:$B,$G313,Нормативы!$D:$D,'2020'!$I313,Нормативы!$F:$F,'2020'!$K313)</f>
        <v>770</v>
      </c>
      <c r="AJ313" s="618">
        <f>SUMIFS(Нормативы!V:V,Нормативы!$B:$B,$G313,Нормативы!$D:$D,'2020'!$I313,Нормативы!$F:$F,'2020'!$K313)</f>
        <v>80</v>
      </c>
      <c r="AK313" s="618">
        <f>SUMIFS(Нормативы!W:W,Нормативы!$B:$B,$G313,Нормативы!$D:$D,'2020'!$I313,Нормативы!$F:$F,'2020'!$K313)</f>
        <v>300</v>
      </c>
      <c r="AL313" s="618">
        <f>SUMIFS(Нормативы!X:X,Нормативы!$B:$B,$G313,Нормативы!$D:$D,'2020'!$I313,Нормативы!$F:$F,'2020'!$K313)*O313</f>
        <v>13440</v>
      </c>
      <c r="AM313" s="618">
        <f t="shared" si="855"/>
        <v>10322.6</v>
      </c>
      <c r="AN313" s="618">
        <f t="shared" si="856"/>
        <v>3117.4</v>
      </c>
      <c r="AO313" s="618">
        <f>SUMIFS(Нормативы!AA:AA,Нормативы!$B:$B,$G313,Нормативы!$D:$D,'2020'!$I313,Нормативы!$F:$F,'2020'!$K313)</f>
        <v>3520</v>
      </c>
      <c r="AP313" s="619">
        <f t="shared" si="857"/>
        <v>86460</v>
      </c>
      <c r="AQ313" s="413">
        <f t="shared" si="795"/>
        <v>1080400</v>
      </c>
      <c r="AR313" s="618">
        <f t="shared" si="858"/>
        <v>829800.3</v>
      </c>
      <c r="AS313" s="618">
        <f t="shared" si="859"/>
        <v>250599.7</v>
      </c>
      <c r="AT313" s="616">
        <f t="shared" si="796"/>
        <v>4400</v>
      </c>
      <c r="AU313" s="616">
        <f t="shared" si="797"/>
        <v>880</v>
      </c>
      <c r="AV313" s="616">
        <f t="shared" si="798"/>
        <v>46400</v>
      </c>
      <c r="AW313" s="616">
        <f t="shared" si="799"/>
        <v>74200</v>
      </c>
      <c r="AX313" s="616">
        <f t="shared" si="800"/>
        <v>10400</v>
      </c>
      <c r="AY313" s="616">
        <f t="shared" si="801"/>
        <v>42800</v>
      </c>
      <c r="AZ313" s="616">
        <f t="shared" si="802"/>
        <v>6200</v>
      </c>
      <c r="BA313" s="616">
        <f t="shared" si="803"/>
        <v>14800</v>
      </c>
      <c r="BB313" s="616">
        <f t="shared" si="804"/>
        <v>49200</v>
      </c>
      <c r="BC313" s="616">
        <f t="shared" si="805"/>
        <v>101600</v>
      </c>
      <c r="BD313" s="616">
        <f t="shared" si="806"/>
        <v>10800</v>
      </c>
      <c r="BE313" s="616">
        <f t="shared" si="807"/>
        <v>15400</v>
      </c>
      <c r="BF313" s="616">
        <f t="shared" si="808"/>
        <v>1600</v>
      </c>
      <c r="BG313" s="616">
        <f t="shared" si="809"/>
        <v>6000</v>
      </c>
      <c r="BH313" s="616">
        <f t="shared" si="810"/>
        <v>268800</v>
      </c>
      <c r="BI313" s="618">
        <f t="shared" si="860"/>
        <v>206451.6</v>
      </c>
      <c r="BJ313" s="618">
        <f t="shared" si="861"/>
        <v>62348.4</v>
      </c>
      <c r="BK313" s="616">
        <f t="shared" si="811"/>
        <v>70400</v>
      </c>
      <c r="BL313" s="620">
        <f t="shared" si="812"/>
        <v>1729200</v>
      </c>
      <c r="BM313" s="616">
        <f t="shared" si="813"/>
        <v>1624922</v>
      </c>
      <c r="BN313" s="618">
        <f t="shared" si="814"/>
        <v>1248020</v>
      </c>
      <c r="BO313" s="618">
        <f t="shared" si="815"/>
        <v>376902</v>
      </c>
      <c r="BP313" s="616">
        <f t="shared" si="862"/>
        <v>4400</v>
      </c>
      <c r="BQ313" s="616">
        <f t="shared" si="863"/>
        <v>880</v>
      </c>
      <c r="BR313" s="616">
        <f t="shared" si="864"/>
        <v>46400</v>
      </c>
      <c r="BS313" s="616">
        <f t="shared" si="816"/>
        <v>74200</v>
      </c>
      <c r="BT313" s="616">
        <f t="shared" si="817"/>
        <v>10400</v>
      </c>
      <c r="BU313" s="616">
        <f t="shared" si="818"/>
        <v>42800</v>
      </c>
      <c r="BV313" s="616">
        <f t="shared" si="819"/>
        <v>6200</v>
      </c>
      <c r="BW313" s="616">
        <f t="shared" si="820"/>
        <v>14800</v>
      </c>
      <c r="BX313" s="616">
        <f t="shared" si="821"/>
        <v>121573</v>
      </c>
      <c r="BY313" s="616">
        <f t="shared" si="822"/>
        <v>101600</v>
      </c>
      <c r="BZ313" s="616">
        <f t="shared" si="823"/>
        <v>10800</v>
      </c>
      <c r="CA313" s="616">
        <f t="shared" si="824"/>
        <v>15400</v>
      </c>
      <c r="CB313" s="616">
        <f t="shared" si="825"/>
        <v>1600</v>
      </c>
      <c r="CC313" s="616">
        <f t="shared" si="826"/>
        <v>6000</v>
      </c>
      <c r="CD313" s="616">
        <f t="shared" si="827"/>
        <v>404275</v>
      </c>
      <c r="CE313" s="618">
        <f t="shared" si="865"/>
        <v>310503.09999999998</v>
      </c>
      <c r="CF313" s="618">
        <f t="shared" si="866"/>
        <v>93771.9</v>
      </c>
      <c r="CG313" s="616">
        <f t="shared" si="828"/>
        <v>70400</v>
      </c>
      <c r="CH313" s="621">
        <f t="shared" si="829"/>
        <v>2481570</v>
      </c>
      <c r="CI313" s="88">
        <f t="shared" si="830"/>
        <v>81246.100000000006</v>
      </c>
      <c r="CJ313" s="90">
        <f t="shared" si="831"/>
        <v>62401</v>
      </c>
      <c r="CK313" s="90">
        <f t="shared" si="832"/>
        <v>18845.099999999999</v>
      </c>
      <c r="CL313" s="88">
        <f t="shared" si="833"/>
        <v>220</v>
      </c>
      <c r="CM313" s="88">
        <f t="shared" si="834"/>
        <v>44</v>
      </c>
      <c r="CN313" s="88">
        <f t="shared" si="835"/>
        <v>2320</v>
      </c>
      <c r="CO313" s="88">
        <f t="shared" si="836"/>
        <v>3710</v>
      </c>
      <c r="CP313" s="88">
        <f t="shared" si="837"/>
        <v>520</v>
      </c>
      <c r="CQ313" s="88">
        <f t="shared" si="838"/>
        <v>2140</v>
      </c>
      <c r="CR313" s="88">
        <f t="shared" si="839"/>
        <v>310</v>
      </c>
      <c r="CS313" s="88">
        <f t="shared" si="840"/>
        <v>740</v>
      </c>
      <c r="CT313" s="88">
        <f t="shared" si="841"/>
        <v>6078.65</v>
      </c>
      <c r="CU313" s="88">
        <f t="shared" si="842"/>
        <v>5080</v>
      </c>
      <c r="CV313" s="88">
        <f t="shared" si="843"/>
        <v>540</v>
      </c>
      <c r="CW313" s="88">
        <f t="shared" si="844"/>
        <v>770</v>
      </c>
      <c r="CX313" s="88">
        <f t="shared" si="845"/>
        <v>80</v>
      </c>
      <c r="CY313" s="88">
        <f t="shared" si="846"/>
        <v>300</v>
      </c>
      <c r="CZ313" s="88">
        <f t="shared" si="847"/>
        <v>20213.75</v>
      </c>
      <c r="DA313" s="90">
        <f t="shared" si="848"/>
        <v>15525.155000000001</v>
      </c>
      <c r="DB313" s="90">
        <f t="shared" si="849"/>
        <v>4688.5950000000003</v>
      </c>
      <c r="DC313" s="88">
        <f t="shared" si="850"/>
        <v>3520</v>
      </c>
      <c r="DD313" s="88">
        <f t="shared" si="851"/>
        <v>124078.5</v>
      </c>
      <c r="AUV313" s="699">
        <f t="shared" si="758"/>
        <v>81246.100000000006</v>
      </c>
      <c r="AUW313" s="699">
        <f t="shared" si="759"/>
        <v>62401</v>
      </c>
      <c r="AUX313" s="699">
        <f t="shared" si="760"/>
        <v>18845.099999999999</v>
      </c>
      <c r="AUY313" s="699">
        <f t="shared" si="867"/>
        <v>220</v>
      </c>
      <c r="AUZ313" s="699">
        <f t="shared" si="778"/>
        <v>356.13</v>
      </c>
      <c r="AVA313" s="699">
        <f t="shared" si="778"/>
        <v>0.86</v>
      </c>
      <c r="AVB313" s="699">
        <f t="shared" si="868"/>
        <v>3710</v>
      </c>
      <c r="AVC313" s="699">
        <f t="shared" si="869"/>
        <v>520</v>
      </c>
      <c r="AVD313" s="699">
        <f t="shared" si="870"/>
        <v>2140</v>
      </c>
      <c r="AVE313" s="699">
        <f t="shared" si="871"/>
        <v>310</v>
      </c>
      <c r="AVF313" s="699">
        <f t="shared" si="872"/>
        <v>740</v>
      </c>
      <c r="AVG313" s="699">
        <f t="shared" si="873"/>
        <v>6078.65</v>
      </c>
      <c r="AVH313" s="699">
        <f t="shared" si="874"/>
        <v>5080</v>
      </c>
      <c r="AVI313" s="699">
        <f t="shared" si="875"/>
        <v>540</v>
      </c>
      <c r="AVJ313" s="699">
        <f t="shared" si="876"/>
        <v>770</v>
      </c>
      <c r="AVK313" s="699">
        <f t="shared" si="877"/>
        <v>80</v>
      </c>
      <c r="AVL313" s="699">
        <f t="shared" si="878"/>
        <v>300</v>
      </c>
      <c r="AVM313" s="699">
        <f t="shared" si="879"/>
        <v>20213.75</v>
      </c>
      <c r="AVN313" s="699">
        <f t="shared" si="880"/>
        <v>15525.15</v>
      </c>
      <c r="AVO313" s="699">
        <f t="shared" si="881"/>
        <v>4688.6000000000004</v>
      </c>
      <c r="AVP313" s="699">
        <f t="shared" si="882"/>
        <v>3520</v>
      </c>
      <c r="AVQ313" s="699">
        <f t="shared" si="883"/>
        <v>124078.5</v>
      </c>
    </row>
    <row r="314" spans="1:108 1244:1265" ht="30" hidden="1" customHeight="1" x14ac:dyDescent="0.25">
      <c r="A314" s="643">
        <v>1</v>
      </c>
      <c r="B314" s="643">
        <v>8</v>
      </c>
      <c r="C314" s="664" t="s">
        <v>22</v>
      </c>
      <c r="D314" s="2"/>
      <c r="E314" s="101" t="s">
        <v>344</v>
      </c>
      <c r="F314" s="643" t="s">
        <v>31</v>
      </c>
      <c r="G314" s="643">
        <v>1</v>
      </c>
      <c r="H314" s="658" t="s">
        <v>10</v>
      </c>
      <c r="I314" s="643">
        <v>0</v>
      </c>
      <c r="J314" s="101" t="s">
        <v>372</v>
      </c>
      <c r="K314" s="643">
        <v>1</v>
      </c>
      <c r="L314" s="683" t="s">
        <v>349</v>
      </c>
      <c r="M314" s="11" t="s">
        <v>331</v>
      </c>
      <c r="N314" s="101" t="s">
        <v>387</v>
      </c>
      <c r="O314" s="643">
        <v>1</v>
      </c>
      <c r="P314" s="632">
        <v>19</v>
      </c>
      <c r="Q314" s="632">
        <v>19</v>
      </c>
      <c r="R314" s="632">
        <v>19</v>
      </c>
      <c r="S314" s="675">
        <f>SUMIF('Территориальный кк'!$A:$A,'2020'!$B314,'Территориальный кк'!D:D)</f>
        <v>1.504</v>
      </c>
      <c r="T314" s="676">
        <f>SUMIF('Территориальный кк'!$A:$A,'2020'!$B314,'Территориальный кк'!E:E)</f>
        <v>2.4710000000000001</v>
      </c>
      <c r="U314" s="618">
        <f>SUMIFS(Нормативы!G:G,Нормативы!$B:$B,$G314,Нормативы!$D:$D,'2020'!$I314,Нормативы!$F:$F,'2020'!$K314)*O314</f>
        <v>54020</v>
      </c>
      <c r="V314" s="618">
        <f t="shared" si="852"/>
        <v>41490</v>
      </c>
      <c r="W314" s="618">
        <f t="shared" si="853"/>
        <v>12530</v>
      </c>
      <c r="X314" s="618">
        <f>SUMIFS(Нормативы!J:J,Нормативы!$B:$B,$G314,Нормативы!$D:$D,'2020'!$I314,Нормативы!$F:$F,'2020'!$K314)</f>
        <v>220</v>
      </c>
      <c r="Y314" s="618">
        <f>SUMIFS(Нормативы!K:K,Нормативы!$B:$B,$G314,Нормативы!$D:$D,'2020'!$I314,Нормативы!$F:$F,'2020'!$K314)</f>
        <v>44</v>
      </c>
      <c r="Z314" s="618">
        <f>SUMIFS(Нормативы!L:L,Нормативы!$B:$B,$G314,Нормативы!$D:$D,'2020'!$I314,Нормативы!$F:$F,'2020'!$K314)</f>
        <v>2320</v>
      </c>
      <c r="AA314" s="618">
        <f t="shared" si="854"/>
        <v>3710</v>
      </c>
      <c r="AB314" s="618">
        <f>SUMIFS(Нормативы!N:N,Нормативы!$B:$B,$G314,Нормативы!$D:$D,'2020'!$I314,Нормативы!$F:$F,'2020'!$K314)*O314</f>
        <v>520</v>
      </c>
      <c r="AC314" s="618">
        <f>SUMIFS(Нормативы!O:O,Нормативы!$B:$B,$G314,Нормативы!$D:$D,'2020'!$I314,Нормативы!$F:$F,'2020'!$K314)</f>
        <v>2140</v>
      </c>
      <c r="AD314" s="618">
        <f>SUMIFS(Нормативы!P:P,Нормативы!$B:$B,$G314,Нормативы!$D:$D,'2020'!$I314,Нормативы!$F:$F,'2020'!$K314)*O314</f>
        <v>310</v>
      </c>
      <c r="AE314" s="618">
        <f>SUMIFS(Нормативы!Q:Q,Нормативы!$B:$B,$G314,Нормативы!$D:$D,'2020'!$I314,Нормативы!$F:$F,'2020'!$K314)</f>
        <v>740</v>
      </c>
      <c r="AF314" s="618">
        <f>SUMIFS(Нормативы!R:R,Нормативы!$B:$B,$G314,Нормативы!$D:$D,'2020'!$I314,Нормативы!$F:$F,'2020'!$K314)</f>
        <v>2460</v>
      </c>
      <c r="AG314" s="618">
        <f>SUMIFS(Нормативы!S:S,Нормативы!$B:$B,$G314,Нормативы!$D:$D,'2020'!$I314,Нормативы!$F:$F,'2020'!$K314)</f>
        <v>5080</v>
      </c>
      <c r="AH314" s="618">
        <f>SUMIFS(Нормативы!T:T,Нормативы!$B:$B,$G314,Нормативы!$D:$D,'2020'!$I314,Нормативы!$F:$F,'2020'!$K314)</f>
        <v>540</v>
      </c>
      <c r="AI314" s="618">
        <f>SUMIFS(Нормативы!U:U,Нормативы!$B:$B,$G314,Нормативы!$D:$D,'2020'!$I314,Нормативы!$F:$F,'2020'!$K314)</f>
        <v>770</v>
      </c>
      <c r="AJ314" s="618">
        <f>SUMIFS(Нормативы!V:V,Нормативы!$B:$B,$G314,Нормативы!$D:$D,'2020'!$I314,Нормативы!$F:$F,'2020'!$K314)</f>
        <v>80</v>
      </c>
      <c r="AK314" s="618">
        <f>SUMIFS(Нормативы!W:W,Нормативы!$B:$B,$G314,Нормативы!$D:$D,'2020'!$I314,Нормативы!$F:$F,'2020'!$K314)</f>
        <v>300</v>
      </c>
      <c r="AL314" s="618">
        <f>SUMIFS(Нормативы!X:X,Нормативы!$B:$B,$G314,Нормативы!$D:$D,'2020'!$I314,Нормативы!$F:$F,'2020'!$K314)*O314</f>
        <v>13440</v>
      </c>
      <c r="AM314" s="618">
        <f t="shared" si="855"/>
        <v>10322.6</v>
      </c>
      <c r="AN314" s="618">
        <f t="shared" si="856"/>
        <v>3117.4</v>
      </c>
      <c r="AO314" s="618">
        <f>SUMIFS(Нормативы!AA:AA,Нормативы!$B:$B,$G314,Нормативы!$D:$D,'2020'!$I314,Нормативы!$F:$F,'2020'!$K314)</f>
        <v>3520</v>
      </c>
      <c r="AP314" s="619">
        <f t="shared" si="857"/>
        <v>86460</v>
      </c>
      <c r="AQ314" s="413">
        <f t="shared" si="795"/>
        <v>1026380</v>
      </c>
      <c r="AR314" s="618">
        <f t="shared" si="858"/>
        <v>788310.3</v>
      </c>
      <c r="AS314" s="618">
        <f t="shared" si="859"/>
        <v>238069.7</v>
      </c>
      <c r="AT314" s="616">
        <f t="shared" si="796"/>
        <v>4180</v>
      </c>
      <c r="AU314" s="616">
        <f t="shared" si="797"/>
        <v>836</v>
      </c>
      <c r="AV314" s="616">
        <f t="shared" si="798"/>
        <v>44080</v>
      </c>
      <c r="AW314" s="616">
        <f t="shared" si="799"/>
        <v>70490</v>
      </c>
      <c r="AX314" s="616">
        <f t="shared" si="800"/>
        <v>9880</v>
      </c>
      <c r="AY314" s="616">
        <f t="shared" si="801"/>
        <v>40660</v>
      </c>
      <c r="AZ314" s="616">
        <f t="shared" si="802"/>
        <v>5890</v>
      </c>
      <c r="BA314" s="616">
        <f t="shared" si="803"/>
        <v>14060</v>
      </c>
      <c r="BB314" s="616">
        <f t="shared" si="804"/>
        <v>46740</v>
      </c>
      <c r="BC314" s="616">
        <f t="shared" si="805"/>
        <v>96520</v>
      </c>
      <c r="BD314" s="616">
        <f t="shared" si="806"/>
        <v>10260</v>
      </c>
      <c r="BE314" s="616">
        <f t="shared" si="807"/>
        <v>14630</v>
      </c>
      <c r="BF314" s="616">
        <f t="shared" si="808"/>
        <v>1520</v>
      </c>
      <c r="BG314" s="616">
        <f t="shared" si="809"/>
        <v>5700</v>
      </c>
      <c r="BH314" s="616">
        <f t="shared" si="810"/>
        <v>255360</v>
      </c>
      <c r="BI314" s="618">
        <f t="shared" si="860"/>
        <v>196129</v>
      </c>
      <c r="BJ314" s="618">
        <f t="shared" si="861"/>
        <v>59231</v>
      </c>
      <c r="BK314" s="616">
        <f t="shared" si="811"/>
        <v>66880</v>
      </c>
      <c r="BL314" s="620">
        <f t="shared" si="812"/>
        <v>1642740</v>
      </c>
      <c r="BM314" s="616">
        <f t="shared" si="813"/>
        <v>1543676</v>
      </c>
      <c r="BN314" s="618">
        <f t="shared" si="814"/>
        <v>1185619</v>
      </c>
      <c r="BO314" s="618">
        <f t="shared" si="815"/>
        <v>358057</v>
      </c>
      <c r="BP314" s="616">
        <f t="shared" si="862"/>
        <v>4180</v>
      </c>
      <c r="BQ314" s="616">
        <f t="shared" si="863"/>
        <v>836</v>
      </c>
      <c r="BR314" s="616">
        <f t="shared" si="864"/>
        <v>44080</v>
      </c>
      <c r="BS314" s="616">
        <f t="shared" si="816"/>
        <v>70490</v>
      </c>
      <c r="BT314" s="616">
        <f t="shared" si="817"/>
        <v>9880</v>
      </c>
      <c r="BU314" s="616">
        <f t="shared" si="818"/>
        <v>40660</v>
      </c>
      <c r="BV314" s="616">
        <f t="shared" si="819"/>
        <v>5890</v>
      </c>
      <c r="BW314" s="616">
        <f t="shared" si="820"/>
        <v>14060</v>
      </c>
      <c r="BX314" s="616">
        <f t="shared" si="821"/>
        <v>115495</v>
      </c>
      <c r="BY314" s="616">
        <f t="shared" si="822"/>
        <v>96520</v>
      </c>
      <c r="BZ314" s="616">
        <f t="shared" si="823"/>
        <v>10260</v>
      </c>
      <c r="CA314" s="616">
        <f t="shared" si="824"/>
        <v>14630</v>
      </c>
      <c r="CB314" s="616">
        <f t="shared" si="825"/>
        <v>1520</v>
      </c>
      <c r="CC314" s="616">
        <f t="shared" si="826"/>
        <v>5700</v>
      </c>
      <c r="CD314" s="616">
        <f t="shared" si="827"/>
        <v>384061</v>
      </c>
      <c r="CE314" s="618">
        <f t="shared" si="865"/>
        <v>294977.7</v>
      </c>
      <c r="CF314" s="618">
        <f t="shared" si="866"/>
        <v>89083.3</v>
      </c>
      <c r="CG314" s="616">
        <f t="shared" si="828"/>
        <v>66880</v>
      </c>
      <c r="CH314" s="621">
        <f t="shared" si="829"/>
        <v>2357492</v>
      </c>
      <c r="CI314" s="88">
        <f t="shared" si="830"/>
        <v>81246.105299999996</v>
      </c>
      <c r="CJ314" s="90">
        <f t="shared" si="831"/>
        <v>62401</v>
      </c>
      <c r="CK314" s="90">
        <f t="shared" si="832"/>
        <v>18845.105299999999</v>
      </c>
      <c r="CL314" s="88">
        <f t="shared" si="833"/>
        <v>220</v>
      </c>
      <c r="CM314" s="88">
        <f t="shared" si="834"/>
        <v>44</v>
      </c>
      <c r="CN314" s="88">
        <f t="shared" si="835"/>
        <v>2320</v>
      </c>
      <c r="CO314" s="88">
        <f t="shared" si="836"/>
        <v>3710</v>
      </c>
      <c r="CP314" s="88">
        <f t="shared" si="837"/>
        <v>520</v>
      </c>
      <c r="CQ314" s="88">
        <f t="shared" si="838"/>
        <v>2140</v>
      </c>
      <c r="CR314" s="88">
        <f t="shared" si="839"/>
        <v>310</v>
      </c>
      <c r="CS314" s="88">
        <f t="shared" si="840"/>
        <v>740</v>
      </c>
      <c r="CT314" s="88">
        <f t="shared" si="841"/>
        <v>6078.6841999999997</v>
      </c>
      <c r="CU314" s="88">
        <f t="shared" si="842"/>
        <v>5080</v>
      </c>
      <c r="CV314" s="88">
        <f t="shared" si="843"/>
        <v>540</v>
      </c>
      <c r="CW314" s="88">
        <f t="shared" si="844"/>
        <v>770</v>
      </c>
      <c r="CX314" s="88">
        <f t="shared" si="845"/>
        <v>80</v>
      </c>
      <c r="CY314" s="88">
        <f t="shared" si="846"/>
        <v>300</v>
      </c>
      <c r="CZ314" s="88">
        <f t="shared" si="847"/>
        <v>20213.736799999999</v>
      </c>
      <c r="DA314" s="90">
        <f t="shared" si="848"/>
        <v>15525.142099999999</v>
      </c>
      <c r="DB314" s="90">
        <f t="shared" si="849"/>
        <v>4688.5946999999996</v>
      </c>
      <c r="DC314" s="88">
        <f t="shared" si="850"/>
        <v>3520</v>
      </c>
      <c r="DD314" s="88">
        <f t="shared" si="851"/>
        <v>124078.5263</v>
      </c>
      <c r="AUV314" s="699">
        <f t="shared" si="758"/>
        <v>81246.11</v>
      </c>
      <c r="AUW314" s="699">
        <f t="shared" si="759"/>
        <v>62401.01</v>
      </c>
      <c r="AUX314" s="699">
        <f t="shared" si="760"/>
        <v>18845.099999999999</v>
      </c>
      <c r="AUY314" s="699">
        <f t="shared" si="867"/>
        <v>220</v>
      </c>
      <c r="AUZ314" s="699">
        <f t="shared" si="778"/>
        <v>338.32</v>
      </c>
      <c r="AVA314" s="699">
        <f t="shared" si="778"/>
        <v>0.82</v>
      </c>
      <c r="AVB314" s="699">
        <f t="shared" si="868"/>
        <v>3710</v>
      </c>
      <c r="AVC314" s="699">
        <f t="shared" si="869"/>
        <v>520</v>
      </c>
      <c r="AVD314" s="699">
        <f t="shared" si="870"/>
        <v>2140</v>
      </c>
      <c r="AVE314" s="699">
        <f t="shared" si="871"/>
        <v>310</v>
      </c>
      <c r="AVF314" s="699">
        <f t="shared" si="872"/>
        <v>740</v>
      </c>
      <c r="AVG314" s="699">
        <f t="shared" si="873"/>
        <v>6078.68</v>
      </c>
      <c r="AVH314" s="699">
        <f t="shared" si="874"/>
        <v>5080</v>
      </c>
      <c r="AVI314" s="699">
        <f t="shared" si="875"/>
        <v>540</v>
      </c>
      <c r="AVJ314" s="699">
        <f t="shared" si="876"/>
        <v>770</v>
      </c>
      <c r="AVK314" s="699">
        <f t="shared" si="877"/>
        <v>80</v>
      </c>
      <c r="AVL314" s="699">
        <f t="shared" si="878"/>
        <v>300</v>
      </c>
      <c r="AVM314" s="699">
        <f t="shared" si="879"/>
        <v>20213.740000000002</v>
      </c>
      <c r="AVN314" s="699">
        <f t="shared" si="880"/>
        <v>15525.15</v>
      </c>
      <c r="AVO314" s="699">
        <f t="shared" si="881"/>
        <v>4688.59</v>
      </c>
      <c r="AVP314" s="699">
        <f t="shared" si="882"/>
        <v>3520</v>
      </c>
      <c r="AVQ314" s="699">
        <f t="shared" si="883"/>
        <v>124078.53</v>
      </c>
    </row>
    <row r="315" spans="1:108 1244:1265" ht="30" hidden="1" customHeight="1" x14ac:dyDescent="0.25">
      <c r="A315" s="643">
        <v>1</v>
      </c>
      <c r="B315" s="643">
        <v>8</v>
      </c>
      <c r="C315" s="664" t="s">
        <v>22</v>
      </c>
      <c r="D315" s="2"/>
      <c r="E315" s="101" t="s">
        <v>344</v>
      </c>
      <c r="F315" s="643" t="s">
        <v>31</v>
      </c>
      <c r="G315" s="643">
        <v>1</v>
      </c>
      <c r="H315" s="658" t="s">
        <v>10</v>
      </c>
      <c r="I315" s="643">
        <v>0</v>
      </c>
      <c r="J315" s="101" t="s">
        <v>356</v>
      </c>
      <c r="K315" s="643">
        <v>3</v>
      </c>
      <c r="L315" s="683" t="s">
        <v>349</v>
      </c>
      <c r="M315" s="11" t="s">
        <v>255</v>
      </c>
      <c r="N315" s="101" t="s">
        <v>387</v>
      </c>
      <c r="O315" s="643">
        <v>1</v>
      </c>
      <c r="P315" s="632">
        <v>1033</v>
      </c>
      <c r="Q315" s="632">
        <v>1033</v>
      </c>
      <c r="R315" s="632">
        <v>1033</v>
      </c>
      <c r="S315" s="675">
        <f>SUMIF('Территориальный кк'!$A:$A,'2020'!$B315,'Территориальный кк'!D:D)</f>
        <v>1.504</v>
      </c>
      <c r="T315" s="676">
        <f>SUMIF('Территориальный кк'!$A:$A,'2020'!$B315,'Территориальный кк'!E:E)</f>
        <v>2.4710000000000001</v>
      </c>
      <c r="U315" s="618">
        <f>SUMIFS(Нормативы!G:G,Нормативы!$B:$B,$G315,Нормативы!$D:$D,'2020'!$I315,Нормативы!$F:$F,'2020'!$K315)*O315</f>
        <v>64190</v>
      </c>
      <c r="V315" s="618">
        <f t="shared" si="852"/>
        <v>49301.1</v>
      </c>
      <c r="W315" s="618">
        <f t="shared" si="853"/>
        <v>14888.9</v>
      </c>
      <c r="X315" s="618">
        <f>SUMIFS(Нормативы!J:J,Нормативы!$B:$B,$G315,Нормативы!$D:$D,'2020'!$I315,Нормативы!$F:$F,'2020'!$K315)</f>
        <v>8830</v>
      </c>
      <c r="Y315" s="618">
        <f>SUMIFS(Нормативы!K:K,Нормативы!$B:$B,$G315,Нормативы!$D:$D,'2020'!$I315,Нормативы!$F:$F,'2020'!$K315)</f>
        <v>1766</v>
      </c>
      <c r="Z315" s="618">
        <f>SUMIFS(Нормативы!L:L,Нормативы!$B:$B,$G315,Нормативы!$D:$D,'2020'!$I315,Нормативы!$F:$F,'2020'!$K315)</f>
        <v>8110</v>
      </c>
      <c r="AA315" s="618">
        <f t="shared" si="854"/>
        <v>19050</v>
      </c>
      <c r="AB315" s="618">
        <f>SUMIFS(Нормативы!N:N,Нормативы!$B:$B,$G315,Нормативы!$D:$D,'2020'!$I315,Нормативы!$F:$F,'2020'!$K315)*O315</f>
        <v>520</v>
      </c>
      <c r="AC315" s="618">
        <f>SUMIFS(Нормативы!O:O,Нормативы!$B:$B,$G315,Нормативы!$D:$D,'2020'!$I315,Нормативы!$F:$F,'2020'!$K315)</f>
        <v>17290</v>
      </c>
      <c r="AD315" s="618">
        <f>SUMIFS(Нормативы!P:P,Нормативы!$B:$B,$G315,Нормативы!$D:$D,'2020'!$I315,Нормативы!$F:$F,'2020'!$K315)*O315</f>
        <v>360</v>
      </c>
      <c r="AE315" s="618">
        <f>SUMIFS(Нормативы!Q:Q,Нормативы!$B:$B,$G315,Нормативы!$D:$D,'2020'!$I315,Нормативы!$F:$F,'2020'!$K315)</f>
        <v>880</v>
      </c>
      <c r="AF315" s="618">
        <f>SUMIFS(Нормативы!R:R,Нормативы!$B:$B,$G315,Нормативы!$D:$D,'2020'!$I315,Нормативы!$F:$F,'2020'!$K315)</f>
        <v>2680</v>
      </c>
      <c r="AG315" s="618">
        <f>SUMIFS(Нормативы!S:S,Нормативы!$B:$B,$G315,Нормативы!$D:$D,'2020'!$I315,Нормативы!$F:$F,'2020'!$K315)</f>
        <v>5800</v>
      </c>
      <c r="AH315" s="618">
        <f>SUMIFS(Нормативы!T:T,Нормативы!$B:$B,$G315,Нормативы!$D:$D,'2020'!$I315,Нормативы!$F:$F,'2020'!$K315)</f>
        <v>540</v>
      </c>
      <c r="AI315" s="618">
        <f>SUMIFS(Нормативы!U:U,Нормативы!$B:$B,$G315,Нормативы!$D:$D,'2020'!$I315,Нормативы!$F:$F,'2020'!$K315)</f>
        <v>770</v>
      </c>
      <c r="AJ315" s="618">
        <f>SUMIFS(Нормативы!V:V,Нормативы!$B:$B,$G315,Нормативы!$D:$D,'2020'!$I315,Нормативы!$F:$F,'2020'!$K315)</f>
        <v>80</v>
      </c>
      <c r="AK315" s="618">
        <f>SUMIFS(Нормативы!W:W,Нормативы!$B:$B,$G315,Нормативы!$D:$D,'2020'!$I315,Нормативы!$F:$F,'2020'!$K315)</f>
        <v>1050</v>
      </c>
      <c r="AL315" s="618">
        <f>SUMIFS(Нормативы!X:X,Нормативы!$B:$B,$G315,Нормативы!$D:$D,'2020'!$I315,Нормативы!$F:$F,'2020'!$K315)*O315</f>
        <v>16120</v>
      </c>
      <c r="AM315" s="618">
        <f t="shared" si="855"/>
        <v>12381</v>
      </c>
      <c r="AN315" s="618">
        <f t="shared" si="856"/>
        <v>3739</v>
      </c>
      <c r="AO315" s="618">
        <f>SUMIFS(Нормативы!AA:AA,Нормативы!$B:$B,$G315,Нормативы!$D:$D,'2020'!$I315,Нормативы!$F:$F,'2020'!$K315)</f>
        <v>3520</v>
      </c>
      <c r="AP315" s="619">
        <f t="shared" si="857"/>
        <v>130740</v>
      </c>
      <c r="AQ315" s="413">
        <f t="shared" si="795"/>
        <v>66308270</v>
      </c>
      <c r="AR315" s="618">
        <f t="shared" si="858"/>
        <v>50928010.799999997</v>
      </c>
      <c r="AS315" s="618">
        <f t="shared" si="859"/>
        <v>15380259.199999999</v>
      </c>
      <c r="AT315" s="616">
        <f t="shared" si="796"/>
        <v>9121390</v>
      </c>
      <c r="AU315" s="616">
        <f t="shared" si="797"/>
        <v>1824278</v>
      </c>
      <c r="AV315" s="616">
        <f t="shared" si="798"/>
        <v>8377630</v>
      </c>
      <c r="AW315" s="616">
        <f t="shared" si="799"/>
        <v>19678650</v>
      </c>
      <c r="AX315" s="616">
        <f t="shared" si="800"/>
        <v>537160</v>
      </c>
      <c r="AY315" s="616">
        <f t="shared" si="801"/>
        <v>17860570</v>
      </c>
      <c r="AZ315" s="616">
        <f t="shared" si="802"/>
        <v>371880</v>
      </c>
      <c r="BA315" s="616">
        <f t="shared" si="803"/>
        <v>909040</v>
      </c>
      <c r="BB315" s="616">
        <f t="shared" si="804"/>
        <v>2768440</v>
      </c>
      <c r="BC315" s="616">
        <f t="shared" si="805"/>
        <v>5991400</v>
      </c>
      <c r="BD315" s="616">
        <f t="shared" si="806"/>
        <v>557820</v>
      </c>
      <c r="BE315" s="616">
        <f t="shared" si="807"/>
        <v>795410</v>
      </c>
      <c r="BF315" s="616">
        <f t="shared" si="808"/>
        <v>82640</v>
      </c>
      <c r="BG315" s="616">
        <f t="shared" si="809"/>
        <v>1084650</v>
      </c>
      <c r="BH315" s="616">
        <f t="shared" si="810"/>
        <v>16651960</v>
      </c>
      <c r="BI315" s="618">
        <f t="shared" si="860"/>
        <v>12789523.800000001</v>
      </c>
      <c r="BJ315" s="618">
        <f t="shared" si="861"/>
        <v>3862436.2</v>
      </c>
      <c r="BK315" s="616">
        <f t="shared" si="811"/>
        <v>3636160</v>
      </c>
      <c r="BL315" s="620">
        <f t="shared" si="812"/>
        <v>135054420</v>
      </c>
      <c r="BM315" s="616">
        <f t="shared" si="813"/>
        <v>99727638</v>
      </c>
      <c r="BN315" s="618">
        <f t="shared" si="814"/>
        <v>76595728.099999994</v>
      </c>
      <c r="BO315" s="618">
        <f t="shared" si="815"/>
        <v>23131909.899999999</v>
      </c>
      <c r="BP315" s="616">
        <f t="shared" si="862"/>
        <v>9121390</v>
      </c>
      <c r="BQ315" s="616">
        <f t="shared" si="863"/>
        <v>1824278</v>
      </c>
      <c r="BR315" s="616">
        <f t="shared" si="864"/>
        <v>8377630</v>
      </c>
      <c r="BS315" s="616">
        <f t="shared" si="816"/>
        <v>19678650</v>
      </c>
      <c r="BT315" s="616">
        <f t="shared" si="817"/>
        <v>537160</v>
      </c>
      <c r="BU315" s="616">
        <f t="shared" si="818"/>
        <v>17860570</v>
      </c>
      <c r="BV315" s="616">
        <f t="shared" si="819"/>
        <v>371880</v>
      </c>
      <c r="BW315" s="616">
        <f t="shared" si="820"/>
        <v>909040</v>
      </c>
      <c r="BX315" s="616">
        <f t="shared" si="821"/>
        <v>6840815</v>
      </c>
      <c r="BY315" s="616">
        <f t="shared" si="822"/>
        <v>5991400</v>
      </c>
      <c r="BZ315" s="616">
        <f t="shared" si="823"/>
        <v>557820</v>
      </c>
      <c r="CA315" s="616">
        <f t="shared" si="824"/>
        <v>795410</v>
      </c>
      <c r="CB315" s="616">
        <f t="shared" si="825"/>
        <v>82640</v>
      </c>
      <c r="CC315" s="616">
        <f t="shared" si="826"/>
        <v>1084650</v>
      </c>
      <c r="CD315" s="616">
        <f t="shared" si="827"/>
        <v>25044548</v>
      </c>
      <c r="CE315" s="618">
        <f t="shared" si="865"/>
        <v>19235443.899999999</v>
      </c>
      <c r="CF315" s="618">
        <f t="shared" si="866"/>
        <v>5809104.0999999996</v>
      </c>
      <c r="CG315" s="616">
        <f t="shared" si="828"/>
        <v>3636160</v>
      </c>
      <c r="CH315" s="621">
        <f t="shared" si="829"/>
        <v>180938751</v>
      </c>
      <c r="CI315" s="88">
        <f t="shared" si="830"/>
        <v>96541.759900000005</v>
      </c>
      <c r="CJ315" s="90">
        <f t="shared" si="831"/>
        <v>74148.8171</v>
      </c>
      <c r="CK315" s="90">
        <f t="shared" si="832"/>
        <v>22392.942800000001</v>
      </c>
      <c r="CL315" s="88">
        <f t="shared" si="833"/>
        <v>8830</v>
      </c>
      <c r="CM315" s="88">
        <f t="shared" si="834"/>
        <v>1766</v>
      </c>
      <c r="CN315" s="88">
        <f t="shared" si="835"/>
        <v>8110</v>
      </c>
      <c r="CO315" s="88">
        <f t="shared" si="836"/>
        <v>19050</v>
      </c>
      <c r="CP315" s="88">
        <f t="shared" si="837"/>
        <v>520</v>
      </c>
      <c r="CQ315" s="88">
        <f t="shared" si="838"/>
        <v>17290</v>
      </c>
      <c r="CR315" s="88">
        <f t="shared" si="839"/>
        <v>360</v>
      </c>
      <c r="CS315" s="88">
        <f t="shared" si="840"/>
        <v>880</v>
      </c>
      <c r="CT315" s="88">
        <f t="shared" si="841"/>
        <v>6622.2798000000003</v>
      </c>
      <c r="CU315" s="88">
        <f t="shared" si="842"/>
        <v>5800</v>
      </c>
      <c r="CV315" s="88">
        <f t="shared" si="843"/>
        <v>540</v>
      </c>
      <c r="CW315" s="88">
        <f t="shared" si="844"/>
        <v>770</v>
      </c>
      <c r="CX315" s="88">
        <f t="shared" si="845"/>
        <v>80</v>
      </c>
      <c r="CY315" s="88">
        <f t="shared" si="846"/>
        <v>1050</v>
      </c>
      <c r="CZ315" s="88">
        <f t="shared" si="847"/>
        <v>24244.480200000002</v>
      </c>
      <c r="DA315" s="90">
        <f t="shared" si="848"/>
        <v>18620.952499999999</v>
      </c>
      <c r="DB315" s="90">
        <f t="shared" si="849"/>
        <v>5623.5276999999996</v>
      </c>
      <c r="DC315" s="88">
        <f t="shared" si="850"/>
        <v>3520</v>
      </c>
      <c r="DD315" s="88">
        <f t="shared" si="851"/>
        <v>175158.51980000001</v>
      </c>
      <c r="AUV315" s="699">
        <f t="shared" si="758"/>
        <v>96541.759999999995</v>
      </c>
      <c r="AUW315" s="699">
        <f t="shared" si="759"/>
        <v>74148.820000000007</v>
      </c>
      <c r="AUX315" s="699">
        <f t="shared" si="760"/>
        <v>22392.94</v>
      </c>
      <c r="AUY315" s="699">
        <f t="shared" si="867"/>
        <v>8830</v>
      </c>
      <c r="AUZ315" s="699">
        <f t="shared" si="778"/>
        <v>738275.19</v>
      </c>
      <c r="AVA315" s="699">
        <f t="shared" si="778"/>
        <v>130.51</v>
      </c>
      <c r="AVB315" s="699">
        <f t="shared" si="868"/>
        <v>19050</v>
      </c>
      <c r="AVC315" s="699">
        <f t="shared" si="869"/>
        <v>520</v>
      </c>
      <c r="AVD315" s="699">
        <f t="shared" si="870"/>
        <v>17290</v>
      </c>
      <c r="AVE315" s="699">
        <f t="shared" si="871"/>
        <v>360</v>
      </c>
      <c r="AVF315" s="699">
        <f t="shared" si="872"/>
        <v>880</v>
      </c>
      <c r="AVG315" s="699">
        <f t="shared" si="873"/>
        <v>6622.28</v>
      </c>
      <c r="AVH315" s="699">
        <f t="shared" si="874"/>
        <v>5800</v>
      </c>
      <c r="AVI315" s="699">
        <f t="shared" si="875"/>
        <v>540</v>
      </c>
      <c r="AVJ315" s="699">
        <f t="shared" si="876"/>
        <v>770</v>
      </c>
      <c r="AVK315" s="699">
        <f t="shared" si="877"/>
        <v>80</v>
      </c>
      <c r="AVL315" s="699">
        <f t="shared" si="878"/>
        <v>1050</v>
      </c>
      <c r="AVM315" s="699">
        <f t="shared" si="879"/>
        <v>24244.48</v>
      </c>
      <c r="AVN315" s="699">
        <f t="shared" si="880"/>
        <v>18620.95</v>
      </c>
      <c r="AVO315" s="699">
        <f t="shared" si="881"/>
        <v>5623.53</v>
      </c>
      <c r="AVP315" s="699">
        <f t="shared" si="882"/>
        <v>3520</v>
      </c>
      <c r="AVQ315" s="699">
        <f t="shared" si="883"/>
        <v>175158.52</v>
      </c>
    </row>
    <row r="316" spans="1:108 1244:1265" ht="30" hidden="1" customHeight="1" x14ac:dyDescent="0.25">
      <c r="A316" s="643">
        <v>1</v>
      </c>
      <c r="B316" s="643">
        <v>8</v>
      </c>
      <c r="C316" s="664" t="s">
        <v>22</v>
      </c>
      <c r="D316" s="2"/>
      <c r="E316" s="101" t="s">
        <v>344</v>
      </c>
      <c r="F316" s="643" t="s">
        <v>31</v>
      </c>
      <c r="G316" s="643">
        <v>1</v>
      </c>
      <c r="H316" s="658" t="s">
        <v>10</v>
      </c>
      <c r="I316" s="643">
        <v>0</v>
      </c>
      <c r="J316" s="101" t="s">
        <v>356</v>
      </c>
      <c r="K316" s="643">
        <v>3</v>
      </c>
      <c r="L316" s="683" t="s">
        <v>349</v>
      </c>
      <c r="M316" s="11" t="s">
        <v>256</v>
      </c>
      <c r="N316" s="101" t="s">
        <v>401</v>
      </c>
      <c r="O316" s="643">
        <v>2</v>
      </c>
      <c r="P316" s="632">
        <v>11</v>
      </c>
      <c r="Q316" s="632">
        <v>11</v>
      </c>
      <c r="R316" s="632">
        <v>11</v>
      </c>
      <c r="S316" s="675">
        <f>SUMIF('Территориальный кк'!$A:$A,'2020'!$B316,'Территориальный кк'!D:D)</f>
        <v>1.504</v>
      </c>
      <c r="T316" s="676">
        <f>SUMIF('Территориальный кк'!$A:$A,'2020'!$B316,'Территориальный кк'!E:E)</f>
        <v>2.4710000000000001</v>
      </c>
      <c r="U316" s="618">
        <f>SUMIFS(Нормативы!G:G,Нормативы!$B:$B,$G316,Нормативы!$D:$D,'2020'!$I316,Нормативы!$F:$F,'2020'!$K316)*O316</f>
        <v>128380</v>
      </c>
      <c r="V316" s="618">
        <f t="shared" si="852"/>
        <v>98602.2</v>
      </c>
      <c r="W316" s="618">
        <f t="shared" si="853"/>
        <v>29777.8</v>
      </c>
      <c r="X316" s="618">
        <f>SUMIFS(Нормативы!J:J,Нормативы!$B:$B,$G316,Нормативы!$D:$D,'2020'!$I316,Нормативы!$F:$F,'2020'!$K316)</f>
        <v>8830</v>
      </c>
      <c r="Y316" s="618">
        <f>SUMIFS(Нормативы!K:K,Нормативы!$B:$B,$G316,Нормативы!$D:$D,'2020'!$I316,Нормативы!$F:$F,'2020'!$K316)</f>
        <v>1766</v>
      </c>
      <c r="Z316" s="618">
        <f>SUMIFS(Нормативы!L:L,Нормативы!$B:$B,$G316,Нормативы!$D:$D,'2020'!$I316,Нормативы!$F:$F,'2020'!$K316)</f>
        <v>8110</v>
      </c>
      <c r="AA316" s="618">
        <f t="shared" si="854"/>
        <v>19930</v>
      </c>
      <c r="AB316" s="618">
        <f>SUMIFS(Нормативы!N:N,Нормативы!$B:$B,$G316,Нормативы!$D:$D,'2020'!$I316,Нормативы!$F:$F,'2020'!$K316)*O316</f>
        <v>1040</v>
      </c>
      <c r="AC316" s="618">
        <f>SUMIFS(Нормативы!O:O,Нормативы!$B:$B,$G316,Нормативы!$D:$D,'2020'!$I316,Нормативы!$F:$F,'2020'!$K316)</f>
        <v>17290</v>
      </c>
      <c r="AD316" s="618">
        <f>SUMIFS(Нормативы!P:P,Нормативы!$B:$B,$G316,Нормативы!$D:$D,'2020'!$I316,Нормативы!$F:$F,'2020'!$K316)*O316</f>
        <v>720</v>
      </c>
      <c r="AE316" s="618">
        <f>SUMIFS(Нормативы!Q:Q,Нормативы!$B:$B,$G316,Нормативы!$D:$D,'2020'!$I316,Нормативы!$F:$F,'2020'!$K316)</f>
        <v>880</v>
      </c>
      <c r="AF316" s="618">
        <f>SUMIFS(Нормативы!R:R,Нормативы!$B:$B,$G316,Нормативы!$D:$D,'2020'!$I316,Нормативы!$F:$F,'2020'!$K316)</f>
        <v>2680</v>
      </c>
      <c r="AG316" s="618">
        <f>SUMIFS(Нормативы!S:S,Нормативы!$B:$B,$G316,Нормативы!$D:$D,'2020'!$I316,Нормативы!$F:$F,'2020'!$K316)</f>
        <v>5800</v>
      </c>
      <c r="AH316" s="618">
        <f>SUMIFS(Нормативы!T:T,Нормативы!$B:$B,$G316,Нормативы!$D:$D,'2020'!$I316,Нормативы!$F:$F,'2020'!$K316)</f>
        <v>540</v>
      </c>
      <c r="AI316" s="618">
        <f>SUMIFS(Нормативы!U:U,Нормативы!$B:$B,$G316,Нормативы!$D:$D,'2020'!$I316,Нормативы!$F:$F,'2020'!$K316)</f>
        <v>770</v>
      </c>
      <c r="AJ316" s="618">
        <f>SUMIFS(Нормативы!V:V,Нормативы!$B:$B,$G316,Нормативы!$D:$D,'2020'!$I316,Нормативы!$F:$F,'2020'!$K316)</f>
        <v>80</v>
      </c>
      <c r="AK316" s="618">
        <f>SUMIFS(Нормативы!W:W,Нормативы!$B:$B,$G316,Нормативы!$D:$D,'2020'!$I316,Нормативы!$F:$F,'2020'!$K316)</f>
        <v>1050</v>
      </c>
      <c r="AL316" s="618">
        <f>SUMIFS(Нормативы!X:X,Нормативы!$B:$B,$G316,Нормативы!$D:$D,'2020'!$I316,Нормативы!$F:$F,'2020'!$K316)*O316</f>
        <v>32240</v>
      </c>
      <c r="AM316" s="618">
        <f t="shared" si="855"/>
        <v>24761.9</v>
      </c>
      <c r="AN316" s="618">
        <f t="shared" si="856"/>
        <v>7478.1</v>
      </c>
      <c r="AO316" s="618">
        <f>SUMIFS(Нормативы!AA:AA,Нормативы!$B:$B,$G316,Нормативы!$D:$D,'2020'!$I316,Нормативы!$F:$F,'2020'!$K316)</f>
        <v>3520</v>
      </c>
      <c r="AP316" s="619">
        <f t="shared" si="857"/>
        <v>211930</v>
      </c>
      <c r="AQ316" s="413">
        <f t="shared" si="795"/>
        <v>1412180</v>
      </c>
      <c r="AR316" s="618">
        <f t="shared" si="858"/>
        <v>1084623.7</v>
      </c>
      <c r="AS316" s="618">
        <f t="shared" si="859"/>
        <v>327556.3</v>
      </c>
      <c r="AT316" s="616">
        <f t="shared" si="796"/>
        <v>97130</v>
      </c>
      <c r="AU316" s="616">
        <f t="shared" si="797"/>
        <v>19426</v>
      </c>
      <c r="AV316" s="616">
        <f t="shared" si="798"/>
        <v>89210</v>
      </c>
      <c r="AW316" s="616">
        <f t="shared" si="799"/>
        <v>219230</v>
      </c>
      <c r="AX316" s="616">
        <f t="shared" si="800"/>
        <v>11440</v>
      </c>
      <c r="AY316" s="616">
        <f t="shared" si="801"/>
        <v>190190</v>
      </c>
      <c r="AZ316" s="616">
        <f t="shared" si="802"/>
        <v>7920</v>
      </c>
      <c r="BA316" s="616">
        <f t="shared" si="803"/>
        <v>9680</v>
      </c>
      <c r="BB316" s="616">
        <f t="shared" si="804"/>
        <v>29480</v>
      </c>
      <c r="BC316" s="616">
        <f t="shared" si="805"/>
        <v>63800</v>
      </c>
      <c r="BD316" s="616">
        <f t="shared" si="806"/>
        <v>5940</v>
      </c>
      <c r="BE316" s="616">
        <f t="shared" si="807"/>
        <v>8470</v>
      </c>
      <c r="BF316" s="616">
        <f t="shared" si="808"/>
        <v>880</v>
      </c>
      <c r="BG316" s="616">
        <f t="shared" si="809"/>
        <v>11550</v>
      </c>
      <c r="BH316" s="616">
        <f t="shared" si="810"/>
        <v>354640</v>
      </c>
      <c r="BI316" s="618">
        <f t="shared" si="860"/>
        <v>272381</v>
      </c>
      <c r="BJ316" s="618">
        <f t="shared" si="861"/>
        <v>82259</v>
      </c>
      <c r="BK316" s="616">
        <f t="shared" si="811"/>
        <v>38720</v>
      </c>
      <c r="BL316" s="620">
        <f t="shared" si="812"/>
        <v>2331230</v>
      </c>
      <c r="BM316" s="616">
        <f t="shared" si="813"/>
        <v>2123919</v>
      </c>
      <c r="BN316" s="618">
        <f t="shared" si="814"/>
        <v>1631274.2</v>
      </c>
      <c r="BO316" s="618">
        <f t="shared" si="815"/>
        <v>492644.8</v>
      </c>
      <c r="BP316" s="616">
        <f t="shared" si="862"/>
        <v>97130</v>
      </c>
      <c r="BQ316" s="616">
        <f t="shared" si="863"/>
        <v>19426</v>
      </c>
      <c r="BR316" s="616">
        <f t="shared" si="864"/>
        <v>89210</v>
      </c>
      <c r="BS316" s="616">
        <f t="shared" si="816"/>
        <v>219230</v>
      </c>
      <c r="BT316" s="616">
        <f t="shared" si="817"/>
        <v>11440</v>
      </c>
      <c r="BU316" s="616">
        <f t="shared" si="818"/>
        <v>190190</v>
      </c>
      <c r="BV316" s="616">
        <f t="shared" si="819"/>
        <v>7920</v>
      </c>
      <c r="BW316" s="616">
        <f t="shared" si="820"/>
        <v>9680</v>
      </c>
      <c r="BX316" s="616">
        <f t="shared" si="821"/>
        <v>72845</v>
      </c>
      <c r="BY316" s="616">
        <f t="shared" si="822"/>
        <v>63800</v>
      </c>
      <c r="BZ316" s="616">
        <f t="shared" si="823"/>
        <v>5940</v>
      </c>
      <c r="CA316" s="616">
        <f t="shared" si="824"/>
        <v>8470</v>
      </c>
      <c r="CB316" s="616">
        <f t="shared" si="825"/>
        <v>880</v>
      </c>
      <c r="CC316" s="616">
        <f t="shared" si="826"/>
        <v>11550</v>
      </c>
      <c r="CD316" s="616">
        <f t="shared" si="827"/>
        <v>533379</v>
      </c>
      <c r="CE316" s="618">
        <f t="shared" si="865"/>
        <v>409661.3</v>
      </c>
      <c r="CF316" s="618">
        <f t="shared" si="866"/>
        <v>123717.7</v>
      </c>
      <c r="CG316" s="616">
        <f t="shared" si="828"/>
        <v>38720</v>
      </c>
      <c r="CH316" s="621">
        <f t="shared" si="829"/>
        <v>3265073</v>
      </c>
      <c r="CI316" s="88">
        <f t="shared" si="830"/>
        <v>193083.54550000001</v>
      </c>
      <c r="CJ316" s="90">
        <f t="shared" si="831"/>
        <v>148297.6545</v>
      </c>
      <c r="CK316" s="90">
        <f t="shared" si="832"/>
        <v>44785.890899999999</v>
      </c>
      <c r="CL316" s="88">
        <f t="shared" si="833"/>
        <v>8830</v>
      </c>
      <c r="CM316" s="88">
        <f t="shared" si="834"/>
        <v>1766</v>
      </c>
      <c r="CN316" s="88">
        <f t="shared" si="835"/>
        <v>8110</v>
      </c>
      <c r="CO316" s="88">
        <f t="shared" si="836"/>
        <v>19930</v>
      </c>
      <c r="CP316" s="88">
        <f t="shared" si="837"/>
        <v>1040</v>
      </c>
      <c r="CQ316" s="88">
        <f t="shared" si="838"/>
        <v>17290</v>
      </c>
      <c r="CR316" s="88">
        <f t="shared" si="839"/>
        <v>720</v>
      </c>
      <c r="CS316" s="88">
        <f t="shared" si="840"/>
        <v>880</v>
      </c>
      <c r="CT316" s="88">
        <f t="shared" si="841"/>
        <v>6622.2727000000004</v>
      </c>
      <c r="CU316" s="88">
        <f t="shared" si="842"/>
        <v>5800</v>
      </c>
      <c r="CV316" s="88">
        <f t="shared" si="843"/>
        <v>540</v>
      </c>
      <c r="CW316" s="88">
        <f t="shared" si="844"/>
        <v>770</v>
      </c>
      <c r="CX316" s="88">
        <f t="shared" si="845"/>
        <v>80</v>
      </c>
      <c r="CY316" s="88">
        <f t="shared" si="846"/>
        <v>1050</v>
      </c>
      <c r="CZ316" s="88">
        <f t="shared" si="847"/>
        <v>48489</v>
      </c>
      <c r="DA316" s="90">
        <f t="shared" si="848"/>
        <v>37241.936399999999</v>
      </c>
      <c r="DB316" s="90">
        <f t="shared" si="849"/>
        <v>11247.063599999999</v>
      </c>
      <c r="DC316" s="88">
        <f t="shared" si="850"/>
        <v>3520</v>
      </c>
      <c r="DD316" s="88">
        <f t="shared" si="851"/>
        <v>296824.81819999998</v>
      </c>
      <c r="AUV316" s="699">
        <f t="shared" si="758"/>
        <v>193083.55</v>
      </c>
      <c r="AUW316" s="699">
        <f t="shared" si="759"/>
        <v>148297.66</v>
      </c>
      <c r="AUX316" s="699">
        <f t="shared" si="760"/>
        <v>44785.89</v>
      </c>
      <c r="AUY316" s="699">
        <f t="shared" si="867"/>
        <v>8830</v>
      </c>
      <c r="AUZ316" s="699">
        <f t="shared" si="778"/>
        <v>7861.59</v>
      </c>
      <c r="AVA316" s="699">
        <f t="shared" si="778"/>
        <v>0.69</v>
      </c>
      <c r="AVB316" s="699">
        <f t="shared" si="868"/>
        <v>19930</v>
      </c>
      <c r="AVC316" s="699">
        <f t="shared" si="869"/>
        <v>1040</v>
      </c>
      <c r="AVD316" s="699">
        <f t="shared" si="870"/>
        <v>17290</v>
      </c>
      <c r="AVE316" s="699">
        <f t="shared" si="871"/>
        <v>720</v>
      </c>
      <c r="AVF316" s="699">
        <f t="shared" si="872"/>
        <v>880</v>
      </c>
      <c r="AVG316" s="699">
        <f t="shared" si="873"/>
        <v>6622.27</v>
      </c>
      <c r="AVH316" s="699">
        <f t="shared" si="874"/>
        <v>5800</v>
      </c>
      <c r="AVI316" s="699">
        <f t="shared" si="875"/>
        <v>540</v>
      </c>
      <c r="AVJ316" s="699">
        <f t="shared" si="876"/>
        <v>770</v>
      </c>
      <c r="AVK316" s="699">
        <f t="shared" si="877"/>
        <v>80</v>
      </c>
      <c r="AVL316" s="699">
        <f t="shared" si="878"/>
        <v>1050</v>
      </c>
      <c r="AVM316" s="699">
        <f t="shared" si="879"/>
        <v>48489</v>
      </c>
      <c r="AVN316" s="699">
        <f t="shared" si="880"/>
        <v>37241.94</v>
      </c>
      <c r="AVO316" s="699">
        <f t="shared" si="881"/>
        <v>11247.06</v>
      </c>
      <c r="AVP316" s="699">
        <f t="shared" si="882"/>
        <v>3520</v>
      </c>
      <c r="AVQ316" s="699">
        <f t="shared" si="883"/>
        <v>296824.82</v>
      </c>
    </row>
    <row r="317" spans="1:108 1244:1265" ht="30" hidden="1" customHeight="1" x14ac:dyDescent="0.25">
      <c r="A317" s="643">
        <v>1</v>
      </c>
      <c r="B317" s="643">
        <v>8</v>
      </c>
      <c r="C317" s="664" t="s">
        <v>22</v>
      </c>
      <c r="D317" s="2"/>
      <c r="E317" s="101" t="s">
        <v>344</v>
      </c>
      <c r="F317" s="643" t="s">
        <v>31</v>
      </c>
      <c r="G317" s="643">
        <v>1</v>
      </c>
      <c r="H317" s="658" t="s">
        <v>8</v>
      </c>
      <c r="I317" s="643">
        <v>3</v>
      </c>
      <c r="J317" s="101" t="s">
        <v>356</v>
      </c>
      <c r="K317" s="643">
        <v>3</v>
      </c>
      <c r="L317" s="683" t="s">
        <v>349</v>
      </c>
      <c r="M317" s="11" t="s">
        <v>257</v>
      </c>
      <c r="N317" s="101" t="s">
        <v>387</v>
      </c>
      <c r="O317" s="643">
        <v>1</v>
      </c>
      <c r="P317" s="632">
        <v>118</v>
      </c>
      <c r="Q317" s="632">
        <v>118</v>
      </c>
      <c r="R317" s="632">
        <v>118</v>
      </c>
      <c r="S317" s="675">
        <f>SUMIF('Территориальный кк'!$A:$A,'2020'!$B317,'Территориальный кк'!D:D)</f>
        <v>1.504</v>
      </c>
      <c r="T317" s="676">
        <f>SUMIF('Территориальный кк'!$A:$A,'2020'!$B317,'Территориальный кк'!E:E)</f>
        <v>2.4710000000000001</v>
      </c>
      <c r="U317" s="618">
        <f>SUMIFS(Нормативы!G:G,Нормативы!$B:$B,$G317,Нормативы!$D:$D,'2020'!$I317,Нормативы!$F:$F,'2020'!$K317)*O317</f>
        <v>6419</v>
      </c>
      <c r="V317" s="618">
        <f t="shared" si="852"/>
        <v>4930.1000000000004</v>
      </c>
      <c r="W317" s="618">
        <f t="shared" si="853"/>
        <v>1488.9</v>
      </c>
      <c r="X317" s="618">
        <f>SUMIFS(Нормативы!J:J,Нормативы!$B:$B,$G317,Нормативы!$D:$D,'2020'!$I317,Нормативы!$F:$F,'2020'!$K317)</f>
        <v>883</v>
      </c>
      <c r="Y317" s="618">
        <f>SUMIFS(Нормативы!K:K,Нормативы!$B:$B,$G317,Нормативы!$D:$D,'2020'!$I317,Нормативы!$F:$F,'2020'!$K317)</f>
        <v>177</v>
      </c>
      <c r="Z317" s="618">
        <f>SUMIFS(Нормативы!L:L,Нормативы!$B:$B,$G317,Нормативы!$D:$D,'2020'!$I317,Нормативы!$F:$F,'2020'!$K317)</f>
        <v>811</v>
      </c>
      <c r="AA317" s="618">
        <f t="shared" si="854"/>
        <v>1905</v>
      </c>
      <c r="AB317" s="618">
        <f>SUMIFS(Нормативы!N:N,Нормативы!$B:$B,$G317,Нормативы!$D:$D,'2020'!$I317,Нормативы!$F:$F,'2020'!$K317)*O317</f>
        <v>52</v>
      </c>
      <c r="AC317" s="618">
        <f>SUMIFS(Нормативы!O:O,Нормативы!$B:$B,$G317,Нормативы!$D:$D,'2020'!$I317,Нормативы!$F:$F,'2020'!$K317)</f>
        <v>1729</v>
      </c>
      <c r="AD317" s="618">
        <f>SUMIFS(Нормативы!P:P,Нормативы!$B:$B,$G317,Нормативы!$D:$D,'2020'!$I317,Нормативы!$F:$F,'2020'!$K317)*O317</f>
        <v>36</v>
      </c>
      <c r="AE317" s="618">
        <f>SUMIFS(Нормативы!Q:Q,Нормативы!$B:$B,$G317,Нормативы!$D:$D,'2020'!$I317,Нормативы!$F:$F,'2020'!$K317)</f>
        <v>88</v>
      </c>
      <c r="AF317" s="618">
        <f>SUMIFS(Нормативы!R:R,Нормативы!$B:$B,$G317,Нормативы!$D:$D,'2020'!$I317,Нормативы!$F:$F,'2020'!$K317)</f>
        <v>268</v>
      </c>
      <c r="AG317" s="618">
        <f>SUMIFS(Нормативы!S:S,Нормативы!$B:$B,$G317,Нормативы!$D:$D,'2020'!$I317,Нормативы!$F:$F,'2020'!$K317)</f>
        <v>580</v>
      </c>
      <c r="AH317" s="618">
        <f>SUMIFS(Нормативы!T:T,Нормативы!$B:$B,$G317,Нормативы!$D:$D,'2020'!$I317,Нормативы!$F:$F,'2020'!$K317)</f>
        <v>54</v>
      </c>
      <c r="AI317" s="618">
        <f>SUMIFS(Нормативы!U:U,Нормативы!$B:$B,$G317,Нормативы!$D:$D,'2020'!$I317,Нормативы!$F:$F,'2020'!$K317)</f>
        <v>77</v>
      </c>
      <c r="AJ317" s="618">
        <f>SUMIFS(Нормативы!V:V,Нормативы!$B:$B,$G317,Нормативы!$D:$D,'2020'!$I317,Нормативы!$F:$F,'2020'!$K317)</f>
        <v>8</v>
      </c>
      <c r="AK317" s="618">
        <f>SUMIFS(Нормативы!W:W,Нормативы!$B:$B,$G317,Нормативы!$D:$D,'2020'!$I317,Нормативы!$F:$F,'2020'!$K317)</f>
        <v>105</v>
      </c>
      <c r="AL317" s="618">
        <f>SUMIFS(Нормативы!X:X,Нормативы!$B:$B,$G317,Нормативы!$D:$D,'2020'!$I317,Нормативы!$F:$F,'2020'!$K317)*O317</f>
        <v>1612</v>
      </c>
      <c r="AM317" s="618">
        <f t="shared" si="855"/>
        <v>1238.0999999999999</v>
      </c>
      <c r="AN317" s="618">
        <f t="shared" si="856"/>
        <v>373.9</v>
      </c>
      <c r="AO317" s="618">
        <f>SUMIFS(Нормативы!AA:AA,Нормативы!$B:$B,$G317,Нормативы!$D:$D,'2020'!$I317,Нормативы!$F:$F,'2020'!$K317)</f>
        <v>0</v>
      </c>
      <c r="AP317" s="619">
        <f t="shared" si="857"/>
        <v>12722</v>
      </c>
      <c r="AQ317" s="413">
        <f t="shared" si="795"/>
        <v>757442</v>
      </c>
      <c r="AR317" s="618">
        <f t="shared" si="858"/>
        <v>581752.69999999995</v>
      </c>
      <c r="AS317" s="618">
        <f t="shared" si="859"/>
        <v>175689.3</v>
      </c>
      <c r="AT317" s="616">
        <f t="shared" si="796"/>
        <v>104194</v>
      </c>
      <c r="AU317" s="616">
        <f t="shared" si="797"/>
        <v>20886</v>
      </c>
      <c r="AV317" s="616">
        <f t="shared" si="798"/>
        <v>95698</v>
      </c>
      <c r="AW317" s="616">
        <f t="shared" si="799"/>
        <v>224790</v>
      </c>
      <c r="AX317" s="616">
        <f t="shared" si="800"/>
        <v>6136</v>
      </c>
      <c r="AY317" s="616">
        <f t="shared" si="801"/>
        <v>204022</v>
      </c>
      <c r="AZ317" s="616">
        <f t="shared" si="802"/>
        <v>4248</v>
      </c>
      <c r="BA317" s="616">
        <f t="shared" si="803"/>
        <v>10384</v>
      </c>
      <c r="BB317" s="616">
        <f t="shared" si="804"/>
        <v>31624</v>
      </c>
      <c r="BC317" s="616">
        <f t="shared" si="805"/>
        <v>68440</v>
      </c>
      <c r="BD317" s="616">
        <f t="shared" si="806"/>
        <v>6372</v>
      </c>
      <c r="BE317" s="616">
        <f t="shared" si="807"/>
        <v>9086</v>
      </c>
      <c r="BF317" s="616">
        <f t="shared" si="808"/>
        <v>944</v>
      </c>
      <c r="BG317" s="616">
        <f t="shared" si="809"/>
        <v>12390</v>
      </c>
      <c r="BH317" s="616">
        <f t="shared" si="810"/>
        <v>190216</v>
      </c>
      <c r="BI317" s="618">
        <f t="shared" si="860"/>
        <v>146095.20000000001</v>
      </c>
      <c r="BJ317" s="618">
        <f t="shared" si="861"/>
        <v>44120.800000000003</v>
      </c>
      <c r="BK317" s="616">
        <f t="shared" si="811"/>
        <v>0</v>
      </c>
      <c r="BL317" s="620">
        <f t="shared" si="812"/>
        <v>1501196</v>
      </c>
      <c r="BM317" s="616">
        <f t="shared" si="813"/>
        <v>1139193</v>
      </c>
      <c r="BN317" s="618">
        <f t="shared" si="814"/>
        <v>874956.2</v>
      </c>
      <c r="BO317" s="618">
        <f t="shared" si="815"/>
        <v>264236.79999999999</v>
      </c>
      <c r="BP317" s="616">
        <f t="shared" si="862"/>
        <v>104194</v>
      </c>
      <c r="BQ317" s="616">
        <f t="shared" si="863"/>
        <v>20886</v>
      </c>
      <c r="BR317" s="616">
        <f t="shared" si="864"/>
        <v>95698</v>
      </c>
      <c r="BS317" s="616">
        <f t="shared" si="816"/>
        <v>224790</v>
      </c>
      <c r="BT317" s="616">
        <f t="shared" si="817"/>
        <v>6136</v>
      </c>
      <c r="BU317" s="616">
        <f t="shared" si="818"/>
        <v>204022</v>
      </c>
      <c r="BV317" s="616">
        <f t="shared" si="819"/>
        <v>4248</v>
      </c>
      <c r="BW317" s="616">
        <f t="shared" si="820"/>
        <v>10384</v>
      </c>
      <c r="BX317" s="616">
        <f t="shared" si="821"/>
        <v>78143</v>
      </c>
      <c r="BY317" s="616">
        <f t="shared" si="822"/>
        <v>68440</v>
      </c>
      <c r="BZ317" s="616">
        <f t="shared" si="823"/>
        <v>6372</v>
      </c>
      <c r="CA317" s="616">
        <f t="shared" si="824"/>
        <v>9086</v>
      </c>
      <c r="CB317" s="616">
        <f t="shared" si="825"/>
        <v>944</v>
      </c>
      <c r="CC317" s="616">
        <f t="shared" si="826"/>
        <v>12390</v>
      </c>
      <c r="CD317" s="616">
        <f t="shared" si="827"/>
        <v>286085</v>
      </c>
      <c r="CE317" s="618">
        <f t="shared" si="865"/>
        <v>219727.3</v>
      </c>
      <c r="CF317" s="618">
        <f t="shared" si="866"/>
        <v>66357.7</v>
      </c>
      <c r="CG317" s="616">
        <f t="shared" si="828"/>
        <v>0</v>
      </c>
      <c r="CH317" s="621">
        <f t="shared" si="829"/>
        <v>2025335</v>
      </c>
      <c r="CI317" s="88">
        <f t="shared" si="830"/>
        <v>9654.1779999999999</v>
      </c>
      <c r="CJ317" s="90">
        <f t="shared" si="831"/>
        <v>7414.8831</v>
      </c>
      <c r="CK317" s="90">
        <f t="shared" si="832"/>
        <v>2239.2948999999999</v>
      </c>
      <c r="CL317" s="88">
        <f t="shared" si="833"/>
        <v>883</v>
      </c>
      <c r="CM317" s="88">
        <f t="shared" si="834"/>
        <v>177</v>
      </c>
      <c r="CN317" s="88">
        <f t="shared" si="835"/>
        <v>811</v>
      </c>
      <c r="CO317" s="88">
        <f t="shared" si="836"/>
        <v>1905</v>
      </c>
      <c r="CP317" s="88">
        <f t="shared" si="837"/>
        <v>52</v>
      </c>
      <c r="CQ317" s="88">
        <f t="shared" si="838"/>
        <v>1729</v>
      </c>
      <c r="CR317" s="88">
        <f t="shared" si="839"/>
        <v>36</v>
      </c>
      <c r="CS317" s="88">
        <f t="shared" si="840"/>
        <v>88</v>
      </c>
      <c r="CT317" s="88">
        <f t="shared" si="841"/>
        <v>662.22879999999998</v>
      </c>
      <c r="CU317" s="88">
        <f t="shared" si="842"/>
        <v>580</v>
      </c>
      <c r="CV317" s="88">
        <f t="shared" si="843"/>
        <v>54</v>
      </c>
      <c r="CW317" s="88">
        <f t="shared" si="844"/>
        <v>77</v>
      </c>
      <c r="CX317" s="88">
        <f t="shared" si="845"/>
        <v>8</v>
      </c>
      <c r="CY317" s="88">
        <f t="shared" si="846"/>
        <v>105</v>
      </c>
      <c r="CZ317" s="88">
        <f t="shared" si="847"/>
        <v>2424.4492</v>
      </c>
      <c r="DA317" s="90">
        <f t="shared" si="848"/>
        <v>1862.0958000000001</v>
      </c>
      <c r="DB317" s="90">
        <f t="shared" si="849"/>
        <v>562.35339999999997</v>
      </c>
      <c r="DC317" s="88">
        <f t="shared" si="850"/>
        <v>0</v>
      </c>
      <c r="DD317" s="88">
        <f t="shared" si="851"/>
        <v>17163.855899999999</v>
      </c>
      <c r="AUV317" s="699">
        <f t="shared" si="758"/>
        <v>9654.18</v>
      </c>
      <c r="AUW317" s="699">
        <f t="shared" si="759"/>
        <v>7414.88</v>
      </c>
      <c r="AUX317" s="699">
        <f t="shared" si="760"/>
        <v>2239.3000000000002</v>
      </c>
      <c r="AUY317" s="699">
        <f t="shared" si="867"/>
        <v>883</v>
      </c>
      <c r="AUZ317" s="699">
        <f t="shared" si="778"/>
        <v>8452.4500000000007</v>
      </c>
      <c r="AVA317" s="699">
        <f t="shared" si="778"/>
        <v>14.91</v>
      </c>
      <c r="AVB317" s="699">
        <f t="shared" si="868"/>
        <v>1905</v>
      </c>
      <c r="AVC317" s="699">
        <f t="shared" si="869"/>
        <v>52</v>
      </c>
      <c r="AVD317" s="699">
        <f t="shared" si="870"/>
        <v>1729</v>
      </c>
      <c r="AVE317" s="699">
        <f t="shared" si="871"/>
        <v>36</v>
      </c>
      <c r="AVF317" s="699">
        <f t="shared" si="872"/>
        <v>88</v>
      </c>
      <c r="AVG317" s="699">
        <f t="shared" si="873"/>
        <v>662.23</v>
      </c>
      <c r="AVH317" s="699">
        <f t="shared" si="874"/>
        <v>580</v>
      </c>
      <c r="AVI317" s="699">
        <f t="shared" si="875"/>
        <v>54</v>
      </c>
      <c r="AVJ317" s="699">
        <f t="shared" si="876"/>
        <v>77</v>
      </c>
      <c r="AVK317" s="699">
        <f t="shared" si="877"/>
        <v>8</v>
      </c>
      <c r="AVL317" s="699">
        <f t="shared" si="878"/>
        <v>105</v>
      </c>
      <c r="AVM317" s="699">
        <f t="shared" si="879"/>
        <v>2424.4499999999998</v>
      </c>
      <c r="AVN317" s="699">
        <f t="shared" si="880"/>
        <v>1862.1</v>
      </c>
      <c r="AVO317" s="699">
        <f t="shared" si="881"/>
        <v>562.35</v>
      </c>
      <c r="AVP317" s="699">
        <f t="shared" si="882"/>
        <v>0</v>
      </c>
      <c r="AVQ317" s="699">
        <f t="shared" si="883"/>
        <v>17163.86</v>
      </c>
    </row>
    <row r="318" spans="1:108 1244:1265" ht="30" hidden="1" customHeight="1" x14ac:dyDescent="0.25">
      <c r="A318" s="643">
        <v>1</v>
      </c>
      <c r="B318" s="643">
        <v>8</v>
      </c>
      <c r="C318" s="664" t="s">
        <v>22</v>
      </c>
      <c r="D318" s="2"/>
      <c r="E318" s="101" t="s">
        <v>344</v>
      </c>
      <c r="F318" s="643" t="s">
        <v>31</v>
      </c>
      <c r="G318" s="643">
        <v>1</v>
      </c>
      <c r="H318" s="658" t="s">
        <v>10</v>
      </c>
      <c r="I318" s="643">
        <v>0</v>
      </c>
      <c r="J318" s="101" t="s">
        <v>357</v>
      </c>
      <c r="K318" s="643">
        <v>3</v>
      </c>
      <c r="L318" s="683" t="s">
        <v>349</v>
      </c>
      <c r="M318" s="11" t="s">
        <v>258</v>
      </c>
      <c r="N318" s="101" t="s">
        <v>387</v>
      </c>
      <c r="O318" s="643">
        <v>1</v>
      </c>
      <c r="P318" s="632">
        <v>81</v>
      </c>
      <c r="Q318" s="632">
        <v>81</v>
      </c>
      <c r="R318" s="632">
        <v>81</v>
      </c>
      <c r="S318" s="675">
        <f>SUMIF('Территориальный кк'!$A:$A,'2020'!$B318,'Территориальный кк'!D:D)</f>
        <v>1.504</v>
      </c>
      <c r="T318" s="676">
        <f>SUMIF('Территориальный кк'!$A:$A,'2020'!$B318,'Территориальный кк'!E:E)</f>
        <v>2.4710000000000001</v>
      </c>
      <c r="U318" s="618">
        <f>SUMIFS(Нормативы!G:G,Нормативы!$B:$B,$G318,Нормативы!$D:$D,'2020'!$I318,Нормативы!$F:$F,'2020'!$K318)*O318</f>
        <v>64190</v>
      </c>
      <c r="V318" s="618">
        <f t="shared" si="852"/>
        <v>49301.1</v>
      </c>
      <c r="W318" s="618">
        <f t="shared" si="853"/>
        <v>14888.9</v>
      </c>
      <c r="X318" s="618">
        <f>SUMIFS(Нормативы!J:J,Нормативы!$B:$B,$G318,Нормативы!$D:$D,'2020'!$I318,Нормативы!$F:$F,'2020'!$K318)</f>
        <v>8830</v>
      </c>
      <c r="Y318" s="618">
        <f>SUMIFS(Нормативы!K:K,Нормативы!$B:$B,$G318,Нормативы!$D:$D,'2020'!$I318,Нормативы!$F:$F,'2020'!$K318)</f>
        <v>1766</v>
      </c>
      <c r="Z318" s="618">
        <f>SUMIFS(Нормативы!L:L,Нормативы!$B:$B,$G318,Нормативы!$D:$D,'2020'!$I318,Нормативы!$F:$F,'2020'!$K318)</f>
        <v>8110</v>
      </c>
      <c r="AA318" s="618">
        <f t="shared" si="854"/>
        <v>19050</v>
      </c>
      <c r="AB318" s="618">
        <f>SUMIFS(Нормативы!N:N,Нормативы!$B:$B,$G318,Нормативы!$D:$D,'2020'!$I318,Нормативы!$F:$F,'2020'!$K318)*O318</f>
        <v>520</v>
      </c>
      <c r="AC318" s="618">
        <f>SUMIFS(Нормативы!O:O,Нормативы!$B:$B,$G318,Нормативы!$D:$D,'2020'!$I318,Нормативы!$F:$F,'2020'!$K318)</f>
        <v>17290</v>
      </c>
      <c r="AD318" s="618">
        <f>SUMIFS(Нормативы!P:P,Нормативы!$B:$B,$G318,Нормативы!$D:$D,'2020'!$I318,Нормативы!$F:$F,'2020'!$K318)*O318</f>
        <v>360</v>
      </c>
      <c r="AE318" s="618">
        <f>SUMIFS(Нормативы!Q:Q,Нормативы!$B:$B,$G318,Нормативы!$D:$D,'2020'!$I318,Нормативы!$F:$F,'2020'!$K318)</f>
        <v>880</v>
      </c>
      <c r="AF318" s="618">
        <f>SUMIFS(Нормативы!R:R,Нормативы!$B:$B,$G318,Нормативы!$D:$D,'2020'!$I318,Нормативы!$F:$F,'2020'!$K318)</f>
        <v>2680</v>
      </c>
      <c r="AG318" s="618">
        <f>SUMIFS(Нормативы!S:S,Нормативы!$B:$B,$G318,Нормативы!$D:$D,'2020'!$I318,Нормативы!$F:$F,'2020'!$K318)</f>
        <v>5800</v>
      </c>
      <c r="AH318" s="618">
        <f>SUMIFS(Нормативы!T:T,Нормативы!$B:$B,$G318,Нормативы!$D:$D,'2020'!$I318,Нормативы!$F:$F,'2020'!$K318)</f>
        <v>540</v>
      </c>
      <c r="AI318" s="618">
        <f>SUMIFS(Нормативы!U:U,Нормативы!$B:$B,$G318,Нормативы!$D:$D,'2020'!$I318,Нормативы!$F:$F,'2020'!$K318)</f>
        <v>770</v>
      </c>
      <c r="AJ318" s="618">
        <f>SUMIFS(Нормативы!V:V,Нормативы!$B:$B,$G318,Нормативы!$D:$D,'2020'!$I318,Нормативы!$F:$F,'2020'!$K318)</f>
        <v>80</v>
      </c>
      <c r="AK318" s="618">
        <f>SUMIFS(Нормативы!W:W,Нормативы!$B:$B,$G318,Нормативы!$D:$D,'2020'!$I318,Нормативы!$F:$F,'2020'!$K318)</f>
        <v>1050</v>
      </c>
      <c r="AL318" s="618">
        <f>SUMIFS(Нормативы!X:X,Нормативы!$B:$B,$G318,Нормативы!$D:$D,'2020'!$I318,Нормативы!$F:$F,'2020'!$K318)*O318</f>
        <v>16120</v>
      </c>
      <c r="AM318" s="618">
        <f t="shared" si="855"/>
        <v>12381</v>
      </c>
      <c r="AN318" s="618">
        <f t="shared" si="856"/>
        <v>3739</v>
      </c>
      <c r="AO318" s="618">
        <f>SUMIFS(Нормативы!AA:AA,Нормативы!$B:$B,$G318,Нормативы!$D:$D,'2020'!$I318,Нормативы!$F:$F,'2020'!$K318)</f>
        <v>3520</v>
      </c>
      <c r="AP318" s="619">
        <f t="shared" si="857"/>
        <v>130740</v>
      </c>
      <c r="AQ318" s="413">
        <f t="shared" si="795"/>
        <v>5199390</v>
      </c>
      <c r="AR318" s="618">
        <f t="shared" si="858"/>
        <v>3993387.1</v>
      </c>
      <c r="AS318" s="618">
        <f t="shared" si="859"/>
        <v>1206002.8999999999</v>
      </c>
      <c r="AT318" s="616">
        <f t="shared" si="796"/>
        <v>715230</v>
      </c>
      <c r="AU318" s="616">
        <f t="shared" si="797"/>
        <v>143046</v>
      </c>
      <c r="AV318" s="616">
        <f t="shared" si="798"/>
        <v>656910</v>
      </c>
      <c r="AW318" s="616">
        <f t="shared" si="799"/>
        <v>1543050</v>
      </c>
      <c r="AX318" s="616">
        <f t="shared" si="800"/>
        <v>42120</v>
      </c>
      <c r="AY318" s="616">
        <f t="shared" si="801"/>
        <v>1400490</v>
      </c>
      <c r="AZ318" s="616">
        <f t="shared" si="802"/>
        <v>29160</v>
      </c>
      <c r="BA318" s="616">
        <f t="shared" si="803"/>
        <v>71280</v>
      </c>
      <c r="BB318" s="616">
        <f t="shared" si="804"/>
        <v>217080</v>
      </c>
      <c r="BC318" s="616">
        <f t="shared" si="805"/>
        <v>469800</v>
      </c>
      <c r="BD318" s="616">
        <f t="shared" si="806"/>
        <v>43740</v>
      </c>
      <c r="BE318" s="616">
        <f t="shared" si="807"/>
        <v>62370</v>
      </c>
      <c r="BF318" s="616">
        <f t="shared" si="808"/>
        <v>6480</v>
      </c>
      <c r="BG318" s="616">
        <f t="shared" si="809"/>
        <v>85050</v>
      </c>
      <c r="BH318" s="616">
        <f t="shared" si="810"/>
        <v>1305720</v>
      </c>
      <c r="BI318" s="618">
        <f t="shared" si="860"/>
        <v>1002857.1</v>
      </c>
      <c r="BJ318" s="618">
        <f t="shared" si="861"/>
        <v>302862.90000000002</v>
      </c>
      <c r="BK318" s="616">
        <f t="shared" si="811"/>
        <v>285120</v>
      </c>
      <c r="BL318" s="620">
        <f t="shared" si="812"/>
        <v>10589940</v>
      </c>
      <c r="BM318" s="616">
        <f t="shared" si="813"/>
        <v>7819883</v>
      </c>
      <c r="BN318" s="618">
        <f t="shared" si="814"/>
        <v>6006054.5</v>
      </c>
      <c r="BO318" s="618">
        <f t="shared" si="815"/>
        <v>1813828.5</v>
      </c>
      <c r="BP318" s="616">
        <f t="shared" si="862"/>
        <v>715230</v>
      </c>
      <c r="BQ318" s="616">
        <f t="shared" si="863"/>
        <v>143046</v>
      </c>
      <c r="BR318" s="616">
        <f t="shared" si="864"/>
        <v>656910</v>
      </c>
      <c r="BS318" s="616">
        <f t="shared" si="816"/>
        <v>1543050</v>
      </c>
      <c r="BT318" s="616">
        <f t="shared" si="817"/>
        <v>42120</v>
      </c>
      <c r="BU318" s="616">
        <f t="shared" si="818"/>
        <v>1400490</v>
      </c>
      <c r="BV318" s="616">
        <f t="shared" si="819"/>
        <v>29160</v>
      </c>
      <c r="BW318" s="616">
        <f t="shared" si="820"/>
        <v>71280</v>
      </c>
      <c r="BX318" s="616">
        <f t="shared" si="821"/>
        <v>536405</v>
      </c>
      <c r="BY318" s="616">
        <f t="shared" si="822"/>
        <v>469800</v>
      </c>
      <c r="BZ318" s="616">
        <f t="shared" si="823"/>
        <v>43740</v>
      </c>
      <c r="CA318" s="616">
        <f t="shared" si="824"/>
        <v>62370</v>
      </c>
      <c r="CB318" s="616">
        <f t="shared" si="825"/>
        <v>6480</v>
      </c>
      <c r="CC318" s="616">
        <f t="shared" si="826"/>
        <v>85050</v>
      </c>
      <c r="CD318" s="616">
        <f t="shared" si="827"/>
        <v>1963803</v>
      </c>
      <c r="CE318" s="618">
        <f t="shared" si="865"/>
        <v>1508297.2</v>
      </c>
      <c r="CF318" s="618">
        <f t="shared" si="866"/>
        <v>455505.8</v>
      </c>
      <c r="CG318" s="616">
        <f t="shared" si="828"/>
        <v>285120</v>
      </c>
      <c r="CH318" s="621">
        <f t="shared" si="829"/>
        <v>14187841</v>
      </c>
      <c r="CI318" s="88">
        <f t="shared" si="830"/>
        <v>96541.765400000004</v>
      </c>
      <c r="CJ318" s="90">
        <f t="shared" si="831"/>
        <v>74148.820999999996</v>
      </c>
      <c r="CK318" s="90">
        <f t="shared" si="832"/>
        <v>22392.9444</v>
      </c>
      <c r="CL318" s="88">
        <f t="shared" si="833"/>
        <v>8830</v>
      </c>
      <c r="CM318" s="88">
        <f t="shared" si="834"/>
        <v>1766</v>
      </c>
      <c r="CN318" s="88">
        <f t="shared" si="835"/>
        <v>8110</v>
      </c>
      <c r="CO318" s="88">
        <f t="shared" si="836"/>
        <v>19050</v>
      </c>
      <c r="CP318" s="88">
        <f t="shared" si="837"/>
        <v>520</v>
      </c>
      <c r="CQ318" s="88">
        <f t="shared" si="838"/>
        <v>17290</v>
      </c>
      <c r="CR318" s="88">
        <f t="shared" si="839"/>
        <v>360</v>
      </c>
      <c r="CS318" s="88">
        <f t="shared" si="840"/>
        <v>880</v>
      </c>
      <c r="CT318" s="88">
        <f t="shared" si="841"/>
        <v>6622.2839999999997</v>
      </c>
      <c r="CU318" s="88">
        <f t="shared" si="842"/>
        <v>5800</v>
      </c>
      <c r="CV318" s="88">
        <f t="shared" si="843"/>
        <v>540</v>
      </c>
      <c r="CW318" s="88">
        <f t="shared" si="844"/>
        <v>770</v>
      </c>
      <c r="CX318" s="88">
        <f t="shared" si="845"/>
        <v>80</v>
      </c>
      <c r="CY318" s="88">
        <f t="shared" si="846"/>
        <v>1050</v>
      </c>
      <c r="CZ318" s="88">
        <f t="shared" si="847"/>
        <v>24244.481500000002</v>
      </c>
      <c r="DA318" s="90">
        <f t="shared" si="848"/>
        <v>18620.953099999999</v>
      </c>
      <c r="DB318" s="90">
        <f t="shared" si="849"/>
        <v>5623.5284000000001</v>
      </c>
      <c r="DC318" s="88">
        <f t="shared" si="850"/>
        <v>3520</v>
      </c>
      <c r="DD318" s="88">
        <f t="shared" si="851"/>
        <v>175158.53090000001</v>
      </c>
      <c r="AUV318" s="699">
        <f t="shared" si="758"/>
        <v>96541.77</v>
      </c>
      <c r="AUW318" s="699">
        <f t="shared" si="759"/>
        <v>74148.820000000007</v>
      </c>
      <c r="AUX318" s="699">
        <f t="shared" si="760"/>
        <v>22392.95</v>
      </c>
      <c r="AUY318" s="699">
        <f t="shared" si="867"/>
        <v>8830</v>
      </c>
      <c r="AUZ318" s="699">
        <f t="shared" si="778"/>
        <v>57889.919999999998</v>
      </c>
      <c r="AVA318" s="699">
        <f t="shared" si="778"/>
        <v>10.23</v>
      </c>
      <c r="AVB318" s="699">
        <f t="shared" si="868"/>
        <v>19050</v>
      </c>
      <c r="AVC318" s="699">
        <f t="shared" si="869"/>
        <v>520</v>
      </c>
      <c r="AVD318" s="699">
        <f t="shared" si="870"/>
        <v>17290</v>
      </c>
      <c r="AVE318" s="699">
        <f t="shared" si="871"/>
        <v>360</v>
      </c>
      <c r="AVF318" s="699">
        <f t="shared" si="872"/>
        <v>880</v>
      </c>
      <c r="AVG318" s="699">
        <f t="shared" si="873"/>
        <v>6622.28</v>
      </c>
      <c r="AVH318" s="699">
        <f t="shared" si="874"/>
        <v>5800</v>
      </c>
      <c r="AVI318" s="699">
        <f t="shared" si="875"/>
        <v>540</v>
      </c>
      <c r="AVJ318" s="699">
        <f t="shared" si="876"/>
        <v>770</v>
      </c>
      <c r="AVK318" s="699">
        <f t="shared" si="877"/>
        <v>80</v>
      </c>
      <c r="AVL318" s="699">
        <f t="shared" si="878"/>
        <v>1050</v>
      </c>
      <c r="AVM318" s="699">
        <f t="shared" si="879"/>
        <v>24244.48</v>
      </c>
      <c r="AVN318" s="699">
        <f t="shared" si="880"/>
        <v>18620.95</v>
      </c>
      <c r="AVO318" s="699">
        <f t="shared" si="881"/>
        <v>5623.53</v>
      </c>
      <c r="AVP318" s="699">
        <f t="shared" si="882"/>
        <v>3520</v>
      </c>
      <c r="AVQ318" s="699">
        <f t="shared" si="883"/>
        <v>175158.53</v>
      </c>
    </row>
    <row r="319" spans="1:108 1244:1265" ht="30" hidden="1" customHeight="1" x14ac:dyDescent="0.25">
      <c r="A319" s="643">
        <v>1</v>
      </c>
      <c r="B319" s="643">
        <v>8</v>
      </c>
      <c r="C319" s="664" t="s">
        <v>22</v>
      </c>
      <c r="D319" s="2"/>
      <c r="E319" s="101" t="s">
        <v>344</v>
      </c>
      <c r="F319" s="643" t="s">
        <v>31</v>
      </c>
      <c r="G319" s="643">
        <v>1</v>
      </c>
      <c r="H319" s="658" t="s">
        <v>10</v>
      </c>
      <c r="I319" s="643">
        <v>0</v>
      </c>
      <c r="J319" s="101" t="s">
        <v>357</v>
      </c>
      <c r="K319" s="643">
        <v>3</v>
      </c>
      <c r="L319" s="683" t="s">
        <v>349</v>
      </c>
      <c r="M319" s="11" t="s">
        <v>259</v>
      </c>
      <c r="N319" s="101" t="s">
        <v>401</v>
      </c>
      <c r="O319" s="643">
        <v>2</v>
      </c>
      <c r="P319" s="632">
        <v>4</v>
      </c>
      <c r="Q319" s="632">
        <v>4</v>
      </c>
      <c r="R319" s="632">
        <v>4</v>
      </c>
      <c r="S319" s="675">
        <f>SUMIF('Территориальный кк'!$A:$A,'2020'!$B319,'Территориальный кк'!D:D)</f>
        <v>1.504</v>
      </c>
      <c r="T319" s="676">
        <f>SUMIF('Территориальный кк'!$A:$A,'2020'!$B319,'Территориальный кк'!E:E)</f>
        <v>2.4710000000000001</v>
      </c>
      <c r="U319" s="618">
        <f>SUMIFS(Нормативы!G:G,Нормативы!$B:$B,$G319,Нормативы!$D:$D,'2020'!$I319,Нормативы!$F:$F,'2020'!$K319)*O319</f>
        <v>128380</v>
      </c>
      <c r="V319" s="618">
        <f t="shared" si="852"/>
        <v>98602.2</v>
      </c>
      <c r="W319" s="618">
        <f t="shared" si="853"/>
        <v>29777.8</v>
      </c>
      <c r="X319" s="618">
        <f>SUMIFS(Нормативы!J:J,Нормативы!$B:$B,$G319,Нормативы!$D:$D,'2020'!$I319,Нормативы!$F:$F,'2020'!$K319)</f>
        <v>8830</v>
      </c>
      <c r="Y319" s="618">
        <f>SUMIFS(Нормативы!K:K,Нормативы!$B:$B,$G319,Нормативы!$D:$D,'2020'!$I319,Нормативы!$F:$F,'2020'!$K319)</f>
        <v>1766</v>
      </c>
      <c r="Z319" s="618">
        <f>SUMIFS(Нормативы!L:L,Нормативы!$B:$B,$G319,Нормативы!$D:$D,'2020'!$I319,Нормативы!$F:$F,'2020'!$K319)</f>
        <v>8110</v>
      </c>
      <c r="AA319" s="618">
        <f t="shared" si="854"/>
        <v>19930</v>
      </c>
      <c r="AB319" s="618">
        <f>SUMIFS(Нормативы!N:N,Нормативы!$B:$B,$G319,Нормативы!$D:$D,'2020'!$I319,Нормативы!$F:$F,'2020'!$K319)*O319</f>
        <v>1040</v>
      </c>
      <c r="AC319" s="618">
        <f>SUMIFS(Нормативы!O:O,Нормативы!$B:$B,$G319,Нормативы!$D:$D,'2020'!$I319,Нормативы!$F:$F,'2020'!$K319)</f>
        <v>17290</v>
      </c>
      <c r="AD319" s="618">
        <f>SUMIFS(Нормативы!P:P,Нормативы!$B:$B,$G319,Нормативы!$D:$D,'2020'!$I319,Нормативы!$F:$F,'2020'!$K319)*O319</f>
        <v>720</v>
      </c>
      <c r="AE319" s="618">
        <f>SUMIFS(Нормативы!Q:Q,Нормативы!$B:$B,$G319,Нормативы!$D:$D,'2020'!$I319,Нормативы!$F:$F,'2020'!$K319)</f>
        <v>880</v>
      </c>
      <c r="AF319" s="618">
        <f>SUMIFS(Нормативы!R:R,Нормативы!$B:$B,$G319,Нормативы!$D:$D,'2020'!$I319,Нормативы!$F:$F,'2020'!$K319)</f>
        <v>2680</v>
      </c>
      <c r="AG319" s="618">
        <f>SUMIFS(Нормативы!S:S,Нормативы!$B:$B,$G319,Нормативы!$D:$D,'2020'!$I319,Нормативы!$F:$F,'2020'!$K319)</f>
        <v>5800</v>
      </c>
      <c r="AH319" s="618">
        <f>SUMIFS(Нормативы!T:T,Нормативы!$B:$B,$G319,Нормативы!$D:$D,'2020'!$I319,Нормативы!$F:$F,'2020'!$K319)</f>
        <v>540</v>
      </c>
      <c r="AI319" s="618">
        <f>SUMIFS(Нормативы!U:U,Нормативы!$B:$B,$G319,Нормативы!$D:$D,'2020'!$I319,Нормативы!$F:$F,'2020'!$K319)</f>
        <v>770</v>
      </c>
      <c r="AJ319" s="618">
        <f>SUMIFS(Нормативы!V:V,Нормативы!$B:$B,$G319,Нормативы!$D:$D,'2020'!$I319,Нормативы!$F:$F,'2020'!$K319)</f>
        <v>80</v>
      </c>
      <c r="AK319" s="618">
        <f>SUMIFS(Нормативы!W:W,Нормативы!$B:$B,$G319,Нормативы!$D:$D,'2020'!$I319,Нормативы!$F:$F,'2020'!$K319)</f>
        <v>1050</v>
      </c>
      <c r="AL319" s="618">
        <f>SUMIFS(Нормативы!X:X,Нормативы!$B:$B,$G319,Нормативы!$D:$D,'2020'!$I319,Нормативы!$F:$F,'2020'!$K319)*O319</f>
        <v>32240</v>
      </c>
      <c r="AM319" s="618">
        <f t="shared" si="855"/>
        <v>24761.9</v>
      </c>
      <c r="AN319" s="618">
        <f t="shared" si="856"/>
        <v>7478.1</v>
      </c>
      <c r="AO319" s="618">
        <f>SUMIFS(Нормативы!AA:AA,Нормативы!$B:$B,$G319,Нормативы!$D:$D,'2020'!$I319,Нормативы!$F:$F,'2020'!$K319)</f>
        <v>3520</v>
      </c>
      <c r="AP319" s="619">
        <f t="shared" si="857"/>
        <v>211930</v>
      </c>
      <c r="AQ319" s="413">
        <f t="shared" si="795"/>
        <v>513520</v>
      </c>
      <c r="AR319" s="618">
        <f t="shared" si="858"/>
        <v>394408.6</v>
      </c>
      <c r="AS319" s="618">
        <f t="shared" si="859"/>
        <v>119111.4</v>
      </c>
      <c r="AT319" s="616">
        <f t="shared" si="796"/>
        <v>35320</v>
      </c>
      <c r="AU319" s="616">
        <f t="shared" si="797"/>
        <v>7064</v>
      </c>
      <c r="AV319" s="616">
        <f t="shared" si="798"/>
        <v>32440</v>
      </c>
      <c r="AW319" s="616">
        <f t="shared" si="799"/>
        <v>79720</v>
      </c>
      <c r="AX319" s="616">
        <f t="shared" si="800"/>
        <v>4160</v>
      </c>
      <c r="AY319" s="616">
        <f t="shared" si="801"/>
        <v>69160</v>
      </c>
      <c r="AZ319" s="616">
        <f t="shared" si="802"/>
        <v>2880</v>
      </c>
      <c r="BA319" s="616">
        <f t="shared" si="803"/>
        <v>3520</v>
      </c>
      <c r="BB319" s="616">
        <f t="shared" si="804"/>
        <v>10720</v>
      </c>
      <c r="BC319" s="616">
        <f t="shared" si="805"/>
        <v>23200</v>
      </c>
      <c r="BD319" s="616">
        <f t="shared" si="806"/>
        <v>2160</v>
      </c>
      <c r="BE319" s="616">
        <f t="shared" si="807"/>
        <v>3080</v>
      </c>
      <c r="BF319" s="616">
        <f t="shared" si="808"/>
        <v>320</v>
      </c>
      <c r="BG319" s="616">
        <f t="shared" si="809"/>
        <v>4200</v>
      </c>
      <c r="BH319" s="616">
        <f t="shared" si="810"/>
        <v>128960</v>
      </c>
      <c r="BI319" s="618">
        <f t="shared" si="860"/>
        <v>99047.6</v>
      </c>
      <c r="BJ319" s="618">
        <f t="shared" si="861"/>
        <v>29912.400000000001</v>
      </c>
      <c r="BK319" s="616">
        <f t="shared" si="811"/>
        <v>14080</v>
      </c>
      <c r="BL319" s="620">
        <f t="shared" si="812"/>
        <v>847720</v>
      </c>
      <c r="BM319" s="616">
        <f t="shared" si="813"/>
        <v>772334</v>
      </c>
      <c r="BN319" s="618">
        <f t="shared" si="814"/>
        <v>593190.5</v>
      </c>
      <c r="BO319" s="618">
        <f t="shared" si="815"/>
        <v>179143.5</v>
      </c>
      <c r="BP319" s="616">
        <f t="shared" si="862"/>
        <v>35320</v>
      </c>
      <c r="BQ319" s="616">
        <f t="shared" si="863"/>
        <v>7064</v>
      </c>
      <c r="BR319" s="616">
        <f t="shared" si="864"/>
        <v>32440</v>
      </c>
      <c r="BS319" s="616">
        <f t="shared" si="816"/>
        <v>79720</v>
      </c>
      <c r="BT319" s="616">
        <f t="shared" si="817"/>
        <v>4160</v>
      </c>
      <c r="BU319" s="616">
        <f t="shared" si="818"/>
        <v>69160</v>
      </c>
      <c r="BV319" s="616">
        <f t="shared" si="819"/>
        <v>2880</v>
      </c>
      <c r="BW319" s="616">
        <f t="shared" si="820"/>
        <v>3520</v>
      </c>
      <c r="BX319" s="616">
        <f t="shared" si="821"/>
        <v>26489</v>
      </c>
      <c r="BY319" s="616">
        <f t="shared" si="822"/>
        <v>23200</v>
      </c>
      <c r="BZ319" s="616">
        <f t="shared" si="823"/>
        <v>2160</v>
      </c>
      <c r="CA319" s="616">
        <f t="shared" si="824"/>
        <v>3080</v>
      </c>
      <c r="CB319" s="616">
        <f t="shared" si="825"/>
        <v>320</v>
      </c>
      <c r="CC319" s="616">
        <f t="shared" si="826"/>
        <v>4200</v>
      </c>
      <c r="CD319" s="616">
        <f t="shared" si="827"/>
        <v>193956</v>
      </c>
      <c r="CE319" s="618">
        <f t="shared" si="865"/>
        <v>148967.70000000001</v>
      </c>
      <c r="CF319" s="618">
        <f t="shared" si="866"/>
        <v>44988.3</v>
      </c>
      <c r="CG319" s="616">
        <f t="shared" si="828"/>
        <v>14080</v>
      </c>
      <c r="CH319" s="621">
        <f t="shared" si="829"/>
        <v>1187299</v>
      </c>
      <c r="CI319" s="88">
        <f t="shared" si="830"/>
        <v>193083.5</v>
      </c>
      <c r="CJ319" s="90">
        <f t="shared" si="831"/>
        <v>148297.625</v>
      </c>
      <c r="CK319" s="90">
        <f t="shared" si="832"/>
        <v>44785.875</v>
      </c>
      <c r="CL319" s="88">
        <f t="shared" si="833"/>
        <v>8830</v>
      </c>
      <c r="CM319" s="88">
        <f t="shared" si="834"/>
        <v>1766</v>
      </c>
      <c r="CN319" s="88">
        <f t="shared" si="835"/>
        <v>8110</v>
      </c>
      <c r="CO319" s="88">
        <f t="shared" si="836"/>
        <v>19930</v>
      </c>
      <c r="CP319" s="88">
        <f t="shared" si="837"/>
        <v>1040</v>
      </c>
      <c r="CQ319" s="88">
        <f t="shared" si="838"/>
        <v>17290</v>
      </c>
      <c r="CR319" s="88">
        <f t="shared" si="839"/>
        <v>720</v>
      </c>
      <c r="CS319" s="88">
        <f t="shared" si="840"/>
        <v>880</v>
      </c>
      <c r="CT319" s="88">
        <f t="shared" si="841"/>
        <v>6622.25</v>
      </c>
      <c r="CU319" s="88">
        <f t="shared" si="842"/>
        <v>5800</v>
      </c>
      <c r="CV319" s="88">
        <f t="shared" si="843"/>
        <v>540</v>
      </c>
      <c r="CW319" s="88">
        <f t="shared" si="844"/>
        <v>770</v>
      </c>
      <c r="CX319" s="88">
        <f t="shared" si="845"/>
        <v>80</v>
      </c>
      <c r="CY319" s="88">
        <f t="shared" si="846"/>
        <v>1050</v>
      </c>
      <c r="CZ319" s="88">
        <f t="shared" si="847"/>
        <v>48489</v>
      </c>
      <c r="DA319" s="90">
        <f t="shared" si="848"/>
        <v>37241.925000000003</v>
      </c>
      <c r="DB319" s="90">
        <f t="shared" si="849"/>
        <v>11247.075000000001</v>
      </c>
      <c r="DC319" s="88">
        <f t="shared" si="850"/>
        <v>3520</v>
      </c>
      <c r="DD319" s="88">
        <f t="shared" si="851"/>
        <v>296824.75</v>
      </c>
      <c r="AUV319" s="699">
        <f t="shared" si="758"/>
        <v>193083.5</v>
      </c>
      <c r="AUW319" s="699">
        <f t="shared" si="759"/>
        <v>148297.62</v>
      </c>
      <c r="AUX319" s="699">
        <f t="shared" si="760"/>
        <v>44785.88</v>
      </c>
      <c r="AUY319" s="699">
        <f t="shared" si="867"/>
        <v>8830</v>
      </c>
      <c r="AUZ319" s="699">
        <f t="shared" si="778"/>
        <v>2858.76</v>
      </c>
      <c r="AVA319" s="699">
        <f t="shared" si="778"/>
        <v>0.25</v>
      </c>
      <c r="AVB319" s="699">
        <f t="shared" si="868"/>
        <v>19930</v>
      </c>
      <c r="AVC319" s="699">
        <f t="shared" si="869"/>
        <v>1040</v>
      </c>
      <c r="AVD319" s="699">
        <f t="shared" si="870"/>
        <v>17290</v>
      </c>
      <c r="AVE319" s="699">
        <f t="shared" si="871"/>
        <v>720</v>
      </c>
      <c r="AVF319" s="699">
        <f t="shared" si="872"/>
        <v>880</v>
      </c>
      <c r="AVG319" s="699">
        <f t="shared" si="873"/>
        <v>6622.25</v>
      </c>
      <c r="AVH319" s="699">
        <f t="shared" si="874"/>
        <v>5800</v>
      </c>
      <c r="AVI319" s="699">
        <f t="shared" si="875"/>
        <v>540</v>
      </c>
      <c r="AVJ319" s="699">
        <f t="shared" si="876"/>
        <v>770</v>
      </c>
      <c r="AVK319" s="699">
        <f t="shared" si="877"/>
        <v>80</v>
      </c>
      <c r="AVL319" s="699">
        <f t="shared" si="878"/>
        <v>1050</v>
      </c>
      <c r="AVM319" s="699">
        <f t="shared" si="879"/>
        <v>48489</v>
      </c>
      <c r="AVN319" s="699">
        <f t="shared" si="880"/>
        <v>37241.94</v>
      </c>
      <c r="AVO319" s="699">
        <f t="shared" si="881"/>
        <v>11247.06</v>
      </c>
      <c r="AVP319" s="699">
        <f t="shared" si="882"/>
        <v>3520</v>
      </c>
      <c r="AVQ319" s="699">
        <f t="shared" si="883"/>
        <v>296824.75</v>
      </c>
    </row>
    <row r="320" spans="1:108 1244:1265" ht="30" hidden="1" customHeight="1" x14ac:dyDescent="0.25">
      <c r="A320" s="643">
        <v>1</v>
      </c>
      <c r="B320" s="643">
        <v>8</v>
      </c>
      <c r="C320" s="664" t="s">
        <v>22</v>
      </c>
      <c r="D320" s="2"/>
      <c r="E320" s="101" t="s">
        <v>344</v>
      </c>
      <c r="F320" s="643" t="s">
        <v>31</v>
      </c>
      <c r="G320" s="643">
        <v>1</v>
      </c>
      <c r="H320" s="658" t="s">
        <v>8</v>
      </c>
      <c r="I320" s="643">
        <v>3</v>
      </c>
      <c r="J320" s="101" t="s">
        <v>357</v>
      </c>
      <c r="K320" s="643">
        <v>3</v>
      </c>
      <c r="L320" s="683" t="s">
        <v>349</v>
      </c>
      <c r="M320" s="11" t="s">
        <v>260</v>
      </c>
      <c r="N320" s="101" t="s">
        <v>387</v>
      </c>
      <c r="O320" s="643">
        <v>1</v>
      </c>
      <c r="P320" s="632">
        <v>27</v>
      </c>
      <c r="Q320" s="632">
        <v>27</v>
      </c>
      <c r="R320" s="632">
        <v>27</v>
      </c>
      <c r="S320" s="675">
        <f>SUMIF('Территориальный кк'!$A:$A,'2020'!$B320,'Территориальный кк'!D:D)</f>
        <v>1.504</v>
      </c>
      <c r="T320" s="676">
        <f>SUMIF('Территориальный кк'!$A:$A,'2020'!$B320,'Территориальный кк'!E:E)</f>
        <v>2.4710000000000001</v>
      </c>
      <c r="U320" s="618">
        <f>SUMIFS(Нормативы!G:G,Нормативы!$B:$B,$G320,Нормативы!$D:$D,'2020'!$I320,Нормативы!$F:$F,'2020'!$K320)*O320</f>
        <v>6419</v>
      </c>
      <c r="V320" s="618">
        <f t="shared" si="852"/>
        <v>4930.1000000000004</v>
      </c>
      <c r="W320" s="618">
        <f t="shared" si="853"/>
        <v>1488.9</v>
      </c>
      <c r="X320" s="618">
        <f>SUMIFS(Нормативы!J:J,Нормативы!$B:$B,$G320,Нормативы!$D:$D,'2020'!$I320,Нормативы!$F:$F,'2020'!$K320)</f>
        <v>883</v>
      </c>
      <c r="Y320" s="618">
        <f>SUMIFS(Нормативы!K:K,Нормативы!$B:$B,$G320,Нормативы!$D:$D,'2020'!$I320,Нормативы!$F:$F,'2020'!$K320)</f>
        <v>177</v>
      </c>
      <c r="Z320" s="618">
        <f>SUMIFS(Нормативы!L:L,Нормативы!$B:$B,$G320,Нормативы!$D:$D,'2020'!$I320,Нормативы!$F:$F,'2020'!$K320)</f>
        <v>811</v>
      </c>
      <c r="AA320" s="618">
        <f t="shared" si="854"/>
        <v>1905</v>
      </c>
      <c r="AB320" s="618">
        <f>SUMIFS(Нормативы!N:N,Нормативы!$B:$B,$G320,Нормативы!$D:$D,'2020'!$I320,Нормативы!$F:$F,'2020'!$K320)*O320</f>
        <v>52</v>
      </c>
      <c r="AC320" s="618">
        <f>SUMIFS(Нормативы!O:O,Нормативы!$B:$B,$G320,Нормативы!$D:$D,'2020'!$I320,Нормативы!$F:$F,'2020'!$K320)</f>
        <v>1729</v>
      </c>
      <c r="AD320" s="618">
        <f>SUMIFS(Нормативы!P:P,Нормативы!$B:$B,$G320,Нормативы!$D:$D,'2020'!$I320,Нормативы!$F:$F,'2020'!$K320)*O320</f>
        <v>36</v>
      </c>
      <c r="AE320" s="618">
        <f>SUMIFS(Нормативы!Q:Q,Нормативы!$B:$B,$G320,Нормативы!$D:$D,'2020'!$I320,Нормативы!$F:$F,'2020'!$K320)</f>
        <v>88</v>
      </c>
      <c r="AF320" s="618">
        <f>SUMIFS(Нормативы!R:R,Нормативы!$B:$B,$G320,Нормативы!$D:$D,'2020'!$I320,Нормативы!$F:$F,'2020'!$K320)</f>
        <v>268</v>
      </c>
      <c r="AG320" s="618">
        <f>SUMIFS(Нормативы!S:S,Нормативы!$B:$B,$G320,Нормативы!$D:$D,'2020'!$I320,Нормативы!$F:$F,'2020'!$K320)</f>
        <v>580</v>
      </c>
      <c r="AH320" s="618">
        <f>SUMIFS(Нормативы!T:T,Нормативы!$B:$B,$G320,Нормативы!$D:$D,'2020'!$I320,Нормативы!$F:$F,'2020'!$K320)</f>
        <v>54</v>
      </c>
      <c r="AI320" s="618">
        <f>SUMIFS(Нормативы!U:U,Нормативы!$B:$B,$G320,Нормативы!$D:$D,'2020'!$I320,Нормативы!$F:$F,'2020'!$K320)</f>
        <v>77</v>
      </c>
      <c r="AJ320" s="618">
        <f>SUMIFS(Нормативы!V:V,Нормативы!$B:$B,$G320,Нормативы!$D:$D,'2020'!$I320,Нормативы!$F:$F,'2020'!$K320)</f>
        <v>8</v>
      </c>
      <c r="AK320" s="618">
        <f>SUMIFS(Нормативы!W:W,Нормативы!$B:$B,$G320,Нормативы!$D:$D,'2020'!$I320,Нормативы!$F:$F,'2020'!$K320)</f>
        <v>105</v>
      </c>
      <c r="AL320" s="618">
        <f>SUMIFS(Нормативы!X:X,Нормативы!$B:$B,$G320,Нормативы!$D:$D,'2020'!$I320,Нормативы!$F:$F,'2020'!$K320)*O320</f>
        <v>1612</v>
      </c>
      <c r="AM320" s="618">
        <f t="shared" si="855"/>
        <v>1238.0999999999999</v>
      </c>
      <c r="AN320" s="618">
        <f t="shared" si="856"/>
        <v>373.9</v>
      </c>
      <c r="AO320" s="618">
        <f>SUMIFS(Нормативы!AA:AA,Нормативы!$B:$B,$G320,Нормативы!$D:$D,'2020'!$I320,Нормативы!$F:$F,'2020'!$K320)</f>
        <v>0</v>
      </c>
      <c r="AP320" s="619">
        <f t="shared" si="857"/>
        <v>12722</v>
      </c>
      <c r="AQ320" s="413">
        <f t="shared" si="795"/>
        <v>173313</v>
      </c>
      <c r="AR320" s="618">
        <f t="shared" si="858"/>
        <v>133112.9</v>
      </c>
      <c r="AS320" s="618">
        <f t="shared" si="859"/>
        <v>40200.1</v>
      </c>
      <c r="AT320" s="616">
        <f t="shared" si="796"/>
        <v>23841</v>
      </c>
      <c r="AU320" s="616">
        <f t="shared" si="797"/>
        <v>4779</v>
      </c>
      <c r="AV320" s="616">
        <f t="shared" si="798"/>
        <v>21897</v>
      </c>
      <c r="AW320" s="616">
        <f t="shared" si="799"/>
        <v>51435</v>
      </c>
      <c r="AX320" s="616">
        <f t="shared" si="800"/>
        <v>1404</v>
      </c>
      <c r="AY320" s="616">
        <f t="shared" si="801"/>
        <v>46683</v>
      </c>
      <c r="AZ320" s="616">
        <f t="shared" si="802"/>
        <v>972</v>
      </c>
      <c r="BA320" s="616">
        <f t="shared" si="803"/>
        <v>2376</v>
      </c>
      <c r="BB320" s="616">
        <f t="shared" si="804"/>
        <v>7236</v>
      </c>
      <c r="BC320" s="616">
        <f t="shared" si="805"/>
        <v>15660</v>
      </c>
      <c r="BD320" s="616">
        <f t="shared" si="806"/>
        <v>1458</v>
      </c>
      <c r="BE320" s="616">
        <f t="shared" si="807"/>
        <v>2079</v>
      </c>
      <c r="BF320" s="616">
        <f t="shared" si="808"/>
        <v>216</v>
      </c>
      <c r="BG320" s="616">
        <f t="shared" si="809"/>
        <v>2835</v>
      </c>
      <c r="BH320" s="616">
        <f t="shared" si="810"/>
        <v>43524</v>
      </c>
      <c r="BI320" s="618">
        <f t="shared" si="860"/>
        <v>33428.6</v>
      </c>
      <c r="BJ320" s="618">
        <f t="shared" si="861"/>
        <v>10095.4</v>
      </c>
      <c r="BK320" s="616">
        <f t="shared" si="811"/>
        <v>0</v>
      </c>
      <c r="BL320" s="620">
        <f t="shared" si="812"/>
        <v>343494</v>
      </c>
      <c r="BM320" s="616">
        <f t="shared" si="813"/>
        <v>260663</v>
      </c>
      <c r="BN320" s="618">
        <f t="shared" si="814"/>
        <v>200202</v>
      </c>
      <c r="BO320" s="618">
        <f t="shared" si="815"/>
        <v>60461</v>
      </c>
      <c r="BP320" s="616">
        <f t="shared" si="862"/>
        <v>23841</v>
      </c>
      <c r="BQ320" s="616">
        <f t="shared" si="863"/>
        <v>4779</v>
      </c>
      <c r="BR320" s="616">
        <f t="shared" si="864"/>
        <v>21897</v>
      </c>
      <c r="BS320" s="616">
        <f t="shared" si="816"/>
        <v>51435</v>
      </c>
      <c r="BT320" s="616">
        <f t="shared" si="817"/>
        <v>1404</v>
      </c>
      <c r="BU320" s="616">
        <f t="shared" si="818"/>
        <v>46683</v>
      </c>
      <c r="BV320" s="616">
        <f t="shared" si="819"/>
        <v>972</v>
      </c>
      <c r="BW320" s="616">
        <f t="shared" si="820"/>
        <v>2376</v>
      </c>
      <c r="BX320" s="616">
        <f t="shared" si="821"/>
        <v>17880</v>
      </c>
      <c r="BY320" s="616">
        <f t="shared" si="822"/>
        <v>15660</v>
      </c>
      <c r="BZ320" s="616">
        <f t="shared" si="823"/>
        <v>1458</v>
      </c>
      <c r="CA320" s="616">
        <f t="shared" si="824"/>
        <v>2079</v>
      </c>
      <c r="CB320" s="616">
        <f t="shared" si="825"/>
        <v>216</v>
      </c>
      <c r="CC320" s="616">
        <f t="shared" si="826"/>
        <v>2835</v>
      </c>
      <c r="CD320" s="616">
        <f t="shared" si="827"/>
        <v>65460</v>
      </c>
      <c r="CE320" s="618">
        <f t="shared" si="865"/>
        <v>50276.5</v>
      </c>
      <c r="CF320" s="618">
        <f t="shared" si="866"/>
        <v>15183.5</v>
      </c>
      <c r="CG320" s="616">
        <f t="shared" si="828"/>
        <v>0</v>
      </c>
      <c r="CH320" s="621">
        <f t="shared" si="829"/>
        <v>463424</v>
      </c>
      <c r="CI320" s="88">
        <f t="shared" si="830"/>
        <v>9654.1851999999999</v>
      </c>
      <c r="CJ320" s="90">
        <f t="shared" si="831"/>
        <v>7414.8888999999999</v>
      </c>
      <c r="CK320" s="90">
        <f t="shared" si="832"/>
        <v>2239.2963</v>
      </c>
      <c r="CL320" s="88">
        <f t="shared" si="833"/>
        <v>883</v>
      </c>
      <c r="CM320" s="88">
        <f t="shared" si="834"/>
        <v>177</v>
      </c>
      <c r="CN320" s="88">
        <f t="shared" si="835"/>
        <v>811</v>
      </c>
      <c r="CO320" s="88">
        <f t="shared" si="836"/>
        <v>1905</v>
      </c>
      <c r="CP320" s="88">
        <f t="shared" si="837"/>
        <v>52</v>
      </c>
      <c r="CQ320" s="88">
        <f t="shared" si="838"/>
        <v>1729</v>
      </c>
      <c r="CR320" s="88">
        <f t="shared" si="839"/>
        <v>36</v>
      </c>
      <c r="CS320" s="88">
        <f t="shared" si="840"/>
        <v>88</v>
      </c>
      <c r="CT320" s="88">
        <f t="shared" si="841"/>
        <v>662.22220000000004</v>
      </c>
      <c r="CU320" s="88">
        <f t="shared" si="842"/>
        <v>580</v>
      </c>
      <c r="CV320" s="88">
        <f t="shared" si="843"/>
        <v>54</v>
      </c>
      <c r="CW320" s="88">
        <f t="shared" si="844"/>
        <v>77</v>
      </c>
      <c r="CX320" s="88">
        <f t="shared" si="845"/>
        <v>8</v>
      </c>
      <c r="CY320" s="88">
        <f t="shared" si="846"/>
        <v>105</v>
      </c>
      <c r="CZ320" s="88">
        <f t="shared" si="847"/>
        <v>2424.4443999999999</v>
      </c>
      <c r="DA320" s="90">
        <f t="shared" si="848"/>
        <v>1862.0925999999999</v>
      </c>
      <c r="DB320" s="90">
        <f t="shared" si="849"/>
        <v>562.3519</v>
      </c>
      <c r="DC320" s="88">
        <f t="shared" si="850"/>
        <v>0</v>
      </c>
      <c r="DD320" s="88">
        <f t="shared" si="851"/>
        <v>17163.851900000001</v>
      </c>
      <c r="AUV320" s="699">
        <f t="shared" si="758"/>
        <v>9654.19</v>
      </c>
      <c r="AUW320" s="699">
        <f t="shared" si="759"/>
        <v>7414.89</v>
      </c>
      <c r="AUX320" s="699">
        <f t="shared" si="760"/>
        <v>2239.3000000000002</v>
      </c>
      <c r="AUY320" s="699">
        <f t="shared" si="867"/>
        <v>883</v>
      </c>
      <c r="AUZ320" s="699">
        <f t="shared" si="778"/>
        <v>1934.03</v>
      </c>
      <c r="AVA320" s="699">
        <f t="shared" si="778"/>
        <v>3.41</v>
      </c>
      <c r="AVB320" s="699">
        <f t="shared" si="868"/>
        <v>1905</v>
      </c>
      <c r="AVC320" s="699">
        <f t="shared" si="869"/>
        <v>52</v>
      </c>
      <c r="AVD320" s="699">
        <f t="shared" si="870"/>
        <v>1729</v>
      </c>
      <c r="AVE320" s="699">
        <f t="shared" si="871"/>
        <v>36</v>
      </c>
      <c r="AVF320" s="699">
        <f t="shared" si="872"/>
        <v>88</v>
      </c>
      <c r="AVG320" s="699">
        <f t="shared" si="873"/>
        <v>662.22</v>
      </c>
      <c r="AVH320" s="699">
        <f t="shared" si="874"/>
        <v>580</v>
      </c>
      <c r="AVI320" s="699">
        <f t="shared" si="875"/>
        <v>54</v>
      </c>
      <c r="AVJ320" s="699">
        <f t="shared" si="876"/>
        <v>77</v>
      </c>
      <c r="AVK320" s="699">
        <f t="shared" si="877"/>
        <v>8</v>
      </c>
      <c r="AVL320" s="699">
        <f t="shared" si="878"/>
        <v>105</v>
      </c>
      <c r="AVM320" s="699">
        <f t="shared" si="879"/>
        <v>2424.44</v>
      </c>
      <c r="AVN320" s="699">
        <f t="shared" si="880"/>
        <v>1862.09</v>
      </c>
      <c r="AVO320" s="699">
        <f t="shared" si="881"/>
        <v>562.35</v>
      </c>
      <c r="AVP320" s="699">
        <f t="shared" si="882"/>
        <v>0</v>
      </c>
      <c r="AVQ320" s="699">
        <f t="shared" si="883"/>
        <v>17163.849999999999</v>
      </c>
    </row>
    <row r="321" spans="1:108 1244:1265" ht="30" hidden="1" customHeight="1" x14ac:dyDescent="0.25">
      <c r="A321" s="643">
        <v>1</v>
      </c>
      <c r="B321" s="643">
        <v>8</v>
      </c>
      <c r="C321" s="664" t="s">
        <v>22</v>
      </c>
      <c r="D321" s="2"/>
      <c r="E321" s="101" t="s">
        <v>344</v>
      </c>
      <c r="F321" s="643" t="s">
        <v>31</v>
      </c>
      <c r="G321" s="643">
        <v>1</v>
      </c>
      <c r="H321" s="658" t="s">
        <v>8</v>
      </c>
      <c r="I321" s="643">
        <v>3</v>
      </c>
      <c r="J321" s="101" t="s">
        <v>357</v>
      </c>
      <c r="K321" s="643">
        <v>3</v>
      </c>
      <c r="L321" s="683" t="s">
        <v>349</v>
      </c>
      <c r="M321" s="11" t="s">
        <v>261</v>
      </c>
      <c r="N321" s="101" t="s">
        <v>401</v>
      </c>
      <c r="O321" s="643">
        <v>2</v>
      </c>
      <c r="P321" s="632">
        <v>1</v>
      </c>
      <c r="Q321" s="632">
        <v>1</v>
      </c>
      <c r="R321" s="632">
        <v>1</v>
      </c>
      <c r="S321" s="675">
        <f>SUMIF('Территориальный кк'!$A:$A,'2020'!$B321,'Территориальный кк'!D:D)</f>
        <v>1.504</v>
      </c>
      <c r="T321" s="676">
        <f>SUMIF('Территориальный кк'!$A:$A,'2020'!$B321,'Территориальный кк'!E:E)</f>
        <v>2.4710000000000001</v>
      </c>
      <c r="U321" s="618">
        <f>SUMIFS(Нормативы!G:G,Нормативы!$B:$B,$G321,Нормативы!$D:$D,'2020'!$I321,Нормативы!$F:$F,'2020'!$K321)*O321</f>
        <v>12838</v>
      </c>
      <c r="V321" s="618">
        <f t="shared" si="852"/>
        <v>9860.2000000000007</v>
      </c>
      <c r="W321" s="618">
        <f t="shared" si="853"/>
        <v>2977.8</v>
      </c>
      <c r="X321" s="618">
        <f>SUMIFS(Нормативы!J:J,Нормативы!$B:$B,$G321,Нормативы!$D:$D,'2020'!$I321,Нормативы!$F:$F,'2020'!$K321)</f>
        <v>883</v>
      </c>
      <c r="Y321" s="618">
        <f>SUMIFS(Нормативы!K:K,Нормативы!$B:$B,$G321,Нормативы!$D:$D,'2020'!$I321,Нормативы!$F:$F,'2020'!$K321)</f>
        <v>177</v>
      </c>
      <c r="Z321" s="618">
        <f>SUMIFS(Нормативы!L:L,Нормативы!$B:$B,$G321,Нормативы!$D:$D,'2020'!$I321,Нормативы!$F:$F,'2020'!$K321)</f>
        <v>811</v>
      </c>
      <c r="AA321" s="618">
        <f t="shared" si="854"/>
        <v>1993</v>
      </c>
      <c r="AB321" s="618">
        <f>SUMIFS(Нормативы!N:N,Нормативы!$B:$B,$G321,Нормативы!$D:$D,'2020'!$I321,Нормативы!$F:$F,'2020'!$K321)*O321</f>
        <v>104</v>
      </c>
      <c r="AC321" s="618">
        <f>SUMIFS(Нормативы!O:O,Нормативы!$B:$B,$G321,Нормативы!$D:$D,'2020'!$I321,Нормативы!$F:$F,'2020'!$K321)</f>
        <v>1729</v>
      </c>
      <c r="AD321" s="618">
        <f>SUMIFS(Нормативы!P:P,Нормативы!$B:$B,$G321,Нормативы!$D:$D,'2020'!$I321,Нормативы!$F:$F,'2020'!$K321)*O321</f>
        <v>72</v>
      </c>
      <c r="AE321" s="618">
        <f>SUMIFS(Нормативы!Q:Q,Нормативы!$B:$B,$G321,Нормативы!$D:$D,'2020'!$I321,Нормативы!$F:$F,'2020'!$K321)</f>
        <v>88</v>
      </c>
      <c r="AF321" s="618">
        <f>SUMIFS(Нормативы!R:R,Нормативы!$B:$B,$G321,Нормативы!$D:$D,'2020'!$I321,Нормативы!$F:$F,'2020'!$K321)</f>
        <v>268</v>
      </c>
      <c r="AG321" s="618">
        <f>SUMIFS(Нормативы!S:S,Нормативы!$B:$B,$G321,Нормативы!$D:$D,'2020'!$I321,Нормативы!$F:$F,'2020'!$K321)</f>
        <v>580</v>
      </c>
      <c r="AH321" s="618">
        <f>SUMIFS(Нормативы!T:T,Нормативы!$B:$B,$G321,Нормативы!$D:$D,'2020'!$I321,Нормативы!$F:$F,'2020'!$K321)</f>
        <v>54</v>
      </c>
      <c r="AI321" s="618">
        <f>SUMIFS(Нормативы!U:U,Нормативы!$B:$B,$G321,Нормативы!$D:$D,'2020'!$I321,Нормативы!$F:$F,'2020'!$K321)</f>
        <v>77</v>
      </c>
      <c r="AJ321" s="618">
        <f>SUMIFS(Нормативы!V:V,Нормативы!$B:$B,$G321,Нормативы!$D:$D,'2020'!$I321,Нормативы!$F:$F,'2020'!$K321)</f>
        <v>8</v>
      </c>
      <c r="AK321" s="618">
        <f>SUMIFS(Нормативы!W:W,Нормативы!$B:$B,$G321,Нормативы!$D:$D,'2020'!$I321,Нормативы!$F:$F,'2020'!$K321)</f>
        <v>105</v>
      </c>
      <c r="AL321" s="618">
        <f>SUMIFS(Нормативы!X:X,Нормативы!$B:$B,$G321,Нормативы!$D:$D,'2020'!$I321,Нормативы!$F:$F,'2020'!$K321)*O321</f>
        <v>3224</v>
      </c>
      <c r="AM321" s="618">
        <f t="shared" si="855"/>
        <v>2476.1999999999998</v>
      </c>
      <c r="AN321" s="618">
        <f t="shared" si="856"/>
        <v>747.8</v>
      </c>
      <c r="AO321" s="618">
        <f>SUMIFS(Нормативы!AA:AA,Нормативы!$B:$B,$G321,Нормативы!$D:$D,'2020'!$I321,Нормативы!$F:$F,'2020'!$K321)</f>
        <v>0</v>
      </c>
      <c r="AP321" s="619">
        <f t="shared" si="857"/>
        <v>20841</v>
      </c>
      <c r="AQ321" s="413">
        <f t="shared" si="795"/>
        <v>12838</v>
      </c>
      <c r="AR321" s="618">
        <f t="shared" si="858"/>
        <v>9860.2000000000007</v>
      </c>
      <c r="AS321" s="618">
        <f t="shared" si="859"/>
        <v>2977.8</v>
      </c>
      <c r="AT321" s="616">
        <f t="shared" si="796"/>
        <v>883</v>
      </c>
      <c r="AU321" s="616">
        <f t="shared" si="797"/>
        <v>177</v>
      </c>
      <c r="AV321" s="616">
        <f t="shared" si="798"/>
        <v>811</v>
      </c>
      <c r="AW321" s="616">
        <f t="shared" si="799"/>
        <v>1993</v>
      </c>
      <c r="AX321" s="616">
        <f t="shared" si="800"/>
        <v>104</v>
      </c>
      <c r="AY321" s="616">
        <f t="shared" si="801"/>
        <v>1729</v>
      </c>
      <c r="AZ321" s="616">
        <f t="shared" si="802"/>
        <v>72</v>
      </c>
      <c r="BA321" s="616">
        <f t="shared" si="803"/>
        <v>88</v>
      </c>
      <c r="BB321" s="616">
        <f t="shared" si="804"/>
        <v>268</v>
      </c>
      <c r="BC321" s="616">
        <f t="shared" si="805"/>
        <v>580</v>
      </c>
      <c r="BD321" s="616">
        <f t="shared" si="806"/>
        <v>54</v>
      </c>
      <c r="BE321" s="616">
        <f t="shared" si="807"/>
        <v>77</v>
      </c>
      <c r="BF321" s="616">
        <f t="shared" si="808"/>
        <v>8</v>
      </c>
      <c r="BG321" s="616">
        <f t="shared" si="809"/>
        <v>105</v>
      </c>
      <c r="BH321" s="616">
        <f t="shared" si="810"/>
        <v>3224</v>
      </c>
      <c r="BI321" s="618">
        <f t="shared" si="860"/>
        <v>2476.1999999999998</v>
      </c>
      <c r="BJ321" s="618">
        <f t="shared" si="861"/>
        <v>747.8</v>
      </c>
      <c r="BK321" s="616">
        <f t="shared" si="811"/>
        <v>0</v>
      </c>
      <c r="BL321" s="620">
        <f t="shared" si="812"/>
        <v>20841</v>
      </c>
      <c r="BM321" s="616">
        <f t="shared" si="813"/>
        <v>19308</v>
      </c>
      <c r="BN321" s="618">
        <f t="shared" si="814"/>
        <v>14829.5</v>
      </c>
      <c r="BO321" s="618">
        <f t="shared" si="815"/>
        <v>4478.5</v>
      </c>
      <c r="BP321" s="616">
        <f t="shared" si="862"/>
        <v>883</v>
      </c>
      <c r="BQ321" s="616">
        <f t="shared" si="863"/>
        <v>177</v>
      </c>
      <c r="BR321" s="616">
        <f t="shared" si="864"/>
        <v>811</v>
      </c>
      <c r="BS321" s="616">
        <f t="shared" si="816"/>
        <v>1993</v>
      </c>
      <c r="BT321" s="616">
        <f t="shared" si="817"/>
        <v>104</v>
      </c>
      <c r="BU321" s="616">
        <f t="shared" si="818"/>
        <v>1729</v>
      </c>
      <c r="BV321" s="616">
        <f t="shared" si="819"/>
        <v>72</v>
      </c>
      <c r="BW321" s="616">
        <f t="shared" si="820"/>
        <v>88</v>
      </c>
      <c r="BX321" s="616">
        <f t="shared" si="821"/>
        <v>662</v>
      </c>
      <c r="BY321" s="616">
        <f t="shared" si="822"/>
        <v>580</v>
      </c>
      <c r="BZ321" s="616">
        <f t="shared" si="823"/>
        <v>54</v>
      </c>
      <c r="CA321" s="616">
        <f t="shared" si="824"/>
        <v>77</v>
      </c>
      <c r="CB321" s="616">
        <f t="shared" si="825"/>
        <v>8</v>
      </c>
      <c r="CC321" s="616">
        <f t="shared" si="826"/>
        <v>105</v>
      </c>
      <c r="CD321" s="616">
        <f t="shared" si="827"/>
        <v>4849</v>
      </c>
      <c r="CE321" s="618">
        <f t="shared" si="865"/>
        <v>3724.3</v>
      </c>
      <c r="CF321" s="618">
        <f t="shared" si="866"/>
        <v>1124.7</v>
      </c>
      <c r="CG321" s="616">
        <f t="shared" si="828"/>
        <v>0</v>
      </c>
      <c r="CH321" s="621">
        <f t="shared" si="829"/>
        <v>29330</v>
      </c>
      <c r="CI321" s="88">
        <f t="shared" si="830"/>
        <v>19308</v>
      </c>
      <c r="CJ321" s="90">
        <f t="shared" si="831"/>
        <v>14829.5</v>
      </c>
      <c r="CK321" s="90">
        <f t="shared" si="832"/>
        <v>4478.5</v>
      </c>
      <c r="CL321" s="88">
        <f t="shared" si="833"/>
        <v>883</v>
      </c>
      <c r="CM321" s="88">
        <f t="shared" si="834"/>
        <v>177</v>
      </c>
      <c r="CN321" s="88">
        <f t="shared" si="835"/>
        <v>811</v>
      </c>
      <c r="CO321" s="88">
        <f t="shared" si="836"/>
        <v>1993</v>
      </c>
      <c r="CP321" s="88">
        <f t="shared" si="837"/>
        <v>104</v>
      </c>
      <c r="CQ321" s="88">
        <f t="shared" si="838"/>
        <v>1729</v>
      </c>
      <c r="CR321" s="88">
        <f t="shared" si="839"/>
        <v>72</v>
      </c>
      <c r="CS321" s="88">
        <f t="shared" si="840"/>
        <v>88</v>
      </c>
      <c r="CT321" s="88">
        <f t="shared" si="841"/>
        <v>662</v>
      </c>
      <c r="CU321" s="88">
        <f t="shared" si="842"/>
        <v>580</v>
      </c>
      <c r="CV321" s="88">
        <f t="shared" si="843"/>
        <v>54</v>
      </c>
      <c r="CW321" s="88">
        <f t="shared" si="844"/>
        <v>77</v>
      </c>
      <c r="CX321" s="88">
        <f t="shared" si="845"/>
        <v>8</v>
      </c>
      <c r="CY321" s="88">
        <f t="shared" si="846"/>
        <v>105</v>
      </c>
      <c r="CZ321" s="88">
        <f t="shared" si="847"/>
        <v>4849</v>
      </c>
      <c r="DA321" s="90">
        <f t="shared" si="848"/>
        <v>3724.3</v>
      </c>
      <c r="DB321" s="90">
        <f t="shared" si="849"/>
        <v>1124.7</v>
      </c>
      <c r="DC321" s="88">
        <f t="shared" si="850"/>
        <v>0</v>
      </c>
      <c r="DD321" s="88">
        <f t="shared" si="851"/>
        <v>29330</v>
      </c>
      <c r="AUV321" s="699">
        <f t="shared" si="758"/>
        <v>19308</v>
      </c>
      <c r="AUW321" s="699">
        <f t="shared" si="759"/>
        <v>14829.49</v>
      </c>
      <c r="AUX321" s="699">
        <f t="shared" si="760"/>
        <v>4478.51</v>
      </c>
      <c r="AUY321" s="699">
        <f t="shared" si="867"/>
        <v>883</v>
      </c>
      <c r="AUZ321" s="699">
        <f t="shared" si="778"/>
        <v>71.63</v>
      </c>
      <c r="AVA321" s="699">
        <f t="shared" si="778"/>
        <v>0.06</v>
      </c>
      <c r="AVB321" s="699">
        <f t="shared" si="868"/>
        <v>1993</v>
      </c>
      <c r="AVC321" s="699">
        <f t="shared" si="869"/>
        <v>104</v>
      </c>
      <c r="AVD321" s="699">
        <f t="shared" si="870"/>
        <v>1729</v>
      </c>
      <c r="AVE321" s="699">
        <f t="shared" si="871"/>
        <v>72</v>
      </c>
      <c r="AVF321" s="699">
        <f t="shared" si="872"/>
        <v>88</v>
      </c>
      <c r="AVG321" s="699">
        <f t="shared" si="873"/>
        <v>662</v>
      </c>
      <c r="AVH321" s="699">
        <f t="shared" si="874"/>
        <v>580</v>
      </c>
      <c r="AVI321" s="699">
        <f t="shared" si="875"/>
        <v>54</v>
      </c>
      <c r="AVJ321" s="699">
        <f t="shared" si="876"/>
        <v>77</v>
      </c>
      <c r="AVK321" s="699">
        <f t="shared" si="877"/>
        <v>8</v>
      </c>
      <c r="AVL321" s="699">
        <f t="shared" si="878"/>
        <v>105</v>
      </c>
      <c r="AVM321" s="699">
        <f t="shared" si="879"/>
        <v>4849</v>
      </c>
      <c r="AVN321" s="699">
        <f t="shared" si="880"/>
        <v>3724.27</v>
      </c>
      <c r="AVO321" s="699">
        <f t="shared" si="881"/>
        <v>1124.73</v>
      </c>
      <c r="AVP321" s="699">
        <f t="shared" si="882"/>
        <v>0</v>
      </c>
      <c r="AVQ321" s="699">
        <f t="shared" si="883"/>
        <v>29330</v>
      </c>
    </row>
    <row r="322" spans="1:108 1244:1265" ht="30" hidden="1" customHeight="1" x14ac:dyDescent="0.25">
      <c r="A322" s="643">
        <v>1</v>
      </c>
      <c r="B322" s="643">
        <v>8</v>
      </c>
      <c r="C322" s="664" t="s">
        <v>22</v>
      </c>
      <c r="D322" s="2"/>
      <c r="E322" s="101" t="s">
        <v>344</v>
      </c>
      <c r="F322" s="643" t="s">
        <v>31</v>
      </c>
      <c r="G322" s="643">
        <v>1</v>
      </c>
      <c r="H322" s="658" t="s">
        <v>10</v>
      </c>
      <c r="I322" s="643">
        <v>0</v>
      </c>
      <c r="J322" s="101" t="s">
        <v>373</v>
      </c>
      <c r="K322" s="643">
        <v>3</v>
      </c>
      <c r="L322" s="683" t="s">
        <v>349</v>
      </c>
      <c r="M322" s="11" t="s">
        <v>281</v>
      </c>
      <c r="N322" s="101" t="s">
        <v>387</v>
      </c>
      <c r="O322" s="643">
        <v>1</v>
      </c>
      <c r="P322" s="632">
        <v>66</v>
      </c>
      <c r="Q322" s="632">
        <v>66</v>
      </c>
      <c r="R322" s="632">
        <v>66</v>
      </c>
      <c r="S322" s="675">
        <f>SUMIF('Территориальный кк'!$A:$A,'2020'!$B322,'Территориальный кк'!D:D)</f>
        <v>1.504</v>
      </c>
      <c r="T322" s="676">
        <f>SUMIF('Территориальный кк'!$A:$A,'2020'!$B322,'Территориальный кк'!E:E)</f>
        <v>2.4710000000000001</v>
      </c>
      <c r="U322" s="618">
        <f>SUMIFS(Нормативы!G:G,Нормативы!$B:$B,$G322,Нормативы!$D:$D,'2020'!$I322,Нормативы!$F:$F,'2020'!$K322)*O322</f>
        <v>64190</v>
      </c>
      <c r="V322" s="618">
        <f t="shared" si="852"/>
        <v>49301.1</v>
      </c>
      <c r="W322" s="618">
        <f t="shared" si="853"/>
        <v>14888.9</v>
      </c>
      <c r="X322" s="618">
        <f>SUMIFS(Нормативы!J:J,Нормативы!$B:$B,$G322,Нормативы!$D:$D,'2020'!$I322,Нормативы!$F:$F,'2020'!$K322)</f>
        <v>8830</v>
      </c>
      <c r="Y322" s="618">
        <f>SUMIFS(Нормативы!K:K,Нормативы!$B:$B,$G322,Нормативы!$D:$D,'2020'!$I322,Нормативы!$F:$F,'2020'!$K322)</f>
        <v>1766</v>
      </c>
      <c r="Z322" s="618">
        <f>SUMIFS(Нормативы!L:L,Нормативы!$B:$B,$G322,Нормативы!$D:$D,'2020'!$I322,Нормативы!$F:$F,'2020'!$K322)</f>
        <v>8110</v>
      </c>
      <c r="AA322" s="618">
        <f t="shared" si="854"/>
        <v>19050</v>
      </c>
      <c r="AB322" s="618">
        <f>SUMIFS(Нормативы!N:N,Нормативы!$B:$B,$G322,Нормативы!$D:$D,'2020'!$I322,Нормативы!$F:$F,'2020'!$K322)*O322</f>
        <v>520</v>
      </c>
      <c r="AC322" s="618">
        <f>SUMIFS(Нормативы!O:O,Нормативы!$B:$B,$G322,Нормативы!$D:$D,'2020'!$I322,Нормативы!$F:$F,'2020'!$K322)</f>
        <v>17290</v>
      </c>
      <c r="AD322" s="618">
        <f>SUMIFS(Нормативы!P:P,Нормативы!$B:$B,$G322,Нормативы!$D:$D,'2020'!$I322,Нормативы!$F:$F,'2020'!$K322)*O322</f>
        <v>360</v>
      </c>
      <c r="AE322" s="618">
        <f>SUMIFS(Нормативы!Q:Q,Нормативы!$B:$B,$G322,Нормативы!$D:$D,'2020'!$I322,Нормативы!$F:$F,'2020'!$K322)</f>
        <v>880</v>
      </c>
      <c r="AF322" s="618">
        <f>SUMIFS(Нормативы!R:R,Нормативы!$B:$B,$G322,Нормативы!$D:$D,'2020'!$I322,Нормативы!$F:$F,'2020'!$K322)</f>
        <v>2680</v>
      </c>
      <c r="AG322" s="618">
        <f>SUMIFS(Нормативы!S:S,Нормативы!$B:$B,$G322,Нормативы!$D:$D,'2020'!$I322,Нормативы!$F:$F,'2020'!$K322)</f>
        <v>5800</v>
      </c>
      <c r="AH322" s="618">
        <f>SUMIFS(Нормативы!T:T,Нормативы!$B:$B,$G322,Нормативы!$D:$D,'2020'!$I322,Нормативы!$F:$F,'2020'!$K322)</f>
        <v>540</v>
      </c>
      <c r="AI322" s="618">
        <f>SUMIFS(Нормативы!U:U,Нормативы!$B:$B,$G322,Нормативы!$D:$D,'2020'!$I322,Нормативы!$F:$F,'2020'!$K322)</f>
        <v>770</v>
      </c>
      <c r="AJ322" s="618">
        <f>SUMIFS(Нормативы!V:V,Нормативы!$B:$B,$G322,Нормативы!$D:$D,'2020'!$I322,Нормативы!$F:$F,'2020'!$K322)</f>
        <v>80</v>
      </c>
      <c r="AK322" s="618">
        <f>SUMIFS(Нормативы!W:W,Нормативы!$B:$B,$G322,Нормативы!$D:$D,'2020'!$I322,Нормативы!$F:$F,'2020'!$K322)</f>
        <v>1050</v>
      </c>
      <c r="AL322" s="618">
        <f>SUMIFS(Нормативы!X:X,Нормативы!$B:$B,$G322,Нормативы!$D:$D,'2020'!$I322,Нормативы!$F:$F,'2020'!$K322)*O322</f>
        <v>16120</v>
      </c>
      <c r="AM322" s="618">
        <f t="shared" si="855"/>
        <v>12381</v>
      </c>
      <c r="AN322" s="618">
        <f t="shared" si="856"/>
        <v>3739</v>
      </c>
      <c r="AO322" s="618">
        <f>SUMIFS(Нормативы!AA:AA,Нормативы!$B:$B,$G322,Нормативы!$D:$D,'2020'!$I322,Нормативы!$F:$F,'2020'!$K322)</f>
        <v>3520</v>
      </c>
      <c r="AP322" s="619">
        <f t="shared" si="857"/>
        <v>130740</v>
      </c>
      <c r="AQ322" s="413">
        <f t="shared" si="795"/>
        <v>4236540</v>
      </c>
      <c r="AR322" s="618">
        <f t="shared" si="858"/>
        <v>3253871</v>
      </c>
      <c r="AS322" s="618">
        <f t="shared" si="859"/>
        <v>982669</v>
      </c>
      <c r="AT322" s="616">
        <f t="shared" si="796"/>
        <v>582780</v>
      </c>
      <c r="AU322" s="616">
        <f t="shared" si="797"/>
        <v>116556</v>
      </c>
      <c r="AV322" s="616">
        <f t="shared" si="798"/>
        <v>535260</v>
      </c>
      <c r="AW322" s="616">
        <f t="shared" si="799"/>
        <v>1257300</v>
      </c>
      <c r="AX322" s="616">
        <f t="shared" si="800"/>
        <v>34320</v>
      </c>
      <c r="AY322" s="616">
        <f t="shared" si="801"/>
        <v>1141140</v>
      </c>
      <c r="AZ322" s="616">
        <f t="shared" si="802"/>
        <v>23760</v>
      </c>
      <c r="BA322" s="616">
        <f t="shared" si="803"/>
        <v>58080</v>
      </c>
      <c r="BB322" s="616">
        <f t="shared" si="804"/>
        <v>176880</v>
      </c>
      <c r="BC322" s="616">
        <f t="shared" si="805"/>
        <v>382800</v>
      </c>
      <c r="BD322" s="616">
        <f t="shared" si="806"/>
        <v>35640</v>
      </c>
      <c r="BE322" s="616">
        <f t="shared" si="807"/>
        <v>50820</v>
      </c>
      <c r="BF322" s="616">
        <f t="shared" si="808"/>
        <v>5280</v>
      </c>
      <c r="BG322" s="616">
        <f t="shared" si="809"/>
        <v>69300</v>
      </c>
      <c r="BH322" s="616">
        <f t="shared" si="810"/>
        <v>1063920</v>
      </c>
      <c r="BI322" s="618">
        <f t="shared" si="860"/>
        <v>817142.9</v>
      </c>
      <c r="BJ322" s="618">
        <f t="shared" si="861"/>
        <v>246777.1</v>
      </c>
      <c r="BK322" s="616">
        <f t="shared" si="811"/>
        <v>232320</v>
      </c>
      <c r="BL322" s="620">
        <f t="shared" si="812"/>
        <v>8628840</v>
      </c>
      <c r="BM322" s="616">
        <f t="shared" si="813"/>
        <v>6371756</v>
      </c>
      <c r="BN322" s="618">
        <f t="shared" si="814"/>
        <v>4893821.8</v>
      </c>
      <c r="BO322" s="618">
        <f t="shared" si="815"/>
        <v>1477934.2</v>
      </c>
      <c r="BP322" s="616">
        <f t="shared" si="862"/>
        <v>582780</v>
      </c>
      <c r="BQ322" s="616">
        <f t="shared" si="863"/>
        <v>116556</v>
      </c>
      <c r="BR322" s="616">
        <f t="shared" si="864"/>
        <v>535260</v>
      </c>
      <c r="BS322" s="616">
        <f t="shared" si="816"/>
        <v>1257300</v>
      </c>
      <c r="BT322" s="616">
        <f t="shared" si="817"/>
        <v>34320</v>
      </c>
      <c r="BU322" s="616">
        <f t="shared" si="818"/>
        <v>1141140</v>
      </c>
      <c r="BV322" s="616">
        <f t="shared" si="819"/>
        <v>23760</v>
      </c>
      <c r="BW322" s="616">
        <f t="shared" si="820"/>
        <v>58080</v>
      </c>
      <c r="BX322" s="616">
        <f t="shared" si="821"/>
        <v>437070</v>
      </c>
      <c r="BY322" s="616">
        <f t="shared" si="822"/>
        <v>382800</v>
      </c>
      <c r="BZ322" s="616">
        <f t="shared" si="823"/>
        <v>35640</v>
      </c>
      <c r="CA322" s="616">
        <f t="shared" si="824"/>
        <v>50820</v>
      </c>
      <c r="CB322" s="616">
        <f t="shared" si="825"/>
        <v>5280</v>
      </c>
      <c r="CC322" s="616">
        <f t="shared" si="826"/>
        <v>69300</v>
      </c>
      <c r="CD322" s="616">
        <f t="shared" si="827"/>
        <v>1600136</v>
      </c>
      <c r="CE322" s="618">
        <f t="shared" si="865"/>
        <v>1228983.1000000001</v>
      </c>
      <c r="CF322" s="618">
        <f t="shared" si="866"/>
        <v>371152.9</v>
      </c>
      <c r="CG322" s="616">
        <f t="shared" si="828"/>
        <v>232320</v>
      </c>
      <c r="CH322" s="621">
        <f t="shared" si="829"/>
        <v>11560462</v>
      </c>
      <c r="CI322" s="88">
        <f t="shared" si="830"/>
        <v>96541.757599999997</v>
      </c>
      <c r="CJ322" s="90">
        <f t="shared" si="831"/>
        <v>74148.815199999997</v>
      </c>
      <c r="CK322" s="90">
        <f t="shared" si="832"/>
        <v>22392.9424</v>
      </c>
      <c r="CL322" s="88">
        <f t="shared" si="833"/>
        <v>8830</v>
      </c>
      <c r="CM322" s="88">
        <f t="shared" si="834"/>
        <v>1766</v>
      </c>
      <c r="CN322" s="88">
        <f t="shared" si="835"/>
        <v>8110</v>
      </c>
      <c r="CO322" s="88">
        <f t="shared" si="836"/>
        <v>19050</v>
      </c>
      <c r="CP322" s="88">
        <f t="shared" si="837"/>
        <v>520</v>
      </c>
      <c r="CQ322" s="88">
        <f t="shared" si="838"/>
        <v>17290</v>
      </c>
      <c r="CR322" s="88">
        <f t="shared" si="839"/>
        <v>360</v>
      </c>
      <c r="CS322" s="88">
        <f t="shared" si="840"/>
        <v>880</v>
      </c>
      <c r="CT322" s="88">
        <f t="shared" si="841"/>
        <v>6622.2727000000004</v>
      </c>
      <c r="CU322" s="88">
        <f t="shared" si="842"/>
        <v>5800</v>
      </c>
      <c r="CV322" s="88">
        <f t="shared" si="843"/>
        <v>540</v>
      </c>
      <c r="CW322" s="88">
        <f t="shared" si="844"/>
        <v>770</v>
      </c>
      <c r="CX322" s="88">
        <f t="shared" si="845"/>
        <v>80</v>
      </c>
      <c r="CY322" s="88">
        <f t="shared" si="846"/>
        <v>1050</v>
      </c>
      <c r="CZ322" s="88">
        <f t="shared" si="847"/>
        <v>24244.484799999998</v>
      </c>
      <c r="DA322" s="90">
        <f t="shared" si="848"/>
        <v>18620.956099999999</v>
      </c>
      <c r="DB322" s="90">
        <f t="shared" si="849"/>
        <v>5623.5288</v>
      </c>
      <c r="DC322" s="88">
        <f t="shared" si="850"/>
        <v>3520</v>
      </c>
      <c r="DD322" s="88">
        <f t="shared" si="851"/>
        <v>175158.51519999999</v>
      </c>
      <c r="AUV322" s="699">
        <f t="shared" si="758"/>
        <v>96541.759999999995</v>
      </c>
      <c r="AUW322" s="699">
        <f t="shared" si="759"/>
        <v>74148.820000000007</v>
      </c>
      <c r="AUX322" s="699">
        <f t="shared" si="760"/>
        <v>22392.94</v>
      </c>
      <c r="AUY322" s="699">
        <f t="shared" si="867"/>
        <v>8830</v>
      </c>
      <c r="AUZ322" s="699">
        <f t="shared" si="778"/>
        <v>47169.57</v>
      </c>
      <c r="AVA322" s="699">
        <f t="shared" si="778"/>
        <v>8.34</v>
      </c>
      <c r="AVB322" s="699">
        <f t="shared" si="868"/>
        <v>19050</v>
      </c>
      <c r="AVC322" s="699">
        <f t="shared" si="869"/>
        <v>520</v>
      </c>
      <c r="AVD322" s="699">
        <f t="shared" si="870"/>
        <v>17290</v>
      </c>
      <c r="AVE322" s="699">
        <f t="shared" si="871"/>
        <v>360</v>
      </c>
      <c r="AVF322" s="699">
        <f t="shared" si="872"/>
        <v>880</v>
      </c>
      <c r="AVG322" s="699">
        <f t="shared" si="873"/>
        <v>6622.27</v>
      </c>
      <c r="AVH322" s="699">
        <f t="shared" si="874"/>
        <v>5800</v>
      </c>
      <c r="AVI322" s="699">
        <f t="shared" si="875"/>
        <v>540</v>
      </c>
      <c r="AVJ322" s="699">
        <f t="shared" si="876"/>
        <v>770</v>
      </c>
      <c r="AVK322" s="699">
        <f t="shared" si="877"/>
        <v>80</v>
      </c>
      <c r="AVL322" s="699">
        <f t="shared" si="878"/>
        <v>1050</v>
      </c>
      <c r="AVM322" s="699">
        <f t="shared" si="879"/>
        <v>24244.48</v>
      </c>
      <c r="AVN322" s="699">
        <f t="shared" si="880"/>
        <v>18620.95</v>
      </c>
      <c r="AVO322" s="699">
        <f t="shared" si="881"/>
        <v>5623.53</v>
      </c>
      <c r="AVP322" s="699">
        <f t="shared" si="882"/>
        <v>3520</v>
      </c>
      <c r="AVQ322" s="699">
        <f t="shared" si="883"/>
        <v>175158.52</v>
      </c>
    </row>
    <row r="323" spans="1:108 1244:1265" ht="30" hidden="1" customHeight="1" x14ac:dyDescent="0.25">
      <c r="A323" s="643">
        <v>1</v>
      </c>
      <c r="B323" s="643">
        <v>8</v>
      </c>
      <c r="C323" s="664" t="s">
        <v>22</v>
      </c>
      <c r="D323" s="2"/>
      <c r="E323" s="101" t="s">
        <v>344</v>
      </c>
      <c r="F323" s="643" t="s">
        <v>31</v>
      </c>
      <c r="G323" s="643">
        <v>1</v>
      </c>
      <c r="H323" s="658" t="s">
        <v>10</v>
      </c>
      <c r="I323" s="643">
        <v>0</v>
      </c>
      <c r="J323" s="101" t="s">
        <v>358</v>
      </c>
      <c r="K323" s="643">
        <v>1</v>
      </c>
      <c r="L323" s="683" t="s">
        <v>349</v>
      </c>
      <c r="M323" s="11" t="s">
        <v>262</v>
      </c>
      <c r="N323" s="101" t="s">
        <v>387</v>
      </c>
      <c r="O323" s="643">
        <v>1</v>
      </c>
      <c r="P323" s="632">
        <v>14</v>
      </c>
      <c r="Q323" s="632">
        <v>14</v>
      </c>
      <c r="R323" s="632">
        <v>14</v>
      </c>
      <c r="S323" s="675">
        <f>SUMIF('Территориальный кк'!$A:$A,'2020'!$B323,'Территориальный кк'!D:D)</f>
        <v>1.504</v>
      </c>
      <c r="T323" s="676">
        <f>SUMIF('Территориальный кк'!$A:$A,'2020'!$B323,'Территориальный кк'!E:E)</f>
        <v>2.4710000000000001</v>
      </c>
      <c r="U323" s="618">
        <f>SUMIFS(Нормативы!G:G,Нормативы!$B:$B,$G323,Нормативы!$D:$D,'2020'!$I323,Нормативы!$F:$F,'2020'!$K323)*O323</f>
        <v>54020</v>
      </c>
      <c r="V323" s="618">
        <f t="shared" si="852"/>
        <v>41490</v>
      </c>
      <c r="W323" s="618">
        <f t="shared" si="853"/>
        <v>12530</v>
      </c>
      <c r="X323" s="618">
        <f>SUMIFS(Нормативы!J:J,Нормативы!$B:$B,$G323,Нормативы!$D:$D,'2020'!$I323,Нормативы!$F:$F,'2020'!$K323)</f>
        <v>220</v>
      </c>
      <c r="Y323" s="618">
        <f>SUMIFS(Нормативы!K:K,Нормативы!$B:$B,$G323,Нормативы!$D:$D,'2020'!$I323,Нормативы!$F:$F,'2020'!$K323)</f>
        <v>44</v>
      </c>
      <c r="Z323" s="618">
        <f>SUMIFS(Нормативы!L:L,Нормативы!$B:$B,$G323,Нормативы!$D:$D,'2020'!$I323,Нормативы!$F:$F,'2020'!$K323)</f>
        <v>2320</v>
      </c>
      <c r="AA323" s="618">
        <f t="shared" si="854"/>
        <v>3710</v>
      </c>
      <c r="AB323" s="618">
        <f>SUMIFS(Нормативы!N:N,Нормативы!$B:$B,$G323,Нормативы!$D:$D,'2020'!$I323,Нормативы!$F:$F,'2020'!$K323)*O323</f>
        <v>520</v>
      </c>
      <c r="AC323" s="618">
        <f>SUMIFS(Нормативы!O:O,Нормативы!$B:$B,$G323,Нормативы!$D:$D,'2020'!$I323,Нормативы!$F:$F,'2020'!$K323)</f>
        <v>2140</v>
      </c>
      <c r="AD323" s="618">
        <f>SUMIFS(Нормативы!P:P,Нормативы!$B:$B,$G323,Нормативы!$D:$D,'2020'!$I323,Нормативы!$F:$F,'2020'!$K323)*O323</f>
        <v>310</v>
      </c>
      <c r="AE323" s="618">
        <f>SUMIFS(Нормативы!Q:Q,Нормативы!$B:$B,$G323,Нормативы!$D:$D,'2020'!$I323,Нормативы!$F:$F,'2020'!$K323)</f>
        <v>740</v>
      </c>
      <c r="AF323" s="618">
        <f>SUMIFS(Нормативы!R:R,Нормативы!$B:$B,$G323,Нормативы!$D:$D,'2020'!$I323,Нормативы!$F:$F,'2020'!$K323)</f>
        <v>2460</v>
      </c>
      <c r="AG323" s="618">
        <f>SUMIFS(Нормативы!S:S,Нормативы!$B:$B,$G323,Нормативы!$D:$D,'2020'!$I323,Нормативы!$F:$F,'2020'!$K323)</f>
        <v>5080</v>
      </c>
      <c r="AH323" s="618">
        <f>SUMIFS(Нормативы!T:T,Нормативы!$B:$B,$G323,Нормативы!$D:$D,'2020'!$I323,Нормативы!$F:$F,'2020'!$K323)</f>
        <v>540</v>
      </c>
      <c r="AI323" s="618">
        <f>SUMIFS(Нормативы!U:U,Нормативы!$B:$B,$G323,Нормативы!$D:$D,'2020'!$I323,Нормативы!$F:$F,'2020'!$K323)</f>
        <v>770</v>
      </c>
      <c r="AJ323" s="618">
        <f>SUMIFS(Нормативы!V:V,Нормативы!$B:$B,$G323,Нормативы!$D:$D,'2020'!$I323,Нормативы!$F:$F,'2020'!$K323)</f>
        <v>80</v>
      </c>
      <c r="AK323" s="618">
        <f>SUMIFS(Нормативы!W:W,Нормативы!$B:$B,$G323,Нормативы!$D:$D,'2020'!$I323,Нормативы!$F:$F,'2020'!$K323)</f>
        <v>300</v>
      </c>
      <c r="AL323" s="618">
        <f>SUMIFS(Нормативы!X:X,Нормативы!$B:$B,$G323,Нормативы!$D:$D,'2020'!$I323,Нормативы!$F:$F,'2020'!$K323)*O323</f>
        <v>13440</v>
      </c>
      <c r="AM323" s="618">
        <f t="shared" si="855"/>
        <v>10322.6</v>
      </c>
      <c r="AN323" s="618">
        <f t="shared" si="856"/>
        <v>3117.4</v>
      </c>
      <c r="AO323" s="618">
        <f>SUMIFS(Нормативы!AA:AA,Нормативы!$B:$B,$G323,Нормативы!$D:$D,'2020'!$I323,Нормативы!$F:$F,'2020'!$K323)</f>
        <v>3520</v>
      </c>
      <c r="AP323" s="619">
        <f t="shared" si="857"/>
        <v>86460</v>
      </c>
      <c r="AQ323" s="413">
        <f t="shared" si="795"/>
        <v>756280</v>
      </c>
      <c r="AR323" s="618">
        <f t="shared" si="858"/>
        <v>580860.19999999995</v>
      </c>
      <c r="AS323" s="618">
        <f t="shared" si="859"/>
        <v>175419.8</v>
      </c>
      <c r="AT323" s="616">
        <f t="shared" si="796"/>
        <v>3080</v>
      </c>
      <c r="AU323" s="616">
        <f t="shared" si="797"/>
        <v>616</v>
      </c>
      <c r="AV323" s="616">
        <f t="shared" si="798"/>
        <v>32480</v>
      </c>
      <c r="AW323" s="616">
        <f t="shared" si="799"/>
        <v>51940</v>
      </c>
      <c r="AX323" s="616">
        <f t="shared" si="800"/>
        <v>7280</v>
      </c>
      <c r="AY323" s="616">
        <f t="shared" si="801"/>
        <v>29960</v>
      </c>
      <c r="AZ323" s="616">
        <f t="shared" si="802"/>
        <v>4340</v>
      </c>
      <c r="BA323" s="616">
        <f t="shared" si="803"/>
        <v>10360</v>
      </c>
      <c r="BB323" s="616">
        <f t="shared" si="804"/>
        <v>34440</v>
      </c>
      <c r="BC323" s="616">
        <f t="shared" si="805"/>
        <v>71120</v>
      </c>
      <c r="BD323" s="616">
        <f t="shared" si="806"/>
        <v>7560</v>
      </c>
      <c r="BE323" s="616">
        <f t="shared" si="807"/>
        <v>10780</v>
      </c>
      <c r="BF323" s="616">
        <f t="shared" si="808"/>
        <v>1120</v>
      </c>
      <c r="BG323" s="616">
        <f t="shared" si="809"/>
        <v>4200</v>
      </c>
      <c r="BH323" s="616">
        <f t="shared" si="810"/>
        <v>188160</v>
      </c>
      <c r="BI323" s="618">
        <f t="shared" si="860"/>
        <v>144516.1</v>
      </c>
      <c r="BJ323" s="618">
        <f t="shared" si="861"/>
        <v>43643.9</v>
      </c>
      <c r="BK323" s="616">
        <f t="shared" si="811"/>
        <v>49280</v>
      </c>
      <c r="BL323" s="620">
        <f t="shared" si="812"/>
        <v>1210440</v>
      </c>
      <c r="BM323" s="616">
        <f t="shared" si="813"/>
        <v>1137445</v>
      </c>
      <c r="BN323" s="618">
        <f t="shared" si="814"/>
        <v>873613.7</v>
      </c>
      <c r="BO323" s="618">
        <f t="shared" si="815"/>
        <v>263831.3</v>
      </c>
      <c r="BP323" s="616">
        <f t="shared" si="862"/>
        <v>3080</v>
      </c>
      <c r="BQ323" s="616">
        <f t="shared" si="863"/>
        <v>616</v>
      </c>
      <c r="BR323" s="616">
        <f t="shared" si="864"/>
        <v>32480</v>
      </c>
      <c r="BS323" s="616">
        <f t="shared" si="816"/>
        <v>51940</v>
      </c>
      <c r="BT323" s="616">
        <f t="shared" si="817"/>
        <v>7280</v>
      </c>
      <c r="BU323" s="616">
        <f t="shared" si="818"/>
        <v>29960</v>
      </c>
      <c r="BV323" s="616">
        <f t="shared" si="819"/>
        <v>4340</v>
      </c>
      <c r="BW323" s="616">
        <f t="shared" si="820"/>
        <v>10360</v>
      </c>
      <c r="BX323" s="616">
        <f t="shared" si="821"/>
        <v>85101</v>
      </c>
      <c r="BY323" s="616">
        <f t="shared" si="822"/>
        <v>71120</v>
      </c>
      <c r="BZ323" s="616">
        <f t="shared" si="823"/>
        <v>7560</v>
      </c>
      <c r="CA323" s="616">
        <f t="shared" si="824"/>
        <v>10780</v>
      </c>
      <c r="CB323" s="616">
        <f t="shared" si="825"/>
        <v>1120</v>
      </c>
      <c r="CC323" s="616">
        <f t="shared" si="826"/>
        <v>4200</v>
      </c>
      <c r="CD323" s="616">
        <f t="shared" si="827"/>
        <v>282993</v>
      </c>
      <c r="CE323" s="618">
        <f t="shared" si="865"/>
        <v>217352.5</v>
      </c>
      <c r="CF323" s="618">
        <f t="shared" si="866"/>
        <v>65640.5</v>
      </c>
      <c r="CG323" s="616">
        <f t="shared" si="828"/>
        <v>49280</v>
      </c>
      <c r="CH323" s="621">
        <f t="shared" si="829"/>
        <v>1737099</v>
      </c>
      <c r="CI323" s="88">
        <f t="shared" si="830"/>
        <v>81246.071400000001</v>
      </c>
      <c r="CJ323" s="90">
        <f t="shared" si="831"/>
        <v>62400.978600000002</v>
      </c>
      <c r="CK323" s="90">
        <f t="shared" si="832"/>
        <v>18845.0929</v>
      </c>
      <c r="CL323" s="88">
        <f t="shared" si="833"/>
        <v>220</v>
      </c>
      <c r="CM323" s="88">
        <f t="shared" si="834"/>
        <v>44</v>
      </c>
      <c r="CN323" s="88">
        <f t="shared" si="835"/>
        <v>2320</v>
      </c>
      <c r="CO323" s="88">
        <f t="shared" si="836"/>
        <v>3710</v>
      </c>
      <c r="CP323" s="88">
        <f t="shared" si="837"/>
        <v>520</v>
      </c>
      <c r="CQ323" s="88">
        <f t="shared" si="838"/>
        <v>2140</v>
      </c>
      <c r="CR323" s="88">
        <f t="shared" si="839"/>
        <v>310</v>
      </c>
      <c r="CS323" s="88">
        <f t="shared" si="840"/>
        <v>740</v>
      </c>
      <c r="CT323" s="88">
        <f t="shared" si="841"/>
        <v>6078.6428999999998</v>
      </c>
      <c r="CU323" s="88">
        <f t="shared" si="842"/>
        <v>5080</v>
      </c>
      <c r="CV323" s="88">
        <f t="shared" si="843"/>
        <v>540</v>
      </c>
      <c r="CW323" s="88">
        <f t="shared" si="844"/>
        <v>770</v>
      </c>
      <c r="CX323" s="88">
        <f t="shared" si="845"/>
        <v>80</v>
      </c>
      <c r="CY323" s="88">
        <f t="shared" si="846"/>
        <v>300</v>
      </c>
      <c r="CZ323" s="88">
        <f t="shared" si="847"/>
        <v>20213.7857</v>
      </c>
      <c r="DA323" s="90">
        <f t="shared" si="848"/>
        <v>15525.178599999999</v>
      </c>
      <c r="DB323" s="90">
        <f t="shared" si="849"/>
        <v>4688.6071000000002</v>
      </c>
      <c r="DC323" s="88">
        <f t="shared" si="850"/>
        <v>3520</v>
      </c>
      <c r="DD323" s="88">
        <f t="shared" si="851"/>
        <v>124078.5</v>
      </c>
      <c r="AUV323" s="699">
        <f t="shared" si="758"/>
        <v>81246.070000000007</v>
      </c>
      <c r="AUW323" s="699">
        <f t="shared" si="759"/>
        <v>62400.98</v>
      </c>
      <c r="AUX323" s="699">
        <f t="shared" si="760"/>
        <v>18845.09</v>
      </c>
      <c r="AUY323" s="699">
        <f t="shared" si="867"/>
        <v>220</v>
      </c>
      <c r="AUZ323" s="699">
        <f t="shared" si="778"/>
        <v>249.29</v>
      </c>
      <c r="AVA323" s="699">
        <f t="shared" si="778"/>
        <v>0.6</v>
      </c>
      <c r="AVB323" s="699">
        <f t="shared" si="868"/>
        <v>3710</v>
      </c>
      <c r="AVC323" s="699">
        <f t="shared" si="869"/>
        <v>520</v>
      </c>
      <c r="AVD323" s="699">
        <f t="shared" si="870"/>
        <v>2140</v>
      </c>
      <c r="AVE323" s="699">
        <f t="shared" si="871"/>
        <v>310</v>
      </c>
      <c r="AVF323" s="699">
        <f t="shared" si="872"/>
        <v>740</v>
      </c>
      <c r="AVG323" s="699">
        <f t="shared" si="873"/>
        <v>6078.64</v>
      </c>
      <c r="AVH323" s="699">
        <f t="shared" si="874"/>
        <v>5080</v>
      </c>
      <c r="AVI323" s="699">
        <f t="shared" si="875"/>
        <v>540</v>
      </c>
      <c r="AVJ323" s="699">
        <f t="shared" si="876"/>
        <v>770</v>
      </c>
      <c r="AVK323" s="699">
        <f t="shared" si="877"/>
        <v>80</v>
      </c>
      <c r="AVL323" s="699">
        <f t="shared" si="878"/>
        <v>300</v>
      </c>
      <c r="AVM323" s="699">
        <f t="shared" si="879"/>
        <v>20213.79</v>
      </c>
      <c r="AVN323" s="699">
        <f t="shared" si="880"/>
        <v>15525.18</v>
      </c>
      <c r="AVO323" s="699">
        <f t="shared" si="881"/>
        <v>4688.6099999999997</v>
      </c>
      <c r="AVP323" s="699">
        <f t="shared" si="882"/>
        <v>3520</v>
      </c>
      <c r="AVQ323" s="699">
        <f t="shared" si="883"/>
        <v>124078.5</v>
      </c>
    </row>
    <row r="324" spans="1:108 1244:1265" ht="30" hidden="1" customHeight="1" x14ac:dyDescent="0.25">
      <c r="A324" s="643">
        <v>1</v>
      </c>
      <c r="B324" s="643">
        <v>8</v>
      </c>
      <c r="C324" s="664" t="s">
        <v>22</v>
      </c>
      <c r="D324" s="2"/>
      <c r="E324" s="101" t="s">
        <v>344</v>
      </c>
      <c r="F324" s="643" t="s">
        <v>31</v>
      </c>
      <c r="G324" s="643">
        <v>1</v>
      </c>
      <c r="H324" s="658" t="s">
        <v>10</v>
      </c>
      <c r="I324" s="643">
        <v>0</v>
      </c>
      <c r="J324" s="101" t="s">
        <v>359</v>
      </c>
      <c r="K324" s="643">
        <v>1</v>
      </c>
      <c r="L324" s="683" t="s">
        <v>349</v>
      </c>
      <c r="M324" s="11" t="s">
        <v>263</v>
      </c>
      <c r="N324" s="101" t="s">
        <v>387</v>
      </c>
      <c r="O324" s="643">
        <v>1</v>
      </c>
      <c r="P324" s="632">
        <v>23</v>
      </c>
      <c r="Q324" s="632">
        <v>23</v>
      </c>
      <c r="R324" s="632">
        <v>23</v>
      </c>
      <c r="S324" s="675">
        <f>SUMIF('Территориальный кк'!$A:$A,'2020'!$B324,'Территориальный кк'!D:D)</f>
        <v>1.504</v>
      </c>
      <c r="T324" s="676">
        <f>SUMIF('Территориальный кк'!$A:$A,'2020'!$B324,'Территориальный кк'!E:E)</f>
        <v>2.4710000000000001</v>
      </c>
      <c r="U324" s="618">
        <f>SUMIFS(Нормативы!G:G,Нормативы!$B:$B,$G324,Нормативы!$D:$D,'2020'!$I324,Нормативы!$F:$F,'2020'!$K324)*O324</f>
        <v>54020</v>
      </c>
      <c r="V324" s="618">
        <f t="shared" si="852"/>
        <v>41490</v>
      </c>
      <c r="W324" s="618">
        <f t="shared" si="853"/>
        <v>12530</v>
      </c>
      <c r="X324" s="618">
        <f>SUMIFS(Нормативы!J:J,Нормативы!$B:$B,$G324,Нормативы!$D:$D,'2020'!$I324,Нормативы!$F:$F,'2020'!$K324)</f>
        <v>220</v>
      </c>
      <c r="Y324" s="618">
        <f>SUMIFS(Нормативы!K:K,Нормативы!$B:$B,$G324,Нормативы!$D:$D,'2020'!$I324,Нормативы!$F:$F,'2020'!$K324)</f>
        <v>44</v>
      </c>
      <c r="Z324" s="618">
        <f>SUMIFS(Нормативы!L:L,Нормативы!$B:$B,$G324,Нормативы!$D:$D,'2020'!$I324,Нормативы!$F:$F,'2020'!$K324)</f>
        <v>2320</v>
      </c>
      <c r="AA324" s="618">
        <f t="shared" si="854"/>
        <v>3710</v>
      </c>
      <c r="AB324" s="618">
        <f>SUMIFS(Нормативы!N:N,Нормативы!$B:$B,$G324,Нормативы!$D:$D,'2020'!$I324,Нормативы!$F:$F,'2020'!$K324)*O324</f>
        <v>520</v>
      </c>
      <c r="AC324" s="618">
        <f>SUMIFS(Нормативы!O:O,Нормативы!$B:$B,$G324,Нормативы!$D:$D,'2020'!$I324,Нормативы!$F:$F,'2020'!$K324)</f>
        <v>2140</v>
      </c>
      <c r="AD324" s="618">
        <f>SUMIFS(Нормативы!P:P,Нормативы!$B:$B,$G324,Нормативы!$D:$D,'2020'!$I324,Нормативы!$F:$F,'2020'!$K324)*O324</f>
        <v>310</v>
      </c>
      <c r="AE324" s="618">
        <f>SUMIFS(Нормативы!Q:Q,Нормативы!$B:$B,$G324,Нормативы!$D:$D,'2020'!$I324,Нормативы!$F:$F,'2020'!$K324)</f>
        <v>740</v>
      </c>
      <c r="AF324" s="618">
        <f>SUMIFS(Нормативы!R:R,Нормативы!$B:$B,$G324,Нормативы!$D:$D,'2020'!$I324,Нормативы!$F:$F,'2020'!$K324)</f>
        <v>2460</v>
      </c>
      <c r="AG324" s="618">
        <f>SUMIFS(Нормативы!S:S,Нормативы!$B:$B,$G324,Нормативы!$D:$D,'2020'!$I324,Нормативы!$F:$F,'2020'!$K324)</f>
        <v>5080</v>
      </c>
      <c r="AH324" s="618">
        <f>SUMIFS(Нормативы!T:T,Нормативы!$B:$B,$G324,Нормативы!$D:$D,'2020'!$I324,Нормативы!$F:$F,'2020'!$K324)</f>
        <v>540</v>
      </c>
      <c r="AI324" s="618">
        <f>SUMIFS(Нормативы!U:U,Нормативы!$B:$B,$G324,Нормативы!$D:$D,'2020'!$I324,Нормативы!$F:$F,'2020'!$K324)</f>
        <v>770</v>
      </c>
      <c r="AJ324" s="618">
        <f>SUMIFS(Нормативы!V:V,Нормативы!$B:$B,$G324,Нормативы!$D:$D,'2020'!$I324,Нормативы!$F:$F,'2020'!$K324)</f>
        <v>80</v>
      </c>
      <c r="AK324" s="618">
        <f>SUMIFS(Нормативы!W:W,Нормативы!$B:$B,$G324,Нормативы!$D:$D,'2020'!$I324,Нормативы!$F:$F,'2020'!$K324)</f>
        <v>300</v>
      </c>
      <c r="AL324" s="618">
        <f>SUMIFS(Нормативы!X:X,Нормативы!$B:$B,$G324,Нормативы!$D:$D,'2020'!$I324,Нормативы!$F:$F,'2020'!$K324)*O324</f>
        <v>13440</v>
      </c>
      <c r="AM324" s="618">
        <f t="shared" si="855"/>
        <v>10322.6</v>
      </c>
      <c r="AN324" s="618">
        <f t="shared" si="856"/>
        <v>3117.4</v>
      </c>
      <c r="AO324" s="618">
        <f>SUMIFS(Нормативы!AA:AA,Нормативы!$B:$B,$G324,Нормативы!$D:$D,'2020'!$I324,Нормативы!$F:$F,'2020'!$K324)</f>
        <v>3520</v>
      </c>
      <c r="AP324" s="619">
        <f t="shared" si="857"/>
        <v>86460</v>
      </c>
      <c r="AQ324" s="413">
        <f t="shared" si="795"/>
        <v>1242460</v>
      </c>
      <c r="AR324" s="618">
        <f t="shared" si="858"/>
        <v>954270.4</v>
      </c>
      <c r="AS324" s="618">
        <f t="shared" si="859"/>
        <v>288189.59999999998</v>
      </c>
      <c r="AT324" s="616">
        <f t="shared" si="796"/>
        <v>5060</v>
      </c>
      <c r="AU324" s="616">
        <f t="shared" si="797"/>
        <v>1012</v>
      </c>
      <c r="AV324" s="616">
        <f t="shared" si="798"/>
        <v>53360</v>
      </c>
      <c r="AW324" s="616">
        <f t="shared" si="799"/>
        <v>85330</v>
      </c>
      <c r="AX324" s="616">
        <f t="shared" si="800"/>
        <v>11960</v>
      </c>
      <c r="AY324" s="616">
        <f t="shared" si="801"/>
        <v>49220</v>
      </c>
      <c r="AZ324" s="616">
        <f t="shared" si="802"/>
        <v>7130</v>
      </c>
      <c r="BA324" s="616">
        <f t="shared" si="803"/>
        <v>17020</v>
      </c>
      <c r="BB324" s="616">
        <f t="shared" si="804"/>
        <v>56580</v>
      </c>
      <c r="BC324" s="616">
        <f t="shared" si="805"/>
        <v>116840</v>
      </c>
      <c r="BD324" s="616">
        <f t="shared" si="806"/>
        <v>12420</v>
      </c>
      <c r="BE324" s="616">
        <f t="shared" si="807"/>
        <v>17710</v>
      </c>
      <c r="BF324" s="616">
        <f t="shared" si="808"/>
        <v>1840</v>
      </c>
      <c r="BG324" s="616">
        <f t="shared" si="809"/>
        <v>6900</v>
      </c>
      <c r="BH324" s="616">
        <f t="shared" si="810"/>
        <v>309120</v>
      </c>
      <c r="BI324" s="618">
        <f t="shared" si="860"/>
        <v>237419.4</v>
      </c>
      <c r="BJ324" s="618">
        <f t="shared" si="861"/>
        <v>71700.600000000006</v>
      </c>
      <c r="BK324" s="616">
        <f t="shared" si="811"/>
        <v>80960</v>
      </c>
      <c r="BL324" s="620">
        <f t="shared" si="812"/>
        <v>1988580</v>
      </c>
      <c r="BM324" s="616">
        <f t="shared" si="813"/>
        <v>1868660</v>
      </c>
      <c r="BN324" s="618">
        <f t="shared" si="814"/>
        <v>1435222.7</v>
      </c>
      <c r="BO324" s="618">
        <f t="shared" si="815"/>
        <v>433437.3</v>
      </c>
      <c r="BP324" s="616">
        <f t="shared" si="862"/>
        <v>5060</v>
      </c>
      <c r="BQ324" s="616">
        <f t="shared" si="863"/>
        <v>1012</v>
      </c>
      <c r="BR324" s="616">
        <f t="shared" si="864"/>
        <v>53360</v>
      </c>
      <c r="BS324" s="616">
        <f t="shared" si="816"/>
        <v>85330</v>
      </c>
      <c r="BT324" s="616">
        <f t="shared" si="817"/>
        <v>11960</v>
      </c>
      <c r="BU324" s="616">
        <f t="shared" si="818"/>
        <v>49220</v>
      </c>
      <c r="BV324" s="616">
        <f t="shared" si="819"/>
        <v>7130</v>
      </c>
      <c r="BW324" s="616">
        <f t="shared" si="820"/>
        <v>17020</v>
      </c>
      <c r="BX324" s="616">
        <f t="shared" si="821"/>
        <v>139809</v>
      </c>
      <c r="BY324" s="616">
        <f t="shared" si="822"/>
        <v>116840</v>
      </c>
      <c r="BZ324" s="616">
        <f t="shared" si="823"/>
        <v>12420</v>
      </c>
      <c r="CA324" s="616">
        <f t="shared" si="824"/>
        <v>17710</v>
      </c>
      <c r="CB324" s="616">
        <f t="shared" si="825"/>
        <v>1840</v>
      </c>
      <c r="CC324" s="616">
        <f t="shared" si="826"/>
        <v>6900</v>
      </c>
      <c r="CD324" s="616">
        <f t="shared" si="827"/>
        <v>464916</v>
      </c>
      <c r="CE324" s="618">
        <f t="shared" si="865"/>
        <v>357078.3</v>
      </c>
      <c r="CF324" s="618">
        <f t="shared" si="866"/>
        <v>107837.7</v>
      </c>
      <c r="CG324" s="616">
        <f t="shared" si="828"/>
        <v>80960</v>
      </c>
      <c r="CH324" s="621">
        <f t="shared" si="829"/>
        <v>2853805</v>
      </c>
      <c r="CI324" s="88">
        <f t="shared" si="830"/>
        <v>81246.087</v>
      </c>
      <c r="CJ324" s="90">
        <f t="shared" si="831"/>
        <v>62400.987000000001</v>
      </c>
      <c r="CK324" s="90">
        <f t="shared" si="832"/>
        <v>18845.099999999999</v>
      </c>
      <c r="CL324" s="88">
        <f t="shared" si="833"/>
        <v>220</v>
      </c>
      <c r="CM324" s="88">
        <f t="shared" si="834"/>
        <v>44</v>
      </c>
      <c r="CN324" s="88">
        <f t="shared" si="835"/>
        <v>2320</v>
      </c>
      <c r="CO324" s="88">
        <f t="shared" si="836"/>
        <v>3710</v>
      </c>
      <c r="CP324" s="88">
        <f t="shared" si="837"/>
        <v>520</v>
      </c>
      <c r="CQ324" s="88">
        <f t="shared" si="838"/>
        <v>2140</v>
      </c>
      <c r="CR324" s="88">
        <f t="shared" si="839"/>
        <v>310</v>
      </c>
      <c r="CS324" s="88">
        <f t="shared" si="840"/>
        <v>740</v>
      </c>
      <c r="CT324" s="88">
        <f t="shared" si="841"/>
        <v>6078.6522000000004</v>
      </c>
      <c r="CU324" s="88">
        <f t="shared" si="842"/>
        <v>5080</v>
      </c>
      <c r="CV324" s="88">
        <f t="shared" si="843"/>
        <v>540</v>
      </c>
      <c r="CW324" s="88">
        <f t="shared" si="844"/>
        <v>770</v>
      </c>
      <c r="CX324" s="88">
        <f t="shared" si="845"/>
        <v>80</v>
      </c>
      <c r="CY324" s="88">
        <f t="shared" si="846"/>
        <v>300</v>
      </c>
      <c r="CZ324" s="88">
        <f t="shared" si="847"/>
        <v>20213.739099999999</v>
      </c>
      <c r="DA324" s="90">
        <f t="shared" si="848"/>
        <v>15525.1435</v>
      </c>
      <c r="DB324" s="90">
        <f t="shared" si="849"/>
        <v>4688.5956999999999</v>
      </c>
      <c r="DC324" s="88">
        <f t="shared" si="850"/>
        <v>3520</v>
      </c>
      <c r="DD324" s="88">
        <f t="shared" si="851"/>
        <v>124078.4783</v>
      </c>
      <c r="AUV324" s="699">
        <f t="shared" si="758"/>
        <v>81246.09</v>
      </c>
      <c r="AUW324" s="699">
        <f t="shared" si="759"/>
        <v>62400.99</v>
      </c>
      <c r="AUX324" s="699">
        <f t="shared" si="760"/>
        <v>18845.099999999999</v>
      </c>
      <c r="AUY324" s="699">
        <f t="shared" si="867"/>
        <v>220</v>
      </c>
      <c r="AUZ324" s="699">
        <f t="shared" si="778"/>
        <v>409.55</v>
      </c>
      <c r="AVA324" s="699">
        <f t="shared" si="778"/>
        <v>0.99</v>
      </c>
      <c r="AVB324" s="699">
        <f t="shared" si="868"/>
        <v>3710</v>
      </c>
      <c r="AVC324" s="699">
        <f t="shared" si="869"/>
        <v>520</v>
      </c>
      <c r="AVD324" s="699">
        <f t="shared" si="870"/>
        <v>2140</v>
      </c>
      <c r="AVE324" s="699">
        <f t="shared" si="871"/>
        <v>310</v>
      </c>
      <c r="AVF324" s="699">
        <f t="shared" si="872"/>
        <v>740</v>
      </c>
      <c r="AVG324" s="699">
        <f t="shared" si="873"/>
        <v>6078.65</v>
      </c>
      <c r="AVH324" s="699">
        <f t="shared" si="874"/>
        <v>5080</v>
      </c>
      <c r="AVI324" s="699">
        <f t="shared" si="875"/>
        <v>540</v>
      </c>
      <c r="AVJ324" s="699">
        <f t="shared" si="876"/>
        <v>770</v>
      </c>
      <c r="AVK324" s="699">
        <f t="shared" si="877"/>
        <v>80</v>
      </c>
      <c r="AVL324" s="699">
        <f t="shared" si="878"/>
        <v>300</v>
      </c>
      <c r="AVM324" s="699">
        <f t="shared" si="879"/>
        <v>20213.740000000002</v>
      </c>
      <c r="AVN324" s="699">
        <f t="shared" si="880"/>
        <v>15525.15</v>
      </c>
      <c r="AVO324" s="699">
        <f t="shared" si="881"/>
        <v>4688.59</v>
      </c>
      <c r="AVP324" s="699">
        <f t="shared" si="882"/>
        <v>3520</v>
      </c>
      <c r="AVQ324" s="699">
        <f t="shared" si="883"/>
        <v>124078.48</v>
      </c>
    </row>
    <row r="325" spans="1:108 1244:1265" ht="30" hidden="1" customHeight="1" x14ac:dyDescent="0.25">
      <c r="A325" s="643">
        <v>1</v>
      </c>
      <c r="B325" s="643">
        <v>8</v>
      </c>
      <c r="C325" s="664" t="s">
        <v>22</v>
      </c>
      <c r="D325" s="2"/>
      <c r="E325" s="101" t="s">
        <v>344</v>
      </c>
      <c r="F325" s="643" t="s">
        <v>31</v>
      </c>
      <c r="G325" s="643">
        <v>1</v>
      </c>
      <c r="H325" s="658" t="s">
        <v>10</v>
      </c>
      <c r="I325" s="643">
        <v>0</v>
      </c>
      <c r="J325" s="101" t="s">
        <v>360</v>
      </c>
      <c r="K325" s="643">
        <v>3</v>
      </c>
      <c r="L325" s="683" t="s">
        <v>349</v>
      </c>
      <c r="M325" s="11" t="s">
        <v>265</v>
      </c>
      <c r="N325" s="101" t="s">
        <v>387</v>
      </c>
      <c r="O325" s="643">
        <v>1</v>
      </c>
      <c r="P325" s="632">
        <v>671</v>
      </c>
      <c r="Q325" s="632">
        <v>671</v>
      </c>
      <c r="R325" s="632">
        <v>671</v>
      </c>
      <c r="S325" s="675">
        <f>SUMIF('Территориальный кк'!$A:$A,'2020'!$B325,'Территориальный кк'!D:D)</f>
        <v>1.504</v>
      </c>
      <c r="T325" s="676">
        <f>SUMIF('Территориальный кк'!$A:$A,'2020'!$B325,'Территориальный кк'!E:E)</f>
        <v>2.4710000000000001</v>
      </c>
      <c r="U325" s="618">
        <f>SUMIFS(Нормативы!G:G,Нормативы!$B:$B,$G325,Нормативы!$D:$D,'2020'!$I325,Нормативы!$F:$F,'2020'!$K325)*O325</f>
        <v>64190</v>
      </c>
      <c r="V325" s="618">
        <f t="shared" si="852"/>
        <v>49301.1</v>
      </c>
      <c r="W325" s="618">
        <f t="shared" si="853"/>
        <v>14888.9</v>
      </c>
      <c r="X325" s="618">
        <f>SUMIFS(Нормативы!J:J,Нормативы!$B:$B,$G325,Нормативы!$D:$D,'2020'!$I325,Нормативы!$F:$F,'2020'!$K325)</f>
        <v>8830</v>
      </c>
      <c r="Y325" s="618">
        <f>SUMIFS(Нормативы!K:K,Нормативы!$B:$B,$G325,Нормативы!$D:$D,'2020'!$I325,Нормативы!$F:$F,'2020'!$K325)</f>
        <v>1766</v>
      </c>
      <c r="Z325" s="618">
        <f>SUMIFS(Нормативы!L:L,Нормативы!$B:$B,$G325,Нормативы!$D:$D,'2020'!$I325,Нормативы!$F:$F,'2020'!$K325)</f>
        <v>8110</v>
      </c>
      <c r="AA325" s="618">
        <f t="shared" si="854"/>
        <v>19050</v>
      </c>
      <c r="AB325" s="618">
        <f>SUMIFS(Нормативы!N:N,Нормативы!$B:$B,$G325,Нормативы!$D:$D,'2020'!$I325,Нормативы!$F:$F,'2020'!$K325)*O325</f>
        <v>520</v>
      </c>
      <c r="AC325" s="618">
        <f>SUMIFS(Нормативы!O:O,Нормативы!$B:$B,$G325,Нормативы!$D:$D,'2020'!$I325,Нормативы!$F:$F,'2020'!$K325)</f>
        <v>17290</v>
      </c>
      <c r="AD325" s="618">
        <f>SUMIFS(Нормативы!P:P,Нормативы!$B:$B,$G325,Нормативы!$D:$D,'2020'!$I325,Нормативы!$F:$F,'2020'!$K325)*O325</f>
        <v>360</v>
      </c>
      <c r="AE325" s="618">
        <f>SUMIFS(Нормативы!Q:Q,Нормативы!$B:$B,$G325,Нормативы!$D:$D,'2020'!$I325,Нормативы!$F:$F,'2020'!$K325)</f>
        <v>880</v>
      </c>
      <c r="AF325" s="618">
        <f>SUMIFS(Нормативы!R:R,Нормативы!$B:$B,$G325,Нормативы!$D:$D,'2020'!$I325,Нормативы!$F:$F,'2020'!$K325)</f>
        <v>2680</v>
      </c>
      <c r="AG325" s="618">
        <f>SUMIFS(Нормативы!S:S,Нормативы!$B:$B,$G325,Нормативы!$D:$D,'2020'!$I325,Нормативы!$F:$F,'2020'!$K325)</f>
        <v>5800</v>
      </c>
      <c r="AH325" s="618">
        <f>SUMIFS(Нормативы!T:T,Нормативы!$B:$B,$G325,Нормативы!$D:$D,'2020'!$I325,Нормативы!$F:$F,'2020'!$K325)</f>
        <v>540</v>
      </c>
      <c r="AI325" s="618">
        <f>SUMIFS(Нормативы!U:U,Нормативы!$B:$B,$G325,Нормативы!$D:$D,'2020'!$I325,Нормативы!$F:$F,'2020'!$K325)</f>
        <v>770</v>
      </c>
      <c r="AJ325" s="618">
        <f>SUMIFS(Нормативы!V:V,Нормативы!$B:$B,$G325,Нормативы!$D:$D,'2020'!$I325,Нормативы!$F:$F,'2020'!$K325)</f>
        <v>80</v>
      </c>
      <c r="AK325" s="618">
        <f>SUMIFS(Нормативы!W:W,Нормативы!$B:$B,$G325,Нормативы!$D:$D,'2020'!$I325,Нормативы!$F:$F,'2020'!$K325)</f>
        <v>1050</v>
      </c>
      <c r="AL325" s="618">
        <f>SUMIFS(Нормативы!X:X,Нормативы!$B:$B,$G325,Нормативы!$D:$D,'2020'!$I325,Нормативы!$F:$F,'2020'!$K325)*O325</f>
        <v>16120</v>
      </c>
      <c r="AM325" s="618">
        <f t="shared" si="855"/>
        <v>12381</v>
      </c>
      <c r="AN325" s="618">
        <f t="shared" si="856"/>
        <v>3739</v>
      </c>
      <c r="AO325" s="618">
        <f>SUMIFS(Нормативы!AA:AA,Нормативы!$B:$B,$G325,Нормативы!$D:$D,'2020'!$I325,Нормативы!$F:$F,'2020'!$K325)</f>
        <v>3520</v>
      </c>
      <c r="AP325" s="619">
        <f t="shared" si="857"/>
        <v>130740</v>
      </c>
      <c r="AQ325" s="413">
        <f t="shared" si="795"/>
        <v>43071490</v>
      </c>
      <c r="AR325" s="618">
        <f t="shared" si="858"/>
        <v>33081021.5</v>
      </c>
      <c r="AS325" s="618">
        <f t="shared" si="859"/>
        <v>9990468.5</v>
      </c>
      <c r="AT325" s="616">
        <f t="shared" si="796"/>
        <v>5924930</v>
      </c>
      <c r="AU325" s="616">
        <f t="shared" si="797"/>
        <v>1184986</v>
      </c>
      <c r="AV325" s="616">
        <f t="shared" si="798"/>
        <v>5441810</v>
      </c>
      <c r="AW325" s="616">
        <f t="shared" si="799"/>
        <v>12782550</v>
      </c>
      <c r="AX325" s="616">
        <f t="shared" si="800"/>
        <v>348920</v>
      </c>
      <c r="AY325" s="616">
        <f t="shared" si="801"/>
        <v>11601590</v>
      </c>
      <c r="AZ325" s="616">
        <f t="shared" si="802"/>
        <v>241560</v>
      </c>
      <c r="BA325" s="616">
        <f t="shared" si="803"/>
        <v>590480</v>
      </c>
      <c r="BB325" s="616">
        <f t="shared" si="804"/>
        <v>1798280</v>
      </c>
      <c r="BC325" s="616">
        <f t="shared" si="805"/>
        <v>3891800</v>
      </c>
      <c r="BD325" s="616">
        <f t="shared" si="806"/>
        <v>362340</v>
      </c>
      <c r="BE325" s="616">
        <f t="shared" si="807"/>
        <v>516670</v>
      </c>
      <c r="BF325" s="616">
        <f t="shared" si="808"/>
        <v>53680</v>
      </c>
      <c r="BG325" s="616">
        <f t="shared" si="809"/>
        <v>704550</v>
      </c>
      <c r="BH325" s="616">
        <f t="shared" si="810"/>
        <v>10816520</v>
      </c>
      <c r="BI325" s="618">
        <f t="shared" si="860"/>
        <v>8307619</v>
      </c>
      <c r="BJ325" s="618">
        <f t="shared" si="861"/>
        <v>2508901</v>
      </c>
      <c r="BK325" s="616">
        <f t="shared" si="811"/>
        <v>2361920</v>
      </c>
      <c r="BL325" s="620">
        <f t="shared" si="812"/>
        <v>87726540</v>
      </c>
      <c r="BM325" s="616">
        <f t="shared" si="813"/>
        <v>64779521</v>
      </c>
      <c r="BN325" s="618">
        <f t="shared" si="814"/>
        <v>49753856.399999999</v>
      </c>
      <c r="BO325" s="618">
        <f t="shared" si="815"/>
        <v>15025664.6</v>
      </c>
      <c r="BP325" s="616">
        <f t="shared" si="862"/>
        <v>5924930</v>
      </c>
      <c r="BQ325" s="616">
        <f t="shared" si="863"/>
        <v>1184986</v>
      </c>
      <c r="BR325" s="616">
        <f t="shared" si="864"/>
        <v>5441810</v>
      </c>
      <c r="BS325" s="616">
        <f t="shared" si="816"/>
        <v>12782550</v>
      </c>
      <c r="BT325" s="616">
        <f t="shared" si="817"/>
        <v>348920</v>
      </c>
      <c r="BU325" s="616">
        <f t="shared" si="818"/>
        <v>11601590</v>
      </c>
      <c r="BV325" s="616">
        <f t="shared" si="819"/>
        <v>241560</v>
      </c>
      <c r="BW325" s="616">
        <f t="shared" si="820"/>
        <v>590480</v>
      </c>
      <c r="BX325" s="616">
        <f t="shared" si="821"/>
        <v>4443550</v>
      </c>
      <c r="BY325" s="616">
        <f t="shared" si="822"/>
        <v>3891800</v>
      </c>
      <c r="BZ325" s="616">
        <f t="shared" si="823"/>
        <v>362340</v>
      </c>
      <c r="CA325" s="616">
        <f t="shared" si="824"/>
        <v>516670</v>
      </c>
      <c r="CB325" s="616">
        <f t="shared" si="825"/>
        <v>53680</v>
      </c>
      <c r="CC325" s="616">
        <f t="shared" si="826"/>
        <v>704550</v>
      </c>
      <c r="CD325" s="616">
        <f t="shared" si="827"/>
        <v>16268046</v>
      </c>
      <c r="CE325" s="618">
        <f t="shared" si="865"/>
        <v>12494659</v>
      </c>
      <c r="CF325" s="618">
        <f t="shared" si="866"/>
        <v>3773387</v>
      </c>
      <c r="CG325" s="616">
        <f t="shared" si="828"/>
        <v>2361920</v>
      </c>
      <c r="CH325" s="621">
        <f t="shared" si="829"/>
        <v>117531367</v>
      </c>
      <c r="CI325" s="88">
        <f t="shared" si="830"/>
        <v>96541.7601</v>
      </c>
      <c r="CJ325" s="90">
        <f t="shared" si="831"/>
        <v>74148.817299999995</v>
      </c>
      <c r="CK325" s="90">
        <f t="shared" si="832"/>
        <v>22392.942800000001</v>
      </c>
      <c r="CL325" s="88">
        <f t="shared" si="833"/>
        <v>8830</v>
      </c>
      <c r="CM325" s="88">
        <f t="shared" si="834"/>
        <v>1766</v>
      </c>
      <c r="CN325" s="88">
        <f t="shared" si="835"/>
        <v>8110</v>
      </c>
      <c r="CO325" s="88">
        <f t="shared" si="836"/>
        <v>19050</v>
      </c>
      <c r="CP325" s="88">
        <f t="shared" si="837"/>
        <v>520</v>
      </c>
      <c r="CQ325" s="88">
        <f t="shared" si="838"/>
        <v>17290</v>
      </c>
      <c r="CR325" s="88">
        <f t="shared" si="839"/>
        <v>360</v>
      </c>
      <c r="CS325" s="88">
        <f t="shared" si="840"/>
        <v>880</v>
      </c>
      <c r="CT325" s="88">
        <f t="shared" si="841"/>
        <v>6622.2802000000001</v>
      </c>
      <c r="CU325" s="88">
        <f t="shared" si="842"/>
        <v>5800</v>
      </c>
      <c r="CV325" s="88">
        <f t="shared" si="843"/>
        <v>540</v>
      </c>
      <c r="CW325" s="88">
        <f t="shared" si="844"/>
        <v>770</v>
      </c>
      <c r="CX325" s="88">
        <f t="shared" si="845"/>
        <v>80</v>
      </c>
      <c r="CY325" s="88">
        <f t="shared" si="846"/>
        <v>1050</v>
      </c>
      <c r="CZ325" s="88">
        <f t="shared" si="847"/>
        <v>24244.479899999998</v>
      </c>
      <c r="DA325" s="90">
        <f t="shared" si="848"/>
        <v>18620.952300000001</v>
      </c>
      <c r="DB325" s="90">
        <f t="shared" si="849"/>
        <v>5623.5276000000003</v>
      </c>
      <c r="DC325" s="88">
        <f t="shared" si="850"/>
        <v>3520</v>
      </c>
      <c r="DD325" s="88">
        <f t="shared" si="851"/>
        <v>175158.52009999999</v>
      </c>
      <c r="AUV325" s="699">
        <f t="shared" si="758"/>
        <v>96541.759999999995</v>
      </c>
      <c r="AUW325" s="699">
        <f t="shared" si="759"/>
        <v>74148.820000000007</v>
      </c>
      <c r="AUX325" s="699">
        <f t="shared" si="760"/>
        <v>22392.94</v>
      </c>
      <c r="AUY325" s="699">
        <f t="shared" si="867"/>
        <v>8830</v>
      </c>
      <c r="AUZ325" s="699">
        <f t="shared" si="778"/>
        <v>479557.26</v>
      </c>
      <c r="AVA325" s="699">
        <f t="shared" si="778"/>
        <v>84.78</v>
      </c>
      <c r="AVB325" s="699">
        <f t="shared" si="868"/>
        <v>19050</v>
      </c>
      <c r="AVC325" s="699">
        <f t="shared" si="869"/>
        <v>520</v>
      </c>
      <c r="AVD325" s="699">
        <f t="shared" si="870"/>
        <v>17290</v>
      </c>
      <c r="AVE325" s="699">
        <f t="shared" si="871"/>
        <v>360</v>
      </c>
      <c r="AVF325" s="699">
        <f t="shared" si="872"/>
        <v>880</v>
      </c>
      <c r="AVG325" s="699">
        <f t="shared" si="873"/>
        <v>6622.28</v>
      </c>
      <c r="AVH325" s="699">
        <f t="shared" si="874"/>
        <v>5800</v>
      </c>
      <c r="AVI325" s="699">
        <f t="shared" si="875"/>
        <v>540</v>
      </c>
      <c r="AVJ325" s="699">
        <f t="shared" si="876"/>
        <v>770</v>
      </c>
      <c r="AVK325" s="699">
        <f t="shared" si="877"/>
        <v>80</v>
      </c>
      <c r="AVL325" s="699">
        <f t="shared" si="878"/>
        <v>1050</v>
      </c>
      <c r="AVM325" s="699">
        <f t="shared" si="879"/>
        <v>24244.48</v>
      </c>
      <c r="AVN325" s="699">
        <f t="shared" si="880"/>
        <v>18620.95</v>
      </c>
      <c r="AVO325" s="699">
        <f t="shared" si="881"/>
        <v>5623.53</v>
      </c>
      <c r="AVP325" s="699">
        <f t="shared" si="882"/>
        <v>3520</v>
      </c>
      <c r="AVQ325" s="699">
        <f t="shared" si="883"/>
        <v>175158.52</v>
      </c>
    </row>
    <row r="326" spans="1:108 1244:1265" ht="30" hidden="1" customHeight="1" x14ac:dyDescent="0.25">
      <c r="A326" s="643">
        <v>1</v>
      </c>
      <c r="B326" s="643">
        <v>8</v>
      </c>
      <c r="C326" s="664" t="s">
        <v>22</v>
      </c>
      <c r="D326" s="2"/>
      <c r="E326" s="101" t="s">
        <v>344</v>
      </c>
      <c r="F326" s="643" t="s">
        <v>31</v>
      </c>
      <c r="G326" s="643">
        <v>1</v>
      </c>
      <c r="H326" s="658" t="s">
        <v>8</v>
      </c>
      <c r="I326" s="643">
        <v>3</v>
      </c>
      <c r="J326" s="101" t="s">
        <v>360</v>
      </c>
      <c r="K326" s="643">
        <v>3</v>
      </c>
      <c r="L326" s="683" t="s">
        <v>349</v>
      </c>
      <c r="M326" s="11" t="s">
        <v>266</v>
      </c>
      <c r="N326" s="101" t="s">
        <v>387</v>
      </c>
      <c r="O326" s="643">
        <v>1</v>
      </c>
      <c r="P326" s="632">
        <v>68</v>
      </c>
      <c r="Q326" s="632">
        <v>68</v>
      </c>
      <c r="R326" s="632">
        <v>68</v>
      </c>
      <c r="S326" s="675">
        <f>SUMIF('Территориальный кк'!$A:$A,'2020'!$B326,'Территориальный кк'!D:D)</f>
        <v>1.504</v>
      </c>
      <c r="T326" s="676">
        <f>SUMIF('Территориальный кк'!$A:$A,'2020'!$B326,'Территориальный кк'!E:E)</f>
        <v>2.4710000000000001</v>
      </c>
      <c r="U326" s="618">
        <f>SUMIFS(Нормативы!G:G,Нормативы!$B:$B,$G326,Нормативы!$D:$D,'2020'!$I326,Нормативы!$F:$F,'2020'!$K326)*O326</f>
        <v>6419</v>
      </c>
      <c r="V326" s="618">
        <f t="shared" si="852"/>
        <v>4930.1000000000004</v>
      </c>
      <c r="W326" s="618">
        <f t="shared" si="853"/>
        <v>1488.9</v>
      </c>
      <c r="X326" s="618">
        <f>SUMIFS(Нормативы!J:J,Нормативы!$B:$B,$G326,Нормативы!$D:$D,'2020'!$I326,Нормативы!$F:$F,'2020'!$K326)</f>
        <v>883</v>
      </c>
      <c r="Y326" s="618">
        <f>SUMIFS(Нормативы!K:K,Нормативы!$B:$B,$G326,Нормативы!$D:$D,'2020'!$I326,Нормативы!$F:$F,'2020'!$K326)</f>
        <v>177</v>
      </c>
      <c r="Z326" s="618">
        <f>SUMIFS(Нормативы!L:L,Нормативы!$B:$B,$G326,Нормативы!$D:$D,'2020'!$I326,Нормативы!$F:$F,'2020'!$K326)</f>
        <v>811</v>
      </c>
      <c r="AA326" s="618">
        <f t="shared" si="854"/>
        <v>1905</v>
      </c>
      <c r="AB326" s="618">
        <f>SUMIFS(Нормативы!N:N,Нормативы!$B:$B,$G326,Нормативы!$D:$D,'2020'!$I326,Нормативы!$F:$F,'2020'!$K326)*O326</f>
        <v>52</v>
      </c>
      <c r="AC326" s="618">
        <f>SUMIFS(Нормативы!O:O,Нормативы!$B:$B,$G326,Нормативы!$D:$D,'2020'!$I326,Нормативы!$F:$F,'2020'!$K326)</f>
        <v>1729</v>
      </c>
      <c r="AD326" s="618">
        <f>SUMIFS(Нормативы!P:P,Нормативы!$B:$B,$G326,Нормативы!$D:$D,'2020'!$I326,Нормативы!$F:$F,'2020'!$K326)*O326</f>
        <v>36</v>
      </c>
      <c r="AE326" s="618">
        <f>SUMIFS(Нормативы!Q:Q,Нормативы!$B:$B,$G326,Нормативы!$D:$D,'2020'!$I326,Нормативы!$F:$F,'2020'!$K326)</f>
        <v>88</v>
      </c>
      <c r="AF326" s="618">
        <f>SUMIFS(Нормативы!R:R,Нормативы!$B:$B,$G326,Нормативы!$D:$D,'2020'!$I326,Нормативы!$F:$F,'2020'!$K326)</f>
        <v>268</v>
      </c>
      <c r="AG326" s="618">
        <f>SUMIFS(Нормативы!S:S,Нормативы!$B:$B,$G326,Нормативы!$D:$D,'2020'!$I326,Нормативы!$F:$F,'2020'!$K326)</f>
        <v>580</v>
      </c>
      <c r="AH326" s="618">
        <f>SUMIFS(Нормативы!T:T,Нормативы!$B:$B,$G326,Нормативы!$D:$D,'2020'!$I326,Нормативы!$F:$F,'2020'!$K326)</f>
        <v>54</v>
      </c>
      <c r="AI326" s="618">
        <f>SUMIFS(Нормативы!U:U,Нормативы!$B:$B,$G326,Нормативы!$D:$D,'2020'!$I326,Нормативы!$F:$F,'2020'!$K326)</f>
        <v>77</v>
      </c>
      <c r="AJ326" s="618">
        <f>SUMIFS(Нормативы!V:V,Нормативы!$B:$B,$G326,Нормативы!$D:$D,'2020'!$I326,Нормативы!$F:$F,'2020'!$K326)</f>
        <v>8</v>
      </c>
      <c r="AK326" s="618">
        <f>SUMIFS(Нормативы!W:W,Нормативы!$B:$B,$G326,Нормативы!$D:$D,'2020'!$I326,Нормативы!$F:$F,'2020'!$K326)</f>
        <v>105</v>
      </c>
      <c r="AL326" s="618">
        <f>SUMIFS(Нормативы!X:X,Нормативы!$B:$B,$G326,Нормативы!$D:$D,'2020'!$I326,Нормативы!$F:$F,'2020'!$K326)*O326</f>
        <v>1612</v>
      </c>
      <c r="AM326" s="618">
        <f t="shared" si="855"/>
        <v>1238.0999999999999</v>
      </c>
      <c r="AN326" s="618">
        <f t="shared" si="856"/>
        <v>373.9</v>
      </c>
      <c r="AO326" s="618">
        <f>SUMIFS(Нормативы!AA:AA,Нормативы!$B:$B,$G326,Нормативы!$D:$D,'2020'!$I326,Нормативы!$F:$F,'2020'!$K326)</f>
        <v>0</v>
      </c>
      <c r="AP326" s="619">
        <f t="shared" si="857"/>
        <v>12722</v>
      </c>
      <c r="AQ326" s="413">
        <f t="shared" si="795"/>
        <v>436492</v>
      </c>
      <c r="AR326" s="618">
        <f t="shared" si="858"/>
        <v>335247.3</v>
      </c>
      <c r="AS326" s="618">
        <f t="shared" si="859"/>
        <v>101244.7</v>
      </c>
      <c r="AT326" s="616">
        <f t="shared" si="796"/>
        <v>60044</v>
      </c>
      <c r="AU326" s="616">
        <f t="shared" si="797"/>
        <v>12036</v>
      </c>
      <c r="AV326" s="616">
        <f t="shared" si="798"/>
        <v>55148</v>
      </c>
      <c r="AW326" s="616">
        <f t="shared" si="799"/>
        <v>129540</v>
      </c>
      <c r="AX326" s="616">
        <f t="shared" si="800"/>
        <v>3536</v>
      </c>
      <c r="AY326" s="616">
        <f t="shared" si="801"/>
        <v>117572</v>
      </c>
      <c r="AZ326" s="616">
        <f t="shared" si="802"/>
        <v>2448</v>
      </c>
      <c r="BA326" s="616">
        <f t="shared" si="803"/>
        <v>5984</v>
      </c>
      <c r="BB326" s="616">
        <f t="shared" si="804"/>
        <v>18224</v>
      </c>
      <c r="BC326" s="616">
        <f t="shared" si="805"/>
        <v>39440</v>
      </c>
      <c r="BD326" s="616">
        <f t="shared" si="806"/>
        <v>3672</v>
      </c>
      <c r="BE326" s="616">
        <f t="shared" si="807"/>
        <v>5236</v>
      </c>
      <c r="BF326" s="616">
        <f t="shared" si="808"/>
        <v>544</v>
      </c>
      <c r="BG326" s="616">
        <f t="shared" si="809"/>
        <v>7140</v>
      </c>
      <c r="BH326" s="616">
        <f t="shared" si="810"/>
        <v>109616</v>
      </c>
      <c r="BI326" s="618">
        <f t="shared" si="860"/>
        <v>84190.5</v>
      </c>
      <c r="BJ326" s="618">
        <f t="shared" si="861"/>
        <v>25425.5</v>
      </c>
      <c r="BK326" s="616">
        <f t="shared" si="811"/>
        <v>0</v>
      </c>
      <c r="BL326" s="620">
        <f t="shared" si="812"/>
        <v>865096</v>
      </c>
      <c r="BM326" s="616">
        <f t="shared" si="813"/>
        <v>656484</v>
      </c>
      <c r="BN326" s="618">
        <f t="shared" si="814"/>
        <v>504212</v>
      </c>
      <c r="BO326" s="618">
        <f t="shared" si="815"/>
        <v>152272</v>
      </c>
      <c r="BP326" s="616">
        <f t="shared" si="862"/>
        <v>60044</v>
      </c>
      <c r="BQ326" s="616">
        <f t="shared" si="863"/>
        <v>12036</v>
      </c>
      <c r="BR326" s="616">
        <f t="shared" si="864"/>
        <v>55148</v>
      </c>
      <c r="BS326" s="616">
        <f t="shared" si="816"/>
        <v>129540</v>
      </c>
      <c r="BT326" s="616">
        <f t="shared" si="817"/>
        <v>3536</v>
      </c>
      <c r="BU326" s="616">
        <f t="shared" si="818"/>
        <v>117572</v>
      </c>
      <c r="BV326" s="616">
        <f t="shared" si="819"/>
        <v>2448</v>
      </c>
      <c r="BW326" s="616">
        <f t="shared" si="820"/>
        <v>5984</v>
      </c>
      <c r="BX326" s="616">
        <f t="shared" si="821"/>
        <v>45032</v>
      </c>
      <c r="BY326" s="616">
        <f t="shared" si="822"/>
        <v>39440</v>
      </c>
      <c r="BZ326" s="616">
        <f t="shared" si="823"/>
        <v>3672</v>
      </c>
      <c r="CA326" s="616">
        <f t="shared" si="824"/>
        <v>5236</v>
      </c>
      <c r="CB326" s="616">
        <f t="shared" si="825"/>
        <v>544</v>
      </c>
      <c r="CC326" s="616">
        <f t="shared" si="826"/>
        <v>7140</v>
      </c>
      <c r="CD326" s="616">
        <f t="shared" si="827"/>
        <v>164862</v>
      </c>
      <c r="CE326" s="618">
        <f t="shared" si="865"/>
        <v>126622.1</v>
      </c>
      <c r="CF326" s="618">
        <f t="shared" si="866"/>
        <v>38239.9</v>
      </c>
      <c r="CG326" s="616">
        <f t="shared" si="828"/>
        <v>0</v>
      </c>
      <c r="CH326" s="621">
        <f t="shared" si="829"/>
        <v>1167142</v>
      </c>
      <c r="CI326" s="88">
        <f t="shared" si="830"/>
        <v>9654.1764999999996</v>
      </c>
      <c r="CJ326" s="90">
        <f t="shared" si="831"/>
        <v>7414.8824000000004</v>
      </c>
      <c r="CK326" s="90">
        <f t="shared" si="832"/>
        <v>2239.2941000000001</v>
      </c>
      <c r="CL326" s="88">
        <f t="shared" si="833"/>
        <v>883</v>
      </c>
      <c r="CM326" s="88">
        <f t="shared" si="834"/>
        <v>177</v>
      </c>
      <c r="CN326" s="88">
        <f t="shared" si="835"/>
        <v>811</v>
      </c>
      <c r="CO326" s="88">
        <f t="shared" si="836"/>
        <v>1905</v>
      </c>
      <c r="CP326" s="88">
        <f t="shared" si="837"/>
        <v>52</v>
      </c>
      <c r="CQ326" s="88">
        <f t="shared" si="838"/>
        <v>1729</v>
      </c>
      <c r="CR326" s="88">
        <f t="shared" si="839"/>
        <v>36</v>
      </c>
      <c r="CS326" s="88">
        <f t="shared" si="840"/>
        <v>88</v>
      </c>
      <c r="CT326" s="88">
        <f t="shared" si="841"/>
        <v>662.23530000000005</v>
      </c>
      <c r="CU326" s="88">
        <f t="shared" si="842"/>
        <v>580</v>
      </c>
      <c r="CV326" s="88">
        <f t="shared" si="843"/>
        <v>54</v>
      </c>
      <c r="CW326" s="88">
        <f t="shared" si="844"/>
        <v>77</v>
      </c>
      <c r="CX326" s="88">
        <f t="shared" si="845"/>
        <v>8</v>
      </c>
      <c r="CY326" s="88">
        <f t="shared" si="846"/>
        <v>105</v>
      </c>
      <c r="CZ326" s="88">
        <f t="shared" si="847"/>
        <v>2424.4412000000002</v>
      </c>
      <c r="DA326" s="90">
        <f t="shared" si="848"/>
        <v>1862.0897</v>
      </c>
      <c r="DB326" s="90">
        <f t="shared" si="849"/>
        <v>562.35149999999999</v>
      </c>
      <c r="DC326" s="88">
        <f t="shared" si="850"/>
        <v>0</v>
      </c>
      <c r="DD326" s="88">
        <f t="shared" si="851"/>
        <v>17163.852900000002</v>
      </c>
      <c r="AUV326" s="699">
        <f t="shared" ref="AUV326:AUV390" si="890">BM326/P326</f>
        <v>9654.18</v>
      </c>
      <c r="AUW326" s="699">
        <f t="shared" ref="AUW326:AUW390" si="891">AUV326/1.302</f>
        <v>7414.88</v>
      </c>
      <c r="AUX326" s="699">
        <f t="shared" ref="AUX326:AUX390" si="892">AUV326-AUW326</f>
        <v>2239.3000000000002</v>
      </c>
      <c r="AUY326" s="699">
        <f t="shared" si="867"/>
        <v>883</v>
      </c>
      <c r="AUZ326" s="699">
        <f t="shared" si="778"/>
        <v>4870.8999999999996</v>
      </c>
      <c r="AVA326" s="699">
        <f t="shared" si="778"/>
        <v>8.59</v>
      </c>
      <c r="AVB326" s="699">
        <f t="shared" si="868"/>
        <v>1905</v>
      </c>
      <c r="AVC326" s="699">
        <f t="shared" si="869"/>
        <v>52</v>
      </c>
      <c r="AVD326" s="699">
        <f t="shared" si="870"/>
        <v>1729</v>
      </c>
      <c r="AVE326" s="699">
        <f t="shared" si="871"/>
        <v>36</v>
      </c>
      <c r="AVF326" s="699">
        <f t="shared" si="872"/>
        <v>88</v>
      </c>
      <c r="AVG326" s="699">
        <f t="shared" si="873"/>
        <v>662.24</v>
      </c>
      <c r="AVH326" s="699">
        <f t="shared" si="874"/>
        <v>580</v>
      </c>
      <c r="AVI326" s="699">
        <f t="shared" si="875"/>
        <v>54</v>
      </c>
      <c r="AVJ326" s="699">
        <f t="shared" si="876"/>
        <v>77</v>
      </c>
      <c r="AVK326" s="699">
        <f t="shared" si="877"/>
        <v>8</v>
      </c>
      <c r="AVL326" s="699">
        <f t="shared" si="878"/>
        <v>105</v>
      </c>
      <c r="AVM326" s="699">
        <f t="shared" si="879"/>
        <v>2424.44</v>
      </c>
      <c r="AVN326" s="699">
        <f t="shared" si="880"/>
        <v>1862.09</v>
      </c>
      <c r="AVO326" s="699">
        <f t="shared" si="881"/>
        <v>562.35</v>
      </c>
      <c r="AVP326" s="699">
        <f t="shared" si="882"/>
        <v>0</v>
      </c>
      <c r="AVQ326" s="699">
        <f t="shared" si="883"/>
        <v>17163.849999999999</v>
      </c>
    </row>
    <row r="327" spans="1:108 1244:1265" ht="30" hidden="1" customHeight="1" x14ac:dyDescent="0.25">
      <c r="A327" s="643">
        <v>1</v>
      </c>
      <c r="B327" s="643">
        <v>8</v>
      </c>
      <c r="C327" s="664" t="s">
        <v>22</v>
      </c>
      <c r="D327" s="2"/>
      <c r="E327" s="101" t="s">
        <v>345</v>
      </c>
      <c r="F327" s="643" t="s">
        <v>38</v>
      </c>
      <c r="G327" s="643">
        <v>2</v>
      </c>
      <c r="H327" s="658" t="s">
        <v>10</v>
      </c>
      <c r="I327" s="643">
        <v>0</v>
      </c>
      <c r="J327" s="101" t="s">
        <v>361</v>
      </c>
      <c r="K327" s="643">
        <v>3</v>
      </c>
      <c r="L327" s="683" t="s">
        <v>350</v>
      </c>
      <c r="M327" s="11" t="s">
        <v>267</v>
      </c>
      <c r="N327" s="101" t="s">
        <v>387</v>
      </c>
      <c r="O327" s="643">
        <v>1</v>
      </c>
      <c r="P327" s="632">
        <v>35</v>
      </c>
      <c r="Q327" s="632">
        <v>35</v>
      </c>
      <c r="R327" s="632">
        <v>35</v>
      </c>
      <c r="S327" s="675">
        <f>SUMIF('Территориальный кк'!$A:$A,'2020'!$B327,'Территориальный кк'!D:D)</f>
        <v>1.504</v>
      </c>
      <c r="T327" s="676">
        <f>SUMIF('Территориальный кк'!$A:$A,'2020'!$B327,'Территориальный кк'!E:E)</f>
        <v>2.4710000000000001</v>
      </c>
      <c r="U327" s="618">
        <f>SUMIFS(Нормативы!G:G,Нормативы!$B:$B,$G327,Нормативы!$D:$D,'2020'!$I327,Нормативы!$F:$F,'2020'!$K327)*O327</f>
        <v>70600</v>
      </c>
      <c r="V327" s="618">
        <f t="shared" si="852"/>
        <v>54224.3</v>
      </c>
      <c r="W327" s="618">
        <f t="shared" si="853"/>
        <v>16375.7</v>
      </c>
      <c r="X327" s="618">
        <f>SUMIFS(Нормативы!J:J,Нормативы!$B:$B,$G327,Нормативы!$D:$D,'2020'!$I327,Нормативы!$F:$F,'2020'!$K327)</f>
        <v>8860</v>
      </c>
      <c r="Y327" s="618">
        <f>SUMIFS(Нормативы!K:K,Нормативы!$B:$B,$G327,Нормативы!$D:$D,'2020'!$I327,Нормативы!$F:$F,'2020'!$K327)</f>
        <v>0</v>
      </c>
      <c r="Z327" s="618">
        <f>SUMIFS(Нормативы!L:L,Нормативы!$B:$B,$G327,Нормативы!$D:$D,'2020'!$I327,Нормативы!$F:$F,'2020'!$K327)</f>
        <v>8110</v>
      </c>
      <c r="AA327" s="618">
        <f t="shared" si="854"/>
        <v>21610</v>
      </c>
      <c r="AB327" s="618">
        <f>SUMIFS(Нормативы!N:N,Нормативы!$B:$B,$G327,Нормативы!$D:$D,'2020'!$I327,Нормативы!$F:$F,'2020'!$K327)*O327</f>
        <v>520</v>
      </c>
      <c r="AC327" s="618">
        <f>SUMIFS(Нормативы!O:O,Нормативы!$B:$B,$G327,Нормативы!$D:$D,'2020'!$I327,Нормативы!$F:$F,'2020'!$K327)</f>
        <v>19720</v>
      </c>
      <c r="AD327" s="618">
        <f>SUMIFS(Нормативы!P:P,Нормативы!$B:$B,$G327,Нормативы!$D:$D,'2020'!$I327,Нормативы!$F:$F,'2020'!$K327)*O327</f>
        <v>400</v>
      </c>
      <c r="AE327" s="618">
        <f>SUMIFS(Нормативы!Q:Q,Нормативы!$B:$B,$G327,Нормативы!$D:$D,'2020'!$I327,Нормативы!$F:$F,'2020'!$K327)</f>
        <v>970</v>
      </c>
      <c r="AF327" s="618">
        <f>SUMIFS(Нормативы!R:R,Нормативы!$B:$B,$G327,Нормативы!$D:$D,'2020'!$I327,Нормативы!$F:$F,'2020'!$K327)</f>
        <v>2680</v>
      </c>
      <c r="AG327" s="618">
        <f>SUMIFS(Нормативы!S:S,Нормативы!$B:$B,$G327,Нормативы!$D:$D,'2020'!$I327,Нормативы!$F:$F,'2020'!$K327)</f>
        <v>5800</v>
      </c>
      <c r="AH327" s="618">
        <f>SUMIFS(Нормативы!T:T,Нормативы!$B:$B,$G327,Нормативы!$D:$D,'2020'!$I327,Нормативы!$F:$F,'2020'!$K327)</f>
        <v>540</v>
      </c>
      <c r="AI327" s="618">
        <f>SUMIFS(Нормативы!U:U,Нормативы!$B:$B,$G327,Нормативы!$D:$D,'2020'!$I327,Нормативы!$F:$F,'2020'!$K327)</f>
        <v>770</v>
      </c>
      <c r="AJ327" s="618">
        <f>SUMIFS(Нормативы!V:V,Нормативы!$B:$B,$G327,Нормативы!$D:$D,'2020'!$I327,Нормативы!$F:$F,'2020'!$K327)</f>
        <v>80</v>
      </c>
      <c r="AK327" s="618">
        <f>SUMIFS(Нормативы!W:W,Нормативы!$B:$B,$G327,Нормативы!$D:$D,'2020'!$I327,Нормативы!$F:$F,'2020'!$K327)</f>
        <v>330</v>
      </c>
      <c r="AL327" s="618">
        <f>SUMIFS(Нормативы!X:X,Нормативы!$B:$B,$G327,Нормативы!$D:$D,'2020'!$I327,Нормативы!$F:$F,'2020'!$K327)*O327</f>
        <v>16120</v>
      </c>
      <c r="AM327" s="618">
        <f t="shared" si="855"/>
        <v>12381</v>
      </c>
      <c r="AN327" s="618">
        <f t="shared" si="856"/>
        <v>3739</v>
      </c>
      <c r="AO327" s="618">
        <f>SUMIFS(Нормативы!AA:AA,Нормативы!$B:$B,$G327,Нормативы!$D:$D,'2020'!$I327,Нормативы!$F:$F,'2020'!$K327)</f>
        <v>3520</v>
      </c>
      <c r="AP327" s="619">
        <f t="shared" si="857"/>
        <v>139020</v>
      </c>
      <c r="AQ327" s="413">
        <f t="shared" si="795"/>
        <v>2471000</v>
      </c>
      <c r="AR327" s="618">
        <f t="shared" si="858"/>
        <v>1897849.5</v>
      </c>
      <c r="AS327" s="618">
        <f t="shared" si="859"/>
        <v>573150.5</v>
      </c>
      <c r="AT327" s="616">
        <f t="shared" si="796"/>
        <v>310100</v>
      </c>
      <c r="AU327" s="616">
        <f t="shared" si="797"/>
        <v>0</v>
      </c>
      <c r="AV327" s="616">
        <f t="shared" si="798"/>
        <v>283850</v>
      </c>
      <c r="AW327" s="616">
        <f t="shared" si="799"/>
        <v>756350</v>
      </c>
      <c r="AX327" s="616">
        <f t="shared" si="800"/>
        <v>18200</v>
      </c>
      <c r="AY327" s="616">
        <f t="shared" si="801"/>
        <v>690200</v>
      </c>
      <c r="AZ327" s="616">
        <f t="shared" si="802"/>
        <v>14000</v>
      </c>
      <c r="BA327" s="616">
        <f t="shared" si="803"/>
        <v>33950</v>
      </c>
      <c r="BB327" s="616">
        <f t="shared" si="804"/>
        <v>93800</v>
      </c>
      <c r="BC327" s="616">
        <f t="shared" si="805"/>
        <v>203000</v>
      </c>
      <c r="BD327" s="616">
        <f t="shared" si="806"/>
        <v>18900</v>
      </c>
      <c r="BE327" s="616">
        <f t="shared" si="807"/>
        <v>26950</v>
      </c>
      <c r="BF327" s="616">
        <f t="shared" si="808"/>
        <v>2800</v>
      </c>
      <c r="BG327" s="616">
        <f t="shared" si="809"/>
        <v>11550</v>
      </c>
      <c r="BH327" s="616">
        <f t="shared" si="810"/>
        <v>564200</v>
      </c>
      <c r="BI327" s="618">
        <f t="shared" si="860"/>
        <v>433333.3</v>
      </c>
      <c r="BJ327" s="618">
        <f t="shared" si="861"/>
        <v>130866.7</v>
      </c>
      <c r="BK327" s="616">
        <f t="shared" si="811"/>
        <v>123200</v>
      </c>
      <c r="BL327" s="620">
        <f t="shared" si="812"/>
        <v>4865700</v>
      </c>
      <c r="BM327" s="616">
        <f t="shared" si="813"/>
        <v>3716384</v>
      </c>
      <c r="BN327" s="618">
        <f t="shared" si="814"/>
        <v>2854365.6</v>
      </c>
      <c r="BO327" s="618">
        <f t="shared" si="815"/>
        <v>862018.4</v>
      </c>
      <c r="BP327" s="616">
        <f t="shared" si="862"/>
        <v>310100</v>
      </c>
      <c r="BQ327" s="616">
        <f t="shared" si="863"/>
        <v>0</v>
      </c>
      <c r="BR327" s="616">
        <f t="shared" si="864"/>
        <v>283850</v>
      </c>
      <c r="BS327" s="616">
        <f t="shared" si="816"/>
        <v>756350</v>
      </c>
      <c r="BT327" s="616">
        <f t="shared" si="817"/>
        <v>18200</v>
      </c>
      <c r="BU327" s="616">
        <f t="shared" si="818"/>
        <v>690200</v>
      </c>
      <c r="BV327" s="616">
        <f t="shared" si="819"/>
        <v>14000</v>
      </c>
      <c r="BW327" s="616">
        <f t="shared" si="820"/>
        <v>33950</v>
      </c>
      <c r="BX327" s="616">
        <f t="shared" si="821"/>
        <v>231780</v>
      </c>
      <c r="BY327" s="616">
        <f t="shared" si="822"/>
        <v>203000</v>
      </c>
      <c r="BZ327" s="616">
        <f t="shared" si="823"/>
        <v>18900</v>
      </c>
      <c r="CA327" s="616">
        <f t="shared" si="824"/>
        <v>26950</v>
      </c>
      <c r="CB327" s="616">
        <f t="shared" si="825"/>
        <v>2800</v>
      </c>
      <c r="CC327" s="616">
        <f t="shared" si="826"/>
        <v>11550</v>
      </c>
      <c r="CD327" s="616">
        <f t="shared" si="827"/>
        <v>848557</v>
      </c>
      <c r="CE327" s="618">
        <f t="shared" si="865"/>
        <v>651733.5</v>
      </c>
      <c r="CF327" s="618">
        <f t="shared" si="866"/>
        <v>196823.5</v>
      </c>
      <c r="CG327" s="616">
        <f t="shared" si="828"/>
        <v>123200</v>
      </c>
      <c r="CH327" s="621">
        <f t="shared" si="829"/>
        <v>6533421</v>
      </c>
      <c r="CI327" s="88">
        <f t="shared" si="830"/>
        <v>106182.39999999999</v>
      </c>
      <c r="CJ327" s="90">
        <f t="shared" si="831"/>
        <v>81553.302899999995</v>
      </c>
      <c r="CK327" s="90">
        <f t="shared" si="832"/>
        <v>24629.097099999999</v>
      </c>
      <c r="CL327" s="88">
        <f t="shared" si="833"/>
        <v>8860</v>
      </c>
      <c r="CM327" s="88">
        <f t="shared" si="834"/>
        <v>0</v>
      </c>
      <c r="CN327" s="88">
        <f t="shared" si="835"/>
        <v>8110</v>
      </c>
      <c r="CO327" s="88">
        <f t="shared" si="836"/>
        <v>21610</v>
      </c>
      <c r="CP327" s="88">
        <f t="shared" si="837"/>
        <v>520</v>
      </c>
      <c r="CQ327" s="88">
        <f t="shared" si="838"/>
        <v>19720</v>
      </c>
      <c r="CR327" s="88">
        <f t="shared" si="839"/>
        <v>400</v>
      </c>
      <c r="CS327" s="88">
        <f t="shared" si="840"/>
        <v>970</v>
      </c>
      <c r="CT327" s="88">
        <f t="shared" si="841"/>
        <v>6622.2857000000004</v>
      </c>
      <c r="CU327" s="88">
        <f t="shared" si="842"/>
        <v>5800</v>
      </c>
      <c r="CV327" s="88">
        <f t="shared" si="843"/>
        <v>540</v>
      </c>
      <c r="CW327" s="88">
        <f t="shared" si="844"/>
        <v>770</v>
      </c>
      <c r="CX327" s="88">
        <f t="shared" si="845"/>
        <v>80</v>
      </c>
      <c r="CY327" s="88">
        <f t="shared" si="846"/>
        <v>330</v>
      </c>
      <c r="CZ327" s="88">
        <f t="shared" si="847"/>
        <v>24244.485700000001</v>
      </c>
      <c r="DA327" s="90">
        <f t="shared" si="848"/>
        <v>18620.9571</v>
      </c>
      <c r="DB327" s="90">
        <f t="shared" si="849"/>
        <v>5623.5285999999996</v>
      </c>
      <c r="DC327" s="88">
        <f t="shared" si="850"/>
        <v>3520</v>
      </c>
      <c r="DD327" s="88">
        <f t="shared" si="851"/>
        <v>186669.17139999999</v>
      </c>
      <c r="AUV327" s="699">
        <f t="shared" si="890"/>
        <v>106182.39999999999</v>
      </c>
      <c r="AUW327" s="699">
        <f t="shared" si="891"/>
        <v>81553.3</v>
      </c>
      <c r="AUX327" s="699">
        <f t="shared" si="892"/>
        <v>24629.1</v>
      </c>
      <c r="AUY327" s="699">
        <f t="shared" si="867"/>
        <v>8860</v>
      </c>
      <c r="AUZ327" s="699">
        <f t="shared" si="778"/>
        <v>0</v>
      </c>
      <c r="AVA327" s="699">
        <f t="shared" si="778"/>
        <v>4.0199999999999996</v>
      </c>
      <c r="AVB327" s="699">
        <f t="shared" si="868"/>
        <v>21610</v>
      </c>
      <c r="AVC327" s="699">
        <f t="shared" si="869"/>
        <v>520</v>
      </c>
      <c r="AVD327" s="699">
        <f t="shared" si="870"/>
        <v>19720</v>
      </c>
      <c r="AVE327" s="699">
        <f t="shared" si="871"/>
        <v>400</v>
      </c>
      <c r="AVF327" s="699">
        <f t="shared" si="872"/>
        <v>970</v>
      </c>
      <c r="AVG327" s="699">
        <f t="shared" si="873"/>
        <v>6622.29</v>
      </c>
      <c r="AVH327" s="699">
        <f t="shared" si="874"/>
        <v>5800</v>
      </c>
      <c r="AVI327" s="699">
        <f t="shared" si="875"/>
        <v>540</v>
      </c>
      <c r="AVJ327" s="699">
        <f t="shared" si="876"/>
        <v>770</v>
      </c>
      <c r="AVK327" s="699">
        <f t="shared" si="877"/>
        <v>80</v>
      </c>
      <c r="AVL327" s="699">
        <f t="shared" si="878"/>
        <v>330</v>
      </c>
      <c r="AVM327" s="699">
        <f t="shared" si="879"/>
        <v>24244.49</v>
      </c>
      <c r="AVN327" s="699">
        <f t="shared" si="880"/>
        <v>18620.96</v>
      </c>
      <c r="AVO327" s="699">
        <f t="shared" si="881"/>
        <v>5623.53</v>
      </c>
      <c r="AVP327" s="699">
        <f t="shared" si="882"/>
        <v>3520</v>
      </c>
      <c r="AVQ327" s="699">
        <f t="shared" si="883"/>
        <v>186669.17</v>
      </c>
    </row>
    <row r="328" spans="1:108 1244:1265" ht="30" hidden="1" customHeight="1" x14ac:dyDescent="0.25">
      <c r="A328" s="643">
        <v>1</v>
      </c>
      <c r="B328" s="643">
        <v>8</v>
      </c>
      <c r="C328" s="664" t="s">
        <v>22</v>
      </c>
      <c r="D328" s="2"/>
      <c r="E328" s="101" t="s">
        <v>345</v>
      </c>
      <c r="F328" s="643" t="s">
        <v>38</v>
      </c>
      <c r="G328" s="643">
        <v>2</v>
      </c>
      <c r="H328" s="658" t="s">
        <v>10</v>
      </c>
      <c r="I328" s="643">
        <v>0</v>
      </c>
      <c r="J328" s="101" t="s">
        <v>362</v>
      </c>
      <c r="K328" s="643">
        <v>3</v>
      </c>
      <c r="L328" s="683" t="s">
        <v>350</v>
      </c>
      <c r="M328" s="11" t="s">
        <v>268</v>
      </c>
      <c r="N328" s="101" t="s">
        <v>387</v>
      </c>
      <c r="O328" s="643">
        <v>1</v>
      </c>
      <c r="P328" s="632">
        <v>10</v>
      </c>
      <c r="Q328" s="632">
        <v>10</v>
      </c>
      <c r="R328" s="632">
        <v>10</v>
      </c>
      <c r="S328" s="675">
        <f>SUMIF('Территориальный кк'!$A:$A,'2020'!$B328,'Территориальный кк'!D:D)</f>
        <v>1.504</v>
      </c>
      <c r="T328" s="676">
        <f>SUMIF('Территориальный кк'!$A:$A,'2020'!$B328,'Территориальный кк'!E:E)</f>
        <v>2.4710000000000001</v>
      </c>
      <c r="U328" s="618">
        <f>SUMIFS(Нормативы!G:G,Нормативы!$B:$B,$G328,Нормативы!$D:$D,'2020'!$I328,Нормативы!$F:$F,'2020'!$K328)*O328</f>
        <v>70600</v>
      </c>
      <c r="V328" s="618">
        <f t="shared" si="852"/>
        <v>54224.3</v>
      </c>
      <c r="W328" s="618">
        <f t="shared" si="853"/>
        <v>16375.7</v>
      </c>
      <c r="X328" s="618">
        <f>SUMIFS(Нормативы!J:J,Нормативы!$B:$B,$G328,Нормативы!$D:$D,'2020'!$I328,Нормативы!$F:$F,'2020'!$K328)</f>
        <v>8860</v>
      </c>
      <c r="Y328" s="618">
        <f>SUMIFS(Нормативы!K:K,Нормативы!$B:$B,$G328,Нормативы!$D:$D,'2020'!$I328,Нормативы!$F:$F,'2020'!$K328)</f>
        <v>0</v>
      </c>
      <c r="Z328" s="618">
        <f>SUMIFS(Нормативы!L:L,Нормативы!$B:$B,$G328,Нормативы!$D:$D,'2020'!$I328,Нормативы!$F:$F,'2020'!$K328)</f>
        <v>8110</v>
      </c>
      <c r="AA328" s="618">
        <f t="shared" si="854"/>
        <v>21610</v>
      </c>
      <c r="AB328" s="618">
        <f>SUMIFS(Нормативы!N:N,Нормативы!$B:$B,$G328,Нормативы!$D:$D,'2020'!$I328,Нормативы!$F:$F,'2020'!$K328)*O328</f>
        <v>520</v>
      </c>
      <c r="AC328" s="618">
        <f>SUMIFS(Нормативы!O:O,Нормативы!$B:$B,$G328,Нормативы!$D:$D,'2020'!$I328,Нормативы!$F:$F,'2020'!$K328)</f>
        <v>19720</v>
      </c>
      <c r="AD328" s="618">
        <f>SUMIFS(Нормативы!P:P,Нормативы!$B:$B,$G328,Нормативы!$D:$D,'2020'!$I328,Нормативы!$F:$F,'2020'!$K328)*O328</f>
        <v>400</v>
      </c>
      <c r="AE328" s="618">
        <f>SUMIFS(Нормативы!Q:Q,Нормативы!$B:$B,$G328,Нормативы!$D:$D,'2020'!$I328,Нормативы!$F:$F,'2020'!$K328)</f>
        <v>970</v>
      </c>
      <c r="AF328" s="618">
        <f>SUMIFS(Нормативы!R:R,Нормативы!$B:$B,$G328,Нормативы!$D:$D,'2020'!$I328,Нормативы!$F:$F,'2020'!$K328)</f>
        <v>2680</v>
      </c>
      <c r="AG328" s="618">
        <f>SUMIFS(Нормативы!S:S,Нормативы!$B:$B,$G328,Нормативы!$D:$D,'2020'!$I328,Нормативы!$F:$F,'2020'!$K328)</f>
        <v>5800</v>
      </c>
      <c r="AH328" s="618">
        <f>SUMIFS(Нормативы!T:T,Нормативы!$B:$B,$G328,Нормативы!$D:$D,'2020'!$I328,Нормативы!$F:$F,'2020'!$K328)</f>
        <v>540</v>
      </c>
      <c r="AI328" s="618">
        <f>SUMIFS(Нормативы!U:U,Нормативы!$B:$B,$G328,Нормативы!$D:$D,'2020'!$I328,Нормативы!$F:$F,'2020'!$K328)</f>
        <v>770</v>
      </c>
      <c r="AJ328" s="618">
        <f>SUMIFS(Нормативы!V:V,Нормативы!$B:$B,$G328,Нормативы!$D:$D,'2020'!$I328,Нормативы!$F:$F,'2020'!$K328)</f>
        <v>80</v>
      </c>
      <c r="AK328" s="618">
        <f>SUMIFS(Нормативы!W:W,Нормативы!$B:$B,$G328,Нормативы!$D:$D,'2020'!$I328,Нормативы!$F:$F,'2020'!$K328)</f>
        <v>330</v>
      </c>
      <c r="AL328" s="618">
        <f>SUMIFS(Нормативы!X:X,Нормативы!$B:$B,$G328,Нормативы!$D:$D,'2020'!$I328,Нормативы!$F:$F,'2020'!$K328)*O328</f>
        <v>16120</v>
      </c>
      <c r="AM328" s="618">
        <f t="shared" si="855"/>
        <v>12381</v>
      </c>
      <c r="AN328" s="618">
        <f t="shared" si="856"/>
        <v>3739</v>
      </c>
      <c r="AO328" s="618">
        <f>SUMIFS(Нормативы!AA:AA,Нормативы!$B:$B,$G328,Нормативы!$D:$D,'2020'!$I328,Нормативы!$F:$F,'2020'!$K328)</f>
        <v>3520</v>
      </c>
      <c r="AP328" s="619">
        <f t="shared" si="857"/>
        <v>139020</v>
      </c>
      <c r="AQ328" s="413">
        <f t="shared" si="795"/>
        <v>706000</v>
      </c>
      <c r="AR328" s="618">
        <f t="shared" si="858"/>
        <v>542242.69999999995</v>
      </c>
      <c r="AS328" s="618">
        <f t="shared" si="859"/>
        <v>163757.29999999999</v>
      </c>
      <c r="AT328" s="616">
        <f t="shared" si="796"/>
        <v>88600</v>
      </c>
      <c r="AU328" s="616">
        <f t="shared" si="797"/>
        <v>0</v>
      </c>
      <c r="AV328" s="616">
        <f t="shared" si="798"/>
        <v>81100</v>
      </c>
      <c r="AW328" s="616">
        <f t="shared" si="799"/>
        <v>216100</v>
      </c>
      <c r="AX328" s="616">
        <f t="shared" si="800"/>
        <v>5200</v>
      </c>
      <c r="AY328" s="616">
        <f t="shared" si="801"/>
        <v>197200</v>
      </c>
      <c r="AZ328" s="616">
        <f t="shared" si="802"/>
        <v>4000</v>
      </c>
      <c r="BA328" s="616">
        <f t="shared" si="803"/>
        <v>9700</v>
      </c>
      <c r="BB328" s="616">
        <f t="shared" si="804"/>
        <v>26800</v>
      </c>
      <c r="BC328" s="616">
        <f t="shared" si="805"/>
        <v>58000</v>
      </c>
      <c r="BD328" s="616">
        <f t="shared" si="806"/>
        <v>5400</v>
      </c>
      <c r="BE328" s="616">
        <f t="shared" si="807"/>
        <v>7700</v>
      </c>
      <c r="BF328" s="616">
        <f t="shared" si="808"/>
        <v>800</v>
      </c>
      <c r="BG328" s="616">
        <f t="shared" si="809"/>
        <v>3300</v>
      </c>
      <c r="BH328" s="616">
        <f t="shared" si="810"/>
        <v>161200</v>
      </c>
      <c r="BI328" s="618">
        <f t="shared" si="860"/>
        <v>123809.5</v>
      </c>
      <c r="BJ328" s="618">
        <f t="shared" si="861"/>
        <v>37390.5</v>
      </c>
      <c r="BK328" s="616">
        <f t="shared" si="811"/>
        <v>35200</v>
      </c>
      <c r="BL328" s="620">
        <f t="shared" si="812"/>
        <v>1390200</v>
      </c>
      <c r="BM328" s="616">
        <f t="shared" si="813"/>
        <v>1061824</v>
      </c>
      <c r="BN328" s="618">
        <f t="shared" si="814"/>
        <v>815533</v>
      </c>
      <c r="BO328" s="618">
        <f t="shared" si="815"/>
        <v>246291</v>
      </c>
      <c r="BP328" s="616">
        <f t="shared" si="862"/>
        <v>88600</v>
      </c>
      <c r="BQ328" s="616">
        <f t="shared" si="863"/>
        <v>0</v>
      </c>
      <c r="BR328" s="616">
        <f t="shared" si="864"/>
        <v>81100</v>
      </c>
      <c r="BS328" s="616">
        <f t="shared" si="816"/>
        <v>216100</v>
      </c>
      <c r="BT328" s="616">
        <f t="shared" si="817"/>
        <v>5200</v>
      </c>
      <c r="BU328" s="616">
        <f t="shared" si="818"/>
        <v>197200</v>
      </c>
      <c r="BV328" s="616">
        <f t="shared" si="819"/>
        <v>4000</v>
      </c>
      <c r="BW328" s="616">
        <f t="shared" si="820"/>
        <v>9700</v>
      </c>
      <c r="BX328" s="616">
        <f t="shared" si="821"/>
        <v>66223</v>
      </c>
      <c r="BY328" s="616">
        <f t="shared" si="822"/>
        <v>58000</v>
      </c>
      <c r="BZ328" s="616">
        <f t="shared" si="823"/>
        <v>5400</v>
      </c>
      <c r="CA328" s="616">
        <f t="shared" si="824"/>
        <v>7700</v>
      </c>
      <c r="CB328" s="616">
        <f t="shared" si="825"/>
        <v>800</v>
      </c>
      <c r="CC328" s="616">
        <f t="shared" si="826"/>
        <v>3300</v>
      </c>
      <c r="CD328" s="616">
        <f t="shared" si="827"/>
        <v>242445</v>
      </c>
      <c r="CE328" s="618">
        <f t="shared" si="865"/>
        <v>186209.7</v>
      </c>
      <c r="CF328" s="618">
        <f t="shared" si="866"/>
        <v>56235.3</v>
      </c>
      <c r="CG328" s="616">
        <f t="shared" si="828"/>
        <v>35200</v>
      </c>
      <c r="CH328" s="621">
        <f t="shared" si="829"/>
        <v>1866692</v>
      </c>
      <c r="CI328" s="88">
        <f t="shared" si="830"/>
        <v>106182.39999999999</v>
      </c>
      <c r="CJ328" s="90">
        <f t="shared" si="831"/>
        <v>81553.3</v>
      </c>
      <c r="CK328" s="90">
        <f t="shared" si="832"/>
        <v>24629.1</v>
      </c>
      <c r="CL328" s="88">
        <f t="shared" si="833"/>
        <v>8860</v>
      </c>
      <c r="CM328" s="88">
        <f t="shared" si="834"/>
        <v>0</v>
      </c>
      <c r="CN328" s="88">
        <f t="shared" si="835"/>
        <v>8110</v>
      </c>
      <c r="CO328" s="88">
        <f t="shared" si="836"/>
        <v>21610</v>
      </c>
      <c r="CP328" s="88">
        <f t="shared" si="837"/>
        <v>520</v>
      </c>
      <c r="CQ328" s="88">
        <f t="shared" si="838"/>
        <v>19720</v>
      </c>
      <c r="CR328" s="88">
        <f t="shared" si="839"/>
        <v>400</v>
      </c>
      <c r="CS328" s="88">
        <f t="shared" si="840"/>
        <v>970</v>
      </c>
      <c r="CT328" s="88">
        <f t="shared" si="841"/>
        <v>6622.3</v>
      </c>
      <c r="CU328" s="88">
        <f t="shared" si="842"/>
        <v>5800</v>
      </c>
      <c r="CV328" s="88">
        <f t="shared" si="843"/>
        <v>540</v>
      </c>
      <c r="CW328" s="88">
        <f t="shared" si="844"/>
        <v>770</v>
      </c>
      <c r="CX328" s="88">
        <f t="shared" si="845"/>
        <v>80</v>
      </c>
      <c r="CY328" s="88">
        <f t="shared" si="846"/>
        <v>330</v>
      </c>
      <c r="CZ328" s="88">
        <f t="shared" si="847"/>
        <v>24244.5</v>
      </c>
      <c r="DA328" s="90">
        <f t="shared" si="848"/>
        <v>18620.97</v>
      </c>
      <c r="DB328" s="90">
        <f t="shared" si="849"/>
        <v>5623.53</v>
      </c>
      <c r="DC328" s="88">
        <f t="shared" si="850"/>
        <v>3520</v>
      </c>
      <c r="DD328" s="88">
        <f t="shared" si="851"/>
        <v>186669.2</v>
      </c>
      <c r="AUV328" s="699">
        <f t="shared" si="890"/>
        <v>106182.39999999999</v>
      </c>
      <c r="AUW328" s="699">
        <f t="shared" si="891"/>
        <v>81553.3</v>
      </c>
      <c r="AUX328" s="699">
        <f t="shared" si="892"/>
        <v>24629.1</v>
      </c>
      <c r="AUY328" s="699">
        <f t="shared" si="867"/>
        <v>8860</v>
      </c>
      <c r="AUZ328" s="699">
        <f t="shared" si="778"/>
        <v>0</v>
      </c>
      <c r="AVA328" s="699">
        <f t="shared" si="778"/>
        <v>1.1499999999999999</v>
      </c>
      <c r="AVB328" s="699">
        <f t="shared" si="868"/>
        <v>21610</v>
      </c>
      <c r="AVC328" s="699">
        <f t="shared" si="869"/>
        <v>520</v>
      </c>
      <c r="AVD328" s="699">
        <f t="shared" si="870"/>
        <v>19720</v>
      </c>
      <c r="AVE328" s="699">
        <f t="shared" si="871"/>
        <v>400</v>
      </c>
      <c r="AVF328" s="699">
        <f t="shared" si="872"/>
        <v>970</v>
      </c>
      <c r="AVG328" s="699">
        <f t="shared" si="873"/>
        <v>6622.3</v>
      </c>
      <c r="AVH328" s="699">
        <f t="shared" si="874"/>
        <v>5800</v>
      </c>
      <c r="AVI328" s="699">
        <f t="shared" si="875"/>
        <v>540</v>
      </c>
      <c r="AVJ328" s="699">
        <f t="shared" si="876"/>
        <v>770</v>
      </c>
      <c r="AVK328" s="699">
        <f t="shared" si="877"/>
        <v>80</v>
      </c>
      <c r="AVL328" s="699">
        <f t="shared" si="878"/>
        <v>330</v>
      </c>
      <c r="AVM328" s="699">
        <f t="shared" si="879"/>
        <v>24244.5</v>
      </c>
      <c r="AVN328" s="699">
        <f t="shared" si="880"/>
        <v>18620.97</v>
      </c>
      <c r="AVO328" s="699">
        <f t="shared" si="881"/>
        <v>5623.53</v>
      </c>
      <c r="AVP328" s="699">
        <f t="shared" si="882"/>
        <v>3520</v>
      </c>
      <c r="AVQ328" s="699">
        <f t="shared" si="883"/>
        <v>186669.2</v>
      </c>
    </row>
    <row r="329" spans="1:108 1244:1265" ht="30" hidden="1" customHeight="1" x14ac:dyDescent="0.25">
      <c r="A329" s="643">
        <v>1</v>
      </c>
      <c r="B329" s="643">
        <v>8</v>
      </c>
      <c r="C329" s="664" t="s">
        <v>22</v>
      </c>
      <c r="D329" s="2"/>
      <c r="E329" s="101" t="s">
        <v>345</v>
      </c>
      <c r="F329" s="643" t="s">
        <v>38</v>
      </c>
      <c r="G329" s="643">
        <v>2</v>
      </c>
      <c r="H329" s="658" t="s">
        <v>10</v>
      </c>
      <c r="I329" s="643">
        <v>0</v>
      </c>
      <c r="J329" s="101" t="s">
        <v>363</v>
      </c>
      <c r="K329" s="643">
        <v>3</v>
      </c>
      <c r="L329" s="683" t="s">
        <v>350</v>
      </c>
      <c r="M329" s="11" t="s">
        <v>269</v>
      </c>
      <c r="N329" s="101" t="s">
        <v>387</v>
      </c>
      <c r="O329" s="643">
        <v>1</v>
      </c>
      <c r="P329" s="632">
        <v>59</v>
      </c>
      <c r="Q329" s="632">
        <v>59</v>
      </c>
      <c r="R329" s="632">
        <v>59</v>
      </c>
      <c r="S329" s="675">
        <f>SUMIF('Территориальный кк'!$A:$A,'2020'!$B329,'Территориальный кк'!D:D)</f>
        <v>1.504</v>
      </c>
      <c r="T329" s="676">
        <f>SUMIF('Территориальный кк'!$A:$A,'2020'!$B329,'Территориальный кк'!E:E)</f>
        <v>2.4710000000000001</v>
      </c>
      <c r="U329" s="618">
        <f>SUMIFS(Нормативы!G:G,Нормативы!$B:$B,$G329,Нормативы!$D:$D,'2020'!$I329,Нормативы!$F:$F,'2020'!$K329)*O329</f>
        <v>70600</v>
      </c>
      <c r="V329" s="618">
        <f t="shared" si="852"/>
        <v>54224.3</v>
      </c>
      <c r="W329" s="618">
        <f t="shared" si="853"/>
        <v>16375.7</v>
      </c>
      <c r="X329" s="618">
        <f>SUMIFS(Нормативы!J:J,Нормативы!$B:$B,$G329,Нормативы!$D:$D,'2020'!$I329,Нормативы!$F:$F,'2020'!$K329)</f>
        <v>8860</v>
      </c>
      <c r="Y329" s="618">
        <f>SUMIFS(Нормативы!K:K,Нормативы!$B:$B,$G329,Нормативы!$D:$D,'2020'!$I329,Нормативы!$F:$F,'2020'!$K329)</f>
        <v>0</v>
      </c>
      <c r="Z329" s="618">
        <f>SUMIFS(Нормативы!L:L,Нормативы!$B:$B,$G329,Нормативы!$D:$D,'2020'!$I329,Нормативы!$F:$F,'2020'!$K329)</f>
        <v>8110</v>
      </c>
      <c r="AA329" s="618">
        <f t="shared" si="854"/>
        <v>21610</v>
      </c>
      <c r="AB329" s="618">
        <f>SUMIFS(Нормативы!N:N,Нормативы!$B:$B,$G329,Нормативы!$D:$D,'2020'!$I329,Нормативы!$F:$F,'2020'!$K329)*O329</f>
        <v>520</v>
      </c>
      <c r="AC329" s="618">
        <f>SUMIFS(Нормативы!O:O,Нормативы!$B:$B,$G329,Нормативы!$D:$D,'2020'!$I329,Нормативы!$F:$F,'2020'!$K329)</f>
        <v>19720</v>
      </c>
      <c r="AD329" s="618">
        <f>SUMIFS(Нормативы!P:P,Нормативы!$B:$B,$G329,Нормативы!$D:$D,'2020'!$I329,Нормативы!$F:$F,'2020'!$K329)*O329</f>
        <v>400</v>
      </c>
      <c r="AE329" s="618">
        <f>SUMIFS(Нормативы!Q:Q,Нормативы!$B:$B,$G329,Нормативы!$D:$D,'2020'!$I329,Нормативы!$F:$F,'2020'!$K329)</f>
        <v>970</v>
      </c>
      <c r="AF329" s="618">
        <f>SUMIFS(Нормативы!R:R,Нормативы!$B:$B,$G329,Нормативы!$D:$D,'2020'!$I329,Нормативы!$F:$F,'2020'!$K329)</f>
        <v>2680</v>
      </c>
      <c r="AG329" s="618">
        <f>SUMIFS(Нормативы!S:S,Нормативы!$B:$B,$G329,Нормативы!$D:$D,'2020'!$I329,Нормативы!$F:$F,'2020'!$K329)</f>
        <v>5800</v>
      </c>
      <c r="AH329" s="618">
        <f>SUMIFS(Нормативы!T:T,Нормативы!$B:$B,$G329,Нормативы!$D:$D,'2020'!$I329,Нормативы!$F:$F,'2020'!$K329)</f>
        <v>540</v>
      </c>
      <c r="AI329" s="618">
        <f>SUMIFS(Нормативы!U:U,Нормативы!$B:$B,$G329,Нормативы!$D:$D,'2020'!$I329,Нормативы!$F:$F,'2020'!$K329)</f>
        <v>770</v>
      </c>
      <c r="AJ329" s="618">
        <f>SUMIFS(Нормативы!V:V,Нормативы!$B:$B,$G329,Нормативы!$D:$D,'2020'!$I329,Нормативы!$F:$F,'2020'!$K329)</f>
        <v>80</v>
      </c>
      <c r="AK329" s="618">
        <f>SUMIFS(Нормативы!W:W,Нормативы!$B:$B,$G329,Нормативы!$D:$D,'2020'!$I329,Нормативы!$F:$F,'2020'!$K329)</f>
        <v>330</v>
      </c>
      <c r="AL329" s="618">
        <f>SUMIFS(Нормативы!X:X,Нормативы!$B:$B,$G329,Нормативы!$D:$D,'2020'!$I329,Нормативы!$F:$F,'2020'!$K329)*O329</f>
        <v>16120</v>
      </c>
      <c r="AM329" s="618">
        <f t="shared" si="855"/>
        <v>12381</v>
      </c>
      <c r="AN329" s="618">
        <f t="shared" si="856"/>
        <v>3739</v>
      </c>
      <c r="AO329" s="618">
        <f>SUMIFS(Нормативы!AA:AA,Нормативы!$B:$B,$G329,Нормативы!$D:$D,'2020'!$I329,Нормативы!$F:$F,'2020'!$K329)</f>
        <v>3520</v>
      </c>
      <c r="AP329" s="619">
        <f t="shared" si="857"/>
        <v>139020</v>
      </c>
      <c r="AQ329" s="413">
        <f t="shared" si="795"/>
        <v>4165400</v>
      </c>
      <c r="AR329" s="618">
        <f t="shared" si="858"/>
        <v>3199232</v>
      </c>
      <c r="AS329" s="618">
        <f t="shared" si="859"/>
        <v>966168</v>
      </c>
      <c r="AT329" s="616">
        <f t="shared" si="796"/>
        <v>522740</v>
      </c>
      <c r="AU329" s="616">
        <f t="shared" si="797"/>
        <v>0</v>
      </c>
      <c r="AV329" s="616">
        <f t="shared" si="798"/>
        <v>478490</v>
      </c>
      <c r="AW329" s="616">
        <f t="shared" si="799"/>
        <v>1274990</v>
      </c>
      <c r="AX329" s="616">
        <f t="shared" si="800"/>
        <v>30680</v>
      </c>
      <c r="AY329" s="616">
        <f t="shared" si="801"/>
        <v>1163480</v>
      </c>
      <c r="AZ329" s="616">
        <f t="shared" si="802"/>
        <v>23600</v>
      </c>
      <c r="BA329" s="616">
        <f t="shared" si="803"/>
        <v>57230</v>
      </c>
      <c r="BB329" s="616">
        <f t="shared" si="804"/>
        <v>158120</v>
      </c>
      <c r="BC329" s="616">
        <f t="shared" si="805"/>
        <v>342200</v>
      </c>
      <c r="BD329" s="616">
        <f t="shared" si="806"/>
        <v>31860</v>
      </c>
      <c r="BE329" s="616">
        <f t="shared" si="807"/>
        <v>45430</v>
      </c>
      <c r="BF329" s="616">
        <f t="shared" si="808"/>
        <v>4720</v>
      </c>
      <c r="BG329" s="616">
        <f t="shared" si="809"/>
        <v>19470</v>
      </c>
      <c r="BH329" s="616">
        <f t="shared" si="810"/>
        <v>951080</v>
      </c>
      <c r="BI329" s="618">
        <f t="shared" si="860"/>
        <v>730476.2</v>
      </c>
      <c r="BJ329" s="618">
        <f t="shared" si="861"/>
        <v>220603.8</v>
      </c>
      <c r="BK329" s="616">
        <f t="shared" si="811"/>
        <v>207680</v>
      </c>
      <c r="BL329" s="620">
        <f t="shared" si="812"/>
        <v>8202180</v>
      </c>
      <c r="BM329" s="616">
        <f t="shared" si="813"/>
        <v>6264762</v>
      </c>
      <c r="BN329" s="618">
        <f t="shared" si="814"/>
        <v>4811645.2</v>
      </c>
      <c r="BO329" s="618">
        <f t="shared" si="815"/>
        <v>1453116.8</v>
      </c>
      <c r="BP329" s="616">
        <f t="shared" si="862"/>
        <v>522740</v>
      </c>
      <c r="BQ329" s="616">
        <f t="shared" si="863"/>
        <v>0</v>
      </c>
      <c r="BR329" s="616">
        <f t="shared" si="864"/>
        <v>478490</v>
      </c>
      <c r="BS329" s="616">
        <f t="shared" si="816"/>
        <v>1274990</v>
      </c>
      <c r="BT329" s="616">
        <f t="shared" si="817"/>
        <v>30680</v>
      </c>
      <c r="BU329" s="616">
        <f t="shared" si="818"/>
        <v>1163480</v>
      </c>
      <c r="BV329" s="616">
        <f t="shared" si="819"/>
        <v>23600</v>
      </c>
      <c r="BW329" s="616">
        <f t="shared" si="820"/>
        <v>57230</v>
      </c>
      <c r="BX329" s="616">
        <f t="shared" si="821"/>
        <v>390715</v>
      </c>
      <c r="BY329" s="616">
        <f t="shared" si="822"/>
        <v>342200</v>
      </c>
      <c r="BZ329" s="616">
        <f t="shared" si="823"/>
        <v>31860</v>
      </c>
      <c r="CA329" s="616">
        <f t="shared" si="824"/>
        <v>45430</v>
      </c>
      <c r="CB329" s="616">
        <f t="shared" si="825"/>
        <v>4720</v>
      </c>
      <c r="CC329" s="616">
        <f t="shared" si="826"/>
        <v>19470</v>
      </c>
      <c r="CD329" s="616">
        <f t="shared" si="827"/>
        <v>1430424</v>
      </c>
      <c r="CE329" s="618">
        <f t="shared" si="865"/>
        <v>1098635.8999999999</v>
      </c>
      <c r="CF329" s="618">
        <f t="shared" si="866"/>
        <v>331788.09999999998</v>
      </c>
      <c r="CG329" s="616">
        <f t="shared" si="828"/>
        <v>207680</v>
      </c>
      <c r="CH329" s="621">
        <f t="shared" si="829"/>
        <v>11013481</v>
      </c>
      <c r="CI329" s="88">
        <f t="shared" si="830"/>
        <v>106182.4068</v>
      </c>
      <c r="CJ329" s="90">
        <f t="shared" si="831"/>
        <v>81553.308499999999</v>
      </c>
      <c r="CK329" s="90">
        <f t="shared" si="832"/>
        <v>24629.098300000001</v>
      </c>
      <c r="CL329" s="88">
        <f t="shared" si="833"/>
        <v>8860</v>
      </c>
      <c r="CM329" s="88">
        <f t="shared" si="834"/>
        <v>0</v>
      </c>
      <c r="CN329" s="88">
        <f t="shared" si="835"/>
        <v>8110</v>
      </c>
      <c r="CO329" s="88">
        <f t="shared" si="836"/>
        <v>21610</v>
      </c>
      <c r="CP329" s="88">
        <f t="shared" si="837"/>
        <v>520</v>
      </c>
      <c r="CQ329" s="88">
        <f t="shared" si="838"/>
        <v>19720</v>
      </c>
      <c r="CR329" s="88">
        <f t="shared" si="839"/>
        <v>400</v>
      </c>
      <c r="CS329" s="88">
        <f t="shared" si="840"/>
        <v>970</v>
      </c>
      <c r="CT329" s="88">
        <f t="shared" si="841"/>
        <v>6622.2880999999998</v>
      </c>
      <c r="CU329" s="88">
        <f t="shared" si="842"/>
        <v>5800</v>
      </c>
      <c r="CV329" s="88">
        <f t="shared" si="843"/>
        <v>540</v>
      </c>
      <c r="CW329" s="88">
        <f t="shared" si="844"/>
        <v>770</v>
      </c>
      <c r="CX329" s="88">
        <f t="shared" si="845"/>
        <v>80</v>
      </c>
      <c r="CY329" s="88">
        <f t="shared" si="846"/>
        <v>330</v>
      </c>
      <c r="CZ329" s="88">
        <f t="shared" si="847"/>
        <v>24244.474600000001</v>
      </c>
      <c r="DA329" s="90">
        <f t="shared" si="848"/>
        <v>18620.947499999998</v>
      </c>
      <c r="DB329" s="90">
        <f t="shared" si="849"/>
        <v>5623.5271000000002</v>
      </c>
      <c r="DC329" s="88">
        <f t="shared" si="850"/>
        <v>3520</v>
      </c>
      <c r="DD329" s="88">
        <f t="shared" si="851"/>
        <v>186669.16949999999</v>
      </c>
      <c r="AUV329" s="699">
        <f t="shared" si="890"/>
        <v>106182.41</v>
      </c>
      <c r="AUW329" s="699">
        <f t="shared" si="891"/>
        <v>81553.31</v>
      </c>
      <c r="AUX329" s="699">
        <f t="shared" si="892"/>
        <v>24629.1</v>
      </c>
      <c r="AUY329" s="699">
        <f t="shared" si="867"/>
        <v>8860</v>
      </c>
      <c r="AUZ329" s="699">
        <f t="shared" si="778"/>
        <v>0</v>
      </c>
      <c r="AVA329" s="699">
        <f t="shared" si="778"/>
        <v>6.78</v>
      </c>
      <c r="AVB329" s="699">
        <f t="shared" si="868"/>
        <v>21610</v>
      </c>
      <c r="AVC329" s="699">
        <f t="shared" si="869"/>
        <v>520</v>
      </c>
      <c r="AVD329" s="699">
        <f t="shared" si="870"/>
        <v>19720</v>
      </c>
      <c r="AVE329" s="699">
        <f t="shared" si="871"/>
        <v>400</v>
      </c>
      <c r="AVF329" s="699">
        <f t="shared" si="872"/>
        <v>970</v>
      </c>
      <c r="AVG329" s="699">
        <f t="shared" si="873"/>
        <v>6622.29</v>
      </c>
      <c r="AVH329" s="699">
        <f t="shared" si="874"/>
        <v>5800</v>
      </c>
      <c r="AVI329" s="699">
        <f t="shared" si="875"/>
        <v>540</v>
      </c>
      <c r="AVJ329" s="699">
        <f t="shared" si="876"/>
        <v>770</v>
      </c>
      <c r="AVK329" s="699">
        <f t="shared" si="877"/>
        <v>80</v>
      </c>
      <c r="AVL329" s="699">
        <f t="shared" si="878"/>
        <v>330</v>
      </c>
      <c r="AVM329" s="699">
        <f t="shared" si="879"/>
        <v>24244.47</v>
      </c>
      <c r="AVN329" s="699">
        <f t="shared" si="880"/>
        <v>18620.939999999999</v>
      </c>
      <c r="AVO329" s="699">
        <f t="shared" si="881"/>
        <v>5623.53</v>
      </c>
      <c r="AVP329" s="699">
        <f t="shared" si="882"/>
        <v>3520</v>
      </c>
      <c r="AVQ329" s="699">
        <f t="shared" si="883"/>
        <v>186669.17</v>
      </c>
    </row>
    <row r="330" spans="1:108 1244:1265" ht="30" hidden="1" customHeight="1" x14ac:dyDescent="0.25">
      <c r="A330" s="643">
        <v>1</v>
      </c>
      <c r="B330" s="643">
        <v>8</v>
      </c>
      <c r="C330" s="664" t="s">
        <v>22</v>
      </c>
      <c r="D330" s="2"/>
      <c r="E330" s="101" t="s">
        <v>345</v>
      </c>
      <c r="F330" s="643" t="s">
        <v>38</v>
      </c>
      <c r="G330" s="643">
        <v>2</v>
      </c>
      <c r="H330" s="658" t="s">
        <v>10</v>
      </c>
      <c r="I330" s="643">
        <v>0</v>
      </c>
      <c r="J330" s="101" t="s">
        <v>396</v>
      </c>
      <c r="K330" s="643">
        <v>1</v>
      </c>
      <c r="L330" s="683" t="s">
        <v>350</v>
      </c>
      <c r="M330" s="11" t="s">
        <v>332</v>
      </c>
      <c r="N330" s="101" t="s">
        <v>387</v>
      </c>
      <c r="O330" s="643">
        <v>1</v>
      </c>
      <c r="P330" s="632">
        <v>11</v>
      </c>
      <c r="Q330" s="632">
        <v>11</v>
      </c>
      <c r="R330" s="632">
        <v>11</v>
      </c>
      <c r="S330" s="675">
        <f>SUMIF('Территориальный кк'!$A:$A,'2020'!$B330,'Территориальный кк'!D:D)</f>
        <v>1.504</v>
      </c>
      <c r="T330" s="676">
        <f>SUMIF('Территориальный кк'!$A:$A,'2020'!$B330,'Территориальный кк'!E:E)</f>
        <v>2.4710000000000001</v>
      </c>
      <c r="U330" s="618">
        <f>SUMIFS(Нормативы!G:G,Нормативы!$B:$B,$G330,Нормативы!$D:$D,'2020'!$I330,Нормативы!$F:$F,'2020'!$K330)*O330</f>
        <v>59740</v>
      </c>
      <c r="V330" s="618">
        <f t="shared" si="852"/>
        <v>45883.3</v>
      </c>
      <c r="W330" s="618">
        <f t="shared" si="853"/>
        <v>13856.7</v>
      </c>
      <c r="X330" s="618">
        <f>SUMIFS(Нормативы!J:J,Нормативы!$B:$B,$G330,Нормативы!$D:$D,'2020'!$I330,Нормативы!$F:$F,'2020'!$K330)</f>
        <v>220</v>
      </c>
      <c r="Y330" s="618">
        <f>SUMIFS(Нормативы!K:K,Нормативы!$B:$B,$G330,Нормативы!$D:$D,'2020'!$I330,Нормативы!$F:$F,'2020'!$K330)</f>
        <v>44</v>
      </c>
      <c r="Z330" s="618">
        <f>SUMIFS(Нормативы!L:L,Нормативы!$B:$B,$G330,Нормативы!$D:$D,'2020'!$I330,Нормативы!$F:$F,'2020'!$K330)</f>
        <v>2320</v>
      </c>
      <c r="AA330" s="618">
        <f t="shared" si="854"/>
        <v>4350</v>
      </c>
      <c r="AB330" s="618">
        <f>SUMIFS(Нормативы!N:N,Нормативы!$B:$B,$G330,Нормативы!$D:$D,'2020'!$I330,Нормативы!$F:$F,'2020'!$K330)*O330</f>
        <v>520</v>
      </c>
      <c r="AC330" s="618">
        <f>SUMIFS(Нормативы!O:O,Нормативы!$B:$B,$G330,Нормативы!$D:$D,'2020'!$I330,Нормативы!$F:$F,'2020'!$K330)</f>
        <v>2670</v>
      </c>
      <c r="AD330" s="618">
        <f>SUMIFS(Нормативы!P:P,Нормативы!$B:$B,$G330,Нормативы!$D:$D,'2020'!$I330,Нормативы!$F:$F,'2020'!$K330)*O330</f>
        <v>340</v>
      </c>
      <c r="AE330" s="618">
        <f>SUMIFS(Нормативы!Q:Q,Нормативы!$B:$B,$G330,Нормативы!$D:$D,'2020'!$I330,Нормативы!$F:$F,'2020'!$K330)</f>
        <v>820</v>
      </c>
      <c r="AF330" s="618">
        <f>SUMIFS(Нормативы!R:R,Нормативы!$B:$B,$G330,Нормативы!$D:$D,'2020'!$I330,Нормативы!$F:$F,'2020'!$K330)</f>
        <v>2460</v>
      </c>
      <c r="AG330" s="618">
        <f>SUMIFS(Нормативы!S:S,Нормативы!$B:$B,$G330,Нормативы!$D:$D,'2020'!$I330,Нормативы!$F:$F,'2020'!$K330)</f>
        <v>5080</v>
      </c>
      <c r="AH330" s="618">
        <f>SUMIFS(Нормативы!T:T,Нормативы!$B:$B,$G330,Нормативы!$D:$D,'2020'!$I330,Нормативы!$F:$F,'2020'!$K330)</f>
        <v>540</v>
      </c>
      <c r="AI330" s="618">
        <f>SUMIFS(Нормативы!U:U,Нормативы!$B:$B,$G330,Нормативы!$D:$D,'2020'!$I330,Нормативы!$F:$F,'2020'!$K330)</f>
        <v>770</v>
      </c>
      <c r="AJ330" s="618">
        <f>SUMIFS(Нормативы!V:V,Нормативы!$B:$B,$G330,Нормативы!$D:$D,'2020'!$I330,Нормативы!$F:$F,'2020'!$K330)</f>
        <v>80</v>
      </c>
      <c r="AK330" s="618">
        <f>SUMIFS(Нормативы!W:W,Нормативы!$B:$B,$G330,Нормативы!$D:$D,'2020'!$I330,Нормативы!$F:$F,'2020'!$K330)</f>
        <v>120</v>
      </c>
      <c r="AL330" s="618">
        <f>SUMIFS(Нормативы!X:X,Нормативы!$B:$B,$G330,Нормативы!$D:$D,'2020'!$I330,Нормативы!$F:$F,'2020'!$K330)*O330</f>
        <v>13440</v>
      </c>
      <c r="AM330" s="618">
        <f t="shared" si="855"/>
        <v>10322.6</v>
      </c>
      <c r="AN330" s="618">
        <f t="shared" si="856"/>
        <v>3117.4</v>
      </c>
      <c r="AO330" s="618">
        <f>SUMIFS(Нормативы!AA:AA,Нормативы!$B:$B,$G330,Нормативы!$D:$D,'2020'!$I330,Нормативы!$F:$F,'2020'!$K330)</f>
        <v>3520</v>
      </c>
      <c r="AP330" s="619">
        <f t="shared" si="857"/>
        <v>92640</v>
      </c>
      <c r="AQ330" s="413">
        <f t="shared" si="795"/>
        <v>657140</v>
      </c>
      <c r="AR330" s="618">
        <f t="shared" si="858"/>
        <v>504715.8</v>
      </c>
      <c r="AS330" s="618">
        <f t="shared" si="859"/>
        <v>152424.20000000001</v>
      </c>
      <c r="AT330" s="616">
        <f t="shared" si="796"/>
        <v>2420</v>
      </c>
      <c r="AU330" s="616">
        <f t="shared" si="797"/>
        <v>484</v>
      </c>
      <c r="AV330" s="616">
        <f t="shared" si="798"/>
        <v>25520</v>
      </c>
      <c r="AW330" s="616">
        <f t="shared" si="799"/>
        <v>47850</v>
      </c>
      <c r="AX330" s="616">
        <f t="shared" si="800"/>
        <v>5720</v>
      </c>
      <c r="AY330" s="616">
        <f t="shared" si="801"/>
        <v>29370</v>
      </c>
      <c r="AZ330" s="616">
        <f t="shared" si="802"/>
        <v>3740</v>
      </c>
      <c r="BA330" s="616">
        <f t="shared" si="803"/>
        <v>9020</v>
      </c>
      <c r="BB330" s="616">
        <f t="shared" si="804"/>
        <v>27060</v>
      </c>
      <c r="BC330" s="616">
        <f t="shared" si="805"/>
        <v>55880</v>
      </c>
      <c r="BD330" s="616">
        <f t="shared" si="806"/>
        <v>5940</v>
      </c>
      <c r="BE330" s="616">
        <f t="shared" si="807"/>
        <v>8470</v>
      </c>
      <c r="BF330" s="616">
        <f t="shared" si="808"/>
        <v>880</v>
      </c>
      <c r="BG330" s="616">
        <f t="shared" si="809"/>
        <v>1320</v>
      </c>
      <c r="BH330" s="616">
        <f t="shared" si="810"/>
        <v>147840</v>
      </c>
      <c r="BI330" s="618">
        <f t="shared" si="860"/>
        <v>113548.4</v>
      </c>
      <c r="BJ330" s="618">
        <f t="shared" si="861"/>
        <v>34291.599999999999</v>
      </c>
      <c r="BK330" s="616">
        <f t="shared" si="811"/>
        <v>38720</v>
      </c>
      <c r="BL330" s="620">
        <f t="shared" si="812"/>
        <v>1019040</v>
      </c>
      <c r="BM330" s="616">
        <f t="shared" si="813"/>
        <v>988339</v>
      </c>
      <c r="BN330" s="618">
        <f t="shared" si="814"/>
        <v>759092.9</v>
      </c>
      <c r="BO330" s="618">
        <f t="shared" si="815"/>
        <v>229246.1</v>
      </c>
      <c r="BP330" s="616">
        <f t="shared" si="862"/>
        <v>2420</v>
      </c>
      <c r="BQ330" s="616">
        <f t="shared" si="863"/>
        <v>484</v>
      </c>
      <c r="BR330" s="616">
        <f t="shared" si="864"/>
        <v>25520</v>
      </c>
      <c r="BS330" s="616">
        <f t="shared" si="816"/>
        <v>47850</v>
      </c>
      <c r="BT330" s="616">
        <f t="shared" si="817"/>
        <v>5720</v>
      </c>
      <c r="BU330" s="616">
        <f t="shared" si="818"/>
        <v>29370</v>
      </c>
      <c r="BV330" s="616">
        <f t="shared" si="819"/>
        <v>3740</v>
      </c>
      <c r="BW330" s="616">
        <f t="shared" si="820"/>
        <v>9020</v>
      </c>
      <c r="BX330" s="616">
        <f t="shared" si="821"/>
        <v>66865</v>
      </c>
      <c r="BY330" s="616">
        <f t="shared" si="822"/>
        <v>55880</v>
      </c>
      <c r="BZ330" s="616">
        <f t="shared" si="823"/>
        <v>5940</v>
      </c>
      <c r="CA330" s="616">
        <f t="shared" si="824"/>
        <v>8470</v>
      </c>
      <c r="CB330" s="616">
        <f t="shared" si="825"/>
        <v>880</v>
      </c>
      <c r="CC330" s="616">
        <f t="shared" si="826"/>
        <v>1320</v>
      </c>
      <c r="CD330" s="616">
        <f t="shared" si="827"/>
        <v>222351</v>
      </c>
      <c r="CE330" s="618">
        <f t="shared" si="865"/>
        <v>170776.5</v>
      </c>
      <c r="CF330" s="618">
        <f t="shared" si="866"/>
        <v>51574.5</v>
      </c>
      <c r="CG330" s="616">
        <f t="shared" si="828"/>
        <v>38720</v>
      </c>
      <c r="CH330" s="621">
        <f t="shared" si="829"/>
        <v>1464555</v>
      </c>
      <c r="CI330" s="88">
        <f t="shared" si="830"/>
        <v>89849</v>
      </c>
      <c r="CJ330" s="90">
        <f t="shared" si="831"/>
        <v>69008.445500000002</v>
      </c>
      <c r="CK330" s="90">
        <f t="shared" si="832"/>
        <v>20840.554499999998</v>
      </c>
      <c r="CL330" s="88">
        <f t="shared" si="833"/>
        <v>220</v>
      </c>
      <c r="CM330" s="88">
        <f t="shared" si="834"/>
        <v>44</v>
      </c>
      <c r="CN330" s="88">
        <f t="shared" si="835"/>
        <v>2320</v>
      </c>
      <c r="CO330" s="88">
        <f t="shared" si="836"/>
        <v>4350</v>
      </c>
      <c r="CP330" s="88">
        <f t="shared" si="837"/>
        <v>520</v>
      </c>
      <c r="CQ330" s="88">
        <f t="shared" si="838"/>
        <v>2670</v>
      </c>
      <c r="CR330" s="88">
        <f t="shared" si="839"/>
        <v>340</v>
      </c>
      <c r="CS330" s="88">
        <f t="shared" si="840"/>
        <v>820</v>
      </c>
      <c r="CT330" s="88">
        <f t="shared" si="841"/>
        <v>6078.6364000000003</v>
      </c>
      <c r="CU330" s="88">
        <f t="shared" si="842"/>
        <v>5080</v>
      </c>
      <c r="CV330" s="88">
        <f t="shared" si="843"/>
        <v>540</v>
      </c>
      <c r="CW330" s="88">
        <f t="shared" si="844"/>
        <v>770</v>
      </c>
      <c r="CX330" s="88">
        <f t="shared" si="845"/>
        <v>80</v>
      </c>
      <c r="CY330" s="88">
        <f t="shared" si="846"/>
        <v>120</v>
      </c>
      <c r="CZ330" s="88">
        <f t="shared" si="847"/>
        <v>20213.727299999999</v>
      </c>
      <c r="DA330" s="90">
        <f t="shared" si="848"/>
        <v>15525.136399999999</v>
      </c>
      <c r="DB330" s="90">
        <f t="shared" si="849"/>
        <v>4688.5909000000001</v>
      </c>
      <c r="DC330" s="88">
        <f t="shared" si="850"/>
        <v>3520</v>
      </c>
      <c r="DD330" s="88">
        <f t="shared" si="851"/>
        <v>133141.36360000001</v>
      </c>
      <c r="AUV330" s="699">
        <f t="shared" si="890"/>
        <v>89849</v>
      </c>
      <c r="AUW330" s="699">
        <f t="shared" si="891"/>
        <v>69008.45</v>
      </c>
      <c r="AUX330" s="699">
        <f t="shared" si="892"/>
        <v>20840.55</v>
      </c>
      <c r="AUY330" s="699">
        <f t="shared" si="867"/>
        <v>220</v>
      </c>
      <c r="AUZ330" s="699">
        <f t="shared" si="778"/>
        <v>195.87</v>
      </c>
      <c r="AVA330" s="699">
        <f t="shared" si="778"/>
        <v>0.43</v>
      </c>
      <c r="AVB330" s="699">
        <f t="shared" si="868"/>
        <v>4350</v>
      </c>
      <c r="AVC330" s="699">
        <f t="shared" si="869"/>
        <v>520</v>
      </c>
      <c r="AVD330" s="699">
        <f t="shared" si="870"/>
        <v>2670</v>
      </c>
      <c r="AVE330" s="699">
        <f t="shared" si="871"/>
        <v>340</v>
      </c>
      <c r="AVF330" s="699">
        <f t="shared" si="872"/>
        <v>820</v>
      </c>
      <c r="AVG330" s="699">
        <f t="shared" si="873"/>
        <v>6078.64</v>
      </c>
      <c r="AVH330" s="699">
        <f t="shared" si="874"/>
        <v>5080</v>
      </c>
      <c r="AVI330" s="699">
        <f t="shared" si="875"/>
        <v>540</v>
      </c>
      <c r="AVJ330" s="699">
        <f t="shared" si="876"/>
        <v>770</v>
      </c>
      <c r="AVK330" s="699">
        <f t="shared" si="877"/>
        <v>80</v>
      </c>
      <c r="AVL330" s="699">
        <f t="shared" si="878"/>
        <v>120</v>
      </c>
      <c r="AVM330" s="699">
        <f t="shared" si="879"/>
        <v>20213.73</v>
      </c>
      <c r="AVN330" s="699">
        <f t="shared" si="880"/>
        <v>15525.14</v>
      </c>
      <c r="AVO330" s="699">
        <f t="shared" si="881"/>
        <v>4688.59</v>
      </c>
      <c r="AVP330" s="699">
        <f t="shared" si="882"/>
        <v>3520</v>
      </c>
      <c r="AVQ330" s="699">
        <f t="shared" si="883"/>
        <v>133141.35999999999</v>
      </c>
    </row>
    <row r="331" spans="1:108 1244:1265" ht="30" hidden="1" customHeight="1" x14ac:dyDescent="0.25">
      <c r="A331" s="643">
        <v>1</v>
      </c>
      <c r="B331" s="643">
        <v>8</v>
      </c>
      <c r="C331" s="664" t="s">
        <v>22</v>
      </c>
      <c r="D331" s="2"/>
      <c r="E331" s="101" t="s">
        <v>345</v>
      </c>
      <c r="F331" s="643" t="s">
        <v>38</v>
      </c>
      <c r="G331" s="643">
        <v>2</v>
      </c>
      <c r="H331" s="658" t="s">
        <v>10</v>
      </c>
      <c r="I331" s="643">
        <v>0</v>
      </c>
      <c r="J331" s="101" t="s">
        <v>364</v>
      </c>
      <c r="K331" s="643">
        <v>3</v>
      </c>
      <c r="L331" s="683" t="s">
        <v>350</v>
      </c>
      <c r="M331" s="11" t="s">
        <v>270</v>
      </c>
      <c r="N331" s="101" t="s">
        <v>387</v>
      </c>
      <c r="O331" s="643">
        <v>1</v>
      </c>
      <c r="P331" s="632">
        <v>194</v>
      </c>
      <c r="Q331" s="632">
        <v>194</v>
      </c>
      <c r="R331" s="632">
        <v>194</v>
      </c>
      <c r="S331" s="675">
        <f>SUMIF('Территориальный кк'!$A:$A,'2020'!$B331,'Территориальный кк'!D:D)</f>
        <v>1.504</v>
      </c>
      <c r="T331" s="676">
        <f>SUMIF('Территориальный кк'!$A:$A,'2020'!$B331,'Территориальный кк'!E:E)</f>
        <v>2.4710000000000001</v>
      </c>
      <c r="U331" s="618">
        <f>SUMIFS(Нормативы!G:G,Нормативы!$B:$B,$G331,Нормативы!$D:$D,'2020'!$I331,Нормативы!$F:$F,'2020'!$K331)*O331</f>
        <v>70600</v>
      </c>
      <c r="V331" s="618">
        <f t="shared" si="852"/>
        <v>54224.3</v>
      </c>
      <c r="W331" s="618">
        <f t="shared" si="853"/>
        <v>16375.7</v>
      </c>
      <c r="X331" s="618">
        <f>SUMIFS(Нормативы!J:J,Нормативы!$B:$B,$G331,Нормативы!$D:$D,'2020'!$I331,Нормативы!$F:$F,'2020'!$K331)</f>
        <v>8860</v>
      </c>
      <c r="Y331" s="618">
        <f>SUMIFS(Нормативы!K:K,Нормативы!$B:$B,$G331,Нормативы!$D:$D,'2020'!$I331,Нормативы!$F:$F,'2020'!$K331)</f>
        <v>0</v>
      </c>
      <c r="Z331" s="618">
        <f>SUMIFS(Нормативы!L:L,Нормативы!$B:$B,$G331,Нормативы!$D:$D,'2020'!$I331,Нормативы!$F:$F,'2020'!$K331)</f>
        <v>8110</v>
      </c>
      <c r="AA331" s="618">
        <f t="shared" si="854"/>
        <v>21610</v>
      </c>
      <c r="AB331" s="618">
        <f>SUMIFS(Нормативы!N:N,Нормативы!$B:$B,$G331,Нормативы!$D:$D,'2020'!$I331,Нормативы!$F:$F,'2020'!$K331)*O331</f>
        <v>520</v>
      </c>
      <c r="AC331" s="618">
        <f>SUMIFS(Нормативы!O:O,Нормативы!$B:$B,$G331,Нормативы!$D:$D,'2020'!$I331,Нормативы!$F:$F,'2020'!$K331)</f>
        <v>19720</v>
      </c>
      <c r="AD331" s="618">
        <f>SUMIFS(Нормативы!P:P,Нормативы!$B:$B,$G331,Нормативы!$D:$D,'2020'!$I331,Нормативы!$F:$F,'2020'!$K331)*O331</f>
        <v>400</v>
      </c>
      <c r="AE331" s="618">
        <f>SUMIFS(Нормативы!Q:Q,Нормативы!$B:$B,$G331,Нормативы!$D:$D,'2020'!$I331,Нормативы!$F:$F,'2020'!$K331)</f>
        <v>970</v>
      </c>
      <c r="AF331" s="618">
        <f>SUMIFS(Нормативы!R:R,Нормативы!$B:$B,$G331,Нормативы!$D:$D,'2020'!$I331,Нормативы!$F:$F,'2020'!$K331)</f>
        <v>2680</v>
      </c>
      <c r="AG331" s="618">
        <f>SUMIFS(Нормативы!S:S,Нормативы!$B:$B,$G331,Нормативы!$D:$D,'2020'!$I331,Нормативы!$F:$F,'2020'!$K331)</f>
        <v>5800</v>
      </c>
      <c r="AH331" s="618">
        <f>SUMIFS(Нормативы!T:T,Нормативы!$B:$B,$G331,Нормативы!$D:$D,'2020'!$I331,Нормативы!$F:$F,'2020'!$K331)</f>
        <v>540</v>
      </c>
      <c r="AI331" s="618">
        <f>SUMIFS(Нормативы!U:U,Нормативы!$B:$B,$G331,Нормативы!$D:$D,'2020'!$I331,Нормативы!$F:$F,'2020'!$K331)</f>
        <v>770</v>
      </c>
      <c r="AJ331" s="618">
        <f>SUMIFS(Нормативы!V:V,Нормативы!$B:$B,$G331,Нормативы!$D:$D,'2020'!$I331,Нормативы!$F:$F,'2020'!$K331)</f>
        <v>80</v>
      </c>
      <c r="AK331" s="618">
        <f>SUMIFS(Нормативы!W:W,Нормативы!$B:$B,$G331,Нормативы!$D:$D,'2020'!$I331,Нормативы!$F:$F,'2020'!$K331)</f>
        <v>330</v>
      </c>
      <c r="AL331" s="618">
        <f>SUMIFS(Нормативы!X:X,Нормативы!$B:$B,$G331,Нормативы!$D:$D,'2020'!$I331,Нормативы!$F:$F,'2020'!$K331)*O331</f>
        <v>16120</v>
      </c>
      <c r="AM331" s="618">
        <f t="shared" si="855"/>
        <v>12381</v>
      </c>
      <c r="AN331" s="618">
        <f t="shared" si="856"/>
        <v>3739</v>
      </c>
      <c r="AO331" s="618">
        <f>SUMIFS(Нормативы!AA:AA,Нормативы!$B:$B,$G331,Нормативы!$D:$D,'2020'!$I331,Нормативы!$F:$F,'2020'!$K331)</f>
        <v>3520</v>
      </c>
      <c r="AP331" s="619">
        <f t="shared" si="857"/>
        <v>139020</v>
      </c>
      <c r="AQ331" s="413">
        <f t="shared" si="795"/>
        <v>13696400</v>
      </c>
      <c r="AR331" s="618">
        <f t="shared" si="858"/>
        <v>10519508.4</v>
      </c>
      <c r="AS331" s="618">
        <f t="shared" si="859"/>
        <v>3176891.6</v>
      </c>
      <c r="AT331" s="616">
        <f t="shared" si="796"/>
        <v>1718840</v>
      </c>
      <c r="AU331" s="616">
        <f t="shared" si="797"/>
        <v>0</v>
      </c>
      <c r="AV331" s="616">
        <f t="shared" si="798"/>
        <v>1573340</v>
      </c>
      <c r="AW331" s="616">
        <f t="shared" si="799"/>
        <v>4192340</v>
      </c>
      <c r="AX331" s="616">
        <f t="shared" si="800"/>
        <v>100880</v>
      </c>
      <c r="AY331" s="616">
        <f t="shared" si="801"/>
        <v>3825680</v>
      </c>
      <c r="AZ331" s="616">
        <f t="shared" si="802"/>
        <v>77600</v>
      </c>
      <c r="BA331" s="616">
        <f t="shared" si="803"/>
        <v>188180</v>
      </c>
      <c r="BB331" s="616">
        <f t="shared" si="804"/>
        <v>519920</v>
      </c>
      <c r="BC331" s="616">
        <f t="shared" si="805"/>
        <v>1125200</v>
      </c>
      <c r="BD331" s="616">
        <f t="shared" si="806"/>
        <v>104760</v>
      </c>
      <c r="BE331" s="616">
        <f t="shared" si="807"/>
        <v>149380</v>
      </c>
      <c r="BF331" s="616">
        <f t="shared" si="808"/>
        <v>15520</v>
      </c>
      <c r="BG331" s="616">
        <f t="shared" si="809"/>
        <v>64020</v>
      </c>
      <c r="BH331" s="616">
        <f t="shared" si="810"/>
        <v>3127280</v>
      </c>
      <c r="BI331" s="618">
        <f t="shared" si="860"/>
        <v>2401904.7999999998</v>
      </c>
      <c r="BJ331" s="618">
        <f t="shared" si="861"/>
        <v>725375.2</v>
      </c>
      <c r="BK331" s="616">
        <f t="shared" si="811"/>
        <v>682880</v>
      </c>
      <c r="BL331" s="620">
        <f t="shared" si="812"/>
        <v>26969880</v>
      </c>
      <c r="BM331" s="616">
        <f t="shared" si="813"/>
        <v>20599386</v>
      </c>
      <c r="BN331" s="618">
        <f t="shared" si="814"/>
        <v>15821341</v>
      </c>
      <c r="BO331" s="618">
        <f t="shared" si="815"/>
        <v>4778045</v>
      </c>
      <c r="BP331" s="616">
        <f t="shared" si="862"/>
        <v>1718840</v>
      </c>
      <c r="BQ331" s="616">
        <f t="shared" si="863"/>
        <v>0</v>
      </c>
      <c r="BR331" s="616">
        <f t="shared" si="864"/>
        <v>1573340</v>
      </c>
      <c r="BS331" s="616">
        <f t="shared" si="816"/>
        <v>4192340</v>
      </c>
      <c r="BT331" s="616">
        <f t="shared" si="817"/>
        <v>100880</v>
      </c>
      <c r="BU331" s="616">
        <f t="shared" si="818"/>
        <v>3825680</v>
      </c>
      <c r="BV331" s="616">
        <f t="shared" si="819"/>
        <v>77600</v>
      </c>
      <c r="BW331" s="616">
        <f t="shared" si="820"/>
        <v>188180</v>
      </c>
      <c r="BX331" s="616">
        <f t="shared" si="821"/>
        <v>1284722</v>
      </c>
      <c r="BY331" s="616">
        <f t="shared" si="822"/>
        <v>1125200</v>
      </c>
      <c r="BZ331" s="616">
        <f t="shared" si="823"/>
        <v>104760</v>
      </c>
      <c r="CA331" s="616">
        <f t="shared" si="824"/>
        <v>149380</v>
      </c>
      <c r="CB331" s="616">
        <f t="shared" si="825"/>
        <v>15520</v>
      </c>
      <c r="CC331" s="616">
        <f t="shared" si="826"/>
        <v>64020</v>
      </c>
      <c r="CD331" s="616">
        <f t="shared" si="827"/>
        <v>4703429</v>
      </c>
      <c r="CE331" s="618">
        <f t="shared" si="865"/>
        <v>3612464.7</v>
      </c>
      <c r="CF331" s="618">
        <f t="shared" si="866"/>
        <v>1090964.3</v>
      </c>
      <c r="CG331" s="616">
        <f t="shared" si="828"/>
        <v>682880</v>
      </c>
      <c r="CH331" s="621">
        <f t="shared" si="829"/>
        <v>36213817</v>
      </c>
      <c r="CI331" s="88">
        <f t="shared" si="830"/>
        <v>106182.40210000001</v>
      </c>
      <c r="CJ331" s="90">
        <f t="shared" si="831"/>
        <v>81553.304099999994</v>
      </c>
      <c r="CK331" s="90">
        <f t="shared" si="832"/>
        <v>24629.097900000001</v>
      </c>
      <c r="CL331" s="88">
        <f t="shared" si="833"/>
        <v>8860</v>
      </c>
      <c r="CM331" s="88">
        <f t="shared" si="834"/>
        <v>0</v>
      </c>
      <c r="CN331" s="88">
        <f t="shared" si="835"/>
        <v>8110</v>
      </c>
      <c r="CO331" s="88">
        <f t="shared" si="836"/>
        <v>21610</v>
      </c>
      <c r="CP331" s="88">
        <f t="shared" si="837"/>
        <v>520</v>
      </c>
      <c r="CQ331" s="88">
        <f t="shared" si="838"/>
        <v>19720</v>
      </c>
      <c r="CR331" s="88">
        <f t="shared" si="839"/>
        <v>400</v>
      </c>
      <c r="CS331" s="88">
        <f t="shared" si="840"/>
        <v>970</v>
      </c>
      <c r="CT331" s="88">
        <f t="shared" si="841"/>
        <v>6622.2784000000001</v>
      </c>
      <c r="CU331" s="88">
        <f t="shared" si="842"/>
        <v>5800</v>
      </c>
      <c r="CV331" s="88">
        <f t="shared" si="843"/>
        <v>540</v>
      </c>
      <c r="CW331" s="88">
        <f t="shared" si="844"/>
        <v>770</v>
      </c>
      <c r="CX331" s="88">
        <f t="shared" si="845"/>
        <v>80</v>
      </c>
      <c r="CY331" s="88">
        <f t="shared" si="846"/>
        <v>330</v>
      </c>
      <c r="CZ331" s="88">
        <f t="shared" si="847"/>
        <v>24244.4794</v>
      </c>
      <c r="DA331" s="90">
        <f t="shared" si="848"/>
        <v>18620.952099999999</v>
      </c>
      <c r="DB331" s="90">
        <f t="shared" si="849"/>
        <v>5623.5272999999997</v>
      </c>
      <c r="DC331" s="88">
        <f t="shared" si="850"/>
        <v>3520</v>
      </c>
      <c r="DD331" s="88">
        <f t="shared" si="851"/>
        <v>186669.15979999999</v>
      </c>
      <c r="AUV331" s="699">
        <f t="shared" si="890"/>
        <v>106182.39999999999</v>
      </c>
      <c r="AUW331" s="699">
        <f t="shared" si="891"/>
        <v>81553.3</v>
      </c>
      <c r="AUX331" s="699">
        <f t="shared" si="892"/>
        <v>24629.1</v>
      </c>
      <c r="AUY331" s="699">
        <f t="shared" si="867"/>
        <v>8860</v>
      </c>
      <c r="AUZ331" s="699">
        <f t="shared" si="778"/>
        <v>0</v>
      </c>
      <c r="AVA331" s="699">
        <f t="shared" si="778"/>
        <v>22.29</v>
      </c>
      <c r="AVB331" s="699">
        <f t="shared" si="868"/>
        <v>21610</v>
      </c>
      <c r="AVC331" s="699">
        <f t="shared" si="869"/>
        <v>520</v>
      </c>
      <c r="AVD331" s="699">
        <f t="shared" si="870"/>
        <v>19720</v>
      </c>
      <c r="AVE331" s="699">
        <f t="shared" si="871"/>
        <v>400</v>
      </c>
      <c r="AVF331" s="699">
        <f t="shared" si="872"/>
        <v>970</v>
      </c>
      <c r="AVG331" s="699">
        <f t="shared" si="873"/>
        <v>6622.28</v>
      </c>
      <c r="AVH331" s="699">
        <f t="shared" si="874"/>
        <v>5800</v>
      </c>
      <c r="AVI331" s="699">
        <f t="shared" si="875"/>
        <v>540</v>
      </c>
      <c r="AVJ331" s="699">
        <f t="shared" si="876"/>
        <v>770</v>
      </c>
      <c r="AVK331" s="699">
        <f t="shared" si="877"/>
        <v>80</v>
      </c>
      <c r="AVL331" s="699">
        <f t="shared" si="878"/>
        <v>330</v>
      </c>
      <c r="AVM331" s="699">
        <f t="shared" si="879"/>
        <v>24244.48</v>
      </c>
      <c r="AVN331" s="699">
        <f t="shared" si="880"/>
        <v>18620.95</v>
      </c>
      <c r="AVO331" s="699">
        <f t="shared" si="881"/>
        <v>5623.53</v>
      </c>
      <c r="AVP331" s="699">
        <f t="shared" si="882"/>
        <v>3520</v>
      </c>
      <c r="AVQ331" s="699">
        <f t="shared" si="883"/>
        <v>186669.16</v>
      </c>
    </row>
    <row r="332" spans="1:108 1244:1265" ht="30" hidden="1" customHeight="1" x14ac:dyDescent="0.25">
      <c r="A332" s="643">
        <v>1</v>
      </c>
      <c r="B332" s="643">
        <v>8</v>
      </c>
      <c r="C332" s="664" t="s">
        <v>22</v>
      </c>
      <c r="D332" s="2"/>
      <c r="E332" s="101" t="s">
        <v>345</v>
      </c>
      <c r="F332" s="643" t="s">
        <v>38</v>
      </c>
      <c r="G332" s="643">
        <v>2</v>
      </c>
      <c r="H332" s="658" t="s">
        <v>8</v>
      </c>
      <c r="I332" s="643">
        <v>3</v>
      </c>
      <c r="J332" s="101" t="s">
        <v>364</v>
      </c>
      <c r="K332" s="643">
        <v>3</v>
      </c>
      <c r="L332" s="683" t="s">
        <v>350</v>
      </c>
      <c r="M332" s="11" t="s">
        <v>307</v>
      </c>
      <c r="N332" s="101" t="s">
        <v>387</v>
      </c>
      <c r="O332" s="643">
        <v>1</v>
      </c>
      <c r="P332" s="632">
        <v>33</v>
      </c>
      <c r="Q332" s="632">
        <v>33</v>
      </c>
      <c r="R332" s="632">
        <v>33</v>
      </c>
      <c r="S332" s="675">
        <f>SUMIF('Территориальный кк'!$A:$A,'2020'!$B332,'Территориальный кк'!D:D)</f>
        <v>1.504</v>
      </c>
      <c r="T332" s="676">
        <f>SUMIF('Территориальный кк'!$A:$A,'2020'!$B332,'Территориальный кк'!E:E)</f>
        <v>2.4710000000000001</v>
      </c>
      <c r="U332" s="618">
        <f>SUMIFS(Нормативы!G:G,Нормативы!$B:$B,$G332,Нормативы!$D:$D,'2020'!$I332,Нормативы!$F:$F,'2020'!$K332)*O332</f>
        <v>12944</v>
      </c>
      <c r="V332" s="618">
        <f t="shared" si="852"/>
        <v>9941.6</v>
      </c>
      <c r="W332" s="618">
        <f t="shared" si="853"/>
        <v>3002.4</v>
      </c>
      <c r="X332" s="618">
        <f>SUMIFS(Нормативы!J:J,Нормативы!$B:$B,$G332,Нормативы!$D:$D,'2020'!$I332,Нормативы!$F:$F,'2020'!$K332)</f>
        <v>486</v>
      </c>
      <c r="Y332" s="618">
        <f>SUMIFS(Нормативы!K:K,Нормативы!$B:$B,$G332,Нормативы!$D:$D,'2020'!$I332,Нормативы!$F:$F,'2020'!$K332)</f>
        <v>97</v>
      </c>
      <c r="Z332" s="618">
        <f>SUMIFS(Нормативы!L:L,Нормативы!$B:$B,$G332,Нормативы!$D:$D,'2020'!$I332,Нормативы!$F:$F,'2020'!$K332)</f>
        <v>348</v>
      </c>
      <c r="AA332" s="618">
        <f t="shared" si="854"/>
        <v>2031</v>
      </c>
      <c r="AB332" s="618">
        <f>SUMIFS(Нормативы!N:N,Нормативы!$B:$B,$G332,Нормативы!$D:$D,'2020'!$I332,Нормативы!$F:$F,'2020'!$K332)*O332</f>
        <v>52</v>
      </c>
      <c r="AC332" s="618">
        <f>SUMIFS(Нормативы!O:O,Нормативы!$B:$B,$G332,Нормативы!$D:$D,'2020'!$I332,Нормативы!$F:$F,'2020'!$K332)</f>
        <v>1728</v>
      </c>
      <c r="AD332" s="618">
        <f>SUMIFS(Нормативы!P:P,Нормативы!$B:$B,$G332,Нормативы!$D:$D,'2020'!$I332,Нормативы!$F:$F,'2020'!$K332)*O332</f>
        <v>73</v>
      </c>
      <c r="AE332" s="618">
        <f>SUMIFS(Нормативы!Q:Q,Нормативы!$B:$B,$G332,Нормативы!$D:$D,'2020'!$I332,Нормативы!$F:$F,'2020'!$K332)</f>
        <v>178</v>
      </c>
      <c r="AF332" s="618">
        <f>SUMIFS(Нормативы!R:R,Нормативы!$B:$B,$G332,Нормативы!$D:$D,'2020'!$I332,Нормативы!$F:$F,'2020'!$K332)</f>
        <v>275</v>
      </c>
      <c r="AG332" s="618">
        <f>SUMIFS(Нормативы!S:S,Нормативы!$B:$B,$G332,Нормативы!$D:$D,'2020'!$I332,Нормативы!$F:$F,'2020'!$K332)</f>
        <v>580</v>
      </c>
      <c r="AH332" s="618">
        <f>SUMIFS(Нормативы!T:T,Нормативы!$B:$B,$G332,Нормативы!$D:$D,'2020'!$I332,Нормативы!$F:$F,'2020'!$K332)</f>
        <v>54</v>
      </c>
      <c r="AI332" s="618">
        <f>SUMIFS(Нормативы!U:U,Нормативы!$B:$B,$G332,Нормативы!$D:$D,'2020'!$I332,Нормативы!$F:$F,'2020'!$K332)</f>
        <v>77</v>
      </c>
      <c r="AJ332" s="618">
        <f>SUMIFS(Нормативы!V:V,Нормативы!$B:$B,$G332,Нормативы!$D:$D,'2020'!$I332,Нормативы!$F:$F,'2020'!$K332)</f>
        <v>8</v>
      </c>
      <c r="AK332" s="618">
        <f>SUMIFS(Нормативы!W:W,Нормативы!$B:$B,$G332,Нормативы!$D:$D,'2020'!$I332,Нормативы!$F:$F,'2020'!$K332)</f>
        <v>39</v>
      </c>
      <c r="AL332" s="618">
        <f>SUMIFS(Нормативы!X:X,Нормативы!$B:$B,$G332,Нормативы!$D:$D,'2020'!$I332,Нормативы!$F:$F,'2020'!$K332)*O332</f>
        <v>1612</v>
      </c>
      <c r="AM332" s="618">
        <f t="shared" si="855"/>
        <v>1238.0999999999999</v>
      </c>
      <c r="AN332" s="618">
        <f t="shared" si="856"/>
        <v>373.9</v>
      </c>
      <c r="AO332" s="618">
        <f>SUMIFS(Нормативы!AA:AA,Нормативы!$B:$B,$G332,Нормативы!$D:$D,'2020'!$I332,Нормативы!$F:$F,'2020'!$K332)</f>
        <v>0</v>
      </c>
      <c r="AP332" s="619">
        <f t="shared" si="857"/>
        <v>18454</v>
      </c>
      <c r="AQ332" s="413">
        <f t="shared" si="795"/>
        <v>427152</v>
      </c>
      <c r="AR332" s="618">
        <f t="shared" si="858"/>
        <v>328073.7</v>
      </c>
      <c r="AS332" s="618">
        <f t="shared" si="859"/>
        <v>99078.3</v>
      </c>
      <c r="AT332" s="616">
        <f t="shared" si="796"/>
        <v>16038</v>
      </c>
      <c r="AU332" s="616">
        <f t="shared" si="797"/>
        <v>3201</v>
      </c>
      <c r="AV332" s="616">
        <f t="shared" si="798"/>
        <v>11484</v>
      </c>
      <c r="AW332" s="616">
        <f t="shared" si="799"/>
        <v>67023</v>
      </c>
      <c r="AX332" s="616">
        <f t="shared" si="800"/>
        <v>1716</v>
      </c>
      <c r="AY332" s="616">
        <f t="shared" si="801"/>
        <v>57024</v>
      </c>
      <c r="AZ332" s="616">
        <f t="shared" si="802"/>
        <v>2409</v>
      </c>
      <c r="BA332" s="616">
        <f t="shared" si="803"/>
        <v>5874</v>
      </c>
      <c r="BB332" s="616">
        <f t="shared" si="804"/>
        <v>9075</v>
      </c>
      <c r="BC332" s="616">
        <f t="shared" si="805"/>
        <v>19140</v>
      </c>
      <c r="BD332" s="616">
        <f t="shared" si="806"/>
        <v>1782</v>
      </c>
      <c r="BE332" s="616">
        <f t="shared" si="807"/>
        <v>2541</v>
      </c>
      <c r="BF332" s="616">
        <f t="shared" si="808"/>
        <v>264</v>
      </c>
      <c r="BG332" s="616">
        <f t="shared" si="809"/>
        <v>1287</v>
      </c>
      <c r="BH332" s="616">
        <f t="shared" si="810"/>
        <v>53196</v>
      </c>
      <c r="BI332" s="618">
        <f t="shared" si="860"/>
        <v>40857.1</v>
      </c>
      <c r="BJ332" s="618">
        <f t="shared" si="861"/>
        <v>12338.9</v>
      </c>
      <c r="BK332" s="616">
        <f t="shared" si="811"/>
        <v>0</v>
      </c>
      <c r="BL332" s="620">
        <f t="shared" si="812"/>
        <v>608982</v>
      </c>
      <c r="BM332" s="616">
        <f t="shared" si="813"/>
        <v>642437</v>
      </c>
      <c r="BN332" s="618">
        <f t="shared" si="814"/>
        <v>493423.2</v>
      </c>
      <c r="BO332" s="618">
        <f t="shared" si="815"/>
        <v>149013.79999999999</v>
      </c>
      <c r="BP332" s="616">
        <f t="shared" si="862"/>
        <v>16038</v>
      </c>
      <c r="BQ332" s="616">
        <f t="shared" si="863"/>
        <v>3201</v>
      </c>
      <c r="BR332" s="616">
        <f t="shared" si="864"/>
        <v>11484</v>
      </c>
      <c r="BS332" s="616">
        <f t="shared" si="816"/>
        <v>67023</v>
      </c>
      <c r="BT332" s="616">
        <f t="shared" si="817"/>
        <v>1716</v>
      </c>
      <c r="BU332" s="616">
        <f t="shared" si="818"/>
        <v>57024</v>
      </c>
      <c r="BV332" s="616">
        <f t="shared" si="819"/>
        <v>2409</v>
      </c>
      <c r="BW332" s="616">
        <f t="shared" si="820"/>
        <v>5874</v>
      </c>
      <c r="BX332" s="616">
        <f t="shared" si="821"/>
        <v>22424</v>
      </c>
      <c r="BY332" s="616">
        <f t="shared" si="822"/>
        <v>19140</v>
      </c>
      <c r="BZ332" s="616">
        <f t="shared" si="823"/>
        <v>1782</v>
      </c>
      <c r="CA332" s="616">
        <f t="shared" si="824"/>
        <v>2541</v>
      </c>
      <c r="CB332" s="616">
        <f t="shared" si="825"/>
        <v>264</v>
      </c>
      <c r="CC332" s="616">
        <f t="shared" si="826"/>
        <v>1287</v>
      </c>
      <c r="CD332" s="616">
        <f t="shared" si="827"/>
        <v>80007</v>
      </c>
      <c r="CE332" s="618">
        <f t="shared" si="865"/>
        <v>61449.3</v>
      </c>
      <c r="CF332" s="618">
        <f t="shared" si="866"/>
        <v>18557.7</v>
      </c>
      <c r="CG332" s="616">
        <f t="shared" si="828"/>
        <v>0</v>
      </c>
      <c r="CH332" s="621">
        <f t="shared" si="829"/>
        <v>864427</v>
      </c>
      <c r="CI332" s="88">
        <f t="shared" si="830"/>
        <v>19467.787899999999</v>
      </c>
      <c r="CJ332" s="90">
        <f t="shared" si="831"/>
        <v>14952.218199999999</v>
      </c>
      <c r="CK332" s="90">
        <f t="shared" si="832"/>
        <v>4515.5697</v>
      </c>
      <c r="CL332" s="88">
        <f t="shared" si="833"/>
        <v>486</v>
      </c>
      <c r="CM332" s="88">
        <f t="shared" si="834"/>
        <v>97</v>
      </c>
      <c r="CN332" s="88">
        <f t="shared" si="835"/>
        <v>348</v>
      </c>
      <c r="CO332" s="88">
        <f t="shared" si="836"/>
        <v>2031</v>
      </c>
      <c r="CP332" s="88">
        <f t="shared" si="837"/>
        <v>52</v>
      </c>
      <c r="CQ332" s="88">
        <f t="shared" si="838"/>
        <v>1728</v>
      </c>
      <c r="CR332" s="88">
        <f t="shared" si="839"/>
        <v>73</v>
      </c>
      <c r="CS332" s="88">
        <f t="shared" si="840"/>
        <v>178</v>
      </c>
      <c r="CT332" s="88">
        <f t="shared" si="841"/>
        <v>679.51520000000005</v>
      </c>
      <c r="CU332" s="88">
        <f t="shared" si="842"/>
        <v>580</v>
      </c>
      <c r="CV332" s="88">
        <f t="shared" si="843"/>
        <v>54</v>
      </c>
      <c r="CW332" s="88">
        <f t="shared" si="844"/>
        <v>77</v>
      </c>
      <c r="CX332" s="88">
        <f t="shared" si="845"/>
        <v>8</v>
      </c>
      <c r="CY332" s="88">
        <f t="shared" si="846"/>
        <v>39</v>
      </c>
      <c r="CZ332" s="88">
        <f t="shared" si="847"/>
        <v>2424.4544999999998</v>
      </c>
      <c r="DA332" s="90">
        <f t="shared" si="848"/>
        <v>1862.1</v>
      </c>
      <c r="DB332" s="90">
        <f t="shared" si="849"/>
        <v>562.35450000000003</v>
      </c>
      <c r="DC332" s="88">
        <f t="shared" si="850"/>
        <v>0</v>
      </c>
      <c r="DD332" s="88">
        <f t="shared" si="851"/>
        <v>26194.757600000001</v>
      </c>
      <c r="AUV332" s="699">
        <f t="shared" si="890"/>
        <v>19467.79</v>
      </c>
      <c r="AUW332" s="699">
        <f t="shared" si="891"/>
        <v>14952.22</v>
      </c>
      <c r="AUX332" s="699">
        <f t="shared" si="892"/>
        <v>4515.57</v>
      </c>
      <c r="AUY332" s="699">
        <f t="shared" si="867"/>
        <v>486</v>
      </c>
      <c r="AUZ332" s="699">
        <f t="shared" si="778"/>
        <v>1295.43</v>
      </c>
      <c r="AVA332" s="699">
        <f t="shared" si="778"/>
        <v>0.89</v>
      </c>
      <c r="AVB332" s="699">
        <f t="shared" si="868"/>
        <v>2031</v>
      </c>
      <c r="AVC332" s="699">
        <f t="shared" si="869"/>
        <v>52</v>
      </c>
      <c r="AVD332" s="699">
        <f t="shared" si="870"/>
        <v>1728</v>
      </c>
      <c r="AVE332" s="699">
        <f t="shared" si="871"/>
        <v>73</v>
      </c>
      <c r="AVF332" s="699">
        <f t="shared" si="872"/>
        <v>178</v>
      </c>
      <c r="AVG332" s="699">
        <f t="shared" si="873"/>
        <v>679.52</v>
      </c>
      <c r="AVH332" s="699">
        <f t="shared" si="874"/>
        <v>580</v>
      </c>
      <c r="AVI332" s="699">
        <f t="shared" si="875"/>
        <v>54</v>
      </c>
      <c r="AVJ332" s="699">
        <f t="shared" si="876"/>
        <v>77</v>
      </c>
      <c r="AVK332" s="699">
        <f t="shared" si="877"/>
        <v>8</v>
      </c>
      <c r="AVL332" s="699">
        <f t="shared" si="878"/>
        <v>39</v>
      </c>
      <c r="AVM332" s="699">
        <f t="shared" si="879"/>
        <v>2424.4499999999998</v>
      </c>
      <c r="AVN332" s="699">
        <f t="shared" si="880"/>
        <v>1862.1</v>
      </c>
      <c r="AVO332" s="699">
        <f t="shared" si="881"/>
        <v>562.35</v>
      </c>
      <c r="AVP332" s="699">
        <f t="shared" si="882"/>
        <v>0</v>
      </c>
      <c r="AVQ332" s="699">
        <f t="shared" si="883"/>
        <v>26194.76</v>
      </c>
    </row>
    <row r="333" spans="1:108 1244:1265" ht="30" hidden="1" customHeight="1" x14ac:dyDescent="0.25">
      <c r="A333" s="642">
        <v>1</v>
      </c>
      <c r="B333" s="642">
        <v>8</v>
      </c>
      <c r="C333" s="663" t="s">
        <v>22</v>
      </c>
      <c r="D333" s="2"/>
      <c r="E333" s="277" t="s">
        <v>348</v>
      </c>
      <c r="F333" s="642" t="s">
        <v>40</v>
      </c>
      <c r="G333" s="642">
        <v>4</v>
      </c>
      <c r="H333" s="657" t="s">
        <v>10</v>
      </c>
      <c r="I333" s="642">
        <v>0</v>
      </c>
      <c r="J333" s="277" t="s">
        <v>391</v>
      </c>
      <c r="K333" s="642">
        <v>3</v>
      </c>
      <c r="L333" s="682" t="s">
        <v>353</v>
      </c>
      <c r="M333" s="419" t="s">
        <v>333</v>
      </c>
      <c r="N333" s="277" t="s">
        <v>387</v>
      </c>
      <c r="O333" s="642">
        <v>1</v>
      </c>
      <c r="P333" s="632"/>
      <c r="Q333" s="632"/>
      <c r="R333" s="632"/>
      <c r="S333" s="673">
        <f>SUMIF('Территориальный кк'!$A:$A,'2020'!$B333,'Территориальный кк'!F:F)</f>
        <v>1.504</v>
      </c>
      <c r="T333" s="673">
        <f>SUMIF('Территориальный кк'!$A:$A,'2020'!$B333,'Территориальный кк'!G:G)</f>
        <v>2.3980000000000001</v>
      </c>
      <c r="U333" s="624">
        <f>SUMIFS(Нормативы!G:G,Нормативы!$B:$B,$G333,Нормативы!$D:$D,'2020'!$I333,Нормативы!$F:$F,'2020'!$K333)*O333</f>
        <v>22310</v>
      </c>
      <c r="V333" s="624">
        <f t="shared" si="852"/>
        <v>17135.2</v>
      </c>
      <c r="W333" s="624">
        <f t="shared" si="853"/>
        <v>5174.8</v>
      </c>
      <c r="X333" s="624">
        <f>SUMIFS(Нормативы!J:J,Нормативы!$B:$B,$G333,Нормативы!$D:$D,'2020'!$I333,Нормативы!$F:$F,'2020'!$K333)</f>
        <v>1910</v>
      </c>
      <c r="Y333" s="624">
        <f>SUMIFS(Нормативы!K:K,Нормативы!$B:$B,$G333,Нормативы!$D:$D,'2020'!$I333,Нормативы!$F:$F,'2020'!$K333)</f>
        <v>382</v>
      </c>
      <c r="Z333" s="624">
        <f>SUMIFS(Нормативы!L:L,Нормативы!$B:$B,$G333,Нормативы!$D:$D,'2020'!$I333,Нормативы!$F:$F,'2020'!$K333)</f>
        <v>3970</v>
      </c>
      <c r="AA333" s="624">
        <f t="shared" si="854"/>
        <v>13670</v>
      </c>
      <c r="AB333" s="624">
        <f>SUMIFS(Нормативы!N:N,Нормативы!$B:$B,$G333,Нормативы!$D:$D,'2020'!$I333,Нормативы!$F:$F,'2020'!$K333)*O333</f>
        <v>460</v>
      </c>
      <c r="AC333" s="624">
        <f>SUMIFS(Нормативы!O:O,Нормативы!$B:$B,$G333,Нормативы!$D:$D,'2020'!$I333,Нормативы!$F:$F,'2020'!$K333)</f>
        <v>9200</v>
      </c>
      <c r="AD333" s="624">
        <f>SUMIFS(Нормативы!P:P,Нормативы!$B:$B,$G333,Нормативы!$D:$D,'2020'!$I333,Нормативы!$F:$F,'2020'!$K333)*O333</f>
        <v>3270</v>
      </c>
      <c r="AE333" s="624">
        <f>SUMIFS(Нормативы!Q:Q,Нормативы!$B:$B,$G333,Нормативы!$D:$D,'2020'!$I333,Нормативы!$F:$F,'2020'!$K333)</f>
        <v>740</v>
      </c>
      <c r="AF333" s="624">
        <f>SUMIFS(Нормативы!R:R,Нормативы!$B:$B,$G333,Нормативы!$D:$D,'2020'!$I333,Нормативы!$F:$F,'2020'!$K333)</f>
        <v>2120</v>
      </c>
      <c r="AG333" s="624">
        <f>SUMIFS(Нормативы!S:S,Нормативы!$B:$B,$G333,Нормативы!$D:$D,'2020'!$I333,Нормативы!$F:$F,'2020'!$K333)</f>
        <v>8620</v>
      </c>
      <c r="AH333" s="624">
        <f>SUMIFS(Нормативы!T:T,Нормативы!$B:$B,$G333,Нормативы!$D:$D,'2020'!$I333,Нормативы!$F:$F,'2020'!$K333)</f>
        <v>310</v>
      </c>
      <c r="AI333" s="624">
        <f>SUMIFS(Нормативы!U:U,Нормативы!$B:$B,$G333,Нормативы!$D:$D,'2020'!$I333,Нормативы!$F:$F,'2020'!$K333)</f>
        <v>1240</v>
      </c>
      <c r="AJ333" s="624">
        <f>SUMIFS(Нормативы!V:V,Нормативы!$B:$B,$G333,Нормативы!$D:$D,'2020'!$I333,Нормативы!$F:$F,'2020'!$K333)</f>
        <v>50</v>
      </c>
      <c r="AK333" s="624">
        <f>SUMIFS(Нормативы!W:W,Нормативы!$B:$B,$G333,Нормативы!$D:$D,'2020'!$I333,Нормативы!$F:$F,'2020'!$K333)</f>
        <v>2570</v>
      </c>
      <c r="AL333" s="624">
        <f>SUMIFS(Нормативы!X:X,Нормативы!$B:$B,$G333,Нормативы!$D:$D,'2020'!$I333,Нормативы!$F:$F,'2020'!$K333)*O333</f>
        <v>17850</v>
      </c>
      <c r="AM333" s="624">
        <f t="shared" si="855"/>
        <v>13709.7</v>
      </c>
      <c r="AN333" s="624">
        <f t="shared" si="856"/>
        <v>4140.3</v>
      </c>
      <c r="AO333" s="624">
        <f>SUMIFS(Нормативы!AA:AA,Нормативы!$B:$B,$G333,Нормативы!$D:$D,'2020'!$I333,Нормативы!$F:$F,'2020'!$K333)</f>
        <v>650</v>
      </c>
      <c r="AP333" s="621">
        <f t="shared" si="857"/>
        <v>75270</v>
      </c>
      <c r="AQ333" s="610">
        <f t="shared" si="795"/>
        <v>0</v>
      </c>
      <c r="AR333" s="624">
        <f t="shared" si="858"/>
        <v>0</v>
      </c>
      <c r="AS333" s="624">
        <f t="shared" si="859"/>
        <v>0</v>
      </c>
      <c r="AT333" s="615">
        <f t="shared" si="796"/>
        <v>0</v>
      </c>
      <c r="AU333" s="615">
        <f t="shared" si="797"/>
        <v>0</v>
      </c>
      <c r="AV333" s="615">
        <f t="shared" si="798"/>
        <v>0</v>
      </c>
      <c r="AW333" s="615">
        <f t="shared" si="799"/>
        <v>0</v>
      </c>
      <c r="AX333" s="615">
        <f t="shared" si="800"/>
        <v>0</v>
      </c>
      <c r="AY333" s="615">
        <f t="shared" si="801"/>
        <v>0</v>
      </c>
      <c r="AZ333" s="615">
        <f t="shared" si="802"/>
        <v>0</v>
      </c>
      <c r="BA333" s="615">
        <f t="shared" si="803"/>
        <v>0</v>
      </c>
      <c r="BB333" s="615">
        <f t="shared" si="804"/>
        <v>0</v>
      </c>
      <c r="BC333" s="615">
        <f t="shared" si="805"/>
        <v>0</v>
      </c>
      <c r="BD333" s="615">
        <f t="shared" si="806"/>
        <v>0</v>
      </c>
      <c r="BE333" s="615">
        <f t="shared" si="807"/>
        <v>0</v>
      </c>
      <c r="BF333" s="615">
        <f t="shared" si="808"/>
        <v>0</v>
      </c>
      <c r="BG333" s="615">
        <f t="shared" si="809"/>
        <v>0</v>
      </c>
      <c r="BH333" s="615">
        <f t="shared" si="810"/>
        <v>0</v>
      </c>
      <c r="BI333" s="624">
        <f t="shared" si="860"/>
        <v>0</v>
      </c>
      <c r="BJ333" s="624">
        <f t="shared" si="861"/>
        <v>0</v>
      </c>
      <c r="BK333" s="615">
        <f t="shared" si="811"/>
        <v>0</v>
      </c>
      <c r="BL333" s="620">
        <f t="shared" si="812"/>
        <v>0</v>
      </c>
      <c r="BM333" s="615">
        <f t="shared" si="813"/>
        <v>0</v>
      </c>
      <c r="BN333" s="624">
        <f t="shared" si="814"/>
        <v>0</v>
      </c>
      <c r="BO333" s="624">
        <f t="shared" si="815"/>
        <v>0</v>
      </c>
      <c r="BP333" s="615">
        <f t="shared" si="862"/>
        <v>0</v>
      </c>
      <c r="BQ333" s="615">
        <f t="shared" si="863"/>
        <v>0</v>
      </c>
      <c r="BR333" s="615">
        <f t="shared" si="864"/>
        <v>0</v>
      </c>
      <c r="BS333" s="615">
        <f t="shared" si="816"/>
        <v>0</v>
      </c>
      <c r="BT333" s="616">
        <f t="shared" si="817"/>
        <v>0</v>
      </c>
      <c r="BU333" s="616">
        <f t="shared" si="818"/>
        <v>0</v>
      </c>
      <c r="BV333" s="616">
        <f t="shared" si="819"/>
        <v>0</v>
      </c>
      <c r="BW333" s="616">
        <f t="shared" si="820"/>
        <v>0</v>
      </c>
      <c r="BX333" s="615">
        <f t="shared" si="821"/>
        <v>0</v>
      </c>
      <c r="BY333" s="615">
        <f t="shared" si="822"/>
        <v>0</v>
      </c>
      <c r="BZ333" s="615">
        <f t="shared" si="823"/>
        <v>0</v>
      </c>
      <c r="CA333" s="615">
        <f t="shared" si="824"/>
        <v>0</v>
      </c>
      <c r="CB333" s="615">
        <f t="shared" si="825"/>
        <v>0</v>
      </c>
      <c r="CC333" s="615">
        <f t="shared" si="826"/>
        <v>0</v>
      </c>
      <c r="CD333" s="615">
        <f t="shared" si="827"/>
        <v>0</v>
      </c>
      <c r="CE333" s="624">
        <f t="shared" si="865"/>
        <v>0</v>
      </c>
      <c r="CF333" s="624">
        <f t="shared" si="866"/>
        <v>0</v>
      </c>
      <c r="CG333" s="615">
        <f t="shared" si="828"/>
        <v>0</v>
      </c>
      <c r="CH333" s="621">
        <f t="shared" si="829"/>
        <v>0</v>
      </c>
      <c r="CI333" s="88" t="e">
        <f t="shared" si="830"/>
        <v>#DIV/0!</v>
      </c>
      <c r="CJ333" s="90" t="e">
        <f t="shared" si="831"/>
        <v>#DIV/0!</v>
      </c>
      <c r="CK333" s="90" t="e">
        <f t="shared" si="832"/>
        <v>#DIV/0!</v>
      </c>
      <c r="CL333" s="88" t="e">
        <f t="shared" si="833"/>
        <v>#DIV/0!</v>
      </c>
      <c r="CM333" s="88" t="e">
        <f t="shared" si="834"/>
        <v>#DIV/0!</v>
      </c>
      <c r="CN333" s="88" t="e">
        <f t="shared" si="835"/>
        <v>#DIV/0!</v>
      </c>
      <c r="CO333" s="88" t="e">
        <f t="shared" si="836"/>
        <v>#DIV/0!</v>
      </c>
      <c r="CP333" s="88" t="e">
        <f t="shared" si="837"/>
        <v>#DIV/0!</v>
      </c>
      <c r="CQ333" s="88" t="e">
        <f t="shared" si="838"/>
        <v>#DIV/0!</v>
      </c>
      <c r="CR333" s="88" t="e">
        <f t="shared" si="839"/>
        <v>#DIV/0!</v>
      </c>
      <c r="CS333" s="88" t="e">
        <f t="shared" si="840"/>
        <v>#DIV/0!</v>
      </c>
      <c r="CT333" s="88" t="e">
        <f t="shared" si="841"/>
        <v>#DIV/0!</v>
      </c>
      <c r="CU333" s="88" t="e">
        <f t="shared" si="842"/>
        <v>#DIV/0!</v>
      </c>
      <c r="CV333" s="88" t="e">
        <f t="shared" si="843"/>
        <v>#DIV/0!</v>
      </c>
      <c r="CW333" s="88" t="e">
        <f t="shared" si="844"/>
        <v>#DIV/0!</v>
      </c>
      <c r="CX333" s="88" t="e">
        <f t="shared" si="845"/>
        <v>#DIV/0!</v>
      </c>
      <c r="CY333" s="88" t="e">
        <f t="shared" si="846"/>
        <v>#DIV/0!</v>
      </c>
      <c r="CZ333" s="88" t="e">
        <f t="shared" si="847"/>
        <v>#DIV/0!</v>
      </c>
      <c r="DA333" s="90" t="e">
        <f t="shared" si="848"/>
        <v>#DIV/0!</v>
      </c>
      <c r="DB333" s="90" t="e">
        <f t="shared" si="849"/>
        <v>#DIV/0!</v>
      </c>
      <c r="DC333" s="88" t="e">
        <f t="shared" si="850"/>
        <v>#DIV/0!</v>
      </c>
      <c r="DD333" s="88" t="e">
        <f t="shared" si="851"/>
        <v>#DIV/0!</v>
      </c>
      <c r="AUV333" s="699">
        <v>0</v>
      </c>
      <c r="AUW333" s="699">
        <f t="shared" si="891"/>
        <v>0</v>
      </c>
      <c r="AUX333" s="699">
        <f t="shared" si="892"/>
        <v>0</v>
      </c>
      <c r="AUY333" s="699">
        <f t="shared" si="778"/>
        <v>0</v>
      </c>
      <c r="AUZ333" s="699">
        <f t="shared" si="778"/>
        <v>0</v>
      </c>
      <c r="AVA333" s="699">
        <f t="shared" si="778"/>
        <v>0</v>
      </c>
      <c r="AVB333" s="699">
        <f t="shared" si="778"/>
        <v>0</v>
      </c>
      <c r="AVC333" s="697"/>
      <c r="AVD333" s="697"/>
      <c r="AVE333" s="697"/>
      <c r="AVF333" s="697"/>
      <c r="AVG333" s="697"/>
      <c r="AVH333" s="697"/>
      <c r="AVI333" s="697"/>
      <c r="AVJ333" s="697"/>
      <c r="AVK333" s="697"/>
      <c r="AVL333" s="697"/>
      <c r="AVM333" s="697"/>
      <c r="AVN333" s="697"/>
      <c r="AVO333" s="697"/>
      <c r="AVP333" s="697"/>
      <c r="AVQ333" s="697"/>
    </row>
    <row r="334" spans="1:108 1244:1265" ht="30" hidden="1" customHeight="1" x14ac:dyDescent="0.25">
      <c r="A334" s="642">
        <v>1</v>
      </c>
      <c r="B334" s="642">
        <v>8</v>
      </c>
      <c r="C334" s="663" t="s">
        <v>22</v>
      </c>
      <c r="D334" s="2"/>
      <c r="E334" s="277" t="s">
        <v>348</v>
      </c>
      <c r="F334" s="642" t="s">
        <v>40</v>
      </c>
      <c r="G334" s="642">
        <v>4</v>
      </c>
      <c r="H334" s="657" t="s">
        <v>10</v>
      </c>
      <c r="I334" s="642">
        <v>0</v>
      </c>
      <c r="J334" s="277" t="s">
        <v>392</v>
      </c>
      <c r="K334" s="642">
        <v>3</v>
      </c>
      <c r="L334" s="682" t="s">
        <v>353</v>
      </c>
      <c r="M334" s="419" t="s">
        <v>334</v>
      </c>
      <c r="N334" s="277" t="s">
        <v>387</v>
      </c>
      <c r="O334" s="642">
        <v>1</v>
      </c>
      <c r="P334" s="632"/>
      <c r="Q334" s="632"/>
      <c r="R334" s="632"/>
      <c r="S334" s="673">
        <f>SUMIF('Территориальный кк'!$A:$A,'2020'!$B334,'Территориальный кк'!F:F)</f>
        <v>1.504</v>
      </c>
      <c r="T334" s="673">
        <f>SUMIF('Территориальный кк'!$A:$A,'2020'!$B334,'Территориальный кк'!G:G)</f>
        <v>2.3980000000000001</v>
      </c>
      <c r="U334" s="624">
        <f>SUMIFS(Нормативы!G:G,Нормативы!$B:$B,$G334,Нормативы!$D:$D,'2020'!$I334,Нормативы!$F:$F,'2020'!$K334)*O334</f>
        <v>22310</v>
      </c>
      <c r="V334" s="624">
        <f t="shared" si="852"/>
        <v>17135.2</v>
      </c>
      <c r="W334" s="624">
        <f t="shared" si="853"/>
        <v>5174.8</v>
      </c>
      <c r="X334" s="624">
        <f>SUMIFS(Нормативы!J:J,Нормативы!$B:$B,$G334,Нормативы!$D:$D,'2020'!$I334,Нормативы!$F:$F,'2020'!$K334)</f>
        <v>1910</v>
      </c>
      <c r="Y334" s="624">
        <f>SUMIFS(Нормативы!K:K,Нормативы!$B:$B,$G334,Нормативы!$D:$D,'2020'!$I334,Нормативы!$F:$F,'2020'!$K334)</f>
        <v>382</v>
      </c>
      <c r="Z334" s="624">
        <f>SUMIFS(Нормативы!L:L,Нормативы!$B:$B,$G334,Нормативы!$D:$D,'2020'!$I334,Нормативы!$F:$F,'2020'!$K334)</f>
        <v>3970</v>
      </c>
      <c r="AA334" s="624">
        <f t="shared" si="854"/>
        <v>13670</v>
      </c>
      <c r="AB334" s="624">
        <f>SUMIFS(Нормативы!N:N,Нормативы!$B:$B,$G334,Нормативы!$D:$D,'2020'!$I334,Нормативы!$F:$F,'2020'!$K334)*O334</f>
        <v>460</v>
      </c>
      <c r="AC334" s="624">
        <f>SUMIFS(Нормативы!O:O,Нормативы!$B:$B,$G334,Нормативы!$D:$D,'2020'!$I334,Нормативы!$F:$F,'2020'!$K334)</f>
        <v>9200</v>
      </c>
      <c r="AD334" s="624">
        <f>SUMIFS(Нормативы!P:P,Нормативы!$B:$B,$G334,Нормативы!$D:$D,'2020'!$I334,Нормативы!$F:$F,'2020'!$K334)*O334</f>
        <v>3270</v>
      </c>
      <c r="AE334" s="624">
        <f>SUMIFS(Нормативы!Q:Q,Нормативы!$B:$B,$G334,Нормативы!$D:$D,'2020'!$I334,Нормативы!$F:$F,'2020'!$K334)</f>
        <v>740</v>
      </c>
      <c r="AF334" s="624">
        <f>SUMIFS(Нормативы!R:R,Нормативы!$B:$B,$G334,Нормативы!$D:$D,'2020'!$I334,Нормативы!$F:$F,'2020'!$K334)</f>
        <v>2120</v>
      </c>
      <c r="AG334" s="624">
        <f>SUMIFS(Нормативы!S:S,Нормативы!$B:$B,$G334,Нормативы!$D:$D,'2020'!$I334,Нормативы!$F:$F,'2020'!$K334)</f>
        <v>8620</v>
      </c>
      <c r="AH334" s="624">
        <f>SUMIFS(Нормативы!T:T,Нормативы!$B:$B,$G334,Нормативы!$D:$D,'2020'!$I334,Нормативы!$F:$F,'2020'!$K334)</f>
        <v>310</v>
      </c>
      <c r="AI334" s="624">
        <f>SUMIFS(Нормативы!U:U,Нормативы!$B:$B,$G334,Нормативы!$D:$D,'2020'!$I334,Нормативы!$F:$F,'2020'!$K334)</f>
        <v>1240</v>
      </c>
      <c r="AJ334" s="624">
        <f>SUMIFS(Нормативы!V:V,Нормативы!$B:$B,$G334,Нормативы!$D:$D,'2020'!$I334,Нормативы!$F:$F,'2020'!$K334)</f>
        <v>50</v>
      </c>
      <c r="AK334" s="624">
        <f>SUMIFS(Нормативы!W:W,Нормативы!$B:$B,$G334,Нормативы!$D:$D,'2020'!$I334,Нормативы!$F:$F,'2020'!$K334)</f>
        <v>2570</v>
      </c>
      <c r="AL334" s="624">
        <f>SUMIFS(Нормативы!X:X,Нормативы!$B:$B,$G334,Нормативы!$D:$D,'2020'!$I334,Нормативы!$F:$F,'2020'!$K334)*O334</f>
        <v>17850</v>
      </c>
      <c r="AM334" s="624">
        <f t="shared" si="855"/>
        <v>13709.7</v>
      </c>
      <c r="AN334" s="624">
        <f t="shared" si="856"/>
        <v>4140.3</v>
      </c>
      <c r="AO334" s="624">
        <f>SUMIFS(Нормативы!AA:AA,Нормативы!$B:$B,$G334,Нормативы!$D:$D,'2020'!$I334,Нормативы!$F:$F,'2020'!$K334)</f>
        <v>650</v>
      </c>
      <c r="AP334" s="621">
        <f t="shared" si="857"/>
        <v>75270</v>
      </c>
      <c r="AQ334" s="610">
        <f t="shared" si="795"/>
        <v>0</v>
      </c>
      <c r="AR334" s="624">
        <f t="shared" si="858"/>
        <v>0</v>
      </c>
      <c r="AS334" s="624">
        <f t="shared" si="859"/>
        <v>0</v>
      </c>
      <c r="AT334" s="615">
        <f t="shared" si="796"/>
        <v>0</v>
      </c>
      <c r="AU334" s="615">
        <f t="shared" si="797"/>
        <v>0</v>
      </c>
      <c r="AV334" s="615">
        <f t="shared" si="798"/>
        <v>0</v>
      </c>
      <c r="AW334" s="615">
        <f t="shared" si="799"/>
        <v>0</v>
      </c>
      <c r="AX334" s="615">
        <f t="shared" si="800"/>
        <v>0</v>
      </c>
      <c r="AY334" s="615">
        <f t="shared" si="801"/>
        <v>0</v>
      </c>
      <c r="AZ334" s="615">
        <f t="shared" si="802"/>
        <v>0</v>
      </c>
      <c r="BA334" s="615">
        <f t="shared" si="803"/>
        <v>0</v>
      </c>
      <c r="BB334" s="615">
        <f t="shared" si="804"/>
        <v>0</v>
      </c>
      <c r="BC334" s="615">
        <f t="shared" si="805"/>
        <v>0</v>
      </c>
      <c r="BD334" s="615">
        <f t="shared" si="806"/>
        <v>0</v>
      </c>
      <c r="BE334" s="615">
        <f t="shared" si="807"/>
        <v>0</v>
      </c>
      <c r="BF334" s="615">
        <f t="shared" si="808"/>
        <v>0</v>
      </c>
      <c r="BG334" s="615">
        <f t="shared" si="809"/>
        <v>0</v>
      </c>
      <c r="BH334" s="615">
        <f t="shared" si="810"/>
        <v>0</v>
      </c>
      <c r="BI334" s="624">
        <f t="shared" si="860"/>
        <v>0</v>
      </c>
      <c r="BJ334" s="624">
        <f t="shared" si="861"/>
        <v>0</v>
      </c>
      <c r="BK334" s="615">
        <f t="shared" si="811"/>
        <v>0</v>
      </c>
      <c r="BL334" s="620">
        <f t="shared" si="812"/>
        <v>0</v>
      </c>
      <c r="BM334" s="615">
        <f t="shared" si="813"/>
        <v>0</v>
      </c>
      <c r="BN334" s="624">
        <f t="shared" si="814"/>
        <v>0</v>
      </c>
      <c r="BO334" s="624">
        <f t="shared" si="815"/>
        <v>0</v>
      </c>
      <c r="BP334" s="615">
        <f t="shared" si="862"/>
        <v>0</v>
      </c>
      <c r="BQ334" s="615">
        <f t="shared" si="863"/>
        <v>0</v>
      </c>
      <c r="BR334" s="615">
        <f t="shared" si="864"/>
        <v>0</v>
      </c>
      <c r="BS334" s="615">
        <f t="shared" si="816"/>
        <v>0</v>
      </c>
      <c r="BT334" s="616">
        <f t="shared" si="817"/>
        <v>0</v>
      </c>
      <c r="BU334" s="616">
        <f t="shared" si="818"/>
        <v>0</v>
      </c>
      <c r="BV334" s="616">
        <f t="shared" si="819"/>
        <v>0</v>
      </c>
      <c r="BW334" s="616">
        <f t="shared" si="820"/>
        <v>0</v>
      </c>
      <c r="BX334" s="615">
        <f t="shared" si="821"/>
        <v>0</v>
      </c>
      <c r="BY334" s="615">
        <f t="shared" si="822"/>
        <v>0</v>
      </c>
      <c r="BZ334" s="615">
        <f t="shared" si="823"/>
        <v>0</v>
      </c>
      <c r="CA334" s="615">
        <f t="shared" si="824"/>
        <v>0</v>
      </c>
      <c r="CB334" s="615">
        <f t="shared" si="825"/>
        <v>0</v>
      </c>
      <c r="CC334" s="615">
        <f t="shared" si="826"/>
        <v>0</v>
      </c>
      <c r="CD334" s="615">
        <f t="shared" si="827"/>
        <v>0</v>
      </c>
      <c r="CE334" s="624">
        <f t="shared" si="865"/>
        <v>0</v>
      </c>
      <c r="CF334" s="624">
        <f t="shared" si="866"/>
        <v>0</v>
      </c>
      <c r="CG334" s="615">
        <f t="shared" si="828"/>
        <v>0</v>
      </c>
      <c r="CH334" s="621">
        <f t="shared" si="829"/>
        <v>0</v>
      </c>
      <c r="CI334" s="88" t="e">
        <f t="shared" si="830"/>
        <v>#DIV/0!</v>
      </c>
      <c r="CJ334" s="90" t="e">
        <f t="shared" si="831"/>
        <v>#DIV/0!</v>
      </c>
      <c r="CK334" s="90" t="e">
        <f t="shared" si="832"/>
        <v>#DIV/0!</v>
      </c>
      <c r="CL334" s="88" t="e">
        <f t="shared" si="833"/>
        <v>#DIV/0!</v>
      </c>
      <c r="CM334" s="88" t="e">
        <f t="shared" si="834"/>
        <v>#DIV/0!</v>
      </c>
      <c r="CN334" s="88" t="e">
        <f t="shared" si="835"/>
        <v>#DIV/0!</v>
      </c>
      <c r="CO334" s="88" t="e">
        <f t="shared" si="836"/>
        <v>#DIV/0!</v>
      </c>
      <c r="CP334" s="88" t="e">
        <f t="shared" si="837"/>
        <v>#DIV/0!</v>
      </c>
      <c r="CQ334" s="88" t="e">
        <f t="shared" si="838"/>
        <v>#DIV/0!</v>
      </c>
      <c r="CR334" s="88" t="e">
        <f t="shared" si="839"/>
        <v>#DIV/0!</v>
      </c>
      <c r="CS334" s="88" t="e">
        <f t="shared" si="840"/>
        <v>#DIV/0!</v>
      </c>
      <c r="CT334" s="88" t="e">
        <f t="shared" si="841"/>
        <v>#DIV/0!</v>
      </c>
      <c r="CU334" s="88" t="e">
        <f t="shared" si="842"/>
        <v>#DIV/0!</v>
      </c>
      <c r="CV334" s="88" t="e">
        <f t="shared" si="843"/>
        <v>#DIV/0!</v>
      </c>
      <c r="CW334" s="88" t="e">
        <f t="shared" si="844"/>
        <v>#DIV/0!</v>
      </c>
      <c r="CX334" s="88" t="e">
        <f t="shared" si="845"/>
        <v>#DIV/0!</v>
      </c>
      <c r="CY334" s="88" t="e">
        <f t="shared" si="846"/>
        <v>#DIV/0!</v>
      </c>
      <c r="CZ334" s="88" t="e">
        <f t="shared" si="847"/>
        <v>#DIV/0!</v>
      </c>
      <c r="DA334" s="90" t="e">
        <f t="shared" si="848"/>
        <v>#DIV/0!</v>
      </c>
      <c r="DB334" s="90" t="e">
        <f t="shared" si="849"/>
        <v>#DIV/0!</v>
      </c>
      <c r="DC334" s="88" t="e">
        <f t="shared" si="850"/>
        <v>#DIV/0!</v>
      </c>
      <c r="DD334" s="88" t="e">
        <f t="shared" si="851"/>
        <v>#DIV/0!</v>
      </c>
      <c r="AUV334" s="699">
        <v>0</v>
      </c>
      <c r="AUW334" s="699">
        <f t="shared" si="891"/>
        <v>0</v>
      </c>
      <c r="AUX334" s="699">
        <f t="shared" si="892"/>
        <v>0</v>
      </c>
      <c r="AUY334" s="699">
        <f t="shared" si="778"/>
        <v>0</v>
      </c>
      <c r="AUZ334" s="699">
        <f t="shared" si="778"/>
        <v>0</v>
      </c>
      <c r="AVA334" s="699">
        <f t="shared" si="778"/>
        <v>0</v>
      </c>
      <c r="AVB334" s="699">
        <f t="shared" si="778"/>
        <v>0</v>
      </c>
      <c r="AVC334" s="697"/>
      <c r="AVD334" s="697"/>
      <c r="AVE334" s="697"/>
      <c r="AVF334" s="697"/>
      <c r="AVG334" s="697"/>
      <c r="AVH334" s="697"/>
      <c r="AVI334" s="697"/>
      <c r="AVJ334" s="697"/>
      <c r="AVK334" s="697"/>
      <c r="AVL334" s="697"/>
      <c r="AVM334" s="697"/>
      <c r="AVN334" s="697"/>
      <c r="AVO334" s="697"/>
      <c r="AVP334" s="697"/>
      <c r="AVQ334" s="697"/>
    </row>
    <row r="335" spans="1:108 1244:1265" ht="30" hidden="1" customHeight="1" x14ac:dyDescent="0.25">
      <c r="A335" s="642">
        <v>1</v>
      </c>
      <c r="B335" s="642">
        <v>8</v>
      </c>
      <c r="C335" s="663" t="s">
        <v>22</v>
      </c>
      <c r="D335" s="2"/>
      <c r="E335" s="277" t="s">
        <v>348</v>
      </c>
      <c r="F335" s="642" t="s">
        <v>40</v>
      </c>
      <c r="G335" s="642">
        <v>4</v>
      </c>
      <c r="H335" s="657" t="s">
        <v>10</v>
      </c>
      <c r="I335" s="642">
        <v>0</v>
      </c>
      <c r="J335" s="277" t="s">
        <v>392</v>
      </c>
      <c r="K335" s="642">
        <v>3</v>
      </c>
      <c r="L335" s="682" t="s">
        <v>353</v>
      </c>
      <c r="M335" s="419" t="s">
        <v>335</v>
      </c>
      <c r="N335" s="277" t="s">
        <v>401</v>
      </c>
      <c r="O335" s="642">
        <v>2</v>
      </c>
      <c r="P335" s="632"/>
      <c r="Q335" s="632"/>
      <c r="R335" s="632"/>
      <c r="S335" s="673">
        <f>SUMIF('Территориальный кк'!$A:$A,'2020'!$B335,'Территориальный кк'!F:F)</f>
        <v>1.504</v>
      </c>
      <c r="T335" s="673">
        <f>SUMIF('Территориальный кк'!$A:$A,'2020'!$B335,'Территориальный кк'!G:G)</f>
        <v>2.3980000000000001</v>
      </c>
      <c r="U335" s="624">
        <f>SUMIFS(Нормативы!G:G,Нормативы!$B:$B,$G335,Нормативы!$D:$D,'2020'!$I335,Нормативы!$F:$F,'2020'!$K335)*O335</f>
        <v>44620</v>
      </c>
      <c r="V335" s="624">
        <f t="shared" si="852"/>
        <v>34270.400000000001</v>
      </c>
      <c r="W335" s="624">
        <f t="shared" si="853"/>
        <v>10349.6</v>
      </c>
      <c r="X335" s="624">
        <f>SUMIFS(Нормативы!J:J,Нормативы!$B:$B,$G335,Нормативы!$D:$D,'2020'!$I335,Нормативы!$F:$F,'2020'!$K335)</f>
        <v>1910</v>
      </c>
      <c r="Y335" s="624">
        <f>SUMIFS(Нормативы!K:K,Нормативы!$B:$B,$G335,Нормативы!$D:$D,'2020'!$I335,Нормативы!$F:$F,'2020'!$K335)</f>
        <v>382</v>
      </c>
      <c r="Z335" s="624">
        <f>SUMIFS(Нормативы!L:L,Нормативы!$B:$B,$G335,Нормативы!$D:$D,'2020'!$I335,Нормативы!$F:$F,'2020'!$K335)</f>
        <v>3970</v>
      </c>
      <c r="AA335" s="624">
        <f t="shared" si="854"/>
        <v>17400</v>
      </c>
      <c r="AB335" s="624">
        <f>SUMIFS(Нормативы!N:N,Нормативы!$B:$B,$G335,Нормативы!$D:$D,'2020'!$I335,Нормативы!$F:$F,'2020'!$K335)*O335</f>
        <v>920</v>
      </c>
      <c r="AC335" s="624">
        <f>SUMIFS(Нормативы!O:O,Нормативы!$B:$B,$G335,Нормативы!$D:$D,'2020'!$I335,Нормативы!$F:$F,'2020'!$K335)</f>
        <v>9200</v>
      </c>
      <c r="AD335" s="624">
        <f>SUMIFS(Нормативы!P:P,Нормативы!$B:$B,$G335,Нормативы!$D:$D,'2020'!$I335,Нормативы!$F:$F,'2020'!$K335)*O335</f>
        <v>6540</v>
      </c>
      <c r="AE335" s="624">
        <f>SUMIFS(Нормативы!Q:Q,Нормативы!$B:$B,$G335,Нормативы!$D:$D,'2020'!$I335,Нормативы!$F:$F,'2020'!$K335)</f>
        <v>740</v>
      </c>
      <c r="AF335" s="624">
        <f>SUMIFS(Нормативы!R:R,Нормативы!$B:$B,$G335,Нормативы!$D:$D,'2020'!$I335,Нормативы!$F:$F,'2020'!$K335)</f>
        <v>2120</v>
      </c>
      <c r="AG335" s="624">
        <f>SUMIFS(Нормативы!S:S,Нормативы!$B:$B,$G335,Нормативы!$D:$D,'2020'!$I335,Нормативы!$F:$F,'2020'!$K335)</f>
        <v>8620</v>
      </c>
      <c r="AH335" s="624">
        <f>SUMIFS(Нормативы!T:T,Нормативы!$B:$B,$G335,Нормативы!$D:$D,'2020'!$I335,Нормативы!$F:$F,'2020'!$K335)</f>
        <v>310</v>
      </c>
      <c r="AI335" s="624">
        <f>SUMIFS(Нормативы!U:U,Нормативы!$B:$B,$G335,Нормативы!$D:$D,'2020'!$I335,Нормативы!$F:$F,'2020'!$K335)</f>
        <v>1240</v>
      </c>
      <c r="AJ335" s="624">
        <f>SUMIFS(Нормативы!V:V,Нормативы!$B:$B,$G335,Нормативы!$D:$D,'2020'!$I335,Нормативы!$F:$F,'2020'!$K335)</f>
        <v>50</v>
      </c>
      <c r="AK335" s="624">
        <f>SUMIFS(Нормативы!W:W,Нормативы!$B:$B,$G335,Нормативы!$D:$D,'2020'!$I335,Нормативы!$F:$F,'2020'!$K335)</f>
        <v>2570</v>
      </c>
      <c r="AL335" s="624">
        <f>SUMIFS(Нормативы!X:X,Нормативы!$B:$B,$G335,Нормативы!$D:$D,'2020'!$I335,Нормативы!$F:$F,'2020'!$K335)*O335</f>
        <v>35700</v>
      </c>
      <c r="AM335" s="624">
        <f t="shared" si="855"/>
        <v>27419.4</v>
      </c>
      <c r="AN335" s="624">
        <f t="shared" si="856"/>
        <v>8280.6</v>
      </c>
      <c r="AO335" s="624">
        <f>SUMIFS(Нормативы!AA:AA,Нормативы!$B:$B,$G335,Нормативы!$D:$D,'2020'!$I335,Нормативы!$F:$F,'2020'!$K335)</f>
        <v>650</v>
      </c>
      <c r="AP335" s="621">
        <f t="shared" si="857"/>
        <v>119160</v>
      </c>
      <c r="AQ335" s="610">
        <f t="shared" si="795"/>
        <v>0</v>
      </c>
      <c r="AR335" s="624">
        <f t="shared" si="858"/>
        <v>0</v>
      </c>
      <c r="AS335" s="624">
        <f t="shared" si="859"/>
        <v>0</v>
      </c>
      <c r="AT335" s="615">
        <f t="shared" si="796"/>
        <v>0</v>
      </c>
      <c r="AU335" s="615">
        <f t="shared" si="797"/>
        <v>0</v>
      </c>
      <c r="AV335" s="615">
        <f t="shared" si="798"/>
        <v>0</v>
      </c>
      <c r="AW335" s="615">
        <f t="shared" si="799"/>
        <v>0</v>
      </c>
      <c r="AX335" s="615">
        <f t="shared" si="800"/>
        <v>0</v>
      </c>
      <c r="AY335" s="615">
        <f t="shared" si="801"/>
        <v>0</v>
      </c>
      <c r="AZ335" s="615">
        <f t="shared" si="802"/>
        <v>0</v>
      </c>
      <c r="BA335" s="615">
        <f t="shared" si="803"/>
        <v>0</v>
      </c>
      <c r="BB335" s="615">
        <f t="shared" si="804"/>
        <v>0</v>
      </c>
      <c r="BC335" s="615">
        <f t="shared" si="805"/>
        <v>0</v>
      </c>
      <c r="BD335" s="615">
        <f t="shared" si="806"/>
        <v>0</v>
      </c>
      <c r="BE335" s="615">
        <f t="shared" si="807"/>
        <v>0</v>
      </c>
      <c r="BF335" s="615">
        <f t="shared" si="808"/>
        <v>0</v>
      </c>
      <c r="BG335" s="615">
        <f t="shared" si="809"/>
        <v>0</v>
      </c>
      <c r="BH335" s="615">
        <f t="shared" si="810"/>
        <v>0</v>
      </c>
      <c r="BI335" s="624">
        <f t="shared" si="860"/>
        <v>0</v>
      </c>
      <c r="BJ335" s="624">
        <f t="shared" si="861"/>
        <v>0</v>
      </c>
      <c r="BK335" s="615">
        <f t="shared" si="811"/>
        <v>0</v>
      </c>
      <c r="BL335" s="620">
        <f t="shared" si="812"/>
        <v>0</v>
      </c>
      <c r="BM335" s="615">
        <f t="shared" si="813"/>
        <v>0</v>
      </c>
      <c r="BN335" s="624">
        <f t="shared" si="814"/>
        <v>0</v>
      </c>
      <c r="BO335" s="624">
        <f t="shared" si="815"/>
        <v>0</v>
      </c>
      <c r="BP335" s="615">
        <f t="shared" si="862"/>
        <v>0</v>
      </c>
      <c r="BQ335" s="615">
        <f t="shared" si="863"/>
        <v>0</v>
      </c>
      <c r="BR335" s="615">
        <f t="shared" si="864"/>
        <v>0</v>
      </c>
      <c r="BS335" s="615">
        <f t="shared" si="816"/>
        <v>0</v>
      </c>
      <c r="BT335" s="616">
        <f t="shared" si="817"/>
        <v>0</v>
      </c>
      <c r="BU335" s="616">
        <f t="shared" si="818"/>
        <v>0</v>
      </c>
      <c r="BV335" s="616">
        <f t="shared" si="819"/>
        <v>0</v>
      </c>
      <c r="BW335" s="616">
        <f t="shared" si="820"/>
        <v>0</v>
      </c>
      <c r="BX335" s="615">
        <f t="shared" si="821"/>
        <v>0</v>
      </c>
      <c r="BY335" s="615">
        <f t="shared" si="822"/>
        <v>0</v>
      </c>
      <c r="BZ335" s="615">
        <f t="shared" si="823"/>
        <v>0</v>
      </c>
      <c r="CA335" s="615">
        <f t="shared" si="824"/>
        <v>0</v>
      </c>
      <c r="CB335" s="615">
        <f t="shared" si="825"/>
        <v>0</v>
      </c>
      <c r="CC335" s="615">
        <f t="shared" si="826"/>
        <v>0</v>
      </c>
      <c r="CD335" s="615">
        <f t="shared" si="827"/>
        <v>0</v>
      </c>
      <c r="CE335" s="624">
        <f t="shared" si="865"/>
        <v>0</v>
      </c>
      <c r="CF335" s="624">
        <f t="shared" si="866"/>
        <v>0</v>
      </c>
      <c r="CG335" s="615">
        <f t="shared" si="828"/>
        <v>0</v>
      </c>
      <c r="CH335" s="621">
        <f t="shared" si="829"/>
        <v>0</v>
      </c>
      <c r="CI335" s="88" t="e">
        <f t="shared" si="830"/>
        <v>#DIV/0!</v>
      </c>
      <c r="CJ335" s="90" t="e">
        <f t="shared" si="831"/>
        <v>#DIV/0!</v>
      </c>
      <c r="CK335" s="90" t="e">
        <f t="shared" si="832"/>
        <v>#DIV/0!</v>
      </c>
      <c r="CL335" s="88" t="e">
        <f t="shared" si="833"/>
        <v>#DIV/0!</v>
      </c>
      <c r="CM335" s="88" t="e">
        <f t="shared" si="834"/>
        <v>#DIV/0!</v>
      </c>
      <c r="CN335" s="88" t="e">
        <f t="shared" si="835"/>
        <v>#DIV/0!</v>
      </c>
      <c r="CO335" s="88" t="e">
        <f t="shared" si="836"/>
        <v>#DIV/0!</v>
      </c>
      <c r="CP335" s="88" t="e">
        <f t="shared" si="837"/>
        <v>#DIV/0!</v>
      </c>
      <c r="CQ335" s="88" t="e">
        <f t="shared" si="838"/>
        <v>#DIV/0!</v>
      </c>
      <c r="CR335" s="88" t="e">
        <f t="shared" si="839"/>
        <v>#DIV/0!</v>
      </c>
      <c r="CS335" s="88" t="e">
        <f t="shared" si="840"/>
        <v>#DIV/0!</v>
      </c>
      <c r="CT335" s="88" t="e">
        <f t="shared" si="841"/>
        <v>#DIV/0!</v>
      </c>
      <c r="CU335" s="88" t="e">
        <f t="shared" si="842"/>
        <v>#DIV/0!</v>
      </c>
      <c r="CV335" s="88" t="e">
        <f t="shared" si="843"/>
        <v>#DIV/0!</v>
      </c>
      <c r="CW335" s="88" t="e">
        <f t="shared" si="844"/>
        <v>#DIV/0!</v>
      </c>
      <c r="CX335" s="88" t="e">
        <f t="shared" si="845"/>
        <v>#DIV/0!</v>
      </c>
      <c r="CY335" s="88" t="e">
        <f t="shared" si="846"/>
        <v>#DIV/0!</v>
      </c>
      <c r="CZ335" s="88" t="e">
        <f t="shared" si="847"/>
        <v>#DIV/0!</v>
      </c>
      <c r="DA335" s="90" t="e">
        <f t="shared" si="848"/>
        <v>#DIV/0!</v>
      </c>
      <c r="DB335" s="90" t="e">
        <f t="shared" si="849"/>
        <v>#DIV/0!</v>
      </c>
      <c r="DC335" s="88" t="e">
        <f t="shared" si="850"/>
        <v>#DIV/0!</v>
      </c>
      <c r="DD335" s="88" t="e">
        <f t="shared" si="851"/>
        <v>#DIV/0!</v>
      </c>
      <c r="AUV335" s="699">
        <v>0</v>
      </c>
      <c r="AUW335" s="699">
        <f t="shared" si="891"/>
        <v>0</v>
      </c>
      <c r="AUX335" s="699">
        <f t="shared" si="892"/>
        <v>0</v>
      </c>
      <c r="AUY335" s="699">
        <f t="shared" si="778"/>
        <v>0</v>
      </c>
      <c r="AUZ335" s="699">
        <f t="shared" si="778"/>
        <v>0</v>
      </c>
      <c r="AVA335" s="699">
        <f t="shared" si="778"/>
        <v>0</v>
      </c>
      <c r="AVB335" s="699">
        <f t="shared" si="778"/>
        <v>0</v>
      </c>
      <c r="AVC335" s="697"/>
      <c r="AVD335" s="697"/>
      <c r="AVE335" s="697"/>
      <c r="AVF335" s="697"/>
      <c r="AVG335" s="697"/>
      <c r="AVH335" s="697"/>
      <c r="AVI335" s="697"/>
      <c r="AVJ335" s="697"/>
      <c r="AVK335" s="697"/>
      <c r="AVL335" s="697"/>
      <c r="AVM335" s="697"/>
      <c r="AVN335" s="697"/>
      <c r="AVO335" s="697"/>
      <c r="AVP335" s="697"/>
      <c r="AVQ335" s="697"/>
    </row>
    <row r="336" spans="1:108 1244:1265" ht="30" hidden="1" customHeight="1" x14ac:dyDescent="0.25">
      <c r="A336" s="643">
        <v>1</v>
      </c>
      <c r="B336" s="643">
        <v>8</v>
      </c>
      <c r="C336" s="664" t="s">
        <v>22</v>
      </c>
      <c r="D336" s="2"/>
      <c r="E336" s="101" t="s">
        <v>346</v>
      </c>
      <c r="F336" s="643" t="s">
        <v>39</v>
      </c>
      <c r="G336" s="643">
        <v>3</v>
      </c>
      <c r="H336" s="658" t="s">
        <v>10</v>
      </c>
      <c r="I336" s="643">
        <v>0</v>
      </c>
      <c r="J336" s="101" t="s">
        <v>365</v>
      </c>
      <c r="K336" s="643">
        <v>2</v>
      </c>
      <c r="L336" s="683" t="s">
        <v>351</v>
      </c>
      <c r="M336" s="11" t="s">
        <v>271</v>
      </c>
      <c r="N336" s="101" t="s">
        <v>387</v>
      </c>
      <c r="O336" s="643">
        <v>1</v>
      </c>
      <c r="P336" s="632">
        <v>2</v>
      </c>
      <c r="Q336" s="632">
        <v>2</v>
      </c>
      <c r="R336" s="632">
        <v>2</v>
      </c>
      <c r="S336" s="675">
        <f>SUMIF('Территориальный кк'!$A:$A,'2020'!$B336,'Территориальный кк'!D:D)</f>
        <v>1.504</v>
      </c>
      <c r="T336" s="676">
        <f>SUMIF('Территориальный кк'!$A:$A,'2020'!$B336,'Территориальный кк'!E:E)</f>
        <v>2.4710000000000001</v>
      </c>
      <c r="U336" s="618">
        <f>SUMIFS(Нормативы!G:G,Нормативы!$B:$B,$G336,Нормативы!$D:$D,'2020'!$I336,Нормативы!$F:$F,'2020'!$K336)*O336</f>
        <v>78450</v>
      </c>
      <c r="V336" s="618">
        <f t="shared" si="852"/>
        <v>60253.5</v>
      </c>
      <c r="W336" s="618">
        <f t="shared" si="853"/>
        <v>18196.5</v>
      </c>
      <c r="X336" s="618">
        <f>SUMIFS(Нормативы!J:J,Нормативы!$B:$B,$G336,Нормативы!$D:$D,'2020'!$I336,Нормативы!$F:$F,'2020'!$K336)</f>
        <v>1610</v>
      </c>
      <c r="Y336" s="618">
        <f>SUMIFS(Нормативы!K:K,Нормативы!$B:$B,$G336,Нормативы!$D:$D,'2020'!$I336,Нормативы!$F:$F,'2020'!$K336)</f>
        <v>322</v>
      </c>
      <c r="Z336" s="618">
        <f>SUMIFS(Нормативы!L:L,Нормативы!$B:$B,$G336,Нормативы!$D:$D,'2020'!$I336,Нормативы!$F:$F,'2020'!$K336)</f>
        <v>3480</v>
      </c>
      <c r="AA336" s="618">
        <f t="shared" si="854"/>
        <v>8580</v>
      </c>
      <c r="AB336" s="618">
        <f>SUMIFS(Нормативы!N:N,Нормативы!$B:$B,$G336,Нормативы!$D:$D,'2020'!$I336,Нормативы!$F:$F,'2020'!$K336)*O336</f>
        <v>880</v>
      </c>
      <c r="AC336" s="618">
        <f>SUMIFS(Нормативы!O:O,Нормативы!$B:$B,$G336,Нормативы!$D:$D,'2020'!$I336,Нормативы!$F:$F,'2020'!$K336)</f>
        <v>6180</v>
      </c>
      <c r="AD336" s="618">
        <f>SUMIFS(Нормативы!P:P,Нормативы!$B:$B,$G336,Нормативы!$D:$D,'2020'!$I336,Нормативы!$F:$F,'2020'!$K336)*O336</f>
        <v>440</v>
      </c>
      <c r="AE336" s="618">
        <f>SUMIFS(Нормативы!Q:Q,Нормативы!$B:$B,$G336,Нормативы!$D:$D,'2020'!$I336,Нормативы!$F:$F,'2020'!$K336)</f>
        <v>1080</v>
      </c>
      <c r="AF336" s="618">
        <f>SUMIFS(Нормативы!R:R,Нормативы!$B:$B,$G336,Нормативы!$D:$D,'2020'!$I336,Нормативы!$F:$F,'2020'!$K336)</f>
        <v>2490</v>
      </c>
      <c r="AG336" s="618">
        <f>SUMIFS(Нормативы!S:S,Нормативы!$B:$B,$G336,Нормативы!$D:$D,'2020'!$I336,Нормативы!$F:$F,'2020'!$K336)</f>
        <v>5800</v>
      </c>
      <c r="AH336" s="618">
        <f>SUMIFS(Нормативы!T:T,Нормативы!$B:$B,$G336,Нормативы!$D:$D,'2020'!$I336,Нормативы!$F:$F,'2020'!$K336)</f>
        <v>540</v>
      </c>
      <c r="AI336" s="618">
        <f>SUMIFS(Нормативы!U:U,Нормативы!$B:$B,$G336,Нормативы!$D:$D,'2020'!$I336,Нормативы!$F:$F,'2020'!$K336)</f>
        <v>770</v>
      </c>
      <c r="AJ336" s="618">
        <f>SUMIFS(Нормативы!V:V,Нормативы!$B:$B,$G336,Нормативы!$D:$D,'2020'!$I336,Нормативы!$F:$F,'2020'!$K336)</f>
        <v>170</v>
      </c>
      <c r="AK336" s="618">
        <f>SUMIFS(Нормативы!W:W,Нормативы!$B:$B,$G336,Нормативы!$D:$D,'2020'!$I336,Нормативы!$F:$F,'2020'!$K336)</f>
        <v>200</v>
      </c>
      <c r="AL336" s="618">
        <f>SUMIFS(Нормативы!X:X,Нормативы!$B:$B,$G336,Нормативы!$D:$D,'2020'!$I336,Нормативы!$F:$F,'2020'!$K336)*O336</f>
        <v>13440</v>
      </c>
      <c r="AM336" s="618">
        <f t="shared" si="855"/>
        <v>10322.6</v>
      </c>
      <c r="AN336" s="618">
        <f t="shared" si="856"/>
        <v>3117.4</v>
      </c>
      <c r="AO336" s="618">
        <f>SUMIFS(Нормативы!AA:AA,Нормативы!$B:$B,$G336,Нормативы!$D:$D,'2020'!$I336,Нормативы!$F:$F,'2020'!$K336)</f>
        <v>0</v>
      </c>
      <c r="AP336" s="619">
        <f t="shared" si="857"/>
        <v>115530</v>
      </c>
      <c r="AQ336" s="413">
        <f t="shared" si="795"/>
        <v>156900</v>
      </c>
      <c r="AR336" s="618">
        <f t="shared" si="858"/>
        <v>120506.9</v>
      </c>
      <c r="AS336" s="618">
        <f t="shared" si="859"/>
        <v>36393.1</v>
      </c>
      <c r="AT336" s="616">
        <f t="shared" si="796"/>
        <v>3220</v>
      </c>
      <c r="AU336" s="616">
        <f t="shared" si="797"/>
        <v>644</v>
      </c>
      <c r="AV336" s="616">
        <f t="shared" si="798"/>
        <v>6960</v>
      </c>
      <c r="AW336" s="616">
        <f t="shared" si="799"/>
        <v>17160</v>
      </c>
      <c r="AX336" s="616">
        <f t="shared" si="800"/>
        <v>1760</v>
      </c>
      <c r="AY336" s="616">
        <f t="shared" si="801"/>
        <v>12360</v>
      </c>
      <c r="AZ336" s="616">
        <f t="shared" si="802"/>
        <v>880</v>
      </c>
      <c r="BA336" s="616">
        <f t="shared" si="803"/>
        <v>2160</v>
      </c>
      <c r="BB336" s="616">
        <f t="shared" si="804"/>
        <v>4980</v>
      </c>
      <c r="BC336" s="616">
        <f t="shared" si="805"/>
        <v>11600</v>
      </c>
      <c r="BD336" s="616">
        <f t="shared" si="806"/>
        <v>1080</v>
      </c>
      <c r="BE336" s="616">
        <f t="shared" si="807"/>
        <v>1540</v>
      </c>
      <c r="BF336" s="616">
        <f t="shared" si="808"/>
        <v>340</v>
      </c>
      <c r="BG336" s="616">
        <f t="shared" si="809"/>
        <v>400</v>
      </c>
      <c r="BH336" s="616">
        <f t="shared" si="810"/>
        <v>26880</v>
      </c>
      <c r="BI336" s="618">
        <f t="shared" si="860"/>
        <v>20645.2</v>
      </c>
      <c r="BJ336" s="618">
        <f t="shared" si="861"/>
        <v>6234.8</v>
      </c>
      <c r="BK336" s="616">
        <f t="shared" si="811"/>
        <v>0</v>
      </c>
      <c r="BL336" s="620">
        <f t="shared" si="812"/>
        <v>231060</v>
      </c>
      <c r="BM336" s="616">
        <f t="shared" si="813"/>
        <v>235978</v>
      </c>
      <c r="BN336" s="618">
        <f t="shared" si="814"/>
        <v>181242.7</v>
      </c>
      <c r="BO336" s="618">
        <f t="shared" si="815"/>
        <v>54735.3</v>
      </c>
      <c r="BP336" s="616">
        <f t="shared" si="862"/>
        <v>3220</v>
      </c>
      <c r="BQ336" s="616">
        <f t="shared" si="863"/>
        <v>644</v>
      </c>
      <c r="BR336" s="616">
        <f t="shared" si="864"/>
        <v>6960</v>
      </c>
      <c r="BS336" s="616">
        <f t="shared" si="816"/>
        <v>17160</v>
      </c>
      <c r="BT336" s="616">
        <f t="shared" si="817"/>
        <v>1760</v>
      </c>
      <c r="BU336" s="616">
        <f t="shared" si="818"/>
        <v>12360</v>
      </c>
      <c r="BV336" s="616">
        <f t="shared" si="819"/>
        <v>880</v>
      </c>
      <c r="BW336" s="616">
        <f t="shared" si="820"/>
        <v>2160</v>
      </c>
      <c r="BX336" s="616">
        <f t="shared" si="821"/>
        <v>12306</v>
      </c>
      <c r="BY336" s="616">
        <f t="shared" si="822"/>
        <v>11600</v>
      </c>
      <c r="BZ336" s="616">
        <f t="shared" si="823"/>
        <v>1080</v>
      </c>
      <c r="CA336" s="616">
        <f t="shared" si="824"/>
        <v>1540</v>
      </c>
      <c r="CB336" s="616">
        <f t="shared" si="825"/>
        <v>340</v>
      </c>
      <c r="CC336" s="616">
        <f t="shared" si="826"/>
        <v>400</v>
      </c>
      <c r="CD336" s="616">
        <f t="shared" si="827"/>
        <v>40428</v>
      </c>
      <c r="CE336" s="618">
        <f t="shared" si="865"/>
        <v>31050.7</v>
      </c>
      <c r="CF336" s="618">
        <f t="shared" si="866"/>
        <v>9377.2999999999993</v>
      </c>
      <c r="CG336" s="616">
        <f t="shared" si="828"/>
        <v>0</v>
      </c>
      <c r="CH336" s="621">
        <f t="shared" si="829"/>
        <v>331012</v>
      </c>
      <c r="CI336" s="88">
        <f t="shared" si="830"/>
        <v>117989</v>
      </c>
      <c r="CJ336" s="90">
        <f t="shared" si="831"/>
        <v>90621.35</v>
      </c>
      <c r="CK336" s="90">
        <f t="shared" si="832"/>
        <v>27367.65</v>
      </c>
      <c r="CL336" s="88">
        <f t="shared" si="833"/>
        <v>1610</v>
      </c>
      <c r="CM336" s="88">
        <f t="shared" si="834"/>
        <v>322</v>
      </c>
      <c r="CN336" s="88">
        <f t="shared" si="835"/>
        <v>3480</v>
      </c>
      <c r="CO336" s="88">
        <f t="shared" si="836"/>
        <v>8580</v>
      </c>
      <c r="CP336" s="88">
        <f t="shared" si="837"/>
        <v>880</v>
      </c>
      <c r="CQ336" s="88">
        <f t="shared" si="838"/>
        <v>6180</v>
      </c>
      <c r="CR336" s="88">
        <f t="shared" si="839"/>
        <v>440</v>
      </c>
      <c r="CS336" s="88">
        <f t="shared" si="840"/>
        <v>1080</v>
      </c>
      <c r="CT336" s="88">
        <f t="shared" si="841"/>
        <v>6153</v>
      </c>
      <c r="CU336" s="88">
        <f t="shared" si="842"/>
        <v>5800</v>
      </c>
      <c r="CV336" s="88">
        <f t="shared" si="843"/>
        <v>540</v>
      </c>
      <c r="CW336" s="88">
        <f t="shared" si="844"/>
        <v>770</v>
      </c>
      <c r="CX336" s="88">
        <f t="shared" si="845"/>
        <v>170</v>
      </c>
      <c r="CY336" s="88">
        <f t="shared" si="846"/>
        <v>200</v>
      </c>
      <c r="CZ336" s="88">
        <f t="shared" si="847"/>
        <v>20214</v>
      </c>
      <c r="DA336" s="90">
        <f t="shared" si="848"/>
        <v>15525.35</v>
      </c>
      <c r="DB336" s="90">
        <f t="shared" si="849"/>
        <v>4688.6499999999996</v>
      </c>
      <c r="DC336" s="88">
        <f t="shared" si="850"/>
        <v>0</v>
      </c>
      <c r="DD336" s="88">
        <f t="shared" si="851"/>
        <v>165506</v>
      </c>
      <c r="AUV336" s="699">
        <f t="shared" si="890"/>
        <v>117989</v>
      </c>
      <c r="AUW336" s="699">
        <f t="shared" si="891"/>
        <v>90621.35</v>
      </c>
      <c r="AUX336" s="699">
        <f t="shared" si="892"/>
        <v>27367.65</v>
      </c>
      <c r="AUY336" s="699">
        <f t="shared" ref="AUY336:AUY340" si="893">BP336/P336</f>
        <v>1610</v>
      </c>
      <c r="AUZ336" s="699">
        <f t="shared" si="778"/>
        <v>260.62</v>
      </c>
      <c r="AVA336" s="699">
        <f t="shared" si="778"/>
        <v>0.09</v>
      </c>
      <c r="AVB336" s="699">
        <f t="shared" ref="AVB336:AVB340" si="894">AVC336+AVD336+AVE336+AVF336</f>
        <v>8580</v>
      </c>
      <c r="AVC336" s="699">
        <f t="shared" ref="AVC336:AVC340" si="895">BT336/P336</f>
        <v>880</v>
      </c>
      <c r="AVD336" s="699">
        <f t="shared" ref="AVD336:AVD340" si="896">BU336/P336</f>
        <v>6180</v>
      </c>
      <c r="AVE336" s="699">
        <f t="shared" ref="AVE336:AVE340" si="897">BV336/P336</f>
        <v>440</v>
      </c>
      <c r="AVF336" s="699">
        <f t="shared" ref="AVF336:AVF340" si="898">BW336/P336</f>
        <v>1080</v>
      </c>
      <c r="AVG336" s="699">
        <f t="shared" ref="AVG336:AVG340" si="899">BX336/P336</f>
        <v>6153</v>
      </c>
      <c r="AVH336" s="699">
        <f t="shared" ref="AVH336:AVH340" si="900">BY336/P336</f>
        <v>5800</v>
      </c>
      <c r="AVI336" s="699">
        <f t="shared" ref="AVI336:AVI340" si="901">BZ336/P336</f>
        <v>540</v>
      </c>
      <c r="AVJ336" s="699">
        <f t="shared" ref="AVJ336:AVJ340" si="902">CA336/P336</f>
        <v>770</v>
      </c>
      <c r="AVK336" s="699">
        <f t="shared" ref="AVK336:AVK340" si="903">CB336/P336</f>
        <v>170</v>
      </c>
      <c r="AVL336" s="699">
        <f t="shared" ref="AVL336:AVL340" si="904">CC336/P336</f>
        <v>200</v>
      </c>
      <c r="AVM336" s="699">
        <f t="shared" ref="AVM336:AVM340" si="905">CD336/P336</f>
        <v>20214</v>
      </c>
      <c r="AVN336" s="699">
        <f t="shared" ref="AVN336:AVN340" si="906">AVM336/1.302</f>
        <v>15525.35</v>
      </c>
      <c r="AVO336" s="699">
        <f t="shared" ref="AVO336:AVO340" si="907">AVM336-AVN336</f>
        <v>4688.6499999999996</v>
      </c>
      <c r="AVP336" s="699">
        <f t="shared" ref="AVP336:AVP340" si="908">CG336/P336</f>
        <v>0</v>
      </c>
      <c r="AVQ336" s="699">
        <f t="shared" ref="AVQ336:AVQ340" si="909">CH336/P336</f>
        <v>165506</v>
      </c>
    </row>
    <row r="337" spans="1:108 1244:1265" ht="30" hidden="1" customHeight="1" x14ac:dyDescent="0.25">
      <c r="A337" s="643">
        <v>1</v>
      </c>
      <c r="B337" s="643">
        <v>8</v>
      </c>
      <c r="C337" s="664" t="s">
        <v>22</v>
      </c>
      <c r="D337" s="2"/>
      <c r="E337" s="101" t="s">
        <v>346</v>
      </c>
      <c r="F337" s="643" t="s">
        <v>39</v>
      </c>
      <c r="G337" s="643">
        <v>3</v>
      </c>
      <c r="H337" s="658" t="s">
        <v>10</v>
      </c>
      <c r="I337" s="643">
        <v>0</v>
      </c>
      <c r="J337" s="101" t="s">
        <v>366</v>
      </c>
      <c r="K337" s="643">
        <v>3</v>
      </c>
      <c r="L337" s="683" t="s">
        <v>351</v>
      </c>
      <c r="M337" s="11" t="s">
        <v>272</v>
      </c>
      <c r="N337" s="101" t="s">
        <v>387</v>
      </c>
      <c r="O337" s="643">
        <v>1</v>
      </c>
      <c r="P337" s="632">
        <v>8</v>
      </c>
      <c r="Q337" s="632">
        <v>8</v>
      </c>
      <c r="R337" s="632">
        <v>8</v>
      </c>
      <c r="S337" s="675">
        <f>SUMIF('Территориальный кк'!$A:$A,'2020'!$B337,'Территориальный кк'!D:D)</f>
        <v>1.504</v>
      </c>
      <c r="T337" s="676">
        <f>SUMIF('Территориальный кк'!$A:$A,'2020'!$B337,'Территориальный кк'!E:E)</f>
        <v>2.4710000000000001</v>
      </c>
      <c r="U337" s="618">
        <f>SUMIFS(Нормативы!G:G,Нормативы!$B:$B,$G337,Нормативы!$D:$D,'2020'!$I337,Нормативы!$F:$F,'2020'!$K337)*O337</f>
        <v>78450</v>
      </c>
      <c r="V337" s="618">
        <f t="shared" si="852"/>
        <v>60253.5</v>
      </c>
      <c r="W337" s="618">
        <f t="shared" si="853"/>
        <v>18196.5</v>
      </c>
      <c r="X337" s="618">
        <f>SUMIFS(Нормативы!J:J,Нормативы!$B:$B,$G337,Нормативы!$D:$D,'2020'!$I337,Нормативы!$F:$F,'2020'!$K337)</f>
        <v>6840</v>
      </c>
      <c r="Y337" s="618">
        <f>SUMIFS(Нормативы!K:K,Нормативы!$B:$B,$G337,Нормативы!$D:$D,'2020'!$I337,Нормативы!$F:$F,'2020'!$K337)</f>
        <v>1368</v>
      </c>
      <c r="Z337" s="618">
        <f>SUMIFS(Нормативы!L:L,Нормативы!$B:$B,$G337,Нормативы!$D:$D,'2020'!$I337,Нормативы!$F:$F,'2020'!$K337)</f>
        <v>8110</v>
      </c>
      <c r="AA337" s="618">
        <f t="shared" si="854"/>
        <v>23360</v>
      </c>
      <c r="AB337" s="618">
        <f>SUMIFS(Нормативы!N:N,Нормативы!$B:$B,$G337,Нормативы!$D:$D,'2020'!$I337,Нормативы!$F:$F,'2020'!$K337)*O337</f>
        <v>880</v>
      </c>
      <c r="AC337" s="618">
        <f>SUMIFS(Нормативы!O:O,Нормативы!$B:$B,$G337,Нормативы!$D:$D,'2020'!$I337,Нормативы!$F:$F,'2020'!$K337)</f>
        <v>20960</v>
      </c>
      <c r="AD337" s="618">
        <f>SUMIFS(Нормативы!P:P,Нормативы!$B:$B,$G337,Нормативы!$D:$D,'2020'!$I337,Нормативы!$F:$F,'2020'!$K337)*O337</f>
        <v>440</v>
      </c>
      <c r="AE337" s="618">
        <f>SUMIFS(Нормативы!Q:Q,Нормативы!$B:$B,$G337,Нормативы!$D:$D,'2020'!$I337,Нормативы!$F:$F,'2020'!$K337)</f>
        <v>1080</v>
      </c>
      <c r="AF337" s="618">
        <f>SUMIFS(Нормативы!R:R,Нормативы!$B:$B,$G337,Нормативы!$D:$D,'2020'!$I337,Нормативы!$F:$F,'2020'!$K337)</f>
        <v>2700</v>
      </c>
      <c r="AG337" s="618">
        <f>SUMIFS(Нормативы!S:S,Нормативы!$B:$B,$G337,Нормативы!$D:$D,'2020'!$I337,Нормативы!$F:$F,'2020'!$K337)</f>
        <v>5800</v>
      </c>
      <c r="AH337" s="618">
        <f>SUMIFS(Нормативы!T:T,Нормативы!$B:$B,$G337,Нормативы!$D:$D,'2020'!$I337,Нормативы!$F:$F,'2020'!$K337)</f>
        <v>540</v>
      </c>
      <c r="AI337" s="618">
        <f>SUMIFS(Нормативы!U:U,Нормативы!$B:$B,$G337,Нормативы!$D:$D,'2020'!$I337,Нормативы!$F:$F,'2020'!$K337)</f>
        <v>770</v>
      </c>
      <c r="AJ337" s="618">
        <f>SUMIFS(Нормативы!V:V,Нормативы!$B:$B,$G337,Нормативы!$D:$D,'2020'!$I337,Нормативы!$F:$F,'2020'!$K337)</f>
        <v>170</v>
      </c>
      <c r="AK337" s="618">
        <f>SUMIFS(Нормативы!W:W,Нормативы!$B:$B,$G337,Нормативы!$D:$D,'2020'!$I337,Нормативы!$F:$F,'2020'!$K337)</f>
        <v>200</v>
      </c>
      <c r="AL337" s="618">
        <f>SUMIFS(Нормативы!X:X,Нормативы!$B:$B,$G337,Нормативы!$D:$D,'2020'!$I337,Нормативы!$F:$F,'2020'!$K337)*O337</f>
        <v>13440</v>
      </c>
      <c r="AM337" s="618">
        <f t="shared" si="855"/>
        <v>10322.6</v>
      </c>
      <c r="AN337" s="618">
        <f t="shared" si="856"/>
        <v>3117.4</v>
      </c>
      <c r="AO337" s="618">
        <f>SUMIFS(Нормативы!AA:AA,Нормативы!$B:$B,$G337,Нормативы!$D:$D,'2020'!$I337,Нормативы!$F:$F,'2020'!$K337)</f>
        <v>0</v>
      </c>
      <c r="AP337" s="619">
        <f t="shared" si="857"/>
        <v>140380</v>
      </c>
      <c r="AQ337" s="413">
        <f t="shared" si="795"/>
        <v>627600</v>
      </c>
      <c r="AR337" s="618">
        <f t="shared" si="858"/>
        <v>482027.6</v>
      </c>
      <c r="AS337" s="618">
        <f t="shared" si="859"/>
        <v>145572.4</v>
      </c>
      <c r="AT337" s="616">
        <f t="shared" si="796"/>
        <v>54720</v>
      </c>
      <c r="AU337" s="616">
        <f t="shared" si="797"/>
        <v>10944</v>
      </c>
      <c r="AV337" s="616">
        <f t="shared" si="798"/>
        <v>64880</v>
      </c>
      <c r="AW337" s="616">
        <f t="shared" si="799"/>
        <v>186880</v>
      </c>
      <c r="AX337" s="616">
        <f t="shared" si="800"/>
        <v>7040</v>
      </c>
      <c r="AY337" s="616">
        <f t="shared" si="801"/>
        <v>167680</v>
      </c>
      <c r="AZ337" s="616">
        <f t="shared" si="802"/>
        <v>3520</v>
      </c>
      <c r="BA337" s="616">
        <f t="shared" si="803"/>
        <v>8640</v>
      </c>
      <c r="BB337" s="616">
        <f t="shared" si="804"/>
        <v>21600</v>
      </c>
      <c r="BC337" s="616">
        <f t="shared" si="805"/>
        <v>46400</v>
      </c>
      <c r="BD337" s="616">
        <f t="shared" si="806"/>
        <v>4320</v>
      </c>
      <c r="BE337" s="616">
        <f t="shared" si="807"/>
        <v>6160</v>
      </c>
      <c r="BF337" s="616">
        <f t="shared" si="808"/>
        <v>1360</v>
      </c>
      <c r="BG337" s="616">
        <f t="shared" si="809"/>
        <v>1600</v>
      </c>
      <c r="BH337" s="616">
        <f t="shared" si="810"/>
        <v>107520</v>
      </c>
      <c r="BI337" s="618">
        <f t="shared" si="860"/>
        <v>82580.600000000006</v>
      </c>
      <c r="BJ337" s="618">
        <f t="shared" si="861"/>
        <v>24939.4</v>
      </c>
      <c r="BK337" s="616">
        <f t="shared" si="811"/>
        <v>0</v>
      </c>
      <c r="BL337" s="620">
        <f t="shared" si="812"/>
        <v>1123040</v>
      </c>
      <c r="BM337" s="616">
        <f t="shared" si="813"/>
        <v>943910</v>
      </c>
      <c r="BN337" s="618">
        <f t="shared" si="814"/>
        <v>724969.3</v>
      </c>
      <c r="BO337" s="618">
        <f t="shared" si="815"/>
        <v>218940.7</v>
      </c>
      <c r="BP337" s="616">
        <f t="shared" si="862"/>
        <v>54720</v>
      </c>
      <c r="BQ337" s="616">
        <f t="shared" si="863"/>
        <v>10944</v>
      </c>
      <c r="BR337" s="616">
        <f t="shared" si="864"/>
        <v>64880</v>
      </c>
      <c r="BS337" s="616">
        <f t="shared" si="816"/>
        <v>186880</v>
      </c>
      <c r="BT337" s="616">
        <f t="shared" si="817"/>
        <v>7040</v>
      </c>
      <c r="BU337" s="616">
        <f t="shared" si="818"/>
        <v>167680</v>
      </c>
      <c r="BV337" s="616">
        <f t="shared" si="819"/>
        <v>3520</v>
      </c>
      <c r="BW337" s="616">
        <f t="shared" si="820"/>
        <v>8640</v>
      </c>
      <c r="BX337" s="616">
        <f t="shared" si="821"/>
        <v>53374</v>
      </c>
      <c r="BY337" s="616">
        <f t="shared" si="822"/>
        <v>46400</v>
      </c>
      <c r="BZ337" s="616">
        <f t="shared" si="823"/>
        <v>4320</v>
      </c>
      <c r="CA337" s="616">
        <f t="shared" si="824"/>
        <v>6160</v>
      </c>
      <c r="CB337" s="616">
        <f t="shared" si="825"/>
        <v>1360</v>
      </c>
      <c r="CC337" s="616">
        <f t="shared" si="826"/>
        <v>1600</v>
      </c>
      <c r="CD337" s="616">
        <f t="shared" si="827"/>
        <v>161710</v>
      </c>
      <c r="CE337" s="618">
        <f t="shared" si="865"/>
        <v>124201.2</v>
      </c>
      <c r="CF337" s="618">
        <f t="shared" si="866"/>
        <v>37508.800000000003</v>
      </c>
      <c r="CG337" s="616">
        <f t="shared" si="828"/>
        <v>0</v>
      </c>
      <c r="CH337" s="621">
        <f t="shared" si="829"/>
        <v>1525314</v>
      </c>
      <c r="CI337" s="88">
        <f t="shared" si="830"/>
        <v>117988.75</v>
      </c>
      <c r="CJ337" s="90">
        <f t="shared" si="831"/>
        <v>90621.162500000006</v>
      </c>
      <c r="CK337" s="90">
        <f t="shared" si="832"/>
        <v>27367.587500000001</v>
      </c>
      <c r="CL337" s="88">
        <f t="shared" si="833"/>
        <v>6840</v>
      </c>
      <c r="CM337" s="88">
        <f t="shared" si="834"/>
        <v>1368</v>
      </c>
      <c r="CN337" s="88">
        <f t="shared" si="835"/>
        <v>8110</v>
      </c>
      <c r="CO337" s="88">
        <f t="shared" si="836"/>
        <v>23360</v>
      </c>
      <c r="CP337" s="88">
        <f t="shared" si="837"/>
        <v>880</v>
      </c>
      <c r="CQ337" s="88">
        <f t="shared" si="838"/>
        <v>20960</v>
      </c>
      <c r="CR337" s="88">
        <f t="shared" si="839"/>
        <v>440</v>
      </c>
      <c r="CS337" s="88">
        <f t="shared" si="840"/>
        <v>1080</v>
      </c>
      <c r="CT337" s="88">
        <f t="shared" si="841"/>
        <v>6671.75</v>
      </c>
      <c r="CU337" s="88">
        <f t="shared" si="842"/>
        <v>5800</v>
      </c>
      <c r="CV337" s="88">
        <f t="shared" si="843"/>
        <v>540</v>
      </c>
      <c r="CW337" s="88">
        <f t="shared" si="844"/>
        <v>770</v>
      </c>
      <c r="CX337" s="88">
        <f t="shared" si="845"/>
        <v>170</v>
      </c>
      <c r="CY337" s="88">
        <f t="shared" si="846"/>
        <v>200</v>
      </c>
      <c r="CZ337" s="88">
        <f t="shared" si="847"/>
        <v>20213.75</v>
      </c>
      <c r="DA337" s="90">
        <f t="shared" si="848"/>
        <v>15525.15</v>
      </c>
      <c r="DB337" s="90">
        <f t="shared" si="849"/>
        <v>4688.6000000000004</v>
      </c>
      <c r="DC337" s="88">
        <f t="shared" si="850"/>
        <v>0</v>
      </c>
      <c r="DD337" s="88">
        <f t="shared" si="851"/>
        <v>190664.25</v>
      </c>
      <c r="AUV337" s="699">
        <f t="shared" si="890"/>
        <v>117988.75</v>
      </c>
      <c r="AUW337" s="699">
        <f t="shared" si="891"/>
        <v>90621.16</v>
      </c>
      <c r="AUX337" s="699">
        <f t="shared" si="892"/>
        <v>27367.59</v>
      </c>
      <c r="AUY337" s="699">
        <f t="shared" si="893"/>
        <v>6840</v>
      </c>
      <c r="AUZ337" s="699">
        <f t="shared" si="778"/>
        <v>4428.9799999999996</v>
      </c>
      <c r="AVA337" s="699">
        <f t="shared" si="778"/>
        <v>0.83</v>
      </c>
      <c r="AVB337" s="699">
        <f t="shared" si="894"/>
        <v>23360</v>
      </c>
      <c r="AVC337" s="699">
        <f t="shared" si="895"/>
        <v>880</v>
      </c>
      <c r="AVD337" s="699">
        <f t="shared" si="896"/>
        <v>20960</v>
      </c>
      <c r="AVE337" s="699">
        <f t="shared" si="897"/>
        <v>440</v>
      </c>
      <c r="AVF337" s="699">
        <f t="shared" si="898"/>
        <v>1080</v>
      </c>
      <c r="AVG337" s="699">
        <f t="shared" si="899"/>
        <v>6671.75</v>
      </c>
      <c r="AVH337" s="699">
        <f t="shared" si="900"/>
        <v>5800</v>
      </c>
      <c r="AVI337" s="699">
        <f t="shared" si="901"/>
        <v>540</v>
      </c>
      <c r="AVJ337" s="699">
        <f t="shared" si="902"/>
        <v>770</v>
      </c>
      <c r="AVK337" s="699">
        <f t="shared" si="903"/>
        <v>170</v>
      </c>
      <c r="AVL337" s="699">
        <f t="shared" si="904"/>
        <v>200</v>
      </c>
      <c r="AVM337" s="699">
        <f t="shared" si="905"/>
        <v>20213.75</v>
      </c>
      <c r="AVN337" s="699">
        <f t="shared" si="906"/>
        <v>15525.15</v>
      </c>
      <c r="AVO337" s="699">
        <f t="shared" si="907"/>
        <v>4688.6000000000004</v>
      </c>
      <c r="AVP337" s="699">
        <f t="shared" si="908"/>
        <v>0</v>
      </c>
      <c r="AVQ337" s="699">
        <f t="shared" si="909"/>
        <v>190664.25</v>
      </c>
    </row>
    <row r="338" spans="1:108 1244:1265" ht="30" hidden="1" customHeight="1" x14ac:dyDescent="0.25">
      <c r="A338" s="643">
        <v>1</v>
      </c>
      <c r="B338" s="643">
        <v>8</v>
      </c>
      <c r="C338" s="664" t="s">
        <v>22</v>
      </c>
      <c r="D338" s="2"/>
      <c r="E338" s="101" t="s">
        <v>346</v>
      </c>
      <c r="F338" s="643" t="s">
        <v>39</v>
      </c>
      <c r="G338" s="643">
        <v>3</v>
      </c>
      <c r="H338" s="658" t="s">
        <v>10</v>
      </c>
      <c r="I338" s="643">
        <v>0</v>
      </c>
      <c r="J338" s="101" t="s">
        <v>367</v>
      </c>
      <c r="K338" s="643">
        <v>3</v>
      </c>
      <c r="L338" s="683" t="s">
        <v>351</v>
      </c>
      <c r="M338" s="11" t="s">
        <v>273</v>
      </c>
      <c r="N338" s="101" t="s">
        <v>387</v>
      </c>
      <c r="O338" s="643">
        <v>1</v>
      </c>
      <c r="P338" s="632">
        <v>4</v>
      </c>
      <c r="Q338" s="632">
        <v>4</v>
      </c>
      <c r="R338" s="632">
        <v>4</v>
      </c>
      <c r="S338" s="675">
        <f>SUMIF('Территориальный кк'!$A:$A,'2020'!$B338,'Территориальный кк'!D:D)</f>
        <v>1.504</v>
      </c>
      <c r="T338" s="676">
        <f>SUMIF('Территориальный кк'!$A:$A,'2020'!$B338,'Территориальный кк'!E:E)</f>
        <v>2.4710000000000001</v>
      </c>
      <c r="U338" s="618">
        <f>SUMIFS(Нормативы!G:G,Нормативы!$B:$B,$G338,Нормативы!$D:$D,'2020'!$I338,Нормативы!$F:$F,'2020'!$K338)*O338</f>
        <v>78450</v>
      </c>
      <c r="V338" s="618">
        <f t="shared" si="852"/>
        <v>60253.5</v>
      </c>
      <c r="W338" s="618">
        <f t="shared" si="853"/>
        <v>18196.5</v>
      </c>
      <c r="X338" s="618">
        <f>SUMIFS(Нормативы!J:J,Нормативы!$B:$B,$G338,Нормативы!$D:$D,'2020'!$I338,Нормативы!$F:$F,'2020'!$K338)</f>
        <v>6840</v>
      </c>
      <c r="Y338" s="618">
        <f>SUMIFS(Нормативы!K:K,Нормативы!$B:$B,$G338,Нормативы!$D:$D,'2020'!$I338,Нормативы!$F:$F,'2020'!$K338)</f>
        <v>1368</v>
      </c>
      <c r="Z338" s="618">
        <f>SUMIFS(Нормативы!L:L,Нормативы!$B:$B,$G338,Нормативы!$D:$D,'2020'!$I338,Нормативы!$F:$F,'2020'!$K338)</f>
        <v>8110</v>
      </c>
      <c r="AA338" s="618">
        <f t="shared" si="854"/>
        <v>23360</v>
      </c>
      <c r="AB338" s="618">
        <f>SUMIFS(Нормативы!N:N,Нормативы!$B:$B,$G338,Нормативы!$D:$D,'2020'!$I338,Нормативы!$F:$F,'2020'!$K338)*O338</f>
        <v>880</v>
      </c>
      <c r="AC338" s="618">
        <f>SUMIFS(Нормативы!O:O,Нормативы!$B:$B,$G338,Нормативы!$D:$D,'2020'!$I338,Нормативы!$F:$F,'2020'!$K338)</f>
        <v>20960</v>
      </c>
      <c r="AD338" s="618">
        <f>SUMIFS(Нормативы!P:P,Нормативы!$B:$B,$G338,Нормативы!$D:$D,'2020'!$I338,Нормативы!$F:$F,'2020'!$K338)*O338</f>
        <v>440</v>
      </c>
      <c r="AE338" s="618">
        <f>SUMIFS(Нормативы!Q:Q,Нормативы!$B:$B,$G338,Нормативы!$D:$D,'2020'!$I338,Нормативы!$F:$F,'2020'!$K338)</f>
        <v>1080</v>
      </c>
      <c r="AF338" s="618">
        <f>SUMIFS(Нормативы!R:R,Нормативы!$B:$B,$G338,Нормативы!$D:$D,'2020'!$I338,Нормативы!$F:$F,'2020'!$K338)</f>
        <v>2700</v>
      </c>
      <c r="AG338" s="618">
        <f>SUMIFS(Нормативы!S:S,Нормативы!$B:$B,$G338,Нормативы!$D:$D,'2020'!$I338,Нормативы!$F:$F,'2020'!$K338)</f>
        <v>5800</v>
      </c>
      <c r="AH338" s="618">
        <f>SUMIFS(Нормативы!T:T,Нормативы!$B:$B,$G338,Нормативы!$D:$D,'2020'!$I338,Нормативы!$F:$F,'2020'!$K338)</f>
        <v>540</v>
      </c>
      <c r="AI338" s="618">
        <f>SUMIFS(Нормативы!U:U,Нормативы!$B:$B,$G338,Нормативы!$D:$D,'2020'!$I338,Нормативы!$F:$F,'2020'!$K338)</f>
        <v>770</v>
      </c>
      <c r="AJ338" s="618">
        <f>SUMIFS(Нормативы!V:V,Нормативы!$B:$B,$G338,Нормативы!$D:$D,'2020'!$I338,Нормативы!$F:$F,'2020'!$K338)</f>
        <v>170</v>
      </c>
      <c r="AK338" s="618">
        <f>SUMIFS(Нормативы!W:W,Нормативы!$B:$B,$G338,Нормативы!$D:$D,'2020'!$I338,Нормативы!$F:$F,'2020'!$K338)</f>
        <v>200</v>
      </c>
      <c r="AL338" s="618">
        <f>SUMIFS(Нормативы!X:X,Нормативы!$B:$B,$G338,Нормативы!$D:$D,'2020'!$I338,Нормативы!$F:$F,'2020'!$K338)*O338</f>
        <v>13440</v>
      </c>
      <c r="AM338" s="618">
        <f t="shared" si="855"/>
        <v>10322.6</v>
      </c>
      <c r="AN338" s="618">
        <f t="shared" si="856"/>
        <v>3117.4</v>
      </c>
      <c r="AO338" s="618">
        <f>SUMIFS(Нормативы!AA:AA,Нормативы!$B:$B,$G338,Нормативы!$D:$D,'2020'!$I338,Нормативы!$F:$F,'2020'!$K338)</f>
        <v>0</v>
      </c>
      <c r="AP338" s="619">
        <f t="shared" si="857"/>
        <v>140380</v>
      </c>
      <c r="AQ338" s="413">
        <f t="shared" si="795"/>
        <v>313800</v>
      </c>
      <c r="AR338" s="618">
        <f t="shared" si="858"/>
        <v>241013.8</v>
      </c>
      <c r="AS338" s="618">
        <f t="shared" si="859"/>
        <v>72786.2</v>
      </c>
      <c r="AT338" s="616">
        <f t="shared" si="796"/>
        <v>27360</v>
      </c>
      <c r="AU338" s="616">
        <f t="shared" si="797"/>
        <v>5472</v>
      </c>
      <c r="AV338" s="616">
        <f t="shared" si="798"/>
        <v>32440</v>
      </c>
      <c r="AW338" s="616">
        <f t="shared" si="799"/>
        <v>93440</v>
      </c>
      <c r="AX338" s="616">
        <f t="shared" si="800"/>
        <v>3520</v>
      </c>
      <c r="AY338" s="616">
        <f t="shared" si="801"/>
        <v>83840</v>
      </c>
      <c r="AZ338" s="616">
        <f t="shared" si="802"/>
        <v>1760</v>
      </c>
      <c r="BA338" s="616">
        <f t="shared" si="803"/>
        <v>4320</v>
      </c>
      <c r="BB338" s="616">
        <f t="shared" si="804"/>
        <v>10800</v>
      </c>
      <c r="BC338" s="616">
        <f t="shared" si="805"/>
        <v>23200</v>
      </c>
      <c r="BD338" s="616">
        <f t="shared" si="806"/>
        <v>2160</v>
      </c>
      <c r="BE338" s="616">
        <f t="shared" si="807"/>
        <v>3080</v>
      </c>
      <c r="BF338" s="616">
        <f t="shared" si="808"/>
        <v>680</v>
      </c>
      <c r="BG338" s="616">
        <f t="shared" si="809"/>
        <v>800</v>
      </c>
      <c r="BH338" s="616">
        <f t="shared" si="810"/>
        <v>53760</v>
      </c>
      <c r="BI338" s="618">
        <f t="shared" si="860"/>
        <v>41290.300000000003</v>
      </c>
      <c r="BJ338" s="618">
        <f t="shared" si="861"/>
        <v>12469.7</v>
      </c>
      <c r="BK338" s="616">
        <f t="shared" si="811"/>
        <v>0</v>
      </c>
      <c r="BL338" s="620">
        <f t="shared" si="812"/>
        <v>561520</v>
      </c>
      <c r="BM338" s="616">
        <f t="shared" si="813"/>
        <v>471955</v>
      </c>
      <c r="BN338" s="618">
        <f t="shared" si="814"/>
        <v>362484.6</v>
      </c>
      <c r="BO338" s="618">
        <f t="shared" si="815"/>
        <v>109470.39999999999</v>
      </c>
      <c r="BP338" s="616">
        <f t="shared" si="862"/>
        <v>27360</v>
      </c>
      <c r="BQ338" s="616">
        <f t="shared" si="863"/>
        <v>5472</v>
      </c>
      <c r="BR338" s="616">
        <f t="shared" si="864"/>
        <v>32440</v>
      </c>
      <c r="BS338" s="616">
        <f t="shared" si="816"/>
        <v>93440</v>
      </c>
      <c r="BT338" s="616">
        <f t="shared" si="817"/>
        <v>3520</v>
      </c>
      <c r="BU338" s="616">
        <f t="shared" si="818"/>
        <v>83840</v>
      </c>
      <c r="BV338" s="616">
        <f t="shared" si="819"/>
        <v>1760</v>
      </c>
      <c r="BW338" s="616">
        <f t="shared" si="820"/>
        <v>4320</v>
      </c>
      <c r="BX338" s="616">
        <f t="shared" si="821"/>
        <v>26687</v>
      </c>
      <c r="BY338" s="616">
        <f t="shared" si="822"/>
        <v>23200</v>
      </c>
      <c r="BZ338" s="616">
        <f t="shared" si="823"/>
        <v>2160</v>
      </c>
      <c r="CA338" s="616">
        <f t="shared" si="824"/>
        <v>3080</v>
      </c>
      <c r="CB338" s="616">
        <f t="shared" si="825"/>
        <v>680</v>
      </c>
      <c r="CC338" s="616">
        <f t="shared" si="826"/>
        <v>800</v>
      </c>
      <c r="CD338" s="616">
        <f t="shared" si="827"/>
        <v>80855</v>
      </c>
      <c r="CE338" s="618">
        <f t="shared" si="865"/>
        <v>62100.6</v>
      </c>
      <c r="CF338" s="618">
        <f t="shared" si="866"/>
        <v>18754.400000000001</v>
      </c>
      <c r="CG338" s="616">
        <f t="shared" si="828"/>
        <v>0</v>
      </c>
      <c r="CH338" s="621">
        <f t="shared" si="829"/>
        <v>762657</v>
      </c>
      <c r="CI338" s="88">
        <f t="shared" si="830"/>
        <v>117988.75</v>
      </c>
      <c r="CJ338" s="90">
        <f t="shared" si="831"/>
        <v>90621.15</v>
      </c>
      <c r="CK338" s="90">
        <f t="shared" si="832"/>
        <v>27367.599999999999</v>
      </c>
      <c r="CL338" s="88">
        <f t="shared" si="833"/>
        <v>6840</v>
      </c>
      <c r="CM338" s="88">
        <f t="shared" si="834"/>
        <v>1368</v>
      </c>
      <c r="CN338" s="88">
        <f t="shared" si="835"/>
        <v>8110</v>
      </c>
      <c r="CO338" s="88">
        <f t="shared" si="836"/>
        <v>23360</v>
      </c>
      <c r="CP338" s="88">
        <f t="shared" si="837"/>
        <v>880</v>
      </c>
      <c r="CQ338" s="88">
        <f t="shared" si="838"/>
        <v>20960</v>
      </c>
      <c r="CR338" s="88">
        <f t="shared" si="839"/>
        <v>440</v>
      </c>
      <c r="CS338" s="88">
        <f t="shared" si="840"/>
        <v>1080</v>
      </c>
      <c r="CT338" s="88">
        <f t="shared" si="841"/>
        <v>6671.75</v>
      </c>
      <c r="CU338" s="88">
        <f t="shared" si="842"/>
        <v>5800</v>
      </c>
      <c r="CV338" s="88">
        <f t="shared" si="843"/>
        <v>540</v>
      </c>
      <c r="CW338" s="88">
        <f t="shared" si="844"/>
        <v>770</v>
      </c>
      <c r="CX338" s="88">
        <f t="shared" si="845"/>
        <v>170</v>
      </c>
      <c r="CY338" s="88">
        <f t="shared" si="846"/>
        <v>200</v>
      </c>
      <c r="CZ338" s="88">
        <f t="shared" si="847"/>
        <v>20213.75</v>
      </c>
      <c r="DA338" s="90">
        <f t="shared" si="848"/>
        <v>15525.15</v>
      </c>
      <c r="DB338" s="90">
        <f t="shared" si="849"/>
        <v>4688.6000000000004</v>
      </c>
      <c r="DC338" s="88">
        <f t="shared" si="850"/>
        <v>0</v>
      </c>
      <c r="DD338" s="88">
        <f t="shared" si="851"/>
        <v>190664.25</v>
      </c>
      <c r="AUV338" s="699">
        <f t="shared" si="890"/>
        <v>117988.75</v>
      </c>
      <c r="AUW338" s="699">
        <f t="shared" si="891"/>
        <v>90621.16</v>
      </c>
      <c r="AUX338" s="699">
        <f t="shared" si="892"/>
        <v>27367.59</v>
      </c>
      <c r="AUY338" s="699">
        <f t="shared" si="893"/>
        <v>6840</v>
      </c>
      <c r="AUZ338" s="699">
        <f t="shared" si="778"/>
        <v>2214.4899999999998</v>
      </c>
      <c r="AVA338" s="699">
        <f t="shared" si="778"/>
        <v>0.41</v>
      </c>
      <c r="AVB338" s="699">
        <f t="shared" si="894"/>
        <v>23360</v>
      </c>
      <c r="AVC338" s="699">
        <f t="shared" si="895"/>
        <v>880</v>
      </c>
      <c r="AVD338" s="699">
        <f t="shared" si="896"/>
        <v>20960</v>
      </c>
      <c r="AVE338" s="699">
        <f t="shared" si="897"/>
        <v>440</v>
      </c>
      <c r="AVF338" s="699">
        <f t="shared" si="898"/>
        <v>1080</v>
      </c>
      <c r="AVG338" s="699">
        <f t="shared" si="899"/>
        <v>6671.75</v>
      </c>
      <c r="AVH338" s="699">
        <f t="shared" si="900"/>
        <v>5800</v>
      </c>
      <c r="AVI338" s="699">
        <f t="shared" si="901"/>
        <v>540</v>
      </c>
      <c r="AVJ338" s="699">
        <f t="shared" si="902"/>
        <v>770</v>
      </c>
      <c r="AVK338" s="699">
        <f t="shared" si="903"/>
        <v>170</v>
      </c>
      <c r="AVL338" s="699">
        <f t="shared" si="904"/>
        <v>200</v>
      </c>
      <c r="AVM338" s="699">
        <f t="shared" si="905"/>
        <v>20213.75</v>
      </c>
      <c r="AVN338" s="699">
        <f t="shared" si="906"/>
        <v>15525.15</v>
      </c>
      <c r="AVO338" s="699">
        <f t="shared" si="907"/>
        <v>4688.6000000000004</v>
      </c>
      <c r="AVP338" s="699">
        <f t="shared" si="908"/>
        <v>0</v>
      </c>
      <c r="AVQ338" s="699">
        <f t="shared" si="909"/>
        <v>190664.25</v>
      </c>
    </row>
    <row r="339" spans="1:108 1244:1265" ht="30" hidden="1" customHeight="1" x14ac:dyDescent="0.25">
      <c r="A339" s="643">
        <v>1</v>
      </c>
      <c r="B339" s="643">
        <v>8</v>
      </c>
      <c r="C339" s="664" t="s">
        <v>22</v>
      </c>
      <c r="D339" s="2"/>
      <c r="E339" s="101" t="s">
        <v>346</v>
      </c>
      <c r="F339" s="643" t="s">
        <v>39</v>
      </c>
      <c r="G339" s="643">
        <v>3</v>
      </c>
      <c r="H339" s="658" t="s">
        <v>10</v>
      </c>
      <c r="I339" s="643">
        <v>0</v>
      </c>
      <c r="J339" s="101" t="s">
        <v>368</v>
      </c>
      <c r="K339" s="643">
        <v>2</v>
      </c>
      <c r="L339" s="683" t="s">
        <v>351</v>
      </c>
      <c r="M339" s="11" t="s">
        <v>274</v>
      </c>
      <c r="N339" s="101" t="s">
        <v>387</v>
      </c>
      <c r="O339" s="643">
        <v>1</v>
      </c>
      <c r="P339" s="632">
        <v>1</v>
      </c>
      <c r="Q339" s="632">
        <v>1</v>
      </c>
      <c r="R339" s="632">
        <v>1</v>
      </c>
      <c r="S339" s="675">
        <f>SUMIF('Территориальный кк'!$A:$A,'2020'!$B339,'Территориальный кк'!D:D)</f>
        <v>1.504</v>
      </c>
      <c r="T339" s="676">
        <f>SUMIF('Территориальный кк'!$A:$A,'2020'!$B339,'Территориальный кк'!E:E)</f>
        <v>2.4710000000000001</v>
      </c>
      <c r="U339" s="618">
        <f>SUMIFS(Нормативы!G:G,Нормативы!$B:$B,$G339,Нормативы!$D:$D,'2020'!$I339,Нормативы!$F:$F,'2020'!$K339)*O339</f>
        <v>78450</v>
      </c>
      <c r="V339" s="618">
        <f t="shared" si="852"/>
        <v>60253.5</v>
      </c>
      <c r="W339" s="618">
        <f t="shared" si="853"/>
        <v>18196.5</v>
      </c>
      <c r="X339" s="618">
        <f>SUMIFS(Нормативы!J:J,Нормативы!$B:$B,$G339,Нормативы!$D:$D,'2020'!$I339,Нормативы!$F:$F,'2020'!$K339)</f>
        <v>1610</v>
      </c>
      <c r="Y339" s="618">
        <f>SUMIFS(Нормативы!K:K,Нормативы!$B:$B,$G339,Нормативы!$D:$D,'2020'!$I339,Нормативы!$F:$F,'2020'!$K339)</f>
        <v>322</v>
      </c>
      <c r="Z339" s="618">
        <f>SUMIFS(Нормативы!L:L,Нормативы!$B:$B,$G339,Нормативы!$D:$D,'2020'!$I339,Нормативы!$F:$F,'2020'!$K339)</f>
        <v>3480</v>
      </c>
      <c r="AA339" s="618">
        <f t="shared" si="854"/>
        <v>8580</v>
      </c>
      <c r="AB339" s="618">
        <f>SUMIFS(Нормативы!N:N,Нормативы!$B:$B,$G339,Нормативы!$D:$D,'2020'!$I339,Нормативы!$F:$F,'2020'!$K339)*O339</f>
        <v>880</v>
      </c>
      <c r="AC339" s="618">
        <f>SUMIFS(Нормативы!O:O,Нормативы!$B:$B,$G339,Нормативы!$D:$D,'2020'!$I339,Нормативы!$F:$F,'2020'!$K339)</f>
        <v>6180</v>
      </c>
      <c r="AD339" s="618">
        <f>SUMIFS(Нормативы!P:P,Нормативы!$B:$B,$G339,Нормативы!$D:$D,'2020'!$I339,Нормативы!$F:$F,'2020'!$K339)*O339</f>
        <v>440</v>
      </c>
      <c r="AE339" s="618">
        <f>SUMIFS(Нормативы!Q:Q,Нормативы!$B:$B,$G339,Нормативы!$D:$D,'2020'!$I339,Нормативы!$F:$F,'2020'!$K339)</f>
        <v>1080</v>
      </c>
      <c r="AF339" s="618">
        <f>SUMIFS(Нормативы!R:R,Нормативы!$B:$B,$G339,Нормативы!$D:$D,'2020'!$I339,Нормативы!$F:$F,'2020'!$K339)</f>
        <v>2490</v>
      </c>
      <c r="AG339" s="618">
        <f>SUMIFS(Нормативы!S:S,Нормативы!$B:$B,$G339,Нормативы!$D:$D,'2020'!$I339,Нормативы!$F:$F,'2020'!$K339)</f>
        <v>5800</v>
      </c>
      <c r="AH339" s="618">
        <f>SUMIFS(Нормативы!T:T,Нормативы!$B:$B,$G339,Нормативы!$D:$D,'2020'!$I339,Нормативы!$F:$F,'2020'!$K339)</f>
        <v>540</v>
      </c>
      <c r="AI339" s="618">
        <f>SUMIFS(Нормативы!U:U,Нормативы!$B:$B,$G339,Нормативы!$D:$D,'2020'!$I339,Нормативы!$F:$F,'2020'!$K339)</f>
        <v>770</v>
      </c>
      <c r="AJ339" s="618">
        <f>SUMIFS(Нормативы!V:V,Нормативы!$B:$B,$G339,Нормативы!$D:$D,'2020'!$I339,Нормативы!$F:$F,'2020'!$K339)</f>
        <v>170</v>
      </c>
      <c r="AK339" s="618">
        <f>SUMIFS(Нормативы!W:W,Нормативы!$B:$B,$G339,Нормативы!$D:$D,'2020'!$I339,Нормативы!$F:$F,'2020'!$K339)</f>
        <v>200</v>
      </c>
      <c r="AL339" s="618">
        <f>SUMIFS(Нормативы!X:X,Нормативы!$B:$B,$G339,Нормативы!$D:$D,'2020'!$I339,Нормативы!$F:$F,'2020'!$K339)*O339</f>
        <v>13440</v>
      </c>
      <c r="AM339" s="618">
        <f t="shared" si="855"/>
        <v>10322.6</v>
      </c>
      <c r="AN339" s="618">
        <f t="shared" si="856"/>
        <v>3117.4</v>
      </c>
      <c r="AO339" s="618">
        <f>SUMIFS(Нормативы!AA:AA,Нормативы!$B:$B,$G339,Нормативы!$D:$D,'2020'!$I339,Нормативы!$F:$F,'2020'!$K339)</f>
        <v>0</v>
      </c>
      <c r="AP339" s="619">
        <f t="shared" si="857"/>
        <v>115530</v>
      </c>
      <c r="AQ339" s="413">
        <f t="shared" si="795"/>
        <v>78450</v>
      </c>
      <c r="AR339" s="618">
        <f t="shared" si="858"/>
        <v>60253.5</v>
      </c>
      <c r="AS339" s="618">
        <f t="shared" si="859"/>
        <v>18196.5</v>
      </c>
      <c r="AT339" s="616">
        <f t="shared" si="796"/>
        <v>1610</v>
      </c>
      <c r="AU339" s="616">
        <f t="shared" si="797"/>
        <v>322</v>
      </c>
      <c r="AV339" s="616">
        <f t="shared" si="798"/>
        <v>3480</v>
      </c>
      <c r="AW339" s="616">
        <f t="shared" si="799"/>
        <v>8580</v>
      </c>
      <c r="AX339" s="616">
        <f t="shared" si="800"/>
        <v>880</v>
      </c>
      <c r="AY339" s="616">
        <f t="shared" si="801"/>
        <v>6180</v>
      </c>
      <c r="AZ339" s="616">
        <f t="shared" si="802"/>
        <v>440</v>
      </c>
      <c r="BA339" s="616">
        <f t="shared" si="803"/>
        <v>1080</v>
      </c>
      <c r="BB339" s="616">
        <f t="shared" si="804"/>
        <v>2490</v>
      </c>
      <c r="BC339" s="616">
        <f t="shared" si="805"/>
        <v>5800</v>
      </c>
      <c r="BD339" s="616">
        <f t="shared" si="806"/>
        <v>540</v>
      </c>
      <c r="BE339" s="616">
        <f t="shared" si="807"/>
        <v>770</v>
      </c>
      <c r="BF339" s="616">
        <f t="shared" si="808"/>
        <v>170</v>
      </c>
      <c r="BG339" s="616">
        <f t="shared" si="809"/>
        <v>200</v>
      </c>
      <c r="BH339" s="616">
        <f t="shared" si="810"/>
        <v>13440</v>
      </c>
      <c r="BI339" s="618">
        <f t="shared" si="860"/>
        <v>10322.6</v>
      </c>
      <c r="BJ339" s="618">
        <f t="shared" si="861"/>
        <v>3117.4</v>
      </c>
      <c r="BK339" s="616">
        <f t="shared" si="811"/>
        <v>0</v>
      </c>
      <c r="BL339" s="620">
        <f t="shared" si="812"/>
        <v>115530</v>
      </c>
      <c r="BM339" s="616">
        <f t="shared" si="813"/>
        <v>117989</v>
      </c>
      <c r="BN339" s="618">
        <f t="shared" si="814"/>
        <v>90621.4</v>
      </c>
      <c r="BO339" s="618">
        <f t="shared" si="815"/>
        <v>27367.599999999999</v>
      </c>
      <c r="BP339" s="616">
        <f t="shared" si="862"/>
        <v>1610</v>
      </c>
      <c r="BQ339" s="616">
        <f t="shared" si="863"/>
        <v>322</v>
      </c>
      <c r="BR339" s="616">
        <f t="shared" si="864"/>
        <v>3480</v>
      </c>
      <c r="BS339" s="616">
        <f t="shared" si="816"/>
        <v>8580</v>
      </c>
      <c r="BT339" s="616">
        <f t="shared" si="817"/>
        <v>880</v>
      </c>
      <c r="BU339" s="616">
        <f t="shared" si="818"/>
        <v>6180</v>
      </c>
      <c r="BV339" s="616">
        <f t="shared" si="819"/>
        <v>440</v>
      </c>
      <c r="BW339" s="616">
        <f t="shared" si="820"/>
        <v>1080</v>
      </c>
      <c r="BX339" s="616">
        <f t="shared" si="821"/>
        <v>6153</v>
      </c>
      <c r="BY339" s="616">
        <f t="shared" si="822"/>
        <v>5800</v>
      </c>
      <c r="BZ339" s="616">
        <f t="shared" si="823"/>
        <v>540</v>
      </c>
      <c r="CA339" s="616">
        <f t="shared" si="824"/>
        <v>770</v>
      </c>
      <c r="CB339" s="616">
        <f t="shared" si="825"/>
        <v>170</v>
      </c>
      <c r="CC339" s="616">
        <f t="shared" si="826"/>
        <v>200</v>
      </c>
      <c r="CD339" s="616">
        <f t="shared" si="827"/>
        <v>20214</v>
      </c>
      <c r="CE339" s="618">
        <f t="shared" si="865"/>
        <v>15525.3</v>
      </c>
      <c r="CF339" s="618">
        <f t="shared" si="866"/>
        <v>4688.7</v>
      </c>
      <c r="CG339" s="616">
        <f t="shared" si="828"/>
        <v>0</v>
      </c>
      <c r="CH339" s="621">
        <f t="shared" si="829"/>
        <v>165506</v>
      </c>
      <c r="CI339" s="88">
        <f t="shared" si="830"/>
        <v>117989</v>
      </c>
      <c r="CJ339" s="90">
        <f t="shared" si="831"/>
        <v>90621.4</v>
      </c>
      <c r="CK339" s="90">
        <f t="shared" si="832"/>
        <v>27367.599999999999</v>
      </c>
      <c r="CL339" s="88">
        <f t="shared" si="833"/>
        <v>1610</v>
      </c>
      <c r="CM339" s="88">
        <f t="shared" si="834"/>
        <v>322</v>
      </c>
      <c r="CN339" s="88">
        <f t="shared" si="835"/>
        <v>3480</v>
      </c>
      <c r="CO339" s="88">
        <f t="shared" si="836"/>
        <v>8580</v>
      </c>
      <c r="CP339" s="88">
        <f t="shared" si="837"/>
        <v>880</v>
      </c>
      <c r="CQ339" s="88">
        <f t="shared" si="838"/>
        <v>6180</v>
      </c>
      <c r="CR339" s="88">
        <f t="shared" si="839"/>
        <v>440</v>
      </c>
      <c r="CS339" s="88">
        <f t="shared" si="840"/>
        <v>1080</v>
      </c>
      <c r="CT339" s="88">
        <f t="shared" si="841"/>
        <v>6153</v>
      </c>
      <c r="CU339" s="88">
        <f t="shared" si="842"/>
        <v>5800</v>
      </c>
      <c r="CV339" s="88">
        <f t="shared" si="843"/>
        <v>540</v>
      </c>
      <c r="CW339" s="88">
        <f t="shared" si="844"/>
        <v>770</v>
      </c>
      <c r="CX339" s="88">
        <f t="shared" si="845"/>
        <v>170</v>
      </c>
      <c r="CY339" s="88">
        <f t="shared" si="846"/>
        <v>200</v>
      </c>
      <c r="CZ339" s="88">
        <f t="shared" si="847"/>
        <v>20214</v>
      </c>
      <c r="DA339" s="90">
        <f t="shared" si="848"/>
        <v>15525.3</v>
      </c>
      <c r="DB339" s="90">
        <f t="shared" si="849"/>
        <v>4688.7</v>
      </c>
      <c r="DC339" s="88">
        <f t="shared" si="850"/>
        <v>0</v>
      </c>
      <c r="DD339" s="88">
        <f t="shared" si="851"/>
        <v>165506</v>
      </c>
      <c r="AUV339" s="699">
        <f t="shared" si="890"/>
        <v>117989</v>
      </c>
      <c r="AUW339" s="699">
        <f t="shared" si="891"/>
        <v>90621.35</v>
      </c>
      <c r="AUX339" s="699">
        <f t="shared" si="892"/>
        <v>27367.65</v>
      </c>
      <c r="AUY339" s="699">
        <f t="shared" si="893"/>
        <v>1610</v>
      </c>
      <c r="AUZ339" s="699">
        <f t="shared" si="778"/>
        <v>130.31</v>
      </c>
      <c r="AVA339" s="699">
        <f t="shared" si="778"/>
        <v>0.04</v>
      </c>
      <c r="AVB339" s="699">
        <f t="shared" si="894"/>
        <v>8580</v>
      </c>
      <c r="AVC339" s="699">
        <f t="shared" si="895"/>
        <v>880</v>
      </c>
      <c r="AVD339" s="699">
        <f t="shared" si="896"/>
        <v>6180</v>
      </c>
      <c r="AVE339" s="699">
        <f t="shared" si="897"/>
        <v>440</v>
      </c>
      <c r="AVF339" s="699">
        <f t="shared" si="898"/>
        <v>1080</v>
      </c>
      <c r="AVG339" s="699">
        <f t="shared" si="899"/>
        <v>6153</v>
      </c>
      <c r="AVH339" s="699">
        <f t="shared" si="900"/>
        <v>5800</v>
      </c>
      <c r="AVI339" s="699">
        <f t="shared" si="901"/>
        <v>540</v>
      </c>
      <c r="AVJ339" s="699">
        <f t="shared" si="902"/>
        <v>770</v>
      </c>
      <c r="AVK339" s="699">
        <f t="shared" si="903"/>
        <v>170</v>
      </c>
      <c r="AVL339" s="699">
        <f t="shared" si="904"/>
        <v>200</v>
      </c>
      <c r="AVM339" s="699">
        <f t="shared" si="905"/>
        <v>20214</v>
      </c>
      <c r="AVN339" s="699">
        <f t="shared" si="906"/>
        <v>15525.35</v>
      </c>
      <c r="AVO339" s="699">
        <f t="shared" si="907"/>
        <v>4688.6499999999996</v>
      </c>
      <c r="AVP339" s="699">
        <f t="shared" si="908"/>
        <v>0</v>
      </c>
      <c r="AVQ339" s="699">
        <f t="shared" si="909"/>
        <v>165506</v>
      </c>
    </row>
    <row r="340" spans="1:108 1244:1265" ht="30" hidden="1" customHeight="1" x14ac:dyDescent="0.25">
      <c r="A340" s="643">
        <v>1</v>
      </c>
      <c r="B340" s="643">
        <v>8</v>
      </c>
      <c r="C340" s="664" t="s">
        <v>22</v>
      </c>
      <c r="D340" s="2"/>
      <c r="E340" s="101" t="s">
        <v>345</v>
      </c>
      <c r="F340" s="643" t="s">
        <v>38</v>
      </c>
      <c r="G340" s="643">
        <v>2</v>
      </c>
      <c r="H340" s="658" t="s">
        <v>10</v>
      </c>
      <c r="I340" s="643">
        <v>0</v>
      </c>
      <c r="J340" s="101" t="s">
        <v>397</v>
      </c>
      <c r="K340" s="643">
        <v>1</v>
      </c>
      <c r="L340" s="683" t="s">
        <v>350</v>
      </c>
      <c r="M340" s="11" t="s">
        <v>336</v>
      </c>
      <c r="N340" s="101" t="s">
        <v>387</v>
      </c>
      <c r="O340" s="643">
        <v>1</v>
      </c>
      <c r="P340" s="632">
        <v>13</v>
      </c>
      <c r="Q340" s="632">
        <v>13</v>
      </c>
      <c r="R340" s="632">
        <v>13</v>
      </c>
      <c r="S340" s="675">
        <f>SUMIF('Территориальный кк'!$A:$A,'2020'!$B340,'Территориальный кк'!D:D)</f>
        <v>1.504</v>
      </c>
      <c r="T340" s="676">
        <f>SUMIF('Территориальный кк'!$A:$A,'2020'!$B340,'Территориальный кк'!E:E)</f>
        <v>2.4710000000000001</v>
      </c>
      <c r="U340" s="618">
        <f>SUMIFS(Нормативы!G:G,Нормативы!$B:$B,$G340,Нормативы!$D:$D,'2020'!$I340,Нормативы!$F:$F,'2020'!$K340)*O340</f>
        <v>59740</v>
      </c>
      <c r="V340" s="618">
        <f t="shared" si="852"/>
        <v>45883.3</v>
      </c>
      <c r="W340" s="618">
        <f t="shared" si="853"/>
        <v>13856.7</v>
      </c>
      <c r="X340" s="618">
        <f>SUMIFS(Нормативы!J:J,Нормативы!$B:$B,$G340,Нормативы!$D:$D,'2020'!$I340,Нормативы!$F:$F,'2020'!$K340)</f>
        <v>220</v>
      </c>
      <c r="Y340" s="618">
        <f>SUMIFS(Нормативы!K:K,Нормативы!$B:$B,$G340,Нормативы!$D:$D,'2020'!$I340,Нормативы!$F:$F,'2020'!$K340)</f>
        <v>44</v>
      </c>
      <c r="Z340" s="618">
        <f>SUMIFS(Нормативы!L:L,Нормативы!$B:$B,$G340,Нормативы!$D:$D,'2020'!$I340,Нормативы!$F:$F,'2020'!$K340)</f>
        <v>2320</v>
      </c>
      <c r="AA340" s="618">
        <f t="shared" si="854"/>
        <v>4350</v>
      </c>
      <c r="AB340" s="618">
        <f>SUMIFS(Нормативы!N:N,Нормативы!$B:$B,$G340,Нормативы!$D:$D,'2020'!$I340,Нормативы!$F:$F,'2020'!$K340)*O340</f>
        <v>520</v>
      </c>
      <c r="AC340" s="618">
        <f>SUMIFS(Нормативы!O:O,Нормативы!$B:$B,$G340,Нормативы!$D:$D,'2020'!$I340,Нормативы!$F:$F,'2020'!$K340)</f>
        <v>2670</v>
      </c>
      <c r="AD340" s="618">
        <f>SUMIFS(Нормативы!P:P,Нормативы!$B:$B,$G340,Нормативы!$D:$D,'2020'!$I340,Нормативы!$F:$F,'2020'!$K340)*O340</f>
        <v>340</v>
      </c>
      <c r="AE340" s="618">
        <f>SUMIFS(Нормативы!Q:Q,Нормативы!$B:$B,$G340,Нормативы!$D:$D,'2020'!$I340,Нормативы!$F:$F,'2020'!$K340)</f>
        <v>820</v>
      </c>
      <c r="AF340" s="618">
        <f>SUMIFS(Нормативы!R:R,Нормативы!$B:$B,$G340,Нормативы!$D:$D,'2020'!$I340,Нормативы!$F:$F,'2020'!$K340)</f>
        <v>2460</v>
      </c>
      <c r="AG340" s="618">
        <f>SUMIFS(Нормативы!S:S,Нормативы!$B:$B,$G340,Нормативы!$D:$D,'2020'!$I340,Нормативы!$F:$F,'2020'!$K340)</f>
        <v>5080</v>
      </c>
      <c r="AH340" s="618">
        <f>SUMIFS(Нормативы!T:T,Нормативы!$B:$B,$G340,Нормативы!$D:$D,'2020'!$I340,Нормативы!$F:$F,'2020'!$K340)</f>
        <v>540</v>
      </c>
      <c r="AI340" s="618">
        <f>SUMIFS(Нормативы!U:U,Нормативы!$B:$B,$G340,Нормативы!$D:$D,'2020'!$I340,Нормативы!$F:$F,'2020'!$K340)</f>
        <v>770</v>
      </c>
      <c r="AJ340" s="618">
        <f>SUMIFS(Нормативы!V:V,Нормативы!$B:$B,$G340,Нормативы!$D:$D,'2020'!$I340,Нормативы!$F:$F,'2020'!$K340)</f>
        <v>80</v>
      </c>
      <c r="AK340" s="618">
        <f>SUMIFS(Нормативы!W:W,Нормативы!$B:$B,$G340,Нормативы!$D:$D,'2020'!$I340,Нормативы!$F:$F,'2020'!$K340)</f>
        <v>120</v>
      </c>
      <c r="AL340" s="618">
        <f>SUMIFS(Нормативы!X:X,Нормативы!$B:$B,$G340,Нормативы!$D:$D,'2020'!$I340,Нормативы!$F:$F,'2020'!$K340)*O340</f>
        <v>13440</v>
      </c>
      <c r="AM340" s="618">
        <f t="shared" si="855"/>
        <v>10322.6</v>
      </c>
      <c r="AN340" s="618">
        <f t="shared" si="856"/>
        <v>3117.4</v>
      </c>
      <c r="AO340" s="618">
        <f>SUMIFS(Нормативы!AA:AA,Нормативы!$B:$B,$G340,Нормативы!$D:$D,'2020'!$I340,Нормативы!$F:$F,'2020'!$K340)</f>
        <v>3520</v>
      </c>
      <c r="AP340" s="619">
        <f t="shared" si="857"/>
        <v>92640</v>
      </c>
      <c r="AQ340" s="413">
        <f t="shared" si="795"/>
        <v>776620</v>
      </c>
      <c r="AR340" s="618">
        <f t="shared" si="858"/>
        <v>596482.30000000005</v>
      </c>
      <c r="AS340" s="618">
        <f t="shared" si="859"/>
        <v>180137.7</v>
      </c>
      <c r="AT340" s="616">
        <f t="shared" si="796"/>
        <v>2860</v>
      </c>
      <c r="AU340" s="616">
        <f t="shared" si="797"/>
        <v>572</v>
      </c>
      <c r="AV340" s="616">
        <f t="shared" si="798"/>
        <v>30160</v>
      </c>
      <c r="AW340" s="616">
        <f t="shared" si="799"/>
        <v>56550</v>
      </c>
      <c r="AX340" s="616">
        <f t="shared" si="800"/>
        <v>6760</v>
      </c>
      <c r="AY340" s="616">
        <f t="shared" si="801"/>
        <v>34710</v>
      </c>
      <c r="AZ340" s="616">
        <f t="shared" si="802"/>
        <v>4420</v>
      </c>
      <c r="BA340" s="616">
        <f t="shared" si="803"/>
        <v>10660</v>
      </c>
      <c r="BB340" s="616">
        <f t="shared" si="804"/>
        <v>31980</v>
      </c>
      <c r="BC340" s="616">
        <f t="shared" si="805"/>
        <v>66040</v>
      </c>
      <c r="BD340" s="616">
        <f t="shared" si="806"/>
        <v>7020</v>
      </c>
      <c r="BE340" s="616">
        <f t="shared" si="807"/>
        <v>10010</v>
      </c>
      <c r="BF340" s="616">
        <f t="shared" si="808"/>
        <v>1040</v>
      </c>
      <c r="BG340" s="616">
        <f t="shared" si="809"/>
        <v>1560</v>
      </c>
      <c r="BH340" s="616">
        <f t="shared" si="810"/>
        <v>174720</v>
      </c>
      <c r="BI340" s="618">
        <f t="shared" si="860"/>
        <v>134193.5</v>
      </c>
      <c r="BJ340" s="618">
        <f t="shared" si="861"/>
        <v>40526.5</v>
      </c>
      <c r="BK340" s="616">
        <f t="shared" si="811"/>
        <v>45760</v>
      </c>
      <c r="BL340" s="620">
        <f t="shared" si="812"/>
        <v>1204320</v>
      </c>
      <c r="BM340" s="616">
        <f t="shared" si="813"/>
        <v>1168036</v>
      </c>
      <c r="BN340" s="618">
        <f t="shared" si="814"/>
        <v>897109.1</v>
      </c>
      <c r="BO340" s="618">
        <f t="shared" si="815"/>
        <v>270926.90000000002</v>
      </c>
      <c r="BP340" s="616">
        <f t="shared" si="862"/>
        <v>2860</v>
      </c>
      <c r="BQ340" s="616">
        <f t="shared" si="863"/>
        <v>572</v>
      </c>
      <c r="BR340" s="616">
        <f t="shared" si="864"/>
        <v>30160</v>
      </c>
      <c r="BS340" s="616">
        <f t="shared" si="816"/>
        <v>56550</v>
      </c>
      <c r="BT340" s="616">
        <f t="shared" si="817"/>
        <v>6760</v>
      </c>
      <c r="BU340" s="616">
        <f t="shared" si="818"/>
        <v>34710</v>
      </c>
      <c r="BV340" s="616">
        <f t="shared" si="819"/>
        <v>4420</v>
      </c>
      <c r="BW340" s="616">
        <f t="shared" si="820"/>
        <v>10660</v>
      </c>
      <c r="BX340" s="616">
        <f t="shared" si="821"/>
        <v>79023</v>
      </c>
      <c r="BY340" s="616">
        <f t="shared" si="822"/>
        <v>66040</v>
      </c>
      <c r="BZ340" s="616">
        <f t="shared" si="823"/>
        <v>7020</v>
      </c>
      <c r="CA340" s="616">
        <f t="shared" si="824"/>
        <v>10010</v>
      </c>
      <c r="CB340" s="616">
        <f t="shared" si="825"/>
        <v>1040</v>
      </c>
      <c r="CC340" s="616">
        <f t="shared" si="826"/>
        <v>1560</v>
      </c>
      <c r="CD340" s="616">
        <f t="shared" si="827"/>
        <v>262779</v>
      </c>
      <c r="CE340" s="618">
        <f t="shared" si="865"/>
        <v>201827.20000000001</v>
      </c>
      <c r="CF340" s="618">
        <f t="shared" si="866"/>
        <v>60951.8</v>
      </c>
      <c r="CG340" s="616">
        <f t="shared" si="828"/>
        <v>45760</v>
      </c>
      <c r="CH340" s="621">
        <f t="shared" si="829"/>
        <v>1730838</v>
      </c>
      <c r="CI340" s="88">
        <f t="shared" si="830"/>
        <v>89848.9231</v>
      </c>
      <c r="CJ340" s="90">
        <f t="shared" si="831"/>
        <v>69008.392300000007</v>
      </c>
      <c r="CK340" s="90">
        <f t="shared" si="832"/>
        <v>20840.5308</v>
      </c>
      <c r="CL340" s="88">
        <f t="shared" si="833"/>
        <v>220</v>
      </c>
      <c r="CM340" s="88">
        <f t="shared" si="834"/>
        <v>44</v>
      </c>
      <c r="CN340" s="88">
        <f t="shared" si="835"/>
        <v>2320</v>
      </c>
      <c r="CO340" s="88">
        <f t="shared" si="836"/>
        <v>4350</v>
      </c>
      <c r="CP340" s="88">
        <f t="shared" si="837"/>
        <v>520</v>
      </c>
      <c r="CQ340" s="88">
        <f t="shared" si="838"/>
        <v>2670</v>
      </c>
      <c r="CR340" s="88">
        <f t="shared" si="839"/>
        <v>340</v>
      </c>
      <c r="CS340" s="88">
        <f t="shared" si="840"/>
        <v>820</v>
      </c>
      <c r="CT340" s="88">
        <f t="shared" si="841"/>
        <v>6078.6922999999997</v>
      </c>
      <c r="CU340" s="88">
        <f t="shared" si="842"/>
        <v>5080</v>
      </c>
      <c r="CV340" s="88">
        <f t="shared" si="843"/>
        <v>540</v>
      </c>
      <c r="CW340" s="88">
        <f t="shared" si="844"/>
        <v>770</v>
      </c>
      <c r="CX340" s="88">
        <f t="shared" si="845"/>
        <v>80</v>
      </c>
      <c r="CY340" s="88">
        <f t="shared" si="846"/>
        <v>120</v>
      </c>
      <c r="CZ340" s="88">
        <f t="shared" si="847"/>
        <v>20213.769199999999</v>
      </c>
      <c r="DA340" s="90">
        <f t="shared" si="848"/>
        <v>15525.1692</v>
      </c>
      <c r="DB340" s="90">
        <f t="shared" si="849"/>
        <v>4688.6000000000004</v>
      </c>
      <c r="DC340" s="88">
        <f t="shared" si="850"/>
        <v>3520</v>
      </c>
      <c r="DD340" s="88">
        <f t="shared" si="851"/>
        <v>133141.38459999999</v>
      </c>
      <c r="AUV340" s="699">
        <f t="shared" si="890"/>
        <v>89848.92</v>
      </c>
      <c r="AUW340" s="699">
        <f t="shared" si="891"/>
        <v>69008.39</v>
      </c>
      <c r="AUX340" s="699">
        <f t="shared" si="892"/>
        <v>20840.53</v>
      </c>
      <c r="AUY340" s="699">
        <f t="shared" si="893"/>
        <v>220</v>
      </c>
      <c r="AUZ340" s="699">
        <f t="shared" si="778"/>
        <v>231.49</v>
      </c>
      <c r="AVA340" s="699">
        <f t="shared" si="778"/>
        <v>0.5</v>
      </c>
      <c r="AVB340" s="699">
        <f t="shared" si="894"/>
        <v>4350</v>
      </c>
      <c r="AVC340" s="699">
        <f t="shared" si="895"/>
        <v>520</v>
      </c>
      <c r="AVD340" s="699">
        <f t="shared" si="896"/>
        <v>2670</v>
      </c>
      <c r="AVE340" s="699">
        <f t="shared" si="897"/>
        <v>340</v>
      </c>
      <c r="AVF340" s="699">
        <f t="shared" si="898"/>
        <v>820</v>
      </c>
      <c r="AVG340" s="699">
        <f t="shared" si="899"/>
        <v>6078.69</v>
      </c>
      <c r="AVH340" s="699">
        <f t="shared" si="900"/>
        <v>5080</v>
      </c>
      <c r="AVI340" s="699">
        <f t="shared" si="901"/>
        <v>540</v>
      </c>
      <c r="AVJ340" s="699">
        <f t="shared" si="902"/>
        <v>770</v>
      </c>
      <c r="AVK340" s="699">
        <f t="shared" si="903"/>
        <v>80</v>
      </c>
      <c r="AVL340" s="699">
        <f t="shared" si="904"/>
        <v>120</v>
      </c>
      <c r="AVM340" s="699">
        <f t="shared" si="905"/>
        <v>20213.77</v>
      </c>
      <c r="AVN340" s="699">
        <f t="shared" si="906"/>
        <v>15525.17</v>
      </c>
      <c r="AVO340" s="699">
        <f t="shared" si="907"/>
        <v>4688.6000000000004</v>
      </c>
      <c r="AVP340" s="699">
        <f t="shared" si="908"/>
        <v>3520</v>
      </c>
      <c r="AVQ340" s="699">
        <f t="shared" si="909"/>
        <v>133141.38</v>
      </c>
    </row>
    <row r="341" spans="1:108 1244:1265" ht="30" hidden="1" customHeight="1" x14ac:dyDescent="0.25">
      <c r="A341" s="643">
        <v>1</v>
      </c>
      <c r="B341" s="643">
        <v>6</v>
      </c>
      <c r="C341" s="664" t="s">
        <v>250</v>
      </c>
      <c r="D341" s="2"/>
      <c r="E341" s="101" t="s">
        <v>344</v>
      </c>
      <c r="F341" s="643" t="s">
        <v>31</v>
      </c>
      <c r="G341" s="643">
        <v>1</v>
      </c>
      <c r="H341" s="658" t="s">
        <v>10</v>
      </c>
      <c r="I341" s="643">
        <v>0</v>
      </c>
      <c r="J341" s="101" t="s">
        <v>371</v>
      </c>
      <c r="K341" s="643">
        <v>1</v>
      </c>
      <c r="L341" s="683" t="s">
        <v>349</v>
      </c>
      <c r="M341" s="11" t="s">
        <v>312</v>
      </c>
      <c r="N341" s="101" t="s">
        <v>387</v>
      </c>
      <c r="O341" s="643">
        <v>1</v>
      </c>
      <c r="P341" s="632"/>
      <c r="Q341" s="632"/>
      <c r="R341" s="632"/>
      <c r="S341" s="675">
        <f>SUMIF('Территориальный кк'!$A:$A,'2020'!$B341,'Территориальный кк'!D:D)</f>
        <v>2.4420000000000002</v>
      </c>
      <c r="T341" s="676">
        <f>SUMIF('Территориальный кк'!$A:$A,'2020'!$B341,'Территориальный кк'!E:E)</f>
        <v>2.6</v>
      </c>
      <c r="U341" s="618">
        <f>SUMIFS(Нормативы!G:G,Нормативы!$B:$B,$G341,Нормативы!$D:$D,'2020'!$I341,Нормативы!$F:$F,'2020'!$K341)*O341</f>
        <v>54020</v>
      </c>
      <c r="V341" s="618">
        <f t="shared" si="852"/>
        <v>41490</v>
      </c>
      <c r="W341" s="618">
        <f t="shared" si="853"/>
        <v>12530</v>
      </c>
      <c r="X341" s="618">
        <f>SUMIFS(Нормативы!J:J,Нормативы!$B:$B,$G341,Нормативы!$D:$D,'2020'!$I341,Нормативы!$F:$F,'2020'!$K341)</f>
        <v>220</v>
      </c>
      <c r="Y341" s="618">
        <f>SUMIFS(Нормативы!K:K,Нормативы!$B:$B,$G341,Нормативы!$D:$D,'2020'!$I341,Нормативы!$F:$F,'2020'!$K341)</f>
        <v>44</v>
      </c>
      <c r="Z341" s="618">
        <f>SUMIFS(Нормативы!L:L,Нормативы!$B:$B,$G341,Нормативы!$D:$D,'2020'!$I341,Нормативы!$F:$F,'2020'!$K341)</f>
        <v>2320</v>
      </c>
      <c r="AA341" s="618">
        <f t="shared" si="854"/>
        <v>3710</v>
      </c>
      <c r="AB341" s="618">
        <f>SUMIFS(Нормативы!N:N,Нормативы!$B:$B,$G341,Нормативы!$D:$D,'2020'!$I341,Нормативы!$F:$F,'2020'!$K341)*O341</f>
        <v>520</v>
      </c>
      <c r="AC341" s="618">
        <f>SUMIFS(Нормативы!O:O,Нормативы!$B:$B,$G341,Нормативы!$D:$D,'2020'!$I341,Нормативы!$F:$F,'2020'!$K341)</f>
        <v>2140</v>
      </c>
      <c r="AD341" s="618">
        <f>SUMIFS(Нормативы!P:P,Нормативы!$B:$B,$G341,Нормативы!$D:$D,'2020'!$I341,Нормативы!$F:$F,'2020'!$K341)*O341</f>
        <v>310</v>
      </c>
      <c r="AE341" s="618">
        <f>SUMIFS(Нормативы!Q:Q,Нормативы!$B:$B,$G341,Нормативы!$D:$D,'2020'!$I341,Нормативы!$F:$F,'2020'!$K341)</f>
        <v>740</v>
      </c>
      <c r="AF341" s="618">
        <f>SUMIFS(Нормативы!R:R,Нормативы!$B:$B,$G341,Нормативы!$D:$D,'2020'!$I341,Нормативы!$F:$F,'2020'!$K341)</f>
        <v>2460</v>
      </c>
      <c r="AG341" s="618">
        <f>SUMIFS(Нормативы!S:S,Нормативы!$B:$B,$G341,Нормативы!$D:$D,'2020'!$I341,Нормативы!$F:$F,'2020'!$K341)</f>
        <v>5080</v>
      </c>
      <c r="AH341" s="618">
        <f>SUMIFS(Нормативы!T:T,Нормативы!$B:$B,$G341,Нормативы!$D:$D,'2020'!$I341,Нормативы!$F:$F,'2020'!$K341)</f>
        <v>540</v>
      </c>
      <c r="AI341" s="618">
        <f>SUMIFS(Нормативы!U:U,Нормативы!$B:$B,$G341,Нормативы!$D:$D,'2020'!$I341,Нормативы!$F:$F,'2020'!$K341)</f>
        <v>770</v>
      </c>
      <c r="AJ341" s="618">
        <f>SUMIFS(Нормативы!V:V,Нормативы!$B:$B,$G341,Нормативы!$D:$D,'2020'!$I341,Нормативы!$F:$F,'2020'!$K341)</f>
        <v>80</v>
      </c>
      <c r="AK341" s="618">
        <f>SUMIFS(Нормативы!W:W,Нормативы!$B:$B,$G341,Нормативы!$D:$D,'2020'!$I341,Нормативы!$F:$F,'2020'!$K341)</f>
        <v>300</v>
      </c>
      <c r="AL341" s="618">
        <f>SUMIFS(Нормативы!X:X,Нормативы!$B:$B,$G341,Нормативы!$D:$D,'2020'!$I341,Нормативы!$F:$F,'2020'!$K341)*O341</f>
        <v>13440</v>
      </c>
      <c r="AM341" s="618">
        <f t="shared" si="855"/>
        <v>10322.6</v>
      </c>
      <c r="AN341" s="618">
        <f t="shared" si="856"/>
        <v>3117.4</v>
      </c>
      <c r="AO341" s="618">
        <f>SUMIFS(Нормативы!AA:AA,Нормативы!$B:$B,$G341,Нормативы!$D:$D,'2020'!$I341,Нормативы!$F:$F,'2020'!$K341)</f>
        <v>3520</v>
      </c>
      <c r="AP341" s="619">
        <f t="shared" si="857"/>
        <v>86460</v>
      </c>
      <c r="AQ341" s="413">
        <f t="shared" si="795"/>
        <v>0</v>
      </c>
      <c r="AR341" s="618">
        <f t="shared" si="858"/>
        <v>0</v>
      </c>
      <c r="AS341" s="618">
        <f t="shared" si="859"/>
        <v>0</v>
      </c>
      <c r="AT341" s="616">
        <f t="shared" si="796"/>
        <v>0</v>
      </c>
      <c r="AU341" s="616">
        <f t="shared" si="797"/>
        <v>0</v>
      </c>
      <c r="AV341" s="616">
        <f t="shared" si="798"/>
        <v>0</v>
      </c>
      <c r="AW341" s="616">
        <f t="shared" si="799"/>
        <v>0</v>
      </c>
      <c r="AX341" s="616">
        <f t="shared" si="800"/>
        <v>0</v>
      </c>
      <c r="AY341" s="616">
        <f t="shared" si="801"/>
        <v>0</v>
      </c>
      <c r="AZ341" s="616">
        <f t="shared" si="802"/>
        <v>0</v>
      </c>
      <c r="BA341" s="616">
        <f t="shared" si="803"/>
        <v>0</v>
      </c>
      <c r="BB341" s="616">
        <f t="shared" si="804"/>
        <v>0</v>
      </c>
      <c r="BC341" s="616">
        <f t="shared" si="805"/>
        <v>0</v>
      </c>
      <c r="BD341" s="616">
        <f t="shared" si="806"/>
        <v>0</v>
      </c>
      <c r="BE341" s="616">
        <f t="shared" si="807"/>
        <v>0</v>
      </c>
      <c r="BF341" s="616">
        <f t="shared" si="808"/>
        <v>0</v>
      </c>
      <c r="BG341" s="616">
        <f t="shared" si="809"/>
        <v>0</v>
      </c>
      <c r="BH341" s="616">
        <f t="shared" si="810"/>
        <v>0</v>
      </c>
      <c r="BI341" s="618">
        <f t="shared" si="860"/>
        <v>0</v>
      </c>
      <c r="BJ341" s="618">
        <f t="shared" si="861"/>
        <v>0</v>
      </c>
      <c r="BK341" s="616">
        <f t="shared" si="811"/>
        <v>0</v>
      </c>
      <c r="BL341" s="620">
        <f t="shared" si="812"/>
        <v>0</v>
      </c>
      <c r="BM341" s="616">
        <f t="shared" si="813"/>
        <v>0</v>
      </c>
      <c r="BN341" s="618">
        <f t="shared" si="814"/>
        <v>0</v>
      </c>
      <c r="BO341" s="618">
        <f t="shared" si="815"/>
        <v>0</v>
      </c>
      <c r="BP341" s="616">
        <f t="shared" si="862"/>
        <v>0</v>
      </c>
      <c r="BQ341" s="616">
        <f t="shared" si="863"/>
        <v>0</v>
      </c>
      <c r="BR341" s="616">
        <f t="shared" si="864"/>
        <v>0</v>
      </c>
      <c r="BS341" s="616">
        <f t="shared" si="816"/>
        <v>0</v>
      </c>
      <c r="BT341" s="616">
        <f t="shared" si="817"/>
        <v>0</v>
      </c>
      <c r="BU341" s="616">
        <f t="shared" si="818"/>
        <v>0</v>
      </c>
      <c r="BV341" s="616">
        <f t="shared" si="819"/>
        <v>0</v>
      </c>
      <c r="BW341" s="616">
        <f t="shared" si="820"/>
        <v>0</v>
      </c>
      <c r="BX341" s="616">
        <f t="shared" si="821"/>
        <v>0</v>
      </c>
      <c r="BY341" s="616">
        <f t="shared" si="822"/>
        <v>0</v>
      </c>
      <c r="BZ341" s="616">
        <f t="shared" si="823"/>
        <v>0</v>
      </c>
      <c r="CA341" s="616">
        <f t="shared" si="824"/>
        <v>0</v>
      </c>
      <c r="CB341" s="616">
        <f t="shared" si="825"/>
        <v>0</v>
      </c>
      <c r="CC341" s="616">
        <f t="shared" si="826"/>
        <v>0</v>
      </c>
      <c r="CD341" s="616">
        <f t="shared" si="827"/>
        <v>0</v>
      </c>
      <c r="CE341" s="618">
        <f t="shared" si="865"/>
        <v>0</v>
      </c>
      <c r="CF341" s="618">
        <f t="shared" si="866"/>
        <v>0</v>
      </c>
      <c r="CG341" s="616">
        <f t="shared" si="828"/>
        <v>0</v>
      </c>
      <c r="CH341" s="621">
        <f t="shared" si="829"/>
        <v>0</v>
      </c>
      <c r="CI341" s="88" t="e">
        <f t="shared" si="830"/>
        <v>#DIV/0!</v>
      </c>
      <c r="CJ341" s="90" t="e">
        <f t="shared" si="831"/>
        <v>#DIV/0!</v>
      </c>
      <c r="CK341" s="90" t="e">
        <f t="shared" si="832"/>
        <v>#DIV/0!</v>
      </c>
      <c r="CL341" s="88" t="e">
        <f t="shared" si="833"/>
        <v>#DIV/0!</v>
      </c>
      <c r="CM341" s="88" t="e">
        <f t="shared" si="834"/>
        <v>#DIV/0!</v>
      </c>
      <c r="CN341" s="88" t="e">
        <f t="shared" si="835"/>
        <v>#DIV/0!</v>
      </c>
      <c r="CO341" s="88" t="e">
        <f t="shared" si="836"/>
        <v>#DIV/0!</v>
      </c>
      <c r="CP341" s="88" t="e">
        <f t="shared" si="837"/>
        <v>#DIV/0!</v>
      </c>
      <c r="CQ341" s="88" t="e">
        <f t="shared" si="838"/>
        <v>#DIV/0!</v>
      </c>
      <c r="CR341" s="88" t="e">
        <f t="shared" si="839"/>
        <v>#DIV/0!</v>
      </c>
      <c r="CS341" s="88" t="e">
        <f t="shared" si="840"/>
        <v>#DIV/0!</v>
      </c>
      <c r="CT341" s="88" t="e">
        <f t="shared" si="841"/>
        <v>#DIV/0!</v>
      </c>
      <c r="CU341" s="88" t="e">
        <f t="shared" si="842"/>
        <v>#DIV/0!</v>
      </c>
      <c r="CV341" s="88" t="e">
        <f t="shared" si="843"/>
        <v>#DIV/0!</v>
      </c>
      <c r="CW341" s="88" t="e">
        <f t="shared" si="844"/>
        <v>#DIV/0!</v>
      </c>
      <c r="CX341" s="88" t="e">
        <f t="shared" si="845"/>
        <v>#DIV/0!</v>
      </c>
      <c r="CY341" s="88" t="e">
        <f t="shared" si="846"/>
        <v>#DIV/0!</v>
      </c>
      <c r="CZ341" s="88" t="e">
        <f t="shared" si="847"/>
        <v>#DIV/0!</v>
      </c>
      <c r="DA341" s="90" t="e">
        <f t="shared" si="848"/>
        <v>#DIV/0!</v>
      </c>
      <c r="DB341" s="90" t="e">
        <f t="shared" si="849"/>
        <v>#DIV/0!</v>
      </c>
      <c r="DC341" s="88" t="e">
        <f t="shared" si="850"/>
        <v>#DIV/0!</v>
      </c>
      <c r="DD341" s="88" t="e">
        <f t="shared" si="851"/>
        <v>#DIV/0!</v>
      </c>
      <c r="AUV341" s="699">
        <v>0</v>
      </c>
      <c r="AUW341" s="699">
        <f t="shared" si="891"/>
        <v>0</v>
      </c>
      <c r="AUX341" s="699">
        <f t="shared" si="892"/>
        <v>0</v>
      </c>
      <c r="AUY341" s="699">
        <f t="shared" ref="AUY341:AVA405" si="910">BP341/S341</f>
        <v>0</v>
      </c>
      <c r="AUZ341" s="699">
        <f t="shared" si="910"/>
        <v>0</v>
      </c>
      <c r="AVA341" s="699">
        <f t="shared" si="910"/>
        <v>0</v>
      </c>
      <c r="AVB341" s="699">
        <f t="shared" ref="AVB341:AVB398" si="911">BS341/V341</f>
        <v>0</v>
      </c>
      <c r="AVC341" s="697"/>
      <c r="AVD341" s="697"/>
      <c r="AVE341" s="697"/>
      <c r="AVF341" s="697"/>
      <c r="AVG341" s="697"/>
      <c r="AVH341" s="697"/>
      <c r="AVI341" s="697"/>
      <c r="AVJ341" s="697"/>
      <c r="AVK341" s="697"/>
      <c r="AVL341" s="697"/>
      <c r="AVM341" s="697"/>
      <c r="AVN341" s="697"/>
      <c r="AVO341" s="697"/>
      <c r="AVP341" s="697"/>
      <c r="AVQ341" s="697"/>
    </row>
    <row r="342" spans="1:108 1244:1265" ht="30" hidden="1" customHeight="1" x14ac:dyDescent="0.25">
      <c r="A342" s="643">
        <v>1</v>
      </c>
      <c r="B342" s="643">
        <v>6</v>
      </c>
      <c r="C342" s="664" t="s">
        <v>250</v>
      </c>
      <c r="D342" s="2"/>
      <c r="E342" s="101" t="s">
        <v>344</v>
      </c>
      <c r="F342" s="643" t="s">
        <v>31</v>
      </c>
      <c r="G342" s="643">
        <v>1</v>
      </c>
      <c r="H342" s="658" t="s">
        <v>10</v>
      </c>
      <c r="I342" s="643">
        <v>0</v>
      </c>
      <c r="J342" s="101" t="s">
        <v>355</v>
      </c>
      <c r="K342" s="643">
        <v>1</v>
      </c>
      <c r="L342" s="683" t="s">
        <v>349</v>
      </c>
      <c r="M342" s="11" t="s">
        <v>279</v>
      </c>
      <c r="N342" s="101" t="s">
        <v>387</v>
      </c>
      <c r="O342" s="643">
        <v>1</v>
      </c>
      <c r="P342" s="632"/>
      <c r="Q342" s="632"/>
      <c r="R342" s="632"/>
      <c r="S342" s="675">
        <f>SUMIF('Территориальный кк'!$A:$A,'2020'!$B342,'Территориальный кк'!D:D)</f>
        <v>2.4420000000000002</v>
      </c>
      <c r="T342" s="676">
        <f>SUMIF('Территориальный кк'!$A:$A,'2020'!$B342,'Территориальный кк'!E:E)</f>
        <v>2.6</v>
      </c>
      <c r="U342" s="618">
        <f>SUMIFS(Нормативы!G:G,Нормативы!$B:$B,$G342,Нормативы!$D:$D,'2020'!$I342,Нормативы!$F:$F,'2020'!$K342)*O342</f>
        <v>54020</v>
      </c>
      <c r="V342" s="618">
        <f t="shared" si="852"/>
        <v>41490</v>
      </c>
      <c r="W342" s="618">
        <f t="shared" si="853"/>
        <v>12530</v>
      </c>
      <c r="X342" s="618">
        <f>SUMIFS(Нормативы!J:J,Нормативы!$B:$B,$G342,Нормативы!$D:$D,'2020'!$I342,Нормативы!$F:$F,'2020'!$K342)</f>
        <v>220</v>
      </c>
      <c r="Y342" s="618">
        <f>SUMIFS(Нормативы!K:K,Нормативы!$B:$B,$G342,Нормативы!$D:$D,'2020'!$I342,Нормативы!$F:$F,'2020'!$K342)</f>
        <v>44</v>
      </c>
      <c r="Z342" s="618">
        <f>SUMIFS(Нормативы!L:L,Нормативы!$B:$B,$G342,Нормативы!$D:$D,'2020'!$I342,Нормативы!$F:$F,'2020'!$K342)</f>
        <v>2320</v>
      </c>
      <c r="AA342" s="618">
        <f t="shared" si="854"/>
        <v>3710</v>
      </c>
      <c r="AB342" s="618">
        <f>SUMIFS(Нормативы!N:N,Нормативы!$B:$B,$G342,Нормативы!$D:$D,'2020'!$I342,Нормативы!$F:$F,'2020'!$K342)*O342</f>
        <v>520</v>
      </c>
      <c r="AC342" s="618">
        <f>SUMIFS(Нормативы!O:O,Нормативы!$B:$B,$G342,Нормативы!$D:$D,'2020'!$I342,Нормативы!$F:$F,'2020'!$K342)</f>
        <v>2140</v>
      </c>
      <c r="AD342" s="618">
        <f>SUMIFS(Нормативы!P:P,Нормативы!$B:$B,$G342,Нормативы!$D:$D,'2020'!$I342,Нормативы!$F:$F,'2020'!$K342)*O342</f>
        <v>310</v>
      </c>
      <c r="AE342" s="618">
        <f>SUMIFS(Нормативы!Q:Q,Нормативы!$B:$B,$G342,Нормативы!$D:$D,'2020'!$I342,Нормативы!$F:$F,'2020'!$K342)</f>
        <v>740</v>
      </c>
      <c r="AF342" s="618">
        <f>SUMIFS(Нормативы!R:R,Нормативы!$B:$B,$G342,Нормативы!$D:$D,'2020'!$I342,Нормативы!$F:$F,'2020'!$K342)</f>
        <v>2460</v>
      </c>
      <c r="AG342" s="618">
        <f>SUMIFS(Нормативы!S:S,Нормативы!$B:$B,$G342,Нормативы!$D:$D,'2020'!$I342,Нормативы!$F:$F,'2020'!$K342)</f>
        <v>5080</v>
      </c>
      <c r="AH342" s="618">
        <f>SUMIFS(Нормативы!T:T,Нормативы!$B:$B,$G342,Нормативы!$D:$D,'2020'!$I342,Нормативы!$F:$F,'2020'!$K342)</f>
        <v>540</v>
      </c>
      <c r="AI342" s="618">
        <f>SUMIFS(Нормативы!U:U,Нормативы!$B:$B,$G342,Нормативы!$D:$D,'2020'!$I342,Нормативы!$F:$F,'2020'!$K342)</f>
        <v>770</v>
      </c>
      <c r="AJ342" s="618">
        <f>SUMIFS(Нормативы!V:V,Нормативы!$B:$B,$G342,Нормативы!$D:$D,'2020'!$I342,Нормативы!$F:$F,'2020'!$K342)</f>
        <v>80</v>
      </c>
      <c r="AK342" s="618">
        <f>SUMIFS(Нормативы!W:W,Нормативы!$B:$B,$G342,Нормативы!$D:$D,'2020'!$I342,Нормативы!$F:$F,'2020'!$K342)</f>
        <v>300</v>
      </c>
      <c r="AL342" s="618">
        <f>SUMIFS(Нормативы!X:X,Нормативы!$B:$B,$G342,Нормативы!$D:$D,'2020'!$I342,Нормативы!$F:$F,'2020'!$K342)*O342</f>
        <v>13440</v>
      </c>
      <c r="AM342" s="618">
        <f t="shared" si="855"/>
        <v>10322.6</v>
      </c>
      <c r="AN342" s="618">
        <f t="shared" si="856"/>
        <v>3117.4</v>
      </c>
      <c r="AO342" s="618">
        <f>SUMIFS(Нормативы!AA:AA,Нормативы!$B:$B,$G342,Нормативы!$D:$D,'2020'!$I342,Нормативы!$F:$F,'2020'!$K342)</f>
        <v>3520</v>
      </c>
      <c r="AP342" s="619">
        <f t="shared" si="857"/>
        <v>86460</v>
      </c>
      <c r="AQ342" s="413">
        <f t="shared" si="795"/>
        <v>0</v>
      </c>
      <c r="AR342" s="618">
        <f t="shared" si="858"/>
        <v>0</v>
      </c>
      <c r="AS342" s="618">
        <f t="shared" si="859"/>
        <v>0</v>
      </c>
      <c r="AT342" s="616">
        <f t="shared" si="796"/>
        <v>0</v>
      </c>
      <c r="AU342" s="616">
        <f t="shared" si="797"/>
        <v>0</v>
      </c>
      <c r="AV342" s="616">
        <f t="shared" si="798"/>
        <v>0</v>
      </c>
      <c r="AW342" s="616">
        <f t="shared" si="799"/>
        <v>0</v>
      </c>
      <c r="AX342" s="616">
        <f t="shared" si="800"/>
        <v>0</v>
      </c>
      <c r="AY342" s="616">
        <f t="shared" si="801"/>
        <v>0</v>
      </c>
      <c r="AZ342" s="616">
        <f t="shared" si="802"/>
        <v>0</v>
      </c>
      <c r="BA342" s="616">
        <f t="shared" si="803"/>
        <v>0</v>
      </c>
      <c r="BB342" s="616">
        <f t="shared" si="804"/>
        <v>0</v>
      </c>
      <c r="BC342" s="616">
        <f t="shared" si="805"/>
        <v>0</v>
      </c>
      <c r="BD342" s="616">
        <f t="shared" si="806"/>
        <v>0</v>
      </c>
      <c r="BE342" s="616">
        <f t="shared" si="807"/>
        <v>0</v>
      </c>
      <c r="BF342" s="616">
        <f t="shared" si="808"/>
        <v>0</v>
      </c>
      <c r="BG342" s="616">
        <f t="shared" si="809"/>
        <v>0</v>
      </c>
      <c r="BH342" s="616">
        <f t="shared" si="810"/>
        <v>0</v>
      </c>
      <c r="BI342" s="618">
        <f t="shared" si="860"/>
        <v>0</v>
      </c>
      <c r="BJ342" s="618">
        <f t="shared" si="861"/>
        <v>0</v>
      </c>
      <c r="BK342" s="616">
        <f t="shared" si="811"/>
        <v>0</v>
      </c>
      <c r="BL342" s="620">
        <f t="shared" si="812"/>
        <v>0</v>
      </c>
      <c r="BM342" s="616">
        <f t="shared" si="813"/>
        <v>0</v>
      </c>
      <c r="BN342" s="618">
        <f t="shared" si="814"/>
        <v>0</v>
      </c>
      <c r="BO342" s="618">
        <f t="shared" si="815"/>
        <v>0</v>
      </c>
      <c r="BP342" s="616">
        <f t="shared" si="862"/>
        <v>0</v>
      </c>
      <c r="BQ342" s="616">
        <f t="shared" si="863"/>
        <v>0</v>
      </c>
      <c r="BR342" s="616">
        <f t="shared" si="864"/>
        <v>0</v>
      </c>
      <c r="BS342" s="616">
        <f t="shared" si="816"/>
        <v>0</v>
      </c>
      <c r="BT342" s="616">
        <f t="shared" si="817"/>
        <v>0</v>
      </c>
      <c r="BU342" s="616">
        <f t="shared" si="818"/>
        <v>0</v>
      </c>
      <c r="BV342" s="616">
        <f t="shared" si="819"/>
        <v>0</v>
      </c>
      <c r="BW342" s="616">
        <f t="shared" si="820"/>
        <v>0</v>
      </c>
      <c r="BX342" s="616">
        <f t="shared" si="821"/>
        <v>0</v>
      </c>
      <c r="BY342" s="616">
        <f t="shared" si="822"/>
        <v>0</v>
      </c>
      <c r="BZ342" s="616">
        <f t="shared" si="823"/>
        <v>0</v>
      </c>
      <c r="CA342" s="616">
        <f t="shared" si="824"/>
        <v>0</v>
      </c>
      <c r="CB342" s="616">
        <f t="shared" si="825"/>
        <v>0</v>
      </c>
      <c r="CC342" s="616">
        <f t="shared" si="826"/>
        <v>0</v>
      </c>
      <c r="CD342" s="616">
        <f t="shared" si="827"/>
        <v>0</v>
      </c>
      <c r="CE342" s="618">
        <f t="shared" si="865"/>
        <v>0</v>
      </c>
      <c r="CF342" s="618">
        <f t="shared" si="866"/>
        <v>0</v>
      </c>
      <c r="CG342" s="616">
        <f t="shared" si="828"/>
        <v>0</v>
      </c>
      <c r="CH342" s="621">
        <f t="shared" si="829"/>
        <v>0</v>
      </c>
      <c r="CI342" s="88" t="e">
        <f t="shared" si="830"/>
        <v>#DIV/0!</v>
      </c>
      <c r="CJ342" s="90" t="e">
        <f t="shared" si="831"/>
        <v>#DIV/0!</v>
      </c>
      <c r="CK342" s="90" t="e">
        <f t="shared" si="832"/>
        <v>#DIV/0!</v>
      </c>
      <c r="CL342" s="88" t="e">
        <f t="shared" si="833"/>
        <v>#DIV/0!</v>
      </c>
      <c r="CM342" s="88" t="e">
        <f t="shared" si="834"/>
        <v>#DIV/0!</v>
      </c>
      <c r="CN342" s="88" t="e">
        <f t="shared" si="835"/>
        <v>#DIV/0!</v>
      </c>
      <c r="CO342" s="88" t="e">
        <f t="shared" si="836"/>
        <v>#DIV/0!</v>
      </c>
      <c r="CP342" s="88" t="e">
        <f t="shared" si="837"/>
        <v>#DIV/0!</v>
      </c>
      <c r="CQ342" s="88" t="e">
        <f t="shared" si="838"/>
        <v>#DIV/0!</v>
      </c>
      <c r="CR342" s="88" t="e">
        <f t="shared" si="839"/>
        <v>#DIV/0!</v>
      </c>
      <c r="CS342" s="88" t="e">
        <f t="shared" si="840"/>
        <v>#DIV/0!</v>
      </c>
      <c r="CT342" s="88" t="e">
        <f t="shared" si="841"/>
        <v>#DIV/0!</v>
      </c>
      <c r="CU342" s="88" t="e">
        <f t="shared" si="842"/>
        <v>#DIV/0!</v>
      </c>
      <c r="CV342" s="88" t="e">
        <f t="shared" si="843"/>
        <v>#DIV/0!</v>
      </c>
      <c r="CW342" s="88" t="e">
        <f t="shared" si="844"/>
        <v>#DIV/0!</v>
      </c>
      <c r="CX342" s="88" t="e">
        <f t="shared" si="845"/>
        <v>#DIV/0!</v>
      </c>
      <c r="CY342" s="88" t="e">
        <f t="shared" si="846"/>
        <v>#DIV/0!</v>
      </c>
      <c r="CZ342" s="88" t="e">
        <f t="shared" si="847"/>
        <v>#DIV/0!</v>
      </c>
      <c r="DA342" s="90" t="e">
        <f t="shared" si="848"/>
        <v>#DIV/0!</v>
      </c>
      <c r="DB342" s="90" t="e">
        <f t="shared" si="849"/>
        <v>#DIV/0!</v>
      </c>
      <c r="DC342" s="88" t="e">
        <f t="shared" si="850"/>
        <v>#DIV/0!</v>
      </c>
      <c r="DD342" s="88" t="e">
        <f t="shared" si="851"/>
        <v>#DIV/0!</v>
      </c>
      <c r="AUV342" s="699">
        <v>0</v>
      </c>
      <c r="AUW342" s="699">
        <f t="shared" si="891"/>
        <v>0</v>
      </c>
      <c r="AUX342" s="699">
        <f t="shared" si="892"/>
        <v>0</v>
      </c>
      <c r="AUY342" s="699">
        <f t="shared" si="910"/>
        <v>0</v>
      </c>
      <c r="AUZ342" s="699">
        <f t="shared" si="910"/>
        <v>0</v>
      </c>
      <c r="AVA342" s="699">
        <f t="shared" si="910"/>
        <v>0</v>
      </c>
      <c r="AVB342" s="699">
        <f t="shared" si="911"/>
        <v>0</v>
      </c>
      <c r="AVC342" s="697"/>
      <c r="AVD342" s="697"/>
      <c r="AVE342" s="697"/>
      <c r="AVF342" s="697"/>
      <c r="AVG342" s="697"/>
      <c r="AVH342" s="697"/>
      <c r="AVI342" s="697"/>
      <c r="AVJ342" s="697"/>
      <c r="AVK342" s="697"/>
      <c r="AVL342" s="697"/>
      <c r="AVM342" s="697"/>
      <c r="AVN342" s="697"/>
      <c r="AVO342" s="697"/>
      <c r="AVP342" s="697"/>
      <c r="AVQ342" s="697"/>
    </row>
    <row r="343" spans="1:108 1244:1265" ht="30" hidden="1" customHeight="1" x14ac:dyDescent="0.25">
      <c r="A343" s="643">
        <v>1</v>
      </c>
      <c r="B343" s="643">
        <v>6</v>
      </c>
      <c r="C343" s="664" t="s">
        <v>250</v>
      </c>
      <c r="D343" s="2"/>
      <c r="E343" s="101" t="s">
        <v>344</v>
      </c>
      <c r="F343" s="643" t="s">
        <v>31</v>
      </c>
      <c r="G343" s="643">
        <v>1</v>
      </c>
      <c r="H343" s="658" t="s">
        <v>10</v>
      </c>
      <c r="I343" s="643">
        <v>0</v>
      </c>
      <c r="J343" s="101" t="s">
        <v>389</v>
      </c>
      <c r="K343" s="643">
        <v>1</v>
      </c>
      <c r="L343" s="683" t="s">
        <v>349</v>
      </c>
      <c r="M343" s="11" t="s">
        <v>314</v>
      </c>
      <c r="N343" s="101" t="s">
        <v>387</v>
      </c>
      <c r="O343" s="643">
        <v>1</v>
      </c>
      <c r="P343" s="632"/>
      <c r="Q343" s="632"/>
      <c r="R343" s="632"/>
      <c r="S343" s="675">
        <f>SUMIF('Территориальный кк'!$A:$A,'2020'!$B343,'Территориальный кк'!D:D)</f>
        <v>2.4420000000000002</v>
      </c>
      <c r="T343" s="676">
        <f>SUMIF('Территориальный кк'!$A:$A,'2020'!$B343,'Территориальный кк'!E:E)</f>
        <v>2.6</v>
      </c>
      <c r="U343" s="618">
        <f>SUMIFS(Нормативы!G:G,Нормативы!$B:$B,$G343,Нормативы!$D:$D,'2020'!$I343,Нормативы!$F:$F,'2020'!$K343)*O343</f>
        <v>54020</v>
      </c>
      <c r="V343" s="618">
        <f t="shared" si="852"/>
        <v>41490</v>
      </c>
      <c r="W343" s="618">
        <f t="shared" si="853"/>
        <v>12530</v>
      </c>
      <c r="X343" s="618">
        <f>SUMIFS(Нормативы!J:J,Нормативы!$B:$B,$G343,Нормативы!$D:$D,'2020'!$I343,Нормативы!$F:$F,'2020'!$K343)</f>
        <v>220</v>
      </c>
      <c r="Y343" s="618">
        <f>SUMIFS(Нормативы!K:K,Нормативы!$B:$B,$G343,Нормативы!$D:$D,'2020'!$I343,Нормативы!$F:$F,'2020'!$K343)</f>
        <v>44</v>
      </c>
      <c r="Z343" s="618">
        <f>SUMIFS(Нормативы!L:L,Нормативы!$B:$B,$G343,Нормативы!$D:$D,'2020'!$I343,Нормативы!$F:$F,'2020'!$K343)</f>
        <v>2320</v>
      </c>
      <c r="AA343" s="618">
        <f t="shared" si="854"/>
        <v>3710</v>
      </c>
      <c r="AB343" s="618">
        <f>SUMIFS(Нормативы!N:N,Нормативы!$B:$B,$G343,Нормативы!$D:$D,'2020'!$I343,Нормативы!$F:$F,'2020'!$K343)*O343</f>
        <v>520</v>
      </c>
      <c r="AC343" s="618">
        <f>SUMIFS(Нормативы!O:O,Нормативы!$B:$B,$G343,Нормативы!$D:$D,'2020'!$I343,Нормативы!$F:$F,'2020'!$K343)</f>
        <v>2140</v>
      </c>
      <c r="AD343" s="618">
        <f>SUMIFS(Нормативы!P:P,Нормативы!$B:$B,$G343,Нормативы!$D:$D,'2020'!$I343,Нормативы!$F:$F,'2020'!$K343)*O343</f>
        <v>310</v>
      </c>
      <c r="AE343" s="618">
        <f>SUMIFS(Нормативы!Q:Q,Нормативы!$B:$B,$G343,Нормативы!$D:$D,'2020'!$I343,Нормативы!$F:$F,'2020'!$K343)</f>
        <v>740</v>
      </c>
      <c r="AF343" s="618">
        <f>SUMIFS(Нормативы!R:R,Нормативы!$B:$B,$G343,Нормативы!$D:$D,'2020'!$I343,Нормативы!$F:$F,'2020'!$K343)</f>
        <v>2460</v>
      </c>
      <c r="AG343" s="618">
        <f>SUMIFS(Нормативы!S:S,Нормативы!$B:$B,$G343,Нормативы!$D:$D,'2020'!$I343,Нормативы!$F:$F,'2020'!$K343)</f>
        <v>5080</v>
      </c>
      <c r="AH343" s="618">
        <f>SUMIFS(Нормативы!T:T,Нормативы!$B:$B,$G343,Нормативы!$D:$D,'2020'!$I343,Нормативы!$F:$F,'2020'!$K343)</f>
        <v>540</v>
      </c>
      <c r="AI343" s="618">
        <f>SUMIFS(Нормативы!U:U,Нормативы!$B:$B,$G343,Нормативы!$D:$D,'2020'!$I343,Нормативы!$F:$F,'2020'!$K343)</f>
        <v>770</v>
      </c>
      <c r="AJ343" s="618">
        <f>SUMIFS(Нормативы!V:V,Нормативы!$B:$B,$G343,Нормативы!$D:$D,'2020'!$I343,Нормативы!$F:$F,'2020'!$K343)</f>
        <v>80</v>
      </c>
      <c r="AK343" s="618">
        <f>SUMIFS(Нормативы!W:W,Нормативы!$B:$B,$G343,Нормативы!$D:$D,'2020'!$I343,Нормативы!$F:$F,'2020'!$K343)</f>
        <v>300</v>
      </c>
      <c r="AL343" s="618">
        <f>SUMIFS(Нормативы!X:X,Нормативы!$B:$B,$G343,Нормативы!$D:$D,'2020'!$I343,Нормативы!$F:$F,'2020'!$K343)*O343</f>
        <v>13440</v>
      </c>
      <c r="AM343" s="618">
        <f t="shared" si="855"/>
        <v>10322.6</v>
      </c>
      <c r="AN343" s="618">
        <f t="shared" si="856"/>
        <v>3117.4</v>
      </c>
      <c r="AO343" s="618">
        <f>SUMIFS(Нормативы!AA:AA,Нормативы!$B:$B,$G343,Нормативы!$D:$D,'2020'!$I343,Нормативы!$F:$F,'2020'!$K343)</f>
        <v>3520</v>
      </c>
      <c r="AP343" s="619">
        <f t="shared" si="857"/>
        <v>86460</v>
      </c>
      <c r="AQ343" s="413">
        <f t="shared" si="795"/>
        <v>0</v>
      </c>
      <c r="AR343" s="618">
        <f t="shared" si="858"/>
        <v>0</v>
      </c>
      <c r="AS343" s="618">
        <f t="shared" si="859"/>
        <v>0</v>
      </c>
      <c r="AT343" s="616">
        <f t="shared" si="796"/>
        <v>0</v>
      </c>
      <c r="AU343" s="616">
        <f t="shared" si="797"/>
        <v>0</v>
      </c>
      <c r="AV343" s="616">
        <f t="shared" si="798"/>
        <v>0</v>
      </c>
      <c r="AW343" s="616">
        <f t="shared" si="799"/>
        <v>0</v>
      </c>
      <c r="AX343" s="616">
        <f t="shared" si="800"/>
        <v>0</v>
      </c>
      <c r="AY343" s="616">
        <f t="shared" si="801"/>
        <v>0</v>
      </c>
      <c r="AZ343" s="616">
        <f t="shared" si="802"/>
        <v>0</v>
      </c>
      <c r="BA343" s="616">
        <f t="shared" si="803"/>
        <v>0</v>
      </c>
      <c r="BB343" s="616">
        <f t="shared" si="804"/>
        <v>0</v>
      </c>
      <c r="BC343" s="616">
        <f t="shared" si="805"/>
        <v>0</v>
      </c>
      <c r="BD343" s="616">
        <f t="shared" si="806"/>
        <v>0</v>
      </c>
      <c r="BE343" s="616">
        <f t="shared" si="807"/>
        <v>0</v>
      </c>
      <c r="BF343" s="616">
        <f t="shared" si="808"/>
        <v>0</v>
      </c>
      <c r="BG343" s="616">
        <f t="shared" si="809"/>
        <v>0</v>
      </c>
      <c r="BH343" s="616">
        <f t="shared" si="810"/>
        <v>0</v>
      </c>
      <c r="BI343" s="618">
        <f t="shared" si="860"/>
        <v>0</v>
      </c>
      <c r="BJ343" s="618">
        <f t="shared" si="861"/>
        <v>0</v>
      </c>
      <c r="BK343" s="616">
        <f t="shared" si="811"/>
        <v>0</v>
      </c>
      <c r="BL343" s="620">
        <f t="shared" si="812"/>
        <v>0</v>
      </c>
      <c r="BM343" s="616">
        <f t="shared" si="813"/>
        <v>0</v>
      </c>
      <c r="BN343" s="618">
        <f t="shared" si="814"/>
        <v>0</v>
      </c>
      <c r="BO343" s="618">
        <f t="shared" si="815"/>
        <v>0</v>
      </c>
      <c r="BP343" s="616">
        <f t="shared" si="862"/>
        <v>0</v>
      </c>
      <c r="BQ343" s="616">
        <f t="shared" si="863"/>
        <v>0</v>
      </c>
      <c r="BR343" s="616">
        <f t="shared" si="864"/>
        <v>0</v>
      </c>
      <c r="BS343" s="616">
        <f t="shared" si="816"/>
        <v>0</v>
      </c>
      <c r="BT343" s="616">
        <f t="shared" si="817"/>
        <v>0</v>
      </c>
      <c r="BU343" s="616">
        <f t="shared" si="818"/>
        <v>0</v>
      </c>
      <c r="BV343" s="616">
        <f t="shared" si="819"/>
        <v>0</v>
      </c>
      <c r="BW343" s="616">
        <f t="shared" si="820"/>
        <v>0</v>
      </c>
      <c r="BX343" s="616">
        <f t="shared" si="821"/>
        <v>0</v>
      </c>
      <c r="BY343" s="616">
        <f t="shared" si="822"/>
        <v>0</v>
      </c>
      <c r="BZ343" s="616">
        <f t="shared" si="823"/>
        <v>0</v>
      </c>
      <c r="CA343" s="616">
        <f t="shared" si="824"/>
        <v>0</v>
      </c>
      <c r="CB343" s="616">
        <f t="shared" si="825"/>
        <v>0</v>
      </c>
      <c r="CC343" s="616">
        <f t="shared" si="826"/>
        <v>0</v>
      </c>
      <c r="CD343" s="616">
        <f t="shared" si="827"/>
        <v>0</v>
      </c>
      <c r="CE343" s="618">
        <f t="shared" si="865"/>
        <v>0</v>
      </c>
      <c r="CF343" s="618">
        <f t="shared" si="866"/>
        <v>0</v>
      </c>
      <c r="CG343" s="616">
        <f t="shared" si="828"/>
        <v>0</v>
      </c>
      <c r="CH343" s="621">
        <f t="shared" si="829"/>
        <v>0</v>
      </c>
      <c r="CI343" s="88" t="e">
        <f t="shared" si="830"/>
        <v>#DIV/0!</v>
      </c>
      <c r="CJ343" s="90" t="e">
        <f t="shared" si="831"/>
        <v>#DIV/0!</v>
      </c>
      <c r="CK343" s="90" t="e">
        <f t="shared" si="832"/>
        <v>#DIV/0!</v>
      </c>
      <c r="CL343" s="88" t="e">
        <f t="shared" si="833"/>
        <v>#DIV/0!</v>
      </c>
      <c r="CM343" s="88" t="e">
        <f t="shared" si="834"/>
        <v>#DIV/0!</v>
      </c>
      <c r="CN343" s="88" t="e">
        <f t="shared" si="835"/>
        <v>#DIV/0!</v>
      </c>
      <c r="CO343" s="88" t="e">
        <f t="shared" si="836"/>
        <v>#DIV/0!</v>
      </c>
      <c r="CP343" s="88" t="e">
        <f t="shared" si="837"/>
        <v>#DIV/0!</v>
      </c>
      <c r="CQ343" s="88" t="e">
        <f t="shared" si="838"/>
        <v>#DIV/0!</v>
      </c>
      <c r="CR343" s="88" t="e">
        <f t="shared" si="839"/>
        <v>#DIV/0!</v>
      </c>
      <c r="CS343" s="88" t="e">
        <f t="shared" si="840"/>
        <v>#DIV/0!</v>
      </c>
      <c r="CT343" s="88" t="e">
        <f t="shared" si="841"/>
        <v>#DIV/0!</v>
      </c>
      <c r="CU343" s="88" t="e">
        <f t="shared" si="842"/>
        <v>#DIV/0!</v>
      </c>
      <c r="CV343" s="88" t="e">
        <f t="shared" si="843"/>
        <v>#DIV/0!</v>
      </c>
      <c r="CW343" s="88" t="e">
        <f t="shared" si="844"/>
        <v>#DIV/0!</v>
      </c>
      <c r="CX343" s="88" t="e">
        <f t="shared" si="845"/>
        <v>#DIV/0!</v>
      </c>
      <c r="CY343" s="88" t="e">
        <f t="shared" si="846"/>
        <v>#DIV/0!</v>
      </c>
      <c r="CZ343" s="88" t="e">
        <f t="shared" si="847"/>
        <v>#DIV/0!</v>
      </c>
      <c r="DA343" s="90" t="e">
        <f t="shared" si="848"/>
        <v>#DIV/0!</v>
      </c>
      <c r="DB343" s="90" t="e">
        <f t="shared" si="849"/>
        <v>#DIV/0!</v>
      </c>
      <c r="DC343" s="88" t="e">
        <f t="shared" si="850"/>
        <v>#DIV/0!</v>
      </c>
      <c r="DD343" s="211" t="e">
        <f t="shared" si="851"/>
        <v>#DIV/0!</v>
      </c>
      <c r="AUV343" s="699">
        <v>0</v>
      </c>
      <c r="AUW343" s="699">
        <f t="shared" si="891"/>
        <v>0</v>
      </c>
      <c r="AUX343" s="699">
        <f t="shared" si="892"/>
        <v>0</v>
      </c>
      <c r="AUY343" s="699">
        <f t="shared" si="910"/>
        <v>0</v>
      </c>
      <c r="AUZ343" s="699">
        <f t="shared" si="910"/>
        <v>0</v>
      </c>
      <c r="AVA343" s="699">
        <f t="shared" si="910"/>
        <v>0</v>
      </c>
      <c r="AVB343" s="699">
        <f t="shared" si="911"/>
        <v>0</v>
      </c>
      <c r="AVC343" s="697"/>
      <c r="AVD343" s="697"/>
      <c r="AVE343" s="697"/>
      <c r="AVF343" s="697"/>
      <c r="AVG343" s="697"/>
      <c r="AVH343" s="697"/>
      <c r="AVI343" s="697"/>
      <c r="AVJ343" s="697"/>
      <c r="AVK343" s="697"/>
      <c r="AVL343" s="697"/>
      <c r="AVM343" s="697"/>
      <c r="AVN343" s="697"/>
      <c r="AVO343" s="697"/>
      <c r="AVP343" s="697"/>
      <c r="AVQ343" s="697"/>
    </row>
    <row r="344" spans="1:108 1244:1265" ht="30" hidden="1" customHeight="1" x14ac:dyDescent="0.25">
      <c r="A344" s="643">
        <v>1</v>
      </c>
      <c r="B344" s="643">
        <v>6</v>
      </c>
      <c r="C344" s="664" t="s">
        <v>250</v>
      </c>
      <c r="D344" s="2"/>
      <c r="E344" s="101" t="s">
        <v>344</v>
      </c>
      <c r="F344" s="643" t="s">
        <v>31</v>
      </c>
      <c r="G344" s="643">
        <v>1</v>
      </c>
      <c r="H344" s="658" t="s">
        <v>10</v>
      </c>
      <c r="I344" s="643">
        <v>0</v>
      </c>
      <c r="J344" s="101" t="s">
        <v>356</v>
      </c>
      <c r="K344" s="643">
        <v>3</v>
      </c>
      <c r="L344" s="683" t="s">
        <v>349</v>
      </c>
      <c r="M344" s="11" t="s">
        <v>255</v>
      </c>
      <c r="N344" s="101" t="s">
        <v>387</v>
      </c>
      <c r="O344" s="643">
        <v>1</v>
      </c>
      <c r="P344" s="695">
        <v>1499</v>
      </c>
      <c r="Q344" s="632">
        <v>1499</v>
      </c>
      <c r="R344" s="632">
        <v>1499</v>
      </c>
      <c r="S344" s="675">
        <f>SUMIF('Территориальный кк'!$A:$A,'2020'!$B344,'Территориальный кк'!D:D)</f>
        <v>2.4420000000000002</v>
      </c>
      <c r="T344" s="676">
        <f>SUMIF('Территориальный кк'!$A:$A,'2020'!$B344,'Территориальный кк'!E:E)</f>
        <v>2.6</v>
      </c>
      <c r="U344" s="618">
        <f>SUMIFS(Нормативы!G:G,Нормативы!$B:$B,$G344,Нормативы!$D:$D,'2020'!$I344,Нормативы!$F:$F,'2020'!$K344)*O344</f>
        <v>64190</v>
      </c>
      <c r="V344" s="618">
        <f t="shared" si="852"/>
        <v>49301.1</v>
      </c>
      <c r="W344" s="618">
        <f t="shared" si="853"/>
        <v>14888.9</v>
      </c>
      <c r="X344" s="618">
        <f>SUMIFS(Нормативы!J:J,Нормативы!$B:$B,$G344,Нормативы!$D:$D,'2020'!$I344,Нормативы!$F:$F,'2020'!$K344)</f>
        <v>8830</v>
      </c>
      <c r="Y344" s="618">
        <f>SUMIFS(Нормативы!K:K,Нормативы!$B:$B,$G344,Нормативы!$D:$D,'2020'!$I344,Нормативы!$F:$F,'2020'!$K344)</f>
        <v>1766</v>
      </c>
      <c r="Z344" s="618">
        <f>SUMIFS(Нормативы!L:L,Нормативы!$B:$B,$G344,Нормативы!$D:$D,'2020'!$I344,Нормативы!$F:$F,'2020'!$K344)</f>
        <v>8110</v>
      </c>
      <c r="AA344" s="618">
        <f t="shared" si="854"/>
        <v>19050</v>
      </c>
      <c r="AB344" s="618">
        <f>SUMIFS(Нормативы!N:N,Нормативы!$B:$B,$G344,Нормативы!$D:$D,'2020'!$I344,Нормативы!$F:$F,'2020'!$K344)*O344</f>
        <v>520</v>
      </c>
      <c r="AC344" s="618">
        <f>SUMIFS(Нормативы!O:O,Нормативы!$B:$B,$G344,Нормативы!$D:$D,'2020'!$I344,Нормативы!$F:$F,'2020'!$K344)</f>
        <v>17290</v>
      </c>
      <c r="AD344" s="618">
        <f>SUMIFS(Нормативы!P:P,Нормативы!$B:$B,$G344,Нормативы!$D:$D,'2020'!$I344,Нормативы!$F:$F,'2020'!$K344)*O344</f>
        <v>360</v>
      </c>
      <c r="AE344" s="618">
        <f>SUMIFS(Нормативы!Q:Q,Нормативы!$B:$B,$G344,Нормативы!$D:$D,'2020'!$I344,Нормативы!$F:$F,'2020'!$K344)</f>
        <v>880</v>
      </c>
      <c r="AF344" s="618">
        <f>SUMIFS(Нормативы!R:R,Нормативы!$B:$B,$G344,Нормативы!$D:$D,'2020'!$I344,Нормативы!$F:$F,'2020'!$K344)</f>
        <v>2680</v>
      </c>
      <c r="AG344" s="618">
        <f>SUMIFS(Нормативы!S:S,Нормативы!$B:$B,$G344,Нормативы!$D:$D,'2020'!$I344,Нормативы!$F:$F,'2020'!$K344)</f>
        <v>5800</v>
      </c>
      <c r="AH344" s="618">
        <f>SUMIFS(Нормативы!T:T,Нормативы!$B:$B,$G344,Нормативы!$D:$D,'2020'!$I344,Нормативы!$F:$F,'2020'!$K344)</f>
        <v>540</v>
      </c>
      <c r="AI344" s="618">
        <f>SUMIFS(Нормативы!U:U,Нормативы!$B:$B,$G344,Нормативы!$D:$D,'2020'!$I344,Нормативы!$F:$F,'2020'!$K344)</f>
        <v>770</v>
      </c>
      <c r="AJ344" s="618">
        <f>SUMIFS(Нормативы!V:V,Нормативы!$B:$B,$G344,Нормативы!$D:$D,'2020'!$I344,Нормативы!$F:$F,'2020'!$K344)</f>
        <v>80</v>
      </c>
      <c r="AK344" s="618">
        <f>SUMIFS(Нормативы!W:W,Нормативы!$B:$B,$G344,Нормативы!$D:$D,'2020'!$I344,Нормативы!$F:$F,'2020'!$K344)</f>
        <v>1050</v>
      </c>
      <c r="AL344" s="618">
        <f>SUMIFS(Нормативы!X:X,Нормативы!$B:$B,$G344,Нормативы!$D:$D,'2020'!$I344,Нормативы!$F:$F,'2020'!$K344)*O344</f>
        <v>16120</v>
      </c>
      <c r="AM344" s="618">
        <f t="shared" si="855"/>
        <v>12381</v>
      </c>
      <c r="AN344" s="618">
        <f t="shared" si="856"/>
        <v>3739</v>
      </c>
      <c r="AO344" s="618">
        <f>SUMIFS(Нормативы!AA:AA,Нормативы!$B:$B,$G344,Нормативы!$D:$D,'2020'!$I344,Нормативы!$F:$F,'2020'!$K344)</f>
        <v>3520</v>
      </c>
      <c r="AP344" s="619">
        <f t="shared" si="857"/>
        <v>130740</v>
      </c>
      <c r="AQ344" s="413">
        <f t="shared" si="795"/>
        <v>96220810</v>
      </c>
      <c r="AR344" s="618">
        <f t="shared" si="858"/>
        <v>73902311.799999997</v>
      </c>
      <c r="AS344" s="618">
        <f t="shared" si="859"/>
        <v>22318498.199999999</v>
      </c>
      <c r="AT344" s="616">
        <f t="shared" si="796"/>
        <v>13236170</v>
      </c>
      <c r="AU344" s="616">
        <f t="shared" si="797"/>
        <v>2647234</v>
      </c>
      <c r="AV344" s="616">
        <f t="shared" si="798"/>
        <v>12156890</v>
      </c>
      <c r="AW344" s="616">
        <f t="shared" si="799"/>
        <v>28555950</v>
      </c>
      <c r="AX344" s="616">
        <f t="shared" si="800"/>
        <v>779480</v>
      </c>
      <c r="AY344" s="616">
        <f t="shared" si="801"/>
        <v>25917710</v>
      </c>
      <c r="AZ344" s="616">
        <f t="shared" si="802"/>
        <v>539640</v>
      </c>
      <c r="BA344" s="616">
        <f t="shared" si="803"/>
        <v>1319120</v>
      </c>
      <c r="BB344" s="616">
        <f t="shared" si="804"/>
        <v>4017320</v>
      </c>
      <c r="BC344" s="616">
        <f t="shared" si="805"/>
        <v>8694200</v>
      </c>
      <c r="BD344" s="616">
        <f t="shared" si="806"/>
        <v>809460</v>
      </c>
      <c r="BE344" s="616">
        <f t="shared" si="807"/>
        <v>1154230</v>
      </c>
      <c r="BF344" s="616">
        <f t="shared" si="808"/>
        <v>119920</v>
      </c>
      <c r="BG344" s="616">
        <f t="shared" si="809"/>
        <v>1573950</v>
      </c>
      <c r="BH344" s="616">
        <f t="shared" si="810"/>
        <v>24163880</v>
      </c>
      <c r="BI344" s="618">
        <f t="shared" si="860"/>
        <v>18559047.600000001</v>
      </c>
      <c r="BJ344" s="618">
        <f t="shared" si="861"/>
        <v>5604832.4000000004</v>
      </c>
      <c r="BK344" s="616">
        <f t="shared" si="811"/>
        <v>5276480</v>
      </c>
      <c r="BL344" s="620">
        <f t="shared" si="812"/>
        <v>195979260</v>
      </c>
      <c r="BM344" s="616">
        <f t="shared" si="813"/>
        <v>234971218</v>
      </c>
      <c r="BN344" s="618">
        <f t="shared" si="814"/>
        <v>180469445.5</v>
      </c>
      <c r="BO344" s="618">
        <f t="shared" si="815"/>
        <v>54501772.5</v>
      </c>
      <c r="BP344" s="616">
        <f t="shared" si="862"/>
        <v>13236170</v>
      </c>
      <c r="BQ344" s="616">
        <f t="shared" si="863"/>
        <v>2647234</v>
      </c>
      <c r="BR344" s="616">
        <f t="shared" si="864"/>
        <v>12156890</v>
      </c>
      <c r="BS344" s="616">
        <f t="shared" si="816"/>
        <v>28555950</v>
      </c>
      <c r="BT344" s="616">
        <f t="shared" si="817"/>
        <v>779480</v>
      </c>
      <c r="BU344" s="616">
        <f t="shared" si="818"/>
        <v>25917710</v>
      </c>
      <c r="BV344" s="616">
        <f t="shared" si="819"/>
        <v>539640</v>
      </c>
      <c r="BW344" s="616">
        <f t="shared" si="820"/>
        <v>1319120</v>
      </c>
      <c r="BX344" s="616">
        <f t="shared" si="821"/>
        <v>10445032</v>
      </c>
      <c r="BY344" s="616">
        <f t="shared" si="822"/>
        <v>8694200</v>
      </c>
      <c r="BZ344" s="616">
        <f t="shared" si="823"/>
        <v>809460</v>
      </c>
      <c r="CA344" s="616">
        <f t="shared" si="824"/>
        <v>1154230</v>
      </c>
      <c r="CB344" s="616">
        <f t="shared" si="825"/>
        <v>119920</v>
      </c>
      <c r="CC344" s="616">
        <f t="shared" si="826"/>
        <v>1573950</v>
      </c>
      <c r="CD344" s="616">
        <f t="shared" si="827"/>
        <v>59008195</v>
      </c>
      <c r="CE344" s="618">
        <f t="shared" si="865"/>
        <v>45321194.299999997</v>
      </c>
      <c r="CF344" s="618">
        <f t="shared" si="866"/>
        <v>13687000.699999999</v>
      </c>
      <c r="CG344" s="616">
        <f t="shared" si="828"/>
        <v>5276480</v>
      </c>
      <c r="CH344" s="621">
        <f t="shared" si="829"/>
        <v>376001695</v>
      </c>
      <c r="CI344" s="88">
        <f t="shared" si="830"/>
        <v>156751.98000000001</v>
      </c>
      <c r="CJ344" s="90">
        <f t="shared" si="831"/>
        <v>120393.2258</v>
      </c>
      <c r="CK344" s="90">
        <f t="shared" si="832"/>
        <v>36358.754200000003</v>
      </c>
      <c r="CL344" s="88">
        <f t="shared" si="833"/>
        <v>8830</v>
      </c>
      <c r="CM344" s="88">
        <f t="shared" si="834"/>
        <v>1766</v>
      </c>
      <c r="CN344" s="88">
        <f t="shared" si="835"/>
        <v>8110</v>
      </c>
      <c r="CO344" s="88">
        <f t="shared" si="836"/>
        <v>19050</v>
      </c>
      <c r="CP344" s="88">
        <f t="shared" si="837"/>
        <v>520</v>
      </c>
      <c r="CQ344" s="88">
        <f t="shared" si="838"/>
        <v>17290</v>
      </c>
      <c r="CR344" s="88">
        <f t="shared" si="839"/>
        <v>360</v>
      </c>
      <c r="CS344" s="88">
        <f t="shared" si="840"/>
        <v>880</v>
      </c>
      <c r="CT344" s="88">
        <f t="shared" si="841"/>
        <v>6968</v>
      </c>
      <c r="CU344" s="88">
        <f t="shared" si="842"/>
        <v>5800</v>
      </c>
      <c r="CV344" s="88">
        <f t="shared" si="843"/>
        <v>540</v>
      </c>
      <c r="CW344" s="88">
        <f t="shared" si="844"/>
        <v>770</v>
      </c>
      <c r="CX344" s="88">
        <f t="shared" si="845"/>
        <v>80</v>
      </c>
      <c r="CY344" s="88">
        <f t="shared" si="846"/>
        <v>1050</v>
      </c>
      <c r="CZ344" s="88">
        <f t="shared" si="847"/>
        <v>39365.040000000001</v>
      </c>
      <c r="DA344" s="90">
        <f t="shared" si="848"/>
        <v>30234.2857</v>
      </c>
      <c r="DB344" s="90">
        <f t="shared" si="849"/>
        <v>9130.7543000000005</v>
      </c>
      <c r="DC344" s="88">
        <f t="shared" si="850"/>
        <v>3520</v>
      </c>
      <c r="DD344" s="211">
        <f t="shared" si="851"/>
        <v>250835.02</v>
      </c>
      <c r="AUV344" s="699">
        <f t="shared" si="890"/>
        <v>156751.98000000001</v>
      </c>
      <c r="AUW344" s="699">
        <f t="shared" si="891"/>
        <v>120393.23</v>
      </c>
      <c r="AUX344" s="699">
        <f t="shared" si="892"/>
        <v>36358.75</v>
      </c>
      <c r="AUY344" s="699">
        <f t="shared" ref="AUY344:AUY354" si="912">BP344/P344</f>
        <v>8830</v>
      </c>
      <c r="AUZ344" s="699">
        <f t="shared" si="910"/>
        <v>1018166.92</v>
      </c>
      <c r="AVA344" s="699">
        <f t="shared" si="910"/>
        <v>189.39</v>
      </c>
      <c r="AVB344" s="699">
        <f t="shared" ref="AVB344:AVB354" si="913">AVC344+AVD344+AVE344+AVF344</f>
        <v>19050</v>
      </c>
      <c r="AVC344" s="699">
        <f t="shared" ref="AVC344:AVC354" si="914">BT344/P344</f>
        <v>520</v>
      </c>
      <c r="AVD344" s="699">
        <f t="shared" ref="AVD344:AVD354" si="915">BU344/P344</f>
        <v>17290</v>
      </c>
      <c r="AVE344" s="699">
        <f t="shared" ref="AVE344:AVE354" si="916">BV344/P344</f>
        <v>360</v>
      </c>
      <c r="AVF344" s="699">
        <f t="shared" ref="AVF344:AVF354" si="917">BW344/P344</f>
        <v>880</v>
      </c>
      <c r="AVG344" s="699">
        <f t="shared" ref="AVG344:AVG354" si="918">BX344/P344</f>
        <v>6968</v>
      </c>
      <c r="AVH344" s="699">
        <f t="shared" ref="AVH344:AVH354" si="919">BY344/P344</f>
        <v>5800</v>
      </c>
      <c r="AVI344" s="699">
        <f t="shared" ref="AVI344:AVI354" si="920">BZ344/P344</f>
        <v>540</v>
      </c>
      <c r="AVJ344" s="699">
        <f t="shared" ref="AVJ344:AVJ354" si="921">CA344/P344</f>
        <v>770</v>
      </c>
      <c r="AVK344" s="699">
        <f t="shared" ref="AVK344:AVK354" si="922">CB344/P344</f>
        <v>80</v>
      </c>
      <c r="AVL344" s="699">
        <f t="shared" ref="AVL344:AVL354" si="923">CC344/P344</f>
        <v>1050</v>
      </c>
      <c r="AVM344" s="699">
        <f t="shared" ref="AVM344:AVM354" si="924">CD344/P344</f>
        <v>39365.040000000001</v>
      </c>
      <c r="AVN344" s="699">
        <f t="shared" ref="AVN344:AVN354" si="925">AVM344/1.302</f>
        <v>30234.29</v>
      </c>
      <c r="AVO344" s="699">
        <f t="shared" ref="AVO344:AVO354" si="926">AVM344-AVN344</f>
        <v>9130.75</v>
      </c>
      <c r="AVP344" s="699">
        <f t="shared" ref="AVP344:AVP354" si="927">CG344/P344</f>
        <v>3520</v>
      </c>
      <c r="AVQ344" s="699">
        <f t="shared" ref="AVQ344:AVQ354" si="928">CH344/P344</f>
        <v>250835.02</v>
      </c>
    </row>
    <row r="345" spans="1:108 1244:1265" ht="30" hidden="1" customHeight="1" x14ac:dyDescent="0.25">
      <c r="A345" s="643">
        <v>1</v>
      </c>
      <c r="B345" s="643">
        <v>6</v>
      </c>
      <c r="C345" s="664" t="s">
        <v>250</v>
      </c>
      <c r="D345" s="2"/>
      <c r="E345" s="101" t="s">
        <v>344</v>
      </c>
      <c r="F345" s="643" t="s">
        <v>31</v>
      </c>
      <c r="G345" s="643">
        <v>1</v>
      </c>
      <c r="H345" s="658" t="s">
        <v>10</v>
      </c>
      <c r="I345" s="643">
        <v>0</v>
      </c>
      <c r="J345" s="101" t="s">
        <v>356</v>
      </c>
      <c r="K345" s="643">
        <v>3</v>
      </c>
      <c r="L345" s="683" t="s">
        <v>349</v>
      </c>
      <c r="M345" s="11" t="s">
        <v>256</v>
      </c>
      <c r="N345" s="101" t="s">
        <v>401</v>
      </c>
      <c r="O345" s="643">
        <v>2</v>
      </c>
      <c r="P345" s="695">
        <v>1</v>
      </c>
      <c r="Q345" s="632">
        <v>1</v>
      </c>
      <c r="R345" s="632">
        <v>1</v>
      </c>
      <c r="S345" s="675">
        <f>SUMIF('Территориальный кк'!$A:$A,'2020'!$B345,'Территориальный кк'!D:D)</f>
        <v>2.4420000000000002</v>
      </c>
      <c r="T345" s="676">
        <f>SUMIF('Территориальный кк'!$A:$A,'2020'!$B345,'Территориальный кк'!E:E)</f>
        <v>2.6</v>
      </c>
      <c r="U345" s="618">
        <f>SUMIFS(Нормативы!G:G,Нормативы!$B:$B,$G345,Нормативы!$D:$D,'2020'!$I345,Нормативы!$F:$F,'2020'!$K345)*O345</f>
        <v>128380</v>
      </c>
      <c r="V345" s="618">
        <f t="shared" si="852"/>
        <v>98602.2</v>
      </c>
      <c r="W345" s="618">
        <f t="shared" si="853"/>
        <v>29777.8</v>
      </c>
      <c r="X345" s="618">
        <f>SUMIFS(Нормативы!J:J,Нормативы!$B:$B,$G345,Нормативы!$D:$D,'2020'!$I345,Нормативы!$F:$F,'2020'!$K345)</f>
        <v>8830</v>
      </c>
      <c r="Y345" s="618">
        <f>SUMIFS(Нормативы!K:K,Нормативы!$B:$B,$G345,Нормативы!$D:$D,'2020'!$I345,Нормативы!$F:$F,'2020'!$K345)</f>
        <v>1766</v>
      </c>
      <c r="Z345" s="618">
        <f>SUMIFS(Нормативы!L:L,Нормативы!$B:$B,$G345,Нормативы!$D:$D,'2020'!$I345,Нормативы!$F:$F,'2020'!$K345)</f>
        <v>8110</v>
      </c>
      <c r="AA345" s="618">
        <f t="shared" si="854"/>
        <v>19930</v>
      </c>
      <c r="AB345" s="618">
        <f>SUMIFS(Нормативы!N:N,Нормативы!$B:$B,$G345,Нормативы!$D:$D,'2020'!$I345,Нормативы!$F:$F,'2020'!$K345)*O345</f>
        <v>1040</v>
      </c>
      <c r="AC345" s="618">
        <f>SUMIFS(Нормативы!O:O,Нормативы!$B:$B,$G345,Нормативы!$D:$D,'2020'!$I345,Нормативы!$F:$F,'2020'!$K345)</f>
        <v>17290</v>
      </c>
      <c r="AD345" s="618">
        <f>SUMIFS(Нормативы!P:P,Нормативы!$B:$B,$G345,Нормативы!$D:$D,'2020'!$I345,Нормативы!$F:$F,'2020'!$K345)*O345</f>
        <v>720</v>
      </c>
      <c r="AE345" s="618">
        <f>SUMIFS(Нормативы!Q:Q,Нормативы!$B:$B,$G345,Нормативы!$D:$D,'2020'!$I345,Нормативы!$F:$F,'2020'!$K345)</f>
        <v>880</v>
      </c>
      <c r="AF345" s="618">
        <f>SUMIFS(Нормативы!R:R,Нормативы!$B:$B,$G345,Нормативы!$D:$D,'2020'!$I345,Нормативы!$F:$F,'2020'!$K345)</f>
        <v>2680</v>
      </c>
      <c r="AG345" s="618">
        <f>SUMIFS(Нормативы!S:S,Нормативы!$B:$B,$G345,Нормативы!$D:$D,'2020'!$I345,Нормативы!$F:$F,'2020'!$K345)</f>
        <v>5800</v>
      </c>
      <c r="AH345" s="618">
        <f>SUMIFS(Нормативы!T:T,Нормативы!$B:$B,$G345,Нормативы!$D:$D,'2020'!$I345,Нормативы!$F:$F,'2020'!$K345)</f>
        <v>540</v>
      </c>
      <c r="AI345" s="618">
        <f>SUMIFS(Нормативы!U:U,Нормативы!$B:$B,$G345,Нормативы!$D:$D,'2020'!$I345,Нормативы!$F:$F,'2020'!$K345)</f>
        <v>770</v>
      </c>
      <c r="AJ345" s="618">
        <f>SUMIFS(Нормативы!V:V,Нормативы!$B:$B,$G345,Нормативы!$D:$D,'2020'!$I345,Нормативы!$F:$F,'2020'!$K345)</f>
        <v>80</v>
      </c>
      <c r="AK345" s="618">
        <f>SUMIFS(Нормативы!W:W,Нормативы!$B:$B,$G345,Нормативы!$D:$D,'2020'!$I345,Нормативы!$F:$F,'2020'!$K345)</f>
        <v>1050</v>
      </c>
      <c r="AL345" s="618">
        <f>SUMIFS(Нормативы!X:X,Нормативы!$B:$B,$G345,Нормативы!$D:$D,'2020'!$I345,Нормативы!$F:$F,'2020'!$K345)*O345</f>
        <v>32240</v>
      </c>
      <c r="AM345" s="618">
        <f t="shared" si="855"/>
        <v>24761.9</v>
      </c>
      <c r="AN345" s="618">
        <f t="shared" si="856"/>
        <v>7478.1</v>
      </c>
      <c r="AO345" s="618">
        <f>SUMIFS(Нормативы!AA:AA,Нормативы!$B:$B,$G345,Нормативы!$D:$D,'2020'!$I345,Нормативы!$F:$F,'2020'!$K345)</f>
        <v>3520</v>
      </c>
      <c r="AP345" s="619">
        <f t="shared" si="857"/>
        <v>211930</v>
      </c>
      <c r="AQ345" s="413">
        <f t="shared" si="795"/>
        <v>128380</v>
      </c>
      <c r="AR345" s="618">
        <f t="shared" si="858"/>
        <v>98602.2</v>
      </c>
      <c r="AS345" s="618">
        <f t="shared" si="859"/>
        <v>29777.8</v>
      </c>
      <c r="AT345" s="616">
        <f t="shared" si="796"/>
        <v>8830</v>
      </c>
      <c r="AU345" s="616">
        <f t="shared" si="797"/>
        <v>1766</v>
      </c>
      <c r="AV345" s="616">
        <f t="shared" si="798"/>
        <v>8110</v>
      </c>
      <c r="AW345" s="616">
        <f t="shared" si="799"/>
        <v>19930</v>
      </c>
      <c r="AX345" s="616">
        <f t="shared" si="800"/>
        <v>1040</v>
      </c>
      <c r="AY345" s="616">
        <f t="shared" si="801"/>
        <v>17290</v>
      </c>
      <c r="AZ345" s="616">
        <f t="shared" si="802"/>
        <v>720</v>
      </c>
      <c r="BA345" s="616">
        <f t="shared" si="803"/>
        <v>880</v>
      </c>
      <c r="BB345" s="616">
        <f t="shared" si="804"/>
        <v>2680</v>
      </c>
      <c r="BC345" s="616">
        <f t="shared" si="805"/>
        <v>5800</v>
      </c>
      <c r="BD345" s="616">
        <f t="shared" si="806"/>
        <v>540</v>
      </c>
      <c r="BE345" s="616">
        <f t="shared" si="807"/>
        <v>770</v>
      </c>
      <c r="BF345" s="616">
        <f t="shared" si="808"/>
        <v>80</v>
      </c>
      <c r="BG345" s="616">
        <f t="shared" si="809"/>
        <v>1050</v>
      </c>
      <c r="BH345" s="616">
        <f t="shared" si="810"/>
        <v>32240</v>
      </c>
      <c r="BI345" s="618">
        <f t="shared" si="860"/>
        <v>24761.9</v>
      </c>
      <c r="BJ345" s="618">
        <f t="shared" si="861"/>
        <v>7478.1</v>
      </c>
      <c r="BK345" s="616">
        <f t="shared" si="811"/>
        <v>3520</v>
      </c>
      <c r="BL345" s="620">
        <f t="shared" si="812"/>
        <v>211930</v>
      </c>
      <c r="BM345" s="616">
        <f t="shared" si="813"/>
        <v>313504</v>
      </c>
      <c r="BN345" s="618">
        <f t="shared" si="814"/>
        <v>240786.5</v>
      </c>
      <c r="BO345" s="618">
        <f t="shared" si="815"/>
        <v>72717.5</v>
      </c>
      <c r="BP345" s="616">
        <f t="shared" si="862"/>
        <v>8830</v>
      </c>
      <c r="BQ345" s="616">
        <f t="shared" si="863"/>
        <v>1766</v>
      </c>
      <c r="BR345" s="616">
        <f t="shared" si="864"/>
        <v>8110</v>
      </c>
      <c r="BS345" s="616">
        <f t="shared" si="816"/>
        <v>19930</v>
      </c>
      <c r="BT345" s="616">
        <f t="shared" si="817"/>
        <v>1040</v>
      </c>
      <c r="BU345" s="616">
        <f t="shared" si="818"/>
        <v>17290</v>
      </c>
      <c r="BV345" s="616">
        <f t="shared" si="819"/>
        <v>720</v>
      </c>
      <c r="BW345" s="616">
        <f t="shared" si="820"/>
        <v>880</v>
      </c>
      <c r="BX345" s="616">
        <f t="shared" si="821"/>
        <v>6968</v>
      </c>
      <c r="BY345" s="616">
        <f t="shared" si="822"/>
        <v>5800</v>
      </c>
      <c r="BZ345" s="616">
        <f t="shared" si="823"/>
        <v>540</v>
      </c>
      <c r="CA345" s="616">
        <f t="shared" si="824"/>
        <v>770</v>
      </c>
      <c r="CB345" s="616">
        <f t="shared" si="825"/>
        <v>80</v>
      </c>
      <c r="CC345" s="616">
        <f t="shared" si="826"/>
        <v>1050</v>
      </c>
      <c r="CD345" s="616">
        <f t="shared" si="827"/>
        <v>78730</v>
      </c>
      <c r="CE345" s="618">
        <f t="shared" si="865"/>
        <v>60468.5</v>
      </c>
      <c r="CF345" s="618">
        <f t="shared" si="866"/>
        <v>18261.5</v>
      </c>
      <c r="CG345" s="616">
        <f t="shared" si="828"/>
        <v>3520</v>
      </c>
      <c r="CH345" s="621">
        <f t="shared" si="829"/>
        <v>447832</v>
      </c>
      <c r="CI345" s="88">
        <f t="shared" si="830"/>
        <v>313504</v>
      </c>
      <c r="CJ345" s="90">
        <f t="shared" si="831"/>
        <v>240786.5</v>
      </c>
      <c r="CK345" s="90">
        <f t="shared" si="832"/>
        <v>72717.5</v>
      </c>
      <c r="CL345" s="88">
        <f t="shared" si="833"/>
        <v>8830</v>
      </c>
      <c r="CM345" s="88">
        <f t="shared" si="834"/>
        <v>1766</v>
      </c>
      <c r="CN345" s="88">
        <f t="shared" si="835"/>
        <v>8110</v>
      </c>
      <c r="CO345" s="88">
        <f t="shared" si="836"/>
        <v>19930</v>
      </c>
      <c r="CP345" s="88">
        <f t="shared" si="837"/>
        <v>1040</v>
      </c>
      <c r="CQ345" s="88">
        <f t="shared" si="838"/>
        <v>17290</v>
      </c>
      <c r="CR345" s="88">
        <f t="shared" si="839"/>
        <v>720</v>
      </c>
      <c r="CS345" s="88">
        <f t="shared" si="840"/>
        <v>880</v>
      </c>
      <c r="CT345" s="88">
        <f t="shared" si="841"/>
        <v>6968</v>
      </c>
      <c r="CU345" s="88">
        <f t="shared" si="842"/>
        <v>5800</v>
      </c>
      <c r="CV345" s="88">
        <f t="shared" si="843"/>
        <v>540</v>
      </c>
      <c r="CW345" s="88">
        <f t="shared" si="844"/>
        <v>770</v>
      </c>
      <c r="CX345" s="88">
        <f t="shared" si="845"/>
        <v>80</v>
      </c>
      <c r="CY345" s="88">
        <f t="shared" si="846"/>
        <v>1050</v>
      </c>
      <c r="CZ345" s="88">
        <f t="shared" si="847"/>
        <v>78730</v>
      </c>
      <c r="DA345" s="90">
        <f t="shared" si="848"/>
        <v>60468.5</v>
      </c>
      <c r="DB345" s="90">
        <f t="shared" si="849"/>
        <v>18261.5</v>
      </c>
      <c r="DC345" s="88">
        <f t="shared" si="850"/>
        <v>3520</v>
      </c>
      <c r="DD345" s="211">
        <f t="shared" si="851"/>
        <v>447832</v>
      </c>
      <c r="AUV345" s="699">
        <f t="shared" si="890"/>
        <v>313504</v>
      </c>
      <c r="AUW345" s="699">
        <f t="shared" si="891"/>
        <v>240786.48</v>
      </c>
      <c r="AUX345" s="699">
        <f t="shared" si="892"/>
        <v>72717.52</v>
      </c>
      <c r="AUY345" s="699">
        <f t="shared" si="912"/>
        <v>8830</v>
      </c>
      <c r="AUZ345" s="699">
        <f t="shared" si="910"/>
        <v>679.23</v>
      </c>
      <c r="AVA345" s="699">
        <f t="shared" si="910"/>
        <v>0.06</v>
      </c>
      <c r="AVB345" s="699">
        <f t="shared" si="913"/>
        <v>19930</v>
      </c>
      <c r="AVC345" s="699">
        <f t="shared" si="914"/>
        <v>1040</v>
      </c>
      <c r="AVD345" s="699">
        <f t="shared" si="915"/>
        <v>17290</v>
      </c>
      <c r="AVE345" s="699">
        <f t="shared" si="916"/>
        <v>720</v>
      </c>
      <c r="AVF345" s="699">
        <f t="shared" si="917"/>
        <v>880</v>
      </c>
      <c r="AVG345" s="699">
        <f t="shared" si="918"/>
        <v>6968</v>
      </c>
      <c r="AVH345" s="699">
        <f t="shared" si="919"/>
        <v>5800</v>
      </c>
      <c r="AVI345" s="699">
        <f t="shared" si="920"/>
        <v>540</v>
      </c>
      <c r="AVJ345" s="699">
        <f t="shared" si="921"/>
        <v>770</v>
      </c>
      <c r="AVK345" s="699">
        <f t="shared" si="922"/>
        <v>80</v>
      </c>
      <c r="AVL345" s="699">
        <f t="shared" si="923"/>
        <v>1050</v>
      </c>
      <c r="AVM345" s="699">
        <f t="shared" si="924"/>
        <v>78730</v>
      </c>
      <c r="AVN345" s="699">
        <f t="shared" si="925"/>
        <v>60468.51</v>
      </c>
      <c r="AVO345" s="699">
        <f t="shared" si="926"/>
        <v>18261.490000000002</v>
      </c>
      <c r="AVP345" s="699">
        <f t="shared" si="927"/>
        <v>3520</v>
      </c>
      <c r="AVQ345" s="699">
        <f t="shared" si="928"/>
        <v>447832</v>
      </c>
    </row>
    <row r="346" spans="1:108 1244:1265" ht="30" hidden="1" customHeight="1" x14ac:dyDescent="0.25">
      <c r="A346" s="643">
        <v>1</v>
      </c>
      <c r="B346" s="643">
        <v>6</v>
      </c>
      <c r="C346" s="664" t="s">
        <v>250</v>
      </c>
      <c r="D346" s="2"/>
      <c r="E346" s="101" t="s">
        <v>344</v>
      </c>
      <c r="F346" s="643" t="s">
        <v>31</v>
      </c>
      <c r="G346" s="643">
        <v>1</v>
      </c>
      <c r="H346" s="658" t="s">
        <v>8</v>
      </c>
      <c r="I346" s="643">
        <v>3</v>
      </c>
      <c r="J346" s="101" t="s">
        <v>356</v>
      </c>
      <c r="K346" s="643">
        <v>3</v>
      </c>
      <c r="L346" s="683" t="s">
        <v>349</v>
      </c>
      <c r="M346" s="11" t="s">
        <v>257</v>
      </c>
      <c r="N346" s="101" t="s">
        <v>387</v>
      </c>
      <c r="O346" s="643">
        <v>1</v>
      </c>
      <c r="P346" s="695">
        <v>478</v>
      </c>
      <c r="Q346" s="632">
        <v>478</v>
      </c>
      <c r="R346" s="632">
        <v>478</v>
      </c>
      <c r="S346" s="675">
        <f>SUMIF('Территориальный кк'!$A:$A,'2020'!$B346,'Территориальный кк'!D:D)</f>
        <v>2.4420000000000002</v>
      </c>
      <c r="T346" s="676">
        <f>SUMIF('Территориальный кк'!$A:$A,'2020'!$B346,'Территориальный кк'!E:E)</f>
        <v>2.6</v>
      </c>
      <c r="U346" s="618">
        <f>SUMIFS(Нормативы!G:G,Нормативы!$B:$B,$G346,Нормативы!$D:$D,'2020'!$I346,Нормативы!$F:$F,'2020'!$K346)*O346</f>
        <v>6419</v>
      </c>
      <c r="V346" s="618">
        <f t="shared" si="852"/>
        <v>4930.1000000000004</v>
      </c>
      <c r="W346" s="618">
        <f t="shared" si="853"/>
        <v>1488.9</v>
      </c>
      <c r="X346" s="618">
        <f>SUMIFS(Нормативы!J:J,Нормативы!$B:$B,$G346,Нормативы!$D:$D,'2020'!$I346,Нормативы!$F:$F,'2020'!$K346)</f>
        <v>883</v>
      </c>
      <c r="Y346" s="618">
        <f>SUMIFS(Нормативы!K:K,Нормативы!$B:$B,$G346,Нормативы!$D:$D,'2020'!$I346,Нормативы!$F:$F,'2020'!$K346)</f>
        <v>177</v>
      </c>
      <c r="Z346" s="618">
        <f>SUMIFS(Нормативы!L:L,Нормативы!$B:$B,$G346,Нормативы!$D:$D,'2020'!$I346,Нормативы!$F:$F,'2020'!$K346)</f>
        <v>811</v>
      </c>
      <c r="AA346" s="618">
        <f t="shared" si="854"/>
        <v>1905</v>
      </c>
      <c r="AB346" s="618">
        <f>SUMIFS(Нормативы!N:N,Нормативы!$B:$B,$G346,Нормативы!$D:$D,'2020'!$I346,Нормативы!$F:$F,'2020'!$K346)*O346</f>
        <v>52</v>
      </c>
      <c r="AC346" s="618">
        <f>SUMIFS(Нормативы!O:O,Нормативы!$B:$B,$G346,Нормативы!$D:$D,'2020'!$I346,Нормативы!$F:$F,'2020'!$K346)</f>
        <v>1729</v>
      </c>
      <c r="AD346" s="618">
        <f>SUMIFS(Нормативы!P:P,Нормативы!$B:$B,$G346,Нормативы!$D:$D,'2020'!$I346,Нормативы!$F:$F,'2020'!$K346)*O346</f>
        <v>36</v>
      </c>
      <c r="AE346" s="618">
        <f>SUMIFS(Нормативы!Q:Q,Нормативы!$B:$B,$G346,Нормативы!$D:$D,'2020'!$I346,Нормативы!$F:$F,'2020'!$K346)</f>
        <v>88</v>
      </c>
      <c r="AF346" s="618">
        <f>SUMIFS(Нормативы!R:R,Нормативы!$B:$B,$G346,Нормативы!$D:$D,'2020'!$I346,Нормативы!$F:$F,'2020'!$K346)</f>
        <v>268</v>
      </c>
      <c r="AG346" s="618">
        <f>SUMIFS(Нормативы!S:S,Нормативы!$B:$B,$G346,Нормативы!$D:$D,'2020'!$I346,Нормативы!$F:$F,'2020'!$K346)</f>
        <v>580</v>
      </c>
      <c r="AH346" s="618">
        <f>SUMIFS(Нормативы!T:T,Нормативы!$B:$B,$G346,Нормативы!$D:$D,'2020'!$I346,Нормативы!$F:$F,'2020'!$K346)</f>
        <v>54</v>
      </c>
      <c r="AI346" s="618">
        <f>SUMIFS(Нормативы!U:U,Нормативы!$B:$B,$G346,Нормативы!$D:$D,'2020'!$I346,Нормативы!$F:$F,'2020'!$K346)</f>
        <v>77</v>
      </c>
      <c r="AJ346" s="618">
        <f>SUMIFS(Нормативы!V:V,Нормативы!$B:$B,$G346,Нормативы!$D:$D,'2020'!$I346,Нормативы!$F:$F,'2020'!$K346)</f>
        <v>8</v>
      </c>
      <c r="AK346" s="618">
        <f>SUMIFS(Нормативы!W:W,Нормативы!$B:$B,$G346,Нормативы!$D:$D,'2020'!$I346,Нормативы!$F:$F,'2020'!$K346)</f>
        <v>105</v>
      </c>
      <c r="AL346" s="618">
        <f>SUMIFS(Нормативы!X:X,Нормативы!$B:$B,$G346,Нормативы!$D:$D,'2020'!$I346,Нормативы!$F:$F,'2020'!$K346)*O346</f>
        <v>1612</v>
      </c>
      <c r="AM346" s="618">
        <f t="shared" si="855"/>
        <v>1238.0999999999999</v>
      </c>
      <c r="AN346" s="618">
        <f t="shared" si="856"/>
        <v>373.9</v>
      </c>
      <c r="AO346" s="618">
        <f>SUMIFS(Нормативы!AA:AA,Нормативы!$B:$B,$G346,Нормативы!$D:$D,'2020'!$I346,Нормативы!$F:$F,'2020'!$K346)</f>
        <v>0</v>
      </c>
      <c r="AP346" s="619">
        <f t="shared" si="857"/>
        <v>12722</v>
      </c>
      <c r="AQ346" s="413">
        <f t="shared" si="795"/>
        <v>3068282</v>
      </c>
      <c r="AR346" s="618">
        <f t="shared" si="858"/>
        <v>2356591.4</v>
      </c>
      <c r="AS346" s="618">
        <f t="shared" si="859"/>
        <v>711690.6</v>
      </c>
      <c r="AT346" s="616">
        <f t="shared" si="796"/>
        <v>422074</v>
      </c>
      <c r="AU346" s="616">
        <f t="shared" si="797"/>
        <v>84606</v>
      </c>
      <c r="AV346" s="616">
        <f t="shared" si="798"/>
        <v>387658</v>
      </c>
      <c r="AW346" s="616">
        <f t="shared" si="799"/>
        <v>910590</v>
      </c>
      <c r="AX346" s="616">
        <f t="shared" si="800"/>
        <v>24856</v>
      </c>
      <c r="AY346" s="616">
        <f t="shared" si="801"/>
        <v>826462</v>
      </c>
      <c r="AZ346" s="616">
        <f t="shared" si="802"/>
        <v>17208</v>
      </c>
      <c r="BA346" s="616">
        <f t="shared" si="803"/>
        <v>42064</v>
      </c>
      <c r="BB346" s="616">
        <f t="shared" si="804"/>
        <v>128104</v>
      </c>
      <c r="BC346" s="616">
        <f t="shared" si="805"/>
        <v>277240</v>
      </c>
      <c r="BD346" s="616">
        <f t="shared" si="806"/>
        <v>25812</v>
      </c>
      <c r="BE346" s="616">
        <f t="shared" si="807"/>
        <v>36806</v>
      </c>
      <c r="BF346" s="616">
        <f t="shared" si="808"/>
        <v>3824</v>
      </c>
      <c r="BG346" s="616">
        <f t="shared" si="809"/>
        <v>50190</v>
      </c>
      <c r="BH346" s="616">
        <f t="shared" si="810"/>
        <v>770536</v>
      </c>
      <c r="BI346" s="618">
        <f t="shared" si="860"/>
        <v>591809.5</v>
      </c>
      <c r="BJ346" s="618">
        <f t="shared" si="861"/>
        <v>178726.5</v>
      </c>
      <c r="BK346" s="616">
        <f t="shared" si="811"/>
        <v>0</v>
      </c>
      <c r="BL346" s="620">
        <f t="shared" si="812"/>
        <v>6081116</v>
      </c>
      <c r="BM346" s="616">
        <f t="shared" si="813"/>
        <v>7492745</v>
      </c>
      <c r="BN346" s="618">
        <f t="shared" si="814"/>
        <v>5754796.5</v>
      </c>
      <c r="BO346" s="618">
        <f t="shared" si="815"/>
        <v>1737948.5</v>
      </c>
      <c r="BP346" s="616">
        <f t="shared" si="862"/>
        <v>422074</v>
      </c>
      <c r="BQ346" s="616">
        <f t="shared" si="863"/>
        <v>84606</v>
      </c>
      <c r="BR346" s="616">
        <f t="shared" si="864"/>
        <v>387658</v>
      </c>
      <c r="BS346" s="616">
        <f t="shared" si="816"/>
        <v>910590</v>
      </c>
      <c r="BT346" s="616">
        <f t="shared" si="817"/>
        <v>24856</v>
      </c>
      <c r="BU346" s="616">
        <f t="shared" si="818"/>
        <v>826462</v>
      </c>
      <c r="BV346" s="616">
        <f t="shared" si="819"/>
        <v>17208</v>
      </c>
      <c r="BW346" s="616">
        <f t="shared" si="820"/>
        <v>42064</v>
      </c>
      <c r="BX346" s="616">
        <f t="shared" si="821"/>
        <v>333070</v>
      </c>
      <c r="BY346" s="616">
        <f t="shared" si="822"/>
        <v>277240</v>
      </c>
      <c r="BZ346" s="616">
        <f t="shared" si="823"/>
        <v>25812</v>
      </c>
      <c r="CA346" s="616">
        <f t="shared" si="824"/>
        <v>36806</v>
      </c>
      <c r="CB346" s="616">
        <f t="shared" si="825"/>
        <v>3824</v>
      </c>
      <c r="CC346" s="616">
        <f t="shared" si="826"/>
        <v>50190</v>
      </c>
      <c r="CD346" s="616">
        <f t="shared" si="827"/>
        <v>1881649</v>
      </c>
      <c r="CE346" s="618">
        <f t="shared" si="865"/>
        <v>1445198.9</v>
      </c>
      <c r="CF346" s="618">
        <f t="shared" si="866"/>
        <v>436450.1</v>
      </c>
      <c r="CG346" s="616">
        <f t="shared" si="828"/>
        <v>0</v>
      </c>
      <c r="CH346" s="621">
        <f t="shared" si="829"/>
        <v>11821658</v>
      </c>
      <c r="CI346" s="88">
        <f t="shared" si="830"/>
        <v>15675.198700000001</v>
      </c>
      <c r="CJ346" s="90">
        <f t="shared" si="831"/>
        <v>12039.323200000001</v>
      </c>
      <c r="CK346" s="90">
        <f t="shared" si="832"/>
        <v>3635.8755000000001</v>
      </c>
      <c r="CL346" s="88">
        <f t="shared" si="833"/>
        <v>883</v>
      </c>
      <c r="CM346" s="88">
        <f t="shared" si="834"/>
        <v>177</v>
      </c>
      <c r="CN346" s="88">
        <f t="shared" si="835"/>
        <v>811</v>
      </c>
      <c r="CO346" s="88">
        <f t="shared" si="836"/>
        <v>1905</v>
      </c>
      <c r="CP346" s="88">
        <f t="shared" si="837"/>
        <v>52</v>
      </c>
      <c r="CQ346" s="88">
        <f t="shared" si="838"/>
        <v>1729</v>
      </c>
      <c r="CR346" s="88">
        <f t="shared" si="839"/>
        <v>36</v>
      </c>
      <c r="CS346" s="88">
        <f t="shared" si="840"/>
        <v>88</v>
      </c>
      <c r="CT346" s="88">
        <f t="shared" si="841"/>
        <v>696.79920000000004</v>
      </c>
      <c r="CU346" s="88">
        <f t="shared" si="842"/>
        <v>580</v>
      </c>
      <c r="CV346" s="88">
        <f t="shared" si="843"/>
        <v>54</v>
      </c>
      <c r="CW346" s="88">
        <f t="shared" si="844"/>
        <v>77</v>
      </c>
      <c r="CX346" s="88">
        <f t="shared" si="845"/>
        <v>8</v>
      </c>
      <c r="CY346" s="88">
        <f t="shared" si="846"/>
        <v>105</v>
      </c>
      <c r="CZ346" s="88">
        <f t="shared" si="847"/>
        <v>3936.5041999999999</v>
      </c>
      <c r="DA346" s="90">
        <f t="shared" si="848"/>
        <v>3023.4286999999999</v>
      </c>
      <c r="DB346" s="90">
        <f t="shared" si="849"/>
        <v>913.07550000000003</v>
      </c>
      <c r="DC346" s="88">
        <f t="shared" si="850"/>
        <v>0</v>
      </c>
      <c r="DD346" s="211">
        <f t="shared" si="851"/>
        <v>24731.502100000002</v>
      </c>
      <c r="AUV346" s="699">
        <f t="shared" si="890"/>
        <v>15675.2</v>
      </c>
      <c r="AUW346" s="699">
        <f t="shared" si="891"/>
        <v>12039.32</v>
      </c>
      <c r="AUX346" s="699">
        <f t="shared" si="892"/>
        <v>3635.88</v>
      </c>
      <c r="AUY346" s="699">
        <f t="shared" si="912"/>
        <v>883</v>
      </c>
      <c r="AUZ346" s="699">
        <f t="shared" si="910"/>
        <v>32540.77</v>
      </c>
      <c r="AVA346" s="699">
        <f t="shared" si="910"/>
        <v>60.39</v>
      </c>
      <c r="AVB346" s="699">
        <f t="shared" si="913"/>
        <v>1905</v>
      </c>
      <c r="AVC346" s="699">
        <f t="shared" si="914"/>
        <v>52</v>
      </c>
      <c r="AVD346" s="699">
        <f t="shared" si="915"/>
        <v>1729</v>
      </c>
      <c r="AVE346" s="699">
        <f t="shared" si="916"/>
        <v>36</v>
      </c>
      <c r="AVF346" s="699">
        <f t="shared" si="917"/>
        <v>88</v>
      </c>
      <c r="AVG346" s="699">
        <f t="shared" si="918"/>
        <v>696.8</v>
      </c>
      <c r="AVH346" s="699">
        <f t="shared" si="919"/>
        <v>580</v>
      </c>
      <c r="AVI346" s="699">
        <f t="shared" si="920"/>
        <v>54</v>
      </c>
      <c r="AVJ346" s="699">
        <f t="shared" si="921"/>
        <v>77</v>
      </c>
      <c r="AVK346" s="699">
        <f t="shared" si="922"/>
        <v>8</v>
      </c>
      <c r="AVL346" s="699">
        <f t="shared" si="923"/>
        <v>105</v>
      </c>
      <c r="AVM346" s="699">
        <f t="shared" si="924"/>
        <v>3936.5</v>
      </c>
      <c r="AVN346" s="699">
        <f t="shared" si="925"/>
        <v>3023.43</v>
      </c>
      <c r="AVO346" s="699">
        <f t="shared" si="926"/>
        <v>913.07</v>
      </c>
      <c r="AVP346" s="699">
        <f t="shared" si="927"/>
        <v>0</v>
      </c>
      <c r="AVQ346" s="699">
        <f t="shared" si="928"/>
        <v>24731.5</v>
      </c>
    </row>
    <row r="347" spans="1:108 1244:1265" ht="30" hidden="1" customHeight="1" x14ac:dyDescent="0.25">
      <c r="A347" s="643">
        <v>1</v>
      </c>
      <c r="B347" s="643">
        <v>6</v>
      </c>
      <c r="C347" s="664" t="s">
        <v>250</v>
      </c>
      <c r="D347" s="2"/>
      <c r="E347" s="101" t="s">
        <v>344</v>
      </c>
      <c r="F347" s="643" t="s">
        <v>31</v>
      </c>
      <c r="G347" s="643">
        <v>1</v>
      </c>
      <c r="H347" s="658" t="s">
        <v>10</v>
      </c>
      <c r="I347" s="643">
        <v>0</v>
      </c>
      <c r="J347" s="101" t="s">
        <v>357</v>
      </c>
      <c r="K347" s="643">
        <v>3</v>
      </c>
      <c r="L347" s="683" t="s">
        <v>349</v>
      </c>
      <c r="M347" s="11" t="s">
        <v>258</v>
      </c>
      <c r="N347" s="101" t="s">
        <v>387</v>
      </c>
      <c r="O347" s="643">
        <v>1</v>
      </c>
      <c r="P347" s="695">
        <v>71</v>
      </c>
      <c r="Q347" s="632">
        <v>71</v>
      </c>
      <c r="R347" s="632">
        <v>71</v>
      </c>
      <c r="S347" s="675">
        <f>SUMIF('Территориальный кк'!$A:$A,'2020'!$B347,'Территориальный кк'!D:D)</f>
        <v>2.4420000000000002</v>
      </c>
      <c r="T347" s="676">
        <f>SUMIF('Территориальный кк'!$A:$A,'2020'!$B347,'Территориальный кк'!E:E)</f>
        <v>2.6</v>
      </c>
      <c r="U347" s="618">
        <f>SUMIFS(Нормативы!G:G,Нормативы!$B:$B,$G347,Нормативы!$D:$D,'2020'!$I347,Нормативы!$F:$F,'2020'!$K347)*O347</f>
        <v>64190</v>
      </c>
      <c r="V347" s="618">
        <f t="shared" si="852"/>
        <v>49301.1</v>
      </c>
      <c r="W347" s="618">
        <f t="shared" si="853"/>
        <v>14888.9</v>
      </c>
      <c r="X347" s="618">
        <f>SUMIFS(Нормативы!J:J,Нормативы!$B:$B,$G347,Нормативы!$D:$D,'2020'!$I347,Нормативы!$F:$F,'2020'!$K347)</f>
        <v>8830</v>
      </c>
      <c r="Y347" s="618">
        <f>SUMIFS(Нормативы!K:K,Нормативы!$B:$B,$G347,Нормативы!$D:$D,'2020'!$I347,Нормативы!$F:$F,'2020'!$K347)</f>
        <v>1766</v>
      </c>
      <c r="Z347" s="618">
        <f>SUMIFS(Нормативы!L:L,Нормативы!$B:$B,$G347,Нормативы!$D:$D,'2020'!$I347,Нормативы!$F:$F,'2020'!$K347)</f>
        <v>8110</v>
      </c>
      <c r="AA347" s="618">
        <f t="shared" si="854"/>
        <v>19050</v>
      </c>
      <c r="AB347" s="618">
        <f>SUMIFS(Нормативы!N:N,Нормативы!$B:$B,$G347,Нормативы!$D:$D,'2020'!$I347,Нормативы!$F:$F,'2020'!$K347)*O347</f>
        <v>520</v>
      </c>
      <c r="AC347" s="618">
        <f>SUMIFS(Нормативы!O:O,Нормативы!$B:$B,$G347,Нормативы!$D:$D,'2020'!$I347,Нормативы!$F:$F,'2020'!$K347)</f>
        <v>17290</v>
      </c>
      <c r="AD347" s="618">
        <f>SUMIFS(Нормативы!P:P,Нормативы!$B:$B,$G347,Нормативы!$D:$D,'2020'!$I347,Нормативы!$F:$F,'2020'!$K347)*O347</f>
        <v>360</v>
      </c>
      <c r="AE347" s="618">
        <f>SUMIFS(Нормативы!Q:Q,Нормативы!$B:$B,$G347,Нормативы!$D:$D,'2020'!$I347,Нормативы!$F:$F,'2020'!$K347)</f>
        <v>880</v>
      </c>
      <c r="AF347" s="618">
        <f>SUMIFS(Нормативы!R:R,Нормативы!$B:$B,$G347,Нормативы!$D:$D,'2020'!$I347,Нормативы!$F:$F,'2020'!$K347)</f>
        <v>2680</v>
      </c>
      <c r="AG347" s="618">
        <f>SUMIFS(Нормативы!S:S,Нормативы!$B:$B,$G347,Нормативы!$D:$D,'2020'!$I347,Нормативы!$F:$F,'2020'!$K347)</f>
        <v>5800</v>
      </c>
      <c r="AH347" s="618">
        <f>SUMIFS(Нормативы!T:T,Нормативы!$B:$B,$G347,Нормативы!$D:$D,'2020'!$I347,Нормативы!$F:$F,'2020'!$K347)</f>
        <v>540</v>
      </c>
      <c r="AI347" s="618">
        <f>SUMIFS(Нормативы!U:U,Нормативы!$B:$B,$G347,Нормативы!$D:$D,'2020'!$I347,Нормативы!$F:$F,'2020'!$K347)</f>
        <v>770</v>
      </c>
      <c r="AJ347" s="618">
        <f>SUMIFS(Нормативы!V:V,Нормативы!$B:$B,$G347,Нормативы!$D:$D,'2020'!$I347,Нормативы!$F:$F,'2020'!$K347)</f>
        <v>80</v>
      </c>
      <c r="AK347" s="618">
        <f>SUMIFS(Нормативы!W:W,Нормативы!$B:$B,$G347,Нормативы!$D:$D,'2020'!$I347,Нормативы!$F:$F,'2020'!$K347)</f>
        <v>1050</v>
      </c>
      <c r="AL347" s="618">
        <f>SUMIFS(Нормативы!X:X,Нормативы!$B:$B,$G347,Нормативы!$D:$D,'2020'!$I347,Нормативы!$F:$F,'2020'!$K347)*O347</f>
        <v>16120</v>
      </c>
      <c r="AM347" s="618">
        <f t="shared" si="855"/>
        <v>12381</v>
      </c>
      <c r="AN347" s="618">
        <f t="shared" si="856"/>
        <v>3739</v>
      </c>
      <c r="AO347" s="618">
        <f>SUMIFS(Нормативы!AA:AA,Нормативы!$B:$B,$G347,Нормативы!$D:$D,'2020'!$I347,Нормативы!$F:$F,'2020'!$K347)</f>
        <v>3520</v>
      </c>
      <c r="AP347" s="619">
        <f t="shared" si="857"/>
        <v>130740</v>
      </c>
      <c r="AQ347" s="413">
        <f t="shared" si="795"/>
        <v>4557490</v>
      </c>
      <c r="AR347" s="618">
        <f t="shared" si="858"/>
        <v>3500376.3</v>
      </c>
      <c r="AS347" s="618">
        <f t="shared" si="859"/>
        <v>1057113.7</v>
      </c>
      <c r="AT347" s="616">
        <f t="shared" si="796"/>
        <v>626930</v>
      </c>
      <c r="AU347" s="616">
        <f t="shared" si="797"/>
        <v>125386</v>
      </c>
      <c r="AV347" s="616">
        <f t="shared" si="798"/>
        <v>575810</v>
      </c>
      <c r="AW347" s="616">
        <f t="shared" si="799"/>
        <v>1352550</v>
      </c>
      <c r="AX347" s="616">
        <f t="shared" si="800"/>
        <v>36920</v>
      </c>
      <c r="AY347" s="616">
        <f t="shared" si="801"/>
        <v>1227590</v>
      </c>
      <c r="AZ347" s="616">
        <f t="shared" si="802"/>
        <v>25560</v>
      </c>
      <c r="BA347" s="616">
        <f t="shared" si="803"/>
        <v>62480</v>
      </c>
      <c r="BB347" s="616">
        <f t="shared" si="804"/>
        <v>190280</v>
      </c>
      <c r="BC347" s="616">
        <f t="shared" si="805"/>
        <v>411800</v>
      </c>
      <c r="BD347" s="616">
        <f t="shared" si="806"/>
        <v>38340</v>
      </c>
      <c r="BE347" s="616">
        <f t="shared" si="807"/>
        <v>54670</v>
      </c>
      <c r="BF347" s="616">
        <f t="shared" si="808"/>
        <v>5680</v>
      </c>
      <c r="BG347" s="616">
        <f t="shared" si="809"/>
        <v>74550</v>
      </c>
      <c r="BH347" s="616">
        <f t="shared" si="810"/>
        <v>1144520</v>
      </c>
      <c r="BI347" s="618">
        <f t="shared" si="860"/>
        <v>879047.6</v>
      </c>
      <c r="BJ347" s="618">
        <f t="shared" si="861"/>
        <v>265472.40000000002</v>
      </c>
      <c r="BK347" s="616">
        <f t="shared" si="811"/>
        <v>249920</v>
      </c>
      <c r="BL347" s="620">
        <f t="shared" si="812"/>
        <v>9282540</v>
      </c>
      <c r="BM347" s="616">
        <f t="shared" si="813"/>
        <v>11129391</v>
      </c>
      <c r="BN347" s="618">
        <f t="shared" si="814"/>
        <v>8547919.4000000004</v>
      </c>
      <c r="BO347" s="618">
        <f t="shared" si="815"/>
        <v>2581471.6</v>
      </c>
      <c r="BP347" s="616">
        <f t="shared" si="862"/>
        <v>626930</v>
      </c>
      <c r="BQ347" s="616">
        <f t="shared" si="863"/>
        <v>125386</v>
      </c>
      <c r="BR347" s="616">
        <f t="shared" si="864"/>
        <v>575810</v>
      </c>
      <c r="BS347" s="616">
        <f t="shared" si="816"/>
        <v>1352550</v>
      </c>
      <c r="BT347" s="616">
        <f t="shared" si="817"/>
        <v>36920</v>
      </c>
      <c r="BU347" s="616">
        <f t="shared" si="818"/>
        <v>1227590</v>
      </c>
      <c r="BV347" s="616">
        <f t="shared" si="819"/>
        <v>25560</v>
      </c>
      <c r="BW347" s="616">
        <f t="shared" si="820"/>
        <v>62480</v>
      </c>
      <c r="BX347" s="616">
        <f t="shared" si="821"/>
        <v>494728</v>
      </c>
      <c r="BY347" s="616">
        <f t="shared" si="822"/>
        <v>411800</v>
      </c>
      <c r="BZ347" s="616">
        <f t="shared" si="823"/>
        <v>38340</v>
      </c>
      <c r="CA347" s="616">
        <f t="shared" si="824"/>
        <v>54670</v>
      </c>
      <c r="CB347" s="616">
        <f t="shared" si="825"/>
        <v>5680</v>
      </c>
      <c r="CC347" s="616">
        <f t="shared" si="826"/>
        <v>74550</v>
      </c>
      <c r="CD347" s="616">
        <f t="shared" si="827"/>
        <v>2794918</v>
      </c>
      <c r="CE347" s="618">
        <f t="shared" si="865"/>
        <v>2146634.4</v>
      </c>
      <c r="CF347" s="618">
        <f t="shared" si="866"/>
        <v>648283.6</v>
      </c>
      <c r="CG347" s="616">
        <f t="shared" si="828"/>
        <v>249920</v>
      </c>
      <c r="CH347" s="621">
        <f t="shared" si="829"/>
        <v>17809287</v>
      </c>
      <c r="CI347" s="88">
        <f t="shared" si="830"/>
        <v>156751.9859</v>
      </c>
      <c r="CJ347" s="90">
        <f t="shared" si="831"/>
        <v>120393.231</v>
      </c>
      <c r="CK347" s="90">
        <f t="shared" si="832"/>
        <v>36358.7549</v>
      </c>
      <c r="CL347" s="88">
        <f t="shared" si="833"/>
        <v>8830</v>
      </c>
      <c r="CM347" s="88">
        <f t="shared" si="834"/>
        <v>1766</v>
      </c>
      <c r="CN347" s="88">
        <f t="shared" si="835"/>
        <v>8110</v>
      </c>
      <c r="CO347" s="88">
        <f t="shared" si="836"/>
        <v>19050</v>
      </c>
      <c r="CP347" s="88">
        <f t="shared" si="837"/>
        <v>520</v>
      </c>
      <c r="CQ347" s="88">
        <f t="shared" si="838"/>
        <v>17290</v>
      </c>
      <c r="CR347" s="88">
        <f t="shared" si="839"/>
        <v>360</v>
      </c>
      <c r="CS347" s="88">
        <f t="shared" si="840"/>
        <v>880</v>
      </c>
      <c r="CT347" s="88">
        <f t="shared" si="841"/>
        <v>6968</v>
      </c>
      <c r="CU347" s="88">
        <f t="shared" si="842"/>
        <v>5800</v>
      </c>
      <c r="CV347" s="88">
        <f t="shared" si="843"/>
        <v>540</v>
      </c>
      <c r="CW347" s="88">
        <f t="shared" si="844"/>
        <v>770</v>
      </c>
      <c r="CX347" s="88">
        <f t="shared" si="845"/>
        <v>80</v>
      </c>
      <c r="CY347" s="88">
        <f t="shared" si="846"/>
        <v>1050</v>
      </c>
      <c r="CZ347" s="88">
        <f t="shared" si="847"/>
        <v>39365.042300000001</v>
      </c>
      <c r="DA347" s="90">
        <f t="shared" si="848"/>
        <v>30234.2873</v>
      </c>
      <c r="DB347" s="90">
        <f t="shared" si="849"/>
        <v>9130.7548999999999</v>
      </c>
      <c r="DC347" s="88">
        <f t="shared" si="850"/>
        <v>3520</v>
      </c>
      <c r="DD347" s="211">
        <f t="shared" si="851"/>
        <v>250835.0282</v>
      </c>
      <c r="AUV347" s="699">
        <f t="shared" si="890"/>
        <v>156751.99</v>
      </c>
      <c r="AUW347" s="699">
        <f t="shared" si="891"/>
        <v>120393.23</v>
      </c>
      <c r="AUX347" s="699">
        <f t="shared" si="892"/>
        <v>36358.76</v>
      </c>
      <c r="AUY347" s="699">
        <f t="shared" si="912"/>
        <v>8830</v>
      </c>
      <c r="AUZ347" s="699">
        <f t="shared" si="910"/>
        <v>48225.38</v>
      </c>
      <c r="AVA347" s="699">
        <f t="shared" si="910"/>
        <v>8.9700000000000006</v>
      </c>
      <c r="AVB347" s="699">
        <f t="shared" si="913"/>
        <v>19050</v>
      </c>
      <c r="AVC347" s="699">
        <f t="shared" si="914"/>
        <v>520</v>
      </c>
      <c r="AVD347" s="699">
        <f t="shared" si="915"/>
        <v>17290</v>
      </c>
      <c r="AVE347" s="699">
        <f t="shared" si="916"/>
        <v>360</v>
      </c>
      <c r="AVF347" s="699">
        <f t="shared" si="917"/>
        <v>880</v>
      </c>
      <c r="AVG347" s="699">
        <f t="shared" si="918"/>
        <v>6968</v>
      </c>
      <c r="AVH347" s="699">
        <f t="shared" si="919"/>
        <v>5800</v>
      </c>
      <c r="AVI347" s="699">
        <f t="shared" si="920"/>
        <v>540</v>
      </c>
      <c r="AVJ347" s="699">
        <f t="shared" si="921"/>
        <v>770</v>
      </c>
      <c r="AVK347" s="699">
        <f t="shared" si="922"/>
        <v>80</v>
      </c>
      <c r="AVL347" s="699">
        <f t="shared" si="923"/>
        <v>1050</v>
      </c>
      <c r="AVM347" s="699">
        <f t="shared" si="924"/>
        <v>39365.040000000001</v>
      </c>
      <c r="AVN347" s="699">
        <f t="shared" si="925"/>
        <v>30234.29</v>
      </c>
      <c r="AVO347" s="699">
        <f t="shared" si="926"/>
        <v>9130.75</v>
      </c>
      <c r="AVP347" s="699">
        <f t="shared" si="927"/>
        <v>3520</v>
      </c>
      <c r="AVQ347" s="699">
        <f t="shared" si="928"/>
        <v>250835.03</v>
      </c>
    </row>
    <row r="348" spans="1:108 1244:1265" ht="30" hidden="1" customHeight="1" x14ac:dyDescent="0.25">
      <c r="A348" s="643">
        <v>1</v>
      </c>
      <c r="B348" s="643">
        <v>6</v>
      </c>
      <c r="C348" s="664" t="s">
        <v>250</v>
      </c>
      <c r="D348" s="2"/>
      <c r="E348" s="101" t="s">
        <v>344</v>
      </c>
      <c r="F348" s="643" t="s">
        <v>31</v>
      </c>
      <c r="G348" s="643">
        <v>1</v>
      </c>
      <c r="H348" s="658" t="s">
        <v>10</v>
      </c>
      <c r="I348" s="643">
        <v>0</v>
      </c>
      <c r="J348" s="101" t="s">
        <v>357</v>
      </c>
      <c r="K348" s="643">
        <v>3</v>
      </c>
      <c r="L348" s="683" t="s">
        <v>349</v>
      </c>
      <c r="M348" s="11" t="s">
        <v>259</v>
      </c>
      <c r="N348" s="101" t="s">
        <v>401</v>
      </c>
      <c r="O348" s="643">
        <v>2</v>
      </c>
      <c r="P348" s="695">
        <v>9</v>
      </c>
      <c r="Q348" s="632">
        <v>9</v>
      </c>
      <c r="R348" s="632">
        <v>9</v>
      </c>
      <c r="S348" s="675">
        <f>SUMIF('Территориальный кк'!$A:$A,'2020'!$B348,'Территориальный кк'!D:D)</f>
        <v>2.4420000000000002</v>
      </c>
      <c r="T348" s="676">
        <f>SUMIF('Территориальный кк'!$A:$A,'2020'!$B348,'Территориальный кк'!E:E)</f>
        <v>2.6</v>
      </c>
      <c r="U348" s="618">
        <f>SUMIFS(Нормативы!G:G,Нормативы!$B:$B,$G348,Нормативы!$D:$D,'2020'!$I348,Нормативы!$F:$F,'2020'!$K348)*O348</f>
        <v>128380</v>
      </c>
      <c r="V348" s="618">
        <f t="shared" si="852"/>
        <v>98602.2</v>
      </c>
      <c r="W348" s="618">
        <f t="shared" si="853"/>
        <v>29777.8</v>
      </c>
      <c r="X348" s="618">
        <f>SUMIFS(Нормативы!J:J,Нормативы!$B:$B,$G348,Нормативы!$D:$D,'2020'!$I348,Нормативы!$F:$F,'2020'!$K348)</f>
        <v>8830</v>
      </c>
      <c r="Y348" s="618">
        <f>SUMIFS(Нормативы!K:K,Нормативы!$B:$B,$G348,Нормативы!$D:$D,'2020'!$I348,Нормативы!$F:$F,'2020'!$K348)</f>
        <v>1766</v>
      </c>
      <c r="Z348" s="618">
        <f>SUMIFS(Нормативы!L:L,Нормативы!$B:$B,$G348,Нормативы!$D:$D,'2020'!$I348,Нормативы!$F:$F,'2020'!$K348)</f>
        <v>8110</v>
      </c>
      <c r="AA348" s="618">
        <f t="shared" si="854"/>
        <v>19930</v>
      </c>
      <c r="AB348" s="618">
        <f>SUMIFS(Нормативы!N:N,Нормативы!$B:$B,$G348,Нормативы!$D:$D,'2020'!$I348,Нормативы!$F:$F,'2020'!$K348)*O348</f>
        <v>1040</v>
      </c>
      <c r="AC348" s="618">
        <f>SUMIFS(Нормативы!O:O,Нормативы!$B:$B,$G348,Нормативы!$D:$D,'2020'!$I348,Нормативы!$F:$F,'2020'!$K348)</f>
        <v>17290</v>
      </c>
      <c r="AD348" s="618">
        <f>SUMIFS(Нормативы!P:P,Нормативы!$B:$B,$G348,Нормативы!$D:$D,'2020'!$I348,Нормативы!$F:$F,'2020'!$K348)*O348</f>
        <v>720</v>
      </c>
      <c r="AE348" s="618">
        <f>SUMIFS(Нормативы!Q:Q,Нормативы!$B:$B,$G348,Нормативы!$D:$D,'2020'!$I348,Нормативы!$F:$F,'2020'!$K348)</f>
        <v>880</v>
      </c>
      <c r="AF348" s="618">
        <f>SUMIFS(Нормативы!R:R,Нормативы!$B:$B,$G348,Нормативы!$D:$D,'2020'!$I348,Нормативы!$F:$F,'2020'!$K348)</f>
        <v>2680</v>
      </c>
      <c r="AG348" s="618">
        <f>SUMIFS(Нормативы!S:S,Нормативы!$B:$B,$G348,Нормативы!$D:$D,'2020'!$I348,Нормативы!$F:$F,'2020'!$K348)</f>
        <v>5800</v>
      </c>
      <c r="AH348" s="618">
        <f>SUMIFS(Нормативы!T:T,Нормативы!$B:$B,$G348,Нормативы!$D:$D,'2020'!$I348,Нормативы!$F:$F,'2020'!$K348)</f>
        <v>540</v>
      </c>
      <c r="AI348" s="618">
        <f>SUMIFS(Нормативы!U:U,Нормативы!$B:$B,$G348,Нормативы!$D:$D,'2020'!$I348,Нормативы!$F:$F,'2020'!$K348)</f>
        <v>770</v>
      </c>
      <c r="AJ348" s="618">
        <f>SUMIFS(Нормативы!V:V,Нормативы!$B:$B,$G348,Нормативы!$D:$D,'2020'!$I348,Нормативы!$F:$F,'2020'!$K348)</f>
        <v>80</v>
      </c>
      <c r="AK348" s="618">
        <f>SUMIFS(Нормативы!W:W,Нормативы!$B:$B,$G348,Нормативы!$D:$D,'2020'!$I348,Нормативы!$F:$F,'2020'!$K348)</f>
        <v>1050</v>
      </c>
      <c r="AL348" s="618">
        <f>SUMIFS(Нормативы!X:X,Нормативы!$B:$B,$G348,Нормативы!$D:$D,'2020'!$I348,Нормативы!$F:$F,'2020'!$K348)*O348</f>
        <v>32240</v>
      </c>
      <c r="AM348" s="618">
        <f t="shared" si="855"/>
        <v>24761.9</v>
      </c>
      <c r="AN348" s="618">
        <f t="shared" si="856"/>
        <v>7478.1</v>
      </c>
      <c r="AO348" s="618">
        <f>SUMIFS(Нормативы!AA:AA,Нормативы!$B:$B,$G348,Нормативы!$D:$D,'2020'!$I348,Нормативы!$F:$F,'2020'!$K348)</f>
        <v>3520</v>
      </c>
      <c r="AP348" s="619">
        <f t="shared" si="857"/>
        <v>211930</v>
      </c>
      <c r="AQ348" s="413">
        <f t="shared" si="795"/>
        <v>1155420</v>
      </c>
      <c r="AR348" s="618">
        <f t="shared" si="858"/>
        <v>887419.4</v>
      </c>
      <c r="AS348" s="618">
        <f t="shared" si="859"/>
        <v>268000.59999999998</v>
      </c>
      <c r="AT348" s="616">
        <f t="shared" si="796"/>
        <v>79470</v>
      </c>
      <c r="AU348" s="616">
        <f t="shared" si="797"/>
        <v>15894</v>
      </c>
      <c r="AV348" s="616">
        <f t="shared" si="798"/>
        <v>72990</v>
      </c>
      <c r="AW348" s="616">
        <f t="shared" si="799"/>
        <v>179370</v>
      </c>
      <c r="AX348" s="616">
        <f t="shared" si="800"/>
        <v>9360</v>
      </c>
      <c r="AY348" s="616">
        <f t="shared" si="801"/>
        <v>155610</v>
      </c>
      <c r="AZ348" s="616">
        <f t="shared" si="802"/>
        <v>6480</v>
      </c>
      <c r="BA348" s="616">
        <f t="shared" si="803"/>
        <v>7920</v>
      </c>
      <c r="BB348" s="616">
        <f t="shared" si="804"/>
        <v>24120</v>
      </c>
      <c r="BC348" s="616">
        <f t="shared" si="805"/>
        <v>52200</v>
      </c>
      <c r="BD348" s="616">
        <f t="shared" si="806"/>
        <v>4860</v>
      </c>
      <c r="BE348" s="616">
        <f t="shared" si="807"/>
        <v>6930</v>
      </c>
      <c r="BF348" s="616">
        <f t="shared" si="808"/>
        <v>720</v>
      </c>
      <c r="BG348" s="616">
        <f t="shared" si="809"/>
        <v>9450</v>
      </c>
      <c r="BH348" s="616">
        <f t="shared" si="810"/>
        <v>290160</v>
      </c>
      <c r="BI348" s="618">
        <f t="shared" si="860"/>
        <v>222857.1</v>
      </c>
      <c r="BJ348" s="618">
        <f t="shared" si="861"/>
        <v>67302.899999999994</v>
      </c>
      <c r="BK348" s="616">
        <f t="shared" si="811"/>
        <v>31680</v>
      </c>
      <c r="BL348" s="620">
        <f t="shared" si="812"/>
        <v>1907370</v>
      </c>
      <c r="BM348" s="616">
        <f t="shared" si="813"/>
        <v>2821536</v>
      </c>
      <c r="BN348" s="618">
        <f t="shared" si="814"/>
        <v>2167078.2999999998</v>
      </c>
      <c r="BO348" s="618">
        <f t="shared" si="815"/>
        <v>654457.69999999995</v>
      </c>
      <c r="BP348" s="616">
        <f t="shared" si="862"/>
        <v>79470</v>
      </c>
      <c r="BQ348" s="616">
        <f t="shared" si="863"/>
        <v>15894</v>
      </c>
      <c r="BR348" s="616">
        <f t="shared" si="864"/>
        <v>72990</v>
      </c>
      <c r="BS348" s="616">
        <f t="shared" si="816"/>
        <v>179370</v>
      </c>
      <c r="BT348" s="616">
        <f t="shared" si="817"/>
        <v>9360</v>
      </c>
      <c r="BU348" s="616">
        <f t="shared" si="818"/>
        <v>155610</v>
      </c>
      <c r="BV348" s="616">
        <f t="shared" si="819"/>
        <v>6480</v>
      </c>
      <c r="BW348" s="616">
        <f t="shared" si="820"/>
        <v>7920</v>
      </c>
      <c r="BX348" s="616">
        <f t="shared" si="821"/>
        <v>62712</v>
      </c>
      <c r="BY348" s="616">
        <f t="shared" si="822"/>
        <v>52200</v>
      </c>
      <c r="BZ348" s="616">
        <f t="shared" si="823"/>
        <v>4860</v>
      </c>
      <c r="CA348" s="616">
        <f t="shared" si="824"/>
        <v>6930</v>
      </c>
      <c r="CB348" s="616">
        <f t="shared" si="825"/>
        <v>720</v>
      </c>
      <c r="CC348" s="616">
        <f t="shared" si="826"/>
        <v>9450</v>
      </c>
      <c r="CD348" s="616">
        <f t="shared" si="827"/>
        <v>708571</v>
      </c>
      <c r="CE348" s="618">
        <f t="shared" si="865"/>
        <v>544217.4</v>
      </c>
      <c r="CF348" s="618">
        <f t="shared" si="866"/>
        <v>164353.60000000001</v>
      </c>
      <c r="CG348" s="616">
        <f t="shared" si="828"/>
        <v>31680</v>
      </c>
      <c r="CH348" s="621">
        <f t="shared" si="829"/>
        <v>4030489</v>
      </c>
      <c r="CI348" s="88">
        <f t="shared" si="830"/>
        <v>313504</v>
      </c>
      <c r="CJ348" s="90">
        <f t="shared" si="831"/>
        <v>240786.47779999999</v>
      </c>
      <c r="CK348" s="90">
        <f t="shared" si="832"/>
        <v>72717.522200000007</v>
      </c>
      <c r="CL348" s="88">
        <f t="shared" si="833"/>
        <v>8830</v>
      </c>
      <c r="CM348" s="88">
        <f t="shared" si="834"/>
        <v>1766</v>
      </c>
      <c r="CN348" s="88">
        <f t="shared" si="835"/>
        <v>8110</v>
      </c>
      <c r="CO348" s="88">
        <f t="shared" si="836"/>
        <v>19930</v>
      </c>
      <c r="CP348" s="88">
        <f t="shared" si="837"/>
        <v>1040</v>
      </c>
      <c r="CQ348" s="88">
        <f t="shared" si="838"/>
        <v>17290</v>
      </c>
      <c r="CR348" s="88">
        <f t="shared" si="839"/>
        <v>720</v>
      </c>
      <c r="CS348" s="88">
        <f t="shared" si="840"/>
        <v>880</v>
      </c>
      <c r="CT348" s="88">
        <f t="shared" si="841"/>
        <v>6968</v>
      </c>
      <c r="CU348" s="88">
        <f t="shared" si="842"/>
        <v>5800</v>
      </c>
      <c r="CV348" s="88">
        <f t="shared" si="843"/>
        <v>540</v>
      </c>
      <c r="CW348" s="88">
        <f t="shared" si="844"/>
        <v>770</v>
      </c>
      <c r="CX348" s="88">
        <f t="shared" si="845"/>
        <v>80</v>
      </c>
      <c r="CY348" s="88">
        <f t="shared" si="846"/>
        <v>1050</v>
      </c>
      <c r="CZ348" s="88">
        <f t="shared" si="847"/>
        <v>78730.111099999995</v>
      </c>
      <c r="DA348" s="90">
        <f t="shared" si="848"/>
        <v>60468.6</v>
      </c>
      <c r="DB348" s="90">
        <f t="shared" si="849"/>
        <v>18261.5111</v>
      </c>
      <c r="DC348" s="88">
        <f t="shared" si="850"/>
        <v>3520</v>
      </c>
      <c r="DD348" s="211">
        <f t="shared" si="851"/>
        <v>447832.11109999998</v>
      </c>
      <c r="AUV348" s="699">
        <f t="shared" si="890"/>
        <v>313504</v>
      </c>
      <c r="AUW348" s="699">
        <f t="shared" si="891"/>
        <v>240786.48</v>
      </c>
      <c r="AUX348" s="699">
        <f t="shared" si="892"/>
        <v>72717.52</v>
      </c>
      <c r="AUY348" s="699">
        <f t="shared" si="912"/>
        <v>8830</v>
      </c>
      <c r="AUZ348" s="699">
        <f t="shared" si="910"/>
        <v>6113.08</v>
      </c>
      <c r="AVA348" s="699">
        <f t="shared" si="910"/>
        <v>0.56999999999999995</v>
      </c>
      <c r="AVB348" s="699">
        <f t="shared" si="913"/>
        <v>19930</v>
      </c>
      <c r="AVC348" s="699">
        <f t="shared" si="914"/>
        <v>1040</v>
      </c>
      <c r="AVD348" s="699">
        <f t="shared" si="915"/>
        <v>17290</v>
      </c>
      <c r="AVE348" s="699">
        <f t="shared" si="916"/>
        <v>720</v>
      </c>
      <c r="AVF348" s="699">
        <f t="shared" si="917"/>
        <v>880</v>
      </c>
      <c r="AVG348" s="699">
        <f t="shared" si="918"/>
        <v>6968</v>
      </c>
      <c r="AVH348" s="699">
        <f t="shared" si="919"/>
        <v>5800</v>
      </c>
      <c r="AVI348" s="699">
        <f t="shared" si="920"/>
        <v>540</v>
      </c>
      <c r="AVJ348" s="699">
        <f t="shared" si="921"/>
        <v>770</v>
      </c>
      <c r="AVK348" s="699">
        <f t="shared" si="922"/>
        <v>80</v>
      </c>
      <c r="AVL348" s="699">
        <f t="shared" si="923"/>
        <v>1050</v>
      </c>
      <c r="AVM348" s="699">
        <f t="shared" si="924"/>
        <v>78730.11</v>
      </c>
      <c r="AVN348" s="699">
        <f t="shared" si="925"/>
        <v>60468.59</v>
      </c>
      <c r="AVO348" s="699">
        <f t="shared" si="926"/>
        <v>18261.52</v>
      </c>
      <c r="AVP348" s="699">
        <f t="shared" si="927"/>
        <v>3520</v>
      </c>
      <c r="AVQ348" s="699">
        <f t="shared" si="928"/>
        <v>447832.11</v>
      </c>
    </row>
    <row r="349" spans="1:108 1244:1265" ht="30" hidden="1" customHeight="1" x14ac:dyDescent="0.25">
      <c r="A349" s="643">
        <v>1</v>
      </c>
      <c r="B349" s="643">
        <v>6</v>
      </c>
      <c r="C349" s="664" t="s">
        <v>250</v>
      </c>
      <c r="D349" s="2"/>
      <c r="E349" s="101" t="s">
        <v>344</v>
      </c>
      <c r="F349" s="643" t="s">
        <v>31</v>
      </c>
      <c r="G349" s="643">
        <v>1</v>
      </c>
      <c r="H349" s="658" t="s">
        <v>8</v>
      </c>
      <c r="I349" s="643">
        <v>3</v>
      </c>
      <c r="J349" s="101" t="s">
        <v>357</v>
      </c>
      <c r="K349" s="643">
        <v>3</v>
      </c>
      <c r="L349" s="683" t="s">
        <v>349</v>
      </c>
      <c r="M349" s="11" t="s">
        <v>260</v>
      </c>
      <c r="N349" s="101" t="s">
        <v>387</v>
      </c>
      <c r="O349" s="643">
        <v>1</v>
      </c>
      <c r="P349" s="695">
        <v>73</v>
      </c>
      <c r="Q349" s="632">
        <v>73</v>
      </c>
      <c r="R349" s="632">
        <v>73</v>
      </c>
      <c r="S349" s="675">
        <f>SUMIF('Территориальный кк'!$A:$A,'2020'!$B349,'Территориальный кк'!D:D)</f>
        <v>2.4420000000000002</v>
      </c>
      <c r="T349" s="676">
        <f>SUMIF('Территориальный кк'!$A:$A,'2020'!$B349,'Территориальный кк'!E:E)</f>
        <v>2.6</v>
      </c>
      <c r="U349" s="618">
        <f>SUMIFS(Нормативы!G:G,Нормативы!$B:$B,$G349,Нормативы!$D:$D,'2020'!$I349,Нормативы!$F:$F,'2020'!$K349)*O349</f>
        <v>6419</v>
      </c>
      <c r="V349" s="618">
        <f t="shared" si="852"/>
        <v>4930.1000000000004</v>
      </c>
      <c r="W349" s="618">
        <f t="shared" si="853"/>
        <v>1488.9</v>
      </c>
      <c r="X349" s="618">
        <f>SUMIFS(Нормативы!J:J,Нормативы!$B:$B,$G349,Нормативы!$D:$D,'2020'!$I349,Нормативы!$F:$F,'2020'!$K349)</f>
        <v>883</v>
      </c>
      <c r="Y349" s="618">
        <f>SUMIFS(Нормативы!K:K,Нормативы!$B:$B,$G349,Нормативы!$D:$D,'2020'!$I349,Нормативы!$F:$F,'2020'!$K349)</f>
        <v>177</v>
      </c>
      <c r="Z349" s="618">
        <f>SUMIFS(Нормативы!L:L,Нормативы!$B:$B,$G349,Нормативы!$D:$D,'2020'!$I349,Нормативы!$F:$F,'2020'!$K349)</f>
        <v>811</v>
      </c>
      <c r="AA349" s="618">
        <f t="shared" si="854"/>
        <v>1905</v>
      </c>
      <c r="AB349" s="618">
        <f>SUMIFS(Нормативы!N:N,Нормативы!$B:$B,$G349,Нормативы!$D:$D,'2020'!$I349,Нормативы!$F:$F,'2020'!$K349)*O349</f>
        <v>52</v>
      </c>
      <c r="AC349" s="618">
        <f>SUMIFS(Нормативы!O:O,Нормативы!$B:$B,$G349,Нормативы!$D:$D,'2020'!$I349,Нормативы!$F:$F,'2020'!$K349)</f>
        <v>1729</v>
      </c>
      <c r="AD349" s="618">
        <f>SUMIFS(Нормативы!P:P,Нормативы!$B:$B,$G349,Нормативы!$D:$D,'2020'!$I349,Нормативы!$F:$F,'2020'!$K349)*O349</f>
        <v>36</v>
      </c>
      <c r="AE349" s="618">
        <f>SUMIFS(Нормативы!Q:Q,Нормативы!$B:$B,$G349,Нормативы!$D:$D,'2020'!$I349,Нормативы!$F:$F,'2020'!$K349)</f>
        <v>88</v>
      </c>
      <c r="AF349" s="618">
        <f>SUMIFS(Нормативы!R:R,Нормативы!$B:$B,$G349,Нормативы!$D:$D,'2020'!$I349,Нормативы!$F:$F,'2020'!$K349)</f>
        <v>268</v>
      </c>
      <c r="AG349" s="618">
        <f>SUMIFS(Нормативы!S:S,Нормативы!$B:$B,$G349,Нормативы!$D:$D,'2020'!$I349,Нормативы!$F:$F,'2020'!$K349)</f>
        <v>580</v>
      </c>
      <c r="AH349" s="618">
        <f>SUMIFS(Нормативы!T:T,Нормативы!$B:$B,$G349,Нормативы!$D:$D,'2020'!$I349,Нормативы!$F:$F,'2020'!$K349)</f>
        <v>54</v>
      </c>
      <c r="AI349" s="618">
        <f>SUMIFS(Нормативы!U:U,Нормативы!$B:$B,$G349,Нормативы!$D:$D,'2020'!$I349,Нормативы!$F:$F,'2020'!$K349)</f>
        <v>77</v>
      </c>
      <c r="AJ349" s="618">
        <f>SUMIFS(Нормативы!V:V,Нормативы!$B:$B,$G349,Нормативы!$D:$D,'2020'!$I349,Нормативы!$F:$F,'2020'!$K349)</f>
        <v>8</v>
      </c>
      <c r="AK349" s="618">
        <f>SUMIFS(Нормативы!W:W,Нормативы!$B:$B,$G349,Нормативы!$D:$D,'2020'!$I349,Нормативы!$F:$F,'2020'!$K349)</f>
        <v>105</v>
      </c>
      <c r="AL349" s="618">
        <f>SUMIFS(Нормативы!X:X,Нормативы!$B:$B,$G349,Нормативы!$D:$D,'2020'!$I349,Нормативы!$F:$F,'2020'!$K349)*O349</f>
        <v>1612</v>
      </c>
      <c r="AM349" s="618">
        <f t="shared" si="855"/>
        <v>1238.0999999999999</v>
      </c>
      <c r="AN349" s="618">
        <f t="shared" si="856"/>
        <v>373.9</v>
      </c>
      <c r="AO349" s="618">
        <f>SUMIFS(Нормативы!AA:AA,Нормативы!$B:$B,$G349,Нормативы!$D:$D,'2020'!$I349,Нормативы!$F:$F,'2020'!$K349)</f>
        <v>0</v>
      </c>
      <c r="AP349" s="619">
        <f t="shared" si="857"/>
        <v>12722</v>
      </c>
      <c r="AQ349" s="413">
        <f t="shared" si="795"/>
        <v>468587</v>
      </c>
      <c r="AR349" s="618">
        <f t="shared" si="858"/>
        <v>359897.8</v>
      </c>
      <c r="AS349" s="618">
        <f t="shared" si="859"/>
        <v>108689.2</v>
      </c>
      <c r="AT349" s="616">
        <f t="shared" si="796"/>
        <v>64459</v>
      </c>
      <c r="AU349" s="616">
        <f t="shared" si="797"/>
        <v>12921</v>
      </c>
      <c r="AV349" s="616">
        <f t="shared" si="798"/>
        <v>59203</v>
      </c>
      <c r="AW349" s="616">
        <f t="shared" si="799"/>
        <v>139065</v>
      </c>
      <c r="AX349" s="616">
        <f t="shared" si="800"/>
        <v>3796</v>
      </c>
      <c r="AY349" s="616">
        <f t="shared" si="801"/>
        <v>126217</v>
      </c>
      <c r="AZ349" s="616">
        <f t="shared" si="802"/>
        <v>2628</v>
      </c>
      <c r="BA349" s="616">
        <f t="shared" si="803"/>
        <v>6424</v>
      </c>
      <c r="BB349" s="616">
        <f t="shared" si="804"/>
        <v>19564</v>
      </c>
      <c r="BC349" s="616">
        <f t="shared" si="805"/>
        <v>42340</v>
      </c>
      <c r="BD349" s="616">
        <f t="shared" si="806"/>
        <v>3942</v>
      </c>
      <c r="BE349" s="616">
        <f t="shared" si="807"/>
        <v>5621</v>
      </c>
      <c r="BF349" s="616">
        <f t="shared" si="808"/>
        <v>584</v>
      </c>
      <c r="BG349" s="616">
        <f t="shared" si="809"/>
        <v>7665</v>
      </c>
      <c r="BH349" s="616">
        <f t="shared" si="810"/>
        <v>117676</v>
      </c>
      <c r="BI349" s="618">
        <f t="shared" si="860"/>
        <v>90381</v>
      </c>
      <c r="BJ349" s="618">
        <f t="shared" si="861"/>
        <v>27295</v>
      </c>
      <c r="BK349" s="616">
        <f t="shared" si="811"/>
        <v>0</v>
      </c>
      <c r="BL349" s="620">
        <f t="shared" si="812"/>
        <v>928706</v>
      </c>
      <c r="BM349" s="616">
        <f t="shared" si="813"/>
        <v>1144289</v>
      </c>
      <c r="BN349" s="618">
        <f t="shared" si="814"/>
        <v>878870.2</v>
      </c>
      <c r="BO349" s="618">
        <f t="shared" si="815"/>
        <v>265418.8</v>
      </c>
      <c r="BP349" s="616">
        <f t="shared" si="862"/>
        <v>64459</v>
      </c>
      <c r="BQ349" s="616">
        <f t="shared" si="863"/>
        <v>12921</v>
      </c>
      <c r="BR349" s="616">
        <f t="shared" si="864"/>
        <v>59203</v>
      </c>
      <c r="BS349" s="616">
        <f t="shared" si="816"/>
        <v>139065</v>
      </c>
      <c r="BT349" s="616">
        <f t="shared" si="817"/>
        <v>3796</v>
      </c>
      <c r="BU349" s="616">
        <f t="shared" si="818"/>
        <v>126217</v>
      </c>
      <c r="BV349" s="616">
        <f t="shared" si="819"/>
        <v>2628</v>
      </c>
      <c r="BW349" s="616">
        <f t="shared" si="820"/>
        <v>6424</v>
      </c>
      <c r="BX349" s="616">
        <f t="shared" si="821"/>
        <v>50866</v>
      </c>
      <c r="BY349" s="616">
        <f t="shared" si="822"/>
        <v>42340</v>
      </c>
      <c r="BZ349" s="616">
        <f t="shared" si="823"/>
        <v>3942</v>
      </c>
      <c r="CA349" s="616">
        <f t="shared" si="824"/>
        <v>5621</v>
      </c>
      <c r="CB349" s="616">
        <f t="shared" si="825"/>
        <v>584</v>
      </c>
      <c r="CC349" s="616">
        <f t="shared" si="826"/>
        <v>7665</v>
      </c>
      <c r="CD349" s="616">
        <f t="shared" si="827"/>
        <v>287365</v>
      </c>
      <c r="CE349" s="618">
        <f t="shared" si="865"/>
        <v>220710.39999999999</v>
      </c>
      <c r="CF349" s="618">
        <f t="shared" si="866"/>
        <v>66654.600000000006</v>
      </c>
      <c r="CG349" s="616">
        <f t="shared" si="828"/>
        <v>0</v>
      </c>
      <c r="CH349" s="621">
        <f t="shared" si="829"/>
        <v>1805399</v>
      </c>
      <c r="CI349" s="88">
        <f t="shared" si="830"/>
        <v>15675.191800000001</v>
      </c>
      <c r="CJ349" s="90">
        <f t="shared" si="831"/>
        <v>12039.317800000001</v>
      </c>
      <c r="CK349" s="90">
        <f t="shared" si="832"/>
        <v>3635.8739999999998</v>
      </c>
      <c r="CL349" s="88">
        <f t="shared" si="833"/>
        <v>883</v>
      </c>
      <c r="CM349" s="88">
        <f t="shared" si="834"/>
        <v>177</v>
      </c>
      <c r="CN349" s="88">
        <f t="shared" si="835"/>
        <v>811</v>
      </c>
      <c r="CO349" s="88">
        <f t="shared" si="836"/>
        <v>1905</v>
      </c>
      <c r="CP349" s="88">
        <f t="shared" si="837"/>
        <v>52</v>
      </c>
      <c r="CQ349" s="88">
        <f t="shared" si="838"/>
        <v>1729</v>
      </c>
      <c r="CR349" s="88">
        <f t="shared" si="839"/>
        <v>36</v>
      </c>
      <c r="CS349" s="88">
        <f t="shared" si="840"/>
        <v>88</v>
      </c>
      <c r="CT349" s="88">
        <f t="shared" si="841"/>
        <v>696.79449999999997</v>
      </c>
      <c r="CU349" s="88">
        <f t="shared" si="842"/>
        <v>580</v>
      </c>
      <c r="CV349" s="88">
        <f t="shared" si="843"/>
        <v>54</v>
      </c>
      <c r="CW349" s="88">
        <f t="shared" si="844"/>
        <v>77</v>
      </c>
      <c r="CX349" s="88">
        <f t="shared" si="845"/>
        <v>8</v>
      </c>
      <c r="CY349" s="88">
        <f t="shared" si="846"/>
        <v>105</v>
      </c>
      <c r="CZ349" s="88">
        <f t="shared" si="847"/>
        <v>3936.5068000000001</v>
      </c>
      <c r="DA349" s="90">
        <f t="shared" si="848"/>
        <v>3023.4301</v>
      </c>
      <c r="DB349" s="90">
        <f t="shared" si="849"/>
        <v>913.07669999999996</v>
      </c>
      <c r="DC349" s="88">
        <f t="shared" si="850"/>
        <v>0</v>
      </c>
      <c r="DD349" s="211">
        <f t="shared" si="851"/>
        <v>24731.493200000001</v>
      </c>
      <c r="AUV349" s="699">
        <f t="shared" si="890"/>
        <v>15675.19</v>
      </c>
      <c r="AUW349" s="699">
        <f t="shared" si="891"/>
        <v>12039.32</v>
      </c>
      <c r="AUX349" s="699">
        <f t="shared" si="892"/>
        <v>3635.87</v>
      </c>
      <c r="AUY349" s="699">
        <f t="shared" si="912"/>
        <v>883</v>
      </c>
      <c r="AUZ349" s="699">
        <f t="shared" si="910"/>
        <v>4969.62</v>
      </c>
      <c r="AVA349" s="699">
        <f t="shared" si="910"/>
        <v>9.2200000000000006</v>
      </c>
      <c r="AVB349" s="699">
        <f t="shared" si="913"/>
        <v>1905</v>
      </c>
      <c r="AVC349" s="699">
        <f t="shared" si="914"/>
        <v>52</v>
      </c>
      <c r="AVD349" s="699">
        <f t="shared" si="915"/>
        <v>1729</v>
      </c>
      <c r="AVE349" s="699">
        <f t="shared" si="916"/>
        <v>36</v>
      </c>
      <c r="AVF349" s="699">
        <f t="shared" si="917"/>
        <v>88</v>
      </c>
      <c r="AVG349" s="699">
        <f t="shared" si="918"/>
        <v>696.79</v>
      </c>
      <c r="AVH349" s="699">
        <f t="shared" si="919"/>
        <v>580</v>
      </c>
      <c r="AVI349" s="699">
        <f t="shared" si="920"/>
        <v>54</v>
      </c>
      <c r="AVJ349" s="699">
        <f t="shared" si="921"/>
        <v>77</v>
      </c>
      <c r="AVK349" s="699">
        <f t="shared" si="922"/>
        <v>8</v>
      </c>
      <c r="AVL349" s="699">
        <f t="shared" si="923"/>
        <v>105</v>
      </c>
      <c r="AVM349" s="699">
        <f t="shared" si="924"/>
        <v>3936.51</v>
      </c>
      <c r="AVN349" s="699">
        <f t="shared" si="925"/>
        <v>3023.43</v>
      </c>
      <c r="AVO349" s="699">
        <f t="shared" si="926"/>
        <v>913.08</v>
      </c>
      <c r="AVP349" s="699">
        <f t="shared" si="927"/>
        <v>0</v>
      </c>
      <c r="AVQ349" s="699">
        <f t="shared" si="928"/>
        <v>24731.49</v>
      </c>
    </row>
    <row r="350" spans="1:108 1244:1265" ht="30" hidden="1" customHeight="1" x14ac:dyDescent="0.25">
      <c r="A350" s="643">
        <v>1</v>
      </c>
      <c r="B350" s="643">
        <v>6</v>
      </c>
      <c r="C350" s="664" t="s">
        <v>250</v>
      </c>
      <c r="D350" s="2"/>
      <c r="E350" s="101" t="s">
        <v>344</v>
      </c>
      <c r="F350" s="643" t="s">
        <v>31</v>
      </c>
      <c r="G350" s="643">
        <v>1</v>
      </c>
      <c r="H350" s="658" t="s">
        <v>8</v>
      </c>
      <c r="I350" s="643">
        <v>3</v>
      </c>
      <c r="J350" s="101" t="s">
        <v>357</v>
      </c>
      <c r="K350" s="643">
        <v>3</v>
      </c>
      <c r="L350" s="683" t="s">
        <v>349</v>
      </c>
      <c r="M350" s="11" t="s">
        <v>261</v>
      </c>
      <c r="N350" s="101" t="s">
        <v>401</v>
      </c>
      <c r="O350" s="643">
        <v>2</v>
      </c>
      <c r="P350" s="695">
        <v>11</v>
      </c>
      <c r="Q350" s="632">
        <v>11</v>
      </c>
      <c r="R350" s="632">
        <v>11</v>
      </c>
      <c r="S350" s="675">
        <f>SUMIF('Территориальный кк'!$A:$A,'2020'!$B350,'Территориальный кк'!D:D)</f>
        <v>2.4420000000000002</v>
      </c>
      <c r="T350" s="676">
        <f>SUMIF('Территориальный кк'!$A:$A,'2020'!$B350,'Территориальный кк'!E:E)</f>
        <v>2.6</v>
      </c>
      <c r="U350" s="618">
        <f>SUMIFS(Нормативы!G:G,Нормативы!$B:$B,$G350,Нормативы!$D:$D,'2020'!$I350,Нормативы!$F:$F,'2020'!$K350)*O350</f>
        <v>12838</v>
      </c>
      <c r="V350" s="618">
        <f t="shared" si="852"/>
        <v>9860.2000000000007</v>
      </c>
      <c r="W350" s="618">
        <f t="shared" si="853"/>
        <v>2977.8</v>
      </c>
      <c r="X350" s="618">
        <f>SUMIFS(Нормативы!J:J,Нормативы!$B:$B,$G350,Нормативы!$D:$D,'2020'!$I350,Нормативы!$F:$F,'2020'!$K350)</f>
        <v>883</v>
      </c>
      <c r="Y350" s="618">
        <f>SUMIFS(Нормативы!K:K,Нормативы!$B:$B,$G350,Нормативы!$D:$D,'2020'!$I350,Нормативы!$F:$F,'2020'!$K350)</f>
        <v>177</v>
      </c>
      <c r="Z350" s="618">
        <f>SUMIFS(Нормативы!L:L,Нормативы!$B:$B,$G350,Нормативы!$D:$D,'2020'!$I350,Нормативы!$F:$F,'2020'!$K350)</f>
        <v>811</v>
      </c>
      <c r="AA350" s="618">
        <f t="shared" si="854"/>
        <v>1993</v>
      </c>
      <c r="AB350" s="618">
        <f>SUMIFS(Нормативы!N:N,Нормативы!$B:$B,$G350,Нормативы!$D:$D,'2020'!$I350,Нормативы!$F:$F,'2020'!$K350)*O350</f>
        <v>104</v>
      </c>
      <c r="AC350" s="618">
        <f>SUMIFS(Нормативы!O:O,Нормативы!$B:$B,$G350,Нормативы!$D:$D,'2020'!$I350,Нормативы!$F:$F,'2020'!$K350)</f>
        <v>1729</v>
      </c>
      <c r="AD350" s="618">
        <f>SUMIFS(Нормативы!P:P,Нормативы!$B:$B,$G350,Нормативы!$D:$D,'2020'!$I350,Нормативы!$F:$F,'2020'!$K350)*O350</f>
        <v>72</v>
      </c>
      <c r="AE350" s="618">
        <f>SUMIFS(Нормативы!Q:Q,Нормативы!$B:$B,$G350,Нормативы!$D:$D,'2020'!$I350,Нормативы!$F:$F,'2020'!$K350)</f>
        <v>88</v>
      </c>
      <c r="AF350" s="618">
        <f>SUMIFS(Нормативы!R:R,Нормативы!$B:$B,$G350,Нормативы!$D:$D,'2020'!$I350,Нормативы!$F:$F,'2020'!$K350)</f>
        <v>268</v>
      </c>
      <c r="AG350" s="618">
        <f>SUMIFS(Нормативы!S:S,Нормативы!$B:$B,$G350,Нормативы!$D:$D,'2020'!$I350,Нормативы!$F:$F,'2020'!$K350)</f>
        <v>580</v>
      </c>
      <c r="AH350" s="618">
        <f>SUMIFS(Нормативы!T:T,Нормативы!$B:$B,$G350,Нормативы!$D:$D,'2020'!$I350,Нормативы!$F:$F,'2020'!$K350)</f>
        <v>54</v>
      </c>
      <c r="AI350" s="618">
        <f>SUMIFS(Нормативы!U:U,Нормативы!$B:$B,$G350,Нормативы!$D:$D,'2020'!$I350,Нормативы!$F:$F,'2020'!$K350)</f>
        <v>77</v>
      </c>
      <c r="AJ350" s="618">
        <f>SUMIFS(Нормативы!V:V,Нормативы!$B:$B,$G350,Нормативы!$D:$D,'2020'!$I350,Нормативы!$F:$F,'2020'!$K350)</f>
        <v>8</v>
      </c>
      <c r="AK350" s="618">
        <f>SUMIFS(Нормативы!W:W,Нормативы!$B:$B,$G350,Нормативы!$D:$D,'2020'!$I350,Нормативы!$F:$F,'2020'!$K350)</f>
        <v>105</v>
      </c>
      <c r="AL350" s="618">
        <f>SUMIFS(Нормативы!X:X,Нормативы!$B:$B,$G350,Нормативы!$D:$D,'2020'!$I350,Нормативы!$F:$F,'2020'!$K350)*O350</f>
        <v>3224</v>
      </c>
      <c r="AM350" s="618">
        <f t="shared" si="855"/>
        <v>2476.1999999999998</v>
      </c>
      <c r="AN350" s="618">
        <f t="shared" si="856"/>
        <v>747.8</v>
      </c>
      <c r="AO350" s="618">
        <f>SUMIFS(Нормативы!AA:AA,Нормативы!$B:$B,$G350,Нормативы!$D:$D,'2020'!$I350,Нормативы!$F:$F,'2020'!$K350)</f>
        <v>0</v>
      </c>
      <c r="AP350" s="619">
        <f t="shared" si="857"/>
        <v>20841</v>
      </c>
      <c r="AQ350" s="413">
        <f t="shared" si="795"/>
        <v>141218</v>
      </c>
      <c r="AR350" s="618">
        <f t="shared" si="858"/>
        <v>108462.39999999999</v>
      </c>
      <c r="AS350" s="618">
        <f t="shared" si="859"/>
        <v>32755.599999999999</v>
      </c>
      <c r="AT350" s="616">
        <f t="shared" si="796"/>
        <v>9713</v>
      </c>
      <c r="AU350" s="616">
        <f t="shared" si="797"/>
        <v>1947</v>
      </c>
      <c r="AV350" s="616">
        <f t="shared" si="798"/>
        <v>8921</v>
      </c>
      <c r="AW350" s="616">
        <f t="shared" si="799"/>
        <v>21923</v>
      </c>
      <c r="AX350" s="616">
        <f t="shared" si="800"/>
        <v>1144</v>
      </c>
      <c r="AY350" s="616">
        <f t="shared" si="801"/>
        <v>19019</v>
      </c>
      <c r="AZ350" s="616">
        <f t="shared" si="802"/>
        <v>792</v>
      </c>
      <c r="BA350" s="616">
        <f t="shared" si="803"/>
        <v>968</v>
      </c>
      <c r="BB350" s="616">
        <f t="shared" si="804"/>
        <v>2948</v>
      </c>
      <c r="BC350" s="616">
        <f t="shared" si="805"/>
        <v>6380</v>
      </c>
      <c r="BD350" s="616">
        <f t="shared" si="806"/>
        <v>594</v>
      </c>
      <c r="BE350" s="616">
        <f t="shared" si="807"/>
        <v>847</v>
      </c>
      <c r="BF350" s="616">
        <f t="shared" si="808"/>
        <v>88</v>
      </c>
      <c r="BG350" s="616">
        <f t="shared" si="809"/>
        <v>1155</v>
      </c>
      <c r="BH350" s="616">
        <f t="shared" si="810"/>
        <v>35464</v>
      </c>
      <c r="BI350" s="618">
        <f t="shared" si="860"/>
        <v>27238.1</v>
      </c>
      <c r="BJ350" s="618">
        <f t="shared" si="861"/>
        <v>8225.9</v>
      </c>
      <c r="BK350" s="616">
        <f t="shared" si="811"/>
        <v>0</v>
      </c>
      <c r="BL350" s="620">
        <f t="shared" si="812"/>
        <v>229251</v>
      </c>
      <c r="BM350" s="616">
        <f t="shared" si="813"/>
        <v>344854</v>
      </c>
      <c r="BN350" s="618">
        <f t="shared" si="814"/>
        <v>264864.8</v>
      </c>
      <c r="BO350" s="618">
        <f t="shared" si="815"/>
        <v>79989.2</v>
      </c>
      <c r="BP350" s="616">
        <f t="shared" si="862"/>
        <v>9713</v>
      </c>
      <c r="BQ350" s="616">
        <f t="shared" si="863"/>
        <v>1947</v>
      </c>
      <c r="BR350" s="616">
        <f t="shared" si="864"/>
        <v>8921</v>
      </c>
      <c r="BS350" s="616">
        <f t="shared" si="816"/>
        <v>21923</v>
      </c>
      <c r="BT350" s="616">
        <f t="shared" si="817"/>
        <v>1144</v>
      </c>
      <c r="BU350" s="616">
        <f t="shared" si="818"/>
        <v>19019</v>
      </c>
      <c r="BV350" s="616">
        <f t="shared" si="819"/>
        <v>792</v>
      </c>
      <c r="BW350" s="616">
        <f t="shared" si="820"/>
        <v>968</v>
      </c>
      <c r="BX350" s="616">
        <f t="shared" si="821"/>
        <v>7665</v>
      </c>
      <c r="BY350" s="616">
        <f t="shared" si="822"/>
        <v>6380</v>
      </c>
      <c r="BZ350" s="616">
        <f t="shared" si="823"/>
        <v>594</v>
      </c>
      <c r="CA350" s="616">
        <f t="shared" si="824"/>
        <v>847</v>
      </c>
      <c r="CB350" s="616">
        <f t="shared" si="825"/>
        <v>88</v>
      </c>
      <c r="CC350" s="616">
        <f t="shared" si="826"/>
        <v>1155</v>
      </c>
      <c r="CD350" s="616">
        <f t="shared" si="827"/>
        <v>86603</v>
      </c>
      <c r="CE350" s="618">
        <f t="shared" si="865"/>
        <v>66515.399999999994</v>
      </c>
      <c r="CF350" s="618">
        <f t="shared" si="866"/>
        <v>20087.599999999999</v>
      </c>
      <c r="CG350" s="616">
        <f t="shared" si="828"/>
        <v>0</v>
      </c>
      <c r="CH350" s="621">
        <f t="shared" si="829"/>
        <v>488743</v>
      </c>
      <c r="CI350" s="88">
        <f t="shared" si="830"/>
        <v>31350.363600000001</v>
      </c>
      <c r="CJ350" s="90">
        <f t="shared" si="831"/>
        <v>24078.618200000001</v>
      </c>
      <c r="CK350" s="90">
        <f t="shared" si="832"/>
        <v>7271.7455</v>
      </c>
      <c r="CL350" s="88">
        <f t="shared" si="833"/>
        <v>883</v>
      </c>
      <c r="CM350" s="88">
        <f t="shared" si="834"/>
        <v>177</v>
      </c>
      <c r="CN350" s="88">
        <f t="shared" si="835"/>
        <v>811</v>
      </c>
      <c r="CO350" s="88">
        <f t="shared" si="836"/>
        <v>1993</v>
      </c>
      <c r="CP350" s="88">
        <f t="shared" si="837"/>
        <v>104</v>
      </c>
      <c r="CQ350" s="88">
        <f t="shared" si="838"/>
        <v>1729</v>
      </c>
      <c r="CR350" s="88">
        <f t="shared" si="839"/>
        <v>72</v>
      </c>
      <c r="CS350" s="88">
        <f t="shared" si="840"/>
        <v>88</v>
      </c>
      <c r="CT350" s="88">
        <f t="shared" si="841"/>
        <v>696.81820000000005</v>
      </c>
      <c r="CU350" s="88">
        <f t="shared" si="842"/>
        <v>580</v>
      </c>
      <c r="CV350" s="88">
        <f t="shared" si="843"/>
        <v>54</v>
      </c>
      <c r="CW350" s="88">
        <f t="shared" si="844"/>
        <v>77</v>
      </c>
      <c r="CX350" s="88">
        <f t="shared" si="845"/>
        <v>8</v>
      </c>
      <c r="CY350" s="88">
        <f t="shared" si="846"/>
        <v>105</v>
      </c>
      <c r="CZ350" s="88">
        <f t="shared" si="847"/>
        <v>7873</v>
      </c>
      <c r="DA350" s="90">
        <f t="shared" si="848"/>
        <v>6046.8545000000004</v>
      </c>
      <c r="DB350" s="90">
        <f t="shared" si="849"/>
        <v>1826.1455000000001</v>
      </c>
      <c r="DC350" s="88">
        <f t="shared" si="850"/>
        <v>0</v>
      </c>
      <c r="DD350" s="211">
        <f t="shared" si="851"/>
        <v>44431.181799999998</v>
      </c>
      <c r="AUV350" s="699">
        <f t="shared" si="890"/>
        <v>31350.36</v>
      </c>
      <c r="AUW350" s="699">
        <f t="shared" si="891"/>
        <v>24078.62</v>
      </c>
      <c r="AUX350" s="699">
        <f t="shared" si="892"/>
        <v>7271.74</v>
      </c>
      <c r="AUY350" s="699">
        <f t="shared" si="912"/>
        <v>883</v>
      </c>
      <c r="AUZ350" s="699">
        <f t="shared" si="910"/>
        <v>748.85</v>
      </c>
      <c r="AVA350" s="699">
        <f t="shared" si="910"/>
        <v>0.69</v>
      </c>
      <c r="AVB350" s="699">
        <f t="shared" si="913"/>
        <v>1993</v>
      </c>
      <c r="AVC350" s="699">
        <f t="shared" si="914"/>
        <v>104</v>
      </c>
      <c r="AVD350" s="699">
        <f t="shared" si="915"/>
        <v>1729</v>
      </c>
      <c r="AVE350" s="699">
        <f t="shared" si="916"/>
        <v>72</v>
      </c>
      <c r="AVF350" s="699">
        <f t="shared" si="917"/>
        <v>88</v>
      </c>
      <c r="AVG350" s="699">
        <f t="shared" si="918"/>
        <v>696.82</v>
      </c>
      <c r="AVH350" s="699">
        <f t="shared" si="919"/>
        <v>580</v>
      </c>
      <c r="AVI350" s="699">
        <f t="shared" si="920"/>
        <v>54</v>
      </c>
      <c r="AVJ350" s="699">
        <f t="shared" si="921"/>
        <v>77</v>
      </c>
      <c r="AVK350" s="699">
        <f t="shared" si="922"/>
        <v>8</v>
      </c>
      <c r="AVL350" s="699">
        <f t="shared" si="923"/>
        <v>105</v>
      </c>
      <c r="AVM350" s="699">
        <f t="shared" si="924"/>
        <v>7873</v>
      </c>
      <c r="AVN350" s="699">
        <f t="shared" si="925"/>
        <v>6046.85</v>
      </c>
      <c r="AVO350" s="699">
        <f t="shared" si="926"/>
        <v>1826.15</v>
      </c>
      <c r="AVP350" s="699">
        <f t="shared" si="927"/>
        <v>0</v>
      </c>
      <c r="AVQ350" s="699">
        <f t="shared" si="928"/>
        <v>44431.18</v>
      </c>
    </row>
    <row r="351" spans="1:108 1244:1265" ht="30" hidden="1" customHeight="1" x14ac:dyDescent="0.25">
      <c r="A351" s="643">
        <v>1</v>
      </c>
      <c r="B351" s="643">
        <v>6</v>
      </c>
      <c r="C351" s="664" t="s">
        <v>250</v>
      </c>
      <c r="D351" s="2"/>
      <c r="E351" s="101" t="s">
        <v>344</v>
      </c>
      <c r="F351" s="643" t="s">
        <v>31</v>
      </c>
      <c r="G351" s="643">
        <v>1</v>
      </c>
      <c r="H351" s="658" t="s">
        <v>10</v>
      </c>
      <c r="I351" s="643">
        <v>0</v>
      </c>
      <c r="J351" s="101" t="s">
        <v>360</v>
      </c>
      <c r="K351" s="643">
        <v>3</v>
      </c>
      <c r="L351" s="683" t="s">
        <v>349</v>
      </c>
      <c r="M351" s="11" t="s">
        <v>265</v>
      </c>
      <c r="N351" s="101" t="s">
        <v>387</v>
      </c>
      <c r="O351" s="643">
        <v>1</v>
      </c>
      <c r="P351" s="695">
        <v>825</v>
      </c>
      <c r="Q351" s="632">
        <v>825</v>
      </c>
      <c r="R351" s="632">
        <v>825</v>
      </c>
      <c r="S351" s="675">
        <f>SUMIF('Территориальный кк'!$A:$A,'2020'!$B351,'Территориальный кк'!D:D)</f>
        <v>2.4420000000000002</v>
      </c>
      <c r="T351" s="676">
        <f>SUMIF('Территориальный кк'!$A:$A,'2020'!$B351,'Территориальный кк'!E:E)</f>
        <v>2.6</v>
      </c>
      <c r="U351" s="618">
        <f>SUMIFS(Нормативы!G:G,Нормативы!$B:$B,$G351,Нормативы!$D:$D,'2020'!$I351,Нормативы!$F:$F,'2020'!$K351)*O351</f>
        <v>64190</v>
      </c>
      <c r="V351" s="618">
        <f t="shared" si="852"/>
        <v>49301.1</v>
      </c>
      <c r="W351" s="618">
        <f t="shared" si="853"/>
        <v>14888.9</v>
      </c>
      <c r="X351" s="618">
        <f>SUMIFS(Нормативы!J:J,Нормативы!$B:$B,$G351,Нормативы!$D:$D,'2020'!$I351,Нормативы!$F:$F,'2020'!$K351)</f>
        <v>8830</v>
      </c>
      <c r="Y351" s="618">
        <f>SUMIFS(Нормативы!K:K,Нормативы!$B:$B,$G351,Нормативы!$D:$D,'2020'!$I351,Нормативы!$F:$F,'2020'!$K351)</f>
        <v>1766</v>
      </c>
      <c r="Z351" s="618">
        <f>SUMIFS(Нормативы!L:L,Нормативы!$B:$B,$G351,Нормативы!$D:$D,'2020'!$I351,Нормативы!$F:$F,'2020'!$K351)</f>
        <v>8110</v>
      </c>
      <c r="AA351" s="618">
        <f t="shared" si="854"/>
        <v>19050</v>
      </c>
      <c r="AB351" s="618">
        <f>SUMIFS(Нормативы!N:N,Нормативы!$B:$B,$G351,Нормативы!$D:$D,'2020'!$I351,Нормативы!$F:$F,'2020'!$K351)*O351</f>
        <v>520</v>
      </c>
      <c r="AC351" s="618">
        <f>SUMIFS(Нормативы!O:O,Нормативы!$B:$B,$G351,Нормативы!$D:$D,'2020'!$I351,Нормативы!$F:$F,'2020'!$K351)</f>
        <v>17290</v>
      </c>
      <c r="AD351" s="618">
        <f>SUMIFS(Нормативы!P:P,Нормативы!$B:$B,$G351,Нормативы!$D:$D,'2020'!$I351,Нормативы!$F:$F,'2020'!$K351)*O351</f>
        <v>360</v>
      </c>
      <c r="AE351" s="618">
        <f>SUMIFS(Нормативы!Q:Q,Нормативы!$B:$B,$G351,Нормативы!$D:$D,'2020'!$I351,Нормативы!$F:$F,'2020'!$K351)</f>
        <v>880</v>
      </c>
      <c r="AF351" s="618">
        <f>SUMIFS(Нормативы!R:R,Нормативы!$B:$B,$G351,Нормативы!$D:$D,'2020'!$I351,Нормативы!$F:$F,'2020'!$K351)</f>
        <v>2680</v>
      </c>
      <c r="AG351" s="618">
        <f>SUMIFS(Нормативы!S:S,Нормативы!$B:$B,$G351,Нормативы!$D:$D,'2020'!$I351,Нормативы!$F:$F,'2020'!$K351)</f>
        <v>5800</v>
      </c>
      <c r="AH351" s="618">
        <f>SUMIFS(Нормативы!T:T,Нормативы!$B:$B,$G351,Нормативы!$D:$D,'2020'!$I351,Нормативы!$F:$F,'2020'!$K351)</f>
        <v>540</v>
      </c>
      <c r="AI351" s="618">
        <f>SUMIFS(Нормативы!U:U,Нормативы!$B:$B,$G351,Нормативы!$D:$D,'2020'!$I351,Нормативы!$F:$F,'2020'!$K351)</f>
        <v>770</v>
      </c>
      <c r="AJ351" s="618">
        <f>SUMIFS(Нормативы!V:V,Нормативы!$B:$B,$G351,Нормативы!$D:$D,'2020'!$I351,Нормативы!$F:$F,'2020'!$K351)</f>
        <v>80</v>
      </c>
      <c r="AK351" s="618">
        <f>SUMIFS(Нормативы!W:W,Нормативы!$B:$B,$G351,Нормативы!$D:$D,'2020'!$I351,Нормативы!$F:$F,'2020'!$K351)</f>
        <v>1050</v>
      </c>
      <c r="AL351" s="618">
        <f>SUMIFS(Нормативы!X:X,Нормативы!$B:$B,$G351,Нормативы!$D:$D,'2020'!$I351,Нормативы!$F:$F,'2020'!$K351)*O351</f>
        <v>16120</v>
      </c>
      <c r="AM351" s="618">
        <f t="shared" si="855"/>
        <v>12381</v>
      </c>
      <c r="AN351" s="618">
        <f t="shared" si="856"/>
        <v>3739</v>
      </c>
      <c r="AO351" s="618">
        <f>SUMIFS(Нормативы!AA:AA,Нормативы!$B:$B,$G351,Нормативы!$D:$D,'2020'!$I351,Нормативы!$F:$F,'2020'!$K351)</f>
        <v>3520</v>
      </c>
      <c r="AP351" s="619">
        <f t="shared" si="857"/>
        <v>130740</v>
      </c>
      <c r="AQ351" s="413">
        <f t="shared" si="795"/>
        <v>52956750</v>
      </c>
      <c r="AR351" s="618">
        <f t="shared" si="858"/>
        <v>40673387.100000001</v>
      </c>
      <c r="AS351" s="618">
        <f t="shared" si="859"/>
        <v>12283362.9</v>
      </c>
      <c r="AT351" s="616">
        <f t="shared" si="796"/>
        <v>7284750</v>
      </c>
      <c r="AU351" s="616">
        <f t="shared" si="797"/>
        <v>1456950</v>
      </c>
      <c r="AV351" s="616">
        <f t="shared" si="798"/>
        <v>6690750</v>
      </c>
      <c r="AW351" s="616">
        <f t="shared" si="799"/>
        <v>15716250</v>
      </c>
      <c r="AX351" s="616">
        <f t="shared" si="800"/>
        <v>429000</v>
      </c>
      <c r="AY351" s="616">
        <f t="shared" si="801"/>
        <v>14264250</v>
      </c>
      <c r="AZ351" s="616">
        <f t="shared" si="802"/>
        <v>297000</v>
      </c>
      <c r="BA351" s="616">
        <f t="shared" si="803"/>
        <v>726000</v>
      </c>
      <c r="BB351" s="616">
        <f t="shared" si="804"/>
        <v>2211000</v>
      </c>
      <c r="BC351" s="616">
        <f t="shared" si="805"/>
        <v>4785000</v>
      </c>
      <c r="BD351" s="616">
        <f t="shared" si="806"/>
        <v>445500</v>
      </c>
      <c r="BE351" s="616">
        <f t="shared" si="807"/>
        <v>635250</v>
      </c>
      <c r="BF351" s="616">
        <f t="shared" si="808"/>
        <v>66000</v>
      </c>
      <c r="BG351" s="616">
        <f t="shared" si="809"/>
        <v>866250</v>
      </c>
      <c r="BH351" s="616">
        <f t="shared" si="810"/>
        <v>13299000</v>
      </c>
      <c r="BI351" s="618">
        <f t="shared" si="860"/>
        <v>10214285.699999999</v>
      </c>
      <c r="BJ351" s="618">
        <f t="shared" si="861"/>
        <v>3084714.3</v>
      </c>
      <c r="BK351" s="616">
        <f t="shared" si="811"/>
        <v>2904000</v>
      </c>
      <c r="BL351" s="620">
        <f t="shared" si="812"/>
        <v>107860500</v>
      </c>
      <c r="BM351" s="616">
        <f t="shared" si="813"/>
        <v>129320384</v>
      </c>
      <c r="BN351" s="618">
        <f t="shared" si="814"/>
        <v>99324411.700000003</v>
      </c>
      <c r="BO351" s="618">
        <f t="shared" si="815"/>
        <v>29995972.300000001</v>
      </c>
      <c r="BP351" s="616">
        <f t="shared" si="862"/>
        <v>7284750</v>
      </c>
      <c r="BQ351" s="616">
        <f t="shared" si="863"/>
        <v>1456950</v>
      </c>
      <c r="BR351" s="616">
        <f t="shared" si="864"/>
        <v>6690750</v>
      </c>
      <c r="BS351" s="616">
        <f t="shared" si="816"/>
        <v>15716250</v>
      </c>
      <c r="BT351" s="616">
        <f t="shared" si="817"/>
        <v>429000</v>
      </c>
      <c r="BU351" s="616">
        <f t="shared" si="818"/>
        <v>14264250</v>
      </c>
      <c r="BV351" s="616">
        <f t="shared" si="819"/>
        <v>297000</v>
      </c>
      <c r="BW351" s="616">
        <f t="shared" si="820"/>
        <v>726000</v>
      </c>
      <c r="BX351" s="616">
        <f t="shared" si="821"/>
        <v>5748600</v>
      </c>
      <c r="BY351" s="616">
        <f t="shared" si="822"/>
        <v>4785000</v>
      </c>
      <c r="BZ351" s="616">
        <f t="shared" si="823"/>
        <v>445500</v>
      </c>
      <c r="CA351" s="616">
        <f t="shared" si="824"/>
        <v>635250</v>
      </c>
      <c r="CB351" s="616">
        <f t="shared" si="825"/>
        <v>66000</v>
      </c>
      <c r="CC351" s="616">
        <f t="shared" si="826"/>
        <v>866250</v>
      </c>
      <c r="CD351" s="616">
        <f t="shared" si="827"/>
        <v>32476158</v>
      </c>
      <c r="CE351" s="618">
        <f t="shared" si="865"/>
        <v>24943285.699999999</v>
      </c>
      <c r="CF351" s="618">
        <f t="shared" si="866"/>
        <v>7532872.2999999998</v>
      </c>
      <c r="CG351" s="616">
        <f t="shared" si="828"/>
        <v>2904000</v>
      </c>
      <c r="CH351" s="621">
        <f t="shared" si="829"/>
        <v>206938892</v>
      </c>
      <c r="CI351" s="88">
        <f t="shared" si="830"/>
        <v>156751.98060000001</v>
      </c>
      <c r="CJ351" s="90">
        <f t="shared" si="831"/>
        <v>120393.22629999999</v>
      </c>
      <c r="CK351" s="90">
        <f t="shared" si="832"/>
        <v>36358.754300000001</v>
      </c>
      <c r="CL351" s="88">
        <f t="shared" si="833"/>
        <v>8830</v>
      </c>
      <c r="CM351" s="88">
        <f t="shared" si="834"/>
        <v>1766</v>
      </c>
      <c r="CN351" s="88">
        <f t="shared" si="835"/>
        <v>8110</v>
      </c>
      <c r="CO351" s="88">
        <f t="shared" si="836"/>
        <v>19050</v>
      </c>
      <c r="CP351" s="88">
        <f t="shared" si="837"/>
        <v>520</v>
      </c>
      <c r="CQ351" s="88">
        <f t="shared" si="838"/>
        <v>17290</v>
      </c>
      <c r="CR351" s="88">
        <f t="shared" si="839"/>
        <v>360</v>
      </c>
      <c r="CS351" s="88">
        <f t="shared" si="840"/>
        <v>880</v>
      </c>
      <c r="CT351" s="88">
        <f t="shared" si="841"/>
        <v>6968</v>
      </c>
      <c r="CU351" s="88">
        <f t="shared" si="842"/>
        <v>5800</v>
      </c>
      <c r="CV351" s="88">
        <f t="shared" si="843"/>
        <v>540</v>
      </c>
      <c r="CW351" s="88">
        <f t="shared" si="844"/>
        <v>770</v>
      </c>
      <c r="CX351" s="88">
        <f t="shared" si="845"/>
        <v>80</v>
      </c>
      <c r="CY351" s="88">
        <f t="shared" si="846"/>
        <v>1050</v>
      </c>
      <c r="CZ351" s="88">
        <f t="shared" si="847"/>
        <v>39365.040000000001</v>
      </c>
      <c r="DA351" s="90">
        <f t="shared" si="848"/>
        <v>30234.2857</v>
      </c>
      <c r="DB351" s="90">
        <f t="shared" si="849"/>
        <v>9130.7543000000005</v>
      </c>
      <c r="DC351" s="88">
        <f t="shared" si="850"/>
        <v>3520</v>
      </c>
      <c r="DD351" s="211">
        <f t="shared" si="851"/>
        <v>250835.02059999999</v>
      </c>
      <c r="AUV351" s="699">
        <f t="shared" si="890"/>
        <v>156751.98000000001</v>
      </c>
      <c r="AUW351" s="699">
        <f t="shared" si="891"/>
        <v>120393.23</v>
      </c>
      <c r="AUX351" s="699">
        <f t="shared" si="892"/>
        <v>36358.75</v>
      </c>
      <c r="AUY351" s="699">
        <f t="shared" si="912"/>
        <v>8830</v>
      </c>
      <c r="AUZ351" s="699">
        <f t="shared" si="910"/>
        <v>560365.38</v>
      </c>
      <c r="AVA351" s="699">
        <f t="shared" si="910"/>
        <v>104.23</v>
      </c>
      <c r="AVB351" s="699">
        <f t="shared" si="913"/>
        <v>19050</v>
      </c>
      <c r="AVC351" s="699">
        <f t="shared" si="914"/>
        <v>520</v>
      </c>
      <c r="AVD351" s="699">
        <f t="shared" si="915"/>
        <v>17290</v>
      </c>
      <c r="AVE351" s="699">
        <f t="shared" si="916"/>
        <v>360</v>
      </c>
      <c r="AVF351" s="699">
        <f t="shared" si="917"/>
        <v>880</v>
      </c>
      <c r="AVG351" s="699">
        <f t="shared" si="918"/>
        <v>6968</v>
      </c>
      <c r="AVH351" s="699">
        <f t="shared" si="919"/>
        <v>5800</v>
      </c>
      <c r="AVI351" s="699">
        <f t="shared" si="920"/>
        <v>540</v>
      </c>
      <c r="AVJ351" s="699">
        <f t="shared" si="921"/>
        <v>770</v>
      </c>
      <c r="AVK351" s="699">
        <f t="shared" si="922"/>
        <v>80</v>
      </c>
      <c r="AVL351" s="699">
        <f t="shared" si="923"/>
        <v>1050</v>
      </c>
      <c r="AVM351" s="699">
        <f t="shared" si="924"/>
        <v>39365.040000000001</v>
      </c>
      <c r="AVN351" s="699">
        <f t="shared" si="925"/>
        <v>30234.29</v>
      </c>
      <c r="AVO351" s="699">
        <f t="shared" si="926"/>
        <v>9130.75</v>
      </c>
      <c r="AVP351" s="699">
        <f t="shared" si="927"/>
        <v>3520</v>
      </c>
      <c r="AVQ351" s="699">
        <f t="shared" si="928"/>
        <v>250835.02</v>
      </c>
    </row>
    <row r="352" spans="1:108 1244:1265" ht="30" hidden="1" customHeight="1" x14ac:dyDescent="0.25">
      <c r="A352" s="643">
        <v>1</v>
      </c>
      <c r="B352" s="643">
        <v>6</v>
      </c>
      <c r="C352" s="664" t="s">
        <v>250</v>
      </c>
      <c r="D352" s="2"/>
      <c r="E352" s="101" t="s">
        <v>344</v>
      </c>
      <c r="F352" s="716" t="s">
        <v>31</v>
      </c>
      <c r="G352" s="643">
        <v>1</v>
      </c>
      <c r="H352" s="658" t="s">
        <v>8</v>
      </c>
      <c r="I352" s="643">
        <v>3</v>
      </c>
      <c r="J352" s="101" t="s">
        <v>360</v>
      </c>
      <c r="K352" s="643">
        <v>3</v>
      </c>
      <c r="L352" s="683" t="s">
        <v>349</v>
      </c>
      <c r="M352" s="11" t="s">
        <v>266</v>
      </c>
      <c r="N352" s="101" t="s">
        <v>387</v>
      </c>
      <c r="O352" s="643">
        <v>1</v>
      </c>
      <c r="P352" s="695">
        <v>273</v>
      </c>
      <c r="Q352" s="632">
        <v>273</v>
      </c>
      <c r="R352" s="632">
        <v>273</v>
      </c>
      <c r="S352" s="675">
        <f>SUMIF('Территориальный кк'!$A:$A,'2020'!$B352,'Территориальный кк'!D:D)</f>
        <v>2.4420000000000002</v>
      </c>
      <c r="T352" s="676">
        <f>SUMIF('Территориальный кк'!$A:$A,'2020'!$B352,'Территориальный кк'!E:E)</f>
        <v>2.6</v>
      </c>
      <c r="U352" s="618">
        <f>SUMIFS(Нормативы!G:G,Нормативы!$B:$B,$G352,Нормативы!$D:$D,'2020'!$I352,Нормативы!$F:$F,'2020'!$K352)*O352</f>
        <v>6419</v>
      </c>
      <c r="V352" s="618">
        <f t="shared" si="852"/>
        <v>4930.1000000000004</v>
      </c>
      <c r="W352" s="618">
        <f t="shared" si="853"/>
        <v>1488.9</v>
      </c>
      <c r="X352" s="618">
        <f>SUMIFS(Нормативы!J:J,Нормативы!$B:$B,$G352,Нормативы!$D:$D,'2020'!$I352,Нормативы!$F:$F,'2020'!$K352)</f>
        <v>883</v>
      </c>
      <c r="Y352" s="618">
        <f>SUMIFS(Нормативы!K:K,Нормативы!$B:$B,$G352,Нормативы!$D:$D,'2020'!$I352,Нормативы!$F:$F,'2020'!$K352)</f>
        <v>177</v>
      </c>
      <c r="Z352" s="618">
        <f>SUMIFS(Нормативы!L:L,Нормативы!$B:$B,$G352,Нормативы!$D:$D,'2020'!$I352,Нормативы!$F:$F,'2020'!$K352)</f>
        <v>811</v>
      </c>
      <c r="AA352" s="618">
        <f t="shared" si="854"/>
        <v>1905</v>
      </c>
      <c r="AB352" s="618">
        <f>SUMIFS(Нормативы!N:N,Нормативы!$B:$B,$G352,Нормативы!$D:$D,'2020'!$I352,Нормативы!$F:$F,'2020'!$K352)*O352</f>
        <v>52</v>
      </c>
      <c r="AC352" s="618">
        <f>SUMIFS(Нормативы!O:O,Нормативы!$B:$B,$G352,Нормативы!$D:$D,'2020'!$I352,Нормативы!$F:$F,'2020'!$K352)</f>
        <v>1729</v>
      </c>
      <c r="AD352" s="618">
        <f>SUMIFS(Нормативы!P:P,Нормативы!$B:$B,$G352,Нормативы!$D:$D,'2020'!$I352,Нормативы!$F:$F,'2020'!$K352)*O352</f>
        <v>36</v>
      </c>
      <c r="AE352" s="618">
        <f>SUMIFS(Нормативы!Q:Q,Нормативы!$B:$B,$G352,Нормативы!$D:$D,'2020'!$I352,Нормативы!$F:$F,'2020'!$K352)</f>
        <v>88</v>
      </c>
      <c r="AF352" s="618">
        <f>SUMIFS(Нормативы!R:R,Нормативы!$B:$B,$G352,Нормативы!$D:$D,'2020'!$I352,Нормативы!$F:$F,'2020'!$K352)</f>
        <v>268</v>
      </c>
      <c r="AG352" s="618">
        <f>SUMIFS(Нормативы!S:S,Нормативы!$B:$B,$G352,Нормативы!$D:$D,'2020'!$I352,Нормативы!$F:$F,'2020'!$K352)</f>
        <v>580</v>
      </c>
      <c r="AH352" s="618">
        <f>SUMIFS(Нормативы!T:T,Нормативы!$B:$B,$G352,Нормативы!$D:$D,'2020'!$I352,Нормативы!$F:$F,'2020'!$K352)</f>
        <v>54</v>
      </c>
      <c r="AI352" s="618">
        <f>SUMIFS(Нормативы!U:U,Нормативы!$B:$B,$G352,Нормативы!$D:$D,'2020'!$I352,Нормативы!$F:$F,'2020'!$K352)</f>
        <v>77</v>
      </c>
      <c r="AJ352" s="618">
        <f>SUMIFS(Нормативы!V:V,Нормативы!$B:$B,$G352,Нормативы!$D:$D,'2020'!$I352,Нормативы!$F:$F,'2020'!$K352)</f>
        <v>8</v>
      </c>
      <c r="AK352" s="618">
        <f>SUMIFS(Нормативы!W:W,Нормативы!$B:$B,$G352,Нормативы!$D:$D,'2020'!$I352,Нормативы!$F:$F,'2020'!$K352)</f>
        <v>105</v>
      </c>
      <c r="AL352" s="618">
        <f>SUMIFS(Нормативы!X:X,Нормативы!$B:$B,$G352,Нормативы!$D:$D,'2020'!$I352,Нормативы!$F:$F,'2020'!$K352)*O352</f>
        <v>1612</v>
      </c>
      <c r="AM352" s="618">
        <f t="shared" si="855"/>
        <v>1238.0999999999999</v>
      </c>
      <c r="AN352" s="618">
        <f t="shared" si="856"/>
        <v>373.9</v>
      </c>
      <c r="AO352" s="618">
        <f>SUMIFS(Нормативы!AA:AA,Нормативы!$B:$B,$G352,Нормативы!$D:$D,'2020'!$I352,Нормативы!$F:$F,'2020'!$K352)</f>
        <v>0</v>
      </c>
      <c r="AP352" s="619">
        <f t="shared" si="857"/>
        <v>12722</v>
      </c>
      <c r="AQ352" s="413">
        <f t="shared" si="795"/>
        <v>1752387</v>
      </c>
      <c r="AR352" s="618">
        <f t="shared" si="858"/>
        <v>1345919.4</v>
      </c>
      <c r="AS352" s="618">
        <f t="shared" si="859"/>
        <v>406467.6</v>
      </c>
      <c r="AT352" s="616">
        <f t="shared" si="796"/>
        <v>241059</v>
      </c>
      <c r="AU352" s="616">
        <f t="shared" si="797"/>
        <v>48321</v>
      </c>
      <c r="AV352" s="616">
        <f t="shared" si="798"/>
        <v>221403</v>
      </c>
      <c r="AW352" s="616">
        <f t="shared" si="799"/>
        <v>520065</v>
      </c>
      <c r="AX352" s="616">
        <f t="shared" si="800"/>
        <v>14196</v>
      </c>
      <c r="AY352" s="616">
        <f t="shared" si="801"/>
        <v>472017</v>
      </c>
      <c r="AZ352" s="616">
        <f t="shared" si="802"/>
        <v>9828</v>
      </c>
      <c r="BA352" s="616">
        <f t="shared" si="803"/>
        <v>24024</v>
      </c>
      <c r="BB352" s="616">
        <f t="shared" si="804"/>
        <v>73164</v>
      </c>
      <c r="BC352" s="616">
        <f t="shared" si="805"/>
        <v>158340</v>
      </c>
      <c r="BD352" s="616">
        <f t="shared" si="806"/>
        <v>14742</v>
      </c>
      <c r="BE352" s="616">
        <f t="shared" si="807"/>
        <v>21021</v>
      </c>
      <c r="BF352" s="616">
        <f t="shared" si="808"/>
        <v>2184</v>
      </c>
      <c r="BG352" s="616">
        <f t="shared" si="809"/>
        <v>28665</v>
      </c>
      <c r="BH352" s="616">
        <f t="shared" si="810"/>
        <v>440076</v>
      </c>
      <c r="BI352" s="618">
        <f t="shared" si="860"/>
        <v>338000</v>
      </c>
      <c r="BJ352" s="618">
        <f t="shared" si="861"/>
        <v>102076</v>
      </c>
      <c r="BK352" s="616">
        <f t="shared" si="811"/>
        <v>0</v>
      </c>
      <c r="BL352" s="620">
        <f t="shared" si="812"/>
        <v>3473106</v>
      </c>
      <c r="BM352" s="616">
        <f t="shared" si="813"/>
        <v>4279329</v>
      </c>
      <c r="BN352" s="618">
        <f t="shared" si="814"/>
        <v>3286735</v>
      </c>
      <c r="BO352" s="618">
        <f t="shared" si="815"/>
        <v>992594</v>
      </c>
      <c r="BP352" s="616">
        <f t="shared" si="862"/>
        <v>241059</v>
      </c>
      <c r="BQ352" s="616">
        <f t="shared" si="863"/>
        <v>48321</v>
      </c>
      <c r="BR352" s="616">
        <f t="shared" si="864"/>
        <v>221403</v>
      </c>
      <c r="BS352" s="616">
        <f t="shared" si="816"/>
        <v>520065</v>
      </c>
      <c r="BT352" s="616">
        <f t="shared" si="817"/>
        <v>14196</v>
      </c>
      <c r="BU352" s="616">
        <f t="shared" si="818"/>
        <v>472017</v>
      </c>
      <c r="BV352" s="616">
        <f t="shared" si="819"/>
        <v>9828</v>
      </c>
      <c r="BW352" s="616">
        <f t="shared" si="820"/>
        <v>24024</v>
      </c>
      <c r="BX352" s="616">
        <f t="shared" si="821"/>
        <v>190226</v>
      </c>
      <c r="BY352" s="616">
        <f t="shared" si="822"/>
        <v>158340</v>
      </c>
      <c r="BZ352" s="616">
        <f t="shared" si="823"/>
        <v>14742</v>
      </c>
      <c r="CA352" s="616">
        <f t="shared" si="824"/>
        <v>21021</v>
      </c>
      <c r="CB352" s="616">
        <f t="shared" si="825"/>
        <v>2184</v>
      </c>
      <c r="CC352" s="616">
        <f t="shared" si="826"/>
        <v>28665</v>
      </c>
      <c r="CD352" s="616">
        <f t="shared" si="827"/>
        <v>1074666</v>
      </c>
      <c r="CE352" s="618">
        <f t="shared" si="865"/>
        <v>825396.3</v>
      </c>
      <c r="CF352" s="618">
        <f t="shared" si="866"/>
        <v>249269.7</v>
      </c>
      <c r="CG352" s="616">
        <f t="shared" si="828"/>
        <v>0</v>
      </c>
      <c r="CH352" s="621">
        <f t="shared" si="829"/>
        <v>6751700</v>
      </c>
      <c r="CI352" s="88">
        <f t="shared" si="830"/>
        <v>15675.1978</v>
      </c>
      <c r="CJ352" s="90">
        <f t="shared" si="831"/>
        <v>12039.3223</v>
      </c>
      <c r="CK352" s="90">
        <f t="shared" si="832"/>
        <v>3635.8755000000001</v>
      </c>
      <c r="CL352" s="88">
        <f t="shared" si="833"/>
        <v>883</v>
      </c>
      <c r="CM352" s="88">
        <f t="shared" si="834"/>
        <v>177</v>
      </c>
      <c r="CN352" s="88">
        <f t="shared" si="835"/>
        <v>811</v>
      </c>
      <c r="CO352" s="88">
        <f t="shared" si="836"/>
        <v>1905</v>
      </c>
      <c r="CP352" s="88">
        <f t="shared" si="837"/>
        <v>52</v>
      </c>
      <c r="CQ352" s="88">
        <f t="shared" si="838"/>
        <v>1729</v>
      </c>
      <c r="CR352" s="88">
        <f t="shared" si="839"/>
        <v>36</v>
      </c>
      <c r="CS352" s="88">
        <f t="shared" si="840"/>
        <v>88</v>
      </c>
      <c r="CT352" s="88">
        <f t="shared" si="841"/>
        <v>696.79849999999999</v>
      </c>
      <c r="CU352" s="88">
        <f t="shared" si="842"/>
        <v>580</v>
      </c>
      <c r="CV352" s="88">
        <f t="shared" si="843"/>
        <v>54</v>
      </c>
      <c r="CW352" s="88">
        <f t="shared" si="844"/>
        <v>77</v>
      </c>
      <c r="CX352" s="88">
        <f t="shared" si="845"/>
        <v>8</v>
      </c>
      <c r="CY352" s="88">
        <f t="shared" si="846"/>
        <v>105</v>
      </c>
      <c r="CZ352" s="88">
        <f t="shared" si="847"/>
        <v>3936.5055000000002</v>
      </c>
      <c r="DA352" s="90">
        <f t="shared" si="848"/>
        <v>3023.4297000000001</v>
      </c>
      <c r="DB352" s="90">
        <f t="shared" si="849"/>
        <v>913.07579999999996</v>
      </c>
      <c r="DC352" s="88">
        <f t="shared" si="850"/>
        <v>0</v>
      </c>
      <c r="DD352" s="211">
        <f t="shared" si="851"/>
        <v>24731.501799999998</v>
      </c>
      <c r="AUV352" s="699">
        <f t="shared" si="890"/>
        <v>15675.2</v>
      </c>
      <c r="AUW352" s="699">
        <f t="shared" si="891"/>
        <v>12039.32</v>
      </c>
      <c r="AUX352" s="699">
        <f t="shared" si="892"/>
        <v>3635.88</v>
      </c>
      <c r="AUY352" s="699">
        <f t="shared" si="912"/>
        <v>883</v>
      </c>
      <c r="AUZ352" s="699">
        <f t="shared" si="910"/>
        <v>18585</v>
      </c>
      <c r="AVA352" s="699">
        <f t="shared" si="910"/>
        <v>34.49</v>
      </c>
      <c r="AVB352" s="699">
        <f t="shared" si="913"/>
        <v>1905</v>
      </c>
      <c r="AVC352" s="699">
        <f t="shared" si="914"/>
        <v>52</v>
      </c>
      <c r="AVD352" s="699">
        <f t="shared" si="915"/>
        <v>1729</v>
      </c>
      <c r="AVE352" s="699">
        <f t="shared" si="916"/>
        <v>36</v>
      </c>
      <c r="AVF352" s="699">
        <f t="shared" si="917"/>
        <v>88</v>
      </c>
      <c r="AVG352" s="699">
        <f t="shared" si="918"/>
        <v>696.8</v>
      </c>
      <c r="AVH352" s="699">
        <f t="shared" si="919"/>
        <v>580</v>
      </c>
      <c r="AVI352" s="699">
        <f t="shared" si="920"/>
        <v>54</v>
      </c>
      <c r="AVJ352" s="699">
        <f t="shared" si="921"/>
        <v>77</v>
      </c>
      <c r="AVK352" s="699">
        <f t="shared" si="922"/>
        <v>8</v>
      </c>
      <c r="AVL352" s="699">
        <f t="shared" si="923"/>
        <v>105</v>
      </c>
      <c r="AVM352" s="699">
        <f t="shared" si="924"/>
        <v>3936.51</v>
      </c>
      <c r="AVN352" s="699">
        <f t="shared" si="925"/>
        <v>3023.43</v>
      </c>
      <c r="AVO352" s="699">
        <f t="shared" si="926"/>
        <v>913.08</v>
      </c>
      <c r="AVP352" s="699">
        <f t="shared" si="927"/>
        <v>0</v>
      </c>
      <c r="AVQ352" s="699">
        <f t="shared" si="928"/>
        <v>24731.5</v>
      </c>
    </row>
    <row r="353" spans="1:1265" s="712" customFormat="1" ht="30" hidden="1" customHeight="1" x14ac:dyDescent="0.25">
      <c r="A353" s="701">
        <v>1</v>
      </c>
      <c r="B353" s="701">
        <v>6</v>
      </c>
      <c r="C353" s="702" t="s">
        <v>250</v>
      </c>
      <c r="D353" s="2"/>
      <c r="E353" s="703" t="s">
        <v>345</v>
      </c>
      <c r="F353" s="713" t="s">
        <v>31</v>
      </c>
      <c r="G353" s="701">
        <v>1</v>
      </c>
      <c r="H353" s="704" t="s">
        <v>8</v>
      </c>
      <c r="I353" s="701">
        <v>3</v>
      </c>
      <c r="J353" s="703" t="s">
        <v>482</v>
      </c>
      <c r="K353" s="701">
        <v>1</v>
      </c>
      <c r="L353" s="705" t="s">
        <v>350</v>
      </c>
      <c r="M353" s="706"/>
      <c r="N353" s="703" t="s">
        <v>387</v>
      </c>
      <c r="O353" s="701">
        <v>1</v>
      </c>
      <c r="P353" s="702">
        <v>3</v>
      </c>
      <c r="Q353" s="702">
        <v>3</v>
      </c>
      <c r="R353" s="702">
        <v>3</v>
      </c>
      <c r="S353" s="675">
        <f>SUMIF('Территориальный кк'!$A:$A,'2020'!$B353,'Территориальный кк'!D:D)</f>
        <v>2.4420000000000002</v>
      </c>
      <c r="T353" s="676">
        <f>SUMIF('Территориальный кк'!$A:$A,'2020'!$B353,'Территориальный кк'!E:E)</f>
        <v>2.6</v>
      </c>
      <c r="U353" s="618">
        <f>SUMIFS(Нормативы!G:G,Нормативы!$B:$B,$G353,Нормативы!$D:$D,'2020'!$I353,Нормативы!$F:$F,'2020'!$K353)*O353</f>
        <v>5402</v>
      </c>
      <c r="V353" s="618">
        <f t="shared" ref="V353:V354" si="929">ROUND(U353/1.302,1)</f>
        <v>4149</v>
      </c>
      <c r="W353" s="618">
        <f t="shared" ref="W353:W354" si="930">U353-V353</f>
        <v>1253</v>
      </c>
      <c r="X353" s="618">
        <f>SUMIFS(Нормативы!J:J,Нормативы!$B:$B,$G353,Нормативы!$D:$D,'2020'!$I353,Нормативы!$F:$F,'2020'!$K353)</f>
        <v>22</v>
      </c>
      <c r="Y353" s="618">
        <f>SUMIFS(Нормативы!K:K,Нормативы!$B:$B,$G353,Нормативы!$D:$D,'2020'!$I353,Нормативы!$F:$F,'2020'!$K353)</f>
        <v>4</v>
      </c>
      <c r="Z353" s="618">
        <f>SUMIFS(Нормативы!L:L,Нормативы!$B:$B,$G353,Нормативы!$D:$D,'2020'!$I353,Нормативы!$F:$F,'2020'!$K353)</f>
        <v>232</v>
      </c>
      <c r="AA353" s="618">
        <f t="shared" ref="AA353:AA354" si="931">AB353+AC353+AD353+AE353</f>
        <v>371</v>
      </c>
      <c r="AB353" s="618">
        <f>SUMIFS(Нормативы!N:N,Нормативы!$B:$B,$G353,Нормативы!$D:$D,'2020'!$I353,Нормативы!$F:$F,'2020'!$K353)*O353</f>
        <v>52</v>
      </c>
      <c r="AC353" s="618">
        <f>SUMIFS(Нормативы!O:O,Нормативы!$B:$B,$G353,Нормативы!$D:$D,'2020'!$I353,Нормативы!$F:$F,'2020'!$K353)</f>
        <v>214</v>
      </c>
      <c r="AD353" s="618">
        <f>SUMIFS(Нормативы!P:P,Нормативы!$B:$B,$G353,Нормативы!$D:$D,'2020'!$I353,Нормативы!$F:$F,'2020'!$K353)*O353</f>
        <v>31</v>
      </c>
      <c r="AE353" s="618">
        <f>SUMIFS(Нормативы!Q:Q,Нормативы!$B:$B,$G353,Нормативы!$D:$D,'2020'!$I353,Нормативы!$F:$F,'2020'!$K353)</f>
        <v>74</v>
      </c>
      <c r="AF353" s="618">
        <f>SUMIFS(Нормативы!R:R,Нормативы!$B:$B,$G353,Нормативы!$D:$D,'2020'!$I353,Нормативы!$F:$F,'2020'!$K353)</f>
        <v>246</v>
      </c>
      <c r="AG353" s="618">
        <f>SUMIFS(Нормативы!S:S,Нормативы!$B:$B,$G353,Нормативы!$D:$D,'2020'!$I353,Нормативы!$F:$F,'2020'!$K353)</f>
        <v>508</v>
      </c>
      <c r="AH353" s="618">
        <f>SUMIFS(Нормативы!T:T,Нормативы!$B:$B,$G353,Нормативы!$D:$D,'2020'!$I353,Нормативы!$F:$F,'2020'!$K353)</f>
        <v>54</v>
      </c>
      <c r="AI353" s="618">
        <f>SUMIFS(Нормативы!U:U,Нормативы!$B:$B,$G353,Нормативы!$D:$D,'2020'!$I353,Нормативы!$F:$F,'2020'!$K353)</f>
        <v>77</v>
      </c>
      <c r="AJ353" s="618">
        <f>SUMIFS(Нормативы!V:V,Нормативы!$B:$B,$G353,Нормативы!$D:$D,'2020'!$I353,Нормативы!$F:$F,'2020'!$K353)</f>
        <v>8</v>
      </c>
      <c r="AK353" s="618">
        <f>SUMIFS(Нормативы!W:W,Нормативы!$B:$B,$G353,Нормативы!$D:$D,'2020'!$I353,Нормативы!$F:$F,'2020'!$K353)</f>
        <v>30</v>
      </c>
      <c r="AL353" s="618">
        <f>SUMIFS(Нормативы!X:X,Нормативы!$B:$B,$G353,Нормативы!$D:$D,'2020'!$I353,Нормативы!$F:$F,'2020'!$K353)*O353</f>
        <v>1344</v>
      </c>
      <c r="AM353" s="618">
        <f t="shared" ref="AM353:AM354" si="932">ROUND(AL353/1.302,1)</f>
        <v>1032.3</v>
      </c>
      <c r="AN353" s="618">
        <f t="shared" ref="AN353:AN354" si="933">AL353-AM353</f>
        <v>311.7</v>
      </c>
      <c r="AO353" s="618">
        <f>SUMIFS(Нормативы!AA:AA,Нормативы!$B:$B,$G353,Нормативы!$D:$D,'2020'!$I353,Нормативы!$F:$F,'2020'!$K353)</f>
        <v>0</v>
      </c>
      <c r="AP353" s="619">
        <f t="shared" ref="AP353:AP354" si="934">U353+X353+Z353+AA353++AF353+AG353+AH353+AI353+AJ353+AK353+AL353+AO353</f>
        <v>8294</v>
      </c>
      <c r="AQ353" s="413">
        <f t="shared" ref="AQ353" si="935">ROUND($P353*U353,0)</f>
        <v>16206</v>
      </c>
      <c r="AR353" s="618">
        <f t="shared" ref="AR353" si="936">ROUND(AQ353/1.302,1)</f>
        <v>12447</v>
      </c>
      <c r="AS353" s="618">
        <f t="shared" ref="AS353" si="937">AQ353-AR353</f>
        <v>3759</v>
      </c>
      <c r="AT353" s="616">
        <f t="shared" ref="AT353" si="938">ROUND($P353*X353,0)</f>
        <v>66</v>
      </c>
      <c r="AU353" s="616">
        <f t="shared" ref="AU353" si="939">ROUND($P353*Y353,0)</f>
        <v>12</v>
      </c>
      <c r="AV353" s="616">
        <f t="shared" ref="AV353" si="940">ROUND($P353*Z353,0)</f>
        <v>696</v>
      </c>
      <c r="AW353" s="616">
        <f t="shared" ref="AW353" si="941">ROUND($P353*AA353,0)</f>
        <v>1113</v>
      </c>
      <c r="AX353" s="616">
        <f t="shared" ref="AX353" si="942">ROUND($P353*AB353,0)</f>
        <v>156</v>
      </c>
      <c r="AY353" s="616">
        <f t="shared" ref="AY353" si="943">ROUND($P353*AC353,0)</f>
        <v>642</v>
      </c>
      <c r="AZ353" s="616">
        <f t="shared" ref="AZ353" si="944">ROUND($P353*AD353,0)</f>
        <v>93</v>
      </c>
      <c r="BA353" s="616">
        <f t="shared" ref="BA353" si="945">ROUND($P353*AE353,0)</f>
        <v>222</v>
      </c>
      <c r="BB353" s="616">
        <f t="shared" ref="BB353" si="946">ROUND($P353*AF353,0)</f>
        <v>738</v>
      </c>
      <c r="BC353" s="616">
        <f t="shared" ref="BC353" si="947">ROUND($P353*AG353,0)</f>
        <v>1524</v>
      </c>
      <c r="BD353" s="616">
        <f t="shared" ref="BD353" si="948">ROUND($P353*AH353,0)</f>
        <v>162</v>
      </c>
      <c r="BE353" s="616">
        <f t="shared" ref="BE353" si="949">ROUND($P353*AI353,0)</f>
        <v>231</v>
      </c>
      <c r="BF353" s="616">
        <f t="shared" ref="BF353" si="950">ROUND($P353*AJ353,0)</f>
        <v>24</v>
      </c>
      <c r="BG353" s="616">
        <f t="shared" ref="BG353" si="951">ROUND($P353*AK353,0)</f>
        <v>90</v>
      </c>
      <c r="BH353" s="616">
        <f t="shared" ref="BH353" si="952">ROUND($P353*AL353,0)</f>
        <v>4032</v>
      </c>
      <c r="BI353" s="618">
        <f t="shared" ref="BI353" si="953">ROUND(BH353/1.302,1)</f>
        <v>3096.8</v>
      </c>
      <c r="BJ353" s="618">
        <f t="shared" ref="BJ353" si="954">BH353-BI353</f>
        <v>935.2</v>
      </c>
      <c r="BK353" s="616">
        <f t="shared" ref="BK353" si="955">ROUND($P353*AO353,0)</f>
        <v>0</v>
      </c>
      <c r="BL353" s="620">
        <f t="shared" ref="BL353" si="956">AQ353+AT353+AV353+AW353++BB353+BC353+BD353+BE353+BF353+BG353+BH353+BK353</f>
        <v>24882</v>
      </c>
      <c r="BM353" s="616">
        <f t="shared" ref="BM353" si="957">ROUND(AQ353*S353,0)</f>
        <v>39575</v>
      </c>
      <c r="BN353" s="618">
        <f t="shared" ref="BN353" si="958">ROUND(BM353/1.302,1)</f>
        <v>30395.5</v>
      </c>
      <c r="BO353" s="618">
        <f t="shared" ref="BO353" si="959">BM353-BN353</f>
        <v>9179.5</v>
      </c>
      <c r="BP353" s="616">
        <f t="shared" ref="BP353" si="960">AT353</f>
        <v>66</v>
      </c>
      <c r="BQ353" s="616">
        <f t="shared" ref="BQ353" si="961">AU353</f>
        <v>12</v>
      </c>
      <c r="BR353" s="616">
        <f t="shared" ref="BR353" si="962">AV353</f>
        <v>696</v>
      </c>
      <c r="BS353" s="616">
        <f t="shared" ref="BS353" si="963">AW353</f>
        <v>1113</v>
      </c>
      <c r="BT353" s="616">
        <f t="shared" ref="BT353" si="964">AX353</f>
        <v>156</v>
      </c>
      <c r="BU353" s="616">
        <f t="shared" ref="BU353" si="965">AY353</f>
        <v>642</v>
      </c>
      <c r="BV353" s="616">
        <f t="shared" ref="BV353" si="966">AZ353</f>
        <v>93</v>
      </c>
      <c r="BW353" s="616">
        <f t="shared" ref="BW353" si="967">BA353</f>
        <v>222</v>
      </c>
      <c r="BX353" s="616">
        <f t="shared" ref="BX353" si="968">ROUND(BB353*T353,0)</f>
        <v>1919</v>
      </c>
      <c r="BY353" s="616">
        <f t="shared" ref="BY353" si="969">BC353</f>
        <v>1524</v>
      </c>
      <c r="BZ353" s="616">
        <f t="shared" ref="BZ353" si="970">BD353</f>
        <v>162</v>
      </c>
      <c r="CA353" s="616">
        <f t="shared" ref="CA353" si="971">BE353</f>
        <v>231</v>
      </c>
      <c r="CB353" s="616">
        <f t="shared" ref="CB353" si="972">BF353</f>
        <v>24</v>
      </c>
      <c r="CC353" s="616">
        <f t="shared" ref="CC353" si="973">BG353</f>
        <v>90</v>
      </c>
      <c r="CD353" s="616">
        <f t="shared" ref="CD353" si="974">ROUND(BH353*S353,0)</f>
        <v>9846</v>
      </c>
      <c r="CE353" s="618">
        <f t="shared" ref="CE353" si="975">ROUND(CD353/1.302,1)</f>
        <v>7562.2</v>
      </c>
      <c r="CF353" s="618">
        <f t="shared" ref="CF353" si="976">CD353-CE353</f>
        <v>2283.8000000000002</v>
      </c>
      <c r="CG353" s="616">
        <f t="shared" ref="CG353" si="977">BK353</f>
        <v>0</v>
      </c>
      <c r="CH353" s="621">
        <f t="shared" ref="CH353" si="978">BM353+BP353+BR353+BS353++BX353+BY353+BZ353+CA353+CB353+CC353+CD353+CG353</f>
        <v>55246</v>
      </c>
      <c r="CI353" s="88">
        <f t="shared" ref="CI353" si="979">ROUND(BM353/$P353,4)</f>
        <v>13191.6667</v>
      </c>
      <c r="CJ353" s="90">
        <f t="shared" ref="CJ353" si="980">ROUND(BN353/$P353,4)</f>
        <v>10131.8333</v>
      </c>
      <c r="CK353" s="90">
        <f t="shared" ref="CK353" si="981">ROUND(BO353/$P353,4)</f>
        <v>3059.8332999999998</v>
      </c>
      <c r="CL353" s="88">
        <f t="shared" ref="CL353" si="982">ROUND(BP353/$P353,4)</f>
        <v>22</v>
      </c>
      <c r="CM353" s="88">
        <f t="shared" ref="CM353" si="983">ROUND(BQ353/$P353,4)</f>
        <v>4</v>
      </c>
      <c r="CN353" s="88">
        <f t="shared" ref="CN353" si="984">ROUND(BR353/$P353,4)</f>
        <v>232</v>
      </c>
      <c r="CO353" s="88">
        <f t="shared" ref="CO353" si="985">ROUND(BS353/$P353,4)</f>
        <v>371</v>
      </c>
      <c r="CP353" s="88">
        <f t="shared" ref="CP353" si="986">ROUND(BT353/$P353,4)</f>
        <v>52</v>
      </c>
      <c r="CQ353" s="88">
        <f t="shared" ref="CQ353" si="987">ROUND(BU353/$P353,4)</f>
        <v>214</v>
      </c>
      <c r="CR353" s="88">
        <f t="shared" ref="CR353" si="988">ROUND(BV353/$P353,4)</f>
        <v>31</v>
      </c>
      <c r="CS353" s="88">
        <f t="shared" ref="CS353" si="989">ROUND(BW353/$P353,4)</f>
        <v>74</v>
      </c>
      <c r="CT353" s="88">
        <f t="shared" ref="CT353" si="990">ROUND(BX353/$P353,4)</f>
        <v>639.66669999999999</v>
      </c>
      <c r="CU353" s="88">
        <f t="shared" ref="CU353" si="991">ROUND(BY353/$P353,4)</f>
        <v>508</v>
      </c>
      <c r="CV353" s="88">
        <f t="shared" ref="CV353" si="992">ROUND(BZ353/$P353,4)</f>
        <v>54</v>
      </c>
      <c r="CW353" s="88">
        <f t="shared" ref="CW353" si="993">ROUND(CA353/$P353,4)</f>
        <v>77</v>
      </c>
      <c r="CX353" s="88">
        <f t="shared" ref="CX353" si="994">ROUND(CB353/$P353,4)</f>
        <v>8</v>
      </c>
      <c r="CY353" s="88">
        <f t="shared" ref="CY353" si="995">ROUND(CC353/$P353,4)</f>
        <v>30</v>
      </c>
      <c r="CZ353" s="88">
        <f t="shared" ref="CZ353" si="996">ROUND(CD353/$P353,4)</f>
        <v>3282</v>
      </c>
      <c r="DA353" s="90">
        <f t="shared" ref="DA353" si="997">ROUND(CE353/$P353,4)</f>
        <v>2520.7332999999999</v>
      </c>
      <c r="DB353" s="90">
        <f t="shared" ref="DB353" si="998">ROUND(CF353/$P353,4)</f>
        <v>761.26670000000001</v>
      </c>
      <c r="DC353" s="88">
        <f t="shared" ref="DC353" si="999">ROUND(CG353/$P353,4)</f>
        <v>0</v>
      </c>
      <c r="DD353" s="211">
        <f t="shared" ref="DD353" si="1000">ROUND(CH353/$P353,4)</f>
        <v>18415.333299999998</v>
      </c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  <c r="UG353" s="4"/>
      <c r="UH353" s="4"/>
      <c r="UI353" s="4"/>
      <c r="UJ353" s="4"/>
      <c r="UK353" s="4"/>
      <c r="UL353" s="4"/>
      <c r="UM353" s="4"/>
      <c r="UN353" s="4"/>
      <c r="UO353" s="4"/>
      <c r="UP353" s="4"/>
      <c r="UQ353" s="4"/>
      <c r="UR353" s="4"/>
      <c r="US353" s="4"/>
      <c r="UT353" s="4"/>
      <c r="UU353" s="4"/>
      <c r="UV353" s="4"/>
      <c r="UW353" s="4"/>
      <c r="UX353" s="4"/>
      <c r="UY353" s="4"/>
      <c r="UZ353" s="4"/>
      <c r="VA353" s="4"/>
      <c r="VB353" s="4"/>
      <c r="VC353" s="4"/>
      <c r="VD353" s="4"/>
      <c r="VE353" s="4"/>
      <c r="VF353" s="4"/>
      <c r="VG353" s="4"/>
      <c r="VH353" s="4"/>
      <c r="VI353" s="4"/>
      <c r="VJ353" s="4"/>
      <c r="VK353" s="4"/>
      <c r="VL353" s="4"/>
      <c r="VM353" s="4"/>
      <c r="VN353" s="4"/>
      <c r="VO353" s="4"/>
      <c r="VP353" s="4"/>
      <c r="VQ353" s="4"/>
      <c r="VR353" s="4"/>
      <c r="VS353" s="4"/>
      <c r="VT353" s="4"/>
      <c r="VU353" s="4"/>
      <c r="VV353" s="4"/>
      <c r="VW353" s="4"/>
      <c r="VX353" s="4"/>
      <c r="VY353" s="4"/>
      <c r="VZ353" s="4"/>
      <c r="WA353" s="4"/>
      <c r="WB353" s="4"/>
      <c r="WC353" s="4"/>
      <c r="WD353" s="4"/>
      <c r="WE353" s="4"/>
      <c r="WF353" s="4"/>
      <c r="WG353" s="4"/>
      <c r="WH353" s="4"/>
      <c r="WI353" s="4"/>
      <c r="WJ353" s="4"/>
      <c r="WK353" s="4"/>
      <c r="WL353" s="4"/>
      <c r="WM353" s="4"/>
      <c r="WN353" s="4"/>
      <c r="WO353" s="4"/>
      <c r="WP353" s="4"/>
      <c r="WQ353" s="4"/>
      <c r="WR353" s="4"/>
      <c r="WS353" s="4"/>
      <c r="WT353" s="4"/>
      <c r="WU353" s="4"/>
      <c r="WV353" s="4"/>
      <c r="WW353" s="4"/>
      <c r="WX353" s="4"/>
      <c r="WY353" s="4"/>
      <c r="WZ353" s="4"/>
      <c r="XA353" s="4"/>
      <c r="XB353" s="4"/>
      <c r="XC353" s="4"/>
      <c r="XD353" s="4"/>
      <c r="XE353" s="4"/>
      <c r="XF353" s="4"/>
      <c r="XG353" s="4"/>
      <c r="XH353" s="4"/>
      <c r="XI353" s="4"/>
      <c r="XJ353" s="4"/>
      <c r="XK353" s="4"/>
      <c r="XL353" s="4"/>
      <c r="XM353" s="4"/>
      <c r="XN353" s="4"/>
      <c r="XO353" s="4"/>
      <c r="XP353" s="4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4"/>
      <c r="YB353" s="4"/>
      <c r="YC353" s="4"/>
      <c r="YD353" s="4"/>
      <c r="YE353" s="4"/>
      <c r="YF353" s="4"/>
      <c r="YG353" s="4"/>
      <c r="YH353" s="4"/>
      <c r="YI353" s="4"/>
      <c r="YJ353" s="4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4"/>
      <c r="YV353" s="4"/>
      <c r="YW353" s="4"/>
      <c r="YX353" s="4"/>
      <c r="YY353" s="4"/>
      <c r="YZ353" s="4"/>
      <c r="ZA353" s="4"/>
      <c r="ZB353" s="4"/>
      <c r="ZC353" s="4"/>
      <c r="ZD353" s="4"/>
      <c r="ZE353" s="4"/>
      <c r="ZF353" s="4"/>
      <c r="ZG353" s="4"/>
      <c r="ZH353" s="4"/>
      <c r="ZI353" s="4"/>
      <c r="ZJ353" s="4"/>
      <c r="ZK353" s="4"/>
      <c r="ZL353" s="4"/>
      <c r="ZM353" s="4"/>
      <c r="ZN353" s="4"/>
      <c r="ZO353" s="4"/>
      <c r="ZP353" s="4"/>
      <c r="ZQ353" s="4"/>
      <c r="ZR353" s="4"/>
      <c r="ZS353" s="4"/>
      <c r="ZT353" s="4"/>
      <c r="ZU353" s="4"/>
      <c r="ZV353" s="4"/>
      <c r="ZW353" s="4"/>
      <c r="ZX353" s="4"/>
      <c r="ZY353" s="4"/>
      <c r="ZZ353" s="4"/>
      <c r="AAA353" s="4"/>
      <c r="AAB353" s="4"/>
      <c r="AAC353" s="4"/>
      <c r="AAD353" s="4"/>
      <c r="AAE353" s="4"/>
      <c r="AAF353" s="4"/>
      <c r="AAG353" s="4"/>
      <c r="AAH353" s="4"/>
      <c r="AAI353" s="4"/>
      <c r="AAJ353" s="4"/>
      <c r="AAK353" s="4"/>
      <c r="AAL353" s="4"/>
      <c r="AAM353" s="4"/>
      <c r="AAN353" s="4"/>
      <c r="AAO353" s="4"/>
      <c r="AAP353" s="4"/>
      <c r="AAQ353" s="4"/>
      <c r="AAR353" s="4"/>
      <c r="AAS353" s="4"/>
      <c r="AAT353" s="4"/>
      <c r="AAU353" s="4"/>
      <c r="AAV353" s="4"/>
      <c r="AAW353" s="4"/>
      <c r="AAX353" s="4"/>
      <c r="AAY353" s="4"/>
      <c r="AAZ353" s="4"/>
      <c r="ABA353" s="4"/>
      <c r="ABB353" s="4"/>
      <c r="ABC353" s="4"/>
      <c r="ABD353" s="4"/>
      <c r="ABE353" s="4"/>
      <c r="ABF353" s="4"/>
      <c r="ABG353" s="4"/>
      <c r="ABH353" s="4"/>
      <c r="ABI353" s="4"/>
      <c r="ABJ353" s="4"/>
      <c r="ABK353" s="4"/>
      <c r="ABL353" s="4"/>
      <c r="ABM353" s="4"/>
      <c r="ABN353" s="4"/>
      <c r="ABO353" s="4"/>
      <c r="ABP353" s="4"/>
      <c r="ABQ353" s="4"/>
      <c r="ABR353" s="4"/>
      <c r="ABS353" s="4"/>
      <c r="ABT353" s="4"/>
      <c r="ABU353" s="4"/>
      <c r="ABV353" s="4"/>
      <c r="ABW353" s="4"/>
      <c r="ABX353" s="4"/>
      <c r="ABY353" s="4"/>
      <c r="ABZ353" s="4"/>
      <c r="ACA353" s="4"/>
      <c r="ACB353" s="4"/>
      <c r="ACC353" s="4"/>
      <c r="ACD353" s="4"/>
      <c r="ACE353" s="4"/>
      <c r="ACF353" s="4"/>
      <c r="ACG353" s="4"/>
      <c r="ACH353" s="4"/>
      <c r="ACI353" s="4"/>
      <c r="ACJ353" s="4"/>
      <c r="ACK353" s="4"/>
      <c r="ACL353" s="4"/>
      <c r="ACM353" s="4"/>
      <c r="ACN353" s="4"/>
      <c r="ACO353" s="4"/>
      <c r="ACP353" s="4"/>
      <c r="ACQ353" s="4"/>
      <c r="ACR353" s="4"/>
      <c r="ACS353" s="4"/>
      <c r="ACT353" s="4"/>
      <c r="ACU353" s="4"/>
      <c r="ACV353" s="4"/>
      <c r="ACW353" s="4"/>
      <c r="ACX353" s="4"/>
      <c r="ACY353" s="4"/>
      <c r="ACZ353" s="4"/>
      <c r="ADA353" s="4"/>
      <c r="ADB353" s="4"/>
      <c r="ADC353" s="4"/>
      <c r="ADD353" s="4"/>
      <c r="ADE353" s="4"/>
      <c r="ADF353" s="4"/>
      <c r="ADG353" s="4"/>
      <c r="ADH353" s="4"/>
      <c r="ADI353" s="4"/>
      <c r="ADJ353" s="4"/>
      <c r="ADK353" s="4"/>
      <c r="ADL353" s="4"/>
      <c r="ADM353" s="4"/>
      <c r="ADN353" s="4"/>
      <c r="ADO353" s="4"/>
      <c r="ADP353" s="4"/>
      <c r="ADQ353" s="4"/>
      <c r="ADR353" s="4"/>
      <c r="ADS353" s="4"/>
      <c r="ADT353" s="4"/>
      <c r="ADU353" s="4"/>
      <c r="ADV353" s="4"/>
      <c r="ADW353" s="4"/>
      <c r="ADX353" s="4"/>
      <c r="ADY353" s="4"/>
      <c r="ADZ353" s="4"/>
      <c r="AEA353" s="4"/>
      <c r="AEB353" s="4"/>
      <c r="AEC353" s="4"/>
      <c r="AED353" s="4"/>
      <c r="AEE353" s="4"/>
      <c r="AEF353" s="4"/>
      <c r="AEG353" s="4"/>
      <c r="AEH353" s="4"/>
      <c r="AEI353" s="4"/>
      <c r="AEJ353" s="4"/>
      <c r="AEK353" s="4"/>
      <c r="AEL353" s="4"/>
      <c r="AEM353" s="4"/>
      <c r="AEN353" s="4"/>
      <c r="AEO353" s="4"/>
      <c r="AEP353" s="4"/>
      <c r="AEQ353" s="4"/>
      <c r="AER353" s="4"/>
      <c r="AES353" s="4"/>
      <c r="AET353" s="4"/>
      <c r="AEU353" s="4"/>
      <c r="AEV353" s="4"/>
      <c r="AEW353" s="4"/>
      <c r="AEX353" s="4"/>
      <c r="AEY353" s="4"/>
      <c r="AEZ353" s="4"/>
      <c r="AFA353" s="4"/>
      <c r="AFB353" s="4"/>
      <c r="AFC353" s="4"/>
      <c r="AFD353" s="4"/>
      <c r="AFE353" s="4"/>
      <c r="AFF353" s="4"/>
      <c r="AFG353" s="4"/>
      <c r="AFH353" s="4"/>
      <c r="AFI353" s="4"/>
      <c r="AFJ353" s="4"/>
      <c r="AFK353" s="4"/>
      <c r="AFL353" s="4"/>
      <c r="AFM353" s="4"/>
      <c r="AFN353" s="4"/>
      <c r="AFO353" s="4"/>
      <c r="AFP353" s="4"/>
      <c r="AFQ353" s="4"/>
      <c r="AFR353" s="4"/>
      <c r="AFS353" s="4"/>
      <c r="AFT353" s="4"/>
      <c r="AFU353" s="4"/>
      <c r="AFV353" s="4"/>
      <c r="AFW353" s="4"/>
      <c r="AFX353" s="4"/>
      <c r="AFY353" s="4"/>
      <c r="AFZ353" s="4"/>
      <c r="AGA353" s="4"/>
      <c r="AGB353" s="4"/>
      <c r="AGC353" s="4"/>
      <c r="AGD353" s="4"/>
      <c r="AGE353" s="4"/>
      <c r="AGF353" s="4"/>
      <c r="AGG353" s="4"/>
      <c r="AGH353" s="4"/>
      <c r="AGI353" s="4"/>
      <c r="AGJ353" s="4"/>
      <c r="AGK353" s="4"/>
      <c r="AGL353" s="4"/>
      <c r="AGM353" s="4"/>
      <c r="AGN353" s="4"/>
      <c r="AGO353" s="4"/>
      <c r="AGP353" s="4"/>
      <c r="AGQ353" s="4"/>
      <c r="AGR353" s="4"/>
      <c r="AGS353" s="4"/>
      <c r="AGT353" s="4"/>
      <c r="AGU353" s="4"/>
      <c r="AGV353" s="4"/>
      <c r="AGW353" s="4"/>
      <c r="AGX353" s="4"/>
      <c r="AGY353" s="4"/>
      <c r="AGZ353" s="4"/>
      <c r="AHA353" s="4"/>
      <c r="AHB353" s="4"/>
      <c r="AHC353" s="4"/>
      <c r="AHD353" s="4"/>
      <c r="AHE353" s="4"/>
      <c r="AHF353" s="4"/>
      <c r="AHG353" s="4"/>
      <c r="AHH353" s="4"/>
      <c r="AHI353" s="4"/>
      <c r="AHJ353" s="4"/>
      <c r="AHK353" s="4"/>
      <c r="AHL353" s="4"/>
      <c r="AHM353" s="4"/>
      <c r="AHN353" s="4"/>
      <c r="AHO353" s="4"/>
      <c r="AHP353" s="4"/>
      <c r="AHQ353" s="4"/>
      <c r="AHR353" s="4"/>
      <c r="AHS353" s="4"/>
      <c r="AHT353" s="4"/>
      <c r="AHU353" s="4"/>
      <c r="AHV353" s="4"/>
      <c r="AHW353" s="4"/>
      <c r="AHX353" s="4"/>
      <c r="AHY353" s="4"/>
      <c r="AHZ353" s="4"/>
      <c r="AIA353" s="4"/>
      <c r="AIB353" s="4"/>
      <c r="AIC353" s="4"/>
      <c r="AID353" s="4"/>
      <c r="AIE353" s="4"/>
      <c r="AIF353" s="4"/>
      <c r="AIG353" s="4"/>
      <c r="AIH353" s="4"/>
      <c r="AII353" s="4"/>
      <c r="AIJ353" s="4"/>
      <c r="AIK353" s="4"/>
      <c r="AIL353" s="4"/>
      <c r="AIM353" s="4"/>
      <c r="AIN353" s="4"/>
      <c r="AIO353" s="4"/>
      <c r="AIP353" s="4"/>
      <c r="AIQ353" s="4"/>
      <c r="AIR353" s="4"/>
      <c r="AIS353" s="4"/>
      <c r="AIT353" s="4"/>
      <c r="AIU353" s="4"/>
      <c r="AIV353" s="4"/>
      <c r="AIW353" s="4"/>
      <c r="AIX353" s="4"/>
      <c r="AIY353" s="4"/>
      <c r="AIZ353" s="4"/>
      <c r="AJA353" s="4"/>
      <c r="AJB353" s="4"/>
      <c r="AJC353" s="4"/>
      <c r="AJD353" s="4"/>
      <c r="AJE353" s="4"/>
      <c r="AJF353" s="4"/>
      <c r="AJG353" s="4"/>
      <c r="AJH353" s="4"/>
      <c r="AJI353" s="4"/>
      <c r="AJJ353" s="4"/>
      <c r="AJK353" s="4"/>
      <c r="AJL353" s="4"/>
      <c r="AJM353" s="4"/>
      <c r="AJN353" s="4"/>
      <c r="AJO353" s="4"/>
      <c r="AJP353" s="4"/>
      <c r="AJQ353" s="4"/>
      <c r="AJR353" s="4"/>
      <c r="AJS353" s="4"/>
      <c r="AJT353" s="4"/>
      <c r="AJU353" s="4"/>
      <c r="AJV353" s="4"/>
      <c r="AJW353" s="4"/>
      <c r="AJX353" s="4"/>
      <c r="AJY353" s="4"/>
      <c r="AJZ353" s="4"/>
      <c r="AKA353" s="4"/>
      <c r="AKB353" s="4"/>
      <c r="AKC353" s="4"/>
      <c r="AKD353" s="4"/>
      <c r="AKE353" s="4"/>
      <c r="AKF353" s="4"/>
      <c r="AKG353" s="4"/>
      <c r="AKH353" s="4"/>
      <c r="AKI353" s="4"/>
      <c r="AKJ353" s="4"/>
      <c r="AKK353" s="4"/>
      <c r="AKL353" s="4"/>
      <c r="AKM353" s="4"/>
      <c r="AKN353" s="4"/>
      <c r="AKO353" s="4"/>
      <c r="AKP353" s="4"/>
      <c r="AKQ353" s="4"/>
      <c r="AKR353" s="4"/>
      <c r="AKS353" s="4"/>
      <c r="AKT353" s="4"/>
      <c r="AKU353" s="4"/>
      <c r="AKV353" s="4"/>
      <c r="AKW353" s="4"/>
      <c r="AKX353" s="4"/>
      <c r="AKY353" s="4"/>
      <c r="AKZ353" s="4"/>
      <c r="ALA353" s="4"/>
      <c r="ALB353" s="4"/>
      <c r="ALC353" s="4"/>
      <c r="ALD353" s="4"/>
      <c r="ALE353" s="4"/>
      <c r="ALF353" s="4"/>
      <c r="ALG353" s="4"/>
      <c r="ALH353" s="4"/>
      <c r="ALI353" s="4"/>
      <c r="ALJ353" s="4"/>
      <c r="ALK353" s="4"/>
      <c r="ALL353" s="4"/>
      <c r="ALM353" s="4"/>
      <c r="ALN353" s="4"/>
      <c r="ALO353" s="4"/>
      <c r="ALP353" s="4"/>
      <c r="ALQ353" s="4"/>
      <c r="ALR353" s="4"/>
      <c r="ALS353" s="4"/>
      <c r="ALT353" s="4"/>
      <c r="ALU353" s="4"/>
      <c r="ALV353" s="4"/>
      <c r="ALW353" s="4"/>
      <c r="ALX353" s="4"/>
      <c r="ALY353" s="4"/>
      <c r="ALZ353" s="4"/>
      <c r="AMA353" s="4"/>
      <c r="AMB353" s="4"/>
      <c r="AMC353" s="4"/>
      <c r="AMD353" s="4"/>
      <c r="AME353" s="4"/>
      <c r="AMF353" s="4"/>
      <c r="AMG353" s="4"/>
      <c r="AMH353" s="4"/>
      <c r="AMI353" s="4"/>
      <c r="AMJ353" s="4"/>
      <c r="AMK353" s="4"/>
      <c r="AML353" s="4"/>
      <c r="AMM353" s="4"/>
      <c r="AMN353" s="4"/>
      <c r="AMO353" s="4"/>
      <c r="AMP353" s="4"/>
      <c r="AMQ353" s="4"/>
      <c r="AMR353" s="4"/>
      <c r="AMS353" s="4"/>
      <c r="AMT353" s="4"/>
      <c r="AMU353" s="4"/>
      <c r="AMV353" s="4"/>
      <c r="AMW353" s="4"/>
      <c r="AMX353" s="4"/>
      <c r="AMY353" s="4"/>
      <c r="AMZ353" s="4"/>
      <c r="ANA353" s="4"/>
      <c r="ANB353" s="4"/>
      <c r="ANC353" s="4"/>
      <c r="AND353" s="4"/>
      <c r="ANE353" s="4"/>
      <c r="ANF353" s="4"/>
      <c r="ANG353" s="4"/>
      <c r="ANH353" s="4"/>
      <c r="ANI353" s="4"/>
      <c r="ANJ353" s="4"/>
      <c r="ANK353" s="4"/>
      <c r="ANL353" s="4"/>
      <c r="ANM353" s="4"/>
      <c r="ANN353" s="4"/>
      <c r="ANO353" s="4"/>
      <c r="ANP353" s="4"/>
      <c r="ANQ353" s="4"/>
      <c r="ANR353" s="4"/>
      <c r="ANS353" s="4"/>
      <c r="ANT353" s="4"/>
      <c r="ANU353" s="4"/>
      <c r="ANV353" s="4"/>
      <c r="ANW353" s="4"/>
      <c r="ANX353" s="4"/>
      <c r="ANY353" s="4"/>
      <c r="ANZ353" s="4"/>
      <c r="AOA353" s="4"/>
      <c r="AOB353" s="4"/>
      <c r="AOC353" s="4"/>
      <c r="AOD353" s="4"/>
      <c r="AOE353" s="4"/>
      <c r="AOF353" s="4"/>
      <c r="AOG353" s="4"/>
      <c r="AOH353" s="4"/>
      <c r="AOI353" s="4"/>
      <c r="AOJ353" s="4"/>
      <c r="AOK353" s="4"/>
      <c r="AOL353" s="4"/>
      <c r="AOM353" s="4"/>
      <c r="AON353" s="4"/>
      <c r="AOO353" s="4"/>
      <c r="AOP353" s="4"/>
      <c r="AOQ353" s="4"/>
      <c r="AOR353" s="4"/>
      <c r="AOS353" s="4"/>
      <c r="AOT353" s="4"/>
      <c r="AOU353" s="4"/>
      <c r="AOV353" s="4"/>
      <c r="AOW353" s="4"/>
      <c r="AOX353" s="4"/>
      <c r="AOY353" s="4"/>
      <c r="AOZ353" s="4"/>
      <c r="APA353" s="4"/>
      <c r="APB353" s="4"/>
      <c r="APC353" s="4"/>
      <c r="APD353" s="4"/>
      <c r="APE353" s="4"/>
      <c r="APF353" s="4"/>
      <c r="APG353" s="4"/>
      <c r="APH353" s="4"/>
      <c r="API353" s="4"/>
      <c r="APJ353" s="4"/>
      <c r="APK353" s="4"/>
      <c r="APL353" s="4"/>
      <c r="APM353" s="4"/>
      <c r="APN353" s="4"/>
      <c r="APO353" s="4"/>
      <c r="APP353" s="4"/>
      <c r="APQ353" s="4"/>
      <c r="APR353" s="4"/>
      <c r="APS353" s="4"/>
      <c r="APT353" s="4"/>
      <c r="APU353" s="4"/>
      <c r="APV353" s="4"/>
      <c r="APW353" s="4"/>
      <c r="APX353" s="4"/>
      <c r="APY353" s="4"/>
      <c r="APZ353" s="4"/>
      <c r="AQA353" s="4"/>
      <c r="AQB353" s="4"/>
      <c r="AQC353" s="4"/>
      <c r="AQD353" s="4"/>
      <c r="AQE353" s="4"/>
      <c r="AQF353" s="4"/>
      <c r="AQG353" s="4"/>
      <c r="AQH353" s="4"/>
      <c r="AQI353" s="4"/>
      <c r="AQJ353" s="4"/>
      <c r="AQK353" s="4"/>
      <c r="AQL353" s="4"/>
      <c r="AQM353" s="4"/>
      <c r="AQN353" s="4"/>
      <c r="AQO353" s="4"/>
      <c r="AQP353" s="4"/>
      <c r="AQQ353" s="4"/>
      <c r="AQR353" s="4"/>
      <c r="AQS353" s="4"/>
      <c r="AQT353" s="4"/>
      <c r="AQU353" s="4"/>
      <c r="AQV353" s="4"/>
      <c r="AQW353" s="4"/>
      <c r="AQX353" s="4"/>
      <c r="AQY353" s="4"/>
      <c r="AQZ353" s="4"/>
      <c r="ARA353" s="4"/>
      <c r="ARB353" s="4"/>
      <c r="ARC353" s="4"/>
      <c r="ARD353" s="4"/>
      <c r="ARE353" s="4"/>
      <c r="ARF353" s="4"/>
      <c r="ARG353" s="4"/>
      <c r="ARH353" s="4"/>
      <c r="ARI353" s="4"/>
      <c r="ARJ353" s="4"/>
      <c r="ARK353" s="4"/>
      <c r="ARL353" s="4"/>
      <c r="ARM353" s="4"/>
      <c r="ARN353" s="4"/>
      <c r="ARO353" s="4"/>
      <c r="ARP353" s="4"/>
      <c r="ARQ353" s="4"/>
      <c r="ARR353" s="4"/>
      <c r="ARS353" s="4"/>
      <c r="ART353" s="4"/>
      <c r="ARU353" s="4"/>
      <c r="ARV353" s="4"/>
      <c r="ARW353" s="4"/>
      <c r="ARX353" s="4"/>
      <c r="ARY353" s="4"/>
      <c r="ARZ353" s="4"/>
      <c r="ASA353" s="4"/>
      <c r="ASB353" s="4"/>
      <c r="ASC353" s="4"/>
      <c r="ASD353" s="4"/>
      <c r="ASE353" s="4"/>
      <c r="ASF353" s="4"/>
      <c r="ASG353" s="4"/>
      <c r="ASH353" s="4"/>
      <c r="ASI353" s="4"/>
      <c r="ASJ353" s="4"/>
      <c r="ASK353" s="4"/>
      <c r="ASL353" s="4"/>
      <c r="ASM353" s="4"/>
      <c r="ASN353" s="4"/>
      <c r="ASO353" s="4"/>
      <c r="ASP353" s="4"/>
      <c r="ASQ353" s="4"/>
      <c r="ASR353" s="4"/>
      <c r="ASS353" s="4"/>
      <c r="AST353" s="4"/>
      <c r="ASU353" s="4"/>
      <c r="ASV353" s="4"/>
      <c r="ASW353" s="4"/>
      <c r="ASX353" s="4"/>
      <c r="ASY353" s="4"/>
      <c r="ASZ353" s="4"/>
      <c r="ATA353" s="4"/>
      <c r="ATB353" s="4"/>
      <c r="ATC353" s="4"/>
      <c r="ATD353" s="4"/>
      <c r="ATE353" s="4"/>
      <c r="ATF353" s="4"/>
      <c r="ATG353" s="4"/>
      <c r="ATH353" s="4"/>
      <c r="ATI353" s="4"/>
      <c r="ATJ353" s="4"/>
      <c r="ATK353" s="4"/>
      <c r="ATL353" s="4"/>
      <c r="ATM353" s="4"/>
      <c r="ATN353" s="4"/>
      <c r="ATO353" s="4"/>
      <c r="ATP353" s="4"/>
      <c r="ATQ353" s="4"/>
      <c r="ATR353" s="4"/>
      <c r="ATS353" s="4"/>
      <c r="ATT353" s="4"/>
      <c r="ATU353" s="4"/>
      <c r="ATV353" s="4"/>
      <c r="ATW353" s="4"/>
      <c r="ATX353" s="4"/>
      <c r="ATY353" s="4"/>
      <c r="ATZ353" s="4"/>
      <c r="AUA353" s="4"/>
      <c r="AUB353" s="4"/>
      <c r="AUC353" s="4"/>
      <c r="AUD353" s="4"/>
      <c r="AUE353" s="4"/>
      <c r="AUF353" s="4"/>
      <c r="AUG353" s="4"/>
      <c r="AUH353" s="4"/>
      <c r="AUI353" s="4"/>
      <c r="AUJ353" s="4"/>
      <c r="AUK353" s="4"/>
      <c r="AUL353" s="4"/>
      <c r="AUM353" s="4"/>
      <c r="AUN353" s="4"/>
      <c r="AUO353" s="4"/>
      <c r="AUP353" s="4"/>
      <c r="AUQ353" s="4"/>
      <c r="AUR353" s="4"/>
      <c r="AUS353" s="4"/>
      <c r="AUT353" s="4"/>
      <c r="AUU353" s="4"/>
      <c r="AUV353" s="699">
        <f t="shared" ref="AUV353" si="1001">BM353/P353</f>
        <v>13191.67</v>
      </c>
      <c r="AUW353" s="699">
        <f t="shared" ref="AUW353" si="1002">AUV353/1.302</f>
        <v>10131.85</v>
      </c>
      <c r="AUX353" s="699">
        <f t="shared" ref="AUX353" si="1003">AUV353-AUW353</f>
        <v>3059.82</v>
      </c>
      <c r="AUY353" s="699">
        <f t="shared" ref="AUY353" si="1004">BP353/P353</f>
        <v>22</v>
      </c>
      <c r="AUZ353" s="699">
        <f t="shared" ref="AUZ353" si="1005">BQ353/T353</f>
        <v>4.62</v>
      </c>
      <c r="AVA353" s="699">
        <f t="shared" ref="AVA353" si="1006">BR353/U353</f>
        <v>0.13</v>
      </c>
      <c r="AVB353" s="699">
        <f t="shared" ref="AVB353" si="1007">AVC353+AVD353+AVE353+AVF353</f>
        <v>371</v>
      </c>
      <c r="AVC353" s="699">
        <f t="shared" ref="AVC353" si="1008">BT353/P353</f>
        <v>52</v>
      </c>
      <c r="AVD353" s="699">
        <f t="shared" ref="AVD353" si="1009">BU353/P353</f>
        <v>214</v>
      </c>
      <c r="AVE353" s="699">
        <f t="shared" ref="AVE353" si="1010">BV353/P353</f>
        <v>31</v>
      </c>
      <c r="AVF353" s="699">
        <f t="shared" ref="AVF353" si="1011">BW353/P353</f>
        <v>74</v>
      </c>
      <c r="AVG353" s="699">
        <f t="shared" ref="AVG353" si="1012">BX353/P353</f>
        <v>639.66999999999996</v>
      </c>
      <c r="AVH353" s="699">
        <f t="shared" ref="AVH353" si="1013">BY353/P353</f>
        <v>508</v>
      </c>
      <c r="AVI353" s="699">
        <f t="shared" ref="AVI353" si="1014">BZ353/P353</f>
        <v>54</v>
      </c>
      <c r="AVJ353" s="699">
        <f t="shared" ref="AVJ353" si="1015">CA353/P353</f>
        <v>77</v>
      </c>
      <c r="AVK353" s="699">
        <f t="shared" ref="AVK353" si="1016">CB353/P353</f>
        <v>8</v>
      </c>
      <c r="AVL353" s="699">
        <f t="shared" ref="AVL353" si="1017">CC353/P353</f>
        <v>30</v>
      </c>
      <c r="AVM353" s="699">
        <f t="shared" ref="AVM353" si="1018">CD353/P353</f>
        <v>3282</v>
      </c>
      <c r="AVN353" s="699">
        <f t="shared" ref="AVN353" si="1019">AVM353/1.302</f>
        <v>2520.7399999999998</v>
      </c>
      <c r="AVO353" s="699">
        <f t="shared" ref="AVO353" si="1020">AVM353-AVN353</f>
        <v>761.26</v>
      </c>
      <c r="AVP353" s="699">
        <f t="shared" ref="AVP353" si="1021">CG353/P353</f>
        <v>0</v>
      </c>
      <c r="AVQ353" s="699">
        <f t="shared" ref="AVQ353" si="1022">CH353/P353</f>
        <v>18415.330000000002</v>
      </c>
    </row>
    <row r="354" spans="1:1265" s="608" customFormat="1" ht="30" hidden="1" customHeight="1" x14ac:dyDescent="0.25">
      <c r="A354" s="634">
        <v>1</v>
      </c>
      <c r="B354" s="634">
        <v>6</v>
      </c>
      <c r="C354" s="633" t="s">
        <v>250</v>
      </c>
      <c r="D354" s="2"/>
      <c r="E354" s="602" t="s">
        <v>345</v>
      </c>
      <c r="F354" s="634" t="s">
        <v>38</v>
      </c>
      <c r="G354" s="634">
        <v>2</v>
      </c>
      <c r="H354" s="656" t="s">
        <v>10</v>
      </c>
      <c r="I354" s="634">
        <v>0</v>
      </c>
      <c r="J354" s="602" t="s">
        <v>398</v>
      </c>
      <c r="K354" s="634">
        <v>1</v>
      </c>
      <c r="L354" s="681" t="s">
        <v>350</v>
      </c>
      <c r="M354" s="601"/>
      <c r="N354" s="602" t="s">
        <v>387</v>
      </c>
      <c r="O354" s="634">
        <v>1</v>
      </c>
      <c r="P354" s="695">
        <v>3</v>
      </c>
      <c r="Q354" s="633">
        <v>3</v>
      </c>
      <c r="R354" s="633">
        <v>3</v>
      </c>
      <c r="S354" s="671">
        <f>'Территориальный кк'!D9</f>
        <v>2.4420000000000002</v>
      </c>
      <c r="T354" s="672">
        <f>'Территориальный кк'!E9</f>
        <v>2.6</v>
      </c>
      <c r="U354" s="618">
        <f>SUMIFS(Нормативы!G:G,Нормативы!$B:$B,$G354,Нормативы!$D:$D,'2020'!$I354,Нормативы!$F:$F,'2020'!$K354)*O354</f>
        <v>59740</v>
      </c>
      <c r="V354" s="618">
        <f t="shared" si="929"/>
        <v>45883.3</v>
      </c>
      <c r="W354" s="618">
        <f t="shared" si="930"/>
        <v>13856.7</v>
      </c>
      <c r="X354" s="618">
        <f>SUMIFS(Нормативы!J:J,Нормативы!$B:$B,$G354,Нормативы!$D:$D,'2020'!$I354,Нормативы!$F:$F,'2020'!$K354)</f>
        <v>220</v>
      </c>
      <c r="Y354" s="618">
        <f>SUMIFS(Нормативы!K:K,Нормативы!$B:$B,$G354,Нормативы!$D:$D,'2020'!$I354,Нормативы!$F:$F,'2020'!$K354)</f>
        <v>44</v>
      </c>
      <c r="Z354" s="618">
        <f>SUMIFS(Нормативы!L:L,Нормативы!$B:$B,$G354,Нормативы!$D:$D,'2020'!$I354,Нормативы!$F:$F,'2020'!$K354)</f>
        <v>2320</v>
      </c>
      <c r="AA354" s="618">
        <f t="shared" si="931"/>
        <v>4350</v>
      </c>
      <c r="AB354" s="618">
        <f>SUMIFS(Нормативы!N:N,Нормативы!$B:$B,$G354,Нормативы!$D:$D,'2020'!$I354,Нормативы!$F:$F,'2020'!$K354)*O354</f>
        <v>520</v>
      </c>
      <c r="AC354" s="618">
        <f>SUMIFS(Нормативы!O:O,Нормативы!$B:$B,$G354,Нормативы!$D:$D,'2020'!$I354,Нормативы!$F:$F,'2020'!$K354)</f>
        <v>2670</v>
      </c>
      <c r="AD354" s="618">
        <f>SUMIFS(Нормативы!P:P,Нормативы!$B:$B,$G354,Нормативы!$D:$D,'2020'!$I354,Нормативы!$F:$F,'2020'!$K354)*O354</f>
        <v>340</v>
      </c>
      <c r="AE354" s="618">
        <f>SUMIFS(Нормативы!Q:Q,Нормативы!$B:$B,$G354,Нормативы!$D:$D,'2020'!$I354,Нормативы!$F:$F,'2020'!$K354)</f>
        <v>820</v>
      </c>
      <c r="AF354" s="618">
        <f>SUMIFS(Нормативы!R:R,Нормативы!$B:$B,$G354,Нормативы!$D:$D,'2020'!$I354,Нормативы!$F:$F,'2020'!$K354)</f>
        <v>2460</v>
      </c>
      <c r="AG354" s="618">
        <f>SUMIFS(Нормативы!S:S,Нормативы!$B:$B,$G354,Нормативы!$D:$D,'2020'!$I354,Нормативы!$F:$F,'2020'!$K354)</f>
        <v>5080</v>
      </c>
      <c r="AH354" s="618">
        <f>SUMIFS(Нормативы!T:T,Нормативы!$B:$B,$G354,Нормативы!$D:$D,'2020'!$I354,Нормативы!$F:$F,'2020'!$K354)</f>
        <v>540</v>
      </c>
      <c r="AI354" s="618">
        <f>SUMIFS(Нормативы!U:U,Нормативы!$B:$B,$G354,Нормативы!$D:$D,'2020'!$I354,Нормативы!$F:$F,'2020'!$K354)</f>
        <v>770</v>
      </c>
      <c r="AJ354" s="618">
        <f>SUMIFS(Нормативы!V:V,Нормативы!$B:$B,$G354,Нормативы!$D:$D,'2020'!$I354,Нормативы!$F:$F,'2020'!$K354)</f>
        <v>80</v>
      </c>
      <c r="AK354" s="618">
        <f>SUMIFS(Нормативы!W:W,Нормативы!$B:$B,$G354,Нормативы!$D:$D,'2020'!$I354,Нормативы!$F:$F,'2020'!$K354)</f>
        <v>120</v>
      </c>
      <c r="AL354" s="618">
        <f>SUMIFS(Нормативы!X:X,Нормативы!$B:$B,$G354,Нормативы!$D:$D,'2020'!$I354,Нормативы!$F:$F,'2020'!$K354)*O354</f>
        <v>13440</v>
      </c>
      <c r="AM354" s="618">
        <f t="shared" si="932"/>
        <v>10322.6</v>
      </c>
      <c r="AN354" s="618">
        <f t="shared" si="933"/>
        <v>3117.4</v>
      </c>
      <c r="AO354" s="618">
        <f>SUMIFS(Нормативы!AA:AA,Нормативы!$B:$B,$G354,Нормативы!$D:$D,'2020'!$I354,Нормативы!$F:$F,'2020'!$K354)</f>
        <v>3520</v>
      </c>
      <c r="AP354" s="619">
        <f t="shared" si="934"/>
        <v>92640</v>
      </c>
      <c r="AQ354" s="611">
        <f t="shared" si="795"/>
        <v>179220</v>
      </c>
      <c r="AR354" s="622">
        <f t="shared" si="858"/>
        <v>137649.79999999999</v>
      </c>
      <c r="AS354" s="622">
        <f t="shared" si="859"/>
        <v>41570.199999999997</v>
      </c>
      <c r="AT354" s="614">
        <f t="shared" si="796"/>
        <v>660</v>
      </c>
      <c r="AU354" s="614">
        <f t="shared" si="797"/>
        <v>132</v>
      </c>
      <c r="AV354" s="614">
        <f t="shared" si="798"/>
        <v>6960</v>
      </c>
      <c r="AW354" s="614">
        <f t="shared" si="799"/>
        <v>13050</v>
      </c>
      <c r="AX354" s="614">
        <f t="shared" si="800"/>
        <v>1560</v>
      </c>
      <c r="AY354" s="614">
        <f t="shared" si="801"/>
        <v>8010</v>
      </c>
      <c r="AZ354" s="614">
        <f t="shared" si="802"/>
        <v>1020</v>
      </c>
      <c r="BA354" s="614">
        <f t="shared" si="803"/>
        <v>2460</v>
      </c>
      <c r="BB354" s="614">
        <f t="shared" si="804"/>
        <v>7380</v>
      </c>
      <c r="BC354" s="614">
        <f t="shared" si="805"/>
        <v>15240</v>
      </c>
      <c r="BD354" s="614">
        <f t="shared" si="806"/>
        <v>1620</v>
      </c>
      <c r="BE354" s="614">
        <f t="shared" si="807"/>
        <v>2310</v>
      </c>
      <c r="BF354" s="614">
        <f t="shared" si="808"/>
        <v>240</v>
      </c>
      <c r="BG354" s="614">
        <f t="shared" si="809"/>
        <v>360</v>
      </c>
      <c r="BH354" s="614">
        <f t="shared" si="810"/>
        <v>40320</v>
      </c>
      <c r="BI354" s="622">
        <f t="shared" si="860"/>
        <v>30967.7</v>
      </c>
      <c r="BJ354" s="622">
        <f t="shared" si="861"/>
        <v>9352.2999999999993</v>
      </c>
      <c r="BK354" s="614">
        <f t="shared" si="811"/>
        <v>10560</v>
      </c>
      <c r="BL354" s="620">
        <f t="shared" si="812"/>
        <v>277920</v>
      </c>
      <c r="BM354" s="614">
        <f t="shared" si="813"/>
        <v>437655</v>
      </c>
      <c r="BN354" s="622">
        <f t="shared" si="814"/>
        <v>336140.6</v>
      </c>
      <c r="BO354" s="622">
        <f t="shared" si="815"/>
        <v>101514.4</v>
      </c>
      <c r="BP354" s="614">
        <f t="shared" si="862"/>
        <v>660</v>
      </c>
      <c r="BQ354" s="614">
        <f t="shared" si="863"/>
        <v>132</v>
      </c>
      <c r="BR354" s="614">
        <f t="shared" si="864"/>
        <v>6960</v>
      </c>
      <c r="BS354" s="614">
        <f t="shared" si="816"/>
        <v>13050</v>
      </c>
      <c r="BT354" s="614">
        <f t="shared" si="817"/>
        <v>1560</v>
      </c>
      <c r="BU354" s="614">
        <f t="shared" si="818"/>
        <v>8010</v>
      </c>
      <c r="BV354" s="614">
        <f t="shared" si="819"/>
        <v>1020</v>
      </c>
      <c r="BW354" s="614">
        <f t="shared" si="820"/>
        <v>2460</v>
      </c>
      <c r="BX354" s="614">
        <f t="shared" si="821"/>
        <v>19188</v>
      </c>
      <c r="BY354" s="614">
        <f t="shared" si="822"/>
        <v>15240</v>
      </c>
      <c r="BZ354" s="614">
        <f t="shared" si="823"/>
        <v>1620</v>
      </c>
      <c r="CA354" s="614">
        <f t="shared" si="824"/>
        <v>2310</v>
      </c>
      <c r="CB354" s="614">
        <f t="shared" si="825"/>
        <v>240</v>
      </c>
      <c r="CC354" s="614">
        <f t="shared" si="826"/>
        <v>360</v>
      </c>
      <c r="CD354" s="614">
        <f t="shared" si="827"/>
        <v>98461</v>
      </c>
      <c r="CE354" s="622">
        <f t="shared" si="865"/>
        <v>75622.899999999994</v>
      </c>
      <c r="CF354" s="622">
        <f t="shared" si="866"/>
        <v>22838.1</v>
      </c>
      <c r="CG354" s="614">
        <f t="shared" si="828"/>
        <v>10560</v>
      </c>
      <c r="CH354" s="621">
        <f t="shared" si="829"/>
        <v>606304</v>
      </c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AUV354" s="699">
        <f t="shared" si="890"/>
        <v>145885</v>
      </c>
      <c r="AUW354" s="699">
        <f t="shared" si="891"/>
        <v>112046.85</v>
      </c>
      <c r="AUX354" s="699">
        <f t="shared" si="892"/>
        <v>33838.15</v>
      </c>
      <c r="AUY354" s="699">
        <f t="shared" si="912"/>
        <v>220</v>
      </c>
      <c r="AUZ354" s="699">
        <f t="shared" si="910"/>
        <v>50.77</v>
      </c>
      <c r="AVA354" s="699">
        <f t="shared" si="910"/>
        <v>0.12</v>
      </c>
      <c r="AVB354" s="699">
        <f t="shared" si="913"/>
        <v>4350</v>
      </c>
      <c r="AVC354" s="699">
        <f t="shared" si="914"/>
        <v>520</v>
      </c>
      <c r="AVD354" s="699">
        <f t="shared" si="915"/>
        <v>2670</v>
      </c>
      <c r="AVE354" s="699">
        <f t="shared" si="916"/>
        <v>340</v>
      </c>
      <c r="AVF354" s="699">
        <f t="shared" si="917"/>
        <v>820</v>
      </c>
      <c r="AVG354" s="699">
        <f t="shared" si="918"/>
        <v>6396</v>
      </c>
      <c r="AVH354" s="699">
        <f t="shared" si="919"/>
        <v>5080</v>
      </c>
      <c r="AVI354" s="699">
        <f t="shared" si="920"/>
        <v>540</v>
      </c>
      <c r="AVJ354" s="699">
        <f t="shared" si="921"/>
        <v>770</v>
      </c>
      <c r="AVK354" s="699">
        <f t="shared" si="922"/>
        <v>80</v>
      </c>
      <c r="AVL354" s="699">
        <f t="shared" si="923"/>
        <v>120</v>
      </c>
      <c r="AVM354" s="699">
        <f t="shared" si="924"/>
        <v>32820.33</v>
      </c>
      <c r="AVN354" s="699">
        <f t="shared" si="925"/>
        <v>25207.63</v>
      </c>
      <c r="AVO354" s="699">
        <f t="shared" si="926"/>
        <v>7612.7</v>
      </c>
      <c r="AVP354" s="699">
        <f t="shared" si="927"/>
        <v>3520</v>
      </c>
      <c r="AVQ354" s="699">
        <f t="shared" si="928"/>
        <v>202101.33</v>
      </c>
    </row>
    <row r="355" spans="1:1265" ht="30" hidden="1" customHeight="1" x14ac:dyDescent="0.25">
      <c r="A355" s="643">
        <v>1</v>
      </c>
      <c r="B355" s="643">
        <v>6</v>
      </c>
      <c r="C355" s="664" t="s">
        <v>250</v>
      </c>
      <c r="D355" s="2"/>
      <c r="E355" s="101" t="s">
        <v>345</v>
      </c>
      <c r="F355" s="643" t="s">
        <v>38</v>
      </c>
      <c r="G355" s="643">
        <v>2</v>
      </c>
      <c r="H355" s="658" t="s">
        <v>8</v>
      </c>
      <c r="I355" s="643">
        <v>3</v>
      </c>
      <c r="J355" s="101" t="s">
        <v>398</v>
      </c>
      <c r="K355" s="643">
        <v>1</v>
      </c>
      <c r="L355" s="683" t="s">
        <v>350</v>
      </c>
      <c r="M355" s="11" t="s">
        <v>337</v>
      </c>
      <c r="N355" s="101" t="s">
        <v>387</v>
      </c>
      <c r="O355" s="643">
        <v>1</v>
      </c>
      <c r="P355" s="632"/>
      <c r="Q355" s="632"/>
      <c r="R355" s="632"/>
      <c r="S355" s="675">
        <f>SUMIF('Территориальный кк'!$A:$A,'2020'!$B355,'Территориальный кк'!D:D)</f>
        <v>2.4420000000000002</v>
      </c>
      <c r="T355" s="676">
        <f>SUMIF('Территориальный кк'!$A:$A,'2020'!$B355,'Территориальный кк'!E:E)</f>
        <v>2.6</v>
      </c>
      <c r="U355" s="618">
        <f>SUMIFS(Нормативы!G:G,Нормативы!$B:$B,$G355,Нормативы!$D:$D,'2020'!$I355,Нормативы!$F:$F,'2020'!$K355)*O355</f>
        <v>5974</v>
      </c>
      <c r="V355" s="618">
        <f t="shared" si="852"/>
        <v>4588.3</v>
      </c>
      <c r="W355" s="618">
        <f t="shared" si="853"/>
        <v>1385.7</v>
      </c>
      <c r="X355" s="618">
        <f>SUMIFS(Нормативы!J:J,Нормативы!$B:$B,$G355,Нормативы!$D:$D,'2020'!$I355,Нормативы!$F:$F,'2020'!$K355)</f>
        <v>22</v>
      </c>
      <c r="Y355" s="618">
        <f>SUMIFS(Нормативы!K:K,Нормативы!$B:$B,$G355,Нормативы!$D:$D,'2020'!$I355,Нормативы!$F:$F,'2020'!$K355)</f>
        <v>4</v>
      </c>
      <c r="Z355" s="618">
        <f>SUMIFS(Нормативы!L:L,Нормативы!$B:$B,$G355,Нормативы!$D:$D,'2020'!$I355,Нормативы!$F:$F,'2020'!$K355)</f>
        <v>232</v>
      </c>
      <c r="AA355" s="618">
        <f t="shared" si="854"/>
        <v>435</v>
      </c>
      <c r="AB355" s="618">
        <f>SUMIFS(Нормативы!N:N,Нормативы!$B:$B,$G355,Нормативы!$D:$D,'2020'!$I355,Нормативы!$F:$F,'2020'!$K355)*O355</f>
        <v>52</v>
      </c>
      <c r="AC355" s="618">
        <f>SUMIFS(Нормативы!O:O,Нормативы!$B:$B,$G355,Нормативы!$D:$D,'2020'!$I355,Нормативы!$F:$F,'2020'!$K355)</f>
        <v>267</v>
      </c>
      <c r="AD355" s="618">
        <f>SUMIFS(Нормативы!P:P,Нормативы!$B:$B,$G355,Нормативы!$D:$D,'2020'!$I355,Нормативы!$F:$F,'2020'!$K355)*O355</f>
        <v>34</v>
      </c>
      <c r="AE355" s="618">
        <f>SUMIFS(Нормативы!Q:Q,Нормативы!$B:$B,$G355,Нормативы!$D:$D,'2020'!$I355,Нормативы!$F:$F,'2020'!$K355)</f>
        <v>82</v>
      </c>
      <c r="AF355" s="618">
        <f>SUMIFS(Нормативы!R:R,Нормативы!$B:$B,$G355,Нормативы!$D:$D,'2020'!$I355,Нормативы!$F:$F,'2020'!$K355)</f>
        <v>246</v>
      </c>
      <c r="AG355" s="618">
        <f>SUMIFS(Нормативы!S:S,Нормативы!$B:$B,$G355,Нормативы!$D:$D,'2020'!$I355,Нормативы!$F:$F,'2020'!$K355)</f>
        <v>508</v>
      </c>
      <c r="AH355" s="618">
        <f>SUMIFS(Нормативы!T:T,Нормативы!$B:$B,$G355,Нормативы!$D:$D,'2020'!$I355,Нормативы!$F:$F,'2020'!$K355)</f>
        <v>54</v>
      </c>
      <c r="AI355" s="618">
        <f>SUMIFS(Нормативы!U:U,Нормативы!$B:$B,$G355,Нормативы!$D:$D,'2020'!$I355,Нормативы!$F:$F,'2020'!$K355)</f>
        <v>77</v>
      </c>
      <c r="AJ355" s="618">
        <f>SUMIFS(Нормативы!V:V,Нормативы!$B:$B,$G355,Нормативы!$D:$D,'2020'!$I355,Нормативы!$F:$F,'2020'!$K355)</f>
        <v>8</v>
      </c>
      <c r="AK355" s="618">
        <f>SUMIFS(Нормативы!W:W,Нормативы!$B:$B,$G355,Нормативы!$D:$D,'2020'!$I355,Нормативы!$F:$F,'2020'!$K355)</f>
        <v>12</v>
      </c>
      <c r="AL355" s="618">
        <f>SUMIFS(Нормативы!X:X,Нормативы!$B:$B,$G355,Нормативы!$D:$D,'2020'!$I355,Нормативы!$F:$F,'2020'!$K355)*O355</f>
        <v>1344</v>
      </c>
      <c r="AM355" s="618">
        <f t="shared" si="855"/>
        <v>1032.3</v>
      </c>
      <c r="AN355" s="618">
        <f t="shared" si="856"/>
        <v>311.7</v>
      </c>
      <c r="AO355" s="618">
        <f>SUMIFS(Нормативы!AA:AA,Нормативы!$B:$B,$G355,Нормативы!$D:$D,'2020'!$I355,Нормативы!$F:$F,'2020'!$K355)</f>
        <v>0</v>
      </c>
      <c r="AP355" s="619">
        <f t="shared" si="857"/>
        <v>8912</v>
      </c>
      <c r="AQ355" s="413">
        <f t="shared" si="795"/>
        <v>0</v>
      </c>
      <c r="AR355" s="618">
        <f t="shared" si="858"/>
        <v>0</v>
      </c>
      <c r="AS355" s="618">
        <f t="shared" si="859"/>
        <v>0</v>
      </c>
      <c r="AT355" s="616">
        <f t="shared" si="796"/>
        <v>0</v>
      </c>
      <c r="AU355" s="616">
        <f t="shared" si="797"/>
        <v>0</v>
      </c>
      <c r="AV355" s="616">
        <f t="shared" si="798"/>
        <v>0</v>
      </c>
      <c r="AW355" s="616">
        <f t="shared" si="799"/>
        <v>0</v>
      </c>
      <c r="AX355" s="616">
        <f t="shared" si="800"/>
        <v>0</v>
      </c>
      <c r="AY355" s="616">
        <f t="shared" si="801"/>
        <v>0</v>
      </c>
      <c r="AZ355" s="616">
        <f t="shared" si="802"/>
        <v>0</v>
      </c>
      <c r="BA355" s="616">
        <f t="shared" si="803"/>
        <v>0</v>
      </c>
      <c r="BB355" s="616">
        <f t="shared" si="804"/>
        <v>0</v>
      </c>
      <c r="BC355" s="616">
        <f t="shared" si="805"/>
        <v>0</v>
      </c>
      <c r="BD355" s="616">
        <f t="shared" si="806"/>
        <v>0</v>
      </c>
      <c r="BE355" s="616">
        <f t="shared" si="807"/>
        <v>0</v>
      </c>
      <c r="BF355" s="616">
        <f t="shared" si="808"/>
        <v>0</v>
      </c>
      <c r="BG355" s="616">
        <f t="shared" si="809"/>
        <v>0</v>
      </c>
      <c r="BH355" s="616">
        <f t="shared" si="810"/>
        <v>0</v>
      </c>
      <c r="BI355" s="618">
        <f t="shared" si="860"/>
        <v>0</v>
      </c>
      <c r="BJ355" s="618">
        <f t="shared" si="861"/>
        <v>0</v>
      </c>
      <c r="BK355" s="616">
        <f t="shared" si="811"/>
        <v>0</v>
      </c>
      <c r="BL355" s="620">
        <f t="shared" si="812"/>
        <v>0</v>
      </c>
      <c r="BM355" s="616">
        <f t="shared" si="813"/>
        <v>0</v>
      </c>
      <c r="BN355" s="618">
        <f t="shared" si="814"/>
        <v>0</v>
      </c>
      <c r="BO355" s="618">
        <f t="shared" si="815"/>
        <v>0</v>
      </c>
      <c r="BP355" s="616">
        <f t="shared" si="862"/>
        <v>0</v>
      </c>
      <c r="BQ355" s="616">
        <f t="shared" si="863"/>
        <v>0</v>
      </c>
      <c r="BR355" s="616">
        <f t="shared" si="864"/>
        <v>0</v>
      </c>
      <c r="BS355" s="616">
        <f t="shared" si="816"/>
        <v>0</v>
      </c>
      <c r="BT355" s="616">
        <f t="shared" si="817"/>
        <v>0</v>
      </c>
      <c r="BU355" s="616">
        <f t="shared" si="818"/>
        <v>0</v>
      </c>
      <c r="BV355" s="616">
        <f t="shared" si="819"/>
        <v>0</v>
      </c>
      <c r="BW355" s="616">
        <f t="shared" si="820"/>
        <v>0</v>
      </c>
      <c r="BX355" s="616">
        <f t="shared" si="821"/>
        <v>0</v>
      </c>
      <c r="BY355" s="616">
        <f t="shared" si="822"/>
        <v>0</v>
      </c>
      <c r="BZ355" s="616">
        <f t="shared" si="823"/>
        <v>0</v>
      </c>
      <c r="CA355" s="616">
        <f t="shared" si="824"/>
        <v>0</v>
      </c>
      <c r="CB355" s="616">
        <f t="shared" si="825"/>
        <v>0</v>
      </c>
      <c r="CC355" s="616">
        <f t="shared" si="826"/>
        <v>0</v>
      </c>
      <c r="CD355" s="616">
        <f t="shared" si="827"/>
        <v>0</v>
      </c>
      <c r="CE355" s="618">
        <f t="shared" si="865"/>
        <v>0</v>
      </c>
      <c r="CF355" s="618">
        <f t="shared" si="866"/>
        <v>0</v>
      </c>
      <c r="CG355" s="616">
        <f t="shared" si="828"/>
        <v>0</v>
      </c>
      <c r="CH355" s="621">
        <f t="shared" si="829"/>
        <v>0</v>
      </c>
      <c r="CI355" s="88" t="e">
        <f t="shared" si="830"/>
        <v>#DIV/0!</v>
      </c>
      <c r="CJ355" s="90" t="e">
        <f t="shared" si="831"/>
        <v>#DIV/0!</v>
      </c>
      <c r="CK355" s="90" t="e">
        <f t="shared" si="832"/>
        <v>#DIV/0!</v>
      </c>
      <c r="CL355" s="88" t="e">
        <f t="shared" si="833"/>
        <v>#DIV/0!</v>
      </c>
      <c r="CM355" s="88" t="e">
        <f t="shared" si="834"/>
        <v>#DIV/0!</v>
      </c>
      <c r="CN355" s="88" t="e">
        <f t="shared" si="835"/>
        <v>#DIV/0!</v>
      </c>
      <c r="CO355" s="88" t="e">
        <f t="shared" si="836"/>
        <v>#DIV/0!</v>
      </c>
      <c r="CP355" s="88" t="e">
        <f t="shared" si="837"/>
        <v>#DIV/0!</v>
      </c>
      <c r="CQ355" s="88" t="e">
        <f t="shared" si="838"/>
        <v>#DIV/0!</v>
      </c>
      <c r="CR355" s="88" t="e">
        <f t="shared" si="839"/>
        <v>#DIV/0!</v>
      </c>
      <c r="CS355" s="88" t="e">
        <f t="shared" si="840"/>
        <v>#DIV/0!</v>
      </c>
      <c r="CT355" s="88" t="e">
        <f t="shared" si="841"/>
        <v>#DIV/0!</v>
      </c>
      <c r="CU355" s="88" t="e">
        <f t="shared" si="842"/>
        <v>#DIV/0!</v>
      </c>
      <c r="CV355" s="88" t="e">
        <f t="shared" si="843"/>
        <v>#DIV/0!</v>
      </c>
      <c r="CW355" s="88" t="e">
        <f t="shared" si="844"/>
        <v>#DIV/0!</v>
      </c>
      <c r="CX355" s="88" t="e">
        <f t="shared" si="845"/>
        <v>#DIV/0!</v>
      </c>
      <c r="CY355" s="88" t="e">
        <f t="shared" si="846"/>
        <v>#DIV/0!</v>
      </c>
      <c r="CZ355" s="88" t="e">
        <f t="shared" si="847"/>
        <v>#DIV/0!</v>
      </c>
      <c r="DA355" s="90" t="e">
        <f t="shared" si="848"/>
        <v>#DIV/0!</v>
      </c>
      <c r="DB355" s="90" t="e">
        <f t="shared" si="849"/>
        <v>#DIV/0!</v>
      </c>
      <c r="DC355" s="88" t="e">
        <f t="shared" si="850"/>
        <v>#DIV/0!</v>
      </c>
      <c r="DD355" s="211" t="e">
        <f t="shared" si="851"/>
        <v>#DIV/0!</v>
      </c>
      <c r="AUV355" s="699">
        <v>0</v>
      </c>
      <c r="AUW355" s="699">
        <f t="shared" si="891"/>
        <v>0</v>
      </c>
      <c r="AUX355" s="699">
        <f t="shared" si="892"/>
        <v>0</v>
      </c>
      <c r="AUY355" s="699">
        <f t="shared" si="910"/>
        <v>0</v>
      </c>
      <c r="AUZ355" s="699">
        <f t="shared" si="910"/>
        <v>0</v>
      </c>
      <c r="AVA355" s="699">
        <f t="shared" si="910"/>
        <v>0</v>
      </c>
      <c r="AVB355" s="699">
        <f t="shared" si="911"/>
        <v>0</v>
      </c>
      <c r="AVC355" s="697"/>
      <c r="AVD355" s="697"/>
      <c r="AVE355" s="697"/>
      <c r="AVF355" s="697"/>
      <c r="AVG355" s="697"/>
      <c r="AVH355" s="697"/>
      <c r="AVI355" s="697"/>
      <c r="AVJ355" s="697"/>
      <c r="AVK355" s="697"/>
      <c r="AVL355" s="697"/>
      <c r="AVM355" s="697"/>
      <c r="AVN355" s="697"/>
      <c r="AVO355" s="697"/>
      <c r="AVP355" s="697"/>
      <c r="AVQ355" s="697"/>
    </row>
    <row r="356" spans="1:1265" ht="30" hidden="1" customHeight="1" x14ac:dyDescent="0.25">
      <c r="A356" s="643">
        <v>1</v>
      </c>
      <c r="B356" s="643">
        <v>6</v>
      </c>
      <c r="C356" s="664" t="s">
        <v>250</v>
      </c>
      <c r="D356" s="2"/>
      <c r="E356" s="101" t="s">
        <v>345</v>
      </c>
      <c r="F356" s="643" t="s">
        <v>38</v>
      </c>
      <c r="G356" s="643">
        <v>2</v>
      </c>
      <c r="H356" s="658" t="s">
        <v>10</v>
      </c>
      <c r="I356" s="643">
        <v>0</v>
      </c>
      <c r="J356" s="101" t="s">
        <v>399</v>
      </c>
      <c r="K356" s="643">
        <v>1</v>
      </c>
      <c r="L356" s="683" t="s">
        <v>350</v>
      </c>
      <c r="M356" s="11" t="s">
        <v>338</v>
      </c>
      <c r="N356" s="101" t="s">
        <v>387</v>
      </c>
      <c r="O356" s="643">
        <v>1</v>
      </c>
      <c r="P356" s="695">
        <v>3</v>
      </c>
      <c r="Q356" s="632">
        <v>3</v>
      </c>
      <c r="R356" s="632">
        <v>3</v>
      </c>
      <c r="S356" s="675">
        <f>SUMIF('Территориальный кк'!$A:$A,'2020'!$B356,'Территориальный кк'!D:D)</f>
        <v>2.4420000000000002</v>
      </c>
      <c r="T356" s="676">
        <f>SUMIF('Территориальный кк'!$A:$A,'2020'!$B356,'Территориальный кк'!E:E)</f>
        <v>2.6</v>
      </c>
      <c r="U356" s="618">
        <f>SUMIFS(Нормативы!G:G,Нормативы!$B:$B,$G356,Нормативы!$D:$D,'2020'!$I356,Нормативы!$F:$F,'2020'!$K356)*O356</f>
        <v>59740</v>
      </c>
      <c r="V356" s="618">
        <f t="shared" si="852"/>
        <v>45883.3</v>
      </c>
      <c r="W356" s="618">
        <f t="shared" si="853"/>
        <v>13856.7</v>
      </c>
      <c r="X356" s="618">
        <f>SUMIFS(Нормативы!J:J,Нормативы!$B:$B,$G356,Нормативы!$D:$D,'2020'!$I356,Нормативы!$F:$F,'2020'!$K356)</f>
        <v>220</v>
      </c>
      <c r="Y356" s="618">
        <f>SUMIFS(Нормативы!K:K,Нормативы!$B:$B,$G356,Нормативы!$D:$D,'2020'!$I356,Нормативы!$F:$F,'2020'!$K356)</f>
        <v>44</v>
      </c>
      <c r="Z356" s="618">
        <f>SUMIFS(Нормативы!L:L,Нормативы!$B:$B,$G356,Нормативы!$D:$D,'2020'!$I356,Нормативы!$F:$F,'2020'!$K356)</f>
        <v>2320</v>
      </c>
      <c r="AA356" s="618">
        <f t="shared" si="854"/>
        <v>4350</v>
      </c>
      <c r="AB356" s="618">
        <f>SUMIFS(Нормативы!N:N,Нормативы!$B:$B,$G356,Нормативы!$D:$D,'2020'!$I356,Нормативы!$F:$F,'2020'!$K356)*O356</f>
        <v>520</v>
      </c>
      <c r="AC356" s="618">
        <f>SUMIFS(Нормативы!O:O,Нормативы!$B:$B,$G356,Нормативы!$D:$D,'2020'!$I356,Нормативы!$F:$F,'2020'!$K356)</f>
        <v>2670</v>
      </c>
      <c r="AD356" s="618">
        <f>SUMIFS(Нормативы!P:P,Нормативы!$B:$B,$G356,Нормативы!$D:$D,'2020'!$I356,Нормативы!$F:$F,'2020'!$K356)*O356</f>
        <v>340</v>
      </c>
      <c r="AE356" s="618">
        <f>SUMIFS(Нормативы!Q:Q,Нормативы!$B:$B,$G356,Нормативы!$D:$D,'2020'!$I356,Нормативы!$F:$F,'2020'!$K356)</f>
        <v>820</v>
      </c>
      <c r="AF356" s="618">
        <f>SUMIFS(Нормативы!R:R,Нормативы!$B:$B,$G356,Нормативы!$D:$D,'2020'!$I356,Нормативы!$F:$F,'2020'!$K356)</f>
        <v>2460</v>
      </c>
      <c r="AG356" s="618">
        <f>SUMIFS(Нормативы!S:S,Нормативы!$B:$B,$G356,Нормативы!$D:$D,'2020'!$I356,Нормативы!$F:$F,'2020'!$K356)</f>
        <v>5080</v>
      </c>
      <c r="AH356" s="618">
        <f>SUMIFS(Нормативы!T:T,Нормативы!$B:$B,$G356,Нормативы!$D:$D,'2020'!$I356,Нормативы!$F:$F,'2020'!$K356)</f>
        <v>540</v>
      </c>
      <c r="AI356" s="618">
        <f>SUMIFS(Нормативы!U:U,Нормативы!$B:$B,$G356,Нормативы!$D:$D,'2020'!$I356,Нормативы!$F:$F,'2020'!$K356)</f>
        <v>770</v>
      </c>
      <c r="AJ356" s="618">
        <f>SUMIFS(Нормативы!V:V,Нормативы!$B:$B,$G356,Нормативы!$D:$D,'2020'!$I356,Нормативы!$F:$F,'2020'!$K356)</f>
        <v>80</v>
      </c>
      <c r="AK356" s="618">
        <f>SUMIFS(Нормативы!W:W,Нормативы!$B:$B,$G356,Нормативы!$D:$D,'2020'!$I356,Нормативы!$F:$F,'2020'!$K356)</f>
        <v>120</v>
      </c>
      <c r="AL356" s="618">
        <f>SUMIFS(Нормативы!X:X,Нормативы!$B:$B,$G356,Нормативы!$D:$D,'2020'!$I356,Нормативы!$F:$F,'2020'!$K356)*O356</f>
        <v>13440</v>
      </c>
      <c r="AM356" s="618">
        <f t="shared" si="855"/>
        <v>10322.6</v>
      </c>
      <c r="AN356" s="618">
        <f t="shared" si="856"/>
        <v>3117.4</v>
      </c>
      <c r="AO356" s="618">
        <f>SUMIFS(Нормативы!AA:AA,Нормативы!$B:$B,$G356,Нормативы!$D:$D,'2020'!$I356,Нормативы!$F:$F,'2020'!$K356)</f>
        <v>3520</v>
      </c>
      <c r="AP356" s="619">
        <f t="shared" si="857"/>
        <v>92640</v>
      </c>
      <c r="AQ356" s="413">
        <f t="shared" si="795"/>
        <v>179220</v>
      </c>
      <c r="AR356" s="618">
        <f t="shared" si="858"/>
        <v>137649.79999999999</v>
      </c>
      <c r="AS356" s="618">
        <f t="shared" si="859"/>
        <v>41570.199999999997</v>
      </c>
      <c r="AT356" s="616">
        <f t="shared" si="796"/>
        <v>660</v>
      </c>
      <c r="AU356" s="616">
        <f t="shared" si="797"/>
        <v>132</v>
      </c>
      <c r="AV356" s="616">
        <f t="shared" si="798"/>
        <v>6960</v>
      </c>
      <c r="AW356" s="616">
        <f t="shared" si="799"/>
        <v>13050</v>
      </c>
      <c r="AX356" s="616">
        <f t="shared" si="800"/>
        <v>1560</v>
      </c>
      <c r="AY356" s="616">
        <f t="shared" si="801"/>
        <v>8010</v>
      </c>
      <c r="AZ356" s="616">
        <f t="shared" si="802"/>
        <v>1020</v>
      </c>
      <c r="BA356" s="616">
        <f t="shared" si="803"/>
        <v>2460</v>
      </c>
      <c r="BB356" s="616">
        <f t="shared" si="804"/>
        <v>7380</v>
      </c>
      <c r="BC356" s="616">
        <f t="shared" si="805"/>
        <v>15240</v>
      </c>
      <c r="BD356" s="616">
        <f t="shared" si="806"/>
        <v>1620</v>
      </c>
      <c r="BE356" s="616">
        <f t="shared" si="807"/>
        <v>2310</v>
      </c>
      <c r="BF356" s="616">
        <f t="shared" si="808"/>
        <v>240</v>
      </c>
      <c r="BG356" s="616">
        <f t="shared" si="809"/>
        <v>360</v>
      </c>
      <c r="BH356" s="616">
        <f t="shared" si="810"/>
        <v>40320</v>
      </c>
      <c r="BI356" s="618">
        <f t="shared" si="860"/>
        <v>30967.7</v>
      </c>
      <c r="BJ356" s="618">
        <f t="shared" si="861"/>
        <v>9352.2999999999993</v>
      </c>
      <c r="BK356" s="616">
        <f t="shared" si="811"/>
        <v>10560</v>
      </c>
      <c r="BL356" s="620">
        <f t="shared" si="812"/>
        <v>277920</v>
      </c>
      <c r="BM356" s="616">
        <f t="shared" si="813"/>
        <v>437655</v>
      </c>
      <c r="BN356" s="618">
        <f t="shared" si="814"/>
        <v>336140.6</v>
      </c>
      <c r="BO356" s="618">
        <f t="shared" si="815"/>
        <v>101514.4</v>
      </c>
      <c r="BP356" s="616">
        <f t="shared" si="862"/>
        <v>660</v>
      </c>
      <c r="BQ356" s="616">
        <f t="shared" si="863"/>
        <v>132</v>
      </c>
      <c r="BR356" s="616">
        <f t="shared" si="864"/>
        <v>6960</v>
      </c>
      <c r="BS356" s="616">
        <f t="shared" si="816"/>
        <v>13050</v>
      </c>
      <c r="BT356" s="616">
        <f t="shared" si="817"/>
        <v>1560</v>
      </c>
      <c r="BU356" s="616">
        <f t="shared" si="818"/>
        <v>8010</v>
      </c>
      <c r="BV356" s="616">
        <f t="shared" si="819"/>
        <v>1020</v>
      </c>
      <c r="BW356" s="616">
        <f t="shared" si="820"/>
        <v>2460</v>
      </c>
      <c r="BX356" s="616">
        <f t="shared" si="821"/>
        <v>19188</v>
      </c>
      <c r="BY356" s="616">
        <f t="shared" si="822"/>
        <v>15240</v>
      </c>
      <c r="BZ356" s="616">
        <f t="shared" si="823"/>
        <v>1620</v>
      </c>
      <c r="CA356" s="616">
        <f t="shared" si="824"/>
        <v>2310</v>
      </c>
      <c r="CB356" s="616">
        <f t="shared" si="825"/>
        <v>240</v>
      </c>
      <c r="CC356" s="616">
        <f t="shared" si="826"/>
        <v>360</v>
      </c>
      <c r="CD356" s="616">
        <f t="shared" si="827"/>
        <v>98461</v>
      </c>
      <c r="CE356" s="618">
        <f t="shared" si="865"/>
        <v>75622.899999999994</v>
      </c>
      <c r="CF356" s="618">
        <f t="shared" si="866"/>
        <v>22838.1</v>
      </c>
      <c r="CG356" s="616">
        <f t="shared" si="828"/>
        <v>10560</v>
      </c>
      <c r="CH356" s="621">
        <f t="shared" si="829"/>
        <v>606304</v>
      </c>
      <c r="CI356" s="88">
        <f t="shared" si="830"/>
        <v>145885</v>
      </c>
      <c r="CJ356" s="90">
        <f t="shared" si="831"/>
        <v>112046.8667</v>
      </c>
      <c r="CK356" s="90">
        <f t="shared" si="832"/>
        <v>33838.133300000001</v>
      </c>
      <c r="CL356" s="88">
        <f t="shared" si="833"/>
        <v>220</v>
      </c>
      <c r="CM356" s="88">
        <f t="shared" si="834"/>
        <v>44</v>
      </c>
      <c r="CN356" s="88">
        <f t="shared" si="835"/>
        <v>2320</v>
      </c>
      <c r="CO356" s="88">
        <f t="shared" si="836"/>
        <v>4350</v>
      </c>
      <c r="CP356" s="88">
        <f t="shared" si="837"/>
        <v>520</v>
      </c>
      <c r="CQ356" s="88">
        <f t="shared" si="838"/>
        <v>2670</v>
      </c>
      <c r="CR356" s="88">
        <f t="shared" si="839"/>
        <v>340</v>
      </c>
      <c r="CS356" s="88">
        <f t="shared" si="840"/>
        <v>820</v>
      </c>
      <c r="CT356" s="88">
        <f t="shared" si="841"/>
        <v>6396</v>
      </c>
      <c r="CU356" s="88">
        <f t="shared" si="842"/>
        <v>5080</v>
      </c>
      <c r="CV356" s="88">
        <f t="shared" si="843"/>
        <v>540</v>
      </c>
      <c r="CW356" s="88">
        <f t="shared" si="844"/>
        <v>770</v>
      </c>
      <c r="CX356" s="88">
        <f t="shared" si="845"/>
        <v>80</v>
      </c>
      <c r="CY356" s="88">
        <f t="shared" si="846"/>
        <v>120</v>
      </c>
      <c r="CZ356" s="88">
        <f t="shared" si="847"/>
        <v>32820.333299999998</v>
      </c>
      <c r="DA356" s="90">
        <f t="shared" si="848"/>
        <v>25207.633300000001</v>
      </c>
      <c r="DB356" s="90">
        <f t="shared" si="849"/>
        <v>7612.7</v>
      </c>
      <c r="DC356" s="88">
        <f t="shared" si="850"/>
        <v>3520</v>
      </c>
      <c r="DD356" s="211">
        <f t="shared" si="851"/>
        <v>202101.3333</v>
      </c>
      <c r="AUV356" s="699">
        <f t="shared" si="890"/>
        <v>145885</v>
      </c>
      <c r="AUW356" s="699">
        <f t="shared" si="891"/>
        <v>112046.85</v>
      </c>
      <c r="AUX356" s="699">
        <f t="shared" si="892"/>
        <v>33838.15</v>
      </c>
      <c r="AUY356" s="699">
        <f t="shared" ref="AUY356:AUY368" si="1023">BP356/P356</f>
        <v>220</v>
      </c>
      <c r="AUZ356" s="699">
        <f t="shared" si="910"/>
        <v>50.77</v>
      </c>
      <c r="AVA356" s="699">
        <f t="shared" si="910"/>
        <v>0.12</v>
      </c>
      <c r="AVB356" s="699">
        <f t="shared" ref="AVB356:AVB368" si="1024">AVC356+AVD356+AVE356+AVF356</f>
        <v>4350</v>
      </c>
      <c r="AVC356" s="699">
        <f t="shared" ref="AVC356:AVC368" si="1025">BT356/P356</f>
        <v>520</v>
      </c>
      <c r="AVD356" s="699">
        <f t="shared" ref="AVD356:AVD368" si="1026">BU356/P356</f>
        <v>2670</v>
      </c>
      <c r="AVE356" s="699">
        <f t="shared" ref="AVE356:AVE368" si="1027">BV356/P356</f>
        <v>340</v>
      </c>
      <c r="AVF356" s="699">
        <f t="shared" ref="AVF356:AVF368" si="1028">BW356/P356</f>
        <v>820</v>
      </c>
      <c r="AVG356" s="699">
        <f t="shared" ref="AVG356:AVG368" si="1029">BX356/P356</f>
        <v>6396</v>
      </c>
      <c r="AVH356" s="699">
        <f t="shared" ref="AVH356:AVH368" si="1030">BY356/P356</f>
        <v>5080</v>
      </c>
      <c r="AVI356" s="699">
        <f t="shared" ref="AVI356:AVI368" si="1031">BZ356/P356</f>
        <v>540</v>
      </c>
      <c r="AVJ356" s="699">
        <f t="shared" ref="AVJ356:AVJ368" si="1032">CA356/P356</f>
        <v>770</v>
      </c>
      <c r="AVK356" s="699">
        <f t="shared" ref="AVK356:AVK368" si="1033">CB356/P356</f>
        <v>80</v>
      </c>
      <c r="AVL356" s="699">
        <f t="shared" ref="AVL356:AVL368" si="1034">CC356/P356</f>
        <v>120</v>
      </c>
      <c r="AVM356" s="699">
        <f t="shared" ref="AVM356:AVM368" si="1035">CD356/P356</f>
        <v>32820.33</v>
      </c>
      <c r="AVN356" s="699">
        <f t="shared" ref="AVN356:AVN368" si="1036">AVM356/1.302</f>
        <v>25207.63</v>
      </c>
      <c r="AVO356" s="699">
        <f t="shared" ref="AVO356:AVO368" si="1037">AVM356-AVN356</f>
        <v>7612.7</v>
      </c>
      <c r="AVP356" s="699">
        <f t="shared" ref="AVP356:AVP368" si="1038">CG356/P356</f>
        <v>3520</v>
      </c>
      <c r="AVQ356" s="699">
        <f t="shared" ref="AVQ356:AVQ368" si="1039">CH356/P356</f>
        <v>202101.33</v>
      </c>
    </row>
    <row r="357" spans="1:1265" ht="30" hidden="1" customHeight="1" x14ac:dyDescent="0.25">
      <c r="A357" s="643">
        <v>1</v>
      </c>
      <c r="B357" s="643">
        <v>6</v>
      </c>
      <c r="C357" s="664" t="s">
        <v>250</v>
      </c>
      <c r="D357" s="2"/>
      <c r="E357" s="101" t="s">
        <v>345</v>
      </c>
      <c r="F357" s="643" t="s">
        <v>38</v>
      </c>
      <c r="G357" s="643">
        <v>2</v>
      </c>
      <c r="H357" s="658" t="s">
        <v>10</v>
      </c>
      <c r="I357" s="643">
        <v>0</v>
      </c>
      <c r="J357" s="101" t="s">
        <v>400</v>
      </c>
      <c r="K357" s="643">
        <v>1</v>
      </c>
      <c r="L357" s="683" t="s">
        <v>350</v>
      </c>
      <c r="M357" s="11" t="s">
        <v>339</v>
      </c>
      <c r="N357" s="101" t="s">
        <v>387</v>
      </c>
      <c r="O357" s="643">
        <v>1</v>
      </c>
      <c r="P357" s="695">
        <v>10</v>
      </c>
      <c r="Q357" s="632">
        <v>10</v>
      </c>
      <c r="R357" s="632">
        <v>10</v>
      </c>
      <c r="S357" s="675">
        <f>SUMIF('Территориальный кк'!$A:$A,'2020'!$B357,'Территориальный кк'!D:D)</f>
        <v>2.4420000000000002</v>
      </c>
      <c r="T357" s="676">
        <f>SUMIF('Территориальный кк'!$A:$A,'2020'!$B357,'Территориальный кк'!E:E)</f>
        <v>2.6</v>
      </c>
      <c r="U357" s="618">
        <f>SUMIFS(Нормативы!G:G,Нормативы!$B:$B,$G357,Нормативы!$D:$D,'2020'!$I357,Нормативы!$F:$F,'2020'!$K357)*O357</f>
        <v>59740</v>
      </c>
      <c r="V357" s="618">
        <f t="shared" si="852"/>
        <v>45883.3</v>
      </c>
      <c r="W357" s="618">
        <f t="shared" si="853"/>
        <v>13856.7</v>
      </c>
      <c r="X357" s="618">
        <f>SUMIFS(Нормативы!J:J,Нормативы!$B:$B,$G357,Нормативы!$D:$D,'2020'!$I357,Нормативы!$F:$F,'2020'!$K357)</f>
        <v>220</v>
      </c>
      <c r="Y357" s="618">
        <f>SUMIFS(Нормативы!K:K,Нормативы!$B:$B,$G357,Нормативы!$D:$D,'2020'!$I357,Нормативы!$F:$F,'2020'!$K357)</f>
        <v>44</v>
      </c>
      <c r="Z357" s="618">
        <f>SUMIFS(Нормативы!L:L,Нормативы!$B:$B,$G357,Нормативы!$D:$D,'2020'!$I357,Нормативы!$F:$F,'2020'!$K357)</f>
        <v>2320</v>
      </c>
      <c r="AA357" s="618">
        <f t="shared" si="854"/>
        <v>4350</v>
      </c>
      <c r="AB357" s="618">
        <f>SUMIFS(Нормативы!N:N,Нормативы!$B:$B,$G357,Нормативы!$D:$D,'2020'!$I357,Нормативы!$F:$F,'2020'!$K357)*O357</f>
        <v>520</v>
      </c>
      <c r="AC357" s="618">
        <f>SUMIFS(Нормативы!O:O,Нормативы!$B:$B,$G357,Нормативы!$D:$D,'2020'!$I357,Нормативы!$F:$F,'2020'!$K357)</f>
        <v>2670</v>
      </c>
      <c r="AD357" s="618">
        <f>SUMIFS(Нормативы!P:P,Нормативы!$B:$B,$G357,Нормативы!$D:$D,'2020'!$I357,Нормативы!$F:$F,'2020'!$K357)*O357</f>
        <v>340</v>
      </c>
      <c r="AE357" s="618">
        <f>SUMIFS(Нормативы!Q:Q,Нормативы!$B:$B,$G357,Нормативы!$D:$D,'2020'!$I357,Нормативы!$F:$F,'2020'!$K357)</f>
        <v>820</v>
      </c>
      <c r="AF357" s="618">
        <f>SUMIFS(Нормативы!R:R,Нормативы!$B:$B,$G357,Нормативы!$D:$D,'2020'!$I357,Нормативы!$F:$F,'2020'!$K357)</f>
        <v>2460</v>
      </c>
      <c r="AG357" s="618">
        <f>SUMIFS(Нормативы!S:S,Нормативы!$B:$B,$G357,Нормативы!$D:$D,'2020'!$I357,Нормативы!$F:$F,'2020'!$K357)</f>
        <v>5080</v>
      </c>
      <c r="AH357" s="618">
        <f>SUMIFS(Нормативы!T:T,Нормативы!$B:$B,$G357,Нормативы!$D:$D,'2020'!$I357,Нормативы!$F:$F,'2020'!$K357)</f>
        <v>540</v>
      </c>
      <c r="AI357" s="618">
        <f>SUMIFS(Нормативы!U:U,Нормативы!$B:$B,$G357,Нормативы!$D:$D,'2020'!$I357,Нормативы!$F:$F,'2020'!$K357)</f>
        <v>770</v>
      </c>
      <c r="AJ357" s="618">
        <f>SUMIFS(Нормативы!V:V,Нормативы!$B:$B,$G357,Нормативы!$D:$D,'2020'!$I357,Нормативы!$F:$F,'2020'!$K357)</f>
        <v>80</v>
      </c>
      <c r="AK357" s="618">
        <f>SUMIFS(Нормативы!W:W,Нормативы!$B:$B,$G357,Нормативы!$D:$D,'2020'!$I357,Нормативы!$F:$F,'2020'!$K357)</f>
        <v>120</v>
      </c>
      <c r="AL357" s="618">
        <f>SUMIFS(Нормативы!X:X,Нормативы!$B:$B,$G357,Нормативы!$D:$D,'2020'!$I357,Нормативы!$F:$F,'2020'!$K357)*O357</f>
        <v>13440</v>
      </c>
      <c r="AM357" s="618">
        <f t="shared" si="855"/>
        <v>10322.6</v>
      </c>
      <c r="AN357" s="618">
        <f t="shared" si="856"/>
        <v>3117.4</v>
      </c>
      <c r="AO357" s="618">
        <f>SUMIFS(Нормативы!AA:AA,Нормативы!$B:$B,$G357,Нормативы!$D:$D,'2020'!$I357,Нормативы!$F:$F,'2020'!$K357)</f>
        <v>3520</v>
      </c>
      <c r="AP357" s="619">
        <f t="shared" si="857"/>
        <v>92640</v>
      </c>
      <c r="AQ357" s="413">
        <f t="shared" si="795"/>
        <v>597400</v>
      </c>
      <c r="AR357" s="618">
        <f t="shared" si="858"/>
        <v>458832.6</v>
      </c>
      <c r="AS357" s="618">
        <f t="shared" si="859"/>
        <v>138567.4</v>
      </c>
      <c r="AT357" s="616">
        <f t="shared" si="796"/>
        <v>2200</v>
      </c>
      <c r="AU357" s="616">
        <f t="shared" si="797"/>
        <v>440</v>
      </c>
      <c r="AV357" s="616">
        <f t="shared" si="798"/>
        <v>23200</v>
      </c>
      <c r="AW357" s="616">
        <f t="shared" si="799"/>
        <v>43500</v>
      </c>
      <c r="AX357" s="616">
        <f t="shared" si="800"/>
        <v>5200</v>
      </c>
      <c r="AY357" s="616">
        <f t="shared" si="801"/>
        <v>26700</v>
      </c>
      <c r="AZ357" s="616">
        <f t="shared" si="802"/>
        <v>3400</v>
      </c>
      <c r="BA357" s="616">
        <f t="shared" si="803"/>
        <v>8200</v>
      </c>
      <c r="BB357" s="616">
        <f t="shared" si="804"/>
        <v>24600</v>
      </c>
      <c r="BC357" s="616">
        <f t="shared" si="805"/>
        <v>50800</v>
      </c>
      <c r="BD357" s="616">
        <f t="shared" si="806"/>
        <v>5400</v>
      </c>
      <c r="BE357" s="616">
        <f t="shared" si="807"/>
        <v>7700</v>
      </c>
      <c r="BF357" s="616">
        <f t="shared" si="808"/>
        <v>800</v>
      </c>
      <c r="BG357" s="616">
        <f t="shared" si="809"/>
        <v>1200</v>
      </c>
      <c r="BH357" s="616">
        <f t="shared" si="810"/>
        <v>134400</v>
      </c>
      <c r="BI357" s="618">
        <f t="shared" si="860"/>
        <v>103225.8</v>
      </c>
      <c r="BJ357" s="618">
        <f t="shared" si="861"/>
        <v>31174.2</v>
      </c>
      <c r="BK357" s="616">
        <f t="shared" si="811"/>
        <v>35200</v>
      </c>
      <c r="BL357" s="620">
        <f t="shared" si="812"/>
        <v>926400</v>
      </c>
      <c r="BM357" s="616">
        <f t="shared" si="813"/>
        <v>1458851</v>
      </c>
      <c r="BN357" s="618">
        <f t="shared" si="814"/>
        <v>1120469.3</v>
      </c>
      <c r="BO357" s="618">
        <f t="shared" si="815"/>
        <v>338381.7</v>
      </c>
      <c r="BP357" s="616">
        <f t="shared" si="862"/>
        <v>2200</v>
      </c>
      <c r="BQ357" s="616">
        <f t="shared" si="863"/>
        <v>440</v>
      </c>
      <c r="BR357" s="616">
        <f t="shared" si="864"/>
        <v>23200</v>
      </c>
      <c r="BS357" s="616">
        <f t="shared" si="816"/>
        <v>43500</v>
      </c>
      <c r="BT357" s="616">
        <f t="shared" si="817"/>
        <v>5200</v>
      </c>
      <c r="BU357" s="616">
        <f t="shared" si="818"/>
        <v>26700</v>
      </c>
      <c r="BV357" s="616">
        <f t="shared" si="819"/>
        <v>3400</v>
      </c>
      <c r="BW357" s="616">
        <f t="shared" si="820"/>
        <v>8200</v>
      </c>
      <c r="BX357" s="616">
        <f t="shared" si="821"/>
        <v>63960</v>
      </c>
      <c r="BY357" s="616">
        <f t="shared" si="822"/>
        <v>50800</v>
      </c>
      <c r="BZ357" s="616">
        <f t="shared" si="823"/>
        <v>5400</v>
      </c>
      <c r="CA357" s="616">
        <f t="shared" si="824"/>
        <v>7700</v>
      </c>
      <c r="CB357" s="616">
        <f t="shared" si="825"/>
        <v>800</v>
      </c>
      <c r="CC357" s="616">
        <f t="shared" si="826"/>
        <v>1200</v>
      </c>
      <c r="CD357" s="616">
        <f t="shared" si="827"/>
        <v>328205</v>
      </c>
      <c r="CE357" s="618">
        <f t="shared" si="865"/>
        <v>252077.6</v>
      </c>
      <c r="CF357" s="618">
        <f t="shared" si="866"/>
        <v>76127.399999999994</v>
      </c>
      <c r="CG357" s="616">
        <f t="shared" si="828"/>
        <v>35200</v>
      </c>
      <c r="CH357" s="621">
        <f t="shared" si="829"/>
        <v>2021016</v>
      </c>
      <c r="CI357" s="88">
        <f t="shared" si="830"/>
        <v>145885.1</v>
      </c>
      <c r="CJ357" s="90">
        <f t="shared" si="831"/>
        <v>112046.93</v>
      </c>
      <c r="CK357" s="90">
        <f t="shared" si="832"/>
        <v>33838.17</v>
      </c>
      <c r="CL357" s="88">
        <f t="shared" si="833"/>
        <v>220</v>
      </c>
      <c r="CM357" s="88">
        <f t="shared" si="834"/>
        <v>44</v>
      </c>
      <c r="CN357" s="88">
        <f t="shared" si="835"/>
        <v>2320</v>
      </c>
      <c r="CO357" s="88">
        <f t="shared" si="836"/>
        <v>4350</v>
      </c>
      <c r="CP357" s="88">
        <f t="shared" si="837"/>
        <v>520</v>
      </c>
      <c r="CQ357" s="88">
        <f t="shared" si="838"/>
        <v>2670</v>
      </c>
      <c r="CR357" s="88">
        <f t="shared" si="839"/>
        <v>340</v>
      </c>
      <c r="CS357" s="88">
        <f t="shared" si="840"/>
        <v>820</v>
      </c>
      <c r="CT357" s="88">
        <f t="shared" si="841"/>
        <v>6396</v>
      </c>
      <c r="CU357" s="88">
        <f t="shared" si="842"/>
        <v>5080</v>
      </c>
      <c r="CV357" s="88">
        <f t="shared" si="843"/>
        <v>540</v>
      </c>
      <c r="CW357" s="88">
        <f t="shared" si="844"/>
        <v>770</v>
      </c>
      <c r="CX357" s="88">
        <f t="shared" si="845"/>
        <v>80</v>
      </c>
      <c r="CY357" s="88">
        <f t="shared" si="846"/>
        <v>120</v>
      </c>
      <c r="CZ357" s="88">
        <f t="shared" si="847"/>
        <v>32820.5</v>
      </c>
      <c r="DA357" s="90">
        <f t="shared" si="848"/>
        <v>25207.759999999998</v>
      </c>
      <c r="DB357" s="90">
        <f t="shared" si="849"/>
        <v>7612.74</v>
      </c>
      <c r="DC357" s="88">
        <f t="shared" si="850"/>
        <v>3520</v>
      </c>
      <c r="DD357" s="211">
        <f t="shared" si="851"/>
        <v>202101.6</v>
      </c>
      <c r="AUV357" s="699">
        <f t="shared" si="890"/>
        <v>145885.1</v>
      </c>
      <c r="AUW357" s="699">
        <f t="shared" si="891"/>
        <v>112046.93</v>
      </c>
      <c r="AUX357" s="699">
        <f t="shared" si="892"/>
        <v>33838.17</v>
      </c>
      <c r="AUY357" s="699">
        <f t="shared" si="1023"/>
        <v>220</v>
      </c>
      <c r="AUZ357" s="699">
        <f t="shared" si="910"/>
        <v>169.23</v>
      </c>
      <c r="AVA357" s="699">
        <f t="shared" si="910"/>
        <v>0.39</v>
      </c>
      <c r="AVB357" s="699">
        <f t="shared" si="1024"/>
        <v>4350</v>
      </c>
      <c r="AVC357" s="699">
        <f t="shared" si="1025"/>
        <v>520</v>
      </c>
      <c r="AVD357" s="699">
        <f t="shared" si="1026"/>
        <v>2670</v>
      </c>
      <c r="AVE357" s="699">
        <f t="shared" si="1027"/>
        <v>340</v>
      </c>
      <c r="AVF357" s="699">
        <f t="shared" si="1028"/>
        <v>820</v>
      </c>
      <c r="AVG357" s="699">
        <f t="shared" si="1029"/>
        <v>6396</v>
      </c>
      <c r="AVH357" s="699">
        <f t="shared" si="1030"/>
        <v>5080</v>
      </c>
      <c r="AVI357" s="699">
        <f t="shared" si="1031"/>
        <v>540</v>
      </c>
      <c r="AVJ357" s="699">
        <f t="shared" si="1032"/>
        <v>770</v>
      </c>
      <c r="AVK357" s="699">
        <f t="shared" si="1033"/>
        <v>80</v>
      </c>
      <c r="AVL357" s="699">
        <f t="shared" si="1034"/>
        <v>120</v>
      </c>
      <c r="AVM357" s="699">
        <f t="shared" si="1035"/>
        <v>32820.5</v>
      </c>
      <c r="AVN357" s="699">
        <f t="shared" si="1036"/>
        <v>25207.759999999998</v>
      </c>
      <c r="AVO357" s="699">
        <f t="shared" si="1037"/>
        <v>7612.74</v>
      </c>
      <c r="AVP357" s="699">
        <f t="shared" si="1038"/>
        <v>3520</v>
      </c>
      <c r="AVQ357" s="699">
        <f t="shared" si="1039"/>
        <v>202101.6</v>
      </c>
    </row>
    <row r="358" spans="1:1265" ht="30" hidden="1" customHeight="1" x14ac:dyDescent="0.25">
      <c r="A358" s="643">
        <v>1</v>
      </c>
      <c r="B358" s="643">
        <v>6</v>
      </c>
      <c r="C358" s="664" t="s">
        <v>250</v>
      </c>
      <c r="D358" s="2"/>
      <c r="E358" s="101" t="s">
        <v>345</v>
      </c>
      <c r="F358" s="643" t="s">
        <v>38</v>
      </c>
      <c r="G358" s="643">
        <v>2</v>
      </c>
      <c r="H358" s="658" t="s">
        <v>10</v>
      </c>
      <c r="I358" s="643">
        <v>0</v>
      </c>
      <c r="J358" s="101" t="s">
        <v>361</v>
      </c>
      <c r="K358" s="643">
        <v>3</v>
      </c>
      <c r="L358" s="683" t="s">
        <v>350</v>
      </c>
      <c r="M358" s="11" t="s">
        <v>267</v>
      </c>
      <c r="N358" s="101" t="s">
        <v>387</v>
      </c>
      <c r="O358" s="643">
        <v>1</v>
      </c>
      <c r="P358" s="695">
        <v>124</v>
      </c>
      <c r="Q358" s="632">
        <v>124</v>
      </c>
      <c r="R358" s="632">
        <v>124</v>
      </c>
      <c r="S358" s="675">
        <f>SUMIF('Территориальный кк'!$A:$A,'2020'!$B358,'Территориальный кк'!D:D)</f>
        <v>2.4420000000000002</v>
      </c>
      <c r="T358" s="676">
        <f>SUMIF('Территориальный кк'!$A:$A,'2020'!$B358,'Территориальный кк'!E:E)</f>
        <v>2.6</v>
      </c>
      <c r="U358" s="618">
        <f>SUMIFS(Нормативы!G:G,Нормативы!$B:$B,$G358,Нормативы!$D:$D,'2020'!$I358,Нормативы!$F:$F,'2020'!$K358)*O358</f>
        <v>70600</v>
      </c>
      <c r="V358" s="618">
        <f t="shared" si="852"/>
        <v>54224.3</v>
      </c>
      <c r="W358" s="618">
        <f t="shared" si="853"/>
        <v>16375.7</v>
      </c>
      <c r="X358" s="618">
        <f>SUMIFS(Нормативы!J:J,Нормативы!$B:$B,$G358,Нормативы!$D:$D,'2020'!$I358,Нормативы!$F:$F,'2020'!$K358)</f>
        <v>8860</v>
      </c>
      <c r="Y358" s="618">
        <f>SUMIFS(Нормативы!K:K,Нормативы!$B:$B,$G358,Нормативы!$D:$D,'2020'!$I358,Нормативы!$F:$F,'2020'!$K358)</f>
        <v>0</v>
      </c>
      <c r="Z358" s="618">
        <f>SUMIFS(Нормативы!L:L,Нормативы!$B:$B,$G358,Нормативы!$D:$D,'2020'!$I358,Нормативы!$F:$F,'2020'!$K358)</f>
        <v>8110</v>
      </c>
      <c r="AA358" s="618">
        <f t="shared" si="854"/>
        <v>21610</v>
      </c>
      <c r="AB358" s="618">
        <f>SUMIFS(Нормативы!N:N,Нормативы!$B:$B,$G358,Нормативы!$D:$D,'2020'!$I358,Нормативы!$F:$F,'2020'!$K358)*O358</f>
        <v>520</v>
      </c>
      <c r="AC358" s="618">
        <f>SUMIFS(Нормативы!O:O,Нормативы!$B:$B,$G358,Нормативы!$D:$D,'2020'!$I358,Нормативы!$F:$F,'2020'!$K358)</f>
        <v>19720</v>
      </c>
      <c r="AD358" s="618">
        <f>SUMIFS(Нормативы!P:P,Нормативы!$B:$B,$G358,Нормативы!$D:$D,'2020'!$I358,Нормативы!$F:$F,'2020'!$K358)*O358</f>
        <v>400</v>
      </c>
      <c r="AE358" s="618">
        <f>SUMIFS(Нормативы!Q:Q,Нормативы!$B:$B,$G358,Нормативы!$D:$D,'2020'!$I358,Нормативы!$F:$F,'2020'!$K358)</f>
        <v>970</v>
      </c>
      <c r="AF358" s="618">
        <f>SUMIFS(Нормативы!R:R,Нормативы!$B:$B,$G358,Нормативы!$D:$D,'2020'!$I358,Нормативы!$F:$F,'2020'!$K358)</f>
        <v>2680</v>
      </c>
      <c r="AG358" s="618">
        <f>SUMIFS(Нормативы!S:S,Нормативы!$B:$B,$G358,Нормативы!$D:$D,'2020'!$I358,Нормативы!$F:$F,'2020'!$K358)</f>
        <v>5800</v>
      </c>
      <c r="AH358" s="618">
        <f>SUMIFS(Нормативы!T:T,Нормативы!$B:$B,$G358,Нормативы!$D:$D,'2020'!$I358,Нормативы!$F:$F,'2020'!$K358)</f>
        <v>540</v>
      </c>
      <c r="AI358" s="618">
        <f>SUMIFS(Нормативы!U:U,Нормативы!$B:$B,$G358,Нормативы!$D:$D,'2020'!$I358,Нормативы!$F:$F,'2020'!$K358)</f>
        <v>770</v>
      </c>
      <c r="AJ358" s="618">
        <f>SUMIFS(Нормативы!V:V,Нормативы!$B:$B,$G358,Нормативы!$D:$D,'2020'!$I358,Нормативы!$F:$F,'2020'!$K358)</f>
        <v>80</v>
      </c>
      <c r="AK358" s="618">
        <f>SUMIFS(Нормативы!W:W,Нормативы!$B:$B,$G358,Нормативы!$D:$D,'2020'!$I358,Нормативы!$F:$F,'2020'!$K358)</f>
        <v>330</v>
      </c>
      <c r="AL358" s="618">
        <f>SUMIFS(Нормативы!X:X,Нормативы!$B:$B,$G358,Нормативы!$D:$D,'2020'!$I358,Нормативы!$F:$F,'2020'!$K358)*O358</f>
        <v>16120</v>
      </c>
      <c r="AM358" s="618">
        <f t="shared" si="855"/>
        <v>12381</v>
      </c>
      <c r="AN358" s="618">
        <f t="shared" si="856"/>
        <v>3739</v>
      </c>
      <c r="AO358" s="618">
        <f>SUMIFS(Нормативы!AA:AA,Нормативы!$B:$B,$G358,Нормативы!$D:$D,'2020'!$I358,Нормативы!$F:$F,'2020'!$K358)</f>
        <v>3520</v>
      </c>
      <c r="AP358" s="619">
        <f t="shared" si="857"/>
        <v>139020</v>
      </c>
      <c r="AQ358" s="413">
        <f t="shared" si="795"/>
        <v>8754400</v>
      </c>
      <c r="AR358" s="618">
        <f t="shared" si="858"/>
        <v>6723809.5</v>
      </c>
      <c r="AS358" s="618">
        <f t="shared" si="859"/>
        <v>2030590.5</v>
      </c>
      <c r="AT358" s="616">
        <f t="shared" si="796"/>
        <v>1098640</v>
      </c>
      <c r="AU358" s="616">
        <f t="shared" si="797"/>
        <v>0</v>
      </c>
      <c r="AV358" s="616">
        <f t="shared" si="798"/>
        <v>1005640</v>
      </c>
      <c r="AW358" s="616">
        <f t="shared" si="799"/>
        <v>2679640</v>
      </c>
      <c r="AX358" s="616">
        <f t="shared" si="800"/>
        <v>64480</v>
      </c>
      <c r="AY358" s="616">
        <f t="shared" si="801"/>
        <v>2445280</v>
      </c>
      <c r="AZ358" s="616">
        <f t="shared" si="802"/>
        <v>49600</v>
      </c>
      <c r="BA358" s="616">
        <f t="shared" si="803"/>
        <v>120280</v>
      </c>
      <c r="BB358" s="616">
        <f t="shared" si="804"/>
        <v>332320</v>
      </c>
      <c r="BC358" s="616">
        <f t="shared" si="805"/>
        <v>719200</v>
      </c>
      <c r="BD358" s="616">
        <f t="shared" si="806"/>
        <v>66960</v>
      </c>
      <c r="BE358" s="616">
        <f t="shared" si="807"/>
        <v>95480</v>
      </c>
      <c r="BF358" s="616">
        <f t="shared" si="808"/>
        <v>9920</v>
      </c>
      <c r="BG358" s="616">
        <f t="shared" si="809"/>
        <v>40920</v>
      </c>
      <c r="BH358" s="616">
        <f t="shared" si="810"/>
        <v>1998880</v>
      </c>
      <c r="BI358" s="618">
        <f t="shared" si="860"/>
        <v>1535238.1</v>
      </c>
      <c r="BJ358" s="618">
        <f t="shared" si="861"/>
        <v>463641.9</v>
      </c>
      <c r="BK358" s="616">
        <f t="shared" si="811"/>
        <v>436480</v>
      </c>
      <c r="BL358" s="620">
        <f t="shared" si="812"/>
        <v>17238480</v>
      </c>
      <c r="BM358" s="616">
        <f t="shared" si="813"/>
        <v>21378245</v>
      </c>
      <c r="BN358" s="618">
        <f t="shared" si="814"/>
        <v>16419543</v>
      </c>
      <c r="BO358" s="618">
        <f t="shared" si="815"/>
        <v>4958702</v>
      </c>
      <c r="BP358" s="616">
        <f t="shared" si="862"/>
        <v>1098640</v>
      </c>
      <c r="BQ358" s="616">
        <f t="shared" si="863"/>
        <v>0</v>
      </c>
      <c r="BR358" s="616">
        <f t="shared" si="864"/>
        <v>1005640</v>
      </c>
      <c r="BS358" s="616">
        <f t="shared" si="816"/>
        <v>2679640</v>
      </c>
      <c r="BT358" s="616">
        <f t="shared" si="817"/>
        <v>64480</v>
      </c>
      <c r="BU358" s="616">
        <f t="shared" si="818"/>
        <v>2445280</v>
      </c>
      <c r="BV358" s="616">
        <f t="shared" si="819"/>
        <v>49600</v>
      </c>
      <c r="BW358" s="616">
        <f t="shared" si="820"/>
        <v>120280</v>
      </c>
      <c r="BX358" s="616">
        <f t="shared" si="821"/>
        <v>864032</v>
      </c>
      <c r="BY358" s="616">
        <f t="shared" si="822"/>
        <v>719200</v>
      </c>
      <c r="BZ358" s="616">
        <f t="shared" si="823"/>
        <v>66960</v>
      </c>
      <c r="CA358" s="616">
        <f t="shared" si="824"/>
        <v>95480</v>
      </c>
      <c r="CB358" s="616">
        <f t="shared" si="825"/>
        <v>9920</v>
      </c>
      <c r="CC358" s="616">
        <f t="shared" si="826"/>
        <v>40920</v>
      </c>
      <c r="CD358" s="616">
        <f t="shared" si="827"/>
        <v>4881265</v>
      </c>
      <c r="CE358" s="618">
        <f t="shared" si="865"/>
        <v>3749051.5</v>
      </c>
      <c r="CF358" s="618">
        <f t="shared" si="866"/>
        <v>1132213.5</v>
      </c>
      <c r="CG358" s="616">
        <f t="shared" si="828"/>
        <v>436480</v>
      </c>
      <c r="CH358" s="621">
        <f t="shared" si="829"/>
        <v>33276422</v>
      </c>
      <c r="CI358" s="88">
        <f t="shared" si="830"/>
        <v>172405.2016</v>
      </c>
      <c r="CJ358" s="90">
        <f t="shared" si="831"/>
        <v>132415.66940000001</v>
      </c>
      <c r="CK358" s="90">
        <f t="shared" si="832"/>
        <v>39989.532299999999</v>
      </c>
      <c r="CL358" s="88">
        <f t="shared" si="833"/>
        <v>8860</v>
      </c>
      <c r="CM358" s="88">
        <f t="shared" si="834"/>
        <v>0</v>
      </c>
      <c r="CN358" s="88">
        <f t="shared" si="835"/>
        <v>8110</v>
      </c>
      <c r="CO358" s="88">
        <f t="shared" si="836"/>
        <v>21610</v>
      </c>
      <c r="CP358" s="88">
        <f t="shared" si="837"/>
        <v>520</v>
      </c>
      <c r="CQ358" s="88">
        <f t="shared" si="838"/>
        <v>19720</v>
      </c>
      <c r="CR358" s="88">
        <f t="shared" si="839"/>
        <v>400</v>
      </c>
      <c r="CS358" s="88">
        <f t="shared" si="840"/>
        <v>970</v>
      </c>
      <c r="CT358" s="88">
        <f t="shared" si="841"/>
        <v>6968</v>
      </c>
      <c r="CU358" s="88">
        <f t="shared" si="842"/>
        <v>5800</v>
      </c>
      <c r="CV358" s="88">
        <f t="shared" si="843"/>
        <v>540</v>
      </c>
      <c r="CW358" s="88">
        <f t="shared" si="844"/>
        <v>770</v>
      </c>
      <c r="CX358" s="88">
        <f t="shared" si="845"/>
        <v>80</v>
      </c>
      <c r="CY358" s="88">
        <f t="shared" si="846"/>
        <v>330</v>
      </c>
      <c r="CZ358" s="88">
        <f t="shared" si="847"/>
        <v>39365.040300000001</v>
      </c>
      <c r="DA358" s="90">
        <f t="shared" si="848"/>
        <v>30234.2863</v>
      </c>
      <c r="DB358" s="90">
        <f t="shared" si="849"/>
        <v>9130.7540000000008</v>
      </c>
      <c r="DC358" s="88">
        <f t="shared" si="850"/>
        <v>3520</v>
      </c>
      <c r="DD358" s="211">
        <f t="shared" si="851"/>
        <v>268358.24190000002</v>
      </c>
      <c r="AUV358" s="699">
        <f t="shared" si="890"/>
        <v>172405.2</v>
      </c>
      <c r="AUW358" s="699">
        <f t="shared" si="891"/>
        <v>132415.67000000001</v>
      </c>
      <c r="AUX358" s="699">
        <f t="shared" si="892"/>
        <v>39989.53</v>
      </c>
      <c r="AUY358" s="699">
        <f t="shared" si="1023"/>
        <v>8860</v>
      </c>
      <c r="AUZ358" s="699">
        <f t="shared" si="910"/>
        <v>0</v>
      </c>
      <c r="AVA358" s="699">
        <f t="shared" si="910"/>
        <v>14.24</v>
      </c>
      <c r="AVB358" s="699">
        <f t="shared" si="1024"/>
        <v>21610</v>
      </c>
      <c r="AVC358" s="699">
        <f t="shared" si="1025"/>
        <v>520</v>
      </c>
      <c r="AVD358" s="699">
        <f t="shared" si="1026"/>
        <v>19720</v>
      </c>
      <c r="AVE358" s="699">
        <f t="shared" si="1027"/>
        <v>400</v>
      </c>
      <c r="AVF358" s="699">
        <f t="shared" si="1028"/>
        <v>970</v>
      </c>
      <c r="AVG358" s="699">
        <f t="shared" si="1029"/>
        <v>6968</v>
      </c>
      <c r="AVH358" s="699">
        <f t="shared" si="1030"/>
        <v>5800</v>
      </c>
      <c r="AVI358" s="699">
        <f t="shared" si="1031"/>
        <v>540</v>
      </c>
      <c r="AVJ358" s="699">
        <f t="shared" si="1032"/>
        <v>770</v>
      </c>
      <c r="AVK358" s="699">
        <f t="shared" si="1033"/>
        <v>80</v>
      </c>
      <c r="AVL358" s="699">
        <f t="shared" si="1034"/>
        <v>330</v>
      </c>
      <c r="AVM358" s="699">
        <f t="shared" si="1035"/>
        <v>39365.040000000001</v>
      </c>
      <c r="AVN358" s="699">
        <f t="shared" si="1036"/>
        <v>30234.29</v>
      </c>
      <c r="AVO358" s="699">
        <f t="shared" si="1037"/>
        <v>9130.75</v>
      </c>
      <c r="AVP358" s="699">
        <f t="shared" si="1038"/>
        <v>3520</v>
      </c>
      <c r="AVQ358" s="699">
        <f t="shared" si="1039"/>
        <v>268358.24</v>
      </c>
    </row>
    <row r="359" spans="1:1265" ht="30" hidden="1" customHeight="1" x14ac:dyDescent="0.25">
      <c r="A359" s="643">
        <v>1</v>
      </c>
      <c r="B359" s="643">
        <v>6</v>
      </c>
      <c r="C359" s="664" t="s">
        <v>250</v>
      </c>
      <c r="D359" s="2"/>
      <c r="E359" s="101" t="s">
        <v>345</v>
      </c>
      <c r="F359" s="643" t="s">
        <v>38</v>
      </c>
      <c r="G359" s="643">
        <v>2</v>
      </c>
      <c r="H359" s="658" t="s">
        <v>8</v>
      </c>
      <c r="I359" s="643">
        <v>3</v>
      </c>
      <c r="J359" s="101" t="s">
        <v>361</v>
      </c>
      <c r="K359" s="643">
        <v>3</v>
      </c>
      <c r="L359" s="683" t="s">
        <v>350</v>
      </c>
      <c r="M359" s="11" t="s">
        <v>294</v>
      </c>
      <c r="N359" s="101" t="s">
        <v>387</v>
      </c>
      <c r="O359" s="643">
        <v>1</v>
      </c>
      <c r="P359" s="695">
        <v>40</v>
      </c>
      <c r="Q359" s="632">
        <v>40</v>
      </c>
      <c r="R359" s="632">
        <v>40</v>
      </c>
      <c r="S359" s="675">
        <f>SUMIF('Территориальный кк'!$A:$A,'2020'!$B359,'Территориальный кк'!D:D)</f>
        <v>2.4420000000000002</v>
      </c>
      <c r="T359" s="676">
        <f>SUMIF('Территориальный кк'!$A:$A,'2020'!$B359,'Территориальный кк'!E:E)</f>
        <v>2.6</v>
      </c>
      <c r="U359" s="618">
        <f>SUMIFS(Нормативы!G:G,Нормативы!$B:$B,$G359,Нормативы!$D:$D,'2020'!$I359,Нормативы!$F:$F,'2020'!$K359)*O359</f>
        <v>12944</v>
      </c>
      <c r="V359" s="618">
        <f t="shared" si="852"/>
        <v>9941.6</v>
      </c>
      <c r="W359" s="618">
        <f t="shared" si="853"/>
        <v>3002.4</v>
      </c>
      <c r="X359" s="618">
        <f>SUMIFS(Нормативы!J:J,Нормативы!$B:$B,$G359,Нормативы!$D:$D,'2020'!$I359,Нормативы!$F:$F,'2020'!$K359)</f>
        <v>486</v>
      </c>
      <c r="Y359" s="618">
        <f>SUMIFS(Нормативы!K:K,Нормативы!$B:$B,$G359,Нормативы!$D:$D,'2020'!$I359,Нормативы!$F:$F,'2020'!$K359)</f>
        <v>97</v>
      </c>
      <c r="Z359" s="618">
        <f>SUMIFS(Нормативы!L:L,Нормативы!$B:$B,$G359,Нормативы!$D:$D,'2020'!$I359,Нормативы!$F:$F,'2020'!$K359)</f>
        <v>348</v>
      </c>
      <c r="AA359" s="618">
        <f t="shared" si="854"/>
        <v>2031</v>
      </c>
      <c r="AB359" s="618">
        <f>SUMIFS(Нормативы!N:N,Нормативы!$B:$B,$G359,Нормативы!$D:$D,'2020'!$I359,Нормативы!$F:$F,'2020'!$K359)*O359</f>
        <v>52</v>
      </c>
      <c r="AC359" s="618">
        <f>SUMIFS(Нормативы!O:O,Нормативы!$B:$B,$G359,Нормативы!$D:$D,'2020'!$I359,Нормативы!$F:$F,'2020'!$K359)</f>
        <v>1728</v>
      </c>
      <c r="AD359" s="618">
        <f>SUMIFS(Нормативы!P:P,Нормативы!$B:$B,$G359,Нормативы!$D:$D,'2020'!$I359,Нормативы!$F:$F,'2020'!$K359)*O359</f>
        <v>73</v>
      </c>
      <c r="AE359" s="618">
        <f>SUMIFS(Нормативы!Q:Q,Нормативы!$B:$B,$G359,Нормативы!$D:$D,'2020'!$I359,Нормативы!$F:$F,'2020'!$K359)</f>
        <v>178</v>
      </c>
      <c r="AF359" s="618">
        <f>SUMIFS(Нормативы!R:R,Нормативы!$B:$B,$G359,Нормативы!$D:$D,'2020'!$I359,Нормативы!$F:$F,'2020'!$K359)</f>
        <v>275</v>
      </c>
      <c r="AG359" s="618">
        <f>SUMIFS(Нормативы!S:S,Нормативы!$B:$B,$G359,Нормативы!$D:$D,'2020'!$I359,Нормативы!$F:$F,'2020'!$K359)</f>
        <v>580</v>
      </c>
      <c r="AH359" s="618">
        <f>SUMIFS(Нормативы!T:T,Нормативы!$B:$B,$G359,Нормативы!$D:$D,'2020'!$I359,Нормативы!$F:$F,'2020'!$K359)</f>
        <v>54</v>
      </c>
      <c r="AI359" s="618">
        <f>SUMIFS(Нормативы!U:U,Нормативы!$B:$B,$G359,Нормативы!$D:$D,'2020'!$I359,Нормативы!$F:$F,'2020'!$K359)</f>
        <v>77</v>
      </c>
      <c r="AJ359" s="618">
        <f>SUMIFS(Нормативы!V:V,Нормативы!$B:$B,$G359,Нормативы!$D:$D,'2020'!$I359,Нормативы!$F:$F,'2020'!$K359)</f>
        <v>8</v>
      </c>
      <c r="AK359" s="618">
        <f>SUMIFS(Нормативы!W:W,Нормативы!$B:$B,$G359,Нормативы!$D:$D,'2020'!$I359,Нормативы!$F:$F,'2020'!$K359)</f>
        <v>39</v>
      </c>
      <c r="AL359" s="618">
        <f>SUMIFS(Нормативы!X:X,Нормативы!$B:$B,$G359,Нормативы!$D:$D,'2020'!$I359,Нормативы!$F:$F,'2020'!$K359)*O359</f>
        <v>1612</v>
      </c>
      <c r="AM359" s="618">
        <f t="shared" si="855"/>
        <v>1238.0999999999999</v>
      </c>
      <c r="AN359" s="618">
        <f t="shared" si="856"/>
        <v>373.9</v>
      </c>
      <c r="AO359" s="618">
        <f>SUMIFS(Нормативы!AA:AA,Нормативы!$B:$B,$G359,Нормативы!$D:$D,'2020'!$I359,Нормативы!$F:$F,'2020'!$K359)</f>
        <v>0</v>
      </c>
      <c r="AP359" s="619">
        <f t="shared" si="857"/>
        <v>18454</v>
      </c>
      <c r="AQ359" s="413">
        <f t="shared" si="795"/>
        <v>517760</v>
      </c>
      <c r="AR359" s="618">
        <f t="shared" si="858"/>
        <v>397665.1</v>
      </c>
      <c r="AS359" s="618">
        <f t="shared" si="859"/>
        <v>120094.9</v>
      </c>
      <c r="AT359" s="616">
        <f t="shared" si="796"/>
        <v>19440</v>
      </c>
      <c r="AU359" s="616">
        <f t="shared" si="797"/>
        <v>3880</v>
      </c>
      <c r="AV359" s="616">
        <f t="shared" si="798"/>
        <v>13920</v>
      </c>
      <c r="AW359" s="616">
        <f t="shared" si="799"/>
        <v>81240</v>
      </c>
      <c r="AX359" s="616">
        <f t="shared" si="800"/>
        <v>2080</v>
      </c>
      <c r="AY359" s="616">
        <f t="shared" si="801"/>
        <v>69120</v>
      </c>
      <c r="AZ359" s="616">
        <f t="shared" si="802"/>
        <v>2920</v>
      </c>
      <c r="BA359" s="616">
        <f t="shared" si="803"/>
        <v>7120</v>
      </c>
      <c r="BB359" s="616">
        <f t="shared" si="804"/>
        <v>11000</v>
      </c>
      <c r="BC359" s="616">
        <f t="shared" si="805"/>
        <v>23200</v>
      </c>
      <c r="BD359" s="616">
        <f t="shared" si="806"/>
        <v>2160</v>
      </c>
      <c r="BE359" s="616">
        <f t="shared" si="807"/>
        <v>3080</v>
      </c>
      <c r="BF359" s="616">
        <f t="shared" si="808"/>
        <v>320</v>
      </c>
      <c r="BG359" s="616">
        <f t="shared" si="809"/>
        <v>1560</v>
      </c>
      <c r="BH359" s="616">
        <f t="shared" si="810"/>
        <v>64480</v>
      </c>
      <c r="BI359" s="618">
        <f t="shared" si="860"/>
        <v>49523.8</v>
      </c>
      <c r="BJ359" s="618">
        <f t="shared" si="861"/>
        <v>14956.2</v>
      </c>
      <c r="BK359" s="616">
        <f t="shared" si="811"/>
        <v>0</v>
      </c>
      <c r="BL359" s="620">
        <f t="shared" si="812"/>
        <v>738160</v>
      </c>
      <c r="BM359" s="616">
        <f t="shared" si="813"/>
        <v>1264370</v>
      </c>
      <c r="BN359" s="618">
        <f t="shared" si="814"/>
        <v>971098.3</v>
      </c>
      <c r="BO359" s="618">
        <f t="shared" si="815"/>
        <v>293271.7</v>
      </c>
      <c r="BP359" s="616">
        <f t="shared" si="862"/>
        <v>19440</v>
      </c>
      <c r="BQ359" s="616">
        <f t="shared" si="863"/>
        <v>3880</v>
      </c>
      <c r="BR359" s="616">
        <f t="shared" si="864"/>
        <v>13920</v>
      </c>
      <c r="BS359" s="616">
        <f t="shared" si="816"/>
        <v>81240</v>
      </c>
      <c r="BT359" s="616">
        <f t="shared" si="817"/>
        <v>2080</v>
      </c>
      <c r="BU359" s="616">
        <f t="shared" si="818"/>
        <v>69120</v>
      </c>
      <c r="BV359" s="616">
        <f t="shared" si="819"/>
        <v>2920</v>
      </c>
      <c r="BW359" s="616">
        <f t="shared" si="820"/>
        <v>7120</v>
      </c>
      <c r="BX359" s="616">
        <f t="shared" si="821"/>
        <v>28600</v>
      </c>
      <c r="BY359" s="616">
        <f t="shared" si="822"/>
        <v>23200</v>
      </c>
      <c r="BZ359" s="616">
        <f t="shared" si="823"/>
        <v>2160</v>
      </c>
      <c r="CA359" s="616">
        <f t="shared" si="824"/>
        <v>3080</v>
      </c>
      <c r="CB359" s="616">
        <f t="shared" si="825"/>
        <v>320</v>
      </c>
      <c r="CC359" s="616">
        <f t="shared" si="826"/>
        <v>1560</v>
      </c>
      <c r="CD359" s="616">
        <f t="shared" si="827"/>
        <v>157460</v>
      </c>
      <c r="CE359" s="618">
        <f t="shared" si="865"/>
        <v>120937</v>
      </c>
      <c r="CF359" s="618">
        <f t="shared" si="866"/>
        <v>36523</v>
      </c>
      <c r="CG359" s="616">
        <f t="shared" si="828"/>
        <v>0</v>
      </c>
      <c r="CH359" s="621">
        <f t="shared" si="829"/>
        <v>1595350</v>
      </c>
      <c r="CI359" s="88">
        <f t="shared" si="830"/>
        <v>31609.25</v>
      </c>
      <c r="CJ359" s="90">
        <f t="shared" si="831"/>
        <v>24277.4575</v>
      </c>
      <c r="CK359" s="90">
        <f t="shared" si="832"/>
        <v>7331.7924999999996</v>
      </c>
      <c r="CL359" s="88">
        <f t="shared" si="833"/>
        <v>486</v>
      </c>
      <c r="CM359" s="88">
        <f t="shared" si="834"/>
        <v>97</v>
      </c>
      <c r="CN359" s="88">
        <f t="shared" si="835"/>
        <v>348</v>
      </c>
      <c r="CO359" s="88">
        <f t="shared" si="836"/>
        <v>2031</v>
      </c>
      <c r="CP359" s="88">
        <f t="shared" si="837"/>
        <v>52</v>
      </c>
      <c r="CQ359" s="88">
        <f t="shared" si="838"/>
        <v>1728</v>
      </c>
      <c r="CR359" s="88">
        <f t="shared" si="839"/>
        <v>73</v>
      </c>
      <c r="CS359" s="88">
        <f t="shared" si="840"/>
        <v>178</v>
      </c>
      <c r="CT359" s="88">
        <f t="shared" si="841"/>
        <v>715</v>
      </c>
      <c r="CU359" s="88">
        <f t="shared" si="842"/>
        <v>580</v>
      </c>
      <c r="CV359" s="88">
        <f t="shared" si="843"/>
        <v>54</v>
      </c>
      <c r="CW359" s="88">
        <f t="shared" si="844"/>
        <v>77</v>
      </c>
      <c r="CX359" s="88">
        <f t="shared" si="845"/>
        <v>8</v>
      </c>
      <c r="CY359" s="88">
        <f t="shared" si="846"/>
        <v>39</v>
      </c>
      <c r="CZ359" s="88">
        <f t="shared" si="847"/>
        <v>3936.5</v>
      </c>
      <c r="DA359" s="90">
        <f t="shared" si="848"/>
        <v>3023.4250000000002</v>
      </c>
      <c r="DB359" s="90">
        <f t="shared" si="849"/>
        <v>913.07500000000005</v>
      </c>
      <c r="DC359" s="88">
        <f t="shared" si="850"/>
        <v>0</v>
      </c>
      <c r="DD359" s="211">
        <f t="shared" si="851"/>
        <v>39883.75</v>
      </c>
      <c r="AUV359" s="699">
        <f t="shared" si="890"/>
        <v>31609.25</v>
      </c>
      <c r="AUW359" s="699">
        <f t="shared" si="891"/>
        <v>24277.46</v>
      </c>
      <c r="AUX359" s="699">
        <f t="shared" si="892"/>
        <v>7331.79</v>
      </c>
      <c r="AUY359" s="699">
        <f t="shared" si="1023"/>
        <v>486</v>
      </c>
      <c r="AUZ359" s="699">
        <f t="shared" si="910"/>
        <v>1492.31</v>
      </c>
      <c r="AVA359" s="699">
        <f t="shared" si="910"/>
        <v>1.08</v>
      </c>
      <c r="AVB359" s="699">
        <f t="shared" si="1024"/>
        <v>2031</v>
      </c>
      <c r="AVC359" s="699">
        <f t="shared" si="1025"/>
        <v>52</v>
      </c>
      <c r="AVD359" s="699">
        <f t="shared" si="1026"/>
        <v>1728</v>
      </c>
      <c r="AVE359" s="699">
        <f t="shared" si="1027"/>
        <v>73</v>
      </c>
      <c r="AVF359" s="699">
        <f t="shared" si="1028"/>
        <v>178</v>
      </c>
      <c r="AVG359" s="699">
        <f t="shared" si="1029"/>
        <v>715</v>
      </c>
      <c r="AVH359" s="699">
        <f t="shared" si="1030"/>
        <v>580</v>
      </c>
      <c r="AVI359" s="699">
        <f t="shared" si="1031"/>
        <v>54</v>
      </c>
      <c r="AVJ359" s="699">
        <f t="shared" si="1032"/>
        <v>77</v>
      </c>
      <c r="AVK359" s="699">
        <f t="shared" si="1033"/>
        <v>8</v>
      </c>
      <c r="AVL359" s="699">
        <f t="shared" si="1034"/>
        <v>39</v>
      </c>
      <c r="AVM359" s="699">
        <f t="shared" si="1035"/>
        <v>3936.5</v>
      </c>
      <c r="AVN359" s="699">
        <f t="shared" si="1036"/>
        <v>3023.43</v>
      </c>
      <c r="AVO359" s="699">
        <f t="shared" si="1037"/>
        <v>913.07</v>
      </c>
      <c r="AVP359" s="699">
        <f t="shared" si="1038"/>
        <v>0</v>
      </c>
      <c r="AVQ359" s="699">
        <f t="shared" si="1039"/>
        <v>39883.75</v>
      </c>
    </row>
    <row r="360" spans="1:1265" ht="30" hidden="1" customHeight="1" x14ac:dyDescent="0.25">
      <c r="A360" s="643">
        <v>1</v>
      </c>
      <c r="B360" s="643">
        <v>6</v>
      </c>
      <c r="C360" s="664" t="s">
        <v>250</v>
      </c>
      <c r="D360" s="2"/>
      <c r="E360" s="101" t="s">
        <v>345</v>
      </c>
      <c r="F360" s="643" t="s">
        <v>38</v>
      </c>
      <c r="G360" s="643">
        <v>2</v>
      </c>
      <c r="H360" s="658" t="s">
        <v>10</v>
      </c>
      <c r="I360" s="643">
        <v>0</v>
      </c>
      <c r="J360" s="101" t="s">
        <v>362</v>
      </c>
      <c r="K360" s="643">
        <v>3</v>
      </c>
      <c r="L360" s="683" t="s">
        <v>350</v>
      </c>
      <c r="M360" s="11" t="s">
        <v>268</v>
      </c>
      <c r="N360" s="101" t="s">
        <v>387</v>
      </c>
      <c r="O360" s="643">
        <v>1</v>
      </c>
      <c r="P360" s="695">
        <v>20</v>
      </c>
      <c r="Q360" s="632">
        <v>20</v>
      </c>
      <c r="R360" s="632">
        <v>20</v>
      </c>
      <c r="S360" s="675">
        <f>SUMIF('Территориальный кк'!$A:$A,'2020'!$B360,'Территориальный кк'!D:D)</f>
        <v>2.4420000000000002</v>
      </c>
      <c r="T360" s="676">
        <f>SUMIF('Территориальный кк'!$A:$A,'2020'!$B360,'Территориальный кк'!E:E)</f>
        <v>2.6</v>
      </c>
      <c r="U360" s="618">
        <f>SUMIFS(Нормативы!G:G,Нормативы!$B:$B,$G360,Нормативы!$D:$D,'2020'!$I360,Нормативы!$F:$F,'2020'!$K360)*O360</f>
        <v>70600</v>
      </c>
      <c r="V360" s="618">
        <f t="shared" si="852"/>
        <v>54224.3</v>
      </c>
      <c r="W360" s="618">
        <f t="shared" si="853"/>
        <v>16375.7</v>
      </c>
      <c r="X360" s="618">
        <f>SUMIFS(Нормативы!J:J,Нормативы!$B:$B,$G360,Нормативы!$D:$D,'2020'!$I360,Нормативы!$F:$F,'2020'!$K360)</f>
        <v>8860</v>
      </c>
      <c r="Y360" s="618">
        <f>SUMIFS(Нормативы!K:K,Нормативы!$B:$B,$G360,Нормативы!$D:$D,'2020'!$I360,Нормативы!$F:$F,'2020'!$K360)</f>
        <v>0</v>
      </c>
      <c r="Z360" s="618">
        <f>SUMIFS(Нормативы!L:L,Нормативы!$B:$B,$G360,Нормативы!$D:$D,'2020'!$I360,Нормативы!$F:$F,'2020'!$K360)</f>
        <v>8110</v>
      </c>
      <c r="AA360" s="618">
        <f t="shared" si="854"/>
        <v>21610</v>
      </c>
      <c r="AB360" s="618">
        <f>SUMIFS(Нормативы!N:N,Нормативы!$B:$B,$G360,Нормативы!$D:$D,'2020'!$I360,Нормативы!$F:$F,'2020'!$K360)*O360</f>
        <v>520</v>
      </c>
      <c r="AC360" s="618">
        <f>SUMIFS(Нормативы!O:O,Нормативы!$B:$B,$G360,Нормативы!$D:$D,'2020'!$I360,Нормативы!$F:$F,'2020'!$K360)</f>
        <v>19720</v>
      </c>
      <c r="AD360" s="618">
        <f>SUMIFS(Нормативы!P:P,Нормативы!$B:$B,$G360,Нормативы!$D:$D,'2020'!$I360,Нормативы!$F:$F,'2020'!$K360)*O360</f>
        <v>400</v>
      </c>
      <c r="AE360" s="618">
        <f>SUMIFS(Нормативы!Q:Q,Нормативы!$B:$B,$G360,Нормативы!$D:$D,'2020'!$I360,Нормативы!$F:$F,'2020'!$K360)</f>
        <v>970</v>
      </c>
      <c r="AF360" s="618">
        <f>SUMIFS(Нормативы!R:R,Нормативы!$B:$B,$G360,Нормативы!$D:$D,'2020'!$I360,Нормативы!$F:$F,'2020'!$K360)</f>
        <v>2680</v>
      </c>
      <c r="AG360" s="618">
        <f>SUMIFS(Нормативы!S:S,Нормативы!$B:$B,$G360,Нормативы!$D:$D,'2020'!$I360,Нормативы!$F:$F,'2020'!$K360)</f>
        <v>5800</v>
      </c>
      <c r="AH360" s="618">
        <f>SUMIFS(Нормативы!T:T,Нормативы!$B:$B,$G360,Нормативы!$D:$D,'2020'!$I360,Нормативы!$F:$F,'2020'!$K360)</f>
        <v>540</v>
      </c>
      <c r="AI360" s="618">
        <f>SUMIFS(Нормативы!U:U,Нормативы!$B:$B,$G360,Нормативы!$D:$D,'2020'!$I360,Нормативы!$F:$F,'2020'!$K360)</f>
        <v>770</v>
      </c>
      <c r="AJ360" s="618">
        <f>SUMIFS(Нормативы!V:V,Нормативы!$B:$B,$G360,Нормативы!$D:$D,'2020'!$I360,Нормативы!$F:$F,'2020'!$K360)</f>
        <v>80</v>
      </c>
      <c r="AK360" s="618">
        <f>SUMIFS(Нормативы!W:W,Нормативы!$B:$B,$G360,Нормативы!$D:$D,'2020'!$I360,Нормативы!$F:$F,'2020'!$K360)</f>
        <v>330</v>
      </c>
      <c r="AL360" s="618">
        <f>SUMIFS(Нормативы!X:X,Нормативы!$B:$B,$G360,Нормативы!$D:$D,'2020'!$I360,Нормативы!$F:$F,'2020'!$K360)*O360</f>
        <v>16120</v>
      </c>
      <c r="AM360" s="618">
        <f t="shared" si="855"/>
        <v>12381</v>
      </c>
      <c r="AN360" s="618">
        <f t="shared" si="856"/>
        <v>3739</v>
      </c>
      <c r="AO360" s="618">
        <f>SUMIFS(Нормативы!AA:AA,Нормативы!$B:$B,$G360,Нормативы!$D:$D,'2020'!$I360,Нормативы!$F:$F,'2020'!$K360)</f>
        <v>3520</v>
      </c>
      <c r="AP360" s="619">
        <f t="shared" si="857"/>
        <v>139020</v>
      </c>
      <c r="AQ360" s="413">
        <f t="shared" si="795"/>
        <v>1412000</v>
      </c>
      <c r="AR360" s="618">
        <f t="shared" si="858"/>
        <v>1084485.3999999999</v>
      </c>
      <c r="AS360" s="618">
        <f t="shared" si="859"/>
        <v>327514.59999999998</v>
      </c>
      <c r="AT360" s="616">
        <f t="shared" si="796"/>
        <v>177200</v>
      </c>
      <c r="AU360" s="616">
        <f t="shared" si="797"/>
        <v>0</v>
      </c>
      <c r="AV360" s="616">
        <f t="shared" si="798"/>
        <v>162200</v>
      </c>
      <c r="AW360" s="616">
        <f t="shared" si="799"/>
        <v>432200</v>
      </c>
      <c r="AX360" s="616">
        <f t="shared" si="800"/>
        <v>10400</v>
      </c>
      <c r="AY360" s="616">
        <f t="shared" si="801"/>
        <v>394400</v>
      </c>
      <c r="AZ360" s="616">
        <f t="shared" si="802"/>
        <v>8000</v>
      </c>
      <c r="BA360" s="616">
        <f t="shared" si="803"/>
        <v>19400</v>
      </c>
      <c r="BB360" s="616">
        <f t="shared" si="804"/>
        <v>53600</v>
      </c>
      <c r="BC360" s="616">
        <f t="shared" si="805"/>
        <v>116000</v>
      </c>
      <c r="BD360" s="616">
        <f t="shared" si="806"/>
        <v>10800</v>
      </c>
      <c r="BE360" s="616">
        <f t="shared" si="807"/>
        <v>15400</v>
      </c>
      <c r="BF360" s="616">
        <f t="shared" si="808"/>
        <v>1600</v>
      </c>
      <c r="BG360" s="616">
        <f t="shared" si="809"/>
        <v>6600</v>
      </c>
      <c r="BH360" s="616">
        <f t="shared" si="810"/>
        <v>322400</v>
      </c>
      <c r="BI360" s="618">
        <f t="shared" si="860"/>
        <v>247619</v>
      </c>
      <c r="BJ360" s="618">
        <f t="shared" si="861"/>
        <v>74781</v>
      </c>
      <c r="BK360" s="616">
        <f t="shared" si="811"/>
        <v>70400</v>
      </c>
      <c r="BL360" s="620">
        <f t="shared" si="812"/>
        <v>2780400</v>
      </c>
      <c r="BM360" s="616">
        <f t="shared" si="813"/>
        <v>3448104</v>
      </c>
      <c r="BN360" s="618">
        <f t="shared" si="814"/>
        <v>2648313.4</v>
      </c>
      <c r="BO360" s="618">
        <f t="shared" si="815"/>
        <v>799790.6</v>
      </c>
      <c r="BP360" s="616">
        <f t="shared" si="862"/>
        <v>177200</v>
      </c>
      <c r="BQ360" s="616">
        <f t="shared" si="863"/>
        <v>0</v>
      </c>
      <c r="BR360" s="616">
        <f t="shared" si="864"/>
        <v>162200</v>
      </c>
      <c r="BS360" s="616">
        <f t="shared" si="816"/>
        <v>432200</v>
      </c>
      <c r="BT360" s="616">
        <f t="shared" si="817"/>
        <v>10400</v>
      </c>
      <c r="BU360" s="616">
        <f t="shared" si="818"/>
        <v>394400</v>
      </c>
      <c r="BV360" s="616">
        <f t="shared" si="819"/>
        <v>8000</v>
      </c>
      <c r="BW360" s="616">
        <f t="shared" si="820"/>
        <v>19400</v>
      </c>
      <c r="BX360" s="616">
        <f t="shared" si="821"/>
        <v>139360</v>
      </c>
      <c r="BY360" s="616">
        <f t="shared" si="822"/>
        <v>116000</v>
      </c>
      <c r="BZ360" s="616">
        <f t="shared" si="823"/>
        <v>10800</v>
      </c>
      <c r="CA360" s="616">
        <f t="shared" si="824"/>
        <v>15400</v>
      </c>
      <c r="CB360" s="616">
        <f t="shared" si="825"/>
        <v>1600</v>
      </c>
      <c r="CC360" s="616">
        <f t="shared" si="826"/>
        <v>6600</v>
      </c>
      <c r="CD360" s="616">
        <f t="shared" si="827"/>
        <v>787301</v>
      </c>
      <c r="CE360" s="618">
        <f t="shared" si="865"/>
        <v>604685.9</v>
      </c>
      <c r="CF360" s="618">
        <f t="shared" si="866"/>
        <v>182615.1</v>
      </c>
      <c r="CG360" s="616">
        <f t="shared" si="828"/>
        <v>70400</v>
      </c>
      <c r="CH360" s="621">
        <f t="shared" si="829"/>
        <v>5367165</v>
      </c>
      <c r="CI360" s="88">
        <f t="shared" si="830"/>
        <v>172405.2</v>
      </c>
      <c r="CJ360" s="90">
        <f t="shared" si="831"/>
        <v>132415.67000000001</v>
      </c>
      <c r="CK360" s="90">
        <f t="shared" si="832"/>
        <v>39989.53</v>
      </c>
      <c r="CL360" s="88">
        <f t="shared" si="833"/>
        <v>8860</v>
      </c>
      <c r="CM360" s="88">
        <f t="shared" si="834"/>
        <v>0</v>
      </c>
      <c r="CN360" s="88">
        <f t="shared" si="835"/>
        <v>8110</v>
      </c>
      <c r="CO360" s="88">
        <f t="shared" si="836"/>
        <v>21610</v>
      </c>
      <c r="CP360" s="88">
        <f t="shared" si="837"/>
        <v>520</v>
      </c>
      <c r="CQ360" s="88">
        <f t="shared" si="838"/>
        <v>19720</v>
      </c>
      <c r="CR360" s="88">
        <f t="shared" si="839"/>
        <v>400</v>
      </c>
      <c r="CS360" s="88">
        <f t="shared" si="840"/>
        <v>970</v>
      </c>
      <c r="CT360" s="88">
        <f t="shared" si="841"/>
        <v>6968</v>
      </c>
      <c r="CU360" s="88">
        <f t="shared" si="842"/>
        <v>5800</v>
      </c>
      <c r="CV360" s="88">
        <f t="shared" si="843"/>
        <v>540</v>
      </c>
      <c r="CW360" s="88">
        <f t="shared" si="844"/>
        <v>770</v>
      </c>
      <c r="CX360" s="88">
        <f t="shared" si="845"/>
        <v>80</v>
      </c>
      <c r="CY360" s="88">
        <f t="shared" si="846"/>
        <v>330</v>
      </c>
      <c r="CZ360" s="88">
        <f t="shared" si="847"/>
        <v>39365.050000000003</v>
      </c>
      <c r="DA360" s="90">
        <f t="shared" si="848"/>
        <v>30234.294999999998</v>
      </c>
      <c r="DB360" s="90">
        <f t="shared" si="849"/>
        <v>9130.7549999999992</v>
      </c>
      <c r="DC360" s="88">
        <f t="shared" si="850"/>
        <v>3520</v>
      </c>
      <c r="DD360" s="211">
        <f t="shared" si="851"/>
        <v>268358.25</v>
      </c>
      <c r="AUV360" s="699">
        <f t="shared" si="890"/>
        <v>172405.2</v>
      </c>
      <c r="AUW360" s="699">
        <f t="shared" si="891"/>
        <v>132415.67000000001</v>
      </c>
      <c r="AUX360" s="699">
        <f t="shared" si="892"/>
        <v>39989.53</v>
      </c>
      <c r="AUY360" s="699">
        <f t="shared" si="1023"/>
        <v>8860</v>
      </c>
      <c r="AUZ360" s="699">
        <f t="shared" si="910"/>
        <v>0</v>
      </c>
      <c r="AVA360" s="699">
        <f t="shared" si="910"/>
        <v>2.2999999999999998</v>
      </c>
      <c r="AVB360" s="699">
        <f t="shared" si="1024"/>
        <v>21610</v>
      </c>
      <c r="AVC360" s="699">
        <f t="shared" si="1025"/>
        <v>520</v>
      </c>
      <c r="AVD360" s="699">
        <f t="shared" si="1026"/>
        <v>19720</v>
      </c>
      <c r="AVE360" s="699">
        <f t="shared" si="1027"/>
        <v>400</v>
      </c>
      <c r="AVF360" s="699">
        <f t="shared" si="1028"/>
        <v>970</v>
      </c>
      <c r="AVG360" s="699">
        <f t="shared" si="1029"/>
        <v>6968</v>
      </c>
      <c r="AVH360" s="699">
        <f t="shared" si="1030"/>
        <v>5800</v>
      </c>
      <c r="AVI360" s="699">
        <f t="shared" si="1031"/>
        <v>540</v>
      </c>
      <c r="AVJ360" s="699">
        <f t="shared" si="1032"/>
        <v>770</v>
      </c>
      <c r="AVK360" s="699">
        <f t="shared" si="1033"/>
        <v>80</v>
      </c>
      <c r="AVL360" s="699">
        <f t="shared" si="1034"/>
        <v>330</v>
      </c>
      <c r="AVM360" s="699">
        <f t="shared" si="1035"/>
        <v>39365.050000000003</v>
      </c>
      <c r="AVN360" s="699">
        <f t="shared" si="1036"/>
        <v>30234.29</v>
      </c>
      <c r="AVO360" s="699">
        <f t="shared" si="1037"/>
        <v>9130.76</v>
      </c>
      <c r="AVP360" s="699">
        <f t="shared" si="1038"/>
        <v>3520</v>
      </c>
      <c r="AVQ360" s="699">
        <f t="shared" si="1039"/>
        <v>268358.25</v>
      </c>
    </row>
    <row r="361" spans="1:1265" ht="30" hidden="1" customHeight="1" x14ac:dyDescent="0.25">
      <c r="A361" s="643">
        <v>1</v>
      </c>
      <c r="B361" s="643">
        <v>6</v>
      </c>
      <c r="C361" s="664" t="s">
        <v>250</v>
      </c>
      <c r="D361" s="2"/>
      <c r="E361" s="101" t="s">
        <v>345</v>
      </c>
      <c r="F361" s="643" t="s">
        <v>38</v>
      </c>
      <c r="G361" s="643">
        <v>2</v>
      </c>
      <c r="H361" s="658" t="s">
        <v>8</v>
      </c>
      <c r="I361" s="643">
        <v>3</v>
      </c>
      <c r="J361" s="101" t="s">
        <v>362</v>
      </c>
      <c r="K361" s="643">
        <v>3</v>
      </c>
      <c r="L361" s="683" t="s">
        <v>350</v>
      </c>
      <c r="M361" s="11" t="s">
        <v>297</v>
      </c>
      <c r="N361" s="101" t="s">
        <v>387</v>
      </c>
      <c r="O361" s="643">
        <v>1</v>
      </c>
      <c r="P361" s="695">
        <v>20</v>
      </c>
      <c r="Q361" s="632">
        <v>20</v>
      </c>
      <c r="R361" s="632">
        <v>20</v>
      </c>
      <c r="S361" s="675">
        <f>SUMIF('Территориальный кк'!$A:$A,'2020'!$B361,'Территориальный кк'!D:D)</f>
        <v>2.4420000000000002</v>
      </c>
      <c r="T361" s="676">
        <f>SUMIF('Территориальный кк'!$A:$A,'2020'!$B361,'Территориальный кк'!E:E)</f>
        <v>2.6</v>
      </c>
      <c r="U361" s="618">
        <f>SUMIFS(Нормативы!G:G,Нормативы!$B:$B,$G361,Нормативы!$D:$D,'2020'!$I361,Нормативы!$F:$F,'2020'!$K361)*O361</f>
        <v>12944</v>
      </c>
      <c r="V361" s="618">
        <f t="shared" si="852"/>
        <v>9941.6</v>
      </c>
      <c r="W361" s="618">
        <f t="shared" si="853"/>
        <v>3002.4</v>
      </c>
      <c r="X361" s="618">
        <f>SUMIFS(Нормативы!J:J,Нормативы!$B:$B,$G361,Нормативы!$D:$D,'2020'!$I361,Нормативы!$F:$F,'2020'!$K361)</f>
        <v>486</v>
      </c>
      <c r="Y361" s="618">
        <f>SUMIFS(Нормативы!K:K,Нормативы!$B:$B,$G361,Нормативы!$D:$D,'2020'!$I361,Нормативы!$F:$F,'2020'!$K361)</f>
        <v>97</v>
      </c>
      <c r="Z361" s="618">
        <f>SUMIFS(Нормативы!L:L,Нормативы!$B:$B,$G361,Нормативы!$D:$D,'2020'!$I361,Нормативы!$F:$F,'2020'!$K361)</f>
        <v>348</v>
      </c>
      <c r="AA361" s="618">
        <f t="shared" si="854"/>
        <v>2031</v>
      </c>
      <c r="AB361" s="618">
        <f>SUMIFS(Нормативы!N:N,Нормативы!$B:$B,$G361,Нормативы!$D:$D,'2020'!$I361,Нормативы!$F:$F,'2020'!$K361)*O361</f>
        <v>52</v>
      </c>
      <c r="AC361" s="618">
        <f>SUMIFS(Нормативы!O:O,Нормативы!$B:$B,$G361,Нормативы!$D:$D,'2020'!$I361,Нормативы!$F:$F,'2020'!$K361)</f>
        <v>1728</v>
      </c>
      <c r="AD361" s="618">
        <f>SUMIFS(Нормативы!P:P,Нормативы!$B:$B,$G361,Нормативы!$D:$D,'2020'!$I361,Нормативы!$F:$F,'2020'!$K361)*O361</f>
        <v>73</v>
      </c>
      <c r="AE361" s="618">
        <f>SUMIFS(Нормативы!Q:Q,Нормативы!$B:$B,$G361,Нормативы!$D:$D,'2020'!$I361,Нормативы!$F:$F,'2020'!$K361)</f>
        <v>178</v>
      </c>
      <c r="AF361" s="618">
        <f>SUMIFS(Нормативы!R:R,Нормативы!$B:$B,$G361,Нормативы!$D:$D,'2020'!$I361,Нормативы!$F:$F,'2020'!$K361)</f>
        <v>275</v>
      </c>
      <c r="AG361" s="618">
        <f>SUMIFS(Нормативы!S:S,Нормативы!$B:$B,$G361,Нормативы!$D:$D,'2020'!$I361,Нормативы!$F:$F,'2020'!$K361)</f>
        <v>580</v>
      </c>
      <c r="AH361" s="618">
        <f>SUMIFS(Нормативы!T:T,Нормативы!$B:$B,$G361,Нормативы!$D:$D,'2020'!$I361,Нормативы!$F:$F,'2020'!$K361)</f>
        <v>54</v>
      </c>
      <c r="AI361" s="618">
        <f>SUMIFS(Нормативы!U:U,Нормативы!$B:$B,$G361,Нормативы!$D:$D,'2020'!$I361,Нормативы!$F:$F,'2020'!$K361)</f>
        <v>77</v>
      </c>
      <c r="AJ361" s="618">
        <f>SUMIFS(Нормативы!V:V,Нормативы!$B:$B,$G361,Нормативы!$D:$D,'2020'!$I361,Нормативы!$F:$F,'2020'!$K361)</f>
        <v>8</v>
      </c>
      <c r="AK361" s="618">
        <f>SUMIFS(Нормативы!W:W,Нормативы!$B:$B,$G361,Нормативы!$D:$D,'2020'!$I361,Нормативы!$F:$F,'2020'!$K361)</f>
        <v>39</v>
      </c>
      <c r="AL361" s="618">
        <f>SUMIFS(Нормативы!X:X,Нормативы!$B:$B,$G361,Нормативы!$D:$D,'2020'!$I361,Нормативы!$F:$F,'2020'!$K361)*O361</f>
        <v>1612</v>
      </c>
      <c r="AM361" s="618">
        <f t="shared" si="855"/>
        <v>1238.0999999999999</v>
      </c>
      <c r="AN361" s="618">
        <f t="shared" si="856"/>
        <v>373.9</v>
      </c>
      <c r="AO361" s="618">
        <f>SUMIFS(Нормативы!AA:AA,Нормативы!$B:$B,$G361,Нормативы!$D:$D,'2020'!$I361,Нормативы!$F:$F,'2020'!$K361)</f>
        <v>0</v>
      </c>
      <c r="AP361" s="619">
        <f t="shared" si="857"/>
        <v>18454</v>
      </c>
      <c r="AQ361" s="413">
        <f t="shared" ref="AQ361:AQ431" si="1040">ROUND($P361*U361,0)</f>
        <v>258880</v>
      </c>
      <c r="AR361" s="618">
        <f t="shared" si="858"/>
        <v>198832.6</v>
      </c>
      <c r="AS361" s="618">
        <f t="shared" si="859"/>
        <v>60047.4</v>
      </c>
      <c r="AT361" s="616">
        <f t="shared" ref="AT361:AT431" si="1041">ROUND($P361*X361,0)</f>
        <v>9720</v>
      </c>
      <c r="AU361" s="616">
        <f t="shared" ref="AU361:AU431" si="1042">ROUND($P361*Y361,0)</f>
        <v>1940</v>
      </c>
      <c r="AV361" s="616">
        <f t="shared" ref="AV361:AV431" si="1043">ROUND($P361*Z361,0)</f>
        <v>6960</v>
      </c>
      <c r="AW361" s="616">
        <f t="shared" ref="AW361:AW431" si="1044">ROUND($P361*AA361,0)</f>
        <v>40620</v>
      </c>
      <c r="AX361" s="616">
        <f t="shared" ref="AX361:AX431" si="1045">ROUND($P361*AB361,0)</f>
        <v>1040</v>
      </c>
      <c r="AY361" s="616">
        <f t="shared" ref="AY361:AY431" si="1046">ROUND($P361*AC361,0)</f>
        <v>34560</v>
      </c>
      <c r="AZ361" s="616">
        <f t="shared" ref="AZ361:AZ431" si="1047">ROUND($P361*AD361,0)</f>
        <v>1460</v>
      </c>
      <c r="BA361" s="616">
        <f t="shared" ref="BA361:BA431" si="1048">ROUND($P361*AE361,0)</f>
        <v>3560</v>
      </c>
      <c r="BB361" s="616">
        <f t="shared" ref="BB361:BB431" si="1049">ROUND($P361*AF361,0)</f>
        <v>5500</v>
      </c>
      <c r="BC361" s="616">
        <f t="shared" ref="BC361:BC431" si="1050">ROUND($P361*AG361,0)</f>
        <v>11600</v>
      </c>
      <c r="BD361" s="616">
        <f t="shared" ref="BD361:BD431" si="1051">ROUND($P361*AH361,0)</f>
        <v>1080</v>
      </c>
      <c r="BE361" s="616">
        <f t="shared" ref="BE361:BE431" si="1052">ROUND($P361*AI361,0)</f>
        <v>1540</v>
      </c>
      <c r="BF361" s="616">
        <f t="shared" ref="BF361:BF431" si="1053">ROUND($P361*AJ361,0)</f>
        <v>160</v>
      </c>
      <c r="BG361" s="616">
        <f t="shared" ref="BG361:BG431" si="1054">ROUND($P361*AK361,0)</f>
        <v>780</v>
      </c>
      <c r="BH361" s="616">
        <f t="shared" ref="BH361:BH431" si="1055">ROUND($P361*AL361,0)</f>
        <v>32240</v>
      </c>
      <c r="BI361" s="618">
        <f t="shared" si="860"/>
        <v>24761.9</v>
      </c>
      <c r="BJ361" s="618">
        <f t="shared" si="861"/>
        <v>7478.1</v>
      </c>
      <c r="BK361" s="616">
        <f t="shared" ref="BK361:BK418" si="1056">ROUND($P361*AO361,0)</f>
        <v>0</v>
      </c>
      <c r="BL361" s="620">
        <f t="shared" ref="BL361:BL431" si="1057">AQ361+AT361+AV361+AW361++BB361+BC361+BD361+BE361+BF361+BG361+BH361+BK361</f>
        <v>369080</v>
      </c>
      <c r="BM361" s="616">
        <f t="shared" ref="BM361:BM431" si="1058">ROUND(AQ361*S361,0)</f>
        <v>632185</v>
      </c>
      <c r="BN361" s="618">
        <f t="shared" ref="BN361:BN418" si="1059">ROUND(BM361/1.302,1)</f>
        <v>485549.2</v>
      </c>
      <c r="BO361" s="618">
        <f t="shared" ref="BO361:BO418" si="1060">BM361-BN361</f>
        <v>146635.79999999999</v>
      </c>
      <c r="BP361" s="616">
        <f t="shared" si="862"/>
        <v>9720</v>
      </c>
      <c r="BQ361" s="616">
        <f t="shared" si="863"/>
        <v>1940</v>
      </c>
      <c r="BR361" s="616">
        <f t="shared" si="864"/>
        <v>6960</v>
      </c>
      <c r="BS361" s="616">
        <f t="shared" ref="BS361:BS418" si="1061">AW361</f>
        <v>40620</v>
      </c>
      <c r="BT361" s="616">
        <f t="shared" ref="BT361:BT418" si="1062">AX361</f>
        <v>1040</v>
      </c>
      <c r="BU361" s="616">
        <f t="shared" ref="BU361:BU418" si="1063">AY361</f>
        <v>34560</v>
      </c>
      <c r="BV361" s="616">
        <f t="shared" ref="BV361:BV418" si="1064">AZ361</f>
        <v>1460</v>
      </c>
      <c r="BW361" s="616">
        <f t="shared" ref="BW361:BW418" si="1065">BA361</f>
        <v>3560</v>
      </c>
      <c r="BX361" s="616">
        <f t="shared" ref="BX361:BX431" si="1066">ROUND(BB361*T361,0)</f>
        <v>14300</v>
      </c>
      <c r="BY361" s="616">
        <f t="shared" ref="BY361:BY418" si="1067">BC361</f>
        <v>11600</v>
      </c>
      <c r="BZ361" s="616">
        <f t="shared" ref="BZ361:BZ418" si="1068">BD361</f>
        <v>1080</v>
      </c>
      <c r="CA361" s="616">
        <f t="shared" ref="CA361:CA418" si="1069">BE361</f>
        <v>1540</v>
      </c>
      <c r="CB361" s="616">
        <f t="shared" ref="CB361:CB418" si="1070">BF361</f>
        <v>160</v>
      </c>
      <c r="CC361" s="616">
        <f t="shared" ref="CC361:CC418" si="1071">BG361</f>
        <v>780</v>
      </c>
      <c r="CD361" s="616">
        <f t="shared" ref="CD361:CD431" si="1072">ROUND(BH361*S361,0)</f>
        <v>78730</v>
      </c>
      <c r="CE361" s="618">
        <f t="shared" si="865"/>
        <v>60468.5</v>
      </c>
      <c r="CF361" s="618">
        <f t="shared" si="866"/>
        <v>18261.5</v>
      </c>
      <c r="CG361" s="616">
        <f t="shared" ref="CG361:CG418" si="1073">BK361</f>
        <v>0</v>
      </c>
      <c r="CH361" s="621">
        <f t="shared" ref="CH361:CH431" si="1074">BM361+BP361+BR361+BS361++BX361+BY361+BZ361+CA361+CB361+CC361+CD361+CG361</f>
        <v>797675</v>
      </c>
      <c r="CI361" s="88">
        <f t="shared" ref="CI361:CI424" si="1075">ROUND(BM361/$P361,4)</f>
        <v>31609.25</v>
      </c>
      <c r="CJ361" s="90">
        <f t="shared" ref="CJ361:CJ424" si="1076">ROUND(BN361/$P361,4)</f>
        <v>24277.46</v>
      </c>
      <c r="CK361" s="90">
        <f t="shared" ref="CK361:CK424" si="1077">ROUND(BO361/$P361,4)</f>
        <v>7331.79</v>
      </c>
      <c r="CL361" s="88">
        <f t="shared" ref="CL361:CL424" si="1078">ROUND(BP361/$P361,4)</f>
        <v>486</v>
      </c>
      <c r="CM361" s="88">
        <f t="shared" ref="CM361:CM424" si="1079">ROUND(BQ361/$P361,4)</f>
        <v>97</v>
      </c>
      <c r="CN361" s="88">
        <f t="shared" ref="CN361:CN424" si="1080">ROUND(BR361/$P361,4)</f>
        <v>348</v>
      </c>
      <c r="CO361" s="88">
        <f t="shared" ref="CO361:CO424" si="1081">ROUND(BS361/$P361,4)</f>
        <v>2031</v>
      </c>
      <c r="CP361" s="88">
        <f t="shared" ref="CP361:CP424" si="1082">ROUND(BT361/$P361,4)</f>
        <v>52</v>
      </c>
      <c r="CQ361" s="88">
        <f t="shared" ref="CQ361:CQ424" si="1083">ROUND(BU361/$P361,4)</f>
        <v>1728</v>
      </c>
      <c r="CR361" s="88">
        <f t="shared" ref="CR361:CR424" si="1084">ROUND(BV361/$P361,4)</f>
        <v>73</v>
      </c>
      <c r="CS361" s="88">
        <f t="shared" ref="CS361:CS424" si="1085">ROUND(BW361/$P361,4)</f>
        <v>178</v>
      </c>
      <c r="CT361" s="88">
        <f t="shared" ref="CT361:CT424" si="1086">ROUND(BX361/$P361,4)</f>
        <v>715</v>
      </c>
      <c r="CU361" s="88">
        <f t="shared" ref="CU361:CU424" si="1087">ROUND(BY361/$P361,4)</f>
        <v>580</v>
      </c>
      <c r="CV361" s="88">
        <f t="shared" ref="CV361:CV424" si="1088">ROUND(BZ361/$P361,4)</f>
        <v>54</v>
      </c>
      <c r="CW361" s="88">
        <f t="shared" ref="CW361:CW424" si="1089">ROUND(CA361/$P361,4)</f>
        <v>77</v>
      </c>
      <c r="CX361" s="88">
        <f t="shared" ref="CX361:CX424" si="1090">ROUND(CB361/$P361,4)</f>
        <v>8</v>
      </c>
      <c r="CY361" s="88">
        <f t="shared" ref="CY361:CY424" si="1091">ROUND(CC361/$P361,4)</f>
        <v>39</v>
      </c>
      <c r="CZ361" s="88">
        <f t="shared" ref="CZ361:CZ424" si="1092">ROUND(CD361/$P361,4)</f>
        <v>3936.5</v>
      </c>
      <c r="DA361" s="90">
        <f t="shared" ref="DA361:DA424" si="1093">ROUND(CE361/$P361,4)</f>
        <v>3023.4250000000002</v>
      </c>
      <c r="DB361" s="90">
        <f t="shared" ref="DB361:DB424" si="1094">ROUND(CF361/$P361,4)</f>
        <v>913.07500000000005</v>
      </c>
      <c r="DC361" s="88">
        <f t="shared" ref="DC361:DC424" si="1095">ROUND(CG361/$P361,4)</f>
        <v>0</v>
      </c>
      <c r="DD361" s="211">
        <f t="shared" ref="DD361:DD424" si="1096">ROUND(CH361/$P361,4)</f>
        <v>39883.75</v>
      </c>
      <c r="AUV361" s="699">
        <f t="shared" si="890"/>
        <v>31609.25</v>
      </c>
      <c r="AUW361" s="699">
        <f t="shared" si="891"/>
        <v>24277.46</v>
      </c>
      <c r="AUX361" s="699">
        <f t="shared" si="892"/>
        <v>7331.79</v>
      </c>
      <c r="AUY361" s="699">
        <f t="shared" si="1023"/>
        <v>486</v>
      </c>
      <c r="AUZ361" s="699">
        <f t="shared" si="910"/>
        <v>746.15</v>
      </c>
      <c r="AVA361" s="699">
        <f t="shared" si="910"/>
        <v>0.54</v>
      </c>
      <c r="AVB361" s="699">
        <f t="shared" si="1024"/>
        <v>2031</v>
      </c>
      <c r="AVC361" s="699">
        <f t="shared" si="1025"/>
        <v>52</v>
      </c>
      <c r="AVD361" s="699">
        <f t="shared" si="1026"/>
        <v>1728</v>
      </c>
      <c r="AVE361" s="699">
        <f t="shared" si="1027"/>
        <v>73</v>
      </c>
      <c r="AVF361" s="699">
        <f t="shared" si="1028"/>
        <v>178</v>
      </c>
      <c r="AVG361" s="699">
        <f t="shared" si="1029"/>
        <v>715</v>
      </c>
      <c r="AVH361" s="699">
        <f t="shared" si="1030"/>
        <v>580</v>
      </c>
      <c r="AVI361" s="699">
        <f t="shared" si="1031"/>
        <v>54</v>
      </c>
      <c r="AVJ361" s="699">
        <f t="shared" si="1032"/>
        <v>77</v>
      </c>
      <c r="AVK361" s="699">
        <f t="shared" si="1033"/>
        <v>8</v>
      </c>
      <c r="AVL361" s="699">
        <f t="shared" si="1034"/>
        <v>39</v>
      </c>
      <c r="AVM361" s="699">
        <f t="shared" si="1035"/>
        <v>3936.5</v>
      </c>
      <c r="AVN361" s="699">
        <f t="shared" si="1036"/>
        <v>3023.43</v>
      </c>
      <c r="AVO361" s="699">
        <f t="shared" si="1037"/>
        <v>913.07</v>
      </c>
      <c r="AVP361" s="699">
        <f t="shared" si="1038"/>
        <v>0</v>
      </c>
      <c r="AVQ361" s="699">
        <f t="shared" si="1039"/>
        <v>39883.75</v>
      </c>
    </row>
    <row r="362" spans="1:1265" ht="30" hidden="1" customHeight="1" x14ac:dyDescent="0.25">
      <c r="A362" s="643">
        <v>1</v>
      </c>
      <c r="B362" s="643">
        <v>6</v>
      </c>
      <c r="C362" s="664" t="s">
        <v>250</v>
      </c>
      <c r="D362" s="2"/>
      <c r="E362" s="101" t="s">
        <v>345</v>
      </c>
      <c r="F362" s="643" t="s">
        <v>38</v>
      </c>
      <c r="G362" s="643">
        <v>2</v>
      </c>
      <c r="H362" s="658" t="s">
        <v>10</v>
      </c>
      <c r="I362" s="643">
        <v>0</v>
      </c>
      <c r="J362" s="101" t="s">
        <v>363</v>
      </c>
      <c r="K362" s="643">
        <v>3</v>
      </c>
      <c r="L362" s="683" t="s">
        <v>350</v>
      </c>
      <c r="M362" s="11" t="s">
        <v>269</v>
      </c>
      <c r="N362" s="101" t="s">
        <v>387</v>
      </c>
      <c r="O362" s="643">
        <v>1</v>
      </c>
      <c r="P362" s="695">
        <v>13</v>
      </c>
      <c r="Q362" s="632">
        <v>13</v>
      </c>
      <c r="R362" s="632">
        <v>13</v>
      </c>
      <c r="S362" s="675">
        <f>SUMIF('Территориальный кк'!$A:$A,'2020'!$B362,'Территориальный кк'!D:D)</f>
        <v>2.4420000000000002</v>
      </c>
      <c r="T362" s="676">
        <f>SUMIF('Территориальный кк'!$A:$A,'2020'!$B362,'Территориальный кк'!E:E)</f>
        <v>2.6</v>
      </c>
      <c r="U362" s="618">
        <f>SUMIFS(Нормативы!G:G,Нормативы!$B:$B,$G362,Нормативы!$D:$D,'2020'!$I362,Нормативы!$F:$F,'2020'!$K362)*O362</f>
        <v>70600</v>
      </c>
      <c r="V362" s="618">
        <f t="shared" ref="V362:V432" si="1097">ROUND(U362/1.302,1)</f>
        <v>54224.3</v>
      </c>
      <c r="W362" s="618">
        <f t="shared" ref="W362:W432" si="1098">U362-V362</f>
        <v>16375.7</v>
      </c>
      <c r="X362" s="618">
        <f>SUMIFS(Нормативы!J:J,Нормативы!$B:$B,$G362,Нормативы!$D:$D,'2020'!$I362,Нормативы!$F:$F,'2020'!$K362)</f>
        <v>8860</v>
      </c>
      <c r="Y362" s="618">
        <f>SUMIFS(Нормативы!K:K,Нормативы!$B:$B,$G362,Нормативы!$D:$D,'2020'!$I362,Нормативы!$F:$F,'2020'!$K362)</f>
        <v>0</v>
      </c>
      <c r="Z362" s="618">
        <f>SUMIFS(Нормативы!L:L,Нормативы!$B:$B,$G362,Нормативы!$D:$D,'2020'!$I362,Нормативы!$F:$F,'2020'!$K362)</f>
        <v>8110</v>
      </c>
      <c r="AA362" s="618">
        <f t="shared" ref="AA362:AA432" si="1099">AB362+AC362+AD362+AE362</f>
        <v>21610</v>
      </c>
      <c r="AB362" s="618">
        <f>SUMIFS(Нормативы!N:N,Нормативы!$B:$B,$G362,Нормативы!$D:$D,'2020'!$I362,Нормативы!$F:$F,'2020'!$K362)*O362</f>
        <v>520</v>
      </c>
      <c r="AC362" s="618">
        <f>SUMIFS(Нормативы!O:O,Нормативы!$B:$B,$G362,Нормативы!$D:$D,'2020'!$I362,Нормативы!$F:$F,'2020'!$K362)</f>
        <v>19720</v>
      </c>
      <c r="AD362" s="618">
        <f>SUMIFS(Нормативы!P:P,Нормативы!$B:$B,$G362,Нормативы!$D:$D,'2020'!$I362,Нормативы!$F:$F,'2020'!$K362)*O362</f>
        <v>400</v>
      </c>
      <c r="AE362" s="618">
        <f>SUMIFS(Нормативы!Q:Q,Нормативы!$B:$B,$G362,Нормативы!$D:$D,'2020'!$I362,Нормативы!$F:$F,'2020'!$K362)</f>
        <v>970</v>
      </c>
      <c r="AF362" s="618">
        <f>SUMIFS(Нормативы!R:R,Нормативы!$B:$B,$G362,Нормативы!$D:$D,'2020'!$I362,Нормативы!$F:$F,'2020'!$K362)</f>
        <v>2680</v>
      </c>
      <c r="AG362" s="618">
        <f>SUMIFS(Нормативы!S:S,Нормативы!$B:$B,$G362,Нормативы!$D:$D,'2020'!$I362,Нормативы!$F:$F,'2020'!$K362)</f>
        <v>5800</v>
      </c>
      <c r="AH362" s="618">
        <f>SUMIFS(Нормативы!T:T,Нормативы!$B:$B,$G362,Нормативы!$D:$D,'2020'!$I362,Нормативы!$F:$F,'2020'!$K362)</f>
        <v>540</v>
      </c>
      <c r="AI362" s="618">
        <f>SUMIFS(Нормативы!U:U,Нормативы!$B:$B,$G362,Нормативы!$D:$D,'2020'!$I362,Нормативы!$F:$F,'2020'!$K362)</f>
        <v>770</v>
      </c>
      <c r="AJ362" s="618">
        <f>SUMIFS(Нормативы!V:V,Нормативы!$B:$B,$G362,Нормативы!$D:$D,'2020'!$I362,Нормативы!$F:$F,'2020'!$K362)</f>
        <v>80</v>
      </c>
      <c r="AK362" s="618">
        <f>SUMIFS(Нормативы!W:W,Нормативы!$B:$B,$G362,Нормативы!$D:$D,'2020'!$I362,Нормативы!$F:$F,'2020'!$K362)</f>
        <v>330</v>
      </c>
      <c r="AL362" s="618">
        <f>SUMIFS(Нормативы!X:X,Нормативы!$B:$B,$G362,Нормативы!$D:$D,'2020'!$I362,Нормативы!$F:$F,'2020'!$K362)*O362</f>
        <v>16120</v>
      </c>
      <c r="AM362" s="618">
        <f t="shared" ref="AM362:AM432" si="1100">ROUND(AL362/1.302,1)</f>
        <v>12381</v>
      </c>
      <c r="AN362" s="618">
        <f t="shared" ref="AN362:AN432" si="1101">AL362-AM362</f>
        <v>3739</v>
      </c>
      <c r="AO362" s="618">
        <f>SUMIFS(Нормативы!AA:AA,Нормативы!$B:$B,$G362,Нормативы!$D:$D,'2020'!$I362,Нормативы!$F:$F,'2020'!$K362)</f>
        <v>3520</v>
      </c>
      <c r="AP362" s="619">
        <f t="shared" ref="AP362:AP432" si="1102">U362+X362+Z362+AA362++AF362+AG362+AH362+AI362+AJ362+AK362+AL362+AO362</f>
        <v>139020</v>
      </c>
      <c r="AQ362" s="413">
        <f t="shared" si="1040"/>
        <v>917800</v>
      </c>
      <c r="AR362" s="618">
        <f t="shared" ref="AR362:AR418" si="1103">ROUND(AQ362/1.302,1)</f>
        <v>704915.5</v>
      </c>
      <c r="AS362" s="618">
        <f t="shared" ref="AS362:AS418" si="1104">AQ362-AR362</f>
        <v>212884.5</v>
      </c>
      <c r="AT362" s="616">
        <f t="shared" si="1041"/>
        <v>115180</v>
      </c>
      <c r="AU362" s="616">
        <f t="shared" si="1042"/>
        <v>0</v>
      </c>
      <c r="AV362" s="616">
        <f t="shared" si="1043"/>
        <v>105430</v>
      </c>
      <c r="AW362" s="616">
        <f t="shared" si="1044"/>
        <v>280930</v>
      </c>
      <c r="AX362" s="616">
        <f t="shared" si="1045"/>
        <v>6760</v>
      </c>
      <c r="AY362" s="616">
        <f t="shared" si="1046"/>
        <v>256360</v>
      </c>
      <c r="AZ362" s="616">
        <f t="shared" si="1047"/>
        <v>5200</v>
      </c>
      <c r="BA362" s="616">
        <f t="shared" si="1048"/>
        <v>12610</v>
      </c>
      <c r="BB362" s="616">
        <f t="shared" si="1049"/>
        <v>34840</v>
      </c>
      <c r="BC362" s="616">
        <f t="shared" si="1050"/>
        <v>75400</v>
      </c>
      <c r="BD362" s="616">
        <f t="shared" si="1051"/>
        <v>7020</v>
      </c>
      <c r="BE362" s="616">
        <f t="shared" si="1052"/>
        <v>10010</v>
      </c>
      <c r="BF362" s="616">
        <f t="shared" si="1053"/>
        <v>1040</v>
      </c>
      <c r="BG362" s="616">
        <f t="shared" si="1054"/>
        <v>4290</v>
      </c>
      <c r="BH362" s="616">
        <f t="shared" si="1055"/>
        <v>209560</v>
      </c>
      <c r="BI362" s="618">
        <f t="shared" ref="BI362:BI418" si="1105">ROUND(BH362/1.302,1)</f>
        <v>160952.4</v>
      </c>
      <c r="BJ362" s="618">
        <f t="shared" ref="BJ362:BJ418" si="1106">BH362-BI362</f>
        <v>48607.6</v>
      </c>
      <c r="BK362" s="616">
        <f t="shared" si="1056"/>
        <v>45760</v>
      </c>
      <c r="BL362" s="620">
        <f t="shared" si="1057"/>
        <v>1807260</v>
      </c>
      <c r="BM362" s="616">
        <f t="shared" si="1058"/>
        <v>2241268</v>
      </c>
      <c r="BN362" s="618">
        <f t="shared" si="1059"/>
        <v>1721404</v>
      </c>
      <c r="BO362" s="618">
        <f t="shared" si="1060"/>
        <v>519864</v>
      </c>
      <c r="BP362" s="616">
        <f t="shared" ref="BP362:BP418" si="1107">AT362</f>
        <v>115180</v>
      </c>
      <c r="BQ362" s="616">
        <f t="shared" ref="BQ362:BQ432" si="1108">AU362</f>
        <v>0</v>
      </c>
      <c r="BR362" s="616">
        <f t="shared" ref="BR362:BR418" si="1109">AV362</f>
        <v>105430</v>
      </c>
      <c r="BS362" s="616">
        <f t="shared" si="1061"/>
        <v>280930</v>
      </c>
      <c r="BT362" s="616">
        <f t="shared" si="1062"/>
        <v>6760</v>
      </c>
      <c r="BU362" s="616">
        <f t="shared" si="1063"/>
        <v>256360</v>
      </c>
      <c r="BV362" s="616">
        <f t="shared" si="1064"/>
        <v>5200</v>
      </c>
      <c r="BW362" s="616">
        <f t="shared" si="1065"/>
        <v>12610</v>
      </c>
      <c r="BX362" s="616">
        <f t="shared" si="1066"/>
        <v>90584</v>
      </c>
      <c r="BY362" s="616">
        <f t="shared" si="1067"/>
        <v>75400</v>
      </c>
      <c r="BZ362" s="616">
        <f t="shared" si="1068"/>
        <v>7020</v>
      </c>
      <c r="CA362" s="616">
        <f t="shared" si="1069"/>
        <v>10010</v>
      </c>
      <c r="CB362" s="616">
        <f t="shared" si="1070"/>
        <v>1040</v>
      </c>
      <c r="CC362" s="616">
        <f t="shared" si="1071"/>
        <v>4290</v>
      </c>
      <c r="CD362" s="616">
        <f t="shared" si="1072"/>
        <v>511746</v>
      </c>
      <c r="CE362" s="618">
        <f t="shared" ref="CE362:CE418" si="1110">ROUND(CD362/1.302,1)</f>
        <v>393046.1</v>
      </c>
      <c r="CF362" s="618">
        <f t="shared" ref="CF362:CF418" si="1111">CD362-CE362</f>
        <v>118699.9</v>
      </c>
      <c r="CG362" s="616">
        <f t="shared" si="1073"/>
        <v>45760</v>
      </c>
      <c r="CH362" s="621">
        <f t="shared" si="1074"/>
        <v>3488658</v>
      </c>
      <c r="CI362" s="88">
        <f t="shared" si="1075"/>
        <v>172405.23079999999</v>
      </c>
      <c r="CJ362" s="90">
        <f t="shared" si="1076"/>
        <v>132415.6923</v>
      </c>
      <c r="CK362" s="90">
        <f t="shared" si="1077"/>
        <v>39989.538500000002</v>
      </c>
      <c r="CL362" s="88">
        <f t="shared" si="1078"/>
        <v>8860</v>
      </c>
      <c r="CM362" s="88">
        <f t="shared" si="1079"/>
        <v>0</v>
      </c>
      <c r="CN362" s="88">
        <f t="shared" si="1080"/>
        <v>8110</v>
      </c>
      <c r="CO362" s="88">
        <f t="shared" si="1081"/>
        <v>21610</v>
      </c>
      <c r="CP362" s="88">
        <f t="shared" si="1082"/>
        <v>520</v>
      </c>
      <c r="CQ362" s="88">
        <f t="shared" si="1083"/>
        <v>19720</v>
      </c>
      <c r="CR362" s="88">
        <f t="shared" si="1084"/>
        <v>400</v>
      </c>
      <c r="CS362" s="88">
        <f t="shared" si="1085"/>
        <v>970</v>
      </c>
      <c r="CT362" s="88">
        <f t="shared" si="1086"/>
        <v>6968</v>
      </c>
      <c r="CU362" s="88">
        <f t="shared" si="1087"/>
        <v>5800</v>
      </c>
      <c r="CV362" s="88">
        <f t="shared" si="1088"/>
        <v>540</v>
      </c>
      <c r="CW362" s="88">
        <f t="shared" si="1089"/>
        <v>770</v>
      </c>
      <c r="CX362" s="88">
        <f t="shared" si="1090"/>
        <v>80</v>
      </c>
      <c r="CY362" s="88">
        <f t="shared" si="1091"/>
        <v>330</v>
      </c>
      <c r="CZ362" s="88">
        <f t="shared" si="1092"/>
        <v>39365.0769</v>
      </c>
      <c r="DA362" s="90">
        <f t="shared" si="1093"/>
        <v>30234.315399999999</v>
      </c>
      <c r="DB362" s="90">
        <f t="shared" si="1094"/>
        <v>9130.7615000000005</v>
      </c>
      <c r="DC362" s="88">
        <f t="shared" si="1095"/>
        <v>3520</v>
      </c>
      <c r="DD362" s="211">
        <f t="shared" si="1096"/>
        <v>268358.3077</v>
      </c>
      <c r="AUV362" s="699">
        <f t="shared" si="890"/>
        <v>172405.23</v>
      </c>
      <c r="AUW362" s="699">
        <f t="shared" si="891"/>
        <v>132415.69</v>
      </c>
      <c r="AUX362" s="699">
        <f t="shared" si="892"/>
        <v>39989.54</v>
      </c>
      <c r="AUY362" s="699">
        <f t="shared" si="1023"/>
        <v>8860</v>
      </c>
      <c r="AUZ362" s="699">
        <f t="shared" si="910"/>
        <v>0</v>
      </c>
      <c r="AVA362" s="699">
        <f t="shared" si="910"/>
        <v>1.49</v>
      </c>
      <c r="AVB362" s="699">
        <f t="shared" si="1024"/>
        <v>21610</v>
      </c>
      <c r="AVC362" s="699">
        <f t="shared" si="1025"/>
        <v>520</v>
      </c>
      <c r="AVD362" s="699">
        <f t="shared" si="1026"/>
        <v>19720</v>
      </c>
      <c r="AVE362" s="699">
        <f t="shared" si="1027"/>
        <v>400</v>
      </c>
      <c r="AVF362" s="699">
        <f t="shared" si="1028"/>
        <v>970</v>
      </c>
      <c r="AVG362" s="699">
        <f t="shared" si="1029"/>
        <v>6968</v>
      </c>
      <c r="AVH362" s="699">
        <f t="shared" si="1030"/>
        <v>5800</v>
      </c>
      <c r="AVI362" s="699">
        <f t="shared" si="1031"/>
        <v>540</v>
      </c>
      <c r="AVJ362" s="699">
        <f t="shared" si="1032"/>
        <v>770</v>
      </c>
      <c r="AVK362" s="699">
        <f t="shared" si="1033"/>
        <v>80</v>
      </c>
      <c r="AVL362" s="699">
        <f t="shared" si="1034"/>
        <v>330</v>
      </c>
      <c r="AVM362" s="699">
        <f t="shared" si="1035"/>
        <v>39365.08</v>
      </c>
      <c r="AVN362" s="699">
        <f t="shared" si="1036"/>
        <v>30234.32</v>
      </c>
      <c r="AVO362" s="699">
        <f t="shared" si="1037"/>
        <v>9130.76</v>
      </c>
      <c r="AVP362" s="699">
        <f t="shared" si="1038"/>
        <v>3520</v>
      </c>
      <c r="AVQ362" s="699">
        <f t="shared" si="1039"/>
        <v>268358.31</v>
      </c>
    </row>
    <row r="363" spans="1:1265" ht="30" hidden="1" customHeight="1" x14ac:dyDescent="0.25">
      <c r="A363" s="643">
        <v>1</v>
      </c>
      <c r="B363" s="643">
        <v>6</v>
      </c>
      <c r="C363" s="664" t="s">
        <v>250</v>
      </c>
      <c r="D363" s="2"/>
      <c r="E363" s="101" t="s">
        <v>345</v>
      </c>
      <c r="F363" s="643" t="s">
        <v>38</v>
      </c>
      <c r="G363" s="643">
        <v>2</v>
      </c>
      <c r="H363" s="658" t="s">
        <v>8</v>
      </c>
      <c r="I363" s="643">
        <v>3</v>
      </c>
      <c r="J363" s="101" t="s">
        <v>363</v>
      </c>
      <c r="K363" s="643">
        <v>3</v>
      </c>
      <c r="L363" s="683" t="s">
        <v>350</v>
      </c>
      <c r="M363" s="11" t="s">
        <v>300</v>
      </c>
      <c r="N363" s="101" t="s">
        <v>387</v>
      </c>
      <c r="O363" s="643">
        <v>1</v>
      </c>
      <c r="P363" s="695">
        <v>7</v>
      </c>
      <c r="Q363" s="632">
        <v>7</v>
      </c>
      <c r="R363" s="632">
        <v>7</v>
      </c>
      <c r="S363" s="675">
        <f>SUMIF('Территориальный кк'!$A:$A,'2020'!$B363,'Территориальный кк'!D:D)</f>
        <v>2.4420000000000002</v>
      </c>
      <c r="T363" s="676">
        <f>SUMIF('Территориальный кк'!$A:$A,'2020'!$B363,'Территориальный кк'!E:E)</f>
        <v>2.6</v>
      </c>
      <c r="U363" s="618">
        <f>SUMIFS(Нормативы!G:G,Нормативы!$B:$B,$G363,Нормативы!$D:$D,'2020'!$I363,Нормативы!$F:$F,'2020'!$K363)*O363</f>
        <v>12944</v>
      </c>
      <c r="V363" s="618">
        <f t="shared" si="1097"/>
        <v>9941.6</v>
      </c>
      <c r="W363" s="618">
        <f t="shared" si="1098"/>
        <v>3002.4</v>
      </c>
      <c r="X363" s="618">
        <f>SUMIFS(Нормативы!J:J,Нормативы!$B:$B,$G363,Нормативы!$D:$D,'2020'!$I363,Нормативы!$F:$F,'2020'!$K363)</f>
        <v>486</v>
      </c>
      <c r="Y363" s="618">
        <f>SUMIFS(Нормативы!K:K,Нормативы!$B:$B,$G363,Нормативы!$D:$D,'2020'!$I363,Нормативы!$F:$F,'2020'!$K363)</f>
        <v>97</v>
      </c>
      <c r="Z363" s="618">
        <f>SUMIFS(Нормативы!L:L,Нормативы!$B:$B,$G363,Нормативы!$D:$D,'2020'!$I363,Нормативы!$F:$F,'2020'!$K363)</f>
        <v>348</v>
      </c>
      <c r="AA363" s="618">
        <f t="shared" si="1099"/>
        <v>2031</v>
      </c>
      <c r="AB363" s="618">
        <f>SUMIFS(Нормативы!N:N,Нормативы!$B:$B,$G363,Нормативы!$D:$D,'2020'!$I363,Нормативы!$F:$F,'2020'!$K363)*O363</f>
        <v>52</v>
      </c>
      <c r="AC363" s="618">
        <f>SUMIFS(Нормативы!O:O,Нормативы!$B:$B,$G363,Нормативы!$D:$D,'2020'!$I363,Нормативы!$F:$F,'2020'!$K363)</f>
        <v>1728</v>
      </c>
      <c r="AD363" s="618">
        <f>SUMIFS(Нормативы!P:P,Нормативы!$B:$B,$G363,Нормативы!$D:$D,'2020'!$I363,Нормативы!$F:$F,'2020'!$K363)*O363</f>
        <v>73</v>
      </c>
      <c r="AE363" s="618">
        <f>SUMIFS(Нормативы!Q:Q,Нормативы!$B:$B,$G363,Нормативы!$D:$D,'2020'!$I363,Нормативы!$F:$F,'2020'!$K363)</f>
        <v>178</v>
      </c>
      <c r="AF363" s="618">
        <f>SUMIFS(Нормативы!R:R,Нормативы!$B:$B,$G363,Нормативы!$D:$D,'2020'!$I363,Нормативы!$F:$F,'2020'!$K363)</f>
        <v>275</v>
      </c>
      <c r="AG363" s="618">
        <f>SUMIFS(Нормативы!S:S,Нормативы!$B:$B,$G363,Нормативы!$D:$D,'2020'!$I363,Нормативы!$F:$F,'2020'!$K363)</f>
        <v>580</v>
      </c>
      <c r="AH363" s="618">
        <f>SUMIFS(Нормативы!T:T,Нормативы!$B:$B,$G363,Нормативы!$D:$D,'2020'!$I363,Нормативы!$F:$F,'2020'!$K363)</f>
        <v>54</v>
      </c>
      <c r="AI363" s="618">
        <f>SUMIFS(Нормативы!U:U,Нормативы!$B:$B,$G363,Нормативы!$D:$D,'2020'!$I363,Нормативы!$F:$F,'2020'!$K363)</f>
        <v>77</v>
      </c>
      <c r="AJ363" s="618">
        <f>SUMIFS(Нормативы!V:V,Нормативы!$B:$B,$G363,Нормативы!$D:$D,'2020'!$I363,Нормативы!$F:$F,'2020'!$K363)</f>
        <v>8</v>
      </c>
      <c r="AK363" s="618">
        <f>SUMIFS(Нормативы!W:W,Нормативы!$B:$B,$G363,Нормативы!$D:$D,'2020'!$I363,Нормативы!$F:$F,'2020'!$K363)</f>
        <v>39</v>
      </c>
      <c r="AL363" s="618">
        <f>SUMIFS(Нормативы!X:X,Нормативы!$B:$B,$G363,Нормативы!$D:$D,'2020'!$I363,Нормативы!$F:$F,'2020'!$K363)*O363</f>
        <v>1612</v>
      </c>
      <c r="AM363" s="618">
        <f t="shared" si="1100"/>
        <v>1238.0999999999999</v>
      </c>
      <c r="AN363" s="618">
        <f t="shared" si="1101"/>
        <v>373.9</v>
      </c>
      <c r="AO363" s="618">
        <f>SUMIFS(Нормативы!AA:AA,Нормативы!$B:$B,$G363,Нормативы!$D:$D,'2020'!$I363,Нормативы!$F:$F,'2020'!$K363)</f>
        <v>0</v>
      </c>
      <c r="AP363" s="619">
        <f t="shared" si="1102"/>
        <v>18454</v>
      </c>
      <c r="AQ363" s="413">
        <f t="shared" si="1040"/>
        <v>90608</v>
      </c>
      <c r="AR363" s="618">
        <f t="shared" si="1103"/>
        <v>69591.399999999994</v>
      </c>
      <c r="AS363" s="618">
        <f t="shared" si="1104"/>
        <v>21016.6</v>
      </c>
      <c r="AT363" s="616">
        <f t="shared" si="1041"/>
        <v>3402</v>
      </c>
      <c r="AU363" s="616">
        <f t="shared" si="1042"/>
        <v>679</v>
      </c>
      <c r="AV363" s="616">
        <f t="shared" si="1043"/>
        <v>2436</v>
      </c>
      <c r="AW363" s="616">
        <f t="shared" si="1044"/>
        <v>14217</v>
      </c>
      <c r="AX363" s="616">
        <f t="shared" si="1045"/>
        <v>364</v>
      </c>
      <c r="AY363" s="616">
        <f t="shared" si="1046"/>
        <v>12096</v>
      </c>
      <c r="AZ363" s="616">
        <f t="shared" si="1047"/>
        <v>511</v>
      </c>
      <c r="BA363" s="616">
        <f t="shared" si="1048"/>
        <v>1246</v>
      </c>
      <c r="BB363" s="616">
        <f t="shared" si="1049"/>
        <v>1925</v>
      </c>
      <c r="BC363" s="616">
        <f t="shared" si="1050"/>
        <v>4060</v>
      </c>
      <c r="BD363" s="616">
        <f t="shared" si="1051"/>
        <v>378</v>
      </c>
      <c r="BE363" s="616">
        <f t="shared" si="1052"/>
        <v>539</v>
      </c>
      <c r="BF363" s="616">
        <f t="shared" si="1053"/>
        <v>56</v>
      </c>
      <c r="BG363" s="616">
        <f t="shared" si="1054"/>
        <v>273</v>
      </c>
      <c r="BH363" s="616">
        <f t="shared" si="1055"/>
        <v>11284</v>
      </c>
      <c r="BI363" s="618">
        <f t="shared" si="1105"/>
        <v>8666.7000000000007</v>
      </c>
      <c r="BJ363" s="618">
        <f t="shared" si="1106"/>
        <v>2617.3000000000002</v>
      </c>
      <c r="BK363" s="616">
        <f t="shared" si="1056"/>
        <v>0</v>
      </c>
      <c r="BL363" s="620">
        <f t="shared" si="1057"/>
        <v>129178</v>
      </c>
      <c r="BM363" s="616">
        <f t="shared" si="1058"/>
        <v>221265</v>
      </c>
      <c r="BN363" s="618">
        <f t="shared" si="1059"/>
        <v>169942.39999999999</v>
      </c>
      <c r="BO363" s="618">
        <f t="shared" si="1060"/>
        <v>51322.6</v>
      </c>
      <c r="BP363" s="616">
        <f t="shared" si="1107"/>
        <v>3402</v>
      </c>
      <c r="BQ363" s="616">
        <f t="shared" si="1108"/>
        <v>679</v>
      </c>
      <c r="BR363" s="616">
        <f t="shared" si="1109"/>
        <v>2436</v>
      </c>
      <c r="BS363" s="616">
        <f t="shared" si="1061"/>
        <v>14217</v>
      </c>
      <c r="BT363" s="616">
        <f t="shared" si="1062"/>
        <v>364</v>
      </c>
      <c r="BU363" s="616">
        <f t="shared" si="1063"/>
        <v>12096</v>
      </c>
      <c r="BV363" s="616">
        <f t="shared" si="1064"/>
        <v>511</v>
      </c>
      <c r="BW363" s="616">
        <f t="shared" si="1065"/>
        <v>1246</v>
      </c>
      <c r="BX363" s="616">
        <f t="shared" si="1066"/>
        <v>5005</v>
      </c>
      <c r="BY363" s="616">
        <f t="shared" si="1067"/>
        <v>4060</v>
      </c>
      <c r="BZ363" s="616">
        <f t="shared" si="1068"/>
        <v>378</v>
      </c>
      <c r="CA363" s="616">
        <f t="shared" si="1069"/>
        <v>539</v>
      </c>
      <c r="CB363" s="616">
        <f t="shared" si="1070"/>
        <v>56</v>
      </c>
      <c r="CC363" s="616">
        <f t="shared" si="1071"/>
        <v>273</v>
      </c>
      <c r="CD363" s="616">
        <f t="shared" si="1072"/>
        <v>27556</v>
      </c>
      <c r="CE363" s="618">
        <f t="shared" si="1110"/>
        <v>21164.400000000001</v>
      </c>
      <c r="CF363" s="618">
        <f t="shared" si="1111"/>
        <v>6391.6</v>
      </c>
      <c r="CG363" s="616">
        <f t="shared" si="1073"/>
        <v>0</v>
      </c>
      <c r="CH363" s="621">
        <f t="shared" si="1074"/>
        <v>279187</v>
      </c>
      <c r="CI363" s="88">
        <f t="shared" si="1075"/>
        <v>31609.2857</v>
      </c>
      <c r="CJ363" s="90">
        <f t="shared" si="1076"/>
        <v>24277.485700000001</v>
      </c>
      <c r="CK363" s="90">
        <f t="shared" si="1077"/>
        <v>7331.8</v>
      </c>
      <c r="CL363" s="88">
        <f t="shared" si="1078"/>
        <v>486</v>
      </c>
      <c r="CM363" s="88">
        <f t="shared" si="1079"/>
        <v>97</v>
      </c>
      <c r="CN363" s="88">
        <f t="shared" si="1080"/>
        <v>348</v>
      </c>
      <c r="CO363" s="88">
        <f t="shared" si="1081"/>
        <v>2031</v>
      </c>
      <c r="CP363" s="88">
        <f t="shared" si="1082"/>
        <v>52</v>
      </c>
      <c r="CQ363" s="88">
        <f t="shared" si="1083"/>
        <v>1728</v>
      </c>
      <c r="CR363" s="88">
        <f t="shared" si="1084"/>
        <v>73</v>
      </c>
      <c r="CS363" s="88">
        <f t="shared" si="1085"/>
        <v>178</v>
      </c>
      <c r="CT363" s="88">
        <f t="shared" si="1086"/>
        <v>715</v>
      </c>
      <c r="CU363" s="88">
        <f t="shared" si="1087"/>
        <v>580</v>
      </c>
      <c r="CV363" s="88">
        <f t="shared" si="1088"/>
        <v>54</v>
      </c>
      <c r="CW363" s="88">
        <f t="shared" si="1089"/>
        <v>77</v>
      </c>
      <c r="CX363" s="88">
        <f t="shared" si="1090"/>
        <v>8</v>
      </c>
      <c r="CY363" s="88">
        <f t="shared" si="1091"/>
        <v>39</v>
      </c>
      <c r="CZ363" s="88">
        <f t="shared" si="1092"/>
        <v>3936.5713999999998</v>
      </c>
      <c r="DA363" s="90">
        <f t="shared" si="1093"/>
        <v>3023.4857000000002</v>
      </c>
      <c r="DB363" s="90">
        <f t="shared" si="1094"/>
        <v>913.08569999999997</v>
      </c>
      <c r="DC363" s="88">
        <f t="shared" si="1095"/>
        <v>0</v>
      </c>
      <c r="DD363" s="211">
        <f t="shared" si="1096"/>
        <v>39883.857100000001</v>
      </c>
      <c r="AUV363" s="699">
        <f t="shared" si="890"/>
        <v>31609.29</v>
      </c>
      <c r="AUW363" s="699">
        <f t="shared" si="891"/>
        <v>24277.49</v>
      </c>
      <c r="AUX363" s="699">
        <f t="shared" si="892"/>
        <v>7331.8</v>
      </c>
      <c r="AUY363" s="699">
        <f t="shared" si="1023"/>
        <v>486</v>
      </c>
      <c r="AUZ363" s="699">
        <f t="shared" si="910"/>
        <v>261.14999999999998</v>
      </c>
      <c r="AVA363" s="699">
        <f t="shared" si="910"/>
        <v>0.19</v>
      </c>
      <c r="AVB363" s="699">
        <f t="shared" si="1024"/>
        <v>2031</v>
      </c>
      <c r="AVC363" s="699">
        <f t="shared" si="1025"/>
        <v>52</v>
      </c>
      <c r="AVD363" s="699">
        <f t="shared" si="1026"/>
        <v>1728</v>
      </c>
      <c r="AVE363" s="699">
        <f t="shared" si="1027"/>
        <v>73</v>
      </c>
      <c r="AVF363" s="699">
        <f t="shared" si="1028"/>
        <v>178</v>
      </c>
      <c r="AVG363" s="699">
        <f t="shared" si="1029"/>
        <v>715</v>
      </c>
      <c r="AVH363" s="699">
        <f t="shared" si="1030"/>
        <v>580</v>
      </c>
      <c r="AVI363" s="699">
        <f t="shared" si="1031"/>
        <v>54</v>
      </c>
      <c r="AVJ363" s="699">
        <f t="shared" si="1032"/>
        <v>77</v>
      </c>
      <c r="AVK363" s="699">
        <f t="shared" si="1033"/>
        <v>8</v>
      </c>
      <c r="AVL363" s="699">
        <f t="shared" si="1034"/>
        <v>39</v>
      </c>
      <c r="AVM363" s="699">
        <f t="shared" si="1035"/>
        <v>3936.57</v>
      </c>
      <c r="AVN363" s="699">
        <f t="shared" si="1036"/>
        <v>3023.48</v>
      </c>
      <c r="AVO363" s="699">
        <f t="shared" si="1037"/>
        <v>913.09</v>
      </c>
      <c r="AVP363" s="699">
        <f t="shared" si="1038"/>
        <v>0</v>
      </c>
      <c r="AVQ363" s="699">
        <f t="shared" si="1039"/>
        <v>39883.86</v>
      </c>
    </row>
    <row r="364" spans="1:1265" ht="30" hidden="1" customHeight="1" x14ac:dyDescent="0.25">
      <c r="A364" s="643">
        <v>1</v>
      </c>
      <c r="B364" s="643">
        <v>6</v>
      </c>
      <c r="C364" s="664" t="s">
        <v>250</v>
      </c>
      <c r="D364" s="2"/>
      <c r="E364" s="101" t="s">
        <v>345</v>
      </c>
      <c r="F364" s="643" t="s">
        <v>38</v>
      </c>
      <c r="G364" s="643">
        <v>2</v>
      </c>
      <c r="H364" s="658" t="s">
        <v>10</v>
      </c>
      <c r="I364" s="643">
        <v>0</v>
      </c>
      <c r="J364" s="101" t="s">
        <v>382</v>
      </c>
      <c r="K364" s="643">
        <v>1</v>
      </c>
      <c r="L364" s="683" t="s">
        <v>350</v>
      </c>
      <c r="M364" s="11" t="s">
        <v>301</v>
      </c>
      <c r="N364" s="101" t="s">
        <v>387</v>
      </c>
      <c r="O364" s="643">
        <v>1</v>
      </c>
      <c r="P364" s="695">
        <v>5</v>
      </c>
      <c r="Q364" s="632">
        <v>5</v>
      </c>
      <c r="R364" s="632">
        <v>5</v>
      </c>
      <c r="S364" s="675">
        <f>SUMIF('Территориальный кк'!$A:$A,'2020'!$B364,'Территориальный кк'!D:D)</f>
        <v>2.4420000000000002</v>
      </c>
      <c r="T364" s="676">
        <f>SUMIF('Территориальный кк'!$A:$A,'2020'!$B364,'Территориальный кк'!E:E)</f>
        <v>2.6</v>
      </c>
      <c r="U364" s="618">
        <f>SUMIFS(Нормативы!G:G,Нормативы!$B:$B,$G364,Нормативы!$D:$D,'2020'!$I364,Нормативы!$F:$F,'2020'!$K364)*O364</f>
        <v>59740</v>
      </c>
      <c r="V364" s="618">
        <f t="shared" si="1097"/>
        <v>45883.3</v>
      </c>
      <c r="W364" s="618">
        <f t="shared" si="1098"/>
        <v>13856.7</v>
      </c>
      <c r="X364" s="618">
        <f>SUMIFS(Нормативы!J:J,Нормативы!$B:$B,$G364,Нормативы!$D:$D,'2020'!$I364,Нормативы!$F:$F,'2020'!$K364)</f>
        <v>220</v>
      </c>
      <c r="Y364" s="618">
        <f>SUMIFS(Нормативы!K:K,Нормативы!$B:$B,$G364,Нормативы!$D:$D,'2020'!$I364,Нормативы!$F:$F,'2020'!$K364)</f>
        <v>44</v>
      </c>
      <c r="Z364" s="618">
        <f>SUMIFS(Нормативы!L:L,Нормативы!$B:$B,$G364,Нормативы!$D:$D,'2020'!$I364,Нормативы!$F:$F,'2020'!$K364)</f>
        <v>2320</v>
      </c>
      <c r="AA364" s="618">
        <f t="shared" si="1099"/>
        <v>4350</v>
      </c>
      <c r="AB364" s="618">
        <f>SUMIFS(Нормативы!N:N,Нормативы!$B:$B,$G364,Нормативы!$D:$D,'2020'!$I364,Нормативы!$F:$F,'2020'!$K364)*O364</f>
        <v>520</v>
      </c>
      <c r="AC364" s="618">
        <f>SUMIFS(Нормативы!O:O,Нормативы!$B:$B,$G364,Нормативы!$D:$D,'2020'!$I364,Нормативы!$F:$F,'2020'!$K364)</f>
        <v>2670</v>
      </c>
      <c r="AD364" s="618">
        <f>SUMIFS(Нормативы!P:P,Нормативы!$B:$B,$G364,Нормативы!$D:$D,'2020'!$I364,Нормативы!$F:$F,'2020'!$K364)*O364</f>
        <v>340</v>
      </c>
      <c r="AE364" s="618">
        <f>SUMIFS(Нормативы!Q:Q,Нормативы!$B:$B,$G364,Нормативы!$D:$D,'2020'!$I364,Нормативы!$F:$F,'2020'!$K364)</f>
        <v>820</v>
      </c>
      <c r="AF364" s="618">
        <f>SUMIFS(Нормативы!R:R,Нормативы!$B:$B,$G364,Нормативы!$D:$D,'2020'!$I364,Нормативы!$F:$F,'2020'!$K364)</f>
        <v>2460</v>
      </c>
      <c r="AG364" s="618">
        <f>SUMIFS(Нормативы!S:S,Нормативы!$B:$B,$G364,Нормативы!$D:$D,'2020'!$I364,Нормативы!$F:$F,'2020'!$K364)</f>
        <v>5080</v>
      </c>
      <c r="AH364" s="618">
        <f>SUMIFS(Нормативы!T:T,Нормативы!$B:$B,$G364,Нормативы!$D:$D,'2020'!$I364,Нормативы!$F:$F,'2020'!$K364)</f>
        <v>540</v>
      </c>
      <c r="AI364" s="618">
        <f>SUMIFS(Нормативы!U:U,Нормативы!$B:$B,$G364,Нормативы!$D:$D,'2020'!$I364,Нормативы!$F:$F,'2020'!$K364)</f>
        <v>770</v>
      </c>
      <c r="AJ364" s="618">
        <f>SUMIFS(Нормативы!V:V,Нормативы!$B:$B,$G364,Нормативы!$D:$D,'2020'!$I364,Нормативы!$F:$F,'2020'!$K364)</f>
        <v>80</v>
      </c>
      <c r="AK364" s="618">
        <f>SUMIFS(Нормативы!W:W,Нормативы!$B:$B,$G364,Нормативы!$D:$D,'2020'!$I364,Нормативы!$F:$F,'2020'!$K364)</f>
        <v>120</v>
      </c>
      <c r="AL364" s="618">
        <f>SUMIFS(Нормативы!X:X,Нормативы!$B:$B,$G364,Нормативы!$D:$D,'2020'!$I364,Нормативы!$F:$F,'2020'!$K364)*O364</f>
        <v>13440</v>
      </c>
      <c r="AM364" s="618">
        <f t="shared" si="1100"/>
        <v>10322.6</v>
      </c>
      <c r="AN364" s="618">
        <f t="shared" si="1101"/>
        <v>3117.4</v>
      </c>
      <c r="AO364" s="618">
        <f>SUMIFS(Нормативы!AA:AA,Нормативы!$B:$B,$G364,Нормативы!$D:$D,'2020'!$I364,Нормативы!$F:$F,'2020'!$K364)</f>
        <v>3520</v>
      </c>
      <c r="AP364" s="619">
        <f t="shared" si="1102"/>
        <v>92640</v>
      </c>
      <c r="AQ364" s="413">
        <f t="shared" si="1040"/>
        <v>298700</v>
      </c>
      <c r="AR364" s="618">
        <f t="shared" si="1103"/>
        <v>229416.3</v>
      </c>
      <c r="AS364" s="618">
        <f t="shared" si="1104"/>
        <v>69283.7</v>
      </c>
      <c r="AT364" s="616">
        <f t="shared" si="1041"/>
        <v>1100</v>
      </c>
      <c r="AU364" s="616">
        <f t="shared" si="1042"/>
        <v>220</v>
      </c>
      <c r="AV364" s="616">
        <f t="shared" si="1043"/>
        <v>11600</v>
      </c>
      <c r="AW364" s="616">
        <f t="shared" si="1044"/>
        <v>21750</v>
      </c>
      <c r="AX364" s="616">
        <f t="shared" si="1045"/>
        <v>2600</v>
      </c>
      <c r="AY364" s="616">
        <f t="shared" si="1046"/>
        <v>13350</v>
      </c>
      <c r="AZ364" s="616">
        <f t="shared" si="1047"/>
        <v>1700</v>
      </c>
      <c r="BA364" s="616">
        <f t="shared" si="1048"/>
        <v>4100</v>
      </c>
      <c r="BB364" s="616">
        <f t="shared" si="1049"/>
        <v>12300</v>
      </c>
      <c r="BC364" s="616">
        <f t="shared" si="1050"/>
        <v>25400</v>
      </c>
      <c r="BD364" s="616">
        <f t="shared" si="1051"/>
        <v>2700</v>
      </c>
      <c r="BE364" s="616">
        <f t="shared" si="1052"/>
        <v>3850</v>
      </c>
      <c r="BF364" s="616">
        <f t="shared" si="1053"/>
        <v>400</v>
      </c>
      <c r="BG364" s="616">
        <f t="shared" si="1054"/>
        <v>600</v>
      </c>
      <c r="BH364" s="616">
        <f t="shared" si="1055"/>
        <v>67200</v>
      </c>
      <c r="BI364" s="618">
        <f t="shared" si="1105"/>
        <v>51612.9</v>
      </c>
      <c r="BJ364" s="618">
        <f t="shared" si="1106"/>
        <v>15587.1</v>
      </c>
      <c r="BK364" s="616">
        <f t="shared" si="1056"/>
        <v>17600</v>
      </c>
      <c r="BL364" s="620">
        <f t="shared" si="1057"/>
        <v>463200</v>
      </c>
      <c r="BM364" s="616">
        <f t="shared" si="1058"/>
        <v>729425</v>
      </c>
      <c r="BN364" s="618">
        <f t="shared" si="1059"/>
        <v>560234.30000000005</v>
      </c>
      <c r="BO364" s="618">
        <f t="shared" si="1060"/>
        <v>169190.7</v>
      </c>
      <c r="BP364" s="616">
        <f t="shared" si="1107"/>
        <v>1100</v>
      </c>
      <c r="BQ364" s="616">
        <f t="shared" si="1108"/>
        <v>220</v>
      </c>
      <c r="BR364" s="616">
        <f t="shared" si="1109"/>
        <v>11600</v>
      </c>
      <c r="BS364" s="616">
        <f t="shared" si="1061"/>
        <v>21750</v>
      </c>
      <c r="BT364" s="616">
        <f t="shared" si="1062"/>
        <v>2600</v>
      </c>
      <c r="BU364" s="616">
        <f t="shared" si="1063"/>
        <v>13350</v>
      </c>
      <c r="BV364" s="616">
        <f t="shared" si="1064"/>
        <v>1700</v>
      </c>
      <c r="BW364" s="616">
        <f t="shared" si="1065"/>
        <v>4100</v>
      </c>
      <c r="BX364" s="616">
        <f t="shared" si="1066"/>
        <v>31980</v>
      </c>
      <c r="BY364" s="616">
        <f t="shared" si="1067"/>
        <v>25400</v>
      </c>
      <c r="BZ364" s="616">
        <f t="shared" si="1068"/>
        <v>2700</v>
      </c>
      <c r="CA364" s="616">
        <f t="shared" si="1069"/>
        <v>3850</v>
      </c>
      <c r="CB364" s="616">
        <f t="shared" si="1070"/>
        <v>400</v>
      </c>
      <c r="CC364" s="616">
        <f t="shared" si="1071"/>
        <v>600</v>
      </c>
      <c r="CD364" s="616">
        <f t="shared" si="1072"/>
        <v>164102</v>
      </c>
      <c r="CE364" s="618">
        <f t="shared" si="1110"/>
        <v>126038.39999999999</v>
      </c>
      <c r="CF364" s="618">
        <f t="shared" si="1111"/>
        <v>38063.599999999999</v>
      </c>
      <c r="CG364" s="616">
        <f t="shared" si="1073"/>
        <v>17600</v>
      </c>
      <c r="CH364" s="621">
        <f t="shared" si="1074"/>
        <v>1010507</v>
      </c>
      <c r="CI364" s="88">
        <f t="shared" si="1075"/>
        <v>145885</v>
      </c>
      <c r="CJ364" s="90">
        <f t="shared" si="1076"/>
        <v>112046.86</v>
      </c>
      <c r="CK364" s="90">
        <f t="shared" si="1077"/>
        <v>33838.14</v>
      </c>
      <c r="CL364" s="88">
        <f t="shared" si="1078"/>
        <v>220</v>
      </c>
      <c r="CM364" s="88">
        <f t="shared" si="1079"/>
        <v>44</v>
      </c>
      <c r="CN364" s="88">
        <f t="shared" si="1080"/>
        <v>2320</v>
      </c>
      <c r="CO364" s="88">
        <f t="shared" si="1081"/>
        <v>4350</v>
      </c>
      <c r="CP364" s="88">
        <f t="shared" si="1082"/>
        <v>520</v>
      </c>
      <c r="CQ364" s="88">
        <f t="shared" si="1083"/>
        <v>2670</v>
      </c>
      <c r="CR364" s="88">
        <f t="shared" si="1084"/>
        <v>340</v>
      </c>
      <c r="CS364" s="88">
        <f t="shared" si="1085"/>
        <v>820</v>
      </c>
      <c r="CT364" s="88">
        <f t="shared" si="1086"/>
        <v>6396</v>
      </c>
      <c r="CU364" s="88">
        <f t="shared" si="1087"/>
        <v>5080</v>
      </c>
      <c r="CV364" s="88">
        <f t="shared" si="1088"/>
        <v>540</v>
      </c>
      <c r="CW364" s="88">
        <f t="shared" si="1089"/>
        <v>770</v>
      </c>
      <c r="CX364" s="88">
        <f t="shared" si="1090"/>
        <v>80</v>
      </c>
      <c r="CY364" s="88">
        <f t="shared" si="1091"/>
        <v>120</v>
      </c>
      <c r="CZ364" s="88">
        <f t="shared" si="1092"/>
        <v>32820.400000000001</v>
      </c>
      <c r="DA364" s="90">
        <f t="shared" si="1093"/>
        <v>25207.68</v>
      </c>
      <c r="DB364" s="90">
        <f t="shared" si="1094"/>
        <v>7612.72</v>
      </c>
      <c r="DC364" s="88">
        <f t="shared" si="1095"/>
        <v>3520</v>
      </c>
      <c r="DD364" s="211">
        <f t="shared" si="1096"/>
        <v>202101.4</v>
      </c>
      <c r="AUV364" s="699">
        <f t="shared" si="890"/>
        <v>145885</v>
      </c>
      <c r="AUW364" s="699">
        <f t="shared" si="891"/>
        <v>112046.85</v>
      </c>
      <c r="AUX364" s="699">
        <f t="shared" si="892"/>
        <v>33838.15</v>
      </c>
      <c r="AUY364" s="699">
        <f t="shared" si="1023"/>
        <v>220</v>
      </c>
      <c r="AUZ364" s="699">
        <f t="shared" si="910"/>
        <v>84.62</v>
      </c>
      <c r="AVA364" s="699">
        <f t="shared" si="910"/>
        <v>0.19</v>
      </c>
      <c r="AVB364" s="699">
        <f t="shared" si="1024"/>
        <v>4350</v>
      </c>
      <c r="AVC364" s="699">
        <f t="shared" si="1025"/>
        <v>520</v>
      </c>
      <c r="AVD364" s="699">
        <f t="shared" si="1026"/>
        <v>2670</v>
      </c>
      <c r="AVE364" s="699">
        <f t="shared" si="1027"/>
        <v>340</v>
      </c>
      <c r="AVF364" s="699">
        <f t="shared" si="1028"/>
        <v>820</v>
      </c>
      <c r="AVG364" s="699">
        <f t="shared" si="1029"/>
        <v>6396</v>
      </c>
      <c r="AVH364" s="699">
        <f t="shared" si="1030"/>
        <v>5080</v>
      </c>
      <c r="AVI364" s="699">
        <f t="shared" si="1031"/>
        <v>540</v>
      </c>
      <c r="AVJ364" s="699">
        <f t="shared" si="1032"/>
        <v>770</v>
      </c>
      <c r="AVK364" s="699">
        <f t="shared" si="1033"/>
        <v>80</v>
      </c>
      <c r="AVL364" s="699">
        <f t="shared" si="1034"/>
        <v>120</v>
      </c>
      <c r="AVM364" s="699">
        <f t="shared" si="1035"/>
        <v>32820.400000000001</v>
      </c>
      <c r="AVN364" s="699">
        <f t="shared" si="1036"/>
        <v>25207.68</v>
      </c>
      <c r="AVO364" s="699">
        <f t="shared" si="1037"/>
        <v>7612.72</v>
      </c>
      <c r="AVP364" s="699">
        <f t="shared" si="1038"/>
        <v>3520</v>
      </c>
      <c r="AVQ364" s="699">
        <f t="shared" si="1039"/>
        <v>202101.4</v>
      </c>
    </row>
    <row r="365" spans="1:1265" ht="30" hidden="1" customHeight="1" x14ac:dyDescent="0.25">
      <c r="A365" s="643">
        <v>1</v>
      </c>
      <c r="B365" s="643">
        <v>6</v>
      </c>
      <c r="C365" s="664" t="s">
        <v>250</v>
      </c>
      <c r="D365" s="2"/>
      <c r="E365" s="101" t="s">
        <v>345</v>
      </c>
      <c r="F365" s="643" t="s">
        <v>38</v>
      </c>
      <c r="G365" s="643">
        <v>2</v>
      </c>
      <c r="H365" s="658" t="s">
        <v>8</v>
      </c>
      <c r="I365" s="643">
        <v>3</v>
      </c>
      <c r="J365" s="101" t="s">
        <v>382</v>
      </c>
      <c r="K365" s="643">
        <v>1</v>
      </c>
      <c r="L365" s="683" t="s">
        <v>350</v>
      </c>
      <c r="M365" s="11" t="s">
        <v>302</v>
      </c>
      <c r="N365" s="101" t="s">
        <v>387</v>
      </c>
      <c r="O365" s="643">
        <v>1</v>
      </c>
      <c r="P365" s="695">
        <v>5</v>
      </c>
      <c r="Q365" s="632">
        <v>5</v>
      </c>
      <c r="R365" s="632">
        <v>5</v>
      </c>
      <c r="S365" s="675">
        <f>SUMIF('Территориальный кк'!$A:$A,'2020'!$B365,'Территориальный кк'!D:D)</f>
        <v>2.4420000000000002</v>
      </c>
      <c r="T365" s="676">
        <f>SUMIF('Территориальный кк'!$A:$A,'2020'!$B365,'Территориальный кк'!E:E)</f>
        <v>2.6</v>
      </c>
      <c r="U365" s="618">
        <f>SUMIFS(Нормативы!G:G,Нормативы!$B:$B,$G365,Нормативы!$D:$D,'2020'!$I365,Нормативы!$F:$F,'2020'!$K365)*O365</f>
        <v>5974</v>
      </c>
      <c r="V365" s="618">
        <f t="shared" si="1097"/>
        <v>4588.3</v>
      </c>
      <c r="W365" s="618">
        <f t="shared" si="1098"/>
        <v>1385.7</v>
      </c>
      <c r="X365" s="618">
        <f>SUMIFS(Нормативы!J:J,Нормативы!$B:$B,$G365,Нормативы!$D:$D,'2020'!$I365,Нормативы!$F:$F,'2020'!$K365)</f>
        <v>22</v>
      </c>
      <c r="Y365" s="618">
        <f>SUMIFS(Нормативы!K:K,Нормативы!$B:$B,$G365,Нормативы!$D:$D,'2020'!$I365,Нормативы!$F:$F,'2020'!$K365)</f>
        <v>4</v>
      </c>
      <c r="Z365" s="618">
        <f>SUMIFS(Нормативы!L:L,Нормативы!$B:$B,$G365,Нормативы!$D:$D,'2020'!$I365,Нормативы!$F:$F,'2020'!$K365)</f>
        <v>232</v>
      </c>
      <c r="AA365" s="618">
        <f t="shared" si="1099"/>
        <v>435</v>
      </c>
      <c r="AB365" s="618">
        <f>SUMIFS(Нормативы!N:N,Нормативы!$B:$B,$G365,Нормативы!$D:$D,'2020'!$I365,Нормативы!$F:$F,'2020'!$K365)*O365</f>
        <v>52</v>
      </c>
      <c r="AC365" s="618">
        <f>SUMIFS(Нормативы!O:O,Нормативы!$B:$B,$G365,Нормативы!$D:$D,'2020'!$I365,Нормативы!$F:$F,'2020'!$K365)</f>
        <v>267</v>
      </c>
      <c r="AD365" s="618">
        <f>SUMIFS(Нормативы!P:P,Нормативы!$B:$B,$G365,Нормативы!$D:$D,'2020'!$I365,Нормативы!$F:$F,'2020'!$K365)*O365</f>
        <v>34</v>
      </c>
      <c r="AE365" s="618">
        <f>SUMIFS(Нормативы!Q:Q,Нормативы!$B:$B,$G365,Нормативы!$D:$D,'2020'!$I365,Нормативы!$F:$F,'2020'!$K365)</f>
        <v>82</v>
      </c>
      <c r="AF365" s="618">
        <f>SUMIFS(Нормативы!R:R,Нормативы!$B:$B,$G365,Нормативы!$D:$D,'2020'!$I365,Нормативы!$F:$F,'2020'!$K365)</f>
        <v>246</v>
      </c>
      <c r="AG365" s="618">
        <f>SUMIFS(Нормативы!S:S,Нормативы!$B:$B,$G365,Нормативы!$D:$D,'2020'!$I365,Нормативы!$F:$F,'2020'!$K365)</f>
        <v>508</v>
      </c>
      <c r="AH365" s="618">
        <f>SUMIFS(Нормативы!T:T,Нормативы!$B:$B,$G365,Нормативы!$D:$D,'2020'!$I365,Нормативы!$F:$F,'2020'!$K365)</f>
        <v>54</v>
      </c>
      <c r="AI365" s="618">
        <f>SUMIFS(Нормативы!U:U,Нормативы!$B:$B,$G365,Нормативы!$D:$D,'2020'!$I365,Нормативы!$F:$F,'2020'!$K365)</f>
        <v>77</v>
      </c>
      <c r="AJ365" s="618">
        <f>SUMIFS(Нормативы!V:V,Нормативы!$B:$B,$G365,Нормативы!$D:$D,'2020'!$I365,Нормативы!$F:$F,'2020'!$K365)</f>
        <v>8</v>
      </c>
      <c r="AK365" s="618">
        <f>SUMIFS(Нормативы!W:W,Нормативы!$B:$B,$G365,Нормативы!$D:$D,'2020'!$I365,Нормативы!$F:$F,'2020'!$K365)</f>
        <v>12</v>
      </c>
      <c r="AL365" s="618">
        <f>SUMIFS(Нормативы!X:X,Нормативы!$B:$B,$G365,Нормативы!$D:$D,'2020'!$I365,Нормативы!$F:$F,'2020'!$K365)*O365</f>
        <v>1344</v>
      </c>
      <c r="AM365" s="618">
        <f t="shared" si="1100"/>
        <v>1032.3</v>
      </c>
      <c r="AN365" s="618">
        <f t="shared" si="1101"/>
        <v>311.7</v>
      </c>
      <c r="AO365" s="618">
        <f>SUMIFS(Нормативы!AA:AA,Нормативы!$B:$B,$G365,Нормативы!$D:$D,'2020'!$I365,Нормативы!$F:$F,'2020'!$K365)</f>
        <v>0</v>
      </c>
      <c r="AP365" s="619">
        <f t="shared" si="1102"/>
        <v>8912</v>
      </c>
      <c r="AQ365" s="413">
        <f t="shared" si="1040"/>
        <v>29870</v>
      </c>
      <c r="AR365" s="618">
        <f t="shared" si="1103"/>
        <v>22941.599999999999</v>
      </c>
      <c r="AS365" s="618">
        <f t="shared" si="1104"/>
        <v>6928.4</v>
      </c>
      <c r="AT365" s="616">
        <f t="shared" si="1041"/>
        <v>110</v>
      </c>
      <c r="AU365" s="616">
        <f t="shared" si="1042"/>
        <v>20</v>
      </c>
      <c r="AV365" s="616">
        <f t="shared" si="1043"/>
        <v>1160</v>
      </c>
      <c r="AW365" s="616">
        <f t="shared" si="1044"/>
        <v>2175</v>
      </c>
      <c r="AX365" s="616">
        <f t="shared" si="1045"/>
        <v>260</v>
      </c>
      <c r="AY365" s="616">
        <f t="shared" si="1046"/>
        <v>1335</v>
      </c>
      <c r="AZ365" s="616">
        <f t="shared" si="1047"/>
        <v>170</v>
      </c>
      <c r="BA365" s="616">
        <f t="shared" si="1048"/>
        <v>410</v>
      </c>
      <c r="BB365" s="616">
        <f t="shared" si="1049"/>
        <v>1230</v>
      </c>
      <c r="BC365" s="616">
        <f t="shared" si="1050"/>
        <v>2540</v>
      </c>
      <c r="BD365" s="616">
        <f t="shared" si="1051"/>
        <v>270</v>
      </c>
      <c r="BE365" s="616">
        <f t="shared" si="1052"/>
        <v>385</v>
      </c>
      <c r="BF365" s="616">
        <f t="shared" si="1053"/>
        <v>40</v>
      </c>
      <c r="BG365" s="616">
        <f t="shared" si="1054"/>
        <v>60</v>
      </c>
      <c r="BH365" s="616">
        <f t="shared" si="1055"/>
        <v>6720</v>
      </c>
      <c r="BI365" s="618">
        <f t="shared" si="1105"/>
        <v>5161.3</v>
      </c>
      <c r="BJ365" s="618">
        <f t="shared" si="1106"/>
        <v>1558.7</v>
      </c>
      <c r="BK365" s="616">
        <f t="shared" si="1056"/>
        <v>0</v>
      </c>
      <c r="BL365" s="620">
        <f t="shared" si="1057"/>
        <v>44560</v>
      </c>
      <c r="BM365" s="616">
        <f t="shared" si="1058"/>
        <v>72943</v>
      </c>
      <c r="BN365" s="618">
        <f t="shared" si="1059"/>
        <v>56023.8</v>
      </c>
      <c r="BO365" s="618">
        <f t="shared" si="1060"/>
        <v>16919.2</v>
      </c>
      <c r="BP365" s="616">
        <f t="shared" si="1107"/>
        <v>110</v>
      </c>
      <c r="BQ365" s="616">
        <f t="shared" si="1108"/>
        <v>20</v>
      </c>
      <c r="BR365" s="616">
        <f t="shared" si="1109"/>
        <v>1160</v>
      </c>
      <c r="BS365" s="616">
        <f t="shared" si="1061"/>
        <v>2175</v>
      </c>
      <c r="BT365" s="616">
        <f t="shared" si="1062"/>
        <v>260</v>
      </c>
      <c r="BU365" s="616">
        <f t="shared" si="1063"/>
        <v>1335</v>
      </c>
      <c r="BV365" s="616">
        <f t="shared" si="1064"/>
        <v>170</v>
      </c>
      <c r="BW365" s="616">
        <f t="shared" si="1065"/>
        <v>410</v>
      </c>
      <c r="BX365" s="616">
        <f t="shared" si="1066"/>
        <v>3198</v>
      </c>
      <c r="BY365" s="616">
        <f t="shared" si="1067"/>
        <v>2540</v>
      </c>
      <c r="BZ365" s="616">
        <f t="shared" si="1068"/>
        <v>270</v>
      </c>
      <c r="CA365" s="616">
        <f t="shared" si="1069"/>
        <v>385</v>
      </c>
      <c r="CB365" s="616">
        <f t="shared" si="1070"/>
        <v>40</v>
      </c>
      <c r="CC365" s="616">
        <f t="shared" si="1071"/>
        <v>60</v>
      </c>
      <c r="CD365" s="616">
        <f t="shared" si="1072"/>
        <v>16410</v>
      </c>
      <c r="CE365" s="618">
        <f t="shared" si="1110"/>
        <v>12603.7</v>
      </c>
      <c r="CF365" s="618">
        <f t="shared" si="1111"/>
        <v>3806.3</v>
      </c>
      <c r="CG365" s="616">
        <f t="shared" si="1073"/>
        <v>0</v>
      </c>
      <c r="CH365" s="621">
        <f t="shared" si="1074"/>
        <v>99291</v>
      </c>
      <c r="CI365" s="88">
        <f t="shared" si="1075"/>
        <v>14588.6</v>
      </c>
      <c r="CJ365" s="90">
        <f t="shared" si="1076"/>
        <v>11204.76</v>
      </c>
      <c r="CK365" s="90">
        <f t="shared" si="1077"/>
        <v>3383.84</v>
      </c>
      <c r="CL365" s="88">
        <f t="shared" si="1078"/>
        <v>22</v>
      </c>
      <c r="CM365" s="88">
        <f t="shared" si="1079"/>
        <v>4</v>
      </c>
      <c r="CN365" s="88">
        <f t="shared" si="1080"/>
        <v>232</v>
      </c>
      <c r="CO365" s="88">
        <f t="shared" si="1081"/>
        <v>435</v>
      </c>
      <c r="CP365" s="88">
        <f t="shared" si="1082"/>
        <v>52</v>
      </c>
      <c r="CQ365" s="88">
        <f t="shared" si="1083"/>
        <v>267</v>
      </c>
      <c r="CR365" s="88">
        <f t="shared" si="1084"/>
        <v>34</v>
      </c>
      <c r="CS365" s="88">
        <f t="shared" si="1085"/>
        <v>82</v>
      </c>
      <c r="CT365" s="88">
        <f t="shared" si="1086"/>
        <v>639.6</v>
      </c>
      <c r="CU365" s="88">
        <f t="shared" si="1087"/>
        <v>508</v>
      </c>
      <c r="CV365" s="88">
        <f t="shared" si="1088"/>
        <v>54</v>
      </c>
      <c r="CW365" s="88">
        <f t="shared" si="1089"/>
        <v>77</v>
      </c>
      <c r="CX365" s="88">
        <f t="shared" si="1090"/>
        <v>8</v>
      </c>
      <c r="CY365" s="88">
        <f t="shared" si="1091"/>
        <v>12</v>
      </c>
      <c r="CZ365" s="88">
        <f t="shared" si="1092"/>
        <v>3282</v>
      </c>
      <c r="DA365" s="90">
        <f t="shared" si="1093"/>
        <v>2520.7399999999998</v>
      </c>
      <c r="DB365" s="90">
        <f t="shared" si="1094"/>
        <v>761.26</v>
      </c>
      <c r="DC365" s="88">
        <f t="shared" si="1095"/>
        <v>0</v>
      </c>
      <c r="DD365" s="211">
        <f t="shared" si="1096"/>
        <v>19858.2</v>
      </c>
      <c r="AUV365" s="699">
        <f t="shared" si="890"/>
        <v>14588.6</v>
      </c>
      <c r="AUW365" s="699">
        <f t="shared" si="891"/>
        <v>11204.76</v>
      </c>
      <c r="AUX365" s="699">
        <f t="shared" si="892"/>
        <v>3383.84</v>
      </c>
      <c r="AUY365" s="699">
        <f t="shared" si="1023"/>
        <v>22</v>
      </c>
      <c r="AUZ365" s="699">
        <f t="shared" si="910"/>
        <v>7.69</v>
      </c>
      <c r="AVA365" s="699">
        <f t="shared" si="910"/>
        <v>0.19</v>
      </c>
      <c r="AVB365" s="699">
        <f t="shared" si="1024"/>
        <v>435</v>
      </c>
      <c r="AVC365" s="699">
        <f t="shared" si="1025"/>
        <v>52</v>
      </c>
      <c r="AVD365" s="699">
        <f t="shared" si="1026"/>
        <v>267</v>
      </c>
      <c r="AVE365" s="699">
        <f t="shared" si="1027"/>
        <v>34</v>
      </c>
      <c r="AVF365" s="699">
        <f t="shared" si="1028"/>
        <v>82</v>
      </c>
      <c r="AVG365" s="699">
        <f t="shared" si="1029"/>
        <v>639.6</v>
      </c>
      <c r="AVH365" s="699">
        <f t="shared" si="1030"/>
        <v>508</v>
      </c>
      <c r="AVI365" s="699">
        <f t="shared" si="1031"/>
        <v>54</v>
      </c>
      <c r="AVJ365" s="699">
        <f t="shared" si="1032"/>
        <v>77</v>
      </c>
      <c r="AVK365" s="699">
        <f t="shared" si="1033"/>
        <v>8</v>
      </c>
      <c r="AVL365" s="699">
        <f t="shared" si="1034"/>
        <v>12</v>
      </c>
      <c r="AVM365" s="699">
        <f t="shared" si="1035"/>
        <v>3282</v>
      </c>
      <c r="AVN365" s="699">
        <f t="shared" si="1036"/>
        <v>2520.7399999999998</v>
      </c>
      <c r="AVO365" s="699">
        <f t="shared" si="1037"/>
        <v>761.26</v>
      </c>
      <c r="AVP365" s="699">
        <f t="shared" si="1038"/>
        <v>0</v>
      </c>
      <c r="AVQ365" s="699">
        <f t="shared" si="1039"/>
        <v>19858.2</v>
      </c>
    </row>
    <row r="366" spans="1:1265" s="608" customFormat="1" ht="30" hidden="1" customHeight="1" x14ac:dyDescent="0.25">
      <c r="A366" s="634">
        <v>1</v>
      </c>
      <c r="B366" s="634">
        <v>6</v>
      </c>
      <c r="C366" s="633" t="s">
        <v>250</v>
      </c>
      <c r="D366" s="2"/>
      <c r="E366" s="602" t="s">
        <v>345</v>
      </c>
      <c r="F366" s="634" t="s">
        <v>38</v>
      </c>
      <c r="G366" s="634">
        <v>2</v>
      </c>
      <c r="H366" s="656" t="s">
        <v>10</v>
      </c>
      <c r="I366" s="634">
        <v>0</v>
      </c>
      <c r="J366" s="602" t="s">
        <v>462</v>
      </c>
      <c r="K366" s="634">
        <v>1</v>
      </c>
      <c r="L366" s="681" t="s">
        <v>350</v>
      </c>
      <c r="M366" s="601"/>
      <c r="N366" s="602" t="s">
        <v>387</v>
      </c>
      <c r="O366" s="634">
        <v>1</v>
      </c>
      <c r="P366" s="633">
        <v>5</v>
      </c>
      <c r="Q366" s="633">
        <v>5</v>
      </c>
      <c r="R366" s="633">
        <v>5</v>
      </c>
      <c r="S366" s="675">
        <f>SUMIF('Территориальный кк'!$A:$A,'2020'!$B366,'Территориальный кк'!D:D)</f>
        <v>2.4420000000000002</v>
      </c>
      <c r="T366" s="676">
        <f>SUMIF('Территориальный кк'!$A:$A,'2020'!$B366,'Территориальный кк'!E:E)</f>
        <v>2.6</v>
      </c>
      <c r="U366" s="618">
        <f>SUMIFS(Нормативы!G:G,Нормативы!$B:$B,$G366,Нормативы!$D:$D,'2020'!$I366,Нормативы!$F:$F,'2020'!$K366)*O366</f>
        <v>59740</v>
      </c>
      <c r="V366" s="618">
        <f t="shared" ref="V366" si="1112">ROUND(U366/1.302,1)</f>
        <v>45883.3</v>
      </c>
      <c r="W366" s="618">
        <f t="shared" ref="W366" si="1113">U366-V366</f>
        <v>13856.7</v>
      </c>
      <c r="X366" s="618">
        <f>SUMIFS(Нормативы!J:J,Нормативы!$B:$B,$G366,Нормативы!$D:$D,'2020'!$I366,Нормативы!$F:$F,'2020'!$K366)</f>
        <v>220</v>
      </c>
      <c r="Y366" s="618">
        <f>SUMIFS(Нормативы!K:K,Нормативы!$B:$B,$G366,Нормативы!$D:$D,'2020'!$I366,Нормативы!$F:$F,'2020'!$K366)</f>
        <v>44</v>
      </c>
      <c r="Z366" s="618">
        <f>SUMIFS(Нормативы!L:L,Нормативы!$B:$B,$G366,Нормативы!$D:$D,'2020'!$I366,Нормативы!$F:$F,'2020'!$K366)</f>
        <v>2320</v>
      </c>
      <c r="AA366" s="618">
        <f t="shared" ref="AA366" si="1114">AB366+AC366+AD366+AE366</f>
        <v>4350</v>
      </c>
      <c r="AB366" s="618">
        <f>SUMIFS(Нормативы!N:N,Нормативы!$B:$B,$G366,Нормативы!$D:$D,'2020'!$I366,Нормативы!$F:$F,'2020'!$K366)*O366</f>
        <v>520</v>
      </c>
      <c r="AC366" s="618">
        <f>SUMIFS(Нормативы!O:O,Нормативы!$B:$B,$G366,Нормативы!$D:$D,'2020'!$I366,Нормативы!$F:$F,'2020'!$K366)</f>
        <v>2670</v>
      </c>
      <c r="AD366" s="618">
        <f>SUMIFS(Нормативы!P:P,Нормативы!$B:$B,$G366,Нормативы!$D:$D,'2020'!$I366,Нормативы!$F:$F,'2020'!$K366)*O366</f>
        <v>340</v>
      </c>
      <c r="AE366" s="618">
        <f>SUMIFS(Нормативы!Q:Q,Нормативы!$B:$B,$G366,Нормативы!$D:$D,'2020'!$I366,Нормативы!$F:$F,'2020'!$K366)</f>
        <v>820</v>
      </c>
      <c r="AF366" s="618">
        <f>SUMIFS(Нормативы!R:R,Нормативы!$B:$B,$G366,Нормативы!$D:$D,'2020'!$I366,Нормативы!$F:$F,'2020'!$K366)</f>
        <v>2460</v>
      </c>
      <c r="AG366" s="618">
        <f>SUMIFS(Нормативы!S:S,Нормативы!$B:$B,$G366,Нормативы!$D:$D,'2020'!$I366,Нормативы!$F:$F,'2020'!$K366)</f>
        <v>5080</v>
      </c>
      <c r="AH366" s="618">
        <f>SUMIFS(Нормативы!T:T,Нормативы!$B:$B,$G366,Нормативы!$D:$D,'2020'!$I366,Нормативы!$F:$F,'2020'!$K366)</f>
        <v>540</v>
      </c>
      <c r="AI366" s="618">
        <f>SUMIFS(Нормативы!U:U,Нормативы!$B:$B,$G366,Нормативы!$D:$D,'2020'!$I366,Нормативы!$F:$F,'2020'!$K366)</f>
        <v>770</v>
      </c>
      <c r="AJ366" s="618">
        <f>SUMIFS(Нормативы!V:V,Нормативы!$B:$B,$G366,Нормативы!$D:$D,'2020'!$I366,Нормативы!$F:$F,'2020'!$K366)</f>
        <v>80</v>
      </c>
      <c r="AK366" s="618">
        <f>SUMIFS(Нормативы!W:W,Нормативы!$B:$B,$G366,Нормативы!$D:$D,'2020'!$I366,Нормативы!$F:$F,'2020'!$K366)</f>
        <v>120</v>
      </c>
      <c r="AL366" s="618">
        <f>SUMIFS(Нормативы!X:X,Нормативы!$B:$B,$G366,Нормативы!$D:$D,'2020'!$I366,Нормативы!$F:$F,'2020'!$K366)*O366</f>
        <v>13440</v>
      </c>
      <c r="AM366" s="618">
        <f t="shared" ref="AM366" si="1115">ROUND(AL366/1.302,1)</f>
        <v>10322.6</v>
      </c>
      <c r="AN366" s="618">
        <f t="shared" ref="AN366" si="1116">AL366-AM366</f>
        <v>3117.4</v>
      </c>
      <c r="AO366" s="618">
        <f>SUMIFS(Нормативы!AA:AA,Нормативы!$B:$B,$G366,Нормативы!$D:$D,'2020'!$I366,Нормативы!$F:$F,'2020'!$K366)</f>
        <v>3520</v>
      </c>
      <c r="AP366" s="619">
        <f t="shared" ref="AP366" si="1117">U366+X366+Z366+AA366++AF366+AG366+AH366+AI366+AJ366+AK366+AL366+AO366</f>
        <v>92640</v>
      </c>
      <c r="AQ366" s="611">
        <f t="shared" si="1040"/>
        <v>298700</v>
      </c>
      <c r="AR366" s="622">
        <f t="shared" si="1103"/>
        <v>229416.3</v>
      </c>
      <c r="AS366" s="622">
        <f t="shared" si="1104"/>
        <v>69283.7</v>
      </c>
      <c r="AT366" s="614">
        <f t="shared" si="1041"/>
        <v>1100</v>
      </c>
      <c r="AU366" s="614">
        <f t="shared" si="1042"/>
        <v>220</v>
      </c>
      <c r="AV366" s="614">
        <f t="shared" si="1043"/>
        <v>11600</v>
      </c>
      <c r="AW366" s="614">
        <f t="shared" si="1044"/>
        <v>21750</v>
      </c>
      <c r="AX366" s="614">
        <f t="shared" si="1045"/>
        <v>2600</v>
      </c>
      <c r="AY366" s="614">
        <f t="shared" si="1046"/>
        <v>13350</v>
      </c>
      <c r="AZ366" s="614">
        <f t="shared" si="1047"/>
        <v>1700</v>
      </c>
      <c r="BA366" s="614">
        <f t="shared" si="1048"/>
        <v>4100</v>
      </c>
      <c r="BB366" s="614">
        <f t="shared" si="1049"/>
        <v>12300</v>
      </c>
      <c r="BC366" s="614">
        <f t="shared" si="1050"/>
        <v>25400</v>
      </c>
      <c r="BD366" s="614">
        <f t="shared" si="1051"/>
        <v>2700</v>
      </c>
      <c r="BE366" s="614">
        <f t="shared" si="1052"/>
        <v>3850</v>
      </c>
      <c r="BF366" s="614">
        <f t="shared" si="1053"/>
        <v>400</v>
      </c>
      <c r="BG366" s="614">
        <f t="shared" si="1054"/>
        <v>600</v>
      </c>
      <c r="BH366" s="614">
        <f t="shared" si="1055"/>
        <v>67200</v>
      </c>
      <c r="BI366" s="622">
        <f t="shared" si="1105"/>
        <v>51612.9</v>
      </c>
      <c r="BJ366" s="622">
        <f t="shared" si="1106"/>
        <v>15587.1</v>
      </c>
      <c r="BK366" s="614">
        <f t="shared" si="1056"/>
        <v>17600</v>
      </c>
      <c r="BL366" s="620">
        <f t="shared" si="1057"/>
        <v>463200</v>
      </c>
      <c r="BM366" s="614">
        <f t="shared" si="1058"/>
        <v>729425</v>
      </c>
      <c r="BN366" s="622">
        <f t="shared" si="1059"/>
        <v>560234.30000000005</v>
      </c>
      <c r="BO366" s="622">
        <f t="shared" si="1060"/>
        <v>169190.7</v>
      </c>
      <c r="BP366" s="614">
        <f t="shared" si="1107"/>
        <v>1100</v>
      </c>
      <c r="BQ366" s="614">
        <f t="shared" si="1108"/>
        <v>220</v>
      </c>
      <c r="BR366" s="614">
        <f t="shared" si="1109"/>
        <v>11600</v>
      </c>
      <c r="BS366" s="614">
        <f t="shared" si="1061"/>
        <v>21750</v>
      </c>
      <c r="BT366" s="614">
        <f t="shared" si="1062"/>
        <v>2600</v>
      </c>
      <c r="BU366" s="614">
        <f t="shared" si="1063"/>
        <v>13350</v>
      </c>
      <c r="BV366" s="614">
        <f t="shared" si="1064"/>
        <v>1700</v>
      </c>
      <c r="BW366" s="614">
        <f t="shared" si="1065"/>
        <v>4100</v>
      </c>
      <c r="BX366" s="614">
        <f t="shared" si="1066"/>
        <v>31980</v>
      </c>
      <c r="BY366" s="614">
        <f t="shared" si="1067"/>
        <v>25400</v>
      </c>
      <c r="BZ366" s="614">
        <f t="shared" si="1068"/>
        <v>2700</v>
      </c>
      <c r="CA366" s="614">
        <f t="shared" si="1069"/>
        <v>3850</v>
      </c>
      <c r="CB366" s="614">
        <f t="shared" si="1070"/>
        <v>400</v>
      </c>
      <c r="CC366" s="614">
        <f t="shared" si="1071"/>
        <v>600</v>
      </c>
      <c r="CD366" s="614">
        <f t="shared" si="1072"/>
        <v>164102</v>
      </c>
      <c r="CE366" s="622">
        <f t="shared" si="1110"/>
        <v>126038.39999999999</v>
      </c>
      <c r="CF366" s="622">
        <f t="shared" si="1111"/>
        <v>38063.599999999999</v>
      </c>
      <c r="CG366" s="614">
        <f t="shared" si="1073"/>
        <v>17600</v>
      </c>
      <c r="CH366" s="621">
        <f t="shared" si="1074"/>
        <v>1010507</v>
      </c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AUV366" s="699">
        <f t="shared" si="890"/>
        <v>145885</v>
      </c>
      <c r="AUW366" s="699">
        <f t="shared" si="891"/>
        <v>112046.85</v>
      </c>
      <c r="AUX366" s="699">
        <f t="shared" si="892"/>
        <v>33838.15</v>
      </c>
      <c r="AUY366" s="699">
        <f t="shared" si="1023"/>
        <v>220</v>
      </c>
      <c r="AUZ366" s="699">
        <f t="shared" si="910"/>
        <v>84.62</v>
      </c>
      <c r="AVA366" s="699">
        <f t="shared" si="910"/>
        <v>0.19</v>
      </c>
      <c r="AVB366" s="699">
        <f t="shared" si="1024"/>
        <v>4350</v>
      </c>
      <c r="AVC366" s="699">
        <f t="shared" si="1025"/>
        <v>520</v>
      </c>
      <c r="AVD366" s="699">
        <f t="shared" si="1026"/>
        <v>2670</v>
      </c>
      <c r="AVE366" s="699">
        <f t="shared" si="1027"/>
        <v>340</v>
      </c>
      <c r="AVF366" s="699">
        <f t="shared" si="1028"/>
        <v>820</v>
      </c>
      <c r="AVG366" s="699">
        <f t="shared" si="1029"/>
        <v>6396</v>
      </c>
      <c r="AVH366" s="699">
        <f t="shared" si="1030"/>
        <v>5080</v>
      </c>
      <c r="AVI366" s="699">
        <f t="shared" si="1031"/>
        <v>540</v>
      </c>
      <c r="AVJ366" s="699">
        <f t="shared" si="1032"/>
        <v>770</v>
      </c>
      <c r="AVK366" s="699">
        <f t="shared" si="1033"/>
        <v>80</v>
      </c>
      <c r="AVL366" s="699">
        <f t="shared" si="1034"/>
        <v>120</v>
      </c>
      <c r="AVM366" s="699">
        <f t="shared" si="1035"/>
        <v>32820.400000000001</v>
      </c>
      <c r="AVN366" s="699">
        <f t="shared" si="1036"/>
        <v>25207.68</v>
      </c>
      <c r="AVO366" s="699">
        <f t="shared" si="1037"/>
        <v>7612.72</v>
      </c>
      <c r="AVP366" s="699">
        <f t="shared" si="1038"/>
        <v>3520</v>
      </c>
      <c r="AVQ366" s="699">
        <f t="shared" si="1039"/>
        <v>202101.4</v>
      </c>
    </row>
    <row r="367" spans="1:1265" s="608" customFormat="1" ht="30" hidden="1" customHeight="1" x14ac:dyDescent="0.25">
      <c r="A367" s="634">
        <v>1</v>
      </c>
      <c r="B367" s="634">
        <v>6</v>
      </c>
      <c r="C367" s="633" t="s">
        <v>250</v>
      </c>
      <c r="D367" s="2"/>
      <c r="E367" s="602" t="s">
        <v>345</v>
      </c>
      <c r="F367" s="634" t="s">
        <v>38</v>
      </c>
      <c r="G367" s="634">
        <v>2</v>
      </c>
      <c r="H367" s="656" t="s">
        <v>8</v>
      </c>
      <c r="I367" s="634">
        <v>3</v>
      </c>
      <c r="J367" s="602" t="s">
        <v>462</v>
      </c>
      <c r="K367" s="634">
        <v>1</v>
      </c>
      <c r="L367" s="681" t="s">
        <v>350</v>
      </c>
      <c r="M367" s="601"/>
      <c r="N367" s="602" t="s">
        <v>387</v>
      </c>
      <c r="O367" s="634">
        <v>1</v>
      </c>
      <c r="P367" s="633">
        <v>3</v>
      </c>
      <c r="Q367" s="633">
        <v>3</v>
      </c>
      <c r="R367" s="633">
        <v>3</v>
      </c>
      <c r="S367" s="675">
        <f>SUMIF('Территориальный кк'!$A:$A,'2020'!$B367,'Территориальный кк'!D:D)</f>
        <v>2.4420000000000002</v>
      </c>
      <c r="T367" s="676">
        <f>SUMIF('Территориальный кк'!$A:$A,'2020'!$B367,'Территориальный кк'!E:E)</f>
        <v>2.6</v>
      </c>
      <c r="U367" s="622">
        <f>SUMIFS(Нормативы!G:G,Нормативы!$B:$B,$G367,Нормативы!$D:$D,'2020'!$I367,Нормативы!$F:$F,'2020'!$K367)*O367</f>
        <v>5974</v>
      </c>
      <c r="V367" s="622">
        <f t="shared" ref="V367" si="1118">ROUND(U367/1.302,1)</f>
        <v>4588.3</v>
      </c>
      <c r="W367" s="622">
        <f t="shared" ref="W367" si="1119">U367-V367</f>
        <v>1385.7</v>
      </c>
      <c r="X367" s="622">
        <f>SUMIFS(Нормативы!J:J,Нормативы!$B:$B,$G367,Нормативы!$D:$D,'2020'!$I367,Нормативы!$F:$F,'2020'!$K367)</f>
        <v>22</v>
      </c>
      <c r="Y367" s="622">
        <f>SUMIFS(Нормативы!K:K,Нормативы!$B:$B,$G367,Нормативы!$D:$D,'2020'!$I367,Нормативы!$F:$F,'2020'!$K367)</f>
        <v>4</v>
      </c>
      <c r="Z367" s="622">
        <f>SUMIFS(Нормативы!L:L,Нормативы!$B:$B,$G367,Нормативы!$D:$D,'2020'!$I367,Нормативы!$F:$F,'2020'!$K367)</f>
        <v>232</v>
      </c>
      <c r="AA367" s="622">
        <f t="shared" ref="AA367" si="1120">AB367+AC367+AD367+AE367</f>
        <v>435</v>
      </c>
      <c r="AB367" s="622">
        <f>SUMIFS(Нормативы!N:N,Нормативы!$B:$B,$G367,Нормативы!$D:$D,'2020'!$I367,Нормативы!$F:$F,'2020'!$K367)*O367</f>
        <v>52</v>
      </c>
      <c r="AC367" s="622">
        <f>SUMIFS(Нормативы!O:O,Нормативы!$B:$B,$G367,Нормативы!$D:$D,'2020'!$I367,Нормативы!$F:$F,'2020'!$K367)</f>
        <v>267</v>
      </c>
      <c r="AD367" s="622">
        <f>SUMIFS(Нормативы!P:P,Нормативы!$B:$B,$G367,Нормативы!$D:$D,'2020'!$I367,Нормативы!$F:$F,'2020'!$K367)*O367</f>
        <v>34</v>
      </c>
      <c r="AE367" s="622">
        <f>SUMIFS(Нормативы!Q:Q,Нормативы!$B:$B,$G367,Нормативы!$D:$D,'2020'!$I367,Нормативы!$F:$F,'2020'!$K367)</f>
        <v>82</v>
      </c>
      <c r="AF367" s="622">
        <f>SUMIFS(Нормативы!R:R,Нормативы!$B:$B,$G367,Нормативы!$D:$D,'2020'!$I367,Нормативы!$F:$F,'2020'!$K367)</f>
        <v>246</v>
      </c>
      <c r="AG367" s="622">
        <f>SUMIFS(Нормативы!S:S,Нормативы!$B:$B,$G367,Нормативы!$D:$D,'2020'!$I367,Нормативы!$F:$F,'2020'!$K367)</f>
        <v>508</v>
      </c>
      <c r="AH367" s="622">
        <f>SUMIFS(Нормативы!T:T,Нормативы!$B:$B,$G367,Нормативы!$D:$D,'2020'!$I367,Нормативы!$F:$F,'2020'!$K367)</f>
        <v>54</v>
      </c>
      <c r="AI367" s="622">
        <f>SUMIFS(Нормативы!U:U,Нормативы!$B:$B,$G367,Нормативы!$D:$D,'2020'!$I367,Нормативы!$F:$F,'2020'!$K367)</f>
        <v>77</v>
      </c>
      <c r="AJ367" s="622">
        <f>SUMIFS(Нормативы!V:V,Нормативы!$B:$B,$G367,Нормативы!$D:$D,'2020'!$I367,Нормативы!$F:$F,'2020'!$K367)</f>
        <v>8</v>
      </c>
      <c r="AK367" s="622">
        <f>SUMIFS(Нормативы!W:W,Нормативы!$B:$B,$G367,Нормативы!$D:$D,'2020'!$I367,Нормативы!$F:$F,'2020'!$K367)</f>
        <v>12</v>
      </c>
      <c r="AL367" s="622">
        <f>SUMIFS(Нормативы!X:X,Нормативы!$B:$B,$G367,Нормативы!$D:$D,'2020'!$I367,Нормативы!$F:$F,'2020'!$K367)*O367</f>
        <v>1344</v>
      </c>
      <c r="AM367" s="622">
        <f t="shared" ref="AM367" si="1121">ROUND(AL367/1.302,1)</f>
        <v>1032.3</v>
      </c>
      <c r="AN367" s="622">
        <f t="shared" ref="AN367" si="1122">AL367-AM367</f>
        <v>311.7</v>
      </c>
      <c r="AO367" s="622">
        <f>SUMIFS(Нормативы!AA:AA,Нормативы!$B:$B,$G367,Нормативы!$D:$D,'2020'!$I367,Нормативы!$F:$F,'2020'!$K367)</f>
        <v>0</v>
      </c>
      <c r="AP367" s="623">
        <f t="shared" ref="AP367" si="1123">U367+X367+Z367+AA367++AF367+AG367+AH367+AI367+AJ367+AK367+AL367+AO367</f>
        <v>8912</v>
      </c>
      <c r="AQ367" s="611">
        <f t="shared" si="1040"/>
        <v>17922</v>
      </c>
      <c r="AR367" s="622">
        <f t="shared" si="1103"/>
        <v>13765</v>
      </c>
      <c r="AS367" s="622">
        <f t="shared" si="1104"/>
        <v>4157</v>
      </c>
      <c r="AT367" s="614">
        <f t="shared" si="1041"/>
        <v>66</v>
      </c>
      <c r="AU367" s="614">
        <f t="shared" si="1042"/>
        <v>12</v>
      </c>
      <c r="AV367" s="614">
        <f t="shared" si="1043"/>
        <v>696</v>
      </c>
      <c r="AW367" s="614">
        <f t="shared" si="1044"/>
        <v>1305</v>
      </c>
      <c r="AX367" s="614">
        <f t="shared" si="1045"/>
        <v>156</v>
      </c>
      <c r="AY367" s="614">
        <f t="shared" si="1046"/>
        <v>801</v>
      </c>
      <c r="AZ367" s="614">
        <f t="shared" si="1047"/>
        <v>102</v>
      </c>
      <c r="BA367" s="614">
        <f t="shared" si="1048"/>
        <v>246</v>
      </c>
      <c r="BB367" s="614">
        <f t="shared" si="1049"/>
        <v>738</v>
      </c>
      <c r="BC367" s="614">
        <f t="shared" si="1050"/>
        <v>1524</v>
      </c>
      <c r="BD367" s="614">
        <f t="shared" si="1051"/>
        <v>162</v>
      </c>
      <c r="BE367" s="614">
        <f t="shared" si="1052"/>
        <v>231</v>
      </c>
      <c r="BF367" s="614">
        <f t="shared" si="1053"/>
        <v>24</v>
      </c>
      <c r="BG367" s="614">
        <f t="shared" si="1054"/>
        <v>36</v>
      </c>
      <c r="BH367" s="614">
        <f t="shared" si="1055"/>
        <v>4032</v>
      </c>
      <c r="BI367" s="622">
        <f t="shared" si="1105"/>
        <v>3096.8</v>
      </c>
      <c r="BJ367" s="622">
        <f t="shared" si="1106"/>
        <v>935.2</v>
      </c>
      <c r="BK367" s="614">
        <f t="shared" si="1056"/>
        <v>0</v>
      </c>
      <c r="BL367" s="620">
        <f t="shared" si="1057"/>
        <v>26736</v>
      </c>
      <c r="BM367" s="614">
        <f t="shared" si="1058"/>
        <v>43766</v>
      </c>
      <c r="BN367" s="622">
        <f t="shared" si="1059"/>
        <v>33614.400000000001</v>
      </c>
      <c r="BO367" s="622">
        <f t="shared" si="1060"/>
        <v>10151.6</v>
      </c>
      <c r="BP367" s="614">
        <f t="shared" si="1107"/>
        <v>66</v>
      </c>
      <c r="BQ367" s="614">
        <f t="shared" si="1108"/>
        <v>12</v>
      </c>
      <c r="BR367" s="614">
        <f t="shared" si="1109"/>
        <v>696</v>
      </c>
      <c r="BS367" s="614">
        <f t="shared" si="1061"/>
        <v>1305</v>
      </c>
      <c r="BT367" s="614">
        <f t="shared" si="1062"/>
        <v>156</v>
      </c>
      <c r="BU367" s="614">
        <f t="shared" si="1063"/>
        <v>801</v>
      </c>
      <c r="BV367" s="614">
        <f t="shared" si="1064"/>
        <v>102</v>
      </c>
      <c r="BW367" s="614">
        <f t="shared" si="1065"/>
        <v>246</v>
      </c>
      <c r="BX367" s="614">
        <f t="shared" si="1066"/>
        <v>1919</v>
      </c>
      <c r="BY367" s="614">
        <f t="shared" si="1067"/>
        <v>1524</v>
      </c>
      <c r="BZ367" s="614">
        <f t="shared" si="1068"/>
        <v>162</v>
      </c>
      <c r="CA367" s="614">
        <f t="shared" si="1069"/>
        <v>231</v>
      </c>
      <c r="CB367" s="614">
        <f t="shared" si="1070"/>
        <v>24</v>
      </c>
      <c r="CC367" s="614">
        <f t="shared" si="1071"/>
        <v>36</v>
      </c>
      <c r="CD367" s="614">
        <f t="shared" si="1072"/>
        <v>9846</v>
      </c>
      <c r="CE367" s="622">
        <f t="shared" si="1110"/>
        <v>7562.2</v>
      </c>
      <c r="CF367" s="622">
        <f t="shared" si="1111"/>
        <v>2283.8000000000002</v>
      </c>
      <c r="CG367" s="614">
        <f t="shared" si="1073"/>
        <v>0</v>
      </c>
      <c r="CH367" s="621">
        <f t="shared" si="1074"/>
        <v>59575</v>
      </c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AUV367" s="699">
        <f t="shared" si="890"/>
        <v>14588.67</v>
      </c>
      <c r="AUW367" s="699">
        <f t="shared" si="891"/>
        <v>11204.82</v>
      </c>
      <c r="AUX367" s="699">
        <f t="shared" si="892"/>
        <v>3383.85</v>
      </c>
      <c r="AUY367" s="699">
        <f t="shared" si="1023"/>
        <v>22</v>
      </c>
      <c r="AUZ367" s="699">
        <f t="shared" si="910"/>
        <v>4.62</v>
      </c>
      <c r="AVA367" s="699">
        <f t="shared" si="910"/>
        <v>0.12</v>
      </c>
      <c r="AVB367" s="699">
        <f t="shared" si="1024"/>
        <v>435</v>
      </c>
      <c r="AVC367" s="699">
        <f t="shared" si="1025"/>
        <v>52</v>
      </c>
      <c r="AVD367" s="699">
        <f t="shared" si="1026"/>
        <v>267</v>
      </c>
      <c r="AVE367" s="699">
        <f t="shared" si="1027"/>
        <v>34</v>
      </c>
      <c r="AVF367" s="699">
        <f t="shared" si="1028"/>
        <v>82</v>
      </c>
      <c r="AVG367" s="699">
        <f t="shared" si="1029"/>
        <v>639.66999999999996</v>
      </c>
      <c r="AVH367" s="699">
        <f t="shared" si="1030"/>
        <v>508</v>
      </c>
      <c r="AVI367" s="699">
        <f t="shared" si="1031"/>
        <v>54</v>
      </c>
      <c r="AVJ367" s="699">
        <f t="shared" si="1032"/>
        <v>77</v>
      </c>
      <c r="AVK367" s="699">
        <f t="shared" si="1033"/>
        <v>8</v>
      </c>
      <c r="AVL367" s="699">
        <f t="shared" si="1034"/>
        <v>12</v>
      </c>
      <c r="AVM367" s="699">
        <f t="shared" si="1035"/>
        <v>3282</v>
      </c>
      <c r="AVN367" s="699">
        <f t="shared" si="1036"/>
        <v>2520.7399999999998</v>
      </c>
      <c r="AVO367" s="699">
        <f t="shared" si="1037"/>
        <v>761.26</v>
      </c>
      <c r="AVP367" s="699">
        <f t="shared" si="1038"/>
        <v>0</v>
      </c>
      <c r="AVQ367" s="699">
        <f t="shared" si="1039"/>
        <v>19858.330000000002</v>
      </c>
    </row>
    <row r="368" spans="1:1265" ht="30" hidden="1" customHeight="1" x14ac:dyDescent="0.25">
      <c r="A368" s="643">
        <v>1</v>
      </c>
      <c r="B368" s="643">
        <v>6</v>
      </c>
      <c r="C368" s="664" t="s">
        <v>250</v>
      </c>
      <c r="D368" s="2"/>
      <c r="E368" s="101" t="s">
        <v>345</v>
      </c>
      <c r="F368" s="643" t="s">
        <v>38</v>
      </c>
      <c r="G368" s="643">
        <v>2</v>
      </c>
      <c r="H368" s="658" t="s">
        <v>10</v>
      </c>
      <c r="I368" s="643">
        <v>0</v>
      </c>
      <c r="J368" s="101" t="s">
        <v>384</v>
      </c>
      <c r="K368" s="643">
        <v>1</v>
      </c>
      <c r="L368" s="683" t="s">
        <v>350</v>
      </c>
      <c r="M368" s="11" t="s">
        <v>305</v>
      </c>
      <c r="N368" s="101" t="s">
        <v>387</v>
      </c>
      <c r="O368" s="643">
        <v>1</v>
      </c>
      <c r="P368" s="695">
        <v>5</v>
      </c>
      <c r="Q368" s="632">
        <v>5</v>
      </c>
      <c r="R368" s="632">
        <v>5</v>
      </c>
      <c r="S368" s="675">
        <f>SUMIF('Территориальный кк'!$A:$A,'2020'!$B368,'Территориальный кк'!D:D)</f>
        <v>2.4420000000000002</v>
      </c>
      <c r="T368" s="676">
        <f>SUMIF('Территориальный кк'!$A:$A,'2020'!$B368,'Территориальный кк'!E:E)</f>
        <v>2.6</v>
      </c>
      <c r="U368" s="618">
        <f>SUMIFS(Нормативы!G:G,Нормативы!$B:$B,$G368,Нормативы!$D:$D,'2020'!$I368,Нормативы!$F:$F,'2020'!$K368)*O368</f>
        <v>59740</v>
      </c>
      <c r="V368" s="618">
        <f t="shared" si="1097"/>
        <v>45883.3</v>
      </c>
      <c r="W368" s="618">
        <f t="shared" si="1098"/>
        <v>13856.7</v>
      </c>
      <c r="X368" s="618">
        <f>SUMIFS(Нормативы!J:J,Нормативы!$B:$B,$G368,Нормативы!$D:$D,'2020'!$I368,Нормативы!$F:$F,'2020'!$K368)</f>
        <v>220</v>
      </c>
      <c r="Y368" s="618">
        <f>SUMIFS(Нормативы!K:K,Нормативы!$B:$B,$G368,Нормативы!$D:$D,'2020'!$I368,Нормативы!$F:$F,'2020'!$K368)</f>
        <v>44</v>
      </c>
      <c r="Z368" s="618">
        <f>SUMIFS(Нормативы!L:L,Нормативы!$B:$B,$G368,Нормативы!$D:$D,'2020'!$I368,Нормативы!$F:$F,'2020'!$K368)</f>
        <v>2320</v>
      </c>
      <c r="AA368" s="618">
        <f t="shared" si="1099"/>
        <v>4350</v>
      </c>
      <c r="AB368" s="618">
        <f>SUMIFS(Нормативы!N:N,Нормативы!$B:$B,$G368,Нормативы!$D:$D,'2020'!$I368,Нормативы!$F:$F,'2020'!$K368)*O368</f>
        <v>520</v>
      </c>
      <c r="AC368" s="618">
        <f>SUMIFS(Нормативы!O:O,Нормативы!$B:$B,$G368,Нормативы!$D:$D,'2020'!$I368,Нормативы!$F:$F,'2020'!$K368)</f>
        <v>2670</v>
      </c>
      <c r="AD368" s="618">
        <f>SUMIFS(Нормативы!P:P,Нормативы!$B:$B,$G368,Нормативы!$D:$D,'2020'!$I368,Нормативы!$F:$F,'2020'!$K368)*O368</f>
        <v>340</v>
      </c>
      <c r="AE368" s="618">
        <f>SUMIFS(Нормативы!Q:Q,Нормативы!$B:$B,$G368,Нормативы!$D:$D,'2020'!$I368,Нормативы!$F:$F,'2020'!$K368)</f>
        <v>820</v>
      </c>
      <c r="AF368" s="618">
        <f>SUMIFS(Нормативы!R:R,Нормативы!$B:$B,$G368,Нормативы!$D:$D,'2020'!$I368,Нормативы!$F:$F,'2020'!$K368)</f>
        <v>2460</v>
      </c>
      <c r="AG368" s="618">
        <f>SUMIFS(Нормативы!S:S,Нормативы!$B:$B,$G368,Нормативы!$D:$D,'2020'!$I368,Нормативы!$F:$F,'2020'!$K368)</f>
        <v>5080</v>
      </c>
      <c r="AH368" s="618">
        <f>SUMIFS(Нормативы!T:T,Нормативы!$B:$B,$G368,Нормативы!$D:$D,'2020'!$I368,Нормативы!$F:$F,'2020'!$K368)</f>
        <v>540</v>
      </c>
      <c r="AI368" s="618">
        <f>SUMIFS(Нормативы!U:U,Нормативы!$B:$B,$G368,Нормативы!$D:$D,'2020'!$I368,Нормативы!$F:$F,'2020'!$K368)</f>
        <v>770</v>
      </c>
      <c r="AJ368" s="618">
        <f>SUMIFS(Нормативы!V:V,Нормативы!$B:$B,$G368,Нормативы!$D:$D,'2020'!$I368,Нормативы!$F:$F,'2020'!$K368)</f>
        <v>80</v>
      </c>
      <c r="AK368" s="618">
        <f>SUMIFS(Нормативы!W:W,Нормативы!$B:$B,$G368,Нормативы!$D:$D,'2020'!$I368,Нормативы!$F:$F,'2020'!$K368)</f>
        <v>120</v>
      </c>
      <c r="AL368" s="618">
        <f>SUMIFS(Нормативы!X:X,Нормативы!$B:$B,$G368,Нормативы!$D:$D,'2020'!$I368,Нормативы!$F:$F,'2020'!$K368)*O368</f>
        <v>13440</v>
      </c>
      <c r="AM368" s="618">
        <f t="shared" si="1100"/>
        <v>10322.6</v>
      </c>
      <c r="AN368" s="618">
        <f t="shared" si="1101"/>
        <v>3117.4</v>
      </c>
      <c r="AO368" s="618">
        <f>SUMIFS(Нормативы!AA:AA,Нормативы!$B:$B,$G368,Нормативы!$D:$D,'2020'!$I368,Нормативы!$F:$F,'2020'!$K368)</f>
        <v>3520</v>
      </c>
      <c r="AP368" s="619">
        <f t="shared" si="1102"/>
        <v>92640</v>
      </c>
      <c r="AQ368" s="413">
        <f t="shared" si="1040"/>
        <v>298700</v>
      </c>
      <c r="AR368" s="618">
        <f t="shared" si="1103"/>
        <v>229416.3</v>
      </c>
      <c r="AS368" s="618">
        <f t="shared" si="1104"/>
        <v>69283.7</v>
      </c>
      <c r="AT368" s="616">
        <f t="shared" si="1041"/>
        <v>1100</v>
      </c>
      <c r="AU368" s="616">
        <f t="shared" si="1042"/>
        <v>220</v>
      </c>
      <c r="AV368" s="616">
        <f t="shared" si="1043"/>
        <v>11600</v>
      </c>
      <c r="AW368" s="616">
        <f t="shared" si="1044"/>
        <v>21750</v>
      </c>
      <c r="AX368" s="616">
        <f t="shared" si="1045"/>
        <v>2600</v>
      </c>
      <c r="AY368" s="616">
        <f t="shared" si="1046"/>
        <v>13350</v>
      </c>
      <c r="AZ368" s="616">
        <f t="shared" si="1047"/>
        <v>1700</v>
      </c>
      <c r="BA368" s="616">
        <f t="shared" si="1048"/>
        <v>4100</v>
      </c>
      <c r="BB368" s="616">
        <f t="shared" si="1049"/>
        <v>12300</v>
      </c>
      <c r="BC368" s="616">
        <f t="shared" si="1050"/>
        <v>25400</v>
      </c>
      <c r="BD368" s="616">
        <f t="shared" si="1051"/>
        <v>2700</v>
      </c>
      <c r="BE368" s="616">
        <f t="shared" si="1052"/>
        <v>3850</v>
      </c>
      <c r="BF368" s="616">
        <f t="shared" si="1053"/>
        <v>400</v>
      </c>
      <c r="BG368" s="616">
        <f t="shared" si="1054"/>
        <v>600</v>
      </c>
      <c r="BH368" s="616">
        <f t="shared" si="1055"/>
        <v>67200</v>
      </c>
      <c r="BI368" s="618">
        <f t="shared" si="1105"/>
        <v>51612.9</v>
      </c>
      <c r="BJ368" s="618">
        <f t="shared" si="1106"/>
        <v>15587.1</v>
      </c>
      <c r="BK368" s="616">
        <f t="shared" si="1056"/>
        <v>17600</v>
      </c>
      <c r="BL368" s="620">
        <f t="shared" si="1057"/>
        <v>463200</v>
      </c>
      <c r="BM368" s="616">
        <f t="shared" si="1058"/>
        <v>729425</v>
      </c>
      <c r="BN368" s="618">
        <f t="shared" si="1059"/>
        <v>560234.30000000005</v>
      </c>
      <c r="BO368" s="618">
        <f t="shared" si="1060"/>
        <v>169190.7</v>
      </c>
      <c r="BP368" s="616">
        <f t="shared" si="1107"/>
        <v>1100</v>
      </c>
      <c r="BQ368" s="616">
        <f t="shared" si="1108"/>
        <v>220</v>
      </c>
      <c r="BR368" s="616">
        <f t="shared" si="1109"/>
        <v>11600</v>
      </c>
      <c r="BS368" s="616">
        <f t="shared" si="1061"/>
        <v>21750</v>
      </c>
      <c r="BT368" s="616">
        <f t="shared" si="1062"/>
        <v>2600</v>
      </c>
      <c r="BU368" s="616">
        <f t="shared" si="1063"/>
        <v>13350</v>
      </c>
      <c r="BV368" s="616">
        <f t="shared" si="1064"/>
        <v>1700</v>
      </c>
      <c r="BW368" s="616">
        <f t="shared" si="1065"/>
        <v>4100</v>
      </c>
      <c r="BX368" s="616">
        <f t="shared" si="1066"/>
        <v>31980</v>
      </c>
      <c r="BY368" s="616">
        <f t="shared" si="1067"/>
        <v>25400</v>
      </c>
      <c r="BZ368" s="616">
        <f t="shared" si="1068"/>
        <v>2700</v>
      </c>
      <c r="CA368" s="616">
        <f t="shared" si="1069"/>
        <v>3850</v>
      </c>
      <c r="CB368" s="616">
        <f t="shared" si="1070"/>
        <v>400</v>
      </c>
      <c r="CC368" s="616">
        <f t="shared" si="1071"/>
        <v>600</v>
      </c>
      <c r="CD368" s="616">
        <f t="shared" si="1072"/>
        <v>164102</v>
      </c>
      <c r="CE368" s="618">
        <f t="shared" si="1110"/>
        <v>126038.39999999999</v>
      </c>
      <c r="CF368" s="618">
        <f t="shared" si="1111"/>
        <v>38063.599999999999</v>
      </c>
      <c r="CG368" s="616">
        <f t="shared" si="1073"/>
        <v>17600</v>
      </c>
      <c r="CH368" s="621">
        <f t="shared" si="1074"/>
        <v>1010507</v>
      </c>
      <c r="CI368" s="88">
        <f t="shared" si="1075"/>
        <v>145885</v>
      </c>
      <c r="CJ368" s="90">
        <f t="shared" si="1076"/>
        <v>112046.86</v>
      </c>
      <c r="CK368" s="90">
        <f t="shared" si="1077"/>
        <v>33838.14</v>
      </c>
      <c r="CL368" s="88">
        <f t="shared" si="1078"/>
        <v>220</v>
      </c>
      <c r="CM368" s="88">
        <f t="shared" si="1079"/>
        <v>44</v>
      </c>
      <c r="CN368" s="88">
        <f t="shared" si="1080"/>
        <v>2320</v>
      </c>
      <c r="CO368" s="88">
        <f t="shared" si="1081"/>
        <v>4350</v>
      </c>
      <c r="CP368" s="88">
        <f t="shared" si="1082"/>
        <v>520</v>
      </c>
      <c r="CQ368" s="88">
        <f t="shared" si="1083"/>
        <v>2670</v>
      </c>
      <c r="CR368" s="88">
        <f t="shared" si="1084"/>
        <v>340</v>
      </c>
      <c r="CS368" s="88">
        <f t="shared" si="1085"/>
        <v>820</v>
      </c>
      <c r="CT368" s="88">
        <f t="shared" si="1086"/>
        <v>6396</v>
      </c>
      <c r="CU368" s="88">
        <f t="shared" si="1087"/>
        <v>5080</v>
      </c>
      <c r="CV368" s="88">
        <f t="shared" si="1088"/>
        <v>540</v>
      </c>
      <c r="CW368" s="88">
        <f t="shared" si="1089"/>
        <v>770</v>
      </c>
      <c r="CX368" s="88">
        <f t="shared" si="1090"/>
        <v>80</v>
      </c>
      <c r="CY368" s="88">
        <f t="shared" si="1091"/>
        <v>120</v>
      </c>
      <c r="CZ368" s="88">
        <f t="shared" si="1092"/>
        <v>32820.400000000001</v>
      </c>
      <c r="DA368" s="90">
        <f t="shared" si="1093"/>
        <v>25207.68</v>
      </c>
      <c r="DB368" s="90">
        <f t="shared" si="1094"/>
        <v>7612.72</v>
      </c>
      <c r="DC368" s="88">
        <f t="shared" si="1095"/>
        <v>3520</v>
      </c>
      <c r="DD368" s="211">
        <f t="shared" si="1096"/>
        <v>202101.4</v>
      </c>
      <c r="AUV368" s="699">
        <f t="shared" si="890"/>
        <v>145885</v>
      </c>
      <c r="AUW368" s="699">
        <f t="shared" si="891"/>
        <v>112046.85</v>
      </c>
      <c r="AUX368" s="699">
        <f t="shared" si="892"/>
        <v>33838.15</v>
      </c>
      <c r="AUY368" s="699">
        <f t="shared" si="1023"/>
        <v>220</v>
      </c>
      <c r="AUZ368" s="699">
        <f t="shared" si="910"/>
        <v>84.62</v>
      </c>
      <c r="AVA368" s="699">
        <f t="shared" si="910"/>
        <v>0.19</v>
      </c>
      <c r="AVB368" s="699">
        <f t="shared" si="1024"/>
        <v>4350</v>
      </c>
      <c r="AVC368" s="699">
        <f t="shared" si="1025"/>
        <v>520</v>
      </c>
      <c r="AVD368" s="699">
        <f t="shared" si="1026"/>
        <v>2670</v>
      </c>
      <c r="AVE368" s="699">
        <f t="shared" si="1027"/>
        <v>340</v>
      </c>
      <c r="AVF368" s="699">
        <f t="shared" si="1028"/>
        <v>820</v>
      </c>
      <c r="AVG368" s="699">
        <f t="shared" si="1029"/>
        <v>6396</v>
      </c>
      <c r="AVH368" s="699">
        <f t="shared" si="1030"/>
        <v>5080</v>
      </c>
      <c r="AVI368" s="699">
        <f t="shared" si="1031"/>
        <v>540</v>
      </c>
      <c r="AVJ368" s="699">
        <f t="shared" si="1032"/>
        <v>770</v>
      </c>
      <c r="AVK368" s="699">
        <f t="shared" si="1033"/>
        <v>80</v>
      </c>
      <c r="AVL368" s="699">
        <f t="shared" si="1034"/>
        <v>120</v>
      </c>
      <c r="AVM368" s="699">
        <f t="shared" si="1035"/>
        <v>32820.400000000001</v>
      </c>
      <c r="AVN368" s="699">
        <f t="shared" si="1036"/>
        <v>25207.68</v>
      </c>
      <c r="AVO368" s="699">
        <f t="shared" si="1037"/>
        <v>7612.72</v>
      </c>
      <c r="AVP368" s="699">
        <f t="shared" si="1038"/>
        <v>3520</v>
      </c>
      <c r="AVQ368" s="699">
        <f t="shared" si="1039"/>
        <v>202101.4</v>
      </c>
    </row>
    <row r="369" spans="1:108 1244:1265" ht="30" hidden="1" customHeight="1" x14ac:dyDescent="0.25">
      <c r="A369" s="643">
        <v>1</v>
      </c>
      <c r="B369" s="643">
        <v>6</v>
      </c>
      <c r="C369" s="664" t="s">
        <v>250</v>
      </c>
      <c r="D369" s="2"/>
      <c r="E369" s="101" t="s">
        <v>345</v>
      </c>
      <c r="F369" s="643" t="s">
        <v>38</v>
      </c>
      <c r="G369" s="643">
        <v>2</v>
      </c>
      <c r="H369" s="658" t="s">
        <v>10</v>
      </c>
      <c r="I369" s="643">
        <v>0</v>
      </c>
      <c r="J369" s="101" t="s">
        <v>396</v>
      </c>
      <c r="K369" s="643">
        <v>1</v>
      </c>
      <c r="L369" s="683" t="s">
        <v>350</v>
      </c>
      <c r="M369" s="11" t="s">
        <v>332</v>
      </c>
      <c r="N369" s="101" t="s">
        <v>387</v>
      </c>
      <c r="O369" s="643">
        <v>1</v>
      </c>
      <c r="P369" s="632"/>
      <c r="Q369" s="632"/>
      <c r="R369" s="632"/>
      <c r="S369" s="675">
        <f>SUMIF('Территориальный кк'!$A:$A,'2020'!$B369,'Территориальный кк'!D:D)</f>
        <v>2.4420000000000002</v>
      </c>
      <c r="T369" s="676">
        <f>SUMIF('Территориальный кк'!$A:$A,'2020'!$B369,'Территориальный кк'!E:E)</f>
        <v>2.6</v>
      </c>
      <c r="U369" s="618">
        <f>SUMIFS(Нормативы!G:G,Нормативы!$B:$B,$G369,Нормативы!$D:$D,'2020'!$I369,Нормативы!$F:$F,'2020'!$K369)*O369</f>
        <v>59740</v>
      </c>
      <c r="V369" s="618">
        <f t="shared" si="1097"/>
        <v>45883.3</v>
      </c>
      <c r="W369" s="618">
        <f t="shared" si="1098"/>
        <v>13856.7</v>
      </c>
      <c r="X369" s="618">
        <f>SUMIFS(Нормативы!J:J,Нормативы!$B:$B,$G369,Нормативы!$D:$D,'2020'!$I369,Нормативы!$F:$F,'2020'!$K369)</f>
        <v>220</v>
      </c>
      <c r="Y369" s="618">
        <f>SUMIFS(Нормативы!K:K,Нормативы!$B:$B,$G369,Нормативы!$D:$D,'2020'!$I369,Нормативы!$F:$F,'2020'!$K369)</f>
        <v>44</v>
      </c>
      <c r="Z369" s="618">
        <f>SUMIFS(Нормативы!L:L,Нормативы!$B:$B,$G369,Нормативы!$D:$D,'2020'!$I369,Нормативы!$F:$F,'2020'!$K369)</f>
        <v>2320</v>
      </c>
      <c r="AA369" s="618">
        <f t="shared" si="1099"/>
        <v>4350</v>
      </c>
      <c r="AB369" s="618">
        <f>SUMIFS(Нормативы!N:N,Нормативы!$B:$B,$G369,Нормативы!$D:$D,'2020'!$I369,Нормативы!$F:$F,'2020'!$K369)*O369</f>
        <v>520</v>
      </c>
      <c r="AC369" s="618">
        <f>SUMIFS(Нормативы!O:O,Нормативы!$B:$B,$G369,Нормативы!$D:$D,'2020'!$I369,Нормативы!$F:$F,'2020'!$K369)</f>
        <v>2670</v>
      </c>
      <c r="AD369" s="618">
        <f>SUMIFS(Нормативы!P:P,Нормативы!$B:$B,$G369,Нормативы!$D:$D,'2020'!$I369,Нормативы!$F:$F,'2020'!$K369)*O369</f>
        <v>340</v>
      </c>
      <c r="AE369" s="618">
        <f>SUMIFS(Нормативы!Q:Q,Нормативы!$B:$B,$G369,Нормативы!$D:$D,'2020'!$I369,Нормативы!$F:$F,'2020'!$K369)</f>
        <v>820</v>
      </c>
      <c r="AF369" s="618">
        <f>SUMIFS(Нормативы!R:R,Нормативы!$B:$B,$G369,Нормативы!$D:$D,'2020'!$I369,Нормативы!$F:$F,'2020'!$K369)</f>
        <v>2460</v>
      </c>
      <c r="AG369" s="618">
        <f>SUMIFS(Нормативы!S:S,Нормативы!$B:$B,$G369,Нормативы!$D:$D,'2020'!$I369,Нормативы!$F:$F,'2020'!$K369)</f>
        <v>5080</v>
      </c>
      <c r="AH369" s="618">
        <f>SUMIFS(Нормативы!T:T,Нормативы!$B:$B,$G369,Нормативы!$D:$D,'2020'!$I369,Нормативы!$F:$F,'2020'!$K369)</f>
        <v>540</v>
      </c>
      <c r="AI369" s="618">
        <f>SUMIFS(Нормативы!U:U,Нормативы!$B:$B,$G369,Нормативы!$D:$D,'2020'!$I369,Нормативы!$F:$F,'2020'!$K369)</f>
        <v>770</v>
      </c>
      <c r="AJ369" s="618">
        <f>SUMIFS(Нормативы!V:V,Нормативы!$B:$B,$G369,Нормативы!$D:$D,'2020'!$I369,Нормативы!$F:$F,'2020'!$K369)</f>
        <v>80</v>
      </c>
      <c r="AK369" s="618">
        <f>SUMIFS(Нормативы!W:W,Нормативы!$B:$B,$G369,Нормативы!$D:$D,'2020'!$I369,Нормативы!$F:$F,'2020'!$K369)</f>
        <v>120</v>
      </c>
      <c r="AL369" s="618">
        <f>SUMIFS(Нормативы!X:X,Нормативы!$B:$B,$G369,Нормативы!$D:$D,'2020'!$I369,Нормативы!$F:$F,'2020'!$K369)*O369</f>
        <v>13440</v>
      </c>
      <c r="AM369" s="618">
        <f t="shared" si="1100"/>
        <v>10322.6</v>
      </c>
      <c r="AN369" s="618">
        <f t="shared" si="1101"/>
        <v>3117.4</v>
      </c>
      <c r="AO369" s="618">
        <f>SUMIFS(Нормативы!AA:AA,Нормативы!$B:$B,$G369,Нормативы!$D:$D,'2020'!$I369,Нормативы!$F:$F,'2020'!$K369)</f>
        <v>3520</v>
      </c>
      <c r="AP369" s="619">
        <f t="shared" si="1102"/>
        <v>92640</v>
      </c>
      <c r="AQ369" s="413">
        <f t="shared" si="1040"/>
        <v>0</v>
      </c>
      <c r="AR369" s="618">
        <f t="shared" si="1103"/>
        <v>0</v>
      </c>
      <c r="AS369" s="618">
        <f t="shared" si="1104"/>
        <v>0</v>
      </c>
      <c r="AT369" s="616">
        <f t="shared" si="1041"/>
        <v>0</v>
      </c>
      <c r="AU369" s="616">
        <f t="shared" si="1042"/>
        <v>0</v>
      </c>
      <c r="AV369" s="616">
        <f t="shared" si="1043"/>
        <v>0</v>
      </c>
      <c r="AW369" s="616">
        <f t="shared" si="1044"/>
        <v>0</v>
      </c>
      <c r="AX369" s="616">
        <f t="shared" si="1045"/>
        <v>0</v>
      </c>
      <c r="AY369" s="616">
        <f t="shared" si="1046"/>
        <v>0</v>
      </c>
      <c r="AZ369" s="616">
        <f t="shared" si="1047"/>
        <v>0</v>
      </c>
      <c r="BA369" s="616">
        <f t="shared" si="1048"/>
        <v>0</v>
      </c>
      <c r="BB369" s="616">
        <f t="shared" si="1049"/>
        <v>0</v>
      </c>
      <c r="BC369" s="616">
        <f t="shared" si="1050"/>
        <v>0</v>
      </c>
      <c r="BD369" s="616">
        <f t="shared" si="1051"/>
        <v>0</v>
      </c>
      <c r="BE369" s="616">
        <f t="shared" si="1052"/>
        <v>0</v>
      </c>
      <c r="BF369" s="616">
        <f t="shared" si="1053"/>
        <v>0</v>
      </c>
      <c r="BG369" s="616">
        <f t="shared" si="1054"/>
        <v>0</v>
      </c>
      <c r="BH369" s="616">
        <f t="shared" si="1055"/>
        <v>0</v>
      </c>
      <c r="BI369" s="618">
        <f t="shared" si="1105"/>
        <v>0</v>
      </c>
      <c r="BJ369" s="618">
        <f t="shared" si="1106"/>
        <v>0</v>
      </c>
      <c r="BK369" s="616">
        <f t="shared" si="1056"/>
        <v>0</v>
      </c>
      <c r="BL369" s="620">
        <f t="shared" si="1057"/>
        <v>0</v>
      </c>
      <c r="BM369" s="616">
        <f t="shared" si="1058"/>
        <v>0</v>
      </c>
      <c r="BN369" s="618">
        <f t="shared" si="1059"/>
        <v>0</v>
      </c>
      <c r="BO369" s="618">
        <f t="shared" si="1060"/>
        <v>0</v>
      </c>
      <c r="BP369" s="616">
        <f t="shared" si="1107"/>
        <v>0</v>
      </c>
      <c r="BQ369" s="616">
        <f t="shared" si="1108"/>
        <v>0</v>
      </c>
      <c r="BR369" s="616">
        <f t="shared" si="1109"/>
        <v>0</v>
      </c>
      <c r="BS369" s="616">
        <f t="shared" si="1061"/>
        <v>0</v>
      </c>
      <c r="BT369" s="616">
        <f t="shared" si="1062"/>
        <v>0</v>
      </c>
      <c r="BU369" s="616">
        <f t="shared" si="1063"/>
        <v>0</v>
      </c>
      <c r="BV369" s="616">
        <f t="shared" si="1064"/>
        <v>0</v>
      </c>
      <c r="BW369" s="616">
        <f t="shared" si="1065"/>
        <v>0</v>
      </c>
      <c r="BX369" s="616">
        <f t="shared" si="1066"/>
        <v>0</v>
      </c>
      <c r="BY369" s="616">
        <f t="shared" si="1067"/>
        <v>0</v>
      </c>
      <c r="BZ369" s="616">
        <f t="shared" si="1068"/>
        <v>0</v>
      </c>
      <c r="CA369" s="616">
        <f t="shared" si="1069"/>
        <v>0</v>
      </c>
      <c r="CB369" s="616">
        <f t="shared" si="1070"/>
        <v>0</v>
      </c>
      <c r="CC369" s="616">
        <f t="shared" si="1071"/>
        <v>0</v>
      </c>
      <c r="CD369" s="616">
        <f t="shared" si="1072"/>
        <v>0</v>
      </c>
      <c r="CE369" s="618">
        <f t="shared" si="1110"/>
        <v>0</v>
      </c>
      <c r="CF369" s="618">
        <f t="shared" si="1111"/>
        <v>0</v>
      </c>
      <c r="CG369" s="616">
        <f t="shared" si="1073"/>
        <v>0</v>
      </c>
      <c r="CH369" s="621">
        <f t="shared" si="1074"/>
        <v>0</v>
      </c>
      <c r="CI369" s="88" t="e">
        <f t="shared" si="1075"/>
        <v>#DIV/0!</v>
      </c>
      <c r="CJ369" s="90" t="e">
        <f t="shared" si="1076"/>
        <v>#DIV/0!</v>
      </c>
      <c r="CK369" s="90" t="e">
        <f t="shared" si="1077"/>
        <v>#DIV/0!</v>
      </c>
      <c r="CL369" s="88" t="e">
        <f t="shared" si="1078"/>
        <v>#DIV/0!</v>
      </c>
      <c r="CM369" s="88" t="e">
        <f t="shared" si="1079"/>
        <v>#DIV/0!</v>
      </c>
      <c r="CN369" s="88" t="e">
        <f t="shared" si="1080"/>
        <v>#DIV/0!</v>
      </c>
      <c r="CO369" s="88" t="e">
        <f t="shared" si="1081"/>
        <v>#DIV/0!</v>
      </c>
      <c r="CP369" s="88" t="e">
        <f t="shared" si="1082"/>
        <v>#DIV/0!</v>
      </c>
      <c r="CQ369" s="88" t="e">
        <f t="shared" si="1083"/>
        <v>#DIV/0!</v>
      </c>
      <c r="CR369" s="88" t="e">
        <f t="shared" si="1084"/>
        <v>#DIV/0!</v>
      </c>
      <c r="CS369" s="88" t="e">
        <f t="shared" si="1085"/>
        <v>#DIV/0!</v>
      </c>
      <c r="CT369" s="88" t="e">
        <f t="shared" si="1086"/>
        <v>#DIV/0!</v>
      </c>
      <c r="CU369" s="88" t="e">
        <f t="shared" si="1087"/>
        <v>#DIV/0!</v>
      </c>
      <c r="CV369" s="88" t="e">
        <f t="shared" si="1088"/>
        <v>#DIV/0!</v>
      </c>
      <c r="CW369" s="88" t="e">
        <f t="shared" si="1089"/>
        <v>#DIV/0!</v>
      </c>
      <c r="CX369" s="88" t="e">
        <f t="shared" si="1090"/>
        <v>#DIV/0!</v>
      </c>
      <c r="CY369" s="88" t="e">
        <f t="shared" si="1091"/>
        <v>#DIV/0!</v>
      </c>
      <c r="CZ369" s="88" t="e">
        <f t="shared" si="1092"/>
        <v>#DIV/0!</v>
      </c>
      <c r="DA369" s="90" t="e">
        <f t="shared" si="1093"/>
        <v>#DIV/0!</v>
      </c>
      <c r="DB369" s="90" t="e">
        <f t="shared" si="1094"/>
        <v>#DIV/0!</v>
      </c>
      <c r="DC369" s="88" t="e">
        <f t="shared" si="1095"/>
        <v>#DIV/0!</v>
      </c>
      <c r="DD369" s="211" t="e">
        <f t="shared" si="1096"/>
        <v>#DIV/0!</v>
      </c>
      <c r="AUV369" s="699">
        <v>0</v>
      </c>
      <c r="AUW369" s="699">
        <f t="shared" si="891"/>
        <v>0</v>
      </c>
      <c r="AUX369" s="699">
        <f t="shared" si="892"/>
        <v>0</v>
      </c>
      <c r="AUY369" s="699">
        <f t="shared" si="910"/>
        <v>0</v>
      </c>
      <c r="AUZ369" s="699">
        <f t="shared" si="910"/>
        <v>0</v>
      </c>
      <c r="AVA369" s="699">
        <f t="shared" si="910"/>
        <v>0</v>
      </c>
      <c r="AVB369" s="699">
        <f t="shared" si="911"/>
        <v>0</v>
      </c>
      <c r="AVC369" s="697"/>
      <c r="AVD369" s="697"/>
      <c r="AVE369" s="697"/>
      <c r="AVF369" s="697"/>
      <c r="AVG369" s="697"/>
      <c r="AVH369" s="697"/>
      <c r="AVI369" s="697"/>
      <c r="AVJ369" s="697"/>
      <c r="AVK369" s="697"/>
      <c r="AVL369" s="697"/>
      <c r="AVM369" s="697"/>
      <c r="AVN369" s="697"/>
      <c r="AVO369" s="697"/>
      <c r="AVP369" s="697"/>
      <c r="AVQ369" s="697"/>
    </row>
    <row r="370" spans="1:108 1244:1265" ht="30" hidden="1" customHeight="1" x14ac:dyDescent="0.25">
      <c r="A370" s="643">
        <v>1</v>
      </c>
      <c r="B370" s="643">
        <v>6</v>
      </c>
      <c r="C370" s="664" t="s">
        <v>250</v>
      </c>
      <c r="D370" s="2"/>
      <c r="E370" s="101" t="s">
        <v>345</v>
      </c>
      <c r="F370" s="643" t="s">
        <v>38</v>
      </c>
      <c r="G370" s="643">
        <v>2</v>
      </c>
      <c r="H370" s="658" t="s">
        <v>10</v>
      </c>
      <c r="I370" s="643">
        <v>0</v>
      </c>
      <c r="J370" s="101" t="s">
        <v>397</v>
      </c>
      <c r="K370" s="643">
        <v>1</v>
      </c>
      <c r="L370" s="683" t="s">
        <v>350</v>
      </c>
      <c r="M370" s="11" t="s">
        <v>336</v>
      </c>
      <c r="N370" s="101" t="s">
        <v>387</v>
      </c>
      <c r="O370" s="643">
        <v>1</v>
      </c>
      <c r="P370" s="695">
        <v>3</v>
      </c>
      <c r="Q370" s="632">
        <v>3</v>
      </c>
      <c r="R370" s="632">
        <v>3</v>
      </c>
      <c r="S370" s="675">
        <f>SUMIF('Территориальный кк'!$A:$A,'2020'!$B370,'Территориальный кк'!D:D)</f>
        <v>2.4420000000000002</v>
      </c>
      <c r="T370" s="676">
        <f>SUMIF('Территориальный кк'!$A:$A,'2020'!$B370,'Территориальный кк'!E:E)</f>
        <v>2.6</v>
      </c>
      <c r="U370" s="618">
        <f>SUMIFS(Нормативы!G:G,Нормативы!$B:$B,$G370,Нормативы!$D:$D,'2020'!$I370,Нормативы!$F:$F,'2020'!$K370)*O370</f>
        <v>59740</v>
      </c>
      <c r="V370" s="618">
        <f t="shared" si="1097"/>
        <v>45883.3</v>
      </c>
      <c r="W370" s="618">
        <f t="shared" si="1098"/>
        <v>13856.7</v>
      </c>
      <c r="X370" s="618">
        <f>SUMIFS(Нормативы!J:J,Нормативы!$B:$B,$G370,Нормативы!$D:$D,'2020'!$I370,Нормативы!$F:$F,'2020'!$K370)</f>
        <v>220</v>
      </c>
      <c r="Y370" s="618">
        <f>SUMIFS(Нормативы!K:K,Нормативы!$B:$B,$G370,Нормативы!$D:$D,'2020'!$I370,Нормативы!$F:$F,'2020'!$K370)</f>
        <v>44</v>
      </c>
      <c r="Z370" s="618">
        <f>SUMIFS(Нормативы!L:L,Нормативы!$B:$B,$G370,Нормативы!$D:$D,'2020'!$I370,Нормативы!$F:$F,'2020'!$K370)</f>
        <v>2320</v>
      </c>
      <c r="AA370" s="618">
        <f t="shared" si="1099"/>
        <v>4350</v>
      </c>
      <c r="AB370" s="618">
        <f>SUMIFS(Нормативы!N:N,Нормативы!$B:$B,$G370,Нормативы!$D:$D,'2020'!$I370,Нормативы!$F:$F,'2020'!$K370)*O370</f>
        <v>520</v>
      </c>
      <c r="AC370" s="618">
        <f>SUMIFS(Нормативы!O:O,Нормативы!$B:$B,$G370,Нормативы!$D:$D,'2020'!$I370,Нормативы!$F:$F,'2020'!$K370)</f>
        <v>2670</v>
      </c>
      <c r="AD370" s="618">
        <f>SUMIFS(Нормативы!P:P,Нормативы!$B:$B,$G370,Нормативы!$D:$D,'2020'!$I370,Нормативы!$F:$F,'2020'!$K370)*O370</f>
        <v>340</v>
      </c>
      <c r="AE370" s="618">
        <f>SUMIFS(Нормативы!Q:Q,Нормативы!$B:$B,$G370,Нормативы!$D:$D,'2020'!$I370,Нормативы!$F:$F,'2020'!$K370)</f>
        <v>820</v>
      </c>
      <c r="AF370" s="618">
        <f>SUMIFS(Нормативы!R:R,Нормативы!$B:$B,$G370,Нормативы!$D:$D,'2020'!$I370,Нормативы!$F:$F,'2020'!$K370)</f>
        <v>2460</v>
      </c>
      <c r="AG370" s="618">
        <f>SUMIFS(Нормативы!S:S,Нормативы!$B:$B,$G370,Нормативы!$D:$D,'2020'!$I370,Нормативы!$F:$F,'2020'!$K370)</f>
        <v>5080</v>
      </c>
      <c r="AH370" s="618">
        <f>SUMIFS(Нормативы!T:T,Нормативы!$B:$B,$G370,Нормативы!$D:$D,'2020'!$I370,Нормативы!$F:$F,'2020'!$K370)</f>
        <v>540</v>
      </c>
      <c r="AI370" s="618">
        <f>SUMIFS(Нормативы!U:U,Нормативы!$B:$B,$G370,Нормативы!$D:$D,'2020'!$I370,Нормативы!$F:$F,'2020'!$K370)</f>
        <v>770</v>
      </c>
      <c r="AJ370" s="618">
        <f>SUMIFS(Нормативы!V:V,Нормативы!$B:$B,$G370,Нормативы!$D:$D,'2020'!$I370,Нормативы!$F:$F,'2020'!$K370)</f>
        <v>80</v>
      </c>
      <c r="AK370" s="618">
        <f>SUMIFS(Нормативы!W:W,Нормативы!$B:$B,$G370,Нормативы!$D:$D,'2020'!$I370,Нормативы!$F:$F,'2020'!$K370)</f>
        <v>120</v>
      </c>
      <c r="AL370" s="618">
        <f>SUMIFS(Нормативы!X:X,Нормативы!$B:$B,$G370,Нормативы!$D:$D,'2020'!$I370,Нормативы!$F:$F,'2020'!$K370)*O370</f>
        <v>13440</v>
      </c>
      <c r="AM370" s="618">
        <f t="shared" si="1100"/>
        <v>10322.6</v>
      </c>
      <c r="AN370" s="618">
        <f t="shared" si="1101"/>
        <v>3117.4</v>
      </c>
      <c r="AO370" s="618">
        <f>SUMIFS(Нормативы!AA:AA,Нормативы!$B:$B,$G370,Нормативы!$D:$D,'2020'!$I370,Нормативы!$F:$F,'2020'!$K370)</f>
        <v>3520</v>
      </c>
      <c r="AP370" s="619">
        <f t="shared" si="1102"/>
        <v>92640</v>
      </c>
      <c r="AQ370" s="413">
        <f t="shared" si="1040"/>
        <v>179220</v>
      </c>
      <c r="AR370" s="618">
        <f t="shared" si="1103"/>
        <v>137649.79999999999</v>
      </c>
      <c r="AS370" s="618">
        <f t="shared" si="1104"/>
        <v>41570.199999999997</v>
      </c>
      <c r="AT370" s="616">
        <f t="shared" si="1041"/>
        <v>660</v>
      </c>
      <c r="AU370" s="616">
        <f t="shared" si="1042"/>
        <v>132</v>
      </c>
      <c r="AV370" s="616">
        <f t="shared" si="1043"/>
        <v>6960</v>
      </c>
      <c r="AW370" s="616">
        <f t="shared" si="1044"/>
        <v>13050</v>
      </c>
      <c r="AX370" s="616">
        <f t="shared" si="1045"/>
        <v>1560</v>
      </c>
      <c r="AY370" s="616">
        <f t="shared" si="1046"/>
        <v>8010</v>
      </c>
      <c r="AZ370" s="616">
        <f t="shared" si="1047"/>
        <v>1020</v>
      </c>
      <c r="BA370" s="616">
        <f t="shared" si="1048"/>
        <v>2460</v>
      </c>
      <c r="BB370" s="616">
        <f t="shared" si="1049"/>
        <v>7380</v>
      </c>
      <c r="BC370" s="616">
        <f t="shared" si="1050"/>
        <v>15240</v>
      </c>
      <c r="BD370" s="616">
        <f t="shared" si="1051"/>
        <v>1620</v>
      </c>
      <c r="BE370" s="616">
        <f t="shared" si="1052"/>
        <v>2310</v>
      </c>
      <c r="BF370" s="616">
        <f t="shared" si="1053"/>
        <v>240</v>
      </c>
      <c r="BG370" s="616">
        <f t="shared" si="1054"/>
        <v>360</v>
      </c>
      <c r="BH370" s="616">
        <f t="shared" si="1055"/>
        <v>40320</v>
      </c>
      <c r="BI370" s="618">
        <f t="shared" si="1105"/>
        <v>30967.7</v>
      </c>
      <c r="BJ370" s="618">
        <f t="shared" si="1106"/>
        <v>9352.2999999999993</v>
      </c>
      <c r="BK370" s="616">
        <f t="shared" si="1056"/>
        <v>10560</v>
      </c>
      <c r="BL370" s="620">
        <f t="shared" si="1057"/>
        <v>277920</v>
      </c>
      <c r="BM370" s="616">
        <f t="shared" si="1058"/>
        <v>437655</v>
      </c>
      <c r="BN370" s="618">
        <f t="shared" si="1059"/>
        <v>336140.6</v>
      </c>
      <c r="BO370" s="618">
        <f t="shared" si="1060"/>
        <v>101514.4</v>
      </c>
      <c r="BP370" s="616">
        <f t="shared" si="1107"/>
        <v>660</v>
      </c>
      <c r="BQ370" s="616">
        <f t="shared" si="1108"/>
        <v>132</v>
      </c>
      <c r="BR370" s="616">
        <f t="shared" si="1109"/>
        <v>6960</v>
      </c>
      <c r="BS370" s="616">
        <f t="shared" si="1061"/>
        <v>13050</v>
      </c>
      <c r="BT370" s="616">
        <f t="shared" si="1062"/>
        <v>1560</v>
      </c>
      <c r="BU370" s="616">
        <f t="shared" si="1063"/>
        <v>8010</v>
      </c>
      <c r="BV370" s="616">
        <f t="shared" si="1064"/>
        <v>1020</v>
      </c>
      <c r="BW370" s="616">
        <f t="shared" si="1065"/>
        <v>2460</v>
      </c>
      <c r="BX370" s="616">
        <f t="shared" si="1066"/>
        <v>19188</v>
      </c>
      <c r="BY370" s="616">
        <f t="shared" si="1067"/>
        <v>15240</v>
      </c>
      <c r="BZ370" s="616">
        <f t="shared" si="1068"/>
        <v>1620</v>
      </c>
      <c r="CA370" s="616">
        <f t="shared" si="1069"/>
        <v>2310</v>
      </c>
      <c r="CB370" s="616">
        <f t="shared" si="1070"/>
        <v>240</v>
      </c>
      <c r="CC370" s="616">
        <f t="shared" si="1071"/>
        <v>360</v>
      </c>
      <c r="CD370" s="616">
        <f t="shared" si="1072"/>
        <v>98461</v>
      </c>
      <c r="CE370" s="618">
        <f t="shared" si="1110"/>
        <v>75622.899999999994</v>
      </c>
      <c r="CF370" s="618">
        <f t="shared" si="1111"/>
        <v>22838.1</v>
      </c>
      <c r="CG370" s="616">
        <f t="shared" si="1073"/>
        <v>10560</v>
      </c>
      <c r="CH370" s="621">
        <f t="shared" si="1074"/>
        <v>606304</v>
      </c>
      <c r="CI370" s="88">
        <f t="shared" si="1075"/>
        <v>145885</v>
      </c>
      <c r="CJ370" s="90">
        <f t="shared" si="1076"/>
        <v>112046.8667</v>
      </c>
      <c r="CK370" s="90">
        <f t="shared" si="1077"/>
        <v>33838.133300000001</v>
      </c>
      <c r="CL370" s="88">
        <f t="shared" si="1078"/>
        <v>220</v>
      </c>
      <c r="CM370" s="88">
        <f t="shared" si="1079"/>
        <v>44</v>
      </c>
      <c r="CN370" s="88">
        <f t="shared" si="1080"/>
        <v>2320</v>
      </c>
      <c r="CO370" s="88">
        <f t="shared" si="1081"/>
        <v>4350</v>
      </c>
      <c r="CP370" s="88">
        <f t="shared" si="1082"/>
        <v>520</v>
      </c>
      <c r="CQ370" s="88">
        <f t="shared" si="1083"/>
        <v>2670</v>
      </c>
      <c r="CR370" s="88">
        <f t="shared" si="1084"/>
        <v>340</v>
      </c>
      <c r="CS370" s="88">
        <f t="shared" si="1085"/>
        <v>820</v>
      </c>
      <c r="CT370" s="88">
        <f t="shared" si="1086"/>
        <v>6396</v>
      </c>
      <c r="CU370" s="88">
        <f t="shared" si="1087"/>
        <v>5080</v>
      </c>
      <c r="CV370" s="88">
        <f t="shared" si="1088"/>
        <v>540</v>
      </c>
      <c r="CW370" s="88">
        <f t="shared" si="1089"/>
        <v>770</v>
      </c>
      <c r="CX370" s="88">
        <f t="shared" si="1090"/>
        <v>80</v>
      </c>
      <c r="CY370" s="88">
        <f t="shared" si="1091"/>
        <v>120</v>
      </c>
      <c r="CZ370" s="88">
        <f t="shared" si="1092"/>
        <v>32820.333299999998</v>
      </c>
      <c r="DA370" s="90">
        <f t="shared" si="1093"/>
        <v>25207.633300000001</v>
      </c>
      <c r="DB370" s="90">
        <f t="shared" si="1094"/>
        <v>7612.7</v>
      </c>
      <c r="DC370" s="88">
        <f t="shared" si="1095"/>
        <v>3520</v>
      </c>
      <c r="DD370" s="211">
        <f t="shared" si="1096"/>
        <v>202101.3333</v>
      </c>
      <c r="AUV370" s="699">
        <f t="shared" si="890"/>
        <v>145885</v>
      </c>
      <c r="AUW370" s="699">
        <f t="shared" si="891"/>
        <v>112046.85</v>
      </c>
      <c r="AUX370" s="699">
        <f t="shared" si="892"/>
        <v>33838.15</v>
      </c>
      <c r="AUY370" s="699">
        <f t="shared" ref="AUY370:AUY374" si="1124">BP370/P370</f>
        <v>220</v>
      </c>
      <c r="AUZ370" s="699">
        <f t="shared" si="910"/>
        <v>50.77</v>
      </c>
      <c r="AVA370" s="699">
        <f t="shared" si="910"/>
        <v>0.12</v>
      </c>
      <c r="AVB370" s="699">
        <f t="shared" ref="AVB370:AVB374" si="1125">AVC370+AVD370+AVE370+AVF370</f>
        <v>4350</v>
      </c>
      <c r="AVC370" s="699">
        <f t="shared" ref="AVC370:AVC374" si="1126">BT370/P370</f>
        <v>520</v>
      </c>
      <c r="AVD370" s="699">
        <f t="shared" ref="AVD370:AVD374" si="1127">BU370/P370</f>
        <v>2670</v>
      </c>
      <c r="AVE370" s="699">
        <f t="shared" ref="AVE370:AVE374" si="1128">BV370/P370</f>
        <v>340</v>
      </c>
      <c r="AVF370" s="699">
        <f t="shared" ref="AVF370:AVF374" si="1129">BW370/P370</f>
        <v>820</v>
      </c>
      <c r="AVG370" s="699">
        <f t="shared" ref="AVG370:AVG374" si="1130">BX370/P370</f>
        <v>6396</v>
      </c>
      <c r="AVH370" s="699">
        <f t="shared" ref="AVH370:AVH374" si="1131">BY370/P370</f>
        <v>5080</v>
      </c>
      <c r="AVI370" s="699">
        <f t="shared" ref="AVI370:AVI374" si="1132">BZ370/P370</f>
        <v>540</v>
      </c>
      <c r="AVJ370" s="699">
        <f t="shared" ref="AVJ370:AVJ374" si="1133">CA370/P370</f>
        <v>770</v>
      </c>
      <c r="AVK370" s="699">
        <f t="shared" ref="AVK370:AVK374" si="1134">CB370/P370</f>
        <v>80</v>
      </c>
      <c r="AVL370" s="699">
        <f t="shared" ref="AVL370:AVL374" si="1135">CC370/P370</f>
        <v>120</v>
      </c>
      <c r="AVM370" s="699">
        <f t="shared" ref="AVM370:AVM374" si="1136">CD370/P370</f>
        <v>32820.33</v>
      </c>
      <c r="AVN370" s="699">
        <f t="shared" ref="AVN370:AVN374" si="1137">AVM370/1.302</f>
        <v>25207.63</v>
      </c>
      <c r="AVO370" s="699">
        <f t="shared" ref="AVO370:AVO374" si="1138">AVM370-AVN370</f>
        <v>7612.7</v>
      </c>
      <c r="AVP370" s="699">
        <f t="shared" ref="AVP370:AVP374" si="1139">CG370/P370</f>
        <v>3520</v>
      </c>
      <c r="AVQ370" s="699">
        <f t="shared" ref="AVQ370:AVQ374" si="1140">CH370/P370</f>
        <v>202101.33</v>
      </c>
    </row>
    <row r="371" spans="1:108 1244:1265" ht="30" hidden="1" customHeight="1" x14ac:dyDescent="0.25">
      <c r="A371" s="643">
        <v>1</v>
      </c>
      <c r="B371" s="643">
        <v>6</v>
      </c>
      <c r="C371" s="664" t="s">
        <v>250</v>
      </c>
      <c r="D371" s="2"/>
      <c r="E371" s="101" t="s">
        <v>345</v>
      </c>
      <c r="F371" s="643" t="s">
        <v>38</v>
      </c>
      <c r="G371" s="643">
        <v>2</v>
      </c>
      <c r="H371" s="658" t="s">
        <v>8</v>
      </c>
      <c r="I371" s="643">
        <v>3</v>
      </c>
      <c r="J371" s="101" t="s">
        <v>397</v>
      </c>
      <c r="K371" s="643">
        <v>1</v>
      </c>
      <c r="L371" s="683" t="s">
        <v>350</v>
      </c>
      <c r="M371" s="11" t="s">
        <v>340</v>
      </c>
      <c r="N371" s="101" t="s">
        <v>387</v>
      </c>
      <c r="O371" s="643">
        <v>1</v>
      </c>
      <c r="P371" s="695">
        <v>5</v>
      </c>
      <c r="Q371" s="632">
        <v>5</v>
      </c>
      <c r="R371" s="632">
        <v>5</v>
      </c>
      <c r="S371" s="675">
        <f>SUMIF('Территориальный кк'!$A:$A,'2020'!$B371,'Территориальный кк'!D:D)</f>
        <v>2.4420000000000002</v>
      </c>
      <c r="T371" s="676">
        <f>SUMIF('Территориальный кк'!$A:$A,'2020'!$B371,'Территориальный кк'!E:E)</f>
        <v>2.6</v>
      </c>
      <c r="U371" s="618">
        <f>SUMIFS(Нормативы!G:G,Нормативы!$B:$B,$G371,Нормативы!$D:$D,'2020'!$I371,Нормативы!$F:$F,'2020'!$K371)*O371</f>
        <v>5974</v>
      </c>
      <c r="V371" s="618">
        <f t="shared" si="1097"/>
        <v>4588.3</v>
      </c>
      <c r="W371" s="618">
        <f t="shared" si="1098"/>
        <v>1385.7</v>
      </c>
      <c r="X371" s="618">
        <f>SUMIFS(Нормативы!J:J,Нормативы!$B:$B,$G371,Нормативы!$D:$D,'2020'!$I371,Нормативы!$F:$F,'2020'!$K371)</f>
        <v>22</v>
      </c>
      <c r="Y371" s="618">
        <f>SUMIFS(Нормативы!K:K,Нормативы!$B:$B,$G371,Нормативы!$D:$D,'2020'!$I371,Нормативы!$F:$F,'2020'!$K371)</f>
        <v>4</v>
      </c>
      <c r="Z371" s="618">
        <f>SUMIFS(Нормативы!L:L,Нормативы!$B:$B,$G371,Нормативы!$D:$D,'2020'!$I371,Нормативы!$F:$F,'2020'!$K371)</f>
        <v>232</v>
      </c>
      <c r="AA371" s="618">
        <f t="shared" si="1099"/>
        <v>435</v>
      </c>
      <c r="AB371" s="618">
        <f>SUMIFS(Нормативы!N:N,Нормативы!$B:$B,$G371,Нормативы!$D:$D,'2020'!$I371,Нормативы!$F:$F,'2020'!$K371)*O371</f>
        <v>52</v>
      </c>
      <c r="AC371" s="618">
        <f>SUMIFS(Нормативы!O:O,Нормативы!$B:$B,$G371,Нормативы!$D:$D,'2020'!$I371,Нормативы!$F:$F,'2020'!$K371)</f>
        <v>267</v>
      </c>
      <c r="AD371" s="618">
        <f>SUMIFS(Нормативы!P:P,Нормативы!$B:$B,$G371,Нормативы!$D:$D,'2020'!$I371,Нормативы!$F:$F,'2020'!$K371)*O371</f>
        <v>34</v>
      </c>
      <c r="AE371" s="618">
        <f>SUMIFS(Нормативы!Q:Q,Нормативы!$B:$B,$G371,Нормативы!$D:$D,'2020'!$I371,Нормативы!$F:$F,'2020'!$K371)</f>
        <v>82</v>
      </c>
      <c r="AF371" s="618">
        <f>SUMIFS(Нормативы!R:R,Нормативы!$B:$B,$G371,Нормативы!$D:$D,'2020'!$I371,Нормативы!$F:$F,'2020'!$K371)</f>
        <v>246</v>
      </c>
      <c r="AG371" s="618">
        <f>SUMIFS(Нормативы!S:S,Нормативы!$B:$B,$G371,Нормативы!$D:$D,'2020'!$I371,Нормативы!$F:$F,'2020'!$K371)</f>
        <v>508</v>
      </c>
      <c r="AH371" s="618">
        <f>SUMIFS(Нормативы!T:T,Нормативы!$B:$B,$G371,Нормативы!$D:$D,'2020'!$I371,Нормативы!$F:$F,'2020'!$K371)</f>
        <v>54</v>
      </c>
      <c r="AI371" s="618">
        <f>SUMIFS(Нормативы!U:U,Нормативы!$B:$B,$G371,Нормативы!$D:$D,'2020'!$I371,Нормативы!$F:$F,'2020'!$K371)</f>
        <v>77</v>
      </c>
      <c r="AJ371" s="618">
        <f>SUMIFS(Нормативы!V:V,Нормативы!$B:$B,$G371,Нормативы!$D:$D,'2020'!$I371,Нормативы!$F:$F,'2020'!$K371)</f>
        <v>8</v>
      </c>
      <c r="AK371" s="618">
        <f>SUMIFS(Нормативы!W:W,Нормативы!$B:$B,$G371,Нормативы!$D:$D,'2020'!$I371,Нормативы!$F:$F,'2020'!$K371)</f>
        <v>12</v>
      </c>
      <c r="AL371" s="618">
        <f>SUMIFS(Нормативы!X:X,Нормативы!$B:$B,$G371,Нормативы!$D:$D,'2020'!$I371,Нормативы!$F:$F,'2020'!$K371)*O371</f>
        <v>1344</v>
      </c>
      <c r="AM371" s="618">
        <f t="shared" si="1100"/>
        <v>1032.3</v>
      </c>
      <c r="AN371" s="618">
        <f t="shared" si="1101"/>
        <v>311.7</v>
      </c>
      <c r="AO371" s="618">
        <f>SUMIFS(Нормативы!AA:AA,Нормативы!$B:$B,$G371,Нормативы!$D:$D,'2020'!$I371,Нормативы!$F:$F,'2020'!$K371)</f>
        <v>0</v>
      </c>
      <c r="AP371" s="619">
        <f t="shared" si="1102"/>
        <v>8912</v>
      </c>
      <c r="AQ371" s="413">
        <f t="shared" si="1040"/>
        <v>29870</v>
      </c>
      <c r="AR371" s="618">
        <f t="shared" si="1103"/>
        <v>22941.599999999999</v>
      </c>
      <c r="AS371" s="618">
        <f t="shared" si="1104"/>
        <v>6928.4</v>
      </c>
      <c r="AT371" s="616">
        <f t="shared" si="1041"/>
        <v>110</v>
      </c>
      <c r="AU371" s="616">
        <f t="shared" si="1042"/>
        <v>20</v>
      </c>
      <c r="AV371" s="616">
        <f t="shared" si="1043"/>
        <v>1160</v>
      </c>
      <c r="AW371" s="616">
        <f t="shared" si="1044"/>
        <v>2175</v>
      </c>
      <c r="AX371" s="616">
        <f t="shared" si="1045"/>
        <v>260</v>
      </c>
      <c r="AY371" s="616">
        <f t="shared" si="1046"/>
        <v>1335</v>
      </c>
      <c r="AZ371" s="616">
        <f t="shared" si="1047"/>
        <v>170</v>
      </c>
      <c r="BA371" s="616">
        <f t="shared" si="1048"/>
        <v>410</v>
      </c>
      <c r="BB371" s="616">
        <f t="shared" si="1049"/>
        <v>1230</v>
      </c>
      <c r="BC371" s="616">
        <f t="shared" si="1050"/>
        <v>2540</v>
      </c>
      <c r="BD371" s="616">
        <f t="shared" si="1051"/>
        <v>270</v>
      </c>
      <c r="BE371" s="616">
        <f t="shared" si="1052"/>
        <v>385</v>
      </c>
      <c r="BF371" s="616">
        <f t="shared" si="1053"/>
        <v>40</v>
      </c>
      <c r="BG371" s="616">
        <f t="shared" si="1054"/>
        <v>60</v>
      </c>
      <c r="BH371" s="616">
        <f t="shared" si="1055"/>
        <v>6720</v>
      </c>
      <c r="BI371" s="618">
        <f t="shared" si="1105"/>
        <v>5161.3</v>
      </c>
      <c r="BJ371" s="618">
        <f t="shared" si="1106"/>
        <v>1558.7</v>
      </c>
      <c r="BK371" s="616">
        <f t="shared" si="1056"/>
        <v>0</v>
      </c>
      <c r="BL371" s="620">
        <f t="shared" si="1057"/>
        <v>44560</v>
      </c>
      <c r="BM371" s="616">
        <f t="shared" si="1058"/>
        <v>72943</v>
      </c>
      <c r="BN371" s="618">
        <f t="shared" si="1059"/>
        <v>56023.8</v>
      </c>
      <c r="BO371" s="618">
        <f t="shared" si="1060"/>
        <v>16919.2</v>
      </c>
      <c r="BP371" s="616">
        <f t="shared" si="1107"/>
        <v>110</v>
      </c>
      <c r="BQ371" s="616">
        <f t="shared" si="1108"/>
        <v>20</v>
      </c>
      <c r="BR371" s="616">
        <f t="shared" si="1109"/>
        <v>1160</v>
      </c>
      <c r="BS371" s="616">
        <f t="shared" si="1061"/>
        <v>2175</v>
      </c>
      <c r="BT371" s="616">
        <f t="shared" si="1062"/>
        <v>260</v>
      </c>
      <c r="BU371" s="616">
        <f t="shared" si="1063"/>
        <v>1335</v>
      </c>
      <c r="BV371" s="616">
        <f t="shared" si="1064"/>
        <v>170</v>
      </c>
      <c r="BW371" s="616">
        <f t="shared" si="1065"/>
        <v>410</v>
      </c>
      <c r="BX371" s="616">
        <f t="shared" si="1066"/>
        <v>3198</v>
      </c>
      <c r="BY371" s="616">
        <f t="shared" si="1067"/>
        <v>2540</v>
      </c>
      <c r="BZ371" s="616">
        <f t="shared" si="1068"/>
        <v>270</v>
      </c>
      <c r="CA371" s="616">
        <f t="shared" si="1069"/>
        <v>385</v>
      </c>
      <c r="CB371" s="616">
        <f t="shared" si="1070"/>
        <v>40</v>
      </c>
      <c r="CC371" s="616">
        <f t="shared" si="1071"/>
        <v>60</v>
      </c>
      <c r="CD371" s="616">
        <f t="shared" si="1072"/>
        <v>16410</v>
      </c>
      <c r="CE371" s="618">
        <f t="shared" si="1110"/>
        <v>12603.7</v>
      </c>
      <c r="CF371" s="618">
        <f t="shared" si="1111"/>
        <v>3806.3</v>
      </c>
      <c r="CG371" s="616">
        <f t="shared" si="1073"/>
        <v>0</v>
      </c>
      <c r="CH371" s="621">
        <f t="shared" si="1074"/>
        <v>99291</v>
      </c>
      <c r="CI371" s="88">
        <f t="shared" si="1075"/>
        <v>14588.6</v>
      </c>
      <c r="CJ371" s="90">
        <f t="shared" si="1076"/>
        <v>11204.76</v>
      </c>
      <c r="CK371" s="90">
        <f t="shared" si="1077"/>
        <v>3383.84</v>
      </c>
      <c r="CL371" s="88">
        <f t="shared" si="1078"/>
        <v>22</v>
      </c>
      <c r="CM371" s="88">
        <f t="shared" si="1079"/>
        <v>4</v>
      </c>
      <c r="CN371" s="88">
        <f t="shared" si="1080"/>
        <v>232</v>
      </c>
      <c r="CO371" s="88">
        <f t="shared" si="1081"/>
        <v>435</v>
      </c>
      <c r="CP371" s="88">
        <f t="shared" si="1082"/>
        <v>52</v>
      </c>
      <c r="CQ371" s="88">
        <f t="shared" si="1083"/>
        <v>267</v>
      </c>
      <c r="CR371" s="88">
        <f t="shared" si="1084"/>
        <v>34</v>
      </c>
      <c r="CS371" s="88">
        <f t="shared" si="1085"/>
        <v>82</v>
      </c>
      <c r="CT371" s="88">
        <f t="shared" si="1086"/>
        <v>639.6</v>
      </c>
      <c r="CU371" s="88">
        <f t="shared" si="1087"/>
        <v>508</v>
      </c>
      <c r="CV371" s="88">
        <f t="shared" si="1088"/>
        <v>54</v>
      </c>
      <c r="CW371" s="88">
        <f t="shared" si="1089"/>
        <v>77</v>
      </c>
      <c r="CX371" s="88">
        <f t="shared" si="1090"/>
        <v>8</v>
      </c>
      <c r="CY371" s="88">
        <f t="shared" si="1091"/>
        <v>12</v>
      </c>
      <c r="CZ371" s="88">
        <f t="shared" si="1092"/>
        <v>3282</v>
      </c>
      <c r="DA371" s="90">
        <f t="shared" si="1093"/>
        <v>2520.7399999999998</v>
      </c>
      <c r="DB371" s="90">
        <f t="shared" si="1094"/>
        <v>761.26</v>
      </c>
      <c r="DC371" s="88">
        <f t="shared" si="1095"/>
        <v>0</v>
      </c>
      <c r="DD371" s="211">
        <f t="shared" si="1096"/>
        <v>19858.2</v>
      </c>
      <c r="AUV371" s="699">
        <f t="shared" si="890"/>
        <v>14588.6</v>
      </c>
      <c r="AUW371" s="699">
        <f t="shared" si="891"/>
        <v>11204.76</v>
      </c>
      <c r="AUX371" s="699">
        <f t="shared" si="892"/>
        <v>3383.84</v>
      </c>
      <c r="AUY371" s="699">
        <f t="shared" si="1124"/>
        <v>22</v>
      </c>
      <c r="AUZ371" s="699">
        <f t="shared" si="910"/>
        <v>7.69</v>
      </c>
      <c r="AVA371" s="699">
        <f t="shared" si="910"/>
        <v>0.19</v>
      </c>
      <c r="AVB371" s="699">
        <f t="shared" si="1125"/>
        <v>435</v>
      </c>
      <c r="AVC371" s="699">
        <f t="shared" si="1126"/>
        <v>52</v>
      </c>
      <c r="AVD371" s="699">
        <f t="shared" si="1127"/>
        <v>267</v>
      </c>
      <c r="AVE371" s="699">
        <f t="shared" si="1128"/>
        <v>34</v>
      </c>
      <c r="AVF371" s="699">
        <f t="shared" si="1129"/>
        <v>82</v>
      </c>
      <c r="AVG371" s="699">
        <f t="shared" si="1130"/>
        <v>639.6</v>
      </c>
      <c r="AVH371" s="699">
        <f t="shared" si="1131"/>
        <v>508</v>
      </c>
      <c r="AVI371" s="699">
        <f t="shared" si="1132"/>
        <v>54</v>
      </c>
      <c r="AVJ371" s="699">
        <f t="shared" si="1133"/>
        <v>77</v>
      </c>
      <c r="AVK371" s="699">
        <f t="shared" si="1134"/>
        <v>8</v>
      </c>
      <c r="AVL371" s="699">
        <f t="shared" si="1135"/>
        <v>12</v>
      </c>
      <c r="AVM371" s="699">
        <f t="shared" si="1136"/>
        <v>3282</v>
      </c>
      <c r="AVN371" s="699">
        <f t="shared" si="1137"/>
        <v>2520.7399999999998</v>
      </c>
      <c r="AVO371" s="699">
        <f t="shared" si="1138"/>
        <v>761.26</v>
      </c>
      <c r="AVP371" s="699">
        <f t="shared" si="1139"/>
        <v>0</v>
      </c>
      <c r="AVQ371" s="699">
        <f t="shared" si="1140"/>
        <v>19858.2</v>
      </c>
    </row>
    <row r="372" spans="1:108 1244:1265" ht="30" hidden="1" customHeight="1" x14ac:dyDescent="0.25">
      <c r="A372" s="643">
        <v>1</v>
      </c>
      <c r="B372" s="643">
        <v>6</v>
      </c>
      <c r="C372" s="664" t="s">
        <v>250</v>
      </c>
      <c r="D372" s="2"/>
      <c r="E372" s="101" t="s">
        <v>345</v>
      </c>
      <c r="F372" s="643" t="s">
        <v>38</v>
      </c>
      <c r="G372" s="643">
        <v>2</v>
      </c>
      <c r="H372" s="658" t="s">
        <v>10</v>
      </c>
      <c r="I372" s="643">
        <v>0</v>
      </c>
      <c r="J372" s="101" t="s">
        <v>364</v>
      </c>
      <c r="K372" s="643">
        <v>3</v>
      </c>
      <c r="L372" s="683" t="s">
        <v>350</v>
      </c>
      <c r="M372" s="11" t="s">
        <v>270</v>
      </c>
      <c r="N372" s="101" t="s">
        <v>387</v>
      </c>
      <c r="O372" s="643">
        <v>1</v>
      </c>
      <c r="P372" s="695">
        <v>69</v>
      </c>
      <c r="Q372" s="632">
        <v>69</v>
      </c>
      <c r="R372" s="632">
        <v>69</v>
      </c>
      <c r="S372" s="675">
        <f>SUMIF('Территориальный кк'!$A:$A,'2020'!$B372,'Территориальный кк'!D:D)</f>
        <v>2.4420000000000002</v>
      </c>
      <c r="T372" s="676">
        <f>SUMIF('Территориальный кк'!$A:$A,'2020'!$B372,'Территориальный кк'!E:E)</f>
        <v>2.6</v>
      </c>
      <c r="U372" s="618">
        <f>SUMIFS(Нормативы!G:G,Нормативы!$B:$B,$G372,Нормативы!$D:$D,'2020'!$I372,Нормативы!$F:$F,'2020'!$K372)*O372</f>
        <v>70600</v>
      </c>
      <c r="V372" s="618">
        <f t="shared" si="1097"/>
        <v>54224.3</v>
      </c>
      <c r="W372" s="618">
        <f t="shared" si="1098"/>
        <v>16375.7</v>
      </c>
      <c r="X372" s="618">
        <f>SUMIFS(Нормативы!J:J,Нормативы!$B:$B,$G372,Нормативы!$D:$D,'2020'!$I372,Нормативы!$F:$F,'2020'!$K372)</f>
        <v>8860</v>
      </c>
      <c r="Y372" s="618">
        <f>SUMIFS(Нормативы!K:K,Нормативы!$B:$B,$G372,Нормативы!$D:$D,'2020'!$I372,Нормативы!$F:$F,'2020'!$K372)</f>
        <v>0</v>
      </c>
      <c r="Z372" s="618">
        <f>SUMIFS(Нормативы!L:L,Нормативы!$B:$B,$G372,Нормативы!$D:$D,'2020'!$I372,Нормативы!$F:$F,'2020'!$K372)</f>
        <v>8110</v>
      </c>
      <c r="AA372" s="618">
        <f t="shared" si="1099"/>
        <v>21610</v>
      </c>
      <c r="AB372" s="618">
        <f>SUMIFS(Нормативы!N:N,Нормативы!$B:$B,$G372,Нормативы!$D:$D,'2020'!$I372,Нормативы!$F:$F,'2020'!$K372)*O372</f>
        <v>520</v>
      </c>
      <c r="AC372" s="618">
        <f>SUMIFS(Нормативы!O:O,Нормативы!$B:$B,$G372,Нормативы!$D:$D,'2020'!$I372,Нормативы!$F:$F,'2020'!$K372)</f>
        <v>19720</v>
      </c>
      <c r="AD372" s="618">
        <f>SUMIFS(Нормативы!P:P,Нормативы!$B:$B,$G372,Нормативы!$D:$D,'2020'!$I372,Нормативы!$F:$F,'2020'!$K372)*O372</f>
        <v>400</v>
      </c>
      <c r="AE372" s="618">
        <f>SUMIFS(Нормативы!Q:Q,Нормативы!$B:$B,$G372,Нормативы!$D:$D,'2020'!$I372,Нормативы!$F:$F,'2020'!$K372)</f>
        <v>970</v>
      </c>
      <c r="AF372" s="618">
        <f>SUMIFS(Нормативы!R:R,Нормативы!$B:$B,$G372,Нормативы!$D:$D,'2020'!$I372,Нормативы!$F:$F,'2020'!$K372)</f>
        <v>2680</v>
      </c>
      <c r="AG372" s="618">
        <f>SUMIFS(Нормативы!S:S,Нормативы!$B:$B,$G372,Нормативы!$D:$D,'2020'!$I372,Нормативы!$F:$F,'2020'!$K372)</f>
        <v>5800</v>
      </c>
      <c r="AH372" s="618">
        <f>SUMIFS(Нормативы!T:T,Нормативы!$B:$B,$G372,Нормативы!$D:$D,'2020'!$I372,Нормативы!$F:$F,'2020'!$K372)</f>
        <v>540</v>
      </c>
      <c r="AI372" s="618">
        <f>SUMIFS(Нормативы!U:U,Нормативы!$B:$B,$G372,Нормативы!$D:$D,'2020'!$I372,Нормативы!$F:$F,'2020'!$K372)</f>
        <v>770</v>
      </c>
      <c r="AJ372" s="618">
        <f>SUMIFS(Нормативы!V:V,Нормативы!$B:$B,$G372,Нормативы!$D:$D,'2020'!$I372,Нормативы!$F:$F,'2020'!$K372)</f>
        <v>80</v>
      </c>
      <c r="AK372" s="618">
        <f>SUMIFS(Нормативы!W:W,Нормативы!$B:$B,$G372,Нормативы!$D:$D,'2020'!$I372,Нормативы!$F:$F,'2020'!$K372)</f>
        <v>330</v>
      </c>
      <c r="AL372" s="618">
        <f>SUMIFS(Нормативы!X:X,Нормативы!$B:$B,$G372,Нормативы!$D:$D,'2020'!$I372,Нормативы!$F:$F,'2020'!$K372)*O372</f>
        <v>16120</v>
      </c>
      <c r="AM372" s="618">
        <f t="shared" si="1100"/>
        <v>12381</v>
      </c>
      <c r="AN372" s="618">
        <f t="shared" si="1101"/>
        <v>3739</v>
      </c>
      <c r="AO372" s="618">
        <f>SUMIFS(Нормативы!AA:AA,Нормативы!$B:$B,$G372,Нормативы!$D:$D,'2020'!$I372,Нормативы!$F:$F,'2020'!$K372)</f>
        <v>3520</v>
      </c>
      <c r="AP372" s="619">
        <f t="shared" si="1102"/>
        <v>139020</v>
      </c>
      <c r="AQ372" s="413">
        <f t="shared" si="1040"/>
        <v>4871400</v>
      </c>
      <c r="AR372" s="618">
        <f t="shared" si="1103"/>
        <v>3741474.7</v>
      </c>
      <c r="AS372" s="618">
        <f t="shared" si="1104"/>
        <v>1129925.3</v>
      </c>
      <c r="AT372" s="616">
        <f t="shared" si="1041"/>
        <v>611340</v>
      </c>
      <c r="AU372" s="616">
        <f t="shared" si="1042"/>
        <v>0</v>
      </c>
      <c r="AV372" s="616">
        <f t="shared" si="1043"/>
        <v>559590</v>
      </c>
      <c r="AW372" s="616">
        <f t="shared" si="1044"/>
        <v>1491090</v>
      </c>
      <c r="AX372" s="616">
        <f t="shared" si="1045"/>
        <v>35880</v>
      </c>
      <c r="AY372" s="616">
        <f t="shared" si="1046"/>
        <v>1360680</v>
      </c>
      <c r="AZ372" s="616">
        <f t="shared" si="1047"/>
        <v>27600</v>
      </c>
      <c r="BA372" s="616">
        <f t="shared" si="1048"/>
        <v>66930</v>
      </c>
      <c r="BB372" s="616">
        <f t="shared" si="1049"/>
        <v>184920</v>
      </c>
      <c r="BC372" s="616">
        <f t="shared" si="1050"/>
        <v>400200</v>
      </c>
      <c r="BD372" s="616">
        <f t="shared" si="1051"/>
        <v>37260</v>
      </c>
      <c r="BE372" s="616">
        <f t="shared" si="1052"/>
        <v>53130</v>
      </c>
      <c r="BF372" s="616">
        <f t="shared" si="1053"/>
        <v>5520</v>
      </c>
      <c r="BG372" s="616">
        <f t="shared" si="1054"/>
        <v>22770</v>
      </c>
      <c r="BH372" s="616">
        <f t="shared" si="1055"/>
        <v>1112280</v>
      </c>
      <c r="BI372" s="618">
        <f t="shared" si="1105"/>
        <v>854285.7</v>
      </c>
      <c r="BJ372" s="618">
        <f t="shared" si="1106"/>
        <v>257994.3</v>
      </c>
      <c r="BK372" s="616">
        <f t="shared" si="1056"/>
        <v>242880</v>
      </c>
      <c r="BL372" s="620">
        <f t="shared" si="1057"/>
        <v>9592380</v>
      </c>
      <c r="BM372" s="616">
        <f t="shared" si="1058"/>
        <v>11895959</v>
      </c>
      <c r="BN372" s="618">
        <f t="shared" si="1059"/>
        <v>9136681.3000000007</v>
      </c>
      <c r="BO372" s="618">
        <f t="shared" si="1060"/>
        <v>2759277.7</v>
      </c>
      <c r="BP372" s="616">
        <f t="shared" si="1107"/>
        <v>611340</v>
      </c>
      <c r="BQ372" s="616">
        <f t="shared" si="1108"/>
        <v>0</v>
      </c>
      <c r="BR372" s="616">
        <f t="shared" si="1109"/>
        <v>559590</v>
      </c>
      <c r="BS372" s="616">
        <f t="shared" si="1061"/>
        <v>1491090</v>
      </c>
      <c r="BT372" s="616">
        <f t="shared" si="1062"/>
        <v>35880</v>
      </c>
      <c r="BU372" s="616">
        <f t="shared" si="1063"/>
        <v>1360680</v>
      </c>
      <c r="BV372" s="616">
        <f t="shared" si="1064"/>
        <v>27600</v>
      </c>
      <c r="BW372" s="616">
        <f t="shared" si="1065"/>
        <v>66930</v>
      </c>
      <c r="BX372" s="616">
        <f t="shared" si="1066"/>
        <v>480792</v>
      </c>
      <c r="BY372" s="616">
        <f t="shared" si="1067"/>
        <v>400200</v>
      </c>
      <c r="BZ372" s="616">
        <f t="shared" si="1068"/>
        <v>37260</v>
      </c>
      <c r="CA372" s="616">
        <f t="shared" si="1069"/>
        <v>53130</v>
      </c>
      <c r="CB372" s="616">
        <f t="shared" si="1070"/>
        <v>5520</v>
      </c>
      <c r="CC372" s="616">
        <f t="shared" si="1071"/>
        <v>22770</v>
      </c>
      <c r="CD372" s="616">
        <f t="shared" si="1072"/>
        <v>2716188</v>
      </c>
      <c r="CE372" s="618">
        <f t="shared" si="1110"/>
        <v>2086165.9</v>
      </c>
      <c r="CF372" s="618">
        <f t="shared" si="1111"/>
        <v>630022.1</v>
      </c>
      <c r="CG372" s="616">
        <f t="shared" si="1073"/>
        <v>242880</v>
      </c>
      <c r="CH372" s="621">
        <f t="shared" si="1074"/>
        <v>18516719</v>
      </c>
      <c r="CI372" s="88">
        <f t="shared" si="1075"/>
        <v>172405.2029</v>
      </c>
      <c r="CJ372" s="90">
        <f t="shared" si="1076"/>
        <v>132415.671</v>
      </c>
      <c r="CK372" s="90">
        <f t="shared" si="1077"/>
        <v>39989.531900000002</v>
      </c>
      <c r="CL372" s="88">
        <f t="shared" si="1078"/>
        <v>8860</v>
      </c>
      <c r="CM372" s="88">
        <f t="shared" si="1079"/>
        <v>0</v>
      </c>
      <c r="CN372" s="88">
        <f t="shared" si="1080"/>
        <v>8110</v>
      </c>
      <c r="CO372" s="88">
        <f t="shared" si="1081"/>
        <v>21610</v>
      </c>
      <c r="CP372" s="88">
        <f t="shared" si="1082"/>
        <v>520</v>
      </c>
      <c r="CQ372" s="88">
        <f t="shared" si="1083"/>
        <v>19720</v>
      </c>
      <c r="CR372" s="88">
        <f t="shared" si="1084"/>
        <v>400</v>
      </c>
      <c r="CS372" s="88">
        <f t="shared" si="1085"/>
        <v>970</v>
      </c>
      <c r="CT372" s="88">
        <f t="shared" si="1086"/>
        <v>6968</v>
      </c>
      <c r="CU372" s="88">
        <f t="shared" si="1087"/>
        <v>5800</v>
      </c>
      <c r="CV372" s="88">
        <f t="shared" si="1088"/>
        <v>540</v>
      </c>
      <c r="CW372" s="88">
        <f t="shared" si="1089"/>
        <v>770</v>
      </c>
      <c r="CX372" s="88">
        <f t="shared" si="1090"/>
        <v>80</v>
      </c>
      <c r="CY372" s="88">
        <f t="shared" si="1091"/>
        <v>330</v>
      </c>
      <c r="CZ372" s="88">
        <f t="shared" si="1092"/>
        <v>39365.0435</v>
      </c>
      <c r="DA372" s="90">
        <f t="shared" si="1093"/>
        <v>30234.288400000001</v>
      </c>
      <c r="DB372" s="90">
        <f t="shared" si="1094"/>
        <v>9130.7551000000003</v>
      </c>
      <c r="DC372" s="88">
        <f t="shared" si="1095"/>
        <v>3520</v>
      </c>
      <c r="DD372" s="211">
        <f t="shared" si="1096"/>
        <v>268358.2464</v>
      </c>
      <c r="AUV372" s="699">
        <f t="shared" si="890"/>
        <v>172405.2</v>
      </c>
      <c r="AUW372" s="699">
        <f t="shared" si="891"/>
        <v>132415.67000000001</v>
      </c>
      <c r="AUX372" s="699">
        <f t="shared" si="892"/>
        <v>39989.53</v>
      </c>
      <c r="AUY372" s="699">
        <f t="shared" si="1124"/>
        <v>8860</v>
      </c>
      <c r="AUZ372" s="699">
        <f t="shared" si="910"/>
        <v>0</v>
      </c>
      <c r="AVA372" s="699">
        <f t="shared" si="910"/>
        <v>7.93</v>
      </c>
      <c r="AVB372" s="699">
        <f t="shared" si="1125"/>
        <v>21610</v>
      </c>
      <c r="AVC372" s="699">
        <f t="shared" si="1126"/>
        <v>520</v>
      </c>
      <c r="AVD372" s="699">
        <f t="shared" si="1127"/>
        <v>19720</v>
      </c>
      <c r="AVE372" s="699">
        <f t="shared" si="1128"/>
        <v>400</v>
      </c>
      <c r="AVF372" s="699">
        <f t="shared" si="1129"/>
        <v>970</v>
      </c>
      <c r="AVG372" s="699">
        <f t="shared" si="1130"/>
        <v>6968</v>
      </c>
      <c r="AVH372" s="699">
        <f t="shared" si="1131"/>
        <v>5800</v>
      </c>
      <c r="AVI372" s="699">
        <f t="shared" si="1132"/>
        <v>540</v>
      </c>
      <c r="AVJ372" s="699">
        <f t="shared" si="1133"/>
        <v>770</v>
      </c>
      <c r="AVK372" s="699">
        <f t="shared" si="1134"/>
        <v>80</v>
      </c>
      <c r="AVL372" s="699">
        <f t="shared" si="1135"/>
        <v>330</v>
      </c>
      <c r="AVM372" s="699">
        <f t="shared" si="1136"/>
        <v>39365.040000000001</v>
      </c>
      <c r="AVN372" s="699">
        <f t="shared" si="1137"/>
        <v>30234.29</v>
      </c>
      <c r="AVO372" s="699">
        <f t="shared" si="1138"/>
        <v>9130.75</v>
      </c>
      <c r="AVP372" s="699">
        <f t="shared" si="1139"/>
        <v>3520</v>
      </c>
      <c r="AVQ372" s="699">
        <f t="shared" si="1140"/>
        <v>268358.25</v>
      </c>
    </row>
    <row r="373" spans="1:108 1244:1265" ht="30" hidden="1" customHeight="1" x14ac:dyDescent="0.25">
      <c r="A373" s="643">
        <v>1</v>
      </c>
      <c r="B373" s="643">
        <v>6</v>
      </c>
      <c r="C373" s="664" t="s">
        <v>250</v>
      </c>
      <c r="D373" s="2"/>
      <c r="E373" s="101" t="s">
        <v>345</v>
      </c>
      <c r="F373" s="643" t="s">
        <v>38</v>
      </c>
      <c r="G373" s="643">
        <v>2</v>
      </c>
      <c r="H373" s="658" t="s">
        <v>8</v>
      </c>
      <c r="I373" s="643">
        <v>3</v>
      </c>
      <c r="J373" s="101" t="s">
        <v>364</v>
      </c>
      <c r="K373" s="643">
        <v>3</v>
      </c>
      <c r="L373" s="683" t="s">
        <v>350</v>
      </c>
      <c r="M373" s="11" t="s">
        <v>307</v>
      </c>
      <c r="N373" s="101" t="s">
        <v>387</v>
      </c>
      <c r="O373" s="643">
        <v>1</v>
      </c>
      <c r="P373" s="695">
        <v>33</v>
      </c>
      <c r="Q373" s="632">
        <v>33</v>
      </c>
      <c r="R373" s="632">
        <v>33</v>
      </c>
      <c r="S373" s="675">
        <f>SUMIF('Территориальный кк'!$A:$A,'2020'!$B373,'Территориальный кк'!D:D)</f>
        <v>2.4420000000000002</v>
      </c>
      <c r="T373" s="676">
        <f>SUMIF('Территориальный кк'!$A:$A,'2020'!$B373,'Территориальный кк'!E:E)</f>
        <v>2.6</v>
      </c>
      <c r="U373" s="618">
        <f>SUMIFS(Нормативы!G:G,Нормативы!$B:$B,$G373,Нормативы!$D:$D,'2020'!$I373,Нормативы!$F:$F,'2020'!$K373)*O373</f>
        <v>12944</v>
      </c>
      <c r="V373" s="618">
        <f t="shared" si="1097"/>
        <v>9941.6</v>
      </c>
      <c r="W373" s="618">
        <f t="shared" si="1098"/>
        <v>3002.4</v>
      </c>
      <c r="X373" s="618">
        <f>SUMIFS(Нормативы!J:J,Нормативы!$B:$B,$G373,Нормативы!$D:$D,'2020'!$I373,Нормативы!$F:$F,'2020'!$K373)</f>
        <v>486</v>
      </c>
      <c r="Y373" s="618">
        <f>SUMIFS(Нормативы!K:K,Нормативы!$B:$B,$G373,Нормативы!$D:$D,'2020'!$I373,Нормативы!$F:$F,'2020'!$K373)</f>
        <v>97</v>
      </c>
      <c r="Z373" s="618">
        <f>SUMIFS(Нормативы!L:L,Нормативы!$B:$B,$G373,Нормативы!$D:$D,'2020'!$I373,Нормативы!$F:$F,'2020'!$K373)</f>
        <v>348</v>
      </c>
      <c r="AA373" s="618">
        <f t="shared" si="1099"/>
        <v>2031</v>
      </c>
      <c r="AB373" s="618">
        <f>SUMIFS(Нормативы!N:N,Нормативы!$B:$B,$G373,Нормативы!$D:$D,'2020'!$I373,Нормативы!$F:$F,'2020'!$K373)*O373</f>
        <v>52</v>
      </c>
      <c r="AC373" s="618">
        <f>SUMIFS(Нормативы!O:O,Нормативы!$B:$B,$G373,Нормативы!$D:$D,'2020'!$I373,Нормативы!$F:$F,'2020'!$K373)</f>
        <v>1728</v>
      </c>
      <c r="AD373" s="618">
        <f>SUMIFS(Нормативы!P:P,Нормативы!$B:$B,$G373,Нормативы!$D:$D,'2020'!$I373,Нормативы!$F:$F,'2020'!$K373)*O373</f>
        <v>73</v>
      </c>
      <c r="AE373" s="618">
        <f>SUMIFS(Нормативы!Q:Q,Нормативы!$B:$B,$G373,Нормативы!$D:$D,'2020'!$I373,Нормативы!$F:$F,'2020'!$K373)</f>
        <v>178</v>
      </c>
      <c r="AF373" s="618">
        <f>SUMIFS(Нормативы!R:R,Нормативы!$B:$B,$G373,Нормативы!$D:$D,'2020'!$I373,Нормативы!$F:$F,'2020'!$K373)</f>
        <v>275</v>
      </c>
      <c r="AG373" s="618">
        <f>SUMIFS(Нормативы!S:S,Нормативы!$B:$B,$G373,Нормативы!$D:$D,'2020'!$I373,Нормативы!$F:$F,'2020'!$K373)</f>
        <v>580</v>
      </c>
      <c r="AH373" s="618">
        <f>SUMIFS(Нормативы!T:T,Нормативы!$B:$B,$G373,Нормативы!$D:$D,'2020'!$I373,Нормативы!$F:$F,'2020'!$K373)</f>
        <v>54</v>
      </c>
      <c r="AI373" s="618">
        <f>SUMIFS(Нормативы!U:U,Нормативы!$B:$B,$G373,Нормативы!$D:$D,'2020'!$I373,Нормативы!$F:$F,'2020'!$K373)</f>
        <v>77</v>
      </c>
      <c r="AJ373" s="618">
        <f>SUMIFS(Нормативы!V:V,Нормативы!$B:$B,$G373,Нормативы!$D:$D,'2020'!$I373,Нормативы!$F:$F,'2020'!$K373)</f>
        <v>8</v>
      </c>
      <c r="AK373" s="618">
        <f>SUMIFS(Нормативы!W:W,Нормативы!$B:$B,$G373,Нормативы!$D:$D,'2020'!$I373,Нормативы!$F:$F,'2020'!$K373)</f>
        <v>39</v>
      </c>
      <c r="AL373" s="618">
        <f>SUMIFS(Нормативы!X:X,Нормативы!$B:$B,$G373,Нормативы!$D:$D,'2020'!$I373,Нормативы!$F:$F,'2020'!$K373)*O373</f>
        <v>1612</v>
      </c>
      <c r="AM373" s="618">
        <f t="shared" si="1100"/>
        <v>1238.0999999999999</v>
      </c>
      <c r="AN373" s="618">
        <f t="shared" si="1101"/>
        <v>373.9</v>
      </c>
      <c r="AO373" s="618">
        <f>SUMIFS(Нормативы!AA:AA,Нормативы!$B:$B,$G373,Нормативы!$D:$D,'2020'!$I373,Нормативы!$F:$F,'2020'!$K373)</f>
        <v>0</v>
      </c>
      <c r="AP373" s="619">
        <f t="shared" si="1102"/>
        <v>18454</v>
      </c>
      <c r="AQ373" s="413">
        <f t="shared" si="1040"/>
        <v>427152</v>
      </c>
      <c r="AR373" s="618">
        <f t="shared" si="1103"/>
        <v>328073.7</v>
      </c>
      <c r="AS373" s="618">
        <f t="shared" si="1104"/>
        <v>99078.3</v>
      </c>
      <c r="AT373" s="616">
        <f t="shared" si="1041"/>
        <v>16038</v>
      </c>
      <c r="AU373" s="616">
        <f t="shared" si="1042"/>
        <v>3201</v>
      </c>
      <c r="AV373" s="616">
        <f t="shared" si="1043"/>
        <v>11484</v>
      </c>
      <c r="AW373" s="616">
        <f t="shared" si="1044"/>
        <v>67023</v>
      </c>
      <c r="AX373" s="616">
        <f t="shared" si="1045"/>
        <v>1716</v>
      </c>
      <c r="AY373" s="616">
        <f t="shared" si="1046"/>
        <v>57024</v>
      </c>
      <c r="AZ373" s="616">
        <f t="shared" si="1047"/>
        <v>2409</v>
      </c>
      <c r="BA373" s="616">
        <f t="shared" si="1048"/>
        <v>5874</v>
      </c>
      <c r="BB373" s="616">
        <f t="shared" si="1049"/>
        <v>9075</v>
      </c>
      <c r="BC373" s="616">
        <f t="shared" si="1050"/>
        <v>19140</v>
      </c>
      <c r="BD373" s="616">
        <f t="shared" si="1051"/>
        <v>1782</v>
      </c>
      <c r="BE373" s="616">
        <f t="shared" si="1052"/>
        <v>2541</v>
      </c>
      <c r="BF373" s="616">
        <f t="shared" si="1053"/>
        <v>264</v>
      </c>
      <c r="BG373" s="616">
        <f t="shared" si="1054"/>
        <v>1287</v>
      </c>
      <c r="BH373" s="616">
        <f t="shared" si="1055"/>
        <v>53196</v>
      </c>
      <c r="BI373" s="618">
        <f t="shared" si="1105"/>
        <v>40857.1</v>
      </c>
      <c r="BJ373" s="618">
        <f t="shared" si="1106"/>
        <v>12338.9</v>
      </c>
      <c r="BK373" s="616">
        <f t="shared" si="1056"/>
        <v>0</v>
      </c>
      <c r="BL373" s="620">
        <f t="shared" si="1057"/>
        <v>608982</v>
      </c>
      <c r="BM373" s="616">
        <f t="shared" si="1058"/>
        <v>1043105</v>
      </c>
      <c r="BN373" s="618">
        <f t="shared" si="1059"/>
        <v>801155.9</v>
      </c>
      <c r="BO373" s="618">
        <f t="shared" si="1060"/>
        <v>241949.1</v>
      </c>
      <c r="BP373" s="616">
        <f t="shared" si="1107"/>
        <v>16038</v>
      </c>
      <c r="BQ373" s="616">
        <f t="shared" si="1108"/>
        <v>3201</v>
      </c>
      <c r="BR373" s="616">
        <f t="shared" si="1109"/>
        <v>11484</v>
      </c>
      <c r="BS373" s="616">
        <f t="shared" si="1061"/>
        <v>67023</v>
      </c>
      <c r="BT373" s="616">
        <f t="shared" si="1062"/>
        <v>1716</v>
      </c>
      <c r="BU373" s="616">
        <f t="shared" si="1063"/>
        <v>57024</v>
      </c>
      <c r="BV373" s="616">
        <f t="shared" si="1064"/>
        <v>2409</v>
      </c>
      <c r="BW373" s="616">
        <f t="shared" si="1065"/>
        <v>5874</v>
      </c>
      <c r="BX373" s="616">
        <f t="shared" si="1066"/>
        <v>23595</v>
      </c>
      <c r="BY373" s="616">
        <f t="shared" si="1067"/>
        <v>19140</v>
      </c>
      <c r="BZ373" s="616">
        <f t="shared" si="1068"/>
        <v>1782</v>
      </c>
      <c r="CA373" s="616">
        <f t="shared" si="1069"/>
        <v>2541</v>
      </c>
      <c r="CB373" s="616">
        <f t="shared" si="1070"/>
        <v>264</v>
      </c>
      <c r="CC373" s="616">
        <f t="shared" si="1071"/>
        <v>1287</v>
      </c>
      <c r="CD373" s="616">
        <f t="shared" si="1072"/>
        <v>129905</v>
      </c>
      <c r="CE373" s="618">
        <f t="shared" si="1110"/>
        <v>99773.4</v>
      </c>
      <c r="CF373" s="618">
        <f t="shared" si="1111"/>
        <v>30131.599999999999</v>
      </c>
      <c r="CG373" s="616">
        <f t="shared" si="1073"/>
        <v>0</v>
      </c>
      <c r="CH373" s="621">
        <f t="shared" si="1074"/>
        <v>1316164</v>
      </c>
      <c r="CI373" s="88">
        <f t="shared" si="1075"/>
        <v>31609.242399999999</v>
      </c>
      <c r="CJ373" s="90">
        <f t="shared" si="1076"/>
        <v>24277.451499999999</v>
      </c>
      <c r="CK373" s="90">
        <f t="shared" si="1077"/>
        <v>7331.7909</v>
      </c>
      <c r="CL373" s="88">
        <f t="shared" si="1078"/>
        <v>486</v>
      </c>
      <c r="CM373" s="88">
        <f t="shared" si="1079"/>
        <v>97</v>
      </c>
      <c r="CN373" s="88">
        <f t="shared" si="1080"/>
        <v>348</v>
      </c>
      <c r="CO373" s="88">
        <f t="shared" si="1081"/>
        <v>2031</v>
      </c>
      <c r="CP373" s="88">
        <f t="shared" si="1082"/>
        <v>52</v>
      </c>
      <c r="CQ373" s="88">
        <f t="shared" si="1083"/>
        <v>1728</v>
      </c>
      <c r="CR373" s="88">
        <f t="shared" si="1084"/>
        <v>73</v>
      </c>
      <c r="CS373" s="88">
        <f t="shared" si="1085"/>
        <v>178</v>
      </c>
      <c r="CT373" s="88">
        <f t="shared" si="1086"/>
        <v>715</v>
      </c>
      <c r="CU373" s="88">
        <f t="shared" si="1087"/>
        <v>580</v>
      </c>
      <c r="CV373" s="88">
        <f t="shared" si="1088"/>
        <v>54</v>
      </c>
      <c r="CW373" s="88">
        <f t="shared" si="1089"/>
        <v>77</v>
      </c>
      <c r="CX373" s="88">
        <f t="shared" si="1090"/>
        <v>8</v>
      </c>
      <c r="CY373" s="88">
        <f t="shared" si="1091"/>
        <v>39</v>
      </c>
      <c r="CZ373" s="88">
        <f t="shared" si="1092"/>
        <v>3936.5151999999998</v>
      </c>
      <c r="DA373" s="90">
        <f t="shared" si="1093"/>
        <v>3023.4364</v>
      </c>
      <c r="DB373" s="90">
        <f t="shared" si="1094"/>
        <v>913.0788</v>
      </c>
      <c r="DC373" s="88">
        <f t="shared" si="1095"/>
        <v>0</v>
      </c>
      <c r="DD373" s="211">
        <f t="shared" si="1096"/>
        <v>39883.757599999997</v>
      </c>
      <c r="AUV373" s="699">
        <f t="shared" si="890"/>
        <v>31609.24</v>
      </c>
      <c r="AUW373" s="699">
        <f t="shared" si="891"/>
        <v>24277.45</v>
      </c>
      <c r="AUX373" s="699">
        <f t="shared" si="892"/>
        <v>7331.79</v>
      </c>
      <c r="AUY373" s="699">
        <f t="shared" si="1124"/>
        <v>486</v>
      </c>
      <c r="AUZ373" s="699">
        <f t="shared" si="910"/>
        <v>1231.1500000000001</v>
      </c>
      <c r="AVA373" s="699">
        <f t="shared" si="910"/>
        <v>0.89</v>
      </c>
      <c r="AVB373" s="699">
        <f t="shared" si="1125"/>
        <v>2031</v>
      </c>
      <c r="AVC373" s="699">
        <f t="shared" si="1126"/>
        <v>52</v>
      </c>
      <c r="AVD373" s="699">
        <f t="shared" si="1127"/>
        <v>1728</v>
      </c>
      <c r="AVE373" s="699">
        <f t="shared" si="1128"/>
        <v>73</v>
      </c>
      <c r="AVF373" s="699">
        <f t="shared" si="1129"/>
        <v>178</v>
      </c>
      <c r="AVG373" s="699">
        <f t="shared" si="1130"/>
        <v>715</v>
      </c>
      <c r="AVH373" s="699">
        <f t="shared" si="1131"/>
        <v>580</v>
      </c>
      <c r="AVI373" s="699">
        <f t="shared" si="1132"/>
        <v>54</v>
      </c>
      <c r="AVJ373" s="699">
        <f t="shared" si="1133"/>
        <v>77</v>
      </c>
      <c r="AVK373" s="699">
        <f t="shared" si="1134"/>
        <v>8</v>
      </c>
      <c r="AVL373" s="699">
        <f t="shared" si="1135"/>
        <v>39</v>
      </c>
      <c r="AVM373" s="699">
        <f t="shared" si="1136"/>
        <v>3936.52</v>
      </c>
      <c r="AVN373" s="699">
        <f t="shared" si="1137"/>
        <v>3023.44</v>
      </c>
      <c r="AVO373" s="699">
        <f t="shared" si="1138"/>
        <v>913.08</v>
      </c>
      <c r="AVP373" s="699">
        <f t="shared" si="1139"/>
        <v>0</v>
      </c>
      <c r="AVQ373" s="699">
        <f t="shared" si="1140"/>
        <v>39883.760000000002</v>
      </c>
    </row>
    <row r="374" spans="1:108 1244:1265" ht="30" hidden="1" customHeight="1" x14ac:dyDescent="0.25">
      <c r="A374" s="643">
        <v>1</v>
      </c>
      <c r="B374" s="643">
        <v>6</v>
      </c>
      <c r="C374" s="664" t="s">
        <v>250</v>
      </c>
      <c r="D374" s="2"/>
      <c r="E374" s="101" t="s">
        <v>346</v>
      </c>
      <c r="F374" s="643" t="s">
        <v>39</v>
      </c>
      <c r="G374" s="643">
        <v>3</v>
      </c>
      <c r="H374" s="658" t="s">
        <v>10</v>
      </c>
      <c r="I374" s="643">
        <v>0</v>
      </c>
      <c r="J374" s="101" t="s">
        <v>365</v>
      </c>
      <c r="K374" s="643">
        <v>2</v>
      </c>
      <c r="L374" s="683" t="s">
        <v>351</v>
      </c>
      <c r="M374" s="11" t="s">
        <v>271</v>
      </c>
      <c r="N374" s="101" t="s">
        <v>387</v>
      </c>
      <c r="O374" s="643">
        <v>1</v>
      </c>
      <c r="P374" s="695">
        <v>1</v>
      </c>
      <c r="Q374" s="632">
        <v>1</v>
      </c>
      <c r="R374" s="632">
        <v>1</v>
      </c>
      <c r="S374" s="675">
        <f>SUMIF('Территориальный кк'!$A:$A,'2020'!$B374,'Территориальный кк'!D:D)</f>
        <v>2.4420000000000002</v>
      </c>
      <c r="T374" s="676">
        <f>SUMIF('Территориальный кк'!$A:$A,'2020'!$B374,'Территориальный кк'!E:E)</f>
        <v>2.6</v>
      </c>
      <c r="U374" s="618">
        <f>SUMIFS(Нормативы!G:G,Нормативы!$B:$B,$G374,Нормативы!$D:$D,'2020'!$I374,Нормативы!$F:$F,'2020'!$K374)*O374</f>
        <v>78450</v>
      </c>
      <c r="V374" s="618">
        <f t="shared" si="1097"/>
        <v>60253.5</v>
      </c>
      <c r="W374" s="618">
        <f t="shared" si="1098"/>
        <v>18196.5</v>
      </c>
      <c r="X374" s="618">
        <f>SUMIFS(Нормативы!J:J,Нормативы!$B:$B,$G374,Нормативы!$D:$D,'2020'!$I374,Нормативы!$F:$F,'2020'!$K374)</f>
        <v>1610</v>
      </c>
      <c r="Y374" s="618">
        <f>SUMIFS(Нормативы!K:K,Нормативы!$B:$B,$G374,Нормативы!$D:$D,'2020'!$I374,Нормативы!$F:$F,'2020'!$K374)</f>
        <v>322</v>
      </c>
      <c r="Z374" s="618">
        <f>SUMIFS(Нормативы!L:L,Нормативы!$B:$B,$G374,Нормативы!$D:$D,'2020'!$I374,Нормативы!$F:$F,'2020'!$K374)</f>
        <v>3480</v>
      </c>
      <c r="AA374" s="618">
        <f t="shared" si="1099"/>
        <v>8580</v>
      </c>
      <c r="AB374" s="618">
        <f>SUMIFS(Нормативы!N:N,Нормативы!$B:$B,$G374,Нормативы!$D:$D,'2020'!$I374,Нормативы!$F:$F,'2020'!$K374)*O374</f>
        <v>880</v>
      </c>
      <c r="AC374" s="618">
        <f>SUMIFS(Нормативы!O:O,Нормативы!$B:$B,$G374,Нормативы!$D:$D,'2020'!$I374,Нормативы!$F:$F,'2020'!$K374)</f>
        <v>6180</v>
      </c>
      <c r="AD374" s="618">
        <f>SUMIFS(Нормативы!P:P,Нормативы!$B:$B,$G374,Нормативы!$D:$D,'2020'!$I374,Нормативы!$F:$F,'2020'!$K374)*O374</f>
        <v>440</v>
      </c>
      <c r="AE374" s="618">
        <f>SUMIFS(Нормативы!Q:Q,Нормативы!$B:$B,$G374,Нормативы!$D:$D,'2020'!$I374,Нормативы!$F:$F,'2020'!$K374)</f>
        <v>1080</v>
      </c>
      <c r="AF374" s="618">
        <f>SUMIFS(Нормативы!R:R,Нормативы!$B:$B,$G374,Нормативы!$D:$D,'2020'!$I374,Нормативы!$F:$F,'2020'!$K374)</f>
        <v>2490</v>
      </c>
      <c r="AG374" s="618">
        <f>SUMIFS(Нормативы!S:S,Нормативы!$B:$B,$G374,Нормативы!$D:$D,'2020'!$I374,Нормативы!$F:$F,'2020'!$K374)</f>
        <v>5800</v>
      </c>
      <c r="AH374" s="618">
        <f>SUMIFS(Нормативы!T:T,Нормативы!$B:$B,$G374,Нормативы!$D:$D,'2020'!$I374,Нормативы!$F:$F,'2020'!$K374)</f>
        <v>540</v>
      </c>
      <c r="AI374" s="618">
        <f>SUMIFS(Нормативы!U:U,Нормативы!$B:$B,$G374,Нормативы!$D:$D,'2020'!$I374,Нормативы!$F:$F,'2020'!$K374)</f>
        <v>770</v>
      </c>
      <c r="AJ374" s="618">
        <f>SUMIFS(Нормативы!V:V,Нормативы!$B:$B,$G374,Нормативы!$D:$D,'2020'!$I374,Нормативы!$F:$F,'2020'!$K374)</f>
        <v>170</v>
      </c>
      <c r="AK374" s="618">
        <f>SUMIFS(Нормативы!W:W,Нормативы!$B:$B,$G374,Нормативы!$D:$D,'2020'!$I374,Нормативы!$F:$F,'2020'!$K374)</f>
        <v>200</v>
      </c>
      <c r="AL374" s="618">
        <f>SUMIFS(Нормативы!X:X,Нормативы!$B:$B,$G374,Нормативы!$D:$D,'2020'!$I374,Нормативы!$F:$F,'2020'!$K374)*O374</f>
        <v>13440</v>
      </c>
      <c r="AM374" s="618">
        <f t="shared" si="1100"/>
        <v>10322.6</v>
      </c>
      <c r="AN374" s="618">
        <f t="shared" si="1101"/>
        <v>3117.4</v>
      </c>
      <c r="AO374" s="618">
        <f>SUMIFS(Нормативы!AA:AA,Нормативы!$B:$B,$G374,Нормативы!$D:$D,'2020'!$I374,Нормативы!$F:$F,'2020'!$K374)</f>
        <v>0</v>
      </c>
      <c r="AP374" s="619">
        <f t="shared" si="1102"/>
        <v>115530</v>
      </c>
      <c r="AQ374" s="413">
        <f t="shared" si="1040"/>
        <v>78450</v>
      </c>
      <c r="AR374" s="618">
        <f t="shared" si="1103"/>
        <v>60253.5</v>
      </c>
      <c r="AS374" s="618">
        <f t="shared" si="1104"/>
        <v>18196.5</v>
      </c>
      <c r="AT374" s="616">
        <f t="shared" si="1041"/>
        <v>1610</v>
      </c>
      <c r="AU374" s="616">
        <f t="shared" si="1042"/>
        <v>322</v>
      </c>
      <c r="AV374" s="616">
        <f t="shared" si="1043"/>
        <v>3480</v>
      </c>
      <c r="AW374" s="616">
        <f t="shared" si="1044"/>
        <v>8580</v>
      </c>
      <c r="AX374" s="616">
        <f t="shared" si="1045"/>
        <v>880</v>
      </c>
      <c r="AY374" s="616">
        <f t="shared" si="1046"/>
        <v>6180</v>
      </c>
      <c r="AZ374" s="616">
        <f t="shared" si="1047"/>
        <v>440</v>
      </c>
      <c r="BA374" s="616">
        <f t="shared" si="1048"/>
        <v>1080</v>
      </c>
      <c r="BB374" s="616">
        <f t="shared" si="1049"/>
        <v>2490</v>
      </c>
      <c r="BC374" s="616">
        <f t="shared" si="1050"/>
        <v>5800</v>
      </c>
      <c r="BD374" s="616">
        <f t="shared" si="1051"/>
        <v>540</v>
      </c>
      <c r="BE374" s="616">
        <f t="shared" si="1052"/>
        <v>770</v>
      </c>
      <c r="BF374" s="616">
        <f t="shared" si="1053"/>
        <v>170</v>
      </c>
      <c r="BG374" s="616">
        <f t="shared" si="1054"/>
        <v>200</v>
      </c>
      <c r="BH374" s="616">
        <f t="shared" si="1055"/>
        <v>13440</v>
      </c>
      <c r="BI374" s="618">
        <f t="shared" si="1105"/>
        <v>10322.6</v>
      </c>
      <c r="BJ374" s="618">
        <f t="shared" si="1106"/>
        <v>3117.4</v>
      </c>
      <c r="BK374" s="616">
        <f t="shared" si="1056"/>
        <v>0</v>
      </c>
      <c r="BL374" s="620">
        <f t="shared" si="1057"/>
        <v>115530</v>
      </c>
      <c r="BM374" s="616">
        <f t="shared" si="1058"/>
        <v>191575</v>
      </c>
      <c r="BN374" s="618">
        <f t="shared" si="1059"/>
        <v>147139</v>
      </c>
      <c r="BO374" s="618">
        <f t="shared" si="1060"/>
        <v>44436</v>
      </c>
      <c r="BP374" s="616">
        <f t="shared" si="1107"/>
        <v>1610</v>
      </c>
      <c r="BQ374" s="616">
        <f t="shared" si="1108"/>
        <v>322</v>
      </c>
      <c r="BR374" s="616">
        <f t="shared" si="1109"/>
        <v>3480</v>
      </c>
      <c r="BS374" s="616">
        <f t="shared" si="1061"/>
        <v>8580</v>
      </c>
      <c r="BT374" s="616">
        <f t="shared" si="1062"/>
        <v>880</v>
      </c>
      <c r="BU374" s="616">
        <f t="shared" si="1063"/>
        <v>6180</v>
      </c>
      <c r="BV374" s="616">
        <f t="shared" si="1064"/>
        <v>440</v>
      </c>
      <c r="BW374" s="616">
        <f t="shared" si="1065"/>
        <v>1080</v>
      </c>
      <c r="BX374" s="616">
        <f t="shared" si="1066"/>
        <v>6474</v>
      </c>
      <c r="BY374" s="616">
        <f t="shared" si="1067"/>
        <v>5800</v>
      </c>
      <c r="BZ374" s="616">
        <f t="shared" si="1068"/>
        <v>540</v>
      </c>
      <c r="CA374" s="616">
        <f t="shared" si="1069"/>
        <v>770</v>
      </c>
      <c r="CB374" s="616">
        <f t="shared" si="1070"/>
        <v>170</v>
      </c>
      <c r="CC374" s="616">
        <f t="shared" si="1071"/>
        <v>200</v>
      </c>
      <c r="CD374" s="616">
        <f t="shared" si="1072"/>
        <v>32820</v>
      </c>
      <c r="CE374" s="618">
        <f t="shared" si="1110"/>
        <v>25207.4</v>
      </c>
      <c r="CF374" s="618">
        <f t="shared" si="1111"/>
        <v>7612.6</v>
      </c>
      <c r="CG374" s="616">
        <f t="shared" si="1073"/>
        <v>0</v>
      </c>
      <c r="CH374" s="621">
        <f t="shared" si="1074"/>
        <v>252019</v>
      </c>
      <c r="CI374" s="88">
        <f t="shared" si="1075"/>
        <v>191575</v>
      </c>
      <c r="CJ374" s="90">
        <f t="shared" si="1076"/>
        <v>147139</v>
      </c>
      <c r="CK374" s="90">
        <f t="shared" si="1077"/>
        <v>44436</v>
      </c>
      <c r="CL374" s="88">
        <f t="shared" si="1078"/>
        <v>1610</v>
      </c>
      <c r="CM374" s="88">
        <f t="shared" si="1079"/>
        <v>322</v>
      </c>
      <c r="CN374" s="88">
        <f t="shared" si="1080"/>
        <v>3480</v>
      </c>
      <c r="CO374" s="88">
        <f t="shared" si="1081"/>
        <v>8580</v>
      </c>
      <c r="CP374" s="88">
        <f t="shared" si="1082"/>
        <v>880</v>
      </c>
      <c r="CQ374" s="88">
        <f t="shared" si="1083"/>
        <v>6180</v>
      </c>
      <c r="CR374" s="88">
        <f t="shared" si="1084"/>
        <v>440</v>
      </c>
      <c r="CS374" s="88">
        <f t="shared" si="1085"/>
        <v>1080</v>
      </c>
      <c r="CT374" s="88">
        <f t="shared" si="1086"/>
        <v>6474</v>
      </c>
      <c r="CU374" s="88">
        <f t="shared" si="1087"/>
        <v>5800</v>
      </c>
      <c r="CV374" s="88">
        <f t="shared" si="1088"/>
        <v>540</v>
      </c>
      <c r="CW374" s="88">
        <f t="shared" si="1089"/>
        <v>770</v>
      </c>
      <c r="CX374" s="88">
        <f t="shared" si="1090"/>
        <v>170</v>
      </c>
      <c r="CY374" s="88">
        <f t="shared" si="1091"/>
        <v>200</v>
      </c>
      <c r="CZ374" s="88">
        <f t="shared" si="1092"/>
        <v>32820</v>
      </c>
      <c r="DA374" s="90">
        <f t="shared" si="1093"/>
        <v>25207.4</v>
      </c>
      <c r="DB374" s="90">
        <f t="shared" si="1094"/>
        <v>7612.6</v>
      </c>
      <c r="DC374" s="88">
        <f t="shared" si="1095"/>
        <v>0</v>
      </c>
      <c r="DD374" s="211">
        <f t="shared" si="1096"/>
        <v>252019</v>
      </c>
      <c r="AUV374" s="699">
        <f t="shared" si="890"/>
        <v>191575</v>
      </c>
      <c r="AUW374" s="699">
        <f t="shared" si="891"/>
        <v>147139.01999999999</v>
      </c>
      <c r="AUX374" s="699">
        <f t="shared" si="892"/>
        <v>44435.98</v>
      </c>
      <c r="AUY374" s="699">
        <f t="shared" si="1124"/>
        <v>1610</v>
      </c>
      <c r="AUZ374" s="699">
        <f t="shared" si="910"/>
        <v>123.85</v>
      </c>
      <c r="AVA374" s="699">
        <f t="shared" si="910"/>
        <v>0.04</v>
      </c>
      <c r="AVB374" s="699">
        <f t="shared" si="1125"/>
        <v>8580</v>
      </c>
      <c r="AVC374" s="699">
        <f t="shared" si="1126"/>
        <v>880</v>
      </c>
      <c r="AVD374" s="699">
        <f t="shared" si="1127"/>
        <v>6180</v>
      </c>
      <c r="AVE374" s="699">
        <f t="shared" si="1128"/>
        <v>440</v>
      </c>
      <c r="AVF374" s="699">
        <f t="shared" si="1129"/>
        <v>1080</v>
      </c>
      <c r="AVG374" s="699">
        <f t="shared" si="1130"/>
        <v>6474</v>
      </c>
      <c r="AVH374" s="699">
        <f t="shared" si="1131"/>
        <v>5800</v>
      </c>
      <c r="AVI374" s="699">
        <f t="shared" si="1132"/>
        <v>540</v>
      </c>
      <c r="AVJ374" s="699">
        <f t="shared" si="1133"/>
        <v>770</v>
      </c>
      <c r="AVK374" s="699">
        <f t="shared" si="1134"/>
        <v>170</v>
      </c>
      <c r="AVL374" s="699">
        <f t="shared" si="1135"/>
        <v>200</v>
      </c>
      <c r="AVM374" s="699">
        <f t="shared" si="1136"/>
        <v>32820</v>
      </c>
      <c r="AVN374" s="699">
        <f t="shared" si="1137"/>
        <v>25207.37</v>
      </c>
      <c r="AVO374" s="699">
        <f t="shared" si="1138"/>
        <v>7612.63</v>
      </c>
      <c r="AVP374" s="699">
        <f t="shared" si="1139"/>
        <v>0</v>
      </c>
      <c r="AVQ374" s="699">
        <f t="shared" si="1140"/>
        <v>252019</v>
      </c>
    </row>
    <row r="375" spans="1:108 1244:1265" ht="30" hidden="1" customHeight="1" x14ac:dyDescent="0.25">
      <c r="A375" s="643">
        <v>1</v>
      </c>
      <c r="B375" s="643">
        <v>6</v>
      </c>
      <c r="C375" s="664" t="s">
        <v>250</v>
      </c>
      <c r="D375" s="2"/>
      <c r="E375" s="101" t="s">
        <v>346</v>
      </c>
      <c r="F375" s="643" t="s">
        <v>39</v>
      </c>
      <c r="G375" s="643">
        <v>3</v>
      </c>
      <c r="H375" s="658" t="s">
        <v>10</v>
      </c>
      <c r="I375" s="643">
        <v>0</v>
      </c>
      <c r="J375" s="101" t="s">
        <v>393</v>
      </c>
      <c r="K375" s="643">
        <v>3</v>
      </c>
      <c r="L375" s="683" t="s">
        <v>351</v>
      </c>
      <c r="M375" s="11" t="s">
        <v>321</v>
      </c>
      <c r="N375" s="101" t="s">
        <v>387</v>
      </c>
      <c r="O375" s="643">
        <v>1</v>
      </c>
      <c r="P375" s="632"/>
      <c r="Q375" s="632"/>
      <c r="R375" s="632"/>
      <c r="S375" s="675">
        <f>SUMIF('Территориальный кк'!$A:$A,'2020'!$B375,'Территориальный кк'!D:D)</f>
        <v>2.4420000000000002</v>
      </c>
      <c r="T375" s="676">
        <f>SUMIF('Территориальный кк'!$A:$A,'2020'!$B375,'Территориальный кк'!E:E)</f>
        <v>2.6</v>
      </c>
      <c r="U375" s="618">
        <f>SUMIFS(Нормативы!G:G,Нормативы!$B:$B,$G375,Нормативы!$D:$D,'2020'!$I375,Нормативы!$F:$F,'2020'!$K375)*O375</f>
        <v>78450</v>
      </c>
      <c r="V375" s="618">
        <f t="shared" si="1097"/>
        <v>60253.5</v>
      </c>
      <c r="W375" s="618">
        <f t="shared" si="1098"/>
        <v>18196.5</v>
      </c>
      <c r="X375" s="618">
        <f>SUMIFS(Нормативы!J:J,Нормативы!$B:$B,$G375,Нормативы!$D:$D,'2020'!$I375,Нормативы!$F:$F,'2020'!$K375)</f>
        <v>6840</v>
      </c>
      <c r="Y375" s="618">
        <f>SUMIFS(Нормативы!K:K,Нормативы!$B:$B,$G375,Нормативы!$D:$D,'2020'!$I375,Нормативы!$F:$F,'2020'!$K375)</f>
        <v>1368</v>
      </c>
      <c r="Z375" s="618">
        <f>SUMIFS(Нормативы!L:L,Нормативы!$B:$B,$G375,Нормативы!$D:$D,'2020'!$I375,Нормативы!$F:$F,'2020'!$K375)</f>
        <v>8110</v>
      </c>
      <c r="AA375" s="618">
        <f t="shared" si="1099"/>
        <v>23360</v>
      </c>
      <c r="AB375" s="618">
        <f>SUMIFS(Нормативы!N:N,Нормативы!$B:$B,$G375,Нормативы!$D:$D,'2020'!$I375,Нормативы!$F:$F,'2020'!$K375)*O375</f>
        <v>880</v>
      </c>
      <c r="AC375" s="618">
        <f>SUMIFS(Нормативы!O:O,Нормативы!$B:$B,$G375,Нормативы!$D:$D,'2020'!$I375,Нормативы!$F:$F,'2020'!$K375)</f>
        <v>20960</v>
      </c>
      <c r="AD375" s="618">
        <f>SUMIFS(Нормативы!P:P,Нормативы!$B:$B,$G375,Нормативы!$D:$D,'2020'!$I375,Нормативы!$F:$F,'2020'!$K375)*O375</f>
        <v>440</v>
      </c>
      <c r="AE375" s="618">
        <f>SUMIFS(Нормативы!Q:Q,Нормативы!$B:$B,$G375,Нормативы!$D:$D,'2020'!$I375,Нормативы!$F:$F,'2020'!$K375)</f>
        <v>1080</v>
      </c>
      <c r="AF375" s="618">
        <f>SUMIFS(Нормативы!R:R,Нормативы!$B:$B,$G375,Нормативы!$D:$D,'2020'!$I375,Нормативы!$F:$F,'2020'!$K375)</f>
        <v>2700</v>
      </c>
      <c r="AG375" s="618">
        <f>SUMIFS(Нормативы!S:S,Нормативы!$B:$B,$G375,Нормативы!$D:$D,'2020'!$I375,Нормативы!$F:$F,'2020'!$K375)</f>
        <v>5800</v>
      </c>
      <c r="AH375" s="618">
        <f>SUMIFS(Нормативы!T:T,Нормативы!$B:$B,$G375,Нормативы!$D:$D,'2020'!$I375,Нормативы!$F:$F,'2020'!$K375)</f>
        <v>540</v>
      </c>
      <c r="AI375" s="618">
        <f>SUMIFS(Нормативы!U:U,Нормативы!$B:$B,$G375,Нормативы!$D:$D,'2020'!$I375,Нормативы!$F:$F,'2020'!$K375)</f>
        <v>770</v>
      </c>
      <c r="AJ375" s="618">
        <f>SUMIFS(Нормативы!V:V,Нормативы!$B:$B,$G375,Нормативы!$D:$D,'2020'!$I375,Нормативы!$F:$F,'2020'!$K375)</f>
        <v>170</v>
      </c>
      <c r="AK375" s="618">
        <f>SUMIFS(Нормативы!W:W,Нормативы!$B:$B,$G375,Нормативы!$D:$D,'2020'!$I375,Нормативы!$F:$F,'2020'!$K375)</f>
        <v>200</v>
      </c>
      <c r="AL375" s="618">
        <f>SUMIFS(Нормативы!X:X,Нормативы!$B:$B,$G375,Нормативы!$D:$D,'2020'!$I375,Нормативы!$F:$F,'2020'!$K375)*O375</f>
        <v>13440</v>
      </c>
      <c r="AM375" s="618">
        <f t="shared" si="1100"/>
        <v>10322.6</v>
      </c>
      <c r="AN375" s="618">
        <f t="shared" si="1101"/>
        <v>3117.4</v>
      </c>
      <c r="AO375" s="618">
        <f>SUMIFS(Нормативы!AA:AA,Нормативы!$B:$B,$G375,Нормативы!$D:$D,'2020'!$I375,Нормативы!$F:$F,'2020'!$K375)</f>
        <v>0</v>
      </c>
      <c r="AP375" s="619">
        <f t="shared" si="1102"/>
        <v>140380</v>
      </c>
      <c r="AQ375" s="413">
        <f t="shared" si="1040"/>
        <v>0</v>
      </c>
      <c r="AR375" s="618">
        <f t="shared" si="1103"/>
        <v>0</v>
      </c>
      <c r="AS375" s="618">
        <f t="shared" si="1104"/>
        <v>0</v>
      </c>
      <c r="AT375" s="616">
        <f t="shared" si="1041"/>
        <v>0</v>
      </c>
      <c r="AU375" s="616">
        <f t="shared" si="1042"/>
        <v>0</v>
      </c>
      <c r="AV375" s="616">
        <f t="shared" si="1043"/>
        <v>0</v>
      </c>
      <c r="AW375" s="616">
        <f t="shared" si="1044"/>
        <v>0</v>
      </c>
      <c r="AX375" s="616">
        <f t="shared" si="1045"/>
        <v>0</v>
      </c>
      <c r="AY375" s="616">
        <f t="shared" si="1046"/>
        <v>0</v>
      </c>
      <c r="AZ375" s="616">
        <f t="shared" si="1047"/>
        <v>0</v>
      </c>
      <c r="BA375" s="616">
        <f t="shared" si="1048"/>
        <v>0</v>
      </c>
      <c r="BB375" s="616">
        <f t="shared" si="1049"/>
        <v>0</v>
      </c>
      <c r="BC375" s="616">
        <f t="shared" si="1050"/>
        <v>0</v>
      </c>
      <c r="BD375" s="616">
        <f t="shared" si="1051"/>
        <v>0</v>
      </c>
      <c r="BE375" s="616">
        <f t="shared" si="1052"/>
        <v>0</v>
      </c>
      <c r="BF375" s="616">
        <f t="shared" si="1053"/>
        <v>0</v>
      </c>
      <c r="BG375" s="616">
        <f t="shared" si="1054"/>
        <v>0</v>
      </c>
      <c r="BH375" s="616">
        <f t="shared" si="1055"/>
        <v>0</v>
      </c>
      <c r="BI375" s="618">
        <f t="shared" si="1105"/>
        <v>0</v>
      </c>
      <c r="BJ375" s="618">
        <f t="shared" si="1106"/>
        <v>0</v>
      </c>
      <c r="BK375" s="616">
        <f t="shared" si="1056"/>
        <v>0</v>
      </c>
      <c r="BL375" s="620">
        <f t="shared" si="1057"/>
        <v>0</v>
      </c>
      <c r="BM375" s="616">
        <f t="shared" si="1058"/>
        <v>0</v>
      </c>
      <c r="BN375" s="618">
        <f t="shared" si="1059"/>
        <v>0</v>
      </c>
      <c r="BO375" s="618">
        <f t="shared" si="1060"/>
        <v>0</v>
      </c>
      <c r="BP375" s="616">
        <f t="shared" si="1107"/>
        <v>0</v>
      </c>
      <c r="BQ375" s="616">
        <f t="shared" si="1108"/>
        <v>0</v>
      </c>
      <c r="BR375" s="616">
        <f t="shared" si="1109"/>
        <v>0</v>
      </c>
      <c r="BS375" s="616">
        <f t="shared" si="1061"/>
        <v>0</v>
      </c>
      <c r="BT375" s="616">
        <f t="shared" si="1062"/>
        <v>0</v>
      </c>
      <c r="BU375" s="616">
        <f t="shared" si="1063"/>
        <v>0</v>
      </c>
      <c r="BV375" s="616">
        <f t="shared" si="1064"/>
        <v>0</v>
      </c>
      <c r="BW375" s="616">
        <f t="shared" si="1065"/>
        <v>0</v>
      </c>
      <c r="BX375" s="616">
        <f t="shared" si="1066"/>
        <v>0</v>
      </c>
      <c r="BY375" s="616">
        <f t="shared" si="1067"/>
        <v>0</v>
      </c>
      <c r="BZ375" s="616">
        <f t="shared" si="1068"/>
        <v>0</v>
      </c>
      <c r="CA375" s="616">
        <f t="shared" si="1069"/>
        <v>0</v>
      </c>
      <c r="CB375" s="616">
        <f t="shared" si="1070"/>
        <v>0</v>
      </c>
      <c r="CC375" s="616">
        <f t="shared" si="1071"/>
        <v>0</v>
      </c>
      <c r="CD375" s="616">
        <f t="shared" si="1072"/>
        <v>0</v>
      </c>
      <c r="CE375" s="618">
        <f t="shared" si="1110"/>
        <v>0</v>
      </c>
      <c r="CF375" s="618">
        <f t="shared" si="1111"/>
        <v>0</v>
      </c>
      <c r="CG375" s="616">
        <f t="shared" si="1073"/>
        <v>0</v>
      </c>
      <c r="CH375" s="621">
        <f t="shared" si="1074"/>
        <v>0</v>
      </c>
      <c r="CI375" s="88" t="e">
        <f t="shared" si="1075"/>
        <v>#DIV/0!</v>
      </c>
      <c r="CJ375" s="90" t="e">
        <f t="shared" si="1076"/>
        <v>#DIV/0!</v>
      </c>
      <c r="CK375" s="90" t="e">
        <f t="shared" si="1077"/>
        <v>#DIV/0!</v>
      </c>
      <c r="CL375" s="88" t="e">
        <f t="shared" si="1078"/>
        <v>#DIV/0!</v>
      </c>
      <c r="CM375" s="88" t="e">
        <f t="shared" si="1079"/>
        <v>#DIV/0!</v>
      </c>
      <c r="CN375" s="88" t="e">
        <f t="shared" si="1080"/>
        <v>#DIV/0!</v>
      </c>
      <c r="CO375" s="88" t="e">
        <f t="shared" si="1081"/>
        <v>#DIV/0!</v>
      </c>
      <c r="CP375" s="88" t="e">
        <f t="shared" si="1082"/>
        <v>#DIV/0!</v>
      </c>
      <c r="CQ375" s="88" t="e">
        <f t="shared" si="1083"/>
        <v>#DIV/0!</v>
      </c>
      <c r="CR375" s="88" t="e">
        <f t="shared" si="1084"/>
        <v>#DIV/0!</v>
      </c>
      <c r="CS375" s="88" t="e">
        <f t="shared" si="1085"/>
        <v>#DIV/0!</v>
      </c>
      <c r="CT375" s="88" t="e">
        <f t="shared" si="1086"/>
        <v>#DIV/0!</v>
      </c>
      <c r="CU375" s="88" t="e">
        <f t="shared" si="1087"/>
        <v>#DIV/0!</v>
      </c>
      <c r="CV375" s="88" t="e">
        <f t="shared" si="1088"/>
        <v>#DIV/0!</v>
      </c>
      <c r="CW375" s="88" t="e">
        <f t="shared" si="1089"/>
        <v>#DIV/0!</v>
      </c>
      <c r="CX375" s="88" t="e">
        <f t="shared" si="1090"/>
        <v>#DIV/0!</v>
      </c>
      <c r="CY375" s="88" t="e">
        <f t="shared" si="1091"/>
        <v>#DIV/0!</v>
      </c>
      <c r="CZ375" s="88" t="e">
        <f t="shared" si="1092"/>
        <v>#DIV/0!</v>
      </c>
      <c r="DA375" s="90" t="e">
        <f t="shared" si="1093"/>
        <v>#DIV/0!</v>
      </c>
      <c r="DB375" s="90" t="e">
        <f t="shared" si="1094"/>
        <v>#DIV/0!</v>
      </c>
      <c r="DC375" s="88" t="e">
        <f t="shared" si="1095"/>
        <v>#DIV/0!</v>
      </c>
      <c r="DD375" s="211" t="e">
        <f t="shared" si="1096"/>
        <v>#DIV/0!</v>
      </c>
      <c r="AUV375" s="699">
        <v>0</v>
      </c>
      <c r="AUW375" s="699">
        <f t="shared" si="891"/>
        <v>0</v>
      </c>
      <c r="AUX375" s="699">
        <f t="shared" si="892"/>
        <v>0</v>
      </c>
      <c r="AUY375" s="699">
        <f t="shared" si="910"/>
        <v>0</v>
      </c>
      <c r="AUZ375" s="699">
        <f t="shared" si="910"/>
        <v>0</v>
      </c>
      <c r="AVA375" s="699">
        <f t="shared" si="910"/>
        <v>0</v>
      </c>
      <c r="AVB375" s="699">
        <f t="shared" si="911"/>
        <v>0</v>
      </c>
      <c r="AVC375" s="697"/>
      <c r="AVD375" s="697"/>
      <c r="AVE375" s="697"/>
      <c r="AVF375" s="697"/>
      <c r="AVG375" s="697"/>
      <c r="AVH375" s="697"/>
      <c r="AVI375" s="697"/>
      <c r="AVJ375" s="697"/>
      <c r="AVK375" s="697"/>
      <c r="AVL375" s="697"/>
      <c r="AVM375" s="697"/>
      <c r="AVN375" s="697"/>
      <c r="AVO375" s="697"/>
      <c r="AVP375" s="697"/>
      <c r="AVQ375" s="697"/>
    </row>
    <row r="376" spans="1:108 1244:1265" ht="30" hidden="1" customHeight="1" x14ac:dyDescent="0.25">
      <c r="A376" s="643">
        <v>1</v>
      </c>
      <c r="B376" s="643">
        <v>6</v>
      </c>
      <c r="C376" s="664" t="s">
        <v>250</v>
      </c>
      <c r="D376" s="2"/>
      <c r="E376" s="101" t="s">
        <v>346</v>
      </c>
      <c r="F376" s="643" t="s">
        <v>39</v>
      </c>
      <c r="G376" s="643">
        <v>3</v>
      </c>
      <c r="H376" s="658" t="s">
        <v>10</v>
      </c>
      <c r="I376" s="643">
        <v>0</v>
      </c>
      <c r="J376" s="101" t="s">
        <v>367</v>
      </c>
      <c r="K376" s="643">
        <v>3</v>
      </c>
      <c r="L376" s="683" t="s">
        <v>351</v>
      </c>
      <c r="M376" s="11" t="s">
        <v>273</v>
      </c>
      <c r="N376" s="101" t="s">
        <v>387</v>
      </c>
      <c r="O376" s="643">
        <v>1</v>
      </c>
      <c r="P376" s="695">
        <v>38</v>
      </c>
      <c r="Q376" s="632">
        <v>38</v>
      </c>
      <c r="R376" s="632">
        <v>38</v>
      </c>
      <c r="S376" s="675">
        <f>SUMIF('Территориальный кк'!$A:$A,'2020'!$B376,'Территориальный кк'!D:D)</f>
        <v>2.4420000000000002</v>
      </c>
      <c r="T376" s="676">
        <f>SUMIF('Территориальный кк'!$A:$A,'2020'!$B376,'Территориальный кк'!E:E)</f>
        <v>2.6</v>
      </c>
      <c r="U376" s="618">
        <f>SUMIFS(Нормативы!G:G,Нормативы!$B:$B,$G376,Нормативы!$D:$D,'2020'!$I376,Нормативы!$F:$F,'2020'!$K376)*O376</f>
        <v>78450</v>
      </c>
      <c r="V376" s="618">
        <f t="shared" si="1097"/>
        <v>60253.5</v>
      </c>
      <c r="W376" s="618">
        <f t="shared" si="1098"/>
        <v>18196.5</v>
      </c>
      <c r="X376" s="618">
        <f>SUMIFS(Нормативы!J:J,Нормативы!$B:$B,$G376,Нормативы!$D:$D,'2020'!$I376,Нормативы!$F:$F,'2020'!$K376)</f>
        <v>6840</v>
      </c>
      <c r="Y376" s="618">
        <f>SUMIFS(Нормативы!K:K,Нормативы!$B:$B,$G376,Нормативы!$D:$D,'2020'!$I376,Нормативы!$F:$F,'2020'!$K376)</f>
        <v>1368</v>
      </c>
      <c r="Z376" s="618">
        <f>SUMIFS(Нормативы!L:L,Нормативы!$B:$B,$G376,Нормативы!$D:$D,'2020'!$I376,Нормативы!$F:$F,'2020'!$K376)</f>
        <v>8110</v>
      </c>
      <c r="AA376" s="618">
        <f t="shared" si="1099"/>
        <v>23360</v>
      </c>
      <c r="AB376" s="618">
        <f>SUMIFS(Нормативы!N:N,Нормативы!$B:$B,$G376,Нормативы!$D:$D,'2020'!$I376,Нормативы!$F:$F,'2020'!$K376)*O376</f>
        <v>880</v>
      </c>
      <c r="AC376" s="618">
        <f>SUMIFS(Нормативы!O:O,Нормативы!$B:$B,$G376,Нормативы!$D:$D,'2020'!$I376,Нормативы!$F:$F,'2020'!$K376)</f>
        <v>20960</v>
      </c>
      <c r="AD376" s="618">
        <f>SUMIFS(Нормативы!P:P,Нормативы!$B:$B,$G376,Нормативы!$D:$D,'2020'!$I376,Нормативы!$F:$F,'2020'!$K376)*O376</f>
        <v>440</v>
      </c>
      <c r="AE376" s="618">
        <f>SUMIFS(Нормативы!Q:Q,Нормативы!$B:$B,$G376,Нормативы!$D:$D,'2020'!$I376,Нормативы!$F:$F,'2020'!$K376)</f>
        <v>1080</v>
      </c>
      <c r="AF376" s="618">
        <f>SUMIFS(Нормативы!R:R,Нормативы!$B:$B,$G376,Нормативы!$D:$D,'2020'!$I376,Нормативы!$F:$F,'2020'!$K376)</f>
        <v>2700</v>
      </c>
      <c r="AG376" s="618">
        <f>SUMIFS(Нормативы!S:S,Нормативы!$B:$B,$G376,Нормативы!$D:$D,'2020'!$I376,Нормативы!$F:$F,'2020'!$K376)</f>
        <v>5800</v>
      </c>
      <c r="AH376" s="618">
        <f>SUMIFS(Нормативы!T:T,Нормативы!$B:$B,$G376,Нормативы!$D:$D,'2020'!$I376,Нормативы!$F:$F,'2020'!$K376)</f>
        <v>540</v>
      </c>
      <c r="AI376" s="618">
        <f>SUMIFS(Нормативы!U:U,Нормативы!$B:$B,$G376,Нормативы!$D:$D,'2020'!$I376,Нормативы!$F:$F,'2020'!$K376)</f>
        <v>770</v>
      </c>
      <c r="AJ376" s="618">
        <f>SUMIFS(Нормативы!V:V,Нормативы!$B:$B,$G376,Нормативы!$D:$D,'2020'!$I376,Нормативы!$F:$F,'2020'!$K376)</f>
        <v>170</v>
      </c>
      <c r="AK376" s="618">
        <f>SUMIFS(Нормативы!W:W,Нормативы!$B:$B,$G376,Нормативы!$D:$D,'2020'!$I376,Нормативы!$F:$F,'2020'!$K376)</f>
        <v>200</v>
      </c>
      <c r="AL376" s="618">
        <f>SUMIFS(Нормативы!X:X,Нормативы!$B:$B,$G376,Нормативы!$D:$D,'2020'!$I376,Нормативы!$F:$F,'2020'!$K376)*O376</f>
        <v>13440</v>
      </c>
      <c r="AM376" s="618">
        <f t="shared" si="1100"/>
        <v>10322.6</v>
      </c>
      <c r="AN376" s="618">
        <f t="shared" si="1101"/>
        <v>3117.4</v>
      </c>
      <c r="AO376" s="618">
        <f>SUMIFS(Нормативы!AA:AA,Нормативы!$B:$B,$G376,Нормативы!$D:$D,'2020'!$I376,Нормативы!$F:$F,'2020'!$K376)</f>
        <v>0</v>
      </c>
      <c r="AP376" s="619">
        <f t="shared" si="1102"/>
        <v>140380</v>
      </c>
      <c r="AQ376" s="413">
        <f t="shared" si="1040"/>
        <v>2981100</v>
      </c>
      <c r="AR376" s="618">
        <f t="shared" si="1103"/>
        <v>2289631.2999999998</v>
      </c>
      <c r="AS376" s="618">
        <f t="shared" si="1104"/>
        <v>691468.7</v>
      </c>
      <c r="AT376" s="616">
        <f t="shared" si="1041"/>
        <v>259920</v>
      </c>
      <c r="AU376" s="616">
        <f t="shared" si="1042"/>
        <v>51984</v>
      </c>
      <c r="AV376" s="616">
        <f t="shared" si="1043"/>
        <v>308180</v>
      </c>
      <c r="AW376" s="616">
        <f t="shared" si="1044"/>
        <v>887680</v>
      </c>
      <c r="AX376" s="616">
        <f t="shared" si="1045"/>
        <v>33440</v>
      </c>
      <c r="AY376" s="616">
        <f t="shared" si="1046"/>
        <v>796480</v>
      </c>
      <c r="AZ376" s="616">
        <f t="shared" si="1047"/>
        <v>16720</v>
      </c>
      <c r="BA376" s="616">
        <f t="shared" si="1048"/>
        <v>41040</v>
      </c>
      <c r="BB376" s="616">
        <f t="shared" si="1049"/>
        <v>102600</v>
      </c>
      <c r="BC376" s="616">
        <f t="shared" si="1050"/>
        <v>220400</v>
      </c>
      <c r="BD376" s="616">
        <f t="shared" si="1051"/>
        <v>20520</v>
      </c>
      <c r="BE376" s="616">
        <f t="shared" si="1052"/>
        <v>29260</v>
      </c>
      <c r="BF376" s="616">
        <f t="shared" si="1053"/>
        <v>6460</v>
      </c>
      <c r="BG376" s="616">
        <f t="shared" si="1054"/>
        <v>7600</v>
      </c>
      <c r="BH376" s="616">
        <f t="shared" si="1055"/>
        <v>510720</v>
      </c>
      <c r="BI376" s="618">
        <f t="shared" si="1105"/>
        <v>392258.1</v>
      </c>
      <c r="BJ376" s="618">
        <f t="shared" si="1106"/>
        <v>118461.9</v>
      </c>
      <c r="BK376" s="616">
        <f t="shared" si="1056"/>
        <v>0</v>
      </c>
      <c r="BL376" s="620">
        <f t="shared" si="1057"/>
        <v>5334440</v>
      </c>
      <c r="BM376" s="616">
        <f t="shared" si="1058"/>
        <v>7279846</v>
      </c>
      <c r="BN376" s="618">
        <f t="shared" si="1059"/>
        <v>5591279.5999999996</v>
      </c>
      <c r="BO376" s="618">
        <f t="shared" si="1060"/>
        <v>1688566.4</v>
      </c>
      <c r="BP376" s="616">
        <f t="shared" si="1107"/>
        <v>259920</v>
      </c>
      <c r="BQ376" s="616">
        <f t="shared" si="1108"/>
        <v>51984</v>
      </c>
      <c r="BR376" s="616">
        <f t="shared" si="1109"/>
        <v>308180</v>
      </c>
      <c r="BS376" s="616">
        <f t="shared" si="1061"/>
        <v>887680</v>
      </c>
      <c r="BT376" s="616">
        <f t="shared" si="1062"/>
        <v>33440</v>
      </c>
      <c r="BU376" s="616">
        <f t="shared" si="1063"/>
        <v>796480</v>
      </c>
      <c r="BV376" s="616">
        <f t="shared" si="1064"/>
        <v>16720</v>
      </c>
      <c r="BW376" s="616">
        <f t="shared" si="1065"/>
        <v>41040</v>
      </c>
      <c r="BX376" s="616">
        <f t="shared" si="1066"/>
        <v>266760</v>
      </c>
      <c r="BY376" s="616">
        <f t="shared" si="1067"/>
        <v>220400</v>
      </c>
      <c r="BZ376" s="616">
        <f t="shared" si="1068"/>
        <v>20520</v>
      </c>
      <c r="CA376" s="616">
        <f t="shared" si="1069"/>
        <v>29260</v>
      </c>
      <c r="CB376" s="616">
        <f t="shared" si="1070"/>
        <v>6460</v>
      </c>
      <c r="CC376" s="616">
        <f t="shared" si="1071"/>
        <v>7600</v>
      </c>
      <c r="CD376" s="616">
        <f t="shared" si="1072"/>
        <v>1247178</v>
      </c>
      <c r="CE376" s="618">
        <f t="shared" si="1110"/>
        <v>957894</v>
      </c>
      <c r="CF376" s="618">
        <f t="shared" si="1111"/>
        <v>289284</v>
      </c>
      <c r="CG376" s="616">
        <f t="shared" si="1073"/>
        <v>0</v>
      </c>
      <c r="CH376" s="621">
        <f t="shared" si="1074"/>
        <v>10533804</v>
      </c>
      <c r="CI376" s="88">
        <f t="shared" si="1075"/>
        <v>191574.8947</v>
      </c>
      <c r="CJ376" s="90">
        <f t="shared" si="1076"/>
        <v>147138.9368</v>
      </c>
      <c r="CK376" s="90">
        <f t="shared" si="1077"/>
        <v>44435.957900000001</v>
      </c>
      <c r="CL376" s="88">
        <f t="shared" si="1078"/>
        <v>6840</v>
      </c>
      <c r="CM376" s="88">
        <f t="shared" si="1079"/>
        <v>1368</v>
      </c>
      <c r="CN376" s="88">
        <f t="shared" si="1080"/>
        <v>8110</v>
      </c>
      <c r="CO376" s="88">
        <f t="shared" si="1081"/>
        <v>23360</v>
      </c>
      <c r="CP376" s="88">
        <f t="shared" si="1082"/>
        <v>880</v>
      </c>
      <c r="CQ376" s="88">
        <f t="shared" si="1083"/>
        <v>20960</v>
      </c>
      <c r="CR376" s="88">
        <f t="shared" si="1084"/>
        <v>440</v>
      </c>
      <c r="CS376" s="88">
        <f t="shared" si="1085"/>
        <v>1080</v>
      </c>
      <c r="CT376" s="88">
        <f t="shared" si="1086"/>
        <v>7020</v>
      </c>
      <c r="CU376" s="88">
        <f t="shared" si="1087"/>
        <v>5800</v>
      </c>
      <c r="CV376" s="88">
        <f t="shared" si="1088"/>
        <v>540</v>
      </c>
      <c r="CW376" s="88">
        <f t="shared" si="1089"/>
        <v>770</v>
      </c>
      <c r="CX376" s="88">
        <f t="shared" si="1090"/>
        <v>170</v>
      </c>
      <c r="CY376" s="88">
        <f t="shared" si="1091"/>
        <v>200</v>
      </c>
      <c r="CZ376" s="88">
        <f t="shared" si="1092"/>
        <v>32820.473700000002</v>
      </c>
      <c r="DA376" s="90">
        <f t="shared" si="1093"/>
        <v>25207.736799999999</v>
      </c>
      <c r="DB376" s="90">
        <f t="shared" si="1094"/>
        <v>7612.7367999999997</v>
      </c>
      <c r="DC376" s="88">
        <f t="shared" si="1095"/>
        <v>0</v>
      </c>
      <c r="DD376" s="211">
        <f t="shared" si="1096"/>
        <v>277205.36839999998</v>
      </c>
      <c r="AUV376" s="699">
        <f t="shared" si="890"/>
        <v>191574.89</v>
      </c>
      <c r="AUW376" s="699">
        <f t="shared" si="891"/>
        <v>147138.93</v>
      </c>
      <c r="AUX376" s="699">
        <f t="shared" si="892"/>
        <v>44435.96</v>
      </c>
      <c r="AUY376" s="699">
        <f t="shared" ref="AUY376:AUY377" si="1141">BP376/P376</f>
        <v>6840</v>
      </c>
      <c r="AUZ376" s="699">
        <f t="shared" si="910"/>
        <v>19993.849999999999</v>
      </c>
      <c r="AVA376" s="699">
        <f t="shared" si="910"/>
        <v>3.93</v>
      </c>
      <c r="AVB376" s="699">
        <f t="shared" ref="AVB376:AVB377" si="1142">AVC376+AVD376+AVE376+AVF376</f>
        <v>23360</v>
      </c>
      <c r="AVC376" s="699">
        <f t="shared" ref="AVC376:AVC377" si="1143">BT376/P376</f>
        <v>880</v>
      </c>
      <c r="AVD376" s="699">
        <f t="shared" ref="AVD376:AVD377" si="1144">BU376/P376</f>
        <v>20960</v>
      </c>
      <c r="AVE376" s="699">
        <f t="shared" ref="AVE376:AVE377" si="1145">BV376/P376</f>
        <v>440</v>
      </c>
      <c r="AVF376" s="699">
        <f t="shared" ref="AVF376:AVF377" si="1146">BW376/P376</f>
        <v>1080</v>
      </c>
      <c r="AVG376" s="699">
        <f t="shared" ref="AVG376:AVG377" si="1147">BX376/P376</f>
        <v>7020</v>
      </c>
      <c r="AVH376" s="699">
        <f t="shared" ref="AVH376:AVH377" si="1148">BY376/P376</f>
        <v>5800</v>
      </c>
      <c r="AVI376" s="699">
        <f t="shared" ref="AVI376:AVI377" si="1149">BZ376/P376</f>
        <v>540</v>
      </c>
      <c r="AVJ376" s="699">
        <f t="shared" ref="AVJ376:AVJ377" si="1150">CA376/P376</f>
        <v>770</v>
      </c>
      <c r="AVK376" s="699">
        <f t="shared" ref="AVK376:AVK377" si="1151">CB376/P376</f>
        <v>170</v>
      </c>
      <c r="AVL376" s="699">
        <f t="shared" ref="AVL376:AVL377" si="1152">CC376/P376</f>
        <v>200</v>
      </c>
      <c r="AVM376" s="699">
        <f t="shared" ref="AVM376:AVM377" si="1153">CD376/P376</f>
        <v>32820.47</v>
      </c>
      <c r="AVN376" s="699">
        <f t="shared" ref="AVN376:AVN377" si="1154">AVM376/1.302</f>
        <v>25207.73</v>
      </c>
      <c r="AVO376" s="699">
        <f t="shared" ref="AVO376:AVO377" si="1155">AVM376-AVN376</f>
        <v>7612.74</v>
      </c>
      <c r="AVP376" s="699">
        <f t="shared" ref="AVP376:AVP377" si="1156">CG376/P376</f>
        <v>0</v>
      </c>
      <c r="AVQ376" s="699">
        <f t="shared" ref="AVQ376:AVQ377" si="1157">CH376/P376</f>
        <v>277205.37</v>
      </c>
    </row>
    <row r="377" spans="1:108 1244:1265" ht="30" hidden="1" customHeight="1" x14ac:dyDescent="0.25">
      <c r="A377" s="643">
        <v>1</v>
      </c>
      <c r="B377" s="643">
        <v>6</v>
      </c>
      <c r="C377" s="664" t="s">
        <v>250</v>
      </c>
      <c r="D377" s="2"/>
      <c r="E377" s="101" t="s">
        <v>346</v>
      </c>
      <c r="F377" s="643" t="s">
        <v>39</v>
      </c>
      <c r="G377" s="643">
        <v>3</v>
      </c>
      <c r="H377" s="658" t="s">
        <v>10</v>
      </c>
      <c r="I377" s="643">
        <v>0</v>
      </c>
      <c r="J377" s="101" t="s">
        <v>368</v>
      </c>
      <c r="K377" s="643">
        <v>2</v>
      </c>
      <c r="L377" s="683" t="s">
        <v>351</v>
      </c>
      <c r="M377" s="11" t="s">
        <v>274</v>
      </c>
      <c r="N377" s="101" t="s">
        <v>387</v>
      </c>
      <c r="O377" s="643">
        <v>1</v>
      </c>
      <c r="P377" s="695">
        <v>2</v>
      </c>
      <c r="Q377" s="632">
        <v>2</v>
      </c>
      <c r="R377" s="632">
        <v>2</v>
      </c>
      <c r="S377" s="675">
        <f>SUMIF('Территориальный кк'!$A:$A,'2020'!$B377,'Территориальный кк'!D:D)</f>
        <v>2.4420000000000002</v>
      </c>
      <c r="T377" s="676">
        <f>SUMIF('Территориальный кк'!$A:$A,'2020'!$B377,'Территориальный кк'!E:E)</f>
        <v>2.6</v>
      </c>
      <c r="U377" s="618">
        <f>SUMIFS(Нормативы!G:G,Нормативы!$B:$B,$G377,Нормативы!$D:$D,'2020'!$I377,Нормативы!$F:$F,'2020'!$K377)*O377</f>
        <v>78450</v>
      </c>
      <c r="V377" s="618">
        <f t="shared" si="1097"/>
        <v>60253.5</v>
      </c>
      <c r="W377" s="618">
        <f t="shared" si="1098"/>
        <v>18196.5</v>
      </c>
      <c r="X377" s="618">
        <f>SUMIFS(Нормативы!J:J,Нормативы!$B:$B,$G377,Нормативы!$D:$D,'2020'!$I377,Нормативы!$F:$F,'2020'!$K377)</f>
        <v>1610</v>
      </c>
      <c r="Y377" s="618">
        <f>SUMIFS(Нормативы!K:K,Нормативы!$B:$B,$G377,Нормативы!$D:$D,'2020'!$I377,Нормативы!$F:$F,'2020'!$K377)</f>
        <v>322</v>
      </c>
      <c r="Z377" s="618">
        <f>SUMIFS(Нормативы!L:L,Нормативы!$B:$B,$G377,Нормативы!$D:$D,'2020'!$I377,Нормативы!$F:$F,'2020'!$K377)</f>
        <v>3480</v>
      </c>
      <c r="AA377" s="618">
        <f t="shared" si="1099"/>
        <v>8580</v>
      </c>
      <c r="AB377" s="618">
        <f>SUMIFS(Нормативы!N:N,Нормативы!$B:$B,$G377,Нормативы!$D:$D,'2020'!$I377,Нормативы!$F:$F,'2020'!$K377)*O377</f>
        <v>880</v>
      </c>
      <c r="AC377" s="618">
        <f>SUMIFS(Нормативы!O:O,Нормативы!$B:$B,$G377,Нормативы!$D:$D,'2020'!$I377,Нормативы!$F:$F,'2020'!$K377)</f>
        <v>6180</v>
      </c>
      <c r="AD377" s="618">
        <f>SUMIFS(Нормативы!P:P,Нормативы!$B:$B,$G377,Нормативы!$D:$D,'2020'!$I377,Нормативы!$F:$F,'2020'!$K377)*O377</f>
        <v>440</v>
      </c>
      <c r="AE377" s="618">
        <f>SUMIFS(Нормативы!Q:Q,Нормативы!$B:$B,$G377,Нормативы!$D:$D,'2020'!$I377,Нормативы!$F:$F,'2020'!$K377)</f>
        <v>1080</v>
      </c>
      <c r="AF377" s="618">
        <f>SUMIFS(Нормативы!R:R,Нормативы!$B:$B,$G377,Нормативы!$D:$D,'2020'!$I377,Нормативы!$F:$F,'2020'!$K377)</f>
        <v>2490</v>
      </c>
      <c r="AG377" s="618">
        <f>SUMIFS(Нормативы!S:S,Нормативы!$B:$B,$G377,Нормативы!$D:$D,'2020'!$I377,Нормативы!$F:$F,'2020'!$K377)</f>
        <v>5800</v>
      </c>
      <c r="AH377" s="618">
        <f>SUMIFS(Нормативы!T:T,Нормативы!$B:$B,$G377,Нормативы!$D:$D,'2020'!$I377,Нормативы!$F:$F,'2020'!$K377)</f>
        <v>540</v>
      </c>
      <c r="AI377" s="618">
        <f>SUMIFS(Нормативы!U:U,Нормативы!$B:$B,$G377,Нормативы!$D:$D,'2020'!$I377,Нормативы!$F:$F,'2020'!$K377)</f>
        <v>770</v>
      </c>
      <c r="AJ377" s="618">
        <f>SUMIFS(Нормативы!V:V,Нормативы!$B:$B,$G377,Нормативы!$D:$D,'2020'!$I377,Нормативы!$F:$F,'2020'!$K377)</f>
        <v>170</v>
      </c>
      <c r="AK377" s="618">
        <f>SUMIFS(Нормативы!W:W,Нормативы!$B:$B,$G377,Нормативы!$D:$D,'2020'!$I377,Нормативы!$F:$F,'2020'!$K377)</f>
        <v>200</v>
      </c>
      <c r="AL377" s="618">
        <f>SUMIFS(Нормативы!X:X,Нормативы!$B:$B,$G377,Нормативы!$D:$D,'2020'!$I377,Нормативы!$F:$F,'2020'!$K377)*O377</f>
        <v>13440</v>
      </c>
      <c r="AM377" s="618">
        <f t="shared" si="1100"/>
        <v>10322.6</v>
      </c>
      <c r="AN377" s="618">
        <f t="shared" si="1101"/>
        <v>3117.4</v>
      </c>
      <c r="AO377" s="618">
        <f>SUMIFS(Нормативы!AA:AA,Нормативы!$B:$B,$G377,Нормативы!$D:$D,'2020'!$I377,Нормативы!$F:$F,'2020'!$K377)</f>
        <v>0</v>
      </c>
      <c r="AP377" s="619">
        <f t="shared" si="1102"/>
        <v>115530</v>
      </c>
      <c r="AQ377" s="413">
        <f t="shared" si="1040"/>
        <v>156900</v>
      </c>
      <c r="AR377" s="618">
        <f t="shared" si="1103"/>
        <v>120506.9</v>
      </c>
      <c r="AS377" s="618">
        <f t="shared" si="1104"/>
        <v>36393.1</v>
      </c>
      <c r="AT377" s="616">
        <f t="shared" si="1041"/>
        <v>3220</v>
      </c>
      <c r="AU377" s="616">
        <f t="shared" si="1042"/>
        <v>644</v>
      </c>
      <c r="AV377" s="616">
        <f t="shared" si="1043"/>
        <v>6960</v>
      </c>
      <c r="AW377" s="616">
        <f t="shared" si="1044"/>
        <v>17160</v>
      </c>
      <c r="AX377" s="616">
        <f t="shared" si="1045"/>
        <v>1760</v>
      </c>
      <c r="AY377" s="616">
        <f t="shared" si="1046"/>
        <v>12360</v>
      </c>
      <c r="AZ377" s="616">
        <f t="shared" si="1047"/>
        <v>880</v>
      </c>
      <c r="BA377" s="616">
        <f t="shared" si="1048"/>
        <v>2160</v>
      </c>
      <c r="BB377" s="616">
        <f t="shared" si="1049"/>
        <v>4980</v>
      </c>
      <c r="BC377" s="616">
        <f t="shared" si="1050"/>
        <v>11600</v>
      </c>
      <c r="BD377" s="616">
        <f t="shared" si="1051"/>
        <v>1080</v>
      </c>
      <c r="BE377" s="616">
        <f t="shared" si="1052"/>
        <v>1540</v>
      </c>
      <c r="BF377" s="616">
        <f t="shared" si="1053"/>
        <v>340</v>
      </c>
      <c r="BG377" s="616">
        <f t="shared" si="1054"/>
        <v>400</v>
      </c>
      <c r="BH377" s="616">
        <f t="shared" si="1055"/>
        <v>26880</v>
      </c>
      <c r="BI377" s="618">
        <f t="shared" si="1105"/>
        <v>20645.2</v>
      </c>
      <c r="BJ377" s="618">
        <f t="shared" si="1106"/>
        <v>6234.8</v>
      </c>
      <c r="BK377" s="616">
        <f t="shared" si="1056"/>
        <v>0</v>
      </c>
      <c r="BL377" s="620">
        <f t="shared" si="1057"/>
        <v>231060</v>
      </c>
      <c r="BM377" s="616">
        <f t="shared" si="1058"/>
        <v>383150</v>
      </c>
      <c r="BN377" s="618">
        <f t="shared" si="1059"/>
        <v>294278</v>
      </c>
      <c r="BO377" s="618">
        <f t="shared" si="1060"/>
        <v>88872</v>
      </c>
      <c r="BP377" s="616">
        <f t="shared" si="1107"/>
        <v>3220</v>
      </c>
      <c r="BQ377" s="616">
        <f t="shared" si="1108"/>
        <v>644</v>
      </c>
      <c r="BR377" s="616">
        <f t="shared" si="1109"/>
        <v>6960</v>
      </c>
      <c r="BS377" s="616">
        <f t="shared" si="1061"/>
        <v>17160</v>
      </c>
      <c r="BT377" s="616">
        <f t="shared" si="1062"/>
        <v>1760</v>
      </c>
      <c r="BU377" s="616">
        <f t="shared" si="1063"/>
        <v>12360</v>
      </c>
      <c r="BV377" s="616">
        <f t="shared" si="1064"/>
        <v>880</v>
      </c>
      <c r="BW377" s="616">
        <f t="shared" si="1065"/>
        <v>2160</v>
      </c>
      <c r="BX377" s="616">
        <f t="shared" si="1066"/>
        <v>12948</v>
      </c>
      <c r="BY377" s="616">
        <f t="shared" si="1067"/>
        <v>11600</v>
      </c>
      <c r="BZ377" s="616">
        <f t="shared" si="1068"/>
        <v>1080</v>
      </c>
      <c r="CA377" s="616">
        <f t="shared" si="1069"/>
        <v>1540</v>
      </c>
      <c r="CB377" s="616">
        <f t="shared" si="1070"/>
        <v>340</v>
      </c>
      <c r="CC377" s="616">
        <f t="shared" si="1071"/>
        <v>400</v>
      </c>
      <c r="CD377" s="616">
        <f t="shared" si="1072"/>
        <v>65641</v>
      </c>
      <c r="CE377" s="618">
        <f t="shared" si="1110"/>
        <v>50415.5</v>
      </c>
      <c r="CF377" s="618">
        <f t="shared" si="1111"/>
        <v>15225.5</v>
      </c>
      <c r="CG377" s="616">
        <f t="shared" si="1073"/>
        <v>0</v>
      </c>
      <c r="CH377" s="621">
        <f t="shared" si="1074"/>
        <v>504039</v>
      </c>
      <c r="CI377" s="88">
        <f t="shared" si="1075"/>
        <v>191575</v>
      </c>
      <c r="CJ377" s="90">
        <f t="shared" si="1076"/>
        <v>147139</v>
      </c>
      <c r="CK377" s="90">
        <f t="shared" si="1077"/>
        <v>44436</v>
      </c>
      <c r="CL377" s="88">
        <f t="shared" si="1078"/>
        <v>1610</v>
      </c>
      <c r="CM377" s="88">
        <f t="shared" si="1079"/>
        <v>322</v>
      </c>
      <c r="CN377" s="88">
        <f t="shared" si="1080"/>
        <v>3480</v>
      </c>
      <c r="CO377" s="88">
        <f t="shared" si="1081"/>
        <v>8580</v>
      </c>
      <c r="CP377" s="88">
        <f t="shared" si="1082"/>
        <v>880</v>
      </c>
      <c r="CQ377" s="88">
        <f t="shared" si="1083"/>
        <v>6180</v>
      </c>
      <c r="CR377" s="88">
        <f t="shared" si="1084"/>
        <v>440</v>
      </c>
      <c r="CS377" s="88">
        <f t="shared" si="1085"/>
        <v>1080</v>
      </c>
      <c r="CT377" s="88">
        <f t="shared" si="1086"/>
        <v>6474</v>
      </c>
      <c r="CU377" s="88">
        <f t="shared" si="1087"/>
        <v>5800</v>
      </c>
      <c r="CV377" s="88">
        <f t="shared" si="1088"/>
        <v>540</v>
      </c>
      <c r="CW377" s="88">
        <f t="shared" si="1089"/>
        <v>770</v>
      </c>
      <c r="CX377" s="88">
        <f t="shared" si="1090"/>
        <v>170</v>
      </c>
      <c r="CY377" s="88">
        <f t="shared" si="1091"/>
        <v>200</v>
      </c>
      <c r="CZ377" s="88">
        <f t="shared" si="1092"/>
        <v>32820.5</v>
      </c>
      <c r="DA377" s="90">
        <f t="shared" si="1093"/>
        <v>25207.75</v>
      </c>
      <c r="DB377" s="90">
        <f t="shared" si="1094"/>
        <v>7612.75</v>
      </c>
      <c r="DC377" s="88">
        <f t="shared" si="1095"/>
        <v>0</v>
      </c>
      <c r="DD377" s="211">
        <f t="shared" si="1096"/>
        <v>252019.5</v>
      </c>
      <c r="AUV377" s="699">
        <f t="shared" si="890"/>
        <v>191575</v>
      </c>
      <c r="AUW377" s="699">
        <f t="shared" si="891"/>
        <v>147139.01999999999</v>
      </c>
      <c r="AUX377" s="699">
        <f t="shared" si="892"/>
        <v>44435.98</v>
      </c>
      <c r="AUY377" s="699">
        <f t="shared" si="1141"/>
        <v>1610</v>
      </c>
      <c r="AUZ377" s="699">
        <f t="shared" si="910"/>
        <v>247.69</v>
      </c>
      <c r="AVA377" s="699">
        <f t="shared" si="910"/>
        <v>0.09</v>
      </c>
      <c r="AVB377" s="699">
        <f t="shared" si="1142"/>
        <v>8580</v>
      </c>
      <c r="AVC377" s="699">
        <f t="shared" si="1143"/>
        <v>880</v>
      </c>
      <c r="AVD377" s="699">
        <f t="shared" si="1144"/>
        <v>6180</v>
      </c>
      <c r="AVE377" s="699">
        <f t="shared" si="1145"/>
        <v>440</v>
      </c>
      <c r="AVF377" s="699">
        <f t="shared" si="1146"/>
        <v>1080</v>
      </c>
      <c r="AVG377" s="699">
        <f t="shared" si="1147"/>
        <v>6474</v>
      </c>
      <c r="AVH377" s="699">
        <f t="shared" si="1148"/>
        <v>5800</v>
      </c>
      <c r="AVI377" s="699">
        <f t="shared" si="1149"/>
        <v>540</v>
      </c>
      <c r="AVJ377" s="699">
        <f t="shared" si="1150"/>
        <v>770</v>
      </c>
      <c r="AVK377" s="699">
        <f t="shared" si="1151"/>
        <v>170</v>
      </c>
      <c r="AVL377" s="699">
        <f t="shared" si="1152"/>
        <v>200</v>
      </c>
      <c r="AVM377" s="699">
        <f t="shared" si="1153"/>
        <v>32820.5</v>
      </c>
      <c r="AVN377" s="699">
        <f t="shared" si="1154"/>
        <v>25207.759999999998</v>
      </c>
      <c r="AVO377" s="699">
        <f t="shared" si="1155"/>
        <v>7612.74</v>
      </c>
      <c r="AVP377" s="699">
        <f t="shared" si="1156"/>
        <v>0</v>
      </c>
      <c r="AVQ377" s="699">
        <f t="shared" si="1157"/>
        <v>252019.5</v>
      </c>
    </row>
    <row r="378" spans="1:108 1244:1265" ht="30" hidden="1" customHeight="1" x14ac:dyDescent="0.25">
      <c r="A378" s="643">
        <v>1</v>
      </c>
      <c r="B378" s="643">
        <v>6</v>
      </c>
      <c r="C378" s="664" t="s">
        <v>250</v>
      </c>
      <c r="D378" s="2"/>
      <c r="E378" s="101" t="s">
        <v>345</v>
      </c>
      <c r="F378" s="643" t="s">
        <v>38</v>
      </c>
      <c r="G378" s="643">
        <v>2</v>
      </c>
      <c r="H378" s="658" t="s">
        <v>10</v>
      </c>
      <c r="I378" s="643">
        <v>0</v>
      </c>
      <c r="J378" s="101" t="s">
        <v>362</v>
      </c>
      <c r="K378" s="643">
        <v>3</v>
      </c>
      <c r="L378" s="683" t="s">
        <v>350</v>
      </c>
      <c r="M378" s="11" t="s">
        <v>296</v>
      </c>
      <c r="N378" s="101" t="s">
        <v>401</v>
      </c>
      <c r="O378" s="643">
        <v>2</v>
      </c>
      <c r="P378" s="632"/>
      <c r="Q378" s="632"/>
      <c r="R378" s="632"/>
      <c r="S378" s="675">
        <f>SUMIF('Территориальный кк'!$A:$A,'2020'!$B378,'Территориальный кк'!D:D)</f>
        <v>2.4420000000000002</v>
      </c>
      <c r="T378" s="676">
        <f>SUMIF('Территориальный кк'!$A:$A,'2020'!$B378,'Территориальный кк'!E:E)</f>
        <v>2.6</v>
      </c>
      <c r="U378" s="618">
        <f>SUMIFS(Нормативы!G:G,Нормативы!$B:$B,$G378,Нормативы!$D:$D,'2020'!$I378,Нормативы!$F:$F,'2020'!$K378)*O378</f>
        <v>141200</v>
      </c>
      <c r="V378" s="618">
        <f t="shared" si="1097"/>
        <v>108448.5</v>
      </c>
      <c r="W378" s="618">
        <f t="shared" si="1098"/>
        <v>32751.5</v>
      </c>
      <c r="X378" s="618">
        <f>SUMIFS(Нормативы!J:J,Нормативы!$B:$B,$G378,Нормативы!$D:$D,'2020'!$I378,Нормативы!$F:$F,'2020'!$K378)</f>
        <v>8860</v>
      </c>
      <c r="Y378" s="618">
        <f>SUMIFS(Нормативы!K:K,Нормативы!$B:$B,$G378,Нормативы!$D:$D,'2020'!$I378,Нормативы!$F:$F,'2020'!$K378)</f>
        <v>0</v>
      </c>
      <c r="Z378" s="618">
        <f>SUMIFS(Нормативы!L:L,Нормативы!$B:$B,$G378,Нормативы!$D:$D,'2020'!$I378,Нормативы!$F:$F,'2020'!$K378)</f>
        <v>8110</v>
      </c>
      <c r="AA378" s="618">
        <f t="shared" si="1099"/>
        <v>22530</v>
      </c>
      <c r="AB378" s="618">
        <f>SUMIFS(Нормативы!N:N,Нормативы!$B:$B,$G378,Нормативы!$D:$D,'2020'!$I378,Нормативы!$F:$F,'2020'!$K378)*O378</f>
        <v>1040</v>
      </c>
      <c r="AC378" s="618">
        <f>SUMIFS(Нормативы!O:O,Нормативы!$B:$B,$G378,Нормативы!$D:$D,'2020'!$I378,Нормативы!$F:$F,'2020'!$K378)</f>
        <v>19720</v>
      </c>
      <c r="AD378" s="618">
        <f>SUMIFS(Нормативы!P:P,Нормативы!$B:$B,$G378,Нормативы!$D:$D,'2020'!$I378,Нормативы!$F:$F,'2020'!$K378)*O378</f>
        <v>800</v>
      </c>
      <c r="AE378" s="618">
        <f>SUMIFS(Нормативы!Q:Q,Нормативы!$B:$B,$G378,Нормативы!$D:$D,'2020'!$I378,Нормативы!$F:$F,'2020'!$K378)</f>
        <v>970</v>
      </c>
      <c r="AF378" s="618">
        <f>SUMIFS(Нормативы!R:R,Нормативы!$B:$B,$G378,Нормативы!$D:$D,'2020'!$I378,Нормативы!$F:$F,'2020'!$K378)</f>
        <v>2680</v>
      </c>
      <c r="AG378" s="618">
        <f>SUMIFS(Нормативы!S:S,Нормативы!$B:$B,$G378,Нормативы!$D:$D,'2020'!$I378,Нормативы!$F:$F,'2020'!$K378)</f>
        <v>5800</v>
      </c>
      <c r="AH378" s="618">
        <f>SUMIFS(Нормативы!T:T,Нормативы!$B:$B,$G378,Нормативы!$D:$D,'2020'!$I378,Нормативы!$F:$F,'2020'!$K378)</f>
        <v>540</v>
      </c>
      <c r="AI378" s="618">
        <f>SUMIFS(Нормативы!U:U,Нормативы!$B:$B,$G378,Нормативы!$D:$D,'2020'!$I378,Нормативы!$F:$F,'2020'!$K378)</f>
        <v>770</v>
      </c>
      <c r="AJ378" s="618">
        <f>SUMIFS(Нормативы!V:V,Нормативы!$B:$B,$G378,Нормативы!$D:$D,'2020'!$I378,Нормативы!$F:$F,'2020'!$K378)</f>
        <v>80</v>
      </c>
      <c r="AK378" s="618">
        <f>SUMIFS(Нормативы!W:W,Нормативы!$B:$B,$G378,Нормативы!$D:$D,'2020'!$I378,Нормативы!$F:$F,'2020'!$K378)</f>
        <v>330</v>
      </c>
      <c r="AL378" s="618">
        <f>SUMIFS(Нормативы!X:X,Нормативы!$B:$B,$G378,Нормативы!$D:$D,'2020'!$I378,Нормативы!$F:$F,'2020'!$K378)*O378</f>
        <v>32240</v>
      </c>
      <c r="AM378" s="618">
        <f t="shared" si="1100"/>
        <v>24761.9</v>
      </c>
      <c r="AN378" s="618">
        <f t="shared" si="1101"/>
        <v>7478.1</v>
      </c>
      <c r="AO378" s="618">
        <f>SUMIFS(Нормативы!AA:AA,Нормативы!$B:$B,$G378,Нормативы!$D:$D,'2020'!$I378,Нормативы!$F:$F,'2020'!$K378)</f>
        <v>3520</v>
      </c>
      <c r="AP378" s="619">
        <f t="shared" si="1102"/>
        <v>226660</v>
      </c>
      <c r="AQ378" s="413">
        <f t="shared" si="1040"/>
        <v>0</v>
      </c>
      <c r="AR378" s="618">
        <f t="shared" si="1103"/>
        <v>0</v>
      </c>
      <c r="AS378" s="618">
        <f t="shared" si="1104"/>
        <v>0</v>
      </c>
      <c r="AT378" s="616">
        <f t="shared" si="1041"/>
        <v>0</v>
      </c>
      <c r="AU378" s="616">
        <f t="shared" si="1042"/>
        <v>0</v>
      </c>
      <c r="AV378" s="616">
        <f t="shared" si="1043"/>
        <v>0</v>
      </c>
      <c r="AW378" s="616">
        <f t="shared" si="1044"/>
        <v>0</v>
      </c>
      <c r="AX378" s="616">
        <f t="shared" si="1045"/>
        <v>0</v>
      </c>
      <c r="AY378" s="616">
        <f t="shared" si="1046"/>
        <v>0</v>
      </c>
      <c r="AZ378" s="616">
        <f t="shared" si="1047"/>
        <v>0</v>
      </c>
      <c r="BA378" s="616">
        <f t="shared" si="1048"/>
        <v>0</v>
      </c>
      <c r="BB378" s="616">
        <f t="shared" si="1049"/>
        <v>0</v>
      </c>
      <c r="BC378" s="616">
        <f t="shared" si="1050"/>
        <v>0</v>
      </c>
      <c r="BD378" s="616">
        <f t="shared" si="1051"/>
        <v>0</v>
      </c>
      <c r="BE378" s="616">
        <f t="shared" si="1052"/>
        <v>0</v>
      </c>
      <c r="BF378" s="616">
        <f t="shared" si="1053"/>
        <v>0</v>
      </c>
      <c r="BG378" s="616">
        <f t="shared" si="1054"/>
        <v>0</v>
      </c>
      <c r="BH378" s="616">
        <f t="shared" si="1055"/>
        <v>0</v>
      </c>
      <c r="BI378" s="618">
        <f t="shared" si="1105"/>
        <v>0</v>
      </c>
      <c r="BJ378" s="618">
        <f t="shared" si="1106"/>
        <v>0</v>
      </c>
      <c r="BK378" s="616">
        <f t="shared" si="1056"/>
        <v>0</v>
      </c>
      <c r="BL378" s="620">
        <f t="shared" si="1057"/>
        <v>0</v>
      </c>
      <c r="BM378" s="616">
        <f t="shared" si="1058"/>
        <v>0</v>
      </c>
      <c r="BN378" s="618">
        <f t="shared" si="1059"/>
        <v>0</v>
      </c>
      <c r="BO378" s="618">
        <f t="shared" si="1060"/>
        <v>0</v>
      </c>
      <c r="BP378" s="616">
        <f t="shared" si="1107"/>
        <v>0</v>
      </c>
      <c r="BQ378" s="616">
        <f t="shared" si="1108"/>
        <v>0</v>
      </c>
      <c r="BR378" s="616">
        <f t="shared" si="1109"/>
        <v>0</v>
      </c>
      <c r="BS378" s="616">
        <f t="shared" si="1061"/>
        <v>0</v>
      </c>
      <c r="BT378" s="616">
        <f t="shared" si="1062"/>
        <v>0</v>
      </c>
      <c r="BU378" s="616">
        <f t="shared" si="1063"/>
        <v>0</v>
      </c>
      <c r="BV378" s="616">
        <f t="shared" si="1064"/>
        <v>0</v>
      </c>
      <c r="BW378" s="616">
        <f t="shared" si="1065"/>
        <v>0</v>
      </c>
      <c r="BX378" s="616">
        <f t="shared" si="1066"/>
        <v>0</v>
      </c>
      <c r="BY378" s="616">
        <f t="shared" si="1067"/>
        <v>0</v>
      </c>
      <c r="BZ378" s="616">
        <f t="shared" si="1068"/>
        <v>0</v>
      </c>
      <c r="CA378" s="616">
        <f t="shared" si="1069"/>
        <v>0</v>
      </c>
      <c r="CB378" s="616">
        <f t="shared" si="1070"/>
        <v>0</v>
      </c>
      <c r="CC378" s="616">
        <f t="shared" si="1071"/>
        <v>0</v>
      </c>
      <c r="CD378" s="616">
        <f t="shared" si="1072"/>
        <v>0</v>
      </c>
      <c r="CE378" s="618">
        <f t="shared" si="1110"/>
        <v>0</v>
      </c>
      <c r="CF378" s="618">
        <f t="shared" si="1111"/>
        <v>0</v>
      </c>
      <c r="CG378" s="616">
        <f t="shared" si="1073"/>
        <v>0</v>
      </c>
      <c r="CH378" s="621">
        <f t="shared" si="1074"/>
        <v>0</v>
      </c>
      <c r="CI378" s="88" t="e">
        <f t="shared" si="1075"/>
        <v>#DIV/0!</v>
      </c>
      <c r="CJ378" s="90" t="e">
        <f t="shared" si="1076"/>
        <v>#DIV/0!</v>
      </c>
      <c r="CK378" s="90" t="e">
        <f t="shared" si="1077"/>
        <v>#DIV/0!</v>
      </c>
      <c r="CL378" s="88" t="e">
        <f t="shared" si="1078"/>
        <v>#DIV/0!</v>
      </c>
      <c r="CM378" s="88" t="e">
        <f t="shared" si="1079"/>
        <v>#DIV/0!</v>
      </c>
      <c r="CN378" s="88" t="e">
        <f t="shared" si="1080"/>
        <v>#DIV/0!</v>
      </c>
      <c r="CO378" s="88" t="e">
        <f t="shared" si="1081"/>
        <v>#DIV/0!</v>
      </c>
      <c r="CP378" s="88" t="e">
        <f t="shared" si="1082"/>
        <v>#DIV/0!</v>
      </c>
      <c r="CQ378" s="88" t="e">
        <f t="shared" si="1083"/>
        <v>#DIV/0!</v>
      </c>
      <c r="CR378" s="88" t="e">
        <f t="shared" si="1084"/>
        <v>#DIV/0!</v>
      </c>
      <c r="CS378" s="88" t="e">
        <f t="shared" si="1085"/>
        <v>#DIV/0!</v>
      </c>
      <c r="CT378" s="88" t="e">
        <f t="shared" si="1086"/>
        <v>#DIV/0!</v>
      </c>
      <c r="CU378" s="88" t="e">
        <f t="shared" si="1087"/>
        <v>#DIV/0!</v>
      </c>
      <c r="CV378" s="88" t="e">
        <f t="shared" si="1088"/>
        <v>#DIV/0!</v>
      </c>
      <c r="CW378" s="88" t="e">
        <f t="shared" si="1089"/>
        <v>#DIV/0!</v>
      </c>
      <c r="CX378" s="88" t="e">
        <f t="shared" si="1090"/>
        <v>#DIV/0!</v>
      </c>
      <c r="CY378" s="88" t="e">
        <f t="shared" si="1091"/>
        <v>#DIV/0!</v>
      </c>
      <c r="CZ378" s="88" t="e">
        <f t="shared" si="1092"/>
        <v>#DIV/0!</v>
      </c>
      <c r="DA378" s="90" t="e">
        <f t="shared" si="1093"/>
        <v>#DIV/0!</v>
      </c>
      <c r="DB378" s="90" t="e">
        <f t="shared" si="1094"/>
        <v>#DIV/0!</v>
      </c>
      <c r="DC378" s="88" t="e">
        <f t="shared" si="1095"/>
        <v>#DIV/0!</v>
      </c>
      <c r="DD378" s="88" t="e">
        <f t="shared" si="1096"/>
        <v>#DIV/0!</v>
      </c>
      <c r="AUV378" s="699">
        <v>0</v>
      </c>
      <c r="AUW378" s="699">
        <f t="shared" si="891"/>
        <v>0</v>
      </c>
      <c r="AUX378" s="699">
        <f t="shared" si="892"/>
        <v>0</v>
      </c>
      <c r="AUY378" s="699">
        <f t="shared" si="910"/>
        <v>0</v>
      </c>
      <c r="AUZ378" s="699">
        <f t="shared" si="910"/>
        <v>0</v>
      </c>
      <c r="AVA378" s="699">
        <f t="shared" si="910"/>
        <v>0</v>
      </c>
      <c r="AVB378" s="699">
        <f t="shared" si="911"/>
        <v>0</v>
      </c>
      <c r="AVC378" s="697"/>
      <c r="AVD378" s="697"/>
      <c r="AVE378" s="697"/>
      <c r="AVF378" s="697"/>
      <c r="AVG378" s="697"/>
      <c r="AVH378" s="697"/>
      <c r="AVI378" s="697"/>
      <c r="AVJ378" s="697"/>
      <c r="AVK378" s="697"/>
      <c r="AVL378" s="697"/>
      <c r="AVM378" s="697"/>
      <c r="AVN378" s="697"/>
      <c r="AVO378" s="697"/>
      <c r="AVP378" s="697"/>
      <c r="AVQ378" s="697"/>
    </row>
    <row r="379" spans="1:108 1244:1265" ht="30" hidden="1" customHeight="1" x14ac:dyDescent="0.25">
      <c r="A379" s="643">
        <v>1</v>
      </c>
      <c r="B379" s="643">
        <v>10</v>
      </c>
      <c r="C379" s="664" t="s">
        <v>251</v>
      </c>
      <c r="D379" s="2"/>
      <c r="E379" s="101" t="s">
        <v>344</v>
      </c>
      <c r="F379" s="643" t="s">
        <v>31</v>
      </c>
      <c r="G379" s="643">
        <v>1</v>
      </c>
      <c r="H379" s="658" t="s">
        <v>10</v>
      </c>
      <c r="I379" s="643">
        <v>0</v>
      </c>
      <c r="J379" s="101" t="s">
        <v>370</v>
      </c>
      <c r="K379" s="643">
        <v>1</v>
      </c>
      <c r="L379" s="683" t="s">
        <v>349</v>
      </c>
      <c r="M379" s="11" t="s">
        <v>341</v>
      </c>
      <c r="N379" s="101" t="s">
        <v>387</v>
      </c>
      <c r="O379" s="643">
        <v>1</v>
      </c>
      <c r="P379" s="632">
        <v>1</v>
      </c>
      <c r="Q379" s="632">
        <v>1</v>
      </c>
      <c r="R379" s="632">
        <v>1</v>
      </c>
      <c r="S379" s="675">
        <f>SUMIF('Территориальный кк'!$A:$A,'2020'!$B379,'Территориальный кк'!D:D)</f>
        <v>1.3620000000000001</v>
      </c>
      <c r="T379" s="676">
        <f>SUMIF('Территориальный кк'!$A:$A,'2020'!$B379,'Территориальный кк'!E:E)</f>
        <v>2.9540000000000002</v>
      </c>
      <c r="U379" s="618">
        <f>SUMIFS(Нормативы!G:G,Нормативы!$B:$B,$G379,Нормативы!$D:$D,'2020'!$I379,Нормативы!$F:$F,'2020'!$K379)*O379</f>
        <v>54020</v>
      </c>
      <c r="V379" s="618">
        <f t="shared" si="1097"/>
        <v>41490</v>
      </c>
      <c r="W379" s="618">
        <f t="shared" si="1098"/>
        <v>12530</v>
      </c>
      <c r="X379" s="618">
        <f>SUMIFS(Нормативы!J:J,Нормативы!$B:$B,$G379,Нормативы!$D:$D,'2020'!$I379,Нормативы!$F:$F,'2020'!$K379)</f>
        <v>220</v>
      </c>
      <c r="Y379" s="618">
        <f>SUMIFS(Нормативы!K:K,Нормативы!$B:$B,$G379,Нормативы!$D:$D,'2020'!$I379,Нормативы!$F:$F,'2020'!$K379)</f>
        <v>44</v>
      </c>
      <c r="Z379" s="618">
        <f>SUMIFS(Нормативы!L:L,Нормативы!$B:$B,$G379,Нормативы!$D:$D,'2020'!$I379,Нормативы!$F:$F,'2020'!$K379)</f>
        <v>2320</v>
      </c>
      <c r="AA379" s="618">
        <f t="shared" si="1099"/>
        <v>3710</v>
      </c>
      <c r="AB379" s="618">
        <f>SUMIFS(Нормативы!N:N,Нормативы!$B:$B,$G379,Нормативы!$D:$D,'2020'!$I379,Нормативы!$F:$F,'2020'!$K379)*O379</f>
        <v>520</v>
      </c>
      <c r="AC379" s="618">
        <f>SUMIFS(Нормативы!O:O,Нормативы!$B:$B,$G379,Нормативы!$D:$D,'2020'!$I379,Нормативы!$F:$F,'2020'!$K379)</f>
        <v>2140</v>
      </c>
      <c r="AD379" s="618">
        <f>SUMIFS(Нормативы!P:P,Нормативы!$B:$B,$G379,Нормативы!$D:$D,'2020'!$I379,Нормативы!$F:$F,'2020'!$K379)*O379</f>
        <v>310</v>
      </c>
      <c r="AE379" s="618">
        <f>SUMIFS(Нормативы!Q:Q,Нормативы!$B:$B,$G379,Нормативы!$D:$D,'2020'!$I379,Нормативы!$F:$F,'2020'!$K379)</f>
        <v>740</v>
      </c>
      <c r="AF379" s="618">
        <f>SUMIFS(Нормативы!R:R,Нормативы!$B:$B,$G379,Нормативы!$D:$D,'2020'!$I379,Нормативы!$F:$F,'2020'!$K379)</f>
        <v>2460</v>
      </c>
      <c r="AG379" s="618">
        <f>SUMIFS(Нормативы!S:S,Нормативы!$B:$B,$G379,Нормативы!$D:$D,'2020'!$I379,Нормативы!$F:$F,'2020'!$K379)</f>
        <v>5080</v>
      </c>
      <c r="AH379" s="618">
        <f>SUMIFS(Нормативы!T:T,Нормативы!$B:$B,$G379,Нормативы!$D:$D,'2020'!$I379,Нормативы!$F:$F,'2020'!$K379)</f>
        <v>540</v>
      </c>
      <c r="AI379" s="618">
        <f>SUMIFS(Нормативы!U:U,Нормативы!$B:$B,$G379,Нормативы!$D:$D,'2020'!$I379,Нормативы!$F:$F,'2020'!$K379)</f>
        <v>770</v>
      </c>
      <c r="AJ379" s="618">
        <f>SUMIFS(Нормативы!V:V,Нормативы!$B:$B,$G379,Нормативы!$D:$D,'2020'!$I379,Нормативы!$F:$F,'2020'!$K379)</f>
        <v>80</v>
      </c>
      <c r="AK379" s="618">
        <f>SUMIFS(Нормативы!W:W,Нормативы!$B:$B,$G379,Нормативы!$D:$D,'2020'!$I379,Нормативы!$F:$F,'2020'!$K379)</f>
        <v>300</v>
      </c>
      <c r="AL379" s="618">
        <f>SUMIFS(Нормативы!X:X,Нормативы!$B:$B,$G379,Нормативы!$D:$D,'2020'!$I379,Нормативы!$F:$F,'2020'!$K379)*O379</f>
        <v>13440</v>
      </c>
      <c r="AM379" s="618">
        <f t="shared" si="1100"/>
        <v>10322.6</v>
      </c>
      <c r="AN379" s="618">
        <f t="shared" si="1101"/>
        <v>3117.4</v>
      </c>
      <c r="AO379" s="618">
        <f>SUMIFS(Нормативы!AA:AA,Нормативы!$B:$B,$G379,Нормативы!$D:$D,'2020'!$I379,Нормативы!$F:$F,'2020'!$K379)</f>
        <v>3520</v>
      </c>
      <c r="AP379" s="619">
        <f t="shared" si="1102"/>
        <v>86460</v>
      </c>
      <c r="AQ379" s="413">
        <f t="shared" si="1040"/>
        <v>54020</v>
      </c>
      <c r="AR379" s="618">
        <f t="shared" si="1103"/>
        <v>41490</v>
      </c>
      <c r="AS379" s="618">
        <f t="shared" si="1104"/>
        <v>12530</v>
      </c>
      <c r="AT379" s="616">
        <f t="shared" si="1041"/>
        <v>220</v>
      </c>
      <c r="AU379" s="616">
        <f t="shared" si="1042"/>
        <v>44</v>
      </c>
      <c r="AV379" s="616">
        <f>ROUND($P379*Z379,0)</f>
        <v>2320</v>
      </c>
      <c r="AW379" s="616">
        <f t="shared" si="1044"/>
        <v>3710</v>
      </c>
      <c r="AX379" s="616">
        <f t="shared" si="1045"/>
        <v>520</v>
      </c>
      <c r="AY379" s="616">
        <f t="shared" si="1046"/>
        <v>2140</v>
      </c>
      <c r="AZ379" s="616">
        <f t="shared" si="1047"/>
        <v>310</v>
      </c>
      <c r="BA379" s="616">
        <f t="shared" si="1048"/>
        <v>740</v>
      </c>
      <c r="BB379" s="616">
        <f t="shared" si="1049"/>
        <v>2460</v>
      </c>
      <c r="BC379" s="616">
        <f t="shared" si="1050"/>
        <v>5080</v>
      </c>
      <c r="BD379" s="616">
        <f t="shared" si="1051"/>
        <v>540</v>
      </c>
      <c r="BE379" s="616">
        <f t="shared" si="1052"/>
        <v>770</v>
      </c>
      <c r="BF379" s="616">
        <f t="shared" si="1053"/>
        <v>80</v>
      </c>
      <c r="BG379" s="616">
        <f t="shared" si="1054"/>
        <v>300</v>
      </c>
      <c r="BH379" s="616">
        <f t="shared" si="1055"/>
        <v>13440</v>
      </c>
      <c r="BI379" s="618">
        <f t="shared" si="1105"/>
        <v>10322.6</v>
      </c>
      <c r="BJ379" s="618">
        <f t="shared" si="1106"/>
        <v>3117.4</v>
      </c>
      <c r="BK379" s="616">
        <f t="shared" si="1056"/>
        <v>3520</v>
      </c>
      <c r="BL379" s="620">
        <f>AQ379+AT379+AV379+AW379++BB379+BC379+BD379+BE379+BF379+BG379+BH379+BK379</f>
        <v>86460</v>
      </c>
      <c r="BM379" s="616">
        <f t="shared" si="1058"/>
        <v>73575</v>
      </c>
      <c r="BN379" s="618">
        <f t="shared" si="1059"/>
        <v>56509.2</v>
      </c>
      <c r="BO379" s="618">
        <f t="shared" si="1060"/>
        <v>17065.8</v>
      </c>
      <c r="BP379" s="616">
        <f t="shared" si="1107"/>
        <v>220</v>
      </c>
      <c r="BQ379" s="616">
        <f t="shared" si="1108"/>
        <v>44</v>
      </c>
      <c r="BR379" s="616">
        <f>AV379</f>
        <v>2320</v>
      </c>
      <c r="BS379" s="616">
        <f t="shared" si="1061"/>
        <v>3710</v>
      </c>
      <c r="BT379" s="616">
        <f t="shared" si="1062"/>
        <v>520</v>
      </c>
      <c r="BU379" s="616">
        <f t="shared" si="1063"/>
        <v>2140</v>
      </c>
      <c r="BV379" s="616">
        <f t="shared" si="1064"/>
        <v>310</v>
      </c>
      <c r="BW379" s="616">
        <f t="shared" si="1065"/>
        <v>740</v>
      </c>
      <c r="BX379" s="616">
        <f t="shared" si="1066"/>
        <v>7267</v>
      </c>
      <c r="BY379" s="616">
        <f t="shared" si="1067"/>
        <v>5080</v>
      </c>
      <c r="BZ379" s="616">
        <f t="shared" si="1068"/>
        <v>540</v>
      </c>
      <c r="CA379" s="616">
        <f t="shared" si="1069"/>
        <v>770</v>
      </c>
      <c r="CB379" s="616">
        <f t="shared" si="1070"/>
        <v>80</v>
      </c>
      <c r="CC379" s="616">
        <f t="shared" si="1071"/>
        <v>300</v>
      </c>
      <c r="CD379" s="616">
        <f t="shared" si="1072"/>
        <v>18305</v>
      </c>
      <c r="CE379" s="618">
        <f t="shared" si="1110"/>
        <v>14059.1</v>
      </c>
      <c r="CF379" s="618">
        <f t="shared" si="1111"/>
        <v>4245.8999999999996</v>
      </c>
      <c r="CG379" s="616">
        <f t="shared" si="1073"/>
        <v>3520</v>
      </c>
      <c r="CH379" s="621">
        <f t="shared" si="1074"/>
        <v>115687</v>
      </c>
      <c r="CI379" s="88">
        <f t="shared" si="1075"/>
        <v>73575</v>
      </c>
      <c r="CJ379" s="90">
        <f t="shared" si="1076"/>
        <v>56509.2</v>
      </c>
      <c r="CK379" s="90">
        <f t="shared" si="1077"/>
        <v>17065.8</v>
      </c>
      <c r="CL379" s="88">
        <f t="shared" si="1078"/>
        <v>220</v>
      </c>
      <c r="CM379" s="88">
        <f t="shared" si="1079"/>
        <v>44</v>
      </c>
      <c r="CN379" s="88">
        <f t="shared" si="1080"/>
        <v>2320</v>
      </c>
      <c r="CO379" s="88">
        <f t="shared" si="1081"/>
        <v>3710</v>
      </c>
      <c r="CP379" s="88">
        <f t="shared" si="1082"/>
        <v>520</v>
      </c>
      <c r="CQ379" s="88">
        <f t="shared" si="1083"/>
        <v>2140</v>
      </c>
      <c r="CR379" s="88">
        <f t="shared" si="1084"/>
        <v>310</v>
      </c>
      <c r="CS379" s="88">
        <f t="shared" si="1085"/>
        <v>740</v>
      </c>
      <c r="CT379" s="88">
        <f t="shared" si="1086"/>
        <v>7267</v>
      </c>
      <c r="CU379" s="88">
        <f t="shared" si="1087"/>
        <v>5080</v>
      </c>
      <c r="CV379" s="88">
        <f t="shared" si="1088"/>
        <v>540</v>
      </c>
      <c r="CW379" s="88">
        <f t="shared" si="1089"/>
        <v>770</v>
      </c>
      <c r="CX379" s="88">
        <f t="shared" si="1090"/>
        <v>80</v>
      </c>
      <c r="CY379" s="88">
        <f t="shared" si="1091"/>
        <v>300</v>
      </c>
      <c r="CZ379" s="88">
        <f t="shared" si="1092"/>
        <v>18305</v>
      </c>
      <c r="DA379" s="90">
        <f t="shared" si="1093"/>
        <v>14059.1</v>
      </c>
      <c r="DB379" s="90">
        <f t="shared" si="1094"/>
        <v>4245.8999999999996</v>
      </c>
      <c r="DC379" s="88">
        <f t="shared" si="1095"/>
        <v>3520</v>
      </c>
      <c r="DD379" s="88">
        <f t="shared" si="1096"/>
        <v>115687</v>
      </c>
      <c r="AUV379" s="699">
        <f t="shared" si="890"/>
        <v>73575</v>
      </c>
      <c r="AUW379" s="699">
        <f t="shared" si="891"/>
        <v>56509.22</v>
      </c>
      <c r="AUX379" s="699">
        <f t="shared" si="892"/>
        <v>17065.78</v>
      </c>
      <c r="AUY379" s="699">
        <f t="shared" ref="AUY379:AUY397" si="1158">BP379/P379</f>
        <v>220</v>
      </c>
      <c r="AUZ379" s="699">
        <f t="shared" si="910"/>
        <v>14.9</v>
      </c>
      <c r="AVA379" s="699">
        <f t="shared" si="910"/>
        <v>0.04</v>
      </c>
      <c r="AVB379" s="699">
        <f t="shared" ref="AVB379:AVB397" si="1159">AVC379+AVD379+AVE379+AVF379</f>
        <v>3710</v>
      </c>
      <c r="AVC379" s="699">
        <f t="shared" ref="AVC379:AVC397" si="1160">BT379/P379</f>
        <v>520</v>
      </c>
      <c r="AVD379" s="699">
        <f t="shared" ref="AVD379:AVD397" si="1161">BU379/P379</f>
        <v>2140</v>
      </c>
      <c r="AVE379" s="699">
        <f t="shared" ref="AVE379:AVE397" si="1162">BV379/P379</f>
        <v>310</v>
      </c>
      <c r="AVF379" s="699">
        <f t="shared" ref="AVF379:AVF397" si="1163">BW379/P379</f>
        <v>740</v>
      </c>
      <c r="AVG379" s="699">
        <f t="shared" ref="AVG379:AVG397" si="1164">BX379/P379</f>
        <v>7267</v>
      </c>
      <c r="AVH379" s="699">
        <f t="shared" ref="AVH379:AVH397" si="1165">BY379/P379</f>
        <v>5080</v>
      </c>
      <c r="AVI379" s="699">
        <f t="shared" ref="AVI379:AVI397" si="1166">BZ379/P379</f>
        <v>540</v>
      </c>
      <c r="AVJ379" s="699">
        <f t="shared" ref="AVJ379:AVJ397" si="1167">CA379/P379</f>
        <v>770</v>
      </c>
      <c r="AVK379" s="699">
        <f t="shared" ref="AVK379:AVK397" si="1168">CB379/P379</f>
        <v>80</v>
      </c>
      <c r="AVL379" s="699">
        <f t="shared" ref="AVL379:AVL397" si="1169">CC379/P379</f>
        <v>300</v>
      </c>
      <c r="AVM379" s="699">
        <f t="shared" ref="AVM379:AVM397" si="1170">CD379/P379</f>
        <v>18305</v>
      </c>
      <c r="AVN379" s="699">
        <f t="shared" ref="AVN379:AVN397" si="1171">AVM379/1.302</f>
        <v>14059.14</v>
      </c>
      <c r="AVO379" s="699">
        <f t="shared" ref="AVO379:AVO397" si="1172">AVM379-AVN379</f>
        <v>4245.8599999999997</v>
      </c>
      <c r="AVP379" s="699">
        <f t="shared" ref="AVP379:AVP397" si="1173">CG379/P379</f>
        <v>3520</v>
      </c>
      <c r="AVQ379" s="699">
        <f t="shared" ref="AVQ379:AVQ397" si="1174">CH379/P379</f>
        <v>115687</v>
      </c>
    </row>
    <row r="380" spans="1:108 1244:1265" s="608" customFormat="1" ht="30" hidden="1" customHeight="1" x14ac:dyDescent="0.25">
      <c r="A380" s="634">
        <v>1</v>
      </c>
      <c r="B380" s="634">
        <v>10</v>
      </c>
      <c r="C380" s="633" t="s">
        <v>251</v>
      </c>
      <c r="D380" s="2"/>
      <c r="E380" s="602" t="s">
        <v>346</v>
      </c>
      <c r="F380" s="634" t="s">
        <v>39</v>
      </c>
      <c r="G380" s="634">
        <v>3</v>
      </c>
      <c r="H380" s="656" t="s">
        <v>10</v>
      </c>
      <c r="I380" s="634">
        <v>0</v>
      </c>
      <c r="J380" s="602" t="s">
        <v>468</v>
      </c>
      <c r="K380" s="634">
        <v>1</v>
      </c>
      <c r="L380" s="681" t="s">
        <v>351</v>
      </c>
      <c r="M380" s="601"/>
      <c r="N380" s="602" t="s">
        <v>387</v>
      </c>
      <c r="O380" s="634">
        <v>1</v>
      </c>
      <c r="P380" s="633">
        <v>16</v>
      </c>
      <c r="Q380" s="633">
        <v>16</v>
      </c>
      <c r="R380" s="633">
        <v>16</v>
      </c>
      <c r="S380" s="675">
        <f>SUMIF('Территориальный кк'!$A:$A,'2020'!$B380,'Территориальный кк'!D:D)</f>
        <v>1.3620000000000001</v>
      </c>
      <c r="T380" s="676">
        <f>SUMIF('Территориальный кк'!$A:$A,'2020'!$B380,'Территориальный кк'!E:E)</f>
        <v>2.9540000000000002</v>
      </c>
      <c r="U380" s="618">
        <f>SUMIFS(Нормативы!G:G,Нормативы!$B:$B,$G380,Нормативы!$D:$D,'2020'!$I380,Нормативы!$F:$F,'2020'!$K380)*O380</f>
        <v>78450</v>
      </c>
      <c r="V380" s="618">
        <f t="shared" ref="V380:V384" si="1175">ROUND(U380/1.302,1)</f>
        <v>60253.5</v>
      </c>
      <c r="W380" s="618">
        <f t="shared" ref="W380:W384" si="1176">U380-V380</f>
        <v>18196.5</v>
      </c>
      <c r="X380" s="618">
        <f>SUMIFS(Нормативы!J:J,Нормативы!$B:$B,$G380,Нормативы!$D:$D,'2020'!$I380,Нормативы!$F:$F,'2020'!$K380)</f>
        <v>220</v>
      </c>
      <c r="Y380" s="618">
        <f>SUMIFS(Нормативы!K:K,Нормативы!$B:$B,$G380,Нормативы!$D:$D,'2020'!$I380,Нормативы!$F:$F,'2020'!$K380)</f>
        <v>44</v>
      </c>
      <c r="Z380" s="618">
        <f>SUMIFS(Нормативы!L:L,Нормативы!$B:$B,$G380,Нормативы!$D:$D,'2020'!$I380,Нормативы!$F:$F,'2020'!$K380)</f>
        <v>2320</v>
      </c>
      <c r="AA380" s="618">
        <f t="shared" ref="AA380:AA384" si="1177">AB380+AC380+AD380+AE380</f>
        <v>4510</v>
      </c>
      <c r="AB380" s="618">
        <f>SUMIFS(Нормативы!N:N,Нормативы!$B:$B,$G380,Нормативы!$D:$D,'2020'!$I380,Нормативы!$F:$F,'2020'!$K380)*O380</f>
        <v>880</v>
      </c>
      <c r="AC380" s="618">
        <f>SUMIFS(Нормативы!O:O,Нормативы!$B:$B,$G380,Нормативы!$D:$D,'2020'!$I380,Нормативы!$F:$F,'2020'!$K380)</f>
        <v>2110</v>
      </c>
      <c r="AD380" s="618">
        <f>SUMIFS(Нормативы!P:P,Нормативы!$B:$B,$G380,Нормативы!$D:$D,'2020'!$I380,Нормативы!$F:$F,'2020'!$K380)*O380</f>
        <v>440</v>
      </c>
      <c r="AE380" s="618">
        <f>SUMIFS(Нормативы!Q:Q,Нормативы!$B:$B,$G380,Нормативы!$D:$D,'2020'!$I380,Нормативы!$F:$F,'2020'!$K380)</f>
        <v>1080</v>
      </c>
      <c r="AF380" s="618">
        <f>SUMIFS(Нормативы!R:R,Нормативы!$B:$B,$G380,Нормативы!$D:$D,'2020'!$I380,Нормативы!$F:$F,'2020'!$K380)</f>
        <v>2490</v>
      </c>
      <c r="AG380" s="618">
        <f>SUMIFS(Нормативы!S:S,Нормативы!$B:$B,$G380,Нормативы!$D:$D,'2020'!$I380,Нормативы!$F:$F,'2020'!$K380)</f>
        <v>5080</v>
      </c>
      <c r="AH380" s="618">
        <f>SUMIFS(Нормативы!T:T,Нормативы!$B:$B,$G380,Нормативы!$D:$D,'2020'!$I380,Нормативы!$F:$F,'2020'!$K380)</f>
        <v>540</v>
      </c>
      <c r="AI380" s="618">
        <f>SUMIFS(Нормативы!U:U,Нормативы!$B:$B,$G380,Нормативы!$D:$D,'2020'!$I380,Нормативы!$F:$F,'2020'!$K380)</f>
        <v>770</v>
      </c>
      <c r="AJ380" s="618">
        <f>SUMIFS(Нормативы!V:V,Нормативы!$B:$B,$G380,Нормативы!$D:$D,'2020'!$I380,Нормативы!$F:$F,'2020'!$K380)</f>
        <v>170</v>
      </c>
      <c r="AK380" s="618">
        <f>SUMIFS(Нормативы!W:W,Нормативы!$B:$B,$G380,Нормативы!$D:$D,'2020'!$I380,Нормативы!$F:$F,'2020'!$K380)</f>
        <v>130</v>
      </c>
      <c r="AL380" s="618">
        <f>SUMIFS(Нормативы!X:X,Нормативы!$B:$B,$G380,Нормативы!$D:$D,'2020'!$I380,Нормативы!$F:$F,'2020'!$K380)*O380</f>
        <v>13440</v>
      </c>
      <c r="AM380" s="618">
        <f t="shared" ref="AM380:AM384" si="1178">ROUND(AL380/1.302,1)</f>
        <v>10322.6</v>
      </c>
      <c r="AN380" s="618">
        <f t="shared" ref="AN380:AN384" si="1179">AL380-AM380</f>
        <v>3117.4</v>
      </c>
      <c r="AO380" s="618">
        <f>SUMIFS(Нормативы!AA:AA,Нормативы!$B:$B,$G380,Нормативы!$D:$D,'2020'!$I380,Нормативы!$F:$F,'2020'!$K380)</f>
        <v>0</v>
      </c>
      <c r="AP380" s="619">
        <f t="shared" ref="AP380:AP384" si="1180">U380+X380+Z380+AA380++AF380+AG380+AH380+AI380+AJ380+AK380+AL380+AO380</f>
        <v>108120</v>
      </c>
      <c r="AQ380" s="611">
        <f t="shared" si="1040"/>
        <v>1255200</v>
      </c>
      <c r="AR380" s="622">
        <f t="shared" si="1103"/>
        <v>964055.3</v>
      </c>
      <c r="AS380" s="622">
        <f t="shared" si="1104"/>
        <v>291144.7</v>
      </c>
      <c r="AT380" s="614">
        <f t="shared" si="1041"/>
        <v>3520</v>
      </c>
      <c r="AU380" s="614">
        <f t="shared" si="1042"/>
        <v>704</v>
      </c>
      <c r="AV380" s="614">
        <f t="shared" ref="AV380:AV384" si="1181">ROUND($P380*Z380,0)</f>
        <v>37120</v>
      </c>
      <c r="AW380" s="614">
        <f t="shared" si="1044"/>
        <v>72160</v>
      </c>
      <c r="AX380" s="614">
        <f t="shared" si="1045"/>
        <v>14080</v>
      </c>
      <c r="AY380" s="614">
        <f t="shared" si="1046"/>
        <v>33760</v>
      </c>
      <c r="AZ380" s="614">
        <f t="shared" si="1047"/>
        <v>7040</v>
      </c>
      <c r="BA380" s="614">
        <f t="shared" si="1048"/>
        <v>17280</v>
      </c>
      <c r="BB380" s="614">
        <f t="shared" si="1049"/>
        <v>39840</v>
      </c>
      <c r="BC380" s="614">
        <f t="shared" si="1050"/>
        <v>81280</v>
      </c>
      <c r="BD380" s="614">
        <f t="shared" si="1051"/>
        <v>8640</v>
      </c>
      <c r="BE380" s="614">
        <f t="shared" si="1052"/>
        <v>12320</v>
      </c>
      <c r="BF380" s="614">
        <f t="shared" si="1053"/>
        <v>2720</v>
      </c>
      <c r="BG380" s="614">
        <f t="shared" si="1054"/>
        <v>2080</v>
      </c>
      <c r="BH380" s="614">
        <f t="shared" si="1055"/>
        <v>215040</v>
      </c>
      <c r="BI380" s="622">
        <f t="shared" si="1105"/>
        <v>165161.29999999999</v>
      </c>
      <c r="BJ380" s="622">
        <f t="shared" si="1106"/>
        <v>49878.7</v>
      </c>
      <c r="BK380" s="614">
        <f t="shared" si="1056"/>
        <v>0</v>
      </c>
      <c r="BL380" s="620">
        <f t="shared" ref="BL380:BL384" si="1182">AQ380+AT380+AV380+AW380++BB380+BC380+BD380+BE380+BF380+BG380+BH380+BK380</f>
        <v>1729920</v>
      </c>
      <c r="BM380" s="614">
        <f t="shared" si="1058"/>
        <v>1709582</v>
      </c>
      <c r="BN380" s="622">
        <f t="shared" si="1059"/>
        <v>1313043</v>
      </c>
      <c r="BO380" s="622">
        <f t="shared" si="1060"/>
        <v>396539</v>
      </c>
      <c r="BP380" s="614">
        <f t="shared" si="1107"/>
        <v>3520</v>
      </c>
      <c r="BQ380" s="614">
        <f t="shared" si="1108"/>
        <v>704</v>
      </c>
      <c r="BR380" s="614">
        <f t="shared" ref="BR380:BR384" si="1183">AV380</f>
        <v>37120</v>
      </c>
      <c r="BS380" s="614">
        <f t="shared" si="1061"/>
        <v>72160</v>
      </c>
      <c r="BT380" s="614">
        <f t="shared" si="1062"/>
        <v>14080</v>
      </c>
      <c r="BU380" s="614">
        <f t="shared" si="1063"/>
        <v>33760</v>
      </c>
      <c r="BV380" s="614">
        <f t="shared" si="1064"/>
        <v>7040</v>
      </c>
      <c r="BW380" s="614">
        <f t="shared" si="1065"/>
        <v>17280</v>
      </c>
      <c r="BX380" s="614">
        <f t="shared" si="1066"/>
        <v>117687</v>
      </c>
      <c r="BY380" s="614">
        <f t="shared" si="1067"/>
        <v>81280</v>
      </c>
      <c r="BZ380" s="614">
        <f t="shared" si="1068"/>
        <v>8640</v>
      </c>
      <c r="CA380" s="614">
        <f t="shared" si="1069"/>
        <v>12320</v>
      </c>
      <c r="CB380" s="614">
        <f t="shared" si="1070"/>
        <v>2720</v>
      </c>
      <c r="CC380" s="614">
        <f t="shared" si="1071"/>
        <v>2080</v>
      </c>
      <c r="CD380" s="614">
        <f t="shared" si="1072"/>
        <v>292884</v>
      </c>
      <c r="CE380" s="622">
        <f t="shared" si="1110"/>
        <v>224949.3</v>
      </c>
      <c r="CF380" s="622">
        <f t="shared" si="1111"/>
        <v>67934.7</v>
      </c>
      <c r="CG380" s="614">
        <f t="shared" si="1073"/>
        <v>0</v>
      </c>
      <c r="CH380" s="621">
        <f t="shared" si="1074"/>
        <v>2339993</v>
      </c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AUV380" s="699">
        <f t="shared" si="890"/>
        <v>106848.88</v>
      </c>
      <c r="AUW380" s="699">
        <f t="shared" si="891"/>
        <v>82065.19</v>
      </c>
      <c r="AUX380" s="699">
        <f t="shared" si="892"/>
        <v>24783.69</v>
      </c>
      <c r="AUY380" s="699">
        <f t="shared" si="1158"/>
        <v>220</v>
      </c>
      <c r="AUZ380" s="699">
        <f t="shared" si="910"/>
        <v>238.32</v>
      </c>
      <c r="AVA380" s="699">
        <f t="shared" si="910"/>
        <v>0.47</v>
      </c>
      <c r="AVB380" s="699">
        <f t="shared" si="1159"/>
        <v>4510</v>
      </c>
      <c r="AVC380" s="699">
        <f t="shared" si="1160"/>
        <v>880</v>
      </c>
      <c r="AVD380" s="699">
        <f t="shared" si="1161"/>
        <v>2110</v>
      </c>
      <c r="AVE380" s="699">
        <f t="shared" si="1162"/>
        <v>440</v>
      </c>
      <c r="AVF380" s="699">
        <f t="shared" si="1163"/>
        <v>1080</v>
      </c>
      <c r="AVG380" s="699">
        <f t="shared" si="1164"/>
        <v>7355.44</v>
      </c>
      <c r="AVH380" s="699">
        <f t="shared" si="1165"/>
        <v>5080</v>
      </c>
      <c r="AVI380" s="699">
        <f t="shared" si="1166"/>
        <v>540</v>
      </c>
      <c r="AVJ380" s="699">
        <f t="shared" si="1167"/>
        <v>770</v>
      </c>
      <c r="AVK380" s="699">
        <f t="shared" si="1168"/>
        <v>170</v>
      </c>
      <c r="AVL380" s="699">
        <f t="shared" si="1169"/>
        <v>130</v>
      </c>
      <c r="AVM380" s="699">
        <f t="shared" si="1170"/>
        <v>18305.25</v>
      </c>
      <c r="AVN380" s="699">
        <f t="shared" si="1171"/>
        <v>14059.33</v>
      </c>
      <c r="AVO380" s="699">
        <f t="shared" si="1172"/>
        <v>4245.92</v>
      </c>
      <c r="AVP380" s="699">
        <f t="shared" si="1173"/>
        <v>0</v>
      </c>
      <c r="AVQ380" s="699">
        <f t="shared" si="1174"/>
        <v>146249.56</v>
      </c>
    </row>
    <row r="381" spans="1:108 1244:1265" s="608" customFormat="1" ht="30" hidden="1" customHeight="1" x14ac:dyDescent="0.25">
      <c r="A381" s="634">
        <v>1</v>
      </c>
      <c r="B381" s="634">
        <v>10</v>
      </c>
      <c r="C381" s="633" t="s">
        <v>251</v>
      </c>
      <c r="D381" s="2"/>
      <c r="E381" s="602" t="s">
        <v>345</v>
      </c>
      <c r="F381" s="634" t="s">
        <v>38</v>
      </c>
      <c r="G381" s="634">
        <v>2</v>
      </c>
      <c r="H381" s="656" t="s">
        <v>8</v>
      </c>
      <c r="I381" s="634">
        <v>3</v>
      </c>
      <c r="J381" s="602" t="s">
        <v>362</v>
      </c>
      <c r="K381" s="634">
        <v>3</v>
      </c>
      <c r="L381" s="681" t="s">
        <v>350</v>
      </c>
      <c r="M381" s="601"/>
      <c r="N381" s="602" t="s">
        <v>401</v>
      </c>
      <c r="O381" s="634">
        <v>2</v>
      </c>
      <c r="P381" s="633">
        <v>1</v>
      </c>
      <c r="Q381" s="633">
        <v>1</v>
      </c>
      <c r="R381" s="633">
        <v>1</v>
      </c>
      <c r="S381" s="675">
        <f>SUMIF('Территориальный кк'!$A:$A,'2020'!$B381,'Территориальный кк'!D:D)</f>
        <v>1.3620000000000001</v>
      </c>
      <c r="T381" s="676">
        <f>SUMIF('Территориальный кк'!$A:$A,'2020'!$B381,'Территориальный кк'!E:E)</f>
        <v>2.9540000000000002</v>
      </c>
      <c r="U381" s="618">
        <f>SUMIFS(Нормативы!G:G,Нормативы!$B:$B,$G381,Нормативы!$D:$D,'2020'!$I381,Нормативы!$F:$F,'2020'!$K381)*O381</f>
        <v>25888</v>
      </c>
      <c r="V381" s="618">
        <f t="shared" si="1175"/>
        <v>19883.3</v>
      </c>
      <c r="W381" s="618">
        <f t="shared" si="1176"/>
        <v>6004.7</v>
      </c>
      <c r="X381" s="618">
        <f>SUMIFS(Нормативы!J:J,Нормативы!$B:$B,$G381,Нормативы!$D:$D,'2020'!$I381,Нормативы!$F:$F,'2020'!$K381)</f>
        <v>486</v>
      </c>
      <c r="Y381" s="618">
        <f>SUMIFS(Нормативы!K:K,Нормативы!$B:$B,$G381,Нормативы!$D:$D,'2020'!$I381,Нормативы!$F:$F,'2020'!$K381)</f>
        <v>97</v>
      </c>
      <c r="Z381" s="618">
        <f>SUMIFS(Нормативы!L:L,Нормативы!$B:$B,$G381,Нормативы!$D:$D,'2020'!$I381,Нормативы!$F:$F,'2020'!$K381)</f>
        <v>348</v>
      </c>
      <c r="AA381" s="618">
        <f t="shared" si="1177"/>
        <v>2156</v>
      </c>
      <c r="AB381" s="618">
        <f>SUMIFS(Нормативы!N:N,Нормативы!$B:$B,$G381,Нормативы!$D:$D,'2020'!$I381,Нормативы!$F:$F,'2020'!$K381)*O381</f>
        <v>104</v>
      </c>
      <c r="AC381" s="618">
        <f>SUMIFS(Нормативы!O:O,Нормативы!$B:$B,$G381,Нормативы!$D:$D,'2020'!$I381,Нормативы!$F:$F,'2020'!$K381)</f>
        <v>1728</v>
      </c>
      <c r="AD381" s="618">
        <f>SUMIFS(Нормативы!P:P,Нормативы!$B:$B,$G381,Нормативы!$D:$D,'2020'!$I381,Нормативы!$F:$F,'2020'!$K381)*O381</f>
        <v>146</v>
      </c>
      <c r="AE381" s="618">
        <f>SUMIFS(Нормативы!Q:Q,Нормативы!$B:$B,$G381,Нормативы!$D:$D,'2020'!$I381,Нормативы!$F:$F,'2020'!$K381)</f>
        <v>178</v>
      </c>
      <c r="AF381" s="618">
        <f>SUMIFS(Нормативы!R:R,Нормативы!$B:$B,$G381,Нормативы!$D:$D,'2020'!$I381,Нормативы!$F:$F,'2020'!$K381)</f>
        <v>275</v>
      </c>
      <c r="AG381" s="618">
        <f>SUMIFS(Нормативы!S:S,Нормативы!$B:$B,$G381,Нормативы!$D:$D,'2020'!$I381,Нормативы!$F:$F,'2020'!$K381)</f>
        <v>580</v>
      </c>
      <c r="AH381" s="618">
        <f>SUMIFS(Нормативы!T:T,Нормативы!$B:$B,$G381,Нормативы!$D:$D,'2020'!$I381,Нормативы!$F:$F,'2020'!$K381)</f>
        <v>54</v>
      </c>
      <c r="AI381" s="618">
        <f>SUMIFS(Нормативы!U:U,Нормативы!$B:$B,$G381,Нормативы!$D:$D,'2020'!$I381,Нормативы!$F:$F,'2020'!$K381)</f>
        <v>77</v>
      </c>
      <c r="AJ381" s="618">
        <f>SUMIFS(Нормативы!V:V,Нормативы!$B:$B,$G381,Нормативы!$D:$D,'2020'!$I381,Нормативы!$F:$F,'2020'!$K381)</f>
        <v>8</v>
      </c>
      <c r="AK381" s="618">
        <f>SUMIFS(Нормативы!W:W,Нормативы!$B:$B,$G381,Нормативы!$D:$D,'2020'!$I381,Нормативы!$F:$F,'2020'!$K381)</f>
        <v>39</v>
      </c>
      <c r="AL381" s="618">
        <f>SUMIFS(Нормативы!X:X,Нормативы!$B:$B,$G381,Нормативы!$D:$D,'2020'!$I381,Нормативы!$F:$F,'2020'!$K381)*O381</f>
        <v>3224</v>
      </c>
      <c r="AM381" s="618">
        <f t="shared" si="1178"/>
        <v>2476.1999999999998</v>
      </c>
      <c r="AN381" s="618">
        <f t="shared" si="1179"/>
        <v>747.8</v>
      </c>
      <c r="AO381" s="618">
        <f>SUMIFS(Нормативы!AA:AA,Нормативы!$B:$B,$G381,Нормативы!$D:$D,'2020'!$I381,Нормативы!$F:$F,'2020'!$K381)</f>
        <v>0</v>
      </c>
      <c r="AP381" s="619">
        <f t="shared" si="1180"/>
        <v>33135</v>
      </c>
      <c r="AQ381" s="611">
        <f t="shared" si="1040"/>
        <v>25888</v>
      </c>
      <c r="AR381" s="622">
        <f t="shared" si="1103"/>
        <v>19883.3</v>
      </c>
      <c r="AS381" s="622">
        <f t="shared" si="1104"/>
        <v>6004.7</v>
      </c>
      <c r="AT381" s="614">
        <f t="shared" si="1041"/>
        <v>486</v>
      </c>
      <c r="AU381" s="614">
        <f t="shared" si="1042"/>
        <v>97</v>
      </c>
      <c r="AV381" s="614">
        <f t="shared" si="1181"/>
        <v>348</v>
      </c>
      <c r="AW381" s="614">
        <f t="shared" si="1044"/>
        <v>2156</v>
      </c>
      <c r="AX381" s="614">
        <f t="shared" si="1045"/>
        <v>104</v>
      </c>
      <c r="AY381" s="614">
        <f t="shared" si="1046"/>
        <v>1728</v>
      </c>
      <c r="AZ381" s="614">
        <f t="shared" si="1047"/>
        <v>146</v>
      </c>
      <c r="BA381" s="614">
        <f t="shared" si="1048"/>
        <v>178</v>
      </c>
      <c r="BB381" s="614">
        <f t="shared" si="1049"/>
        <v>275</v>
      </c>
      <c r="BC381" s="614">
        <f t="shared" si="1050"/>
        <v>580</v>
      </c>
      <c r="BD381" s="614">
        <f t="shared" si="1051"/>
        <v>54</v>
      </c>
      <c r="BE381" s="614">
        <f t="shared" si="1052"/>
        <v>77</v>
      </c>
      <c r="BF381" s="614">
        <f t="shared" si="1053"/>
        <v>8</v>
      </c>
      <c r="BG381" s="614">
        <f t="shared" si="1054"/>
        <v>39</v>
      </c>
      <c r="BH381" s="614">
        <f t="shared" si="1055"/>
        <v>3224</v>
      </c>
      <c r="BI381" s="622">
        <f t="shared" si="1105"/>
        <v>2476.1999999999998</v>
      </c>
      <c r="BJ381" s="622">
        <f t="shared" si="1106"/>
        <v>747.8</v>
      </c>
      <c r="BK381" s="614">
        <f t="shared" si="1056"/>
        <v>0</v>
      </c>
      <c r="BL381" s="620">
        <f t="shared" si="1182"/>
        <v>33135</v>
      </c>
      <c r="BM381" s="614">
        <f t="shared" si="1058"/>
        <v>35259</v>
      </c>
      <c r="BN381" s="622">
        <f t="shared" si="1059"/>
        <v>27080.6</v>
      </c>
      <c r="BO381" s="622">
        <f t="shared" si="1060"/>
        <v>8178.4</v>
      </c>
      <c r="BP381" s="614">
        <f t="shared" si="1107"/>
        <v>486</v>
      </c>
      <c r="BQ381" s="614">
        <f t="shared" si="1108"/>
        <v>97</v>
      </c>
      <c r="BR381" s="614">
        <f t="shared" si="1183"/>
        <v>348</v>
      </c>
      <c r="BS381" s="614">
        <f t="shared" si="1061"/>
        <v>2156</v>
      </c>
      <c r="BT381" s="614">
        <f t="shared" si="1062"/>
        <v>104</v>
      </c>
      <c r="BU381" s="614">
        <f t="shared" si="1063"/>
        <v>1728</v>
      </c>
      <c r="BV381" s="614">
        <f t="shared" si="1064"/>
        <v>146</v>
      </c>
      <c r="BW381" s="614">
        <f t="shared" si="1065"/>
        <v>178</v>
      </c>
      <c r="BX381" s="614">
        <f t="shared" si="1066"/>
        <v>812</v>
      </c>
      <c r="BY381" s="614">
        <f t="shared" si="1067"/>
        <v>580</v>
      </c>
      <c r="BZ381" s="614">
        <f t="shared" si="1068"/>
        <v>54</v>
      </c>
      <c r="CA381" s="614">
        <f t="shared" si="1069"/>
        <v>77</v>
      </c>
      <c r="CB381" s="614">
        <f t="shared" si="1070"/>
        <v>8</v>
      </c>
      <c r="CC381" s="614">
        <f t="shared" si="1071"/>
        <v>39</v>
      </c>
      <c r="CD381" s="614">
        <f t="shared" si="1072"/>
        <v>4391</v>
      </c>
      <c r="CE381" s="622">
        <f t="shared" si="1110"/>
        <v>3372.5</v>
      </c>
      <c r="CF381" s="622">
        <f t="shared" si="1111"/>
        <v>1018.5</v>
      </c>
      <c r="CG381" s="614">
        <f t="shared" si="1073"/>
        <v>0</v>
      </c>
      <c r="CH381" s="621">
        <f t="shared" si="1074"/>
        <v>44210</v>
      </c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AUV381" s="699">
        <f t="shared" si="890"/>
        <v>35259</v>
      </c>
      <c r="AUW381" s="699">
        <f t="shared" si="891"/>
        <v>27080.65</v>
      </c>
      <c r="AUX381" s="699">
        <f t="shared" si="892"/>
        <v>8178.35</v>
      </c>
      <c r="AUY381" s="699">
        <f t="shared" si="1158"/>
        <v>486</v>
      </c>
      <c r="AUZ381" s="699">
        <f t="shared" si="910"/>
        <v>32.840000000000003</v>
      </c>
      <c r="AVA381" s="699">
        <f t="shared" si="910"/>
        <v>0.01</v>
      </c>
      <c r="AVB381" s="699">
        <f t="shared" si="1159"/>
        <v>2156</v>
      </c>
      <c r="AVC381" s="699">
        <f t="shared" si="1160"/>
        <v>104</v>
      </c>
      <c r="AVD381" s="699">
        <f t="shared" si="1161"/>
        <v>1728</v>
      </c>
      <c r="AVE381" s="699">
        <f t="shared" si="1162"/>
        <v>146</v>
      </c>
      <c r="AVF381" s="699">
        <f t="shared" si="1163"/>
        <v>178</v>
      </c>
      <c r="AVG381" s="699">
        <f t="shared" si="1164"/>
        <v>812</v>
      </c>
      <c r="AVH381" s="699">
        <f t="shared" si="1165"/>
        <v>580</v>
      </c>
      <c r="AVI381" s="699">
        <f t="shared" si="1166"/>
        <v>54</v>
      </c>
      <c r="AVJ381" s="699">
        <f t="shared" si="1167"/>
        <v>77</v>
      </c>
      <c r="AVK381" s="699">
        <f t="shared" si="1168"/>
        <v>8</v>
      </c>
      <c r="AVL381" s="699">
        <f t="shared" si="1169"/>
        <v>39</v>
      </c>
      <c r="AVM381" s="699">
        <f t="shared" si="1170"/>
        <v>4391</v>
      </c>
      <c r="AVN381" s="699">
        <f t="shared" si="1171"/>
        <v>3372.5</v>
      </c>
      <c r="AVO381" s="699">
        <f t="shared" si="1172"/>
        <v>1018.5</v>
      </c>
      <c r="AVP381" s="699">
        <f t="shared" si="1173"/>
        <v>0</v>
      </c>
      <c r="AVQ381" s="699">
        <f t="shared" si="1174"/>
        <v>44210</v>
      </c>
    </row>
    <row r="382" spans="1:108 1244:1265" s="608" customFormat="1" ht="30" hidden="1" customHeight="1" x14ac:dyDescent="0.25">
      <c r="A382" s="634">
        <v>1</v>
      </c>
      <c r="B382" s="634">
        <v>10</v>
      </c>
      <c r="C382" s="633" t="s">
        <v>251</v>
      </c>
      <c r="D382" s="2"/>
      <c r="E382" s="602" t="s">
        <v>344</v>
      </c>
      <c r="F382" s="634" t="s">
        <v>31</v>
      </c>
      <c r="G382" s="634">
        <v>1</v>
      </c>
      <c r="H382" s="656" t="s">
        <v>8</v>
      </c>
      <c r="I382" s="634">
        <v>3</v>
      </c>
      <c r="J382" s="602" t="s">
        <v>356</v>
      </c>
      <c r="K382" s="634">
        <v>3</v>
      </c>
      <c r="L382" s="681" t="s">
        <v>349</v>
      </c>
      <c r="M382" s="601"/>
      <c r="N382" s="602" t="s">
        <v>401</v>
      </c>
      <c r="O382" s="634">
        <v>2</v>
      </c>
      <c r="P382" s="633">
        <v>2</v>
      </c>
      <c r="Q382" s="633">
        <v>2</v>
      </c>
      <c r="R382" s="633">
        <v>2</v>
      </c>
      <c r="S382" s="675">
        <f>SUMIF('Территориальный кк'!$A:$A,'2020'!$B382,'Территориальный кк'!D:D)</f>
        <v>1.3620000000000001</v>
      </c>
      <c r="T382" s="676">
        <f>SUMIF('Территориальный кк'!$A:$A,'2020'!$B382,'Территориальный кк'!E:E)</f>
        <v>2.9540000000000002</v>
      </c>
      <c r="U382" s="618">
        <f>SUMIFS(Нормативы!G:G,Нормативы!$B:$B,$G382,Нормативы!$D:$D,'2020'!$I382,Нормативы!$F:$F,'2020'!$K382)*O382</f>
        <v>12838</v>
      </c>
      <c r="V382" s="618">
        <f t="shared" si="1175"/>
        <v>9860.2000000000007</v>
      </c>
      <c r="W382" s="618">
        <f t="shared" si="1176"/>
        <v>2977.8</v>
      </c>
      <c r="X382" s="618">
        <f>SUMIFS(Нормативы!J:J,Нормативы!$B:$B,$G382,Нормативы!$D:$D,'2020'!$I382,Нормативы!$F:$F,'2020'!$K382)</f>
        <v>883</v>
      </c>
      <c r="Y382" s="618">
        <f>SUMIFS(Нормативы!K:K,Нормативы!$B:$B,$G382,Нормативы!$D:$D,'2020'!$I382,Нормативы!$F:$F,'2020'!$K382)</f>
        <v>177</v>
      </c>
      <c r="Z382" s="618">
        <f>SUMIFS(Нормативы!L:L,Нормативы!$B:$B,$G382,Нормативы!$D:$D,'2020'!$I382,Нормативы!$F:$F,'2020'!$K382)</f>
        <v>811</v>
      </c>
      <c r="AA382" s="618">
        <f t="shared" si="1177"/>
        <v>1993</v>
      </c>
      <c r="AB382" s="618">
        <f>SUMIFS(Нормативы!N:N,Нормативы!$B:$B,$G382,Нормативы!$D:$D,'2020'!$I382,Нормативы!$F:$F,'2020'!$K382)*O382</f>
        <v>104</v>
      </c>
      <c r="AC382" s="618">
        <f>SUMIFS(Нормативы!O:O,Нормативы!$B:$B,$G382,Нормативы!$D:$D,'2020'!$I382,Нормативы!$F:$F,'2020'!$K382)</f>
        <v>1729</v>
      </c>
      <c r="AD382" s="618">
        <f>SUMIFS(Нормативы!P:P,Нормативы!$B:$B,$G382,Нормативы!$D:$D,'2020'!$I382,Нормативы!$F:$F,'2020'!$K382)*O382</f>
        <v>72</v>
      </c>
      <c r="AE382" s="618">
        <f>SUMIFS(Нормативы!Q:Q,Нормативы!$B:$B,$G382,Нормативы!$D:$D,'2020'!$I382,Нормативы!$F:$F,'2020'!$K382)</f>
        <v>88</v>
      </c>
      <c r="AF382" s="618">
        <f>SUMIFS(Нормативы!R:R,Нормативы!$B:$B,$G382,Нормативы!$D:$D,'2020'!$I382,Нормативы!$F:$F,'2020'!$K382)</f>
        <v>268</v>
      </c>
      <c r="AG382" s="618">
        <f>SUMIFS(Нормативы!S:S,Нормативы!$B:$B,$G382,Нормативы!$D:$D,'2020'!$I382,Нормативы!$F:$F,'2020'!$K382)</f>
        <v>580</v>
      </c>
      <c r="AH382" s="618">
        <f>SUMIFS(Нормативы!T:T,Нормативы!$B:$B,$G382,Нормативы!$D:$D,'2020'!$I382,Нормативы!$F:$F,'2020'!$K382)</f>
        <v>54</v>
      </c>
      <c r="AI382" s="618">
        <f>SUMIFS(Нормативы!U:U,Нормативы!$B:$B,$G382,Нормативы!$D:$D,'2020'!$I382,Нормативы!$F:$F,'2020'!$K382)</f>
        <v>77</v>
      </c>
      <c r="AJ382" s="618">
        <f>SUMIFS(Нормативы!V:V,Нормативы!$B:$B,$G382,Нормативы!$D:$D,'2020'!$I382,Нормативы!$F:$F,'2020'!$K382)</f>
        <v>8</v>
      </c>
      <c r="AK382" s="618">
        <f>SUMIFS(Нормативы!W:W,Нормативы!$B:$B,$G382,Нормативы!$D:$D,'2020'!$I382,Нормативы!$F:$F,'2020'!$K382)</f>
        <v>105</v>
      </c>
      <c r="AL382" s="618">
        <f>SUMIFS(Нормативы!X:X,Нормативы!$B:$B,$G382,Нормативы!$D:$D,'2020'!$I382,Нормативы!$F:$F,'2020'!$K382)*O382</f>
        <v>3224</v>
      </c>
      <c r="AM382" s="618">
        <f t="shared" si="1178"/>
        <v>2476.1999999999998</v>
      </c>
      <c r="AN382" s="618">
        <f t="shared" si="1179"/>
        <v>747.8</v>
      </c>
      <c r="AO382" s="618">
        <f>SUMIFS(Нормативы!AA:AA,Нормативы!$B:$B,$G382,Нормативы!$D:$D,'2020'!$I382,Нормативы!$F:$F,'2020'!$K382)</f>
        <v>0</v>
      </c>
      <c r="AP382" s="619">
        <f t="shared" si="1180"/>
        <v>20841</v>
      </c>
      <c r="AQ382" s="611">
        <f t="shared" si="1040"/>
        <v>25676</v>
      </c>
      <c r="AR382" s="622">
        <f t="shared" si="1103"/>
        <v>19720.400000000001</v>
      </c>
      <c r="AS382" s="622">
        <f t="shared" si="1104"/>
        <v>5955.6</v>
      </c>
      <c r="AT382" s="614">
        <f t="shared" si="1041"/>
        <v>1766</v>
      </c>
      <c r="AU382" s="614">
        <f t="shared" si="1042"/>
        <v>354</v>
      </c>
      <c r="AV382" s="614">
        <f t="shared" si="1181"/>
        <v>1622</v>
      </c>
      <c r="AW382" s="614">
        <f t="shared" si="1044"/>
        <v>3986</v>
      </c>
      <c r="AX382" s="614">
        <f t="shared" si="1045"/>
        <v>208</v>
      </c>
      <c r="AY382" s="614">
        <f t="shared" si="1046"/>
        <v>3458</v>
      </c>
      <c r="AZ382" s="614">
        <f t="shared" si="1047"/>
        <v>144</v>
      </c>
      <c r="BA382" s="614">
        <f t="shared" si="1048"/>
        <v>176</v>
      </c>
      <c r="BB382" s="614">
        <f t="shared" si="1049"/>
        <v>536</v>
      </c>
      <c r="BC382" s="614">
        <f t="shared" si="1050"/>
        <v>1160</v>
      </c>
      <c r="BD382" s="614">
        <f t="shared" si="1051"/>
        <v>108</v>
      </c>
      <c r="BE382" s="614">
        <f t="shared" si="1052"/>
        <v>154</v>
      </c>
      <c r="BF382" s="614">
        <f t="shared" si="1053"/>
        <v>16</v>
      </c>
      <c r="BG382" s="614">
        <f t="shared" si="1054"/>
        <v>210</v>
      </c>
      <c r="BH382" s="614">
        <f t="shared" si="1055"/>
        <v>6448</v>
      </c>
      <c r="BI382" s="622">
        <f t="shared" si="1105"/>
        <v>4952.3999999999996</v>
      </c>
      <c r="BJ382" s="622">
        <f t="shared" si="1106"/>
        <v>1495.6</v>
      </c>
      <c r="BK382" s="614">
        <f t="shared" si="1056"/>
        <v>0</v>
      </c>
      <c r="BL382" s="620">
        <f t="shared" si="1182"/>
        <v>41682</v>
      </c>
      <c r="BM382" s="614">
        <f t="shared" si="1058"/>
        <v>34971</v>
      </c>
      <c r="BN382" s="622">
        <f t="shared" si="1059"/>
        <v>26859.4</v>
      </c>
      <c r="BO382" s="622">
        <f t="shared" si="1060"/>
        <v>8111.6</v>
      </c>
      <c r="BP382" s="614">
        <f t="shared" si="1107"/>
        <v>1766</v>
      </c>
      <c r="BQ382" s="614">
        <f t="shared" si="1108"/>
        <v>354</v>
      </c>
      <c r="BR382" s="614">
        <f t="shared" si="1183"/>
        <v>1622</v>
      </c>
      <c r="BS382" s="614">
        <f t="shared" si="1061"/>
        <v>3986</v>
      </c>
      <c r="BT382" s="614">
        <f t="shared" si="1062"/>
        <v>208</v>
      </c>
      <c r="BU382" s="614">
        <f t="shared" si="1063"/>
        <v>3458</v>
      </c>
      <c r="BV382" s="614">
        <f t="shared" si="1064"/>
        <v>144</v>
      </c>
      <c r="BW382" s="614">
        <f t="shared" si="1065"/>
        <v>176</v>
      </c>
      <c r="BX382" s="614">
        <f t="shared" si="1066"/>
        <v>1583</v>
      </c>
      <c r="BY382" s="614">
        <f t="shared" si="1067"/>
        <v>1160</v>
      </c>
      <c r="BZ382" s="614">
        <f t="shared" si="1068"/>
        <v>108</v>
      </c>
      <c r="CA382" s="614">
        <f t="shared" si="1069"/>
        <v>154</v>
      </c>
      <c r="CB382" s="614">
        <f t="shared" si="1070"/>
        <v>16</v>
      </c>
      <c r="CC382" s="614">
        <f t="shared" si="1071"/>
        <v>210</v>
      </c>
      <c r="CD382" s="614">
        <f t="shared" si="1072"/>
        <v>8782</v>
      </c>
      <c r="CE382" s="622">
        <f t="shared" si="1110"/>
        <v>6745</v>
      </c>
      <c r="CF382" s="622">
        <f t="shared" si="1111"/>
        <v>2037</v>
      </c>
      <c r="CG382" s="614">
        <f t="shared" si="1073"/>
        <v>0</v>
      </c>
      <c r="CH382" s="621">
        <f t="shared" si="1074"/>
        <v>54358</v>
      </c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AUV382" s="699">
        <f t="shared" si="890"/>
        <v>17485.5</v>
      </c>
      <c r="AUW382" s="699">
        <f t="shared" si="891"/>
        <v>13429.72</v>
      </c>
      <c r="AUX382" s="699">
        <f t="shared" si="892"/>
        <v>4055.78</v>
      </c>
      <c r="AUY382" s="699">
        <f t="shared" si="1158"/>
        <v>883</v>
      </c>
      <c r="AUZ382" s="699">
        <f t="shared" si="910"/>
        <v>119.84</v>
      </c>
      <c r="AVA382" s="699">
        <f t="shared" si="910"/>
        <v>0.13</v>
      </c>
      <c r="AVB382" s="699">
        <f t="shared" si="1159"/>
        <v>1993</v>
      </c>
      <c r="AVC382" s="699">
        <f t="shared" si="1160"/>
        <v>104</v>
      </c>
      <c r="AVD382" s="699">
        <f t="shared" si="1161"/>
        <v>1729</v>
      </c>
      <c r="AVE382" s="699">
        <f t="shared" si="1162"/>
        <v>72</v>
      </c>
      <c r="AVF382" s="699">
        <f t="shared" si="1163"/>
        <v>88</v>
      </c>
      <c r="AVG382" s="699">
        <f t="shared" si="1164"/>
        <v>791.5</v>
      </c>
      <c r="AVH382" s="699">
        <f t="shared" si="1165"/>
        <v>580</v>
      </c>
      <c r="AVI382" s="699">
        <f t="shared" si="1166"/>
        <v>54</v>
      </c>
      <c r="AVJ382" s="699">
        <f t="shared" si="1167"/>
        <v>77</v>
      </c>
      <c r="AVK382" s="699">
        <f t="shared" si="1168"/>
        <v>8</v>
      </c>
      <c r="AVL382" s="699">
        <f t="shared" si="1169"/>
        <v>105</v>
      </c>
      <c r="AVM382" s="699">
        <f t="shared" si="1170"/>
        <v>4391</v>
      </c>
      <c r="AVN382" s="699">
        <f t="shared" si="1171"/>
        <v>3372.5</v>
      </c>
      <c r="AVO382" s="699">
        <f t="shared" si="1172"/>
        <v>1018.5</v>
      </c>
      <c r="AVP382" s="699">
        <f t="shared" si="1173"/>
        <v>0</v>
      </c>
      <c r="AVQ382" s="699">
        <f t="shared" si="1174"/>
        <v>27179</v>
      </c>
    </row>
    <row r="383" spans="1:108 1244:1265" s="608" customFormat="1" ht="30" hidden="1" customHeight="1" x14ac:dyDescent="0.25">
      <c r="A383" s="634">
        <v>1</v>
      </c>
      <c r="B383" s="634">
        <v>10</v>
      </c>
      <c r="C383" s="633" t="s">
        <v>251</v>
      </c>
      <c r="D383" s="2"/>
      <c r="E383" s="602" t="s">
        <v>344</v>
      </c>
      <c r="F383" s="634" t="s">
        <v>31</v>
      </c>
      <c r="G383" s="634">
        <v>1</v>
      </c>
      <c r="H383" s="656" t="s">
        <v>8</v>
      </c>
      <c r="I383" s="634">
        <v>3</v>
      </c>
      <c r="J383" s="602" t="s">
        <v>463</v>
      </c>
      <c r="K383" s="634">
        <v>1</v>
      </c>
      <c r="L383" s="681" t="s">
        <v>349</v>
      </c>
      <c r="M383" s="601"/>
      <c r="N383" s="602" t="s">
        <v>387</v>
      </c>
      <c r="O383" s="634">
        <v>1</v>
      </c>
      <c r="P383" s="633">
        <v>3</v>
      </c>
      <c r="Q383" s="633">
        <v>3</v>
      </c>
      <c r="R383" s="633">
        <v>3</v>
      </c>
      <c r="S383" s="675">
        <f>SUMIF('Территориальный кк'!$A:$A,'2020'!$B383,'Территориальный кк'!D:D)</f>
        <v>1.3620000000000001</v>
      </c>
      <c r="T383" s="676">
        <f>SUMIF('Территориальный кк'!$A:$A,'2020'!$B383,'Территориальный кк'!E:E)</f>
        <v>2.9540000000000002</v>
      </c>
      <c r="U383" s="618">
        <f>SUMIFS(Нормативы!G:G,Нормативы!$B:$B,$G383,Нормативы!$D:$D,'2020'!$I383,Нормативы!$F:$F,'2020'!$K383)*O383</f>
        <v>5402</v>
      </c>
      <c r="V383" s="618">
        <f t="shared" si="1175"/>
        <v>4149</v>
      </c>
      <c r="W383" s="618">
        <f t="shared" si="1176"/>
        <v>1253</v>
      </c>
      <c r="X383" s="618">
        <f>SUMIFS(Нормативы!J:J,Нормативы!$B:$B,$G383,Нормативы!$D:$D,'2020'!$I383,Нормативы!$F:$F,'2020'!$K383)</f>
        <v>22</v>
      </c>
      <c r="Y383" s="618">
        <f>SUMIFS(Нормативы!K:K,Нормативы!$B:$B,$G383,Нормативы!$D:$D,'2020'!$I383,Нормативы!$F:$F,'2020'!$K383)</f>
        <v>4</v>
      </c>
      <c r="Z383" s="618">
        <f>SUMIFS(Нормативы!L:L,Нормативы!$B:$B,$G383,Нормативы!$D:$D,'2020'!$I383,Нормативы!$F:$F,'2020'!$K383)</f>
        <v>232</v>
      </c>
      <c r="AA383" s="618">
        <f t="shared" si="1177"/>
        <v>371</v>
      </c>
      <c r="AB383" s="618">
        <f>SUMIFS(Нормативы!N:N,Нормативы!$B:$B,$G383,Нормативы!$D:$D,'2020'!$I383,Нормативы!$F:$F,'2020'!$K383)*O383</f>
        <v>52</v>
      </c>
      <c r="AC383" s="618">
        <f>SUMIFS(Нормативы!O:O,Нормативы!$B:$B,$G383,Нормативы!$D:$D,'2020'!$I383,Нормативы!$F:$F,'2020'!$K383)</f>
        <v>214</v>
      </c>
      <c r="AD383" s="618">
        <f>SUMIFS(Нормативы!P:P,Нормативы!$B:$B,$G383,Нормативы!$D:$D,'2020'!$I383,Нормативы!$F:$F,'2020'!$K383)*O383</f>
        <v>31</v>
      </c>
      <c r="AE383" s="618">
        <f>SUMIFS(Нормативы!Q:Q,Нормативы!$B:$B,$G383,Нормативы!$D:$D,'2020'!$I383,Нормативы!$F:$F,'2020'!$K383)</f>
        <v>74</v>
      </c>
      <c r="AF383" s="618">
        <f>SUMIFS(Нормативы!R:R,Нормативы!$B:$B,$G383,Нормативы!$D:$D,'2020'!$I383,Нормативы!$F:$F,'2020'!$K383)</f>
        <v>246</v>
      </c>
      <c r="AG383" s="618">
        <f>SUMIFS(Нормативы!S:S,Нормативы!$B:$B,$G383,Нормативы!$D:$D,'2020'!$I383,Нормативы!$F:$F,'2020'!$K383)</f>
        <v>508</v>
      </c>
      <c r="AH383" s="618">
        <f>SUMIFS(Нормативы!T:T,Нормативы!$B:$B,$G383,Нормативы!$D:$D,'2020'!$I383,Нормативы!$F:$F,'2020'!$K383)</f>
        <v>54</v>
      </c>
      <c r="AI383" s="618">
        <f>SUMIFS(Нормативы!U:U,Нормативы!$B:$B,$G383,Нормативы!$D:$D,'2020'!$I383,Нормативы!$F:$F,'2020'!$K383)</f>
        <v>77</v>
      </c>
      <c r="AJ383" s="618">
        <f>SUMIFS(Нормативы!V:V,Нормативы!$B:$B,$G383,Нормативы!$D:$D,'2020'!$I383,Нормативы!$F:$F,'2020'!$K383)</f>
        <v>8</v>
      </c>
      <c r="AK383" s="618">
        <f>SUMIFS(Нормативы!W:W,Нормативы!$B:$B,$G383,Нормативы!$D:$D,'2020'!$I383,Нормативы!$F:$F,'2020'!$K383)</f>
        <v>30</v>
      </c>
      <c r="AL383" s="618">
        <f>SUMIFS(Нормативы!X:X,Нормативы!$B:$B,$G383,Нормативы!$D:$D,'2020'!$I383,Нормативы!$F:$F,'2020'!$K383)*O383</f>
        <v>1344</v>
      </c>
      <c r="AM383" s="618">
        <f t="shared" si="1178"/>
        <v>1032.3</v>
      </c>
      <c r="AN383" s="618">
        <f t="shared" si="1179"/>
        <v>311.7</v>
      </c>
      <c r="AO383" s="618">
        <f>SUMIFS(Нормативы!AA:AA,Нормативы!$B:$B,$G383,Нормативы!$D:$D,'2020'!$I383,Нормативы!$F:$F,'2020'!$K383)</f>
        <v>0</v>
      </c>
      <c r="AP383" s="619">
        <f t="shared" si="1180"/>
        <v>8294</v>
      </c>
      <c r="AQ383" s="611">
        <f t="shared" si="1040"/>
        <v>16206</v>
      </c>
      <c r="AR383" s="622">
        <f t="shared" si="1103"/>
        <v>12447</v>
      </c>
      <c r="AS383" s="622">
        <f t="shared" si="1104"/>
        <v>3759</v>
      </c>
      <c r="AT383" s="614">
        <f t="shared" si="1041"/>
        <v>66</v>
      </c>
      <c r="AU383" s="614">
        <f t="shared" si="1042"/>
        <v>12</v>
      </c>
      <c r="AV383" s="614">
        <f t="shared" si="1181"/>
        <v>696</v>
      </c>
      <c r="AW383" s="614">
        <f t="shared" si="1044"/>
        <v>1113</v>
      </c>
      <c r="AX383" s="614">
        <f t="shared" si="1045"/>
        <v>156</v>
      </c>
      <c r="AY383" s="614">
        <f t="shared" si="1046"/>
        <v>642</v>
      </c>
      <c r="AZ383" s="614">
        <f t="shared" si="1047"/>
        <v>93</v>
      </c>
      <c r="BA383" s="614">
        <f t="shared" si="1048"/>
        <v>222</v>
      </c>
      <c r="BB383" s="614">
        <f t="shared" si="1049"/>
        <v>738</v>
      </c>
      <c r="BC383" s="614">
        <f t="shared" si="1050"/>
        <v>1524</v>
      </c>
      <c r="BD383" s="614">
        <f t="shared" si="1051"/>
        <v>162</v>
      </c>
      <c r="BE383" s="614">
        <f t="shared" si="1052"/>
        <v>231</v>
      </c>
      <c r="BF383" s="614">
        <f t="shared" si="1053"/>
        <v>24</v>
      </c>
      <c r="BG383" s="614">
        <f t="shared" si="1054"/>
        <v>90</v>
      </c>
      <c r="BH383" s="614">
        <f t="shared" si="1055"/>
        <v>4032</v>
      </c>
      <c r="BI383" s="622">
        <f t="shared" si="1105"/>
        <v>3096.8</v>
      </c>
      <c r="BJ383" s="622">
        <f t="shared" si="1106"/>
        <v>935.2</v>
      </c>
      <c r="BK383" s="614">
        <f t="shared" si="1056"/>
        <v>0</v>
      </c>
      <c r="BL383" s="620">
        <f t="shared" si="1182"/>
        <v>24882</v>
      </c>
      <c r="BM383" s="614">
        <f t="shared" si="1058"/>
        <v>22073</v>
      </c>
      <c r="BN383" s="622">
        <f t="shared" si="1059"/>
        <v>16953.099999999999</v>
      </c>
      <c r="BO383" s="622">
        <f t="shared" si="1060"/>
        <v>5119.8999999999996</v>
      </c>
      <c r="BP383" s="614">
        <f t="shared" si="1107"/>
        <v>66</v>
      </c>
      <c r="BQ383" s="614">
        <f t="shared" si="1108"/>
        <v>12</v>
      </c>
      <c r="BR383" s="614">
        <f t="shared" si="1183"/>
        <v>696</v>
      </c>
      <c r="BS383" s="614">
        <f t="shared" si="1061"/>
        <v>1113</v>
      </c>
      <c r="BT383" s="614">
        <f t="shared" si="1062"/>
        <v>156</v>
      </c>
      <c r="BU383" s="614">
        <f t="shared" si="1063"/>
        <v>642</v>
      </c>
      <c r="BV383" s="614">
        <f t="shared" si="1064"/>
        <v>93</v>
      </c>
      <c r="BW383" s="614">
        <f t="shared" si="1065"/>
        <v>222</v>
      </c>
      <c r="BX383" s="614">
        <f t="shared" si="1066"/>
        <v>2180</v>
      </c>
      <c r="BY383" s="614">
        <f t="shared" si="1067"/>
        <v>1524</v>
      </c>
      <c r="BZ383" s="614">
        <f t="shared" si="1068"/>
        <v>162</v>
      </c>
      <c r="CA383" s="614">
        <f t="shared" si="1069"/>
        <v>231</v>
      </c>
      <c r="CB383" s="614">
        <f t="shared" si="1070"/>
        <v>24</v>
      </c>
      <c r="CC383" s="614">
        <f t="shared" si="1071"/>
        <v>90</v>
      </c>
      <c r="CD383" s="614">
        <f t="shared" si="1072"/>
        <v>5492</v>
      </c>
      <c r="CE383" s="622">
        <f t="shared" si="1110"/>
        <v>4218.1000000000004</v>
      </c>
      <c r="CF383" s="622">
        <f t="shared" si="1111"/>
        <v>1273.9000000000001</v>
      </c>
      <c r="CG383" s="614">
        <f t="shared" si="1073"/>
        <v>0</v>
      </c>
      <c r="CH383" s="621">
        <f t="shared" si="1074"/>
        <v>33651</v>
      </c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AUV383" s="699">
        <f t="shared" si="890"/>
        <v>7357.67</v>
      </c>
      <c r="AUW383" s="699">
        <f t="shared" si="891"/>
        <v>5651.05</v>
      </c>
      <c r="AUX383" s="699">
        <f t="shared" si="892"/>
        <v>1706.62</v>
      </c>
      <c r="AUY383" s="699">
        <f t="shared" si="1158"/>
        <v>22</v>
      </c>
      <c r="AUZ383" s="699">
        <f t="shared" si="910"/>
        <v>4.0599999999999996</v>
      </c>
      <c r="AVA383" s="699">
        <f t="shared" si="910"/>
        <v>0.13</v>
      </c>
      <c r="AVB383" s="699">
        <f t="shared" si="1159"/>
        <v>371</v>
      </c>
      <c r="AVC383" s="699">
        <f t="shared" si="1160"/>
        <v>52</v>
      </c>
      <c r="AVD383" s="699">
        <f t="shared" si="1161"/>
        <v>214</v>
      </c>
      <c r="AVE383" s="699">
        <f t="shared" si="1162"/>
        <v>31</v>
      </c>
      <c r="AVF383" s="699">
        <f t="shared" si="1163"/>
        <v>74</v>
      </c>
      <c r="AVG383" s="699">
        <f t="shared" si="1164"/>
        <v>726.67</v>
      </c>
      <c r="AVH383" s="699">
        <f t="shared" si="1165"/>
        <v>508</v>
      </c>
      <c r="AVI383" s="699">
        <f t="shared" si="1166"/>
        <v>54</v>
      </c>
      <c r="AVJ383" s="699">
        <f t="shared" si="1167"/>
        <v>77</v>
      </c>
      <c r="AVK383" s="699">
        <f t="shared" si="1168"/>
        <v>8</v>
      </c>
      <c r="AVL383" s="699">
        <f t="shared" si="1169"/>
        <v>30</v>
      </c>
      <c r="AVM383" s="699">
        <f t="shared" si="1170"/>
        <v>1830.67</v>
      </c>
      <c r="AVN383" s="699">
        <f t="shared" si="1171"/>
        <v>1406.04</v>
      </c>
      <c r="AVO383" s="699">
        <f t="shared" si="1172"/>
        <v>424.63</v>
      </c>
      <c r="AVP383" s="699">
        <f t="shared" si="1173"/>
        <v>0</v>
      </c>
      <c r="AVQ383" s="699">
        <f t="shared" si="1174"/>
        <v>11217</v>
      </c>
    </row>
    <row r="384" spans="1:108 1244:1265" s="608" customFormat="1" ht="30" hidden="1" customHeight="1" x14ac:dyDescent="0.25">
      <c r="A384" s="634">
        <v>1</v>
      </c>
      <c r="B384" s="634">
        <v>10</v>
      </c>
      <c r="C384" s="633" t="s">
        <v>251</v>
      </c>
      <c r="D384" s="2"/>
      <c r="E384" s="602" t="s">
        <v>344</v>
      </c>
      <c r="F384" s="634" t="s">
        <v>31</v>
      </c>
      <c r="G384" s="634">
        <v>1</v>
      </c>
      <c r="H384" s="656" t="s">
        <v>8</v>
      </c>
      <c r="I384" s="634">
        <v>3</v>
      </c>
      <c r="J384" s="602" t="s">
        <v>467</v>
      </c>
      <c r="K384" s="634">
        <v>1</v>
      </c>
      <c r="L384" s="681" t="s">
        <v>349</v>
      </c>
      <c r="M384" s="601"/>
      <c r="N384" s="602" t="s">
        <v>401</v>
      </c>
      <c r="O384" s="634">
        <v>2</v>
      </c>
      <c r="P384" s="633">
        <v>1</v>
      </c>
      <c r="Q384" s="633">
        <v>1</v>
      </c>
      <c r="R384" s="633">
        <v>1</v>
      </c>
      <c r="S384" s="675">
        <f>SUMIF('Территориальный кк'!$A:$A,'2020'!$B384,'Территориальный кк'!D:D)</f>
        <v>1.3620000000000001</v>
      </c>
      <c r="T384" s="676">
        <f>SUMIF('Территориальный кк'!$A:$A,'2020'!$B384,'Территориальный кк'!E:E)</f>
        <v>2.9540000000000002</v>
      </c>
      <c r="U384" s="618">
        <f>SUMIFS(Нормативы!G:G,Нормативы!$B:$B,$G384,Нормативы!$D:$D,'2020'!$I384,Нормативы!$F:$F,'2020'!$K384)*O384</f>
        <v>10804</v>
      </c>
      <c r="V384" s="618">
        <f t="shared" si="1175"/>
        <v>8298</v>
      </c>
      <c r="W384" s="618">
        <f t="shared" si="1176"/>
        <v>2506</v>
      </c>
      <c r="X384" s="618">
        <f>SUMIFS(Нормативы!J:J,Нормативы!$B:$B,$G384,Нормативы!$D:$D,'2020'!$I384,Нормативы!$F:$F,'2020'!$K384)</f>
        <v>22</v>
      </c>
      <c r="Y384" s="618">
        <f>SUMIFS(Нормативы!K:K,Нормативы!$B:$B,$G384,Нормативы!$D:$D,'2020'!$I384,Нормативы!$F:$F,'2020'!$K384)</f>
        <v>4</v>
      </c>
      <c r="Z384" s="618">
        <f>SUMIFS(Нормативы!L:L,Нормативы!$B:$B,$G384,Нормативы!$D:$D,'2020'!$I384,Нормативы!$F:$F,'2020'!$K384)</f>
        <v>232</v>
      </c>
      <c r="AA384" s="618">
        <f t="shared" si="1177"/>
        <v>454</v>
      </c>
      <c r="AB384" s="618">
        <f>SUMIFS(Нормативы!N:N,Нормативы!$B:$B,$G384,Нормативы!$D:$D,'2020'!$I384,Нормативы!$F:$F,'2020'!$K384)*O384</f>
        <v>104</v>
      </c>
      <c r="AC384" s="618">
        <f>SUMIFS(Нормативы!O:O,Нормативы!$B:$B,$G384,Нормативы!$D:$D,'2020'!$I384,Нормативы!$F:$F,'2020'!$K384)</f>
        <v>214</v>
      </c>
      <c r="AD384" s="618">
        <f>SUMIFS(Нормативы!P:P,Нормативы!$B:$B,$G384,Нормативы!$D:$D,'2020'!$I384,Нормативы!$F:$F,'2020'!$K384)*O384</f>
        <v>62</v>
      </c>
      <c r="AE384" s="618">
        <f>SUMIFS(Нормативы!Q:Q,Нормативы!$B:$B,$G384,Нормативы!$D:$D,'2020'!$I384,Нормативы!$F:$F,'2020'!$K384)</f>
        <v>74</v>
      </c>
      <c r="AF384" s="618">
        <f>SUMIFS(Нормативы!R:R,Нормативы!$B:$B,$G384,Нормативы!$D:$D,'2020'!$I384,Нормативы!$F:$F,'2020'!$K384)</f>
        <v>246</v>
      </c>
      <c r="AG384" s="618">
        <f>SUMIFS(Нормативы!S:S,Нормативы!$B:$B,$G384,Нормативы!$D:$D,'2020'!$I384,Нормативы!$F:$F,'2020'!$K384)</f>
        <v>508</v>
      </c>
      <c r="AH384" s="618">
        <f>SUMIFS(Нормативы!T:T,Нормативы!$B:$B,$G384,Нормативы!$D:$D,'2020'!$I384,Нормативы!$F:$F,'2020'!$K384)</f>
        <v>54</v>
      </c>
      <c r="AI384" s="618">
        <f>SUMIFS(Нормативы!U:U,Нормативы!$B:$B,$G384,Нормативы!$D:$D,'2020'!$I384,Нормативы!$F:$F,'2020'!$K384)</f>
        <v>77</v>
      </c>
      <c r="AJ384" s="618">
        <f>SUMIFS(Нормативы!V:V,Нормативы!$B:$B,$G384,Нормативы!$D:$D,'2020'!$I384,Нормативы!$F:$F,'2020'!$K384)</f>
        <v>8</v>
      </c>
      <c r="AK384" s="618">
        <f>SUMIFS(Нормативы!W:W,Нормативы!$B:$B,$G384,Нормативы!$D:$D,'2020'!$I384,Нормативы!$F:$F,'2020'!$K384)</f>
        <v>30</v>
      </c>
      <c r="AL384" s="618">
        <f>SUMIFS(Нормативы!X:X,Нормативы!$B:$B,$G384,Нормативы!$D:$D,'2020'!$I384,Нормативы!$F:$F,'2020'!$K384)*O384</f>
        <v>2688</v>
      </c>
      <c r="AM384" s="618">
        <f t="shared" si="1178"/>
        <v>2064.5</v>
      </c>
      <c r="AN384" s="618">
        <f t="shared" si="1179"/>
        <v>623.5</v>
      </c>
      <c r="AO384" s="618">
        <f>SUMIFS(Нормативы!AA:AA,Нормативы!$B:$B,$G384,Нормативы!$D:$D,'2020'!$I384,Нормативы!$F:$F,'2020'!$K384)</f>
        <v>0</v>
      </c>
      <c r="AP384" s="619">
        <f t="shared" si="1180"/>
        <v>15123</v>
      </c>
      <c r="AQ384" s="611">
        <f t="shared" si="1040"/>
        <v>10804</v>
      </c>
      <c r="AR384" s="622">
        <f t="shared" si="1103"/>
        <v>8298</v>
      </c>
      <c r="AS384" s="622">
        <f t="shared" si="1104"/>
        <v>2506</v>
      </c>
      <c r="AT384" s="614">
        <f t="shared" si="1041"/>
        <v>22</v>
      </c>
      <c r="AU384" s="614">
        <f t="shared" si="1042"/>
        <v>4</v>
      </c>
      <c r="AV384" s="614">
        <f t="shared" si="1181"/>
        <v>232</v>
      </c>
      <c r="AW384" s="614">
        <f t="shared" si="1044"/>
        <v>454</v>
      </c>
      <c r="AX384" s="614">
        <f t="shared" si="1045"/>
        <v>104</v>
      </c>
      <c r="AY384" s="614">
        <f t="shared" si="1046"/>
        <v>214</v>
      </c>
      <c r="AZ384" s="614">
        <f t="shared" si="1047"/>
        <v>62</v>
      </c>
      <c r="BA384" s="614">
        <f t="shared" si="1048"/>
        <v>74</v>
      </c>
      <c r="BB384" s="614">
        <f t="shared" si="1049"/>
        <v>246</v>
      </c>
      <c r="BC384" s="614">
        <f t="shared" si="1050"/>
        <v>508</v>
      </c>
      <c r="BD384" s="614">
        <f t="shared" si="1051"/>
        <v>54</v>
      </c>
      <c r="BE384" s="614">
        <f t="shared" si="1052"/>
        <v>77</v>
      </c>
      <c r="BF384" s="614">
        <f t="shared" si="1053"/>
        <v>8</v>
      </c>
      <c r="BG384" s="614">
        <f t="shared" si="1054"/>
        <v>30</v>
      </c>
      <c r="BH384" s="614">
        <f t="shared" si="1055"/>
        <v>2688</v>
      </c>
      <c r="BI384" s="622">
        <f t="shared" si="1105"/>
        <v>2064.5</v>
      </c>
      <c r="BJ384" s="622">
        <f t="shared" si="1106"/>
        <v>623.5</v>
      </c>
      <c r="BK384" s="614">
        <f t="shared" si="1056"/>
        <v>0</v>
      </c>
      <c r="BL384" s="620">
        <f t="shared" si="1182"/>
        <v>15123</v>
      </c>
      <c r="BM384" s="614">
        <f t="shared" si="1058"/>
        <v>14715</v>
      </c>
      <c r="BN384" s="622">
        <f t="shared" si="1059"/>
        <v>11301.8</v>
      </c>
      <c r="BO384" s="622">
        <f t="shared" si="1060"/>
        <v>3413.2</v>
      </c>
      <c r="BP384" s="614">
        <f t="shared" si="1107"/>
        <v>22</v>
      </c>
      <c r="BQ384" s="614">
        <f t="shared" si="1108"/>
        <v>4</v>
      </c>
      <c r="BR384" s="614">
        <f t="shared" si="1183"/>
        <v>232</v>
      </c>
      <c r="BS384" s="614">
        <f t="shared" si="1061"/>
        <v>454</v>
      </c>
      <c r="BT384" s="614">
        <f t="shared" si="1062"/>
        <v>104</v>
      </c>
      <c r="BU384" s="614">
        <f t="shared" si="1063"/>
        <v>214</v>
      </c>
      <c r="BV384" s="614">
        <f t="shared" si="1064"/>
        <v>62</v>
      </c>
      <c r="BW384" s="614">
        <f t="shared" si="1065"/>
        <v>74</v>
      </c>
      <c r="BX384" s="614">
        <f t="shared" si="1066"/>
        <v>727</v>
      </c>
      <c r="BY384" s="614">
        <f t="shared" si="1067"/>
        <v>508</v>
      </c>
      <c r="BZ384" s="614">
        <f t="shared" si="1068"/>
        <v>54</v>
      </c>
      <c r="CA384" s="614">
        <f t="shared" si="1069"/>
        <v>77</v>
      </c>
      <c r="CB384" s="614">
        <f t="shared" si="1070"/>
        <v>8</v>
      </c>
      <c r="CC384" s="614">
        <f t="shared" si="1071"/>
        <v>30</v>
      </c>
      <c r="CD384" s="614">
        <f t="shared" si="1072"/>
        <v>3661</v>
      </c>
      <c r="CE384" s="622">
        <f t="shared" si="1110"/>
        <v>2811.8</v>
      </c>
      <c r="CF384" s="622">
        <f t="shared" si="1111"/>
        <v>849.2</v>
      </c>
      <c r="CG384" s="614">
        <f t="shared" si="1073"/>
        <v>0</v>
      </c>
      <c r="CH384" s="621">
        <f t="shared" si="1074"/>
        <v>20488</v>
      </c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AUV384" s="699">
        <f t="shared" si="890"/>
        <v>14715</v>
      </c>
      <c r="AUW384" s="699">
        <f t="shared" si="891"/>
        <v>11301.84</v>
      </c>
      <c r="AUX384" s="699">
        <f t="shared" si="892"/>
        <v>3413.16</v>
      </c>
      <c r="AUY384" s="699">
        <f t="shared" si="1158"/>
        <v>22</v>
      </c>
      <c r="AUZ384" s="699">
        <f t="shared" si="910"/>
        <v>1.35</v>
      </c>
      <c r="AVA384" s="699">
        <f t="shared" si="910"/>
        <v>0.02</v>
      </c>
      <c r="AVB384" s="699">
        <f t="shared" si="1159"/>
        <v>454</v>
      </c>
      <c r="AVC384" s="699">
        <f t="shared" si="1160"/>
        <v>104</v>
      </c>
      <c r="AVD384" s="699">
        <f t="shared" si="1161"/>
        <v>214</v>
      </c>
      <c r="AVE384" s="699">
        <f t="shared" si="1162"/>
        <v>62</v>
      </c>
      <c r="AVF384" s="699">
        <f t="shared" si="1163"/>
        <v>74</v>
      </c>
      <c r="AVG384" s="699">
        <f t="shared" si="1164"/>
        <v>727</v>
      </c>
      <c r="AVH384" s="699">
        <f t="shared" si="1165"/>
        <v>508</v>
      </c>
      <c r="AVI384" s="699">
        <f t="shared" si="1166"/>
        <v>54</v>
      </c>
      <c r="AVJ384" s="699">
        <f t="shared" si="1167"/>
        <v>77</v>
      </c>
      <c r="AVK384" s="699">
        <f t="shared" si="1168"/>
        <v>8</v>
      </c>
      <c r="AVL384" s="699">
        <f t="shared" si="1169"/>
        <v>30</v>
      </c>
      <c r="AVM384" s="699">
        <f t="shared" si="1170"/>
        <v>3661</v>
      </c>
      <c r="AVN384" s="699">
        <f t="shared" si="1171"/>
        <v>2811.83</v>
      </c>
      <c r="AVO384" s="699">
        <f t="shared" si="1172"/>
        <v>849.17</v>
      </c>
      <c r="AVP384" s="699">
        <f t="shared" si="1173"/>
        <v>0</v>
      </c>
      <c r="AVQ384" s="699">
        <f t="shared" si="1174"/>
        <v>20488</v>
      </c>
    </row>
    <row r="385" spans="1:108 1244:1265" ht="30" hidden="1" customHeight="1" x14ac:dyDescent="0.25">
      <c r="A385" s="643">
        <v>1</v>
      </c>
      <c r="B385" s="643">
        <v>10</v>
      </c>
      <c r="C385" s="664" t="s">
        <v>251</v>
      </c>
      <c r="D385" s="2"/>
      <c r="E385" s="101" t="s">
        <v>344</v>
      </c>
      <c r="F385" s="643" t="s">
        <v>31</v>
      </c>
      <c r="G385" s="643">
        <v>1</v>
      </c>
      <c r="H385" s="658" t="s">
        <v>8</v>
      </c>
      <c r="I385" s="643">
        <v>3</v>
      </c>
      <c r="J385" s="101" t="s">
        <v>370</v>
      </c>
      <c r="K385" s="643">
        <v>1</v>
      </c>
      <c r="L385" s="683" t="s">
        <v>349</v>
      </c>
      <c r="M385" s="11" t="s">
        <v>276</v>
      </c>
      <c r="N385" s="101" t="s">
        <v>387</v>
      </c>
      <c r="O385" s="643">
        <v>1</v>
      </c>
      <c r="P385" s="632">
        <v>20</v>
      </c>
      <c r="Q385" s="632">
        <v>20</v>
      </c>
      <c r="R385" s="632">
        <v>20</v>
      </c>
      <c r="S385" s="675">
        <f>SUMIF('Территориальный кк'!$A:$A,'2020'!$B385,'Территориальный кк'!D:D)</f>
        <v>1.3620000000000001</v>
      </c>
      <c r="T385" s="676">
        <f>SUMIF('Территориальный кк'!$A:$A,'2020'!$B385,'Территориальный кк'!E:E)</f>
        <v>2.9540000000000002</v>
      </c>
      <c r="U385" s="618">
        <f>SUMIFS(Нормативы!G:G,Нормативы!$B:$B,$G385,Нормативы!$D:$D,'2020'!$I385,Нормативы!$F:$F,'2020'!$K385)*O385</f>
        <v>5402</v>
      </c>
      <c r="V385" s="618">
        <f t="shared" si="1097"/>
        <v>4149</v>
      </c>
      <c r="W385" s="618">
        <f t="shared" si="1098"/>
        <v>1253</v>
      </c>
      <c r="X385" s="618">
        <f>SUMIFS(Нормативы!J:J,Нормативы!$B:$B,$G385,Нормативы!$D:$D,'2020'!$I385,Нормативы!$F:$F,'2020'!$K385)</f>
        <v>22</v>
      </c>
      <c r="Y385" s="618">
        <f>SUMIFS(Нормативы!K:K,Нормативы!$B:$B,$G385,Нормативы!$D:$D,'2020'!$I385,Нормативы!$F:$F,'2020'!$K385)</f>
        <v>4</v>
      </c>
      <c r="Z385" s="618">
        <f>SUMIFS(Нормативы!L:L,Нормативы!$B:$B,$G385,Нормативы!$D:$D,'2020'!$I385,Нормативы!$F:$F,'2020'!$K385)</f>
        <v>232</v>
      </c>
      <c r="AA385" s="618">
        <f t="shared" si="1099"/>
        <v>371</v>
      </c>
      <c r="AB385" s="618">
        <f>SUMIFS(Нормативы!N:N,Нормативы!$B:$B,$G385,Нормативы!$D:$D,'2020'!$I385,Нормативы!$F:$F,'2020'!$K385)*O385</f>
        <v>52</v>
      </c>
      <c r="AC385" s="618">
        <f>SUMIFS(Нормативы!O:O,Нормативы!$B:$B,$G385,Нормативы!$D:$D,'2020'!$I385,Нормативы!$F:$F,'2020'!$K385)</f>
        <v>214</v>
      </c>
      <c r="AD385" s="618">
        <f>SUMIFS(Нормативы!P:P,Нормативы!$B:$B,$G385,Нормативы!$D:$D,'2020'!$I385,Нормативы!$F:$F,'2020'!$K385)*O385</f>
        <v>31</v>
      </c>
      <c r="AE385" s="618">
        <f>SUMIFS(Нормативы!Q:Q,Нормативы!$B:$B,$G385,Нормативы!$D:$D,'2020'!$I385,Нормативы!$F:$F,'2020'!$K385)</f>
        <v>74</v>
      </c>
      <c r="AF385" s="618">
        <f>SUMIFS(Нормативы!R:R,Нормативы!$B:$B,$G385,Нормативы!$D:$D,'2020'!$I385,Нормативы!$F:$F,'2020'!$K385)</f>
        <v>246</v>
      </c>
      <c r="AG385" s="618">
        <f>SUMIFS(Нормативы!S:S,Нормативы!$B:$B,$G385,Нормативы!$D:$D,'2020'!$I385,Нормативы!$F:$F,'2020'!$K385)</f>
        <v>508</v>
      </c>
      <c r="AH385" s="618">
        <f>SUMIFS(Нормативы!T:T,Нормативы!$B:$B,$G385,Нормативы!$D:$D,'2020'!$I385,Нормативы!$F:$F,'2020'!$K385)</f>
        <v>54</v>
      </c>
      <c r="AI385" s="618">
        <f>SUMIFS(Нормативы!U:U,Нормативы!$B:$B,$G385,Нормативы!$D:$D,'2020'!$I385,Нормативы!$F:$F,'2020'!$K385)</f>
        <v>77</v>
      </c>
      <c r="AJ385" s="618">
        <f>SUMIFS(Нормативы!V:V,Нормативы!$B:$B,$G385,Нормативы!$D:$D,'2020'!$I385,Нормативы!$F:$F,'2020'!$K385)</f>
        <v>8</v>
      </c>
      <c r="AK385" s="618">
        <f>SUMIFS(Нормативы!W:W,Нормативы!$B:$B,$G385,Нормативы!$D:$D,'2020'!$I385,Нормативы!$F:$F,'2020'!$K385)</f>
        <v>30</v>
      </c>
      <c r="AL385" s="618">
        <f>SUMIFS(Нормативы!X:X,Нормативы!$B:$B,$G385,Нормативы!$D:$D,'2020'!$I385,Нормативы!$F:$F,'2020'!$K385)*O385</f>
        <v>1344</v>
      </c>
      <c r="AM385" s="618">
        <f t="shared" si="1100"/>
        <v>1032.3</v>
      </c>
      <c r="AN385" s="618">
        <f t="shared" si="1101"/>
        <v>311.7</v>
      </c>
      <c r="AO385" s="618">
        <f>SUMIFS(Нормативы!AA:AA,Нормативы!$B:$B,$G385,Нормативы!$D:$D,'2020'!$I385,Нормативы!$F:$F,'2020'!$K385)</f>
        <v>0</v>
      </c>
      <c r="AP385" s="619">
        <f t="shared" si="1102"/>
        <v>8294</v>
      </c>
      <c r="AQ385" s="413">
        <f t="shared" si="1040"/>
        <v>108040</v>
      </c>
      <c r="AR385" s="618">
        <f t="shared" si="1103"/>
        <v>82980</v>
      </c>
      <c r="AS385" s="618">
        <f t="shared" si="1104"/>
        <v>25060</v>
      </c>
      <c r="AT385" s="616">
        <f t="shared" si="1041"/>
        <v>440</v>
      </c>
      <c r="AU385" s="616">
        <f t="shared" si="1042"/>
        <v>80</v>
      </c>
      <c r="AV385" s="616">
        <f t="shared" si="1043"/>
        <v>4640</v>
      </c>
      <c r="AW385" s="616">
        <f t="shared" si="1044"/>
        <v>7420</v>
      </c>
      <c r="AX385" s="616">
        <f t="shared" si="1045"/>
        <v>1040</v>
      </c>
      <c r="AY385" s="616">
        <f t="shared" si="1046"/>
        <v>4280</v>
      </c>
      <c r="AZ385" s="616">
        <f t="shared" si="1047"/>
        <v>620</v>
      </c>
      <c r="BA385" s="616">
        <f t="shared" si="1048"/>
        <v>1480</v>
      </c>
      <c r="BB385" s="616">
        <f t="shared" si="1049"/>
        <v>4920</v>
      </c>
      <c r="BC385" s="616">
        <f t="shared" si="1050"/>
        <v>10160</v>
      </c>
      <c r="BD385" s="616">
        <f t="shared" si="1051"/>
        <v>1080</v>
      </c>
      <c r="BE385" s="616">
        <f t="shared" si="1052"/>
        <v>1540</v>
      </c>
      <c r="BF385" s="616">
        <f t="shared" si="1053"/>
        <v>160</v>
      </c>
      <c r="BG385" s="616">
        <f t="shared" si="1054"/>
        <v>600</v>
      </c>
      <c r="BH385" s="616">
        <f t="shared" si="1055"/>
        <v>26880</v>
      </c>
      <c r="BI385" s="618">
        <f t="shared" si="1105"/>
        <v>20645.2</v>
      </c>
      <c r="BJ385" s="618">
        <f t="shared" si="1106"/>
        <v>6234.8</v>
      </c>
      <c r="BK385" s="616">
        <f t="shared" si="1056"/>
        <v>0</v>
      </c>
      <c r="BL385" s="620">
        <f t="shared" si="1057"/>
        <v>165880</v>
      </c>
      <c r="BM385" s="616">
        <f t="shared" si="1058"/>
        <v>147150</v>
      </c>
      <c r="BN385" s="618">
        <f t="shared" si="1059"/>
        <v>113018.4</v>
      </c>
      <c r="BO385" s="618">
        <f t="shared" si="1060"/>
        <v>34131.599999999999</v>
      </c>
      <c r="BP385" s="616">
        <f t="shared" si="1107"/>
        <v>440</v>
      </c>
      <c r="BQ385" s="616">
        <f t="shared" si="1108"/>
        <v>80</v>
      </c>
      <c r="BR385" s="616">
        <f t="shared" si="1109"/>
        <v>4640</v>
      </c>
      <c r="BS385" s="616">
        <f t="shared" si="1061"/>
        <v>7420</v>
      </c>
      <c r="BT385" s="616">
        <f t="shared" si="1062"/>
        <v>1040</v>
      </c>
      <c r="BU385" s="616">
        <f t="shared" si="1063"/>
        <v>4280</v>
      </c>
      <c r="BV385" s="616">
        <f t="shared" si="1064"/>
        <v>620</v>
      </c>
      <c r="BW385" s="616">
        <f t="shared" si="1065"/>
        <v>1480</v>
      </c>
      <c r="BX385" s="616">
        <f t="shared" si="1066"/>
        <v>14534</v>
      </c>
      <c r="BY385" s="616">
        <f t="shared" si="1067"/>
        <v>10160</v>
      </c>
      <c r="BZ385" s="616">
        <f t="shared" si="1068"/>
        <v>1080</v>
      </c>
      <c r="CA385" s="616">
        <f t="shared" si="1069"/>
        <v>1540</v>
      </c>
      <c r="CB385" s="616">
        <f t="shared" si="1070"/>
        <v>160</v>
      </c>
      <c r="CC385" s="616">
        <f t="shared" si="1071"/>
        <v>600</v>
      </c>
      <c r="CD385" s="616">
        <f t="shared" si="1072"/>
        <v>36611</v>
      </c>
      <c r="CE385" s="618">
        <f t="shared" si="1110"/>
        <v>28119</v>
      </c>
      <c r="CF385" s="618">
        <f t="shared" si="1111"/>
        <v>8492</v>
      </c>
      <c r="CG385" s="616">
        <f t="shared" si="1073"/>
        <v>0</v>
      </c>
      <c r="CH385" s="621">
        <f t="shared" si="1074"/>
        <v>224335</v>
      </c>
      <c r="CI385" s="88">
        <f t="shared" si="1075"/>
        <v>7357.5</v>
      </c>
      <c r="CJ385" s="90">
        <f t="shared" si="1076"/>
        <v>5650.92</v>
      </c>
      <c r="CK385" s="90">
        <f t="shared" si="1077"/>
        <v>1706.58</v>
      </c>
      <c r="CL385" s="88">
        <f t="shared" si="1078"/>
        <v>22</v>
      </c>
      <c r="CM385" s="88">
        <f t="shared" si="1079"/>
        <v>4</v>
      </c>
      <c r="CN385" s="88">
        <f t="shared" si="1080"/>
        <v>232</v>
      </c>
      <c r="CO385" s="88">
        <f t="shared" si="1081"/>
        <v>371</v>
      </c>
      <c r="CP385" s="88">
        <f t="shared" si="1082"/>
        <v>52</v>
      </c>
      <c r="CQ385" s="88">
        <f t="shared" si="1083"/>
        <v>214</v>
      </c>
      <c r="CR385" s="88">
        <f t="shared" si="1084"/>
        <v>31</v>
      </c>
      <c r="CS385" s="88">
        <f t="shared" si="1085"/>
        <v>74</v>
      </c>
      <c r="CT385" s="88">
        <f t="shared" si="1086"/>
        <v>726.7</v>
      </c>
      <c r="CU385" s="88">
        <f t="shared" si="1087"/>
        <v>508</v>
      </c>
      <c r="CV385" s="88">
        <f t="shared" si="1088"/>
        <v>54</v>
      </c>
      <c r="CW385" s="88">
        <f t="shared" si="1089"/>
        <v>77</v>
      </c>
      <c r="CX385" s="88">
        <f t="shared" si="1090"/>
        <v>8</v>
      </c>
      <c r="CY385" s="88">
        <f t="shared" si="1091"/>
        <v>30</v>
      </c>
      <c r="CZ385" s="88">
        <f t="shared" si="1092"/>
        <v>1830.55</v>
      </c>
      <c r="DA385" s="90">
        <f t="shared" si="1093"/>
        <v>1405.95</v>
      </c>
      <c r="DB385" s="90">
        <f t="shared" si="1094"/>
        <v>424.6</v>
      </c>
      <c r="DC385" s="88">
        <f t="shared" si="1095"/>
        <v>0</v>
      </c>
      <c r="DD385" s="88">
        <f t="shared" si="1096"/>
        <v>11216.75</v>
      </c>
      <c r="AUV385" s="699">
        <f t="shared" si="890"/>
        <v>7357.5</v>
      </c>
      <c r="AUW385" s="699">
        <f t="shared" si="891"/>
        <v>5650.92</v>
      </c>
      <c r="AUX385" s="699">
        <f t="shared" si="892"/>
        <v>1706.58</v>
      </c>
      <c r="AUY385" s="699">
        <f t="shared" si="1158"/>
        <v>22</v>
      </c>
      <c r="AUZ385" s="699">
        <f t="shared" si="910"/>
        <v>27.08</v>
      </c>
      <c r="AVA385" s="699">
        <f t="shared" si="910"/>
        <v>0.86</v>
      </c>
      <c r="AVB385" s="699">
        <f t="shared" si="1159"/>
        <v>371</v>
      </c>
      <c r="AVC385" s="699">
        <f t="shared" si="1160"/>
        <v>52</v>
      </c>
      <c r="AVD385" s="699">
        <f t="shared" si="1161"/>
        <v>214</v>
      </c>
      <c r="AVE385" s="699">
        <f t="shared" si="1162"/>
        <v>31</v>
      </c>
      <c r="AVF385" s="699">
        <f t="shared" si="1163"/>
        <v>74</v>
      </c>
      <c r="AVG385" s="699">
        <f t="shared" si="1164"/>
        <v>726.7</v>
      </c>
      <c r="AVH385" s="699">
        <f t="shared" si="1165"/>
        <v>508</v>
      </c>
      <c r="AVI385" s="699">
        <f t="shared" si="1166"/>
        <v>54</v>
      </c>
      <c r="AVJ385" s="699">
        <f t="shared" si="1167"/>
        <v>77</v>
      </c>
      <c r="AVK385" s="699">
        <f t="shared" si="1168"/>
        <v>8</v>
      </c>
      <c r="AVL385" s="699">
        <f t="shared" si="1169"/>
        <v>30</v>
      </c>
      <c r="AVM385" s="699">
        <f t="shared" si="1170"/>
        <v>1830.55</v>
      </c>
      <c r="AVN385" s="699">
        <f t="shared" si="1171"/>
        <v>1405.95</v>
      </c>
      <c r="AVO385" s="699">
        <f t="shared" si="1172"/>
        <v>424.6</v>
      </c>
      <c r="AVP385" s="699">
        <f t="shared" si="1173"/>
        <v>0</v>
      </c>
      <c r="AVQ385" s="699">
        <f t="shared" si="1174"/>
        <v>11216.75</v>
      </c>
    </row>
    <row r="386" spans="1:108 1244:1265" ht="30" hidden="1" customHeight="1" x14ac:dyDescent="0.25">
      <c r="A386" s="643">
        <v>1</v>
      </c>
      <c r="B386" s="643">
        <v>10</v>
      </c>
      <c r="C386" s="664" t="s">
        <v>251</v>
      </c>
      <c r="D386" s="2"/>
      <c r="E386" s="101" t="s">
        <v>344</v>
      </c>
      <c r="F386" s="643" t="s">
        <v>31</v>
      </c>
      <c r="G386" s="643">
        <v>1</v>
      </c>
      <c r="H386" s="658" t="s">
        <v>8</v>
      </c>
      <c r="I386" s="643">
        <v>3</v>
      </c>
      <c r="J386" s="101" t="s">
        <v>371</v>
      </c>
      <c r="K386" s="643">
        <v>1</v>
      </c>
      <c r="L386" s="683" t="s">
        <v>349</v>
      </c>
      <c r="M386" s="11" t="s">
        <v>277</v>
      </c>
      <c r="N386" s="101" t="s">
        <v>387</v>
      </c>
      <c r="O386" s="643">
        <v>1</v>
      </c>
      <c r="P386" s="632">
        <v>19</v>
      </c>
      <c r="Q386" s="632">
        <v>19</v>
      </c>
      <c r="R386" s="632">
        <v>19</v>
      </c>
      <c r="S386" s="675">
        <f>SUMIF('Территориальный кк'!$A:$A,'2020'!$B386,'Территориальный кк'!D:D)</f>
        <v>1.3620000000000001</v>
      </c>
      <c r="T386" s="676">
        <f>SUMIF('Территориальный кк'!$A:$A,'2020'!$B386,'Территориальный кк'!E:E)</f>
        <v>2.9540000000000002</v>
      </c>
      <c r="U386" s="618">
        <f>SUMIFS(Нормативы!G:G,Нормативы!$B:$B,$G386,Нормативы!$D:$D,'2020'!$I386,Нормативы!$F:$F,'2020'!$K386)*O386</f>
        <v>5402</v>
      </c>
      <c r="V386" s="618">
        <f t="shared" si="1097"/>
        <v>4149</v>
      </c>
      <c r="W386" s="618">
        <f t="shared" si="1098"/>
        <v>1253</v>
      </c>
      <c r="X386" s="618">
        <f>SUMIFS(Нормативы!J:J,Нормативы!$B:$B,$G386,Нормативы!$D:$D,'2020'!$I386,Нормативы!$F:$F,'2020'!$K386)</f>
        <v>22</v>
      </c>
      <c r="Y386" s="618">
        <f>SUMIFS(Нормативы!K:K,Нормативы!$B:$B,$G386,Нормативы!$D:$D,'2020'!$I386,Нормативы!$F:$F,'2020'!$K386)</f>
        <v>4</v>
      </c>
      <c r="Z386" s="618">
        <f>SUMIFS(Нормативы!L:L,Нормативы!$B:$B,$G386,Нормативы!$D:$D,'2020'!$I386,Нормативы!$F:$F,'2020'!$K386)</f>
        <v>232</v>
      </c>
      <c r="AA386" s="618">
        <f t="shared" si="1099"/>
        <v>371</v>
      </c>
      <c r="AB386" s="618">
        <f>SUMIFS(Нормативы!N:N,Нормативы!$B:$B,$G386,Нормативы!$D:$D,'2020'!$I386,Нормативы!$F:$F,'2020'!$K386)*O386</f>
        <v>52</v>
      </c>
      <c r="AC386" s="618">
        <f>SUMIFS(Нормативы!O:O,Нормативы!$B:$B,$G386,Нормативы!$D:$D,'2020'!$I386,Нормативы!$F:$F,'2020'!$K386)</f>
        <v>214</v>
      </c>
      <c r="AD386" s="618">
        <f>SUMIFS(Нормативы!P:P,Нормативы!$B:$B,$G386,Нормативы!$D:$D,'2020'!$I386,Нормативы!$F:$F,'2020'!$K386)*O386</f>
        <v>31</v>
      </c>
      <c r="AE386" s="618">
        <f>SUMIFS(Нормативы!Q:Q,Нормативы!$B:$B,$G386,Нормативы!$D:$D,'2020'!$I386,Нормативы!$F:$F,'2020'!$K386)</f>
        <v>74</v>
      </c>
      <c r="AF386" s="618">
        <f>SUMIFS(Нормативы!R:R,Нормативы!$B:$B,$G386,Нормативы!$D:$D,'2020'!$I386,Нормативы!$F:$F,'2020'!$K386)</f>
        <v>246</v>
      </c>
      <c r="AG386" s="618">
        <f>SUMIFS(Нормативы!S:S,Нормативы!$B:$B,$G386,Нормативы!$D:$D,'2020'!$I386,Нормативы!$F:$F,'2020'!$K386)</f>
        <v>508</v>
      </c>
      <c r="AH386" s="618">
        <f>SUMIFS(Нормативы!T:T,Нормативы!$B:$B,$G386,Нормативы!$D:$D,'2020'!$I386,Нормативы!$F:$F,'2020'!$K386)</f>
        <v>54</v>
      </c>
      <c r="AI386" s="618">
        <f>SUMIFS(Нормативы!U:U,Нормативы!$B:$B,$G386,Нормативы!$D:$D,'2020'!$I386,Нормативы!$F:$F,'2020'!$K386)</f>
        <v>77</v>
      </c>
      <c r="AJ386" s="618">
        <f>SUMIFS(Нормативы!V:V,Нормативы!$B:$B,$G386,Нормативы!$D:$D,'2020'!$I386,Нормативы!$F:$F,'2020'!$K386)</f>
        <v>8</v>
      </c>
      <c r="AK386" s="618">
        <f>SUMIFS(Нормативы!W:W,Нормативы!$B:$B,$G386,Нормативы!$D:$D,'2020'!$I386,Нормативы!$F:$F,'2020'!$K386)</f>
        <v>30</v>
      </c>
      <c r="AL386" s="618">
        <f>SUMIFS(Нормативы!X:X,Нормативы!$B:$B,$G386,Нормативы!$D:$D,'2020'!$I386,Нормативы!$F:$F,'2020'!$K386)*O386</f>
        <v>1344</v>
      </c>
      <c r="AM386" s="618">
        <f t="shared" si="1100"/>
        <v>1032.3</v>
      </c>
      <c r="AN386" s="618">
        <f t="shared" si="1101"/>
        <v>311.7</v>
      </c>
      <c r="AO386" s="618">
        <f>SUMIFS(Нормативы!AA:AA,Нормативы!$B:$B,$G386,Нормативы!$D:$D,'2020'!$I386,Нормативы!$F:$F,'2020'!$K386)</f>
        <v>0</v>
      </c>
      <c r="AP386" s="619">
        <f t="shared" si="1102"/>
        <v>8294</v>
      </c>
      <c r="AQ386" s="413">
        <f t="shared" si="1040"/>
        <v>102638</v>
      </c>
      <c r="AR386" s="618">
        <f t="shared" si="1103"/>
        <v>78831</v>
      </c>
      <c r="AS386" s="618">
        <f t="shared" si="1104"/>
        <v>23807</v>
      </c>
      <c r="AT386" s="616">
        <f t="shared" si="1041"/>
        <v>418</v>
      </c>
      <c r="AU386" s="616">
        <f t="shared" si="1042"/>
        <v>76</v>
      </c>
      <c r="AV386" s="616">
        <f t="shared" si="1043"/>
        <v>4408</v>
      </c>
      <c r="AW386" s="616">
        <f t="shared" si="1044"/>
        <v>7049</v>
      </c>
      <c r="AX386" s="616">
        <f t="shared" si="1045"/>
        <v>988</v>
      </c>
      <c r="AY386" s="616">
        <f t="shared" si="1046"/>
        <v>4066</v>
      </c>
      <c r="AZ386" s="616">
        <f t="shared" si="1047"/>
        <v>589</v>
      </c>
      <c r="BA386" s="616">
        <f t="shared" si="1048"/>
        <v>1406</v>
      </c>
      <c r="BB386" s="616">
        <f t="shared" si="1049"/>
        <v>4674</v>
      </c>
      <c r="BC386" s="616">
        <f t="shared" si="1050"/>
        <v>9652</v>
      </c>
      <c r="BD386" s="616">
        <f t="shared" si="1051"/>
        <v>1026</v>
      </c>
      <c r="BE386" s="616">
        <f t="shared" si="1052"/>
        <v>1463</v>
      </c>
      <c r="BF386" s="616">
        <f t="shared" si="1053"/>
        <v>152</v>
      </c>
      <c r="BG386" s="616">
        <f t="shared" si="1054"/>
        <v>570</v>
      </c>
      <c r="BH386" s="616">
        <f t="shared" si="1055"/>
        <v>25536</v>
      </c>
      <c r="BI386" s="618">
        <f t="shared" si="1105"/>
        <v>19612.900000000001</v>
      </c>
      <c r="BJ386" s="618">
        <f t="shared" si="1106"/>
        <v>5923.1</v>
      </c>
      <c r="BK386" s="616">
        <f t="shared" si="1056"/>
        <v>0</v>
      </c>
      <c r="BL386" s="620">
        <f t="shared" si="1057"/>
        <v>157586</v>
      </c>
      <c r="BM386" s="616">
        <f t="shared" si="1058"/>
        <v>139793</v>
      </c>
      <c r="BN386" s="618">
        <f t="shared" si="1059"/>
        <v>107367.9</v>
      </c>
      <c r="BO386" s="618">
        <f t="shared" si="1060"/>
        <v>32425.1</v>
      </c>
      <c r="BP386" s="616">
        <f t="shared" si="1107"/>
        <v>418</v>
      </c>
      <c r="BQ386" s="616">
        <f t="shared" si="1108"/>
        <v>76</v>
      </c>
      <c r="BR386" s="616">
        <f t="shared" si="1109"/>
        <v>4408</v>
      </c>
      <c r="BS386" s="616">
        <f t="shared" si="1061"/>
        <v>7049</v>
      </c>
      <c r="BT386" s="616">
        <f t="shared" si="1062"/>
        <v>988</v>
      </c>
      <c r="BU386" s="616">
        <f t="shared" si="1063"/>
        <v>4066</v>
      </c>
      <c r="BV386" s="616">
        <f t="shared" si="1064"/>
        <v>589</v>
      </c>
      <c r="BW386" s="616">
        <f t="shared" si="1065"/>
        <v>1406</v>
      </c>
      <c r="BX386" s="616">
        <f t="shared" si="1066"/>
        <v>13807</v>
      </c>
      <c r="BY386" s="616">
        <f t="shared" si="1067"/>
        <v>9652</v>
      </c>
      <c r="BZ386" s="616">
        <f t="shared" si="1068"/>
        <v>1026</v>
      </c>
      <c r="CA386" s="616">
        <f t="shared" si="1069"/>
        <v>1463</v>
      </c>
      <c r="CB386" s="616">
        <f t="shared" si="1070"/>
        <v>152</v>
      </c>
      <c r="CC386" s="616">
        <f t="shared" si="1071"/>
        <v>570</v>
      </c>
      <c r="CD386" s="616">
        <f t="shared" si="1072"/>
        <v>34780</v>
      </c>
      <c r="CE386" s="618">
        <f t="shared" si="1110"/>
        <v>26712.7</v>
      </c>
      <c r="CF386" s="618">
        <f t="shared" si="1111"/>
        <v>8067.3</v>
      </c>
      <c r="CG386" s="616">
        <f t="shared" si="1073"/>
        <v>0</v>
      </c>
      <c r="CH386" s="621">
        <f t="shared" si="1074"/>
        <v>213118</v>
      </c>
      <c r="CI386" s="88">
        <f t="shared" si="1075"/>
        <v>7357.5263000000004</v>
      </c>
      <c r="CJ386" s="90">
        <f t="shared" si="1076"/>
        <v>5650.9421000000002</v>
      </c>
      <c r="CK386" s="90">
        <f t="shared" si="1077"/>
        <v>1706.5842</v>
      </c>
      <c r="CL386" s="88">
        <f t="shared" si="1078"/>
        <v>22</v>
      </c>
      <c r="CM386" s="88">
        <f t="shared" si="1079"/>
        <v>4</v>
      </c>
      <c r="CN386" s="88">
        <f t="shared" si="1080"/>
        <v>232</v>
      </c>
      <c r="CO386" s="88">
        <f t="shared" si="1081"/>
        <v>371</v>
      </c>
      <c r="CP386" s="88">
        <f t="shared" si="1082"/>
        <v>52</v>
      </c>
      <c r="CQ386" s="88">
        <f t="shared" si="1083"/>
        <v>214</v>
      </c>
      <c r="CR386" s="88">
        <f t="shared" si="1084"/>
        <v>31</v>
      </c>
      <c r="CS386" s="88">
        <f t="shared" si="1085"/>
        <v>74</v>
      </c>
      <c r="CT386" s="88">
        <f t="shared" si="1086"/>
        <v>726.68420000000003</v>
      </c>
      <c r="CU386" s="88">
        <f t="shared" si="1087"/>
        <v>508</v>
      </c>
      <c r="CV386" s="88">
        <f t="shared" si="1088"/>
        <v>54</v>
      </c>
      <c r="CW386" s="88">
        <f t="shared" si="1089"/>
        <v>77</v>
      </c>
      <c r="CX386" s="88">
        <f t="shared" si="1090"/>
        <v>8</v>
      </c>
      <c r="CY386" s="88">
        <f t="shared" si="1091"/>
        <v>30</v>
      </c>
      <c r="CZ386" s="88">
        <f t="shared" si="1092"/>
        <v>1830.5263</v>
      </c>
      <c r="DA386" s="90">
        <f t="shared" si="1093"/>
        <v>1405.9315999999999</v>
      </c>
      <c r="DB386" s="90">
        <f t="shared" si="1094"/>
        <v>424.59469999999999</v>
      </c>
      <c r="DC386" s="88">
        <f t="shared" si="1095"/>
        <v>0</v>
      </c>
      <c r="DD386" s="88">
        <f t="shared" si="1096"/>
        <v>11216.736800000001</v>
      </c>
      <c r="AUV386" s="699">
        <f t="shared" si="890"/>
        <v>7357.53</v>
      </c>
      <c r="AUW386" s="699">
        <f t="shared" si="891"/>
        <v>5650.94</v>
      </c>
      <c r="AUX386" s="699">
        <f t="shared" si="892"/>
        <v>1706.59</v>
      </c>
      <c r="AUY386" s="699">
        <f t="shared" si="1158"/>
        <v>22</v>
      </c>
      <c r="AUZ386" s="699">
        <f t="shared" si="910"/>
        <v>25.73</v>
      </c>
      <c r="AVA386" s="699">
        <f t="shared" si="910"/>
        <v>0.82</v>
      </c>
      <c r="AVB386" s="699">
        <f t="shared" si="1159"/>
        <v>371</v>
      </c>
      <c r="AVC386" s="699">
        <f t="shared" si="1160"/>
        <v>52</v>
      </c>
      <c r="AVD386" s="699">
        <f t="shared" si="1161"/>
        <v>214</v>
      </c>
      <c r="AVE386" s="699">
        <f t="shared" si="1162"/>
        <v>31</v>
      </c>
      <c r="AVF386" s="699">
        <f t="shared" si="1163"/>
        <v>74</v>
      </c>
      <c r="AVG386" s="699">
        <f t="shared" si="1164"/>
        <v>726.68</v>
      </c>
      <c r="AVH386" s="699">
        <f t="shared" si="1165"/>
        <v>508</v>
      </c>
      <c r="AVI386" s="699">
        <f t="shared" si="1166"/>
        <v>54</v>
      </c>
      <c r="AVJ386" s="699">
        <f t="shared" si="1167"/>
        <v>77</v>
      </c>
      <c r="AVK386" s="699">
        <f t="shared" si="1168"/>
        <v>8</v>
      </c>
      <c r="AVL386" s="699">
        <f t="shared" si="1169"/>
        <v>30</v>
      </c>
      <c r="AVM386" s="699">
        <f t="shared" si="1170"/>
        <v>1830.53</v>
      </c>
      <c r="AVN386" s="699">
        <f t="shared" si="1171"/>
        <v>1405.94</v>
      </c>
      <c r="AVO386" s="699">
        <f t="shared" si="1172"/>
        <v>424.59</v>
      </c>
      <c r="AVP386" s="699">
        <f t="shared" si="1173"/>
        <v>0</v>
      </c>
      <c r="AVQ386" s="699">
        <f t="shared" si="1174"/>
        <v>11216.74</v>
      </c>
    </row>
    <row r="387" spans="1:108 1244:1265" ht="30" hidden="1" customHeight="1" x14ac:dyDescent="0.25">
      <c r="A387" s="643">
        <v>1</v>
      </c>
      <c r="B387" s="643">
        <v>10</v>
      </c>
      <c r="C387" s="664" t="s">
        <v>251</v>
      </c>
      <c r="D387" s="2"/>
      <c r="E387" s="101" t="s">
        <v>344</v>
      </c>
      <c r="F387" s="643" t="s">
        <v>31</v>
      </c>
      <c r="G387" s="643">
        <v>1</v>
      </c>
      <c r="H387" s="658" t="s">
        <v>10</v>
      </c>
      <c r="I387" s="643">
        <v>0</v>
      </c>
      <c r="J387" s="101" t="s">
        <v>394</v>
      </c>
      <c r="K387" s="643">
        <v>1</v>
      </c>
      <c r="L387" s="683" t="s">
        <v>349</v>
      </c>
      <c r="M387" s="11" t="s">
        <v>325</v>
      </c>
      <c r="N387" s="101" t="s">
        <v>387</v>
      </c>
      <c r="O387" s="643">
        <v>1</v>
      </c>
      <c r="P387" s="632">
        <v>10</v>
      </c>
      <c r="Q387" s="632">
        <v>10</v>
      </c>
      <c r="R387" s="632">
        <v>10</v>
      </c>
      <c r="S387" s="675">
        <f>SUMIF('Территориальный кк'!$A:$A,'2020'!$B387,'Территориальный кк'!D:D)</f>
        <v>1.3620000000000001</v>
      </c>
      <c r="T387" s="676">
        <f>SUMIF('Территориальный кк'!$A:$A,'2020'!$B387,'Территориальный кк'!E:E)</f>
        <v>2.9540000000000002</v>
      </c>
      <c r="U387" s="618">
        <f>SUMIFS(Нормативы!G:G,Нормативы!$B:$B,$G387,Нормативы!$D:$D,'2020'!$I387,Нормативы!$F:$F,'2020'!$K387)*O387</f>
        <v>54020</v>
      </c>
      <c r="V387" s="618">
        <f t="shared" si="1097"/>
        <v>41490</v>
      </c>
      <c r="W387" s="618">
        <f t="shared" si="1098"/>
        <v>12530</v>
      </c>
      <c r="X387" s="618">
        <f>SUMIFS(Нормативы!J:J,Нормативы!$B:$B,$G387,Нормативы!$D:$D,'2020'!$I387,Нормативы!$F:$F,'2020'!$K387)</f>
        <v>220</v>
      </c>
      <c r="Y387" s="618">
        <f>SUMIFS(Нормативы!K:K,Нормативы!$B:$B,$G387,Нормативы!$D:$D,'2020'!$I387,Нормативы!$F:$F,'2020'!$K387)</f>
        <v>44</v>
      </c>
      <c r="Z387" s="618">
        <f>SUMIFS(Нормативы!L:L,Нормативы!$B:$B,$G387,Нормативы!$D:$D,'2020'!$I387,Нормативы!$F:$F,'2020'!$K387)</f>
        <v>2320</v>
      </c>
      <c r="AA387" s="618">
        <f t="shared" si="1099"/>
        <v>3710</v>
      </c>
      <c r="AB387" s="618">
        <f>SUMIFS(Нормативы!N:N,Нормативы!$B:$B,$G387,Нормативы!$D:$D,'2020'!$I387,Нормативы!$F:$F,'2020'!$K387)*O387</f>
        <v>520</v>
      </c>
      <c r="AC387" s="618">
        <f>SUMIFS(Нормативы!O:O,Нормативы!$B:$B,$G387,Нормативы!$D:$D,'2020'!$I387,Нормативы!$F:$F,'2020'!$K387)</f>
        <v>2140</v>
      </c>
      <c r="AD387" s="618">
        <f>SUMIFS(Нормативы!P:P,Нормативы!$B:$B,$G387,Нормативы!$D:$D,'2020'!$I387,Нормативы!$F:$F,'2020'!$K387)*O387</f>
        <v>310</v>
      </c>
      <c r="AE387" s="618">
        <f>SUMIFS(Нормативы!Q:Q,Нормативы!$B:$B,$G387,Нормативы!$D:$D,'2020'!$I387,Нормативы!$F:$F,'2020'!$K387)</f>
        <v>740</v>
      </c>
      <c r="AF387" s="618">
        <f>SUMIFS(Нормативы!R:R,Нормативы!$B:$B,$G387,Нормативы!$D:$D,'2020'!$I387,Нормативы!$F:$F,'2020'!$K387)</f>
        <v>2460</v>
      </c>
      <c r="AG387" s="618">
        <f>SUMIFS(Нормативы!S:S,Нормативы!$B:$B,$G387,Нормативы!$D:$D,'2020'!$I387,Нормативы!$F:$F,'2020'!$K387)</f>
        <v>5080</v>
      </c>
      <c r="AH387" s="618">
        <f>SUMIFS(Нормативы!T:T,Нормативы!$B:$B,$G387,Нормативы!$D:$D,'2020'!$I387,Нормативы!$F:$F,'2020'!$K387)</f>
        <v>540</v>
      </c>
      <c r="AI387" s="618">
        <f>SUMIFS(Нормативы!U:U,Нормативы!$B:$B,$G387,Нормативы!$D:$D,'2020'!$I387,Нормативы!$F:$F,'2020'!$K387)</f>
        <v>770</v>
      </c>
      <c r="AJ387" s="618">
        <f>SUMIFS(Нормативы!V:V,Нормативы!$B:$B,$G387,Нормативы!$D:$D,'2020'!$I387,Нормативы!$F:$F,'2020'!$K387)</f>
        <v>80</v>
      </c>
      <c r="AK387" s="618">
        <f>SUMIFS(Нормативы!W:W,Нормативы!$B:$B,$G387,Нормативы!$D:$D,'2020'!$I387,Нормативы!$F:$F,'2020'!$K387)</f>
        <v>300</v>
      </c>
      <c r="AL387" s="618">
        <f>SUMIFS(Нормативы!X:X,Нормативы!$B:$B,$G387,Нормативы!$D:$D,'2020'!$I387,Нормативы!$F:$F,'2020'!$K387)*O387</f>
        <v>13440</v>
      </c>
      <c r="AM387" s="618">
        <f t="shared" si="1100"/>
        <v>10322.6</v>
      </c>
      <c r="AN387" s="618">
        <f t="shared" si="1101"/>
        <v>3117.4</v>
      </c>
      <c r="AO387" s="618">
        <f>SUMIFS(Нормативы!AA:AA,Нормативы!$B:$B,$G387,Нормативы!$D:$D,'2020'!$I387,Нормативы!$F:$F,'2020'!$K387)</f>
        <v>3520</v>
      </c>
      <c r="AP387" s="619">
        <f t="shared" si="1102"/>
        <v>86460</v>
      </c>
      <c r="AQ387" s="413">
        <f t="shared" si="1040"/>
        <v>540200</v>
      </c>
      <c r="AR387" s="618">
        <f t="shared" si="1103"/>
        <v>414900.2</v>
      </c>
      <c r="AS387" s="618">
        <f t="shared" si="1104"/>
        <v>125299.8</v>
      </c>
      <c r="AT387" s="616">
        <f t="shared" si="1041"/>
        <v>2200</v>
      </c>
      <c r="AU387" s="616">
        <f t="shared" si="1042"/>
        <v>440</v>
      </c>
      <c r="AV387" s="616">
        <f t="shared" si="1043"/>
        <v>23200</v>
      </c>
      <c r="AW387" s="616">
        <f t="shared" si="1044"/>
        <v>37100</v>
      </c>
      <c r="AX387" s="616">
        <f t="shared" si="1045"/>
        <v>5200</v>
      </c>
      <c r="AY387" s="616">
        <f t="shared" si="1046"/>
        <v>21400</v>
      </c>
      <c r="AZ387" s="616">
        <f t="shared" si="1047"/>
        <v>3100</v>
      </c>
      <c r="BA387" s="616">
        <f t="shared" si="1048"/>
        <v>7400</v>
      </c>
      <c r="BB387" s="616">
        <f t="shared" si="1049"/>
        <v>24600</v>
      </c>
      <c r="BC387" s="616">
        <f t="shared" si="1050"/>
        <v>50800</v>
      </c>
      <c r="BD387" s="616">
        <f t="shared" si="1051"/>
        <v>5400</v>
      </c>
      <c r="BE387" s="616">
        <f t="shared" si="1052"/>
        <v>7700</v>
      </c>
      <c r="BF387" s="616">
        <f t="shared" si="1053"/>
        <v>800</v>
      </c>
      <c r="BG387" s="616">
        <f t="shared" si="1054"/>
        <v>3000</v>
      </c>
      <c r="BH387" s="616">
        <f t="shared" si="1055"/>
        <v>134400</v>
      </c>
      <c r="BI387" s="618">
        <f t="shared" si="1105"/>
        <v>103225.8</v>
      </c>
      <c r="BJ387" s="618">
        <f t="shared" si="1106"/>
        <v>31174.2</v>
      </c>
      <c r="BK387" s="616">
        <f t="shared" si="1056"/>
        <v>35200</v>
      </c>
      <c r="BL387" s="620">
        <f t="shared" si="1057"/>
        <v>864600</v>
      </c>
      <c r="BM387" s="616">
        <f t="shared" si="1058"/>
        <v>735752</v>
      </c>
      <c r="BN387" s="618">
        <f t="shared" si="1059"/>
        <v>565093.69999999995</v>
      </c>
      <c r="BO387" s="618">
        <f t="shared" si="1060"/>
        <v>170658.3</v>
      </c>
      <c r="BP387" s="616">
        <f t="shared" si="1107"/>
        <v>2200</v>
      </c>
      <c r="BQ387" s="616">
        <f t="shared" si="1108"/>
        <v>440</v>
      </c>
      <c r="BR387" s="616">
        <f t="shared" si="1109"/>
        <v>23200</v>
      </c>
      <c r="BS387" s="616">
        <f t="shared" si="1061"/>
        <v>37100</v>
      </c>
      <c r="BT387" s="616">
        <f t="shared" si="1062"/>
        <v>5200</v>
      </c>
      <c r="BU387" s="616">
        <f t="shared" si="1063"/>
        <v>21400</v>
      </c>
      <c r="BV387" s="616">
        <f t="shared" si="1064"/>
        <v>3100</v>
      </c>
      <c r="BW387" s="616">
        <f t="shared" si="1065"/>
        <v>7400</v>
      </c>
      <c r="BX387" s="616">
        <f t="shared" si="1066"/>
        <v>72668</v>
      </c>
      <c r="BY387" s="616">
        <f t="shared" si="1067"/>
        <v>50800</v>
      </c>
      <c r="BZ387" s="616">
        <f t="shared" si="1068"/>
        <v>5400</v>
      </c>
      <c r="CA387" s="616">
        <f t="shared" si="1069"/>
        <v>7700</v>
      </c>
      <c r="CB387" s="616">
        <f t="shared" si="1070"/>
        <v>800</v>
      </c>
      <c r="CC387" s="616">
        <f t="shared" si="1071"/>
        <v>3000</v>
      </c>
      <c r="CD387" s="616">
        <f t="shared" si="1072"/>
        <v>183053</v>
      </c>
      <c r="CE387" s="618">
        <f t="shared" si="1110"/>
        <v>140593.70000000001</v>
      </c>
      <c r="CF387" s="618">
        <f t="shared" si="1111"/>
        <v>42459.3</v>
      </c>
      <c r="CG387" s="616">
        <f t="shared" si="1073"/>
        <v>35200</v>
      </c>
      <c r="CH387" s="621">
        <f t="shared" si="1074"/>
        <v>1156873</v>
      </c>
      <c r="CI387" s="88">
        <f t="shared" si="1075"/>
        <v>73575.199999999997</v>
      </c>
      <c r="CJ387" s="90">
        <f t="shared" si="1076"/>
        <v>56509.37</v>
      </c>
      <c r="CK387" s="90">
        <f t="shared" si="1077"/>
        <v>17065.830000000002</v>
      </c>
      <c r="CL387" s="88">
        <f t="shared" si="1078"/>
        <v>220</v>
      </c>
      <c r="CM387" s="88">
        <f t="shared" si="1079"/>
        <v>44</v>
      </c>
      <c r="CN387" s="88">
        <f t="shared" si="1080"/>
        <v>2320</v>
      </c>
      <c r="CO387" s="88">
        <f t="shared" si="1081"/>
        <v>3710</v>
      </c>
      <c r="CP387" s="88">
        <f t="shared" si="1082"/>
        <v>520</v>
      </c>
      <c r="CQ387" s="88">
        <f t="shared" si="1083"/>
        <v>2140</v>
      </c>
      <c r="CR387" s="88">
        <f t="shared" si="1084"/>
        <v>310</v>
      </c>
      <c r="CS387" s="88">
        <f t="shared" si="1085"/>
        <v>740</v>
      </c>
      <c r="CT387" s="88">
        <f t="shared" si="1086"/>
        <v>7266.8</v>
      </c>
      <c r="CU387" s="88">
        <f t="shared" si="1087"/>
        <v>5080</v>
      </c>
      <c r="CV387" s="88">
        <f t="shared" si="1088"/>
        <v>540</v>
      </c>
      <c r="CW387" s="88">
        <f t="shared" si="1089"/>
        <v>770</v>
      </c>
      <c r="CX387" s="88">
        <f t="shared" si="1090"/>
        <v>80</v>
      </c>
      <c r="CY387" s="88">
        <f t="shared" si="1091"/>
        <v>300</v>
      </c>
      <c r="CZ387" s="88">
        <f t="shared" si="1092"/>
        <v>18305.3</v>
      </c>
      <c r="DA387" s="90">
        <f t="shared" si="1093"/>
        <v>14059.37</v>
      </c>
      <c r="DB387" s="90">
        <f t="shared" si="1094"/>
        <v>4245.93</v>
      </c>
      <c r="DC387" s="88">
        <f t="shared" si="1095"/>
        <v>3520</v>
      </c>
      <c r="DD387" s="88">
        <f t="shared" si="1096"/>
        <v>115687.3</v>
      </c>
      <c r="AUV387" s="699">
        <f t="shared" si="890"/>
        <v>73575.199999999997</v>
      </c>
      <c r="AUW387" s="699">
        <f t="shared" si="891"/>
        <v>56509.37</v>
      </c>
      <c r="AUX387" s="699">
        <f t="shared" si="892"/>
        <v>17065.830000000002</v>
      </c>
      <c r="AUY387" s="699">
        <f t="shared" si="1158"/>
        <v>220</v>
      </c>
      <c r="AUZ387" s="699">
        <f t="shared" si="910"/>
        <v>148.94999999999999</v>
      </c>
      <c r="AVA387" s="699">
        <f t="shared" si="910"/>
        <v>0.43</v>
      </c>
      <c r="AVB387" s="699">
        <f t="shared" si="1159"/>
        <v>3710</v>
      </c>
      <c r="AVC387" s="699">
        <f t="shared" si="1160"/>
        <v>520</v>
      </c>
      <c r="AVD387" s="699">
        <f t="shared" si="1161"/>
        <v>2140</v>
      </c>
      <c r="AVE387" s="699">
        <f t="shared" si="1162"/>
        <v>310</v>
      </c>
      <c r="AVF387" s="699">
        <f t="shared" si="1163"/>
        <v>740</v>
      </c>
      <c r="AVG387" s="699">
        <f t="shared" si="1164"/>
        <v>7266.8</v>
      </c>
      <c r="AVH387" s="699">
        <f t="shared" si="1165"/>
        <v>5080</v>
      </c>
      <c r="AVI387" s="699">
        <f t="shared" si="1166"/>
        <v>540</v>
      </c>
      <c r="AVJ387" s="699">
        <f t="shared" si="1167"/>
        <v>770</v>
      </c>
      <c r="AVK387" s="699">
        <f t="shared" si="1168"/>
        <v>80</v>
      </c>
      <c r="AVL387" s="699">
        <f t="shared" si="1169"/>
        <v>300</v>
      </c>
      <c r="AVM387" s="699">
        <f t="shared" si="1170"/>
        <v>18305.3</v>
      </c>
      <c r="AVN387" s="699">
        <f t="shared" si="1171"/>
        <v>14059.37</v>
      </c>
      <c r="AVO387" s="699">
        <f t="shared" si="1172"/>
        <v>4245.93</v>
      </c>
      <c r="AVP387" s="699">
        <f t="shared" si="1173"/>
        <v>3520</v>
      </c>
      <c r="AVQ387" s="699">
        <f t="shared" si="1174"/>
        <v>115687.3</v>
      </c>
    </row>
    <row r="388" spans="1:108 1244:1265" ht="30" hidden="1" customHeight="1" x14ac:dyDescent="0.25">
      <c r="A388" s="643">
        <v>1</v>
      </c>
      <c r="B388" s="643">
        <v>10</v>
      </c>
      <c r="C388" s="664" t="s">
        <v>251</v>
      </c>
      <c r="D388" s="2"/>
      <c r="E388" s="101" t="s">
        <v>344</v>
      </c>
      <c r="F388" s="643" t="s">
        <v>31</v>
      </c>
      <c r="G388" s="643">
        <v>1</v>
      </c>
      <c r="H388" s="658" t="s">
        <v>10</v>
      </c>
      <c r="I388" s="643">
        <v>0</v>
      </c>
      <c r="J388" s="101" t="s">
        <v>356</v>
      </c>
      <c r="K388" s="643">
        <v>3</v>
      </c>
      <c r="L388" s="683" t="s">
        <v>349</v>
      </c>
      <c r="M388" s="11" t="s">
        <v>255</v>
      </c>
      <c r="N388" s="101" t="s">
        <v>387</v>
      </c>
      <c r="O388" s="643">
        <v>1</v>
      </c>
      <c r="P388" s="632">
        <v>564</v>
      </c>
      <c r="Q388" s="632">
        <v>564</v>
      </c>
      <c r="R388" s="632">
        <v>564</v>
      </c>
      <c r="S388" s="675">
        <f>SUMIF('Территориальный кк'!$A:$A,'2020'!$B388,'Территориальный кк'!D:D)</f>
        <v>1.3620000000000001</v>
      </c>
      <c r="T388" s="676">
        <f>SUMIF('Территориальный кк'!$A:$A,'2020'!$B388,'Территориальный кк'!E:E)</f>
        <v>2.9540000000000002</v>
      </c>
      <c r="U388" s="618">
        <f>SUMIFS(Нормативы!G:G,Нормативы!$B:$B,$G388,Нормативы!$D:$D,'2020'!$I388,Нормативы!$F:$F,'2020'!$K388)*O388</f>
        <v>64190</v>
      </c>
      <c r="V388" s="618">
        <f t="shared" si="1097"/>
        <v>49301.1</v>
      </c>
      <c r="W388" s="618">
        <f t="shared" si="1098"/>
        <v>14888.9</v>
      </c>
      <c r="X388" s="618">
        <f>SUMIFS(Нормативы!J:J,Нормативы!$B:$B,$G388,Нормативы!$D:$D,'2020'!$I388,Нормативы!$F:$F,'2020'!$K388)</f>
        <v>8830</v>
      </c>
      <c r="Y388" s="618">
        <f>SUMIFS(Нормативы!K:K,Нормативы!$B:$B,$G388,Нормативы!$D:$D,'2020'!$I388,Нормативы!$F:$F,'2020'!$K388)</f>
        <v>1766</v>
      </c>
      <c r="Z388" s="618">
        <f>SUMIFS(Нормативы!L:L,Нормативы!$B:$B,$G388,Нормативы!$D:$D,'2020'!$I388,Нормативы!$F:$F,'2020'!$K388)</f>
        <v>8110</v>
      </c>
      <c r="AA388" s="618">
        <f t="shared" si="1099"/>
        <v>19050</v>
      </c>
      <c r="AB388" s="618">
        <f>SUMIFS(Нормативы!N:N,Нормативы!$B:$B,$G388,Нормативы!$D:$D,'2020'!$I388,Нормативы!$F:$F,'2020'!$K388)*O388</f>
        <v>520</v>
      </c>
      <c r="AC388" s="618">
        <f>SUMIFS(Нормативы!O:O,Нормативы!$B:$B,$G388,Нормативы!$D:$D,'2020'!$I388,Нормативы!$F:$F,'2020'!$K388)</f>
        <v>17290</v>
      </c>
      <c r="AD388" s="618">
        <f>SUMIFS(Нормативы!P:P,Нормативы!$B:$B,$G388,Нормативы!$D:$D,'2020'!$I388,Нормативы!$F:$F,'2020'!$K388)*O388</f>
        <v>360</v>
      </c>
      <c r="AE388" s="618">
        <f>SUMIFS(Нормативы!Q:Q,Нормативы!$B:$B,$G388,Нормативы!$D:$D,'2020'!$I388,Нормативы!$F:$F,'2020'!$K388)</f>
        <v>880</v>
      </c>
      <c r="AF388" s="618">
        <f>SUMIFS(Нормативы!R:R,Нормативы!$B:$B,$G388,Нормативы!$D:$D,'2020'!$I388,Нормативы!$F:$F,'2020'!$K388)</f>
        <v>2680</v>
      </c>
      <c r="AG388" s="618">
        <f>SUMIFS(Нормативы!S:S,Нормативы!$B:$B,$G388,Нормативы!$D:$D,'2020'!$I388,Нормативы!$F:$F,'2020'!$K388)</f>
        <v>5800</v>
      </c>
      <c r="AH388" s="618">
        <f>SUMIFS(Нормативы!T:T,Нормативы!$B:$B,$G388,Нормативы!$D:$D,'2020'!$I388,Нормативы!$F:$F,'2020'!$K388)</f>
        <v>540</v>
      </c>
      <c r="AI388" s="618">
        <f>SUMIFS(Нормативы!U:U,Нормативы!$B:$B,$G388,Нормативы!$D:$D,'2020'!$I388,Нормативы!$F:$F,'2020'!$K388)</f>
        <v>770</v>
      </c>
      <c r="AJ388" s="618">
        <f>SUMIFS(Нормативы!V:V,Нормативы!$B:$B,$G388,Нормативы!$D:$D,'2020'!$I388,Нормативы!$F:$F,'2020'!$K388)</f>
        <v>80</v>
      </c>
      <c r="AK388" s="618">
        <f>SUMIFS(Нормативы!W:W,Нормативы!$B:$B,$G388,Нормативы!$D:$D,'2020'!$I388,Нормативы!$F:$F,'2020'!$K388)</f>
        <v>1050</v>
      </c>
      <c r="AL388" s="618">
        <f>SUMIFS(Нормативы!X:X,Нормативы!$B:$B,$G388,Нормативы!$D:$D,'2020'!$I388,Нормативы!$F:$F,'2020'!$K388)*O388</f>
        <v>16120</v>
      </c>
      <c r="AM388" s="618">
        <f t="shared" si="1100"/>
        <v>12381</v>
      </c>
      <c r="AN388" s="618">
        <f t="shared" si="1101"/>
        <v>3739</v>
      </c>
      <c r="AO388" s="618">
        <f>SUMIFS(Нормативы!AA:AA,Нормативы!$B:$B,$G388,Нормативы!$D:$D,'2020'!$I388,Нормативы!$F:$F,'2020'!$K388)</f>
        <v>3520</v>
      </c>
      <c r="AP388" s="619">
        <f t="shared" si="1102"/>
        <v>130740</v>
      </c>
      <c r="AQ388" s="413">
        <f t="shared" si="1040"/>
        <v>36203160</v>
      </c>
      <c r="AR388" s="618">
        <f t="shared" si="1103"/>
        <v>27805806.5</v>
      </c>
      <c r="AS388" s="618">
        <f t="shared" si="1104"/>
        <v>8397353.5</v>
      </c>
      <c r="AT388" s="616">
        <f t="shared" si="1041"/>
        <v>4980120</v>
      </c>
      <c r="AU388" s="616">
        <f t="shared" si="1042"/>
        <v>996024</v>
      </c>
      <c r="AV388" s="616">
        <f t="shared" si="1043"/>
        <v>4574040</v>
      </c>
      <c r="AW388" s="616">
        <f t="shared" si="1044"/>
        <v>10744200</v>
      </c>
      <c r="AX388" s="616">
        <f t="shared" si="1045"/>
        <v>293280</v>
      </c>
      <c r="AY388" s="616">
        <f t="shared" si="1046"/>
        <v>9751560</v>
      </c>
      <c r="AZ388" s="616">
        <f t="shared" si="1047"/>
        <v>203040</v>
      </c>
      <c r="BA388" s="616">
        <f t="shared" si="1048"/>
        <v>496320</v>
      </c>
      <c r="BB388" s="616">
        <f t="shared" si="1049"/>
        <v>1511520</v>
      </c>
      <c r="BC388" s="616">
        <f t="shared" si="1050"/>
        <v>3271200</v>
      </c>
      <c r="BD388" s="616">
        <f t="shared" si="1051"/>
        <v>304560</v>
      </c>
      <c r="BE388" s="616">
        <f t="shared" si="1052"/>
        <v>434280</v>
      </c>
      <c r="BF388" s="616">
        <f t="shared" si="1053"/>
        <v>45120</v>
      </c>
      <c r="BG388" s="616">
        <f t="shared" si="1054"/>
        <v>592200</v>
      </c>
      <c r="BH388" s="616">
        <f t="shared" si="1055"/>
        <v>9091680</v>
      </c>
      <c r="BI388" s="618">
        <f t="shared" si="1105"/>
        <v>6982857.0999999996</v>
      </c>
      <c r="BJ388" s="618">
        <f t="shared" si="1106"/>
        <v>2108822.9</v>
      </c>
      <c r="BK388" s="616">
        <f t="shared" si="1056"/>
        <v>1985280</v>
      </c>
      <c r="BL388" s="620">
        <f t="shared" si="1057"/>
        <v>73737360</v>
      </c>
      <c r="BM388" s="616">
        <f t="shared" si="1058"/>
        <v>49308704</v>
      </c>
      <c r="BN388" s="618">
        <f t="shared" si="1059"/>
        <v>37871508.399999999</v>
      </c>
      <c r="BO388" s="618">
        <f t="shared" si="1060"/>
        <v>11437195.6</v>
      </c>
      <c r="BP388" s="616">
        <f t="shared" si="1107"/>
        <v>4980120</v>
      </c>
      <c r="BQ388" s="616">
        <f t="shared" si="1108"/>
        <v>996024</v>
      </c>
      <c r="BR388" s="616">
        <f t="shared" si="1109"/>
        <v>4574040</v>
      </c>
      <c r="BS388" s="616">
        <f t="shared" si="1061"/>
        <v>10744200</v>
      </c>
      <c r="BT388" s="616">
        <f t="shared" si="1062"/>
        <v>293280</v>
      </c>
      <c r="BU388" s="616">
        <f t="shared" si="1063"/>
        <v>9751560</v>
      </c>
      <c r="BV388" s="616">
        <f t="shared" si="1064"/>
        <v>203040</v>
      </c>
      <c r="BW388" s="616">
        <f t="shared" si="1065"/>
        <v>496320</v>
      </c>
      <c r="BX388" s="616">
        <f t="shared" si="1066"/>
        <v>4465030</v>
      </c>
      <c r="BY388" s="616">
        <f t="shared" si="1067"/>
        <v>3271200</v>
      </c>
      <c r="BZ388" s="616">
        <f t="shared" si="1068"/>
        <v>304560</v>
      </c>
      <c r="CA388" s="616">
        <f t="shared" si="1069"/>
        <v>434280</v>
      </c>
      <c r="CB388" s="616">
        <f t="shared" si="1070"/>
        <v>45120</v>
      </c>
      <c r="CC388" s="616">
        <f t="shared" si="1071"/>
        <v>592200</v>
      </c>
      <c r="CD388" s="616">
        <f t="shared" si="1072"/>
        <v>12382868</v>
      </c>
      <c r="CE388" s="618">
        <f t="shared" si="1110"/>
        <v>9510651.3000000007</v>
      </c>
      <c r="CF388" s="618">
        <f t="shared" si="1111"/>
        <v>2872216.7</v>
      </c>
      <c r="CG388" s="616">
        <f t="shared" si="1073"/>
        <v>1985280</v>
      </c>
      <c r="CH388" s="621">
        <f t="shared" si="1074"/>
        <v>93087602</v>
      </c>
      <c r="CI388" s="88">
        <f t="shared" si="1075"/>
        <v>87426.780100000004</v>
      </c>
      <c r="CJ388" s="90">
        <f t="shared" si="1076"/>
        <v>67148.064499999993</v>
      </c>
      <c r="CK388" s="90">
        <f t="shared" si="1077"/>
        <v>20278.7156</v>
      </c>
      <c r="CL388" s="88">
        <f t="shared" si="1078"/>
        <v>8830</v>
      </c>
      <c r="CM388" s="88">
        <f t="shared" si="1079"/>
        <v>1766</v>
      </c>
      <c r="CN388" s="88">
        <f t="shared" si="1080"/>
        <v>8110</v>
      </c>
      <c r="CO388" s="88">
        <f t="shared" si="1081"/>
        <v>19050</v>
      </c>
      <c r="CP388" s="88">
        <f t="shared" si="1082"/>
        <v>520</v>
      </c>
      <c r="CQ388" s="88">
        <f t="shared" si="1083"/>
        <v>17290</v>
      </c>
      <c r="CR388" s="88">
        <f t="shared" si="1084"/>
        <v>360</v>
      </c>
      <c r="CS388" s="88">
        <f t="shared" si="1085"/>
        <v>880</v>
      </c>
      <c r="CT388" s="88">
        <f t="shared" si="1086"/>
        <v>7916.7199000000001</v>
      </c>
      <c r="CU388" s="88">
        <f t="shared" si="1087"/>
        <v>5800</v>
      </c>
      <c r="CV388" s="88">
        <f t="shared" si="1088"/>
        <v>540</v>
      </c>
      <c r="CW388" s="88">
        <f t="shared" si="1089"/>
        <v>770</v>
      </c>
      <c r="CX388" s="88">
        <f t="shared" si="1090"/>
        <v>80</v>
      </c>
      <c r="CY388" s="88">
        <f t="shared" si="1091"/>
        <v>1050</v>
      </c>
      <c r="CZ388" s="88">
        <f t="shared" si="1092"/>
        <v>21955.439699999999</v>
      </c>
      <c r="DA388" s="90">
        <f t="shared" si="1093"/>
        <v>16862.856899999999</v>
      </c>
      <c r="DB388" s="90">
        <f t="shared" si="1094"/>
        <v>5092.5828000000001</v>
      </c>
      <c r="DC388" s="88">
        <f t="shared" si="1095"/>
        <v>3520</v>
      </c>
      <c r="DD388" s="88">
        <f t="shared" si="1096"/>
        <v>165048.93969999999</v>
      </c>
      <c r="AUV388" s="699">
        <f t="shared" si="890"/>
        <v>87426.78</v>
      </c>
      <c r="AUW388" s="699">
        <f t="shared" si="891"/>
        <v>67148.06</v>
      </c>
      <c r="AUX388" s="699">
        <f t="shared" si="892"/>
        <v>20278.72</v>
      </c>
      <c r="AUY388" s="699">
        <f t="shared" si="1158"/>
        <v>8830</v>
      </c>
      <c r="AUZ388" s="699">
        <f t="shared" si="910"/>
        <v>337178.06</v>
      </c>
      <c r="AVA388" s="699">
        <f t="shared" si="910"/>
        <v>71.260000000000005</v>
      </c>
      <c r="AVB388" s="699">
        <f t="shared" si="1159"/>
        <v>19050</v>
      </c>
      <c r="AVC388" s="699">
        <f t="shared" si="1160"/>
        <v>520</v>
      </c>
      <c r="AVD388" s="699">
        <f t="shared" si="1161"/>
        <v>17290</v>
      </c>
      <c r="AVE388" s="699">
        <f t="shared" si="1162"/>
        <v>360</v>
      </c>
      <c r="AVF388" s="699">
        <f t="shared" si="1163"/>
        <v>880</v>
      </c>
      <c r="AVG388" s="699">
        <f t="shared" si="1164"/>
        <v>7916.72</v>
      </c>
      <c r="AVH388" s="699">
        <f t="shared" si="1165"/>
        <v>5800</v>
      </c>
      <c r="AVI388" s="699">
        <f t="shared" si="1166"/>
        <v>540</v>
      </c>
      <c r="AVJ388" s="699">
        <f t="shared" si="1167"/>
        <v>770</v>
      </c>
      <c r="AVK388" s="699">
        <f t="shared" si="1168"/>
        <v>80</v>
      </c>
      <c r="AVL388" s="699">
        <f t="shared" si="1169"/>
        <v>1050</v>
      </c>
      <c r="AVM388" s="699">
        <f t="shared" si="1170"/>
        <v>21955.439999999999</v>
      </c>
      <c r="AVN388" s="699">
        <f t="shared" si="1171"/>
        <v>16862.86</v>
      </c>
      <c r="AVO388" s="699">
        <f t="shared" si="1172"/>
        <v>5092.58</v>
      </c>
      <c r="AVP388" s="699">
        <f t="shared" si="1173"/>
        <v>3520</v>
      </c>
      <c r="AVQ388" s="699">
        <f t="shared" si="1174"/>
        <v>165048.94</v>
      </c>
    </row>
    <row r="389" spans="1:108 1244:1265" ht="30" hidden="1" customHeight="1" x14ac:dyDescent="0.25">
      <c r="A389" s="643">
        <v>1</v>
      </c>
      <c r="B389" s="643">
        <v>10</v>
      </c>
      <c r="C389" s="664" t="s">
        <v>251</v>
      </c>
      <c r="D389" s="2"/>
      <c r="E389" s="101" t="s">
        <v>344</v>
      </c>
      <c r="F389" s="643" t="s">
        <v>31</v>
      </c>
      <c r="G389" s="643">
        <v>1</v>
      </c>
      <c r="H389" s="658" t="s">
        <v>10</v>
      </c>
      <c r="I389" s="643">
        <v>0</v>
      </c>
      <c r="J389" s="101" t="s">
        <v>356</v>
      </c>
      <c r="K389" s="643">
        <v>3</v>
      </c>
      <c r="L389" s="683" t="s">
        <v>349</v>
      </c>
      <c r="M389" s="11" t="s">
        <v>256</v>
      </c>
      <c r="N389" s="101" t="s">
        <v>401</v>
      </c>
      <c r="O389" s="643">
        <v>2</v>
      </c>
      <c r="P389" s="632">
        <v>6</v>
      </c>
      <c r="Q389" s="632">
        <v>6</v>
      </c>
      <c r="R389" s="632">
        <v>6</v>
      </c>
      <c r="S389" s="675">
        <f>SUMIF('Территориальный кк'!$A:$A,'2020'!$B389,'Территориальный кк'!D:D)</f>
        <v>1.3620000000000001</v>
      </c>
      <c r="T389" s="676">
        <f>SUMIF('Территориальный кк'!$A:$A,'2020'!$B389,'Территориальный кк'!E:E)</f>
        <v>2.9540000000000002</v>
      </c>
      <c r="U389" s="618">
        <f>SUMIFS(Нормативы!G:G,Нормативы!$B:$B,$G389,Нормативы!$D:$D,'2020'!$I389,Нормативы!$F:$F,'2020'!$K389)*O389</f>
        <v>128380</v>
      </c>
      <c r="V389" s="618">
        <f t="shared" si="1097"/>
        <v>98602.2</v>
      </c>
      <c r="W389" s="618">
        <f t="shared" si="1098"/>
        <v>29777.8</v>
      </c>
      <c r="X389" s="618">
        <f>SUMIFS(Нормативы!J:J,Нормативы!$B:$B,$G389,Нормативы!$D:$D,'2020'!$I389,Нормативы!$F:$F,'2020'!$K389)</f>
        <v>8830</v>
      </c>
      <c r="Y389" s="618">
        <f>SUMIFS(Нормативы!K:K,Нормативы!$B:$B,$G389,Нормативы!$D:$D,'2020'!$I389,Нормативы!$F:$F,'2020'!$K389)</f>
        <v>1766</v>
      </c>
      <c r="Z389" s="618">
        <f>SUMIFS(Нормативы!L:L,Нормативы!$B:$B,$G389,Нормативы!$D:$D,'2020'!$I389,Нормативы!$F:$F,'2020'!$K389)</f>
        <v>8110</v>
      </c>
      <c r="AA389" s="618">
        <f t="shared" si="1099"/>
        <v>19930</v>
      </c>
      <c r="AB389" s="618">
        <f>SUMIFS(Нормативы!N:N,Нормативы!$B:$B,$G389,Нормативы!$D:$D,'2020'!$I389,Нормативы!$F:$F,'2020'!$K389)*O389</f>
        <v>1040</v>
      </c>
      <c r="AC389" s="618">
        <f>SUMIFS(Нормативы!O:O,Нормативы!$B:$B,$G389,Нормативы!$D:$D,'2020'!$I389,Нормативы!$F:$F,'2020'!$K389)</f>
        <v>17290</v>
      </c>
      <c r="AD389" s="618">
        <f>SUMIFS(Нормативы!P:P,Нормативы!$B:$B,$G389,Нормативы!$D:$D,'2020'!$I389,Нормативы!$F:$F,'2020'!$K389)*O389</f>
        <v>720</v>
      </c>
      <c r="AE389" s="618">
        <f>SUMIFS(Нормативы!Q:Q,Нормативы!$B:$B,$G389,Нормативы!$D:$D,'2020'!$I389,Нормативы!$F:$F,'2020'!$K389)</f>
        <v>880</v>
      </c>
      <c r="AF389" s="618">
        <f>SUMIFS(Нормативы!R:R,Нормативы!$B:$B,$G389,Нормативы!$D:$D,'2020'!$I389,Нормативы!$F:$F,'2020'!$K389)</f>
        <v>2680</v>
      </c>
      <c r="AG389" s="618">
        <f>SUMIFS(Нормативы!S:S,Нормативы!$B:$B,$G389,Нормативы!$D:$D,'2020'!$I389,Нормативы!$F:$F,'2020'!$K389)</f>
        <v>5800</v>
      </c>
      <c r="AH389" s="618">
        <f>SUMIFS(Нормативы!T:T,Нормативы!$B:$B,$G389,Нормативы!$D:$D,'2020'!$I389,Нормативы!$F:$F,'2020'!$K389)</f>
        <v>540</v>
      </c>
      <c r="AI389" s="618">
        <f>SUMIFS(Нормативы!U:U,Нормативы!$B:$B,$G389,Нормативы!$D:$D,'2020'!$I389,Нормативы!$F:$F,'2020'!$K389)</f>
        <v>770</v>
      </c>
      <c r="AJ389" s="618">
        <f>SUMIFS(Нормативы!V:V,Нормативы!$B:$B,$G389,Нормативы!$D:$D,'2020'!$I389,Нормативы!$F:$F,'2020'!$K389)</f>
        <v>80</v>
      </c>
      <c r="AK389" s="618">
        <f>SUMIFS(Нормативы!W:W,Нормативы!$B:$B,$G389,Нормативы!$D:$D,'2020'!$I389,Нормативы!$F:$F,'2020'!$K389)</f>
        <v>1050</v>
      </c>
      <c r="AL389" s="618">
        <f>SUMIFS(Нормативы!X:X,Нормативы!$B:$B,$G389,Нормативы!$D:$D,'2020'!$I389,Нормативы!$F:$F,'2020'!$K389)*O389</f>
        <v>32240</v>
      </c>
      <c r="AM389" s="618">
        <f t="shared" si="1100"/>
        <v>24761.9</v>
      </c>
      <c r="AN389" s="618">
        <f t="shared" si="1101"/>
        <v>7478.1</v>
      </c>
      <c r="AO389" s="618">
        <f>SUMIFS(Нормативы!AA:AA,Нормативы!$B:$B,$G389,Нормативы!$D:$D,'2020'!$I389,Нормативы!$F:$F,'2020'!$K389)</f>
        <v>3520</v>
      </c>
      <c r="AP389" s="619">
        <f t="shared" si="1102"/>
        <v>211930</v>
      </c>
      <c r="AQ389" s="413">
        <f t="shared" si="1040"/>
        <v>770280</v>
      </c>
      <c r="AR389" s="618">
        <f t="shared" si="1103"/>
        <v>591612.9</v>
      </c>
      <c r="AS389" s="618">
        <f t="shared" si="1104"/>
        <v>178667.1</v>
      </c>
      <c r="AT389" s="616">
        <f t="shared" si="1041"/>
        <v>52980</v>
      </c>
      <c r="AU389" s="616">
        <f t="shared" si="1042"/>
        <v>10596</v>
      </c>
      <c r="AV389" s="616">
        <f t="shared" si="1043"/>
        <v>48660</v>
      </c>
      <c r="AW389" s="616">
        <f t="shared" si="1044"/>
        <v>119580</v>
      </c>
      <c r="AX389" s="616">
        <f t="shared" si="1045"/>
        <v>6240</v>
      </c>
      <c r="AY389" s="616">
        <f t="shared" si="1046"/>
        <v>103740</v>
      </c>
      <c r="AZ389" s="616">
        <f t="shared" si="1047"/>
        <v>4320</v>
      </c>
      <c r="BA389" s="616">
        <f t="shared" si="1048"/>
        <v>5280</v>
      </c>
      <c r="BB389" s="616">
        <f t="shared" si="1049"/>
        <v>16080</v>
      </c>
      <c r="BC389" s="616">
        <f t="shared" si="1050"/>
        <v>34800</v>
      </c>
      <c r="BD389" s="616">
        <f t="shared" si="1051"/>
        <v>3240</v>
      </c>
      <c r="BE389" s="616">
        <f t="shared" si="1052"/>
        <v>4620</v>
      </c>
      <c r="BF389" s="616">
        <f t="shared" si="1053"/>
        <v>480</v>
      </c>
      <c r="BG389" s="616">
        <f t="shared" si="1054"/>
        <v>6300</v>
      </c>
      <c r="BH389" s="616">
        <f t="shared" si="1055"/>
        <v>193440</v>
      </c>
      <c r="BI389" s="618">
        <f t="shared" si="1105"/>
        <v>148571.4</v>
      </c>
      <c r="BJ389" s="618">
        <f t="shared" si="1106"/>
        <v>44868.6</v>
      </c>
      <c r="BK389" s="616">
        <f t="shared" si="1056"/>
        <v>21120</v>
      </c>
      <c r="BL389" s="620">
        <f t="shared" si="1057"/>
        <v>1271580</v>
      </c>
      <c r="BM389" s="616">
        <f t="shared" si="1058"/>
        <v>1049121</v>
      </c>
      <c r="BN389" s="618">
        <f t="shared" si="1059"/>
        <v>805776.5</v>
      </c>
      <c r="BO389" s="618">
        <f t="shared" si="1060"/>
        <v>243344.5</v>
      </c>
      <c r="BP389" s="616">
        <f t="shared" si="1107"/>
        <v>52980</v>
      </c>
      <c r="BQ389" s="616">
        <f t="shared" si="1108"/>
        <v>10596</v>
      </c>
      <c r="BR389" s="616">
        <f t="shared" si="1109"/>
        <v>48660</v>
      </c>
      <c r="BS389" s="616">
        <f t="shared" si="1061"/>
        <v>119580</v>
      </c>
      <c r="BT389" s="616">
        <f t="shared" si="1062"/>
        <v>6240</v>
      </c>
      <c r="BU389" s="616">
        <f t="shared" si="1063"/>
        <v>103740</v>
      </c>
      <c r="BV389" s="616">
        <f t="shared" si="1064"/>
        <v>4320</v>
      </c>
      <c r="BW389" s="616">
        <f t="shared" si="1065"/>
        <v>5280</v>
      </c>
      <c r="BX389" s="616">
        <f t="shared" si="1066"/>
        <v>47500</v>
      </c>
      <c r="BY389" s="616">
        <f t="shared" si="1067"/>
        <v>34800</v>
      </c>
      <c r="BZ389" s="616">
        <f t="shared" si="1068"/>
        <v>3240</v>
      </c>
      <c r="CA389" s="616">
        <f t="shared" si="1069"/>
        <v>4620</v>
      </c>
      <c r="CB389" s="616">
        <f t="shared" si="1070"/>
        <v>480</v>
      </c>
      <c r="CC389" s="616">
        <f t="shared" si="1071"/>
        <v>6300</v>
      </c>
      <c r="CD389" s="616">
        <f t="shared" si="1072"/>
        <v>263465</v>
      </c>
      <c r="CE389" s="618">
        <f t="shared" si="1110"/>
        <v>202354.1</v>
      </c>
      <c r="CF389" s="618">
        <f t="shared" si="1111"/>
        <v>61110.9</v>
      </c>
      <c r="CG389" s="616">
        <f t="shared" si="1073"/>
        <v>21120</v>
      </c>
      <c r="CH389" s="621">
        <f t="shared" si="1074"/>
        <v>1651866</v>
      </c>
      <c r="CI389" s="88">
        <f t="shared" si="1075"/>
        <v>174853.5</v>
      </c>
      <c r="CJ389" s="90">
        <f t="shared" si="1076"/>
        <v>134296.0833</v>
      </c>
      <c r="CK389" s="90">
        <f t="shared" si="1077"/>
        <v>40557.416700000002</v>
      </c>
      <c r="CL389" s="88">
        <f t="shared" si="1078"/>
        <v>8830</v>
      </c>
      <c r="CM389" s="88">
        <f t="shared" si="1079"/>
        <v>1766</v>
      </c>
      <c r="CN389" s="88">
        <f t="shared" si="1080"/>
        <v>8110</v>
      </c>
      <c r="CO389" s="88">
        <f t="shared" si="1081"/>
        <v>19930</v>
      </c>
      <c r="CP389" s="88">
        <f t="shared" si="1082"/>
        <v>1040</v>
      </c>
      <c r="CQ389" s="88">
        <f t="shared" si="1083"/>
        <v>17290</v>
      </c>
      <c r="CR389" s="88">
        <f t="shared" si="1084"/>
        <v>720</v>
      </c>
      <c r="CS389" s="88">
        <f t="shared" si="1085"/>
        <v>880</v>
      </c>
      <c r="CT389" s="88">
        <f t="shared" si="1086"/>
        <v>7916.6666999999998</v>
      </c>
      <c r="CU389" s="88">
        <f t="shared" si="1087"/>
        <v>5800</v>
      </c>
      <c r="CV389" s="88">
        <f t="shared" si="1088"/>
        <v>540</v>
      </c>
      <c r="CW389" s="88">
        <f t="shared" si="1089"/>
        <v>770</v>
      </c>
      <c r="CX389" s="88">
        <f t="shared" si="1090"/>
        <v>80</v>
      </c>
      <c r="CY389" s="88">
        <f t="shared" si="1091"/>
        <v>1050</v>
      </c>
      <c r="CZ389" s="88">
        <f t="shared" si="1092"/>
        <v>43910.833299999998</v>
      </c>
      <c r="DA389" s="90">
        <f t="shared" si="1093"/>
        <v>33725.683299999997</v>
      </c>
      <c r="DB389" s="90">
        <f t="shared" si="1094"/>
        <v>10185.15</v>
      </c>
      <c r="DC389" s="88">
        <f t="shared" si="1095"/>
        <v>3520</v>
      </c>
      <c r="DD389" s="88">
        <f t="shared" si="1096"/>
        <v>275311</v>
      </c>
      <c r="AUV389" s="699">
        <f t="shared" si="890"/>
        <v>174853.5</v>
      </c>
      <c r="AUW389" s="699">
        <f t="shared" si="891"/>
        <v>134296.07999999999</v>
      </c>
      <c r="AUX389" s="699">
        <f t="shared" si="892"/>
        <v>40557.42</v>
      </c>
      <c r="AUY389" s="699">
        <f t="shared" si="1158"/>
        <v>8830</v>
      </c>
      <c r="AUZ389" s="699">
        <f t="shared" si="910"/>
        <v>3587</v>
      </c>
      <c r="AVA389" s="699">
        <f t="shared" si="910"/>
        <v>0.38</v>
      </c>
      <c r="AVB389" s="699">
        <f t="shared" si="1159"/>
        <v>19930</v>
      </c>
      <c r="AVC389" s="699">
        <f t="shared" si="1160"/>
        <v>1040</v>
      </c>
      <c r="AVD389" s="699">
        <f t="shared" si="1161"/>
        <v>17290</v>
      </c>
      <c r="AVE389" s="699">
        <f t="shared" si="1162"/>
        <v>720</v>
      </c>
      <c r="AVF389" s="699">
        <f t="shared" si="1163"/>
        <v>880</v>
      </c>
      <c r="AVG389" s="699">
        <f t="shared" si="1164"/>
        <v>7916.67</v>
      </c>
      <c r="AVH389" s="699">
        <f t="shared" si="1165"/>
        <v>5800</v>
      </c>
      <c r="AVI389" s="699">
        <f t="shared" si="1166"/>
        <v>540</v>
      </c>
      <c r="AVJ389" s="699">
        <f t="shared" si="1167"/>
        <v>770</v>
      </c>
      <c r="AVK389" s="699">
        <f t="shared" si="1168"/>
        <v>80</v>
      </c>
      <c r="AVL389" s="699">
        <f t="shared" si="1169"/>
        <v>1050</v>
      </c>
      <c r="AVM389" s="699">
        <f t="shared" si="1170"/>
        <v>43910.83</v>
      </c>
      <c r="AVN389" s="699">
        <f t="shared" si="1171"/>
        <v>33725.68</v>
      </c>
      <c r="AVO389" s="699">
        <f t="shared" si="1172"/>
        <v>10185.15</v>
      </c>
      <c r="AVP389" s="699">
        <f t="shared" si="1173"/>
        <v>3520</v>
      </c>
      <c r="AVQ389" s="699">
        <f t="shared" si="1174"/>
        <v>275311</v>
      </c>
    </row>
    <row r="390" spans="1:108 1244:1265" ht="30" hidden="1" customHeight="1" x14ac:dyDescent="0.25">
      <c r="A390" s="643">
        <v>1</v>
      </c>
      <c r="B390" s="643">
        <v>10</v>
      </c>
      <c r="C390" s="664" t="s">
        <v>251</v>
      </c>
      <c r="D390" s="2"/>
      <c r="E390" s="101" t="s">
        <v>344</v>
      </c>
      <c r="F390" s="643" t="s">
        <v>31</v>
      </c>
      <c r="G390" s="643">
        <v>1</v>
      </c>
      <c r="H390" s="658" t="s">
        <v>8</v>
      </c>
      <c r="I390" s="643">
        <v>3</v>
      </c>
      <c r="J390" s="101" t="s">
        <v>356</v>
      </c>
      <c r="K390" s="643">
        <v>3</v>
      </c>
      <c r="L390" s="683" t="s">
        <v>349</v>
      </c>
      <c r="M390" s="11" t="s">
        <v>257</v>
      </c>
      <c r="N390" s="101" t="s">
        <v>387</v>
      </c>
      <c r="O390" s="643">
        <v>1</v>
      </c>
      <c r="P390" s="632">
        <v>186</v>
      </c>
      <c r="Q390" s="632">
        <v>186</v>
      </c>
      <c r="R390" s="632">
        <v>186</v>
      </c>
      <c r="S390" s="675">
        <f>SUMIF('Территориальный кк'!$A:$A,'2020'!$B390,'Территориальный кк'!D:D)</f>
        <v>1.3620000000000001</v>
      </c>
      <c r="T390" s="676">
        <f>SUMIF('Территориальный кк'!$A:$A,'2020'!$B390,'Территориальный кк'!E:E)</f>
        <v>2.9540000000000002</v>
      </c>
      <c r="U390" s="618">
        <f>SUMIFS(Нормативы!G:G,Нормативы!$B:$B,$G390,Нормативы!$D:$D,'2020'!$I390,Нормативы!$F:$F,'2020'!$K390)*O390</f>
        <v>6419</v>
      </c>
      <c r="V390" s="618">
        <f t="shared" si="1097"/>
        <v>4930.1000000000004</v>
      </c>
      <c r="W390" s="618">
        <f t="shared" si="1098"/>
        <v>1488.9</v>
      </c>
      <c r="X390" s="618">
        <f>SUMIFS(Нормативы!J:J,Нормативы!$B:$B,$G390,Нормативы!$D:$D,'2020'!$I390,Нормативы!$F:$F,'2020'!$K390)</f>
        <v>883</v>
      </c>
      <c r="Y390" s="618">
        <f>SUMIFS(Нормативы!K:K,Нормативы!$B:$B,$G390,Нормативы!$D:$D,'2020'!$I390,Нормативы!$F:$F,'2020'!$K390)</f>
        <v>177</v>
      </c>
      <c r="Z390" s="618">
        <f>SUMIFS(Нормативы!L:L,Нормативы!$B:$B,$G390,Нормативы!$D:$D,'2020'!$I390,Нормативы!$F:$F,'2020'!$K390)</f>
        <v>811</v>
      </c>
      <c r="AA390" s="618">
        <f t="shared" si="1099"/>
        <v>1905</v>
      </c>
      <c r="AB390" s="618">
        <f>SUMIFS(Нормативы!N:N,Нормативы!$B:$B,$G390,Нормативы!$D:$D,'2020'!$I390,Нормативы!$F:$F,'2020'!$K390)*O390</f>
        <v>52</v>
      </c>
      <c r="AC390" s="618">
        <f>SUMIFS(Нормативы!O:O,Нормативы!$B:$B,$G390,Нормативы!$D:$D,'2020'!$I390,Нормативы!$F:$F,'2020'!$K390)</f>
        <v>1729</v>
      </c>
      <c r="AD390" s="618">
        <f>SUMIFS(Нормативы!P:P,Нормативы!$B:$B,$G390,Нормативы!$D:$D,'2020'!$I390,Нормативы!$F:$F,'2020'!$K390)*O390</f>
        <v>36</v>
      </c>
      <c r="AE390" s="618">
        <f>SUMIFS(Нормативы!Q:Q,Нормативы!$B:$B,$G390,Нормативы!$D:$D,'2020'!$I390,Нормативы!$F:$F,'2020'!$K390)</f>
        <v>88</v>
      </c>
      <c r="AF390" s="618">
        <f>SUMIFS(Нормативы!R:R,Нормативы!$B:$B,$G390,Нормативы!$D:$D,'2020'!$I390,Нормативы!$F:$F,'2020'!$K390)</f>
        <v>268</v>
      </c>
      <c r="AG390" s="618">
        <f>SUMIFS(Нормативы!S:S,Нормативы!$B:$B,$G390,Нормативы!$D:$D,'2020'!$I390,Нормативы!$F:$F,'2020'!$K390)</f>
        <v>580</v>
      </c>
      <c r="AH390" s="618">
        <f>SUMIFS(Нормативы!T:T,Нормативы!$B:$B,$G390,Нормативы!$D:$D,'2020'!$I390,Нормативы!$F:$F,'2020'!$K390)</f>
        <v>54</v>
      </c>
      <c r="AI390" s="618">
        <f>SUMIFS(Нормативы!U:U,Нормативы!$B:$B,$G390,Нормативы!$D:$D,'2020'!$I390,Нормативы!$F:$F,'2020'!$K390)</f>
        <v>77</v>
      </c>
      <c r="AJ390" s="618">
        <f>SUMIFS(Нормативы!V:V,Нормативы!$B:$B,$G390,Нормативы!$D:$D,'2020'!$I390,Нормативы!$F:$F,'2020'!$K390)</f>
        <v>8</v>
      </c>
      <c r="AK390" s="618">
        <f>SUMIFS(Нормативы!W:W,Нормативы!$B:$B,$G390,Нормативы!$D:$D,'2020'!$I390,Нормативы!$F:$F,'2020'!$K390)</f>
        <v>105</v>
      </c>
      <c r="AL390" s="618">
        <f>SUMIFS(Нормативы!X:X,Нормативы!$B:$B,$G390,Нормативы!$D:$D,'2020'!$I390,Нормативы!$F:$F,'2020'!$K390)*O390</f>
        <v>1612</v>
      </c>
      <c r="AM390" s="618">
        <f t="shared" si="1100"/>
        <v>1238.0999999999999</v>
      </c>
      <c r="AN390" s="618">
        <f t="shared" si="1101"/>
        <v>373.9</v>
      </c>
      <c r="AO390" s="618">
        <f>SUMIFS(Нормативы!AA:AA,Нормативы!$B:$B,$G390,Нормативы!$D:$D,'2020'!$I390,Нормативы!$F:$F,'2020'!$K390)</f>
        <v>0</v>
      </c>
      <c r="AP390" s="619">
        <f t="shared" si="1102"/>
        <v>12722</v>
      </c>
      <c r="AQ390" s="413">
        <f t="shared" si="1040"/>
        <v>1193934</v>
      </c>
      <c r="AR390" s="618">
        <f t="shared" si="1103"/>
        <v>917000</v>
      </c>
      <c r="AS390" s="618">
        <f t="shared" si="1104"/>
        <v>276934</v>
      </c>
      <c r="AT390" s="616">
        <f t="shared" si="1041"/>
        <v>164238</v>
      </c>
      <c r="AU390" s="616">
        <f t="shared" si="1042"/>
        <v>32922</v>
      </c>
      <c r="AV390" s="616">
        <f t="shared" si="1043"/>
        <v>150846</v>
      </c>
      <c r="AW390" s="616">
        <f t="shared" si="1044"/>
        <v>354330</v>
      </c>
      <c r="AX390" s="616">
        <f t="shared" si="1045"/>
        <v>9672</v>
      </c>
      <c r="AY390" s="616">
        <f t="shared" si="1046"/>
        <v>321594</v>
      </c>
      <c r="AZ390" s="616">
        <f t="shared" si="1047"/>
        <v>6696</v>
      </c>
      <c r="BA390" s="616">
        <f t="shared" si="1048"/>
        <v>16368</v>
      </c>
      <c r="BB390" s="616">
        <f t="shared" si="1049"/>
        <v>49848</v>
      </c>
      <c r="BC390" s="616">
        <f t="shared" si="1050"/>
        <v>107880</v>
      </c>
      <c r="BD390" s="616">
        <f t="shared" si="1051"/>
        <v>10044</v>
      </c>
      <c r="BE390" s="616">
        <f t="shared" si="1052"/>
        <v>14322</v>
      </c>
      <c r="BF390" s="616">
        <f t="shared" si="1053"/>
        <v>1488</v>
      </c>
      <c r="BG390" s="616">
        <f t="shared" si="1054"/>
        <v>19530</v>
      </c>
      <c r="BH390" s="616">
        <f t="shared" si="1055"/>
        <v>299832</v>
      </c>
      <c r="BI390" s="618">
        <f t="shared" si="1105"/>
        <v>230285.7</v>
      </c>
      <c r="BJ390" s="618">
        <f t="shared" si="1106"/>
        <v>69546.3</v>
      </c>
      <c r="BK390" s="616">
        <f t="shared" si="1056"/>
        <v>0</v>
      </c>
      <c r="BL390" s="620">
        <f t="shared" si="1057"/>
        <v>2366292</v>
      </c>
      <c r="BM390" s="616">
        <f t="shared" si="1058"/>
        <v>1626138</v>
      </c>
      <c r="BN390" s="618">
        <f t="shared" si="1059"/>
        <v>1248953.8999999999</v>
      </c>
      <c r="BO390" s="618">
        <f t="shared" si="1060"/>
        <v>377184.1</v>
      </c>
      <c r="BP390" s="616">
        <f t="shared" si="1107"/>
        <v>164238</v>
      </c>
      <c r="BQ390" s="616">
        <f t="shared" si="1108"/>
        <v>32922</v>
      </c>
      <c r="BR390" s="616">
        <f t="shared" si="1109"/>
        <v>150846</v>
      </c>
      <c r="BS390" s="616">
        <f t="shared" si="1061"/>
        <v>354330</v>
      </c>
      <c r="BT390" s="616">
        <f t="shared" si="1062"/>
        <v>9672</v>
      </c>
      <c r="BU390" s="616">
        <f t="shared" si="1063"/>
        <v>321594</v>
      </c>
      <c r="BV390" s="616">
        <f t="shared" si="1064"/>
        <v>6696</v>
      </c>
      <c r="BW390" s="616">
        <f t="shared" si="1065"/>
        <v>16368</v>
      </c>
      <c r="BX390" s="616">
        <f t="shared" si="1066"/>
        <v>147251</v>
      </c>
      <c r="BY390" s="616">
        <f t="shared" si="1067"/>
        <v>107880</v>
      </c>
      <c r="BZ390" s="616">
        <f t="shared" si="1068"/>
        <v>10044</v>
      </c>
      <c r="CA390" s="616">
        <f t="shared" si="1069"/>
        <v>14322</v>
      </c>
      <c r="CB390" s="616">
        <f t="shared" si="1070"/>
        <v>1488</v>
      </c>
      <c r="CC390" s="616">
        <f t="shared" si="1071"/>
        <v>19530</v>
      </c>
      <c r="CD390" s="616">
        <f t="shared" si="1072"/>
        <v>408371</v>
      </c>
      <c r="CE390" s="618">
        <f t="shared" si="1110"/>
        <v>313649</v>
      </c>
      <c r="CF390" s="618">
        <f t="shared" si="1111"/>
        <v>94722</v>
      </c>
      <c r="CG390" s="616">
        <f t="shared" si="1073"/>
        <v>0</v>
      </c>
      <c r="CH390" s="621">
        <f t="shared" si="1074"/>
        <v>3004438</v>
      </c>
      <c r="CI390" s="88">
        <f t="shared" si="1075"/>
        <v>8742.6774000000005</v>
      </c>
      <c r="CJ390" s="90">
        <f t="shared" si="1076"/>
        <v>6714.8059000000003</v>
      </c>
      <c r="CK390" s="90">
        <f t="shared" si="1077"/>
        <v>2027.8715</v>
      </c>
      <c r="CL390" s="88">
        <f t="shared" si="1078"/>
        <v>883</v>
      </c>
      <c r="CM390" s="88">
        <f t="shared" si="1079"/>
        <v>177</v>
      </c>
      <c r="CN390" s="88">
        <f t="shared" si="1080"/>
        <v>811</v>
      </c>
      <c r="CO390" s="88">
        <f t="shared" si="1081"/>
        <v>1905</v>
      </c>
      <c r="CP390" s="88">
        <f t="shared" si="1082"/>
        <v>52</v>
      </c>
      <c r="CQ390" s="88">
        <f t="shared" si="1083"/>
        <v>1729</v>
      </c>
      <c r="CR390" s="88">
        <f t="shared" si="1084"/>
        <v>36</v>
      </c>
      <c r="CS390" s="88">
        <f t="shared" si="1085"/>
        <v>88</v>
      </c>
      <c r="CT390" s="88">
        <f t="shared" si="1086"/>
        <v>791.67200000000003</v>
      </c>
      <c r="CU390" s="88">
        <f t="shared" si="1087"/>
        <v>580</v>
      </c>
      <c r="CV390" s="88">
        <f t="shared" si="1088"/>
        <v>54</v>
      </c>
      <c r="CW390" s="88">
        <f t="shared" si="1089"/>
        <v>77</v>
      </c>
      <c r="CX390" s="88">
        <f t="shared" si="1090"/>
        <v>8</v>
      </c>
      <c r="CY390" s="88">
        <f t="shared" si="1091"/>
        <v>105</v>
      </c>
      <c r="CZ390" s="88">
        <f t="shared" si="1092"/>
        <v>2195.5430000000001</v>
      </c>
      <c r="DA390" s="90">
        <f t="shared" si="1093"/>
        <v>1686.2849000000001</v>
      </c>
      <c r="DB390" s="90">
        <f t="shared" si="1094"/>
        <v>509.25810000000001</v>
      </c>
      <c r="DC390" s="88">
        <f t="shared" si="1095"/>
        <v>0</v>
      </c>
      <c r="DD390" s="88">
        <f t="shared" si="1096"/>
        <v>16152.8925</v>
      </c>
      <c r="AUV390" s="699">
        <f t="shared" si="890"/>
        <v>8742.68</v>
      </c>
      <c r="AUW390" s="699">
        <f t="shared" si="891"/>
        <v>6714.81</v>
      </c>
      <c r="AUX390" s="699">
        <f t="shared" si="892"/>
        <v>2027.87</v>
      </c>
      <c r="AUY390" s="699">
        <f t="shared" si="1158"/>
        <v>883</v>
      </c>
      <c r="AUZ390" s="699">
        <f t="shared" si="910"/>
        <v>11144.89</v>
      </c>
      <c r="AVA390" s="699">
        <f t="shared" si="910"/>
        <v>23.5</v>
      </c>
      <c r="AVB390" s="699">
        <f t="shared" si="1159"/>
        <v>1905</v>
      </c>
      <c r="AVC390" s="699">
        <f t="shared" si="1160"/>
        <v>52</v>
      </c>
      <c r="AVD390" s="699">
        <f t="shared" si="1161"/>
        <v>1729</v>
      </c>
      <c r="AVE390" s="699">
        <f t="shared" si="1162"/>
        <v>36</v>
      </c>
      <c r="AVF390" s="699">
        <f t="shared" si="1163"/>
        <v>88</v>
      </c>
      <c r="AVG390" s="699">
        <f t="shared" si="1164"/>
        <v>791.67</v>
      </c>
      <c r="AVH390" s="699">
        <f t="shared" si="1165"/>
        <v>580</v>
      </c>
      <c r="AVI390" s="699">
        <f t="shared" si="1166"/>
        <v>54</v>
      </c>
      <c r="AVJ390" s="699">
        <f t="shared" si="1167"/>
        <v>77</v>
      </c>
      <c r="AVK390" s="699">
        <f t="shared" si="1168"/>
        <v>8</v>
      </c>
      <c r="AVL390" s="699">
        <f t="shared" si="1169"/>
        <v>105</v>
      </c>
      <c r="AVM390" s="699">
        <f t="shared" si="1170"/>
        <v>2195.54</v>
      </c>
      <c r="AVN390" s="699">
        <f t="shared" si="1171"/>
        <v>1686.28</v>
      </c>
      <c r="AVO390" s="699">
        <f t="shared" si="1172"/>
        <v>509.26</v>
      </c>
      <c r="AVP390" s="699">
        <f t="shared" si="1173"/>
        <v>0</v>
      </c>
      <c r="AVQ390" s="699">
        <f t="shared" si="1174"/>
        <v>16152.89</v>
      </c>
    </row>
    <row r="391" spans="1:108 1244:1265" ht="30" hidden="1" customHeight="1" x14ac:dyDescent="0.25">
      <c r="A391" s="643">
        <v>1</v>
      </c>
      <c r="B391" s="643">
        <v>10</v>
      </c>
      <c r="C391" s="664" t="s">
        <v>251</v>
      </c>
      <c r="D391" s="2"/>
      <c r="E391" s="101" t="s">
        <v>344</v>
      </c>
      <c r="F391" s="643" t="s">
        <v>31</v>
      </c>
      <c r="G391" s="643">
        <v>1</v>
      </c>
      <c r="H391" s="658" t="s">
        <v>10</v>
      </c>
      <c r="I391" s="643">
        <v>0</v>
      </c>
      <c r="J391" s="101" t="s">
        <v>357</v>
      </c>
      <c r="K391" s="643">
        <v>3</v>
      </c>
      <c r="L391" s="683" t="s">
        <v>349</v>
      </c>
      <c r="M391" s="11" t="s">
        <v>258</v>
      </c>
      <c r="N391" s="101" t="s">
        <v>387</v>
      </c>
      <c r="O391" s="643">
        <v>1</v>
      </c>
      <c r="P391" s="632">
        <v>68</v>
      </c>
      <c r="Q391" s="632">
        <v>68</v>
      </c>
      <c r="R391" s="632">
        <v>68</v>
      </c>
      <c r="S391" s="675">
        <f>SUMIF('Территориальный кк'!$A:$A,'2020'!$B391,'Территориальный кк'!D:D)</f>
        <v>1.3620000000000001</v>
      </c>
      <c r="T391" s="676">
        <f>SUMIF('Территориальный кк'!$A:$A,'2020'!$B391,'Территориальный кк'!E:E)</f>
        <v>2.9540000000000002</v>
      </c>
      <c r="U391" s="618">
        <f>SUMIFS(Нормативы!G:G,Нормативы!$B:$B,$G391,Нормативы!$D:$D,'2020'!$I391,Нормативы!$F:$F,'2020'!$K391)*O391</f>
        <v>64190</v>
      </c>
      <c r="V391" s="618">
        <f t="shared" si="1097"/>
        <v>49301.1</v>
      </c>
      <c r="W391" s="618">
        <f t="shared" si="1098"/>
        <v>14888.9</v>
      </c>
      <c r="X391" s="618">
        <f>SUMIFS(Нормативы!J:J,Нормативы!$B:$B,$G391,Нормативы!$D:$D,'2020'!$I391,Нормативы!$F:$F,'2020'!$K391)</f>
        <v>8830</v>
      </c>
      <c r="Y391" s="618">
        <f>SUMIFS(Нормативы!K:K,Нормативы!$B:$B,$G391,Нормативы!$D:$D,'2020'!$I391,Нормативы!$F:$F,'2020'!$K391)</f>
        <v>1766</v>
      </c>
      <c r="Z391" s="618">
        <f>SUMIFS(Нормативы!L:L,Нормативы!$B:$B,$G391,Нормативы!$D:$D,'2020'!$I391,Нормативы!$F:$F,'2020'!$K391)</f>
        <v>8110</v>
      </c>
      <c r="AA391" s="618">
        <f t="shared" si="1099"/>
        <v>19050</v>
      </c>
      <c r="AB391" s="618">
        <f>SUMIFS(Нормативы!N:N,Нормативы!$B:$B,$G391,Нормативы!$D:$D,'2020'!$I391,Нормативы!$F:$F,'2020'!$K391)*O391</f>
        <v>520</v>
      </c>
      <c r="AC391" s="618">
        <f>SUMIFS(Нормативы!O:O,Нормативы!$B:$B,$G391,Нормативы!$D:$D,'2020'!$I391,Нормативы!$F:$F,'2020'!$K391)</f>
        <v>17290</v>
      </c>
      <c r="AD391" s="618">
        <f>SUMIFS(Нормативы!P:P,Нормативы!$B:$B,$G391,Нормативы!$D:$D,'2020'!$I391,Нормативы!$F:$F,'2020'!$K391)*O391</f>
        <v>360</v>
      </c>
      <c r="AE391" s="618">
        <f>SUMIFS(Нормативы!Q:Q,Нормативы!$B:$B,$G391,Нормативы!$D:$D,'2020'!$I391,Нормативы!$F:$F,'2020'!$K391)</f>
        <v>880</v>
      </c>
      <c r="AF391" s="618">
        <f>SUMIFS(Нормативы!R:R,Нормативы!$B:$B,$G391,Нормативы!$D:$D,'2020'!$I391,Нормативы!$F:$F,'2020'!$K391)</f>
        <v>2680</v>
      </c>
      <c r="AG391" s="618">
        <f>SUMIFS(Нормативы!S:S,Нормативы!$B:$B,$G391,Нормативы!$D:$D,'2020'!$I391,Нормативы!$F:$F,'2020'!$K391)</f>
        <v>5800</v>
      </c>
      <c r="AH391" s="618">
        <f>SUMIFS(Нормативы!T:T,Нормативы!$B:$B,$G391,Нормативы!$D:$D,'2020'!$I391,Нормативы!$F:$F,'2020'!$K391)</f>
        <v>540</v>
      </c>
      <c r="AI391" s="618">
        <f>SUMIFS(Нормативы!U:U,Нормативы!$B:$B,$G391,Нормативы!$D:$D,'2020'!$I391,Нормативы!$F:$F,'2020'!$K391)</f>
        <v>770</v>
      </c>
      <c r="AJ391" s="618">
        <f>SUMIFS(Нормативы!V:V,Нормативы!$B:$B,$G391,Нормативы!$D:$D,'2020'!$I391,Нормативы!$F:$F,'2020'!$K391)</f>
        <v>80</v>
      </c>
      <c r="AK391" s="618">
        <f>SUMIFS(Нормативы!W:W,Нормативы!$B:$B,$G391,Нормативы!$D:$D,'2020'!$I391,Нормативы!$F:$F,'2020'!$K391)</f>
        <v>1050</v>
      </c>
      <c r="AL391" s="618">
        <f>SUMIFS(Нормативы!X:X,Нормативы!$B:$B,$G391,Нормативы!$D:$D,'2020'!$I391,Нормативы!$F:$F,'2020'!$K391)*O391</f>
        <v>16120</v>
      </c>
      <c r="AM391" s="618">
        <f t="shared" si="1100"/>
        <v>12381</v>
      </c>
      <c r="AN391" s="618">
        <f t="shared" si="1101"/>
        <v>3739</v>
      </c>
      <c r="AO391" s="618">
        <f>SUMIFS(Нормативы!AA:AA,Нормативы!$B:$B,$G391,Нормативы!$D:$D,'2020'!$I391,Нормативы!$F:$F,'2020'!$K391)</f>
        <v>3520</v>
      </c>
      <c r="AP391" s="619">
        <f t="shared" si="1102"/>
        <v>130740</v>
      </c>
      <c r="AQ391" s="413">
        <f t="shared" si="1040"/>
        <v>4364920</v>
      </c>
      <c r="AR391" s="618">
        <f t="shared" si="1103"/>
        <v>3352473.1</v>
      </c>
      <c r="AS391" s="618">
        <f t="shared" si="1104"/>
        <v>1012446.9</v>
      </c>
      <c r="AT391" s="616">
        <f t="shared" si="1041"/>
        <v>600440</v>
      </c>
      <c r="AU391" s="616">
        <f t="shared" si="1042"/>
        <v>120088</v>
      </c>
      <c r="AV391" s="616">
        <f t="shared" si="1043"/>
        <v>551480</v>
      </c>
      <c r="AW391" s="616">
        <f t="shared" si="1044"/>
        <v>1295400</v>
      </c>
      <c r="AX391" s="616">
        <f t="shared" si="1045"/>
        <v>35360</v>
      </c>
      <c r="AY391" s="616">
        <f t="shared" si="1046"/>
        <v>1175720</v>
      </c>
      <c r="AZ391" s="616">
        <f t="shared" si="1047"/>
        <v>24480</v>
      </c>
      <c r="BA391" s="616">
        <f t="shared" si="1048"/>
        <v>59840</v>
      </c>
      <c r="BB391" s="616">
        <f t="shared" si="1049"/>
        <v>182240</v>
      </c>
      <c r="BC391" s="616">
        <f t="shared" si="1050"/>
        <v>394400</v>
      </c>
      <c r="BD391" s="616">
        <f t="shared" si="1051"/>
        <v>36720</v>
      </c>
      <c r="BE391" s="616">
        <f t="shared" si="1052"/>
        <v>52360</v>
      </c>
      <c r="BF391" s="616">
        <f t="shared" si="1053"/>
        <v>5440</v>
      </c>
      <c r="BG391" s="616">
        <f t="shared" si="1054"/>
        <v>71400</v>
      </c>
      <c r="BH391" s="616">
        <f t="shared" si="1055"/>
        <v>1096160</v>
      </c>
      <c r="BI391" s="618">
        <f t="shared" si="1105"/>
        <v>841904.8</v>
      </c>
      <c r="BJ391" s="618">
        <f t="shared" si="1106"/>
        <v>254255.2</v>
      </c>
      <c r="BK391" s="616">
        <f t="shared" si="1056"/>
        <v>239360</v>
      </c>
      <c r="BL391" s="620">
        <f t="shared" si="1057"/>
        <v>8890320</v>
      </c>
      <c r="BM391" s="616">
        <f t="shared" si="1058"/>
        <v>5945021</v>
      </c>
      <c r="BN391" s="618">
        <f t="shared" si="1059"/>
        <v>4566068.4000000004</v>
      </c>
      <c r="BO391" s="618">
        <f t="shared" si="1060"/>
        <v>1378952.6</v>
      </c>
      <c r="BP391" s="616">
        <f t="shared" si="1107"/>
        <v>600440</v>
      </c>
      <c r="BQ391" s="616">
        <f t="shared" si="1108"/>
        <v>120088</v>
      </c>
      <c r="BR391" s="616">
        <f t="shared" si="1109"/>
        <v>551480</v>
      </c>
      <c r="BS391" s="616">
        <f t="shared" si="1061"/>
        <v>1295400</v>
      </c>
      <c r="BT391" s="616">
        <f t="shared" si="1062"/>
        <v>35360</v>
      </c>
      <c r="BU391" s="616">
        <f t="shared" si="1063"/>
        <v>1175720</v>
      </c>
      <c r="BV391" s="616">
        <f t="shared" si="1064"/>
        <v>24480</v>
      </c>
      <c r="BW391" s="616">
        <f t="shared" si="1065"/>
        <v>59840</v>
      </c>
      <c r="BX391" s="616">
        <f t="shared" si="1066"/>
        <v>538337</v>
      </c>
      <c r="BY391" s="616">
        <f t="shared" si="1067"/>
        <v>394400</v>
      </c>
      <c r="BZ391" s="616">
        <f t="shared" si="1068"/>
        <v>36720</v>
      </c>
      <c r="CA391" s="616">
        <f t="shared" si="1069"/>
        <v>52360</v>
      </c>
      <c r="CB391" s="616">
        <f t="shared" si="1070"/>
        <v>5440</v>
      </c>
      <c r="CC391" s="616">
        <f t="shared" si="1071"/>
        <v>71400</v>
      </c>
      <c r="CD391" s="616">
        <f t="shared" si="1072"/>
        <v>1492970</v>
      </c>
      <c r="CE391" s="618">
        <f t="shared" si="1110"/>
        <v>1146674.3</v>
      </c>
      <c r="CF391" s="618">
        <f t="shared" si="1111"/>
        <v>346295.7</v>
      </c>
      <c r="CG391" s="616">
        <f t="shared" si="1073"/>
        <v>239360</v>
      </c>
      <c r="CH391" s="621">
        <f t="shared" si="1074"/>
        <v>11223328</v>
      </c>
      <c r="CI391" s="88">
        <f t="shared" si="1075"/>
        <v>87426.779399999999</v>
      </c>
      <c r="CJ391" s="90">
        <f t="shared" si="1076"/>
        <v>67148.064700000003</v>
      </c>
      <c r="CK391" s="90">
        <f t="shared" si="1077"/>
        <v>20278.7147</v>
      </c>
      <c r="CL391" s="88">
        <f t="shared" si="1078"/>
        <v>8830</v>
      </c>
      <c r="CM391" s="88">
        <f t="shared" si="1079"/>
        <v>1766</v>
      </c>
      <c r="CN391" s="88">
        <f t="shared" si="1080"/>
        <v>8110</v>
      </c>
      <c r="CO391" s="88">
        <f t="shared" si="1081"/>
        <v>19050</v>
      </c>
      <c r="CP391" s="88">
        <f t="shared" si="1082"/>
        <v>520</v>
      </c>
      <c r="CQ391" s="88">
        <f t="shared" si="1083"/>
        <v>17290</v>
      </c>
      <c r="CR391" s="88">
        <f t="shared" si="1084"/>
        <v>360</v>
      </c>
      <c r="CS391" s="88">
        <f t="shared" si="1085"/>
        <v>880</v>
      </c>
      <c r="CT391" s="88">
        <f t="shared" si="1086"/>
        <v>7916.7205999999996</v>
      </c>
      <c r="CU391" s="88">
        <f t="shared" si="1087"/>
        <v>5800</v>
      </c>
      <c r="CV391" s="88">
        <f t="shared" si="1088"/>
        <v>540</v>
      </c>
      <c r="CW391" s="88">
        <f t="shared" si="1089"/>
        <v>770</v>
      </c>
      <c r="CX391" s="88">
        <f t="shared" si="1090"/>
        <v>80</v>
      </c>
      <c r="CY391" s="88">
        <f t="shared" si="1091"/>
        <v>1050</v>
      </c>
      <c r="CZ391" s="88">
        <f t="shared" si="1092"/>
        <v>21955.441200000001</v>
      </c>
      <c r="DA391" s="90">
        <f t="shared" si="1093"/>
        <v>16862.857400000001</v>
      </c>
      <c r="DB391" s="90">
        <f t="shared" si="1094"/>
        <v>5092.5838000000003</v>
      </c>
      <c r="DC391" s="88">
        <f t="shared" si="1095"/>
        <v>3520</v>
      </c>
      <c r="DD391" s="88">
        <f t="shared" si="1096"/>
        <v>165048.9412</v>
      </c>
      <c r="AUV391" s="699">
        <f t="shared" ref="AUV391:AUV454" si="1184">BM391/P391</f>
        <v>87426.78</v>
      </c>
      <c r="AUW391" s="699">
        <f t="shared" ref="AUW391:AUW454" si="1185">AUV391/1.302</f>
        <v>67148.06</v>
      </c>
      <c r="AUX391" s="699">
        <f t="shared" ref="AUX391:AUX454" si="1186">AUV391-AUW391</f>
        <v>20278.72</v>
      </c>
      <c r="AUY391" s="699">
        <f t="shared" si="1158"/>
        <v>8830</v>
      </c>
      <c r="AUZ391" s="699">
        <f t="shared" si="910"/>
        <v>40652.67</v>
      </c>
      <c r="AVA391" s="699">
        <f t="shared" si="910"/>
        <v>8.59</v>
      </c>
      <c r="AVB391" s="699">
        <f t="shared" si="1159"/>
        <v>19050</v>
      </c>
      <c r="AVC391" s="699">
        <f t="shared" si="1160"/>
        <v>520</v>
      </c>
      <c r="AVD391" s="699">
        <f t="shared" si="1161"/>
        <v>17290</v>
      </c>
      <c r="AVE391" s="699">
        <f t="shared" si="1162"/>
        <v>360</v>
      </c>
      <c r="AVF391" s="699">
        <f t="shared" si="1163"/>
        <v>880</v>
      </c>
      <c r="AVG391" s="699">
        <f t="shared" si="1164"/>
        <v>7916.72</v>
      </c>
      <c r="AVH391" s="699">
        <f t="shared" si="1165"/>
        <v>5800</v>
      </c>
      <c r="AVI391" s="699">
        <f t="shared" si="1166"/>
        <v>540</v>
      </c>
      <c r="AVJ391" s="699">
        <f t="shared" si="1167"/>
        <v>770</v>
      </c>
      <c r="AVK391" s="699">
        <f t="shared" si="1168"/>
        <v>80</v>
      </c>
      <c r="AVL391" s="699">
        <f t="shared" si="1169"/>
        <v>1050</v>
      </c>
      <c r="AVM391" s="699">
        <f t="shared" si="1170"/>
        <v>21955.439999999999</v>
      </c>
      <c r="AVN391" s="699">
        <f t="shared" si="1171"/>
        <v>16862.86</v>
      </c>
      <c r="AVO391" s="699">
        <f t="shared" si="1172"/>
        <v>5092.58</v>
      </c>
      <c r="AVP391" s="699">
        <f t="shared" si="1173"/>
        <v>3520</v>
      </c>
      <c r="AVQ391" s="699">
        <f t="shared" si="1174"/>
        <v>165048.94</v>
      </c>
    </row>
    <row r="392" spans="1:108 1244:1265" ht="30" hidden="1" customHeight="1" x14ac:dyDescent="0.25">
      <c r="A392" s="643">
        <v>1</v>
      </c>
      <c r="B392" s="643">
        <v>10</v>
      </c>
      <c r="C392" s="664" t="s">
        <v>251</v>
      </c>
      <c r="D392" s="2"/>
      <c r="E392" s="101" t="s">
        <v>344</v>
      </c>
      <c r="F392" s="643" t="s">
        <v>31</v>
      </c>
      <c r="G392" s="643">
        <v>1</v>
      </c>
      <c r="H392" s="658" t="s">
        <v>10</v>
      </c>
      <c r="I392" s="643">
        <v>0</v>
      </c>
      <c r="J392" s="101" t="s">
        <v>357</v>
      </c>
      <c r="K392" s="643">
        <v>3</v>
      </c>
      <c r="L392" s="683" t="s">
        <v>349</v>
      </c>
      <c r="M392" s="11" t="s">
        <v>259</v>
      </c>
      <c r="N392" s="101" t="s">
        <v>401</v>
      </c>
      <c r="O392" s="643">
        <v>2</v>
      </c>
      <c r="P392" s="632">
        <v>4</v>
      </c>
      <c r="Q392" s="632">
        <v>4</v>
      </c>
      <c r="R392" s="632">
        <v>4</v>
      </c>
      <c r="S392" s="675">
        <f>SUMIF('Территориальный кк'!$A:$A,'2020'!$B392,'Территориальный кк'!D:D)</f>
        <v>1.3620000000000001</v>
      </c>
      <c r="T392" s="676">
        <f>SUMIF('Территориальный кк'!$A:$A,'2020'!$B392,'Территориальный кк'!E:E)</f>
        <v>2.9540000000000002</v>
      </c>
      <c r="U392" s="618">
        <f>SUMIFS(Нормативы!G:G,Нормативы!$B:$B,$G392,Нормативы!$D:$D,'2020'!$I392,Нормативы!$F:$F,'2020'!$K392)*O392</f>
        <v>128380</v>
      </c>
      <c r="V392" s="618">
        <f t="shared" si="1097"/>
        <v>98602.2</v>
      </c>
      <c r="W392" s="618">
        <f t="shared" si="1098"/>
        <v>29777.8</v>
      </c>
      <c r="X392" s="618">
        <f>SUMIFS(Нормативы!J:J,Нормативы!$B:$B,$G392,Нормативы!$D:$D,'2020'!$I392,Нормативы!$F:$F,'2020'!$K392)</f>
        <v>8830</v>
      </c>
      <c r="Y392" s="618">
        <f>SUMIFS(Нормативы!K:K,Нормативы!$B:$B,$G392,Нормативы!$D:$D,'2020'!$I392,Нормативы!$F:$F,'2020'!$K392)</f>
        <v>1766</v>
      </c>
      <c r="Z392" s="618">
        <f>SUMIFS(Нормативы!L:L,Нормативы!$B:$B,$G392,Нормативы!$D:$D,'2020'!$I392,Нормативы!$F:$F,'2020'!$K392)</f>
        <v>8110</v>
      </c>
      <c r="AA392" s="618">
        <f t="shared" si="1099"/>
        <v>19930</v>
      </c>
      <c r="AB392" s="618">
        <f>SUMIFS(Нормативы!N:N,Нормативы!$B:$B,$G392,Нормативы!$D:$D,'2020'!$I392,Нормативы!$F:$F,'2020'!$K392)*O392</f>
        <v>1040</v>
      </c>
      <c r="AC392" s="618">
        <f>SUMIFS(Нормативы!O:O,Нормативы!$B:$B,$G392,Нормативы!$D:$D,'2020'!$I392,Нормативы!$F:$F,'2020'!$K392)</f>
        <v>17290</v>
      </c>
      <c r="AD392" s="618">
        <f>SUMIFS(Нормативы!P:P,Нормативы!$B:$B,$G392,Нормативы!$D:$D,'2020'!$I392,Нормативы!$F:$F,'2020'!$K392)*O392</f>
        <v>720</v>
      </c>
      <c r="AE392" s="618">
        <f>SUMIFS(Нормативы!Q:Q,Нормативы!$B:$B,$G392,Нормативы!$D:$D,'2020'!$I392,Нормативы!$F:$F,'2020'!$K392)</f>
        <v>880</v>
      </c>
      <c r="AF392" s="618">
        <f>SUMIFS(Нормативы!R:R,Нормативы!$B:$B,$G392,Нормативы!$D:$D,'2020'!$I392,Нормативы!$F:$F,'2020'!$K392)</f>
        <v>2680</v>
      </c>
      <c r="AG392" s="618">
        <f>SUMIFS(Нормативы!S:S,Нормативы!$B:$B,$G392,Нормативы!$D:$D,'2020'!$I392,Нормативы!$F:$F,'2020'!$K392)</f>
        <v>5800</v>
      </c>
      <c r="AH392" s="618">
        <f>SUMIFS(Нормативы!T:T,Нормативы!$B:$B,$G392,Нормативы!$D:$D,'2020'!$I392,Нормативы!$F:$F,'2020'!$K392)</f>
        <v>540</v>
      </c>
      <c r="AI392" s="618">
        <f>SUMIFS(Нормативы!U:U,Нормативы!$B:$B,$G392,Нормативы!$D:$D,'2020'!$I392,Нормативы!$F:$F,'2020'!$K392)</f>
        <v>770</v>
      </c>
      <c r="AJ392" s="618">
        <f>SUMIFS(Нормативы!V:V,Нормативы!$B:$B,$G392,Нормативы!$D:$D,'2020'!$I392,Нормативы!$F:$F,'2020'!$K392)</f>
        <v>80</v>
      </c>
      <c r="AK392" s="618">
        <f>SUMIFS(Нормативы!W:W,Нормативы!$B:$B,$G392,Нормативы!$D:$D,'2020'!$I392,Нормативы!$F:$F,'2020'!$K392)</f>
        <v>1050</v>
      </c>
      <c r="AL392" s="618">
        <f>SUMIFS(Нормативы!X:X,Нормативы!$B:$B,$G392,Нормативы!$D:$D,'2020'!$I392,Нормативы!$F:$F,'2020'!$K392)*O392</f>
        <v>32240</v>
      </c>
      <c r="AM392" s="618">
        <f t="shared" si="1100"/>
        <v>24761.9</v>
      </c>
      <c r="AN392" s="618">
        <f t="shared" si="1101"/>
        <v>7478.1</v>
      </c>
      <c r="AO392" s="618">
        <f>SUMIFS(Нормативы!AA:AA,Нормативы!$B:$B,$G392,Нормативы!$D:$D,'2020'!$I392,Нормативы!$F:$F,'2020'!$K392)</f>
        <v>3520</v>
      </c>
      <c r="AP392" s="619">
        <f t="shared" si="1102"/>
        <v>211930</v>
      </c>
      <c r="AQ392" s="413">
        <f t="shared" si="1040"/>
        <v>513520</v>
      </c>
      <c r="AR392" s="618">
        <f t="shared" si="1103"/>
        <v>394408.6</v>
      </c>
      <c r="AS392" s="618">
        <f t="shared" si="1104"/>
        <v>119111.4</v>
      </c>
      <c r="AT392" s="616">
        <f t="shared" si="1041"/>
        <v>35320</v>
      </c>
      <c r="AU392" s="616">
        <f t="shared" si="1042"/>
        <v>7064</v>
      </c>
      <c r="AV392" s="616">
        <f t="shared" si="1043"/>
        <v>32440</v>
      </c>
      <c r="AW392" s="616">
        <f t="shared" si="1044"/>
        <v>79720</v>
      </c>
      <c r="AX392" s="616">
        <f t="shared" si="1045"/>
        <v>4160</v>
      </c>
      <c r="AY392" s="616">
        <f t="shared" si="1046"/>
        <v>69160</v>
      </c>
      <c r="AZ392" s="616">
        <f t="shared" si="1047"/>
        <v>2880</v>
      </c>
      <c r="BA392" s="616">
        <f t="shared" si="1048"/>
        <v>3520</v>
      </c>
      <c r="BB392" s="616">
        <f t="shared" si="1049"/>
        <v>10720</v>
      </c>
      <c r="BC392" s="616">
        <f t="shared" si="1050"/>
        <v>23200</v>
      </c>
      <c r="BD392" s="616">
        <f t="shared" si="1051"/>
        <v>2160</v>
      </c>
      <c r="BE392" s="616">
        <f t="shared" si="1052"/>
        <v>3080</v>
      </c>
      <c r="BF392" s="616">
        <f t="shared" si="1053"/>
        <v>320</v>
      </c>
      <c r="BG392" s="616">
        <f t="shared" si="1054"/>
        <v>4200</v>
      </c>
      <c r="BH392" s="616">
        <f t="shared" si="1055"/>
        <v>128960</v>
      </c>
      <c r="BI392" s="618">
        <f t="shared" si="1105"/>
        <v>99047.6</v>
      </c>
      <c r="BJ392" s="618">
        <f t="shared" si="1106"/>
        <v>29912.400000000001</v>
      </c>
      <c r="BK392" s="616">
        <f t="shared" si="1056"/>
        <v>14080</v>
      </c>
      <c r="BL392" s="620">
        <f t="shared" si="1057"/>
        <v>847720</v>
      </c>
      <c r="BM392" s="616">
        <f t="shared" si="1058"/>
        <v>699414</v>
      </c>
      <c r="BN392" s="618">
        <f t="shared" si="1059"/>
        <v>537184.30000000005</v>
      </c>
      <c r="BO392" s="618">
        <f t="shared" si="1060"/>
        <v>162229.70000000001</v>
      </c>
      <c r="BP392" s="616">
        <f t="shared" si="1107"/>
        <v>35320</v>
      </c>
      <c r="BQ392" s="616">
        <f t="shared" si="1108"/>
        <v>7064</v>
      </c>
      <c r="BR392" s="616">
        <f t="shared" si="1109"/>
        <v>32440</v>
      </c>
      <c r="BS392" s="616">
        <f t="shared" si="1061"/>
        <v>79720</v>
      </c>
      <c r="BT392" s="616">
        <f t="shared" si="1062"/>
        <v>4160</v>
      </c>
      <c r="BU392" s="616">
        <f t="shared" si="1063"/>
        <v>69160</v>
      </c>
      <c r="BV392" s="616">
        <f t="shared" si="1064"/>
        <v>2880</v>
      </c>
      <c r="BW392" s="616">
        <f t="shared" si="1065"/>
        <v>3520</v>
      </c>
      <c r="BX392" s="616">
        <f t="shared" si="1066"/>
        <v>31667</v>
      </c>
      <c r="BY392" s="616">
        <f t="shared" si="1067"/>
        <v>23200</v>
      </c>
      <c r="BZ392" s="616">
        <f t="shared" si="1068"/>
        <v>2160</v>
      </c>
      <c r="CA392" s="616">
        <f t="shared" si="1069"/>
        <v>3080</v>
      </c>
      <c r="CB392" s="616">
        <f t="shared" si="1070"/>
        <v>320</v>
      </c>
      <c r="CC392" s="616">
        <f t="shared" si="1071"/>
        <v>4200</v>
      </c>
      <c r="CD392" s="616">
        <f t="shared" si="1072"/>
        <v>175644</v>
      </c>
      <c r="CE392" s="618">
        <f t="shared" si="1110"/>
        <v>134903.20000000001</v>
      </c>
      <c r="CF392" s="618">
        <f t="shared" si="1111"/>
        <v>40740.800000000003</v>
      </c>
      <c r="CG392" s="616">
        <f t="shared" si="1073"/>
        <v>14080</v>
      </c>
      <c r="CH392" s="621">
        <f t="shared" si="1074"/>
        <v>1101245</v>
      </c>
      <c r="CI392" s="88">
        <f t="shared" si="1075"/>
        <v>174853.5</v>
      </c>
      <c r="CJ392" s="90">
        <f t="shared" si="1076"/>
        <v>134296.07500000001</v>
      </c>
      <c r="CK392" s="90">
        <f t="shared" si="1077"/>
        <v>40557.425000000003</v>
      </c>
      <c r="CL392" s="88">
        <f t="shared" si="1078"/>
        <v>8830</v>
      </c>
      <c r="CM392" s="88">
        <f t="shared" si="1079"/>
        <v>1766</v>
      </c>
      <c r="CN392" s="88">
        <f t="shared" si="1080"/>
        <v>8110</v>
      </c>
      <c r="CO392" s="88">
        <f t="shared" si="1081"/>
        <v>19930</v>
      </c>
      <c r="CP392" s="88">
        <f t="shared" si="1082"/>
        <v>1040</v>
      </c>
      <c r="CQ392" s="88">
        <f t="shared" si="1083"/>
        <v>17290</v>
      </c>
      <c r="CR392" s="88">
        <f t="shared" si="1084"/>
        <v>720</v>
      </c>
      <c r="CS392" s="88">
        <f t="shared" si="1085"/>
        <v>880</v>
      </c>
      <c r="CT392" s="88">
        <f t="shared" si="1086"/>
        <v>7916.75</v>
      </c>
      <c r="CU392" s="88">
        <f t="shared" si="1087"/>
        <v>5800</v>
      </c>
      <c r="CV392" s="88">
        <f t="shared" si="1088"/>
        <v>540</v>
      </c>
      <c r="CW392" s="88">
        <f t="shared" si="1089"/>
        <v>770</v>
      </c>
      <c r="CX392" s="88">
        <f t="shared" si="1090"/>
        <v>80</v>
      </c>
      <c r="CY392" s="88">
        <f t="shared" si="1091"/>
        <v>1050</v>
      </c>
      <c r="CZ392" s="88">
        <f t="shared" si="1092"/>
        <v>43911</v>
      </c>
      <c r="DA392" s="90">
        <f t="shared" si="1093"/>
        <v>33725.800000000003</v>
      </c>
      <c r="DB392" s="90">
        <f t="shared" si="1094"/>
        <v>10185.200000000001</v>
      </c>
      <c r="DC392" s="88">
        <f t="shared" si="1095"/>
        <v>3520</v>
      </c>
      <c r="DD392" s="88">
        <f t="shared" si="1096"/>
        <v>275311.25</v>
      </c>
      <c r="AUV392" s="699">
        <f t="shared" si="1184"/>
        <v>174853.5</v>
      </c>
      <c r="AUW392" s="699">
        <f t="shared" si="1185"/>
        <v>134296.07999999999</v>
      </c>
      <c r="AUX392" s="699">
        <f t="shared" si="1186"/>
        <v>40557.42</v>
      </c>
      <c r="AUY392" s="699">
        <f t="shared" si="1158"/>
        <v>8830</v>
      </c>
      <c r="AUZ392" s="699">
        <f t="shared" si="910"/>
        <v>2391.33</v>
      </c>
      <c r="AVA392" s="699">
        <f t="shared" si="910"/>
        <v>0.25</v>
      </c>
      <c r="AVB392" s="699">
        <f t="shared" si="1159"/>
        <v>19930</v>
      </c>
      <c r="AVC392" s="699">
        <f t="shared" si="1160"/>
        <v>1040</v>
      </c>
      <c r="AVD392" s="699">
        <f t="shared" si="1161"/>
        <v>17290</v>
      </c>
      <c r="AVE392" s="699">
        <f t="shared" si="1162"/>
        <v>720</v>
      </c>
      <c r="AVF392" s="699">
        <f t="shared" si="1163"/>
        <v>880</v>
      </c>
      <c r="AVG392" s="699">
        <f t="shared" si="1164"/>
        <v>7916.75</v>
      </c>
      <c r="AVH392" s="699">
        <f t="shared" si="1165"/>
        <v>5800</v>
      </c>
      <c r="AVI392" s="699">
        <f t="shared" si="1166"/>
        <v>540</v>
      </c>
      <c r="AVJ392" s="699">
        <f t="shared" si="1167"/>
        <v>770</v>
      </c>
      <c r="AVK392" s="699">
        <f t="shared" si="1168"/>
        <v>80</v>
      </c>
      <c r="AVL392" s="699">
        <f t="shared" si="1169"/>
        <v>1050</v>
      </c>
      <c r="AVM392" s="699">
        <f t="shared" si="1170"/>
        <v>43911</v>
      </c>
      <c r="AVN392" s="699">
        <f t="shared" si="1171"/>
        <v>33725.81</v>
      </c>
      <c r="AVO392" s="699">
        <f t="shared" si="1172"/>
        <v>10185.19</v>
      </c>
      <c r="AVP392" s="699">
        <f t="shared" si="1173"/>
        <v>3520</v>
      </c>
      <c r="AVQ392" s="699">
        <f t="shared" si="1174"/>
        <v>275311.25</v>
      </c>
    </row>
    <row r="393" spans="1:108 1244:1265" ht="30" hidden="1" customHeight="1" x14ac:dyDescent="0.25">
      <c r="A393" s="643">
        <v>1</v>
      </c>
      <c r="B393" s="643">
        <v>10</v>
      </c>
      <c r="C393" s="664" t="s">
        <v>251</v>
      </c>
      <c r="D393" s="2"/>
      <c r="E393" s="101" t="s">
        <v>344</v>
      </c>
      <c r="F393" s="643" t="s">
        <v>31</v>
      </c>
      <c r="G393" s="643">
        <v>1</v>
      </c>
      <c r="H393" s="658" t="s">
        <v>8</v>
      </c>
      <c r="I393" s="643">
        <v>3</v>
      </c>
      <c r="J393" s="101" t="s">
        <v>357</v>
      </c>
      <c r="K393" s="643">
        <v>3</v>
      </c>
      <c r="L393" s="683" t="s">
        <v>349</v>
      </c>
      <c r="M393" s="11" t="s">
        <v>260</v>
      </c>
      <c r="N393" s="101" t="s">
        <v>387</v>
      </c>
      <c r="O393" s="643">
        <v>1</v>
      </c>
      <c r="P393" s="632">
        <v>35</v>
      </c>
      <c r="Q393" s="632">
        <v>35</v>
      </c>
      <c r="R393" s="632">
        <v>35</v>
      </c>
      <c r="S393" s="675">
        <f>SUMIF('Территориальный кк'!$A:$A,'2020'!$B393,'Территориальный кк'!D:D)</f>
        <v>1.3620000000000001</v>
      </c>
      <c r="T393" s="676">
        <f>SUMIF('Территориальный кк'!$A:$A,'2020'!$B393,'Территориальный кк'!E:E)</f>
        <v>2.9540000000000002</v>
      </c>
      <c r="U393" s="618">
        <f>SUMIFS(Нормативы!G:G,Нормативы!$B:$B,$G393,Нормативы!$D:$D,'2020'!$I393,Нормативы!$F:$F,'2020'!$K393)*O393</f>
        <v>6419</v>
      </c>
      <c r="V393" s="618">
        <f t="shared" si="1097"/>
        <v>4930.1000000000004</v>
      </c>
      <c r="W393" s="618">
        <f t="shared" si="1098"/>
        <v>1488.9</v>
      </c>
      <c r="X393" s="618">
        <f>SUMIFS(Нормативы!J:J,Нормативы!$B:$B,$G393,Нормативы!$D:$D,'2020'!$I393,Нормативы!$F:$F,'2020'!$K393)</f>
        <v>883</v>
      </c>
      <c r="Y393" s="618">
        <f>SUMIFS(Нормативы!K:K,Нормативы!$B:$B,$G393,Нормативы!$D:$D,'2020'!$I393,Нормативы!$F:$F,'2020'!$K393)</f>
        <v>177</v>
      </c>
      <c r="Z393" s="618">
        <f>SUMIFS(Нормативы!L:L,Нормативы!$B:$B,$G393,Нормативы!$D:$D,'2020'!$I393,Нормативы!$F:$F,'2020'!$K393)</f>
        <v>811</v>
      </c>
      <c r="AA393" s="618">
        <f t="shared" si="1099"/>
        <v>1905</v>
      </c>
      <c r="AB393" s="618">
        <f>SUMIFS(Нормативы!N:N,Нормативы!$B:$B,$G393,Нормативы!$D:$D,'2020'!$I393,Нормативы!$F:$F,'2020'!$K393)*O393</f>
        <v>52</v>
      </c>
      <c r="AC393" s="618">
        <f>SUMIFS(Нормативы!O:O,Нормативы!$B:$B,$G393,Нормативы!$D:$D,'2020'!$I393,Нормативы!$F:$F,'2020'!$K393)</f>
        <v>1729</v>
      </c>
      <c r="AD393" s="618">
        <f>SUMIFS(Нормативы!P:P,Нормативы!$B:$B,$G393,Нормативы!$D:$D,'2020'!$I393,Нормативы!$F:$F,'2020'!$K393)*O393</f>
        <v>36</v>
      </c>
      <c r="AE393" s="618">
        <f>SUMIFS(Нормативы!Q:Q,Нормативы!$B:$B,$G393,Нормативы!$D:$D,'2020'!$I393,Нормативы!$F:$F,'2020'!$K393)</f>
        <v>88</v>
      </c>
      <c r="AF393" s="618">
        <f>SUMIFS(Нормативы!R:R,Нормативы!$B:$B,$G393,Нормативы!$D:$D,'2020'!$I393,Нормативы!$F:$F,'2020'!$K393)</f>
        <v>268</v>
      </c>
      <c r="AG393" s="618">
        <f>SUMIFS(Нормативы!S:S,Нормативы!$B:$B,$G393,Нормативы!$D:$D,'2020'!$I393,Нормативы!$F:$F,'2020'!$K393)</f>
        <v>580</v>
      </c>
      <c r="AH393" s="618">
        <f>SUMIFS(Нормативы!T:T,Нормативы!$B:$B,$G393,Нормативы!$D:$D,'2020'!$I393,Нормативы!$F:$F,'2020'!$K393)</f>
        <v>54</v>
      </c>
      <c r="AI393" s="618">
        <f>SUMIFS(Нормативы!U:U,Нормативы!$B:$B,$G393,Нормативы!$D:$D,'2020'!$I393,Нормативы!$F:$F,'2020'!$K393)</f>
        <v>77</v>
      </c>
      <c r="AJ393" s="618">
        <f>SUMIFS(Нормативы!V:V,Нормативы!$B:$B,$G393,Нормативы!$D:$D,'2020'!$I393,Нормативы!$F:$F,'2020'!$K393)</f>
        <v>8</v>
      </c>
      <c r="AK393" s="618">
        <f>SUMIFS(Нормативы!W:W,Нормативы!$B:$B,$G393,Нормативы!$D:$D,'2020'!$I393,Нормативы!$F:$F,'2020'!$K393)</f>
        <v>105</v>
      </c>
      <c r="AL393" s="618">
        <f>SUMIFS(Нормативы!X:X,Нормативы!$B:$B,$G393,Нормативы!$D:$D,'2020'!$I393,Нормативы!$F:$F,'2020'!$K393)*O393</f>
        <v>1612</v>
      </c>
      <c r="AM393" s="618">
        <f t="shared" si="1100"/>
        <v>1238.0999999999999</v>
      </c>
      <c r="AN393" s="618">
        <f t="shared" si="1101"/>
        <v>373.9</v>
      </c>
      <c r="AO393" s="618">
        <f>SUMIFS(Нормативы!AA:AA,Нормативы!$B:$B,$G393,Нормативы!$D:$D,'2020'!$I393,Нормативы!$F:$F,'2020'!$K393)</f>
        <v>0</v>
      </c>
      <c r="AP393" s="619">
        <f t="shared" si="1102"/>
        <v>12722</v>
      </c>
      <c r="AQ393" s="413">
        <f t="shared" si="1040"/>
        <v>224665</v>
      </c>
      <c r="AR393" s="618">
        <f t="shared" si="1103"/>
        <v>172553.8</v>
      </c>
      <c r="AS393" s="618">
        <f t="shared" si="1104"/>
        <v>52111.199999999997</v>
      </c>
      <c r="AT393" s="616">
        <f t="shared" si="1041"/>
        <v>30905</v>
      </c>
      <c r="AU393" s="616">
        <f t="shared" si="1042"/>
        <v>6195</v>
      </c>
      <c r="AV393" s="616">
        <f t="shared" si="1043"/>
        <v>28385</v>
      </c>
      <c r="AW393" s="616">
        <f t="shared" si="1044"/>
        <v>66675</v>
      </c>
      <c r="AX393" s="616">
        <f t="shared" si="1045"/>
        <v>1820</v>
      </c>
      <c r="AY393" s="616">
        <f t="shared" si="1046"/>
        <v>60515</v>
      </c>
      <c r="AZ393" s="616">
        <f t="shared" si="1047"/>
        <v>1260</v>
      </c>
      <c r="BA393" s="616">
        <f t="shared" si="1048"/>
        <v>3080</v>
      </c>
      <c r="BB393" s="616">
        <f t="shared" si="1049"/>
        <v>9380</v>
      </c>
      <c r="BC393" s="616">
        <f t="shared" si="1050"/>
        <v>20300</v>
      </c>
      <c r="BD393" s="616">
        <f t="shared" si="1051"/>
        <v>1890</v>
      </c>
      <c r="BE393" s="616">
        <f t="shared" si="1052"/>
        <v>2695</v>
      </c>
      <c r="BF393" s="616">
        <f t="shared" si="1053"/>
        <v>280</v>
      </c>
      <c r="BG393" s="616">
        <f t="shared" si="1054"/>
        <v>3675</v>
      </c>
      <c r="BH393" s="616">
        <f t="shared" si="1055"/>
        <v>56420</v>
      </c>
      <c r="BI393" s="618">
        <f t="shared" si="1105"/>
        <v>43333.3</v>
      </c>
      <c r="BJ393" s="618">
        <f t="shared" si="1106"/>
        <v>13086.7</v>
      </c>
      <c r="BK393" s="616">
        <f t="shared" si="1056"/>
        <v>0</v>
      </c>
      <c r="BL393" s="620">
        <f t="shared" si="1057"/>
        <v>445270</v>
      </c>
      <c r="BM393" s="616">
        <f t="shared" si="1058"/>
        <v>305994</v>
      </c>
      <c r="BN393" s="618">
        <f t="shared" si="1059"/>
        <v>235018.4</v>
      </c>
      <c r="BO393" s="618">
        <f t="shared" si="1060"/>
        <v>70975.600000000006</v>
      </c>
      <c r="BP393" s="616">
        <f t="shared" si="1107"/>
        <v>30905</v>
      </c>
      <c r="BQ393" s="616">
        <f t="shared" si="1108"/>
        <v>6195</v>
      </c>
      <c r="BR393" s="616">
        <f t="shared" si="1109"/>
        <v>28385</v>
      </c>
      <c r="BS393" s="616">
        <f t="shared" si="1061"/>
        <v>66675</v>
      </c>
      <c r="BT393" s="616">
        <f t="shared" si="1062"/>
        <v>1820</v>
      </c>
      <c r="BU393" s="616">
        <f t="shared" si="1063"/>
        <v>60515</v>
      </c>
      <c r="BV393" s="616">
        <f t="shared" si="1064"/>
        <v>1260</v>
      </c>
      <c r="BW393" s="616">
        <f t="shared" si="1065"/>
        <v>3080</v>
      </c>
      <c r="BX393" s="616">
        <f t="shared" si="1066"/>
        <v>27709</v>
      </c>
      <c r="BY393" s="616">
        <f t="shared" si="1067"/>
        <v>20300</v>
      </c>
      <c r="BZ393" s="616">
        <f t="shared" si="1068"/>
        <v>1890</v>
      </c>
      <c r="CA393" s="616">
        <f t="shared" si="1069"/>
        <v>2695</v>
      </c>
      <c r="CB393" s="616">
        <f t="shared" si="1070"/>
        <v>280</v>
      </c>
      <c r="CC393" s="616">
        <f t="shared" si="1071"/>
        <v>3675</v>
      </c>
      <c r="CD393" s="616">
        <f t="shared" si="1072"/>
        <v>76844</v>
      </c>
      <c r="CE393" s="618">
        <f t="shared" si="1110"/>
        <v>59020</v>
      </c>
      <c r="CF393" s="618">
        <f t="shared" si="1111"/>
        <v>17824</v>
      </c>
      <c r="CG393" s="616">
        <f t="shared" si="1073"/>
        <v>0</v>
      </c>
      <c r="CH393" s="621">
        <f t="shared" si="1074"/>
        <v>565352</v>
      </c>
      <c r="CI393" s="88">
        <f t="shared" si="1075"/>
        <v>8742.6857</v>
      </c>
      <c r="CJ393" s="90">
        <f t="shared" si="1076"/>
        <v>6714.8113999999996</v>
      </c>
      <c r="CK393" s="90">
        <f t="shared" si="1077"/>
        <v>2027.8742999999999</v>
      </c>
      <c r="CL393" s="88">
        <f t="shared" si="1078"/>
        <v>883</v>
      </c>
      <c r="CM393" s="88">
        <f t="shared" si="1079"/>
        <v>177</v>
      </c>
      <c r="CN393" s="88">
        <f t="shared" si="1080"/>
        <v>811</v>
      </c>
      <c r="CO393" s="88">
        <f t="shared" si="1081"/>
        <v>1905</v>
      </c>
      <c r="CP393" s="88">
        <f t="shared" si="1082"/>
        <v>52</v>
      </c>
      <c r="CQ393" s="88">
        <f t="shared" si="1083"/>
        <v>1729</v>
      </c>
      <c r="CR393" s="88">
        <f t="shared" si="1084"/>
        <v>36</v>
      </c>
      <c r="CS393" s="88">
        <f t="shared" si="1085"/>
        <v>88</v>
      </c>
      <c r="CT393" s="88">
        <f t="shared" si="1086"/>
        <v>791.6857</v>
      </c>
      <c r="CU393" s="88">
        <f t="shared" si="1087"/>
        <v>580</v>
      </c>
      <c r="CV393" s="88">
        <f t="shared" si="1088"/>
        <v>54</v>
      </c>
      <c r="CW393" s="88">
        <f t="shared" si="1089"/>
        <v>77</v>
      </c>
      <c r="CX393" s="88">
        <f t="shared" si="1090"/>
        <v>8</v>
      </c>
      <c r="CY393" s="88">
        <f t="shared" si="1091"/>
        <v>105</v>
      </c>
      <c r="CZ393" s="88">
        <f t="shared" si="1092"/>
        <v>2195.5428999999999</v>
      </c>
      <c r="DA393" s="90">
        <f t="shared" si="1093"/>
        <v>1686.2856999999999</v>
      </c>
      <c r="DB393" s="90">
        <f t="shared" si="1094"/>
        <v>509.25709999999998</v>
      </c>
      <c r="DC393" s="88">
        <f t="shared" si="1095"/>
        <v>0</v>
      </c>
      <c r="DD393" s="88">
        <f t="shared" si="1096"/>
        <v>16152.9143</v>
      </c>
      <c r="AUV393" s="699">
        <f t="shared" si="1184"/>
        <v>8742.69</v>
      </c>
      <c r="AUW393" s="699">
        <f t="shared" si="1185"/>
        <v>6714.82</v>
      </c>
      <c r="AUX393" s="699">
        <f t="shared" si="1186"/>
        <v>2027.87</v>
      </c>
      <c r="AUY393" s="699">
        <f t="shared" si="1158"/>
        <v>883</v>
      </c>
      <c r="AUZ393" s="699">
        <f t="shared" si="910"/>
        <v>2097.16</v>
      </c>
      <c r="AVA393" s="699">
        <f t="shared" si="910"/>
        <v>4.42</v>
      </c>
      <c r="AVB393" s="699">
        <f t="shared" si="1159"/>
        <v>1905</v>
      </c>
      <c r="AVC393" s="699">
        <f t="shared" si="1160"/>
        <v>52</v>
      </c>
      <c r="AVD393" s="699">
        <f t="shared" si="1161"/>
        <v>1729</v>
      </c>
      <c r="AVE393" s="699">
        <f t="shared" si="1162"/>
        <v>36</v>
      </c>
      <c r="AVF393" s="699">
        <f t="shared" si="1163"/>
        <v>88</v>
      </c>
      <c r="AVG393" s="699">
        <f t="shared" si="1164"/>
        <v>791.69</v>
      </c>
      <c r="AVH393" s="699">
        <f t="shared" si="1165"/>
        <v>580</v>
      </c>
      <c r="AVI393" s="699">
        <f t="shared" si="1166"/>
        <v>54</v>
      </c>
      <c r="AVJ393" s="699">
        <f t="shared" si="1167"/>
        <v>77</v>
      </c>
      <c r="AVK393" s="699">
        <f t="shared" si="1168"/>
        <v>8</v>
      </c>
      <c r="AVL393" s="699">
        <f t="shared" si="1169"/>
        <v>105</v>
      </c>
      <c r="AVM393" s="699">
        <f t="shared" si="1170"/>
        <v>2195.54</v>
      </c>
      <c r="AVN393" s="699">
        <f t="shared" si="1171"/>
        <v>1686.28</v>
      </c>
      <c r="AVO393" s="699">
        <f t="shared" si="1172"/>
        <v>509.26</v>
      </c>
      <c r="AVP393" s="699">
        <f t="shared" si="1173"/>
        <v>0</v>
      </c>
      <c r="AVQ393" s="699">
        <f t="shared" si="1174"/>
        <v>16152.91</v>
      </c>
    </row>
    <row r="394" spans="1:108 1244:1265" ht="30" hidden="1" customHeight="1" x14ac:dyDescent="0.25">
      <c r="A394" s="643">
        <v>1</v>
      </c>
      <c r="B394" s="643">
        <v>10</v>
      </c>
      <c r="C394" s="664" t="s">
        <v>251</v>
      </c>
      <c r="D394" s="2"/>
      <c r="E394" s="101" t="s">
        <v>344</v>
      </c>
      <c r="F394" s="643" t="s">
        <v>31</v>
      </c>
      <c r="G394" s="643">
        <v>1</v>
      </c>
      <c r="H394" s="658" t="s">
        <v>8</v>
      </c>
      <c r="I394" s="643">
        <v>3</v>
      </c>
      <c r="J394" s="101" t="s">
        <v>357</v>
      </c>
      <c r="K394" s="643">
        <v>3</v>
      </c>
      <c r="L394" s="683" t="s">
        <v>349</v>
      </c>
      <c r="M394" s="11" t="s">
        <v>261</v>
      </c>
      <c r="N394" s="101" t="s">
        <v>401</v>
      </c>
      <c r="O394" s="643">
        <v>2</v>
      </c>
      <c r="P394" s="632">
        <v>3</v>
      </c>
      <c r="Q394" s="632">
        <v>3</v>
      </c>
      <c r="R394" s="632">
        <v>3</v>
      </c>
      <c r="S394" s="675">
        <f>SUMIF('Территориальный кк'!$A:$A,'2020'!$B394,'Территориальный кк'!D:D)</f>
        <v>1.3620000000000001</v>
      </c>
      <c r="T394" s="676">
        <f>SUMIF('Территориальный кк'!$A:$A,'2020'!$B394,'Территориальный кк'!E:E)</f>
        <v>2.9540000000000002</v>
      </c>
      <c r="U394" s="618">
        <f>SUMIFS(Нормативы!G:G,Нормативы!$B:$B,$G394,Нормативы!$D:$D,'2020'!$I394,Нормативы!$F:$F,'2020'!$K394)*O394</f>
        <v>12838</v>
      </c>
      <c r="V394" s="618">
        <f t="shared" si="1097"/>
        <v>9860.2000000000007</v>
      </c>
      <c r="W394" s="618">
        <f t="shared" si="1098"/>
        <v>2977.8</v>
      </c>
      <c r="X394" s="618">
        <f>SUMIFS(Нормативы!J:J,Нормативы!$B:$B,$G394,Нормативы!$D:$D,'2020'!$I394,Нормативы!$F:$F,'2020'!$K394)</f>
        <v>883</v>
      </c>
      <c r="Y394" s="618">
        <f>SUMIFS(Нормативы!K:K,Нормативы!$B:$B,$G394,Нормативы!$D:$D,'2020'!$I394,Нормативы!$F:$F,'2020'!$K394)</f>
        <v>177</v>
      </c>
      <c r="Z394" s="618">
        <f>SUMIFS(Нормативы!L:L,Нормативы!$B:$B,$G394,Нормативы!$D:$D,'2020'!$I394,Нормативы!$F:$F,'2020'!$K394)</f>
        <v>811</v>
      </c>
      <c r="AA394" s="618">
        <f t="shared" si="1099"/>
        <v>1993</v>
      </c>
      <c r="AB394" s="618">
        <f>SUMIFS(Нормативы!N:N,Нормативы!$B:$B,$G394,Нормативы!$D:$D,'2020'!$I394,Нормативы!$F:$F,'2020'!$K394)*O394</f>
        <v>104</v>
      </c>
      <c r="AC394" s="618">
        <f>SUMIFS(Нормативы!O:O,Нормативы!$B:$B,$G394,Нормативы!$D:$D,'2020'!$I394,Нормативы!$F:$F,'2020'!$K394)</f>
        <v>1729</v>
      </c>
      <c r="AD394" s="618">
        <f>SUMIFS(Нормативы!P:P,Нормативы!$B:$B,$G394,Нормативы!$D:$D,'2020'!$I394,Нормативы!$F:$F,'2020'!$K394)*O394</f>
        <v>72</v>
      </c>
      <c r="AE394" s="618">
        <f>SUMIFS(Нормативы!Q:Q,Нормативы!$B:$B,$G394,Нормативы!$D:$D,'2020'!$I394,Нормативы!$F:$F,'2020'!$K394)</f>
        <v>88</v>
      </c>
      <c r="AF394" s="618">
        <f>SUMIFS(Нормативы!R:R,Нормативы!$B:$B,$G394,Нормативы!$D:$D,'2020'!$I394,Нормативы!$F:$F,'2020'!$K394)</f>
        <v>268</v>
      </c>
      <c r="AG394" s="618">
        <f>SUMIFS(Нормативы!S:S,Нормативы!$B:$B,$G394,Нормативы!$D:$D,'2020'!$I394,Нормативы!$F:$F,'2020'!$K394)</f>
        <v>580</v>
      </c>
      <c r="AH394" s="618">
        <f>SUMIFS(Нормативы!T:T,Нормативы!$B:$B,$G394,Нормативы!$D:$D,'2020'!$I394,Нормативы!$F:$F,'2020'!$K394)</f>
        <v>54</v>
      </c>
      <c r="AI394" s="618">
        <f>SUMIFS(Нормативы!U:U,Нормативы!$B:$B,$G394,Нормативы!$D:$D,'2020'!$I394,Нормативы!$F:$F,'2020'!$K394)</f>
        <v>77</v>
      </c>
      <c r="AJ394" s="618">
        <f>SUMIFS(Нормативы!V:V,Нормативы!$B:$B,$G394,Нормативы!$D:$D,'2020'!$I394,Нормативы!$F:$F,'2020'!$K394)</f>
        <v>8</v>
      </c>
      <c r="AK394" s="618">
        <f>SUMIFS(Нормативы!W:W,Нормативы!$B:$B,$G394,Нормативы!$D:$D,'2020'!$I394,Нормативы!$F:$F,'2020'!$K394)</f>
        <v>105</v>
      </c>
      <c r="AL394" s="618">
        <f>SUMIFS(Нормативы!X:X,Нормативы!$B:$B,$G394,Нормативы!$D:$D,'2020'!$I394,Нормативы!$F:$F,'2020'!$K394)*O394</f>
        <v>3224</v>
      </c>
      <c r="AM394" s="618">
        <f t="shared" si="1100"/>
        <v>2476.1999999999998</v>
      </c>
      <c r="AN394" s="618">
        <f t="shared" si="1101"/>
        <v>747.8</v>
      </c>
      <c r="AO394" s="618">
        <f>SUMIFS(Нормативы!AA:AA,Нормативы!$B:$B,$G394,Нормативы!$D:$D,'2020'!$I394,Нормативы!$F:$F,'2020'!$K394)</f>
        <v>0</v>
      </c>
      <c r="AP394" s="619">
        <f t="shared" si="1102"/>
        <v>20841</v>
      </c>
      <c r="AQ394" s="413">
        <f t="shared" si="1040"/>
        <v>38514</v>
      </c>
      <c r="AR394" s="618">
        <f t="shared" si="1103"/>
        <v>29580.6</v>
      </c>
      <c r="AS394" s="618">
        <f t="shared" si="1104"/>
        <v>8933.4</v>
      </c>
      <c r="AT394" s="616">
        <f t="shared" si="1041"/>
        <v>2649</v>
      </c>
      <c r="AU394" s="616">
        <f t="shared" si="1042"/>
        <v>531</v>
      </c>
      <c r="AV394" s="616">
        <f t="shared" si="1043"/>
        <v>2433</v>
      </c>
      <c r="AW394" s="616">
        <f t="shared" si="1044"/>
        <v>5979</v>
      </c>
      <c r="AX394" s="616">
        <f t="shared" si="1045"/>
        <v>312</v>
      </c>
      <c r="AY394" s="616">
        <f t="shared" si="1046"/>
        <v>5187</v>
      </c>
      <c r="AZ394" s="616">
        <f t="shared" si="1047"/>
        <v>216</v>
      </c>
      <c r="BA394" s="616">
        <f t="shared" si="1048"/>
        <v>264</v>
      </c>
      <c r="BB394" s="616">
        <f t="shared" si="1049"/>
        <v>804</v>
      </c>
      <c r="BC394" s="616">
        <f t="shared" si="1050"/>
        <v>1740</v>
      </c>
      <c r="BD394" s="616">
        <f t="shared" si="1051"/>
        <v>162</v>
      </c>
      <c r="BE394" s="616">
        <f t="shared" si="1052"/>
        <v>231</v>
      </c>
      <c r="BF394" s="616">
        <f t="shared" si="1053"/>
        <v>24</v>
      </c>
      <c r="BG394" s="616">
        <f t="shared" si="1054"/>
        <v>315</v>
      </c>
      <c r="BH394" s="616">
        <f t="shared" si="1055"/>
        <v>9672</v>
      </c>
      <c r="BI394" s="618">
        <f t="shared" si="1105"/>
        <v>7428.6</v>
      </c>
      <c r="BJ394" s="618">
        <f t="shared" si="1106"/>
        <v>2243.4</v>
      </c>
      <c r="BK394" s="616">
        <f t="shared" si="1056"/>
        <v>0</v>
      </c>
      <c r="BL394" s="620">
        <f t="shared" si="1057"/>
        <v>62523</v>
      </c>
      <c r="BM394" s="616">
        <f t="shared" si="1058"/>
        <v>52456</v>
      </c>
      <c r="BN394" s="618">
        <f t="shared" si="1059"/>
        <v>40288.800000000003</v>
      </c>
      <c r="BO394" s="618">
        <f t="shared" si="1060"/>
        <v>12167.2</v>
      </c>
      <c r="BP394" s="616">
        <f t="shared" si="1107"/>
        <v>2649</v>
      </c>
      <c r="BQ394" s="616">
        <f t="shared" si="1108"/>
        <v>531</v>
      </c>
      <c r="BR394" s="616">
        <f t="shared" si="1109"/>
        <v>2433</v>
      </c>
      <c r="BS394" s="616">
        <f t="shared" si="1061"/>
        <v>5979</v>
      </c>
      <c r="BT394" s="616">
        <f t="shared" si="1062"/>
        <v>312</v>
      </c>
      <c r="BU394" s="616">
        <f t="shared" si="1063"/>
        <v>5187</v>
      </c>
      <c r="BV394" s="616">
        <f t="shared" si="1064"/>
        <v>216</v>
      </c>
      <c r="BW394" s="616">
        <f t="shared" si="1065"/>
        <v>264</v>
      </c>
      <c r="BX394" s="616">
        <f t="shared" si="1066"/>
        <v>2375</v>
      </c>
      <c r="BY394" s="616">
        <f t="shared" si="1067"/>
        <v>1740</v>
      </c>
      <c r="BZ394" s="616">
        <f t="shared" si="1068"/>
        <v>162</v>
      </c>
      <c r="CA394" s="616">
        <f t="shared" si="1069"/>
        <v>231</v>
      </c>
      <c r="CB394" s="616">
        <f t="shared" si="1070"/>
        <v>24</v>
      </c>
      <c r="CC394" s="616">
        <f t="shared" si="1071"/>
        <v>315</v>
      </c>
      <c r="CD394" s="616">
        <f t="shared" si="1072"/>
        <v>13173</v>
      </c>
      <c r="CE394" s="618">
        <f t="shared" si="1110"/>
        <v>10117.5</v>
      </c>
      <c r="CF394" s="618">
        <f t="shared" si="1111"/>
        <v>3055.5</v>
      </c>
      <c r="CG394" s="616">
        <f t="shared" si="1073"/>
        <v>0</v>
      </c>
      <c r="CH394" s="621">
        <f t="shared" si="1074"/>
        <v>81537</v>
      </c>
      <c r="CI394" s="88">
        <f t="shared" si="1075"/>
        <v>17485.333299999998</v>
      </c>
      <c r="CJ394" s="90">
        <f t="shared" si="1076"/>
        <v>13429.6</v>
      </c>
      <c r="CK394" s="90">
        <f t="shared" si="1077"/>
        <v>4055.7332999999999</v>
      </c>
      <c r="CL394" s="88">
        <f t="shared" si="1078"/>
        <v>883</v>
      </c>
      <c r="CM394" s="88">
        <f t="shared" si="1079"/>
        <v>177</v>
      </c>
      <c r="CN394" s="88">
        <f t="shared" si="1080"/>
        <v>811</v>
      </c>
      <c r="CO394" s="88">
        <f t="shared" si="1081"/>
        <v>1993</v>
      </c>
      <c r="CP394" s="88">
        <f t="shared" si="1082"/>
        <v>104</v>
      </c>
      <c r="CQ394" s="88">
        <f t="shared" si="1083"/>
        <v>1729</v>
      </c>
      <c r="CR394" s="88">
        <f t="shared" si="1084"/>
        <v>72</v>
      </c>
      <c r="CS394" s="88">
        <f t="shared" si="1085"/>
        <v>88</v>
      </c>
      <c r="CT394" s="88">
        <f t="shared" si="1086"/>
        <v>791.66669999999999</v>
      </c>
      <c r="CU394" s="88">
        <f t="shared" si="1087"/>
        <v>580</v>
      </c>
      <c r="CV394" s="88">
        <f t="shared" si="1088"/>
        <v>54</v>
      </c>
      <c r="CW394" s="88">
        <f t="shared" si="1089"/>
        <v>77</v>
      </c>
      <c r="CX394" s="88">
        <f t="shared" si="1090"/>
        <v>8</v>
      </c>
      <c r="CY394" s="88">
        <f t="shared" si="1091"/>
        <v>105</v>
      </c>
      <c r="CZ394" s="88">
        <f t="shared" si="1092"/>
        <v>4391</v>
      </c>
      <c r="DA394" s="90">
        <f t="shared" si="1093"/>
        <v>3372.5</v>
      </c>
      <c r="DB394" s="90">
        <f t="shared" si="1094"/>
        <v>1018.5</v>
      </c>
      <c r="DC394" s="88">
        <f t="shared" si="1095"/>
        <v>0</v>
      </c>
      <c r="DD394" s="88">
        <f t="shared" si="1096"/>
        <v>27179</v>
      </c>
      <c r="AUV394" s="699">
        <f t="shared" si="1184"/>
        <v>17485.330000000002</v>
      </c>
      <c r="AUW394" s="699">
        <f t="shared" si="1185"/>
        <v>13429.59</v>
      </c>
      <c r="AUX394" s="699">
        <f t="shared" si="1186"/>
        <v>4055.74</v>
      </c>
      <c r="AUY394" s="699">
        <f t="shared" si="1158"/>
        <v>883</v>
      </c>
      <c r="AUZ394" s="699">
        <f t="shared" si="910"/>
        <v>179.76</v>
      </c>
      <c r="AVA394" s="699">
        <f t="shared" si="910"/>
        <v>0.19</v>
      </c>
      <c r="AVB394" s="699">
        <f t="shared" si="1159"/>
        <v>1993</v>
      </c>
      <c r="AVC394" s="699">
        <f t="shared" si="1160"/>
        <v>104</v>
      </c>
      <c r="AVD394" s="699">
        <f t="shared" si="1161"/>
        <v>1729</v>
      </c>
      <c r="AVE394" s="699">
        <f t="shared" si="1162"/>
        <v>72</v>
      </c>
      <c r="AVF394" s="699">
        <f t="shared" si="1163"/>
        <v>88</v>
      </c>
      <c r="AVG394" s="699">
        <f t="shared" si="1164"/>
        <v>791.67</v>
      </c>
      <c r="AVH394" s="699">
        <f t="shared" si="1165"/>
        <v>580</v>
      </c>
      <c r="AVI394" s="699">
        <f t="shared" si="1166"/>
        <v>54</v>
      </c>
      <c r="AVJ394" s="699">
        <f t="shared" si="1167"/>
        <v>77</v>
      </c>
      <c r="AVK394" s="699">
        <f t="shared" si="1168"/>
        <v>8</v>
      </c>
      <c r="AVL394" s="699">
        <f t="shared" si="1169"/>
        <v>105</v>
      </c>
      <c r="AVM394" s="699">
        <f t="shared" si="1170"/>
        <v>4391</v>
      </c>
      <c r="AVN394" s="699">
        <f t="shared" si="1171"/>
        <v>3372.5</v>
      </c>
      <c r="AVO394" s="699">
        <f t="shared" si="1172"/>
        <v>1018.5</v>
      </c>
      <c r="AVP394" s="699">
        <f t="shared" si="1173"/>
        <v>0</v>
      </c>
      <c r="AVQ394" s="699">
        <f t="shared" si="1174"/>
        <v>27179</v>
      </c>
    </row>
    <row r="395" spans="1:108 1244:1265" ht="30" hidden="1" customHeight="1" x14ac:dyDescent="0.25">
      <c r="A395" s="643">
        <v>1</v>
      </c>
      <c r="B395" s="643">
        <v>10</v>
      </c>
      <c r="C395" s="664" t="s">
        <v>251</v>
      </c>
      <c r="D395" s="2"/>
      <c r="E395" s="101" t="s">
        <v>344</v>
      </c>
      <c r="F395" s="643" t="s">
        <v>31</v>
      </c>
      <c r="G395" s="643">
        <v>1</v>
      </c>
      <c r="H395" s="658" t="s">
        <v>10</v>
      </c>
      <c r="I395" s="643">
        <v>0</v>
      </c>
      <c r="J395" s="101" t="s">
        <v>373</v>
      </c>
      <c r="K395" s="643">
        <v>3</v>
      </c>
      <c r="L395" s="683" t="s">
        <v>349</v>
      </c>
      <c r="M395" s="11" t="s">
        <v>281</v>
      </c>
      <c r="N395" s="101" t="s">
        <v>387</v>
      </c>
      <c r="O395" s="643">
        <v>1</v>
      </c>
      <c r="P395" s="632">
        <v>66</v>
      </c>
      <c r="Q395" s="632">
        <v>66</v>
      </c>
      <c r="R395" s="632">
        <v>66</v>
      </c>
      <c r="S395" s="675">
        <f>SUMIF('Территориальный кк'!$A:$A,'2020'!$B395,'Территориальный кк'!D:D)</f>
        <v>1.3620000000000001</v>
      </c>
      <c r="T395" s="676">
        <f>SUMIF('Территориальный кк'!$A:$A,'2020'!$B395,'Территориальный кк'!E:E)</f>
        <v>2.9540000000000002</v>
      </c>
      <c r="U395" s="618">
        <f>SUMIFS(Нормативы!G:G,Нормативы!$B:$B,$G395,Нормативы!$D:$D,'2020'!$I395,Нормативы!$F:$F,'2020'!$K395)*O395</f>
        <v>64190</v>
      </c>
      <c r="V395" s="618">
        <f t="shared" si="1097"/>
        <v>49301.1</v>
      </c>
      <c r="W395" s="618">
        <f t="shared" si="1098"/>
        <v>14888.9</v>
      </c>
      <c r="X395" s="618">
        <f>SUMIFS(Нормативы!J:J,Нормативы!$B:$B,$G395,Нормативы!$D:$D,'2020'!$I395,Нормативы!$F:$F,'2020'!$K395)</f>
        <v>8830</v>
      </c>
      <c r="Y395" s="618">
        <f>SUMIFS(Нормативы!K:K,Нормативы!$B:$B,$G395,Нормативы!$D:$D,'2020'!$I395,Нормативы!$F:$F,'2020'!$K395)</f>
        <v>1766</v>
      </c>
      <c r="Z395" s="618">
        <f>SUMIFS(Нормативы!L:L,Нормативы!$B:$B,$G395,Нормативы!$D:$D,'2020'!$I395,Нормативы!$F:$F,'2020'!$K395)</f>
        <v>8110</v>
      </c>
      <c r="AA395" s="618">
        <f t="shared" si="1099"/>
        <v>19050</v>
      </c>
      <c r="AB395" s="618">
        <f>SUMIFS(Нормативы!N:N,Нормативы!$B:$B,$G395,Нормативы!$D:$D,'2020'!$I395,Нормативы!$F:$F,'2020'!$K395)*O395</f>
        <v>520</v>
      </c>
      <c r="AC395" s="618">
        <f>SUMIFS(Нормативы!O:O,Нормативы!$B:$B,$G395,Нормативы!$D:$D,'2020'!$I395,Нормативы!$F:$F,'2020'!$K395)</f>
        <v>17290</v>
      </c>
      <c r="AD395" s="618">
        <f>SUMIFS(Нормативы!P:P,Нормативы!$B:$B,$G395,Нормативы!$D:$D,'2020'!$I395,Нормативы!$F:$F,'2020'!$K395)*O395</f>
        <v>360</v>
      </c>
      <c r="AE395" s="618">
        <f>SUMIFS(Нормативы!Q:Q,Нормативы!$B:$B,$G395,Нормативы!$D:$D,'2020'!$I395,Нормативы!$F:$F,'2020'!$K395)</f>
        <v>880</v>
      </c>
      <c r="AF395" s="618">
        <f>SUMIFS(Нормативы!R:R,Нормативы!$B:$B,$G395,Нормативы!$D:$D,'2020'!$I395,Нормативы!$F:$F,'2020'!$K395)</f>
        <v>2680</v>
      </c>
      <c r="AG395" s="618">
        <f>SUMIFS(Нормативы!S:S,Нормативы!$B:$B,$G395,Нормативы!$D:$D,'2020'!$I395,Нормативы!$F:$F,'2020'!$K395)</f>
        <v>5800</v>
      </c>
      <c r="AH395" s="618">
        <f>SUMIFS(Нормативы!T:T,Нормативы!$B:$B,$G395,Нормативы!$D:$D,'2020'!$I395,Нормативы!$F:$F,'2020'!$K395)</f>
        <v>540</v>
      </c>
      <c r="AI395" s="618">
        <f>SUMIFS(Нормативы!U:U,Нормативы!$B:$B,$G395,Нормативы!$D:$D,'2020'!$I395,Нормативы!$F:$F,'2020'!$K395)</f>
        <v>770</v>
      </c>
      <c r="AJ395" s="618">
        <f>SUMIFS(Нормативы!V:V,Нормативы!$B:$B,$G395,Нормативы!$D:$D,'2020'!$I395,Нормативы!$F:$F,'2020'!$K395)</f>
        <v>80</v>
      </c>
      <c r="AK395" s="618">
        <f>SUMIFS(Нормативы!W:W,Нормативы!$B:$B,$G395,Нормативы!$D:$D,'2020'!$I395,Нормативы!$F:$F,'2020'!$K395)</f>
        <v>1050</v>
      </c>
      <c r="AL395" s="618">
        <f>SUMIFS(Нормативы!X:X,Нормативы!$B:$B,$G395,Нормативы!$D:$D,'2020'!$I395,Нормативы!$F:$F,'2020'!$K395)*O395</f>
        <v>16120</v>
      </c>
      <c r="AM395" s="618">
        <f t="shared" si="1100"/>
        <v>12381</v>
      </c>
      <c r="AN395" s="618">
        <f t="shared" si="1101"/>
        <v>3739</v>
      </c>
      <c r="AO395" s="618">
        <f>SUMIFS(Нормативы!AA:AA,Нормативы!$B:$B,$G395,Нормативы!$D:$D,'2020'!$I395,Нормативы!$F:$F,'2020'!$K395)</f>
        <v>3520</v>
      </c>
      <c r="AP395" s="619">
        <f t="shared" si="1102"/>
        <v>130740</v>
      </c>
      <c r="AQ395" s="413">
        <f t="shared" si="1040"/>
        <v>4236540</v>
      </c>
      <c r="AR395" s="618">
        <f t="shared" si="1103"/>
        <v>3253871</v>
      </c>
      <c r="AS395" s="618">
        <f t="shared" si="1104"/>
        <v>982669</v>
      </c>
      <c r="AT395" s="616">
        <f t="shared" si="1041"/>
        <v>582780</v>
      </c>
      <c r="AU395" s="616">
        <f t="shared" si="1042"/>
        <v>116556</v>
      </c>
      <c r="AV395" s="616">
        <f t="shared" si="1043"/>
        <v>535260</v>
      </c>
      <c r="AW395" s="616">
        <f t="shared" si="1044"/>
        <v>1257300</v>
      </c>
      <c r="AX395" s="616">
        <f t="shared" si="1045"/>
        <v>34320</v>
      </c>
      <c r="AY395" s="616">
        <f t="shared" si="1046"/>
        <v>1141140</v>
      </c>
      <c r="AZ395" s="616">
        <f t="shared" si="1047"/>
        <v>23760</v>
      </c>
      <c r="BA395" s="616">
        <f t="shared" si="1048"/>
        <v>58080</v>
      </c>
      <c r="BB395" s="616">
        <f t="shared" si="1049"/>
        <v>176880</v>
      </c>
      <c r="BC395" s="616">
        <f t="shared" si="1050"/>
        <v>382800</v>
      </c>
      <c r="BD395" s="616">
        <f t="shared" si="1051"/>
        <v>35640</v>
      </c>
      <c r="BE395" s="616">
        <f t="shared" si="1052"/>
        <v>50820</v>
      </c>
      <c r="BF395" s="616">
        <f t="shared" si="1053"/>
        <v>5280</v>
      </c>
      <c r="BG395" s="616">
        <f t="shared" si="1054"/>
        <v>69300</v>
      </c>
      <c r="BH395" s="616">
        <f t="shared" si="1055"/>
        <v>1063920</v>
      </c>
      <c r="BI395" s="618">
        <f t="shared" si="1105"/>
        <v>817142.9</v>
      </c>
      <c r="BJ395" s="618">
        <f t="shared" si="1106"/>
        <v>246777.1</v>
      </c>
      <c r="BK395" s="616">
        <f t="shared" si="1056"/>
        <v>232320</v>
      </c>
      <c r="BL395" s="620">
        <f t="shared" si="1057"/>
        <v>8628840</v>
      </c>
      <c r="BM395" s="616">
        <f t="shared" si="1058"/>
        <v>5770167</v>
      </c>
      <c r="BN395" s="618">
        <f t="shared" si="1059"/>
        <v>4431771.9000000004</v>
      </c>
      <c r="BO395" s="618">
        <f t="shared" si="1060"/>
        <v>1338395.1000000001</v>
      </c>
      <c r="BP395" s="616">
        <f t="shared" si="1107"/>
        <v>582780</v>
      </c>
      <c r="BQ395" s="616">
        <f t="shared" si="1108"/>
        <v>116556</v>
      </c>
      <c r="BR395" s="616">
        <f t="shared" si="1109"/>
        <v>535260</v>
      </c>
      <c r="BS395" s="616">
        <f t="shared" si="1061"/>
        <v>1257300</v>
      </c>
      <c r="BT395" s="616">
        <f t="shared" si="1062"/>
        <v>34320</v>
      </c>
      <c r="BU395" s="616">
        <f t="shared" si="1063"/>
        <v>1141140</v>
      </c>
      <c r="BV395" s="616">
        <f t="shared" si="1064"/>
        <v>23760</v>
      </c>
      <c r="BW395" s="616">
        <f t="shared" si="1065"/>
        <v>58080</v>
      </c>
      <c r="BX395" s="616">
        <f t="shared" si="1066"/>
        <v>522504</v>
      </c>
      <c r="BY395" s="616">
        <f t="shared" si="1067"/>
        <v>382800</v>
      </c>
      <c r="BZ395" s="616">
        <f t="shared" si="1068"/>
        <v>35640</v>
      </c>
      <c r="CA395" s="616">
        <f t="shared" si="1069"/>
        <v>50820</v>
      </c>
      <c r="CB395" s="616">
        <f t="shared" si="1070"/>
        <v>5280</v>
      </c>
      <c r="CC395" s="616">
        <f t="shared" si="1071"/>
        <v>69300</v>
      </c>
      <c r="CD395" s="616">
        <f t="shared" si="1072"/>
        <v>1449059</v>
      </c>
      <c r="CE395" s="618">
        <f t="shared" si="1110"/>
        <v>1112948.5</v>
      </c>
      <c r="CF395" s="618">
        <f t="shared" si="1111"/>
        <v>336110.5</v>
      </c>
      <c r="CG395" s="616">
        <f t="shared" si="1073"/>
        <v>232320</v>
      </c>
      <c r="CH395" s="621">
        <f t="shared" si="1074"/>
        <v>10893230</v>
      </c>
      <c r="CI395" s="88">
        <f t="shared" si="1075"/>
        <v>87426.772700000001</v>
      </c>
      <c r="CJ395" s="90">
        <f t="shared" si="1076"/>
        <v>67148.059099999999</v>
      </c>
      <c r="CK395" s="90">
        <f t="shared" si="1077"/>
        <v>20278.713599999999</v>
      </c>
      <c r="CL395" s="88">
        <f t="shared" si="1078"/>
        <v>8830</v>
      </c>
      <c r="CM395" s="88">
        <f t="shared" si="1079"/>
        <v>1766</v>
      </c>
      <c r="CN395" s="88">
        <f t="shared" si="1080"/>
        <v>8110</v>
      </c>
      <c r="CO395" s="88">
        <f t="shared" si="1081"/>
        <v>19050</v>
      </c>
      <c r="CP395" s="88">
        <f t="shared" si="1082"/>
        <v>520</v>
      </c>
      <c r="CQ395" s="88">
        <f t="shared" si="1083"/>
        <v>17290</v>
      </c>
      <c r="CR395" s="88">
        <f t="shared" si="1084"/>
        <v>360</v>
      </c>
      <c r="CS395" s="88">
        <f t="shared" si="1085"/>
        <v>880</v>
      </c>
      <c r="CT395" s="88">
        <f t="shared" si="1086"/>
        <v>7916.7272999999996</v>
      </c>
      <c r="CU395" s="88">
        <f t="shared" si="1087"/>
        <v>5800</v>
      </c>
      <c r="CV395" s="88">
        <f t="shared" si="1088"/>
        <v>540</v>
      </c>
      <c r="CW395" s="88">
        <f t="shared" si="1089"/>
        <v>770</v>
      </c>
      <c r="CX395" s="88">
        <f t="shared" si="1090"/>
        <v>80</v>
      </c>
      <c r="CY395" s="88">
        <f t="shared" si="1091"/>
        <v>1050</v>
      </c>
      <c r="CZ395" s="88">
        <f t="shared" si="1092"/>
        <v>21955.439399999999</v>
      </c>
      <c r="DA395" s="90">
        <f t="shared" si="1093"/>
        <v>16862.856100000001</v>
      </c>
      <c r="DB395" s="90">
        <f t="shared" si="1094"/>
        <v>5092.5833000000002</v>
      </c>
      <c r="DC395" s="88">
        <f t="shared" si="1095"/>
        <v>3520</v>
      </c>
      <c r="DD395" s="88">
        <f t="shared" si="1096"/>
        <v>165048.9394</v>
      </c>
      <c r="AUV395" s="699">
        <f t="shared" si="1184"/>
        <v>87426.77</v>
      </c>
      <c r="AUW395" s="699">
        <f t="shared" si="1185"/>
        <v>67148.06</v>
      </c>
      <c r="AUX395" s="699">
        <f t="shared" si="1186"/>
        <v>20278.71</v>
      </c>
      <c r="AUY395" s="699">
        <f t="shared" si="1158"/>
        <v>8830</v>
      </c>
      <c r="AUZ395" s="699">
        <f t="shared" si="910"/>
        <v>39457.01</v>
      </c>
      <c r="AVA395" s="699">
        <f t="shared" si="910"/>
        <v>8.34</v>
      </c>
      <c r="AVB395" s="699">
        <f t="shared" si="1159"/>
        <v>19050</v>
      </c>
      <c r="AVC395" s="699">
        <f t="shared" si="1160"/>
        <v>520</v>
      </c>
      <c r="AVD395" s="699">
        <f t="shared" si="1161"/>
        <v>17290</v>
      </c>
      <c r="AVE395" s="699">
        <f t="shared" si="1162"/>
        <v>360</v>
      </c>
      <c r="AVF395" s="699">
        <f t="shared" si="1163"/>
        <v>880</v>
      </c>
      <c r="AVG395" s="699">
        <f t="shared" si="1164"/>
        <v>7916.73</v>
      </c>
      <c r="AVH395" s="699">
        <f t="shared" si="1165"/>
        <v>5800</v>
      </c>
      <c r="AVI395" s="699">
        <f t="shared" si="1166"/>
        <v>540</v>
      </c>
      <c r="AVJ395" s="699">
        <f t="shared" si="1167"/>
        <v>770</v>
      </c>
      <c r="AVK395" s="699">
        <f t="shared" si="1168"/>
        <v>80</v>
      </c>
      <c r="AVL395" s="699">
        <f t="shared" si="1169"/>
        <v>1050</v>
      </c>
      <c r="AVM395" s="699">
        <f t="shared" si="1170"/>
        <v>21955.439999999999</v>
      </c>
      <c r="AVN395" s="699">
        <f t="shared" si="1171"/>
        <v>16862.86</v>
      </c>
      <c r="AVO395" s="699">
        <f t="shared" si="1172"/>
        <v>5092.58</v>
      </c>
      <c r="AVP395" s="699">
        <f t="shared" si="1173"/>
        <v>3520</v>
      </c>
      <c r="AVQ395" s="699">
        <f t="shared" si="1174"/>
        <v>165048.94</v>
      </c>
    </row>
    <row r="396" spans="1:108 1244:1265" ht="30" hidden="1" customHeight="1" x14ac:dyDescent="0.25">
      <c r="A396" s="643">
        <v>1</v>
      </c>
      <c r="B396" s="643">
        <v>10</v>
      </c>
      <c r="C396" s="664" t="s">
        <v>251</v>
      </c>
      <c r="D396" s="2"/>
      <c r="E396" s="101" t="s">
        <v>344</v>
      </c>
      <c r="F396" s="643" t="s">
        <v>31</v>
      </c>
      <c r="G396" s="643">
        <v>1</v>
      </c>
      <c r="H396" s="658" t="s">
        <v>8</v>
      </c>
      <c r="I396" s="643">
        <v>3</v>
      </c>
      <c r="J396" s="101" t="s">
        <v>373</v>
      </c>
      <c r="K396" s="643">
        <v>3</v>
      </c>
      <c r="L396" s="683" t="s">
        <v>349</v>
      </c>
      <c r="M396" s="11" t="s">
        <v>282</v>
      </c>
      <c r="N396" s="101" t="s">
        <v>387</v>
      </c>
      <c r="O396" s="643">
        <v>1</v>
      </c>
      <c r="P396" s="632">
        <v>37</v>
      </c>
      <c r="Q396" s="632">
        <v>37</v>
      </c>
      <c r="R396" s="632">
        <v>37</v>
      </c>
      <c r="S396" s="675">
        <f>SUMIF('Территориальный кк'!$A:$A,'2020'!$B396,'Территориальный кк'!D:D)</f>
        <v>1.3620000000000001</v>
      </c>
      <c r="T396" s="676">
        <f>SUMIF('Территориальный кк'!$A:$A,'2020'!$B396,'Территориальный кк'!E:E)</f>
        <v>2.9540000000000002</v>
      </c>
      <c r="U396" s="618">
        <f>SUMIFS(Нормативы!G:G,Нормативы!$B:$B,$G396,Нормативы!$D:$D,'2020'!$I396,Нормативы!$F:$F,'2020'!$K396)*O396</f>
        <v>6419</v>
      </c>
      <c r="V396" s="618">
        <f t="shared" si="1097"/>
        <v>4930.1000000000004</v>
      </c>
      <c r="W396" s="618">
        <f t="shared" si="1098"/>
        <v>1488.9</v>
      </c>
      <c r="X396" s="618">
        <f>SUMIFS(Нормативы!J:J,Нормативы!$B:$B,$G396,Нормативы!$D:$D,'2020'!$I396,Нормативы!$F:$F,'2020'!$K396)</f>
        <v>883</v>
      </c>
      <c r="Y396" s="618">
        <f>SUMIFS(Нормативы!K:K,Нормативы!$B:$B,$G396,Нормативы!$D:$D,'2020'!$I396,Нормативы!$F:$F,'2020'!$K396)</f>
        <v>177</v>
      </c>
      <c r="Z396" s="618">
        <f>SUMIFS(Нормативы!L:L,Нормативы!$B:$B,$G396,Нормативы!$D:$D,'2020'!$I396,Нормативы!$F:$F,'2020'!$K396)</f>
        <v>811</v>
      </c>
      <c r="AA396" s="618">
        <f t="shared" si="1099"/>
        <v>1905</v>
      </c>
      <c r="AB396" s="618">
        <f>SUMIFS(Нормативы!N:N,Нормативы!$B:$B,$G396,Нормативы!$D:$D,'2020'!$I396,Нормативы!$F:$F,'2020'!$K396)*O396</f>
        <v>52</v>
      </c>
      <c r="AC396" s="618">
        <f>SUMIFS(Нормативы!O:O,Нормативы!$B:$B,$G396,Нормативы!$D:$D,'2020'!$I396,Нормативы!$F:$F,'2020'!$K396)</f>
        <v>1729</v>
      </c>
      <c r="AD396" s="618">
        <f>SUMIFS(Нормативы!P:P,Нормативы!$B:$B,$G396,Нормативы!$D:$D,'2020'!$I396,Нормативы!$F:$F,'2020'!$K396)*O396</f>
        <v>36</v>
      </c>
      <c r="AE396" s="618">
        <f>SUMIFS(Нормативы!Q:Q,Нормативы!$B:$B,$G396,Нормативы!$D:$D,'2020'!$I396,Нормативы!$F:$F,'2020'!$K396)</f>
        <v>88</v>
      </c>
      <c r="AF396" s="618">
        <f>SUMIFS(Нормативы!R:R,Нормативы!$B:$B,$G396,Нормативы!$D:$D,'2020'!$I396,Нормативы!$F:$F,'2020'!$K396)</f>
        <v>268</v>
      </c>
      <c r="AG396" s="618">
        <f>SUMIFS(Нормативы!S:S,Нормативы!$B:$B,$G396,Нормативы!$D:$D,'2020'!$I396,Нормативы!$F:$F,'2020'!$K396)</f>
        <v>580</v>
      </c>
      <c r="AH396" s="618">
        <f>SUMIFS(Нормативы!T:T,Нормативы!$B:$B,$G396,Нормативы!$D:$D,'2020'!$I396,Нормативы!$F:$F,'2020'!$K396)</f>
        <v>54</v>
      </c>
      <c r="AI396" s="618">
        <f>SUMIFS(Нормативы!U:U,Нормативы!$B:$B,$G396,Нормативы!$D:$D,'2020'!$I396,Нормативы!$F:$F,'2020'!$K396)</f>
        <v>77</v>
      </c>
      <c r="AJ396" s="618">
        <f>SUMIFS(Нормативы!V:V,Нормативы!$B:$B,$G396,Нормативы!$D:$D,'2020'!$I396,Нормативы!$F:$F,'2020'!$K396)</f>
        <v>8</v>
      </c>
      <c r="AK396" s="618">
        <f>SUMIFS(Нормативы!W:W,Нормативы!$B:$B,$G396,Нормативы!$D:$D,'2020'!$I396,Нормативы!$F:$F,'2020'!$K396)</f>
        <v>105</v>
      </c>
      <c r="AL396" s="618">
        <f>SUMIFS(Нормативы!X:X,Нормативы!$B:$B,$G396,Нормативы!$D:$D,'2020'!$I396,Нормативы!$F:$F,'2020'!$K396)*O396</f>
        <v>1612</v>
      </c>
      <c r="AM396" s="618">
        <f t="shared" si="1100"/>
        <v>1238.0999999999999</v>
      </c>
      <c r="AN396" s="618">
        <f t="shared" si="1101"/>
        <v>373.9</v>
      </c>
      <c r="AO396" s="618">
        <f>SUMIFS(Нормативы!AA:AA,Нормативы!$B:$B,$G396,Нормативы!$D:$D,'2020'!$I396,Нормативы!$F:$F,'2020'!$K396)</f>
        <v>0</v>
      </c>
      <c r="AP396" s="619">
        <f t="shared" si="1102"/>
        <v>12722</v>
      </c>
      <c r="AQ396" s="413">
        <f t="shared" si="1040"/>
        <v>237503</v>
      </c>
      <c r="AR396" s="618">
        <f t="shared" si="1103"/>
        <v>182414</v>
      </c>
      <c r="AS396" s="618">
        <f t="shared" si="1104"/>
        <v>55089</v>
      </c>
      <c r="AT396" s="616">
        <f t="shared" si="1041"/>
        <v>32671</v>
      </c>
      <c r="AU396" s="616">
        <f t="shared" si="1042"/>
        <v>6549</v>
      </c>
      <c r="AV396" s="616">
        <f t="shared" si="1043"/>
        <v>30007</v>
      </c>
      <c r="AW396" s="616">
        <f t="shared" si="1044"/>
        <v>70485</v>
      </c>
      <c r="AX396" s="616">
        <f t="shared" si="1045"/>
        <v>1924</v>
      </c>
      <c r="AY396" s="616">
        <f t="shared" si="1046"/>
        <v>63973</v>
      </c>
      <c r="AZ396" s="616">
        <f t="shared" si="1047"/>
        <v>1332</v>
      </c>
      <c r="BA396" s="616">
        <f t="shared" si="1048"/>
        <v>3256</v>
      </c>
      <c r="BB396" s="616">
        <f t="shared" si="1049"/>
        <v>9916</v>
      </c>
      <c r="BC396" s="616">
        <f t="shared" si="1050"/>
        <v>21460</v>
      </c>
      <c r="BD396" s="616">
        <f t="shared" si="1051"/>
        <v>1998</v>
      </c>
      <c r="BE396" s="616">
        <f t="shared" si="1052"/>
        <v>2849</v>
      </c>
      <c r="BF396" s="616">
        <f t="shared" si="1053"/>
        <v>296</v>
      </c>
      <c r="BG396" s="616">
        <f t="shared" si="1054"/>
        <v>3885</v>
      </c>
      <c r="BH396" s="616">
        <f t="shared" si="1055"/>
        <v>59644</v>
      </c>
      <c r="BI396" s="618">
        <f t="shared" si="1105"/>
        <v>45809.5</v>
      </c>
      <c r="BJ396" s="618">
        <f t="shared" si="1106"/>
        <v>13834.5</v>
      </c>
      <c r="BK396" s="616">
        <f t="shared" si="1056"/>
        <v>0</v>
      </c>
      <c r="BL396" s="620">
        <f t="shared" si="1057"/>
        <v>470714</v>
      </c>
      <c r="BM396" s="616">
        <f t="shared" si="1058"/>
        <v>323479</v>
      </c>
      <c r="BN396" s="618">
        <f t="shared" si="1059"/>
        <v>248447.8</v>
      </c>
      <c r="BO396" s="618">
        <f t="shared" si="1060"/>
        <v>75031.199999999997</v>
      </c>
      <c r="BP396" s="616">
        <f t="shared" si="1107"/>
        <v>32671</v>
      </c>
      <c r="BQ396" s="616">
        <f t="shared" si="1108"/>
        <v>6549</v>
      </c>
      <c r="BR396" s="616">
        <f t="shared" si="1109"/>
        <v>30007</v>
      </c>
      <c r="BS396" s="616">
        <f t="shared" si="1061"/>
        <v>70485</v>
      </c>
      <c r="BT396" s="616">
        <f t="shared" si="1062"/>
        <v>1924</v>
      </c>
      <c r="BU396" s="616">
        <f t="shared" si="1063"/>
        <v>63973</v>
      </c>
      <c r="BV396" s="616">
        <f t="shared" si="1064"/>
        <v>1332</v>
      </c>
      <c r="BW396" s="616">
        <f t="shared" si="1065"/>
        <v>3256</v>
      </c>
      <c r="BX396" s="616">
        <f t="shared" si="1066"/>
        <v>29292</v>
      </c>
      <c r="BY396" s="616">
        <f t="shared" si="1067"/>
        <v>21460</v>
      </c>
      <c r="BZ396" s="616">
        <f t="shared" si="1068"/>
        <v>1998</v>
      </c>
      <c r="CA396" s="616">
        <f t="shared" si="1069"/>
        <v>2849</v>
      </c>
      <c r="CB396" s="616">
        <f t="shared" si="1070"/>
        <v>296</v>
      </c>
      <c r="CC396" s="616">
        <f t="shared" si="1071"/>
        <v>3885</v>
      </c>
      <c r="CD396" s="616">
        <f t="shared" si="1072"/>
        <v>81235</v>
      </c>
      <c r="CE396" s="618">
        <f t="shared" si="1110"/>
        <v>62392.5</v>
      </c>
      <c r="CF396" s="618">
        <f t="shared" si="1111"/>
        <v>18842.5</v>
      </c>
      <c r="CG396" s="616">
        <f t="shared" si="1073"/>
        <v>0</v>
      </c>
      <c r="CH396" s="621">
        <f t="shared" si="1074"/>
        <v>597657</v>
      </c>
      <c r="CI396" s="88">
        <f t="shared" si="1075"/>
        <v>8742.6756999999998</v>
      </c>
      <c r="CJ396" s="90">
        <f t="shared" si="1076"/>
        <v>6714.8054000000002</v>
      </c>
      <c r="CK396" s="90">
        <f t="shared" si="1077"/>
        <v>2027.8703</v>
      </c>
      <c r="CL396" s="88">
        <f t="shared" si="1078"/>
        <v>883</v>
      </c>
      <c r="CM396" s="88">
        <f t="shared" si="1079"/>
        <v>177</v>
      </c>
      <c r="CN396" s="88">
        <f t="shared" si="1080"/>
        <v>811</v>
      </c>
      <c r="CO396" s="88">
        <f t="shared" si="1081"/>
        <v>1905</v>
      </c>
      <c r="CP396" s="88">
        <f t="shared" si="1082"/>
        <v>52</v>
      </c>
      <c r="CQ396" s="88">
        <f t="shared" si="1083"/>
        <v>1729</v>
      </c>
      <c r="CR396" s="88">
        <f t="shared" si="1084"/>
        <v>36</v>
      </c>
      <c r="CS396" s="88">
        <f t="shared" si="1085"/>
        <v>88</v>
      </c>
      <c r="CT396" s="88">
        <f t="shared" si="1086"/>
        <v>791.67570000000001</v>
      </c>
      <c r="CU396" s="88">
        <f t="shared" si="1087"/>
        <v>580</v>
      </c>
      <c r="CV396" s="88">
        <f t="shared" si="1088"/>
        <v>54</v>
      </c>
      <c r="CW396" s="88">
        <f t="shared" si="1089"/>
        <v>77</v>
      </c>
      <c r="CX396" s="88">
        <f t="shared" si="1090"/>
        <v>8</v>
      </c>
      <c r="CY396" s="88">
        <f t="shared" si="1091"/>
        <v>105</v>
      </c>
      <c r="CZ396" s="88">
        <f t="shared" si="1092"/>
        <v>2195.5405000000001</v>
      </c>
      <c r="DA396" s="90">
        <f t="shared" si="1093"/>
        <v>1686.2837999999999</v>
      </c>
      <c r="DB396" s="90">
        <f t="shared" si="1094"/>
        <v>509.2568</v>
      </c>
      <c r="DC396" s="88">
        <f t="shared" si="1095"/>
        <v>0</v>
      </c>
      <c r="DD396" s="88">
        <f t="shared" si="1096"/>
        <v>16152.891900000001</v>
      </c>
      <c r="AUV396" s="699">
        <f t="shared" si="1184"/>
        <v>8742.68</v>
      </c>
      <c r="AUW396" s="699">
        <f t="shared" si="1185"/>
        <v>6714.81</v>
      </c>
      <c r="AUX396" s="699">
        <f t="shared" si="1186"/>
        <v>2027.87</v>
      </c>
      <c r="AUY396" s="699">
        <f t="shared" si="1158"/>
        <v>883</v>
      </c>
      <c r="AUZ396" s="699">
        <f t="shared" si="910"/>
        <v>2216.9899999999998</v>
      </c>
      <c r="AVA396" s="699">
        <f t="shared" si="910"/>
        <v>4.67</v>
      </c>
      <c r="AVB396" s="699">
        <f t="shared" si="1159"/>
        <v>1905</v>
      </c>
      <c r="AVC396" s="699">
        <f t="shared" si="1160"/>
        <v>52</v>
      </c>
      <c r="AVD396" s="699">
        <f t="shared" si="1161"/>
        <v>1729</v>
      </c>
      <c r="AVE396" s="699">
        <f t="shared" si="1162"/>
        <v>36</v>
      </c>
      <c r="AVF396" s="699">
        <f t="shared" si="1163"/>
        <v>88</v>
      </c>
      <c r="AVG396" s="699">
        <f t="shared" si="1164"/>
        <v>791.68</v>
      </c>
      <c r="AVH396" s="699">
        <f t="shared" si="1165"/>
        <v>580</v>
      </c>
      <c r="AVI396" s="699">
        <f t="shared" si="1166"/>
        <v>54</v>
      </c>
      <c r="AVJ396" s="699">
        <f t="shared" si="1167"/>
        <v>77</v>
      </c>
      <c r="AVK396" s="699">
        <f t="shared" si="1168"/>
        <v>8</v>
      </c>
      <c r="AVL396" s="699">
        <f t="shared" si="1169"/>
        <v>105</v>
      </c>
      <c r="AVM396" s="699">
        <f t="shared" si="1170"/>
        <v>2195.54</v>
      </c>
      <c r="AVN396" s="699">
        <f t="shared" si="1171"/>
        <v>1686.28</v>
      </c>
      <c r="AVO396" s="699">
        <f t="shared" si="1172"/>
        <v>509.26</v>
      </c>
      <c r="AVP396" s="699">
        <f t="shared" si="1173"/>
        <v>0</v>
      </c>
      <c r="AVQ396" s="699">
        <f t="shared" si="1174"/>
        <v>16152.89</v>
      </c>
    </row>
    <row r="397" spans="1:108 1244:1265" ht="30" hidden="1" customHeight="1" x14ac:dyDescent="0.25">
      <c r="A397" s="643">
        <v>1</v>
      </c>
      <c r="B397" s="643">
        <v>10</v>
      </c>
      <c r="C397" s="664" t="s">
        <v>251</v>
      </c>
      <c r="D397" s="2"/>
      <c r="E397" s="101" t="s">
        <v>344</v>
      </c>
      <c r="F397" s="643" t="s">
        <v>31</v>
      </c>
      <c r="G397" s="643">
        <v>1</v>
      </c>
      <c r="H397" s="658" t="s">
        <v>10</v>
      </c>
      <c r="I397" s="643">
        <v>0</v>
      </c>
      <c r="J397" s="101" t="s">
        <v>374</v>
      </c>
      <c r="K397" s="643">
        <v>1</v>
      </c>
      <c r="L397" s="683" t="s">
        <v>349</v>
      </c>
      <c r="M397" s="11" t="s">
        <v>283</v>
      </c>
      <c r="N397" s="101" t="s">
        <v>387</v>
      </c>
      <c r="O397" s="643">
        <v>1</v>
      </c>
      <c r="P397" s="632">
        <v>31</v>
      </c>
      <c r="Q397" s="632">
        <v>31</v>
      </c>
      <c r="R397" s="632">
        <v>31</v>
      </c>
      <c r="S397" s="675">
        <f>SUMIF('Территориальный кк'!$A:$A,'2020'!$B397,'Территориальный кк'!D:D)</f>
        <v>1.3620000000000001</v>
      </c>
      <c r="T397" s="676">
        <f>SUMIF('Территориальный кк'!$A:$A,'2020'!$B397,'Территориальный кк'!E:E)</f>
        <v>2.9540000000000002</v>
      </c>
      <c r="U397" s="618">
        <f>SUMIFS(Нормативы!G:G,Нормативы!$B:$B,$G397,Нормативы!$D:$D,'2020'!$I397,Нормативы!$F:$F,'2020'!$K397)*O397</f>
        <v>54020</v>
      </c>
      <c r="V397" s="618">
        <f t="shared" si="1097"/>
        <v>41490</v>
      </c>
      <c r="W397" s="618">
        <f t="shared" si="1098"/>
        <v>12530</v>
      </c>
      <c r="X397" s="618">
        <f>SUMIFS(Нормативы!J:J,Нормативы!$B:$B,$G397,Нормативы!$D:$D,'2020'!$I397,Нормативы!$F:$F,'2020'!$K397)</f>
        <v>220</v>
      </c>
      <c r="Y397" s="618">
        <f>SUMIFS(Нормативы!K:K,Нормативы!$B:$B,$G397,Нормативы!$D:$D,'2020'!$I397,Нормативы!$F:$F,'2020'!$K397)</f>
        <v>44</v>
      </c>
      <c r="Z397" s="618">
        <f>SUMIFS(Нормативы!L:L,Нормативы!$B:$B,$G397,Нормативы!$D:$D,'2020'!$I397,Нормативы!$F:$F,'2020'!$K397)</f>
        <v>2320</v>
      </c>
      <c r="AA397" s="618">
        <f t="shared" si="1099"/>
        <v>3710</v>
      </c>
      <c r="AB397" s="618">
        <f>SUMIFS(Нормативы!N:N,Нормативы!$B:$B,$G397,Нормативы!$D:$D,'2020'!$I397,Нормативы!$F:$F,'2020'!$K397)*O397</f>
        <v>520</v>
      </c>
      <c r="AC397" s="618">
        <f>SUMIFS(Нормативы!O:O,Нормативы!$B:$B,$G397,Нормативы!$D:$D,'2020'!$I397,Нормативы!$F:$F,'2020'!$K397)</f>
        <v>2140</v>
      </c>
      <c r="AD397" s="618">
        <f>SUMIFS(Нормативы!P:P,Нормативы!$B:$B,$G397,Нормативы!$D:$D,'2020'!$I397,Нормативы!$F:$F,'2020'!$K397)*O397</f>
        <v>310</v>
      </c>
      <c r="AE397" s="618">
        <f>SUMIFS(Нормативы!Q:Q,Нормативы!$B:$B,$G397,Нормативы!$D:$D,'2020'!$I397,Нормативы!$F:$F,'2020'!$K397)</f>
        <v>740</v>
      </c>
      <c r="AF397" s="618">
        <f>SUMIFS(Нормативы!R:R,Нормативы!$B:$B,$G397,Нормативы!$D:$D,'2020'!$I397,Нормативы!$F:$F,'2020'!$K397)</f>
        <v>2460</v>
      </c>
      <c r="AG397" s="618">
        <f>SUMIFS(Нормативы!S:S,Нормативы!$B:$B,$G397,Нормативы!$D:$D,'2020'!$I397,Нормативы!$F:$F,'2020'!$K397)</f>
        <v>5080</v>
      </c>
      <c r="AH397" s="618">
        <f>SUMIFS(Нормативы!T:T,Нормативы!$B:$B,$G397,Нормативы!$D:$D,'2020'!$I397,Нормативы!$F:$F,'2020'!$K397)</f>
        <v>540</v>
      </c>
      <c r="AI397" s="618">
        <f>SUMIFS(Нормативы!U:U,Нормативы!$B:$B,$G397,Нормативы!$D:$D,'2020'!$I397,Нормативы!$F:$F,'2020'!$K397)</f>
        <v>770</v>
      </c>
      <c r="AJ397" s="618">
        <f>SUMIFS(Нормативы!V:V,Нормативы!$B:$B,$G397,Нормативы!$D:$D,'2020'!$I397,Нормативы!$F:$F,'2020'!$K397)</f>
        <v>80</v>
      </c>
      <c r="AK397" s="618">
        <f>SUMIFS(Нормативы!W:W,Нормативы!$B:$B,$G397,Нормативы!$D:$D,'2020'!$I397,Нормативы!$F:$F,'2020'!$K397)</f>
        <v>300</v>
      </c>
      <c r="AL397" s="618">
        <f>SUMIFS(Нормативы!X:X,Нормативы!$B:$B,$G397,Нормативы!$D:$D,'2020'!$I397,Нормативы!$F:$F,'2020'!$K397)*O397</f>
        <v>13440</v>
      </c>
      <c r="AM397" s="618">
        <f t="shared" si="1100"/>
        <v>10322.6</v>
      </c>
      <c r="AN397" s="618">
        <f t="shared" si="1101"/>
        <v>3117.4</v>
      </c>
      <c r="AO397" s="618">
        <f>SUMIFS(Нормативы!AA:AA,Нормативы!$B:$B,$G397,Нормативы!$D:$D,'2020'!$I397,Нормативы!$F:$F,'2020'!$K397)</f>
        <v>3520</v>
      </c>
      <c r="AP397" s="619">
        <f t="shared" si="1102"/>
        <v>86460</v>
      </c>
      <c r="AQ397" s="413">
        <f t="shared" si="1040"/>
        <v>1674620</v>
      </c>
      <c r="AR397" s="618">
        <f t="shared" si="1103"/>
        <v>1286190.5</v>
      </c>
      <c r="AS397" s="618">
        <f t="shared" si="1104"/>
        <v>388429.5</v>
      </c>
      <c r="AT397" s="616">
        <f t="shared" si="1041"/>
        <v>6820</v>
      </c>
      <c r="AU397" s="616">
        <f t="shared" si="1042"/>
        <v>1364</v>
      </c>
      <c r="AV397" s="616">
        <f t="shared" si="1043"/>
        <v>71920</v>
      </c>
      <c r="AW397" s="616">
        <f t="shared" si="1044"/>
        <v>115010</v>
      </c>
      <c r="AX397" s="616">
        <f t="shared" si="1045"/>
        <v>16120</v>
      </c>
      <c r="AY397" s="616">
        <f t="shared" si="1046"/>
        <v>66340</v>
      </c>
      <c r="AZ397" s="616">
        <f t="shared" si="1047"/>
        <v>9610</v>
      </c>
      <c r="BA397" s="616">
        <f t="shared" si="1048"/>
        <v>22940</v>
      </c>
      <c r="BB397" s="616">
        <f t="shared" si="1049"/>
        <v>76260</v>
      </c>
      <c r="BC397" s="616">
        <f t="shared" si="1050"/>
        <v>157480</v>
      </c>
      <c r="BD397" s="616">
        <f t="shared" si="1051"/>
        <v>16740</v>
      </c>
      <c r="BE397" s="616">
        <f t="shared" si="1052"/>
        <v>23870</v>
      </c>
      <c r="BF397" s="616">
        <f t="shared" si="1053"/>
        <v>2480</v>
      </c>
      <c r="BG397" s="616">
        <f t="shared" si="1054"/>
        <v>9300</v>
      </c>
      <c r="BH397" s="616">
        <f t="shared" si="1055"/>
        <v>416640</v>
      </c>
      <c r="BI397" s="618">
        <f t="shared" si="1105"/>
        <v>320000</v>
      </c>
      <c r="BJ397" s="618">
        <f t="shared" si="1106"/>
        <v>96640</v>
      </c>
      <c r="BK397" s="616">
        <f t="shared" si="1056"/>
        <v>109120</v>
      </c>
      <c r="BL397" s="620">
        <f t="shared" si="1057"/>
        <v>2680260</v>
      </c>
      <c r="BM397" s="616">
        <f t="shared" si="1058"/>
        <v>2280832</v>
      </c>
      <c r="BN397" s="618">
        <f t="shared" si="1059"/>
        <v>1751791.1</v>
      </c>
      <c r="BO397" s="618">
        <f t="shared" si="1060"/>
        <v>529040.9</v>
      </c>
      <c r="BP397" s="616">
        <f t="shared" si="1107"/>
        <v>6820</v>
      </c>
      <c r="BQ397" s="616">
        <f t="shared" si="1108"/>
        <v>1364</v>
      </c>
      <c r="BR397" s="616">
        <f t="shared" si="1109"/>
        <v>71920</v>
      </c>
      <c r="BS397" s="616">
        <f t="shared" si="1061"/>
        <v>115010</v>
      </c>
      <c r="BT397" s="616">
        <f t="shared" si="1062"/>
        <v>16120</v>
      </c>
      <c r="BU397" s="616">
        <f t="shared" si="1063"/>
        <v>66340</v>
      </c>
      <c r="BV397" s="616">
        <f t="shared" si="1064"/>
        <v>9610</v>
      </c>
      <c r="BW397" s="616">
        <f t="shared" si="1065"/>
        <v>22940</v>
      </c>
      <c r="BX397" s="616">
        <f t="shared" si="1066"/>
        <v>225272</v>
      </c>
      <c r="BY397" s="616">
        <f t="shared" si="1067"/>
        <v>157480</v>
      </c>
      <c r="BZ397" s="616">
        <f t="shared" si="1068"/>
        <v>16740</v>
      </c>
      <c r="CA397" s="616">
        <f t="shared" si="1069"/>
        <v>23870</v>
      </c>
      <c r="CB397" s="616">
        <f t="shared" si="1070"/>
        <v>2480</v>
      </c>
      <c r="CC397" s="616">
        <f t="shared" si="1071"/>
        <v>9300</v>
      </c>
      <c r="CD397" s="616">
        <f t="shared" si="1072"/>
        <v>567464</v>
      </c>
      <c r="CE397" s="618">
        <f t="shared" si="1110"/>
        <v>435840.2</v>
      </c>
      <c r="CF397" s="618">
        <f t="shared" si="1111"/>
        <v>131623.79999999999</v>
      </c>
      <c r="CG397" s="616">
        <f t="shared" si="1073"/>
        <v>109120</v>
      </c>
      <c r="CH397" s="621">
        <f t="shared" si="1074"/>
        <v>3586308</v>
      </c>
      <c r="CI397" s="88">
        <f t="shared" si="1075"/>
        <v>73575.2258</v>
      </c>
      <c r="CJ397" s="90">
        <f t="shared" si="1076"/>
        <v>56509.390299999999</v>
      </c>
      <c r="CK397" s="90">
        <f t="shared" si="1077"/>
        <v>17065.835500000001</v>
      </c>
      <c r="CL397" s="88">
        <f t="shared" si="1078"/>
        <v>220</v>
      </c>
      <c r="CM397" s="88">
        <f t="shared" si="1079"/>
        <v>44</v>
      </c>
      <c r="CN397" s="88">
        <f t="shared" si="1080"/>
        <v>2320</v>
      </c>
      <c r="CO397" s="88">
        <f t="shared" si="1081"/>
        <v>3710</v>
      </c>
      <c r="CP397" s="88">
        <f t="shared" si="1082"/>
        <v>520</v>
      </c>
      <c r="CQ397" s="88">
        <f t="shared" si="1083"/>
        <v>2140</v>
      </c>
      <c r="CR397" s="88">
        <f t="shared" si="1084"/>
        <v>310</v>
      </c>
      <c r="CS397" s="88">
        <f t="shared" si="1085"/>
        <v>740</v>
      </c>
      <c r="CT397" s="88">
        <f t="shared" si="1086"/>
        <v>7266.8387000000002</v>
      </c>
      <c r="CU397" s="88">
        <f t="shared" si="1087"/>
        <v>5080</v>
      </c>
      <c r="CV397" s="88">
        <f t="shared" si="1088"/>
        <v>540</v>
      </c>
      <c r="CW397" s="88">
        <f t="shared" si="1089"/>
        <v>770</v>
      </c>
      <c r="CX397" s="88">
        <f t="shared" si="1090"/>
        <v>80</v>
      </c>
      <c r="CY397" s="88">
        <f t="shared" si="1091"/>
        <v>300</v>
      </c>
      <c r="CZ397" s="88">
        <f t="shared" si="1092"/>
        <v>18305.290300000001</v>
      </c>
      <c r="DA397" s="90">
        <f t="shared" si="1093"/>
        <v>14059.3613</v>
      </c>
      <c r="DB397" s="90">
        <f t="shared" si="1094"/>
        <v>4245.9290000000001</v>
      </c>
      <c r="DC397" s="88">
        <f t="shared" si="1095"/>
        <v>3520</v>
      </c>
      <c r="DD397" s="88">
        <f t="shared" si="1096"/>
        <v>115687.3548</v>
      </c>
      <c r="AUV397" s="699">
        <f t="shared" si="1184"/>
        <v>73575.23</v>
      </c>
      <c r="AUW397" s="699">
        <f t="shared" si="1185"/>
        <v>56509.39</v>
      </c>
      <c r="AUX397" s="699">
        <f t="shared" si="1186"/>
        <v>17065.84</v>
      </c>
      <c r="AUY397" s="699">
        <f t="shared" si="1158"/>
        <v>220</v>
      </c>
      <c r="AUZ397" s="699">
        <f t="shared" si="910"/>
        <v>461.75</v>
      </c>
      <c r="AVA397" s="699">
        <f t="shared" si="910"/>
        <v>1.33</v>
      </c>
      <c r="AVB397" s="699">
        <f t="shared" si="1159"/>
        <v>3710</v>
      </c>
      <c r="AVC397" s="699">
        <f t="shared" si="1160"/>
        <v>520</v>
      </c>
      <c r="AVD397" s="699">
        <f t="shared" si="1161"/>
        <v>2140</v>
      </c>
      <c r="AVE397" s="699">
        <f t="shared" si="1162"/>
        <v>310</v>
      </c>
      <c r="AVF397" s="699">
        <f t="shared" si="1163"/>
        <v>740</v>
      </c>
      <c r="AVG397" s="699">
        <f t="shared" si="1164"/>
        <v>7266.84</v>
      </c>
      <c r="AVH397" s="699">
        <f t="shared" si="1165"/>
        <v>5080</v>
      </c>
      <c r="AVI397" s="699">
        <f t="shared" si="1166"/>
        <v>540</v>
      </c>
      <c r="AVJ397" s="699">
        <f t="shared" si="1167"/>
        <v>770</v>
      </c>
      <c r="AVK397" s="699">
        <f t="shared" si="1168"/>
        <v>80</v>
      </c>
      <c r="AVL397" s="699">
        <f t="shared" si="1169"/>
        <v>300</v>
      </c>
      <c r="AVM397" s="699">
        <f t="shared" si="1170"/>
        <v>18305.29</v>
      </c>
      <c r="AVN397" s="699">
        <f t="shared" si="1171"/>
        <v>14059.36</v>
      </c>
      <c r="AVO397" s="699">
        <f t="shared" si="1172"/>
        <v>4245.93</v>
      </c>
      <c r="AVP397" s="699">
        <f t="shared" si="1173"/>
        <v>3520</v>
      </c>
      <c r="AVQ397" s="699">
        <f t="shared" si="1174"/>
        <v>115687.35</v>
      </c>
    </row>
    <row r="398" spans="1:108 1244:1265" ht="30" hidden="1" customHeight="1" x14ac:dyDescent="0.25">
      <c r="A398" s="643">
        <v>1</v>
      </c>
      <c r="B398" s="643">
        <v>10</v>
      </c>
      <c r="C398" s="664" t="s">
        <v>251</v>
      </c>
      <c r="D398" s="2"/>
      <c r="E398" s="101" t="s">
        <v>344</v>
      </c>
      <c r="F398" s="643" t="s">
        <v>31</v>
      </c>
      <c r="G398" s="643">
        <v>1</v>
      </c>
      <c r="H398" s="658" t="s">
        <v>8</v>
      </c>
      <c r="I398" s="643">
        <v>3</v>
      </c>
      <c r="J398" s="101" t="s">
        <v>377</v>
      </c>
      <c r="K398" s="643">
        <v>1</v>
      </c>
      <c r="L398" s="683" t="s">
        <v>349</v>
      </c>
      <c r="M398" s="11" t="s">
        <v>287</v>
      </c>
      <c r="N398" s="101" t="s">
        <v>387</v>
      </c>
      <c r="O398" s="643">
        <v>1</v>
      </c>
      <c r="P398" s="632"/>
      <c r="Q398" s="632"/>
      <c r="R398" s="632"/>
      <c r="S398" s="675">
        <f>SUMIF('Территориальный кк'!$A:$A,'2020'!$B398,'Территориальный кк'!D:D)</f>
        <v>1.3620000000000001</v>
      </c>
      <c r="T398" s="676">
        <f>SUMIF('Территориальный кк'!$A:$A,'2020'!$B398,'Территориальный кк'!E:E)</f>
        <v>2.9540000000000002</v>
      </c>
      <c r="U398" s="618">
        <f>SUMIFS(Нормативы!G:G,Нормативы!$B:$B,$G398,Нормативы!$D:$D,'2020'!$I398,Нормативы!$F:$F,'2020'!$K398)*O398</f>
        <v>5402</v>
      </c>
      <c r="V398" s="618">
        <f t="shared" si="1097"/>
        <v>4149</v>
      </c>
      <c r="W398" s="618">
        <f t="shared" si="1098"/>
        <v>1253</v>
      </c>
      <c r="X398" s="618">
        <f>SUMIFS(Нормативы!J:J,Нормативы!$B:$B,$G398,Нормативы!$D:$D,'2020'!$I398,Нормативы!$F:$F,'2020'!$K398)</f>
        <v>22</v>
      </c>
      <c r="Y398" s="618">
        <f>SUMIFS(Нормативы!K:K,Нормативы!$B:$B,$G398,Нормативы!$D:$D,'2020'!$I398,Нормативы!$F:$F,'2020'!$K398)</f>
        <v>4</v>
      </c>
      <c r="Z398" s="618">
        <f>SUMIFS(Нормативы!L:L,Нормативы!$B:$B,$G398,Нормативы!$D:$D,'2020'!$I398,Нормативы!$F:$F,'2020'!$K398)</f>
        <v>232</v>
      </c>
      <c r="AA398" s="618">
        <f t="shared" si="1099"/>
        <v>371</v>
      </c>
      <c r="AB398" s="618">
        <f>SUMIFS(Нормативы!N:N,Нормативы!$B:$B,$G398,Нормативы!$D:$D,'2020'!$I398,Нормативы!$F:$F,'2020'!$K398)*O398</f>
        <v>52</v>
      </c>
      <c r="AC398" s="618">
        <f>SUMIFS(Нормативы!O:O,Нормативы!$B:$B,$G398,Нормативы!$D:$D,'2020'!$I398,Нормативы!$F:$F,'2020'!$K398)</f>
        <v>214</v>
      </c>
      <c r="AD398" s="618">
        <f>SUMIFS(Нормативы!P:P,Нормативы!$B:$B,$G398,Нормативы!$D:$D,'2020'!$I398,Нормативы!$F:$F,'2020'!$K398)*O398</f>
        <v>31</v>
      </c>
      <c r="AE398" s="618">
        <f>SUMIFS(Нормативы!Q:Q,Нормативы!$B:$B,$G398,Нормативы!$D:$D,'2020'!$I398,Нормативы!$F:$F,'2020'!$K398)</f>
        <v>74</v>
      </c>
      <c r="AF398" s="618">
        <f>SUMIFS(Нормативы!R:R,Нормативы!$B:$B,$G398,Нормативы!$D:$D,'2020'!$I398,Нормативы!$F:$F,'2020'!$K398)</f>
        <v>246</v>
      </c>
      <c r="AG398" s="618">
        <f>SUMIFS(Нормативы!S:S,Нормативы!$B:$B,$G398,Нормативы!$D:$D,'2020'!$I398,Нормативы!$F:$F,'2020'!$K398)</f>
        <v>508</v>
      </c>
      <c r="AH398" s="618">
        <f>SUMIFS(Нормативы!T:T,Нормативы!$B:$B,$G398,Нормативы!$D:$D,'2020'!$I398,Нормативы!$F:$F,'2020'!$K398)</f>
        <v>54</v>
      </c>
      <c r="AI398" s="618">
        <f>SUMIFS(Нормативы!U:U,Нормативы!$B:$B,$G398,Нормативы!$D:$D,'2020'!$I398,Нормативы!$F:$F,'2020'!$K398)</f>
        <v>77</v>
      </c>
      <c r="AJ398" s="618">
        <f>SUMIFS(Нормативы!V:V,Нормативы!$B:$B,$G398,Нормативы!$D:$D,'2020'!$I398,Нормативы!$F:$F,'2020'!$K398)</f>
        <v>8</v>
      </c>
      <c r="AK398" s="618">
        <f>SUMIFS(Нормативы!W:W,Нормативы!$B:$B,$G398,Нормативы!$D:$D,'2020'!$I398,Нормативы!$F:$F,'2020'!$K398)</f>
        <v>30</v>
      </c>
      <c r="AL398" s="618">
        <f>SUMIFS(Нормативы!X:X,Нормативы!$B:$B,$G398,Нормативы!$D:$D,'2020'!$I398,Нормативы!$F:$F,'2020'!$K398)*O398</f>
        <v>1344</v>
      </c>
      <c r="AM398" s="618">
        <f t="shared" si="1100"/>
        <v>1032.3</v>
      </c>
      <c r="AN398" s="618">
        <f t="shared" si="1101"/>
        <v>311.7</v>
      </c>
      <c r="AO398" s="618">
        <f>SUMIFS(Нормативы!AA:AA,Нормативы!$B:$B,$G398,Нормативы!$D:$D,'2020'!$I398,Нормативы!$F:$F,'2020'!$K398)</f>
        <v>0</v>
      </c>
      <c r="AP398" s="619">
        <f t="shared" si="1102"/>
        <v>8294</v>
      </c>
      <c r="AQ398" s="413">
        <f t="shared" si="1040"/>
        <v>0</v>
      </c>
      <c r="AR398" s="618">
        <f t="shared" si="1103"/>
        <v>0</v>
      </c>
      <c r="AS398" s="618">
        <f t="shared" si="1104"/>
        <v>0</v>
      </c>
      <c r="AT398" s="616">
        <f t="shared" si="1041"/>
        <v>0</v>
      </c>
      <c r="AU398" s="616">
        <f t="shared" si="1042"/>
        <v>0</v>
      </c>
      <c r="AV398" s="616">
        <f t="shared" si="1043"/>
        <v>0</v>
      </c>
      <c r="AW398" s="616">
        <f t="shared" si="1044"/>
        <v>0</v>
      </c>
      <c r="AX398" s="616">
        <f t="shared" si="1045"/>
        <v>0</v>
      </c>
      <c r="AY398" s="616">
        <f t="shared" si="1046"/>
        <v>0</v>
      </c>
      <c r="AZ398" s="616">
        <f t="shared" si="1047"/>
        <v>0</v>
      </c>
      <c r="BA398" s="616">
        <f t="shared" si="1048"/>
        <v>0</v>
      </c>
      <c r="BB398" s="616">
        <f t="shared" si="1049"/>
        <v>0</v>
      </c>
      <c r="BC398" s="616">
        <f t="shared" si="1050"/>
        <v>0</v>
      </c>
      <c r="BD398" s="616">
        <f t="shared" si="1051"/>
        <v>0</v>
      </c>
      <c r="BE398" s="616">
        <f t="shared" si="1052"/>
        <v>0</v>
      </c>
      <c r="BF398" s="616">
        <f t="shared" si="1053"/>
        <v>0</v>
      </c>
      <c r="BG398" s="616">
        <f t="shared" si="1054"/>
        <v>0</v>
      </c>
      <c r="BH398" s="616">
        <f t="shared" si="1055"/>
        <v>0</v>
      </c>
      <c r="BI398" s="618">
        <f t="shared" si="1105"/>
        <v>0</v>
      </c>
      <c r="BJ398" s="618">
        <f t="shared" si="1106"/>
        <v>0</v>
      </c>
      <c r="BK398" s="616">
        <f t="shared" si="1056"/>
        <v>0</v>
      </c>
      <c r="BL398" s="620">
        <f t="shared" si="1057"/>
        <v>0</v>
      </c>
      <c r="BM398" s="616">
        <f t="shared" si="1058"/>
        <v>0</v>
      </c>
      <c r="BN398" s="618">
        <f t="shared" si="1059"/>
        <v>0</v>
      </c>
      <c r="BO398" s="618">
        <f t="shared" si="1060"/>
        <v>0</v>
      </c>
      <c r="BP398" s="616">
        <f t="shared" si="1107"/>
        <v>0</v>
      </c>
      <c r="BQ398" s="616">
        <f t="shared" si="1108"/>
        <v>0</v>
      </c>
      <c r="BR398" s="616">
        <f t="shared" si="1109"/>
        <v>0</v>
      </c>
      <c r="BS398" s="616">
        <f t="shared" si="1061"/>
        <v>0</v>
      </c>
      <c r="BT398" s="616">
        <f t="shared" si="1062"/>
        <v>0</v>
      </c>
      <c r="BU398" s="616">
        <f t="shared" si="1063"/>
        <v>0</v>
      </c>
      <c r="BV398" s="616">
        <f t="shared" si="1064"/>
        <v>0</v>
      </c>
      <c r="BW398" s="616">
        <f t="shared" si="1065"/>
        <v>0</v>
      </c>
      <c r="BX398" s="616">
        <f t="shared" si="1066"/>
        <v>0</v>
      </c>
      <c r="BY398" s="616">
        <f t="shared" si="1067"/>
        <v>0</v>
      </c>
      <c r="BZ398" s="616">
        <f t="shared" si="1068"/>
        <v>0</v>
      </c>
      <c r="CA398" s="616">
        <f t="shared" si="1069"/>
        <v>0</v>
      </c>
      <c r="CB398" s="616">
        <f t="shared" si="1070"/>
        <v>0</v>
      </c>
      <c r="CC398" s="616">
        <f t="shared" si="1071"/>
        <v>0</v>
      </c>
      <c r="CD398" s="616">
        <f t="shared" si="1072"/>
        <v>0</v>
      </c>
      <c r="CE398" s="618">
        <f t="shared" si="1110"/>
        <v>0</v>
      </c>
      <c r="CF398" s="618">
        <f t="shared" si="1111"/>
        <v>0</v>
      </c>
      <c r="CG398" s="616">
        <f t="shared" si="1073"/>
        <v>0</v>
      </c>
      <c r="CH398" s="621">
        <f t="shared" si="1074"/>
        <v>0</v>
      </c>
      <c r="CI398" s="88" t="e">
        <f t="shared" si="1075"/>
        <v>#DIV/0!</v>
      </c>
      <c r="CJ398" s="90" t="e">
        <f t="shared" si="1076"/>
        <v>#DIV/0!</v>
      </c>
      <c r="CK398" s="90" t="e">
        <f t="shared" si="1077"/>
        <v>#DIV/0!</v>
      </c>
      <c r="CL398" s="88" t="e">
        <f t="shared" si="1078"/>
        <v>#DIV/0!</v>
      </c>
      <c r="CM398" s="88" t="e">
        <f t="shared" si="1079"/>
        <v>#DIV/0!</v>
      </c>
      <c r="CN398" s="88" t="e">
        <f t="shared" si="1080"/>
        <v>#DIV/0!</v>
      </c>
      <c r="CO398" s="88" t="e">
        <f t="shared" si="1081"/>
        <v>#DIV/0!</v>
      </c>
      <c r="CP398" s="88" t="e">
        <f t="shared" si="1082"/>
        <v>#DIV/0!</v>
      </c>
      <c r="CQ398" s="88" t="e">
        <f t="shared" si="1083"/>
        <v>#DIV/0!</v>
      </c>
      <c r="CR398" s="88" t="e">
        <f t="shared" si="1084"/>
        <v>#DIV/0!</v>
      </c>
      <c r="CS398" s="88" t="e">
        <f t="shared" si="1085"/>
        <v>#DIV/0!</v>
      </c>
      <c r="CT398" s="88" t="e">
        <f t="shared" si="1086"/>
        <v>#DIV/0!</v>
      </c>
      <c r="CU398" s="88" t="e">
        <f t="shared" si="1087"/>
        <v>#DIV/0!</v>
      </c>
      <c r="CV398" s="88" t="e">
        <f t="shared" si="1088"/>
        <v>#DIV/0!</v>
      </c>
      <c r="CW398" s="88" t="e">
        <f t="shared" si="1089"/>
        <v>#DIV/0!</v>
      </c>
      <c r="CX398" s="88" t="e">
        <f t="shared" si="1090"/>
        <v>#DIV/0!</v>
      </c>
      <c r="CY398" s="88" t="e">
        <f t="shared" si="1091"/>
        <v>#DIV/0!</v>
      </c>
      <c r="CZ398" s="88" t="e">
        <f t="shared" si="1092"/>
        <v>#DIV/0!</v>
      </c>
      <c r="DA398" s="90" t="e">
        <f t="shared" si="1093"/>
        <v>#DIV/0!</v>
      </c>
      <c r="DB398" s="90" t="e">
        <f t="shared" si="1094"/>
        <v>#DIV/0!</v>
      </c>
      <c r="DC398" s="88" t="e">
        <f t="shared" si="1095"/>
        <v>#DIV/0!</v>
      </c>
      <c r="DD398" s="88" t="e">
        <f t="shared" si="1096"/>
        <v>#DIV/0!</v>
      </c>
      <c r="AUV398" s="699">
        <v>0</v>
      </c>
      <c r="AUW398" s="699">
        <f t="shared" si="1185"/>
        <v>0</v>
      </c>
      <c r="AUX398" s="699">
        <f t="shared" si="1186"/>
        <v>0</v>
      </c>
      <c r="AUY398" s="699">
        <f t="shared" si="910"/>
        <v>0</v>
      </c>
      <c r="AUZ398" s="699">
        <f t="shared" si="910"/>
        <v>0</v>
      </c>
      <c r="AVA398" s="699">
        <f t="shared" si="910"/>
        <v>0</v>
      </c>
      <c r="AVB398" s="699">
        <f t="shared" si="911"/>
        <v>0</v>
      </c>
      <c r="AVC398" s="697"/>
      <c r="AVD398" s="697"/>
      <c r="AVE398" s="697"/>
      <c r="AVF398" s="697"/>
      <c r="AVG398" s="697"/>
      <c r="AVH398" s="697"/>
      <c r="AVI398" s="697"/>
      <c r="AVJ398" s="697"/>
      <c r="AVK398" s="697"/>
      <c r="AVL398" s="697"/>
      <c r="AVM398" s="697"/>
      <c r="AVN398" s="697"/>
      <c r="AVO398" s="697"/>
      <c r="AVP398" s="697"/>
      <c r="AVQ398" s="697"/>
    </row>
    <row r="399" spans="1:108 1244:1265" ht="30" hidden="1" customHeight="1" x14ac:dyDescent="0.25">
      <c r="A399" s="643">
        <v>1</v>
      </c>
      <c r="B399" s="643">
        <v>10</v>
      </c>
      <c r="C399" s="664" t="s">
        <v>251</v>
      </c>
      <c r="D399" s="2"/>
      <c r="E399" s="101" t="s">
        <v>344</v>
      </c>
      <c r="F399" s="643" t="s">
        <v>31</v>
      </c>
      <c r="G399" s="643">
        <v>1</v>
      </c>
      <c r="H399" s="658" t="s">
        <v>10</v>
      </c>
      <c r="I399" s="643">
        <v>0</v>
      </c>
      <c r="J399" s="101" t="s">
        <v>358</v>
      </c>
      <c r="K399" s="643">
        <v>1</v>
      </c>
      <c r="L399" s="683" t="s">
        <v>349</v>
      </c>
      <c r="M399" s="11" t="s">
        <v>262</v>
      </c>
      <c r="N399" s="101" t="s">
        <v>387</v>
      </c>
      <c r="O399" s="643">
        <v>1</v>
      </c>
      <c r="P399" s="632">
        <v>10</v>
      </c>
      <c r="Q399" s="632">
        <v>10</v>
      </c>
      <c r="R399" s="632">
        <v>10</v>
      </c>
      <c r="S399" s="675">
        <f>SUMIF('Территориальный кк'!$A:$A,'2020'!$B399,'Территориальный кк'!D:D)</f>
        <v>1.3620000000000001</v>
      </c>
      <c r="T399" s="676">
        <f>SUMIF('Территориальный кк'!$A:$A,'2020'!$B399,'Территориальный кк'!E:E)</f>
        <v>2.9540000000000002</v>
      </c>
      <c r="U399" s="618">
        <f>SUMIFS(Нормативы!G:G,Нормативы!$B:$B,$G399,Нормативы!$D:$D,'2020'!$I399,Нормативы!$F:$F,'2020'!$K399)*O399</f>
        <v>54020</v>
      </c>
      <c r="V399" s="618">
        <f t="shared" si="1097"/>
        <v>41490</v>
      </c>
      <c r="W399" s="618">
        <f t="shared" si="1098"/>
        <v>12530</v>
      </c>
      <c r="X399" s="618">
        <f>SUMIFS(Нормативы!J:J,Нормативы!$B:$B,$G399,Нормативы!$D:$D,'2020'!$I399,Нормативы!$F:$F,'2020'!$K399)</f>
        <v>220</v>
      </c>
      <c r="Y399" s="618">
        <f>SUMIFS(Нормативы!K:K,Нормативы!$B:$B,$G399,Нормативы!$D:$D,'2020'!$I399,Нормативы!$F:$F,'2020'!$K399)</f>
        <v>44</v>
      </c>
      <c r="Z399" s="618">
        <f>SUMIFS(Нормативы!L:L,Нормативы!$B:$B,$G399,Нормативы!$D:$D,'2020'!$I399,Нормативы!$F:$F,'2020'!$K399)</f>
        <v>2320</v>
      </c>
      <c r="AA399" s="618">
        <f t="shared" si="1099"/>
        <v>3710</v>
      </c>
      <c r="AB399" s="618">
        <f>SUMIFS(Нормативы!N:N,Нормативы!$B:$B,$G399,Нормативы!$D:$D,'2020'!$I399,Нормативы!$F:$F,'2020'!$K399)*O399</f>
        <v>520</v>
      </c>
      <c r="AC399" s="618">
        <f>SUMIFS(Нормативы!O:O,Нормативы!$B:$B,$G399,Нормативы!$D:$D,'2020'!$I399,Нормативы!$F:$F,'2020'!$K399)</f>
        <v>2140</v>
      </c>
      <c r="AD399" s="618">
        <f>SUMIFS(Нормативы!P:P,Нормативы!$B:$B,$G399,Нормативы!$D:$D,'2020'!$I399,Нормативы!$F:$F,'2020'!$K399)*O399</f>
        <v>310</v>
      </c>
      <c r="AE399" s="618">
        <f>SUMIFS(Нормативы!Q:Q,Нормативы!$B:$B,$G399,Нормативы!$D:$D,'2020'!$I399,Нормативы!$F:$F,'2020'!$K399)</f>
        <v>740</v>
      </c>
      <c r="AF399" s="618">
        <f>SUMIFS(Нормативы!R:R,Нормативы!$B:$B,$G399,Нормативы!$D:$D,'2020'!$I399,Нормативы!$F:$F,'2020'!$K399)</f>
        <v>2460</v>
      </c>
      <c r="AG399" s="618">
        <f>SUMIFS(Нормативы!S:S,Нормативы!$B:$B,$G399,Нормативы!$D:$D,'2020'!$I399,Нормативы!$F:$F,'2020'!$K399)</f>
        <v>5080</v>
      </c>
      <c r="AH399" s="618">
        <f>SUMIFS(Нормативы!T:T,Нормативы!$B:$B,$G399,Нормативы!$D:$D,'2020'!$I399,Нормативы!$F:$F,'2020'!$K399)</f>
        <v>540</v>
      </c>
      <c r="AI399" s="618">
        <f>SUMIFS(Нормативы!U:U,Нормативы!$B:$B,$G399,Нормативы!$D:$D,'2020'!$I399,Нормативы!$F:$F,'2020'!$K399)</f>
        <v>770</v>
      </c>
      <c r="AJ399" s="618">
        <f>SUMIFS(Нормативы!V:V,Нормативы!$B:$B,$G399,Нормативы!$D:$D,'2020'!$I399,Нормативы!$F:$F,'2020'!$K399)</f>
        <v>80</v>
      </c>
      <c r="AK399" s="618">
        <f>SUMIFS(Нормативы!W:W,Нормативы!$B:$B,$G399,Нормативы!$D:$D,'2020'!$I399,Нормативы!$F:$F,'2020'!$K399)</f>
        <v>300</v>
      </c>
      <c r="AL399" s="618">
        <f>SUMIFS(Нормативы!X:X,Нормативы!$B:$B,$G399,Нормативы!$D:$D,'2020'!$I399,Нормативы!$F:$F,'2020'!$K399)*O399</f>
        <v>13440</v>
      </c>
      <c r="AM399" s="618">
        <f t="shared" si="1100"/>
        <v>10322.6</v>
      </c>
      <c r="AN399" s="618">
        <f t="shared" si="1101"/>
        <v>3117.4</v>
      </c>
      <c r="AO399" s="618">
        <f>SUMIFS(Нормативы!AA:AA,Нормативы!$B:$B,$G399,Нормативы!$D:$D,'2020'!$I399,Нормативы!$F:$F,'2020'!$K399)</f>
        <v>3520</v>
      </c>
      <c r="AP399" s="619">
        <f t="shared" si="1102"/>
        <v>86460</v>
      </c>
      <c r="AQ399" s="413">
        <f t="shared" si="1040"/>
        <v>540200</v>
      </c>
      <c r="AR399" s="618">
        <f t="shared" si="1103"/>
        <v>414900.2</v>
      </c>
      <c r="AS399" s="618">
        <f t="shared" si="1104"/>
        <v>125299.8</v>
      </c>
      <c r="AT399" s="616">
        <f t="shared" si="1041"/>
        <v>2200</v>
      </c>
      <c r="AU399" s="616">
        <f t="shared" si="1042"/>
        <v>440</v>
      </c>
      <c r="AV399" s="616">
        <f t="shared" si="1043"/>
        <v>23200</v>
      </c>
      <c r="AW399" s="616">
        <f t="shared" si="1044"/>
        <v>37100</v>
      </c>
      <c r="AX399" s="616">
        <f t="shared" si="1045"/>
        <v>5200</v>
      </c>
      <c r="AY399" s="616">
        <f t="shared" si="1046"/>
        <v>21400</v>
      </c>
      <c r="AZ399" s="616">
        <f t="shared" si="1047"/>
        <v>3100</v>
      </c>
      <c r="BA399" s="616">
        <f t="shared" si="1048"/>
        <v>7400</v>
      </c>
      <c r="BB399" s="616">
        <f t="shared" si="1049"/>
        <v>24600</v>
      </c>
      <c r="BC399" s="616">
        <f t="shared" si="1050"/>
        <v>50800</v>
      </c>
      <c r="BD399" s="616">
        <f t="shared" si="1051"/>
        <v>5400</v>
      </c>
      <c r="BE399" s="616">
        <f t="shared" si="1052"/>
        <v>7700</v>
      </c>
      <c r="BF399" s="616">
        <f t="shared" si="1053"/>
        <v>800</v>
      </c>
      <c r="BG399" s="616">
        <f t="shared" si="1054"/>
        <v>3000</v>
      </c>
      <c r="BH399" s="616">
        <f t="shared" si="1055"/>
        <v>134400</v>
      </c>
      <c r="BI399" s="618">
        <f t="shared" si="1105"/>
        <v>103225.8</v>
      </c>
      <c r="BJ399" s="618">
        <f t="shared" si="1106"/>
        <v>31174.2</v>
      </c>
      <c r="BK399" s="616">
        <f t="shared" si="1056"/>
        <v>35200</v>
      </c>
      <c r="BL399" s="620">
        <f t="shared" si="1057"/>
        <v>864600</v>
      </c>
      <c r="BM399" s="616">
        <f t="shared" si="1058"/>
        <v>735752</v>
      </c>
      <c r="BN399" s="618">
        <f t="shared" si="1059"/>
        <v>565093.69999999995</v>
      </c>
      <c r="BO399" s="618">
        <f t="shared" si="1060"/>
        <v>170658.3</v>
      </c>
      <c r="BP399" s="616">
        <f t="shared" si="1107"/>
        <v>2200</v>
      </c>
      <c r="BQ399" s="616">
        <f t="shared" si="1108"/>
        <v>440</v>
      </c>
      <c r="BR399" s="616">
        <f t="shared" si="1109"/>
        <v>23200</v>
      </c>
      <c r="BS399" s="616">
        <f t="shared" si="1061"/>
        <v>37100</v>
      </c>
      <c r="BT399" s="616">
        <f t="shared" si="1062"/>
        <v>5200</v>
      </c>
      <c r="BU399" s="616">
        <f t="shared" si="1063"/>
        <v>21400</v>
      </c>
      <c r="BV399" s="616">
        <f t="shared" si="1064"/>
        <v>3100</v>
      </c>
      <c r="BW399" s="616">
        <f t="shared" si="1065"/>
        <v>7400</v>
      </c>
      <c r="BX399" s="616">
        <f t="shared" si="1066"/>
        <v>72668</v>
      </c>
      <c r="BY399" s="616">
        <f t="shared" si="1067"/>
        <v>50800</v>
      </c>
      <c r="BZ399" s="616">
        <f t="shared" si="1068"/>
        <v>5400</v>
      </c>
      <c r="CA399" s="616">
        <f t="shared" si="1069"/>
        <v>7700</v>
      </c>
      <c r="CB399" s="616">
        <f t="shared" si="1070"/>
        <v>800</v>
      </c>
      <c r="CC399" s="616">
        <f t="shared" si="1071"/>
        <v>3000</v>
      </c>
      <c r="CD399" s="616">
        <f t="shared" si="1072"/>
        <v>183053</v>
      </c>
      <c r="CE399" s="618">
        <f t="shared" si="1110"/>
        <v>140593.70000000001</v>
      </c>
      <c r="CF399" s="618">
        <f t="shared" si="1111"/>
        <v>42459.3</v>
      </c>
      <c r="CG399" s="616">
        <f t="shared" si="1073"/>
        <v>35200</v>
      </c>
      <c r="CH399" s="621">
        <f t="shared" si="1074"/>
        <v>1156873</v>
      </c>
      <c r="CI399" s="88">
        <f t="shared" si="1075"/>
        <v>73575.199999999997</v>
      </c>
      <c r="CJ399" s="90">
        <f t="shared" si="1076"/>
        <v>56509.37</v>
      </c>
      <c r="CK399" s="90">
        <f t="shared" si="1077"/>
        <v>17065.830000000002</v>
      </c>
      <c r="CL399" s="88">
        <f t="shared" si="1078"/>
        <v>220</v>
      </c>
      <c r="CM399" s="88">
        <f t="shared" si="1079"/>
        <v>44</v>
      </c>
      <c r="CN399" s="88">
        <f t="shared" si="1080"/>
        <v>2320</v>
      </c>
      <c r="CO399" s="88">
        <f t="shared" si="1081"/>
        <v>3710</v>
      </c>
      <c r="CP399" s="88">
        <f t="shared" si="1082"/>
        <v>520</v>
      </c>
      <c r="CQ399" s="88">
        <f t="shared" si="1083"/>
        <v>2140</v>
      </c>
      <c r="CR399" s="88">
        <f t="shared" si="1084"/>
        <v>310</v>
      </c>
      <c r="CS399" s="88">
        <f t="shared" si="1085"/>
        <v>740</v>
      </c>
      <c r="CT399" s="88">
        <f t="shared" si="1086"/>
        <v>7266.8</v>
      </c>
      <c r="CU399" s="88">
        <f t="shared" si="1087"/>
        <v>5080</v>
      </c>
      <c r="CV399" s="88">
        <f t="shared" si="1088"/>
        <v>540</v>
      </c>
      <c r="CW399" s="88">
        <f t="shared" si="1089"/>
        <v>770</v>
      </c>
      <c r="CX399" s="88">
        <f t="shared" si="1090"/>
        <v>80</v>
      </c>
      <c r="CY399" s="88">
        <f t="shared" si="1091"/>
        <v>300</v>
      </c>
      <c r="CZ399" s="88">
        <f t="shared" si="1092"/>
        <v>18305.3</v>
      </c>
      <c r="DA399" s="90">
        <f t="shared" si="1093"/>
        <v>14059.37</v>
      </c>
      <c r="DB399" s="90">
        <f t="shared" si="1094"/>
        <v>4245.93</v>
      </c>
      <c r="DC399" s="88">
        <f t="shared" si="1095"/>
        <v>3520</v>
      </c>
      <c r="DD399" s="88">
        <f t="shared" si="1096"/>
        <v>115687.3</v>
      </c>
      <c r="AUV399" s="699">
        <f t="shared" si="1184"/>
        <v>73575.199999999997</v>
      </c>
      <c r="AUW399" s="699">
        <f t="shared" si="1185"/>
        <v>56509.37</v>
      </c>
      <c r="AUX399" s="699">
        <f t="shared" si="1186"/>
        <v>17065.830000000002</v>
      </c>
      <c r="AUY399" s="699">
        <f t="shared" ref="AUY399:AUY414" si="1187">BP399/P399</f>
        <v>220</v>
      </c>
      <c r="AUZ399" s="699">
        <f t="shared" si="910"/>
        <v>148.94999999999999</v>
      </c>
      <c r="AVA399" s="699">
        <f t="shared" si="910"/>
        <v>0.43</v>
      </c>
      <c r="AVB399" s="699">
        <f t="shared" ref="AVB399:AVB414" si="1188">AVC399+AVD399+AVE399+AVF399</f>
        <v>3710</v>
      </c>
      <c r="AVC399" s="699">
        <f t="shared" ref="AVC399:AVC414" si="1189">BT399/P399</f>
        <v>520</v>
      </c>
      <c r="AVD399" s="699">
        <f t="shared" ref="AVD399:AVD414" si="1190">BU399/P399</f>
        <v>2140</v>
      </c>
      <c r="AVE399" s="699">
        <f t="shared" ref="AVE399:AVE414" si="1191">BV399/P399</f>
        <v>310</v>
      </c>
      <c r="AVF399" s="699">
        <f t="shared" ref="AVF399:AVF414" si="1192">BW399/P399</f>
        <v>740</v>
      </c>
      <c r="AVG399" s="699">
        <f t="shared" ref="AVG399:AVG414" si="1193">BX399/P399</f>
        <v>7266.8</v>
      </c>
      <c r="AVH399" s="699">
        <f t="shared" ref="AVH399:AVH414" si="1194">BY399/P399</f>
        <v>5080</v>
      </c>
      <c r="AVI399" s="699">
        <f t="shared" ref="AVI399:AVI414" si="1195">BZ399/P399</f>
        <v>540</v>
      </c>
      <c r="AVJ399" s="699">
        <f t="shared" ref="AVJ399:AVJ414" si="1196">CA399/P399</f>
        <v>770</v>
      </c>
      <c r="AVK399" s="699">
        <f t="shared" ref="AVK399:AVK414" si="1197">CB399/P399</f>
        <v>80</v>
      </c>
      <c r="AVL399" s="699">
        <f t="shared" ref="AVL399:AVL414" si="1198">CC399/P399</f>
        <v>300</v>
      </c>
      <c r="AVM399" s="699">
        <f t="shared" ref="AVM399:AVM414" si="1199">CD399/P399</f>
        <v>18305.3</v>
      </c>
      <c r="AVN399" s="699">
        <f t="shared" ref="AVN399:AVN414" si="1200">AVM399/1.302</f>
        <v>14059.37</v>
      </c>
      <c r="AVO399" s="699">
        <f t="shared" ref="AVO399:AVO414" si="1201">AVM399-AVN399</f>
        <v>4245.93</v>
      </c>
      <c r="AVP399" s="699">
        <f t="shared" ref="AVP399:AVP414" si="1202">CG399/P399</f>
        <v>3520</v>
      </c>
      <c r="AVQ399" s="699">
        <f t="shared" ref="AVQ399:AVQ414" si="1203">CH399/P399</f>
        <v>115687.3</v>
      </c>
    </row>
    <row r="400" spans="1:108 1244:1265" ht="30" hidden="1" customHeight="1" x14ac:dyDescent="0.25">
      <c r="A400" s="643">
        <v>1</v>
      </c>
      <c r="B400" s="643">
        <v>10</v>
      </c>
      <c r="C400" s="664" t="s">
        <v>251</v>
      </c>
      <c r="D400" s="2"/>
      <c r="E400" s="101" t="s">
        <v>344</v>
      </c>
      <c r="F400" s="643" t="s">
        <v>31</v>
      </c>
      <c r="G400" s="643">
        <v>1</v>
      </c>
      <c r="H400" s="658" t="s">
        <v>8</v>
      </c>
      <c r="I400" s="643">
        <v>3</v>
      </c>
      <c r="J400" s="101" t="s">
        <v>358</v>
      </c>
      <c r="K400" s="643">
        <v>1</v>
      </c>
      <c r="L400" s="683" t="s">
        <v>349</v>
      </c>
      <c r="M400" s="11" t="s">
        <v>288</v>
      </c>
      <c r="N400" s="101" t="s">
        <v>387</v>
      </c>
      <c r="O400" s="643">
        <v>1</v>
      </c>
      <c r="P400" s="632">
        <v>10</v>
      </c>
      <c r="Q400" s="632">
        <v>10</v>
      </c>
      <c r="R400" s="632">
        <v>10</v>
      </c>
      <c r="S400" s="675">
        <f>SUMIF('Территориальный кк'!$A:$A,'2020'!$B400,'Территориальный кк'!D:D)</f>
        <v>1.3620000000000001</v>
      </c>
      <c r="T400" s="676">
        <f>SUMIF('Территориальный кк'!$A:$A,'2020'!$B400,'Территориальный кк'!E:E)</f>
        <v>2.9540000000000002</v>
      </c>
      <c r="U400" s="618">
        <f>SUMIFS(Нормативы!G:G,Нормативы!$B:$B,$G400,Нормативы!$D:$D,'2020'!$I400,Нормативы!$F:$F,'2020'!$K400)*O400</f>
        <v>5402</v>
      </c>
      <c r="V400" s="618">
        <f t="shared" si="1097"/>
        <v>4149</v>
      </c>
      <c r="W400" s="618">
        <f t="shared" si="1098"/>
        <v>1253</v>
      </c>
      <c r="X400" s="618">
        <f>SUMIFS(Нормативы!J:J,Нормативы!$B:$B,$G400,Нормативы!$D:$D,'2020'!$I400,Нормативы!$F:$F,'2020'!$K400)</f>
        <v>22</v>
      </c>
      <c r="Y400" s="618">
        <f>SUMIFS(Нормативы!K:K,Нормативы!$B:$B,$G400,Нормативы!$D:$D,'2020'!$I400,Нормативы!$F:$F,'2020'!$K400)</f>
        <v>4</v>
      </c>
      <c r="Z400" s="618">
        <f>SUMIFS(Нормативы!L:L,Нормативы!$B:$B,$G400,Нормативы!$D:$D,'2020'!$I400,Нормативы!$F:$F,'2020'!$K400)</f>
        <v>232</v>
      </c>
      <c r="AA400" s="618">
        <f t="shared" si="1099"/>
        <v>371</v>
      </c>
      <c r="AB400" s="618">
        <f>SUMIFS(Нормативы!N:N,Нормативы!$B:$B,$G400,Нормативы!$D:$D,'2020'!$I400,Нормативы!$F:$F,'2020'!$K400)*O400</f>
        <v>52</v>
      </c>
      <c r="AC400" s="618">
        <f>SUMIFS(Нормативы!O:O,Нормативы!$B:$B,$G400,Нормативы!$D:$D,'2020'!$I400,Нормативы!$F:$F,'2020'!$K400)</f>
        <v>214</v>
      </c>
      <c r="AD400" s="618">
        <f>SUMIFS(Нормативы!P:P,Нормативы!$B:$B,$G400,Нормативы!$D:$D,'2020'!$I400,Нормативы!$F:$F,'2020'!$K400)*O400</f>
        <v>31</v>
      </c>
      <c r="AE400" s="618">
        <f>SUMIFS(Нормативы!Q:Q,Нормативы!$B:$B,$G400,Нормативы!$D:$D,'2020'!$I400,Нормативы!$F:$F,'2020'!$K400)</f>
        <v>74</v>
      </c>
      <c r="AF400" s="618">
        <f>SUMIFS(Нормативы!R:R,Нормативы!$B:$B,$G400,Нормативы!$D:$D,'2020'!$I400,Нормативы!$F:$F,'2020'!$K400)</f>
        <v>246</v>
      </c>
      <c r="AG400" s="618">
        <f>SUMIFS(Нормативы!S:S,Нормативы!$B:$B,$G400,Нормативы!$D:$D,'2020'!$I400,Нормативы!$F:$F,'2020'!$K400)</f>
        <v>508</v>
      </c>
      <c r="AH400" s="618">
        <f>SUMIFS(Нормативы!T:T,Нормативы!$B:$B,$G400,Нормативы!$D:$D,'2020'!$I400,Нормативы!$F:$F,'2020'!$K400)</f>
        <v>54</v>
      </c>
      <c r="AI400" s="618">
        <f>SUMIFS(Нормативы!U:U,Нормативы!$B:$B,$G400,Нормативы!$D:$D,'2020'!$I400,Нормативы!$F:$F,'2020'!$K400)</f>
        <v>77</v>
      </c>
      <c r="AJ400" s="618">
        <f>SUMIFS(Нормативы!V:V,Нормативы!$B:$B,$G400,Нормативы!$D:$D,'2020'!$I400,Нормативы!$F:$F,'2020'!$K400)</f>
        <v>8</v>
      </c>
      <c r="AK400" s="618">
        <f>SUMIFS(Нормативы!W:W,Нормативы!$B:$B,$G400,Нормативы!$D:$D,'2020'!$I400,Нормативы!$F:$F,'2020'!$K400)</f>
        <v>30</v>
      </c>
      <c r="AL400" s="618">
        <f>SUMIFS(Нормативы!X:X,Нормативы!$B:$B,$G400,Нормативы!$D:$D,'2020'!$I400,Нормативы!$F:$F,'2020'!$K400)*O400</f>
        <v>1344</v>
      </c>
      <c r="AM400" s="618">
        <f t="shared" si="1100"/>
        <v>1032.3</v>
      </c>
      <c r="AN400" s="618">
        <f t="shared" si="1101"/>
        <v>311.7</v>
      </c>
      <c r="AO400" s="618">
        <f>SUMIFS(Нормативы!AA:AA,Нормативы!$B:$B,$G400,Нормативы!$D:$D,'2020'!$I400,Нормативы!$F:$F,'2020'!$K400)</f>
        <v>0</v>
      </c>
      <c r="AP400" s="619">
        <f t="shared" si="1102"/>
        <v>8294</v>
      </c>
      <c r="AQ400" s="413">
        <f t="shared" si="1040"/>
        <v>54020</v>
      </c>
      <c r="AR400" s="618">
        <f t="shared" si="1103"/>
        <v>41490</v>
      </c>
      <c r="AS400" s="618">
        <f t="shared" si="1104"/>
        <v>12530</v>
      </c>
      <c r="AT400" s="616">
        <f t="shared" si="1041"/>
        <v>220</v>
      </c>
      <c r="AU400" s="616">
        <f t="shared" si="1042"/>
        <v>40</v>
      </c>
      <c r="AV400" s="616">
        <f t="shared" si="1043"/>
        <v>2320</v>
      </c>
      <c r="AW400" s="616">
        <f t="shared" si="1044"/>
        <v>3710</v>
      </c>
      <c r="AX400" s="616">
        <f t="shared" si="1045"/>
        <v>520</v>
      </c>
      <c r="AY400" s="616">
        <f t="shared" si="1046"/>
        <v>2140</v>
      </c>
      <c r="AZ400" s="616">
        <f t="shared" si="1047"/>
        <v>310</v>
      </c>
      <c r="BA400" s="616">
        <f t="shared" si="1048"/>
        <v>740</v>
      </c>
      <c r="BB400" s="616">
        <f t="shared" si="1049"/>
        <v>2460</v>
      </c>
      <c r="BC400" s="616">
        <f t="shared" si="1050"/>
        <v>5080</v>
      </c>
      <c r="BD400" s="616">
        <f t="shared" si="1051"/>
        <v>540</v>
      </c>
      <c r="BE400" s="616">
        <f t="shared" si="1052"/>
        <v>770</v>
      </c>
      <c r="BF400" s="616">
        <f t="shared" si="1053"/>
        <v>80</v>
      </c>
      <c r="BG400" s="616">
        <f t="shared" si="1054"/>
        <v>300</v>
      </c>
      <c r="BH400" s="616">
        <f t="shared" si="1055"/>
        <v>13440</v>
      </c>
      <c r="BI400" s="618">
        <f t="shared" si="1105"/>
        <v>10322.6</v>
      </c>
      <c r="BJ400" s="618">
        <f t="shared" si="1106"/>
        <v>3117.4</v>
      </c>
      <c r="BK400" s="616">
        <f t="shared" si="1056"/>
        <v>0</v>
      </c>
      <c r="BL400" s="620">
        <f t="shared" si="1057"/>
        <v>82940</v>
      </c>
      <c r="BM400" s="616">
        <f t="shared" si="1058"/>
        <v>73575</v>
      </c>
      <c r="BN400" s="618">
        <f t="shared" si="1059"/>
        <v>56509.2</v>
      </c>
      <c r="BO400" s="618">
        <f t="shared" si="1060"/>
        <v>17065.8</v>
      </c>
      <c r="BP400" s="616">
        <f t="shared" si="1107"/>
        <v>220</v>
      </c>
      <c r="BQ400" s="616">
        <f t="shared" si="1108"/>
        <v>40</v>
      </c>
      <c r="BR400" s="616">
        <f t="shared" si="1109"/>
        <v>2320</v>
      </c>
      <c r="BS400" s="616">
        <f t="shared" si="1061"/>
        <v>3710</v>
      </c>
      <c r="BT400" s="616">
        <f t="shared" si="1062"/>
        <v>520</v>
      </c>
      <c r="BU400" s="616">
        <f t="shared" si="1063"/>
        <v>2140</v>
      </c>
      <c r="BV400" s="616">
        <f t="shared" si="1064"/>
        <v>310</v>
      </c>
      <c r="BW400" s="616">
        <f t="shared" si="1065"/>
        <v>740</v>
      </c>
      <c r="BX400" s="616">
        <f t="shared" si="1066"/>
        <v>7267</v>
      </c>
      <c r="BY400" s="616">
        <f t="shared" si="1067"/>
        <v>5080</v>
      </c>
      <c r="BZ400" s="616">
        <f t="shared" si="1068"/>
        <v>540</v>
      </c>
      <c r="CA400" s="616">
        <f t="shared" si="1069"/>
        <v>770</v>
      </c>
      <c r="CB400" s="616">
        <f t="shared" si="1070"/>
        <v>80</v>
      </c>
      <c r="CC400" s="616">
        <f t="shared" si="1071"/>
        <v>300</v>
      </c>
      <c r="CD400" s="616">
        <f t="shared" si="1072"/>
        <v>18305</v>
      </c>
      <c r="CE400" s="618">
        <f t="shared" si="1110"/>
        <v>14059.1</v>
      </c>
      <c r="CF400" s="618">
        <f t="shared" si="1111"/>
        <v>4245.8999999999996</v>
      </c>
      <c r="CG400" s="616">
        <f t="shared" si="1073"/>
        <v>0</v>
      </c>
      <c r="CH400" s="621">
        <f t="shared" si="1074"/>
        <v>112167</v>
      </c>
      <c r="CI400" s="88">
        <f t="shared" si="1075"/>
        <v>7357.5</v>
      </c>
      <c r="CJ400" s="90">
        <f t="shared" si="1076"/>
        <v>5650.92</v>
      </c>
      <c r="CK400" s="90">
        <f t="shared" si="1077"/>
        <v>1706.58</v>
      </c>
      <c r="CL400" s="88">
        <f t="shared" si="1078"/>
        <v>22</v>
      </c>
      <c r="CM400" s="88">
        <f t="shared" si="1079"/>
        <v>4</v>
      </c>
      <c r="CN400" s="88">
        <f t="shared" si="1080"/>
        <v>232</v>
      </c>
      <c r="CO400" s="88">
        <f t="shared" si="1081"/>
        <v>371</v>
      </c>
      <c r="CP400" s="88">
        <f t="shared" si="1082"/>
        <v>52</v>
      </c>
      <c r="CQ400" s="88">
        <f t="shared" si="1083"/>
        <v>214</v>
      </c>
      <c r="CR400" s="88">
        <f t="shared" si="1084"/>
        <v>31</v>
      </c>
      <c r="CS400" s="88">
        <f t="shared" si="1085"/>
        <v>74</v>
      </c>
      <c r="CT400" s="88">
        <f t="shared" si="1086"/>
        <v>726.7</v>
      </c>
      <c r="CU400" s="88">
        <f t="shared" si="1087"/>
        <v>508</v>
      </c>
      <c r="CV400" s="88">
        <f t="shared" si="1088"/>
        <v>54</v>
      </c>
      <c r="CW400" s="88">
        <f t="shared" si="1089"/>
        <v>77</v>
      </c>
      <c r="CX400" s="88">
        <f t="shared" si="1090"/>
        <v>8</v>
      </c>
      <c r="CY400" s="88">
        <f t="shared" si="1091"/>
        <v>30</v>
      </c>
      <c r="CZ400" s="88">
        <f t="shared" si="1092"/>
        <v>1830.5</v>
      </c>
      <c r="DA400" s="90">
        <f t="shared" si="1093"/>
        <v>1405.91</v>
      </c>
      <c r="DB400" s="90">
        <f t="shared" si="1094"/>
        <v>424.59</v>
      </c>
      <c r="DC400" s="88">
        <f t="shared" si="1095"/>
        <v>0</v>
      </c>
      <c r="DD400" s="88">
        <f t="shared" si="1096"/>
        <v>11216.7</v>
      </c>
      <c r="AUV400" s="699">
        <f t="shared" si="1184"/>
        <v>7357.5</v>
      </c>
      <c r="AUW400" s="699">
        <f t="shared" si="1185"/>
        <v>5650.92</v>
      </c>
      <c r="AUX400" s="699">
        <f t="shared" si="1186"/>
        <v>1706.58</v>
      </c>
      <c r="AUY400" s="699">
        <f t="shared" si="1187"/>
        <v>22</v>
      </c>
      <c r="AUZ400" s="699">
        <f t="shared" si="910"/>
        <v>13.54</v>
      </c>
      <c r="AVA400" s="699">
        <f t="shared" si="910"/>
        <v>0.43</v>
      </c>
      <c r="AVB400" s="699">
        <f t="shared" si="1188"/>
        <v>371</v>
      </c>
      <c r="AVC400" s="699">
        <f t="shared" si="1189"/>
        <v>52</v>
      </c>
      <c r="AVD400" s="699">
        <f t="shared" si="1190"/>
        <v>214</v>
      </c>
      <c r="AVE400" s="699">
        <f t="shared" si="1191"/>
        <v>31</v>
      </c>
      <c r="AVF400" s="699">
        <f t="shared" si="1192"/>
        <v>74</v>
      </c>
      <c r="AVG400" s="699">
        <f t="shared" si="1193"/>
        <v>726.7</v>
      </c>
      <c r="AVH400" s="699">
        <f t="shared" si="1194"/>
        <v>508</v>
      </c>
      <c r="AVI400" s="699">
        <f t="shared" si="1195"/>
        <v>54</v>
      </c>
      <c r="AVJ400" s="699">
        <f t="shared" si="1196"/>
        <v>77</v>
      </c>
      <c r="AVK400" s="699">
        <f t="shared" si="1197"/>
        <v>8</v>
      </c>
      <c r="AVL400" s="699">
        <f t="shared" si="1198"/>
        <v>30</v>
      </c>
      <c r="AVM400" s="699">
        <f t="shared" si="1199"/>
        <v>1830.5</v>
      </c>
      <c r="AVN400" s="699">
        <f t="shared" si="1200"/>
        <v>1405.91</v>
      </c>
      <c r="AVO400" s="699">
        <f t="shared" si="1201"/>
        <v>424.59</v>
      </c>
      <c r="AVP400" s="699">
        <f t="shared" si="1202"/>
        <v>0</v>
      </c>
      <c r="AVQ400" s="699">
        <f t="shared" si="1203"/>
        <v>11216.7</v>
      </c>
    </row>
    <row r="401" spans="1:108 1244:1265" ht="30" hidden="1" customHeight="1" x14ac:dyDescent="0.25">
      <c r="A401" s="643">
        <v>1</v>
      </c>
      <c r="B401" s="643">
        <v>10</v>
      </c>
      <c r="C401" s="664" t="s">
        <v>251</v>
      </c>
      <c r="D401" s="2"/>
      <c r="E401" s="101" t="s">
        <v>344</v>
      </c>
      <c r="F401" s="643" t="s">
        <v>31</v>
      </c>
      <c r="G401" s="643">
        <v>1</v>
      </c>
      <c r="H401" s="658" t="s">
        <v>10</v>
      </c>
      <c r="I401" s="643">
        <v>0</v>
      </c>
      <c r="J401" s="101" t="s">
        <v>359</v>
      </c>
      <c r="K401" s="643">
        <v>1</v>
      </c>
      <c r="L401" s="683" t="s">
        <v>349</v>
      </c>
      <c r="M401" s="11" t="s">
        <v>263</v>
      </c>
      <c r="N401" s="101" t="s">
        <v>387</v>
      </c>
      <c r="O401" s="643">
        <v>1</v>
      </c>
      <c r="P401" s="632">
        <v>10</v>
      </c>
      <c r="Q401" s="632">
        <v>10</v>
      </c>
      <c r="R401" s="632">
        <v>10</v>
      </c>
      <c r="S401" s="675">
        <f>SUMIF('Территориальный кк'!$A:$A,'2020'!$B401,'Территориальный кк'!D:D)</f>
        <v>1.3620000000000001</v>
      </c>
      <c r="T401" s="676">
        <f>SUMIF('Территориальный кк'!$A:$A,'2020'!$B401,'Территориальный кк'!E:E)</f>
        <v>2.9540000000000002</v>
      </c>
      <c r="U401" s="618">
        <f>SUMIFS(Нормативы!G:G,Нормативы!$B:$B,$G401,Нормативы!$D:$D,'2020'!$I401,Нормативы!$F:$F,'2020'!$K401)*O401</f>
        <v>54020</v>
      </c>
      <c r="V401" s="618">
        <f t="shared" si="1097"/>
        <v>41490</v>
      </c>
      <c r="W401" s="618">
        <f t="shared" si="1098"/>
        <v>12530</v>
      </c>
      <c r="X401" s="618">
        <f>SUMIFS(Нормативы!J:J,Нормативы!$B:$B,$G401,Нормативы!$D:$D,'2020'!$I401,Нормативы!$F:$F,'2020'!$K401)</f>
        <v>220</v>
      </c>
      <c r="Y401" s="618">
        <f>SUMIFS(Нормативы!K:K,Нормативы!$B:$B,$G401,Нормативы!$D:$D,'2020'!$I401,Нормативы!$F:$F,'2020'!$K401)</f>
        <v>44</v>
      </c>
      <c r="Z401" s="618">
        <f>SUMIFS(Нормативы!L:L,Нормативы!$B:$B,$G401,Нормативы!$D:$D,'2020'!$I401,Нормативы!$F:$F,'2020'!$K401)</f>
        <v>2320</v>
      </c>
      <c r="AA401" s="618">
        <f t="shared" si="1099"/>
        <v>3710</v>
      </c>
      <c r="AB401" s="618">
        <f>SUMIFS(Нормативы!N:N,Нормативы!$B:$B,$G401,Нормативы!$D:$D,'2020'!$I401,Нормативы!$F:$F,'2020'!$K401)*O401</f>
        <v>520</v>
      </c>
      <c r="AC401" s="618">
        <f>SUMIFS(Нормативы!O:O,Нормативы!$B:$B,$G401,Нормативы!$D:$D,'2020'!$I401,Нормативы!$F:$F,'2020'!$K401)</f>
        <v>2140</v>
      </c>
      <c r="AD401" s="618">
        <f>SUMIFS(Нормативы!P:P,Нормативы!$B:$B,$G401,Нормативы!$D:$D,'2020'!$I401,Нормативы!$F:$F,'2020'!$K401)*O401</f>
        <v>310</v>
      </c>
      <c r="AE401" s="618">
        <f>SUMIFS(Нормативы!Q:Q,Нормативы!$B:$B,$G401,Нормативы!$D:$D,'2020'!$I401,Нормативы!$F:$F,'2020'!$K401)</f>
        <v>740</v>
      </c>
      <c r="AF401" s="618">
        <f>SUMIFS(Нормативы!R:R,Нормативы!$B:$B,$G401,Нормативы!$D:$D,'2020'!$I401,Нормативы!$F:$F,'2020'!$K401)</f>
        <v>2460</v>
      </c>
      <c r="AG401" s="618">
        <f>SUMIFS(Нормативы!S:S,Нормативы!$B:$B,$G401,Нормативы!$D:$D,'2020'!$I401,Нормативы!$F:$F,'2020'!$K401)</f>
        <v>5080</v>
      </c>
      <c r="AH401" s="618">
        <f>SUMIFS(Нормативы!T:T,Нормативы!$B:$B,$G401,Нормативы!$D:$D,'2020'!$I401,Нормативы!$F:$F,'2020'!$K401)</f>
        <v>540</v>
      </c>
      <c r="AI401" s="618">
        <f>SUMIFS(Нормативы!U:U,Нормативы!$B:$B,$G401,Нормативы!$D:$D,'2020'!$I401,Нормативы!$F:$F,'2020'!$K401)</f>
        <v>770</v>
      </c>
      <c r="AJ401" s="618">
        <f>SUMIFS(Нормативы!V:V,Нормативы!$B:$B,$G401,Нормативы!$D:$D,'2020'!$I401,Нормативы!$F:$F,'2020'!$K401)</f>
        <v>80</v>
      </c>
      <c r="AK401" s="618">
        <f>SUMIFS(Нормативы!W:W,Нормативы!$B:$B,$G401,Нормативы!$D:$D,'2020'!$I401,Нормативы!$F:$F,'2020'!$K401)</f>
        <v>300</v>
      </c>
      <c r="AL401" s="618">
        <f>SUMIFS(Нормативы!X:X,Нормативы!$B:$B,$G401,Нормативы!$D:$D,'2020'!$I401,Нормативы!$F:$F,'2020'!$K401)*O401</f>
        <v>13440</v>
      </c>
      <c r="AM401" s="618">
        <f t="shared" si="1100"/>
        <v>10322.6</v>
      </c>
      <c r="AN401" s="618">
        <f t="shared" si="1101"/>
        <v>3117.4</v>
      </c>
      <c r="AO401" s="618">
        <f>SUMIFS(Нормативы!AA:AA,Нормативы!$B:$B,$G401,Нормативы!$D:$D,'2020'!$I401,Нормативы!$F:$F,'2020'!$K401)</f>
        <v>3520</v>
      </c>
      <c r="AP401" s="619">
        <f t="shared" si="1102"/>
        <v>86460</v>
      </c>
      <c r="AQ401" s="413">
        <f t="shared" si="1040"/>
        <v>540200</v>
      </c>
      <c r="AR401" s="618">
        <f t="shared" si="1103"/>
        <v>414900.2</v>
      </c>
      <c r="AS401" s="618">
        <f t="shared" si="1104"/>
        <v>125299.8</v>
      </c>
      <c r="AT401" s="616">
        <f t="shared" si="1041"/>
        <v>2200</v>
      </c>
      <c r="AU401" s="616">
        <f t="shared" si="1042"/>
        <v>440</v>
      </c>
      <c r="AV401" s="616">
        <f t="shared" si="1043"/>
        <v>23200</v>
      </c>
      <c r="AW401" s="616">
        <f t="shared" si="1044"/>
        <v>37100</v>
      </c>
      <c r="AX401" s="616">
        <f t="shared" si="1045"/>
        <v>5200</v>
      </c>
      <c r="AY401" s="616">
        <f t="shared" si="1046"/>
        <v>21400</v>
      </c>
      <c r="AZ401" s="616">
        <f t="shared" si="1047"/>
        <v>3100</v>
      </c>
      <c r="BA401" s="616">
        <f t="shared" si="1048"/>
        <v>7400</v>
      </c>
      <c r="BB401" s="616">
        <f t="shared" si="1049"/>
        <v>24600</v>
      </c>
      <c r="BC401" s="616">
        <f t="shared" si="1050"/>
        <v>50800</v>
      </c>
      <c r="BD401" s="616">
        <f t="shared" si="1051"/>
        <v>5400</v>
      </c>
      <c r="BE401" s="616">
        <f t="shared" si="1052"/>
        <v>7700</v>
      </c>
      <c r="BF401" s="616">
        <f t="shared" si="1053"/>
        <v>800</v>
      </c>
      <c r="BG401" s="616">
        <f t="shared" si="1054"/>
        <v>3000</v>
      </c>
      <c r="BH401" s="616">
        <f t="shared" si="1055"/>
        <v>134400</v>
      </c>
      <c r="BI401" s="618">
        <f t="shared" si="1105"/>
        <v>103225.8</v>
      </c>
      <c r="BJ401" s="618">
        <f t="shared" si="1106"/>
        <v>31174.2</v>
      </c>
      <c r="BK401" s="616">
        <f t="shared" si="1056"/>
        <v>35200</v>
      </c>
      <c r="BL401" s="620">
        <f t="shared" si="1057"/>
        <v>864600</v>
      </c>
      <c r="BM401" s="616">
        <f t="shared" si="1058"/>
        <v>735752</v>
      </c>
      <c r="BN401" s="618">
        <f t="shared" si="1059"/>
        <v>565093.69999999995</v>
      </c>
      <c r="BO401" s="618">
        <f t="shared" si="1060"/>
        <v>170658.3</v>
      </c>
      <c r="BP401" s="616">
        <f t="shared" si="1107"/>
        <v>2200</v>
      </c>
      <c r="BQ401" s="616">
        <f t="shared" si="1108"/>
        <v>440</v>
      </c>
      <c r="BR401" s="616">
        <f t="shared" si="1109"/>
        <v>23200</v>
      </c>
      <c r="BS401" s="616">
        <f t="shared" si="1061"/>
        <v>37100</v>
      </c>
      <c r="BT401" s="616">
        <f t="shared" si="1062"/>
        <v>5200</v>
      </c>
      <c r="BU401" s="616">
        <f t="shared" si="1063"/>
        <v>21400</v>
      </c>
      <c r="BV401" s="616">
        <f t="shared" si="1064"/>
        <v>3100</v>
      </c>
      <c r="BW401" s="616">
        <f t="shared" si="1065"/>
        <v>7400</v>
      </c>
      <c r="BX401" s="616">
        <f t="shared" si="1066"/>
        <v>72668</v>
      </c>
      <c r="BY401" s="616">
        <f t="shared" si="1067"/>
        <v>50800</v>
      </c>
      <c r="BZ401" s="616">
        <f t="shared" si="1068"/>
        <v>5400</v>
      </c>
      <c r="CA401" s="616">
        <f t="shared" si="1069"/>
        <v>7700</v>
      </c>
      <c r="CB401" s="616">
        <f t="shared" si="1070"/>
        <v>800</v>
      </c>
      <c r="CC401" s="616">
        <f t="shared" si="1071"/>
        <v>3000</v>
      </c>
      <c r="CD401" s="616">
        <f t="shared" si="1072"/>
        <v>183053</v>
      </c>
      <c r="CE401" s="618">
        <f t="shared" si="1110"/>
        <v>140593.70000000001</v>
      </c>
      <c r="CF401" s="618">
        <f t="shared" si="1111"/>
        <v>42459.3</v>
      </c>
      <c r="CG401" s="616">
        <f t="shared" si="1073"/>
        <v>35200</v>
      </c>
      <c r="CH401" s="621">
        <f t="shared" si="1074"/>
        <v>1156873</v>
      </c>
      <c r="CI401" s="88">
        <f t="shared" si="1075"/>
        <v>73575.199999999997</v>
      </c>
      <c r="CJ401" s="90">
        <f t="shared" si="1076"/>
        <v>56509.37</v>
      </c>
      <c r="CK401" s="90">
        <f t="shared" si="1077"/>
        <v>17065.830000000002</v>
      </c>
      <c r="CL401" s="88">
        <f t="shared" si="1078"/>
        <v>220</v>
      </c>
      <c r="CM401" s="88">
        <f t="shared" si="1079"/>
        <v>44</v>
      </c>
      <c r="CN401" s="88">
        <f t="shared" si="1080"/>
        <v>2320</v>
      </c>
      <c r="CO401" s="88">
        <f t="shared" si="1081"/>
        <v>3710</v>
      </c>
      <c r="CP401" s="88">
        <f t="shared" si="1082"/>
        <v>520</v>
      </c>
      <c r="CQ401" s="88">
        <f t="shared" si="1083"/>
        <v>2140</v>
      </c>
      <c r="CR401" s="88">
        <f t="shared" si="1084"/>
        <v>310</v>
      </c>
      <c r="CS401" s="88">
        <f t="shared" si="1085"/>
        <v>740</v>
      </c>
      <c r="CT401" s="88">
        <f t="shared" si="1086"/>
        <v>7266.8</v>
      </c>
      <c r="CU401" s="88">
        <f t="shared" si="1087"/>
        <v>5080</v>
      </c>
      <c r="CV401" s="88">
        <f t="shared" si="1088"/>
        <v>540</v>
      </c>
      <c r="CW401" s="88">
        <f t="shared" si="1089"/>
        <v>770</v>
      </c>
      <c r="CX401" s="88">
        <f t="shared" si="1090"/>
        <v>80</v>
      </c>
      <c r="CY401" s="88">
        <f t="shared" si="1091"/>
        <v>300</v>
      </c>
      <c r="CZ401" s="88">
        <f t="shared" si="1092"/>
        <v>18305.3</v>
      </c>
      <c r="DA401" s="90">
        <f t="shared" si="1093"/>
        <v>14059.37</v>
      </c>
      <c r="DB401" s="90">
        <f t="shared" si="1094"/>
        <v>4245.93</v>
      </c>
      <c r="DC401" s="88">
        <f t="shared" si="1095"/>
        <v>3520</v>
      </c>
      <c r="DD401" s="88">
        <f t="shared" si="1096"/>
        <v>115687.3</v>
      </c>
      <c r="AUV401" s="699">
        <f t="shared" si="1184"/>
        <v>73575.199999999997</v>
      </c>
      <c r="AUW401" s="699">
        <f t="shared" si="1185"/>
        <v>56509.37</v>
      </c>
      <c r="AUX401" s="699">
        <f t="shared" si="1186"/>
        <v>17065.830000000002</v>
      </c>
      <c r="AUY401" s="699">
        <f t="shared" si="1187"/>
        <v>220</v>
      </c>
      <c r="AUZ401" s="699">
        <f t="shared" si="910"/>
        <v>148.94999999999999</v>
      </c>
      <c r="AVA401" s="699">
        <f t="shared" si="910"/>
        <v>0.43</v>
      </c>
      <c r="AVB401" s="699">
        <f t="shared" si="1188"/>
        <v>3710</v>
      </c>
      <c r="AVC401" s="699">
        <f t="shared" si="1189"/>
        <v>520</v>
      </c>
      <c r="AVD401" s="699">
        <f t="shared" si="1190"/>
        <v>2140</v>
      </c>
      <c r="AVE401" s="699">
        <f t="shared" si="1191"/>
        <v>310</v>
      </c>
      <c r="AVF401" s="699">
        <f t="shared" si="1192"/>
        <v>740</v>
      </c>
      <c r="AVG401" s="699">
        <f t="shared" si="1193"/>
        <v>7266.8</v>
      </c>
      <c r="AVH401" s="699">
        <f t="shared" si="1194"/>
        <v>5080</v>
      </c>
      <c r="AVI401" s="699">
        <f t="shared" si="1195"/>
        <v>540</v>
      </c>
      <c r="AVJ401" s="699">
        <f t="shared" si="1196"/>
        <v>770</v>
      </c>
      <c r="AVK401" s="699">
        <f t="shared" si="1197"/>
        <v>80</v>
      </c>
      <c r="AVL401" s="699">
        <f t="shared" si="1198"/>
        <v>300</v>
      </c>
      <c r="AVM401" s="699">
        <f t="shared" si="1199"/>
        <v>18305.3</v>
      </c>
      <c r="AVN401" s="699">
        <f t="shared" si="1200"/>
        <v>14059.37</v>
      </c>
      <c r="AVO401" s="699">
        <f t="shared" si="1201"/>
        <v>4245.93</v>
      </c>
      <c r="AVP401" s="699">
        <f t="shared" si="1202"/>
        <v>3520</v>
      </c>
      <c r="AVQ401" s="699">
        <f t="shared" si="1203"/>
        <v>115687.3</v>
      </c>
    </row>
    <row r="402" spans="1:108 1244:1265" ht="30" hidden="1" customHeight="1" x14ac:dyDescent="0.25">
      <c r="A402" s="643">
        <v>1</v>
      </c>
      <c r="B402" s="643">
        <v>10</v>
      </c>
      <c r="C402" s="664" t="s">
        <v>251</v>
      </c>
      <c r="D402" s="2"/>
      <c r="E402" s="101" t="s">
        <v>344</v>
      </c>
      <c r="F402" s="643" t="s">
        <v>31</v>
      </c>
      <c r="G402" s="643">
        <v>1</v>
      </c>
      <c r="H402" s="658" t="s">
        <v>10</v>
      </c>
      <c r="I402" s="643">
        <v>0</v>
      </c>
      <c r="J402" s="101" t="s">
        <v>360</v>
      </c>
      <c r="K402" s="643">
        <v>3</v>
      </c>
      <c r="L402" s="683" t="s">
        <v>349</v>
      </c>
      <c r="M402" s="11" t="s">
        <v>265</v>
      </c>
      <c r="N402" s="101" t="s">
        <v>387</v>
      </c>
      <c r="O402" s="643">
        <v>1</v>
      </c>
      <c r="P402" s="632">
        <v>339</v>
      </c>
      <c r="Q402" s="632">
        <v>339</v>
      </c>
      <c r="R402" s="632">
        <v>339</v>
      </c>
      <c r="S402" s="675">
        <f>SUMIF('Территориальный кк'!$A:$A,'2020'!$B402,'Территориальный кк'!D:D)</f>
        <v>1.3620000000000001</v>
      </c>
      <c r="T402" s="676">
        <f>SUMIF('Территориальный кк'!$A:$A,'2020'!$B402,'Территориальный кк'!E:E)</f>
        <v>2.9540000000000002</v>
      </c>
      <c r="U402" s="618">
        <f>SUMIFS(Нормативы!G:G,Нормативы!$B:$B,$G402,Нормативы!$D:$D,'2020'!$I402,Нормативы!$F:$F,'2020'!$K402)*O402</f>
        <v>64190</v>
      </c>
      <c r="V402" s="618">
        <f t="shared" si="1097"/>
        <v>49301.1</v>
      </c>
      <c r="W402" s="618">
        <f t="shared" si="1098"/>
        <v>14888.9</v>
      </c>
      <c r="X402" s="618">
        <f>SUMIFS(Нормативы!J:J,Нормативы!$B:$B,$G402,Нормативы!$D:$D,'2020'!$I402,Нормативы!$F:$F,'2020'!$K402)</f>
        <v>8830</v>
      </c>
      <c r="Y402" s="618">
        <f>SUMIFS(Нормативы!K:K,Нормативы!$B:$B,$G402,Нормативы!$D:$D,'2020'!$I402,Нормативы!$F:$F,'2020'!$K402)</f>
        <v>1766</v>
      </c>
      <c r="Z402" s="618">
        <f>SUMIFS(Нормативы!L:L,Нормативы!$B:$B,$G402,Нормативы!$D:$D,'2020'!$I402,Нормативы!$F:$F,'2020'!$K402)</f>
        <v>8110</v>
      </c>
      <c r="AA402" s="618">
        <f t="shared" si="1099"/>
        <v>19050</v>
      </c>
      <c r="AB402" s="618">
        <f>SUMIFS(Нормативы!N:N,Нормативы!$B:$B,$G402,Нормативы!$D:$D,'2020'!$I402,Нормативы!$F:$F,'2020'!$K402)*O402</f>
        <v>520</v>
      </c>
      <c r="AC402" s="618">
        <f>SUMIFS(Нормативы!O:O,Нормативы!$B:$B,$G402,Нормативы!$D:$D,'2020'!$I402,Нормативы!$F:$F,'2020'!$K402)</f>
        <v>17290</v>
      </c>
      <c r="AD402" s="618">
        <f>SUMIFS(Нормативы!P:P,Нормативы!$B:$B,$G402,Нормативы!$D:$D,'2020'!$I402,Нормативы!$F:$F,'2020'!$K402)*O402</f>
        <v>360</v>
      </c>
      <c r="AE402" s="618">
        <f>SUMIFS(Нормативы!Q:Q,Нормативы!$B:$B,$G402,Нормативы!$D:$D,'2020'!$I402,Нормативы!$F:$F,'2020'!$K402)</f>
        <v>880</v>
      </c>
      <c r="AF402" s="618">
        <f>SUMIFS(Нормативы!R:R,Нормативы!$B:$B,$G402,Нормативы!$D:$D,'2020'!$I402,Нормативы!$F:$F,'2020'!$K402)</f>
        <v>2680</v>
      </c>
      <c r="AG402" s="618">
        <f>SUMIFS(Нормативы!S:S,Нормативы!$B:$B,$G402,Нормативы!$D:$D,'2020'!$I402,Нормативы!$F:$F,'2020'!$K402)</f>
        <v>5800</v>
      </c>
      <c r="AH402" s="618">
        <f>SUMIFS(Нормативы!T:T,Нормативы!$B:$B,$G402,Нормативы!$D:$D,'2020'!$I402,Нормативы!$F:$F,'2020'!$K402)</f>
        <v>540</v>
      </c>
      <c r="AI402" s="618">
        <f>SUMIFS(Нормативы!U:U,Нормативы!$B:$B,$G402,Нормативы!$D:$D,'2020'!$I402,Нормативы!$F:$F,'2020'!$K402)</f>
        <v>770</v>
      </c>
      <c r="AJ402" s="618">
        <f>SUMIFS(Нормативы!V:V,Нормативы!$B:$B,$G402,Нормативы!$D:$D,'2020'!$I402,Нормативы!$F:$F,'2020'!$K402)</f>
        <v>80</v>
      </c>
      <c r="AK402" s="618">
        <f>SUMIFS(Нормативы!W:W,Нормативы!$B:$B,$G402,Нормативы!$D:$D,'2020'!$I402,Нормативы!$F:$F,'2020'!$K402)</f>
        <v>1050</v>
      </c>
      <c r="AL402" s="618">
        <f>SUMIFS(Нормативы!X:X,Нормативы!$B:$B,$G402,Нормативы!$D:$D,'2020'!$I402,Нормативы!$F:$F,'2020'!$K402)*O402</f>
        <v>16120</v>
      </c>
      <c r="AM402" s="618">
        <f t="shared" si="1100"/>
        <v>12381</v>
      </c>
      <c r="AN402" s="618">
        <f t="shared" si="1101"/>
        <v>3739</v>
      </c>
      <c r="AO402" s="618">
        <f>SUMIFS(Нормативы!AA:AA,Нормативы!$B:$B,$G402,Нормативы!$D:$D,'2020'!$I402,Нормативы!$F:$F,'2020'!$K402)</f>
        <v>3520</v>
      </c>
      <c r="AP402" s="619">
        <f t="shared" si="1102"/>
        <v>130740</v>
      </c>
      <c r="AQ402" s="413">
        <f t="shared" si="1040"/>
        <v>21760410</v>
      </c>
      <c r="AR402" s="618">
        <f t="shared" si="1103"/>
        <v>16713064.5</v>
      </c>
      <c r="AS402" s="618">
        <f t="shared" si="1104"/>
        <v>5047345.5</v>
      </c>
      <c r="AT402" s="616">
        <f t="shared" si="1041"/>
        <v>2993370</v>
      </c>
      <c r="AU402" s="616">
        <f t="shared" si="1042"/>
        <v>598674</v>
      </c>
      <c r="AV402" s="616">
        <f t="shared" si="1043"/>
        <v>2749290</v>
      </c>
      <c r="AW402" s="616">
        <f t="shared" si="1044"/>
        <v>6457950</v>
      </c>
      <c r="AX402" s="616">
        <f t="shared" si="1045"/>
        <v>176280</v>
      </c>
      <c r="AY402" s="616">
        <f t="shared" si="1046"/>
        <v>5861310</v>
      </c>
      <c r="AZ402" s="616">
        <f t="shared" si="1047"/>
        <v>122040</v>
      </c>
      <c r="BA402" s="616">
        <f t="shared" si="1048"/>
        <v>298320</v>
      </c>
      <c r="BB402" s="616">
        <f t="shared" si="1049"/>
        <v>908520</v>
      </c>
      <c r="BC402" s="616">
        <f t="shared" si="1050"/>
        <v>1966200</v>
      </c>
      <c r="BD402" s="616">
        <f t="shared" si="1051"/>
        <v>183060</v>
      </c>
      <c r="BE402" s="616">
        <f t="shared" si="1052"/>
        <v>261030</v>
      </c>
      <c r="BF402" s="616">
        <f t="shared" si="1053"/>
        <v>27120</v>
      </c>
      <c r="BG402" s="616">
        <f t="shared" si="1054"/>
        <v>355950</v>
      </c>
      <c r="BH402" s="616">
        <f t="shared" si="1055"/>
        <v>5464680</v>
      </c>
      <c r="BI402" s="618">
        <f t="shared" si="1105"/>
        <v>4197142.9000000004</v>
      </c>
      <c r="BJ402" s="618">
        <f t="shared" si="1106"/>
        <v>1267537.1000000001</v>
      </c>
      <c r="BK402" s="616">
        <f t="shared" si="1056"/>
        <v>1193280</v>
      </c>
      <c r="BL402" s="620">
        <f t="shared" si="1057"/>
        <v>44320860</v>
      </c>
      <c r="BM402" s="616">
        <f t="shared" si="1058"/>
        <v>29637678</v>
      </c>
      <c r="BN402" s="618">
        <f t="shared" si="1059"/>
        <v>22763193.5</v>
      </c>
      <c r="BO402" s="618">
        <f t="shared" si="1060"/>
        <v>6874484.5</v>
      </c>
      <c r="BP402" s="616">
        <f t="shared" si="1107"/>
        <v>2993370</v>
      </c>
      <c r="BQ402" s="616">
        <f t="shared" si="1108"/>
        <v>598674</v>
      </c>
      <c r="BR402" s="616">
        <f t="shared" si="1109"/>
        <v>2749290</v>
      </c>
      <c r="BS402" s="616">
        <f t="shared" si="1061"/>
        <v>6457950</v>
      </c>
      <c r="BT402" s="616">
        <f t="shared" si="1062"/>
        <v>176280</v>
      </c>
      <c r="BU402" s="616">
        <f t="shared" si="1063"/>
        <v>5861310</v>
      </c>
      <c r="BV402" s="616">
        <f t="shared" si="1064"/>
        <v>122040</v>
      </c>
      <c r="BW402" s="616">
        <f t="shared" si="1065"/>
        <v>298320</v>
      </c>
      <c r="BX402" s="616">
        <f t="shared" si="1066"/>
        <v>2683768</v>
      </c>
      <c r="BY402" s="616">
        <f t="shared" si="1067"/>
        <v>1966200</v>
      </c>
      <c r="BZ402" s="616">
        <f t="shared" si="1068"/>
        <v>183060</v>
      </c>
      <c r="CA402" s="616">
        <f t="shared" si="1069"/>
        <v>261030</v>
      </c>
      <c r="CB402" s="616">
        <f t="shared" si="1070"/>
        <v>27120</v>
      </c>
      <c r="CC402" s="616">
        <f t="shared" si="1071"/>
        <v>355950</v>
      </c>
      <c r="CD402" s="616">
        <f t="shared" si="1072"/>
        <v>7442894</v>
      </c>
      <c r="CE402" s="618">
        <f t="shared" si="1110"/>
        <v>5716508.4000000004</v>
      </c>
      <c r="CF402" s="618">
        <f t="shared" si="1111"/>
        <v>1726385.6</v>
      </c>
      <c r="CG402" s="616">
        <f t="shared" si="1073"/>
        <v>1193280</v>
      </c>
      <c r="CH402" s="621">
        <f t="shared" si="1074"/>
        <v>55951590</v>
      </c>
      <c r="CI402" s="88">
        <f t="shared" si="1075"/>
        <v>87426.7788</v>
      </c>
      <c r="CJ402" s="90">
        <f t="shared" si="1076"/>
        <v>67148.063399999999</v>
      </c>
      <c r="CK402" s="90">
        <f t="shared" si="1077"/>
        <v>20278.7153</v>
      </c>
      <c r="CL402" s="88">
        <f t="shared" si="1078"/>
        <v>8830</v>
      </c>
      <c r="CM402" s="88">
        <f t="shared" si="1079"/>
        <v>1766</v>
      </c>
      <c r="CN402" s="88">
        <f t="shared" si="1080"/>
        <v>8110</v>
      </c>
      <c r="CO402" s="88">
        <f t="shared" si="1081"/>
        <v>19050</v>
      </c>
      <c r="CP402" s="88">
        <f t="shared" si="1082"/>
        <v>520</v>
      </c>
      <c r="CQ402" s="88">
        <f t="shared" si="1083"/>
        <v>17290</v>
      </c>
      <c r="CR402" s="88">
        <f t="shared" si="1084"/>
        <v>360</v>
      </c>
      <c r="CS402" s="88">
        <f t="shared" si="1085"/>
        <v>880</v>
      </c>
      <c r="CT402" s="88">
        <f t="shared" si="1086"/>
        <v>7916.7197999999999</v>
      </c>
      <c r="CU402" s="88">
        <f t="shared" si="1087"/>
        <v>5800</v>
      </c>
      <c r="CV402" s="88">
        <f t="shared" si="1088"/>
        <v>540</v>
      </c>
      <c r="CW402" s="88">
        <f t="shared" si="1089"/>
        <v>770</v>
      </c>
      <c r="CX402" s="88">
        <f t="shared" si="1090"/>
        <v>80</v>
      </c>
      <c r="CY402" s="88">
        <f t="shared" si="1091"/>
        <v>1050</v>
      </c>
      <c r="CZ402" s="88">
        <f t="shared" si="1092"/>
        <v>21955.4395</v>
      </c>
      <c r="DA402" s="90">
        <f t="shared" si="1093"/>
        <v>16862.856599999999</v>
      </c>
      <c r="DB402" s="90">
        <f t="shared" si="1094"/>
        <v>5092.5829000000003</v>
      </c>
      <c r="DC402" s="88">
        <f t="shared" si="1095"/>
        <v>3520</v>
      </c>
      <c r="DD402" s="88">
        <f t="shared" si="1096"/>
        <v>165048.9381</v>
      </c>
      <c r="AUV402" s="699">
        <f t="shared" si="1184"/>
        <v>87426.78</v>
      </c>
      <c r="AUW402" s="699">
        <f t="shared" si="1185"/>
        <v>67148.06</v>
      </c>
      <c r="AUX402" s="699">
        <f t="shared" si="1186"/>
        <v>20278.72</v>
      </c>
      <c r="AUY402" s="699">
        <f t="shared" si="1187"/>
        <v>8830</v>
      </c>
      <c r="AUZ402" s="699">
        <f t="shared" si="910"/>
        <v>202665.54</v>
      </c>
      <c r="AVA402" s="699">
        <f t="shared" si="910"/>
        <v>42.83</v>
      </c>
      <c r="AVB402" s="699">
        <f t="shared" si="1188"/>
        <v>19050</v>
      </c>
      <c r="AVC402" s="699">
        <f t="shared" si="1189"/>
        <v>520</v>
      </c>
      <c r="AVD402" s="699">
        <f t="shared" si="1190"/>
        <v>17290</v>
      </c>
      <c r="AVE402" s="699">
        <f t="shared" si="1191"/>
        <v>360</v>
      </c>
      <c r="AVF402" s="699">
        <f t="shared" si="1192"/>
        <v>880</v>
      </c>
      <c r="AVG402" s="699">
        <f t="shared" si="1193"/>
        <v>7916.72</v>
      </c>
      <c r="AVH402" s="699">
        <f t="shared" si="1194"/>
        <v>5800</v>
      </c>
      <c r="AVI402" s="699">
        <f t="shared" si="1195"/>
        <v>540</v>
      </c>
      <c r="AVJ402" s="699">
        <f t="shared" si="1196"/>
        <v>770</v>
      </c>
      <c r="AVK402" s="699">
        <f t="shared" si="1197"/>
        <v>80</v>
      </c>
      <c r="AVL402" s="699">
        <f t="shared" si="1198"/>
        <v>1050</v>
      </c>
      <c r="AVM402" s="699">
        <f t="shared" si="1199"/>
        <v>21955.439999999999</v>
      </c>
      <c r="AVN402" s="699">
        <f t="shared" si="1200"/>
        <v>16862.86</v>
      </c>
      <c r="AVO402" s="699">
        <f t="shared" si="1201"/>
        <v>5092.58</v>
      </c>
      <c r="AVP402" s="699">
        <f t="shared" si="1202"/>
        <v>3520</v>
      </c>
      <c r="AVQ402" s="699">
        <f t="shared" si="1203"/>
        <v>165048.94</v>
      </c>
    </row>
    <row r="403" spans="1:108 1244:1265" ht="30" hidden="1" customHeight="1" x14ac:dyDescent="0.25">
      <c r="A403" s="643">
        <v>1</v>
      </c>
      <c r="B403" s="643">
        <v>10</v>
      </c>
      <c r="C403" s="664" t="s">
        <v>251</v>
      </c>
      <c r="D403" s="2"/>
      <c r="E403" s="101" t="s">
        <v>344</v>
      </c>
      <c r="F403" s="643" t="s">
        <v>31</v>
      </c>
      <c r="G403" s="643">
        <v>1</v>
      </c>
      <c r="H403" s="658" t="s">
        <v>8</v>
      </c>
      <c r="I403" s="643">
        <v>3</v>
      </c>
      <c r="J403" s="101" t="s">
        <v>360</v>
      </c>
      <c r="K403" s="643">
        <v>3</v>
      </c>
      <c r="L403" s="683" t="s">
        <v>349</v>
      </c>
      <c r="M403" s="11" t="s">
        <v>266</v>
      </c>
      <c r="N403" s="101" t="s">
        <v>387</v>
      </c>
      <c r="O403" s="643">
        <v>1</v>
      </c>
      <c r="P403" s="632">
        <v>98</v>
      </c>
      <c r="Q403" s="632">
        <v>98</v>
      </c>
      <c r="R403" s="632">
        <v>98</v>
      </c>
      <c r="S403" s="675">
        <f>SUMIF('Территориальный кк'!$A:$A,'2020'!$B403,'Территориальный кк'!D:D)</f>
        <v>1.3620000000000001</v>
      </c>
      <c r="T403" s="676">
        <f>SUMIF('Территориальный кк'!$A:$A,'2020'!$B403,'Территориальный кк'!E:E)</f>
        <v>2.9540000000000002</v>
      </c>
      <c r="U403" s="618">
        <f>SUMIFS(Нормативы!G:G,Нормативы!$B:$B,$G403,Нормативы!$D:$D,'2020'!$I403,Нормативы!$F:$F,'2020'!$K403)*O403</f>
        <v>6419</v>
      </c>
      <c r="V403" s="618">
        <f t="shared" si="1097"/>
        <v>4930.1000000000004</v>
      </c>
      <c r="W403" s="618">
        <f t="shared" si="1098"/>
        <v>1488.9</v>
      </c>
      <c r="X403" s="618">
        <f>SUMIFS(Нормативы!J:J,Нормативы!$B:$B,$G403,Нормативы!$D:$D,'2020'!$I403,Нормативы!$F:$F,'2020'!$K403)</f>
        <v>883</v>
      </c>
      <c r="Y403" s="618">
        <f>SUMIFS(Нормативы!K:K,Нормативы!$B:$B,$G403,Нормативы!$D:$D,'2020'!$I403,Нормативы!$F:$F,'2020'!$K403)</f>
        <v>177</v>
      </c>
      <c r="Z403" s="618">
        <f>SUMIFS(Нормативы!L:L,Нормативы!$B:$B,$G403,Нормативы!$D:$D,'2020'!$I403,Нормативы!$F:$F,'2020'!$K403)</f>
        <v>811</v>
      </c>
      <c r="AA403" s="618">
        <f t="shared" si="1099"/>
        <v>1905</v>
      </c>
      <c r="AB403" s="618">
        <f>SUMIFS(Нормативы!N:N,Нормативы!$B:$B,$G403,Нормативы!$D:$D,'2020'!$I403,Нормативы!$F:$F,'2020'!$K403)*O403</f>
        <v>52</v>
      </c>
      <c r="AC403" s="618">
        <f>SUMIFS(Нормативы!O:O,Нормативы!$B:$B,$G403,Нормативы!$D:$D,'2020'!$I403,Нормативы!$F:$F,'2020'!$K403)</f>
        <v>1729</v>
      </c>
      <c r="AD403" s="618">
        <f>SUMIFS(Нормативы!P:P,Нормативы!$B:$B,$G403,Нормативы!$D:$D,'2020'!$I403,Нормативы!$F:$F,'2020'!$K403)*O403</f>
        <v>36</v>
      </c>
      <c r="AE403" s="618">
        <f>SUMIFS(Нормативы!Q:Q,Нормативы!$B:$B,$G403,Нормативы!$D:$D,'2020'!$I403,Нормативы!$F:$F,'2020'!$K403)</f>
        <v>88</v>
      </c>
      <c r="AF403" s="618">
        <f>SUMIFS(Нормативы!R:R,Нормативы!$B:$B,$G403,Нормативы!$D:$D,'2020'!$I403,Нормативы!$F:$F,'2020'!$K403)</f>
        <v>268</v>
      </c>
      <c r="AG403" s="618">
        <f>SUMIFS(Нормативы!S:S,Нормативы!$B:$B,$G403,Нормативы!$D:$D,'2020'!$I403,Нормативы!$F:$F,'2020'!$K403)</f>
        <v>580</v>
      </c>
      <c r="AH403" s="618">
        <f>SUMIFS(Нормативы!T:T,Нормативы!$B:$B,$G403,Нормативы!$D:$D,'2020'!$I403,Нормативы!$F:$F,'2020'!$K403)</f>
        <v>54</v>
      </c>
      <c r="AI403" s="618">
        <f>SUMIFS(Нормативы!U:U,Нормативы!$B:$B,$G403,Нормативы!$D:$D,'2020'!$I403,Нормативы!$F:$F,'2020'!$K403)</f>
        <v>77</v>
      </c>
      <c r="AJ403" s="618">
        <f>SUMIFS(Нормативы!V:V,Нормативы!$B:$B,$G403,Нормативы!$D:$D,'2020'!$I403,Нормативы!$F:$F,'2020'!$K403)</f>
        <v>8</v>
      </c>
      <c r="AK403" s="618">
        <f>SUMIFS(Нормативы!W:W,Нормативы!$B:$B,$G403,Нормативы!$D:$D,'2020'!$I403,Нормативы!$F:$F,'2020'!$K403)</f>
        <v>105</v>
      </c>
      <c r="AL403" s="618">
        <f>SUMIFS(Нормативы!X:X,Нормативы!$B:$B,$G403,Нормативы!$D:$D,'2020'!$I403,Нормативы!$F:$F,'2020'!$K403)*O403</f>
        <v>1612</v>
      </c>
      <c r="AM403" s="618">
        <f t="shared" si="1100"/>
        <v>1238.0999999999999</v>
      </c>
      <c r="AN403" s="618">
        <f t="shared" si="1101"/>
        <v>373.9</v>
      </c>
      <c r="AO403" s="618">
        <f>SUMIFS(Нормативы!AA:AA,Нормативы!$B:$B,$G403,Нормативы!$D:$D,'2020'!$I403,Нормативы!$F:$F,'2020'!$K403)</f>
        <v>0</v>
      </c>
      <c r="AP403" s="619">
        <f t="shared" si="1102"/>
        <v>12722</v>
      </c>
      <c r="AQ403" s="413">
        <f t="shared" si="1040"/>
        <v>629062</v>
      </c>
      <c r="AR403" s="618">
        <f t="shared" si="1103"/>
        <v>483150.5</v>
      </c>
      <c r="AS403" s="618">
        <f t="shared" si="1104"/>
        <v>145911.5</v>
      </c>
      <c r="AT403" s="616">
        <f t="shared" si="1041"/>
        <v>86534</v>
      </c>
      <c r="AU403" s="616">
        <f t="shared" si="1042"/>
        <v>17346</v>
      </c>
      <c r="AV403" s="616">
        <f t="shared" si="1043"/>
        <v>79478</v>
      </c>
      <c r="AW403" s="616">
        <f t="shared" si="1044"/>
        <v>186690</v>
      </c>
      <c r="AX403" s="616">
        <f t="shared" si="1045"/>
        <v>5096</v>
      </c>
      <c r="AY403" s="616">
        <f t="shared" si="1046"/>
        <v>169442</v>
      </c>
      <c r="AZ403" s="616">
        <f t="shared" si="1047"/>
        <v>3528</v>
      </c>
      <c r="BA403" s="616">
        <f t="shared" si="1048"/>
        <v>8624</v>
      </c>
      <c r="BB403" s="616">
        <f t="shared" si="1049"/>
        <v>26264</v>
      </c>
      <c r="BC403" s="616">
        <f t="shared" si="1050"/>
        <v>56840</v>
      </c>
      <c r="BD403" s="616">
        <f t="shared" si="1051"/>
        <v>5292</v>
      </c>
      <c r="BE403" s="616">
        <f t="shared" si="1052"/>
        <v>7546</v>
      </c>
      <c r="BF403" s="616">
        <f t="shared" si="1053"/>
        <v>784</v>
      </c>
      <c r="BG403" s="616">
        <f t="shared" si="1054"/>
        <v>10290</v>
      </c>
      <c r="BH403" s="616">
        <f t="shared" si="1055"/>
        <v>157976</v>
      </c>
      <c r="BI403" s="618">
        <f t="shared" si="1105"/>
        <v>121333.3</v>
      </c>
      <c r="BJ403" s="618">
        <f t="shared" si="1106"/>
        <v>36642.699999999997</v>
      </c>
      <c r="BK403" s="616">
        <f t="shared" si="1056"/>
        <v>0</v>
      </c>
      <c r="BL403" s="620">
        <f t="shared" si="1057"/>
        <v>1246756</v>
      </c>
      <c r="BM403" s="616">
        <f t="shared" si="1058"/>
        <v>856782</v>
      </c>
      <c r="BN403" s="618">
        <f t="shared" si="1059"/>
        <v>658050.69999999995</v>
      </c>
      <c r="BO403" s="618">
        <f t="shared" si="1060"/>
        <v>198731.3</v>
      </c>
      <c r="BP403" s="616">
        <f t="shared" si="1107"/>
        <v>86534</v>
      </c>
      <c r="BQ403" s="616">
        <f t="shared" si="1108"/>
        <v>17346</v>
      </c>
      <c r="BR403" s="616">
        <f t="shared" si="1109"/>
        <v>79478</v>
      </c>
      <c r="BS403" s="616">
        <f t="shared" si="1061"/>
        <v>186690</v>
      </c>
      <c r="BT403" s="616">
        <f t="shared" si="1062"/>
        <v>5096</v>
      </c>
      <c r="BU403" s="616">
        <f t="shared" si="1063"/>
        <v>169442</v>
      </c>
      <c r="BV403" s="616">
        <f t="shared" si="1064"/>
        <v>3528</v>
      </c>
      <c r="BW403" s="616">
        <f t="shared" si="1065"/>
        <v>8624</v>
      </c>
      <c r="BX403" s="616">
        <f t="shared" si="1066"/>
        <v>77584</v>
      </c>
      <c r="BY403" s="616">
        <f t="shared" si="1067"/>
        <v>56840</v>
      </c>
      <c r="BZ403" s="616">
        <f t="shared" si="1068"/>
        <v>5292</v>
      </c>
      <c r="CA403" s="616">
        <f t="shared" si="1069"/>
        <v>7546</v>
      </c>
      <c r="CB403" s="616">
        <f t="shared" si="1070"/>
        <v>784</v>
      </c>
      <c r="CC403" s="616">
        <f t="shared" si="1071"/>
        <v>10290</v>
      </c>
      <c r="CD403" s="616">
        <f t="shared" si="1072"/>
        <v>215163</v>
      </c>
      <c r="CE403" s="618">
        <f t="shared" si="1110"/>
        <v>165255.79999999999</v>
      </c>
      <c r="CF403" s="618">
        <f t="shared" si="1111"/>
        <v>49907.199999999997</v>
      </c>
      <c r="CG403" s="616">
        <f t="shared" si="1073"/>
        <v>0</v>
      </c>
      <c r="CH403" s="621">
        <f t="shared" si="1074"/>
        <v>1582983</v>
      </c>
      <c r="CI403" s="88">
        <f t="shared" si="1075"/>
        <v>8742.6735000000008</v>
      </c>
      <c r="CJ403" s="90">
        <f t="shared" si="1076"/>
        <v>6714.8031000000001</v>
      </c>
      <c r="CK403" s="90">
        <f t="shared" si="1077"/>
        <v>2027.8704</v>
      </c>
      <c r="CL403" s="88">
        <f t="shared" si="1078"/>
        <v>883</v>
      </c>
      <c r="CM403" s="88">
        <f t="shared" si="1079"/>
        <v>177</v>
      </c>
      <c r="CN403" s="88">
        <f t="shared" si="1080"/>
        <v>811</v>
      </c>
      <c r="CO403" s="88">
        <f t="shared" si="1081"/>
        <v>1905</v>
      </c>
      <c r="CP403" s="88">
        <f t="shared" si="1082"/>
        <v>52</v>
      </c>
      <c r="CQ403" s="88">
        <f t="shared" si="1083"/>
        <v>1729</v>
      </c>
      <c r="CR403" s="88">
        <f t="shared" si="1084"/>
        <v>36</v>
      </c>
      <c r="CS403" s="88">
        <f t="shared" si="1085"/>
        <v>88</v>
      </c>
      <c r="CT403" s="88">
        <f t="shared" si="1086"/>
        <v>791.67349999999999</v>
      </c>
      <c r="CU403" s="88">
        <f t="shared" si="1087"/>
        <v>580</v>
      </c>
      <c r="CV403" s="88">
        <f t="shared" si="1088"/>
        <v>54</v>
      </c>
      <c r="CW403" s="88">
        <f t="shared" si="1089"/>
        <v>77</v>
      </c>
      <c r="CX403" s="88">
        <f t="shared" si="1090"/>
        <v>8</v>
      </c>
      <c r="CY403" s="88">
        <f t="shared" si="1091"/>
        <v>105</v>
      </c>
      <c r="CZ403" s="88">
        <f t="shared" si="1092"/>
        <v>2195.5408000000002</v>
      </c>
      <c r="DA403" s="90">
        <f t="shared" si="1093"/>
        <v>1686.2837</v>
      </c>
      <c r="DB403" s="90">
        <f t="shared" si="1094"/>
        <v>509.25709999999998</v>
      </c>
      <c r="DC403" s="88">
        <f t="shared" si="1095"/>
        <v>0</v>
      </c>
      <c r="DD403" s="88">
        <f t="shared" si="1096"/>
        <v>16152.8878</v>
      </c>
      <c r="AUV403" s="699">
        <f t="shared" si="1184"/>
        <v>8742.67</v>
      </c>
      <c r="AUW403" s="699">
        <f t="shared" si="1185"/>
        <v>6714.8</v>
      </c>
      <c r="AUX403" s="699">
        <f t="shared" si="1186"/>
        <v>2027.87</v>
      </c>
      <c r="AUY403" s="699">
        <f t="shared" si="1187"/>
        <v>883</v>
      </c>
      <c r="AUZ403" s="699">
        <f t="shared" si="910"/>
        <v>5872.04</v>
      </c>
      <c r="AVA403" s="699">
        <f t="shared" si="910"/>
        <v>12.38</v>
      </c>
      <c r="AVB403" s="699">
        <f t="shared" si="1188"/>
        <v>1905</v>
      </c>
      <c r="AVC403" s="699">
        <f t="shared" si="1189"/>
        <v>52</v>
      </c>
      <c r="AVD403" s="699">
        <f t="shared" si="1190"/>
        <v>1729</v>
      </c>
      <c r="AVE403" s="699">
        <f t="shared" si="1191"/>
        <v>36</v>
      </c>
      <c r="AVF403" s="699">
        <f t="shared" si="1192"/>
        <v>88</v>
      </c>
      <c r="AVG403" s="699">
        <f t="shared" si="1193"/>
        <v>791.67</v>
      </c>
      <c r="AVH403" s="699">
        <f t="shared" si="1194"/>
        <v>580</v>
      </c>
      <c r="AVI403" s="699">
        <f t="shared" si="1195"/>
        <v>54</v>
      </c>
      <c r="AVJ403" s="699">
        <f t="shared" si="1196"/>
        <v>77</v>
      </c>
      <c r="AVK403" s="699">
        <f t="shared" si="1197"/>
        <v>8</v>
      </c>
      <c r="AVL403" s="699">
        <f t="shared" si="1198"/>
        <v>105</v>
      </c>
      <c r="AVM403" s="699">
        <f t="shared" si="1199"/>
        <v>2195.54</v>
      </c>
      <c r="AVN403" s="699">
        <f t="shared" si="1200"/>
        <v>1686.28</v>
      </c>
      <c r="AVO403" s="699">
        <f t="shared" si="1201"/>
        <v>509.26</v>
      </c>
      <c r="AVP403" s="699">
        <f t="shared" si="1202"/>
        <v>0</v>
      </c>
      <c r="AVQ403" s="699">
        <f t="shared" si="1203"/>
        <v>16152.89</v>
      </c>
    </row>
    <row r="404" spans="1:108 1244:1265" ht="30" hidden="1" customHeight="1" x14ac:dyDescent="0.25">
      <c r="A404" s="643">
        <v>1</v>
      </c>
      <c r="B404" s="643">
        <v>10</v>
      </c>
      <c r="C404" s="664" t="s">
        <v>251</v>
      </c>
      <c r="D404" s="2"/>
      <c r="E404" s="101" t="s">
        <v>345</v>
      </c>
      <c r="F404" s="643" t="s">
        <v>38</v>
      </c>
      <c r="G404" s="643">
        <v>2</v>
      </c>
      <c r="H404" s="658" t="s">
        <v>10</v>
      </c>
      <c r="I404" s="643">
        <v>0</v>
      </c>
      <c r="J404" s="101" t="s">
        <v>361</v>
      </c>
      <c r="K404" s="643">
        <v>3</v>
      </c>
      <c r="L404" s="683" t="s">
        <v>350</v>
      </c>
      <c r="M404" s="11" t="s">
        <v>267</v>
      </c>
      <c r="N404" s="101" t="s">
        <v>387</v>
      </c>
      <c r="O404" s="643">
        <v>1</v>
      </c>
      <c r="P404" s="632">
        <v>52</v>
      </c>
      <c r="Q404" s="632">
        <v>52</v>
      </c>
      <c r="R404" s="632">
        <v>52</v>
      </c>
      <c r="S404" s="675">
        <f>SUMIF('Территориальный кк'!$A:$A,'2020'!$B404,'Территориальный кк'!D:D)</f>
        <v>1.3620000000000001</v>
      </c>
      <c r="T404" s="676">
        <f>SUMIF('Территориальный кк'!$A:$A,'2020'!$B404,'Территориальный кк'!E:E)</f>
        <v>2.9540000000000002</v>
      </c>
      <c r="U404" s="618">
        <f>SUMIFS(Нормативы!G:G,Нормативы!$B:$B,$G404,Нормативы!$D:$D,'2020'!$I404,Нормативы!$F:$F,'2020'!$K404)*O404</f>
        <v>70600</v>
      </c>
      <c r="V404" s="618">
        <f t="shared" si="1097"/>
        <v>54224.3</v>
      </c>
      <c r="W404" s="618">
        <f t="shared" si="1098"/>
        <v>16375.7</v>
      </c>
      <c r="X404" s="618">
        <f>SUMIFS(Нормативы!J:J,Нормативы!$B:$B,$G404,Нормативы!$D:$D,'2020'!$I404,Нормативы!$F:$F,'2020'!$K404)</f>
        <v>8860</v>
      </c>
      <c r="Y404" s="618">
        <f>SUMIFS(Нормативы!K:K,Нормативы!$B:$B,$G404,Нормативы!$D:$D,'2020'!$I404,Нормативы!$F:$F,'2020'!$K404)</f>
        <v>0</v>
      </c>
      <c r="Z404" s="618">
        <f>SUMIFS(Нормативы!L:L,Нормативы!$B:$B,$G404,Нормативы!$D:$D,'2020'!$I404,Нормативы!$F:$F,'2020'!$K404)</f>
        <v>8110</v>
      </c>
      <c r="AA404" s="618">
        <f t="shared" si="1099"/>
        <v>21610</v>
      </c>
      <c r="AB404" s="618">
        <f>SUMIFS(Нормативы!N:N,Нормативы!$B:$B,$G404,Нормативы!$D:$D,'2020'!$I404,Нормативы!$F:$F,'2020'!$K404)*O404</f>
        <v>520</v>
      </c>
      <c r="AC404" s="618">
        <f>SUMIFS(Нормативы!O:O,Нормативы!$B:$B,$G404,Нормативы!$D:$D,'2020'!$I404,Нормативы!$F:$F,'2020'!$K404)</f>
        <v>19720</v>
      </c>
      <c r="AD404" s="618">
        <f>SUMIFS(Нормативы!P:P,Нормативы!$B:$B,$G404,Нормативы!$D:$D,'2020'!$I404,Нормативы!$F:$F,'2020'!$K404)*O404</f>
        <v>400</v>
      </c>
      <c r="AE404" s="618">
        <f>SUMIFS(Нормативы!Q:Q,Нормативы!$B:$B,$G404,Нормативы!$D:$D,'2020'!$I404,Нормативы!$F:$F,'2020'!$K404)</f>
        <v>970</v>
      </c>
      <c r="AF404" s="618">
        <f>SUMIFS(Нормативы!R:R,Нормативы!$B:$B,$G404,Нормативы!$D:$D,'2020'!$I404,Нормативы!$F:$F,'2020'!$K404)</f>
        <v>2680</v>
      </c>
      <c r="AG404" s="618">
        <f>SUMIFS(Нормативы!S:S,Нормативы!$B:$B,$G404,Нормативы!$D:$D,'2020'!$I404,Нормативы!$F:$F,'2020'!$K404)</f>
        <v>5800</v>
      </c>
      <c r="AH404" s="618">
        <f>SUMIFS(Нормативы!T:T,Нормативы!$B:$B,$G404,Нормативы!$D:$D,'2020'!$I404,Нормативы!$F:$F,'2020'!$K404)</f>
        <v>540</v>
      </c>
      <c r="AI404" s="618">
        <f>SUMIFS(Нормативы!U:U,Нормативы!$B:$B,$G404,Нормативы!$D:$D,'2020'!$I404,Нормативы!$F:$F,'2020'!$K404)</f>
        <v>770</v>
      </c>
      <c r="AJ404" s="618">
        <f>SUMIFS(Нормативы!V:V,Нормативы!$B:$B,$G404,Нормативы!$D:$D,'2020'!$I404,Нормативы!$F:$F,'2020'!$K404)</f>
        <v>80</v>
      </c>
      <c r="AK404" s="618">
        <f>SUMIFS(Нормативы!W:W,Нормативы!$B:$B,$G404,Нормативы!$D:$D,'2020'!$I404,Нормативы!$F:$F,'2020'!$K404)</f>
        <v>330</v>
      </c>
      <c r="AL404" s="618">
        <f>SUMIFS(Нормативы!X:X,Нормативы!$B:$B,$G404,Нормативы!$D:$D,'2020'!$I404,Нормативы!$F:$F,'2020'!$K404)*O404</f>
        <v>16120</v>
      </c>
      <c r="AM404" s="618">
        <f t="shared" si="1100"/>
        <v>12381</v>
      </c>
      <c r="AN404" s="618">
        <f t="shared" si="1101"/>
        <v>3739</v>
      </c>
      <c r="AO404" s="618">
        <f>SUMIFS(Нормативы!AA:AA,Нормативы!$B:$B,$G404,Нормативы!$D:$D,'2020'!$I404,Нормативы!$F:$F,'2020'!$K404)</f>
        <v>3520</v>
      </c>
      <c r="AP404" s="619">
        <f t="shared" si="1102"/>
        <v>139020</v>
      </c>
      <c r="AQ404" s="413">
        <f t="shared" si="1040"/>
        <v>3671200</v>
      </c>
      <c r="AR404" s="618">
        <f t="shared" si="1103"/>
        <v>2819662.1</v>
      </c>
      <c r="AS404" s="618">
        <f t="shared" si="1104"/>
        <v>851537.9</v>
      </c>
      <c r="AT404" s="616">
        <f t="shared" si="1041"/>
        <v>460720</v>
      </c>
      <c r="AU404" s="616">
        <f t="shared" si="1042"/>
        <v>0</v>
      </c>
      <c r="AV404" s="616">
        <f t="shared" si="1043"/>
        <v>421720</v>
      </c>
      <c r="AW404" s="616">
        <f t="shared" si="1044"/>
        <v>1123720</v>
      </c>
      <c r="AX404" s="616">
        <f t="shared" si="1045"/>
        <v>27040</v>
      </c>
      <c r="AY404" s="616">
        <f t="shared" si="1046"/>
        <v>1025440</v>
      </c>
      <c r="AZ404" s="616">
        <f t="shared" si="1047"/>
        <v>20800</v>
      </c>
      <c r="BA404" s="616">
        <f t="shared" si="1048"/>
        <v>50440</v>
      </c>
      <c r="BB404" s="616">
        <f t="shared" si="1049"/>
        <v>139360</v>
      </c>
      <c r="BC404" s="616">
        <f t="shared" si="1050"/>
        <v>301600</v>
      </c>
      <c r="BD404" s="616">
        <f t="shared" si="1051"/>
        <v>28080</v>
      </c>
      <c r="BE404" s="616">
        <f t="shared" si="1052"/>
        <v>40040</v>
      </c>
      <c r="BF404" s="616">
        <f t="shared" si="1053"/>
        <v>4160</v>
      </c>
      <c r="BG404" s="616">
        <f t="shared" si="1054"/>
        <v>17160</v>
      </c>
      <c r="BH404" s="616">
        <f t="shared" si="1055"/>
        <v>838240</v>
      </c>
      <c r="BI404" s="618">
        <f t="shared" si="1105"/>
        <v>643809.5</v>
      </c>
      <c r="BJ404" s="618">
        <f t="shared" si="1106"/>
        <v>194430.5</v>
      </c>
      <c r="BK404" s="616">
        <f t="shared" si="1056"/>
        <v>183040</v>
      </c>
      <c r="BL404" s="620">
        <f t="shared" si="1057"/>
        <v>7229040</v>
      </c>
      <c r="BM404" s="616">
        <f t="shared" si="1058"/>
        <v>5000174</v>
      </c>
      <c r="BN404" s="618">
        <f t="shared" si="1059"/>
        <v>3840379.4</v>
      </c>
      <c r="BO404" s="618">
        <f t="shared" si="1060"/>
        <v>1159794.6000000001</v>
      </c>
      <c r="BP404" s="616">
        <f t="shared" si="1107"/>
        <v>460720</v>
      </c>
      <c r="BQ404" s="616">
        <f t="shared" si="1108"/>
        <v>0</v>
      </c>
      <c r="BR404" s="616">
        <f t="shared" si="1109"/>
        <v>421720</v>
      </c>
      <c r="BS404" s="616">
        <f t="shared" si="1061"/>
        <v>1123720</v>
      </c>
      <c r="BT404" s="616">
        <f t="shared" si="1062"/>
        <v>27040</v>
      </c>
      <c r="BU404" s="616">
        <f t="shared" si="1063"/>
        <v>1025440</v>
      </c>
      <c r="BV404" s="616">
        <f t="shared" si="1064"/>
        <v>20800</v>
      </c>
      <c r="BW404" s="616">
        <f t="shared" si="1065"/>
        <v>50440</v>
      </c>
      <c r="BX404" s="616">
        <f t="shared" si="1066"/>
        <v>411669</v>
      </c>
      <c r="BY404" s="616">
        <f t="shared" si="1067"/>
        <v>301600</v>
      </c>
      <c r="BZ404" s="616">
        <f t="shared" si="1068"/>
        <v>28080</v>
      </c>
      <c r="CA404" s="616">
        <f t="shared" si="1069"/>
        <v>40040</v>
      </c>
      <c r="CB404" s="616">
        <f t="shared" si="1070"/>
        <v>4160</v>
      </c>
      <c r="CC404" s="616">
        <f t="shared" si="1071"/>
        <v>17160</v>
      </c>
      <c r="CD404" s="616">
        <f t="shared" si="1072"/>
        <v>1141683</v>
      </c>
      <c r="CE404" s="618">
        <f t="shared" si="1110"/>
        <v>876868.7</v>
      </c>
      <c r="CF404" s="618">
        <f t="shared" si="1111"/>
        <v>264814.3</v>
      </c>
      <c r="CG404" s="616">
        <f t="shared" si="1073"/>
        <v>183040</v>
      </c>
      <c r="CH404" s="621">
        <f t="shared" si="1074"/>
        <v>9133766</v>
      </c>
      <c r="CI404" s="88">
        <f t="shared" si="1075"/>
        <v>96157.192299999995</v>
      </c>
      <c r="CJ404" s="90">
        <f t="shared" si="1076"/>
        <v>73853.45</v>
      </c>
      <c r="CK404" s="90">
        <f t="shared" si="1077"/>
        <v>22303.742300000002</v>
      </c>
      <c r="CL404" s="88">
        <f t="shared" si="1078"/>
        <v>8860</v>
      </c>
      <c r="CM404" s="88">
        <f t="shared" si="1079"/>
        <v>0</v>
      </c>
      <c r="CN404" s="88">
        <f t="shared" si="1080"/>
        <v>8110</v>
      </c>
      <c r="CO404" s="88">
        <f t="shared" si="1081"/>
        <v>21610</v>
      </c>
      <c r="CP404" s="88">
        <f t="shared" si="1082"/>
        <v>520</v>
      </c>
      <c r="CQ404" s="88">
        <f t="shared" si="1083"/>
        <v>19720</v>
      </c>
      <c r="CR404" s="88">
        <f t="shared" si="1084"/>
        <v>400</v>
      </c>
      <c r="CS404" s="88">
        <f t="shared" si="1085"/>
        <v>970</v>
      </c>
      <c r="CT404" s="88">
        <f t="shared" si="1086"/>
        <v>7916.7115000000003</v>
      </c>
      <c r="CU404" s="88">
        <f t="shared" si="1087"/>
        <v>5800</v>
      </c>
      <c r="CV404" s="88">
        <f t="shared" si="1088"/>
        <v>540</v>
      </c>
      <c r="CW404" s="88">
        <f t="shared" si="1089"/>
        <v>770</v>
      </c>
      <c r="CX404" s="88">
        <f t="shared" si="1090"/>
        <v>80</v>
      </c>
      <c r="CY404" s="88">
        <f t="shared" si="1091"/>
        <v>330</v>
      </c>
      <c r="CZ404" s="88">
        <f t="shared" si="1092"/>
        <v>21955.442299999999</v>
      </c>
      <c r="DA404" s="90">
        <f t="shared" si="1093"/>
        <v>16862.8596</v>
      </c>
      <c r="DB404" s="90">
        <f t="shared" si="1094"/>
        <v>5092.5826999999999</v>
      </c>
      <c r="DC404" s="88">
        <f t="shared" si="1095"/>
        <v>3520</v>
      </c>
      <c r="DD404" s="88">
        <f t="shared" si="1096"/>
        <v>175649.3462</v>
      </c>
      <c r="AUV404" s="699">
        <f t="shared" si="1184"/>
        <v>96157.19</v>
      </c>
      <c r="AUW404" s="699">
        <f t="shared" si="1185"/>
        <v>73853.45</v>
      </c>
      <c r="AUX404" s="699">
        <f t="shared" si="1186"/>
        <v>22303.74</v>
      </c>
      <c r="AUY404" s="699">
        <f t="shared" si="1187"/>
        <v>8860</v>
      </c>
      <c r="AUZ404" s="699">
        <f t="shared" si="910"/>
        <v>0</v>
      </c>
      <c r="AVA404" s="699">
        <f t="shared" si="910"/>
        <v>5.97</v>
      </c>
      <c r="AVB404" s="699">
        <f t="shared" si="1188"/>
        <v>21610</v>
      </c>
      <c r="AVC404" s="699">
        <f t="shared" si="1189"/>
        <v>520</v>
      </c>
      <c r="AVD404" s="699">
        <f t="shared" si="1190"/>
        <v>19720</v>
      </c>
      <c r="AVE404" s="699">
        <f t="shared" si="1191"/>
        <v>400</v>
      </c>
      <c r="AVF404" s="699">
        <f t="shared" si="1192"/>
        <v>970</v>
      </c>
      <c r="AVG404" s="699">
        <f t="shared" si="1193"/>
        <v>7916.71</v>
      </c>
      <c r="AVH404" s="699">
        <f t="shared" si="1194"/>
        <v>5800</v>
      </c>
      <c r="AVI404" s="699">
        <f t="shared" si="1195"/>
        <v>540</v>
      </c>
      <c r="AVJ404" s="699">
        <f t="shared" si="1196"/>
        <v>770</v>
      </c>
      <c r="AVK404" s="699">
        <f t="shared" si="1197"/>
        <v>80</v>
      </c>
      <c r="AVL404" s="699">
        <f t="shared" si="1198"/>
        <v>330</v>
      </c>
      <c r="AVM404" s="699">
        <f t="shared" si="1199"/>
        <v>21955.439999999999</v>
      </c>
      <c r="AVN404" s="699">
        <f t="shared" si="1200"/>
        <v>16862.86</v>
      </c>
      <c r="AVO404" s="699">
        <f t="shared" si="1201"/>
        <v>5092.58</v>
      </c>
      <c r="AVP404" s="699">
        <f t="shared" si="1202"/>
        <v>3520</v>
      </c>
      <c r="AVQ404" s="699">
        <f t="shared" si="1203"/>
        <v>175649.35</v>
      </c>
    </row>
    <row r="405" spans="1:108 1244:1265" ht="30" hidden="1" customHeight="1" x14ac:dyDescent="0.25">
      <c r="A405" s="643">
        <v>1</v>
      </c>
      <c r="B405" s="643">
        <v>10</v>
      </c>
      <c r="C405" s="664" t="s">
        <v>251</v>
      </c>
      <c r="D405" s="2"/>
      <c r="E405" s="101" t="s">
        <v>345</v>
      </c>
      <c r="F405" s="643" t="s">
        <v>38</v>
      </c>
      <c r="G405" s="643">
        <v>2</v>
      </c>
      <c r="H405" s="658" t="s">
        <v>8</v>
      </c>
      <c r="I405" s="643">
        <v>3</v>
      </c>
      <c r="J405" s="101" t="s">
        <v>361</v>
      </c>
      <c r="K405" s="643">
        <v>3</v>
      </c>
      <c r="L405" s="683" t="s">
        <v>350</v>
      </c>
      <c r="M405" s="11" t="s">
        <v>294</v>
      </c>
      <c r="N405" s="101" t="s">
        <v>387</v>
      </c>
      <c r="O405" s="643">
        <v>1</v>
      </c>
      <c r="P405" s="632">
        <v>14</v>
      </c>
      <c r="Q405" s="632">
        <v>14</v>
      </c>
      <c r="R405" s="632">
        <v>14</v>
      </c>
      <c r="S405" s="675">
        <f>SUMIF('Территориальный кк'!$A:$A,'2020'!$B405,'Территориальный кк'!D:D)</f>
        <v>1.3620000000000001</v>
      </c>
      <c r="T405" s="676">
        <f>SUMIF('Территориальный кк'!$A:$A,'2020'!$B405,'Территориальный кк'!E:E)</f>
        <v>2.9540000000000002</v>
      </c>
      <c r="U405" s="618">
        <f>SUMIFS(Нормативы!G:G,Нормативы!$B:$B,$G405,Нормативы!$D:$D,'2020'!$I405,Нормативы!$F:$F,'2020'!$K405)*O405</f>
        <v>12944</v>
      </c>
      <c r="V405" s="618">
        <f t="shared" si="1097"/>
        <v>9941.6</v>
      </c>
      <c r="W405" s="618">
        <f t="shared" si="1098"/>
        <v>3002.4</v>
      </c>
      <c r="X405" s="618">
        <f>SUMIFS(Нормативы!J:J,Нормативы!$B:$B,$G405,Нормативы!$D:$D,'2020'!$I405,Нормативы!$F:$F,'2020'!$K405)</f>
        <v>486</v>
      </c>
      <c r="Y405" s="618">
        <f>SUMIFS(Нормативы!K:K,Нормативы!$B:$B,$G405,Нормативы!$D:$D,'2020'!$I405,Нормативы!$F:$F,'2020'!$K405)</f>
        <v>97</v>
      </c>
      <c r="Z405" s="618">
        <f>SUMIFS(Нормативы!L:L,Нормативы!$B:$B,$G405,Нормативы!$D:$D,'2020'!$I405,Нормативы!$F:$F,'2020'!$K405)</f>
        <v>348</v>
      </c>
      <c r="AA405" s="618">
        <f t="shared" si="1099"/>
        <v>2031</v>
      </c>
      <c r="AB405" s="618">
        <f>SUMIFS(Нормативы!N:N,Нормативы!$B:$B,$G405,Нормативы!$D:$D,'2020'!$I405,Нормативы!$F:$F,'2020'!$K405)*O405</f>
        <v>52</v>
      </c>
      <c r="AC405" s="618">
        <f>SUMIFS(Нормативы!O:O,Нормативы!$B:$B,$G405,Нормативы!$D:$D,'2020'!$I405,Нормативы!$F:$F,'2020'!$K405)</f>
        <v>1728</v>
      </c>
      <c r="AD405" s="618">
        <f>SUMIFS(Нормативы!P:P,Нормативы!$B:$B,$G405,Нормативы!$D:$D,'2020'!$I405,Нормативы!$F:$F,'2020'!$K405)*O405</f>
        <v>73</v>
      </c>
      <c r="AE405" s="618">
        <f>SUMIFS(Нормативы!Q:Q,Нормативы!$B:$B,$G405,Нормативы!$D:$D,'2020'!$I405,Нормативы!$F:$F,'2020'!$K405)</f>
        <v>178</v>
      </c>
      <c r="AF405" s="618">
        <f>SUMIFS(Нормативы!R:R,Нормативы!$B:$B,$G405,Нормативы!$D:$D,'2020'!$I405,Нормативы!$F:$F,'2020'!$K405)</f>
        <v>275</v>
      </c>
      <c r="AG405" s="618">
        <f>SUMIFS(Нормативы!S:S,Нормативы!$B:$B,$G405,Нормативы!$D:$D,'2020'!$I405,Нормативы!$F:$F,'2020'!$K405)</f>
        <v>580</v>
      </c>
      <c r="AH405" s="618">
        <f>SUMIFS(Нормативы!T:T,Нормативы!$B:$B,$G405,Нормативы!$D:$D,'2020'!$I405,Нормативы!$F:$F,'2020'!$K405)</f>
        <v>54</v>
      </c>
      <c r="AI405" s="618">
        <f>SUMIFS(Нормативы!U:U,Нормативы!$B:$B,$G405,Нормативы!$D:$D,'2020'!$I405,Нормативы!$F:$F,'2020'!$K405)</f>
        <v>77</v>
      </c>
      <c r="AJ405" s="618">
        <f>SUMIFS(Нормативы!V:V,Нормативы!$B:$B,$G405,Нормативы!$D:$D,'2020'!$I405,Нормативы!$F:$F,'2020'!$K405)</f>
        <v>8</v>
      </c>
      <c r="AK405" s="618">
        <f>SUMIFS(Нормативы!W:W,Нормативы!$B:$B,$G405,Нормативы!$D:$D,'2020'!$I405,Нормативы!$F:$F,'2020'!$K405)</f>
        <v>39</v>
      </c>
      <c r="AL405" s="618">
        <f>SUMIFS(Нормативы!X:X,Нормативы!$B:$B,$G405,Нормативы!$D:$D,'2020'!$I405,Нормативы!$F:$F,'2020'!$K405)*O405</f>
        <v>1612</v>
      </c>
      <c r="AM405" s="618">
        <f t="shared" si="1100"/>
        <v>1238.0999999999999</v>
      </c>
      <c r="AN405" s="618">
        <f t="shared" si="1101"/>
        <v>373.9</v>
      </c>
      <c r="AO405" s="618">
        <f>SUMIFS(Нормативы!AA:AA,Нормативы!$B:$B,$G405,Нормативы!$D:$D,'2020'!$I405,Нормативы!$F:$F,'2020'!$K405)</f>
        <v>0</v>
      </c>
      <c r="AP405" s="619">
        <f t="shared" si="1102"/>
        <v>18454</v>
      </c>
      <c r="AQ405" s="413">
        <f t="shared" si="1040"/>
        <v>181216</v>
      </c>
      <c r="AR405" s="618">
        <f t="shared" si="1103"/>
        <v>139182.79999999999</v>
      </c>
      <c r="AS405" s="618">
        <f t="shared" si="1104"/>
        <v>42033.2</v>
      </c>
      <c r="AT405" s="616">
        <f t="shared" si="1041"/>
        <v>6804</v>
      </c>
      <c r="AU405" s="616">
        <f t="shared" si="1042"/>
        <v>1358</v>
      </c>
      <c r="AV405" s="616">
        <f t="shared" si="1043"/>
        <v>4872</v>
      </c>
      <c r="AW405" s="616">
        <f t="shared" si="1044"/>
        <v>28434</v>
      </c>
      <c r="AX405" s="616">
        <f t="shared" si="1045"/>
        <v>728</v>
      </c>
      <c r="AY405" s="616">
        <f t="shared" si="1046"/>
        <v>24192</v>
      </c>
      <c r="AZ405" s="616">
        <f t="shared" si="1047"/>
        <v>1022</v>
      </c>
      <c r="BA405" s="616">
        <f t="shared" si="1048"/>
        <v>2492</v>
      </c>
      <c r="BB405" s="616">
        <f t="shared" si="1049"/>
        <v>3850</v>
      </c>
      <c r="BC405" s="616">
        <f t="shared" si="1050"/>
        <v>8120</v>
      </c>
      <c r="BD405" s="616">
        <f t="shared" si="1051"/>
        <v>756</v>
      </c>
      <c r="BE405" s="616">
        <f t="shared" si="1052"/>
        <v>1078</v>
      </c>
      <c r="BF405" s="616">
        <f t="shared" si="1053"/>
        <v>112</v>
      </c>
      <c r="BG405" s="616">
        <f t="shared" si="1054"/>
        <v>546</v>
      </c>
      <c r="BH405" s="616">
        <f t="shared" si="1055"/>
        <v>22568</v>
      </c>
      <c r="BI405" s="618">
        <f t="shared" si="1105"/>
        <v>17333.3</v>
      </c>
      <c r="BJ405" s="618">
        <f t="shared" si="1106"/>
        <v>5234.7</v>
      </c>
      <c r="BK405" s="616">
        <f t="shared" si="1056"/>
        <v>0</v>
      </c>
      <c r="BL405" s="620">
        <f t="shared" si="1057"/>
        <v>258356</v>
      </c>
      <c r="BM405" s="616">
        <f t="shared" si="1058"/>
        <v>246816</v>
      </c>
      <c r="BN405" s="618">
        <f t="shared" si="1059"/>
        <v>189566.8</v>
      </c>
      <c r="BO405" s="618">
        <f t="shared" si="1060"/>
        <v>57249.2</v>
      </c>
      <c r="BP405" s="616">
        <f t="shared" si="1107"/>
        <v>6804</v>
      </c>
      <c r="BQ405" s="616">
        <f t="shared" si="1108"/>
        <v>1358</v>
      </c>
      <c r="BR405" s="616">
        <f t="shared" si="1109"/>
        <v>4872</v>
      </c>
      <c r="BS405" s="616">
        <f t="shared" si="1061"/>
        <v>28434</v>
      </c>
      <c r="BT405" s="616">
        <f t="shared" si="1062"/>
        <v>728</v>
      </c>
      <c r="BU405" s="616">
        <f t="shared" si="1063"/>
        <v>24192</v>
      </c>
      <c r="BV405" s="616">
        <f t="shared" si="1064"/>
        <v>1022</v>
      </c>
      <c r="BW405" s="616">
        <f t="shared" si="1065"/>
        <v>2492</v>
      </c>
      <c r="BX405" s="616">
        <f t="shared" si="1066"/>
        <v>11373</v>
      </c>
      <c r="BY405" s="616">
        <f t="shared" si="1067"/>
        <v>8120</v>
      </c>
      <c r="BZ405" s="616">
        <f t="shared" si="1068"/>
        <v>756</v>
      </c>
      <c r="CA405" s="616">
        <f t="shared" si="1069"/>
        <v>1078</v>
      </c>
      <c r="CB405" s="616">
        <f t="shared" si="1070"/>
        <v>112</v>
      </c>
      <c r="CC405" s="616">
        <f t="shared" si="1071"/>
        <v>546</v>
      </c>
      <c r="CD405" s="616">
        <f t="shared" si="1072"/>
        <v>30738</v>
      </c>
      <c r="CE405" s="618">
        <f t="shared" si="1110"/>
        <v>23608.3</v>
      </c>
      <c r="CF405" s="618">
        <f t="shared" si="1111"/>
        <v>7129.7</v>
      </c>
      <c r="CG405" s="616">
        <f t="shared" si="1073"/>
        <v>0</v>
      </c>
      <c r="CH405" s="621">
        <f t="shared" si="1074"/>
        <v>339649</v>
      </c>
      <c r="CI405" s="88">
        <f t="shared" si="1075"/>
        <v>17629.7143</v>
      </c>
      <c r="CJ405" s="90">
        <f t="shared" si="1076"/>
        <v>13540.485699999999</v>
      </c>
      <c r="CK405" s="90">
        <f t="shared" si="1077"/>
        <v>4089.2285999999999</v>
      </c>
      <c r="CL405" s="88">
        <f t="shared" si="1078"/>
        <v>486</v>
      </c>
      <c r="CM405" s="88">
        <f t="shared" si="1079"/>
        <v>97</v>
      </c>
      <c r="CN405" s="88">
        <f t="shared" si="1080"/>
        <v>348</v>
      </c>
      <c r="CO405" s="88">
        <f t="shared" si="1081"/>
        <v>2031</v>
      </c>
      <c r="CP405" s="88">
        <f t="shared" si="1082"/>
        <v>52</v>
      </c>
      <c r="CQ405" s="88">
        <f t="shared" si="1083"/>
        <v>1728</v>
      </c>
      <c r="CR405" s="88">
        <f t="shared" si="1084"/>
        <v>73</v>
      </c>
      <c r="CS405" s="88">
        <f t="shared" si="1085"/>
        <v>178</v>
      </c>
      <c r="CT405" s="88">
        <f t="shared" si="1086"/>
        <v>812.35709999999995</v>
      </c>
      <c r="CU405" s="88">
        <f t="shared" si="1087"/>
        <v>580</v>
      </c>
      <c r="CV405" s="88">
        <f t="shared" si="1088"/>
        <v>54</v>
      </c>
      <c r="CW405" s="88">
        <f t="shared" si="1089"/>
        <v>77</v>
      </c>
      <c r="CX405" s="88">
        <f t="shared" si="1090"/>
        <v>8</v>
      </c>
      <c r="CY405" s="88">
        <f t="shared" si="1091"/>
        <v>39</v>
      </c>
      <c r="CZ405" s="88">
        <f t="shared" si="1092"/>
        <v>2195.5713999999998</v>
      </c>
      <c r="DA405" s="90">
        <f t="shared" si="1093"/>
        <v>1686.3071</v>
      </c>
      <c r="DB405" s="90">
        <f t="shared" si="1094"/>
        <v>509.26429999999999</v>
      </c>
      <c r="DC405" s="88">
        <f t="shared" si="1095"/>
        <v>0</v>
      </c>
      <c r="DD405" s="88">
        <f t="shared" si="1096"/>
        <v>24260.642899999999</v>
      </c>
      <c r="AUV405" s="699">
        <f t="shared" si="1184"/>
        <v>17629.71</v>
      </c>
      <c r="AUW405" s="699">
        <f t="shared" si="1185"/>
        <v>13540.48</v>
      </c>
      <c r="AUX405" s="699">
        <f t="shared" si="1186"/>
        <v>4089.23</v>
      </c>
      <c r="AUY405" s="699">
        <f t="shared" si="1187"/>
        <v>486</v>
      </c>
      <c r="AUZ405" s="699">
        <f t="shared" si="910"/>
        <v>459.72</v>
      </c>
      <c r="AVA405" s="699">
        <f t="shared" si="910"/>
        <v>0.38</v>
      </c>
      <c r="AVB405" s="699">
        <f t="shared" si="1188"/>
        <v>2031</v>
      </c>
      <c r="AVC405" s="699">
        <f t="shared" si="1189"/>
        <v>52</v>
      </c>
      <c r="AVD405" s="699">
        <f t="shared" si="1190"/>
        <v>1728</v>
      </c>
      <c r="AVE405" s="699">
        <f t="shared" si="1191"/>
        <v>73</v>
      </c>
      <c r="AVF405" s="699">
        <f t="shared" si="1192"/>
        <v>178</v>
      </c>
      <c r="AVG405" s="699">
        <f t="shared" si="1193"/>
        <v>812.36</v>
      </c>
      <c r="AVH405" s="699">
        <f t="shared" si="1194"/>
        <v>580</v>
      </c>
      <c r="AVI405" s="699">
        <f t="shared" si="1195"/>
        <v>54</v>
      </c>
      <c r="AVJ405" s="699">
        <f t="shared" si="1196"/>
        <v>77</v>
      </c>
      <c r="AVK405" s="699">
        <f t="shared" si="1197"/>
        <v>8</v>
      </c>
      <c r="AVL405" s="699">
        <f t="shared" si="1198"/>
        <v>39</v>
      </c>
      <c r="AVM405" s="699">
        <f t="shared" si="1199"/>
        <v>2195.5700000000002</v>
      </c>
      <c r="AVN405" s="699">
        <f t="shared" si="1200"/>
        <v>1686.31</v>
      </c>
      <c r="AVO405" s="699">
        <f t="shared" si="1201"/>
        <v>509.26</v>
      </c>
      <c r="AVP405" s="699">
        <f t="shared" si="1202"/>
        <v>0</v>
      </c>
      <c r="AVQ405" s="699">
        <f t="shared" si="1203"/>
        <v>24260.639999999999</v>
      </c>
    </row>
    <row r="406" spans="1:108 1244:1265" ht="30" hidden="1" customHeight="1" x14ac:dyDescent="0.25">
      <c r="A406" s="643">
        <v>1</v>
      </c>
      <c r="B406" s="643">
        <v>10</v>
      </c>
      <c r="C406" s="664" t="s">
        <v>251</v>
      </c>
      <c r="D406" s="2"/>
      <c r="E406" s="101" t="s">
        <v>345</v>
      </c>
      <c r="F406" s="643" t="s">
        <v>38</v>
      </c>
      <c r="G406" s="643">
        <v>2</v>
      </c>
      <c r="H406" s="658" t="s">
        <v>10</v>
      </c>
      <c r="I406" s="643">
        <v>0</v>
      </c>
      <c r="J406" s="101" t="s">
        <v>362</v>
      </c>
      <c r="K406" s="643">
        <v>3</v>
      </c>
      <c r="L406" s="683" t="s">
        <v>350</v>
      </c>
      <c r="M406" s="11" t="s">
        <v>268</v>
      </c>
      <c r="N406" s="101" t="s">
        <v>387</v>
      </c>
      <c r="O406" s="643">
        <v>1</v>
      </c>
      <c r="P406" s="632">
        <v>7</v>
      </c>
      <c r="Q406" s="632">
        <v>7</v>
      </c>
      <c r="R406" s="632">
        <v>7</v>
      </c>
      <c r="S406" s="675">
        <f>SUMIF('Территориальный кк'!$A:$A,'2020'!$B406,'Территориальный кк'!D:D)</f>
        <v>1.3620000000000001</v>
      </c>
      <c r="T406" s="676">
        <f>SUMIF('Территориальный кк'!$A:$A,'2020'!$B406,'Территориальный кк'!E:E)</f>
        <v>2.9540000000000002</v>
      </c>
      <c r="U406" s="618">
        <f>SUMIFS(Нормативы!G:G,Нормативы!$B:$B,$G406,Нормативы!$D:$D,'2020'!$I406,Нормативы!$F:$F,'2020'!$K406)*O406</f>
        <v>70600</v>
      </c>
      <c r="V406" s="618">
        <f t="shared" si="1097"/>
        <v>54224.3</v>
      </c>
      <c r="W406" s="618">
        <f t="shared" si="1098"/>
        <v>16375.7</v>
      </c>
      <c r="X406" s="618">
        <f>SUMIFS(Нормативы!J:J,Нормативы!$B:$B,$G406,Нормативы!$D:$D,'2020'!$I406,Нормативы!$F:$F,'2020'!$K406)</f>
        <v>8860</v>
      </c>
      <c r="Y406" s="618">
        <f>SUMIFS(Нормативы!K:K,Нормативы!$B:$B,$G406,Нормативы!$D:$D,'2020'!$I406,Нормативы!$F:$F,'2020'!$K406)</f>
        <v>0</v>
      </c>
      <c r="Z406" s="618">
        <f>SUMIFS(Нормативы!L:L,Нормативы!$B:$B,$G406,Нормативы!$D:$D,'2020'!$I406,Нормативы!$F:$F,'2020'!$K406)</f>
        <v>8110</v>
      </c>
      <c r="AA406" s="618">
        <f t="shared" si="1099"/>
        <v>21610</v>
      </c>
      <c r="AB406" s="618">
        <f>SUMIFS(Нормативы!N:N,Нормативы!$B:$B,$G406,Нормативы!$D:$D,'2020'!$I406,Нормативы!$F:$F,'2020'!$K406)*O406</f>
        <v>520</v>
      </c>
      <c r="AC406" s="618">
        <f>SUMIFS(Нормативы!O:O,Нормативы!$B:$B,$G406,Нормативы!$D:$D,'2020'!$I406,Нормативы!$F:$F,'2020'!$K406)</f>
        <v>19720</v>
      </c>
      <c r="AD406" s="618">
        <f>SUMIFS(Нормативы!P:P,Нормативы!$B:$B,$G406,Нормативы!$D:$D,'2020'!$I406,Нормативы!$F:$F,'2020'!$K406)*O406</f>
        <v>400</v>
      </c>
      <c r="AE406" s="618">
        <f>SUMIFS(Нормативы!Q:Q,Нормативы!$B:$B,$G406,Нормативы!$D:$D,'2020'!$I406,Нормативы!$F:$F,'2020'!$K406)</f>
        <v>970</v>
      </c>
      <c r="AF406" s="618">
        <f>SUMIFS(Нормативы!R:R,Нормативы!$B:$B,$G406,Нормативы!$D:$D,'2020'!$I406,Нормативы!$F:$F,'2020'!$K406)</f>
        <v>2680</v>
      </c>
      <c r="AG406" s="618">
        <f>SUMIFS(Нормативы!S:S,Нормативы!$B:$B,$G406,Нормативы!$D:$D,'2020'!$I406,Нормативы!$F:$F,'2020'!$K406)</f>
        <v>5800</v>
      </c>
      <c r="AH406" s="618">
        <f>SUMIFS(Нормативы!T:T,Нормативы!$B:$B,$G406,Нормативы!$D:$D,'2020'!$I406,Нормативы!$F:$F,'2020'!$K406)</f>
        <v>540</v>
      </c>
      <c r="AI406" s="618">
        <f>SUMIFS(Нормативы!U:U,Нормативы!$B:$B,$G406,Нормативы!$D:$D,'2020'!$I406,Нормативы!$F:$F,'2020'!$K406)</f>
        <v>770</v>
      </c>
      <c r="AJ406" s="618">
        <f>SUMIFS(Нормативы!V:V,Нормативы!$B:$B,$G406,Нормативы!$D:$D,'2020'!$I406,Нормативы!$F:$F,'2020'!$K406)</f>
        <v>80</v>
      </c>
      <c r="AK406" s="618">
        <f>SUMIFS(Нормативы!W:W,Нормативы!$B:$B,$G406,Нормативы!$D:$D,'2020'!$I406,Нормативы!$F:$F,'2020'!$K406)</f>
        <v>330</v>
      </c>
      <c r="AL406" s="618">
        <f>SUMIFS(Нормативы!X:X,Нормативы!$B:$B,$G406,Нормативы!$D:$D,'2020'!$I406,Нормативы!$F:$F,'2020'!$K406)*O406</f>
        <v>16120</v>
      </c>
      <c r="AM406" s="618">
        <f t="shared" si="1100"/>
        <v>12381</v>
      </c>
      <c r="AN406" s="618">
        <f t="shared" si="1101"/>
        <v>3739</v>
      </c>
      <c r="AO406" s="618">
        <f>SUMIFS(Нормативы!AA:AA,Нормативы!$B:$B,$G406,Нормативы!$D:$D,'2020'!$I406,Нормативы!$F:$F,'2020'!$K406)</f>
        <v>3520</v>
      </c>
      <c r="AP406" s="619">
        <f t="shared" si="1102"/>
        <v>139020</v>
      </c>
      <c r="AQ406" s="413">
        <f t="shared" si="1040"/>
        <v>494200</v>
      </c>
      <c r="AR406" s="618">
        <f t="shared" si="1103"/>
        <v>379569.9</v>
      </c>
      <c r="AS406" s="618">
        <f t="shared" si="1104"/>
        <v>114630.1</v>
      </c>
      <c r="AT406" s="616">
        <f t="shared" si="1041"/>
        <v>62020</v>
      </c>
      <c r="AU406" s="616">
        <f t="shared" si="1042"/>
        <v>0</v>
      </c>
      <c r="AV406" s="616">
        <f t="shared" si="1043"/>
        <v>56770</v>
      </c>
      <c r="AW406" s="616">
        <f t="shared" si="1044"/>
        <v>151270</v>
      </c>
      <c r="AX406" s="616">
        <f t="shared" si="1045"/>
        <v>3640</v>
      </c>
      <c r="AY406" s="616">
        <f t="shared" si="1046"/>
        <v>138040</v>
      </c>
      <c r="AZ406" s="616">
        <f t="shared" si="1047"/>
        <v>2800</v>
      </c>
      <c r="BA406" s="616">
        <f t="shared" si="1048"/>
        <v>6790</v>
      </c>
      <c r="BB406" s="616">
        <f t="shared" si="1049"/>
        <v>18760</v>
      </c>
      <c r="BC406" s="616">
        <f t="shared" si="1050"/>
        <v>40600</v>
      </c>
      <c r="BD406" s="616">
        <f t="shared" si="1051"/>
        <v>3780</v>
      </c>
      <c r="BE406" s="616">
        <f t="shared" si="1052"/>
        <v>5390</v>
      </c>
      <c r="BF406" s="616">
        <f t="shared" si="1053"/>
        <v>560</v>
      </c>
      <c r="BG406" s="616">
        <f t="shared" si="1054"/>
        <v>2310</v>
      </c>
      <c r="BH406" s="616">
        <f t="shared" si="1055"/>
        <v>112840</v>
      </c>
      <c r="BI406" s="618">
        <f t="shared" si="1105"/>
        <v>86666.7</v>
      </c>
      <c r="BJ406" s="618">
        <f t="shared" si="1106"/>
        <v>26173.3</v>
      </c>
      <c r="BK406" s="616">
        <f t="shared" si="1056"/>
        <v>24640</v>
      </c>
      <c r="BL406" s="620">
        <f t="shared" si="1057"/>
        <v>973140</v>
      </c>
      <c r="BM406" s="616">
        <f t="shared" si="1058"/>
        <v>673100</v>
      </c>
      <c r="BN406" s="618">
        <f t="shared" si="1059"/>
        <v>516973.9</v>
      </c>
      <c r="BO406" s="618">
        <f t="shared" si="1060"/>
        <v>156126.1</v>
      </c>
      <c r="BP406" s="616">
        <f t="shared" si="1107"/>
        <v>62020</v>
      </c>
      <c r="BQ406" s="616">
        <f t="shared" si="1108"/>
        <v>0</v>
      </c>
      <c r="BR406" s="616">
        <f t="shared" si="1109"/>
        <v>56770</v>
      </c>
      <c r="BS406" s="616">
        <f t="shared" si="1061"/>
        <v>151270</v>
      </c>
      <c r="BT406" s="616">
        <f t="shared" si="1062"/>
        <v>3640</v>
      </c>
      <c r="BU406" s="616">
        <f t="shared" si="1063"/>
        <v>138040</v>
      </c>
      <c r="BV406" s="616">
        <f t="shared" si="1064"/>
        <v>2800</v>
      </c>
      <c r="BW406" s="616">
        <f t="shared" si="1065"/>
        <v>6790</v>
      </c>
      <c r="BX406" s="616">
        <f t="shared" si="1066"/>
        <v>55417</v>
      </c>
      <c r="BY406" s="616">
        <f t="shared" si="1067"/>
        <v>40600</v>
      </c>
      <c r="BZ406" s="616">
        <f t="shared" si="1068"/>
        <v>3780</v>
      </c>
      <c r="CA406" s="616">
        <f t="shared" si="1069"/>
        <v>5390</v>
      </c>
      <c r="CB406" s="616">
        <f t="shared" si="1070"/>
        <v>560</v>
      </c>
      <c r="CC406" s="616">
        <f t="shared" si="1071"/>
        <v>2310</v>
      </c>
      <c r="CD406" s="616">
        <f t="shared" si="1072"/>
        <v>153688</v>
      </c>
      <c r="CE406" s="618">
        <f t="shared" si="1110"/>
        <v>118039.9</v>
      </c>
      <c r="CF406" s="618">
        <f t="shared" si="1111"/>
        <v>35648.1</v>
      </c>
      <c r="CG406" s="616">
        <f t="shared" si="1073"/>
        <v>24640</v>
      </c>
      <c r="CH406" s="621">
        <f t="shared" si="1074"/>
        <v>1229545</v>
      </c>
      <c r="CI406" s="88">
        <f t="shared" si="1075"/>
        <v>96157.142900000006</v>
      </c>
      <c r="CJ406" s="90">
        <f t="shared" si="1076"/>
        <v>73853.414300000004</v>
      </c>
      <c r="CK406" s="90">
        <f t="shared" si="1077"/>
        <v>22303.728599999999</v>
      </c>
      <c r="CL406" s="88">
        <f t="shared" si="1078"/>
        <v>8860</v>
      </c>
      <c r="CM406" s="88">
        <f t="shared" si="1079"/>
        <v>0</v>
      </c>
      <c r="CN406" s="88">
        <f t="shared" si="1080"/>
        <v>8110</v>
      </c>
      <c r="CO406" s="88">
        <f t="shared" si="1081"/>
        <v>21610</v>
      </c>
      <c r="CP406" s="88">
        <f t="shared" si="1082"/>
        <v>520</v>
      </c>
      <c r="CQ406" s="88">
        <f t="shared" si="1083"/>
        <v>19720</v>
      </c>
      <c r="CR406" s="88">
        <f t="shared" si="1084"/>
        <v>400</v>
      </c>
      <c r="CS406" s="88">
        <f t="shared" si="1085"/>
        <v>970</v>
      </c>
      <c r="CT406" s="88">
        <f t="shared" si="1086"/>
        <v>7916.7142999999996</v>
      </c>
      <c r="CU406" s="88">
        <f t="shared" si="1087"/>
        <v>5800</v>
      </c>
      <c r="CV406" s="88">
        <f t="shared" si="1088"/>
        <v>540</v>
      </c>
      <c r="CW406" s="88">
        <f t="shared" si="1089"/>
        <v>770</v>
      </c>
      <c r="CX406" s="88">
        <f t="shared" si="1090"/>
        <v>80</v>
      </c>
      <c r="CY406" s="88">
        <f t="shared" si="1091"/>
        <v>330</v>
      </c>
      <c r="CZ406" s="88">
        <f t="shared" si="1092"/>
        <v>21955.428599999999</v>
      </c>
      <c r="DA406" s="90">
        <f t="shared" si="1093"/>
        <v>16862.8429</v>
      </c>
      <c r="DB406" s="90">
        <f t="shared" si="1094"/>
        <v>5092.5856999999996</v>
      </c>
      <c r="DC406" s="88">
        <f t="shared" si="1095"/>
        <v>3520</v>
      </c>
      <c r="DD406" s="88">
        <f t="shared" si="1096"/>
        <v>175649.28570000001</v>
      </c>
      <c r="AUV406" s="699">
        <f t="shared" si="1184"/>
        <v>96157.14</v>
      </c>
      <c r="AUW406" s="699">
        <f t="shared" si="1185"/>
        <v>73853.41</v>
      </c>
      <c r="AUX406" s="699">
        <f t="shared" si="1186"/>
        <v>22303.73</v>
      </c>
      <c r="AUY406" s="699">
        <f t="shared" si="1187"/>
        <v>8860</v>
      </c>
      <c r="AUZ406" s="699">
        <f t="shared" ref="AUY406:AVB455" si="1204">BQ406/T406</f>
        <v>0</v>
      </c>
      <c r="AVA406" s="699">
        <f t="shared" si="1204"/>
        <v>0.8</v>
      </c>
      <c r="AVB406" s="699">
        <f t="shared" si="1188"/>
        <v>21610</v>
      </c>
      <c r="AVC406" s="699">
        <f t="shared" si="1189"/>
        <v>520</v>
      </c>
      <c r="AVD406" s="699">
        <f t="shared" si="1190"/>
        <v>19720</v>
      </c>
      <c r="AVE406" s="699">
        <f t="shared" si="1191"/>
        <v>400</v>
      </c>
      <c r="AVF406" s="699">
        <f t="shared" si="1192"/>
        <v>970</v>
      </c>
      <c r="AVG406" s="699">
        <f t="shared" si="1193"/>
        <v>7916.71</v>
      </c>
      <c r="AVH406" s="699">
        <f t="shared" si="1194"/>
        <v>5800</v>
      </c>
      <c r="AVI406" s="699">
        <f t="shared" si="1195"/>
        <v>540</v>
      </c>
      <c r="AVJ406" s="699">
        <f t="shared" si="1196"/>
        <v>770</v>
      </c>
      <c r="AVK406" s="699">
        <f t="shared" si="1197"/>
        <v>80</v>
      </c>
      <c r="AVL406" s="699">
        <f t="shared" si="1198"/>
        <v>330</v>
      </c>
      <c r="AVM406" s="699">
        <f t="shared" si="1199"/>
        <v>21955.43</v>
      </c>
      <c r="AVN406" s="699">
        <f t="shared" si="1200"/>
        <v>16862.849999999999</v>
      </c>
      <c r="AVO406" s="699">
        <f t="shared" si="1201"/>
        <v>5092.58</v>
      </c>
      <c r="AVP406" s="699">
        <f t="shared" si="1202"/>
        <v>3520</v>
      </c>
      <c r="AVQ406" s="699">
        <f t="shared" si="1203"/>
        <v>175649.29</v>
      </c>
    </row>
    <row r="407" spans="1:108 1244:1265" ht="30" hidden="1" customHeight="1" x14ac:dyDescent="0.25">
      <c r="A407" s="643">
        <v>1</v>
      </c>
      <c r="B407" s="643">
        <v>10</v>
      </c>
      <c r="C407" s="664" t="s">
        <v>251</v>
      </c>
      <c r="D407" s="2"/>
      <c r="E407" s="101" t="s">
        <v>345</v>
      </c>
      <c r="F407" s="643" t="s">
        <v>38</v>
      </c>
      <c r="G407" s="643">
        <v>2</v>
      </c>
      <c r="H407" s="658" t="s">
        <v>8</v>
      </c>
      <c r="I407" s="643">
        <v>3</v>
      </c>
      <c r="J407" s="101" t="s">
        <v>362</v>
      </c>
      <c r="K407" s="643">
        <v>3</v>
      </c>
      <c r="L407" s="683" t="s">
        <v>350</v>
      </c>
      <c r="M407" s="11" t="s">
        <v>297</v>
      </c>
      <c r="N407" s="101" t="s">
        <v>387</v>
      </c>
      <c r="O407" s="643">
        <v>1</v>
      </c>
      <c r="P407" s="632">
        <v>10</v>
      </c>
      <c r="Q407" s="632">
        <v>10</v>
      </c>
      <c r="R407" s="632">
        <v>10</v>
      </c>
      <c r="S407" s="675">
        <f>SUMIF('Территориальный кк'!$A:$A,'2020'!$B407,'Территориальный кк'!D:D)</f>
        <v>1.3620000000000001</v>
      </c>
      <c r="T407" s="676">
        <f>SUMIF('Территориальный кк'!$A:$A,'2020'!$B407,'Территориальный кк'!E:E)</f>
        <v>2.9540000000000002</v>
      </c>
      <c r="U407" s="618">
        <f>SUMIFS(Нормативы!G:G,Нормативы!$B:$B,$G407,Нормативы!$D:$D,'2020'!$I407,Нормативы!$F:$F,'2020'!$K407)*O407</f>
        <v>12944</v>
      </c>
      <c r="V407" s="618">
        <f t="shared" si="1097"/>
        <v>9941.6</v>
      </c>
      <c r="W407" s="618">
        <f t="shared" si="1098"/>
        <v>3002.4</v>
      </c>
      <c r="X407" s="618">
        <f>SUMIFS(Нормативы!J:J,Нормативы!$B:$B,$G407,Нормативы!$D:$D,'2020'!$I407,Нормативы!$F:$F,'2020'!$K407)</f>
        <v>486</v>
      </c>
      <c r="Y407" s="618">
        <f>SUMIFS(Нормативы!K:K,Нормативы!$B:$B,$G407,Нормативы!$D:$D,'2020'!$I407,Нормативы!$F:$F,'2020'!$K407)</f>
        <v>97</v>
      </c>
      <c r="Z407" s="618">
        <f>SUMIFS(Нормативы!L:L,Нормативы!$B:$B,$G407,Нормативы!$D:$D,'2020'!$I407,Нормативы!$F:$F,'2020'!$K407)</f>
        <v>348</v>
      </c>
      <c r="AA407" s="618">
        <f t="shared" si="1099"/>
        <v>2031</v>
      </c>
      <c r="AB407" s="618">
        <f>SUMIFS(Нормативы!N:N,Нормативы!$B:$B,$G407,Нормативы!$D:$D,'2020'!$I407,Нормативы!$F:$F,'2020'!$K407)*O407</f>
        <v>52</v>
      </c>
      <c r="AC407" s="618">
        <f>SUMIFS(Нормативы!O:O,Нормативы!$B:$B,$G407,Нормативы!$D:$D,'2020'!$I407,Нормативы!$F:$F,'2020'!$K407)</f>
        <v>1728</v>
      </c>
      <c r="AD407" s="618">
        <f>SUMIFS(Нормативы!P:P,Нормативы!$B:$B,$G407,Нормативы!$D:$D,'2020'!$I407,Нормативы!$F:$F,'2020'!$K407)*O407</f>
        <v>73</v>
      </c>
      <c r="AE407" s="618">
        <f>SUMIFS(Нормативы!Q:Q,Нормативы!$B:$B,$G407,Нормативы!$D:$D,'2020'!$I407,Нормативы!$F:$F,'2020'!$K407)</f>
        <v>178</v>
      </c>
      <c r="AF407" s="618">
        <f>SUMIFS(Нормативы!R:R,Нормативы!$B:$B,$G407,Нормативы!$D:$D,'2020'!$I407,Нормативы!$F:$F,'2020'!$K407)</f>
        <v>275</v>
      </c>
      <c r="AG407" s="618">
        <f>SUMIFS(Нормативы!S:S,Нормативы!$B:$B,$G407,Нормативы!$D:$D,'2020'!$I407,Нормативы!$F:$F,'2020'!$K407)</f>
        <v>580</v>
      </c>
      <c r="AH407" s="618">
        <f>SUMIFS(Нормативы!T:T,Нормативы!$B:$B,$G407,Нормативы!$D:$D,'2020'!$I407,Нормативы!$F:$F,'2020'!$K407)</f>
        <v>54</v>
      </c>
      <c r="AI407" s="618">
        <f>SUMIFS(Нормативы!U:U,Нормативы!$B:$B,$G407,Нормативы!$D:$D,'2020'!$I407,Нормативы!$F:$F,'2020'!$K407)</f>
        <v>77</v>
      </c>
      <c r="AJ407" s="618">
        <f>SUMIFS(Нормативы!V:V,Нормативы!$B:$B,$G407,Нормативы!$D:$D,'2020'!$I407,Нормативы!$F:$F,'2020'!$K407)</f>
        <v>8</v>
      </c>
      <c r="AK407" s="618">
        <f>SUMIFS(Нормативы!W:W,Нормативы!$B:$B,$G407,Нормативы!$D:$D,'2020'!$I407,Нормативы!$F:$F,'2020'!$K407)</f>
        <v>39</v>
      </c>
      <c r="AL407" s="618">
        <f>SUMIFS(Нормативы!X:X,Нормативы!$B:$B,$G407,Нормативы!$D:$D,'2020'!$I407,Нормативы!$F:$F,'2020'!$K407)*O407</f>
        <v>1612</v>
      </c>
      <c r="AM407" s="618">
        <f t="shared" si="1100"/>
        <v>1238.0999999999999</v>
      </c>
      <c r="AN407" s="618">
        <f t="shared" si="1101"/>
        <v>373.9</v>
      </c>
      <c r="AO407" s="618">
        <f>SUMIFS(Нормативы!AA:AA,Нормативы!$B:$B,$G407,Нормативы!$D:$D,'2020'!$I407,Нормативы!$F:$F,'2020'!$K407)</f>
        <v>0</v>
      </c>
      <c r="AP407" s="619">
        <f t="shared" si="1102"/>
        <v>18454</v>
      </c>
      <c r="AQ407" s="413">
        <f t="shared" si="1040"/>
        <v>129440</v>
      </c>
      <c r="AR407" s="618">
        <f t="shared" si="1103"/>
        <v>99416.3</v>
      </c>
      <c r="AS407" s="618">
        <f t="shared" si="1104"/>
        <v>30023.7</v>
      </c>
      <c r="AT407" s="616">
        <f t="shared" si="1041"/>
        <v>4860</v>
      </c>
      <c r="AU407" s="616">
        <f t="shared" si="1042"/>
        <v>970</v>
      </c>
      <c r="AV407" s="616">
        <f t="shared" si="1043"/>
        <v>3480</v>
      </c>
      <c r="AW407" s="616">
        <f t="shared" si="1044"/>
        <v>20310</v>
      </c>
      <c r="AX407" s="616">
        <f t="shared" si="1045"/>
        <v>520</v>
      </c>
      <c r="AY407" s="616">
        <f t="shared" si="1046"/>
        <v>17280</v>
      </c>
      <c r="AZ407" s="616">
        <f t="shared" si="1047"/>
        <v>730</v>
      </c>
      <c r="BA407" s="616">
        <f t="shared" si="1048"/>
        <v>1780</v>
      </c>
      <c r="BB407" s="616">
        <f t="shared" si="1049"/>
        <v>2750</v>
      </c>
      <c r="BC407" s="616">
        <f t="shared" si="1050"/>
        <v>5800</v>
      </c>
      <c r="BD407" s="616">
        <f t="shared" si="1051"/>
        <v>540</v>
      </c>
      <c r="BE407" s="616">
        <f t="shared" si="1052"/>
        <v>770</v>
      </c>
      <c r="BF407" s="616">
        <f t="shared" si="1053"/>
        <v>80</v>
      </c>
      <c r="BG407" s="616">
        <f t="shared" si="1054"/>
        <v>390</v>
      </c>
      <c r="BH407" s="616">
        <f t="shared" si="1055"/>
        <v>16120</v>
      </c>
      <c r="BI407" s="618">
        <f t="shared" si="1105"/>
        <v>12381</v>
      </c>
      <c r="BJ407" s="618">
        <f t="shared" si="1106"/>
        <v>3739</v>
      </c>
      <c r="BK407" s="616">
        <f t="shared" si="1056"/>
        <v>0</v>
      </c>
      <c r="BL407" s="620">
        <f t="shared" si="1057"/>
        <v>184540</v>
      </c>
      <c r="BM407" s="616">
        <f t="shared" si="1058"/>
        <v>176297</v>
      </c>
      <c r="BN407" s="618">
        <f t="shared" si="1059"/>
        <v>135404.79999999999</v>
      </c>
      <c r="BO407" s="618">
        <f t="shared" si="1060"/>
        <v>40892.199999999997</v>
      </c>
      <c r="BP407" s="616">
        <f t="shared" si="1107"/>
        <v>4860</v>
      </c>
      <c r="BQ407" s="616">
        <f t="shared" si="1108"/>
        <v>970</v>
      </c>
      <c r="BR407" s="616">
        <f t="shared" si="1109"/>
        <v>3480</v>
      </c>
      <c r="BS407" s="616">
        <f t="shared" si="1061"/>
        <v>20310</v>
      </c>
      <c r="BT407" s="616">
        <f t="shared" si="1062"/>
        <v>520</v>
      </c>
      <c r="BU407" s="616">
        <f t="shared" si="1063"/>
        <v>17280</v>
      </c>
      <c r="BV407" s="616">
        <f t="shared" si="1064"/>
        <v>730</v>
      </c>
      <c r="BW407" s="616">
        <f t="shared" si="1065"/>
        <v>1780</v>
      </c>
      <c r="BX407" s="616">
        <f t="shared" si="1066"/>
        <v>8124</v>
      </c>
      <c r="BY407" s="616">
        <f t="shared" si="1067"/>
        <v>5800</v>
      </c>
      <c r="BZ407" s="616">
        <f t="shared" si="1068"/>
        <v>540</v>
      </c>
      <c r="CA407" s="616">
        <f t="shared" si="1069"/>
        <v>770</v>
      </c>
      <c r="CB407" s="616">
        <f t="shared" si="1070"/>
        <v>80</v>
      </c>
      <c r="CC407" s="616">
        <f t="shared" si="1071"/>
        <v>390</v>
      </c>
      <c r="CD407" s="616">
        <f t="shared" si="1072"/>
        <v>21955</v>
      </c>
      <c r="CE407" s="618">
        <f t="shared" si="1110"/>
        <v>16862.5</v>
      </c>
      <c r="CF407" s="618">
        <f t="shared" si="1111"/>
        <v>5092.5</v>
      </c>
      <c r="CG407" s="616">
        <f t="shared" si="1073"/>
        <v>0</v>
      </c>
      <c r="CH407" s="621">
        <f t="shared" si="1074"/>
        <v>242606</v>
      </c>
      <c r="CI407" s="88">
        <f t="shared" si="1075"/>
        <v>17629.7</v>
      </c>
      <c r="CJ407" s="90">
        <f t="shared" si="1076"/>
        <v>13540.48</v>
      </c>
      <c r="CK407" s="90">
        <f t="shared" si="1077"/>
        <v>4089.22</v>
      </c>
      <c r="CL407" s="88">
        <f t="shared" si="1078"/>
        <v>486</v>
      </c>
      <c r="CM407" s="88">
        <f t="shared" si="1079"/>
        <v>97</v>
      </c>
      <c r="CN407" s="88">
        <f t="shared" si="1080"/>
        <v>348</v>
      </c>
      <c r="CO407" s="88">
        <f t="shared" si="1081"/>
        <v>2031</v>
      </c>
      <c r="CP407" s="88">
        <f t="shared" si="1082"/>
        <v>52</v>
      </c>
      <c r="CQ407" s="88">
        <f t="shared" si="1083"/>
        <v>1728</v>
      </c>
      <c r="CR407" s="88">
        <f t="shared" si="1084"/>
        <v>73</v>
      </c>
      <c r="CS407" s="88">
        <f t="shared" si="1085"/>
        <v>178</v>
      </c>
      <c r="CT407" s="88">
        <f t="shared" si="1086"/>
        <v>812.4</v>
      </c>
      <c r="CU407" s="88">
        <f t="shared" si="1087"/>
        <v>580</v>
      </c>
      <c r="CV407" s="88">
        <f t="shared" si="1088"/>
        <v>54</v>
      </c>
      <c r="CW407" s="88">
        <f t="shared" si="1089"/>
        <v>77</v>
      </c>
      <c r="CX407" s="88">
        <f t="shared" si="1090"/>
        <v>8</v>
      </c>
      <c r="CY407" s="88">
        <f t="shared" si="1091"/>
        <v>39</v>
      </c>
      <c r="CZ407" s="88">
        <f t="shared" si="1092"/>
        <v>2195.5</v>
      </c>
      <c r="DA407" s="90">
        <f t="shared" si="1093"/>
        <v>1686.25</v>
      </c>
      <c r="DB407" s="90">
        <f t="shared" si="1094"/>
        <v>509.25</v>
      </c>
      <c r="DC407" s="88">
        <f t="shared" si="1095"/>
        <v>0</v>
      </c>
      <c r="DD407" s="88">
        <f t="shared" si="1096"/>
        <v>24260.6</v>
      </c>
      <c r="AUV407" s="699">
        <f t="shared" si="1184"/>
        <v>17629.7</v>
      </c>
      <c r="AUW407" s="699">
        <f t="shared" si="1185"/>
        <v>13540.48</v>
      </c>
      <c r="AUX407" s="699">
        <f t="shared" si="1186"/>
        <v>4089.22</v>
      </c>
      <c r="AUY407" s="699">
        <f t="shared" si="1187"/>
        <v>486</v>
      </c>
      <c r="AUZ407" s="699">
        <f t="shared" si="1204"/>
        <v>328.37</v>
      </c>
      <c r="AVA407" s="699">
        <f t="shared" si="1204"/>
        <v>0.27</v>
      </c>
      <c r="AVB407" s="699">
        <f t="shared" si="1188"/>
        <v>2031</v>
      </c>
      <c r="AVC407" s="699">
        <f t="shared" si="1189"/>
        <v>52</v>
      </c>
      <c r="AVD407" s="699">
        <f t="shared" si="1190"/>
        <v>1728</v>
      </c>
      <c r="AVE407" s="699">
        <f t="shared" si="1191"/>
        <v>73</v>
      </c>
      <c r="AVF407" s="699">
        <f t="shared" si="1192"/>
        <v>178</v>
      </c>
      <c r="AVG407" s="699">
        <f t="shared" si="1193"/>
        <v>812.4</v>
      </c>
      <c r="AVH407" s="699">
        <f t="shared" si="1194"/>
        <v>580</v>
      </c>
      <c r="AVI407" s="699">
        <f t="shared" si="1195"/>
        <v>54</v>
      </c>
      <c r="AVJ407" s="699">
        <f t="shared" si="1196"/>
        <v>77</v>
      </c>
      <c r="AVK407" s="699">
        <f t="shared" si="1197"/>
        <v>8</v>
      </c>
      <c r="AVL407" s="699">
        <f t="shared" si="1198"/>
        <v>39</v>
      </c>
      <c r="AVM407" s="699">
        <f t="shared" si="1199"/>
        <v>2195.5</v>
      </c>
      <c r="AVN407" s="699">
        <f t="shared" si="1200"/>
        <v>1686.25</v>
      </c>
      <c r="AVO407" s="699">
        <f t="shared" si="1201"/>
        <v>509.25</v>
      </c>
      <c r="AVP407" s="699">
        <f t="shared" si="1202"/>
        <v>0</v>
      </c>
      <c r="AVQ407" s="699">
        <f t="shared" si="1203"/>
        <v>24260.6</v>
      </c>
    </row>
    <row r="408" spans="1:108 1244:1265" ht="30" hidden="1" customHeight="1" x14ac:dyDescent="0.25">
      <c r="A408" s="643">
        <v>1</v>
      </c>
      <c r="B408" s="643">
        <v>10</v>
      </c>
      <c r="C408" s="664" t="s">
        <v>251</v>
      </c>
      <c r="D408" s="2"/>
      <c r="E408" s="101" t="s">
        <v>345</v>
      </c>
      <c r="F408" s="643" t="s">
        <v>38</v>
      </c>
      <c r="G408" s="643">
        <v>2</v>
      </c>
      <c r="H408" s="658" t="s">
        <v>10</v>
      </c>
      <c r="I408" s="643">
        <v>0</v>
      </c>
      <c r="J408" s="101" t="s">
        <v>363</v>
      </c>
      <c r="K408" s="643">
        <v>3</v>
      </c>
      <c r="L408" s="683" t="s">
        <v>350</v>
      </c>
      <c r="M408" s="11" t="s">
        <v>269</v>
      </c>
      <c r="N408" s="101" t="s">
        <v>387</v>
      </c>
      <c r="O408" s="643">
        <v>1</v>
      </c>
      <c r="P408" s="632">
        <v>48</v>
      </c>
      <c r="Q408" s="632">
        <v>48</v>
      </c>
      <c r="R408" s="632">
        <v>48</v>
      </c>
      <c r="S408" s="675">
        <f>SUMIF('Территориальный кк'!$A:$A,'2020'!$B408,'Территориальный кк'!D:D)</f>
        <v>1.3620000000000001</v>
      </c>
      <c r="T408" s="676">
        <f>SUMIF('Территориальный кк'!$A:$A,'2020'!$B408,'Территориальный кк'!E:E)</f>
        <v>2.9540000000000002</v>
      </c>
      <c r="U408" s="618">
        <f>SUMIFS(Нормативы!G:G,Нормативы!$B:$B,$G408,Нормативы!$D:$D,'2020'!$I408,Нормативы!$F:$F,'2020'!$K408)*O408</f>
        <v>70600</v>
      </c>
      <c r="V408" s="618">
        <f t="shared" si="1097"/>
        <v>54224.3</v>
      </c>
      <c r="W408" s="618">
        <f t="shared" si="1098"/>
        <v>16375.7</v>
      </c>
      <c r="X408" s="618">
        <f>SUMIFS(Нормативы!J:J,Нормативы!$B:$B,$G408,Нормативы!$D:$D,'2020'!$I408,Нормативы!$F:$F,'2020'!$K408)</f>
        <v>8860</v>
      </c>
      <c r="Y408" s="618">
        <f>SUMIFS(Нормативы!K:K,Нормативы!$B:$B,$G408,Нормативы!$D:$D,'2020'!$I408,Нормативы!$F:$F,'2020'!$K408)</f>
        <v>0</v>
      </c>
      <c r="Z408" s="618">
        <f>SUMIFS(Нормативы!L:L,Нормативы!$B:$B,$G408,Нормативы!$D:$D,'2020'!$I408,Нормативы!$F:$F,'2020'!$K408)</f>
        <v>8110</v>
      </c>
      <c r="AA408" s="618">
        <f t="shared" si="1099"/>
        <v>21610</v>
      </c>
      <c r="AB408" s="618">
        <f>SUMIFS(Нормативы!N:N,Нормативы!$B:$B,$G408,Нормативы!$D:$D,'2020'!$I408,Нормативы!$F:$F,'2020'!$K408)*O408</f>
        <v>520</v>
      </c>
      <c r="AC408" s="618">
        <f>SUMIFS(Нормативы!O:O,Нормативы!$B:$B,$G408,Нормативы!$D:$D,'2020'!$I408,Нормативы!$F:$F,'2020'!$K408)</f>
        <v>19720</v>
      </c>
      <c r="AD408" s="618">
        <f>SUMIFS(Нормативы!P:P,Нормативы!$B:$B,$G408,Нормативы!$D:$D,'2020'!$I408,Нормативы!$F:$F,'2020'!$K408)*O408</f>
        <v>400</v>
      </c>
      <c r="AE408" s="618">
        <f>SUMIFS(Нормативы!Q:Q,Нормативы!$B:$B,$G408,Нормативы!$D:$D,'2020'!$I408,Нормативы!$F:$F,'2020'!$K408)</f>
        <v>970</v>
      </c>
      <c r="AF408" s="618">
        <f>SUMIFS(Нормативы!R:R,Нормативы!$B:$B,$G408,Нормативы!$D:$D,'2020'!$I408,Нормативы!$F:$F,'2020'!$K408)</f>
        <v>2680</v>
      </c>
      <c r="AG408" s="618">
        <f>SUMIFS(Нормативы!S:S,Нормативы!$B:$B,$G408,Нормативы!$D:$D,'2020'!$I408,Нормативы!$F:$F,'2020'!$K408)</f>
        <v>5800</v>
      </c>
      <c r="AH408" s="618">
        <f>SUMIFS(Нормативы!T:T,Нормативы!$B:$B,$G408,Нормативы!$D:$D,'2020'!$I408,Нормативы!$F:$F,'2020'!$K408)</f>
        <v>540</v>
      </c>
      <c r="AI408" s="618">
        <f>SUMIFS(Нормативы!U:U,Нормативы!$B:$B,$G408,Нормативы!$D:$D,'2020'!$I408,Нормативы!$F:$F,'2020'!$K408)</f>
        <v>770</v>
      </c>
      <c r="AJ408" s="618">
        <f>SUMIFS(Нормативы!V:V,Нормативы!$B:$B,$G408,Нормативы!$D:$D,'2020'!$I408,Нормативы!$F:$F,'2020'!$K408)</f>
        <v>80</v>
      </c>
      <c r="AK408" s="618">
        <f>SUMIFS(Нормативы!W:W,Нормативы!$B:$B,$G408,Нормативы!$D:$D,'2020'!$I408,Нормативы!$F:$F,'2020'!$K408)</f>
        <v>330</v>
      </c>
      <c r="AL408" s="618">
        <f>SUMIFS(Нормативы!X:X,Нормативы!$B:$B,$G408,Нормативы!$D:$D,'2020'!$I408,Нормативы!$F:$F,'2020'!$K408)*O408</f>
        <v>16120</v>
      </c>
      <c r="AM408" s="618">
        <f t="shared" si="1100"/>
        <v>12381</v>
      </c>
      <c r="AN408" s="618">
        <f t="shared" si="1101"/>
        <v>3739</v>
      </c>
      <c r="AO408" s="618">
        <f>SUMIFS(Нормативы!AA:AA,Нормативы!$B:$B,$G408,Нормативы!$D:$D,'2020'!$I408,Нормативы!$F:$F,'2020'!$K408)</f>
        <v>3520</v>
      </c>
      <c r="AP408" s="619">
        <f t="shared" si="1102"/>
        <v>139020</v>
      </c>
      <c r="AQ408" s="413">
        <f t="shared" si="1040"/>
        <v>3388800</v>
      </c>
      <c r="AR408" s="618">
        <f t="shared" si="1103"/>
        <v>2602765</v>
      </c>
      <c r="AS408" s="618">
        <f t="shared" si="1104"/>
        <v>786035</v>
      </c>
      <c r="AT408" s="616">
        <f t="shared" si="1041"/>
        <v>425280</v>
      </c>
      <c r="AU408" s="616">
        <f t="shared" si="1042"/>
        <v>0</v>
      </c>
      <c r="AV408" s="616">
        <f t="shared" si="1043"/>
        <v>389280</v>
      </c>
      <c r="AW408" s="616">
        <f t="shared" si="1044"/>
        <v>1037280</v>
      </c>
      <c r="AX408" s="616">
        <f t="shared" si="1045"/>
        <v>24960</v>
      </c>
      <c r="AY408" s="616">
        <f t="shared" si="1046"/>
        <v>946560</v>
      </c>
      <c r="AZ408" s="616">
        <f t="shared" si="1047"/>
        <v>19200</v>
      </c>
      <c r="BA408" s="616">
        <f t="shared" si="1048"/>
        <v>46560</v>
      </c>
      <c r="BB408" s="616">
        <f t="shared" si="1049"/>
        <v>128640</v>
      </c>
      <c r="BC408" s="616">
        <f t="shared" si="1050"/>
        <v>278400</v>
      </c>
      <c r="BD408" s="616">
        <f t="shared" si="1051"/>
        <v>25920</v>
      </c>
      <c r="BE408" s="616">
        <f t="shared" si="1052"/>
        <v>36960</v>
      </c>
      <c r="BF408" s="616">
        <f t="shared" si="1053"/>
        <v>3840</v>
      </c>
      <c r="BG408" s="616">
        <f t="shared" si="1054"/>
        <v>15840</v>
      </c>
      <c r="BH408" s="616">
        <f t="shared" si="1055"/>
        <v>773760</v>
      </c>
      <c r="BI408" s="618">
        <f t="shared" si="1105"/>
        <v>594285.69999999995</v>
      </c>
      <c r="BJ408" s="618">
        <f t="shared" si="1106"/>
        <v>179474.3</v>
      </c>
      <c r="BK408" s="616">
        <f t="shared" si="1056"/>
        <v>168960</v>
      </c>
      <c r="BL408" s="620">
        <f t="shared" si="1057"/>
        <v>6672960</v>
      </c>
      <c r="BM408" s="616">
        <f t="shared" si="1058"/>
        <v>4615546</v>
      </c>
      <c r="BN408" s="618">
        <f t="shared" si="1059"/>
        <v>3544966.2</v>
      </c>
      <c r="BO408" s="618">
        <f t="shared" si="1060"/>
        <v>1070579.8</v>
      </c>
      <c r="BP408" s="616">
        <f t="shared" si="1107"/>
        <v>425280</v>
      </c>
      <c r="BQ408" s="616">
        <f t="shared" si="1108"/>
        <v>0</v>
      </c>
      <c r="BR408" s="616">
        <f t="shared" si="1109"/>
        <v>389280</v>
      </c>
      <c r="BS408" s="616">
        <f t="shared" si="1061"/>
        <v>1037280</v>
      </c>
      <c r="BT408" s="616">
        <f t="shared" si="1062"/>
        <v>24960</v>
      </c>
      <c r="BU408" s="616">
        <f t="shared" si="1063"/>
        <v>946560</v>
      </c>
      <c r="BV408" s="616">
        <f t="shared" si="1064"/>
        <v>19200</v>
      </c>
      <c r="BW408" s="616">
        <f t="shared" si="1065"/>
        <v>46560</v>
      </c>
      <c r="BX408" s="616">
        <f t="shared" si="1066"/>
        <v>380003</v>
      </c>
      <c r="BY408" s="616">
        <f t="shared" si="1067"/>
        <v>278400</v>
      </c>
      <c r="BZ408" s="616">
        <f t="shared" si="1068"/>
        <v>25920</v>
      </c>
      <c r="CA408" s="616">
        <f t="shared" si="1069"/>
        <v>36960</v>
      </c>
      <c r="CB408" s="616">
        <f t="shared" si="1070"/>
        <v>3840</v>
      </c>
      <c r="CC408" s="616">
        <f t="shared" si="1071"/>
        <v>15840</v>
      </c>
      <c r="CD408" s="616">
        <f t="shared" si="1072"/>
        <v>1053861</v>
      </c>
      <c r="CE408" s="618">
        <f t="shared" si="1110"/>
        <v>809417.1</v>
      </c>
      <c r="CF408" s="618">
        <f t="shared" si="1111"/>
        <v>244443.9</v>
      </c>
      <c r="CG408" s="616">
        <f t="shared" si="1073"/>
        <v>168960</v>
      </c>
      <c r="CH408" s="621">
        <f t="shared" si="1074"/>
        <v>8431170</v>
      </c>
      <c r="CI408" s="88">
        <f t="shared" si="1075"/>
        <v>96157.208299999998</v>
      </c>
      <c r="CJ408" s="90">
        <f t="shared" si="1076"/>
        <v>73853.462499999994</v>
      </c>
      <c r="CK408" s="90">
        <f t="shared" si="1077"/>
        <v>22303.745800000001</v>
      </c>
      <c r="CL408" s="88">
        <f t="shared" si="1078"/>
        <v>8860</v>
      </c>
      <c r="CM408" s="88">
        <f t="shared" si="1079"/>
        <v>0</v>
      </c>
      <c r="CN408" s="88">
        <f t="shared" si="1080"/>
        <v>8110</v>
      </c>
      <c r="CO408" s="88">
        <f t="shared" si="1081"/>
        <v>21610</v>
      </c>
      <c r="CP408" s="88">
        <f t="shared" si="1082"/>
        <v>520</v>
      </c>
      <c r="CQ408" s="88">
        <f t="shared" si="1083"/>
        <v>19720</v>
      </c>
      <c r="CR408" s="88">
        <f t="shared" si="1084"/>
        <v>400</v>
      </c>
      <c r="CS408" s="88">
        <f t="shared" si="1085"/>
        <v>970</v>
      </c>
      <c r="CT408" s="88">
        <f t="shared" si="1086"/>
        <v>7916.7291999999998</v>
      </c>
      <c r="CU408" s="88">
        <f t="shared" si="1087"/>
        <v>5800</v>
      </c>
      <c r="CV408" s="88">
        <f t="shared" si="1088"/>
        <v>540</v>
      </c>
      <c r="CW408" s="88">
        <f t="shared" si="1089"/>
        <v>770</v>
      </c>
      <c r="CX408" s="88">
        <f t="shared" si="1090"/>
        <v>80</v>
      </c>
      <c r="CY408" s="88">
        <f t="shared" si="1091"/>
        <v>330</v>
      </c>
      <c r="CZ408" s="88">
        <f t="shared" si="1092"/>
        <v>21955.4375</v>
      </c>
      <c r="DA408" s="90">
        <f t="shared" si="1093"/>
        <v>16862.856299999999</v>
      </c>
      <c r="DB408" s="90">
        <f t="shared" si="1094"/>
        <v>5092.5812999999998</v>
      </c>
      <c r="DC408" s="88">
        <f t="shared" si="1095"/>
        <v>3520</v>
      </c>
      <c r="DD408" s="88">
        <f t="shared" si="1096"/>
        <v>175649.375</v>
      </c>
      <c r="AUV408" s="699">
        <f t="shared" si="1184"/>
        <v>96157.21</v>
      </c>
      <c r="AUW408" s="699">
        <f t="shared" si="1185"/>
        <v>73853.460000000006</v>
      </c>
      <c r="AUX408" s="699">
        <f t="shared" si="1186"/>
        <v>22303.75</v>
      </c>
      <c r="AUY408" s="699">
        <f t="shared" si="1187"/>
        <v>8860</v>
      </c>
      <c r="AUZ408" s="699">
        <f t="shared" si="1204"/>
        <v>0</v>
      </c>
      <c r="AVA408" s="699">
        <f t="shared" si="1204"/>
        <v>5.51</v>
      </c>
      <c r="AVB408" s="699">
        <f t="shared" si="1188"/>
        <v>21610</v>
      </c>
      <c r="AVC408" s="699">
        <f t="shared" si="1189"/>
        <v>520</v>
      </c>
      <c r="AVD408" s="699">
        <f t="shared" si="1190"/>
        <v>19720</v>
      </c>
      <c r="AVE408" s="699">
        <f t="shared" si="1191"/>
        <v>400</v>
      </c>
      <c r="AVF408" s="699">
        <f t="shared" si="1192"/>
        <v>970</v>
      </c>
      <c r="AVG408" s="699">
        <f t="shared" si="1193"/>
        <v>7916.73</v>
      </c>
      <c r="AVH408" s="699">
        <f t="shared" si="1194"/>
        <v>5800</v>
      </c>
      <c r="AVI408" s="699">
        <f t="shared" si="1195"/>
        <v>540</v>
      </c>
      <c r="AVJ408" s="699">
        <f t="shared" si="1196"/>
        <v>770</v>
      </c>
      <c r="AVK408" s="699">
        <f t="shared" si="1197"/>
        <v>80</v>
      </c>
      <c r="AVL408" s="699">
        <f t="shared" si="1198"/>
        <v>330</v>
      </c>
      <c r="AVM408" s="699">
        <f t="shared" si="1199"/>
        <v>21955.439999999999</v>
      </c>
      <c r="AVN408" s="699">
        <f t="shared" si="1200"/>
        <v>16862.86</v>
      </c>
      <c r="AVO408" s="699">
        <f t="shared" si="1201"/>
        <v>5092.58</v>
      </c>
      <c r="AVP408" s="699">
        <f t="shared" si="1202"/>
        <v>3520</v>
      </c>
      <c r="AVQ408" s="699">
        <f t="shared" si="1203"/>
        <v>175649.38</v>
      </c>
    </row>
    <row r="409" spans="1:108 1244:1265" ht="30" hidden="1" customHeight="1" x14ac:dyDescent="0.25">
      <c r="A409" s="643">
        <v>1</v>
      </c>
      <c r="B409" s="643">
        <v>10</v>
      </c>
      <c r="C409" s="664" t="s">
        <v>251</v>
      </c>
      <c r="D409" s="2"/>
      <c r="E409" s="101" t="s">
        <v>345</v>
      </c>
      <c r="F409" s="643" t="s">
        <v>38</v>
      </c>
      <c r="G409" s="643">
        <v>2</v>
      </c>
      <c r="H409" s="658" t="s">
        <v>10</v>
      </c>
      <c r="I409" s="643">
        <v>0</v>
      </c>
      <c r="J409" s="101" t="s">
        <v>363</v>
      </c>
      <c r="K409" s="643">
        <v>3</v>
      </c>
      <c r="L409" s="683" t="s">
        <v>350</v>
      </c>
      <c r="M409" s="11" t="s">
        <v>299</v>
      </c>
      <c r="N409" s="101" t="s">
        <v>401</v>
      </c>
      <c r="O409" s="643">
        <v>2</v>
      </c>
      <c r="P409" s="632">
        <v>1</v>
      </c>
      <c r="Q409" s="632">
        <v>1</v>
      </c>
      <c r="R409" s="632">
        <v>1</v>
      </c>
      <c r="S409" s="675">
        <f>SUMIF('Территориальный кк'!$A:$A,'2020'!$B409,'Территориальный кк'!D:D)</f>
        <v>1.3620000000000001</v>
      </c>
      <c r="T409" s="676">
        <f>SUMIF('Территориальный кк'!$A:$A,'2020'!$B409,'Территориальный кк'!E:E)</f>
        <v>2.9540000000000002</v>
      </c>
      <c r="U409" s="618">
        <f>SUMIFS(Нормативы!G:G,Нормативы!$B:$B,$G409,Нормативы!$D:$D,'2020'!$I409,Нормативы!$F:$F,'2020'!$K409)*O409</f>
        <v>141200</v>
      </c>
      <c r="V409" s="618">
        <f t="shared" si="1097"/>
        <v>108448.5</v>
      </c>
      <c r="W409" s="618">
        <f t="shared" si="1098"/>
        <v>32751.5</v>
      </c>
      <c r="X409" s="618">
        <f>SUMIFS(Нормативы!J:J,Нормативы!$B:$B,$G409,Нормативы!$D:$D,'2020'!$I409,Нормативы!$F:$F,'2020'!$K409)</f>
        <v>8860</v>
      </c>
      <c r="Y409" s="618">
        <f>SUMIFS(Нормативы!K:K,Нормативы!$B:$B,$G409,Нормативы!$D:$D,'2020'!$I409,Нормативы!$F:$F,'2020'!$K409)</f>
        <v>0</v>
      </c>
      <c r="Z409" s="618">
        <f>SUMIFS(Нормативы!L:L,Нормативы!$B:$B,$G409,Нормативы!$D:$D,'2020'!$I409,Нормативы!$F:$F,'2020'!$K409)</f>
        <v>8110</v>
      </c>
      <c r="AA409" s="618">
        <f t="shared" si="1099"/>
        <v>22530</v>
      </c>
      <c r="AB409" s="618">
        <f>SUMIFS(Нормативы!N:N,Нормативы!$B:$B,$G409,Нормативы!$D:$D,'2020'!$I409,Нормативы!$F:$F,'2020'!$K409)*O409</f>
        <v>1040</v>
      </c>
      <c r="AC409" s="618">
        <f>SUMIFS(Нормативы!O:O,Нормативы!$B:$B,$G409,Нормативы!$D:$D,'2020'!$I409,Нормативы!$F:$F,'2020'!$K409)</f>
        <v>19720</v>
      </c>
      <c r="AD409" s="618">
        <f>SUMIFS(Нормативы!P:P,Нормативы!$B:$B,$G409,Нормативы!$D:$D,'2020'!$I409,Нормативы!$F:$F,'2020'!$K409)*O409</f>
        <v>800</v>
      </c>
      <c r="AE409" s="618">
        <f>SUMIFS(Нормативы!Q:Q,Нормативы!$B:$B,$G409,Нормативы!$D:$D,'2020'!$I409,Нормативы!$F:$F,'2020'!$K409)</f>
        <v>970</v>
      </c>
      <c r="AF409" s="618">
        <f>SUMIFS(Нормативы!R:R,Нормативы!$B:$B,$G409,Нормативы!$D:$D,'2020'!$I409,Нормативы!$F:$F,'2020'!$K409)</f>
        <v>2680</v>
      </c>
      <c r="AG409" s="618">
        <f>SUMIFS(Нормативы!S:S,Нормативы!$B:$B,$G409,Нормативы!$D:$D,'2020'!$I409,Нормативы!$F:$F,'2020'!$K409)</f>
        <v>5800</v>
      </c>
      <c r="AH409" s="618">
        <f>SUMIFS(Нормативы!T:T,Нормативы!$B:$B,$G409,Нормативы!$D:$D,'2020'!$I409,Нормативы!$F:$F,'2020'!$K409)</f>
        <v>540</v>
      </c>
      <c r="AI409" s="618">
        <f>SUMIFS(Нормативы!U:U,Нормативы!$B:$B,$G409,Нормативы!$D:$D,'2020'!$I409,Нормативы!$F:$F,'2020'!$K409)</f>
        <v>770</v>
      </c>
      <c r="AJ409" s="618">
        <f>SUMIFS(Нормативы!V:V,Нормативы!$B:$B,$G409,Нормативы!$D:$D,'2020'!$I409,Нормативы!$F:$F,'2020'!$K409)</f>
        <v>80</v>
      </c>
      <c r="AK409" s="618">
        <f>SUMIFS(Нормативы!W:W,Нормативы!$B:$B,$G409,Нормативы!$D:$D,'2020'!$I409,Нормативы!$F:$F,'2020'!$K409)</f>
        <v>330</v>
      </c>
      <c r="AL409" s="618">
        <f>SUMIFS(Нормативы!X:X,Нормативы!$B:$B,$G409,Нормативы!$D:$D,'2020'!$I409,Нормативы!$F:$F,'2020'!$K409)*O409</f>
        <v>32240</v>
      </c>
      <c r="AM409" s="618">
        <f t="shared" si="1100"/>
        <v>24761.9</v>
      </c>
      <c r="AN409" s="618">
        <f t="shared" si="1101"/>
        <v>7478.1</v>
      </c>
      <c r="AO409" s="618">
        <f>SUMIFS(Нормативы!AA:AA,Нормативы!$B:$B,$G409,Нормативы!$D:$D,'2020'!$I409,Нормативы!$F:$F,'2020'!$K409)</f>
        <v>3520</v>
      </c>
      <c r="AP409" s="619">
        <f t="shared" si="1102"/>
        <v>226660</v>
      </c>
      <c r="AQ409" s="413">
        <f t="shared" si="1040"/>
        <v>141200</v>
      </c>
      <c r="AR409" s="618">
        <f t="shared" si="1103"/>
        <v>108448.5</v>
      </c>
      <c r="AS409" s="618">
        <f t="shared" si="1104"/>
        <v>32751.5</v>
      </c>
      <c r="AT409" s="616">
        <f t="shared" si="1041"/>
        <v>8860</v>
      </c>
      <c r="AU409" s="616">
        <f t="shared" si="1042"/>
        <v>0</v>
      </c>
      <c r="AV409" s="616">
        <f t="shared" si="1043"/>
        <v>8110</v>
      </c>
      <c r="AW409" s="616">
        <f t="shared" si="1044"/>
        <v>22530</v>
      </c>
      <c r="AX409" s="616">
        <f t="shared" si="1045"/>
        <v>1040</v>
      </c>
      <c r="AY409" s="616">
        <f t="shared" si="1046"/>
        <v>19720</v>
      </c>
      <c r="AZ409" s="616">
        <f t="shared" si="1047"/>
        <v>800</v>
      </c>
      <c r="BA409" s="616">
        <f t="shared" si="1048"/>
        <v>970</v>
      </c>
      <c r="BB409" s="616">
        <f t="shared" si="1049"/>
        <v>2680</v>
      </c>
      <c r="BC409" s="616">
        <f t="shared" si="1050"/>
        <v>5800</v>
      </c>
      <c r="BD409" s="616">
        <f t="shared" si="1051"/>
        <v>540</v>
      </c>
      <c r="BE409" s="616">
        <f t="shared" si="1052"/>
        <v>770</v>
      </c>
      <c r="BF409" s="616">
        <f t="shared" si="1053"/>
        <v>80</v>
      </c>
      <c r="BG409" s="616">
        <f t="shared" si="1054"/>
        <v>330</v>
      </c>
      <c r="BH409" s="616">
        <f t="shared" si="1055"/>
        <v>32240</v>
      </c>
      <c r="BI409" s="618">
        <f t="shared" si="1105"/>
        <v>24761.9</v>
      </c>
      <c r="BJ409" s="618">
        <f t="shared" si="1106"/>
        <v>7478.1</v>
      </c>
      <c r="BK409" s="616">
        <f t="shared" si="1056"/>
        <v>3520</v>
      </c>
      <c r="BL409" s="620">
        <f t="shared" si="1057"/>
        <v>226660</v>
      </c>
      <c r="BM409" s="616">
        <f t="shared" si="1058"/>
        <v>192314</v>
      </c>
      <c r="BN409" s="618">
        <f t="shared" si="1059"/>
        <v>147706.6</v>
      </c>
      <c r="BO409" s="618">
        <f t="shared" si="1060"/>
        <v>44607.4</v>
      </c>
      <c r="BP409" s="616">
        <f t="shared" si="1107"/>
        <v>8860</v>
      </c>
      <c r="BQ409" s="616">
        <f t="shared" si="1108"/>
        <v>0</v>
      </c>
      <c r="BR409" s="616">
        <f t="shared" si="1109"/>
        <v>8110</v>
      </c>
      <c r="BS409" s="616">
        <f t="shared" si="1061"/>
        <v>22530</v>
      </c>
      <c r="BT409" s="616">
        <f t="shared" si="1062"/>
        <v>1040</v>
      </c>
      <c r="BU409" s="616">
        <f t="shared" si="1063"/>
        <v>19720</v>
      </c>
      <c r="BV409" s="616">
        <f t="shared" si="1064"/>
        <v>800</v>
      </c>
      <c r="BW409" s="616">
        <f t="shared" si="1065"/>
        <v>970</v>
      </c>
      <c r="BX409" s="616">
        <f t="shared" si="1066"/>
        <v>7917</v>
      </c>
      <c r="BY409" s="616">
        <f t="shared" si="1067"/>
        <v>5800</v>
      </c>
      <c r="BZ409" s="616">
        <f t="shared" si="1068"/>
        <v>540</v>
      </c>
      <c r="CA409" s="616">
        <f t="shared" si="1069"/>
        <v>770</v>
      </c>
      <c r="CB409" s="616">
        <f t="shared" si="1070"/>
        <v>80</v>
      </c>
      <c r="CC409" s="616">
        <f t="shared" si="1071"/>
        <v>330</v>
      </c>
      <c r="CD409" s="616">
        <f t="shared" si="1072"/>
        <v>43911</v>
      </c>
      <c r="CE409" s="618">
        <f t="shared" si="1110"/>
        <v>33725.800000000003</v>
      </c>
      <c r="CF409" s="618">
        <f t="shared" si="1111"/>
        <v>10185.200000000001</v>
      </c>
      <c r="CG409" s="616">
        <f t="shared" si="1073"/>
        <v>3520</v>
      </c>
      <c r="CH409" s="621">
        <f t="shared" si="1074"/>
        <v>294682</v>
      </c>
      <c r="CI409" s="88">
        <f t="shared" si="1075"/>
        <v>192314</v>
      </c>
      <c r="CJ409" s="90">
        <f t="shared" si="1076"/>
        <v>147706.6</v>
      </c>
      <c r="CK409" s="90">
        <f t="shared" si="1077"/>
        <v>44607.4</v>
      </c>
      <c r="CL409" s="88">
        <f t="shared" si="1078"/>
        <v>8860</v>
      </c>
      <c r="CM409" s="88">
        <f t="shared" si="1079"/>
        <v>0</v>
      </c>
      <c r="CN409" s="88">
        <f t="shared" si="1080"/>
        <v>8110</v>
      </c>
      <c r="CO409" s="88">
        <f t="shared" si="1081"/>
        <v>22530</v>
      </c>
      <c r="CP409" s="88">
        <f t="shared" si="1082"/>
        <v>1040</v>
      </c>
      <c r="CQ409" s="88">
        <f t="shared" si="1083"/>
        <v>19720</v>
      </c>
      <c r="CR409" s="88">
        <f t="shared" si="1084"/>
        <v>800</v>
      </c>
      <c r="CS409" s="88">
        <f t="shared" si="1085"/>
        <v>970</v>
      </c>
      <c r="CT409" s="88">
        <f t="shared" si="1086"/>
        <v>7917</v>
      </c>
      <c r="CU409" s="88">
        <f t="shared" si="1087"/>
        <v>5800</v>
      </c>
      <c r="CV409" s="88">
        <f t="shared" si="1088"/>
        <v>540</v>
      </c>
      <c r="CW409" s="88">
        <f t="shared" si="1089"/>
        <v>770</v>
      </c>
      <c r="CX409" s="88">
        <f t="shared" si="1090"/>
        <v>80</v>
      </c>
      <c r="CY409" s="88">
        <f t="shared" si="1091"/>
        <v>330</v>
      </c>
      <c r="CZ409" s="88">
        <f t="shared" si="1092"/>
        <v>43911</v>
      </c>
      <c r="DA409" s="90">
        <f t="shared" si="1093"/>
        <v>33725.800000000003</v>
      </c>
      <c r="DB409" s="90">
        <f t="shared" si="1094"/>
        <v>10185.200000000001</v>
      </c>
      <c r="DC409" s="88">
        <f t="shared" si="1095"/>
        <v>3520</v>
      </c>
      <c r="DD409" s="88">
        <f t="shared" si="1096"/>
        <v>294682</v>
      </c>
      <c r="AUV409" s="699">
        <f t="shared" si="1184"/>
        <v>192314</v>
      </c>
      <c r="AUW409" s="699">
        <f t="shared" si="1185"/>
        <v>147706.60999999999</v>
      </c>
      <c r="AUX409" s="699">
        <f t="shared" si="1186"/>
        <v>44607.39</v>
      </c>
      <c r="AUY409" s="699">
        <f t="shared" si="1187"/>
        <v>8860</v>
      </c>
      <c r="AUZ409" s="699">
        <f t="shared" si="1204"/>
        <v>0</v>
      </c>
      <c r="AVA409" s="699">
        <f t="shared" si="1204"/>
        <v>0.06</v>
      </c>
      <c r="AVB409" s="699">
        <f t="shared" si="1188"/>
        <v>22530</v>
      </c>
      <c r="AVC409" s="699">
        <f t="shared" si="1189"/>
        <v>1040</v>
      </c>
      <c r="AVD409" s="699">
        <f t="shared" si="1190"/>
        <v>19720</v>
      </c>
      <c r="AVE409" s="699">
        <f t="shared" si="1191"/>
        <v>800</v>
      </c>
      <c r="AVF409" s="699">
        <f t="shared" si="1192"/>
        <v>970</v>
      </c>
      <c r="AVG409" s="699">
        <f t="shared" si="1193"/>
        <v>7917</v>
      </c>
      <c r="AVH409" s="699">
        <f t="shared" si="1194"/>
        <v>5800</v>
      </c>
      <c r="AVI409" s="699">
        <f t="shared" si="1195"/>
        <v>540</v>
      </c>
      <c r="AVJ409" s="699">
        <f t="shared" si="1196"/>
        <v>770</v>
      </c>
      <c r="AVK409" s="699">
        <f t="shared" si="1197"/>
        <v>80</v>
      </c>
      <c r="AVL409" s="699">
        <f t="shared" si="1198"/>
        <v>330</v>
      </c>
      <c r="AVM409" s="699">
        <f t="shared" si="1199"/>
        <v>43911</v>
      </c>
      <c r="AVN409" s="699">
        <f t="shared" si="1200"/>
        <v>33725.81</v>
      </c>
      <c r="AVO409" s="699">
        <f t="shared" si="1201"/>
        <v>10185.19</v>
      </c>
      <c r="AVP409" s="699">
        <f t="shared" si="1202"/>
        <v>3520</v>
      </c>
      <c r="AVQ409" s="699">
        <f t="shared" si="1203"/>
        <v>294682</v>
      </c>
    </row>
    <row r="410" spans="1:108 1244:1265" ht="30" hidden="1" customHeight="1" x14ac:dyDescent="0.25">
      <c r="A410" s="643">
        <v>1</v>
      </c>
      <c r="B410" s="643">
        <v>10</v>
      </c>
      <c r="C410" s="664" t="s">
        <v>251</v>
      </c>
      <c r="D410" s="2"/>
      <c r="E410" s="101" t="s">
        <v>345</v>
      </c>
      <c r="F410" s="643" t="s">
        <v>38</v>
      </c>
      <c r="G410" s="643">
        <v>2</v>
      </c>
      <c r="H410" s="658" t="s">
        <v>8</v>
      </c>
      <c r="I410" s="643">
        <v>3</v>
      </c>
      <c r="J410" s="101" t="s">
        <v>363</v>
      </c>
      <c r="K410" s="643">
        <v>3</v>
      </c>
      <c r="L410" s="683" t="s">
        <v>350</v>
      </c>
      <c r="M410" s="11" t="s">
        <v>300</v>
      </c>
      <c r="N410" s="101" t="s">
        <v>387</v>
      </c>
      <c r="O410" s="643">
        <v>1</v>
      </c>
      <c r="P410" s="632">
        <v>10</v>
      </c>
      <c r="Q410" s="632">
        <v>10</v>
      </c>
      <c r="R410" s="632">
        <v>10</v>
      </c>
      <c r="S410" s="675">
        <f>SUMIF('Территориальный кк'!$A:$A,'2020'!$B410,'Территориальный кк'!D:D)</f>
        <v>1.3620000000000001</v>
      </c>
      <c r="T410" s="676">
        <f>SUMIF('Территориальный кк'!$A:$A,'2020'!$B410,'Территориальный кк'!E:E)</f>
        <v>2.9540000000000002</v>
      </c>
      <c r="U410" s="618">
        <f>SUMIFS(Нормативы!G:G,Нормативы!$B:$B,$G410,Нормативы!$D:$D,'2020'!$I410,Нормативы!$F:$F,'2020'!$K410)*O410</f>
        <v>12944</v>
      </c>
      <c r="V410" s="618">
        <f t="shared" si="1097"/>
        <v>9941.6</v>
      </c>
      <c r="W410" s="618">
        <f t="shared" si="1098"/>
        <v>3002.4</v>
      </c>
      <c r="X410" s="618">
        <f>SUMIFS(Нормативы!J:J,Нормативы!$B:$B,$G410,Нормативы!$D:$D,'2020'!$I410,Нормативы!$F:$F,'2020'!$K410)</f>
        <v>486</v>
      </c>
      <c r="Y410" s="618">
        <f>SUMIFS(Нормативы!K:K,Нормативы!$B:$B,$G410,Нормативы!$D:$D,'2020'!$I410,Нормативы!$F:$F,'2020'!$K410)</f>
        <v>97</v>
      </c>
      <c r="Z410" s="618">
        <f>SUMIFS(Нормативы!L:L,Нормативы!$B:$B,$G410,Нормативы!$D:$D,'2020'!$I410,Нормативы!$F:$F,'2020'!$K410)</f>
        <v>348</v>
      </c>
      <c r="AA410" s="618">
        <f t="shared" si="1099"/>
        <v>2031</v>
      </c>
      <c r="AB410" s="618">
        <f>SUMIFS(Нормативы!N:N,Нормативы!$B:$B,$G410,Нормативы!$D:$D,'2020'!$I410,Нормативы!$F:$F,'2020'!$K410)*O410</f>
        <v>52</v>
      </c>
      <c r="AC410" s="618">
        <f>SUMIFS(Нормативы!O:O,Нормативы!$B:$B,$G410,Нормативы!$D:$D,'2020'!$I410,Нормативы!$F:$F,'2020'!$K410)</f>
        <v>1728</v>
      </c>
      <c r="AD410" s="618">
        <f>SUMIFS(Нормативы!P:P,Нормативы!$B:$B,$G410,Нормативы!$D:$D,'2020'!$I410,Нормативы!$F:$F,'2020'!$K410)*O410</f>
        <v>73</v>
      </c>
      <c r="AE410" s="618">
        <f>SUMIFS(Нормативы!Q:Q,Нормативы!$B:$B,$G410,Нормативы!$D:$D,'2020'!$I410,Нормативы!$F:$F,'2020'!$K410)</f>
        <v>178</v>
      </c>
      <c r="AF410" s="618">
        <f>SUMIFS(Нормативы!R:R,Нормативы!$B:$B,$G410,Нормативы!$D:$D,'2020'!$I410,Нормативы!$F:$F,'2020'!$K410)</f>
        <v>275</v>
      </c>
      <c r="AG410" s="618">
        <f>SUMIFS(Нормативы!S:S,Нормативы!$B:$B,$G410,Нормативы!$D:$D,'2020'!$I410,Нормативы!$F:$F,'2020'!$K410)</f>
        <v>580</v>
      </c>
      <c r="AH410" s="618">
        <f>SUMIFS(Нормативы!T:T,Нормативы!$B:$B,$G410,Нормативы!$D:$D,'2020'!$I410,Нормативы!$F:$F,'2020'!$K410)</f>
        <v>54</v>
      </c>
      <c r="AI410" s="618">
        <f>SUMIFS(Нормативы!U:U,Нормативы!$B:$B,$G410,Нормативы!$D:$D,'2020'!$I410,Нормативы!$F:$F,'2020'!$K410)</f>
        <v>77</v>
      </c>
      <c r="AJ410" s="618">
        <f>SUMIFS(Нормативы!V:V,Нормативы!$B:$B,$G410,Нормативы!$D:$D,'2020'!$I410,Нормативы!$F:$F,'2020'!$K410)</f>
        <v>8</v>
      </c>
      <c r="AK410" s="618">
        <f>SUMIFS(Нормативы!W:W,Нормативы!$B:$B,$G410,Нормативы!$D:$D,'2020'!$I410,Нормативы!$F:$F,'2020'!$K410)</f>
        <v>39</v>
      </c>
      <c r="AL410" s="618">
        <f>SUMIFS(Нормативы!X:X,Нормативы!$B:$B,$G410,Нормативы!$D:$D,'2020'!$I410,Нормативы!$F:$F,'2020'!$K410)*O410</f>
        <v>1612</v>
      </c>
      <c r="AM410" s="618">
        <f t="shared" si="1100"/>
        <v>1238.0999999999999</v>
      </c>
      <c r="AN410" s="618">
        <f t="shared" si="1101"/>
        <v>373.9</v>
      </c>
      <c r="AO410" s="618">
        <f>SUMIFS(Нормативы!AA:AA,Нормативы!$B:$B,$G410,Нормативы!$D:$D,'2020'!$I410,Нормативы!$F:$F,'2020'!$K410)</f>
        <v>0</v>
      </c>
      <c r="AP410" s="619">
        <f t="shared" si="1102"/>
        <v>18454</v>
      </c>
      <c r="AQ410" s="413">
        <f t="shared" si="1040"/>
        <v>129440</v>
      </c>
      <c r="AR410" s="618">
        <f t="shared" si="1103"/>
        <v>99416.3</v>
      </c>
      <c r="AS410" s="618">
        <f t="shared" si="1104"/>
        <v>30023.7</v>
      </c>
      <c r="AT410" s="616">
        <f t="shared" si="1041"/>
        <v>4860</v>
      </c>
      <c r="AU410" s="616">
        <f t="shared" si="1042"/>
        <v>970</v>
      </c>
      <c r="AV410" s="616">
        <f t="shared" si="1043"/>
        <v>3480</v>
      </c>
      <c r="AW410" s="616">
        <f t="shared" si="1044"/>
        <v>20310</v>
      </c>
      <c r="AX410" s="616">
        <f t="shared" si="1045"/>
        <v>520</v>
      </c>
      <c r="AY410" s="616">
        <f t="shared" si="1046"/>
        <v>17280</v>
      </c>
      <c r="AZ410" s="616">
        <f t="shared" si="1047"/>
        <v>730</v>
      </c>
      <c r="BA410" s="616">
        <f t="shared" si="1048"/>
        <v>1780</v>
      </c>
      <c r="BB410" s="616">
        <f t="shared" si="1049"/>
        <v>2750</v>
      </c>
      <c r="BC410" s="616">
        <f t="shared" si="1050"/>
        <v>5800</v>
      </c>
      <c r="BD410" s="616">
        <f t="shared" si="1051"/>
        <v>540</v>
      </c>
      <c r="BE410" s="616">
        <f t="shared" si="1052"/>
        <v>770</v>
      </c>
      <c r="BF410" s="616">
        <f t="shared" si="1053"/>
        <v>80</v>
      </c>
      <c r="BG410" s="616">
        <f t="shared" si="1054"/>
        <v>390</v>
      </c>
      <c r="BH410" s="616">
        <f t="shared" si="1055"/>
        <v>16120</v>
      </c>
      <c r="BI410" s="618">
        <f t="shared" si="1105"/>
        <v>12381</v>
      </c>
      <c r="BJ410" s="618">
        <f t="shared" si="1106"/>
        <v>3739</v>
      </c>
      <c r="BK410" s="616">
        <f t="shared" si="1056"/>
        <v>0</v>
      </c>
      <c r="BL410" s="620">
        <f t="shared" si="1057"/>
        <v>184540</v>
      </c>
      <c r="BM410" s="616">
        <f t="shared" si="1058"/>
        <v>176297</v>
      </c>
      <c r="BN410" s="618">
        <f t="shared" si="1059"/>
        <v>135404.79999999999</v>
      </c>
      <c r="BO410" s="618">
        <f t="shared" si="1060"/>
        <v>40892.199999999997</v>
      </c>
      <c r="BP410" s="616">
        <f t="shared" si="1107"/>
        <v>4860</v>
      </c>
      <c r="BQ410" s="616">
        <f t="shared" si="1108"/>
        <v>970</v>
      </c>
      <c r="BR410" s="616">
        <f t="shared" si="1109"/>
        <v>3480</v>
      </c>
      <c r="BS410" s="616">
        <f t="shared" si="1061"/>
        <v>20310</v>
      </c>
      <c r="BT410" s="616">
        <f t="shared" si="1062"/>
        <v>520</v>
      </c>
      <c r="BU410" s="616">
        <f t="shared" si="1063"/>
        <v>17280</v>
      </c>
      <c r="BV410" s="616">
        <f t="shared" si="1064"/>
        <v>730</v>
      </c>
      <c r="BW410" s="616">
        <f t="shared" si="1065"/>
        <v>1780</v>
      </c>
      <c r="BX410" s="616">
        <f t="shared" si="1066"/>
        <v>8124</v>
      </c>
      <c r="BY410" s="616">
        <f t="shared" si="1067"/>
        <v>5800</v>
      </c>
      <c r="BZ410" s="616">
        <f t="shared" si="1068"/>
        <v>540</v>
      </c>
      <c r="CA410" s="616">
        <f t="shared" si="1069"/>
        <v>770</v>
      </c>
      <c r="CB410" s="616">
        <f t="shared" si="1070"/>
        <v>80</v>
      </c>
      <c r="CC410" s="616">
        <f t="shared" si="1071"/>
        <v>390</v>
      </c>
      <c r="CD410" s="616">
        <f t="shared" si="1072"/>
        <v>21955</v>
      </c>
      <c r="CE410" s="618">
        <f t="shared" si="1110"/>
        <v>16862.5</v>
      </c>
      <c r="CF410" s="618">
        <f t="shared" si="1111"/>
        <v>5092.5</v>
      </c>
      <c r="CG410" s="616">
        <f t="shared" si="1073"/>
        <v>0</v>
      </c>
      <c r="CH410" s="621">
        <f t="shared" si="1074"/>
        <v>242606</v>
      </c>
      <c r="CI410" s="88">
        <f t="shared" si="1075"/>
        <v>17629.7</v>
      </c>
      <c r="CJ410" s="90">
        <f t="shared" si="1076"/>
        <v>13540.48</v>
      </c>
      <c r="CK410" s="90">
        <f t="shared" si="1077"/>
        <v>4089.22</v>
      </c>
      <c r="CL410" s="88">
        <f t="shared" si="1078"/>
        <v>486</v>
      </c>
      <c r="CM410" s="88">
        <f t="shared" si="1079"/>
        <v>97</v>
      </c>
      <c r="CN410" s="88">
        <f t="shared" si="1080"/>
        <v>348</v>
      </c>
      <c r="CO410" s="88">
        <f t="shared" si="1081"/>
        <v>2031</v>
      </c>
      <c r="CP410" s="88">
        <f t="shared" si="1082"/>
        <v>52</v>
      </c>
      <c r="CQ410" s="88">
        <f t="shared" si="1083"/>
        <v>1728</v>
      </c>
      <c r="CR410" s="88">
        <f t="shared" si="1084"/>
        <v>73</v>
      </c>
      <c r="CS410" s="88">
        <f t="shared" si="1085"/>
        <v>178</v>
      </c>
      <c r="CT410" s="88">
        <f t="shared" si="1086"/>
        <v>812.4</v>
      </c>
      <c r="CU410" s="88">
        <f t="shared" si="1087"/>
        <v>580</v>
      </c>
      <c r="CV410" s="88">
        <f t="shared" si="1088"/>
        <v>54</v>
      </c>
      <c r="CW410" s="88">
        <f t="shared" si="1089"/>
        <v>77</v>
      </c>
      <c r="CX410" s="88">
        <f t="shared" si="1090"/>
        <v>8</v>
      </c>
      <c r="CY410" s="88">
        <f t="shared" si="1091"/>
        <v>39</v>
      </c>
      <c r="CZ410" s="88">
        <f t="shared" si="1092"/>
        <v>2195.5</v>
      </c>
      <c r="DA410" s="90">
        <f t="shared" si="1093"/>
        <v>1686.25</v>
      </c>
      <c r="DB410" s="90">
        <f t="shared" si="1094"/>
        <v>509.25</v>
      </c>
      <c r="DC410" s="88">
        <f t="shared" si="1095"/>
        <v>0</v>
      </c>
      <c r="DD410" s="88">
        <f t="shared" si="1096"/>
        <v>24260.6</v>
      </c>
      <c r="AUV410" s="699">
        <f t="shared" si="1184"/>
        <v>17629.7</v>
      </c>
      <c r="AUW410" s="699">
        <f t="shared" si="1185"/>
        <v>13540.48</v>
      </c>
      <c r="AUX410" s="699">
        <f t="shared" si="1186"/>
        <v>4089.22</v>
      </c>
      <c r="AUY410" s="699">
        <f t="shared" si="1187"/>
        <v>486</v>
      </c>
      <c r="AUZ410" s="699">
        <f t="shared" si="1204"/>
        <v>328.37</v>
      </c>
      <c r="AVA410" s="699">
        <f t="shared" si="1204"/>
        <v>0.27</v>
      </c>
      <c r="AVB410" s="699">
        <f t="shared" si="1188"/>
        <v>2031</v>
      </c>
      <c r="AVC410" s="699">
        <f t="shared" si="1189"/>
        <v>52</v>
      </c>
      <c r="AVD410" s="699">
        <f t="shared" si="1190"/>
        <v>1728</v>
      </c>
      <c r="AVE410" s="699">
        <f t="shared" si="1191"/>
        <v>73</v>
      </c>
      <c r="AVF410" s="699">
        <f t="shared" si="1192"/>
        <v>178</v>
      </c>
      <c r="AVG410" s="699">
        <f t="shared" si="1193"/>
        <v>812.4</v>
      </c>
      <c r="AVH410" s="699">
        <f t="shared" si="1194"/>
        <v>580</v>
      </c>
      <c r="AVI410" s="699">
        <f t="shared" si="1195"/>
        <v>54</v>
      </c>
      <c r="AVJ410" s="699">
        <f t="shared" si="1196"/>
        <v>77</v>
      </c>
      <c r="AVK410" s="699">
        <f t="shared" si="1197"/>
        <v>8</v>
      </c>
      <c r="AVL410" s="699">
        <f t="shared" si="1198"/>
        <v>39</v>
      </c>
      <c r="AVM410" s="699">
        <f t="shared" si="1199"/>
        <v>2195.5</v>
      </c>
      <c r="AVN410" s="699">
        <f t="shared" si="1200"/>
        <v>1686.25</v>
      </c>
      <c r="AVO410" s="699">
        <f t="shared" si="1201"/>
        <v>509.25</v>
      </c>
      <c r="AVP410" s="699">
        <f t="shared" si="1202"/>
        <v>0</v>
      </c>
      <c r="AVQ410" s="699">
        <f t="shared" si="1203"/>
        <v>24260.6</v>
      </c>
    </row>
    <row r="411" spans="1:108 1244:1265" ht="30" hidden="1" customHeight="1" x14ac:dyDescent="0.25">
      <c r="A411" s="643">
        <v>1</v>
      </c>
      <c r="B411" s="643">
        <v>10</v>
      </c>
      <c r="C411" s="664" t="s">
        <v>251</v>
      </c>
      <c r="D411" s="2"/>
      <c r="E411" s="101" t="s">
        <v>345</v>
      </c>
      <c r="F411" s="643" t="s">
        <v>38</v>
      </c>
      <c r="G411" s="643">
        <v>2</v>
      </c>
      <c r="H411" s="658" t="s">
        <v>8</v>
      </c>
      <c r="I411" s="643">
        <v>3</v>
      </c>
      <c r="J411" s="101" t="s">
        <v>396</v>
      </c>
      <c r="K411" s="643">
        <v>1</v>
      </c>
      <c r="L411" s="683" t="s">
        <v>350</v>
      </c>
      <c r="M411" s="11" t="s">
        <v>342</v>
      </c>
      <c r="N411" s="101" t="s">
        <v>387</v>
      </c>
      <c r="O411" s="643">
        <v>1</v>
      </c>
      <c r="P411" s="632">
        <v>6</v>
      </c>
      <c r="Q411" s="632">
        <v>6</v>
      </c>
      <c r="R411" s="632">
        <v>6</v>
      </c>
      <c r="S411" s="675">
        <f>SUMIF('Территориальный кк'!$A:$A,'2020'!$B411,'Территориальный кк'!D:D)</f>
        <v>1.3620000000000001</v>
      </c>
      <c r="T411" s="676">
        <f>SUMIF('Территориальный кк'!$A:$A,'2020'!$B411,'Территориальный кк'!E:E)</f>
        <v>2.9540000000000002</v>
      </c>
      <c r="U411" s="618">
        <f>SUMIFS(Нормативы!G:G,Нормативы!$B:$B,$G411,Нормативы!$D:$D,'2020'!$I411,Нормативы!$F:$F,'2020'!$K411)*O411</f>
        <v>5974</v>
      </c>
      <c r="V411" s="618">
        <f t="shared" si="1097"/>
        <v>4588.3</v>
      </c>
      <c r="W411" s="618">
        <f t="shared" si="1098"/>
        <v>1385.7</v>
      </c>
      <c r="X411" s="618">
        <f>SUMIFS(Нормативы!J:J,Нормативы!$B:$B,$G411,Нормативы!$D:$D,'2020'!$I411,Нормативы!$F:$F,'2020'!$K411)</f>
        <v>22</v>
      </c>
      <c r="Y411" s="618">
        <f>SUMIFS(Нормативы!K:K,Нормативы!$B:$B,$G411,Нормативы!$D:$D,'2020'!$I411,Нормативы!$F:$F,'2020'!$K411)</f>
        <v>4</v>
      </c>
      <c r="Z411" s="618">
        <f>SUMIFS(Нормативы!L:L,Нормативы!$B:$B,$G411,Нормативы!$D:$D,'2020'!$I411,Нормативы!$F:$F,'2020'!$K411)</f>
        <v>232</v>
      </c>
      <c r="AA411" s="618">
        <f t="shared" si="1099"/>
        <v>435</v>
      </c>
      <c r="AB411" s="618">
        <f>SUMIFS(Нормативы!N:N,Нормативы!$B:$B,$G411,Нормативы!$D:$D,'2020'!$I411,Нормативы!$F:$F,'2020'!$K411)*O411</f>
        <v>52</v>
      </c>
      <c r="AC411" s="618">
        <f>SUMIFS(Нормативы!O:O,Нормативы!$B:$B,$G411,Нормативы!$D:$D,'2020'!$I411,Нормативы!$F:$F,'2020'!$K411)</f>
        <v>267</v>
      </c>
      <c r="AD411" s="618">
        <f>SUMIFS(Нормативы!P:P,Нормативы!$B:$B,$G411,Нормативы!$D:$D,'2020'!$I411,Нормативы!$F:$F,'2020'!$K411)*O411</f>
        <v>34</v>
      </c>
      <c r="AE411" s="618">
        <f>SUMIFS(Нормативы!Q:Q,Нормативы!$B:$B,$G411,Нормативы!$D:$D,'2020'!$I411,Нормативы!$F:$F,'2020'!$K411)</f>
        <v>82</v>
      </c>
      <c r="AF411" s="618">
        <f>SUMIFS(Нормативы!R:R,Нормативы!$B:$B,$G411,Нормативы!$D:$D,'2020'!$I411,Нормативы!$F:$F,'2020'!$K411)</f>
        <v>246</v>
      </c>
      <c r="AG411" s="618">
        <f>SUMIFS(Нормативы!S:S,Нормативы!$B:$B,$G411,Нормативы!$D:$D,'2020'!$I411,Нормативы!$F:$F,'2020'!$K411)</f>
        <v>508</v>
      </c>
      <c r="AH411" s="618">
        <f>SUMIFS(Нормативы!T:T,Нормативы!$B:$B,$G411,Нормативы!$D:$D,'2020'!$I411,Нормативы!$F:$F,'2020'!$K411)</f>
        <v>54</v>
      </c>
      <c r="AI411" s="618">
        <f>SUMIFS(Нормативы!U:U,Нормативы!$B:$B,$G411,Нормативы!$D:$D,'2020'!$I411,Нормативы!$F:$F,'2020'!$K411)</f>
        <v>77</v>
      </c>
      <c r="AJ411" s="618">
        <f>SUMIFS(Нормативы!V:V,Нормативы!$B:$B,$G411,Нормативы!$D:$D,'2020'!$I411,Нормативы!$F:$F,'2020'!$K411)</f>
        <v>8</v>
      </c>
      <c r="AK411" s="618">
        <f>SUMIFS(Нормативы!W:W,Нормативы!$B:$B,$G411,Нормативы!$D:$D,'2020'!$I411,Нормативы!$F:$F,'2020'!$K411)</f>
        <v>12</v>
      </c>
      <c r="AL411" s="618">
        <f>SUMIFS(Нормативы!X:X,Нормативы!$B:$B,$G411,Нормативы!$D:$D,'2020'!$I411,Нормативы!$F:$F,'2020'!$K411)*O411</f>
        <v>1344</v>
      </c>
      <c r="AM411" s="618">
        <f t="shared" si="1100"/>
        <v>1032.3</v>
      </c>
      <c r="AN411" s="618">
        <f t="shared" si="1101"/>
        <v>311.7</v>
      </c>
      <c r="AO411" s="618">
        <f>SUMIFS(Нормативы!AA:AA,Нормативы!$B:$B,$G411,Нормативы!$D:$D,'2020'!$I411,Нормативы!$F:$F,'2020'!$K411)</f>
        <v>0</v>
      </c>
      <c r="AP411" s="619">
        <f t="shared" si="1102"/>
        <v>8912</v>
      </c>
      <c r="AQ411" s="413">
        <f t="shared" si="1040"/>
        <v>35844</v>
      </c>
      <c r="AR411" s="618">
        <f t="shared" si="1103"/>
        <v>27530</v>
      </c>
      <c r="AS411" s="618">
        <f t="shared" si="1104"/>
        <v>8314</v>
      </c>
      <c r="AT411" s="616">
        <f t="shared" si="1041"/>
        <v>132</v>
      </c>
      <c r="AU411" s="616">
        <f t="shared" si="1042"/>
        <v>24</v>
      </c>
      <c r="AV411" s="616">
        <f t="shared" si="1043"/>
        <v>1392</v>
      </c>
      <c r="AW411" s="616">
        <f t="shared" si="1044"/>
        <v>2610</v>
      </c>
      <c r="AX411" s="616">
        <f t="shared" si="1045"/>
        <v>312</v>
      </c>
      <c r="AY411" s="616">
        <f t="shared" si="1046"/>
        <v>1602</v>
      </c>
      <c r="AZ411" s="616">
        <f t="shared" si="1047"/>
        <v>204</v>
      </c>
      <c r="BA411" s="616">
        <f t="shared" si="1048"/>
        <v>492</v>
      </c>
      <c r="BB411" s="616">
        <f t="shared" si="1049"/>
        <v>1476</v>
      </c>
      <c r="BC411" s="616">
        <f t="shared" si="1050"/>
        <v>3048</v>
      </c>
      <c r="BD411" s="616">
        <f t="shared" si="1051"/>
        <v>324</v>
      </c>
      <c r="BE411" s="616">
        <f t="shared" si="1052"/>
        <v>462</v>
      </c>
      <c r="BF411" s="616">
        <f t="shared" si="1053"/>
        <v>48</v>
      </c>
      <c r="BG411" s="616">
        <f t="shared" si="1054"/>
        <v>72</v>
      </c>
      <c r="BH411" s="616">
        <f t="shared" si="1055"/>
        <v>8064</v>
      </c>
      <c r="BI411" s="618">
        <f t="shared" si="1105"/>
        <v>6193.5</v>
      </c>
      <c r="BJ411" s="618">
        <f>BH411-BI411</f>
        <v>1870.5</v>
      </c>
      <c r="BK411" s="616">
        <f t="shared" si="1056"/>
        <v>0</v>
      </c>
      <c r="BL411" s="620">
        <f t="shared" si="1057"/>
        <v>53472</v>
      </c>
      <c r="BM411" s="616">
        <f t="shared" si="1058"/>
        <v>48820</v>
      </c>
      <c r="BN411" s="618">
        <f t="shared" si="1059"/>
        <v>37496.199999999997</v>
      </c>
      <c r="BO411" s="618">
        <f t="shared" si="1060"/>
        <v>11323.8</v>
      </c>
      <c r="BP411" s="616">
        <f t="shared" si="1107"/>
        <v>132</v>
      </c>
      <c r="BQ411" s="616">
        <f t="shared" si="1108"/>
        <v>24</v>
      </c>
      <c r="BR411" s="616">
        <f t="shared" si="1109"/>
        <v>1392</v>
      </c>
      <c r="BS411" s="616">
        <f t="shared" si="1061"/>
        <v>2610</v>
      </c>
      <c r="BT411" s="616">
        <f t="shared" si="1062"/>
        <v>312</v>
      </c>
      <c r="BU411" s="616">
        <f t="shared" si="1063"/>
        <v>1602</v>
      </c>
      <c r="BV411" s="616">
        <f t="shared" si="1064"/>
        <v>204</v>
      </c>
      <c r="BW411" s="616">
        <f t="shared" si="1065"/>
        <v>492</v>
      </c>
      <c r="BX411" s="616">
        <f t="shared" si="1066"/>
        <v>4360</v>
      </c>
      <c r="BY411" s="616">
        <f t="shared" si="1067"/>
        <v>3048</v>
      </c>
      <c r="BZ411" s="616">
        <f t="shared" si="1068"/>
        <v>324</v>
      </c>
      <c r="CA411" s="616">
        <f t="shared" si="1069"/>
        <v>462</v>
      </c>
      <c r="CB411" s="616">
        <f t="shared" si="1070"/>
        <v>48</v>
      </c>
      <c r="CC411" s="616">
        <f t="shared" si="1071"/>
        <v>72</v>
      </c>
      <c r="CD411" s="616">
        <f t="shared" si="1072"/>
        <v>10983</v>
      </c>
      <c r="CE411" s="618">
        <f t="shared" si="1110"/>
        <v>8435.5</v>
      </c>
      <c r="CF411" s="618">
        <f t="shared" si="1111"/>
        <v>2547.5</v>
      </c>
      <c r="CG411" s="616">
        <f t="shared" si="1073"/>
        <v>0</v>
      </c>
      <c r="CH411" s="621">
        <f t="shared" si="1074"/>
        <v>72251</v>
      </c>
      <c r="CI411" s="88">
        <f t="shared" si="1075"/>
        <v>8136.6666999999998</v>
      </c>
      <c r="CJ411" s="90">
        <f t="shared" si="1076"/>
        <v>6249.3666999999996</v>
      </c>
      <c r="CK411" s="90">
        <f t="shared" si="1077"/>
        <v>1887.3</v>
      </c>
      <c r="CL411" s="88">
        <f t="shared" si="1078"/>
        <v>22</v>
      </c>
      <c r="CM411" s="88">
        <f t="shared" si="1079"/>
        <v>4</v>
      </c>
      <c r="CN411" s="88">
        <f t="shared" si="1080"/>
        <v>232</v>
      </c>
      <c r="CO411" s="88">
        <f t="shared" si="1081"/>
        <v>435</v>
      </c>
      <c r="CP411" s="88">
        <f t="shared" si="1082"/>
        <v>52</v>
      </c>
      <c r="CQ411" s="88">
        <f t="shared" si="1083"/>
        <v>267</v>
      </c>
      <c r="CR411" s="88">
        <f t="shared" si="1084"/>
        <v>34</v>
      </c>
      <c r="CS411" s="88">
        <f t="shared" si="1085"/>
        <v>82</v>
      </c>
      <c r="CT411" s="88">
        <f t="shared" si="1086"/>
        <v>726.66669999999999</v>
      </c>
      <c r="CU411" s="88">
        <f t="shared" si="1087"/>
        <v>508</v>
      </c>
      <c r="CV411" s="88">
        <f t="shared" si="1088"/>
        <v>54</v>
      </c>
      <c r="CW411" s="88">
        <f t="shared" si="1089"/>
        <v>77</v>
      </c>
      <c r="CX411" s="88">
        <f t="shared" si="1090"/>
        <v>8</v>
      </c>
      <c r="CY411" s="88">
        <f t="shared" si="1091"/>
        <v>12</v>
      </c>
      <c r="CZ411" s="88">
        <f t="shared" si="1092"/>
        <v>1830.5</v>
      </c>
      <c r="DA411" s="90">
        <f t="shared" si="1093"/>
        <v>1405.9167</v>
      </c>
      <c r="DB411" s="90">
        <f t="shared" si="1094"/>
        <v>424.58330000000001</v>
      </c>
      <c r="DC411" s="88">
        <f t="shared" si="1095"/>
        <v>0</v>
      </c>
      <c r="DD411" s="88">
        <f t="shared" si="1096"/>
        <v>12041.8333</v>
      </c>
      <c r="AUV411" s="699">
        <f t="shared" si="1184"/>
        <v>8136.67</v>
      </c>
      <c r="AUW411" s="699">
        <f t="shared" si="1185"/>
        <v>6249.36</v>
      </c>
      <c r="AUX411" s="699">
        <f t="shared" si="1186"/>
        <v>1887.31</v>
      </c>
      <c r="AUY411" s="699">
        <f t="shared" si="1187"/>
        <v>22</v>
      </c>
      <c r="AUZ411" s="699">
        <f t="shared" si="1204"/>
        <v>8.1199999999999992</v>
      </c>
      <c r="AVA411" s="699">
        <f t="shared" si="1204"/>
        <v>0.23</v>
      </c>
      <c r="AVB411" s="699">
        <f t="shared" si="1188"/>
        <v>435</v>
      </c>
      <c r="AVC411" s="699">
        <f t="shared" si="1189"/>
        <v>52</v>
      </c>
      <c r="AVD411" s="699">
        <f t="shared" si="1190"/>
        <v>267</v>
      </c>
      <c r="AVE411" s="699">
        <f t="shared" si="1191"/>
        <v>34</v>
      </c>
      <c r="AVF411" s="699">
        <f t="shared" si="1192"/>
        <v>82</v>
      </c>
      <c r="AVG411" s="699">
        <f t="shared" si="1193"/>
        <v>726.67</v>
      </c>
      <c r="AVH411" s="699">
        <f t="shared" si="1194"/>
        <v>508</v>
      </c>
      <c r="AVI411" s="699">
        <f t="shared" si="1195"/>
        <v>54</v>
      </c>
      <c r="AVJ411" s="699">
        <f t="shared" si="1196"/>
        <v>77</v>
      </c>
      <c r="AVK411" s="699">
        <f t="shared" si="1197"/>
        <v>8</v>
      </c>
      <c r="AVL411" s="699">
        <f t="shared" si="1198"/>
        <v>12</v>
      </c>
      <c r="AVM411" s="699">
        <f t="shared" si="1199"/>
        <v>1830.5</v>
      </c>
      <c r="AVN411" s="699">
        <f t="shared" si="1200"/>
        <v>1405.91</v>
      </c>
      <c r="AVO411" s="699">
        <f t="shared" si="1201"/>
        <v>424.59</v>
      </c>
      <c r="AVP411" s="699">
        <f t="shared" si="1202"/>
        <v>0</v>
      </c>
      <c r="AVQ411" s="699">
        <f t="shared" si="1203"/>
        <v>12041.83</v>
      </c>
    </row>
    <row r="412" spans="1:108 1244:1265" ht="30" hidden="1" customHeight="1" x14ac:dyDescent="0.25">
      <c r="A412" s="643">
        <v>1</v>
      </c>
      <c r="B412" s="643">
        <v>10</v>
      </c>
      <c r="C412" s="664" t="s">
        <v>251</v>
      </c>
      <c r="D412" s="2"/>
      <c r="E412" s="101" t="s">
        <v>345</v>
      </c>
      <c r="F412" s="643" t="s">
        <v>38</v>
      </c>
      <c r="G412" s="643">
        <v>2</v>
      </c>
      <c r="H412" s="658" t="s">
        <v>10</v>
      </c>
      <c r="I412" s="643">
        <v>0</v>
      </c>
      <c r="J412" s="101" t="s">
        <v>364</v>
      </c>
      <c r="K412" s="643">
        <v>3</v>
      </c>
      <c r="L412" s="683" t="s">
        <v>350</v>
      </c>
      <c r="M412" s="11" t="s">
        <v>270</v>
      </c>
      <c r="N412" s="101" t="s">
        <v>387</v>
      </c>
      <c r="O412" s="643">
        <v>1</v>
      </c>
      <c r="P412" s="632">
        <v>191</v>
      </c>
      <c r="Q412" s="632">
        <v>191</v>
      </c>
      <c r="R412" s="632">
        <v>191</v>
      </c>
      <c r="S412" s="675">
        <f>SUMIF('Территориальный кк'!$A:$A,'2020'!$B412,'Территориальный кк'!D:D)</f>
        <v>1.3620000000000001</v>
      </c>
      <c r="T412" s="676">
        <f>SUMIF('Территориальный кк'!$A:$A,'2020'!$B412,'Территориальный кк'!E:E)</f>
        <v>2.9540000000000002</v>
      </c>
      <c r="U412" s="618">
        <f>SUMIFS(Нормативы!G:G,Нормативы!$B:$B,$G412,Нормативы!$D:$D,'2020'!$I412,Нормативы!$F:$F,'2020'!$K412)*O412</f>
        <v>70600</v>
      </c>
      <c r="V412" s="618">
        <f t="shared" si="1097"/>
        <v>54224.3</v>
      </c>
      <c r="W412" s="618">
        <f t="shared" si="1098"/>
        <v>16375.7</v>
      </c>
      <c r="X412" s="618">
        <f>SUMIFS(Нормативы!J:J,Нормативы!$B:$B,$G412,Нормативы!$D:$D,'2020'!$I412,Нормативы!$F:$F,'2020'!$K412)</f>
        <v>8860</v>
      </c>
      <c r="Y412" s="618">
        <f>SUMIFS(Нормативы!K:K,Нормативы!$B:$B,$G412,Нормативы!$D:$D,'2020'!$I412,Нормативы!$F:$F,'2020'!$K412)</f>
        <v>0</v>
      </c>
      <c r="Z412" s="618">
        <f>SUMIFS(Нормативы!L:L,Нормативы!$B:$B,$G412,Нормативы!$D:$D,'2020'!$I412,Нормативы!$F:$F,'2020'!$K412)</f>
        <v>8110</v>
      </c>
      <c r="AA412" s="618">
        <f t="shared" si="1099"/>
        <v>21610</v>
      </c>
      <c r="AB412" s="618">
        <f>SUMIFS(Нормативы!N:N,Нормативы!$B:$B,$G412,Нормативы!$D:$D,'2020'!$I412,Нормативы!$F:$F,'2020'!$K412)*O412</f>
        <v>520</v>
      </c>
      <c r="AC412" s="618">
        <f>SUMIFS(Нормативы!O:O,Нормативы!$B:$B,$G412,Нормативы!$D:$D,'2020'!$I412,Нормативы!$F:$F,'2020'!$K412)</f>
        <v>19720</v>
      </c>
      <c r="AD412" s="618">
        <f>SUMIFS(Нормативы!P:P,Нормативы!$B:$B,$G412,Нормативы!$D:$D,'2020'!$I412,Нормативы!$F:$F,'2020'!$K412)*O412</f>
        <v>400</v>
      </c>
      <c r="AE412" s="618">
        <f>SUMIFS(Нормативы!Q:Q,Нормативы!$B:$B,$G412,Нормативы!$D:$D,'2020'!$I412,Нормативы!$F:$F,'2020'!$K412)</f>
        <v>970</v>
      </c>
      <c r="AF412" s="618">
        <f>SUMIFS(Нормативы!R:R,Нормативы!$B:$B,$G412,Нормативы!$D:$D,'2020'!$I412,Нормативы!$F:$F,'2020'!$K412)</f>
        <v>2680</v>
      </c>
      <c r="AG412" s="618">
        <f>SUMIFS(Нормативы!S:S,Нормативы!$B:$B,$G412,Нормативы!$D:$D,'2020'!$I412,Нормативы!$F:$F,'2020'!$K412)</f>
        <v>5800</v>
      </c>
      <c r="AH412" s="618">
        <f>SUMIFS(Нормативы!T:T,Нормативы!$B:$B,$G412,Нормативы!$D:$D,'2020'!$I412,Нормативы!$F:$F,'2020'!$K412)</f>
        <v>540</v>
      </c>
      <c r="AI412" s="618">
        <f>SUMIFS(Нормативы!U:U,Нормативы!$B:$B,$G412,Нормативы!$D:$D,'2020'!$I412,Нормативы!$F:$F,'2020'!$K412)</f>
        <v>770</v>
      </c>
      <c r="AJ412" s="618">
        <f>SUMIFS(Нормативы!V:V,Нормативы!$B:$B,$G412,Нормативы!$D:$D,'2020'!$I412,Нормативы!$F:$F,'2020'!$K412)</f>
        <v>80</v>
      </c>
      <c r="AK412" s="618">
        <f>SUMIFS(Нормативы!W:W,Нормативы!$B:$B,$G412,Нормативы!$D:$D,'2020'!$I412,Нормативы!$F:$F,'2020'!$K412)</f>
        <v>330</v>
      </c>
      <c r="AL412" s="618">
        <f>SUMIFS(Нормативы!X:X,Нормативы!$B:$B,$G412,Нормативы!$D:$D,'2020'!$I412,Нормативы!$F:$F,'2020'!$K412)*O412</f>
        <v>16120</v>
      </c>
      <c r="AM412" s="618">
        <f t="shared" si="1100"/>
        <v>12381</v>
      </c>
      <c r="AN412" s="618">
        <f t="shared" si="1101"/>
        <v>3739</v>
      </c>
      <c r="AO412" s="618">
        <f>SUMIFS(Нормативы!AA:AA,Нормативы!$B:$B,$G412,Нормативы!$D:$D,'2020'!$I412,Нормативы!$F:$F,'2020'!$K412)</f>
        <v>3520</v>
      </c>
      <c r="AP412" s="619">
        <f t="shared" si="1102"/>
        <v>139020</v>
      </c>
      <c r="AQ412" s="413">
        <f t="shared" si="1040"/>
        <v>13484600</v>
      </c>
      <c r="AR412" s="618">
        <f t="shared" si="1103"/>
        <v>10356835.6</v>
      </c>
      <c r="AS412" s="618">
        <f t="shared" si="1104"/>
        <v>3127764.4</v>
      </c>
      <c r="AT412" s="616">
        <f t="shared" si="1041"/>
        <v>1692260</v>
      </c>
      <c r="AU412" s="616">
        <f t="shared" si="1042"/>
        <v>0</v>
      </c>
      <c r="AV412" s="616">
        <f t="shared" si="1043"/>
        <v>1549010</v>
      </c>
      <c r="AW412" s="616">
        <f t="shared" si="1044"/>
        <v>4127510</v>
      </c>
      <c r="AX412" s="616">
        <f t="shared" si="1045"/>
        <v>99320</v>
      </c>
      <c r="AY412" s="616">
        <f t="shared" si="1046"/>
        <v>3766520</v>
      </c>
      <c r="AZ412" s="616">
        <f t="shared" si="1047"/>
        <v>76400</v>
      </c>
      <c r="BA412" s="616">
        <f t="shared" si="1048"/>
        <v>185270</v>
      </c>
      <c r="BB412" s="616">
        <f t="shared" si="1049"/>
        <v>511880</v>
      </c>
      <c r="BC412" s="616">
        <f t="shared" si="1050"/>
        <v>1107800</v>
      </c>
      <c r="BD412" s="616">
        <f t="shared" si="1051"/>
        <v>103140</v>
      </c>
      <c r="BE412" s="616">
        <f t="shared" si="1052"/>
        <v>147070</v>
      </c>
      <c r="BF412" s="616">
        <f t="shared" si="1053"/>
        <v>15280</v>
      </c>
      <c r="BG412" s="616">
        <f t="shared" si="1054"/>
        <v>63030</v>
      </c>
      <c r="BH412" s="616">
        <f t="shared" si="1055"/>
        <v>3078920</v>
      </c>
      <c r="BI412" s="618">
        <f t="shared" si="1105"/>
        <v>2364761.9</v>
      </c>
      <c r="BJ412" s="618">
        <f t="shared" si="1106"/>
        <v>714158.1</v>
      </c>
      <c r="BK412" s="616">
        <f t="shared" si="1056"/>
        <v>672320</v>
      </c>
      <c r="BL412" s="620">
        <f t="shared" si="1057"/>
        <v>26552820</v>
      </c>
      <c r="BM412" s="616">
        <f t="shared" si="1058"/>
        <v>18366025</v>
      </c>
      <c r="BN412" s="618">
        <f t="shared" si="1059"/>
        <v>14106010</v>
      </c>
      <c r="BO412" s="618">
        <f t="shared" si="1060"/>
        <v>4260015</v>
      </c>
      <c r="BP412" s="616">
        <f t="shared" si="1107"/>
        <v>1692260</v>
      </c>
      <c r="BQ412" s="616">
        <f t="shared" si="1108"/>
        <v>0</v>
      </c>
      <c r="BR412" s="616">
        <f t="shared" si="1109"/>
        <v>1549010</v>
      </c>
      <c r="BS412" s="616">
        <f t="shared" si="1061"/>
        <v>4127510</v>
      </c>
      <c r="BT412" s="616">
        <f t="shared" si="1062"/>
        <v>99320</v>
      </c>
      <c r="BU412" s="616">
        <f t="shared" si="1063"/>
        <v>3766520</v>
      </c>
      <c r="BV412" s="616">
        <f t="shared" si="1064"/>
        <v>76400</v>
      </c>
      <c r="BW412" s="616">
        <f t="shared" si="1065"/>
        <v>185270</v>
      </c>
      <c r="BX412" s="616">
        <f t="shared" si="1066"/>
        <v>1512094</v>
      </c>
      <c r="BY412" s="616">
        <f t="shared" si="1067"/>
        <v>1107800</v>
      </c>
      <c r="BZ412" s="616">
        <f t="shared" si="1068"/>
        <v>103140</v>
      </c>
      <c r="CA412" s="616">
        <f t="shared" si="1069"/>
        <v>147070</v>
      </c>
      <c r="CB412" s="616">
        <f t="shared" si="1070"/>
        <v>15280</v>
      </c>
      <c r="CC412" s="616">
        <f t="shared" si="1071"/>
        <v>63030</v>
      </c>
      <c r="CD412" s="616">
        <f t="shared" si="1072"/>
        <v>4193489</v>
      </c>
      <c r="CE412" s="618">
        <f t="shared" si="1110"/>
        <v>3220805.7</v>
      </c>
      <c r="CF412" s="618">
        <f t="shared" si="1111"/>
        <v>972683.3</v>
      </c>
      <c r="CG412" s="616">
        <f t="shared" si="1073"/>
        <v>672320</v>
      </c>
      <c r="CH412" s="621">
        <f t="shared" si="1074"/>
        <v>33549028</v>
      </c>
      <c r="CI412" s="88">
        <f t="shared" si="1075"/>
        <v>96157.198999999993</v>
      </c>
      <c r="CJ412" s="90">
        <f t="shared" si="1076"/>
        <v>73853.455499999996</v>
      </c>
      <c r="CK412" s="90">
        <f t="shared" si="1077"/>
        <v>22303.7435</v>
      </c>
      <c r="CL412" s="88">
        <f t="shared" si="1078"/>
        <v>8860</v>
      </c>
      <c r="CM412" s="88">
        <f t="shared" si="1079"/>
        <v>0</v>
      </c>
      <c r="CN412" s="88">
        <f t="shared" si="1080"/>
        <v>8110</v>
      </c>
      <c r="CO412" s="88">
        <f t="shared" si="1081"/>
        <v>21610</v>
      </c>
      <c r="CP412" s="88">
        <f t="shared" si="1082"/>
        <v>520</v>
      </c>
      <c r="CQ412" s="88">
        <f t="shared" si="1083"/>
        <v>19720</v>
      </c>
      <c r="CR412" s="88">
        <f t="shared" si="1084"/>
        <v>400</v>
      </c>
      <c r="CS412" s="88">
        <f t="shared" si="1085"/>
        <v>970</v>
      </c>
      <c r="CT412" s="88">
        <f t="shared" si="1086"/>
        <v>7916.7224999999999</v>
      </c>
      <c r="CU412" s="88">
        <f t="shared" si="1087"/>
        <v>5800</v>
      </c>
      <c r="CV412" s="88">
        <f t="shared" si="1088"/>
        <v>540</v>
      </c>
      <c r="CW412" s="88">
        <f t="shared" si="1089"/>
        <v>770</v>
      </c>
      <c r="CX412" s="88">
        <f t="shared" si="1090"/>
        <v>80</v>
      </c>
      <c r="CY412" s="88">
        <f t="shared" si="1091"/>
        <v>330</v>
      </c>
      <c r="CZ412" s="88">
        <f t="shared" si="1092"/>
        <v>21955.4398</v>
      </c>
      <c r="DA412" s="90">
        <f t="shared" si="1093"/>
        <v>16862.857100000001</v>
      </c>
      <c r="DB412" s="90">
        <f t="shared" si="1094"/>
        <v>5092.5826999999999</v>
      </c>
      <c r="DC412" s="88">
        <f t="shared" si="1095"/>
        <v>3520</v>
      </c>
      <c r="DD412" s="88">
        <f t="shared" si="1096"/>
        <v>175649.36129999999</v>
      </c>
      <c r="AUV412" s="699">
        <f t="shared" si="1184"/>
        <v>96157.2</v>
      </c>
      <c r="AUW412" s="699">
        <f t="shared" si="1185"/>
        <v>73853.460000000006</v>
      </c>
      <c r="AUX412" s="699">
        <f t="shared" si="1186"/>
        <v>22303.74</v>
      </c>
      <c r="AUY412" s="699">
        <f t="shared" si="1187"/>
        <v>8860</v>
      </c>
      <c r="AUZ412" s="699">
        <f t="shared" si="1204"/>
        <v>0</v>
      </c>
      <c r="AVA412" s="699">
        <f t="shared" si="1204"/>
        <v>21.94</v>
      </c>
      <c r="AVB412" s="699">
        <f t="shared" si="1188"/>
        <v>21610</v>
      </c>
      <c r="AVC412" s="699">
        <f t="shared" si="1189"/>
        <v>520</v>
      </c>
      <c r="AVD412" s="699">
        <f t="shared" si="1190"/>
        <v>19720</v>
      </c>
      <c r="AVE412" s="699">
        <f t="shared" si="1191"/>
        <v>400</v>
      </c>
      <c r="AVF412" s="699">
        <f t="shared" si="1192"/>
        <v>970</v>
      </c>
      <c r="AVG412" s="699">
        <f t="shared" si="1193"/>
        <v>7916.72</v>
      </c>
      <c r="AVH412" s="699">
        <f t="shared" si="1194"/>
        <v>5800</v>
      </c>
      <c r="AVI412" s="699">
        <f t="shared" si="1195"/>
        <v>540</v>
      </c>
      <c r="AVJ412" s="699">
        <f t="shared" si="1196"/>
        <v>770</v>
      </c>
      <c r="AVK412" s="699">
        <f t="shared" si="1197"/>
        <v>80</v>
      </c>
      <c r="AVL412" s="699">
        <f t="shared" si="1198"/>
        <v>330</v>
      </c>
      <c r="AVM412" s="699">
        <f t="shared" si="1199"/>
        <v>21955.439999999999</v>
      </c>
      <c r="AVN412" s="699">
        <f t="shared" si="1200"/>
        <v>16862.86</v>
      </c>
      <c r="AVO412" s="699">
        <f t="shared" si="1201"/>
        <v>5092.58</v>
      </c>
      <c r="AVP412" s="699">
        <f t="shared" si="1202"/>
        <v>3520</v>
      </c>
      <c r="AVQ412" s="699">
        <f t="shared" si="1203"/>
        <v>175649.36</v>
      </c>
    </row>
    <row r="413" spans="1:108 1244:1265" ht="30" hidden="1" customHeight="1" x14ac:dyDescent="0.25">
      <c r="A413" s="643">
        <v>1</v>
      </c>
      <c r="B413" s="643">
        <v>10</v>
      </c>
      <c r="C413" s="664" t="s">
        <v>251</v>
      </c>
      <c r="D413" s="2"/>
      <c r="E413" s="101" t="s">
        <v>345</v>
      </c>
      <c r="F413" s="643" t="s">
        <v>38</v>
      </c>
      <c r="G413" s="643">
        <v>2</v>
      </c>
      <c r="H413" s="658" t="s">
        <v>8</v>
      </c>
      <c r="I413" s="643">
        <v>3</v>
      </c>
      <c r="J413" s="101" t="s">
        <v>364</v>
      </c>
      <c r="K413" s="643">
        <v>3</v>
      </c>
      <c r="L413" s="683" t="s">
        <v>350</v>
      </c>
      <c r="M413" s="11" t="s">
        <v>307</v>
      </c>
      <c r="N413" s="101" t="s">
        <v>387</v>
      </c>
      <c r="O413" s="643">
        <v>1</v>
      </c>
      <c r="P413" s="632">
        <v>49</v>
      </c>
      <c r="Q413" s="632">
        <v>49</v>
      </c>
      <c r="R413" s="632">
        <v>49</v>
      </c>
      <c r="S413" s="675">
        <f>SUMIF('Территориальный кк'!$A:$A,'2020'!$B413,'Территориальный кк'!D:D)</f>
        <v>1.3620000000000001</v>
      </c>
      <c r="T413" s="676">
        <f>SUMIF('Территориальный кк'!$A:$A,'2020'!$B413,'Территориальный кк'!E:E)</f>
        <v>2.9540000000000002</v>
      </c>
      <c r="U413" s="618">
        <f>SUMIFS(Нормативы!G:G,Нормативы!$B:$B,$G413,Нормативы!$D:$D,'2020'!$I413,Нормативы!$F:$F,'2020'!$K413)*O413</f>
        <v>12944</v>
      </c>
      <c r="V413" s="618">
        <f t="shared" si="1097"/>
        <v>9941.6</v>
      </c>
      <c r="W413" s="618">
        <f t="shared" si="1098"/>
        <v>3002.4</v>
      </c>
      <c r="X413" s="618">
        <f>SUMIFS(Нормативы!J:J,Нормативы!$B:$B,$G413,Нормативы!$D:$D,'2020'!$I413,Нормативы!$F:$F,'2020'!$K413)</f>
        <v>486</v>
      </c>
      <c r="Y413" s="618">
        <f>SUMIFS(Нормативы!K:K,Нормативы!$B:$B,$G413,Нормативы!$D:$D,'2020'!$I413,Нормативы!$F:$F,'2020'!$K413)</f>
        <v>97</v>
      </c>
      <c r="Z413" s="618">
        <f>SUMIFS(Нормативы!L:L,Нормативы!$B:$B,$G413,Нормативы!$D:$D,'2020'!$I413,Нормативы!$F:$F,'2020'!$K413)</f>
        <v>348</v>
      </c>
      <c r="AA413" s="618">
        <f t="shared" si="1099"/>
        <v>2031</v>
      </c>
      <c r="AB413" s="618">
        <f>SUMIFS(Нормативы!N:N,Нормативы!$B:$B,$G413,Нормативы!$D:$D,'2020'!$I413,Нормативы!$F:$F,'2020'!$K413)*O413</f>
        <v>52</v>
      </c>
      <c r="AC413" s="618">
        <f>SUMIFS(Нормативы!O:O,Нормативы!$B:$B,$G413,Нормативы!$D:$D,'2020'!$I413,Нормативы!$F:$F,'2020'!$K413)</f>
        <v>1728</v>
      </c>
      <c r="AD413" s="618">
        <f>SUMIFS(Нормативы!P:P,Нормативы!$B:$B,$G413,Нормативы!$D:$D,'2020'!$I413,Нормативы!$F:$F,'2020'!$K413)*O413</f>
        <v>73</v>
      </c>
      <c r="AE413" s="618">
        <f>SUMIFS(Нормативы!Q:Q,Нормативы!$B:$B,$G413,Нормативы!$D:$D,'2020'!$I413,Нормативы!$F:$F,'2020'!$K413)</f>
        <v>178</v>
      </c>
      <c r="AF413" s="618">
        <f>SUMIFS(Нормативы!R:R,Нормативы!$B:$B,$G413,Нормативы!$D:$D,'2020'!$I413,Нормативы!$F:$F,'2020'!$K413)</f>
        <v>275</v>
      </c>
      <c r="AG413" s="618">
        <f>SUMIFS(Нормативы!S:S,Нормативы!$B:$B,$G413,Нормативы!$D:$D,'2020'!$I413,Нормативы!$F:$F,'2020'!$K413)</f>
        <v>580</v>
      </c>
      <c r="AH413" s="618">
        <f>SUMIFS(Нормативы!T:T,Нормативы!$B:$B,$G413,Нормативы!$D:$D,'2020'!$I413,Нормативы!$F:$F,'2020'!$K413)</f>
        <v>54</v>
      </c>
      <c r="AI413" s="618">
        <f>SUMIFS(Нормативы!U:U,Нормативы!$B:$B,$G413,Нормативы!$D:$D,'2020'!$I413,Нормативы!$F:$F,'2020'!$K413)</f>
        <v>77</v>
      </c>
      <c r="AJ413" s="618">
        <f>SUMIFS(Нормативы!V:V,Нормативы!$B:$B,$G413,Нормативы!$D:$D,'2020'!$I413,Нормативы!$F:$F,'2020'!$K413)</f>
        <v>8</v>
      </c>
      <c r="AK413" s="618">
        <f>SUMIFS(Нормативы!W:W,Нормативы!$B:$B,$G413,Нормативы!$D:$D,'2020'!$I413,Нормативы!$F:$F,'2020'!$K413)</f>
        <v>39</v>
      </c>
      <c r="AL413" s="618">
        <f>SUMIFS(Нормативы!X:X,Нормативы!$B:$B,$G413,Нормативы!$D:$D,'2020'!$I413,Нормативы!$F:$F,'2020'!$K413)*O413</f>
        <v>1612</v>
      </c>
      <c r="AM413" s="618">
        <f t="shared" si="1100"/>
        <v>1238.0999999999999</v>
      </c>
      <c r="AN413" s="618">
        <f t="shared" si="1101"/>
        <v>373.9</v>
      </c>
      <c r="AO413" s="618">
        <f>SUMIFS(Нормативы!AA:AA,Нормативы!$B:$B,$G413,Нормативы!$D:$D,'2020'!$I413,Нормативы!$F:$F,'2020'!$K413)</f>
        <v>0</v>
      </c>
      <c r="AP413" s="619">
        <f t="shared" si="1102"/>
        <v>18454</v>
      </c>
      <c r="AQ413" s="413">
        <f t="shared" si="1040"/>
        <v>634256</v>
      </c>
      <c r="AR413" s="618">
        <f t="shared" si="1103"/>
        <v>487139.8</v>
      </c>
      <c r="AS413" s="618">
        <f t="shared" si="1104"/>
        <v>147116.20000000001</v>
      </c>
      <c r="AT413" s="616">
        <f t="shared" si="1041"/>
        <v>23814</v>
      </c>
      <c r="AU413" s="616">
        <f t="shared" si="1042"/>
        <v>4753</v>
      </c>
      <c r="AV413" s="616">
        <f t="shared" si="1043"/>
        <v>17052</v>
      </c>
      <c r="AW413" s="616">
        <f t="shared" si="1044"/>
        <v>99519</v>
      </c>
      <c r="AX413" s="616">
        <f t="shared" si="1045"/>
        <v>2548</v>
      </c>
      <c r="AY413" s="616">
        <f t="shared" si="1046"/>
        <v>84672</v>
      </c>
      <c r="AZ413" s="616">
        <f t="shared" si="1047"/>
        <v>3577</v>
      </c>
      <c r="BA413" s="616">
        <f t="shared" si="1048"/>
        <v>8722</v>
      </c>
      <c r="BB413" s="616">
        <f t="shared" si="1049"/>
        <v>13475</v>
      </c>
      <c r="BC413" s="616">
        <f t="shared" si="1050"/>
        <v>28420</v>
      </c>
      <c r="BD413" s="616">
        <f t="shared" si="1051"/>
        <v>2646</v>
      </c>
      <c r="BE413" s="616">
        <f t="shared" si="1052"/>
        <v>3773</v>
      </c>
      <c r="BF413" s="616">
        <f t="shared" si="1053"/>
        <v>392</v>
      </c>
      <c r="BG413" s="616">
        <f t="shared" si="1054"/>
        <v>1911</v>
      </c>
      <c r="BH413" s="616">
        <f t="shared" si="1055"/>
        <v>78988</v>
      </c>
      <c r="BI413" s="618">
        <f t="shared" si="1105"/>
        <v>60666.7</v>
      </c>
      <c r="BJ413" s="618">
        <f t="shared" si="1106"/>
        <v>18321.3</v>
      </c>
      <c r="BK413" s="616">
        <f t="shared" si="1056"/>
        <v>0</v>
      </c>
      <c r="BL413" s="620">
        <f t="shared" si="1057"/>
        <v>904246</v>
      </c>
      <c r="BM413" s="616">
        <f t="shared" si="1058"/>
        <v>863857</v>
      </c>
      <c r="BN413" s="618">
        <f t="shared" si="1059"/>
        <v>663484.6</v>
      </c>
      <c r="BO413" s="618">
        <f t="shared" si="1060"/>
        <v>200372.4</v>
      </c>
      <c r="BP413" s="616">
        <f t="shared" si="1107"/>
        <v>23814</v>
      </c>
      <c r="BQ413" s="616">
        <f t="shared" si="1108"/>
        <v>4753</v>
      </c>
      <c r="BR413" s="616">
        <f t="shared" si="1109"/>
        <v>17052</v>
      </c>
      <c r="BS413" s="616">
        <f t="shared" si="1061"/>
        <v>99519</v>
      </c>
      <c r="BT413" s="616">
        <f t="shared" si="1062"/>
        <v>2548</v>
      </c>
      <c r="BU413" s="616">
        <f t="shared" si="1063"/>
        <v>84672</v>
      </c>
      <c r="BV413" s="616">
        <f t="shared" si="1064"/>
        <v>3577</v>
      </c>
      <c r="BW413" s="616">
        <f t="shared" si="1065"/>
        <v>8722</v>
      </c>
      <c r="BX413" s="616">
        <f t="shared" si="1066"/>
        <v>39805</v>
      </c>
      <c r="BY413" s="616">
        <f t="shared" si="1067"/>
        <v>28420</v>
      </c>
      <c r="BZ413" s="616">
        <f t="shared" si="1068"/>
        <v>2646</v>
      </c>
      <c r="CA413" s="616">
        <f t="shared" si="1069"/>
        <v>3773</v>
      </c>
      <c r="CB413" s="616">
        <f t="shared" si="1070"/>
        <v>392</v>
      </c>
      <c r="CC413" s="616">
        <f t="shared" si="1071"/>
        <v>1911</v>
      </c>
      <c r="CD413" s="616">
        <f t="shared" si="1072"/>
        <v>107582</v>
      </c>
      <c r="CE413" s="618">
        <f t="shared" si="1110"/>
        <v>82628.3</v>
      </c>
      <c r="CF413" s="618">
        <f t="shared" si="1111"/>
        <v>24953.7</v>
      </c>
      <c r="CG413" s="616">
        <f t="shared" si="1073"/>
        <v>0</v>
      </c>
      <c r="CH413" s="621">
        <f t="shared" si="1074"/>
        <v>1188771</v>
      </c>
      <c r="CI413" s="88">
        <f t="shared" si="1075"/>
        <v>17629.734700000001</v>
      </c>
      <c r="CJ413" s="90">
        <f t="shared" si="1076"/>
        <v>13540.502</v>
      </c>
      <c r="CK413" s="90">
        <f t="shared" si="1077"/>
        <v>4089.2327</v>
      </c>
      <c r="CL413" s="88">
        <f t="shared" si="1078"/>
        <v>486</v>
      </c>
      <c r="CM413" s="88">
        <f t="shared" si="1079"/>
        <v>97</v>
      </c>
      <c r="CN413" s="88">
        <f t="shared" si="1080"/>
        <v>348</v>
      </c>
      <c r="CO413" s="88">
        <f t="shared" si="1081"/>
        <v>2031</v>
      </c>
      <c r="CP413" s="88">
        <f t="shared" si="1082"/>
        <v>52</v>
      </c>
      <c r="CQ413" s="88">
        <f t="shared" si="1083"/>
        <v>1728</v>
      </c>
      <c r="CR413" s="88">
        <f t="shared" si="1084"/>
        <v>73</v>
      </c>
      <c r="CS413" s="88">
        <f t="shared" si="1085"/>
        <v>178</v>
      </c>
      <c r="CT413" s="88">
        <f t="shared" si="1086"/>
        <v>812.34690000000001</v>
      </c>
      <c r="CU413" s="88">
        <f t="shared" si="1087"/>
        <v>580</v>
      </c>
      <c r="CV413" s="88">
        <f t="shared" si="1088"/>
        <v>54</v>
      </c>
      <c r="CW413" s="88">
        <f t="shared" si="1089"/>
        <v>77</v>
      </c>
      <c r="CX413" s="88">
        <f t="shared" si="1090"/>
        <v>8</v>
      </c>
      <c r="CY413" s="88">
        <f t="shared" si="1091"/>
        <v>39</v>
      </c>
      <c r="CZ413" s="88">
        <f t="shared" si="1092"/>
        <v>2195.5509999999999</v>
      </c>
      <c r="DA413" s="90">
        <f t="shared" si="1093"/>
        <v>1686.2918</v>
      </c>
      <c r="DB413" s="90">
        <f t="shared" si="1094"/>
        <v>509.25920000000002</v>
      </c>
      <c r="DC413" s="88">
        <f t="shared" si="1095"/>
        <v>0</v>
      </c>
      <c r="DD413" s="88">
        <f t="shared" si="1096"/>
        <v>24260.632699999998</v>
      </c>
      <c r="AUV413" s="699">
        <f t="shared" si="1184"/>
        <v>17629.73</v>
      </c>
      <c r="AUW413" s="699">
        <f t="shared" si="1185"/>
        <v>13540.5</v>
      </c>
      <c r="AUX413" s="699">
        <f t="shared" si="1186"/>
        <v>4089.23</v>
      </c>
      <c r="AUY413" s="699">
        <f t="shared" si="1187"/>
        <v>486</v>
      </c>
      <c r="AUZ413" s="699">
        <f t="shared" si="1204"/>
        <v>1609</v>
      </c>
      <c r="AVA413" s="699">
        <f t="shared" si="1204"/>
        <v>1.32</v>
      </c>
      <c r="AVB413" s="699">
        <f t="shared" si="1188"/>
        <v>2031</v>
      </c>
      <c r="AVC413" s="699">
        <f t="shared" si="1189"/>
        <v>52</v>
      </c>
      <c r="AVD413" s="699">
        <f t="shared" si="1190"/>
        <v>1728</v>
      </c>
      <c r="AVE413" s="699">
        <f t="shared" si="1191"/>
        <v>73</v>
      </c>
      <c r="AVF413" s="699">
        <f t="shared" si="1192"/>
        <v>178</v>
      </c>
      <c r="AVG413" s="699">
        <f t="shared" si="1193"/>
        <v>812.35</v>
      </c>
      <c r="AVH413" s="699">
        <f t="shared" si="1194"/>
        <v>580</v>
      </c>
      <c r="AVI413" s="699">
        <f t="shared" si="1195"/>
        <v>54</v>
      </c>
      <c r="AVJ413" s="699">
        <f t="shared" si="1196"/>
        <v>77</v>
      </c>
      <c r="AVK413" s="699">
        <f t="shared" si="1197"/>
        <v>8</v>
      </c>
      <c r="AVL413" s="699">
        <f t="shared" si="1198"/>
        <v>39</v>
      </c>
      <c r="AVM413" s="699">
        <f t="shared" si="1199"/>
        <v>2195.5500000000002</v>
      </c>
      <c r="AVN413" s="699">
        <f t="shared" si="1200"/>
        <v>1686.29</v>
      </c>
      <c r="AVO413" s="699">
        <f t="shared" si="1201"/>
        <v>509.26</v>
      </c>
      <c r="AVP413" s="699">
        <f t="shared" si="1202"/>
        <v>0</v>
      </c>
      <c r="AVQ413" s="699">
        <f t="shared" si="1203"/>
        <v>24260.63</v>
      </c>
    </row>
    <row r="414" spans="1:108 1244:1265" ht="30" hidden="1" customHeight="1" x14ac:dyDescent="0.25">
      <c r="A414" s="643">
        <v>1</v>
      </c>
      <c r="B414" s="643">
        <v>10</v>
      </c>
      <c r="C414" s="664" t="s">
        <v>251</v>
      </c>
      <c r="D414" s="2"/>
      <c r="E414" s="101" t="s">
        <v>346</v>
      </c>
      <c r="F414" s="643" t="s">
        <v>39</v>
      </c>
      <c r="G414" s="643">
        <v>3</v>
      </c>
      <c r="H414" s="658" t="s">
        <v>10</v>
      </c>
      <c r="I414" s="643">
        <v>0</v>
      </c>
      <c r="J414" s="101" t="s">
        <v>365</v>
      </c>
      <c r="K414" s="643">
        <v>2</v>
      </c>
      <c r="L414" s="683" t="s">
        <v>351</v>
      </c>
      <c r="M414" s="11" t="s">
        <v>271</v>
      </c>
      <c r="N414" s="101" t="s">
        <v>387</v>
      </c>
      <c r="O414" s="643">
        <v>1</v>
      </c>
      <c r="P414" s="632">
        <v>1</v>
      </c>
      <c r="Q414" s="632">
        <v>1</v>
      </c>
      <c r="R414" s="632">
        <v>1</v>
      </c>
      <c r="S414" s="675">
        <f>SUMIF('Территориальный кк'!$A:$A,'2020'!$B414,'Территориальный кк'!D:D)</f>
        <v>1.3620000000000001</v>
      </c>
      <c r="T414" s="676">
        <f>SUMIF('Территориальный кк'!$A:$A,'2020'!$B414,'Территориальный кк'!E:E)</f>
        <v>2.9540000000000002</v>
      </c>
      <c r="U414" s="618">
        <f>SUMIFS(Нормативы!G:G,Нормативы!$B:$B,$G414,Нормативы!$D:$D,'2020'!$I414,Нормативы!$F:$F,'2020'!$K414)*O414</f>
        <v>78450</v>
      </c>
      <c r="V414" s="618">
        <f t="shared" si="1097"/>
        <v>60253.5</v>
      </c>
      <c r="W414" s="618">
        <f t="shared" si="1098"/>
        <v>18196.5</v>
      </c>
      <c r="X414" s="618">
        <f>SUMIFS(Нормативы!J:J,Нормативы!$B:$B,$G414,Нормативы!$D:$D,'2020'!$I414,Нормативы!$F:$F,'2020'!$K414)</f>
        <v>1610</v>
      </c>
      <c r="Y414" s="618">
        <f>SUMIFS(Нормативы!K:K,Нормативы!$B:$B,$G414,Нормативы!$D:$D,'2020'!$I414,Нормативы!$F:$F,'2020'!$K414)</f>
        <v>322</v>
      </c>
      <c r="Z414" s="618">
        <f>SUMIFS(Нормативы!L:L,Нормативы!$B:$B,$G414,Нормативы!$D:$D,'2020'!$I414,Нормативы!$F:$F,'2020'!$K414)</f>
        <v>3480</v>
      </c>
      <c r="AA414" s="618">
        <f t="shared" si="1099"/>
        <v>8580</v>
      </c>
      <c r="AB414" s="618">
        <f>SUMIFS(Нормативы!N:N,Нормативы!$B:$B,$G414,Нормативы!$D:$D,'2020'!$I414,Нормативы!$F:$F,'2020'!$K414)*O414</f>
        <v>880</v>
      </c>
      <c r="AC414" s="618">
        <f>SUMIFS(Нормативы!O:O,Нормативы!$B:$B,$G414,Нормативы!$D:$D,'2020'!$I414,Нормативы!$F:$F,'2020'!$K414)</f>
        <v>6180</v>
      </c>
      <c r="AD414" s="618">
        <f>SUMIFS(Нормативы!P:P,Нормативы!$B:$B,$G414,Нормативы!$D:$D,'2020'!$I414,Нормативы!$F:$F,'2020'!$K414)*O414</f>
        <v>440</v>
      </c>
      <c r="AE414" s="618">
        <f>SUMIFS(Нормативы!Q:Q,Нормативы!$B:$B,$G414,Нормативы!$D:$D,'2020'!$I414,Нормативы!$F:$F,'2020'!$K414)</f>
        <v>1080</v>
      </c>
      <c r="AF414" s="618">
        <f>SUMIFS(Нормативы!R:R,Нормативы!$B:$B,$G414,Нормативы!$D:$D,'2020'!$I414,Нормативы!$F:$F,'2020'!$K414)</f>
        <v>2490</v>
      </c>
      <c r="AG414" s="618">
        <f>SUMIFS(Нормативы!S:S,Нормативы!$B:$B,$G414,Нормативы!$D:$D,'2020'!$I414,Нормативы!$F:$F,'2020'!$K414)</f>
        <v>5800</v>
      </c>
      <c r="AH414" s="618">
        <f>SUMIFS(Нормативы!T:T,Нормативы!$B:$B,$G414,Нормативы!$D:$D,'2020'!$I414,Нормативы!$F:$F,'2020'!$K414)</f>
        <v>540</v>
      </c>
      <c r="AI414" s="618">
        <f>SUMIFS(Нормативы!U:U,Нормативы!$B:$B,$G414,Нормативы!$D:$D,'2020'!$I414,Нормативы!$F:$F,'2020'!$K414)</f>
        <v>770</v>
      </c>
      <c r="AJ414" s="618">
        <f>SUMIFS(Нормативы!V:V,Нормативы!$B:$B,$G414,Нормативы!$D:$D,'2020'!$I414,Нормативы!$F:$F,'2020'!$K414)</f>
        <v>170</v>
      </c>
      <c r="AK414" s="618">
        <f>SUMIFS(Нормативы!W:W,Нормативы!$B:$B,$G414,Нормативы!$D:$D,'2020'!$I414,Нормативы!$F:$F,'2020'!$K414)</f>
        <v>200</v>
      </c>
      <c r="AL414" s="618">
        <f>SUMIFS(Нормативы!X:X,Нормативы!$B:$B,$G414,Нормативы!$D:$D,'2020'!$I414,Нормативы!$F:$F,'2020'!$K414)*O414</f>
        <v>13440</v>
      </c>
      <c r="AM414" s="618">
        <f t="shared" si="1100"/>
        <v>10322.6</v>
      </c>
      <c r="AN414" s="618">
        <f t="shared" si="1101"/>
        <v>3117.4</v>
      </c>
      <c r="AO414" s="618">
        <f>SUMIFS(Нормативы!AA:AA,Нормативы!$B:$B,$G414,Нормативы!$D:$D,'2020'!$I414,Нормативы!$F:$F,'2020'!$K414)</f>
        <v>0</v>
      </c>
      <c r="AP414" s="619">
        <f t="shared" si="1102"/>
        <v>115530</v>
      </c>
      <c r="AQ414" s="413">
        <f t="shared" si="1040"/>
        <v>78450</v>
      </c>
      <c r="AR414" s="618">
        <f t="shared" si="1103"/>
        <v>60253.5</v>
      </c>
      <c r="AS414" s="618">
        <f t="shared" si="1104"/>
        <v>18196.5</v>
      </c>
      <c r="AT414" s="616">
        <f t="shared" si="1041"/>
        <v>1610</v>
      </c>
      <c r="AU414" s="616">
        <f t="shared" si="1042"/>
        <v>322</v>
      </c>
      <c r="AV414" s="616">
        <f t="shared" si="1043"/>
        <v>3480</v>
      </c>
      <c r="AW414" s="616">
        <f t="shared" si="1044"/>
        <v>8580</v>
      </c>
      <c r="AX414" s="616">
        <f t="shared" si="1045"/>
        <v>880</v>
      </c>
      <c r="AY414" s="616">
        <f t="shared" si="1046"/>
        <v>6180</v>
      </c>
      <c r="AZ414" s="616">
        <f t="shared" si="1047"/>
        <v>440</v>
      </c>
      <c r="BA414" s="616">
        <f t="shared" si="1048"/>
        <v>1080</v>
      </c>
      <c r="BB414" s="616">
        <f t="shared" si="1049"/>
        <v>2490</v>
      </c>
      <c r="BC414" s="616">
        <f t="shared" si="1050"/>
        <v>5800</v>
      </c>
      <c r="BD414" s="616">
        <f t="shared" si="1051"/>
        <v>540</v>
      </c>
      <c r="BE414" s="616">
        <f t="shared" si="1052"/>
        <v>770</v>
      </c>
      <c r="BF414" s="616">
        <f t="shared" si="1053"/>
        <v>170</v>
      </c>
      <c r="BG414" s="616">
        <f t="shared" si="1054"/>
        <v>200</v>
      </c>
      <c r="BH414" s="616">
        <f t="shared" si="1055"/>
        <v>13440</v>
      </c>
      <c r="BI414" s="618">
        <f t="shared" si="1105"/>
        <v>10322.6</v>
      </c>
      <c r="BJ414" s="618">
        <f t="shared" si="1106"/>
        <v>3117.4</v>
      </c>
      <c r="BK414" s="616">
        <f t="shared" si="1056"/>
        <v>0</v>
      </c>
      <c r="BL414" s="620">
        <f t="shared" si="1057"/>
        <v>115530</v>
      </c>
      <c r="BM414" s="616">
        <f t="shared" si="1058"/>
        <v>106849</v>
      </c>
      <c r="BN414" s="618">
        <f t="shared" si="1059"/>
        <v>82065.3</v>
      </c>
      <c r="BO414" s="618">
        <f t="shared" si="1060"/>
        <v>24783.7</v>
      </c>
      <c r="BP414" s="616">
        <f t="shared" si="1107"/>
        <v>1610</v>
      </c>
      <c r="BQ414" s="616">
        <f t="shared" si="1108"/>
        <v>322</v>
      </c>
      <c r="BR414" s="616">
        <f t="shared" si="1109"/>
        <v>3480</v>
      </c>
      <c r="BS414" s="616">
        <f t="shared" si="1061"/>
        <v>8580</v>
      </c>
      <c r="BT414" s="616">
        <f t="shared" si="1062"/>
        <v>880</v>
      </c>
      <c r="BU414" s="616">
        <f t="shared" si="1063"/>
        <v>6180</v>
      </c>
      <c r="BV414" s="616">
        <f t="shared" si="1064"/>
        <v>440</v>
      </c>
      <c r="BW414" s="616">
        <f t="shared" si="1065"/>
        <v>1080</v>
      </c>
      <c r="BX414" s="616">
        <f t="shared" si="1066"/>
        <v>7355</v>
      </c>
      <c r="BY414" s="616">
        <f t="shared" si="1067"/>
        <v>5800</v>
      </c>
      <c r="BZ414" s="616">
        <f t="shared" si="1068"/>
        <v>540</v>
      </c>
      <c r="CA414" s="616">
        <f t="shared" si="1069"/>
        <v>770</v>
      </c>
      <c r="CB414" s="616">
        <f t="shared" si="1070"/>
        <v>170</v>
      </c>
      <c r="CC414" s="616">
        <f t="shared" si="1071"/>
        <v>200</v>
      </c>
      <c r="CD414" s="616">
        <f t="shared" si="1072"/>
        <v>18305</v>
      </c>
      <c r="CE414" s="618">
        <f t="shared" si="1110"/>
        <v>14059.1</v>
      </c>
      <c r="CF414" s="618">
        <f t="shared" si="1111"/>
        <v>4245.8999999999996</v>
      </c>
      <c r="CG414" s="616">
        <f t="shared" si="1073"/>
        <v>0</v>
      </c>
      <c r="CH414" s="621">
        <f t="shared" si="1074"/>
        <v>153659</v>
      </c>
      <c r="CI414" s="88">
        <f t="shared" si="1075"/>
        <v>106849</v>
      </c>
      <c r="CJ414" s="90">
        <f t="shared" si="1076"/>
        <v>82065.3</v>
      </c>
      <c r="CK414" s="90">
        <f t="shared" si="1077"/>
        <v>24783.7</v>
      </c>
      <c r="CL414" s="88">
        <f t="shared" si="1078"/>
        <v>1610</v>
      </c>
      <c r="CM414" s="88">
        <f t="shared" si="1079"/>
        <v>322</v>
      </c>
      <c r="CN414" s="88">
        <f t="shared" si="1080"/>
        <v>3480</v>
      </c>
      <c r="CO414" s="88">
        <f t="shared" si="1081"/>
        <v>8580</v>
      </c>
      <c r="CP414" s="88">
        <f t="shared" si="1082"/>
        <v>880</v>
      </c>
      <c r="CQ414" s="88">
        <f t="shared" si="1083"/>
        <v>6180</v>
      </c>
      <c r="CR414" s="88">
        <f t="shared" si="1084"/>
        <v>440</v>
      </c>
      <c r="CS414" s="88">
        <f t="shared" si="1085"/>
        <v>1080</v>
      </c>
      <c r="CT414" s="88">
        <f t="shared" si="1086"/>
        <v>7355</v>
      </c>
      <c r="CU414" s="88">
        <f t="shared" si="1087"/>
        <v>5800</v>
      </c>
      <c r="CV414" s="88">
        <f t="shared" si="1088"/>
        <v>540</v>
      </c>
      <c r="CW414" s="88">
        <f t="shared" si="1089"/>
        <v>770</v>
      </c>
      <c r="CX414" s="88">
        <f t="shared" si="1090"/>
        <v>170</v>
      </c>
      <c r="CY414" s="88">
        <f t="shared" si="1091"/>
        <v>200</v>
      </c>
      <c r="CZ414" s="88">
        <f t="shared" si="1092"/>
        <v>18305</v>
      </c>
      <c r="DA414" s="90">
        <f t="shared" si="1093"/>
        <v>14059.1</v>
      </c>
      <c r="DB414" s="90">
        <f t="shared" si="1094"/>
        <v>4245.8999999999996</v>
      </c>
      <c r="DC414" s="88">
        <f t="shared" si="1095"/>
        <v>0</v>
      </c>
      <c r="DD414" s="88">
        <f t="shared" si="1096"/>
        <v>153659</v>
      </c>
      <c r="AUV414" s="699">
        <f t="shared" si="1184"/>
        <v>106849</v>
      </c>
      <c r="AUW414" s="699">
        <f t="shared" si="1185"/>
        <v>82065.279999999999</v>
      </c>
      <c r="AUX414" s="699">
        <f t="shared" si="1186"/>
        <v>24783.72</v>
      </c>
      <c r="AUY414" s="699">
        <f t="shared" si="1187"/>
        <v>1610</v>
      </c>
      <c r="AUZ414" s="699">
        <f t="shared" si="1204"/>
        <v>109</v>
      </c>
      <c r="AVA414" s="699">
        <f t="shared" si="1204"/>
        <v>0.04</v>
      </c>
      <c r="AVB414" s="699">
        <f t="shared" si="1188"/>
        <v>8580</v>
      </c>
      <c r="AVC414" s="699">
        <f t="shared" si="1189"/>
        <v>880</v>
      </c>
      <c r="AVD414" s="699">
        <f t="shared" si="1190"/>
        <v>6180</v>
      </c>
      <c r="AVE414" s="699">
        <f t="shared" si="1191"/>
        <v>440</v>
      </c>
      <c r="AVF414" s="699">
        <f t="shared" si="1192"/>
        <v>1080</v>
      </c>
      <c r="AVG414" s="699">
        <f t="shared" si="1193"/>
        <v>7355</v>
      </c>
      <c r="AVH414" s="699">
        <f t="shared" si="1194"/>
        <v>5800</v>
      </c>
      <c r="AVI414" s="699">
        <f t="shared" si="1195"/>
        <v>540</v>
      </c>
      <c r="AVJ414" s="699">
        <f t="shared" si="1196"/>
        <v>770</v>
      </c>
      <c r="AVK414" s="699">
        <f t="shared" si="1197"/>
        <v>170</v>
      </c>
      <c r="AVL414" s="699">
        <f t="shared" si="1198"/>
        <v>200</v>
      </c>
      <c r="AVM414" s="699">
        <f t="shared" si="1199"/>
        <v>18305</v>
      </c>
      <c r="AVN414" s="699">
        <f t="shared" si="1200"/>
        <v>14059.14</v>
      </c>
      <c r="AVO414" s="699">
        <f t="shared" si="1201"/>
        <v>4245.8599999999997</v>
      </c>
      <c r="AVP414" s="699">
        <f t="shared" si="1202"/>
        <v>0</v>
      </c>
      <c r="AVQ414" s="699">
        <f t="shared" si="1203"/>
        <v>153659</v>
      </c>
    </row>
    <row r="415" spans="1:108 1244:1265" ht="30" hidden="1" customHeight="1" x14ac:dyDescent="0.25">
      <c r="A415" s="643">
        <v>1</v>
      </c>
      <c r="B415" s="643">
        <v>10</v>
      </c>
      <c r="C415" s="664" t="s">
        <v>251</v>
      </c>
      <c r="D415" s="2"/>
      <c r="E415" s="101" t="s">
        <v>346</v>
      </c>
      <c r="F415" s="643" t="s">
        <v>39</v>
      </c>
      <c r="G415" s="643">
        <v>3</v>
      </c>
      <c r="H415" s="658" t="s">
        <v>10</v>
      </c>
      <c r="I415" s="643">
        <v>0</v>
      </c>
      <c r="J415" s="101" t="s">
        <v>366</v>
      </c>
      <c r="K415" s="643">
        <v>3</v>
      </c>
      <c r="L415" s="683" t="s">
        <v>351</v>
      </c>
      <c r="M415" s="11" t="s">
        <v>272</v>
      </c>
      <c r="N415" s="101" t="s">
        <v>387</v>
      </c>
      <c r="O415" s="643">
        <v>1</v>
      </c>
      <c r="P415" s="632"/>
      <c r="Q415" s="632"/>
      <c r="R415" s="632"/>
      <c r="S415" s="675">
        <f>SUMIF('Территориальный кк'!$A:$A,'2020'!$B415,'Территориальный кк'!D:D)</f>
        <v>1.3620000000000001</v>
      </c>
      <c r="T415" s="676">
        <f>SUMIF('Территориальный кк'!$A:$A,'2020'!$B415,'Территориальный кк'!E:E)</f>
        <v>2.9540000000000002</v>
      </c>
      <c r="U415" s="618">
        <f>SUMIFS(Нормативы!G:G,Нормативы!$B:$B,$G415,Нормативы!$D:$D,'2020'!$I415,Нормативы!$F:$F,'2020'!$K415)*O415</f>
        <v>78450</v>
      </c>
      <c r="V415" s="618">
        <f t="shared" si="1097"/>
        <v>60253.5</v>
      </c>
      <c r="W415" s="618">
        <f t="shared" si="1098"/>
        <v>18196.5</v>
      </c>
      <c r="X415" s="618">
        <f>SUMIFS(Нормативы!J:J,Нормативы!$B:$B,$G415,Нормативы!$D:$D,'2020'!$I415,Нормативы!$F:$F,'2020'!$K415)</f>
        <v>6840</v>
      </c>
      <c r="Y415" s="618">
        <f>SUMIFS(Нормативы!K:K,Нормативы!$B:$B,$G415,Нормативы!$D:$D,'2020'!$I415,Нормативы!$F:$F,'2020'!$K415)</f>
        <v>1368</v>
      </c>
      <c r="Z415" s="618">
        <f>SUMIFS(Нормативы!L:L,Нормативы!$B:$B,$G415,Нормативы!$D:$D,'2020'!$I415,Нормативы!$F:$F,'2020'!$K415)</f>
        <v>8110</v>
      </c>
      <c r="AA415" s="618">
        <f t="shared" si="1099"/>
        <v>23360</v>
      </c>
      <c r="AB415" s="618">
        <f>SUMIFS(Нормативы!N:N,Нормативы!$B:$B,$G415,Нормативы!$D:$D,'2020'!$I415,Нормативы!$F:$F,'2020'!$K415)*O415</f>
        <v>880</v>
      </c>
      <c r="AC415" s="618">
        <f>SUMIFS(Нормативы!O:O,Нормативы!$B:$B,$G415,Нормативы!$D:$D,'2020'!$I415,Нормативы!$F:$F,'2020'!$K415)</f>
        <v>20960</v>
      </c>
      <c r="AD415" s="618">
        <f>SUMIFS(Нормативы!P:P,Нормативы!$B:$B,$G415,Нормативы!$D:$D,'2020'!$I415,Нормативы!$F:$F,'2020'!$K415)*O415</f>
        <v>440</v>
      </c>
      <c r="AE415" s="618">
        <f>SUMIFS(Нормативы!Q:Q,Нормативы!$B:$B,$G415,Нормативы!$D:$D,'2020'!$I415,Нормативы!$F:$F,'2020'!$K415)</f>
        <v>1080</v>
      </c>
      <c r="AF415" s="618">
        <f>SUMIFS(Нормативы!R:R,Нормативы!$B:$B,$G415,Нормативы!$D:$D,'2020'!$I415,Нормативы!$F:$F,'2020'!$K415)</f>
        <v>2700</v>
      </c>
      <c r="AG415" s="618">
        <f>SUMIFS(Нормативы!S:S,Нормативы!$B:$B,$G415,Нормативы!$D:$D,'2020'!$I415,Нормативы!$F:$F,'2020'!$K415)</f>
        <v>5800</v>
      </c>
      <c r="AH415" s="618">
        <f>SUMIFS(Нормативы!T:T,Нормативы!$B:$B,$G415,Нормативы!$D:$D,'2020'!$I415,Нормативы!$F:$F,'2020'!$K415)</f>
        <v>540</v>
      </c>
      <c r="AI415" s="618">
        <f>SUMIFS(Нормативы!U:U,Нормативы!$B:$B,$G415,Нормативы!$D:$D,'2020'!$I415,Нормативы!$F:$F,'2020'!$K415)</f>
        <v>770</v>
      </c>
      <c r="AJ415" s="618">
        <f>SUMIFS(Нормативы!V:V,Нормативы!$B:$B,$G415,Нормативы!$D:$D,'2020'!$I415,Нормативы!$F:$F,'2020'!$K415)</f>
        <v>170</v>
      </c>
      <c r="AK415" s="618">
        <f>SUMIFS(Нормативы!W:W,Нормативы!$B:$B,$G415,Нормативы!$D:$D,'2020'!$I415,Нормативы!$F:$F,'2020'!$K415)</f>
        <v>200</v>
      </c>
      <c r="AL415" s="618">
        <f>SUMIFS(Нормативы!X:X,Нормативы!$B:$B,$G415,Нормативы!$D:$D,'2020'!$I415,Нормативы!$F:$F,'2020'!$K415)*O415</f>
        <v>13440</v>
      </c>
      <c r="AM415" s="618">
        <f t="shared" si="1100"/>
        <v>10322.6</v>
      </c>
      <c r="AN415" s="618">
        <f t="shared" si="1101"/>
        <v>3117.4</v>
      </c>
      <c r="AO415" s="618">
        <f>SUMIFS(Нормативы!AA:AA,Нормативы!$B:$B,$G415,Нормативы!$D:$D,'2020'!$I415,Нормативы!$F:$F,'2020'!$K415)</f>
        <v>0</v>
      </c>
      <c r="AP415" s="619">
        <f t="shared" si="1102"/>
        <v>140380</v>
      </c>
      <c r="AQ415" s="413">
        <f t="shared" si="1040"/>
        <v>0</v>
      </c>
      <c r="AR415" s="618">
        <f t="shared" si="1103"/>
        <v>0</v>
      </c>
      <c r="AS415" s="618">
        <f t="shared" si="1104"/>
        <v>0</v>
      </c>
      <c r="AT415" s="616">
        <f t="shared" si="1041"/>
        <v>0</v>
      </c>
      <c r="AU415" s="616">
        <f t="shared" si="1042"/>
        <v>0</v>
      </c>
      <c r="AV415" s="616">
        <f t="shared" si="1043"/>
        <v>0</v>
      </c>
      <c r="AW415" s="616">
        <f t="shared" si="1044"/>
        <v>0</v>
      </c>
      <c r="AX415" s="616">
        <f t="shared" si="1045"/>
        <v>0</v>
      </c>
      <c r="AY415" s="616">
        <f t="shared" si="1046"/>
        <v>0</v>
      </c>
      <c r="AZ415" s="616">
        <f t="shared" si="1047"/>
        <v>0</v>
      </c>
      <c r="BA415" s="616">
        <f t="shared" si="1048"/>
        <v>0</v>
      </c>
      <c r="BB415" s="616">
        <f t="shared" si="1049"/>
        <v>0</v>
      </c>
      <c r="BC415" s="616">
        <f t="shared" si="1050"/>
        <v>0</v>
      </c>
      <c r="BD415" s="616">
        <f t="shared" si="1051"/>
        <v>0</v>
      </c>
      <c r="BE415" s="616">
        <f t="shared" si="1052"/>
        <v>0</v>
      </c>
      <c r="BF415" s="616">
        <f t="shared" si="1053"/>
        <v>0</v>
      </c>
      <c r="BG415" s="616">
        <f t="shared" si="1054"/>
        <v>0</v>
      </c>
      <c r="BH415" s="616">
        <f t="shared" si="1055"/>
        <v>0</v>
      </c>
      <c r="BI415" s="618">
        <f t="shared" si="1105"/>
        <v>0</v>
      </c>
      <c r="BJ415" s="618">
        <f t="shared" si="1106"/>
        <v>0</v>
      </c>
      <c r="BK415" s="616">
        <f t="shared" si="1056"/>
        <v>0</v>
      </c>
      <c r="BL415" s="620">
        <f t="shared" si="1057"/>
        <v>0</v>
      </c>
      <c r="BM415" s="616">
        <f t="shared" si="1058"/>
        <v>0</v>
      </c>
      <c r="BN415" s="618">
        <f t="shared" si="1059"/>
        <v>0</v>
      </c>
      <c r="BO415" s="618">
        <f t="shared" si="1060"/>
        <v>0</v>
      </c>
      <c r="BP415" s="616">
        <f t="shared" si="1107"/>
        <v>0</v>
      </c>
      <c r="BQ415" s="616">
        <f t="shared" si="1108"/>
        <v>0</v>
      </c>
      <c r="BR415" s="616">
        <f t="shared" si="1109"/>
        <v>0</v>
      </c>
      <c r="BS415" s="616">
        <f t="shared" si="1061"/>
        <v>0</v>
      </c>
      <c r="BT415" s="616">
        <f t="shared" si="1062"/>
        <v>0</v>
      </c>
      <c r="BU415" s="616">
        <f t="shared" si="1063"/>
        <v>0</v>
      </c>
      <c r="BV415" s="616">
        <f t="shared" si="1064"/>
        <v>0</v>
      </c>
      <c r="BW415" s="616">
        <f t="shared" si="1065"/>
        <v>0</v>
      </c>
      <c r="BX415" s="616">
        <f t="shared" si="1066"/>
        <v>0</v>
      </c>
      <c r="BY415" s="616">
        <f t="shared" si="1067"/>
        <v>0</v>
      </c>
      <c r="BZ415" s="616">
        <f t="shared" si="1068"/>
        <v>0</v>
      </c>
      <c r="CA415" s="616">
        <f t="shared" si="1069"/>
        <v>0</v>
      </c>
      <c r="CB415" s="616">
        <f t="shared" si="1070"/>
        <v>0</v>
      </c>
      <c r="CC415" s="616">
        <f t="shared" si="1071"/>
        <v>0</v>
      </c>
      <c r="CD415" s="616">
        <f t="shared" si="1072"/>
        <v>0</v>
      </c>
      <c r="CE415" s="618">
        <f t="shared" si="1110"/>
        <v>0</v>
      </c>
      <c r="CF415" s="618">
        <f t="shared" si="1111"/>
        <v>0</v>
      </c>
      <c r="CG415" s="616">
        <f t="shared" si="1073"/>
        <v>0</v>
      </c>
      <c r="CH415" s="621">
        <f t="shared" si="1074"/>
        <v>0</v>
      </c>
      <c r="CI415" s="88" t="e">
        <f t="shared" si="1075"/>
        <v>#DIV/0!</v>
      </c>
      <c r="CJ415" s="90" t="e">
        <f t="shared" si="1076"/>
        <v>#DIV/0!</v>
      </c>
      <c r="CK415" s="90" t="e">
        <f t="shared" si="1077"/>
        <v>#DIV/0!</v>
      </c>
      <c r="CL415" s="88" t="e">
        <f t="shared" si="1078"/>
        <v>#DIV/0!</v>
      </c>
      <c r="CM415" s="88" t="e">
        <f t="shared" si="1079"/>
        <v>#DIV/0!</v>
      </c>
      <c r="CN415" s="88" t="e">
        <f t="shared" si="1080"/>
        <v>#DIV/0!</v>
      </c>
      <c r="CO415" s="88" t="e">
        <f t="shared" si="1081"/>
        <v>#DIV/0!</v>
      </c>
      <c r="CP415" s="88" t="e">
        <f t="shared" si="1082"/>
        <v>#DIV/0!</v>
      </c>
      <c r="CQ415" s="88" t="e">
        <f t="shared" si="1083"/>
        <v>#DIV/0!</v>
      </c>
      <c r="CR415" s="88" t="e">
        <f t="shared" si="1084"/>
        <v>#DIV/0!</v>
      </c>
      <c r="CS415" s="88" t="e">
        <f t="shared" si="1085"/>
        <v>#DIV/0!</v>
      </c>
      <c r="CT415" s="88" t="e">
        <f t="shared" si="1086"/>
        <v>#DIV/0!</v>
      </c>
      <c r="CU415" s="88" t="e">
        <f t="shared" si="1087"/>
        <v>#DIV/0!</v>
      </c>
      <c r="CV415" s="88" t="e">
        <f t="shared" si="1088"/>
        <v>#DIV/0!</v>
      </c>
      <c r="CW415" s="88" t="e">
        <f t="shared" si="1089"/>
        <v>#DIV/0!</v>
      </c>
      <c r="CX415" s="88" t="e">
        <f t="shared" si="1090"/>
        <v>#DIV/0!</v>
      </c>
      <c r="CY415" s="88" t="e">
        <f t="shared" si="1091"/>
        <v>#DIV/0!</v>
      </c>
      <c r="CZ415" s="88" t="e">
        <f t="shared" si="1092"/>
        <v>#DIV/0!</v>
      </c>
      <c r="DA415" s="90" t="e">
        <f t="shared" si="1093"/>
        <v>#DIV/0!</v>
      </c>
      <c r="DB415" s="90" t="e">
        <f t="shared" si="1094"/>
        <v>#DIV/0!</v>
      </c>
      <c r="DC415" s="88" t="e">
        <f t="shared" si="1095"/>
        <v>#DIV/0!</v>
      </c>
      <c r="DD415" s="88" t="e">
        <f t="shared" si="1096"/>
        <v>#DIV/0!</v>
      </c>
      <c r="AUV415" s="699">
        <v>0</v>
      </c>
      <c r="AUW415" s="699">
        <f t="shared" si="1185"/>
        <v>0</v>
      </c>
      <c r="AUX415" s="699">
        <f t="shared" si="1186"/>
        <v>0</v>
      </c>
      <c r="AUY415" s="699">
        <f t="shared" si="1204"/>
        <v>0</v>
      </c>
      <c r="AUZ415" s="699">
        <f t="shared" si="1204"/>
        <v>0</v>
      </c>
      <c r="AVA415" s="699">
        <f t="shared" si="1204"/>
        <v>0</v>
      </c>
      <c r="AVB415" s="699">
        <f t="shared" si="1204"/>
        <v>0</v>
      </c>
      <c r="AVC415" s="697"/>
      <c r="AVD415" s="697"/>
      <c r="AVE415" s="697"/>
      <c r="AVF415" s="697"/>
      <c r="AVG415" s="697"/>
      <c r="AVH415" s="697"/>
      <c r="AVI415" s="697"/>
      <c r="AVJ415" s="697"/>
      <c r="AVK415" s="697"/>
      <c r="AVL415" s="697"/>
      <c r="AVM415" s="697"/>
      <c r="AVN415" s="697"/>
      <c r="AVO415" s="697"/>
      <c r="AVP415" s="697"/>
      <c r="AVQ415" s="697"/>
    </row>
    <row r="416" spans="1:108 1244:1265" ht="30" hidden="1" customHeight="1" x14ac:dyDescent="0.25">
      <c r="A416" s="643">
        <v>1</v>
      </c>
      <c r="B416" s="643">
        <v>10</v>
      </c>
      <c r="C416" s="664" t="s">
        <v>251</v>
      </c>
      <c r="D416" s="2"/>
      <c r="E416" s="101" t="s">
        <v>346</v>
      </c>
      <c r="F416" s="643" t="s">
        <v>39</v>
      </c>
      <c r="G416" s="643">
        <v>3</v>
      </c>
      <c r="H416" s="658" t="s">
        <v>10</v>
      </c>
      <c r="I416" s="643">
        <v>0</v>
      </c>
      <c r="J416" s="101" t="s">
        <v>367</v>
      </c>
      <c r="K416" s="643">
        <v>3</v>
      </c>
      <c r="L416" s="683" t="s">
        <v>351</v>
      </c>
      <c r="M416" s="11" t="s">
        <v>273</v>
      </c>
      <c r="N416" s="101" t="s">
        <v>387</v>
      </c>
      <c r="O416" s="643">
        <v>1</v>
      </c>
      <c r="P416" s="632">
        <v>11</v>
      </c>
      <c r="Q416" s="632">
        <v>11</v>
      </c>
      <c r="R416" s="632">
        <v>11</v>
      </c>
      <c r="S416" s="675">
        <f>SUMIF('Территориальный кк'!$A:$A,'2020'!$B416,'Территориальный кк'!D:D)</f>
        <v>1.3620000000000001</v>
      </c>
      <c r="T416" s="676">
        <f>SUMIF('Территориальный кк'!$A:$A,'2020'!$B416,'Территориальный кк'!E:E)</f>
        <v>2.9540000000000002</v>
      </c>
      <c r="U416" s="618">
        <f>SUMIFS(Нормативы!G:G,Нормативы!$B:$B,$G416,Нормативы!$D:$D,'2020'!$I416,Нормативы!$F:$F,'2020'!$K416)*O416</f>
        <v>78450</v>
      </c>
      <c r="V416" s="618">
        <f t="shared" si="1097"/>
        <v>60253.5</v>
      </c>
      <c r="W416" s="618">
        <f t="shared" si="1098"/>
        <v>18196.5</v>
      </c>
      <c r="X416" s="618">
        <f>SUMIFS(Нормативы!J:J,Нормативы!$B:$B,$G416,Нормативы!$D:$D,'2020'!$I416,Нормативы!$F:$F,'2020'!$K416)</f>
        <v>6840</v>
      </c>
      <c r="Y416" s="618">
        <f>SUMIFS(Нормативы!K:K,Нормативы!$B:$B,$G416,Нормативы!$D:$D,'2020'!$I416,Нормативы!$F:$F,'2020'!$K416)</f>
        <v>1368</v>
      </c>
      <c r="Z416" s="618">
        <f>SUMIFS(Нормативы!L:L,Нормативы!$B:$B,$G416,Нормативы!$D:$D,'2020'!$I416,Нормативы!$F:$F,'2020'!$K416)</f>
        <v>8110</v>
      </c>
      <c r="AA416" s="618">
        <f t="shared" si="1099"/>
        <v>23360</v>
      </c>
      <c r="AB416" s="618">
        <f>SUMIFS(Нормативы!N:N,Нормативы!$B:$B,$G416,Нормативы!$D:$D,'2020'!$I416,Нормативы!$F:$F,'2020'!$K416)*O416</f>
        <v>880</v>
      </c>
      <c r="AC416" s="618">
        <f>SUMIFS(Нормативы!O:O,Нормативы!$B:$B,$G416,Нормативы!$D:$D,'2020'!$I416,Нормативы!$F:$F,'2020'!$K416)</f>
        <v>20960</v>
      </c>
      <c r="AD416" s="618">
        <f>SUMIFS(Нормативы!P:P,Нормативы!$B:$B,$G416,Нормативы!$D:$D,'2020'!$I416,Нормативы!$F:$F,'2020'!$K416)*O416</f>
        <v>440</v>
      </c>
      <c r="AE416" s="618">
        <f>SUMIFS(Нормативы!Q:Q,Нормативы!$B:$B,$G416,Нормативы!$D:$D,'2020'!$I416,Нормативы!$F:$F,'2020'!$K416)</f>
        <v>1080</v>
      </c>
      <c r="AF416" s="618">
        <f>SUMIFS(Нормативы!R:R,Нормативы!$B:$B,$G416,Нормативы!$D:$D,'2020'!$I416,Нормативы!$F:$F,'2020'!$K416)</f>
        <v>2700</v>
      </c>
      <c r="AG416" s="618">
        <f>SUMIFS(Нормативы!S:S,Нормативы!$B:$B,$G416,Нормативы!$D:$D,'2020'!$I416,Нормативы!$F:$F,'2020'!$K416)</f>
        <v>5800</v>
      </c>
      <c r="AH416" s="618">
        <f>SUMIFS(Нормативы!T:T,Нормативы!$B:$B,$G416,Нормативы!$D:$D,'2020'!$I416,Нормативы!$F:$F,'2020'!$K416)</f>
        <v>540</v>
      </c>
      <c r="AI416" s="618">
        <f>SUMIFS(Нормативы!U:U,Нормативы!$B:$B,$G416,Нормативы!$D:$D,'2020'!$I416,Нормативы!$F:$F,'2020'!$K416)</f>
        <v>770</v>
      </c>
      <c r="AJ416" s="618">
        <f>SUMIFS(Нормативы!V:V,Нормативы!$B:$B,$G416,Нормативы!$D:$D,'2020'!$I416,Нормативы!$F:$F,'2020'!$K416)</f>
        <v>170</v>
      </c>
      <c r="AK416" s="618">
        <f>SUMIFS(Нормативы!W:W,Нормативы!$B:$B,$G416,Нормативы!$D:$D,'2020'!$I416,Нормативы!$F:$F,'2020'!$K416)</f>
        <v>200</v>
      </c>
      <c r="AL416" s="618">
        <f>SUMIFS(Нормативы!X:X,Нормативы!$B:$B,$G416,Нормативы!$D:$D,'2020'!$I416,Нормативы!$F:$F,'2020'!$K416)*O416</f>
        <v>13440</v>
      </c>
      <c r="AM416" s="618">
        <f t="shared" si="1100"/>
        <v>10322.6</v>
      </c>
      <c r="AN416" s="618">
        <f t="shared" si="1101"/>
        <v>3117.4</v>
      </c>
      <c r="AO416" s="618">
        <f>SUMIFS(Нормативы!AA:AA,Нормативы!$B:$B,$G416,Нормативы!$D:$D,'2020'!$I416,Нормативы!$F:$F,'2020'!$K416)</f>
        <v>0</v>
      </c>
      <c r="AP416" s="619">
        <f t="shared" si="1102"/>
        <v>140380</v>
      </c>
      <c r="AQ416" s="413">
        <f t="shared" si="1040"/>
        <v>862950</v>
      </c>
      <c r="AR416" s="618">
        <f t="shared" si="1103"/>
        <v>662788</v>
      </c>
      <c r="AS416" s="618">
        <f t="shared" si="1104"/>
        <v>200162</v>
      </c>
      <c r="AT416" s="616">
        <f t="shared" si="1041"/>
        <v>75240</v>
      </c>
      <c r="AU416" s="616">
        <f t="shared" si="1042"/>
        <v>15048</v>
      </c>
      <c r="AV416" s="616">
        <f t="shared" si="1043"/>
        <v>89210</v>
      </c>
      <c r="AW416" s="616">
        <f t="shared" si="1044"/>
        <v>256960</v>
      </c>
      <c r="AX416" s="616">
        <f t="shared" si="1045"/>
        <v>9680</v>
      </c>
      <c r="AY416" s="616">
        <f t="shared" si="1046"/>
        <v>230560</v>
      </c>
      <c r="AZ416" s="616">
        <f t="shared" si="1047"/>
        <v>4840</v>
      </c>
      <c r="BA416" s="616">
        <f t="shared" si="1048"/>
        <v>11880</v>
      </c>
      <c r="BB416" s="616">
        <f t="shared" si="1049"/>
        <v>29700</v>
      </c>
      <c r="BC416" s="616">
        <f t="shared" si="1050"/>
        <v>63800</v>
      </c>
      <c r="BD416" s="616">
        <f t="shared" si="1051"/>
        <v>5940</v>
      </c>
      <c r="BE416" s="616">
        <f t="shared" si="1052"/>
        <v>8470</v>
      </c>
      <c r="BF416" s="616">
        <f t="shared" si="1053"/>
        <v>1870</v>
      </c>
      <c r="BG416" s="616">
        <f t="shared" si="1054"/>
        <v>2200</v>
      </c>
      <c r="BH416" s="616">
        <f t="shared" si="1055"/>
        <v>147840</v>
      </c>
      <c r="BI416" s="618">
        <f t="shared" si="1105"/>
        <v>113548.4</v>
      </c>
      <c r="BJ416" s="618">
        <f t="shared" si="1106"/>
        <v>34291.599999999999</v>
      </c>
      <c r="BK416" s="616">
        <f t="shared" si="1056"/>
        <v>0</v>
      </c>
      <c r="BL416" s="620">
        <f t="shared" si="1057"/>
        <v>1544180</v>
      </c>
      <c r="BM416" s="616">
        <f t="shared" si="1058"/>
        <v>1175338</v>
      </c>
      <c r="BN416" s="618">
        <f t="shared" si="1059"/>
        <v>902717.4</v>
      </c>
      <c r="BO416" s="618">
        <f t="shared" si="1060"/>
        <v>272620.59999999998</v>
      </c>
      <c r="BP416" s="616">
        <f t="shared" si="1107"/>
        <v>75240</v>
      </c>
      <c r="BQ416" s="616">
        <f t="shared" si="1108"/>
        <v>15048</v>
      </c>
      <c r="BR416" s="616">
        <f t="shared" si="1109"/>
        <v>89210</v>
      </c>
      <c r="BS416" s="616">
        <f t="shared" si="1061"/>
        <v>256960</v>
      </c>
      <c r="BT416" s="616">
        <f t="shared" si="1062"/>
        <v>9680</v>
      </c>
      <c r="BU416" s="616">
        <f t="shared" si="1063"/>
        <v>230560</v>
      </c>
      <c r="BV416" s="616">
        <f t="shared" si="1064"/>
        <v>4840</v>
      </c>
      <c r="BW416" s="616">
        <f t="shared" si="1065"/>
        <v>11880</v>
      </c>
      <c r="BX416" s="616">
        <f t="shared" si="1066"/>
        <v>87734</v>
      </c>
      <c r="BY416" s="616">
        <f t="shared" si="1067"/>
        <v>63800</v>
      </c>
      <c r="BZ416" s="616">
        <f t="shared" si="1068"/>
        <v>5940</v>
      </c>
      <c r="CA416" s="616">
        <f t="shared" si="1069"/>
        <v>8470</v>
      </c>
      <c r="CB416" s="616">
        <f t="shared" si="1070"/>
        <v>1870</v>
      </c>
      <c r="CC416" s="616">
        <f t="shared" si="1071"/>
        <v>2200</v>
      </c>
      <c r="CD416" s="616">
        <f t="shared" si="1072"/>
        <v>201358</v>
      </c>
      <c r="CE416" s="618">
        <f t="shared" si="1110"/>
        <v>154652.79999999999</v>
      </c>
      <c r="CF416" s="618">
        <f t="shared" si="1111"/>
        <v>46705.2</v>
      </c>
      <c r="CG416" s="616">
        <f t="shared" si="1073"/>
        <v>0</v>
      </c>
      <c r="CH416" s="621">
        <f t="shared" si="1074"/>
        <v>1968120</v>
      </c>
      <c r="CI416" s="88">
        <f t="shared" si="1075"/>
        <v>106848.9091</v>
      </c>
      <c r="CJ416" s="90">
        <f t="shared" si="1076"/>
        <v>82065.218200000003</v>
      </c>
      <c r="CK416" s="90">
        <f t="shared" si="1077"/>
        <v>24783.690900000001</v>
      </c>
      <c r="CL416" s="88">
        <f t="shared" si="1078"/>
        <v>6840</v>
      </c>
      <c r="CM416" s="88">
        <f t="shared" si="1079"/>
        <v>1368</v>
      </c>
      <c r="CN416" s="88">
        <f t="shared" si="1080"/>
        <v>8110</v>
      </c>
      <c r="CO416" s="88">
        <f t="shared" si="1081"/>
        <v>23360</v>
      </c>
      <c r="CP416" s="88">
        <f t="shared" si="1082"/>
        <v>880</v>
      </c>
      <c r="CQ416" s="88">
        <f t="shared" si="1083"/>
        <v>20960</v>
      </c>
      <c r="CR416" s="88">
        <f t="shared" si="1084"/>
        <v>440</v>
      </c>
      <c r="CS416" s="88">
        <f t="shared" si="1085"/>
        <v>1080</v>
      </c>
      <c r="CT416" s="88">
        <f t="shared" si="1086"/>
        <v>7975.8181999999997</v>
      </c>
      <c r="CU416" s="88">
        <f t="shared" si="1087"/>
        <v>5800</v>
      </c>
      <c r="CV416" s="88">
        <f t="shared" si="1088"/>
        <v>540</v>
      </c>
      <c r="CW416" s="88">
        <f t="shared" si="1089"/>
        <v>770</v>
      </c>
      <c r="CX416" s="88">
        <f t="shared" si="1090"/>
        <v>170</v>
      </c>
      <c r="CY416" s="88">
        <f t="shared" si="1091"/>
        <v>200</v>
      </c>
      <c r="CZ416" s="88">
        <f t="shared" si="1092"/>
        <v>18305.272700000001</v>
      </c>
      <c r="DA416" s="90">
        <f t="shared" si="1093"/>
        <v>14059.345499999999</v>
      </c>
      <c r="DB416" s="90">
        <f t="shared" si="1094"/>
        <v>4245.9273000000003</v>
      </c>
      <c r="DC416" s="88">
        <f t="shared" si="1095"/>
        <v>0</v>
      </c>
      <c r="DD416" s="88">
        <f t="shared" si="1096"/>
        <v>178920</v>
      </c>
      <c r="AUV416" s="699">
        <f t="shared" si="1184"/>
        <v>106848.91</v>
      </c>
      <c r="AUW416" s="699">
        <f t="shared" si="1185"/>
        <v>82065.22</v>
      </c>
      <c r="AUX416" s="699">
        <f t="shared" si="1186"/>
        <v>24783.69</v>
      </c>
      <c r="AUY416" s="699">
        <f t="shared" ref="AUY416:AUY420" si="1205">BP416/P416</f>
        <v>6840</v>
      </c>
      <c r="AUZ416" s="699">
        <f t="shared" si="1204"/>
        <v>5094.1099999999997</v>
      </c>
      <c r="AVA416" s="699">
        <f t="shared" si="1204"/>
        <v>1.1399999999999999</v>
      </c>
      <c r="AVB416" s="699">
        <f t="shared" ref="AVB416:AVB420" si="1206">AVC416+AVD416+AVE416+AVF416</f>
        <v>23360</v>
      </c>
      <c r="AVC416" s="699">
        <f t="shared" ref="AVC416:AVC420" si="1207">BT416/P416</f>
        <v>880</v>
      </c>
      <c r="AVD416" s="699">
        <f t="shared" ref="AVD416:AVD420" si="1208">BU416/P416</f>
        <v>20960</v>
      </c>
      <c r="AVE416" s="699">
        <f t="shared" ref="AVE416:AVE420" si="1209">BV416/P416</f>
        <v>440</v>
      </c>
      <c r="AVF416" s="699">
        <f t="shared" ref="AVF416:AVF420" si="1210">BW416/P416</f>
        <v>1080</v>
      </c>
      <c r="AVG416" s="699">
        <f t="shared" ref="AVG416:AVG420" si="1211">BX416/P416</f>
        <v>7975.82</v>
      </c>
      <c r="AVH416" s="699">
        <f t="shared" ref="AVH416:AVH420" si="1212">BY416/P416</f>
        <v>5800</v>
      </c>
      <c r="AVI416" s="699">
        <f t="shared" ref="AVI416:AVI420" si="1213">BZ416/P416</f>
        <v>540</v>
      </c>
      <c r="AVJ416" s="699">
        <f t="shared" ref="AVJ416:AVJ420" si="1214">CA416/P416</f>
        <v>770</v>
      </c>
      <c r="AVK416" s="699">
        <f t="shared" ref="AVK416:AVK420" si="1215">CB416/P416</f>
        <v>170</v>
      </c>
      <c r="AVL416" s="699">
        <f t="shared" ref="AVL416:AVL420" si="1216">CC416/P416</f>
        <v>200</v>
      </c>
      <c r="AVM416" s="699">
        <f t="shared" ref="AVM416:AVM420" si="1217">CD416/P416</f>
        <v>18305.27</v>
      </c>
      <c r="AVN416" s="699">
        <f t="shared" ref="AVN416:AVN420" si="1218">AVM416/1.302</f>
        <v>14059.35</v>
      </c>
      <c r="AVO416" s="699">
        <f t="shared" ref="AVO416:AVO420" si="1219">AVM416-AVN416</f>
        <v>4245.92</v>
      </c>
      <c r="AVP416" s="699">
        <f t="shared" ref="AVP416:AVP420" si="1220">CG416/P416</f>
        <v>0</v>
      </c>
      <c r="AVQ416" s="699">
        <f t="shared" ref="AVQ416:AVQ420" si="1221">CH416/P416</f>
        <v>178920</v>
      </c>
    </row>
    <row r="417" spans="1:108 1244:1265" ht="30" hidden="1" customHeight="1" x14ac:dyDescent="0.25">
      <c r="A417" s="643">
        <v>1</v>
      </c>
      <c r="B417" s="643">
        <v>10</v>
      </c>
      <c r="C417" s="664" t="s">
        <v>251</v>
      </c>
      <c r="D417" s="2"/>
      <c r="E417" s="101" t="s">
        <v>344</v>
      </c>
      <c r="F417" s="643" t="s">
        <v>31</v>
      </c>
      <c r="G417" s="643">
        <v>1</v>
      </c>
      <c r="H417" s="658" t="s">
        <v>10</v>
      </c>
      <c r="I417" s="643">
        <v>0</v>
      </c>
      <c r="J417" s="101" t="s">
        <v>371</v>
      </c>
      <c r="K417" s="643">
        <v>1</v>
      </c>
      <c r="L417" s="683" t="s">
        <v>349</v>
      </c>
      <c r="M417" s="11" t="s">
        <v>312</v>
      </c>
      <c r="N417" s="101" t="s">
        <v>387</v>
      </c>
      <c r="O417" s="643">
        <v>1</v>
      </c>
      <c r="P417" s="632">
        <v>25</v>
      </c>
      <c r="Q417" s="632">
        <v>25</v>
      </c>
      <c r="R417" s="632">
        <v>25</v>
      </c>
      <c r="S417" s="675">
        <f>SUMIF('Территориальный кк'!$A:$A,'2020'!$B417,'Территориальный кк'!D:D)</f>
        <v>1.3620000000000001</v>
      </c>
      <c r="T417" s="676">
        <f>SUMIF('Территориальный кк'!$A:$A,'2020'!$B417,'Территориальный кк'!E:E)</f>
        <v>2.9540000000000002</v>
      </c>
      <c r="U417" s="618">
        <f>SUMIFS(Нормативы!G:G,Нормативы!$B:$B,$G417,Нормативы!$D:$D,'2020'!$I417,Нормативы!$F:$F,'2020'!$K417)*O417</f>
        <v>54020</v>
      </c>
      <c r="V417" s="618">
        <f t="shared" si="1097"/>
        <v>41490</v>
      </c>
      <c r="W417" s="618">
        <f t="shared" si="1098"/>
        <v>12530</v>
      </c>
      <c r="X417" s="618">
        <f>SUMIFS(Нормативы!J:J,Нормативы!$B:$B,$G417,Нормативы!$D:$D,'2020'!$I417,Нормативы!$F:$F,'2020'!$K417)</f>
        <v>220</v>
      </c>
      <c r="Y417" s="618">
        <f>SUMIFS(Нормативы!K:K,Нормативы!$B:$B,$G417,Нормативы!$D:$D,'2020'!$I417,Нормативы!$F:$F,'2020'!$K417)</f>
        <v>44</v>
      </c>
      <c r="Z417" s="618">
        <f>SUMIFS(Нормативы!L:L,Нормативы!$B:$B,$G417,Нормативы!$D:$D,'2020'!$I417,Нормативы!$F:$F,'2020'!$K417)</f>
        <v>2320</v>
      </c>
      <c r="AA417" s="618">
        <f t="shared" si="1099"/>
        <v>3710</v>
      </c>
      <c r="AB417" s="618">
        <f>SUMIFS(Нормативы!N:N,Нормативы!$B:$B,$G417,Нормативы!$D:$D,'2020'!$I417,Нормативы!$F:$F,'2020'!$K417)*O417</f>
        <v>520</v>
      </c>
      <c r="AC417" s="618">
        <f>SUMIFS(Нормативы!O:O,Нормативы!$B:$B,$G417,Нормативы!$D:$D,'2020'!$I417,Нормативы!$F:$F,'2020'!$K417)</f>
        <v>2140</v>
      </c>
      <c r="AD417" s="618">
        <f>SUMIFS(Нормативы!P:P,Нормативы!$B:$B,$G417,Нормативы!$D:$D,'2020'!$I417,Нормативы!$F:$F,'2020'!$K417)*O417</f>
        <v>310</v>
      </c>
      <c r="AE417" s="618">
        <f>SUMIFS(Нормативы!Q:Q,Нормативы!$B:$B,$G417,Нормативы!$D:$D,'2020'!$I417,Нормативы!$F:$F,'2020'!$K417)</f>
        <v>740</v>
      </c>
      <c r="AF417" s="618">
        <f>SUMIFS(Нормативы!R:R,Нормативы!$B:$B,$G417,Нормативы!$D:$D,'2020'!$I417,Нормативы!$F:$F,'2020'!$K417)</f>
        <v>2460</v>
      </c>
      <c r="AG417" s="618">
        <f>SUMIFS(Нормативы!S:S,Нормативы!$B:$B,$G417,Нормативы!$D:$D,'2020'!$I417,Нормативы!$F:$F,'2020'!$K417)</f>
        <v>5080</v>
      </c>
      <c r="AH417" s="618">
        <f>SUMIFS(Нормативы!T:T,Нормативы!$B:$B,$G417,Нормативы!$D:$D,'2020'!$I417,Нормативы!$F:$F,'2020'!$K417)</f>
        <v>540</v>
      </c>
      <c r="AI417" s="618">
        <f>SUMIFS(Нормативы!U:U,Нормативы!$B:$B,$G417,Нормативы!$D:$D,'2020'!$I417,Нормативы!$F:$F,'2020'!$K417)</f>
        <v>770</v>
      </c>
      <c r="AJ417" s="618">
        <f>SUMIFS(Нормативы!V:V,Нормативы!$B:$B,$G417,Нормативы!$D:$D,'2020'!$I417,Нормативы!$F:$F,'2020'!$K417)</f>
        <v>80</v>
      </c>
      <c r="AK417" s="618">
        <f>SUMIFS(Нормативы!W:W,Нормативы!$B:$B,$G417,Нормативы!$D:$D,'2020'!$I417,Нормативы!$F:$F,'2020'!$K417)</f>
        <v>300</v>
      </c>
      <c r="AL417" s="618">
        <f>SUMIFS(Нормативы!X:X,Нормативы!$B:$B,$G417,Нормативы!$D:$D,'2020'!$I417,Нормативы!$F:$F,'2020'!$K417)*O417</f>
        <v>13440</v>
      </c>
      <c r="AM417" s="618">
        <f t="shared" si="1100"/>
        <v>10322.6</v>
      </c>
      <c r="AN417" s="618">
        <f t="shared" si="1101"/>
        <v>3117.4</v>
      </c>
      <c r="AO417" s="618">
        <f>SUMIFS(Нормативы!AA:AA,Нормативы!$B:$B,$G417,Нормативы!$D:$D,'2020'!$I417,Нормативы!$F:$F,'2020'!$K417)</f>
        <v>3520</v>
      </c>
      <c r="AP417" s="619">
        <f t="shared" si="1102"/>
        <v>86460</v>
      </c>
      <c r="AQ417" s="413">
        <f t="shared" si="1040"/>
        <v>1350500</v>
      </c>
      <c r="AR417" s="618">
        <f t="shared" si="1103"/>
        <v>1037250.4</v>
      </c>
      <c r="AS417" s="618">
        <f t="shared" si="1104"/>
        <v>313249.59999999998</v>
      </c>
      <c r="AT417" s="616">
        <f t="shared" si="1041"/>
        <v>5500</v>
      </c>
      <c r="AU417" s="616">
        <f t="shared" si="1042"/>
        <v>1100</v>
      </c>
      <c r="AV417" s="616">
        <f t="shared" si="1043"/>
        <v>58000</v>
      </c>
      <c r="AW417" s="616">
        <f t="shared" si="1044"/>
        <v>92750</v>
      </c>
      <c r="AX417" s="616">
        <f t="shared" si="1045"/>
        <v>13000</v>
      </c>
      <c r="AY417" s="616">
        <f t="shared" si="1046"/>
        <v>53500</v>
      </c>
      <c r="AZ417" s="616">
        <f t="shared" si="1047"/>
        <v>7750</v>
      </c>
      <c r="BA417" s="616">
        <f t="shared" si="1048"/>
        <v>18500</v>
      </c>
      <c r="BB417" s="616">
        <f t="shared" si="1049"/>
        <v>61500</v>
      </c>
      <c r="BC417" s="616">
        <f t="shared" si="1050"/>
        <v>127000</v>
      </c>
      <c r="BD417" s="616">
        <f t="shared" si="1051"/>
        <v>13500</v>
      </c>
      <c r="BE417" s="616">
        <f t="shared" si="1052"/>
        <v>19250</v>
      </c>
      <c r="BF417" s="616">
        <f t="shared" si="1053"/>
        <v>2000</v>
      </c>
      <c r="BG417" s="616">
        <f t="shared" si="1054"/>
        <v>7500</v>
      </c>
      <c r="BH417" s="616">
        <f t="shared" si="1055"/>
        <v>336000</v>
      </c>
      <c r="BI417" s="618">
        <f t="shared" si="1105"/>
        <v>258064.5</v>
      </c>
      <c r="BJ417" s="618">
        <f t="shared" si="1106"/>
        <v>77935.5</v>
      </c>
      <c r="BK417" s="616">
        <f t="shared" si="1056"/>
        <v>88000</v>
      </c>
      <c r="BL417" s="620">
        <f t="shared" si="1057"/>
        <v>2161500</v>
      </c>
      <c r="BM417" s="616">
        <f t="shared" si="1058"/>
        <v>1839381</v>
      </c>
      <c r="BN417" s="618">
        <f t="shared" si="1059"/>
        <v>1412735</v>
      </c>
      <c r="BO417" s="618">
        <f t="shared" si="1060"/>
        <v>426646</v>
      </c>
      <c r="BP417" s="616">
        <f t="shared" si="1107"/>
        <v>5500</v>
      </c>
      <c r="BQ417" s="616">
        <f t="shared" si="1108"/>
        <v>1100</v>
      </c>
      <c r="BR417" s="616">
        <f t="shared" si="1109"/>
        <v>58000</v>
      </c>
      <c r="BS417" s="616">
        <f t="shared" si="1061"/>
        <v>92750</v>
      </c>
      <c r="BT417" s="616">
        <f t="shared" si="1062"/>
        <v>13000</v>
      </c>
      <c r="BU417" s="616">
        <f t="shared" si="1063"/>
        <v>53500</v>
      </c>
      <c r="BV417" s="616">
        <f t="shared" si="1064"/>
        <v>7750</v>
      </c>
      <c r="BW417" s="616">
        <f t="shared" si="1065"/>
        <v>18500</v>
      </c>
      <c r="BX417" s="616">
        <f t="shared" si="1066"/>
        <v>181671</v>
      </c>
      <c r="BY417" s="616">
        <f t="shared" si="1067"/>
        <v>127000</v>
      </c>
      <c r="BZ417" s="616">
        <f t="shared" si="1068"/>
        <v>13500</v>
      </c>
      <c r="CA417" s="616">
        <f t="shared" si="1069"/>
        <v>19250</v>
      </c>
      <c r="CB417" s="616">
        <f t="shared" si="1070"/>
        <v>2000</v>
      </c>
      <c r="CC417" s="616">
        <f t="shared" si="1071"/>
        <v>7500</v>
      </c>
      <c r="CD417" s="616">
        <f t="shared" si="1072"/>
        <v>457632</v>
      </c>
      <c r="CE417" s="618">
        <f t="shared" si="1110"/>
        <v>351483.9</v>
      </c>
      <c r="CF417" s="618">
        <f t="shared" si="1111"/>
        <v>106148.1</v>
      </c>
      <c r="CG417" s="616">
        <f t="shared" si="1073"/>
        <v>88000</v>
      </c>
      <c r="CH417" s="621">
        <f t="shared" si="1074"/>
        <v>2892184</v>
      </c>
      <c r="CI417" s="88">
        <f t="shared" si="1075"/>
        <v>73575.240000000005</v>
      </c>
      <c r="CJ417" s="90">
        <f t="shared" si="1076"/>
        <v>56509.4</v>
      </c>
      <c r="CK417" s="90">
        <f t="shared" si="1077"/>
        <v>17065.84</v>
      </c>
      <c r="CL417" s="88">
        <f t="shared" si="1078"/>
        <v>220</v>
      </c>
      <c r="CM417" s="88">
        <f t="shared" si="1079"/>
        <v>44</v>
      </c>
      <c r="CN417" s="88">
        <f t="shared" si="1080"/>
        <v>2320</v>
      </c>
      <c r="CO417" s="88">
        <f t="shared" si="1081"/>
        <v>3710</v>
      </c>
      <c r="CP417" s="88">
        <f t="shared" si="1082"/>
        <v>520</v>
      </c>
      <c r="CQ417" s="88">
        <f t="shared" si="1083"/>
        <v>2140</v>
      </c>
      <c r="CR417" s="88">
        <f t="shared" si="1084"/>
        <v>310</v>
      </c>
      <c r="CS417" s="88">
        <f t="shared" si="1085"/>
        <v>740</v>
      </c>
      <c r="CT417" s="88">
        <f t="shared" si="1086"/>
        <v>7266.84</v>
      </c>
      <c r="CU417" s="88">
        <f t="shared" si="1087"/>
        <v>5080</v>
      </c>
      <c r="CV417" s="88">
        <f t="shared" si="1088"/>
        <v>540</v>
      </c>
      <c r="CW417" s="88">
        <f t="shared" si="1089"/>
        <v>770</v>
      </c>
      <c r="CX417" s="88">
        <f t="shared" si="1090"/>
        <v>80</v>
      </c>
      <c r="CY417" s="88">
        <f t="shared" si="1091"/>
        <v>300</v>
      </c>
      <c r="CZ417" s="88">
        <f t="shared" si="1092"/>
        <v>18305.28</v>
      </c>
      <c r="DA417" s="90">
        <f t="shared" si="1093"/>
        <v>14059.356</v>
      </c>
      <c r="DB417" s="90">
        <f t="shared" si="1094"/>
        <v>4245.924</v>
      </c>
      <c r="DC417" s="88">
        <f t="shared" si="1095"/>
        <v>3520</v>
      </c>
      <c r="DD417" s="88">
        <f t="shared" si="1096"/>
        <v>115687.36</v>
      </c>
      <c r="AUV417" s="699">
        <f t="shared" si="1184"/>
        <v>73575.240000000005</v>
      </c>
      <c r="AUW417" s="699">
        <f t="shared" si="1185"/>
        <v>56509.4</v>
      </c>
      <c r="AUX417" s="699">
        <f t="shared" si="1186"/>
        <v>17065.84</v>
      </c>
      <c r="AUY417" s="699">
        <f t="shared" si="1205"/>
        <v>220</v>
      </c>
      <c r="AUZ417" s="699">
        <f t="shared" si="1204"/>
        <v>372.38</v>
      </c>
      <c r="AVA417" s="699">
        <f t="shared" si="1204"/>
        <v>1.07</v>
      </c>
      <c r="AVB417" s="699">
        <f t="shared" si="1206"/>
        <v>3710</v>
      </c>
      <c r="AVC417" s="699">
        <f t="shared" si="1207"/>
        <v>520</v>
      </c>
      <c r="AVD417" s="699">
        <f t="shared" si="1208"/>
        <v>2140</v>
      </c>
      <c r="AVE417" s="699">
        <f t="shared" si="1209"/>
        <v>310</v>
      </c>
      <c r="AVF417" s="699">
        <f t="shared" si="1210"/>
        <v>740</v>
      </c>
      <c r="AVG417" s="699">
        <f t="shared" si="1211"/>
        <v>7266.84</v>
      </c>
      <c r="AVH417" s="699">
        <f t="shared" si="1212"/>
        <v>5080</v>
      </c>
      <c r="AVI417" s="699">
        <f t="shared" si="1213"/>
        <v>540</v>
      </c>
      <c r="AVJ417" s="699">
        <f t="shared" si="1214"/>
        <v>770</v>
      </c>
      <c r="AVK417" s="699">
        <f t="shared" si="1215"/>
        <v>80</v>
      </c>
      <c r="AVL417" s="699">
        <f t="shared" si="1216"/>
        <v>300</v>
      </c>
      <c r="AVM417" s="699">
        <f t="shared" si="1217"/>
        <v>18305.28</v>
      </c>
      <c r="AVN417" s="699">
        <f t="shared" si="1218"/>
        <v>14059.35</v>
      </c>
      <c r="AVO417" s="699">
        <f t="shared" si="1219"/>
        <v>4245.93</v>
      </c>
      <c r="AVP417" s="699">
        <f t="shared" si="1220"/>
        <v>3520</v>
      </c>
      <c r="AVQ417" s="699">
        <f t="shared" si="1221"/>
        <v>115687.36</v>
      </c>
    </row>
    <row r="418" spans="1:108 1244:1265" ht="30" hidden="1" customHeight="1" x14ac:dyDescent="0.25">
      <c r="A418" s="643">
        <v>1</v>
      </c>
      <c r="B418" s="643">
        <v>10</v>
      </c>
      <c r="C418" s="664" t="s">
        <v>251</v>
      </c>
      <c r="D418" s="2"/>
      <c r="E418" s="101" t="s">
        <v>344</v>
      </c>
      <c r="F418" s="643" t="s">
        <v>31</v>
      </c>
      <c r="G418" s="643">
        <v>1</v>
      </c>
      <c r="H418" s="658" t="s">
        <v>8</v>
      </c>
      <c r="I418" s="643">
        <v>3</v>
      </c>
      <c r="J418" s="101" t="s">
        <v>394</v>
      </c>
      <c r="K418" s="643">
        <v>1</v>
      </c>
      <c r="L418" s="683" t="s">
        <v>349</v>
      </c>
      <c r="M418" s="11" t="s">
        <v>343</v>
      </c>
      <c r="N418" s="101" t="s">
        <v>387</v>
      </c>
      <c r="O418" s="643">
        <v>1</v>
      </c>
      <c r="P418" s="632">
        <v>9</v>
      </c>
      <c r="Q418" s="632">
        <v>9</v>
      </c>
      <c r="R418" s="632">
        <v>9</v>
      </c>
      <c r="S418" s="675">
        <f>SUMIF('Территориальный кк'!$A:$A,'2020'!$B418,'Территориальный кк'!D:D)</f>
        <v>1.3620000000000001</v>
      </c>
      <c r="T418" s="676">
        <f>SUMIF('Территориальный кк'!$A:$A,'2020'!$B418,'Территориальный кк'!E:E)</f>
        <v>2.9540000000000002</v>
      </c>
      <c r="U418" s="618">
        <f>SUMIFS(Нормативы!G:G,Нормативы!$B:$B,$G418,Нормативы!$D:$D,'2020'!$I418,Нормативы!$F:$F,'2020'!$K418)*O418</f>
        <v>5402</v>
      </c>
      <c r="V418" s="618">
        <f t="shared" si="1097"/>
        <v>4149</v>
      </c>
      <c r="W418" s="618">
        <f t="shared" si="1098"/>
        <v>1253</v>
      </c>
      <c r="X418" s="618">
        <f>SUMIFS(Нормативы!J:J,Нормативы!$B:$B,$G418,Нормативы!$D:$D,'2020'!$I418,Нормативы!$F:$F,'2020'!$K418)</f>
        <v>22</v>
      </c>
      <c r="Y418" s="618">
        <f>SUMIFS(Нормативы!K:K,Нормативы!$B:$B,$G418,Нормативы!$D:$D,'2020'!$I418,Нормативы!$F:$F,'2020'!$K418)</f>
        <v>4</v>
      </c>
      <c r="Z418" s="618">
        <f>SUMIFS(Нормативы!L:L,Нормативы!$B:$B,$G418,Нормативы!$D:$D,'2020'!$I418,Нормативы!$F:$F,'2020'!$K418)</f>
        <v>232</v>
      </c>
      <c r="AA418" s="618">
        <f t="shared" si="1099"/>
        <v>371</v>
      </c>
      <c r="AB418" s="618">
        <f>SUMIFS(Нормативы!N:N,Нормативы!$B:$B,$G418,Нормативы!$D:$D,'2020'!$I418,Нормативы!$F:$F,'2020'!$K418)*O418</f>
        <v>52</v>
      </c>
      <c r="AC418" s="618">
        <f>SUMIFS(Нормативы!O:O,Нормативы!$B:$B,$G418,Нормативы!$D:$D,'2020'!$I418,Нормативы!$F:$F,'2020'!$K418)</f>
        <v>214</v>
      </c>
      <c r="AD418" s="618">
        <f>SUMIFS(Нормативы!P:P,Нормативы!$B:$B,$G418,Нормативы!$D:$D,'2020'!$I418,Нормативы!$F:$F,'2020'!$K418)*O418</f>
        <v>31</v>
      </c>
      <c r="AE418" s="618">
        <f>SUMIFS(Нормативы!Q:Q,Нормативы!$B:$B,$G418,Нормативы!$D:$D,'2020'!$I418,Нормативы!$F:$F,'2020'!$K418)</f>
        <v>74</v>
      </c>
      <c r="AF418" s="618">
        <f>SUMIFS(Нормативы!R:R,Нормативы!$B:$B,$G418,Нормативы!$D:$D,'2020'!$I418,Нормативы!$F:$F,'2020'!$K418)</f>
        <v>246</v>
      </c>
      <c r="AG418" s="618">
        <f>SUMIFS(Нормативы!S:S,Нормативы!$B:$B,$G418,Нормативы!$D:$D,'2020'!$I418,Нормативы!$F:$F,'2020'!$K418)</f>
        <v>508</v>
      </c>
      <c r="AH418" s="618">
        <f>SUMIFS(Нормативы!T:T,Нормативы!$B:$B,$G418,Нормативы!$D:$D,'2020'!$I418,Нормативы!$F:$F,'2020'!$K418)</f>
        <v>54</v>
      </c>
      <c r="AI418" s="618">
        <f>SUMIFS(Нормативы!U:U,Нормативы!$B:$B,$G418,Нормативы!$D:$D,'2020'!$I418,Нормативы!$F:$F,'2020'!$K418)</f>
        <v>77</v>
      </c>
      <c r="AJ418" s="618">
        <f>SUMIFS(Нормативы!V:V,Нормативы!$B:$B,$G418,Нормативы!$D:$D,'2020'!$I418,Нормативы!$F:$F,'2020'!$K418)</f>
        <v>8</v>
      </c>
      <c r="AK418" s="618">
        <f>SUMIFS(Нормативы!W:W,Нормативы!$B:$B,$G418,Нормативы!$D:$D,'2020'!$I418,Нормативы!$F:$F,'2020'!$K418)</f>
        <v>30</v>
      </c>
      <c r="AL418" s="618">
        <f>SUMIFS(Нормативы!X:X,Нормативы!$B:$B,$G418,Нормативы!$D:$D,'2020'!$I418,Нормативы!$F:$F,'2020'!$K418)*O418</f>
        <v>1344</v>
      </c>
      <c r="AM418" s="618">
        <f t="shared" si="1100"/>
        <v>1032.3</v>
      </c>
      <c r="AN418" s="618">
        <f t="shared" si="1101"/>
        <v>311.7</v>
      </c>
      <c r="AO418" s="618">
        <f>SUMIFS(Нормативы!AA:AA,Нормативы!$B:$B,$G418,Нормативы!$D:$D,'2020'!$I418,Нормативы!$F:$F,'2020'!$K418)</f>
        <v>0</v>
      </c>
      <c r="AP418" s="619">
        <f t="shared" si="1102"/>
        <v>8294</v>
      </c>
      <c r="AQ418" s="413">
        <f t="shared" si="1040"/>
        <v>48618</v>
      </c>
      <c r="AR418" s="618">
        <f t="shared" si="1103"/>
        <v>37341</v>
      </c>
      <c r="AS418" s="618">
        <f t="shared" si="1104"/>
        <v>11277</v>
      </c>
      <c r="AT418" s="616">
        <f t="shared" si="1041"/>
        <v>198</v>
      </c>
      <c r="AU418" s="616">
        <f t="shared" si="1042"/>
        <v>36</v>
      </c>
      <c r="AV418" s="616">
        <f t="shared" si="1043"/>
        <v>2088</v>
      </c>
      <c r="AW418" s="616">
        <f t="shared" si="1044"/>
        <v>3339</v>
      </c>
      <c r="AX418" s="616">
        <f t="shared" si="1045"/>
        <v>468</v>
      </c>
      <c r="AY418" s="616">
        <f t="shared" si="1046"/>
        <v>1926</v>
      </c>
      <c r="AZ418" s="616">
        <f t="shared" si="1047"/>
        <v>279</v>
      </c>
      <c r="BA418" s="616">
        <f t="shared" si="1048"/>
        <v>666</v>
      </c>
      <c r="BB418" s="616">
        <f t="shared" si="1049"/>
        <v>2214</v>
      </c>
      <c r="BC418" s="616">
        <f t="shared" si="1050"/>
        <v>4572</v>
      </c>
      <c r="BD418" s="616">
        <f t="shared" si="1051"/>
        <v>486</v>
      </c>
      <c r="BE418" s="616">
        <f t="shared" si="1052"/>
        <v>693</v>
      </c>
      <c r="BF418" s="616">
        <f t="shared" si="1053"/>
        <v>72</v>
      </c>
      <c r="BG418" s="616">
        <f t="shared" si="1054"/>
        <v>270</v>
      </c>
      <c r="BH418" s="616">
        <f t="shared" si="1055"/>
        <v>12096</v>
      </c>
      <c r="BI418" s="618">
        <f t="shared" si="1105"/>
        <v>9290.2999999999993</v>
      </c>
      <c r="BJ418" s="618">
        <f t="shared" si="1106"/>
        <v>2805.7</v>
      </c>
      <c r="BK418" s="616">
        <f t="shared" si="1056"/>
        <v>0</v>
      </c>
      <c r="BL418" s="620">
        <f t="shared" si="1057"/>
        <v>74646</v>
      </c>
      <c r="BM418" s="616">
        <f t="shared" si="1058"/>
        <v>66218</v>
      </c>
      <c r="BN418" s="618">
        <f t="shared" si="1059"/>
        <v>50858.7</v>
      </c>
      <c r="BO418" s="618">
        <f t="shared" si="1060"/>
        <v>15359.3</v>
      </c>
      <c r="BP418" s="616">
        <f t="shared" si="1107"/>
        <v>198</v>
      </c>
      <c r="BQ418" s="616">
        <f t="shared" si="1108"/>
        <v>36</v>
      </c>
      <c r="BR418" s="616">
        <f t="shared" si="1109"/>
        <v>2088</v>
      </c>
      <c r="BS418" s="616">
        <f t="shared" si="1061"/>
        <v>3339</v>
      </c>
      <c r="BT418" s="616">
        <f t="shared" si="1062"/>
        <v>468</v>
      </c>
      <c r="BU418" s="616">
        <f t="shared" si="1063"/>
        <v>1926</v>
      </c>
      <c r="BV418" s="616">
        <f t="shared" si="1064"/>
        <v>279</v>
      </c>
      <c r="BW418" s="616">
        <f t="shared" si="1065"/>
        <v>666</v>
      </c>
      <c r="BX418" s="616">
        <f t="shared" si="1066"/>
        <v>6540</v>
      </c>
      <c r="BY418" s="616">
        <f t="shared" si="1067"/>
        <v>4572</v>
      </c>
      <c r="BZ418" s="616">
        <f t="shared" si="1068"/>
        <v>486</v>
      </c>
      <c r="CA418" s="616">
        <f t="shared" si="1069"/>
        <v>693</v>
      </c>
      <c r="CB418" s="616">
        <f t="shared" si="1070"/>
        <v>72</v>
      </c>
      <c r="CC418" s="616">
        <f t="shared" si="1071"/>
        <v>270</v>
      </c>
      <c r="CD418" s="616">
        <f t="shared" si="1072"/>
        <v>16475</v>
      </c>
      <c r="CE418" s="618">
        <f t="shared" si="1110"/>
        <v>12653.6</v>
      </c>
      <c r="CF418" s="618">
        <f t="shared" si="1111"/>
        <v>3821.4</v>
      </c>
      <c r="CG418" s="616">
        <f t="shared" si="1073"/>
        <v>0</v>
      </c>
      <c r="CH418" s="621">
        <f t="shared" si="1074"/>
        <v>100951</v>
      </c>
      <c r="CI418" s="88">
        <f t="shared" si="1075"/>
        <v>7357.5555999999997</v>
      </c>
      <c r="CJ418" s="90">
        <f t="shared" si="1076"/>
        <v>5650.9666999999999</v>
      </c>
      <c r="CK418" s="90">
        <f t="shared" si="1077"/>
        <v>1706.5889</v>
      </c>
      <c r="CL418" s="88">
        <f t="shared" si="1078"/>
        <v>22</v>
      </c>
      <c r="CM418" s="88">
        <f t="shared" si="1079"/>
        <v>4</v>
      </c>
      <c r="CN418" s="88">
        <f t="shared" si="1080"/>
        <v>232</v>
      </c>
      <c r="CO418" s="88">
        <f t="shared" si="1081"/>
        <v>371</v>
      </c>
      <c r="CP418" s="88">
        <f t="shared" si="1082"/>
        <v>52</v>
      </c>
      <c r="CQ418" s="88">
        <f t="shared" si="1083"/>
        <v>214</v>
      </c>
      <c r="CR418" s="88">
        <f t="shared" si="1084"/>
        <v>31</v>
      </c>
      <c r="CS418" s="88">
        <f t="shared" si="1085"/>
        <v>74</v>
      </c>
      <c r="CT418" s="88">
        <f t="shared" si="1086"/>
        <v>726.66669999999999</v>
      </c>
      <c r="CU418" s="88">
        <f t="shared" si="1087"/>
        <v>508</v>
      </c>
      <c r="CV418" s="88">
        <f t="shared" si="1088"/>
        <v>54</v>
      </c>
      <c r="CW418" s="88">
        <f t="shared" si="1089"/>
        <v>77</v>
      </c>
      <c r="CX418" s="88">
        <f t="shared" si="1090"/>
        <v>8</v>
      </c>
      <c r="CY418" s="88">
        <f t="shared" si="1091"/>
        <v>30</v>
      </c>
      <c r="CZ418" s="88">
        <f t="shared" si="1092"/>
        <v>1830.5555999999999</v>
      </c>
      <c r="DA418" s="90">
        <f t="shared" si="1093"/>
        <v>1405.9556</v>
      </c>
      <c r="DB418" s="90">
        <f t="shared" si="1094"/>
        <v>424.6</v>
      </c>
      <c r="DC418" s="88">
        <f t="shared" si="1095"/>
        <v>0</v>
      </c>
      <c r="DD418" s="88">
        <f t="shared" si="1096"/>
        <v>11216.7778</v>
      </c>
      <c r="AUV418" s="699">
        <f t="shared" si="1184"/>
        <v>7357.56</v>
      </c>
      <c r="AUW418" s="699">
        <f t="shared" si="1185"/>
        <v>5650.97</v>
      </c>
      <c r="AUX418" s="699">
        <f t="shared" si="1186"/>
        <v>1706.59</v>
      </c>
      <c r="AUY418" s="699">
        <f t="shared" si="1205"/>
        <v>22</v>
      </c>
      <c r="AUZ418" s="699">
        <f t="shared" si="1204"/>
        <v>12.19</v>
      </c>
      <c r="AVA418" s="699">
        <f t="shared" si="1204"/>
        <v>0.39</v>
      </c>
      <c r="AVB418" s="699">
        <f t="shared" si="1206"/>
        <v>371</v>
      </c>
      <c r="AVC418" s="699">
        <f t="shared" si="1207"/>
        <v>52</v>
      </c>
      <c r="AVD418" s="699">
        <f t="shared" si="1208"/>
        <v>214</v>
      </c>
      <c r="AVE418" s="699">
        <f t="shared" si="1209"/>
        <v>31</v>
      </c>
      <c r="AVF418" s="699">
        <f t="shared" si="1210"/>
        <v>74</v>
      </c>
      <c r="AVG418" s="699">
        <f t="shared" si="1211"/>
        <v>726.67</v>
      </c>
      <c r="AVH418" s="699">
        <f t="shared" si="1212"/>
        <v>508</v>
      </c>
      <c r="AVI418" s="699">
        <f t="shared" si="1213"/>
        <v>54</v>
      </c>
      <c r="AVJ418" s="699">
        <f t="shared" si="1214"/>
        <v>77</v>
      </c>
      <c r="AVK418" s="699">
        <f t="shared" si="1215"/>
        <v>8</v>
      </c>
      <c r="AVL418" s="699">
        <f t="shared" si="1216"/>
        <v>30</v>
      </c>
      <c r="AVM418" s="699">
        <f t="shared" si="1217"/>
        <v>1830.56</v>
      </c>
      <c r="AVN418" s="699">
        <f t="shared" si="1218"/>
        <v>1405.96</v>
      </c>
      <c r="AVO418" s="699">
        <f t="shared" si="1219"/>
        <v>424.6</v>
      </c>
      <c r="AVP418" s="699">
        <f t="shared" si="1220"/>
        <v>0</v>
      </c>
      <c r="AVQ418" s="699">
        <f t="shared" si="1221"/>
        <v>11216.78</v>
      </c>
    </row>
    <row r="419" spans="1:108 1244:1265" ht="30" hidden="1" customHeight="1" x14ac:dyDescent="0.25">
      <c r="A419" s="643">
        <v>1</v>
      </c>
      <c r="B419" s="643">
        <v>10</v>
      </c>
      <c r="C419" s="664" t="s">
        <v>251</v>
      </c>
      <c r="D419" s="2"/>
      <c r="E419" s="101" t="s">
        <v>345</v>
      </c>
      <c r="F419" s="643" t="s">
        <v>38</v>
      </c>
      <c r="G419" s="643">
        <v>2</v>
      </c>
      <c r="H419" s="658" t="s">
        <v>10</v>
      </c>
      <c r="I419" s="643">
        <v>0</v>
      </c>
      <c r="J419" s="101" t="s">
        <v>362</v>
      </c>
      <c r="K419" s="643">
        <v>3</v>
      </c>
      <c r="L419" s="683" t="s">
        <v>350</v>
      </c>
      <c r="M419" s="11" t="s">
        <v>296</v>
      </c>
      <c r="N419" s="101" t="s">
        <v>401</v>
      </c>
      <c r="O419" s="643">
        <v>2</v>
      </c>
      <c r="P419" s="632">
        <v>1</v>
      </c>
      <c r="Q419" s="632">
        <v>1</v>
      </c>
      <c r="R419" s="632">
        <v>1</v>
      </c>
      <c r="S419" s="675">
        <f>SUMIF('Территориальный кк'!$A:$A,'2020'!$B419,'Территориальный кк'!D:D)</f>
        <v>1.3620000000000001</v>
      </c>
      <c r="T419" s="676">
        <f>SUMIF('Территориальный кк'!$A:$A,'2020'!$B419,'Территориальный кк'!E:E)</f>
        <v>2.9540000000000002</v>
      </c>
      <c r="U419" s="618">
        <f>SUMIFS(Нормативы!G:G,Нормативы!$B:$B,$G419,Нормативы!$D:$D,'2020'!$I419,Нормативы!$F:$F,'2020'!$K419)*O419</f>
        <v>141200</v>
      </c>
      <c r="V419" s="618">
        <f t="shared" si="1097"/>
        <v>108448.5</v>
      </c>
      <c r="W419" s="618">
        <f t="shared" si="1098"/>
        <v>32751.5</v>
      </c>
      <c r="X419" s="618">
        <f>SUMIFS(Нормативы!J:J,Нормативы!$B:$B,$G419,Нормативы!$D:$D,'2020'!$I419,Нормативы!$F:$F,'2020'!$K419)</f>
        <v>8860</v>
      </c>
      <c r="Y419" s="618">
        <f>SUMIFS(Нормативы!K:K,Нормативы!$B:$B,$G419,Нормативы!$D:$D,'2020'!$I419,Нормативы!$F:$F,'2020'!$K419)</f>
        <v>0</v>
      </c>
      <c r="Z419" s="618">
        <f>SUMIFS(Нормативы!L:L,Нормативы!$B:$B,$G419,Нормативы!$D:$D,'2020'!$I419,Нормативы!$F:$F,'2020'!$K419)</f>
        <v>8110</v>
      </c>
      <c r="AA419" s="618">
        <f t="shared" si="1099"/>
        <v>22530</v>
      </c>
      <c r="AB419" s="618">
        <f>SUMIFS(Нормативы!N:N,Нормативы!$B:$B,$G419,Нормативы!$D:$D,'2020'!$I419,Нормативы!$F:$F,'2020'!$K419)*O419</f>
        <v>1040</v>
      </c>
      <c r="AC419" s="618">
        <f>SUMIFS(Нормативы!O:O,Нормативы!$B:$B,$G419,Нормативы!$D:$D,'2020'!$I419,Нормативы!$F:$F,'2020'!$K419)</f>
        <v>19720</v>
      </c>
      <c r="AD419" s="618">
        <f>SUMIFS(Нормативы!P:P,Нормативы!$B:$B,$G419,Нормативы!$D:$D,'2020'!$I419,Нормативы!$F:$F,'2020'!$K419)*O419</f>
        <v>800</v>
      </c>
      <c r="AE419" s="618">
        <f>SUMIFS(Нормативы!Q:Q,Нормативы!$B:$B,$G419,Нормативы!$D:$D,'2020'!$I419,Нормативы!$F:$F,'2020'!$K419)</f>
        <v>970</v>
      </c>
      <c r="AF419" s="618">
        <f>SUMIFS(Нормативы!R:R,Нормативы!$B:$B,$G419,Нормативы!$D:$D,'2020'!$I419,Нормативы!$F:$F,'2020'!$K419)</f>
        <v>2680</v>
      </c>
      <c r="AG419" s="618">
        <f>SUMIFS(Нормативы!S:S,Нормативы!$B:$B,$G419,Нормативы!$D:$D,'2020'!$I419,Нормативы!$F:$F,'2020'!$K419)</f>
        <v>5800</v>
      </c>
      <c r="AH419" s="618">
        <f>SUMIFS(Нормативы!T:T,Нормативы!$B:$B,$G419,Нормативы!$D:$D,'2020'!$I419,Нормативы!$F:$F,'2020'!$K419)</f>
        <v>540</v>
      </c>
      <c r="AI419" s="618">
        <f>SUMIFS(Нормативы!U:U,Нормативы!$B:$B,$G419,Нормативы!$D:$D,'2020'!$I419,Нормативы!$F:$F,'2020'!$K419)</f>
        <v>770</v>
      </c>
      <c r="AJ419" s="618">
        <f>SUMIFS(Нормативы!V:V,Нормативы!$B:$B,$G419,Нормативы!$D:$D,'2020'!$I419,Нормативы!$F:$F,'2020'!$K419)</f>
        <v>80</v>
      </c>
      <c r="AK419" s="618">
        <f>SUMIFS(Нормативы!W:W,Нормативы!$B:$B,$G419,Нормативы!$D:$D,'2020'!$I419,Нормативы!$F:$F,'2020'!$K419)</f>
        <v>330</v>
      </c>
      <c r="AL419" s="618">
        <f>SUMIFS(Нормативы!X:X,Нормативы!$B:$B,$G419,Нормативы!$D:$D,'2020'!$I419,Нормативы!$F:$F,'2020'!$K419)*O419</f>
        <v>32240</v>
      </c>
      <c r="AM419" s="618">
        <f t="shared" si="1100"/>
        <v>24761.9</v>
      </c>
      <c r="AN419" s="618">
        <f t="shared" si="1101"/>
        <v>7478.1</v>
      </c>
      <c r="AO419" s="618">
        <f>SUMIFS(Нормативы!AA:AA,Нормативы!$B:$B,$G419,Нормативы!$D:$D,'2020'!$I419,Нормативы!$F:$F,'2020'!$K419)</f>
        <v>3520</v>
      </c>
      <c r="AP419" s="619">
        <f t="shared" si="1102"/>
        <v>226660</v>
      </c>
      <c r="AQ419" s="413">
        <f t="shared" si="1040"/>
        <v>141200</v>
      </c>
      <c r="AR419" s="618">
        <f t="shared" ref="AR419" si="1222">ROUND(AQ419/1.302,1)</f>
        <v>108448.5</v>
      </c>
      <c r="AS419" s="618">
        <f t="shared" ref="AS419" si="1223">AQ419-AR419</f>
        <v>32751.5</v>
      </c>
      <c r="AT419" s="616">
        <f t="shared" si="1041"/>
        <v>8860</v>
      </c>
      <c r="AU419" s="616">
        <f t="shared" si="1042"/>
        <v>0</v>
      </c>
      <c r="AV419" s="616">
        <f t="shared" si="1043"/>
        <v>8110</v>
      </c>
      <c r="AW419" s="616">
        <f t="shared" si="1044"/>
        <v>22530</v>
      </c>
      <c r="AX419" s="616">
        <f t="shared" si="1045"/>
        <v>1040</v>
      </c>
      <c r="AY419" s="616">
        <f t="shared" si="1046"/>
        <v>19720</v>
      </c>
      <c r="AZ419" s="616">
        <f t="shared" si="1047"/>
        <v>800</v>
      </c>
      <c r="BA419" s="616">
        <f t="shared" si="1048"/>
        <v>970</v>
      </c>
      <c r="BB419" s="616">
        <f t="shared" si="1049"/>
        <v>2680</v>
      </c>
      <c r="BC419" s="616">
        <f t="shared" si="1050"/>
        <v>5800</v>
      </c>
      <c r="BD419" s="616">
        <f t="shared" si="1051"/>
        <v>540</v>
      </c>
      <c r="BE419" s="616">
        <f t="shared" si="1052"/>
        <v>770</v>
      </c>
      <c r="BF419" s="616">
        <f t="shared" si="1053"/>
        <v>80</v>
      </c>
      <c r="BG419" s="616">
        <f t="shared" si="1054"/>
        <v>330</v>
      </c>
      <c r="BH419" s="616">
        <f t="shared" si="1055"/>
        <v>32240</v>
      </c>
      <c r="BI419" s="618">
        <f t="shared" ref="BI419" si="1224">ROUND(BH419/1.302,1)</f>
        <v>24761.9</v>
      </c>
      <c r="BJ419" s="618">
        <f t="shared" ref="BJ419" si="1225">BH419-BI419</f>
        <v>7478.1</v>
      </c>
      <c r="BK419" s="616">
        <f t="shared" ref="BK419" si="1226">ROUND($P419*AO419,0)</f>
        <v>3520</v>
      </c>
      <c r="BL419" s="620">
        <f t="shared" ref="BL419" si="1227">AQ419+AT419+AV419+AW419++BB419+BC419+BD419+BE419+BF419+BG419+BH419+BK419</f>
        <v>226660</v>
      </c>
      <c r="BM419" s="616">
        <f t="shared" si="1058"/>
        <v>192314</v>
      </c>
      <c r="BN419" s="618">
        <f t="shared" ref="BN419" si="1228">ROUND(BM419/1.302,1)</f>
        <v>147706.6</v>
      </c>
      <c r="BO419" s="618">
        <f t="shared" ref="BO419" si="1229">BM419-BN419</f>
        <v>44607.4</v>
      </c>
      <c r="BP419" s="616">
        <f t="shared" ref="BP419" si="1230">AT419</f>
        <v>8860</v>
      </c>
      <c r="BQ419" s="616">
        <f t="shared" ref="BQ419" si="1231">AU419</f>
        <v>0</v>
      </c>
      <c r="BR419" s="616">
        <f t="shared" ref="BR419" si="1232">AV419</f>
        <v>8110</v>
      </c>
      <c r="BS419" s="616">
        <f t="shared" ref="BS419" si="1233">AW419</f>
        <v>22530</v>
      </c>
      <c r="BT419" s="616">
        <f t="shared" ref="BT419" si="1234">AX419</f>
        <v>1040</v>
      </c>
      <c r="BU419" s="616">
        <f t="shared" ref="BU419" si="1235">AY419</f>
        <v>19720</v>
      </c>
      <c r="BV419" s="616">
        <f t="shared" ref="BV419" si="1236">AZ419</f>
        <v>800</v>
      </c>
      <c r="BW419" s="616">
        <f t="shared" ref="BW419" si="1237">BA419</f>
        <v>970</v>
      </c>
      <c r="BX419" s="616">
        <f t="shared" si="1066"/>
        <v>7917</v>
      </c>
      <c r="BY419" s="616">
        <f t="shared" ref="BY419" si="1238">BC419</f>
        <v>5800</v>
      </c>
      <c r="BZ419" s="616">
        <f t="shared" ref="BZ419" si="1239">BD419</f>
        <v>540</v>
      </c>
      <c r="CA419" s="616">
        <f t="shared" ref="CA419" si="1240">BE419</f>
        <v>770</v>
      </c>
      <c r="CB419" s="616">
        <f t="shared" ref="CB419" si="1241">BF419</f>
        <v>80</v>
      </c>
      <c r="CC419" s="616">
        <f t="shared" ref="CC419" si="1242">BG419</f>
        <v>330</v>
      </c>
      <c r="CD419" s="616">
        <f t="shared" si="1072"/>
        <v>43911</v>
      </c>
      <c r="CE419" s="618">
        <f t="shared" ref="CE419" si="1243">ROUND(CD419/1.302,1)</f>
        <v>33725.800000000003</v>
      </c>
      <c r="CF419" s="618">
        <f t="shared" ref="CF419" si="1244">CD419-CE419</f>
        <v>10185.200000000001</v>
      </c>
      <c r="CG419" s="616">
        <f t="shared" ref="CG419" si="1245">BK419</f>
        <v>3520</v>
      </c>
      <c r="CH419" s="621">
        <f t="shared" ref="CH419" si="1246">BM419+BP419+BR419+BS419++BX419+BY419+BZ419+CA419+CB419+CC419+CD419+CG419</f>
        <v>294682</v>
      </c>
      <c r="CI419" s="88">
        <f t="shared" si="1075"/>
        <v>192314</v>
      </c>
      <c r="CJ419" s="90">
        <f t="shared" si="1076"/>
        <v>147706.6</v>
      </c>
      <c r="CK419" s="90">
        <f t="shared" si="1077"/>
        <v>44607.4</v>
      </c>
      <c r="CL419" s="88">
        <f t="shared" si="1078"/>
        <v>8860</v>
      </c>
      <c r="CM419" s="88">
        <f t="shared" si="1079"/>
        <v>0</v>
      </c>
      <c r="CN419" s="88">
        <f t="shared" si="1080"/>
        <v>8110</v>
      </c>
      <c r="CO419" s="88">
        <f t="shared" si="1081"/>
        <v>22530</v>
      </c>
      <c r="CP419" s="88">
        <f t="shared" si="1082"/>
        <v>1040</v>
      </c>
      <c r="CQ419" s="88">
        <f t="shared" si="1083"/>
        <v>19720</v>
      </c>
      <c r="CR419" s="88">
        <f t="shared" si="1084"/>
        <v>800</v>
      </c>
      <c r="CS419" s="88">
        <f t="shared" si="1085"/>
        <v>970</v>
      </c>
      <c r="CT419" s="88">
        <f t="shared" si="1086"/>
        <v>7917</v>
      </c>
      <c r="CU419" s="88">
        <f t="shared" si="1087"/>
        <v>5800</v>
      </c>
      <c r="CV419" s="88">
        <f t="shared" si="1088"/>
        <v>540</v>
      </c>
      <c r="CW419" s="88">
        <f t="shared" si="1089"/>
        <v>770</v>
      </c>
      <c r="CX419" s="88">
        <f t="shared" si="1090"/>
        <v>80</v>
      </c>
      <c r="CY419" s="88">
        <f t="shared" si="1091"/>
        <v>330</v>
      </c>
      <c r="CZ419" s="88">
        <f t="shared" si="1092"/>
        <v>43911</v>
      </c>
      <c r="DA419" s="90">
        <f t="shared" si="1093"/>
        <v>33725.800000000003</v>
      </c>
      <c r="DB419" s="90">
        <f t="shared" si="1094"/>
        <v>10185.200000000001</v>
      </c>
      <c r="DC419" s="88">
        <f t="shared" si="1095"/>
        <v>3520</v>
      </c>
      <c r="DD419" s="88">
        <f t="shared" si="1096"/>
        <v>294682</v>
      </c>
      <c r="AUV419" s="699">
        <f t="shared" si="1184"/>
        <v>192314</v>
      </c>
      <c r="AUW419" s="699">
        <f t="shared" si="1185"/>
        <v>147706.60999999999</v>
      </c>
      <c r="AUX419" s="699">
        <f t="shared" si="1186"/>
        <v>44607.39</v>
      </c>
      <c r="AUY419" s="699">
        <f t="shared" si="1205"/>
        <v>8860</v>
      </c>
      <c r="AUZ419" s="699">
        <f t="shared" si="1204"/>
        <v>0</v>
      </c>
      <c r="AVA419" s="699">
        <f t="shared" si="1204"/>
        <v>0.06</v>
      </c>
      <c r="AVB419" s="699">
        <f t="shared" si="1206"/>
        <v>22530</v>
      </c>
      <c r="AVC419" s="699">
        <f t="shared" si="1207"/>
        <v>1040</v>
      </c>
      <c r="AVD419" s="699">
        <f t="shared" si="1208"/>
        <v>19720</v>
      </c>
      <c r="AVE419" s="699">
        <f t="shared" si="1209"/>
        <v>800</v>
      </c>
      <c r="AVF419" s="699">
        <f t="shared" si="1210"/>
        <v>970</v>
      </c>
      <c r="AVG419" s="699">
        <f t="shared" si="1211"/>
        <v>7917</v>
      </c>
      <c r="AVH419" s="699">
        <f t="shared" si="1212"/>
        <v>5800</v>
      </c>
      <c r="AVI419" s="699">
        <f t="shared" si="1213"/>
        <v>540</v>
      </c>
      <c r="AVJ419" s="699">
        <f t="shared" si="1214"/>
        <v>770</v>
      </c>
      <c r="AVK419" s="699">
        <f t="shared" si="1215"/>
        <v>80</v>
      </c>
      <c r="AVL419" s="699">
        <f t="shared" si="1216"/>
        <v>330</v>
      </c>
      <c r="AVM419" s="699">
        <f t="shared" si="1217"/>
        <v>43911</v>
      </c>
      <c r="AVN419" s="699">
        <f t="shared" si="1218"/>
        <v>33725.81</v>
      </c>
      <c r="AVO419" s="699">
        <f t="shared" si="1219"/>
        <v>10185.19</v>
      </c>
      <c r="AVP419" s="699">
        <f t="shared" si="1220"/>
        <v>3520</v>
      </c>
      <c r="AVQ419" s="699">
        <f t="shared" si="1221"/>
        <v>294682</v>
      </c>
    </row>
    <row r="420" spans="1:108 1244:1265" s="436" customFormat="1" ht="30" hidden="1" customHeight="1" x14ac:dyDescent="0.25">
      <c r="A420" s="641"/>
      <c r="B420" s="652">
        <v>0</v>
      </c>
      <c r="C420" s="662" t="s">
        <v>252</v>
      </c>
      <c r="D420" s="2"/>
      <c r="E420" s="431" t="s">
        <v>346</v>
      </c>
      <c r="F420" s="641" t="s">
        <v>39</v>
      </c>
      <c r="G420" s="641">
        <v>3</v>
      </c>
      <c r="H420" s="655" t="s">
        <v>10</v>
      </c>
      <c r="I420" s="641">
        <v>0</v>
      </c>
      <c r="J420" s="431" t="s">
        <v>366</v>
      </c>
      <c r="K420" s="641">
        <v>3</v>
      </c>
      <c r="L420" s="680" t="s">
        <v>351</v>
      </c>
      <c r="M420" s="432" t="s">
        <v>272</v>
      </c>
      <c r="N420" s="431" t="s">
        <v>387</v>
      </c>
      <c r="O420" s="641">
        <v>1</v>
      </c>
      <c r="P420" s="695">
        <v>8</v>
      </c>
      <c r="Q420" s="632">
        <v>8</v>
      </c>
      <c r="R420" s="632">
        <v>8</v>
      </c>
      <c r="S420" s="669">
        <f>SUMIF('Территориальный кк'!$A:$A,'2020'!$B420,'Территориальный кк'!D:D)</f>
        <v>2.4510000000000001</v>
      </c>
      <c r="T420" s="670">
        <f>SUMIF('Территориальный кк'!$A:$A,'2020'!$B420,'Территориальный кк'!E:E)</f>
        <v>2.6</v>
      </c>
      <c r="U420" s="625">
        <f>SUMIFS(Нормативы!G:G,Нормативы!$B:$B,$G420,Нормативы!$D:$D,'2020'!$I420,Нормативы!$F:$F,'2020'!$K420)*O420</f>
        <v>78450</v>
      </c>
      <c r="V420" s="625">
        <f t="shared" si="1097"/>
        <v>60253.5</v>
      </c>
      <c r="W420" s="625">
        <f t="shared" si="1098"/>
        <v>18196.5</v>
      </c>
      <c r="X420" s="625">
        <f>SUMIFS(Нормативы!J:J,Нормативы!$B:$B,$G420,Нормативы!$D:$D,'2020'!$I420,Нормативы!$F:$F,'2020'!$K420)</f>
        <v>6840</v>
      </c>
      <c r="Y420" s="625">
        <f>SUMIFS(Нормативы!K:K,Нормативы!$B:$B,$G420,Нормативы!$D:$D,'2020'!$I420,Нормативы!$F:$F,'2020'!$K420)</f>
        <v>1368</v>
      </c>
      <c r="Z420" s="625">
        <f>SUMIFS(Нормативы!L:L,Нормативы!$B:$B,$G420,Нормативы!$D:$D,'2020'!$I420,Нормативы!$F:$F,'2020'!$K420)</f>
        <v>8110</v>
      </c>
      <c r="AA420" s="625">
        <f t="shared" si="1099"/>
        <v>23360</v>
      </c>
      <c r="AB420" s="625">
        <f>SUMIFS(Нормативы!N:N,Нормативы!$B:$B,$G420,Нормативы!$D:$D,'2020'!$I420,Нормативы!$F:$F,'2020'!$K420)*O420</f>
        <v>880</v>
      </c>
      <c r="AC420" s="625">
        <f>SUMIFS(Нормативы!O:O,Нормативы!$B:$B,$G420,Нормативы!$D:$D,'2020'!$I420,Нормативы!$F:$F,'2020'!$K420)</f>
        <v>20960</v>
      </c>
      <c r="AD420" s="625">
        <f>SUMIFS(Нормативы!P:P,Нормативы!$B:$B,$G420,Нормативы!$D:$D,'2020'!$I420,Нормативы!$F:$F,'2020'!$K420)*O420</f>
        <v>440</v>
      </c>
      <c r="AE420" s="625">
        <f>SUMIFS(Нормативы!Q:Q,Нормативы!$B:$B,$G420,Нормативы!$D:$D,'2020'!$I420,Нормативы!$F:$F,'2020'!$K420)</f>
        <v>1080</v>
      </c>
      <c r="AF420" s="625">
        <f>SUMIFS(Нормативы!R:R,Нормативы!$B:$B,$G420,Нормативы!$D:$D,'2020'!$I420,Нормативы!$F:$F,'2020'!$K420)</f>
        <v>2700</v>
      </c>
      <c r="AG420" s="625">
        <f>SUMIFS(Нормативы!S:S,Нормативы!$B:$B,$G420,Нормативы!$D:$D,'2020'!$I420,Нормативы!$F:$F,'2020'!$K420)</f>
        <v>5800</v>
      </c>
      <c r="AH420" s="625">
        <f>SUMIFS(Нормативы!T:T,Нормативы!$B:$B,$G420,Нормативы!$D:$D,'2020'!$I420,Нормативы!$F:$F,'2020'!$K420)</f>
        <v>540</v>
      </c>
      <c r="AI420" s="625">
        <f>SUMIFS(Нормативы!U:U,Нормативы!$B:$B,$G420,Нормативы!$D:$D,'2020'!$I420,Нормативы!$F:$F,'2020'!$K420)</f>
        <v>770</v>
      </c>
      <c r="AJ420" s="625">
        <f>SUMIFS(Нормативы!V:V,Нормативы!$B:$B,$G420,Нормативы!$D:$D,'2020'!$I420,Нормативы!$F:$F,'2020'!$K420)</f>
        <v>170</v>
      </c>
      <c r="AK420" s="625">
        <f>SUMIFS(Нормативы!W:W,Нормативы!$B:$B,$G420,Нормативы!$D:$D,'2020'!$I420,Нормативы!$F:$F,'2020'!$K420)</f>
        <v>200</v>
      </c>
      <c r="AL420" s="625">
        <f>SUMIFS(Нормативы!X:X,Нормативы!$B:$B,$G420,Нормативы!$D:$D,'2020'!$I420,Нормативы!$F:$F,'2020'!$K420)*O420</f>
        <v>13440</v>
      </c>
      <c r="AM420" s="625">
        <f t="shared" si="1100"/>
        <v>10322.6</v>
      </c>
      <c r="AN420" s="625">
        <f t="shared" si="1101"/>
        <v>3117.4</v>
      </c>
      <c r="AO420" s="625">
        <f>SUMIFS(Нормативы!AA:AA,Нормативы!$B:$B,$G420,Нормативы!$D:$D,'2020'!$I420,Нормативы!$F:$F,'2020'!$K420)</f>
        <v>0</v>
      </c>
      <c r="AP420" s="626">
        <f t="shared" si="1102"/>
        <v>140380</v>
      </c>
      <c r="AQ420" s="609">
        <f t="shared" si="1040"/>
        <v>627600</v>
      </c>
      <c r="AR420" s="625">
        <f t="shared" ref="AR420:AR443" si="1247">ROUND(AQ420/1.302,1)</f>
        <v>482027.6</v>
      </c>
      <c r="AS420" s="625">
        <f t="shared" ref="AS420:AS443" si="1248">AQ420-AR420</f>
        <v>145572.4</v>
      </c>
      <c r="AT420" s="613">
        <f t="shared" si="1041"/>
        <v>54720</v>
      </c>
      <c r="AU420" s="613">
        <f t="shared" si="1042"/>
        <v>10944</v>
      </c>
      <c r="AV420" s="613">
        <f t="shared" si="1043"/>
        <v>64880</v>
      </c>
      <c r="AW420" s="613">
        <f t="shared" si="1044"/>
        <v>186880</v>
      </c>
      <c r="AX420" s="613">
        <f t="shared" si="1045"/>
        <v>7040</v>
      </c>
      <c r="AY420" s="613">
        <f t="shared" si="1046"/>
        <v>167680</v>
      </c>
      <c r="AZ420" s="613">
        <f t="shared" si="1047"/>
        <v>3520</v>
      </c>
      <c r="BA420" s="613">
        <f t="shared" si="1048"/>
        <v>8640</v>
      </c>
      <c r="BB420" s="613">
        <f t="shared" si="1049"/>
        <v>21600</v>
      </c>
      <c r="BC420" s="613">
        <f t="shared" si="1050"/>
        <v>46400</v>
      </c>
      <c r="BD420" s="613">
        <f t="shared" si="1051"/>
        <v>4320</v>
      </c>
      <c r="BE420" s="613">
        <f t="shared" si="1052"/>
        <v>6160</v>
      </c>
      <c r="BF420" s="613">
        <f t="shared" si="1053"/>
        <v>1360</v>
      </c>
      <c r="BG420" s="613">
        <f t="shared" si="1054"/>
        <v>1600</v>
      </c>
      <c r="BH420" s="613">
        <f t="shared" si="1055"/>
        <v>107520</v>
      </c>
      <c r="BI420" s="625">
        <f t="shared" ref="BI420:BI443" si="1249">ROUND(BH420/1.302,1)</f>
        <v>82580.600000000006</v>
      </c>
      <c r="BJ420" s="625">
        <f t="shared" ref="BJ420:BJ443" si="1250">BH420-BI420</f>
        <v>24939.4</v>
      </c>
      <c r="BK420" s="613">
        <f t="shared" ref="BK420:BK443" si="1251">ROUND($P420*AO420,0)</f>
        <v>0</v>
      </c>
      <c r="BL420" s="626">
        <f t="shared" si="1057"/>
        <v>1123040</v>
      </c>
      <c r="BM420" s="613">
        <f t="shared" si="1058"/>
        <v>1538248</v>
      </c>
      <c r="BN420" s="625">
        <f t="shared" ref="BN420:BN443" si="1252">ROUND(BM420/1.302,1)</f>
        <v>1181450.1000000001</v>
      </c>
      <c r="BO420" s="625">
        <f t="shared" ref="BO420:BO443" si="1253">BM420-BN420</f>
        <v>356797.9</v>
      </c>
      <c r="BP420" s="613">
        <f t="shared" ref="BP420:BP443" si="1254">AT420</f>
        <v>54720</v>
      </c>
      <c r="BQ420" s="613">
        <f t="shared" si="1108"/>
        <v>10944</v>
      </c>
      <c r="BR420" s="613">
        <f t="shared" ref="BR420:BR443" si="1255">AV420</f>
        <v>64880</v>
      </c>
      <c r="BS420" s="613">
        <f t="shared" ref="BS420:BS443" si="1256">AW420</f>
        <v>186880</v>
      </c>
      <c r="BT420" s="616">
        <f t="shared" ref="BT420:BT424" si="1257">AX420</f>
        <v>7040</v>
      </c>
      <c r="BU420" s="616">
        <f t="shared" ref="BU420:BU424" si="1258">AY420</f>
        <v>167680</v>
      </c>
      <c r="BV420" s="616">
        <f t="shared" ref="BV420:BV424" si="1259">AZ420</f>
        <v>3520</v>
      </c>
      <c r="BW420" s="616">
        <f t="shared" ref="BW420:BW424" si="1260">BA420</f>
        <v>8640</v>
      </c>
      <c r="BX420" s="613">
        <f t="shared" si="1066"/>
        <v>56160</v>
      </c>
      <c r="BY420" s="613">
        <f t="shared" ref="BY420:BY443" si="1261">BC420</f>
        <v>46400</v>
      </c>
      <c r="BZ420" s="613">
        <f t="shared" ref="BZ420:BZ443" si="1262">BD420</f>
        <v>4320</v>
      </c>
      <c r="CA420" s="613">
        <f t="shared" ref="CA420:CA443" si="1263">BE420</f>
        <v>6160</v>
      </c>
      <c r="CB420" s="613">
        <f t="shared" ref="CB420:CB443" si="1264">BF420</f>
        <v>1360</v>
      </c>
      <c r="CC420" s="613">
        <f t="shared" ref="CC420:CC443" si="1265">BG420</f>
        <v>1600</v>
      </c>
      <c r="CD420" s="613">
        <f t="shared" si="1072"/>
        <v>263532</v>
      </c>
      <c r="CE420" s="625">
        <f t="shared" ref="CE420:CE443" si="1266">ROUND(CD420/1.302,1)</f>
        <v>202405.5</v>
      </c>
      <c r="CF420" s="625">
        <f t="shared" ref="CF420:CF443" si="1267">CD420-CE420</f>
        <v>61126.5</v>
      </c>
      <c r="CG420" s="613">
        <f t="shared" ref="CG420:CG443" si="1268">BK420</f>
        <v>0</v>
      </c>
      <c r="CH420" s="626">
        <f t="shared" si="1074"/>
        <v>2224260</v>
      </c>
      <c r="CI420" s="88">
        <f t="shared" si="1075"/>
        <v>192281</v>
      </c>
      <c r="CJ420" s="90">
        <f t="shared" si="1076"/>
        <v>147681.26250000001</v>
      </c>
      <c r="CK420" s="90">
        <f t="shared" si="1077"/>
        <v>44599.737500000003</v>
      </c>
      <c r="CL420" s="88">
        <f t="shared" si="1078"/>
        <v>6840</v>
      </c>
      <c r="CM420" s="88">
        <f t="shared" si="1079"/>
        <v>1368</v>
      </c>
      <c r="CN420" s="88">
        <f t="shared" si="1080"/>
        <v>8110</v>
      </c>
      <c r="CO420" s="88">
        <f t="shared" si="1081"/>
        <v>23360</v>
      </c>
      <c r="CP420" s="88">
        <f t="shared" si="1082"/>
        <v>880</v>
      </c>
      <c r="CQ420" s="88">
        <f t="shared" si="1083"/>
        <v>20960</v>
      </c>
      <c r="CR420" s="88">
        <f t="shared" si="1084"/>
        <v>440</v>
      </c>
      <c r="CS420" s="88">
        <f t="shared" si="1085"/>
        <v>1080</v>
      </c>
      <c r="CT420" s="88">
        <f t="shared" si="1086"/>
        <v>7020</v>
      </c>
      <c r="CU420" s="88">
        <f t="shared" si="1087"/>
        <v>5800</v>
      </c>
      <c r="CV420" s="88">
        <f t="shared" si="1088"/>
        <v>540</v>
      </c>
      <c r="CW420" s="88">
        <f t="shared" si="1089"/>
        <v>770</v>
      </c>
      <c r="CX420" s="88">
        <f t="shared" si="1090"/>
        <v>170</v>
      </c>
      <c r="CY420" s="88">
        <f t="shared" si="1091"/>
        <v>200</v>
      </c>
      <c r="CZ420" s="88">
        <f t="shared" si="1092"/>
        <v>32941.5</v>
      </c>
      <c r="DA420" s="90">
        <f t="shared" si="1093"/>
        <v>25300.6875</v>
      </c>
      <c r="DB420" s="90">
        <f t="shared" si="1094"/>
        <v>7640.8125</v>
      </c>
      <c r="DC420" s="88">
        <f t="shared" si="1095"/>
        <v>0</v>
      </c>
      <c r="DD420" s="88">
        <f t="shared" si="1096"/>
        <v>278032.5</v>
      </c>
      <c r="AUV420" s="699">
        <f t="shared" si="1184"/>
        <v>192281</v>
      </c>
      <c r="AUW420" s="699">
        <f t="shared" si="1185"/>
        <v>147681.26</v>
      </c>
      <c r="AUX420" s="699">
        <f t="shared" si="1186"/>
        <v>44599.74</v>
      </c>
      <c r="AUY420" s="699">
        <f t="shared" si="1205"/>
        <v>6840</v>
      </c>
      <c r="AUZ420" s="699">
        <f t="shared" si="1204"/>
        <v>4209.2299999999996</v>
      </c>
      <c r="AVA420" s="699">
        <f t="shared" si="1204"/>
        <v>0.83</v>
      </c>
      <c r="AVB420" s="699">
        <f t="shared" si="1206"/>
        <v>23360</v>
      </c>
      <c r="AVC420" s="699">
        <f t="shared" si="1207"/>
        <v>880</v>
      </c>
      <c r="AVD420" s="699">
        <f t="shared" si="1208"/>
        <v>20960</v>
      </c>
      <c r="AVE420" s="699">
        <f t="shared" si="1209"/>
        <v>440</v>
      </c>
      <c r="AVF420" s="699">
        <f t="shared" si="1210"/>
        <v>1080</v>
      </c>
      <c r="AVG420" s="699">
        <f t="shared" si="1211"/>
        <v>7020</v>
      </c>
      <c r="AVH420" s="699">
        <f t="shared" si="1212"/>
        <v>5800</v>
      </c>
      <c r="AVI420" s="699">
        <f t="shared" si="1213"/>
        <v>540</v>
      </c>
      <c r="AVJ420" s="699">
        <f t="shared" si="1214"/>
        <v>770</v>
      </c>
      <c r="AVK420" s="699">
        <f t="shared" si="1215"/>
        <v>170</v>
      </c>
      <c r="AVL420" s="699">
        <f t="shared" si="1216"/>
        <v>200</v>
      </c>
      <c r="AVM420" s="699">
        <f t="shared" si="1217"/>
        <v>32941.5</v>
      </c>
      <c r="AVN420" s="699">
        <f t="shared" si="1218"/>
        <v>25300.69</v>
      </c>
      <c r="AVO420" s="699">
        <f t="shared" si="1219"/>
        <v>7640.81</v>
      </c>
      <c r="AVP420" s="699">
        <f t="shared" si="1220"/>
        <v>0</v>
      </c>
      <c r="AVQ420" s="699">
        <f t="shared" si="1221"/>
        <v>278032.5</v>
      </c>
    </row>
    <row r="421" spans="1:108 1244:1265" s="436" customFormat="1" ht="30" hidden="1" customHeight="1" x14ac:dyDescent="0.25">
      <c r="A421" s="641"/>
      <c r="B421" s="653">
        <v>0</v>
      </c>
      <c r="C421" s="662" t="s">
        <v>252</v>
      </c>
      <c r="D421" s="2"/>
      <c r="E421" s="431" t="s">
        <v>346</v>
      </c>
      <c r="F421" s="641" t="s">
        <v>39</v>
      </c>
      <c r="G421" s="641">
        <v>3</v>
      </c>
      <c r="H421" s="655" t="s">
        <v>10</v>
      </c>
      <c r="I421" s="641">
        <v>0</v>
      </c>
      <c r="J421" s="431" t="s">
        <v>443</v>
      </c>
      <c r="K421" s="641">
        <v>3</v>
      </c>
      <c r="L421" s="680" t="s">
        <v>351</v>
      </c>
      <c r="M421" s="432"/>
      <c r="N421" s="431" t="s">
        <v>387</v>
      </c>
      <c r="O421" s="641">
        <v>1</v>
      </c>
      <c r="P421" s="632">
        <v>1</v>
      </c>
      <c r="Q421" s="632">
        <v>1</v>
      </c>
      <c r="R421" s="632">
        <v>1</v>
      </c>
      <c r="S421" s="669">
        <f>SUMIF('Территориальный кк'!$A:$A,'2020'!$B421,'Территориальный кк'!D:D)</f>
        <v>2.4510000000000001</v>
      </c>
      <c r="T421" s="670">
        <f>SUMIF('Территориальный кк'!$A:$A,'2020'!$B421,'Территориальный кк'!E:E)</f>
        <v>2.6</v>
      </c>
      <c r="U421" s="625">
        <f>SUMIFS(Нормативы!G:G,Нормативы!$B:$B,$G421,Нормативы!$D:$D,'2020'!$I421,Нормативы!$F:$F,'2020'!$K421)*O421</f>
        <v>78450</v>
      </c>
      <c r="V421" s="625">
        <f t="shared" si="1097"/>
        <v>60253.5</v>
      </c>
      <c r="W421" s="625">
        <f t="shared" si="1098"/>
        <v>18196.5</v>
      </c>
      <c r="X421" s="625">
        <f>SUMIFS(Нормативы!J:J,Нормативы!$B:$B,$G421,Нормативы!$D:$D,'2020'!$I421,Нормативы!$F:$F,'2020'!$K421)</f>
        <v>6840</v>
      </c>
      <c r="Y421" s="625">
        <f>SUMIFS(Нормативы!K:K,Нормативы!$B:$B,$G421,Нормативы!$D:$D,'2020'!$I421,Нормативы!$F:$F,'2020'!$K421)</f>
        <v>1368</v>
      </c>
      <c r="Z421" s="625">
        <f>SUMIFS(Нормативы!L:L,Нормативы!$B:$B,$G421,Нормативы!$D:$D,'2020'!$I421,Нормативы!$F:$F,'2020'!$K421)</f>
        <v>8110</v>
      </c>
      <c r="AA421" s="625">
        <f t="shared" si="1099"/>
        <v>23360</v>
      </c>
      <c r="AB421" s="625">
        <f>SUMIFS(Нормативы!N:N,Нормативы!$B:$B,$G421,Нормативы!$D:$D,'2020'!$I421,Нормативы!$F:$F,'2020'!$K421)*O421</f>
        <v>880</v>
      </c>
      <c r="AC421" s="625">
        <f>SUMIFS(Нормативы!O:O,Нормативы!$B:$B,$G421,Нормативы!$D:$D,'2020'!$I421,Нормативы!$F:$F,'2020'!$K421)</f>
        <v>20960</v>
      </c>
      <c r="AD421" s="625">
        <f>SUMIFS(Нормативы!P:P,Нормативы!$B:$B,$G421,Нормативы!$D:$D,'2020'!$I421,Нормативы!$F:$F,'2020'!$K421)*O421</f>
        <v>440</v>
      </c>
      <c r="AE421" s="625">
        <f>SUMIFS(Нормативы!Q:Q,Нормативы!$B:$B,$G421,Нормативы!$D:$D,'2020'!$I421,Нормативы!$F:$F,'2020'!$K421)</f>
        <v>1080</v>
      </c>
      <c r="AF421" s="625">
        <f>SUMIFS(Нормативы!R:R,Нормативы!$B:$B,$G421,Нормативы!$D:$D,'2020'!$I421,Нормативы!$F:$F,'2020'!$K421)</f>
        <v>2700</v>
      </c>
      <c r="AG421" s="625">
        <f>SUMIFS(Нормативы!S:S,Нормативы!$B:$B,$G421,Нормативы!$D:$D,'2020'!$I421,Нормативы!$F:$F,'2020'!$K421)</f>
        <v>5800</v>
      </c>
      <c r="AH421" s="625">
        <f>SUMIFS(Нормативы!T:T,Нормативы!$B:$B,$G421,Нормативы!$D:$D,'2020'!$I421,Нормативы!$F:$F,'2020'!$K421)</f>
        <v>540</v>
      </c>
      <c r="AI421" s="625">
        <f>SUMIFS(Нормативы!U:U,Нормативы!$B:$B,$G421,Нормативы!$D:$D,'2020'!$I421,Нормативы!$F:$F,'2020'!$K421)</f>
        <v>770</v>
      </c>
      <c r="AJ421" s="625">
        <f>SUMIFS(Нормативы!V:V,Нормативы!$B:$B,$G421,Нормативы!$D:$D,'2020'!$I421,Нормативы!$F:$F,'2020'!$K421)</f>
        <v>170</v>
      </c>
      <c r="AK421" s="625">
        <f>SUMIFS(Нормативы!W:W,Нормативы!$B:$B,$G421,Нормативы!$D:$D,'2020'!$I421,Нормативы!$F:$F,'2020'!$K421)</f>
        <v>200</v>
      </c>
      <c r="AL421" s="625">
        <f>SUMIFS(Нормативы!X:X,Нормативы!$B:$B,$G421,Нормативы!$D:$D,'2020'!$I421,Нормативы!$F:$F,'2020'!$K421)*O421</f>
        <v>13440</v>
      </c>
      <c r="AM421" s="625">
        <f t="shared" si="1100"/>
        <v>10322.6</v>
      </c>
      <c r="AN421" s="625">
        <f t="shared" si="1101"/>
        <v>3117.4</v>
      </c>
      <c r="AO421" s="625">
        <f>SUMIFS(Нормативы!AA:AA,Нормативы!$B:$B,$G421,Нормативы!$D:$D,'2020'!$I421,Нормативы!$F:$F,'2020'!$K421)</f>
        <v>0</v>
      </c>
      <c r="AP421" s="626">
        <f t="shared" si="1102"/>
        <v>140380</v>
      </c>
      <c r="AQ421" s="609">
        <f t="shared" si="1040"/>
        <v>78450</v>
      </c>
      <c r="AR421" s="625">
        <f t="shared" si="1247"/>
        <v>60253.5</v>
      </c>
      <c r="AS421" s="625">
        <f t="shared" si="1248"/>
        <v>18196.5</v>
      </c>
      <c r="AT421" s="613">
        <f t="shared" si="1041"/>
        <v>6840</v>
      </c>
      <c r="AU421" s="613">
        <f t="shared" si="1042"/>
        <v>1368</v>
      </c>
      <c r="AV421" s="613">
        <f t="shared" si="1043"/>
        <v>8110</v>
      </c>
      <c r="AW421" s="613">
        <f t="shared" si="1044"/>
        <v>23360</v>
      </c>
      <c r="AX421" s="613">
        <f t="shared" si="1045"/>
        <v>880</v>
      </c>
      <c r="AY421" s="613">
        <f t="shared" si="1046"/>
        <v>20960</v>
      </c>
      <c r="AZ421" s="613">
        <f t="shared" si="1047"/>
        <v>440</v>
      </c>
      <c r="BA421" s="613">
        <f t="shared" si="1048"/>
        <v>1080</v>
      </c>
      <c r="BB421" s="613">
        <f t="shared" si="1049"/>
        <v>2700</v>
      </c>
      <c r="BC421" s="613">
        <f t="shared" si="1050"/>
        <v>5800</v>
      </c>
      <c r="BD421" s="613">
        <f t="shared" si="1051"/>
        <v>540</v>
      </c>
      <c r="BE421" s="613">
        <f t="shared" si="1052"/>
        <v>770</v>
      </c>
      <c r="BF421" s="613">
        <f t="shared" si="1053"/>
        <v>170</v>
      </c>
      <c r="BG421" s="613">
        <f t="shared" si="1054"/>
        <v>200</v>
      </c>
      <c r="BH421" s="613">
        <f t="shared" si="1055"/>
        <v>13440</v>
      </c>
      <c r="BI421" s="625">
        <f t="shared" si="1249"/>
        <v>10322.6</v>
      </c>
      <c r="BJ421" s="625">
        <f t="shared" si="1250"/>
        <v>3117.4</v>
      </c>
      <c r="BK421" s="613">
        <f t="shared" si="1251"/>
        <v>0</v>
      </c>
      <c r="BL421" s="626">
        <f t="shared" si="1057"/>
        <v>140380</v>
      </c>
      <c r="BM421" s="613">
        <f t="shared" si="1058"/>
        <v>192281</v>
      </c>
      <c r="BN421" s="625">
        <f t="shared" si="1252"/>
        <v>147681.29999999999</v>
      </c>
      <c r="BO421" s="625">
        <f t="shared" si="1253"/>
        <v>44599.7</v>
      </c>
      <c r="BP421" s="613">
        <f t="shared" si="1254"/>
        <v>6840</v>
      </c>
      <c r="BQ421" s="613">
        <f t="shared" si="1108"/>
        <v>1368</v>
      </c>
      <c r="BR421" s="613">
        <f t="shared" si="1255"/>
        <v>8110</v>
      </c>
      <c r="BS421" s="613">
        <f t="shared" si="1256"/>
        <v>23360</v>
      </c>
      <c r="BT421" s="616">
        <f t="shared" si="1257"/>
        <v>880</v>
      </c>
      <c r="BU421" s="616">
        <f t="shared" si="1258"/>
        <v>20960</v>
      </c>
      <c r="BV421" s="616">
        <f t="shared" si="1259"/>
        <v>440</v>
      </c>
      <c r="BW421" s="616">
        <f t="shared" si="1260"/>
        <v>1080</v>
      </c>
      <c r="BX421" s="613">
        <f t="shared" si="1066"/>
        <v>7020</v>
      </c>
      <c r="BY421" s="613">
        <f t="shared" si="1261"/>
        <v>5800</v>
      </c>
      <c r="BZ421" s="613">
        <f t="shared" si="1262"/>
        <v>540</v>
      </c>
      <c r="CA421" s="613">
        <f t="shared" si="1263"/>
        <v>770</v>
      </c>
      <c r="CB421" s="613">
        <f t="shared" si="1264"/>
        <v>170</v>
      </c>
      <c r="CC421" s="613">
        <f t="shared" si="1265"/>
        <v>200</v>
      </c>
      <c r="CD421" s="613">
        <f t="shared" si="1072"/>
        <v>32941</v>
      </c>
      <c r="CE421" s="625">
        <f t="shared" si="1266"/>
        <v>25300.3</v>
      </c>
      <c r="CF421" s="625">
        <f t="shared" si="1267"/>
        <v>7640.7</v>
      </c>
      <c r="CG421" s="613">
        <f t="shared" si="1268"/>
        <v>0</v>
      </c>
      <c r="CH421" s="626">
        <f t="shared" si="1074"/>
        <v>278032</v>
      </c>
      <c r="CI421" s="88">
        <f t="shared" si="1075"/>
        <v>192281</v>
      </c>
      <c r="CJ421" s="90">
        <f t="shared" si="1076"/>
        <v>147681.29999999999</v>
      </c>
      <c r="CK421" s="90">
        <f t="shared" si="1077"/>
        <v>44599.7</v>
      </c>
      <c r="CL421" s="88">
        <f t="shared" si="1078"/>
        <v>6840</v>
      </c>
      <c r="CM421" s="88">
        <f t="shared" si="1079"/>
        <v>1368</v>
      </c>
      <c r="CN421" s="88">
        <f t="shared" si="1080"/>
        <v>8110</v>
      </c>
      <c r="CO421" s="88">
        <f t="shared" si="1081"/>
        <v>23360</v>
      </c>
      <c r="CP421" s="88">
        <f t="shared" si="1082"/>
        <v>880</v>
      </c>
      <c r="CQ421" s="88">
        <f t="shared" si="1083"/>
        <v>20960</v>
      </c>
      <c r="CR421" s="88">
        <f t="shared" si="1084"/>
        <v>440</v>
      </c>
      <c r="CS421" s="88">
        <f t="shared" si="1085"/>
        <v>1080</v>
      </c>
      <c r="CT421" s="88">
        <f t="shared" si="1086"/>
        <v>7020</v>
      </c>
      <c r="CU421" s="88">
        <f t="shared" si="1087"/>
        <v>5800</v>
      </c>
      <c r="CV421" s="88">
        <f t="shared" si="1088"/>
        <v>540</v>
      </c>
      <c r="CW421" s="88">
        <f t="shared" si="1089"/>
        <v>770</v>
      </c>
      <c r="CX421" s="88">
        <f t="shared" si="1090"/>
        <v>170</v>
      </c>
      <c r="CY421" s="88">
        <f t="shared" si="1091"/>
        <v>200</v>
      </c>
      <c r="CZ421" s="88">
        <f t="shared" si="1092"/>
        <v>32941</v>
      </c>
      <c r="DA421" s="90">
        <f t="shared" si="1093"/>
        <v>25300.3</v>
      </c>
      <c r="DB421" s="90">
        <f t="shared" si="1094"/>
        <v>7640.7</v>
      </c>
      <c r="DC421" s="88">
        <f t="shared" si="1095"/>
        <v>0</v>
      </c>
      <c r="DD421" s="88">
        <f t="shared" si="1096"/>
        <v>278032</v>
      </c>
      <c r="AUV421" s="699">
        <f t="shared" si="1184"/>
        <v>192281</v>
      </c>
      <c r="AUW421" s="699">
        <f t="shared" si="1185"/>
        <v>147681.26</v>
      </c>
      <c r="AUX421" s="699">
        <f t="shared" si="1186"/>
        <v>44599.74</v>
      </c>
      <c r="AUY421" s="699">
        <f t="shared" si="1204"/>
        <v>2790.7</v>
      </c>
      <c r="AUZ421" s="699">
        <f t="shared" si="1204"/>
        <v>526.15</v>
      </c>
      <c r="AVA421" s="699">
        <f t="shared" si="1204"/>
        <v>0.1</v>
      </c>
      <c r="AVB421" s="699">
        <f t="shared" si="1204"/>
        <v>0.39</v>
      </c>
      <c r="AVC421" s="699">
        <f t="shared" ref="AVC421" si="1269">BT421/P421</f>
        <v>880</v>
      </c>
      <c r="AVD421" s="699">
        <f t="shared" ref="AVD421" si="1270">BU421/P421</f>
        <v>20960</v>
      </c>
      <c r="AVE421" s="699">
        <f t="shared" ref="AVE421" si="1271">BV421/P421</f>
        <v>440</v>
      </c>
      <c r="AVF421" s="699">
        <f t="shared" ref="AVF421" si="1272">BW421/P421</f>
        <v>1080</v>
      </c>
      <c r="AVG421" s="699">
        <f t="shared" ref="AVG421" si="1273">BX421/P421</f>
        <v>7020</v>
      </c>
      <c r="AVH421" s="699">
        <f t="shared" ref="AVH421" si="1274">BY421/P421</f>
        <v>5800</v>
      </c>
      <c r="AVI421" s="699">
        <f t="shared" ref="AVI421" si="1275">BZ421/P421</f>
        <v>540</v>
      </c>
      <c r="AVJ421" s="699">
        <f t="shared" ref="AVJ421" si="1276">CA421/P421</f>
        <v>770</v>
      </c>
      <c r="AVK421" s="699">
        <f t="shared" ref="AVK421" si="1277">CB421/P421</f>
        <v>170</v>
      </c>
      <c r="AVL421" s="699">
        <f t="shared" ref="AVL421" si="1278">CC421/P421</f>
        <v>200</v>
      </c>
      <c r="AVM421" s="699">
        <f t="shared" ref="AVM421" si="1279">CD421/P421</f>
        <v>32941</v>
      </c>
      <c r="AVN421" s="699">
        <f t="shared" ref="AVN421" si="1280">AVM421/1.302</f>
        <v>25300.31</v>
      </c>
      <c r="AVO421" s="699">
        <f t="shared" ref="AVO421" si="1281">AVM421-AVN421</f>
        <v>7640.69</v>
      </c>
      <c r="AVP421" s="699">
        <f t="shared" ref="AVP421" si="1282">CG421/P421</f>
        <v>0</v>
      </c>
      <c r="AVQ421" s="699">
        <f t="shared" ref="AVQ421" si="1283">CH421/P421</f>
        <v>278032</v>
      </c>
    </row>
    <row r="422" spans="1:108 1244:1265" s="436" customFormat="1" ht="30" hidden="1" customHeight="1" x14ac:dyDescent="0.25">
      <c r="A422" s="641"/>
      <c r="B422" s="652">
        <v>100</v>
      </c>
      <c r="C422" s="662" t="s">
        <v>28</v>
      </c>
      <c r="D422" s="2"/>
      <c r="E422" s="431" t="s">
        <v>346</v>
      </c>
      <c r="F422" s="641" t="s">
        <v>39</v>
      </c>
      <c r="G422" s="641">
        <v>3</v>
      </c>
      <c r="H422" s="655" t="s">
        <v>10</v>
      </c>
      <c r="I422" s="641">
        <v>0</v>
      </c>
      <c r="J422" s="431" t="s">
        <v>365</v>
      </c>
      <c r="K422" s="641">
        <v>2</v>
      </c>
      <c r="L422" s="680" t="s">
        <v>351</v>
      </c>
      <c r="M422" s="432" t="s">
        <v>271</v>
      </c>
      <c r="N422" s="431" t="s">
        <v>387</v>
      </c>
      <c r="O422" s="641">
        <v>1</v>
      </c>
      <c r="P422" s="632"/>
      <c r="Q422" s="632"/>
      <c r="R422" s="632"/>
      <c r="S422" s="669">
        <f>SUMIF('Территориальный кк'!$A:$A,'2020'!$B422,'Территориальный кк'!D:D)</f>
        <v>3.3740000000000001</v>
      </c>
      <c r="T422" s="670">
        <f>SUMIF('Территориальный кк'!$A:$A,'2020'!$B422,'Территориальный кк'!E:E)</f>
        <v>2.8919999999999999</v>
      </c>
      <c r="U422" s="625">
        <f>SUMIFS(Нормативы!G:G,Нормативы!$B:$B,$G422,Нормативы!$D:$D,'2020'!$I422,Нормативы!$F:$F,'2020'!$K422)*O422</f>
        <v>78450</v>
      </c>
      <c r="V422" s="625">
        <f t="shared" si="1097"/>
        <v>60253.5</v>
      </c>
      <c r="W422" s="625">
        <f t="shared" si="1098"/>
        <v>18196.5</v>
      </c>
      <c r="X422" s="625">
        <f>SUMIFS(Нормативы!J:J,Нормативы!$B:$B,$G422,Нормативы!$D:$D,'2020'!$I422,Нормативы!$F:$F,'2020'!$K422)</f>
        <v>1610</v>
      </c>
      <c r="Y422" s="625">
        <f>SUMIFS(Нормативы!K:K,Нормативы!$B:$B,$G422,Нормативы!$D:$D,'2020'!$I422,Нормативы!$F:$F,'2020'!$K422)</f>
        <v>322</v>
      </c>
      <c r="Z422" s="625">
        <f>SUMIFS(Нормативы!L:L,Нормативы!$B:$B,$G422,Нормативы!$D:$D,'2020'!$I422,Нормативы!$F:$F,'2020'!$K422)</f>
        <v>3480</v>
      </c>
      <c r="AA422" s="625">
        <f t="shared" si="1099"/>
        <v>8580</v>
      </c>
      <c r="AB422" s="625">
        <f>SUMIFS(Нормативы!N:N,Нормативы!$B:$B,$G422,Нормативы!$D:$D,'2020'!$I422,Нормативы!$F:$F,'2020'!$K422)*O422</f>
        <v>880</v>
      </c>
      <c r="AC422" s="625">
        <f>SUMIFS(Нормативы!O:O,Нормативы!$B:$B,$G422,Нормативы!$D:$D,'2020'!$I422,Нормативы!$F:$F,'2020'!$K422)</f>
        <v>6180</v>
      </c>
      <c r="AD422" s="625">
        <f>SUMIFS(Нормативы!P:P,Нормативы!$B:$B,$G422,Нормативы!$D:$D,'2020'!$I422,Нормативы!$F:$F,'2020'!$K422)*O422</f>
        <v>440</v>
      </c>
      <c r="AE422" s="625">
        <f>SUMIFS(Нормативы!Q:Q,Нормативы!$B:$B,$G422,Нормативы!$D:$D,'2020'!$I422,Нормативы!$F:$F,'2020'!$K422)</f>
        <v>1080</v>
      </c>
      <c r="AF422" s="625">
        <f>SUMIFS(Нормативы!R:R,Нормативы!$B:$B,$G422,Нормативы!$D:$D,'2020'!$I422,Нормативы!$F:$F,'2020'!$K422)</f>
        <v>2490</v>
      </c>
      <c r="AG422" s="625">
        <f>SUMIFS(Нормативы!S:S,Нормативы!$B:$B,$G422,Нормативы!$D:$D,'2020'!$I422,Нормативы!$F:$F,'2020'!$K422)</f>
        <v>5800</v>
      </c>
      <c r="AH422" s="625">
        <f>SUMIFS(Нормативы!T:T,Нормативы!$B:$B,$G422,Нормативы!$D:$D,'2020'!$I422,Нормативы!$F:$F,'2020'!$K422)</f>
        <v>540</v>
      </c>
      <c r="AI422" s="625">
        <f>SUMIFS(Нормативы!U:U,Нормативы!$B:$B,$G422,Нормативы!$D:$D,'2020'!$I422,Нормативы!$F:$F,'2020'!$K422)</f>
        <v>770</v>
      </c>
      <c r="AJ422" s="625">
        <f>SUMIFS(Нормативы!V:V,Нормативы!$B:$B,$G422,Нормативы!$D:$D,'2020'!$I422,Нормативы!$F:$F,'2020'!$K422)</f>
        <v>170</v>
      </c>
      <c r="AK422" s="625">
        <f>SUMIFS(Нормативы!W:W,Нормативы!$B:$B,$G422,Нормативы!$D:$D,'2020'!$I422,Нормативы!$F:$F,'2020'!$K422)</f>
        <v>200</v>
      </c>
      <c r="AL422" s="625">
        <f>SUMIFS(Нормативы!X:X,Нормативы!$B:$B,$G422,Нормативы!$D:$D,'2020'!$I422,Нормативы!$F:$F,'2020'!$K422)*O422</f>
        <v>13440</v>
      </c>
      <c r="AM422" s="625">
        <f t="shared" si="1100"/>
        <v>10322.6</v>
      </c>
      <c r="AN422" s="625">
        <f t="shared" si="1101"/>
        <v>3117.4</v>
      </c>
      <c r="AO422" s="625">
        <f>SUMIFS(Нормативы!AA:AA,Нормативы!$B:$B,$G422,Нормативы!$D:$D,'2020'!$I422,Нормативы!$F:$F,'2020'!$K422)</f>
        <v>0</v>
      </c>
      <c r="AP422" s="626">
        <f t="shared" si="1102"/>
        <v>115530</v>
      </c>
      <c r="AQ422" s="609">
        <f t="shared" si="1040"/>
        <v>0</v>
      </c>
      <c r="AR422" s="625">
        <f t="shared" si="1247"/>
        <v>0</v>
      </c>
      <c r="AS422" s="625">
        <f t="shared" si="1248"/>
        <v>0</v>
      </c>
      <c r="AT422" s="613">
        <f t="shared" si="1041"/>
        <v>0</v>
      </c>
      <c r="AU422" s="613">
        <f t="shared" si="1042"/>
        <v>0</v>
      </c>
      <c r="AV422" s="613">
        <f t="shared" si="1043"/>
        <v>0</v>
      </c>
      <c r="AW422" s="613">
        <f t="shared" si="1044"/>
        <v>0</v>
      </c>
      <c r="AX422" s="613">
        <f t="shared" si="1045"/>
        <v>0</v>
      </c>
      <c r="AY422" s="613">
        <f t="shared" si="1046"/>
        <v>0</v>
      </c>
      <c r="AZ422" s="613">
        <f t="shared" si="1047"/>
        <v>0</v>
      </c>
      <c r="BA422" s="613">
        <f t="shared" si="1048"/>
        <v>0</v>
      </c>
      <c r="BB422" s="613">
        <f t="shared" si="1049"/>
        <v>0</v>
      </c>
      <c r="BC422" s="613">
        <f t="shared" si="1050"/>
        <v>0</v>
      </c>
      <c r="BD422" s="613">
        <f t="shared" si="1051"/>
        <v>0</v>
      </c>
      <c r="BE422" s="613">
        <f t="shared" si="1052"/>
        <v>0</v>
      </c>
      <c r="BF422" s="613">
        <f t="shared" si="1053"/>
        <v>0</v>
      </c>
      <c r="BG422" s="613">
        <f t="shared" si="1054"/>
        <v>0</v>
      </c>
      <c r="BH422" s="613">
        <f t="shared" si="1055"/>
        <v>0</v>
      </c>
      <c r="BI422" s="625">
        <f t="shared" si="1249"/>
        <v>0</v>
      </c>
      <c r="BJ422" s="625">
        <f t="shared" si="1250"/>
        <v>0</v>
      </c>
      <c r="BK422" s="613">
        <f t="shared" si="1251"/>
        <v>0</v>
      </c>
      <c r="BL422" s="626">
        <f t="shared" si="1057"/>
        <v>0</v>
      </c>
      <c r="BM422" s="613">
        <f t="shared" si="1058"/>
        <v>0</v>
      </c>
      <c r="BN422" s="625">
        <f t="shared" si="1252"/>
        <v>0</v>
      </c>
      <c r="BO422" s="625">
        <f t="shared" si="1253"/>
        <v>0</v>
      </c>
      <c r="BP422" s="613">
        <f t="shared" si="1254"/>
        <v>0</v>
      </c>
      <c r="BQ422" s="613">
        <f t="shared" si="1108"/>
        <v>0</v>
      </c>
      <c r="BR422" s="613">
        <f t="shared" si="1255"/>
        <v>0</v>
      </c>
      <c r="BS422" s="613">
        <f t="shared" si="1256"/>
        <v>0</v>
      </c>
      <c r="BT422" s="616">
        <f t="shared" si="1257"/>
        <v>0</v>
      </c>
      <c r="BU422" s="616">
        <f t="shared" si="1258"/>
        <v>0</v>
      </c>
      <c r="BV422" s="616">
        <f t="shared" si="1259"/>
        <v>0</v>
      </c>
      <c r="BW422" s="616">
        <f t="shared" si="1260"/>
        <v>0</v>
      </c>
      <c r="BX422" s="613">
        <f t="shared" si="1066"/>
        <v>0</v>
      </c>
      <c r="BY422" s="613">
        <f t="shared" si="1261"/>
        <v>0</v>
      </c>
      <c r="BZ422" s="613">
        <f t="shared" si="1262"/>
        <v>0</v>
      </c>
      <c r="CA422" s="613">
        <f t="shared" si="1263"/>
        <v>0</v>
      </c>
      <c r="CB422" s="613">
        <f t="shared" si="1264"/>
        <v>0</v>
      </c>
      <c r="CC422" s="613">
        <f t="shared" si="1265"/>
        <v>0</v>
      </c>
      <c r="CD422" s="613">
        <f t="shared" si="1072"/>
        <v>0</v>
      </c>
      <c r="CE422" s="625">
        <f t="shared" si="1266"/>
        <v>0</v>
      </c>
      <c r="CF422" s="625">
        <f t="shared" si="1267"/>
        <v>0</v>
      </c>
      <c r="CG422" s="613">
        <f t="shared" si="1268"/>
        <v>0</v>
      </c>
      <c r="CH422" s="626">
        <f t="shared" si="1074"/>
        <v>0</v>
      </c>
      <c r="CI422" s="88" t="e">
        <f t="shared" si="1075"/>
        <v>#DIV/0!</v>
      </c>
      <c r="CJ422" s="90" t="e">
        <f t="shared" si="1076"/>
        <v>#DIV/0!</v>
      </c>
      <c r="CK422" s="90" t="e">
        <f t="shared" si="1077"/>
        <v>#DIV/0!</v>
      </c>
      <c r="CL422" s="88" t="e">
        <f t="shared" si="1078"/>
        <v>#DIV/0!</v>
      </c>
      <c r="CM422" s="88" t="e">
        <f t="shared" si="1079"/>
        <v>#DIV/0!</v>
      </c>
      <c r="CN422" s="88" t="e">
        <f t="shared" si="1080"/>
        <v>#DIV/0!</v>
      </c>
      <c r="CO422" s="88" t="e">
        <f t="shared" si="1081"/>
        <v>#DIV/0!</v>
      </c>
      <c r="CP422" s="88" t="e">
        <f t="shared" si="1082"/>
        <v>#DIV/0!</v>
      </c>
      <c r="CQ422" s="88" t="e">
        <f t="shared" si="1083"/>
        <v>#DIV/0!</v>
      </c>
      <c r="CR422" s="88" t="e">
        <f t="shared" si="1084"/>
        <v>#DIV/0!</v>
      </c>
      <c r="CS422" s="88" t="e">
        <f t="shared" si="1085"/>
        <v>#DIV/0!</v>
      </c>
      <c r="CT422" s="88" t="e">
        <f t="shared" si="1086"/>
        <v>#DIV/0!</v>
      </c>
      <c r="CU422" s="88" t="e">
        <f t="shared" si="1087"/>
        <v>#DIV/0!</v>
      </c>
      <c r="CV422" s="88" t="e">
        <f t="shared" si="1088"/>
        <v>#DIV/0!</v>
      </c>
      <c r="CW422" s="88" t="e">
        <f t="shared" si="1089"/>
        <v>#DIV/0!</v>
      </c>
      <c r="CX422" s="88" t="e">
        <f t="shared" si="1090"/>
        <v>#DIV/0!</v>
      </c>
      <c r="CY422" s="88" t="e">
        <f t="shared" si="1091"/>
        <v>#DIV/0!</v>
      </c>
      <c r="CZ422" s="88" t="e">
        <f t="shared" si="1092"/>
        <v>#DIV/0!</v>
      </c>
      <c r="DA422" s="90" t="e">
        <f t="shared" si="1093"/>
        <v>#DIV/0!</v>
      </c>
      <c r="DB422" s="90" t="e">
        <f t="shared" si="1094"/>
        <v>#DIV/0!</v>
      </c>
      <c r="DC422" s="88" t="e">
        <f t="shared" si="1095"/>
        <v>#DIV/0!</v>
      </c>
      <c r="DD422" s="88" t="e">
        <f t="shared" si="1096"/>
        <v>#DIV/0!</v>
      </c>
      <c r="AUV422" s="699"/>
      <c r="AUW422" s="699">
        <f t="shared" si="1185"/>
        <v>0</v>
      </c>
      <c r="AUX422" s="699">
        <f t="shared" si="1186"/>
        <v>0</v>
      </c>
      <c r="AUY422" s="699">
        <f t="shared" si="1204"/>
        <v>0</v>
      </c>
      <c r="AUZ422" s="699">
        <f t="shared" si="1204"/>
        <v>0</v>
      </c>
      <c r="AVA422" s="699">
        <f t="shared" si="1204"/>
        <v>0</v>
      </c>
      <c r="AVB422" s="699">
        <f t="shared" si="1204"/>
        <v>0</v>
      </c>
      <c r="AVC422" s="699"/>
      <c r="AVD422" s="699"/>
      <c r="AVE422" s="699"/>
      <c r="AVF422" s="699"/>
      <c r="AVG422" s="699"/>
      <c r="AVH422" s="699"/>
      <c r="AVI422" s="699"/>
      <c r="AVJ422" s="699"/>
      <c r="AVK422" s="699"/>
      <c r="AVL422" s="699"/>
      <c r="AVM422" s="699"/>
      <c r="AVN422" s="699"/>
      <c r="AVO422" s="699"/>
      <c r="AVP422" s="699"/>
      <c r="AVQ422" s="699"/>
    </row>
    <row r="423" spans="1:108 1244:1265" s="436" customFormat="1" ht="30" hidden="1" customHeight="1" x14ac:dyDescent="0.25">
      <c r="A423" s="641"/>
      <c r="B423" s="652">
        <v>100</v>
      </c>
      <c r="C423" s="662" t="s">
        <v>28</v>
      </c>
      <c r="D423" s="2"/>
      <c r="E423" s="431" t="s">
        <v>346</v>
      </c>
      <c r="F423" s="641" t="s">
        <v>39</v>
      </c>
      <c r="G423" s="641">
        <v>3</v>
      </c>
      <c r="H423" s="655" t="s">
        <v>10</v>
      </c>
      <c r="I423" s="641">
        <v>0</v>
      </c>
      <c r="J423" s="431" t="s">
        <v>368</v>
      </c>
      <c r="K423" s="641">
        <v>2</v>
      </c>
      <c r="L423" s="680" t="s">
        <v>351</v>
      </c>
      <c r="M423" s="432" t="s">
        <v>274</v>
      </c>
      <c r="N423" s="431" t="s">
        <v>387</v>
      </c>
      <c r="O423" s="641">
        <v>1</v>
      </c>
      <c r="P423" s="632">
        <v>4</v>
      </c>
      <c r="Q423" s="632">
        <v>4</v>
      </c>
      <c r="R423" s="632">
        <v>4</v>
      </c>
      <c r="S423" s="669">
        <f>SUMIF('Территориальный кк'!$A:$A,'2020'!$B423,'Территориальный кк'!D:D)</f>
        <v>3.3740000000000001</v>
      </c>
      <c r="T423" s="670">
        <f>SUMIF('Территориальный кк'!$A:$A,'2020'!$B423,'Территориальный кк'!E:E)</f>
        <v>2.8919999999999999</v>
      </c>
      <c r="U423" s="625">
        <f>SUMIFS(Нормативы!G:G,Нормативы!$B:$B,$G423,Нормативы!$D:$D,'2020'!$I423,Нормативы!$F:$F,'2020'!$K423)*O423</f>
        <v>78450</v>
      </c>
      <c r="V423" s="625">
        <f t="shared" si="1097"/>
        <v>60253.5</v>
      </c>
      <c r="W423" s="625">
        <f t="shared" si="1098"/>
        <v>18196.5</v>
      </c>
      <c r="X423" s="625">
        <f>SUMIFS(Нормативы!J:J,Нормативы!$B:$B,$G423,Нормативы!$D:$D,'2020'!$I423,Нормативы!$F:$F,'2020'!$K423)</f>
        <v>1610</v>
      </c>
      <c r="Y423" s="625">
        <f>SUMIFS(Нормативы!K:K,Нормативы!$B:$B,$G423,Нормативы!$D:$D,'2020'!$I423,Нормативы!$F:$F,'2020'!$K423)</f>
        <v>322</v>
      </c>
      <c r="Z423" s="625">
        <f>SUMIFS(Нормативы!L:L,Нормативы!$B:$B,$G423,Нормативы!$D:$D,'2020'!$I423,Нормативы!$F:$F,'2020'!$K423)</f>
        <v>3480</v>
      </c>
      <c r="AA423" s="625">
        <f t="shared" si="1099"/>
        <v>8580</v>
      </c>
      <c r="AB423" s="625">
        <f>SUMIFS(Нормативы!N:N,Нормативы!$B:$B,$G423,Нормативы!$D:$D,'2020'!$I423,Нормативы!$F:$F,'2020'!$K423)*O423</f>
        <v>880</v>
      </c>
      <c r="AC423" s="625">
        <f>SUMIFS(Нормативы!O:O,Нормативы!$B:$B,$G423,Нормативы!$D:$D,'2020'!$I423,Нормативы!$F:$F,'2020'!$K423)</f>
        <v>6180</v>
      </c>
      <c r="AD423" s="625">
        <f>SUMIFS(Нормативы!P:P,Нормативы!$B:$B,$G423,Нормативы!$D:$D,'2020'!$I423,Нормативы!$F:$F,'2020'!$K423)*O423</f>
        <v>440</v>
      </c>
      <c r="AE423" s="625">
        <f>SUMIFS(Нормативы!Q:Q,Нормативы!$B:$B,$G423,Нормативы!$D:$D,'2020'!$I423,Нормативы!$F:$F,'2020'!$K423)</f>
        <v>1080</v>
      </c>
      <c r="AF423" s="625">
        <f>SUMIFS(Нормативы!R:R,Нормативы!$B:$B,$G423,Нормативы!$D:$D,'2020'!$I423,Нормативы!$F:$F,'2020'!$K423)</f>
        <v>2490</v>
      </c>
      <c r="AG423" s="625">
        <f>SUMIFS(Нормативы!S:S,Нормативы!$B:$B,$G423,Нормативы!$D:$D,'2020'!$I423,Нормативы!$F:$F,'2020'!$K423)</f>
        <v>5800</v>
      </c>
      <c r="AH423" s="625">
        <f>SUMIFS(Нормативы!T:T,Нормативы!$B:$B,$G423,Нормативы!$D:$D,'2020'!$I423,Нормативы!$F:$F,'2020'!$K423)</f>
        <v>540</v>
      </c>
      <c r="AI423" s="625">
        <f>SUMIFS(Нормативы!U:U,Нормативы!$B:$B,$G423,Нормативы!$D:$D,'2020'!$I423,Нормативы!$F:$F,'2020'!$K423)</f>
        <v>770</v>
      </c>
      <c r="AJ423" s="625">
        <f>SUMIFS(Нормативы!V:V,Нормативы!$B:$B,$G423,Нормативы!$D:$D,'2020'!$I423,Нормативы!$F:$F,'2020'!$K423)</f>
        <v>170</v>
      </c>
      <c r="AK423" s="625">
        <f>SUMIFS(Нормативы!W:W,Нормативы!$B:$B,$G423,Нормативы!$D:$D,'2020'!$I423,Нормативы!$F:$F,'2020'!$K423)</f>
        <v>200</v>
      </c>
      <c r="AL423" s="625">
        <f>SUMIFS(Нормативы!X:X,Нормативы!$B:$B,$G423,Нормативы!$D:$D,'2020'!$I423,Нормативы!$F:$F,'2020'!$K423)*O423</f>
        <v>13440</v>
      </c>
      <c r="AM423" s="625">
        <f t="shared" si="1100"/>
        <v>10322.6</v>
      </c>
      <c r="AN423" s="625">
        <f t="shared" si="1101"/>
        <v>3117.4</v>
      </c>
      <c r="AO423" s="625">
        <f>SUMIFS(Нормативы!AA:AA,Нормативы!$B:$B,$G423,Нормативы!$D:$D,'2020'!$I423,Нормативы!$F:$F,'2020'!$K423)</f>
        <v>0</v>
      </c>
      <c r="AP423" s="626">
        <f t="shared" si="1102"/>
        <v>115530</v>
      </c>
      <c r="AQ423" s="609">
        <f t="shared" si="1040"/>
        <v>313800</v>
      </c>
      <c r="AR423" s="625">
        <f t="shared" si="1247"/>
        <v>241013.8</v>
      </c>
      <c r="AS423" s="625">
        <f t="shared" si="1248"/>
        <v>72786.2</v>
      </c>
      <c r="AT423" s="613">
        <f t="shared" si="1041"/>
        <v>6440</v>
      </c>
      <c r="AU423" s="613">
        <f t="shared" si="1042"/>
        <v>1288</v>
      </c>
      <c r="AV423" s="613">
        <f t="shared" si="1043"/>
        <v>13920</v>
      </c>
      <c r="AW423" s="613">
        <f t="shared" si="1044"/>
        <v>34320</v>
      </c>
      <c r="AX423" s="613">
        <f t="shared" si="1045"/>
        <v>3520</v>
      </c>
      <c r="AY423" s="613">
        <f t="shared" si="1046"/>
        <v>24720</v>
      </c>
      <c r="AZ423" s="613">
        <f t="shared" si="1047"/>
        <v>1760</v>
      </c>
      <c r="BA423" s="613">
        <f t="shared" si="1048"/>
        <v>4320</v>
      </c>
      <c r="BB423" s="613">
        <f t="shared" si="1049"/>
        <v>9960</v>
      </c>
      <c r="BC423" s="613">
        <f t="shared" si="1050"/>
        <v>23200</v>
      </c>
      <c r="BD423" s="613">
        <f t="shared" si="1051"/>
        <v>2160</v>
      </c>
      <c r="BE423" s="613">
        <f t="shared" si="1052"/>
        <v>3080</v>
      </c>
      <c r="BF423" s="613">
        <f t="shared" si="1053"/>
        <v>680</v>
      </c>
      <c r="BG423" s="613">
        <f t="shared" si="1054"/>
        <v>800</v>
      </c>
      <c r="BH423" s="613">
        <f t="shared" si="1055"/>
        <v>53760</v>
      </c>
      <c r="BI423" s="625">
        <f t="shared" si="1249"/>
        <v>41290.300000000003</v>
      </c>
      <c r="BJ423" s="625">
        <f t="shared" si="1250"/>
        <v>12469.7</v>
      </c>
      <c r="BK423" s="613">
        <f t="shared" si="1251"/>
        <v>0</v>
      </c>
      <c r="BL423" s="626">
        <f t="shared" si="1057"/>
        <v>462120</v>
      </c>
      <c r="BM423" s="613">
        <f t="shared" si="1058"/>
        <v>1058761</v>
      </c>
      <c r="BN423" s="625">
        <f t="shared" si="1252"/>
        <v>813180.5</v>
      </c>
      <c r="BO423" s="625">
        <f t="shared" si="1253"/>
        <v>245580.5</v>
      </c>
      <c r="BP423" s="613">
        <f t="shared" si="1254"/>
        <v>6440</v>
      </c>
      <c r="BQ423" s="613">
        <f t="shared" si="1108"/>
        <v>1288</v>
      </c>
      <c r="BR423" s="613">
        <f t="shared" si="1255"/>
        <v>13920</v>
      </c>
      <c r="BS423" s="613">
        <f t="shared" si="1256"/>
        <v>34320</v>
      </c>
      <c r="BT423" s="616">
        <f t="shared" si="1257"/>
        <v>3520</v>
      </c>
      <c r="BU423" s="616">
        <f t="shared" si="1258"/>
        <v>24720</v>
      </c>
      <c r="BV423" s="616">
        <f t="shared" si="1259"/>
        <v>1760</v>
      </c>
      <c r="BW423" s="616">
        <f t="shared" si="1260"/>
        <v>4320</v>
      </c>
      <c r="BX423" s="613">
        <f t="shared" si="1066"/>
        <v>28804</v>
      </c>
      <c r="BY423" s="613">
        <f t="shared" si="1261"/>
        <v>23200</v>
      </c>
      <c r="BZ423" s="613">
        <f t="shared" si="1262"/>
        <v>2160</v>
      </c>
      <c r="CA423" s="613">
        <f t="shared" si="1263"/>
        <v>3080</v>
      </c>
      <c r="CB423" s="613">
        <f t="shared" si="1264"/>
        <v>680</v>
      </c>
      <c r="CC423" s="613">
        <f t="shared" si="1265"/>
        <v>800</v>
      </c>
      <c r="CD423" s="613">
        <f t="shared" si="1072"/>
        <v>181386</v>
      </c>
      <c r="CE423" s="625">
        <f t="shared" si="1266"/>
        <v>139313.4</v>
      </c>
      <c r="CF423" s="625">
        <f t="shared" si="1267"/>
        <v>42072.6</v>
      </c>
      <c r="CG423" s="613">
        <f t="shared" si="1268"/>
        <v>0</v>
      </c>
      <c r="CH423" s="626">
        <f t="shared" si="1074"/>
        <v>1353551</v>
      </c>
      <c r="CI423" s="88">
        <f t="shared" si="1075"/>
        <v>264690.25</v>
      </c>
      <c r="CJ423" s="90">
        <f t="shared" si="1076"/>
        <v>203295.125</v>
      </c>
      <c r="CK423" s="90">
        <f t="shared" si="1077"/>
        <v>61395.125</v>
      </c>
      <c r="CL423" s="88">
        <f t="shared" si="1078"/>
        <v>1610</v>
      </c>
      <c r="CM423" s="88">
        <f t="shared" si="1079"/>
        <v>322</v>
      </c>
      <c r="CN423" s="88">
        <f t="shared" si="1080"/>
        <v>3480</v>
      </c>
      <c r="CO423" s="88">
        <f t="shared" si="1081"/>
        <v>8580</v>
      </c>
      <c r="CP423" s="88">
        <f t="shared" si="1082"/>
        <v>880</v>
      </c>
      <c r="CQ423" s="88">
        <f t="shared" si="1083"/>
        <v>6180</v>
      </c>
      <c r="CR423" s="88">
        <f t="shared" si="1084"/>
        <v>440</v>
      </c>
      <c r="CS423" s="88">
        <f t="shared" si="1085"/>
        <v>1080</v>
      </c>
      <c r="CT423" s="88">
        <f t="shared" si="1086"/>
        <v>7201</v>
      </c>
      <c r="CU423" s="88">
        <f t="shared" si="1087"/>
        <v>5800</v>
      </c>
      <c r="CV423" s="88">
        <f t="shared" si="1088"/>
        <v>540</v>
      </c>
      <c r="CW423" s="88">
        <f t="shared" si="1089"/>
        <v>770</v>
      </c>
      <c r="CX423" s="88">
        <f t="shared" si="1090"/>
        <v>170</v>
      </c>
      <c r="CY423" s="88">
        <f t="shared" si="1091"/>
        <v>200</v>
      </c>
      <c r="CZ423" s="88">
        <f t="shared" si="1092"/>
        <v>45346.5</v>
      </c>
      <c r="DA423" s="90">
        <f t="shared" si="1093"/>
        <v>34828.35</v>
      </c>
      <c r="DB423" s="90">
        <f t="shared" si="1094"/>
        <v>10518.15</v>
      </c>
      <c r="DC423" s="88">
        <f t="shared" si="1095"/>
        <v>0</v>
      </c>
      <c r="DD423" s="88">
        <f t="shared" si="1096"/>
        <v>338387.75</v>
      </c>
      <c r="AUV423" s="699">
        <f t="shared" si="1184"/>
        <v>264690.25</v>
      </c>
      <c r="AUW423" s="699">
        <f t="shared" si="1185"/>
        <v>203295.12</v>
      </c>
      <c r="AUX423" s="699">
        <f t="shared" si="1186"/>
        <v>61395.13</v>
      </c>
      <c r="AUY423" s="699">
        <f t="shared" ref="AUY423:AUY431" si="1284">BP423/P423</f>
        <v>1610</v>
      </c>
      <c r="AUZ423" s="699">
        <f t="shared" si="1204"/>
        <v>445.37</v>
      </c>
      <c r="AVA423" s="699">
        <f t="shared" si="1204"/>
        <v>0.18</v>
      </c>
      <c r="AVB423" s="699">
        <f t="shared" ref="AVB423:AVB431" si="1285">AVC423+AVD423+AVE423+AVF423</f>
        <v>8580</v>
      </c>
      <c r="AVC423" s="699">
        <f t="shared" ref="AVC423:AVC431" si="1286">BT423/P423</f>
        <v>880</v>
      </c>
      <c r="AVD423" s="699">
        <f t="shared" ref="AVD423:AVD431" si="1287">BU423/P423</f>
        <v>6180</v>
      </c>
      <c r="AVE423" s="699">
        <f t="shared" ref="AVE423:AVE431" si="1288">BV423/P423</f>
        <v>440</v>
      </c>
      <c r="AVF423" s="699">
        <f t="shared" ref="AVF423:AVF431" si="1289">BW423/P423</f>
        <v>1080</v>
      </c>
      <c r="AVG423" s="699">
        <f t="shared" ref="AVG423:AVG431" si="1290">BX423/P423</f>
        <v>7201</v>
      </c>
      <c r="AVH423" s="699">
        <f t="shared" ref="AVH423:AVH431" si="1291">BY423/P423</f>
        <v>5800</v>
      </c>
      <c r="AVI423" s="699">
        <f t="shared" ref="AVI423:AVI431" si="1292">BZ423/P423</f>
        <v>540</v>
      </c>
      <c r="AVJ423" s="699">
        <f t="shared" ref="AVJ423:AVJ431" si="1293">CA423/P423</f>
        <v>770</v>
      </c>
      <c r="AVK423" s="699">
        <f t="shared" ref="AVK423:AVK431" si="1294">CB423/P423</f>
        <v>170</v>
      </c>
      <c r="AVL423" s="699">
        <f t="shared" ref="AVL423:AVL431" si="1295">CC423/P423</f>
        <v>200</v>
      </c>
      <c r="AVM423" s="699">
        <f t="shared" ref="AVM423:AVM431" si="1296">CD423/P423</f>
        <v>45346.5</v>
      </c>
      <c r="AVN423" s="699">
        <f t="shared" ref="AVN423:AVN431" si="1297">AVM423/1.302</f>
        <v>34828.339999999997</v>
      </c>
      <c r="AVO423" s="699">
        <f t="shared" ref="AVO423:AVO431" si="1298">AVM423-AVN423</f>
        <v>10518.16</v>
      </c>
      <c r="AVP423" s="699">
        <f t="shared" ref="AVP423:AVP431" si="1299">CG423/P423</f>
        <v>0</v>
      </c>
      <c r="AVQ423" s="699">
        <f t="shared" ref="AVQ423:AVQ431" si="1300">CH423/P423</f>
        <v>338387.75</v>
      </c>
    </row>
    <row r="424" spans="1:108 1244:1265" s="436" customFormat="1" ht="30" hidden="1" customHeight="1" x14ac:dyDescent="0.25">
      <c r="A424" s="641"/>
      <c r="B424" s="652">
        <v>100</v>
      </c>
      <c r="C424" s="662" t="s">
        <v>28</v>
      </c>
      <c r="D424" s="2"/>
      <c r="E424" s="431" t="s">
        <v>346</v>
      </c>
      <c r="F424" s="641" t="s">
        <v>39</v>
      </c>
      <c r="G424" s="641">
        <v>3</v>
      </c>
      <c r="H424" s="655" t="s">
        <v>10</v>
      </c>
      <c r="I424" s="641">
        <v>0</v>
      </c>
      <c r="J424" s="431" t="s">
        <v>367</v>
      </c>
      <c r="K424" s="641">
        <v>3</v>
      </c>
      <c r="L424" s="680" t="s">
        <v>351</v>
      </c>
      <c r="M424" s="432" t="s">
        <v>273</v>
      </c>
      <c r="N424" s="431" t="s">
        <v>387</v>
      </c>
      <c r="O424" s="641">
        <v>1</v>
      </c>
      <c r="P424" s="632">
        <v>15</v>
      </c>
      <c r="Q424" s="632">
        <v>15</v>
      </c>
      <c r="R424" s="632">
        <v>15</v>
      </c>
      <c r="S424" s="669">
        <f>SUMIF('Территориальный кк'!$A:$A,'2020'!$B424,'Территориальный кк'!D:D)</f>
        <v>3.3740000000000001</v>
      </c>
      <c r="T424" s="670">
        <f>SUMIF('Территориальный кк'!$A:$A,'2020'!$B424,'Территориальный кк'!E:E)</f>
        <v>2.8919999999999999</v>
      </c>
      <c r="U424" s="625">
        <f>SUMIFS(Нормативы!G:G,Нормативы!$B:$B,$G424,Нормативы!$D:$D,'2020'!$I424,Нормативы!$F:$F,'2020'!$K424)*O424</f>
        <v>78450</v>
      </c>
      <c r="V424" s="625">
        <f t="shared" si="1097"/>
        <v>60253.5</v>
      </c>
      <c r="W424" s="625">
        <f t="shared" si="1098"/>
        <v>18196.5</v>
      </c>
      <c r="X424" s="625">
        <f>SUMIFS(Нормативы!J:J,Нормативы!$B:$B,$G424,Нормативы!$D:$D,'2020'!$I424,Нормативы!$F:$F,'2020'!$K424)</f>
        <v>6840</v>
      </c>
      <c r="Y424" s="625">
        <f>SUMIFS(Нормативы!K:K,Нормативы!$B:$B,$G424,Нормативы!$D:$D,'2020'!$I424,Нормативы!$F:$F,'2020'!$K424)</f>
        <v>1368</v>
      </c>
      <c r="Z424" s="625">
        <f>SUMIFS(Нормативы!L:L,Нормативы!$B:$B,$G424,Нормативы!$D:$D,'2020'!$I424,Нормативы!$F:$F,'2020'!$K424)</f>
        <v>8110</v>
      </c>
      <c r="AA424" s="625">
        <f t="shared" si="1099"/>
        <v>23360</v>
      </c>
      <c r="AB424" s="625">
        <f>SUMIFS(Нормативы!N:N,Нормативы!$B:$B,$G424,Нормативы!$D:$D,'2020'!$I424,Нормативы!$F:$F,'2020'!$K424)*O424</f>
        <v>880</v>
      </c>
      <c r="AC424" s="625">
        <f>SUMIFS(Нормативы!O:O,Нормативы!$B:$B,$G424,Нормативы!$D:$D,'2020'!$I424,Нормативы!$F:$F,'2020'!$K424)</f>
        <v>20960</v>
      </c>
      <c r="AD424" s="625">
        <f>SUMIFS(Нормативы!P:P,Нормативы!$B:$B,$G424,Нормативы!$D:$D,'2020'!$I424,Нормативы!$F:$F,'2020'!$K424)*O424</f>
        <v>440</v>
      </c>
      <c r="AE424" s="625">
        <f>SUMIFS(Нормативы!Q:Q,Нормативы!$B:$B,$G424,Нормативы!$D:$D,'2020'!$I424,Нормативы!$F:$F,'2020'!$K424)</f>
        <v>1080</v>
      </c>
      <c r="AF424" s="625">
        <f>SUMIFS(Нормативы!R:R,Нормативы!$B:$B,$G424,Нормативы!$D:$D,'2020'!$I424,Нормативы!$F:$F,'2020'!$K424)</f>
        <v>2700</v>
      </c>
      <c r="AG424" s="625">
        <f>SUMIFS(Нормативы!S:S,Нормативы!$B:$B,$G424,Нормативы!$D:$D,'2020'!$I424,Нормативы!$F:$F,'2020'!$K424)</f>
        <v>5800</v>
      </c>
      <c r="AH424" s="625">
        <f>SUMIFS(Нормативы!T:T,Нормативы!$B:$B,$G424,Нормативы!$D:$D,'2020'!$I424,Нормативы!$F:$F,'2020'!$K424)</f>
        <v>540</v>
      </c>
      <c r="AI424" s="625">
        <f>SUMIFS(Нормативы!U:U,Нормативы!$B:$B,$G424,Нормативы!$D:$D,'2020'!$I424,Нормативы!$F:$F,'2020'!$K424)</f>
        <v>770</v>
      </c>
      <c r="AJ424" s="625">
        <f>SUMIFS(Нормативы!V:V,Нормативы!$B:$B,$G424,Нормативы!$D:$D,'2020'!$I424,Нормативы!$F:$F,'2020'!$K424)</f>
        <v>170</v>
      </c>
      <c r="AK424" s="625">
        <f>SUMIFS(Нормативы!W:W,Нормативы!$B:$B,$G424,Нормативы!$D:$D,'2020'!$I424,Нормативы!$F:$F,'2020'!$K424)</f>
        <v>200</v>
      </c>
      <c r="AL424" s="625">
        <f>SUMIFS(Нормативы!X:X,Нормативы!$B:$B,$G424,Нормативы!$D:$D,'2020'!$I424,Нормативы!$F:$F,'2020'!$K424)*O424</f>
        <v>13440</v>
      </c>
      <c r="AM424" s="625">
        <f t="shared" si="1100"/>
        <v>10322.6</v>
      </c>
      <c r="AN424" s="625">
        <f t="shared" si="1101"/>
        <v>3117.4</v>
      </c>
      <c r="AO424" s="625">
        <f>SUMIFS(Нормативы!AA:AA,Нормативы!$B:$B,$G424,Нормативы!$D:$D,'2020'!$I424,Нормативы!$F:$F,'2020'!$K424)</f>
        <v>0</v>
      </c>
      <c r="AP424" s="626">
        <f t="shared" si="1102"/>
        <v>140380</v>
      </c>
      <c r="AQ424" s="609">
        <f t="shared" si="1040"/>
        <v>1176750</v>
      </c>
      <c r="AR424" s="625">
        <f t="shared" si="1247"/>
        <v>903801.8</v>
      </c>
      <c r="AS424" s="625">
        <f t="shared" si="1248"/>
        <v>272948.2</v>
      </c>
      <c r="AT424" s="613">
        <f t="shared" si="1041"/>
        <v>102600</v>
      </c>
      <c r="AU424" s="613">
        <f t="shared" si="1042"/>
        <v>20520</v>
      </c>
      <c r="AV424" s="613">
        <f t="shared" si="1043"/>
        <v>121650</v>
      </c>
      <c r="AW424" s="613">
        <f t="shared" si="1044"/>
        <v>350400</v>
      </c>
      <c r="AX424" s="613">
        <f t="shared" si="1045"/>
        <v>13200</v>
      </c>
      <c r="AY424" s="613">
        <f t="shared" si="1046"/>
        <v>314400</v>
      </c>
      <c r="AZ424" s="613">
        <f t="shared" si="1047"/>
        <v>6600</v>
      </c>
      <c r="BA424" s="613">
        <f t="shared" si="1048"/>
        <v>16200</v>
      </c>
      <c r="BB424" s="613">
        <f t="shared" si="1049"/>
        <v>40500</v>
      </c>
      <c r="BC424" s="613">
        <f t="shared" si="1050"/>
        <v>87000</v>
      </c>
      <c r="BD424" s="613">
        <f t="shared" si="1051"/>
        <v>8100</v>
      </c>
      <c r="BE424" s="613">
        <f t="shared" si="1052"/>
        <v>11550</v>
      </c>
      <c r="BF424" s="613">
        <f t="shared" si="1053"/>
        <v>2550</v>
      </c>
      <c r="BG424" s="613">
        <f t="shared" si="1054"/>
        <v>3000</v>
      </c>
      <c r="BH424" s="613">
        <f t="shared" si="1055"/>
        <v>201600</v>
      </c>
      <c r="BI424" s="625">
        <f t="shared" si="1249"/>
        <v>154838.70000000001</v>
      </c>
      <c r="BJ424" s="625">
        <f t="shared" si="1250"/>
        <v>46761.3</v>
      </c>
      <c r="BK424" s="613">
        <f t="shared" si="1251"/>
        <v>0</v>
      </c>
      <c r="BL424" s="626">
        <f t="shared" si="1057"/>
        <v>2105700</v>
      </c>
      <c r="BM424" s="613">
        <f t="shared" si="1058"/>
        <v>3970355</v>
      </c>
      <c r="BN424" s="625">
        <f t="shared" si="1252"/>
        <v>3049427.8</v>
      </c>
      <c r="BO424" s="625">
        <f t="shared" si="1253"/>
        <v>920927.2</v>
      </c>
      <c r="BP424" s="613">
        <f t="shared" si="1254"/>
        <v>102600</v>
      </c>
      <c r="BQ424" s="613">
        <f t="shared" si="1108"/>
        <v>20520</v>
      </c>
      <c r="BR424" s="613">
        <f t="shared" si="1255"/>
        <v>121650</v>
      </c>
      <c r="BS424" s="613">
        <f t="shared" si="1256"/>
        <v>350400</v>
      </c>
      <c r="BT424" s="616">
        <f t="shared" si="1257"/>
        <v>13200</v>
      </c>
      <c r="BU424" s="616">
        <f t="shared" si="1258"/>
        <v>314400</v>
      </c>
      <c r="BV424" s="616">
        <f t="shared" si="1259"/>
        <v>6600</v>
      </c>
      <c r="BW424" s="616">
        <f t="shared" si="1260"/>
        <v>16200</v>
      </c>
      <c r="BX424" s="613">
        <f t="shared" si="1066"/>
        <v>117126</v>
      </c>
      <c r="BY424" s="613">
        <f t="shared" si="1261"/>
        <v>87000</v>
      </c>
      <c r="BZ424" s="613">
        <f t="shared" si="1262"/>
        <v>8100</v>
      </c>
      <c r="CA424" s="613">
        <f t="shared" si="1263"/>
        <v>11550</v>
      </c>
      <c r="CB424" s="613">
        <f t="shared" si="1264"/>
        <v>2550</v>
      </c>
      <c r="CC424" s="613">
        <f t="shared" si="1265"/>
        <v>3000</v>
      </c>
      <c r="CD424" s="613">
        <f t="shared" si="1072"/>
        <v>680198</v>
      </c>
      <c r="CE424" s="625">
        <f t="shared" si="1266"/>
        <v>522425.5</v>
      </c>
      <c r="CF424" s="625">
        <f t="shared" si="1267"/>
        <v>157772.5</v>
      </c>
      <c r="CG424" s="613">
        <f t="shared" si="1268"/>
        <v>0</v>
      </c>
      <c r="CH424" s="626">
        <f t="shared" si="1074"/>
        <v>5454529</v>
      </c>
      <c r="CI424" s="88">
        <f t="shared" si="1075"/>
        <v>264690.3333</v>
      </c>
      <c r="CJ424" s="90">
        <f t="shared" si="1076"/>
        <v>203295.18669999999</v>
      </c>
      <c r="CK424" s="90">
        <f t="shared" si="1077"/>
        <v>61395.146699999998</v>
      </c>
      <c r="CL424" s="88">
        <f t="shared" si="1078"/>
        <v>6840</v>
      </c>
      <c r="CM424" s="88">
        <f t="shared" si="1079"/>
        <v>1368</v>
      </c>
      <c r="CN424" s="88">
        <f t="shared" si="1080"/>
        <v>8110</v>
      </c>
      <c r="CO424" s="88">
        <f t="shared" si="1081"/>
        <v>23360</v>
      </c>
      <c r="CP424" s="88">
        <f t="shared" si="1082"/>
        <v>880</v>
      </c>
      <c r="CQ424" s="88">
        <f t="shared" si="1083"/>
        <v>20960</v>
      </c>
      <c r="CR424" s="88">
        <f t="shared" si="1084"/>
        <v>440</v>
      </c>
      <c r="CS424" s="88">
        <f t="shared" si="1085"/>
        <v>1080</v>
      </c>
      <c r="CT424" s="88">
        <f t="shared" si="1086"/>
        <v>7808.4</v>
      </c>
      <c r="CU424" s="88">
        <f t="shared" si="1087"/>
        <v>5800</v>
      </c>
      <c r="CV424" s="88">
        <f t="shared" si="1088"/>
        <v>540</v>
      </c>
      <c r="CW424" s="88">
        <f t="shared" si="1089"/>
        <v>770</v>
      </c>
      <c r="CX424" s="88">
        <f t="shared" si="1090"/>
        <v>170</v>
      </c>
      <c r="CY424" s="88">
        <f t="shared" si="1091"/>
        <v>200</v>
      </c>
      <c r="CZ424" s="88">
        <f t="shared" si="1092"/>
        <v>45346.533300000003</v>
      </c>
      <c r="DA424" s="90">
        <f t="shared" si="1093"/>
        <v>34828.366699999999</v>
      </c>
      <c r="DB424" s="90">
        <f t="shared" si="1094"/>
        <v>10518.1667</v>
      </c>
      <c r="DC424" s="88">
        <f t="shared" si="1095"/>
        <v>0</v>
      </c>
      <c r="DD424" s="88">
        <f t="shared" si="1096"/>
        <v>363635.26669999998</v>
      </c>
      <c r="AUV424" s="699">
        <f t="shared" si="1184"/>
        <v>264690.33</v>
      </c>
      <c r="AUW424" s="699">
        <f t="shared" si="1185"/>
        <v>203295.18</v>
      </c>
      <c r="AUX424" s="699">
        <f t="shared" si="1186"/>
        <v>61395.15</v>
      </c>
      <c r="AUY424" s="699">
        <f t="shared" si="1284"/>
        <v>6840</v>
      </c>
      <c r="AUZ424" s="699">
        <f t="shared" si="1204"/>
        <v>7095.44</v>
      </c>
      <c r="AVA424" s="699">
        <f t="shared" si="1204"/>
        <v>1.55</v>
      </c>
      <c r="AVB424" s="699">
        <f t="shared" si="1285"/>
        <v>23360</v>
      </c>
      <c r="AVC424" s="699">
        <f t="shared" si="1286"/>
        <v>880</v>
      </c>
      <c r="AVD424" s="699">
        <f t="shared" si="1287"/>
        <v>20960</v>
      </c>
      <c r="AVE424" s="699">
        <f t="shared" si="1288"/>
        <v>440</v>
      </c>
      <c r="AVF424" s="699">
        <f t="shared" si="1289"/>
        <v>1080</v>
      </c>
      <c r="AVG424" s="699">
        <f t="shared" si="1290"/>
        <v>7808.4</v>
      </c>
      <c r="AVH424" s="699">
        <f t="shared" si="1291"/>
        <v>5800</v>
      </c>
      <c r="AVI424" s="699">
        <f t="shared" si="1292"/>
        <v>540</v>
      </c>
      <c r="AVJ424" s="699">
        <f t="shared" si="1293"/>
        <v>770</v>
      </c>
      <c r="AVK424" s="699">
        <f t="shared" si="1294"/>
        <v>170</v>
      </c>
      <c r="AVL424" s="699">
        <f t="shared" si="1295"/>
        <v>200</v>
      </c>
      <c r="AVM424" s="699">
        <f t="shared" si="1296"/>
        <v>45346.53</v>
      </c>
      <c r="AVN424" s="699">
        <f t="shared" si="1297"/>
        <v>34828.36</v>
      </c>
      <c r="AVO424" s="699">
        <f t="shared" si="1298"/>
        <v>10518.17</v>
      </c>
      <c r="AVP424" s="699">
        <f t="shared" si="1299"/>
        <v>0</v>
      </c>
      <c r="AVQ424" s="699">
        <f t="shared" si="1300"/>
        <v>363635.27</v>
      </c>
    </row>
    <row r="425" spans="1:108 1244:1265" ht="30" hidden="1" customHeight="1" x14ac:dyDescent="0.25">
      <c r="A425" s="643">
        <v>2</v>
      </c>
      <c r="B425" s="643">
        <v>30</v>
      </c>
      <c r="C425" s="643" t="s">
        <v>181</v>
      </c>
      <c r="D425" s="2"/>
      <c r="E425" s="2"/>
      <c r="F425" s="643" t="s">
        <v>40</v>
      </c>
      <c r="G425" s="643">
        <v>4</v>
      </c>
      <c r="H425" s="413" t="s">
        <v>10</v>
      </c>
      <c r="I425" s="643">
        <v>0</v>
      </c>
      <c r="J425" s="2" t="s">
        <v>410</v>
      </c>
      <c r="K425" s="643">
        <v>3</v>
      </c>
      <c r="L425" s="684"/>
      <c r="M425" s="3" t="s">
        <v>317</v>
      </c>
      <c r="N425" s="2" t="s">
        <v>411</v>
      </c>
      <c r="O425" s="643">
        <v>1</v>
      </c>
      <c r="P425" s="635">
        <v>187</v>
      </c>
      <c r="Q425" s="635">
        <v>187</v>
      </c>
      <c r="R425" s="635">
        <v>187</v>
      </c>
      <c r="S425" s="675">
        <f>SUMIF('Территориальный кк'!$A:$A,'2020'!$B425,'Территориальный кк'!F:F)</f>
        <v>2.1749999999999998</v>
      </c>
      <c r="T425" s="675">
        <f>SUMIF('Территориальный кк'!$A:$A,'2020'!$B425,'Территориальный кк'!G:G)</f>
        <v>2.9319999999999999</v>
      </c>
      <c r="U425" s="618">
        <f>SUMIFS(Нормативы!G:G,Нормативы!$B:$B,$G425,Нормативы!$D:$D,'2020'!$I425,Нормативы!$F:$F,'2020'!$K425)*O425</f>
        <v>22310</v>
      </c>
      <c r="V425" s="618">
        <f t="shared" si="1097"/>
        <v>17135.2</v>
      </c>
      <c r="W425" s="618">
        <f t="shared" si="1098"/>
        <v>5174.8</v>
      </c>
      <c r="X425" s="618">
        <f>SUMIFS(Нормативы!J:J,Нормативы!$B:$B,$G425,Нормативы!$D:$D,'2020'!$I425,Нормативы!$F:$F,'2020'!$K425)</f>
        <v>1910</v>
      </c>
      <c r="Y425" s="618">
        <f>SUMIFS(Нормативы!K:K,Нормативы!$B:$B,$G425,Нормативы!$D:$D,'2020'!$I425,Нормативы!$F:$F,'2020'!$K425)</f>
        <v>382</v>
      </c>
      <c r="Z425" s="618">
        <f>SUMIFS(Нормативы!L:L,Нормативы!$B:$B,$G425,Нормативы!$D:$D,'2020'!$I425,Нормативы!$F:$F,'2020'!$K425)</f>
        <v>3970</v>
      </c>
      <c r="AA425" s="618">
        <f t="shared" si="1099"/>
        <v>13670</v>
      </c>
      <c r="AB425" s="618">
        <f>SUMIFS(Нормативы!N:N,Нормативы!$B:$B,$G425,Нормативы!$D:$D,'2020'!$I425,Нормативы!$F:$F,'2020'!$K425)*O425</f>
        <v>460</v>
      </c>
      <c r="AC425" s="618">
        <f>SUMIFS(Нормативы!O:O,Нормативы!$B:$B,$G425,Нормативы!$D:$D,'2020'!$I425,Нормативы!$F:$F,'2020'!$K425)</f>
        <v>9200</v>
      </c>
      <c r="AD425" s="618">
        <f>SUMIFS(Нормативы!P:P,Нормативы!$B:$B,$G425,Нормативы!$D:$D,'2020'!$I425,Нормативы!$F:$F,'2020'!$K425)*O425</f>
        <v>3270</v>
      </c>
      <c r="AE425" s="618">
        <f>SUMIFS(Нормативы!Q:Q,Нормативы!$B:$B,$G425,Нормативы!$D:$D,'2020'!$I425,Нормативы!$F:$F,'2020'!$K425)</f>
        <v>740</v>
      </c>
      <c r="AF425" s="618">
        <f>SUMIFS(Нормативы!R:R,Нормативы!$B:$B,$G425,Нормативы!$D:$D,'2020'!$I425,Нормативы!$F:$F,'2020'!$K425)</f>
        <v>2120</v>
      </c>
      <c r="AG425" s="618">
        <f>SUMIFS(Нормативы!S:S,Нормативы!$B:$B,$G425,Нормативы!$D:$D,'2020'!$I425,Нормативы!$F:$F,'2020'!$K425)</f>
        <v>8620</v>
      </c>
      <c r="AH425" s="618">
        <f>SUMIFS(Нормативы!T:T,Нормативы!$B:$B,$G425,Нормативы!$D:$D,'2020'!$I425,Нормативы!$F:$F,'2020'!$K425)</f>
        <v>310</v>
      </c>
      <c r="AI425" s="618">
        <f>SUMIFS(Нормативы!U:U,Нормативы!$B:$B,$G425,Нормативы!$D:$D,'2020'!$I425,Нормативы!$F:$F,'2020'!$K425)</f>
        <v>1240</v>
      </c>
      <c r="AJ425" s="618">
        <f>SUMIFS(Нормативы!V:V,Нормативы!$B:$B,$G425,Нормативы!$D:$D,'2020'!$I425,Нормативы!$F:$F,'2020'!$K425)</f>
        <v>50</v>
      </c>
      <c r="AK425" s="618">
        <f>SUMIFS(Нормативы!W:W,Нормативы!$B:$B,$G425,Нормативы!$D:$D,'2020'!$I425,Нормативы!$F:$F,'2020'!$K425)</f>
        <v>2570</v>
      </c>
      <c r="AL425" s="618">
        <f>SUMIFS(Нормативы!X:X,Нормативы!$B:$B,$G425,Нормативы!$D:$D,'2020'!$I425,Нормативы!$F:$F,'2020'!$K425)*O425</f>
        <v>17850</v>
      </c>
      <c r="AM425" s="618">
        <f t="shared" si="1100"/>
        <v>13709.7</v>
      </c>
      <c r="AN425" s="618">
        <f t="shared" si="1101"/>
        <v>4140.3</v>
      </c>
      <c r="AO425" s="618">
        <f>SUMIFS(Нормативы!AA:AA,Нормативы!$B:$B,$G425,Нормативы!$D:$D,'2020'!$I425,Нормативы!$F:$F,'2020'!$K425)</f>
        <v>650</v>
      </c>
      <c r="AP425" s="619">
        <f t="shared" si="1102"/>
        <v>75270</v>
      </c>
      <c r="AQ425" s="413">
        <f t="shared" si="1040"/>
        <v>4171970</v>
      </c>
      <c r="AR425" s="618">
        <f t="shared" si="1247"/>
        <v>3204278</v>
      </c>
      <c r="AS425" s="618">
        <f t="shared" si="1248"/>
        <v>967692</v>
      </c>
      <c r="AT425" s="616">
        <f t="shared" si="1041"/>
        <v>357170</v>
      </c>
      <c r="AU425" s="616">
        <f t="shared" si="1042"/>
        <v>71434</v>
      </c>
      <c r="AV425" s="616">
        <f t="shared" si="1043"/>
        <v>742390</v>
      </c>
      <c r="AW425" s="616">
        <f t="shared" si="1044"/>
        <v>2556290</v>
      </c>
      <c r="AX425" s="616">
        <f t="shared" si="1045"/>
        <v>86020</v>
      </c>
      <c r="AY425" s="616">
        <f t="shared" si="1046"/>
        <v>1720400</v>
      </c>
      <c r="AZ425" s="616">
        <f t="shared" si="1047"/>
        <v>611490</v>
      </c>
      <c r="BA425" s="616">
        <f t="shared" si="1048"/>
        <v>138380</v>
      </c>
      <c r="BB425" s="616">
        <f t="shared" si="1049"/>
        <v>396440</v>
      </c>
      <c r="BC425" s="616">
        <f t="shared" si="1050"/>
        <v>1611940</v>
      </c>
      <c r="BD425" s="616">
        <f t="shared" si="1051"/>
        <v>57970</v>
      </c>
      <c r="BE425" s="616">
        <f t="shared" si="1052"/>
        <v>231880</v>
      </c>
      <c r="BF425" s="616">
        <f t="shared" si="1053"/>
        <v>9350</v>
      </c>
      <c r="BG425" s="616">
        <f t="shared" si="1054"/>
        <v>480590</v>
      </c>
      <c r="BH425" s="616">
        <f t="shared" si="1055"/>
        <v>3337950</v>
      </c>
      <c r="BI425" s="618">
        <f t="shared" si="1249"/>
        <v>2563709.7000000002</v>
      </c>
      <c r="BJ425" s="618">
        <f t="shared" si="1250"/>
        <v>774240.3</v>
      </c>
      <c r="BK425" s="616">
        <f t="shared" si="1251"/>
        <v>121550</v>
      </c>
      <c r="BL425" s="619">
        <f t="shared" si="1057"/>
        <v>14075490</v>
      </c>
      <c r="BM425" s="616">
        <f t="shared" si="1058"/>
        <v>9074035</v>
      </c>
      <c r="BN425" s="618">
        <f t="shared" si="1252"/>
        <v>6969304.9000000004</v>
      </c>
      <c r="BO425" s="618">
        <f t="shared" si="1253"/>
        <v>2104730.1</v>
      </c>
      <c r="BP425" s="616">
        <f t="shared" si="1254"/>
        <v>357170</v>
      </c>
      <c r="BQ425" s="616">
        <f t="shared" si="1108"/>
        <v>71434</v>
      </c>
      <c r="BR425" s="616">
        <f t="shared" si="1255"/>
        <v>742390</v>
      </c>
      <c r="BS425" s="616">
        <f t="shared" si="1256"/>
        <v>2556290</v>
      </c>
      <c r="BT425" s="413"/>
      <c r="BU425" s="413"/>
      <c r="BV425" s="413"/>
      <c r="BW425" s="413"/>
      <c r="BX425" s="616">
        <f t="shared" si="1066"/>
        <v>1162362</v>
      </c>
      <c r="BY425" s="616">
        <f t="shared" si="1261"/>
        <v>1611940</v>
      </c>
      <c r="BZ425" s="616">
        <f t="shared" si="1262"/>
        <v>57970</v>
      </c>
      <c r="CA425" s="616">
        <f t="shared" si="1263"/>
        <v>231880</v>
      </c>
      <c r="CB425" s="616">
        <f t="shared" si="1264"/>
        <v>9350</v>
      </c>
      <c r="CC425" s="616">
        <f t="shared" si="1265"/>
        <v>480590</v>
      </c>
      <c r="CD425" s="616">
        <f t="shared" si="1072"/>
        <v>7260041</v>
      </c>
      <c r="CE425" s="618">
        <f t="shared" si="1266"/>
        <v>5576068.4000000004</v>
      </c>
      <c r="CF425" s="618">
        <f t="shared" si="1267"/>
        <v>1683972.6</v>
      </c>
      <c r="CG425" s="616">
        <f t="shared" si="1268"/>
        <v>121550</v>
      </c>
      <c r="CH425" s="619">
        <f t="shared" si="1074"/>
        <v>23665568</v>
      </c>
      <c r="CM425" s="88"/>
      <c r="AUV425" s="699">
        <f t="shared" si="1184"/>
        <v>48524.25</v>
      </c>
      <c r="AUW425" s="699">
        <f t="shared" si="1185"/>
        <v>37269.01</v>
      </c>
      <c r="AUX425" s="699">
        <f t="shared" si="1186"/>
        <v>11255.24</v>
      </c>
      <c r="AUY425" s="699">
        <f t="shared" si="1284"/>
        <v>1910</v>
      </c>
      <c r="AUZ425" s="699">
        <f t="shared" si="1204"/>
        <v>24363.57</v>
      </c>
      <c r="AVA425" s="699">
        <f t="shared" si="1204"/>
        <v>33.28</v>
      </c>
      <c r="AVB425" s="699">
        <f t="shared" si="1285"/>
        <v>0</v>
      </c>
      <c r="AVC425" s="699">
        <f t="shared" si="1286"/>
        <v>0</v>
      </c>
      <c r="AVD425" s="699">
        <f t="shared" si="1287"/>
        <v>0</v>
      </c>
      <c r="AVE425" s="699">
        <f t="shared" si="1288"/>
        <v>0</v>
      </c>
      <c r="AVF425" s="699">
        <f t="shared" si="1289"/>
        <v>0</v>
      </c>
      <c r="AVG425" s="699">
        <f t="shared" si="1290"/>
        <v>6215.84</v>
      </c>
      <c r="AVH425" s="699">
        <f t="shared" si="1291"/>
        <v>8620</v>
      </c>
      <c r="AVI425" s="699">
        <f t="shared" si="1292"/>
        <v>310</v>
      </c>
      <c r="AVJ425" s="699">
        <f t="shared" si="1293"/>
        <v>1240</v>
      </c>
      <c r="AVK425" s="699">
        <f t="shared" si="1294"/>
        <v>50</v>
      </c>
      <c r="AVL425" s="699">
        <f t="shared" si="1295"/>
        <v>2570</v>
      </c>
      <c r="AVM425" s="699">
        <f t="shared" si="1296"/>
        <v>38823.75</v>
      </c>
      <c r="AVN425" s="699">
        <f t="shared" si="1297"/>
        <v>29818.55</v>
      </c>
      <c r="AVO425" s="699">
        <f t="shared" si="1298"/>
        <v>9005.2000000000007</v>
      </c>
      <c r="AVP425" s="699">
        <f t="shared" si="1299"/>
        <v>650</v>
      </c>
      <c r="AVQ425" s="699">
        <f t="shared" si="1300"/>
        <v>126553.84</v>
      </c>
    </row>
    <row r="426" spans="1:108 1244:1265" ht="30" hidden="1" customHeight="1" x14ac:dyDescent="0.25">
      <c r="A426" s="643">
        <v>2</v>
      </c>
      <c r="B426" s="643">
        <v>21</v>
      </c>
      <c r="C426" s="643" t="s">
        <v>412</v>
      </c>
      <c r="D426" s="2"/>
      <c r="E426" s="2"/>
      <c r="F426" s="643" t="s">
        <v>40</v>
      </c>
      <c r="G426" s="643">
        <v>4</v>
      </c>
      <c r="H426" s="413" t="s">
        <v>10</v>
      </c>
      <c r="I426" s="643">
        <v>0</v>
      </c>
      <c r="J426" s="2" t="s">
        <v>410</v>
      </c>
      <c r="K426" s="643">
        <v>3</v>
      </c>
      <c r="L426" s="684"/>
      <c r="M426" s="3" t="s">
        <v>317</v>
      </c>
      <c r="N426" s="2" t="s">
        <v>411</v>
      </c>
      <c r="O426" s="643">
        <v>1</v>
      </c>
      <c r="P426" s="635">
        <v>378</v>
      </c>
      <c r="Q426" s="635">
        <v>378</v>
      </c>
      <c r="R426" s="635">
        <v>378</v>
      </c>
      <c r="S426" s="675">
        <f>SUMIF('Территориальный кк'!$A:$A,'2020'!$B426,'Территориальный кк'!F:F)</f>
        <v>1.153</v>
      </c>
      <c r="T426" s="675">
        <f>SUMIF('Территориальный кк'!$A:$A,'2020'!$B426,'Территориальный кк'!G:G)</f>
        <v>2.4820000000000002</v>
      </c>
      <c r="U426" s="618">
        <f>SUMIFS(Нормативы!G:G,Нормативы!$B:$B,$G426,Нормативы!$D:$D,'2020'!$I426,Нормативы!$F:$F,'2020'!$K426)*O426</f>
        <v>22310</v>
      </c>
      <c r="V426" s="618">
        <f t="shared" si="1097"/>
        <v>17135.2</v>
      </c>
      <c r="W426" s="618">
        <f t="shared" si="1098"/>
        <v>5174.8</v>
      </c>
      <c r="X426" s="618">
        <f>SUMIFS(Нормативы!J:J,Нормативы!$B:$B,$G426,Нормативы!$D:$D,'2020'!$I426,Нормативы!$F:$F,'2020'!$K426)</f>
        <v>1910</v>
      </c>
      <c r="Y426" s="618">
        <f>SUMIFS(Нормативы!K:K,Нормативы!$B:$B,$G426,Нормативы!$D:$D,'2020'!$I426,Нормативы!$F:$F,'2020'!$K426)</f>
        <v>382</v>
      </c>
      <c r="Z426" s="618">
        <f>SUMIFS(Нормативы!L:L,Нормативы!$B:$B,$G426,Нормативы!$D:$D,'2020'!$I426,Нормативы!$F:$F,'2020'!$K426)</f>
        <v>3970</v>
      </c>
      <c r="AA426" s="618">
        <f t="shared" si="1099"/>
        <v>13670</v>
      </c>
      <c r="AB426" s="618">
        <f>SUMIFS(Нормативы!N:N,Нормативы!$B:$B,$G426,Нормативы!$D:$D,'2020'!$I426,Нормативы!$F:$F,'2020'!$K426)*O426</f>
        <v>460</v>
      </c>
      <c r="AC426" s="618">
        <f>SUMIFS(Нормативы!O:O,Нормативы!$B:$B,$G426,Нормативы!$D:$D,'2020'!$I426,Нормативы!$F:$F,'2020'!$K426)</f>
        <v>9200</v>
      </c>
      <c r="AD426" s="618">
        <f>SUMIFS(Нормативы!P:P,Нормативы!$B:$B,$G426,Нормативы!$D:$D,'2020'!$I426,Нормативы!$F:$F,'2020'!$K426)*O426</f>
        <v>3270</v>
      </c>
      <c r="AE426" s="618">
        <f>SUMIFS(Нормативы!Q:Q,Нормативы!$B:$B,$G426,Нормативы!$D:$D,'2020'!$I426,Нормативы!$F:$F,'2020'!$K426)</f>
        <v>740</v>
      </c>
      <c r="AF426" s="618">
        <f>SUMIFS(Нормативы!R:R,Нормативы!$B:$B,$G426,Нормативы!$D:$D,'2020'!$I426,Нормативы!$F:$F,'2020'!$K426)</f>
        <v>2120</v>
      </c>
      <c r="AG426" s="618">
        <f>SUMIFS(Нормативы!S:S,Нормативы!$B:$B,$G426,Нормативы!$D:$D,'2020'!$I426,Нормативы!$F:$F,'2020'!$K426)</f>
        <v>8620</v>
      </c>
      <c r="AH426" s="618">
        <f>SUMIFS(Нормативы!T:T,Нормативы!$B:$B,$G426,Нормативы!$D:$D,'2020'!$I426,Нормативы!$F:$F,'2020'!$K426)</f>
        <v>310</v>
      </c>
      <c r="AI426" s="618">
        <f>SUMIFS(Нормативы!U:U,Нормативы!$B:$B,$G426,Нормативы!$D:$D,'2020'!$I426,Нормативы!$F:$F,'2020'!$K426)</f>
        <v>1240</v>
      </c>
      <c r="AJ426" s="618">
        <f>SUMIFS(Нормативы!V:V,Нормативы!$B:$B,$G426,Нормативы!$D:$D,'2020'!$I426,Нормативы!$F:$F,'2020'!$K426)</f>
        <v>50</v>
      </c>
      <c r="AK426" s="618">
        <f>SUMIFS(Нормативы!W:W,Нормативы!$B:$B,$G426,Нормативы!$D:$D,'2020'!$I426,Нормативы!$F:$F,'2020'!$K426)</f>
        <v>2570</v>
      </c>
      <c r="AL426" s="618">
        <f>SUMIFS(Нормативы!X:X,Нормативы!$B:$B,$G426,Нормативы!$D:$D,'2020'!$I426,Нормативы!$F:$F,'2020'!$K426)*O426</f>
        <v>17850</v>
      </c>
      <c r="AM426" s="618">
        <f t="shared" si="1100"/>
        <v>13709.7</v>
      </c>
      <c r="AN426" s="618">
        <f t="shared" si="1101"/>
        <v>4140.3</v>
      </c>
      <c r="AO426" s="618">
        <f>SUMIFS(Нормативы!AA:AA,Нормативы!$B:$B,$G426,Нормативы!$D:$D,'2020'!$I426,Нормативы!$F:$F,'2020'!$K426)</f>
        <v>650</v>
      </c>
      <c r="AP426" s="619">
        <f t="shared" si="1102"/>
        <v>75270</v>
      </c>
      <c r="AQ426" s="413">
        <f t="shared" si="1040"/>
        <v>8433180</v>
      </c>
      <c r="AR426" s="618">
        <f t="shared" si="1247"/>
        <v>6477096.7999999998</v>
      </c>
      <c r="AS426" s="618">
        <f t="shared" si="1248"/>
        <v>1956083.2</v>
      </c>
      <c r="AT426" s="616">
        <f t="shared" si="1041"/>
        <v>721980</v>
      </c>
      <c r="AU426" s="616">
        <f t="shared" si="1042"/>
        <v>144396</v>
      </c>
      <c r="AV426" s="616">
        <f t="shared" si="1043"/>
        <v>1500660</v>
      </c>
      <c r="AW426" s="616">
        <f t="shared" si="1044"/>
        <v>5167260</v>
      </c>
      <c r="AX426" s="616">
        <f t="shared" si="1045"/>
        <v>173880</v>
      </c>
      <c r="AY426" s="616">
        <f t="shared" si="1046"/>
        <v>3477600</v>
      </c>
      <c r="AZ426" s="616">
        <f t="shared" si="1047"/>
        <v>1236060</v>
      </c>
      <c r="BA426" s="616">
        <f t="shared" si="1048"/>
        <v>279720</v>
      </c>
      <c r="BB426" s="616">
        <f t="shared" si="1049"/>
        <v>801360</v>
      </c>
      <c r="BC426" s="616">
        <f t="shared" si="1050"/>
        <v>3258360</v>
      </c>
      <c r="BD426" s="616">
        <f t="shared" si="1051"/>
        <v>117180</v>
      </c>
      <c r="BE426" s="616">
        <f t="shared" si="1052"/>
        <v>468720</v>
      </c>
      <c r="BF426" s="616">
        <f t="shared" si="1053"/>
        <v>18900</v>
      </c>
      <c r="BG426" s="616">
        <f t="shared" si="1054"/>
        <v>971460</v>
      </c>
      <c r="BH426" s="616">
        <f t="shared" si="1055"/>
        <v>6747300</v>
      </c>
      <c r="BI426" s="618">
        <f t="shared" si="1249"/>
        <v>5182258.0999999996</v>
      </c>
      <c r="BJ426" s="618">
        <f t="shared" si="1250"/>
        <v>1565041.9</v>
      </c>
      <c r="BK426" s="616">
        <f t="shared" si="1251"/>
        <v>245700</v>
      </c>
      <c r="BL426" s="619">
        <f t="shared" si="1057"/>
        <v>28452060</v>
      </c>
      <c r="BM426" s="616">
        <f t="shared" si="1058"/>
        <v>9723457</v>
      </c>
      <c r="BN426" s="618">
        <f t="shared" si="1252"/>
        <v>7468092.9000000004</v>
      </c>
      <c r="BO426" s="618">
        <f t="shared" si="1253"/>
        <v>2255364.1</v>
      </c>
      <c r="BP426" s="616">
        <f t="shared" si="1254"/>
        <v>721980</v>
      </c>
      <c r="BQ426" s="616">
        <f t="shared" si="1108"/>
        <v>144396</v>
      </c>
      <c r="BR426" s="616">
        <f t="shared" si="1255"/>
        <v>1500660</v>
      </c>
      <c r="BS426" s="616">
        <f t="shared" si="1256"/>
        <v>5167260</v>
      </c>
      <c r="BT426" s="413"/>
      <c r="BU426" s="413"/>
      <c r="BV426" s="413"/>
      <c r="BW426" s="413"/>
      <c r="BX426" s="616">
        <f t="shared" si="1066"/>
        <v>1988976</v>
      </c>
      <c r="BY426" s="616">
        <f t="shared" si="1261"/>
        <v>3258360</v>
      </c>
      <c r="BZ426" s="616">
        <f t="shared" si="1262"/>
        <v>117180</v>
      </c>
      <c r="CA426" s="616">
        <f t="shared" si="1263"/>
        <v>468720</v>
      </c>
      <c r="CB426" s="616">
        <f t="shared" si="1264"/>
        <v>18900</v>
      </c>
      <c r="CC426" s="616">
        <f t="shared" si="1265"/>
        <v>971460</v>
      </c>
      <c r="CD426" s="616">
        <f t="shared" si="1072"/>
        <v>7779637</v>
      </c>
      <c r="CE426" s="618">
        <f t="shared" si="1266"/>
        <v>5975143.5999999996</v>
      </c>
      <c r="CF426" s="618">
        <f t="shared" si="1267"/>
        <v>1804493.4</v>
      </c>
      <c r="CG426" s="616">
        <f t="shared" si="1268"/>
        <v>245700</v>
      </c>
      <c r="CH426" s="619">
        <f t="shared" si="1074"/>
        <v>31962290</v>
      </c>
      <c r="AUV426" s="699">
        <f t="shared" si="1184"/>
        <v>25723.43</v>
      </c>
      <c r="AUW426" s="699">
        <f t="shared" si="1185"/>
        <v>19756.86</v>
      </c>
      <c r="AUX426" s="699">
        <f t="shared" si="1186"/>
        <v>5966.57</v>
      </c>
      <c r="AUY426" s="699">
        <f t="shared" si="1284"/>
        <v>1910</v>
      </c>
      <c r="AUZ426" s="699">
        <f t="shared" si="1204"/>
        <v>58177.279999999999</v>
      </c>
      <c r="AVA426" s="699">
        <f t="shared" si="1204"/>
        <v>67.260000000000005</v>
      </c>
      <c r="AVB426" s="699">
        <f t="shared" si="1285"/>
        <v>0</v>
      </c>
      <c r="AVC426" s="699">
        <f t="shared" si="1286"/>
        <v>0</v>
      </c>
      <c r="AVD426" s="699">
        <f t="shared" si="1287"/>
        <v>0</v>
      </c>
      <c r="AVE426" s="699">
        <f t="shared" si="1288"/>
        <v>0</v>
      </c>
      <c r="AVF426" s="699">
        <f t="shared" si="1289"/>
        <v>0</v>
      </c>
      <c r="AVG426" s="699">
        <f t="shared" si="1290"/>
        <v>5261.84</v>
      </c>
      <c r="AVH426" s="699">
        <f t="shared" si="1291"/>
        <v>8620</v>
      </c>
      <c r="AVI426" s="699">
        <f t="shared" si="1292"/>
        <v>310</v>
      </c>
      <c r="AVJ426" s="699">
        <f t="shared" si="1293"/>
        <v>1240</v>
      </c>
      <c r="AVK426" s="699">
        <f t="shared" si="1294"/>
        <v>50</v>
      </c>
      <c r="AVL426" s="699">
        <f t="shared" si="1295"/>
        <v>2570</v>
      </c>
      <c r="AVM426" s="699">
        <f t="shared" si="1296"/>
        <v>20581.05</v>
      </c>
      <c r="AVN426" s="699">
        <f t="shared" si="1297"/>
        <v>15807.26</v>
      </c>
      <c r="AVO426" s="699">
        <f t="shared" si="1298"/>
        <v>4773.79</v>
      </c>
      <c r="AVP426" s="699">
        <f t="shared" si="1299"/>
        <v>650</v>
      </c>
      <c r="AVQ426" s="699">
        <f t="shared" si="1300"/>
        <v>84556.32</v>
      </c>
    </row>
    <row r="427" spans="1:108 1244:1265" ht="30" hidden="1" customHeight="1" x14ac:dyDescent="0.25">
      <c r="A427" s="643">
        <v>2</v>
      </c>
      <c r="B427" s="643">
        <v>21</v>
      </c>
      <c r="C427" s="643" t="s">
        <v>412</v>
      </c>
      <c r="D427" s="2"/>
      <c r="E427" s="2"/>
      <c r="F427" s="643" t="s">
        <v>40</v>
      </c>
      <c r="G427" s="643">
        <v>4</v>
      </c>
      <c r="H427" s="413" t="s">
        <v>10</v>
      </c>
      <c r="I427" s="643">
        <v>0</v>
      </c>
      <c r="J427" s="2" t="s">
        <v>410</v>
      </c>
      <c r="K427" s="643">
        <v>3</v>
      </c>
      <c r="L427" s="684"/>
      <c r="M427" s="3" t="s">
        <v>318</v>
      </c>
      <c r="N427" s="2" t="s">
        <v>414</v>
      </c>
      <c r="O427" s="643">
        <v>2</v>
      </c>
      <c r="P427" s="635">
        <v>3</v>
      </c>
      <c r="Q427" s="635">
        <v>3</v>
      </c>
      <c r="R427" s="635">
        <v>3</v>
      </c>
      <c r="S427" s="675">
        <f>SUMIF('Территориальный кк'!$A:$A,'2020'!$B427,'Территориальный кк'!F:F)</f>
        <v>1.153</v>
      </c>
      <c r="T427" s="675">
        <f>SUMIF('Территориальный кк'!$A:$A,'2020'!$B427,'Территориальный кк'!G:G)</f>
        <v>2.4820000000000002</v>
      </c>
      <c r="U427" s="618">
        <f>SUMIFS(Нормативы!G:G,Нормативы!$B:$B,$G427,Нормативы!$D:$D,'2020'!$I427,Нормативы!$F:$F,'2020'!$K427)*O427</f>
        <v>44620</v>
      </c>
      <c r="V427" s="618">
        <f t="shared" si="1097"/>
        <v>34270.400000000001</v>
      </c>
      <c r="W427" s="618">
        <f t="shared" si="1098"/>
        <v>10349.6</v>
      </c>
      <c r="X427" s="618">
        <f>SUMIFS(Нормативы!J:J,Нормативы!$B:$B,$G427,Нормативы!$D:$D,'2020'!$I427,Нормативы!$F:$F,'2020'!$K427)</f>
        <v>1910</v>
      </c>
      <c r="Y427" s="618">
        <f>SUMIFS(Нормативы!K:K,Нормативы!$B:$B,$G427,Нормативы!$D:$D,'2020'!$I427,Нормативы!$F:$F,'2020'!$K427)</f>
        <v>382</v>
      </c>
      <c r="Z427" s="618">
        <f>SUMIFS(Нормативы!L:L,Нормативы!$B:$B,$G427,Нормативы!$D:$D,'2020'!$I427,Нормативы!$F:$F,'2020'!$K427)</f>
        <v>3970</v>
      </c>
      <c r="AA427" s="618">
        <f t="shared" si="1099"/>
        <v>17400</v>
      </c>
      <c r="AB427" s="618">
        <f>SUMIFS(Нормативы!N:N,Нормативы!$B:$B,$G427,Нормативы!$D:$D,'2020'!$I427,Нормативы!$F:$F,'2020'!$K427)*O427</f>
        <v>920</v>
      </c>
      <c r="AC427" s="618">
        <f>SUMIFS(Нормативы!O:O,Нормативы!$B:$B,$G427,Нормативы!$D:$D,'2020'!$I427,Нормативы!$F:$F,'2020'!$K427)</f>
        <v>9200</v>
      </c>
      <c r="AD427" s="618">
        <f>SUMIFS(Нормативы!P:P,Нормативы!$B:$B,$G427,Нормативы!$D:$D,'2020'!$I427,Нормативы!$F:$F,'2020'!$K427)*O427</f>
        <v>6540</v>
      </c>
      <c r="AE427" s="618">
        <f>SUMIFS(Нормативы!Q:Q,Нормативы!$B:$B,$G427,Нормативы!$D:$D,'2020'!$I427,Нормативы!$F:$F,'2020'!$K427)</f>
        <v>740</v>
      </c>
      <c r="AF427" s="618">
        <f>SUMIFS(Нормативы!R:R,Нормативы!$B:$B,$G427,Нормативы!$D:$D,'2020'!$I427,Нормативы!$F:$F,'2020'!$K427)</f>
        <v>2120</v>
      </c>
      <c r="AG427" s="618">
        <f>SUMIFS(Нормативы!S:S,Нормативы!$B:$B,$G427,Нормативы!$D:$D,'2020'!$I427,Нормативы!$F:$F,'2020'!$K427)</f>
        <v>8620</v>
      </c>
      <c r="AH427" s="618">
        <f>SUMIFS(Нормативы!T:T,Нормативы!$B:$B,$G427,Нормативы!$D:$D,'2020'!$I427,Нормативы!$F:$F,'2020'!$K427)</f>
        <v>310</v>
      </c>
      <c r="AI427" s="618">
        <f>SUMIFS(Нормативы!U:U,Нормативы!$B:$B,$G427,Нормативы!$D:$D,'2020'!$I427,Нормативы!$F:$F,'2020'!$K427)</f>
        <v>1240</v>
      </c>
      <c r="AJ427" s="618">
        <f>SUMIFS(Нормативы!V:V,Нормативы!$B:$B,$G427,Нормативы!$D:$D,'2020'!$I427,Нормативы!$F:$F,'2020'!$K427)</f>
        <v>50</v>
      </c>
      <c r="AK427" s="618">
        <f>SUMIFS(Нормативы!W:W,Нормативы!$B:$B,$G427,Нормативы!$D:$D,'2020'!$I427,Нормативы!$F:$F,'2020'!$K427)</f>
        <v>2570</v>
      </c>
      <c r="AL427" s="618">
        <f>SUMIFS(Нормативы!X:X,Нормативы!$B:$B,$G427,Нормативы!$D:$D,'2020'!$I427,Нормативы!$F:$F,'2020'!$K427)*O427</f>
        <v>35700</v>
      </c>
      <c r="AM427" s="618">
        <f t="shared" si="1100"/>
        <v>27419.4</v>
      </c>
      <c r="AN427" s="618">
        <f t="shared" si="1101"/>
        <v>8280.6</v>
      </c>
      <c r="AO427" s="618">
        <f>SUMIFS(Нормативы!AA:AA,Нормативы!$B:$B,$G427,Нормативы!$D:$D,'2020'!$I427,Нормативы!$F:$F,'2020'!$K427)</f>
        <v>650</v>
      </c>
      <c r="AP427" s="619">
        <f t="shared" si="1102"/>
        <v>119160</v>
      </c>
      <c r="AQ427" s="413">
        <f t="shared" si="1040"/>
        <v>133860</v>
      </c>
      <c r="AR427" s="618">
        <f t="shared" si="1247"/>
        <v>102811.1</v>
      </c>
      <c r="AS427" s="618">
        <f t="shared" si="1248"/>
        <v>31048.9</v>
      </c>
      <c r="AT427" s="616">
        <f t="shared" si="1041"/>
        <v>5730</v>
      </c>
      <c r="AU427" s="616">
        <f t="shared" si="1042"/>
        <v>1146</v>
      </c>
      <c r="AV427" s="616">
        <f t="shared" si="1043"/>
        <v>11910</v>
      </c>
      <c r="AW427" s="616">
        <f t="shared" si="1044"/>
        <v>52200</v>
      </c>
      <c r="AX427" s="616">
        <f t="shared" si="1045"/>
        <v>2760</v>
      </c>
      <c r="AY427" s="616">
        <f t="shared" si="1046"/>
        <v>27600</v>
      </c>
      <c r="AZ427" s="616">
        <f t="shared" si="1047"/>
        <v>19620</v>
      </c>
      <c r="BA427" s="616">
        <f t="shared" si="1048"/>
        <v>2220</v>
      </c>
      <c r="BB427" s="616">
        <f t="shared" si="1049"/>
        <v>6360</v>
      </c>
      <c r="BC427" s="616">
        <f t="shared" si="1050"/>
        <v>25860</v>
      </c>
      <c r="BD427" s="616">
        <f t="shared" si="1051"/>
        <v>930</v>
      </c>
      <c r="BE427" s="616">
        <f t="shared" si="1052"/>
        <v>3720</v>
      </c>
      <c r="BF427" s="616">
        <f t="shared" si="1053"/>
        <v>150</v>
      </c>
      <c r="BG427" s="616">
        <f t="shared" si="1054"/>
        <v>7710</v>
      </c>
      <c r="BH427" s="616">
        <f t="shared" si="1055"/>
        <v>107100</v>
      </c>
      <c r="BI427" s="618">
        <f t="shared" si="1249"/>
        <v>82258.100000000006</v>
      </c>
      <c r="BJ427" s="618">
        <f t="shared" si="1250"/>
        <v>24841.9</v>
      </c>
      <c r="BK427" s="616">
        <f t="shared" si="1251"/>
        <v>1950</v>
      </c>
      <c r="BL427" s="619">
        <f t="shared" si="1057"/>
        <v>357480</v>
      </c>
      <c r="BM427" s="616">
        <f t="shared" si="1058"/>
        <v>154341</v>
      </c>
      <c r="BN427" s="618">
        <f t="shared" si="1252"/>
        <v>118541.5</v>
      </c>
      <c r="BO427" s="618">
        <f t="shared" si="1253"/>
        <v>35799.5</v>
      </c>
      <c r="BP427" s="616">
        <f t="shared" si="1254"/>
        <v>5730</v>
      </c>
      <c r="BQ427" s="616">
        <f t="shared" si="1108"/>
        <v>1146</v>
      </c>
      <c r="BR427" s="616">
        <f t="shared" si="1255"/>
        <v>11910</v>
      </c>
      <c r="BS427" s="616">
        <f t="shared" si="1256"/>
        <v>52200</v>
      </c>
      <c r="BT427" s="413"/>
      <c r="BU427" s="413"/>
      <c r="BV427" s="413"/>
      <c r="BW427" s="413"/>
      <c r="BX427" s="616">
        <f t="shared" si="1066"/>
        <v>15786</v>
      </c>
      <c r="BY427" s="616">
        <f t="shared" si="1261"/>
        <v>25860</v>
      </c>
      <c r="BZ427" s="616">
        <f t="shared" si="1262"/>
        <v>930</v>
      </c>
      <c r="CA427" s="616">
        <f t="shared" si="1263"/>
        <v>3720</v>
      </c>
      <c r="CB427" s="616">
        <f t="shared" si="1264"/>
        <v>150</v>
      </c>
      <c r="CC427" s="616">
        <f t="shared" si="1265"/>
        <v>7710</v>
      </c>
      <c r="CD427" s="616">
        <f t="shared" si="1072"/>
        <v>123486</v>
      </c>
      <c r="CE427" s="618">
        <f t="shared" si="1266"/>
        <v>94843.3</v>
      </c>
      <c r="CF427" s="618">
        <f t="shared" si="1267"/>
        <v>28642.7</v>
      </c>
      <c r="CG427" s="616">
        <f t="shared" si="1268"/>
        <v>1950</v>
      </c>
      <c r="CH427" s="619">
        <f t="shared" si="1074"/>
        <v>403773</v>
      </c>
      <c r="AUV427" s="699">
        <f t="shared" si="1184"/>
        <v>51447</v>
      </c>
      <c r="AUW427" s="699">
        <f t="shared" si="1185"/>
        <v>39513.82</v>
      </c>
      <c r="AUX427" s="699">
        <f t="shared" si="1186"/>
        <v>11933.18</v>
      </c>
      <c r="AUY427" s="699">
        <f t="shared" si="1284"/>
        <v>1910</v>
      </c>
      <c r="AUZ427" s="699">
        <f t="shared" si="1204"/>
        <v>461.72</v>
      </c>
      <c r="AVA427" s="699">
        <f t="shared" si="1204"/>
        <v>0.27</v>
      </c>
      <c r="AVB427" s="699">
        <f t="shared" si="1285"/>
        <v>0</v>
      </c>
      <c r="AVC427" s="699">
        <f t="shared" si="1286"/>
        <v>0</v>
      </c>
      <c r="AVD427" s="699">
        <f t="shared" si="1287"/>
        <v>0</v>
      </c>
      <c r="AVE427" s="699">
        <f t="shared" si="1288"/>
        <v>0</v>
      </c>
      <c r="AVF427" s="699">
        <f t="shared" si="1289"/>
        <v>0</v>
      </c>
      <c r="AVG427" s="699">
        <f t="shared" si="1290"/>
        <v>5262</v>
      </c>
      <c r="AVH427" s="699">
        <f t="shared" si="1291"/>
        <v>8620</v>
      </c>
      <c r="AVI427" s="699">
        <f t="shared" si="1292"/>
        <v>310</v>
      </c>
      <c r="AVJ427" s="699">
        <f t="shared" si="1293"/>
        <v>1240</v>
      </c>
      <c r="AVK427" s="699">
        <f t="shared" si="1294"/>
        <v>50</v>
      </c>
      <c r="AVL427" s="699">
        <f t="shared" si="1295"/>
        <v>2570</v>
      </c>
      <c r="AVM427" s="699">
        <f t="shared" si="1296"/>
        <v>41162</v>
      </c>
      <c r="AVN427" s="699">
        <f t="shared" si="1297"/>
        <v>31614.44</v>
      </c>
      <c r="AVO427" s="699">
        <f t="shared" si="1298"/>
        <v>9547.56</v>
      </c>
      <c r="AVP427" s="699">
        <f t="shared" si="1299"/>
        <v>650</v>
      </c>
      <c r="AVQ427" s="699">
        <f t="shared" si="1300"/>
        <v>134591</v>
      </c>
    </row>
    <row r="428" spans="1:108 1244:1265" ht="30" hidden="1" customHeight="1" x14ac:dyDescent="0.25">
      <c r="A428" s="643">
        <v>2</v>
      </c>
      <c r="B428" s="643">
        <v>21</v>
      </c>
      <c r="C428" s="643" t="s">
        <v>412</v>
      </c>
      <c r="D428" s="2"/>
      <c r="E428" s="2"/>
      <c r="F428" s="643" t="s">
        <v>40</v>
      </c>
      <c r="G428" s="643">
        <v>4</v>
      </c>
      <c r="H428" s="413" t="s">
        <v>10</v>
      </c>
      <c r="I428" s="643">
        <v>0</v>
      </c>
      <c r="J428" s="2" t="s">
        <v>413</v>
      </c>
      <c r="K428" s="643">
        <v>3</v>
      </c>
      <c r="L428" s="684"/>
      <c r="M428" s="3" t="s">
        <v>319</v>
      </c>
      <c r="N428" s="2" t="s">
        <v>411</v>
      </c>
      <c r="O428" s="643">
        <v>1</v>
      </c>
      <c r="P428" s="635">
        <v>51</v>
      </c>
      <c r="Q428" s="635">
        <v>51</v>
      </c>
      <c r="R428" s="635">
        <v>51</v>
      </c>
      <c r="S428" s="675">
        <f>SUMIF('Территориальный кк'!$A:$A,'2020'!$B428,'Территориальный кк'!F:F)</f>
        <v>1.153</v>
      </c>
      <c r="T428" s="675">
        <f>SUMIF('Территориальный кк'!$A:$A,'2020'!$B428,'Территориальный кк'!G:G)</f>
        <v>2.4820000000000002</v>
      </c>
      <c r="U428" s="618">
        <f>SUMIFS(Нормативы!G:G,Нормативы!$B:$B,$G428,Нормативы!$D:$D,'2020'!$I428,Нормативы!$F:$F,'2020'!$K428)*O428</f>
        <v>22310</v>
      </c>
      <c r="V428" s="618">
        <f t="shared" si="1097"/>
        <v>17135.2</v>
      </c>
      <c r="W428" s="618">
        <f t="shared" si="1098"/>
        <v>5174.8</v>
      </c>
      <c r="X428" s="618">
        <f>SUMIFS(Нормативы!J:J,Нормативы!$B:$B,$G428,Нормативы!$D:$D,'2020'!$I428,Нормативы!$F:$F,'2020'!$K428)</f>
        <v>1910</v>
      </c>
      <c r="Y428" s="618">
        <f>SUMIFS(Нормативы!K:K,Нормативы!$B:$B,$G428,Нормативы!$D:$D,'2020'!$I428,Нормативы!$F:$F,'2020'!$K428)</f>
        <v>382</v>
      </c>
      <c r="Z428" s="618">
        <f>SUMIFS(Нормативы!L:L,Нормативы!$B:$B,$G428,Нормативы!$D:$D,'2020'!$I428,Нормативы!$F:$F,'2020'!$K428)</f>
        <v>3970</v>
      </c>
      <c r="AA428" s="618">
        <f t="shared" si="1099"/>
        <v>13670</v>
      </c>
      <c r="AB428" s="618">
        <f>SUMIFS(Нормативы!N:N,Нормативы!$B:$B,$G428,Нормативы!$D:$D,'2020'!$I428,Нормативы!$F:$F,'2020'!$K428)*O428</f>
        <v>460</v>
      </c>
      <c r="AC428" s="618">
        <f>SUMIFS(Нормативы!O:O,Нормативы!$B:$B,$G428,Нормативы!$D:$D,'2020'!$I428,Нормативы!$F:$F,'2020'!$K428)</f>
        <v>9200</v>
      </c>
      <c r="AD428" s="618">
        <f>SUMIFS(Нормативы!P:P,Нормативы!$B:$B,$G428,Нормативы!$D:$D,'2020'!$I428,Нормативы!$F:$F,'2020'!$K428)*O428</f>
        <v>3270</v>
      </c>
      <c r="AE428" s="618">
        <f>SUMIFS(Нормативы!Q:Q,Нормативы!$B:$B,$G428,Нормативы!$D:$D,'2020'!$I428,Нормативы!$F:$F,'2020'!$K428)</f>
        <v>740</v>
      </c>
      <c r="AF428" s="618">
        <f>SUMIFS(Нормативы!R:R,Нормативы!$B:$B,$G428,Нормативы!$D:$D,'2020'!$I428,Нормативы!$F:$F,'2020'!$K428)</f>
        <v>2120</v>
      </c>
      <c r="AG428" s="618">
        <f>SUMIFS(Нормативы!S:S,Нормативы!$B:$B,$G428,Нормативы!$D:$D,'2020'!$I428,Нормативы!$F:$F,'2020'!$K428)</f>
        <v>8620</v>
      </c>
      <c r="AH428" s="618">
        <f>SUMIFS(Нормативы!T:T,Нормативы!$B:$B,$G428,Нормативы!$D:$D,'2020'!$I428,Нормативы!$F:$F,'2020'!$K428)</f>
        <v>310</v>
      </c>
      <c r="AI428" s="618">
        <f>SUMIFS(Нормативы!U:U,Нормативы!$B:$B,$G428,Нормативы!$D:$D,'2020'!$I428,Нормативы!$F:$F,'2020'!$K428)</f>
        <v>1240</v>
      </c>
      <c r="AJ428" s="618">
        <f>SUMIFS(Нормативы!V:V,Нормативы!$B:$B,$G428,Нормативы!$D:$D,'2020'!$I428,Нормативы!$F:$F,'2020'!$K428)</f>
        <v>50</v>
      </c>
      <c r="AK428" s="618">
        <f>SUMIFS(Нормативы!W:W,Нормативы!$B:$B,$G428,Нормативы!$D:$D,'2020'!$I428,Нормативы!$F:$F,'2020'!$K428)</f>
        <v>2570</v>
      </c>
      <c r="AL428" s="618">
        <f>SUMIFS(Нормативы!X:X,Нормативы!$B:$B,$G428,Нормативы!$D:$D,'2020'!$I428,Нормативы!$F:$F,'2020'!$K428)*O428</f>
        <v>17850</v>
      </c>
      <c r="AM428" s="618">
        <f t="shared" si="1100"/>
        <v>13709.7</v>
      </c>
      <c r="AN428" s="618">
        <f t="shared" si="1101"/>
        <v>4140.3</v>
      </c>
      <c r="AO428" s="618">
        <f>SUMIFS(Нормативы!AA:AA,Нормативы!$B:$B,$G428,Нормативы!$D:$D,'2020'!$I428,Нормативы!$F:$F,'2020'!$K428)</f>
        <v>650</v>
      </c>
      <c r="AP428" s="619">
        <f t="shared" si="1102"/>
        <v>75270</v>
      </c>
      <c r="AQ428" s="413">
        <f t="shared" si="1040"/>
        <v>1137810</v>
      </c>
      <c r="AR428" s="618">
        <f t="shared" si="1247"/>
        <v>873894</v>
      </c>
      <c r="AS428" s="618">
        <f t="shared" si="1248"/>
        <v>263916</v>
      </c>
      <c r="AT428" s="616">
        <f t="shared" si="1041"/>
        <v>97410</v>
      </c>
      <c r="AU428" s="616">
        <f t="shared" si="1042"/>
        <v>19482</v>
      </c>
      <c r="AV428" s="616">
        <f t="shared" si="1043"/>
        <v>202470</v>
      </c>
      <c r="AW428" s="616">
        <f t="shared" si="1044"/>
        <v>697170</v>
      </c>
      <c r="AX428" s="616">
        <f t="shared" si="1045"/>
        <v>23460</v>
      </c>
      <c r="AY428" s="616">
        <f t="shared" si="1046"/>
        <v>469200</v>
      </c>
      <c r="AZ428" s="616">
        <f t="shared" si="1047"/>
        <v>166770</v>
      </c>
      <c r="BA428" s="616">
        <f t="shared" si="1048"/>
        <v>37740</v>
      </c>
      <c r="BB428" s="616">
        <f t="shared" si="1049"/>
        <v>108120</v>
      </c>
      <c r="BC428" s="616">
        <f t="shared" si="1050"/>
        <v>439620</v>
      </c>
      <c r="BD428" s="616">
        <f t="shared" si="1051"/>
        <v>15810</v>
      </c>
      <c r="BE428" s="616">
        <f t="shared" si="1052"/>
        <v>63240</v>
      </c>
      <c r="BF428" s="616">
        <f t="shared" si="1053"/>
        <v>2550</v>
      </c>
      <c r="BG428" s="616">
        <f t="shared" si="1054"/>
        <v>131070</v>
      </c>
      <c r="BH428" s="616">
        <f t="shared" si="1055"/>
        <v>910350</v>
      </c>
      <c r="BI428" s="618">
        <f t="shared" si="1249"/>
        <v>699193.5</v>
      </c>
      <c r="BJ428" s="618">
        <f t="shared" si="1250"/>
        <v>211156.5</v>
      </c>
      <c r="BK428" s="616">
        <f t="shared" si="1251"/>
        <v>33150</v>
      </c>
      <c r="BL428" s="619">
        <f t="shared" si="1057"/>
        <v>3838770</v>
      </c>
      <c r="BM428" s="616">
        <f t="shared" si="1058"/>
        <v>1311895</v>
      </c>
      <c r="BN428" s="618">
        <f t="shared" si="1252"/>
        <v>1007599.8</v>
      </c>
      <c r="BO428" s="618">
        <f t="shared" si="1253"/>
        <v>304295.2</v>
      </c>
      <c r="BP428" s="616">
        <f t="shared" si="1254"/>
        <v>97410</v>
      </c>
      <c r="BQ428" s="616">
        <f t="shared" si="1108"/>
        <v>19482</v>
      </c>
      <c r="BR428" s="616">
        <f t="shared" si="1255"/>
        <v>202470</v>
      </c>
      <c r="BS428" s="616">
        <f t="shared" si="1256"/>
        <v>697170</v>
      </c>
      <c r="BT428" s="413"/>
      <c r="BU428" s="413"/>
      <c r="BV428" s="413"/>
      <c r="BW428" s="413"/>
      <c r="BX428" s="616">
        <f t="shared" si="1066"/>
        <v>268354</v>
      </c>
      <c r="BY428" s="616">
        <f t="shared" si="1261"/>
        <v>439620</v>
      </c>
      <c r="BZ428" s="616">
        <f t="shared" si="1262"/>
        <v>15810</v>
      </c>
      <c r="CA428" s="616">
        <f t="shared" si="1263"/>
        <v>63240</v>
      </c>
      <c r="CB428" s="616">
        <f t="shared" si="1264"/>
        <v>2550</v>
      </c>
      <c r="CC428" s="616">
        <f t="shared" si="1265"/>
        <v>131070</v>
      </c>
      <c r="CD428" s="616">
        <f t="shared" si="1072"/>
        <v>1049634</v>
      </c>
      <c r="CE428" s="618">
        <f t="shared" si="1266"/>
        <v>806170.5</v>
      </c>
      <c r="CF428" s="618">
        <f t="shared" si="1267"/>
        <v>243463.5</v>
      </c>
      <c r="CG428" s="616">
        <f t="shared" si="1268"/>
        <v>33150</v>
      </c>
      <c r="CH428" s="619">
        <f t="shared" si="1074"/>
        <v>4312373</v>
      </c>
      <c r="AUV428" s="699">
        <f t="shared" si="1184"/>
        <v>25723.43</v>
      </c>
      <c r="AUW428" s="699">
        <f t="shared" si="1185"/>
        <v>19756.86</v>
      </c>
      <c r="AUX428" s="699">
        <f t="shared" si="1186"/>
        <v>5966.57</v>
      </c>
      <c r="AUY428" s="699">
        <f t="shared" si="1284"/>
        <v>1910</v>
      </c>
      <c r="AUZ428" s="699">
        <f t="shared" si="1204"/>
        <v>7849.32</v>
      </c>
      <c r="AVA428" s="699">
        <f t="shared" si="1204"/>
        <v>9.08</v>
      </c>
      <c r="AVB428" s="699">
        <f t="shared" si="1285"/>
        <v>0</v>
      </c>
      <c r="AVC428" s="699">
        <f t="shared" si="1286"/>
        <v>0</v>
      </c>
      <c r="AVD428" s="699">
        <f t="shared" si="1287"/>
        <v>0</v>
      </c>
      <c r="AVE428" s="699">
        <f t="shared" si="1288"/>
        <v>0</v>
      </c>
      <c r="AVF428" s="699">
        <f t="shared" si="1289"/>
        <v>0</v>
      </c>
      <c r="AVG428" s="699">
        <f t="shared" si="1290"/>
        <v>5261.84</v>
      </c>
      <c r="AVH428" s="699">
        <f t="shared" si="1291"/>
        <v>8620</v>
      </c>
      <c r="AVI428" s="699">
        <f t="shared" si="1292"/>
        <v>310</v>
      </c>
      <c r="AVJ428" s="699">
        <f t="shared" si="1293"/>
        <v>1240</v>
      </c>
      <c r="AVK428" s="699">
        <f t="shared" si="1294"/>
        <v>50</v>
      </c>
      <c r="AVL428" s="699">
        <f t="shared" si="1295"/>
        <v>2570</v>
      </c>
      <c r="AVM428" s="699">
        <f t="shared" si="1296"/>
        <v>20581.060000000001</v>
      </c>
      <c r="AVN428" s="699">
        <f t="shared" si="1297"/>
        <v>15807.27</v>
      </c>
      <c r="AVO428" s="699">
        <f t="shared" si="1298"/>
        <v>4773.79</v>
      </c>
      <c r="AVP428" s="699">
        <f t="shared" si="1299"/>
        <v>650</v>
      </c>
      <c r="AVQ428" s="699">
        <f t="shared" si="1300"/>
        <v>84556.33</v>
      </c>
    </row>
    <row r="429" spans="1:108 1244:1265" ht="30" hidden="1" customHeight="1" x14ac:dyDescent="0.25">
      <c r="A429" s="643">
        <v>2</v>
      </c>
      <c r="B429" s="643">
        <v>21</v>
      </c>
      <c r="C429" s="643" t="s">
        <v>412</v>
      </c>
      <c r="D429" s="2"/>
      <c r="E429" s="2"/>
      <c r="F429" s="643" t="s">
        <v>40</v>
      </c>
      <c r="G429" s="643">
        <v>4</v>
      </c>
      <c r="H429" s="413" t="s">
        <v>10</v>
      </c>
      <c r="I429" s="643">
        <v>0</v>
      </c>
      <c r="J429" s="2" t="s">
        <v>413</v>
      </c>
      <c r="K429" s="643">
        <v>3</v>
      </c>
      <c r="L429" s="684"/>
      <c r="M429" s="3" t="s">
        <v>320</v>
      </c>
      <c r="N429" s="2" t="s">
        <v>414</v>
      </c>
      <c r="O429" s="643">
        <v>2</v>
      </c>
      <c r="P429" s="635">
        <v>2</v>
      </c>
      <c r="Q429" s="635">
        <v>2</v>
      </c>
      <c r="R429" s="635">
        <v>2</v>
      </c>
      <c r="S429" s="675">
        <f>SUMIF('Территориальный кк'!$A:$A,'2020'!$B429,'Территориальный кк'!F:F)</f>
        <v>1.153</v>
      </c>
      <c r="T429" s="675">
        <f>SUMIF('Территориальный кк'!$A:$A,'2020'!$B429,'Территориальный кк'!G:G)</f>
        <v>2.4820000000000002</v>
      </c>
      <c r="U429" s="618">
        <f>SUMIFS(Нормативы!G:G,Нормативы!$B:$B,$G429,Нормативы!$D:$D,'2020'!$I429,Нормативы!$F:$F,'2020'!$K429)*O429</f>
        <v>44620</v>
      </c>
      <c r="V429" s="618">
        <f t="shared" si="1097"/>
        <v>34270.400000000001</v>
      </c>
      <c r="W429" s="618">
        <f t="shared" si="1098"/>
        <v>10349.6</v>
      </c>
      <c r="X429" s="618">
        <f>SUMIFS(Нормативы!J:J,Нормативы!$B:$B,$G429,Нормативы!$D:$D,'2020'!$I429,Нормативы!$F:$F,'2020'!$K429)</f>
        <v>1910</v>
      </c>
      <c r="Y429" s="618">
        <f>SUMIFS(Нормативы!K:K,Нормативы!$B:$B,$G429,Нормативы!$D:$D,'2020'!$I429,Нормативы!$F:$F,'2020'!$K429)</f>
        <v>382</v>
      </c>
      <c r="Z429" s="618">
        <f>SUMIFS(Нормативы!L:L,Нормативы!$B:$B,$G429,Нормативы!$D:$D,'2020'!$I429,Нормативы!$F:$F,'2020'!$K429)</f>
        <v>3970</v>
      </c>
      <c r="AA429" s="618">
        <f t="shared" si="1099"/>
        <v>17400</v>
      </c>
      <c r="AB429" s="618">
        <f>SUMIFS(Нормативы!N:N,Нормативы!$B:$B,$G429,Нормативы!$D:$D,'2020'!$I429,Нормативы!$F:$F,'2020'!$K429)*O429</f>
        <v>920</v>
      </c>
      <c r="AC429" s="618">
        <f>SUMIFS(Нормативы!O:O,Нормативы!$B:$B,$G429,Нормативы!$D:$D,'2020'!$I429,Нормативы!$F:$F,'2020'!$K429)</f>
        <v>9200</v>
      </c>
      <c r="AD429" s="618">
        <f>SUMIFS(Нормативы!P:P,Нормативы!$B:$B,$G429,Нормативы!$D:$D,'2020'!$I429,Нормативы!$F:$F,'2020'!$K429)*O429</f>
        <v>6540</v>
      </c>
      <c r="AE429" s="618">
        <f>SUMIFS(Нормативы!Q:Q,Нормативы!$B:$B,$G429,Нормативы!$D:$D,'2020'!$I429,Нормативы!$F:$F,'2020'!$K429)</f>
        <v>740</v>
      </c>
      <c r="AF429" s="618">
        <f>SUMIFS(Нормативы!R:R,Нормативы!$B:$B,$G429,Нормативы!$D:$D,'2020'!$I429,Нормативы!$F:$F,'2020'!$K429)</f>
        <v>2120</v>
      </c>
      <c r="AG429" s="618">
        <f>SUMIFS(Нормативы!S:S,Нормативы!$B:$B,$G429,Нормативы!$D:$D,'2020'!$I429,Нормативы!$F:$F,'2020'!$K429)</f>
        <v>8620</v>
      </c>
      <c r="AH429" s="618">
        <f>SUMIFS(Нормативы!T:T,Нормативы!$B:$B,$G429,Нормативы!$D:$D,'2020'!$I429,Нормативы!$F:$F,'2020'!$K429)</f>
        <v>310</v>
      </c>
      <c r="AI429" s="618">
        <f>SUMIFS(Нормативы!U:U,Нормативы!$B:$B,$G429,Нормативы!$D:$D,'2020'!$I429,Нормативы!$F:$F,'2020'!$K429)</f>
        <v>1240</v>
      </c>
      <c r="AJ429" s="618">
        <f>SUMIFS(Нормативы!V:V,Нормативы!$B:$B,$G429,Нормативы!$D:$D,'2020'!$I429,Нормативы!$F:$F,'2020'!$K429)</f>
        <v>50</v>
      </c>
      <c r="AK429" s="618">
        <f>SUMIFS(Нормативы!W:W,Нормативы!$B:$B,$G429,Нормативы!$D:$D,'2020'!$I429,Нормативы!$F:$F,'2020'!$K429)</f>
        <v>2570</v>
      </c>
      <c r="AL429" s="618">
        <f>SUMIFS(Нормативы!X:X,Нормативы!$B:$B,$G429,Нормативы!$D:$D,'2020'!$I429,Нормативы!$F:$F,'2020'!$K429)*O429</f>
        <v>35700</v>
      </c>
      <c r="AM429" s="618">
        <f t="shared" si="1100"/>
        <v>27419.4</v>
      </c>
      <c r="AN429" s="618">
        <f t="shared" si="1101"/>
        <v>8280.6</v>
      </c>
      <c r="AO429" s="618">
        <f>SUMIFS(Нормативы!AA:AA,Нормативы!$B:$B,$G429,Нормативы!$D:$D,'2020'!$I429,Нормативы!$F:$F,'2020'!$K429)</f>
        <v>650</v>
      </c>
      <c r="AP429" s="619">
        <f t="shared" si="1102"/>
        <v>119160</v>
      </c>
      <c r="AQ429" s="413">
        <f t="shared" si="1040"/>
        <v>89240</v>
      </c>
      <c r="AR429" s="618">
        <f t="shared" si="1247"/>
        <v>68540.7</v>
      </c>
      <c r="AS429" s="618">
        <f t="shared" si="1248"/>
        <v>20699.3</v>
      </c>
      <c r="AT429" s="616">
        <f t="shared" si="1041"/>
        <v>3820</v>
      </c>
      <c r="AU429" s="616">
        <f t="shared" si="1042"/>
        <v>764</v>
      </c>
      <c r="AV429" s="616">
        <f t="shared" si="1043"/>
        <v>7940</v>
      </c>
      <c r="AW429" s="616">
        <f t="shared" si="1044"/>
        <v>34800</v>
      </c>
      <c r="AX429" s="616">
        <f t="shared" si="1045"/>
        <v>1840</v>
      </c>
      <c r="AY429" s="616">
        <f t="shared" si="1046"/>
        <v>18400</v>
      </c>
      <c r="AZ429" s="616">
        <f t="shared" si="1047"/>
        <v>13080</v>
      </c>
      <c r="BA429" s="616">
        <f t="shared" si="1048"/>
        <v>1480</v>
      </c>
      <c r="BB429" s="616">
        <f t="shared" si="1049"/>
        <v>4240</v>
      </c>
      <c r="BC429" s="616">
        <f t="shared" si="1050"/>
        <v>17240</v>
      </c>
      <c r="BD429" s="616">
        <f t="shared" si="1051"/>
        <v>620</v>
      </c>
      <c r="BE429" s="616">
        <f t="shared" si="1052"/>
        <v>2480</v>
      </c>
      <c r="BF429" s="616">
        <f t="shared" si="1053"/>
        <v>100</v>
      </c>
      <c r="BG429" s="616">
        <f t="shared" si="1054"/>
        <v>5140</v>
      </c>
      <c r="BH429" s="616">
        <f t="shared" si="1055"/>
        <v>71400</v>
      </c>
      <c r="BI429" s="618">
        <f t="shared" si="1249"/>
        <v>54838.7</v>
      </c>
      <c r="BJ429" s="618">
        <f t="shared" si="1250"/>
        <v>16561.3</v>
      </c>
      <c r="BK429" s="616">
        <f t="shared" si="1251"/>
        <v>1300</v>
      </c>
      <c r="BL429" s="619">
        <f t="shared" si="1057"/>
        <v>238320</v>
      </c>
      <c r="BM429" s="616">
        <f t="shared" si="1058"/>
        <v>102894</v>
      </c>
      <c r="BN429" s="618">
        <f t="shared" si="1252"/>
        <v>79027.600000000006</v>
      </c>
      <c r="BO429" s="618">
        <f t="shared" si="1253"/>
        <v>23866.400000000001</v>
      </c>
      <c r="BP429" s="616">
        <f t="shared" si="1254"/>
        <v>3820</v>
      </c>
      <c r="BQ429" s="616">
        <f t="shared" si="1108"/>
        <v>764</v>
      </c>
      <c r="BR429" s="616">
        <f t="shared" si="1255"/>
        <v>7940</v>
      </c>
      <c r="BS429" s="616">
        <f t="shared" si="1256"/>
        <v>34800</v>
      </c>
      <c r="BT429" s="413"/>
      <c r="BU429" s="413"/>
      <c r="BV429" s="413"/>
      <c r="BW429" s="413"/>
      <c r="BX429" s="616">
        <f t="shared" si="1066"/>
        <v>10524</v>
      </c>
      <c r="BY429" s="616">
        <f t="shared" si="1261"/>
        <v>17240</v>
      </c>
      <c r="BZ429" s="616">
        <f t="shared" si="1262"/>
        <v>620</v>
      </c>
      <c r="CA429" s="616">
        <f t="shared" si="1263"/>
        <v>2480</v>
      </c>
      <c r="CB429" s="616">
        <f t="shared" si="1264"/>
        <v>100</v>
      </c>
      <c r="CC429" s="616">
        <f t="shared" si="1265"/>
        <v>5140</v>
      </c>
      <c r="CD429" s="616">
        <f t="shared" si="1072"/>
        <v>82324</v>
      </c>
      <c r="CE429" s="618">
        <f t="shared" si="1266"/>
        <v>63228.9</v>
      </c>
      <c r="CF429" s="618">
        <f t="shared" si="1267"/>
        <v>19095.099999999999</v>
      </c>
      <c r="CG429" s="616">
        <f t="shared" si="1268"/>
        <v>1300</v>
      </c>
      <c r="CH429" s="619">
        <f t="shared" si="1074"/>
        <v>269182</v>
      </c>
      <c r="AUV429" s="699">
        <f t="shared" si="1184"/>
        <v>51447</v>
      </c>
      <c r="AUW429" s="699">
        <f t="shared" si="1185"/>
        <v>39513.82</v>
      </c>
      <c r="AUX429" s="699">
        <f t="shared" si="1186"/>
        <v>11933.18</v>
      </c>
      <c r="AUY429" s="699">
        <f t="shared" si="1284"/>
        <v>1910</v>
      </c>
      <c r="AUZ429" s="699">
        <f t="shared" si="1204"/>
        <v>307.82</v>
      </c>
      <c r="AVA429" s="699">
        <f t="shared" si="1204"/>
        <v>0.18</v>
      </c>
      <c r="AVB429" s="699">
        <f t="shared" si="1285"/>
        <v>0</v>
      </c>
      <c r="AVC429" s="699">
        <f t="shared" si="1286"/>
        <v>0</v>
      </c>
      <c r="AVD429" s="699">
        <f t="shared" si="1287"/>
        <v>0</v>
      </c>
      <c r="AVE429" s="699">
        <f t="shared" si="1288"/>
        <v>0</v>
      </c>
      <c r="AVF429" s="699">
        <f t="shared" si="1289"/>
        <v>0</v>
      </c>
      <c r="AVG429" s="699">
        <f t="shared" si="1290"/>
        <v>5262</v>
      </c>
      <c r="AVH429" s="699">
        <f t="shared" si="1291"/>
        <v>8620</v>
      </c>
      <c r="AVI429" s="699">
        <f t="shared" si="1292"/>
        <v>310</v>
      </c>
      <c r="AVJ429" s="699">
        <f t="shared" si="1293"/>
        <v>1240</v>
      </c>
      <c r="AVK429" s="699">
        <f t="shared" si="1294"/>
        <v>50</v>
      </c>
      <c r="AVL429" s="699">
        <f t="shared" si="1295"/>
        <v>2570</v>
      </c>
      <c r="AVM429" s="699">
        <f t="shared" si="1296"/>
        <v>41162</v>
      </c>
      <c r="AVN429" s="699">
        <f t="shared" si="1297"/>
        <v>31614.44</v>
      </c>
      <c r="AVO429" s="699">
        <f t="shared" si="1298"/>
        <v>9547.56</v>
      </c>
      <c r="AVP429" s="699">
        <f t="shared" si="1299"/>
        <v>650</v>
      </c>
      <c r="AVQ429" s="699">
        <f t="shared" si="1300"/>
        <v>134591</v>
      </c>
    </row>
    <row r="430" spans="1:108 1244:1265" ht="30" hidden="1" customHeight="1" x14ac:dyDescent="0.25">
      <c r="A430" s="643">
        <v>2</v>
      </c>
      <c r="B430" s="643">
        <v>22</v>
      </c>
      <c r="C430" s="643" t="s">
        <v>174</v>
      </c>
      <c r="D430" s="2"/>
      <c r="E430" s="2"/>
      <c r="F430" s="643" t="s">
        <v>40</v>
      </c>
      <c r="G430" s="643">
        <v>4</v>
      </c>
      <c r="H430" s="413" t="s">
        <v>10</v>
      </c>
      <c r="I430" s="643">
        <v>0</v>
      </c>
      <c r="J430" s="2" t="s">
        <v>410</v>
      </c>
      <c r="K430" s="643">
        <v>3</v>
      </c>
      <c r="L430" s="684"/>
      <c r="M430" s="3" t="s">
        <v>317</v>
      </c>
      <c r="N430" s="2" t="s">
        <v>411</v>
      </c>
      <c r="O430" s="643">
        <v>1</v>
      </c>
      <c r="P430" s="635">
        <v>444</v>
      </c>
      <c r="Q430" s="635">
        <v>444</v>
      </c>
      <c r="R430" s="635">
        <v>444</v>
      </c>
      <c r="S430" s="675">
        <f>SUMIF('Территориальный кк'!$A:$A,'2020'!$B430,'Территориальный кк'!F:F)</f>
        <v>1.796</v>
      </c>
      <c r="T430" s="675">
        <f>SUMIF('Территориальный кк'!$A:$A,'2020'!$B430,'Территориальный кк'!G:G)</f>
        <v>2.5550000000000002</v>
      </c>
      <c r="U430" s="618">
        <f>SUMIFS(Нормативы!G:G,Нормативы!$B:$B,$G430,Нормативы!$D:$D,'2020'!$I430,Нормативы!$F:$F,'2020'!$K430)*O430</f>
        <v>22310</v>
      </c>
      <c r="V430" s="618">
        <f t="shared" si="1097"/>
        <v>17135.2</v>
      </c>
      <c r="W430" s="618">
        <f t="shared" si="1098"/>
        <v>5174.8</v>
      </c>
      <c r="X430" s="618">
        <f>SUMIFS(Нормативы!J:J,Нормативы!$B:$B,$G430,Нормативы!$D:$D,'2020'!$I430,Нормативы!$F:$F,'2020'!$K430)</f>
        <v>1910</v>
      </c>
      <c r="Y430" s="618">
        <f>SUMIFS(Нормативы!K:K,Нормативы!$B:$B,$G430,Нормативы!$D:$D,'2020'!$I430,Нормативы!$F:$F,'2020'!$K430)</f>
        <v>382</v>
      </c>
      <c r="Z430" s="618">
        <f>SUMIFS(Нормативы!L:L,Нормативы!$B:$B,$G430,Нормативы!$D:$D,'2020'!$I430,Нормативы!$F:$F,'2020'!$K430)</f>
        <v>3970</v>
      </c>
      <c r="AA430" s="618">
        <f t="shared" si="1099"/>
        <v>13670</v>
      </c>
      <c r="AB430" s="618">
        <f>SUMIFS(Нормативы!N:N,Нормативы!$B:$B,$G430,Нормативы!$D:$D,'2020'!$I430,Нормативы!$F:$F,'2020'!$K430)*O430</f>
        <v>460</v>
      </c>
      <c r="AC430" s="618">
        <f>SUMIFS(Нормативы!O:O,Нормативы!$B:$B,$G430,Нормативы!$D:$D,'2020'!$I430,Нормативы!$F:$F,'2020'!$K430)</f>
        <v>9200</v>
      </c>
      <c r="AD430" s="618">
        <f>SUMIFS(Нормативы!P:P,Нормативы!$B:$B,$G430,Нормативы!$D:$D,'2020'!$I430,Нормативы!$F:$F,'2020'!$K430)*O430</f>
        <v>3270</v>
      </c>
      <c r="AE430" s="618">
        <f>SUMIFS(Нормативы!Q:Q,Нормативы!$B:$B,$G430,Нормативы!$D:$D,'2020'!$I430,Нормативы!$F:$F,'2020'!$K430)</f>
        <v>740</v>
      </c>
      <c r="AF430" s="618">
        <f>SUMIFS(Нормативы!R:R,Нормативы!$B:$B,$G430,Нормативы!$D:$D,'2020'!$I430,Нормативы!$F:$F,'2020'!$K430)</f>
        <v>2120</v>
      </c>
      <c r="AG430" s="618">
        <f>SUMIFS(Нормативы!S:S,Нормативы!$B:$B,$G430,Нормативы!$D:$D,'2020'!$I430,Нормативы!$F:$F,'2020'!$K430)</f>
        <v>8620</v>
      </c>
      <c r="AH430" s="618">
        <f>SUMIFS(Нормативы!T:T,Нормативы!$B:$B,$G430,Нормативы!$D:$D,'2020'!$I430,Нормативы!$F:$F,'2020'!$K430)</f>
        <v>310</v>
      </c>
      <c r="AI430" s="618">
        <f>SUMIFS(Нормативы!U:U,Нормативы!$B:$B,$G430,Нормативы!$D:$D,'2020'!$I430,Нормативы!$F:$F,'2020'!$K430)</f>
        <v>1240</v>
      </c>
      <c r="AJ430" s="618">
        <f>SUMIFS(Нормативы!V:V,Нормативы!$B:$B,$G430,Нормативы!$D:$D,'2020'!$I430,Нормативы!$F:$F,'2020'!$K430)</f>
        <v>50</v>
      </c>
      <c r="AK430" s="618">
        <f>SUMIFS(Нормативы!W:W,Нормативы!$B:$B,$G430,Нормативы!$D:$D,'2020'!$I430,Нормативы!$F:$F,'2020'!$K430)</f>
        <v>2570</v>
      </c>
      <c r="AL430" s="618">
        <f>SUMIFS(Нормативы!X:X,Нормативы!$B:$B,$G430,Нормативы!$D:$D,'2020'!$I430,Нормативы!$F:$F,'2020'!$K430)*O430</f>
        <v>17850</v>
      </c>
      <c r="AM430" s="618">
        <f t="shared" si="1100"/>
        <v>13709.7</v>
      </c>
      <c r="AN430" s="618">
        <f t="shared" si="1101"/>
        <v>4140.3</v>
      </c>
      <c r="AO430" s="618">
        <f>SUMIFS(Нормативы!AA:AA,Нормативы!$B:$B,$G430,Нормативы!$D:$D,'2020'!$I430,Нормативы!$F:$F,'2020'!$K430)</f>
        <v>650</v>
      </c>
      <c r="AP430" s="619">
        <f t="shared" si="1102"/>
        <v>75270</v>
      </c>
      <c r="AQ430" s="413">
        <f t="shared" si="1040"/>
        <v>9905640</v>
      </c>
      <c r="AR430" s="618">
        <f t="shared" si="1247"/>
        <v>7608018.4000000004</v>
      </c>
      <c r="AS430" s="618">
        <f t="shared" si="1248"/>
        <v>2297621.6</v>
      </c>
      <c r="AT430" s="616">
        <f t="shared" si="1041"/>
        <v>848040</v>
      </c>
      <c r="AU430" s="616">
        <f t="shared" si="1042"/>
        <v>169608</v>
      </c>
      <c r="AV430" s="616">
        <f t="shared" si="1043"/>
        <v>1762680</v>
      </c>
      <c r="AW430" s="616">
        <f t="shared" si="1044"/>
        <v>6069480</v>
      </c>
      <c r="AX430" s="616">
        <f t="shared" si="1045"/>
        <v>204240</v>
      </c>
      <c r="AY430" s="616">
        <f t="shared" si="1046"/>
        <v>4084800</v>
      </c>
      <c r="AZ430" s="616">
        <f t="shared" si="1047"/>
        <v>1451880</v>
      </c>
      <c r="BA430" s="616">
        <f t="shared" si="1048"/>
        <v>328560</v>
      </c>
      <c r="BB430" s="616">
        <f t="shared" si="1049"/>
        <v>941280</v>
      </c>
      <c r="BC430" s="616">
        <f t="shared" si="1050"/>
        <v>3827280</v>
      </c>
      <c r="BD430" s="616">
        <f t="shared" si="1051"/>
        <v>137640</v>
      </c>
      <c r="BE430" s="616">
        <f t="shared" si="1052"/>
        <v>550560</v>
      </c>
      <c r="BF430" s="616">
        <f t="shared" si="1053"/>
        <v>22200</v>
      </c>
      <c r="BG430" s="616">
        <f t="shared" si="1054"/>
        <v>1141080</v>
      </c>
      <c r="BH430" s="616">
        <f t="shared" si="1055"/>
        <v>7925400</v>
      </c>
      <c r="BI430" s="618">
        <f t="shared" si="1249"/>
        <v>6087096.7999999998</v>
      </c>
      <c r="BJ430" s="618">
        <f t="shared" si="1250"/>
        <v>1838303.2</v>
      </c>
      <c r="BK430" s="616">
        <f t="shared" si="1251"/>
        <v>288600</v>
      </c>
      <c r="BL430" s="619">
        <f t="shared" si="1057"/>
        <v>33419880</v>
      </c>
      <c r="BM430" s="616">
        <f t="shared" si="1058"/>
        <v>17790529</v>
      </c>
      <c r="BN430" s="618">
        <f t="shared" si="1252"/>
        <v>13664000.800000001</v>
      </c>
      <c r="BO430" s="618">
        <f t="shared" si="1253"/>
        <v>4126528.2</v>
      </c>
      <c r="BP430" s="616">
        <f t="shared" si="1254"/>
        <v>848040</v>
      </c>
      <c r="BQ430" s="616">
        <f t="shared" si="1108"/>
        <v>169608</v>
      </c>
      <c r="BR430" s="616">
        <f t="shared" si="1255"/>
        <v>1762680</v>
      </c>
      <c r="BS430" s="616">
        <f t="shared" si="1256"/>
        <v>6069480</v>
      </c>
      <c r="BT430" s="413"/>
      <c r="BU430" s="413"/>
      <c r="BV430" s="413"/>
      <c r="BW430" s="413"/>
      <c r="BX430" s="616">
        <f t="shared" si="1066"/>
        <v>2404970</v>
      </c>
      <c r="BY430" s="616">
        <f t="shared" si="1261"/>
        <v>3827280</v>
      </c>
      <c r="BZ430" s="616">
        <f t="shared" si="1262"/>
        <v>137640</v>
      </c>
      <c r="CA430" s="616">
        <f t="shared" si="1263"/>
        <v>550560</v>
      </c>
      <c r="CB430" s="616">
        <f t="shared" si="1264"/>
        <v>22200</v>
      </c>
      <c r="CC430" s="616">
        <f t="shared" si="1265"/>
        <v>1141080</v>
      </c>
      <c r="CD430" s="616">
        <f t="shared" si="1072"/>
        <v>14234018</v>
      </c>
      <c r="CE430" s="618">
        <f t="shared" si="1266"/>
        <v>10932425.5</v>
      </c>
      <c r="CF430" s="618">
        <f t="shared" si="1267"/>
        <v>3301592.5</v>
      </c>
      <c r="CG430" s="616">
        <f t="shared" si="1268"/>
        <v>288600</v>
      </c>
      <c r="CH430" s="619">
        <f t="shared" si="1074"/>
        <v>49077077</v>
      </c>
      <c r="AUV430" s="699">
        <f t="shared" si="1184"/>
        <v>40068.76</v>
      </c>
      <c r="AUW430" s="699">
        <f t="shared" si="1185"/>
        <v>30774.78</v>
      </c>
      <c r="AUX430" s="699">
        <f t="shared" si="1186"/>
        <v>9293.98</v>
      </c>
      <c r="AUY430" s="699">
        <f t="shared" si="1284"/>
        <v>1910</v>
      </c>
      <c r="AUZ430" s="699">
        <f t="shared" si="1204"/>
        <v>66382.78</v>
      </c>
      <c r="AVA430" s="699">
        <f t="shared" si="1204"/>
        <v>79.010000000000005</v>
      </c>
      <c r="AVB430" s="699">
        <f t="shared" si="1285"/>
        <v>0</v>
      </c>
      <c r="AVC430" s="699">
        <f t="shared" si="1286"/>
        <v>0</v>
      </c>
      <c r="AVD430" s="699">
        <f t="shared" si="1287"/>
        <v>0</v>
      </c>
      <c r="AVE430" s="699">
        <f t="shared" si="1288"/>
        <v>0</v>
      </c>
      <c r="AVF430" s="699">
        <f t="shared" si="1289"/>
        <v>0</v>
      </c>
      <c r="AVG430" s="699">
        <f t="shared" si="1290"/>
        <v>5416.6</v>
      </c>
      <c r="AVH430" s="699">
        <f t="shared" si="1291"/>
        <v>8620</v>
      </c>
      <c r="AVI430" s="699">
        <f t="shared" si="1292"/>
        <v>310</v>
      </c>
      <c r="AVJ430" s="699">
        <f t="shared" si="1293"/>
        <v>1240</v>
      </c>
      <c r="AVK430" s="699">
        <f t="shared" si="1294"/>
        <v>50</v>
      </c>
      <c r="AVL430" s="699">
        <f t="shared" si="1295"/>
        <v>2570</v>
      </c>
      <c r="AVM430" s="699">
        <f t="shared" si="1296"/>
        <v>32058.6</v>
      </c>
      <c r="AVN430" s="699">
        <f t="shared" si="1297"/>
        <v>24622.58</v>
      </c>
      <c r="AVO430" s="699">
        <f t="shared" si="1298"/>
        <v>7436.02</v>
      </c>
      <c r="AVP430" s="699">
        <f t="shared" si="1299"/>
        <v>650</v>
      </c>
      <c r="AVQ430" s="699">
        <f t="shared" si="1300"/>
        <v>110533.96</v>
      </c>
    </row>
    <row r="431" spans="1:108 1244:1265" ht="30" hidden="1" customHeight="1" x14ac:dyDescent="0.25">
      <c r="A431" s="643">
        <v>2</v>
      </c>
      <c r="B431" s="643">
        <v>22</v>
      </c>
      <c r="C431" s="643" t="s">
        <v>174</v>
      </c>
      <c r="D431" s="2"/>
      <c r="E431" s="2"/>
      <c r="F431" s="643" t="s">
        <v>40</v>
      </c>
      <c r="G431" s="643">
        <v>4</v>
      </c>
      <c r="H431" s="413" t="s">
        <v>8</v>
      </c>
      <c r="I431" s="643">
        <v>3</v>
      </c>
      <c r="J431" s="2" t="s">
        <v>410</v>
      </c>
      <c r="K431" s="643">
        <v>3</v>
      </c>
      <c r="L431" s="684"/>
      <c r="M431" s="3" t="s">
        <v>327</v>
      </c>
      <c r="N431" s="2" t="s">
        <v>411</v>
      </c>
      <c r="O431" s="643">
        <v>1</v>
      </c>
      <c r="P431" s="635">
        <v>55</v>
      </c>
      <c r="Q431" s="635">
        <v>55</v>
      </c>
      <c r="R431" s="635">
        <v>55</v>
      </c>
      <c r="S431" s="675">
        <f>SUMIF('Территориальный кк'!$A:$A,'2020'!$B431,'Территориальный кк'!F:F)</f>
        <v>1.796</v>
      </c>
      <c r="T431" s="675">
        <f>SUMIF('Территориальный кк'!$A:$A,'2020'!$B431,'Территориальный кк'!G:G)</f>
        <v>2.5550000000000002</v>
      </c>
      <c r="U431" s="618">
        <f>SUMIFS(Нормативы!G:G,Нормативы!$B:$B,$G431,Нормативы!$D:$D,'2020'!$I431,Нормативы!$F:$F,'2020'!$K431)*O431</f>
        <v>2231</v>
      </c>
      <c r="V431" s="618">
        <f t="shared" si="1097"/>
        <v>1713.5</v>
      </c>
      <c r="W431" s="618">
        <f t="shared" si="1098"/>
        <v>517.5</v>
      </c>
      <c r="X431" s="618">
        <f>SUMIFS(Нормативы!J:J,Нормативы!$B:$B,$G431,Нормативы!$D:$D,'2020'!$I431,Нормативы!$F:$F,'2020'!$K431)</f>
        <v>191</v>
      </c>
      <c r="Y431" s="618">
        <f>SUMIFS(Нормативы!K:K,Нормативы!$B:$B,$G431,Нормативы!$D:$D,'2020'!$I431,Нормативы!$F:$F,'2020'!$K431)</f>
        <v>38.200000000000003</v>
      </c>
      <c r="Z431" s="618">
        <f>SUMIFS(Нормативы!L:L,Нормативы!$B:$B,$G431,Нормативы!$D:$D,'2020'!$I431,Нормативы!$F:$F,'2020'!$K431)</f>
        <v>397</v>
      </c>
      <c r="AA431" s="618">
        <f t="shared" si="1099"/>
        <v>1367</v>
      </c>
      <c r="AB431" s="618">
        <f>SUMIFS(Нормативы!N:N,Нормативы!$B:$B,$G431,Нормативы!$D:$D,'2020'!$I431,Нормативы!$F:$F,'2020'!$K431)*O431</f>
        <v>46</v>
      </c>
      <c r="AC431" s="618">
        <f>SUMIFS(Нормативы!O:O,Нормативы!$B:$B,$G431,Нормативы!$D:$D,'2020'!$I431,Нормативы!$F:$F,'2020'!$K431)</f>
        <v>920</v>
      </c>
      <c r="AD431" s="618">
        <f>SUMIFS(Нормативы!P:P,Нормативы!$B:$B,$G431,Нормативы!$D:$D,'2020'!$I431,Нормативы!$F:$F,'2020'!$K431)*O431</f>
        <v>327</v>
      </c>
      <c r="AE431" s="618">
        <f>SUMIFS(Нормативы!Q:Q,Нормативы!$B:$B,$G431,Нормативы!$D:$D,'2020'!$I431,Нормативы!$F:$F,'2020'!$K431)</f>
        <v>74</v>
      </c>
      <c r="AF431" s="618">
        <f>SUMIFS(Нормативы!R:R,Нормативы!$B:$B,$G431,Нормативы!$D:$D,'2020'!$I431,Нормативы!$F:$F,'2020'!$K431)</f>
        <v>212</v>
      </c>
      <c r="AG431" s="618">
        <f>SUMIFS(Нормативы!S:S,Нормативы!$B:$B,$G431,Нормативы!$D:$D,'2020'!$I431,Нормативы!$F:$F,'2020'!$K431)</f>
        <v>862</v>
      </c>
      <c r="AH431" s="618">
        <f>SUMIFS(Нормативы!T:T,Нормативы!$B:$B,$G431,Нормативы!$D:$D,'2020'!$I431,Нормативы!$F:$F,'2020'!$K431)</f>
        <v>31</v>
      </c>
      <c r="AI431" s="618">
        <f>SUMIFS(Нормативы!U:U,Нормативы!$B:$B,$G431,Нормативы!$D:$D,'2020'!$I431,Нормативы!$F:$F,'2020'!$K431)</f>
        <v>124</v>
      </c>
      <c r="AJ431" s="618">
        <f>SUMIFS(Нормативы!V:V,Нормативы!$B:$B,$G431,Нормативы!$D:$D,'2020'!$I431,Нормативы!$F:$F,'2020'!$K431)</f>
        <v>5</v>
      </c>
      <c r="AK431" s="618">
        <f>SUMIFS(Нормативы!W:W,Нормативы!$B:$B,$G431,Нормативы!$D:$D,'2020'!$I431,Нормативы!$F:$F,'2020'!$K431)</f>
        <v>257</v>
      </c>
      <c r="AL431" s="618">
        <f>SUMIFS(Нормативы!X:X,Нормативы!$B:$B,$G431,Нормативы!$D:$D,'2020'!$I431,Нормативы!$F:$F,'2020'!$K431)*O431</f>
        <v>1785</v>
      </c>
      <c r="AM431" s="618">
        <f t="shared" si="1100"/>
        <v>1371</v>
      </c>
      <c r="AN431" s="618">
        <f t="shared" si="1101"/>
        <v>414</v>
      </c>
      <c r="AO431" s="618">
        <f>SUMIFS(Нормативы!AA:AA,Нормативы!$B:$B,$G431,Нормативы!$D:$D,'2020'!$I431,Нормативы!$F:$F,'2020'!$K431)</f>
        <v>0</v>
      </c>
      <c r="AP431" s="619">
        <f t="shared" si="1102"/>
        <v>7462</v>
      </c>
      <c r="AQ431" s="413">
        <f t="shared" si="1040"/>
        <v>122705</v>
      </c>
      <c r="AR431" s="618">
        <f t="shared" si="1247"/>
        <v>94243.5</v>
      </c>
      <c r="AS431" s="618">
        <f t="shared" si="1248"/>
        <v>28461.5</v>
      </c>
      <c r="AT431" s="616">
        <f t="shared" si="1041"/>
        <v>10505</v>
      </c>
      <c r="AU431" s="616">
        <f t="shared" si="1042"/>
        <v>2101</v>
      </c>
      <c r="AV431" s="616">
        <f t="shared" si="1043"/>
        <v>21835</v>
      </c>
      <c r="AW431" s="616">
        <f t="shared" si="1044"/>
        <v>75185</v>
      </c>
      <c r="AX431" s="616">
        <f t="shared" si="1045"/>
        <v>2530</v>
      </c>
      <c r="AY431" s="616">
        <f t="shared" si="1046"/>
        <v>50600</v>
      </c>
      <c r="AZ431" s="616">
        <f t="shared" si="1047"/>
        <v>17985</v>
      </c>
      <c r="BA431" s="616">
        <f t="shared" si="1048"/>
        <v>4070</v>
      </c>
      <c r="BB431" s="616">
        <f t="shared" si="1049"/>
        <v>11660</v>
      </c>
      <c r="BC431" s="616">
        <f t="shared" si="1050"/>
        <v>47410</v>
      </c>
      <c r="BD431" s="616">
        <f t="shared" si="1051"/>
        <v>1705</v>
      </c>
      <c r="BE431" s="616">
        <f t="shared" si="1052"/>
        <v>6820</v>
      </c>
      <c r="BF431" s="616">
        <f t="shared" si="1053"/>
        <v>275</v>
      </c>
      <c r="BG431" s="616">
        <f t="shared" si="1054"/>
        <v>14135</v>
      </c>
      <c r="BH431" s="616">
        <f t="shared" si="1055"/>
        <v>98175</v>
      </c>
      <c r="BI431" s="618">
        <f t="shared" si="1249"/>
        <v>75403.199999999997</v>
      </c>
      <c r="BJ431" s="618">
        <f t="shared" si="1250"/>
        <v>22771.8</v>
      </c>
      <c r="BK431" s="616">
        <f t="shared" si="1251"/>
        <v>0</v>
      </c>
      <c r="BL431" s="619">
        <f t="shared" si="1057"/>
        <v>410410</v>
      </c>
      <c r="BM431" s="616">
        <f t="shared" si="1058"/>
        <v>220378</v>
      </c>
      <c r="BN431" s="618">
        <f t="shared" si="1252"/>
        <v>169261.1</v>
      </c>
      <c r="BO431" s="618">
        <f t="shared" si="1253"/>
        <v>51116.9</v>
      </c>
      <c r="BP431" s="616">
        <f t="shared" si="1254"/>
        <v>10505</v>
      </c>
      <c r="BQ431" s="616">
        <f t="shared" si="1108"/>
        <v>2101</v>
      </c>
      <c r="BR431" s="616">
        <f t="shared" si="1255"/>
        <v>21835</v>
      </c>
      <c r="BS431" s="616">
        <f t="shared" si="1256"/>
        <v>75185</v>
      </c>
      <c r="BT431" s="413"/>
      <c r="BU431" s="413"/>
      <c r="BV431" s="413"/>
      <c r="BW431" s="413"/>
      <c r="BX431" s="616">
        <f t="shared" si="1066"/>
        <v>29791</v>
      </c>
      <c r="BY431" s="616">
        <f t="shared" si="1261"/>
        <v>47410</v>
      </c>
      <c r="BZ431" s="616">
        <f t="shared" si="1262"/>
        <v>1705</v>
      </c>
      <c r="CA431" s="616">
        <f t="shared" si="1263"/>
        <v>6820</v>
      </c>
      <c r="CB431" s="616">
        <f t="shared" si="1264"/>
        <v>275</v>
      </c>
      <c r="CC431" s="616">
        <f t="shared" si="1265"/>
        <v>14135</v>
      </c>
      <c r="CD431" s="616">
        <f t="shared" si="1072"/>
        <v>176322</v>
      </c>
      <c r="CE431" s="618">
        <f t="shared" si="1266"/>
        <v>135424</v>
      </c>
      <c r="CF431" s="618">
        <f t="shared" si="1267"/>
        <v>40898</v>
      </c>
      <c r="CG431" s="616">
        <f t="shared" si="1268"/>
        <v>0</v>
      </c>
      <c r="CH431" s="619">
        <f t="shared" si="1074"/>
        <v>604361</v>
      </c>
      <c r="AUV431" s="699">
        <f t="shared" si="1184"/>
        <v>4006.87</v>
      </c>
      <c r="AUW431" s="699">
        <f t="shared" si="1185"/>
        <v>3077.47</v>
      </c>
      <c r="AUX431" s="699">
        <f t="shared" si="1186"/>
        <v>929.4</v>
      </c>
      <c r="AUY431" s="699">
        <f t="shared" si="1284"/>
        <v>191</v>
      </c>
      <c r="AUZ431" s="699">
        <f t="shared" si="1204"/>
        <v>822.31</v>
      </c>
      <c r="AVA431" s="699">
        <f t="shared" si="1204"/>
        <v>9.7899999999999991</v>
      </c>
      <c r="AVB431" s="699">
        <f t="shared" si="1285"/>
        <v>0</v>
      </c>
      <c r="AVC431" s="699">
        <f t="shared" si="1286"/>
        <v>0</v>
      </c>
      <c r="AVD431" s="699">
        <f t="shared" si="1287"/>
        <v>0</v>
      </c>
      <c r="AVE431" s="699">
        <f t="shared" si="1288"/>
        <v>0</v>
      </c>
      <c r="AVF431" s="699">
        <f t="shared" si="1289"/>
        <v>0</v>
      </c>
      <c r="AVG431" s="699">
        <f t="shared" si="1290"/>
        <v>541.65</v>
      </c>
      <c r="AVH431" s="699">
        <f t="shared" si="1291"/>
        <v>862</v>
      </c>
      <c r="AVI431" s="699">
        <f t="shared" si="1292"/>
        <v>31</v>
      </c>
      <c r="AVJ431" s="699">
        <f t="shared" si="1293"/>
        <v>124</v>
      </c>
      <c r="AVK431" s="699">
        <f t="shared" si="1294"/>
        <v>5</v>
      </c>
      <c r="AVL431" s="699">
        <f t="shared" si="1295"/>
        <v>257</v>
      </c>
      <c r="AVM431" s="699">
        <f t="shared" si="1296"/>
        <v>3205.85</v>
      </c>
      <c r="AVN431" s="699">
        <f t="shared" si="1297"/>
        <v>2462.25</v>
      </c>
      <c r="AVO431" s="699">
        <f t="shared" si="1298"/>
        <v>743.6</v>
      </c>
      <c r="AVP431" s="699">
        <f t="shared" si="1299"/>
        <v>0</v>
      </c>
      <c r="AVQ431" s="699">
        <f t="shared" si="1300"/>
        <v>10988.38</v>
      </c>
    </row>
    <row r="432" spans="1:108 1244:1265" ht="30" hidden="1" customHeight="1" x14ac:dyDescent="0.25">
      <c r="A432" s="643">
        <v>2</v>
      </c>
      <c r="B432" s="643">
        <v>22</v>
      </c>
      <c r="C432" s="643" t="s">
        <v>174</v>
      </c>
      <c r="D432" s="2"/>
      <c r="E432" s="2"/>
      <c r="F432" s="643" t="s">
        <v>40</v>
      </c>
      <c r="G432" s="643">
        <v>4</v>
      </c>
      <c r="H432" s="413" t="s">
        <v>10</v>
      </c>
      <c r="I432" s="643">
        <v>0</v>
      </c>
      <c r="J432" s="2" t="s">
        <v>410</v>
      </c>
      <c r="K432" s="643">
        <v>3</v>
      </c>
      <c r="L432" s="684"/>
      <c r="M432" s="3" t="s">
        <v>318</v>
      </c>
      <c r="N432" s="2" t="s">
        <v>414</v>
      </c>
      <c r="O432" s="643">
        <v>2</v>
      </c>
      <c r="P432" s="635"/>
      <c r="Q432" s="635"/>
      <c r="R432" s="635"/>
      <c r="S432" s="675">
        <f>SUMIF('Территориальный кк'!$A:$A,'2020'!$B432,'Территориальный кк'!F:F)</f>
        <v>1.796</v>
      </c>
      <c r="T432" s="675">
        <f>SUMIF('Территориальный кк'!$A:$A,'2020'!$B432,'Территориальный кк'!G:G)</f>
        <v>2.5550000000000002</v>
      </c>
      <c r="U432" s="618">
        <f>SUMIFS(Нормативы!G:G,Нормативы!$B:$B,$G432,Нормативы!$D:$D,'2020'!$I432,Нормативы!$F:$F,'2020'!$K432)*O432</f>
        <v>44620</v>
      </c>
      <c r="V432" s="618">
        <f t="shared" si="1097"/>
        <v>34270.400000000001</v>
      </c>
      <c r="W432" s="618">
        <f t="shared" si="1098"/>
        <v>10349.6</v>
      </c>
      <c r="X432" s="618">
        <f>SUMIFS(Нормативы!J:J,Нормативы!$B:$B,$G432,Нормативы!$D:$D,'2020'!$I432,Нормативы!$F:$F,'2020'!$K432)</f>
        <v>1910</v>
      </c>
      <c r="Y432" s="618">
        <f>SUMIFS(Нормативы!K:K,Нормативы!$B:$B,$G432,Нормативы!$D:$D,'2020'!$I432,Нормативы!$F:$F,'2020'!$K432)</f>
        <v>382</v>
      </c>
      <c r="Z432" s="618">
        <f>SUMIFS(Нормативы!L:L,Нормативы!$B:$B,$G432,Нормативы!$D:$D,'2020'!$I432,Нормативы!$F:$F,'2020'!$K432)</f>
        <v>3970</v>
      </c>
      <c r="AA432" s="618">
        <f t="shared" si="1099"/>
        <v>17400</v>
      </c>
      <c r="AB432" s="618">
        <f>SUMIFS(Нормативы!N:N,Нормативы!$B:$B,$G432,Нормативы!$D:$D,'2020'!$I432,Нормативы!$F:$F,'2020'!$K432)*O432</f>
        <v>920</v>
      </c>
      <c r="AC432" s="618">
        <f>SUMIFS(Нормативы!O:O,Нормативы!$B:$B,$G432,Нормативы!$D:$D,'2020'!$I432,Нормативы!$F:$F,'2020'!$K432)</f>
        <v>9200</v>
      </c>
      <c r="AD432" s="618">
        <f>SUMIFS(Нормативы!P:P,Нормативы!$B:$B,$G432,Нормативы!$D:$D,'2020'!$I432,Нормативы!$F:$F,'2020'!$K432)*O432</f>
        <v>6540</v>
      </c>
      <c r="AE432" s="618">
        <f>SUMIFS(Нормативы!Q:Q,Нормативы!$B:$B,$G432,Нормативы!$D:$D,'2020'!$I432,Нормативы!$F:$F,'2020'!$K432)</f>
        <v>740</v>
      </c>
      <c r="AF432" s="618">
        <f>SUMIFS(Нормативы!R:R,Нормативы!$B:$B,$G432,Нормативы!$D:$D,'2020'!$I432,Нормативы!$F:$F,'2020'!$K432)</f>
        <v>2120</v>
      </c>
      <c r="AG432" s="618">
        <f>SUMIFS(Нормативы!S:S,Нормативы!$B:$B,$G432,Нормативы!$D:$D,'2020'!$I432,Нормативы!$F:$F,'2020'!$K432)</f>
        <v>8620</v>
      </c>
      <c r="AH432" s="618">
        <f>SUMIFS(Нормативы!T:T,Нормативы!$B:$B,$G432,Нормативы!$D:$D,'2020'!$I432,Нормативы!$F:$F,'2020'!$K432)</f>
        <v>310</v>
      </c>
      <c r="AI432" s="618">
        <f>SUMIFS(Нормативы!U:U,Нормативы!$B:$B,$G432,Нормативы!$D:$D,'2020'!$I432,Нормативы!$F:$F,'2020'!$K432)</f>
        <v>1240</v>
      </c>
      <c r="AJ432" s="618">
        <f>SUMIFS(Нормативы!V:V,Нормативы!$B:$B,$G432,Нормативы!$D:$D,'2020'!$I432,Нормативы!$F:$F,'2020'!$K432)</f>
        <v>50</v>
      </c>
      <c r="AK432" s="618">
        <f>SUMIFS(Нормативы!W:W,Нормативы!$B:$B,$G432,Нормативы!$D:$D,'2020'!$I432,Нормативы!$F:$F,'2020'!$K432)</f>
        <v>2570</v>
      </c>
      <c r="AL432" s="618">
        <f>SUMIFS(Нормативы!X:X,Нормативы!$B:$B,$G432,Нормативы!$D:$D,'2020'!$I432,Нормативы!$F:$F,'2020'!$K432)*O432</f>
        <v>35700</v>
      </c>
      <c r="AM432" s="618">
        <f t="shared" si="1100"/>
        <v>27419.4</v>
      </c>
      <c r="AN432" s="618">
        <f t="shared" si="1101"/>
        <v>8280.6</v>
      </c>
      <c r="AO432" s="618">
        <f>SUMIFS(Нормативы!AA:AA,Нормативы!$B:$B,$G432,Нормативы!$D:$D,'2020'!$I432,Нормативы!$F:$F,'2020'!$K432)</f>
        <v>650</v>
      </c>
      <c r="AP432" s="619">
        <f t="shared" si="1102"/>
        <v>119160</v>
      </c>
      <c r="AQ432" s="413">
        <f t="shared" ref="AQ432:AQ455" si="1301">ROUND($P432*U432,0)</f>
        <v>0</v>
      </c>
      <c r="AR432" s="618">
        <f t="shared" si="1247"/>
        <v>0</v>
      </c>
      <c r="AS432" s="618">
        <f t="shared" si="1248"/>
        <v>0</v>
      </c>
      <c r="AT432" s="616">
        <f t="shared" ref="AT432:AT455" si="1302">ROUND($P432*X432,0)</f>
        <v>0</v>
      </c>
      <c r="AU432" s="616">
        <f t="shared" ref="AU432:AU455" si="1303">ROUND($P432*Y432,0)</f>
        <v>0</v>
      </c>
      <c r="AV432" s="616">
        <f t="shared" ref="AV432:AV455" si="1304">ROUND($P432*Z432,0)</f>
        <v>0</v>
      </c>
      <c r="AW432" s="616">
        <f t="shared" ref="AW432:AW455" si="1305">ROUND($P432*AA432,0)</f>
        <v>0</v>
      </c>
      <c r="AX432" s="616">
        <f t="shared" ref="AX432:AX455" si="1306">ROUND($P432*AB432,0)</f>
        <v>0</v>
      </c>
      <c r="AY432" s="616">
        <f t="shared" ref="AY432:AY455" si="1307">ROUND($P432*AC432,0)</f>
        <v>0</v>
      </c>
      <c r="AZ432" s="616">
        <f t="shared" ref="AZ432:AZ455" si="1308">ROUND($P432*AD432,0)</f>
        <v>0</v>
      </c>
      <c r="BA432" s="616">
        <f t="shared" ref="BA432:BA455" si="1309">ROUND($P432*AE432,0)</f>
        <v>0</v>
      </c>
      <c r="BB432" s="616">
        <f t="shared" ref="BB432:BB455" si="1310">ROUND($P432*AF432,0)</f>
        <v>0</v>
      </c>
      <c r="BC432" s="616">
        <f t="shared" ref="BC432:BC455" si="1311">ROUND($P432*AG432,0)</f>
        <v>0</v>
      </c>
      <c r="BD432" s="616">
        <f t="shared" ref="BD432:BD455" si="1312">ROUND($P432*AH432,0)</f>
        <v>0</v>
      </c>
      <c r="BE432" s="616">
        <f t="shared" ref="BE432:BE455" si="1313">ROUND($P432*AI432,0)</f>
        <v>0</v>
      </c>
      <c r="BF432" s="616">
        <f t="shared" ref="BF432:BF455" si="1314">ROUND($P432*AJ432,0)</f>
        <v>0</v>
      </c>
      <c r="BG432" s="616">
        <f t="shared" ref="BG432:BG455" si="1315">ROUND($P432*AK432,0)</f>
        <v>0</v>
      </c>
      <c r="BH432" s="616">
        <f t="shared" ref="BH432:BH455" si="1316">ROUND($P432*AL432,0)</f>
        <v>0</v>
      </c>
      <c r="BI432" s="618">
        <f t="shared" si="1249"/>
        <v>0</v>
      </c>
      <c r="BJ432" s="618">
        <f t="shared" si="1250"/>
        <v>0</v>
      </c>
      <c r="BK432" s="616">
        <f t="shared" si="1251"/>
        <v>0</v>
      </c>
      <c r="BL432" s="619">
        <f t="shared" ref="BL432:BL455" si="1317">AQ432+AT432+AV432+AW432++BB432+BC432+BD432+BE432+BF432+BG432+BH432+BK432</f>
        <v>0</v>
      </c>
      <c r="BM432" s="616">
        <f t="shared" ref="BM432:BM455" si="1318">ROUND(AQ432*S432,0)</f>
        <v>0</v>
      </c>
      <c r="BN432" s="618">
        <f t="shared" si="1252"/>
        <v>0</v>
      </c>
      <c r="BO432" s="618">
        <f t="shared" si="1253"/>
        <v>0</v>
      </c>
      <c r="BP432" s="616">
        <f t="shared" si="1254"/>
        <v>0</v>
      </c>
      <c r="BQ432" s="616">
        <f t="shared" si="1108"/>
        <v>0</v>
      </c>
      <c r="BR432" s="616">
        <f t="shared" si="1255"/>
        <v>0</v>
      </c>
      <c r="BS432" s="616">
        <f t="shared" si="1256"/>
        <v>0</v>
      </c>
      <c r="BT432" s="413"/>
      <c r="BU432" s="413"/>
      <c r="BV432" s="413"/>
      <c r="BW432" s="413"/>
      <c r="BX432" s="616">
        <f t="shared" ref="BX432:BX454" si="1319">ROUND(BB432*T432,0)</f>
        <v>0</v>
      </c>
      <c r="BY432" s="616">
        <f t="shared" si="1261"/>
        <v>0</v>
      </c>
      <c r="BZ432" s="616">
        <f t="shared" si="1262"/>
        <v>0</v>
      </c>
      <c r="CA432" s="616">
        <f t="shared" si="1263"/>
        <v>0</v>
      </c>
      <c r="CB432" s="616">
        <f t="shared" si="1264"/>
        <v>0</v>
      </c>
      <c r="CC432" s="616">
        <f t="shared" si="1265"/>
        <v>0</v>
      </c>
      <c r="CD432" s="616">
        <f t="shared" ref="CD432:CD455" si="1320">ROUND(BH432*S432,0)</f>
        <v>0</v>
      </c>
      <c r="CE432" s="618">
        <f t="shared" si="1266"/>
        <v>0</v>
      </c>
      <c r="CF432" s="618">
        <f t="shared" si="1267"/>
        <v>0</v>
      </c>
      <c r="CG432" s="616">
        <f t="shared" si="1268"/>
        <v>0</v>
      </c>
      <c r="CH432" s="619">
        <f t="shared" ref="CH432:CH455" si="1321">BM432+BP432+BR432+BS432++BX432+BY432+BZ432+CA432+CB432+CC432+CD432+CG432</f>
        <v>0</v>
      </c>
      <c r="AUV432" s="699">
        <v>0</v>
      </c>
      <c r="AUW432" s="699">
        <f t="shared" si="1185"/>
        <v>0</v>
      </c>
      <c r="AUX432" s="699">
        <f t="shared" si="1186"/>
        <v>0</v>
      </c>
      <c r="AUY432" s="699">
        <f t="shared" si="1204"/>
        <v>0</v>
      </c>
      <c r="AUZ432" s="699">
        <f t="shared" si="1204"/>
        <v>0</v>
      </c>
      <c r="AVA432" s="699">
        <f t="shared" si="1204"/>
        <v>0</v>
      </c>
      <c r="AVB432" s="699">
        <f t="shared" si="1204"/>
        <v>0</v>
      </c>
      <c r="AVC432" s="697"/>
      <c r="AVD432" s="697"/>
      <c r="AVE432" s="697"/>
      <c r="AVF432" s="697"/>
      <c r="AVG432" s="697"/>
      <c r="AVH432" s="697"/>
      <c r="AVI432" s="697"/>
      <c r="AVJ432" s="697"/>
      <c r="AVK432" s="697"/>
      <c r="AVL432" s="697"/>
      <c r="AVM432" s="697"/>
      <c r="AVN432" s="697"/>
      <c r="AVO432" s="697"/>
      <c r="AVP432" s="697"/>
      <c r="AVQ432" s="697"/>
    </row>
    <row r="433" spans="1:86 1244:1265" ht="30" hidden="1" customHeight="1" x14ac:dyDescent="0.25">
      <c r="A433" s="643">
        <v>2</v>
      </c>
      <c r="B433" s="643">
        <v>26</v>
      </c>
      <c r="C433" s="643" t="s">
        <v>177</v>
      </c>
      <c r="D433" s="2"/>
      <c r="E433" s="2"/>
      <c r="F433" s="643" t="s">
        <v>40</v>
      </c>
      <c r="G433" s="643">
        <v>4</v>
      </c>
      <c r="H433" s="413" t="s">
        <v>10</v>
      </c>
      <c r="I433" s="643">
        <v>0</v>
      </c>
      <c r="J433" s="2" t="s">
        <v>410</v>
      </c>
      <c r="K433" s="643">
        <v>3</v>
      </c>
      <c r="L433" s="684"/>
      <c r="M433" s="3" t="s">
        <v>317</v>
      </c>
      <c r="N433" s="2" t="s">
        <v>411</v>
      </c>
      <c r="O433" s="643">
        <v>1</v>
      </c>
      <c r="P433" s="635">
        <v>68</v>
      </c>
      <c r="Q433" s="635">
        <v>68</v>
      </c>
      <c r="R433" s="635">
        <v>68</v>
      </c>
      <c r="S433" s="675">
        <f>SUMIF('Территориальный кк'!$A:$A,'2020'!$B433,'Территориальный кк'!F:F)</f>
        <v>1.2010000000000001</v>
      </c>
      <c r="T433" s="675">
        <f>SUMIF('Территориальный кк'!$A:$A,'2020'!$B433,'Территориальный кк'!G:G)</f>
        <v>2.4159999999999999</v>
      </c>
      <c r="U433" s="618">
        <f>SUMIFS(Нормативы!G:G,Нормативы!$B:$B,$G433,Нормативы!$D:$D,'2020'!$I433,Нормативы!$F:$F,'2020'!$K433)*O433</f>
        <v>22310</v>
      </c>
      <c r="V433" s="618">
        <f t="shared" ref="V433:V455" si="1322">ROUND(U433/1.302,1)</f>
        <v>17135.2</v>
      </c>
      <c r="W433" s="618">
        <f t="shared" ref="W433:W455" si="1323">U433-V433</f>
        <v>5174.8</v>
      </c>
      <c r="X433" s="618">
        <f>SUMIFS(Нормативы!J:J,Нормативы!$B:$B,$G433,Нормативы!$D:$D,'2020'!$I433,Нормативы!$F:$F,'2020'!$K433)</f>
        <v>1910</v>
      </c>
      <c r="Y433" s="618">
        <f>SUMIFS(Нормативы!K:K,Нормативы!$B:$B,$G433,Нормативы!$D:$D,'2020'!$I433,Нормативы!$F:$F,'2020'!$K433)</f>
        <v>382</v>
      </c>
      <c r="Z433" s="618">
        <f>SUMIFS(Нормативы!L:L,Нормативы!$B:$B,$G433,Нормативы!$D:$D,'2020'!$I433,Нормативы!$F:$F,'2020'!$K433)</f>
        <v>3970</v>
      </c>
      <c r="AA433" s="618">
        <f t="shared" ref="AA433:AA455" si="1324">AB433+AC433+AD433+AE433</f>
        <v>13670</v>
      </c>
      <c r="AB433" s="618">
        <f>SUMIFS(Нормативы!N:N,Нормативы!$B:$B,$G433,Нормативы!$D:$D,'2020'!$I433,Нормативы!$F:$F,'2020'!$K433)*O433</f>
        <v>460</v>
      </c>
      <c r="AC433" s="618">
        <f>SUMIFS(Нормативы!O:O,Нормативы!$B:$B,$G433,Нормативы!$D:$D,'2020'!$I433,Нормативы!$F:$F,'2020'!$K433)</f>
        <v>9200</v>
      </c>
      <c r="AD433" s="618">
        <f>SUMIFS(Нормативы!P:P,Нормативы!$B:$B,$G433,Нормативы!$D:$D,'2020'!$I433,Нормативы!$F:$F,'2020'!$K433)*O433</f>
        <v>3270</v>
      </c>
      <c r="AE433" s="618">
        <f>SUMIFS(Нормативы!Q:Q,Нормативы!$B:$B,$G433,Нормативы!$D:$D,'2020'!$I433,Нормативы!$F:$F,'2020'!$K433)</f>
        <v>740</v>
      </c>
      <c r="AF433" s="618">
        <f>SUMIFS(Нормативы!R:R,Нормативы!$B:$B,$G433,Нормативы!$D:$D,'2020'!$I433,Нормативы!$F:$F,'2020'!$K433)</f>
        <v>2120</v>
      </c>
      <c r="AG433" s="618">
        <f>SUMIFS(Нормативы!S:S,Нормативы!$B:$B,$G433,Нормативы!$D:$D,'2020'!$I433,Нормативы!$F:$F,'2020'!$K433)</f>
        <v>8620</v>
      </c>
      <c r="AH433" s="618">
        <f>SUMIFS(Нормативы!T:T,Нормативы!$B:$B,$G433,Нормативы!$D:$D,'2020'!$I433,Нормативы!$F:$F,'2020'!$K433)</f>
        <v>310</v>
      </c>
      <c r="AI433" s="618">
        <f>SUMIFS(Нормативы!U:U,Нормативы!$B:$B,$G433,Нормативы!$D:$D,'2020'!$I433,Нормативы!$F:$F,'2020'!$K433)</f>
        <v>1240</v>
      </c>
      <c r="AJ433" s="618">
        <f>SUMIFS(Нормативы!V:V,Нормативы!$B:$B,$G433,Нормативы!$D:$D,'2020'!$I433,Нормативы!$F:$F,'2020'!$K433)</f>
        <v>50</v>
      </c>
      <c r="AK433" s="618">
        <f>SUMIFS(Нормативы!W:W,Нормативы!$B:$B,$G433,Нормативы!$D:$D,'2020'!$I433,Нормативы!$F:$F,'2020'!$K433)</f>
        <v>2570</v>
      </c>
      <c r="AL433" s="618">
        <f>SUMIFS(Нормативы!X:X,Нормативы!$B:$B,$G433,Нормативы!$D:$D,'2020'!$I433,Нормативы!$F:$F,'2020'!$K433)*O433</f>
        <v>17850</v>
      </c>
      <c r="AM433" s="618">
        <f t="shared" ref="AM433:AM455" si="1325">ROUND(AL433/1.302,1)</f>
        <v>13709.7</v>
      </c>
      <c r="AN433" s="618">
        <f t="shared" ref="AN433:AN455" si="1326">AL433-AM433</f>
        <v>4140.3</v>
      </c>
      <c r="AO433" s="618">
        <f>SUMIFS(Нормативы!AA:AA,Нормативы!$B:$B,$G433,Нормативы!$D:$D,'2020'!$I433,Нормативы!$F:$F,'2020'!$K433)</f>
        <v>650</v>
      </c>
      <c r="AP433" s="619">
        <f t="shared" ref="AP433:AP455" si="1327">U433+X433+Z433+AA433++AF433+AG433+AH433+AI433+AJ433+AK433+AL433+AO433</f>
        <v>75270</v>
      </c>
      <c r="AQ433" s="413">
        <f t="shared" si="1301"/>
        <v>1517080</v>
      </c>
      <c r="AR433" s="618">
        <f t="shared" si="1247"/>
        <v>1165192</v>
      </c>
      <c r="AS433" s="618">
        <f t="shared" si="1248"/>
        <v>351888</v>
      </c>
      <c r="AT433" s="616">
        <f t="shared" si="1302"/>
        <v>129880</v>
      </c>
      <c r="AU433" s="616">
        <f t="shared" si="1303"/>
        <v>25976</v>
      </c>
      <c r="AV433" s="616">
        <f t="shared" si="1304"/>
        <v>269960</v>
      </c>
      <c r="AW433" s="616">
        <f t="shared" si="1305"/>
        <v>929560</v>
      </c>
      <c r="AX433" s="616">
        <f t="shared" si="1306"/>
        <v>31280</v>
      </c>
      <c r="AY433" s="616">
        <f t="shared" si="1307"/>
        <v>625600</v>
      </c>
      <c r="AZ433" s="616">
        <f t="shared" si="1308"/>
        <v>222360</v>
      </c>
      <c r="BA433" s="616">
        <f t="shared" si="1309"/>
        <v>50320</v>
      </c>
      <c r="BB433" s="616">
        <f t="shared" si="1310"/>
        <v>144160</v>
      </c>
      <c r="BC433" s="616">
        <f t="shared" si="1311"/>
        <v>586160</v>
      </c>
      <c r="BD433" s="616">
        <f t="shared" si="1312"/>
        <v>21080</v>
      </c>
      <c r="BE433" s="616">
        <f t="shared" si="1313"/>
        <v>84320</v>
      </c>
      <c r="BF433" s="616">
        <f t="shared" si="1314"/>
        <v>3400</v>
      </c>
      <c r="BG433" s="616">
        <f t="shared" si="1315"/>
        <v>174760</v>
      </c>
      <c r="BH433" s="616">
        <f t="shared" si="1316"/>
        <v>1213800</v>
      </c>
      <c r="BI433" s="618">
        <f t="shared" si="1249"/>
        <v>932258.1</v>
      </c>
      <c r="BJ433" s="618">
        <f t="shared" si="1250"/>
        <v>281541.90000000002</v>
      </c>
      <c r="BK433" s="616">
        <f t="shared" si="1251"/>
        <v>44200</v>
      </c>
      <c r="BL433" s="619">
        <f t="shared" si="1317"/>
        <v>5118360</v>
      </c>
      <c r="BM433" s="616">
        <f t="shared" si="1318"/>
        <v>1822013</v>
      </c>
      <c r="BN433" s="618">
        <f t="shared" si="1252"/>
        <v>1399395.5</v>
      </c>
      <c r="BO433" s="618">
        <f t="shared" si="1253"/>
        <v>422617.5</v>
      </c>
      <c r="BP433" s="616">
        <f t="shared" si="1254"/>
        <v>129880</v>
      </c>
      <c r="BQ433" s="616">
        <f t="shared" ref="BQ433:BQ455" si="1328">AU433</f>
        <v>25976</v>
      </c>
      <c r="BR433" s="616">
        <f t="shared" si="1255"/>
        <v>269960</v>
      </c>
      <c r="BS433" s="616">
        <f t="shared" si="1256"/>
        <v>929560</v>
      </c>
      <c r="BT433" s="413"/>
      <c r="BU433" s="413"/>
      <c r="BV433" s="413"/>
      <c r="BW433" s="413"/>
      <c r="BX433" s="616">
        <f t="shared" si="1319"/>
        <v>348291</v>
      </c>
      <c r="BY433" s="616">
        <f t="shared" si="1261"/>
        <v>586160</v>
      </c>
      <c r="BZ433" s="616">
        <f t="shared" si="1262"/>
        <v>21080</v>
      </c>
      <c r="CA433" s="616">
        <f t="shared" si="1263"/>
        <v>84320</v>
      </c>
      <c r="CB433" s="616">
        <f t="shared" si="1264"/>
        <v>3400</v>
      </c>
      <c r="CC433" s="616">
        <f t="shared" si="1265"/>
        <v>174760</v>
      </c>
      <c r="CD433" s="616">
        <f t="shared" si="1320"/>
        <v>1457774</v>
      </c>
      <c r="CE433" s="618">
        <f t="shared" si="1266"/>
        <v>1119642.1000000001</v>
      </c>
      <c r="CF433" s="618">
        <f t="shared" si="1267"/>
        <v>338131.9</v>
      </c>
      <c r="CG433" s="616">
        <f t="shared" si="1268"/>
        <v>44200</v>
      </c>
      <c r="CH433" s="619">
        <f t="shared" si="1321"/>
        <v>5871398</v>
      </c>
      <c r="AUV433" s="699">
        <f t="shared" si="1184"/>
        <v>26794.31</v>
      </c>
      <c r="AUW433" s="699">
        <f t="shared" si="1185"/>
        <v>20579.349999999999</v>
      </c>
      <c r="AUX433" s="699">
        <f t="shared" si="1186"/>
        <v>6214.96</v>
      </c>
      <c r="AUY433" s="699">
        <f t="shared" ref="AUY433:AUY443" si="1329">BP433/P433</f>
        <v>1910</v>
      </c>
      <c r="AUZ433" s="699">
        <f t="shared" si="1204"/>
        <v>10751.66</v>
      </c>
      <c r="AVA433" s="699">
        <f t="shared" si="1204"/>
        <v>12.1</v>
      </c>
      <c r="AVB433" s="699">
        <f t="shared" ref="AVB433:AVB443" si="1330">AVC433+AVD433+AVE433+AVF433</f>
        <v>0</v>
      </c>
      <c r="AVC433" s="699">
        <f t="shared" ref="AVC433:AVC443" si="1331">BT433/P433</f>
        <v>0</v>
      </c>
      <c r="AVD433" s="699">
        <f t="shared" ref="AVD433:AVD443" si="1332">BU433/P433</f>
        <v>0</v>
      </c>
      <c r="AVE433" s="699">
        <f t="shared" ref="AVE433:AVE443" si="1333">BV433/P433</f>
        <v>0</v>
      </c>
      <c r="AVF433" s="699">
        <f t="shared" ref="AVF433:AVF443" si="1334">BW433/P433</f>
        <v>0</v>
      </c>
      <c r="AVG433" s="699">
        <f t="shared" ref="AVG433:AVG443" si="1335">BX433/P433</f>
        <v>5121.93</v>
      </c>
      <c r="AVH433" s="699">
        <f t="shared" ref="AVH433:AVH443" si="1336">BY433/P433</f>
        <v>8620</v>
      </c>
      <c r="AVI433" s="699">
        <f t="shared" ref="AVI433:AVI443" si="1337">BZ433/P433</f>
        <v>310</v>
      </c>
      <c r="AVJ433" s="699">
        <f t="shared" ref="AVJ433:AVJ443" si="1338">CA433/P433</f>
        <v>1240</v>
      </c>
      <c r="AVK433" s="699">
        <f t="shared" ref="AVK433:AVK443" si="1339">CB433/P433</f>
        <v>50</v>
      </c>
      <c r="AVL433" s="699">
        <f t="shared" ref="AVL433:AVL443" si="1340">CC433/P433</f>
        <v>2570</v>
      </c>
      <c r="AVM433" s="699">
        <f t="shared" ref="AVM433:AVM443" si="1341">CD433/P433</f>
        <v>21437.85</v>
      </c>
      <c r="AVN433" s="699">
        <f t="shared" ref="AVN433:AVN443" si="1342">AVM433/1.302</f>
        <v>16465.32</v>
      </c>
      <c r="AVO433" s="699">
        <f t="shared" ref="AVO433:AVO443" si="1343">AVM433-AVN433</f>
        <v>4972.53</v>
      </c>
      <c r="AVP433" s="699">
        <f t="shared" ref="AVP433:AVP443" si="1344">CG433/P433</f>
        <v>650</v>
      </c>
      <c r="AVQ433" s="699">
        <f t="shared" ref="AVQ433:AVQ443" si="1345">CH433/P433</f>
        <v>86344.09</v>
      </c>
    </row>
    <row r="434" spans="1:86 1244:1265" ht="30" hidden="1" customHeight="1" x14ac:dyDescent="0.25">
      <c r="A434" s="643">
        <v>2</v>
      </c>
      <c r="B434" s="643">
        <v>26</v>
      </c>
      <c r="C434" s="643" t="s">
        <v>177</v>
      </c>
      <c r="D434" s="2"/>
      <c r="E434" s="2"/>
      <c r="F434" s="643" t="s">
        <v>40</v>
      </c>
      <c r="G434" s="643">
        <v>4</v>
      </c>
      <c r="H434" s="413" t="s">
        <v>10</v>
      </c>
      <c r="I434" s="643">
        <v>0</v>
      </c>
      <c r="J434" s="2" t="s">
        <v>410</v>
      </c>
      <c r="K434" s="643">
        <v>3</v>
      </c>
      <c r="L434" s="684"/>
      <c r="M434" s="3" t="s">
        <v>318</v>
      </c>
      <c r="N434" s="2" t="s">
        <v>414</v>
      </c>
      <c r="O434" s="643">
        <v>2</v>
      </c>
      <c r="P434" s="635">
        <v>2</v>
      </c>
      <c r="Q434" s="635">
        <v>2</v>
      </c>
      <c r="R434" s="635">
        <v>2</v>
      </c>
      <c r="S434" s="675">
        <f>SUMIF('Территориальный кк'!$A:$A,'2020'!$B434,'Территориальный кк'!F:F)</f>
        <v>1.2010000000000001</v>
      </c>
      <c r="T434" s="675">
        <f>SUMIF('Территориальный кк'!$A:$A,'2020'!$B434,'Территориальный кк'!G:G)</f>
        <v>2.4159999999999999</v>
      </c>
      <c r="U434" s="618">
        <f>SUMIFS(Нормативы!G:G,Нормативы!$B:$B,$G434,Нормативы!$D:$D,'2020'!$I434,Нормативы!$F:$F,'2020'!$K434)*O434</f>
        <v>44620</v>
      </c>
      <c r="V434" s="618">
        <f t="shared" si="1322"/>
        <v>34270.400000000001</v>
      </c>
      <c r="W434" s="618">
        <f t="shared" si="1323"/>
        <v>10349.6</v>
      </c>
      <c r="X434" s="618">
        <f>SUMIFS(Нормативы!J:J,Нормативы!$B:$B,$G434,Нормативы!$D:$D,'2020'!$I434,Нормативы!$F:$F,'2020'!$K434)</f>
        <v>1910</v>
      </c>
      <c r="Y434" s="618">
        <f>SUMIFS(Нормативы!K:K,Нормативы!$B:$B,$G434,Нормативы!$D:$D,'2020'!$I434,Нормативы!$F:$F,'2020'!$K434)</f>
        <v>382</v>
      </c>
      <c r="Z434" s="618">
        <f>SUMIFS(Нормативы!L:L,Нормативы!$B:$B,$G434,Нормативы!$D:$D,'2020'!$I434,Нормативы!$F:$F,'2020'!$K434)</f>
        <v>3970</v>
      </c>
      <c r="AA434" s="618">
        <f t="shared" si="1324"/>
        <v>17400</v>
      </c>
      <c r="AB434" s="618">
        <f>SUMIFS(Нормативы!N:N,Нормативы!$B:$B,$G434,Нормативы!$D:$D,'2020'!$I434,Нормативы!$F:$F,'2020'!$K434)*O434</f>
        <v>920</v>
      </c>
      <c r="AC434" s="618">
        <f>SUMIFS(Нормативы!O:O,Нормативы!$B:$B,$G434,Нормативы!$D:$D,'2020'!$I434,Нормативы!$F:$F,'2020'!$K434)</f>
        <v>9200</v>
      </c>
      <c r="AD434" s="618">
        <f>SUMIFS(Нормативы!P:P,Нормативы!$B:$B,$G434,Нормативы!$D:$D,'2020'!$I434,Нормативы!$F:$F,'2020'!$K434)*O434</f>
        <v>6540</v>
      </c>
      <c r="AE434" s="618">
        <f>SUMIFS(Нормативы!Q:Q,Нормативы!$B:$B,$G434,Нормативы!$D:$D,'2020'!$I434,Нормативы!$F:$F,'2020'!$K434)</f>
        <v>740</v>
      </c>
      <c r="AF434" s="618">
        <f>SUMIFS(Нормативы!R:R,Нормативы!$B:$B,$G434,Нормативы!$D:$D,'2020'!$I434,Нормативы!$F:$F,'2020'!$K434)</f>
        <v>2120</v>
      </c>
      <c r="AG434" s="618">
        <f>SUMIFS(Нормативы!S:S,Нормативы!$B:$B,$G434,Нормативы!$D:$D,'2020'!$I434,Нормативы!$F:$F,'2020'!$K434)</f>
        <v>8620</v>
      </c>
      <c r="AH434" s="618">
        <f>SUMIFS(Нормативы!T:T,Нормативы!$B:$B,$G434,Нормативы!$D:$D,'2020'!$I434,Нормативы!$F:$F,'2020'!$K434)</f>
        <v>310</v>
      </c>
      <c r="AI434" s="618">
        <f>SUMIFS(Нормативы!U:U,Нормативы!$B:$B,$G434,Нормативы!$D:$D,'2020'!$I434,Нормативы!$F:$F,'2020'!$K434)</f>
        <v>1240</v>
      </c>
      <c r="AJ434" s="618">
        <f>SUMIFS(Нормативы!V:V,Нормативы!$B:$B,$G434,Нормативы!$D:$D,'2020'!$I434,Нормативы!$F:$F,'2020'!$K434)</f>
        <v>50</v>
      </c>
      <c r="AK434" s="618">
        <f>SUMIFS(Нормативы!W:W,Нормативы!$B:$B,$G434,Нормативы!$D:$D,'2020'!$I434,Нормативы!$F:$F,'2020'!$K434)</f>
        <v>2570</v>
      </c>
      <c r="AL434" s="618">
        <f>SUMIFS(Нормативы!X:X,Нормативы!$B:$B,$G434,Нормативы!$D:$D,'2020'!$I434,Нормативы!$F:$F,'2020'!$K434)*O434</f>
        <v>35700</v>
      </c>
      <c r="AM434" s="618">
        <f t="shared" si="1325"/>
        <v>27419.4</v>
      </c>
      <c r="AN434" s="618">
        <f t="shared" si="1326"/>
        <v>8280.6</v>
      </c>
      <c r="AO434" s="618">
        <f>SUMIFS(Нормативы!AA:AA,Нормативы!$B:$B,$G434,Нормативы!$D:$D,'2020'!$I434,Нормативы!$F:$F,'2020'!$K434)</f>
        <v>650</v>
      </c>
      <c r="AP434" s="619">
        <f t="shared" si="1327"/>
        <v>119160</v>
      </c>
      <c r="AQ434" s="413">
        <f t="shared" si="1301"/>
        <v>89240</v>
      </c>
      <c r="AR434" s="618">
        <f t="shared" si="1247"/>
        <v>68540.7</v>
      </c>
      <c r="AS434" s="618">
        <f t="shared" si="1248"/>
        <v>20699.3</v>
      </c>
      <c r="AT434" s="616">
        <f t="shared" si="1302"/>
        <v>3820</v>
      </c>
      <c r="AU434" s="616">
        <f t="shared" si="1303"/>
        <v>764</v>
      </c>
      <c r="AV434" s="616">
        <f t="shared" si="1304"/>
        <v>7940</v>
      </c>
      <c r="AW434" s="616">
        <f t="shared" si="1305"/>
        <v>34800</v>
      </c>
      <c r="AX434" s="616">
        <f t="shared" si="1306"/>
        <v>1840</v>
      </c>
      <c r="AY434" s="616">
        <f t="shared" si="1307"/>
        <v>18400</v>
      </c>
      <c r="AZ434" s="616">
        <f t="shared" si="1308"/>
        <v>13080</v>
      </c>
      <c r="BA434" s="616">
        <f t="shared" si="1309"/>
        <v>1480</v>
      </c>
      <c r="BB434" s="616">
        <f t="shared" si="1310"/>
        <v>4240</v>
      </c>
      <c r="BC434" s="616">
        <f t="shared" si="1311"/>
        <v>17240</v>
      </c>
      <c r="BD434" s="616">
        <f t="shared" si="1312"/>
        <v>620</v>
      </c>
      <c r="BE434" s="616">
        <f t="shared" si="1313"/>
        <v>2480</v>
      </c>
      <c r="BF434" s="616">
        <f t="shared" si="1314"/>
        <v>100</v>
      </c>
      <c r="BG434" s="616">
        <f t="shared" si="1315"/>
        <v>5140</v>
      </c>
      <c r="BH434" s="616">
        <f t="shared" si="1316"/>
        <v>71400</v>
      </c>
      <c r="BI434" s="618">
        <f t="shared" si="1249"/>
        <v>54838.7</v>
      </c>
      <c r="BJ434" s="618">
        <f t="shared" si="1250"/>
        <v>16561.3</v>
      </c>
      <c r="BK434" s="616">
        <f t="shared" si="1251"/>
        <v>1300</v>
      </c>
      <c r="BL434" s="619">
        <f t="shared" si="1317"/>
        <v>238320</v>
      </c>
      <c r="BM434" s="616">
        <f t="shared" si="1318"/>
        <v>107177</v>
      </c>
      <c r="BN434" s="618">
        <f t="shared" si="1252"/>
        <v>82317.2</v>
      </c>
      <c r="BO434" s="618">
        <f t="shared" si="1253"/>
        <v>24859.8</v>
      </c>
      <c r="BP434" s="616">
        <f t="shared" si="1254"/>
        <v>3820</v>
      </c>
      <c r="BQ434" s="616">
        <f t="shared" si="1328"/>
        <v>764</v>
      </c>
      <c r="BR434" s="616">
        <f t="shared" si="1255"/>
        <v>7940</v>
      </c>
      <c r="BS434" s="616">
        <f t="shared" si="1256"/>
        <v>34800</v>
      </c>
      <c r="BT434" s="413"/>
      <c r="BU434" s="413"/>
      <c r="BV434" s="413"/>
      <c r="BW434" s="413"/>
      <c r="BX434" s="616">
        <f t="shared" si="1319"/>
        <v>10244</v>
      </c>
      <c r="BY434" s="616">
        <f t="shared" si="1261"/>
        <v>17240</v>
      </c>
      <c r="BZ434" s="616">
        <f t="shared" si="1262"/>
        <v>620</v>
      </c>
      <c r="CA434" s="616">
        <f t="shared" si="1263"/>
        <v>2480</v>
      </c>
      <c r="CB434" s="616">
        <f t="shared" si="1264"/>
        <v>100</v>
      </c>
      <c r="CC434" s="616">
        <f t="shared" si="1265"/>
        <v>5140</v>
      </c>
      <c r="CD434" s="616">
        <f t="shared" si="1320"/>
        <v>85751</v>
      </c>
      <c r="CE434" s="618">
        <f t="shared" si="1266"/>
        <v>65861</v>
      </c>
      <c r="CF434" s="618">
        <f t="shared" si="1267"/>
        <v>19890</v>
      </c>
      <c r="CG434" s="616">
        <f t="shared" si="1268"/>
        <v>1300</v>
      </c>
      <c r="CH434" s="619">
        <f t="shared" si="1321"/>
        <v>276612</v>
      </c>
      <c r="AUV434" s="699">
        <f t="shared" si="1184"/>
        <v>53588.5</v>
      </c>
      <c r="AUW434" s="699">
        <f t="shared" si="1185"/>
        <v>41158.6</v>
      </c>
      <c r="AUX434" s="699">
        <f t="shared" si="1186"/>
        <v>12429.9</v>
      </c>
      <c r="AUY434" s="699">
        <f t="shared" si="1329"/>
        <v>1910</v>
      </c>
      <c r="AUZ434" s="699">
        <f t="shared" si="1204"/>
        <v>316.23</v>
      </c>
      <c r="AVA434" s="699">
        <f t="shared" si="1204"/>
        <v>0.18</v>
      </c>
      <c r="AVB434" s="699">
        <f t="shared" si="1330"/>
        <v>0</v>
      </c>
      <c r="AVC434" s="699">
        <f t="shared" si="1331"/>
        <v>0</v>
      </c>
      <c r="AVD434" s="699">
        <f t="shared" si="1332"/>
        <v>0</v>
      </c>
      <c r="AVE434" s="699">
        <f t="shared" si="1333"/>
        <v>0</v>
      </c>
      <c r="AVF434" s="699">
        <f t="shared" si="1334"/>
        <v>0</v>
      </c>
      <c r="AVG434" s="699">
        <f t="shared" si="1335"/>
        <v>5122</v>
      </c>
      <c r="AVH434" s="699">
        <f t="shared" si="1336"/>
        <v>8620</v>
      </c>
      <c r="AVI434" s="699">
        <f t="shared" si="1337"/>
        <v>310</v>
      </c>
      <c r="AVJ434" s="699">
        <f t="shared" si="1338"/>
        <v>1240</v>
      </c>
      <c r="AVK434" s="699">
        <f t="shared" si="1339"/>
        <v>50</v>
      </c>
      <c r="AVL434" s="699">
        <f t="shared" si="1340"/>
        <v>2570</v>
      </c>
      <c r="AVM434" s="699">
        <f t="shared" si="1341"/>
        <v>42875.5</v>
      </c>
      <c r="AVN434" s="699">
        <f t="shared" si="1342"/>
        <v>32930.49</v>
      </c>
      <c r="AVO434" s="699">
        <f t="shared" si="1343"/>
        <v>9945.01</v>
      </c>
      <c r="AVP434" s="699">
        <f t="shared" si="1344"/>
        <v>650</v>
      </c>
      <c r="AVQ434" s="699">
        <f t="shared" si="1345"/>
        <v>138306</v>
      </c>
    </row>
    <row r="435" spans="1:86 1244:1265" ht="30" hidden="1" customHeight="1" x14ac:dyDescent="0.25">
      <c r="A435" s="643">
        <v>2</v>
      </c>
      <c r="B435" s="643">
        <v>27</v>
      </c>
      <c r="C435" s="643" t="s">
        <v>178</v>
      </c>
      <c r="D435" s="2"/>
      <c r="E435" s="2"/>
      <c r="F435" s="643" t="s">
        <v>40</v>
      </c>
      <c r="G435" s="643">
        <v>4</v>
      </c>
      <c r="H435" s="413" t="s">
        <v>10</v>
      </c>
      <c r="I435" s="643">
        <v>0</v>
      </c>
      <c r="J435" s="2" t="s">
        <v>410</v>
      </c>
      <c r="K435" s="643">
        <v>3</v>
      </c>
      <c r="L435" s="684"/>
      <c r="M435" s="3" t="s">
        <v>317</v>
      </c>
      <c r="N435" s="2" t="s">
        <v>411</v>
      </c>
      <c r="O435" s="643">
        <v>1</v>
      </c>
      <c r="P435" s="635">
        <v>132</v>
      </c>
      <c r="Q435" s="635">
        <v>132</v>
      </c>
      <c r="R435" s="635">
        <v>132</v>
      </c>
      <c r="S435" s="675">
        <f>SUMIF('Территориальный кк'!$A:$A,'2020'!$B435,'Территориальный кк'!F:F)</f>
        <v>1.385</v>
      </c>
      <c r="T435" s="675">
        <f>SUMIF('Территориальный кк'!$A:$A,'2020'!$B435,'Территориальный кк'!G:G)</f>
        <v>2.823</v>
      </c>
      <c r="U435" s="618">
        <f>SUMIFS(Нормативы!G:G,Нормативы!$B:$B,$G435,Нормативы!$D:$D,'2020'!$I435,Нормативы!$F:$F,'2020'!$K435)*O435</f>
        <v>22310</v>
      </c>
      <c r="V435" s="618">
        <f t="shared" si="1322"/>
        <v>17135.2</v>
      </c>
      <c r="W435" s="618">
        <f t="shared" si="1323"/>
        <v>5174.8</v>
      </c>
      <c r="X435" s="618">
        <f>SUMIFS(Нормативы!J:J,Нормативы!$B:$B,$G435,Нормативы!$D:$D,'2020'!$I435,Нормативы!$F:$F,'2020'!$K435)</f>
        <v>1910</v>
      </c>
      <c r="Y435" s="618">
        <f>SUMIFS(Нормативы!K:K,Нормативы!$B:$B,$G435,Нормативы!$D:$D,'2020'!$I435,Нормативы!$F:$F,'2020'!$K435)</f>
        <v>382</v>
      </c>
      <c r="Z435" s="618">
        <f>SUMIFS(Нормативы!L:L,Нормативы!$B:$B,$G435,Нормативы!$D:$D,'2020'!$I435,Нормативы!$F:$F,'2020'!$K435)</f>
        <v>3970</v>
      </c>
      <c r="AA435" s="618">
        <f t="shared" si="1324"/>
        <v>13670</v>
      </c>
      <c r="AB435" s="618">
        <f>SUMIFS(Нормативы!N:N,Нормативы!$B:$B,$G435,Нормативы!$D:$D,'2020'!$I435,Нормативы!$F:$F,'2020'!$K435)*O435</f>
        <v>460</v>
      </c>
      <c r="AC435" s="618">
        <f>SUMIFS(Нормативы!O:O,Нормативы!$B:$B,$G435,Нормативы!$D:$D,'2020'!$I435,Нормативы!$F:$F,'2020'!$K435)</f>
        <v>9200</v>
      </c>
      <c r="AD435" s="618">
        <f>SUMIFS(Нормативы!P:P,Нормативы!$B:$B,$G435,Нормативы!$D:$D,'2020'!$I435,Нормативы!$F:$F,'2020'!$K435)*O435</f>
        <v>3270</v>
      </c>
      <c r="AE435" s="618">
        <f>SUMIFS(Нормативы!Q:Q,Нормативы!$B:$B,$G435,Нормативы!$D:$D,'2020'!$I435,Нормативы!$F:$F,'2020'!$K435)</f>
        <v>740</v>
      </c>
      <c r="AF435" s="618">
        <f>SUMIFS(Нормативы!R:R,Нормативы!$B:$B,$G435,Нормативы!$D:$D,'2020'!$I435,Нормативы!$F:$F,'2020'!$K435)</f>
        <v>2120</v>
      </c>
      <c r="AG435" s="618">
        <f>SUMIFS(Нормативы!S:S,Нормативы!$B:$B,$G435,Нормативы!$D:$D,'2020'!$I435,Нормативы!$F:$F,'2020'!$K435)</f>
        <v>8620</v>
      </c>
      <c r="AH435" s="618">
        <f>SUMIFS(Нормативы!T:T,Нормативы!$B:$B,$G435,Нормативы!$D:$D,'2020'!$I435,Нормативы!$F:$F,'2020'!$K435)</f>
        <v>310</v>
      </c>
      <c r="AI435" s="618">
        <f>SUMIFS(Нормативы!U:U,Нормативы!$B:$B,$G435,Нормативы!$D:$D,'2020'!$I435,Нормативы!$F:$F,'2020'!$K435)</f>
        <v>1240</v>
      </c>
      <c r="AJ435" s="618">
        <f>SUMIFS(Нормативы!V:V,Нормативы!$B:$B,$G435,Нормативы!$D:$D,'2020'!$I435,Нормативы!$F:$F,'2020'!$K435)</f>
        <v>50</v>
      </c>
      <c r="AK435" s="618">
        <f>SUMIFS(Нормативы!W:W,Нормативы!$B:$B,$G435,Нормативы!$D:$D,'2020'!$I435,Нормативы!$F:$F,'2020'!$K435)</f>
        <v>2570</v>
      </c>
      <c r="AL435" s="618">
        <f>SUMIFS(Нормативы!X:X,Нормативы!$B:$B,$G435,Нормативы!$D:$D,'2020'!$I435,Нормативы!$F:$F,'2020'!$K435)*O435</f>
        <v>17850</v>
      </c>
      <c r="AM435" s="618">
        <f t="shared" si="1325"/>
        <v>13709.7</v>
      </c>
      <c r="AN435" s="618">
        <f t="shared" si="1326"/>
        <v>4140.3</v>
      </c>
      <c r="AO435" s="618">
        <f>SUMIFS(Нормативы!AA:AA,Нормативы!$B:$B,$G435,Нормативы!$D:$D,'2020'!$I435,Нормативы!$F:$F,'2020'!$K435)</f>
        <v>650</v>
      </c>
      <c r="AP435" s="619">
        <f t="shared" si="1327"/>
        <v>75270</v>
      </c>
      <c r="AQ435" s="413">
        <f t="shared" si="1301"/>
        <v>2944920</v>
      </c>
      <c r="AR435" s="618">
        <f t="shared" si="1247"/>
        <v>2261843.2999999998</v>
      </c>
      <c r="AS435" s="618">
        <f t="shared" si="1248"/>
        <v>683076.7</v>
      </c>
      <c r="AT435" s="616">
        <f t="shared" si="1302"/>
        <v>252120</v>
      </c>
      <c r="AU435" s="616">
        <f t="shared" si="1303"/>
        <v>50424</v>
      </c>
      <c r="AV435" s="616">
        <f t="shared" si="1304"/>
        <v>524040</v>
      </c>
      <c r="AW435" s="616">
        <f t="shared" si="1305"/>
        <v>1804440</v>
      </c>
      <c r="AX435" s="616">
        <f t="shared" si="1306"/>
        <v>60720</v>
      </c>
      <c r="AY435" s="616">
        <f t="shared" si="1307"/>
        <v>1214400</v>
      </c>
      <c r="AZ435" s="616">
        <f t="shared" si="1308"/>
        <v>431640</v>
      </c>
      <c r="BA435" s="616">
        <f t="shared" si="1309"/>
        <v>97680</v>
      </c>
      <c r="BB435" s="616">
        <f t="shared" si="1310"/>
        <v>279840</v>
      </c>
      <c r="BC435" s="616">
        <f t="shared" si="1311"/>
        <v>1137840</v>
      </c>
      <c r="BD435" s="616">
        <f t="shared" si="1312"/>
        <v>40920</v>
      </c>
      <c r="BE435" s="616">
        <f t="shared" si="1313"/>
        <v>163680</v>
      </c>
      <c r="BF435" s="616">
        <f t="shared" si="1314"/>
        <v>6600</v>
      </c>
      <c r="BG435" s="616">
        <f t="shared" si="1315"/>
        <v>339240</v>
      </c>
      <c r="BH435" s="616">
        <f t="shared" si="1316"/>
        <v>2356200</v>
      </c>
      <c r="BI435" s="618">
        <f t="shared" si="1249"/>
        <v>1809677.4</v>
      </c>
      <c r="BJ435" s="618">
        <f t="shared" si="1250"/>
        <v>546522.6</v>
      </c>
      <c r="BK435" s="616">
        <f t="shared" si="1251"/>
        <v>85800</v>
      </c>
      <c r="BL435" s="619">
        <f t="shared" si="1317"/>
        <v>9935640</v>
      </c>
      <c r="BM435" s="616">
        <f t="shared" si="1318"/>
        <v>4078714</v>
      </c>
      <c r="BN435" s="618">
        <f t="shared" si="1252"/>
        <v>3132652.8</v>
      </c>
      <c r="BO435" s="618">
        <f t="shared" si="1253"/>
        <v>946061.2</v>
      </c>
      <c r="BP435" s="616">
        <f t="shared" si="1254"/>
        <v>252120</v>
      </c>
      <c r="BQ435" s="616">
        <f t="shared" si="1328"/>
        <v>50424</v>
      </c>
      <c r="BR435" s="616">
        <f t="shared" si="1255"/>
        <v>524040</v>
      </c>
      <c r="BS435" s="616">
        <f t="shared" si="1256"/>
        <v>1804440</v>
      </c>
      <c r="BT435" s="413"/>
      <c r="BU435" s="413"/>
      <c r="BV435" s="413"/>
      <c r="BW435" s="413"/>
      <c r="BX435" s="616">
        <f t="shared" si="1319"/>
        <v>789988</v>
      </c>
      <c r="BY435" s="616">
        <f t="shared" si="1261"/>
        <v>1137840</v>
      </c>
      <c r="BZ435" s="616">
        <f t="shared" si="1262"/>
        <v>40920</v>
      </c>
      <c r="CA435" s="616">
        <f t="shared" si="1263"/>
        <v>163680</v>
      </c>
      <c r="CB435" s="616">
        <f t="shared" si="1264"/>
        <v>6600</v>
      </c>
      <c r="CC435" s="616">
        <f t="shared" si="1265"/>
        <v>339240</v>
      </c>
      <c r="CD435" s="616">
        <f t="shared" si="1320"/>
        <v>3263337</v>
      </c>
      <c r="CE435" s="618">
        <f t="shared" si="1266"/>
        <v>2506403.2000000002</v>
      </c>
      <c r="CF435" s="618">
        <f t="shared" si="1267"/>
        <v>756933.8</v>
      </c>
      <c r="CG435" s="616">
        <f t="shared" si="1268"/>
        <v>85800</v>
      </c>
      <c r="CH435" s="619">
        <f t="shared" si="1321"/>
        <v>12486719</v>
      </c>
      <c r="AUV435" s="699">
        <f t="shared" si="1184"/>
        <v>30899.35</v>
      </c>
      <c r="AUW435" s="699">
        <f t="shared" si="1185"/>
        <v>23732.22</v>
      </c>
      <c r="AUX435" s="699">
        <f t="shared" si="1186"/>
        <v>7167.13</v>
      </c>
      <c r="AUY435" s="699">
        <f t="shared" si="1329"/>
        <v>1910</v>
      </c>
      <c r="AUZ435" s="699">
        <f t="shared" si="1204"/>
        <v>17861.849999999999</v>
      </c>
      <c r="AVA435" s="699">
        <f t="shared" si="1204"/>
        <v>23.49</v>
      </c>
      <c r="AVB435" s="699">
        <f t="shared" si="1330"/>
        <v>0</v>
      </c>
      <c r="AVC435" s="699">
        <f t="shared" si="1331"/>
        <v>0</v>
      </c>
      <c r="AVD435" s="699">
        <f t="shared" si="1332"/>
        <v>0</v>
      </c>
      <c r="AVE435" s="699">
        <f t="shared" si="1333"/>
        <v>0</v>
      </c>
      <c r="AVF435" s="699">
        <f t="shared" si="1334"/>
        <v>0</v>
      </c>
      <c r="AVG435" s="699">
        <f t="shared" si="1335"/>
        <v>5984.76</v>
      </c>
      <c r="AVH435" s="699">
        <f t="shared" si="1336"/>
        <v>8620</v>
      </c>
      <c r="AVI435" s="699">
        <f t="shared" si="1337"/>
        <v>310</v>
      </c>
      <c r="AVJ435" s="699">
        <f t="shared" si="1338"/>
        <v>1240</v>
      </c>
      <c r="AVK435" s="699">
        <f t="shared" si="1339"/>
        <v>50</v>
      </c>
      <c r="AVL435" s="699">
        <f t="shared" si="1340"/>
        <v>2570</v>
      </c>
      <c r="AVM435" s="699">
        <f t="shared" si="1341"/>
        <v>24722.25</v>
      </c>
      <c r="AVN435" s="699">
        <f t="shared" si="1342"/>
        <v>18987.900000000001</v>
      </c>
      <c r="AVO435" s="699">
        <f t="shared" si="1343"/>
        <v>5734.35</v>
      </c>
      <c r="AVP435" s="699">
        <f t="shared" si="1344"/>
        <v>650</v>
      </c>
      <c r="AVQ435" s="699">
        <f t="shared" si="1345"/>
        <v>94596.36</v>
      </c>
    </row>
    <row r="436" spans="1:86 1244:1265" ht="30" hidden="1" customHeight="1" x14ac:dyDescent="0.25">
      <c r="A436" s="643">
        <v>2</v>
      </c>
      <c r="B436" s="643">
        <v>28</v>
      </c>
      <c r="C436" s="643" t="s">
        <v>415</v>
      </c>
      <c r="D436" s="2"/>
      <c r="E436" s="2"/>
      <c r="F436" s="643" t="s">
        <v>40</v>
      </c>
      <c r="G436" s="643">
        <v>4</v>
      </c>
      <c r="H436" s="413" t="s">
        <v>10</v>
      </c>
      <c r="I436" s="643">
        <v>0</v>
      </c>
      <c r="J436" s="2" t="s">
        <v>410</v>
      </c>
      <c r="K436" s="643">
        <v>3</v>
      </c>
      <c r="L436" s="684"/>
      <c r="M436" s="3" t="s">
        <v>317</v>
      </c>
      <c r="N436" s="2" t="s">
        <v>411</v>
      </c>
      <c r="O436" s="643">
        <v>1</v>
      </c>
      <c r="P436" s="635">
        <v>127</v>
      </c>
      <c r="Q436" s="635">
        <v>127</v>
      </c>
      <c r="R436" s="635">
        <v>127</v>
      </c>
      <c r="S436" s="675">
        <f>SUMIF('Территориальный кк'!$A:$A,'2020'!$B436,'Территориальный кк'!F:F)</f>
        <v>1.7509999999999999</v>
      </c>
      <c r="T436" s="675">
        <f>SUMIF('Территориальный кк'!$A:$A,'2020'!$B436,'Территориальный кк'!G:G)</f>
        <v>4.806</v>
      </c>
      <c r="U436" s="618">
        <f>SUMIFS(Нормативы!G:G,Нормативы!$B:$B,$G436,Нормативы!$D:$D,'2020'!$I436,Нормативы!$F:$F,'2020'!$K436)*O436</f>
        <v>22310</v>
      </c>
      <c r="V436" s="618">
        <f t="shared" si="1322"/>
        <v>17135.2</v>
      </c>
      <c r="W436" s="618">
        <f t="shared" si="1323"/>
        <v>5174.8</v>
      </c>
      <c r="X436" s="618">
        <f>SUMIFS(Нормативы!J:J,Нормативы!$B:$B,$G436,Нормативы!$D:$D,'2020'!$I436,Нормативы!$F:$F,'2020'!$K436)</f>
        <v>1910</v>
      </c>
      <c r="Y436" s="618">
        <f>SUMIFS(Нормативы!K:K,Нормативы!$B:$B,$G436,Нормативы!$D:$D,'2020'!$I436,Нормативы!$F:$F,'2020'!$K436)</f>
        <v>382</v>
      </c>
      <c r="Z436" s="618">
        <f>SUMIFS(Нормативы!L:L,Нормативы!$B:$B,$G436,Нормативы!$D:$D,'2020'!$I436,Нормативы!$F:$F,'2020'!$K436)</f>
        <v>3970</v>
      </c>
      <c r="AA436" s="618">
        <f t="shared" si="1324"/>
        <v>13670</v>
      </c>
      <c r="AB436" s="618">
        <f>SUMIFS(Нормативы!N:N,Нормативы!$B:$B,$G436,Нормативы!$D:$D,'2020'!$I436,Нормативы!$F:$F,'2020'!$K436)*O436</f>
        <v>460</v>
      </c>
      <c r="AC436" s="618">
        <f>SUMIFS(Нормативы!O:O,Нормативы!$B:$B,$G436,Нормативы!$D:$D,'2020'!$I436,Нормативы!$F:$F,'2020'!$K436)</f>
        <v>9200</v>
      </c>
      <c r="AD436" s="618">
        <f>SUMIFS(Нормативы!P:P,Нормативы!$B:$B,$G436,Нормативы!$D:$D,'2020'!$I436,Нормативы!$F:$F,'2020'!$K436)*O436</f>
        <v>3270</v>
      </c>
      <c r="AE436" s="618">
        <f>SUMIFS(Нормативы!Q:Q,Нормативы!$B:$B,$G436,Нормативы!$D:$D,'2020'!$I436,Нормативы!$F:$F,'2020'!$K436)</f>
        <v>740</v>
      </c>
      <c r="AF436" s="618">
        <f>SUMIFS(Нормативы!R:R,Нормативы!$B:$B,$G436,Нормативы!$D:$D,'2020'!$I436,Нормативы!$F:$F,'2020'!$K436)</f>
        <v>2120</v>
      </c>
      <c r="AG436" s="618">
        <f>SUMIFS(Нормативы!S:S,Нормативы!$B:$B,$G436,Нормативы!$D:$D,'2020'!$I436,Нормативы!$F:$F,'2020'!$K436)</f>
        <v>8620</v>
      </c>
      <c r="AH436" s="618">
        <f>SUMIFS(Нормативы!T:T,Нормативы!$B:$B,$G436,Нормативы!$D:$D,'2020'!$I436,Нормативы!$F:$F,'2020'!$K436)</f>
        <v>310</v>
      </c>
      <c r="AI436" s="618">
        <f>SUMIFS(Нормативы!U:U,Нормативы!$B:$B,$G436,Нормативы!$D:$D,'2020'!$I436,Нормативы!$F:$F,'2020'!$K436)</f>
        <v>1240</v>
      </c>
      <c r="AJ436" s="618">
        <f>SUMIFS(Нормативы!V:V,Нормативы!$B:$B,$G436,Нормативы!$D:$D,'2020'!$I436,Нормативы!$F:$F,'2020'!$K436)</f>
        <v>50</v>
      </c>
      <c r="AK436" s="618">
        <f>SUMIFS(Нормативы!W:W,Нормативы!$B:$B,$G436,Нормативы!$D:$D,'2020'!$I436,Нормативы!$F:$F,'2020'!$K436)</f>
        <v>2570</v>
      </c>
      <c r="AL436" s="618">
        <f>SUMIFS(Нормативы!X:X,Нормативы!$B:$B,$G436,Нормативы!$D:$D,'2020'!$I436,Нормативы!$F:$F,'2020'!$K436)*O436</f>
        <v>17850</v>
      </c>
      <c r="AM436" s="618">
        <f t="shared" si="1325"/>
        <v>13709.7</v>
      </c>
      <c r="AN436" s="618">
        <f t="shared" si="1326"/>
        <v>4140.3</v>
      </c>
      <c r="AO436" s="618">
        <f>SUMIFS(Нормативы!AA:AA,Нормативы!$B:$B,$G436,Нормативы!$D:$D,'2020'!$I436,Нормативы!$F:$F,'2020'!$K436)</f>
        <v>650</v>
      </c>
      <c r="AP436" s="619">
        <f t="shared" si="1327"/>
        <v>75270</v>
      </c>
      <c r="AQ436" s="413">
        <f t="shared" si="1301"/>
        <v>2833370</v>
      </c>
      <c r="AR436" s="618">
        <f t="shared" si="1247"/>
        <v>2176167.4</v>
      </c>
      <c r="AS436" s="618">
        <f t="shared" si="1248"/>
        <v>657202.6</v>
      </c>
      <c r="AT436" s="616">
        <f t="shared" si="1302"/>
        <v>242570</v>
      </c>
      <c r="AU436" s="616">
        <f t="shared" si="1303"/>
        <v>48514</v>
      </c>
      <c r="AV436" s="616">
        <f t="shared" si="1304"/>
        <v>504190</v>
      </c>
      <c r="AW436" s="616">
        <f t="shared" si="1305"/>
        <v>1736090</v>
      </c>
      <c r="AX436" s="616">
        <f t="shared" si="1306"/>
        <v>58420</v>
      </c>
      <c r="AY436" s="616">
        <f t="shared" si="1307"/>
        <v>1168400</v>
      </c>
      <c r="AZ436" s="616">
        <f t="shared" si="1308"/>
        <v>415290</v>
      </c>
      <c r="BA436" s="616">
        <f t="shared" si="1309"/>
        <v>93980</v>
      </c>
      <c r="BB436" s="616">
        <f t="shared" si="1310"/>
        <v>269240</v>
      </c>
      <c r="BC436" s="616">
        <f t="shared" si="1311"/>
        <v>1094740</v>
      </c>
      <c r="BD436" s="616">
        <f t="shared" si="1312"/>
        <v>39370</v>
      </c>
      <c r="BE436" s="616">
        <f t="shared" si="1313"/>
        <v>157480</v>
      </c>
      <c r="BF436" s="616">
        <f t="shared" si="1314"/>
        <v>6350</v>
      </c>
      <c r="BG436" s="616">
        <f t="shared" si="1315"/>
        <v>326390</v>
      </c>
      <c r="BH436" s="616">
        <f t="shared" si="1316"/>
        <v>2266950</v>
      </c>
      <c r="BI436" s="618">
        <f t="shared" si="1249"/>
        <v>1741129</v>
      </c>
      <c r="BJ436" s="618">
        <f t="shared" si="1250"/>
        <v>525821</v>
      </c>
      <c r="BK436" s="616">
        <f t="shared" si="1251"/>
        <v>82550</v>
      </c>
      <c r="BL436" s="619">
        <f t="shared" si="1317"/>
        <v>9559290</v>
      </c>
      <c r="BM436" s="616">
        <f t="shared" si="1318"/>
        <v>4961231</v>
      </c>
      <c r="BN436" s="618">
        <f t="shared" si="1252"/>
        <v>3810469.3</v>
      </c>
      <c r="BO436" s="618">
        <f t="shared" si="1253"/>
        <v>1150761.7</v>
      </c>
      <c r="BP436" s="616">
        <f t="shared" si="1254"/>
        <v>242570</v>
      </c>
      <c r="BQ436" s="616">
        <f t="shared" si="1328"/>
        <v>48514</v>
      </c>
      <c r="BR436" s="616">
        <f t="shared" si="1255"/>
        <v>504190</v>
      </c>
      <c r="BS436" s="616">
        <f t="shared" si="1256"/>
        <v>1736090</v>
      </c>
      <c r="BT436" s="413"/>
      <c r="BU436" s="413"/>
      <c r="BV436" s="413"/>
      <c r="BW436" s="413"/>
      <c r="BX436" s="616">
        <f t="shared" si="1319"/>
        <v>1293967</v>
      </c>
      <c r="BY436" s="616">
        <f t="shared" si="1261"/>
        <v>1094740</v>
      </c>
      <c r="BZ436" s="616">
        <f t="shared" si="1262"/>
        <v>39370</v>
      </c>
      <c r="CA436" s="616">
        <f t="shared" si="1263"/>
        <v>157480</v>
      </c>
      <c r="CB436" s="616">
        <f t="shared" si="1264"/>
        <v>6350</v>
      </c>
      <c r="CC436" s="616">
        <f t="shared" si="1265"/>
        <v>326390</v>
      </c>
      <c r="CD436" s="616">
        <f t="shared" si="1320"/>
        <v>3969429</v>
      </c>
      <c r="CE436" s="618">
        <f t="shared" si="1266"/>
        <v>3048716.6</v>
      </c>
      <c r="CF436" s="618">
        <f t="shared" si="1267"/>
        <v>920712.4</v>
      </c>
      <c r="CG436" s="616">
        <f t="shared" si="1268"/>
        <v>82550</v>
      </c>
      <c r="CH436" s="619">
        <f t="shared" si="1321"/>
        <v>14414357</v>
      </c>
      <c r="AUV436" s="699">
        <f t="shared" si="1184"/>
        <v>39064.81</v>
      </c>
      <c r="AUW436" s="699">
        <f t="shared" si="1185"/>
        <v>30003.69</v>
      </c>
      <c r="AUX436" s="699">
        <f t="shared" si="1186"/>
        <v>9061.1200000000008</v>
      </c>
      <c r="AUY436" s="699">
        <f t="shared" si="1329"/>
        <v>1910</v>
      </c>
      <c r="AUZ436" s="699">
        <f t="shared" si="1204"/>
        <v>10094.469999999999</v>
      </c>
      <c r="AVA436" s="699">
        <f t="shared" si="1204"/>
        <v>22.6</v>
      </c>
      <c r="AVB436" s="699">
        <f t="shared" si="1330"/>
        <v>0</v>
      </c>
      <c r="AVC436" s="699">
        <f t="shared" si="1331"/>
        <v>0</v>
      </c>
      <c r="AVD436" s="699">
        <f t="shared" si="1332"/>
        <v>0</v>
      </c>
      <c r="AVE436" s="699">
        <f t="shared" si="1333"/>
        <v>0</v>
      </c>
      <c r="AVF436" s="699">
        <f t="shared" si="1334"/>
        <v>0</v>
      </c>
      <c r="AVG436" s="699">
        <f t="shared" si="1335"/>
        <v>10188.719999999999</v>
      </c>
      <c r="AVH436" s="699">
        <f t="shared" si="1336"/>
        <v>8620</v>
      </c>
      <c r="AVI436" s="699">
        <f t="shared" si="1337"/>
        <v>310</v>
      </c>
      <c r="AVJ436" s="699">
        <f t="shared" si="1338"/>
        <v>1240</v>
      </c>
      <c r="AVK436" s="699">
        <f t="shared" si="1339"/>
        <v>50</v>
      </c>
      <c r="AVL436" s="699">
        <f t="shared" si="1340"/>
        <v>2570</v>
      </c>
      <c r="AVM436" s="699">
        <f t="shared" si="1341"/>
        <v>31255.35</v>
      </c>
      <c r="AVN436" s="699">
        <f t="shared" si="1342"/>
        <v>24005.65</v>
      </c>
      <c r="AVO436" s="699">
        <f t="shared" si="1343"/>
        <v>7249.7</v>
      </c>
      <c r="AVP436" s="699">
        <f t="shared" si="1344"/>
        <v>650</v>
      </c>
      <c r="AVQ436" s="699">
        <f t="shared" si="1345"/>
        <v>113498.87</v>
      </c>
    </row>
    <row r="437" spans="1:86 1244:1265" ht="30" hidden="1" customHeight="1" x14ac:dyDescent="0.25">
      <c r="A437" s="643">
        <v>2</v>
      </c>
      <c r="B437" s="643">
        <v>23</v>
      </c>
      <c r="C437" s="643" t="s">
        <v>416</v>
      </c>
      <c r="D437" s="2"/>
      <c r="E437" s="2"/>
      <c r="F437" s="643" t="s">
        <v>40</v>
      </c>
      <c r="G437" s="643">
        <v>4</v>
      </c>
      <c r="H437" s="413" t="s">
        <v>10</v>
      </c>
      <c r="I437" s="643">
        <v>0</v>
      </c>
      <c r="J437" s="2" t="s">
        <v>410</v>
      </c>
      <c r="K437" s="643">
        <v>3</v>
      </c>
      <c r="L437" s="684"/>
      <c r="M437" s="3" t="s">
        <v>317</v>
      </c>
      <c r="N437" s="2" t="s">
        <v>411</v>
      </c>
      <c r="O437" s="643">
        <v>1</v>
      </c>
      <c r="P437" s="635">
        <v>112</v>
      </c>
      <c r="Q437" s="635">
        <v>112</v>
      </c>
      <c r="R437" s="635">
        <v>112</v>
      </c>
      <c r="S437" s="675">
        <f>SUMIF('Территориальный кк'!$A:$A,'2020'!$B437,'Территориальный кк'!F:F)</f>
        <v>1.4379999999999999</v>
      </c>
      <c r="T437" s="675">
        <f>SUMIF('Территориальный кк'!$A:$A,'2020'!$B437,'Территориальный кк'!G:G)</f>
        <v>2.3140000000000001</v>
      </c>
      <c r="U437" s="618">
        <f>SUMIFS(Нормативы!G:G,Нормативы!$B:$B,$G437,Нормативы!$D:$D,'2020'!$I437,Нормативы!$F:$F,'2020'!$K437)*O437</f>
        <v>22310</v>
      </c>
      <c r="V437" s="618">
        <f t="shared" si="1322"/>
        <v>17135.2</v>
      </c>
      <c r="W437" s="618">
        <f t="shared" si="1323"/>
        <v>5174.8</v>
      </c>
      <c r="X437" s="618">
        <f>SUMIFS(Нормативы!J:J,Нормативы!$B:$B,$G437,Нормативы!$D:$D,'2020'!$I437,Нормативы!$F:$F,'2020'!$K437)</f>
        <v>1910</v>
      </c>
      <c r="Y437" s="618">
        <f>SUMIFS(Нормативы!K:K,Нормативы!$B:$B,$G437,Нормативы!$D:$D,'2020'!$I437,Нормативы!$F:$F,'2020'!$K437)</f>
        <v>382</v>
      </c>
      <c r="Z437" s="618">
        <f>SUMIFS(Нормативы!L:L,Нормативы!$B:$B,$G437,Нормативы!$D:$D,'2020'!$I437,Нормативы!$F:$F,'2020'!$K437)</f>
        <v>3970</v>
      </c>
      <c r="AA437" s="618">
        <f t="shared" si="1324"/>
        <v>13670</v>
      </c>
      <c r="AB437" s="618">
        <f>SUMIFS(Нормативы!N:N,Нормативы!$B:$B,$G437,Нормативы!$D:$D,'2020'!$I437,Нормативы!$F:$F,'2020'!$K437)*O437</f>
        <v>460</v>
      </c>
      <c r="AC437" s="618">
        <f>SUMIFS(Нормативы!O:O,Нормативы!$B:$B,$G437,Нормативы!$D:$D,'2020'!$I437,Нормативы!$F:$F,'2020'!$K437)</f>
        <v>9200</v>
      </c>
      <c r="AD437" s="618">
        <f>SUMIFS(Нормативы!P:P,Нормативы!$B:$B,$G437,Нормативы!$D:$D,'2020'!$I437,Нормативы!$F:$F,'2020'!$K437)*O437</f>
        <v>3270</v>
      </c>
      <c r="AE437" s="618">
        <f>SUMIFS(Нормативы!Q:Q,Нормативы!$B:$B,$G437,Нормативы!$D:$D,'2020'!$I437,Нормативы!$F:$F,'2020'!$K437)</f>
        <v>740</v>
      </c>
      <c r="AF437" s="618">
        <f>SUMIFS(Нормативы!R:R,Нормативы!$B:$B,$G437,Нормативы!$D:$D,'2020'!$I437,Нормативы!$F:$F,'2020'!$K437)</f>
        <v>2120</v>
      </c>
      <c r="AG437" s="618">
        <f>SUMIFS(Нормативы!S:S,Нормативы!$B:$B,$G437,Нормативы!$D:$D,'2020'!$I437,Нормативы!$F:$F,'2020'!$K437)</f>
        <v>8620</v>
      </c>
      <c r="AH437" s="618">
        <f>SUMIFS(Нормативы!T:T,Нормативы!$B:$B,$G437,Нормативы!$D:$D,'2020'!$I437,Нормативы!$F:$F,'2020'!$K437)</f>
        <v>310</v>
      </c>
      <c r="AI437" s="618">
        <f>SUMIFS(Нормативы!U:U,Нормативы!$B:$B,$G437,Нормативы!$D:$D,'2020'!$I437,Нормативы!$F:$F,'2020'!$K437)</f>
        <v>1240</v>
      </c>
      <c r="AJ437" s="618">
        <f>SUMIFS(Нормативы!V:V,Нормативы!$B:$B,$G437,Нормативы!$D:$D,'2020'!$I437,Нормативы!$F:$F,'2020'!$K437)</f>
        <v>50</v>
      </c>
      <c r="AK437" s="618">
        <f>SUMIFS(Нормативы!W:W,Нормативы!$B:$B,$G437,Нормативы!$D:$D,'2020'!$I437,Нормативы!$F:$F,'2020'!$K437)</f>
        <v>2570</v>
      </c>
      <c r="AL437" s="618">
        <f>SUMIFS(Нормативы!X:X,Нормативы!$B:$B,$G437,Нормативы!$D:$D,'2020'!$I437,Нормативы!$F:$F,'2020'!$K437)*O437</f>
        <v>17850</v>
      </c>
      <c r="AM437" s="618">
        <f t="shared" si="1325"/>
        <v>13709.7</v>
      </c>
      <c r="AN437" s="618">
        <f t="shared" si="1326"/>
        <v>4140.3</v>
      </c>
      <c r="AO437" s="618">
        <f>SUMIFS(Нормативы!AA:AA,Нормативы!$B:$B,$G437,Нормативы!$D:$D,'2020'!$I437,Нормативы!$F:$F,'2020'!$K437)</f>
        <v>650</v>
      </c>
      <c r="AP437" s="619">
        <f t="shared" si="1327"/>
        <v>75270</v>
      </c>
      <c r="AQ437" s="413">
        <f t="shared" si="1301"/>
        <v>2498720</v>
      </c>
      <c r="AR437" s="618">
        <f t="shared" si="1247"/>
        <v>1919139.8</v>
      </c>
      <c r="AS437" s="618">
        <f t="shared" si="1248"/>
        <v>579580.19999999995</v>
      </c>
      <c r="AT437" s="616">
        <f t="shared" si="1302"/>
        <v>213920</v>
      </c>
      <c r="AU437" s="616">
        <f t="shared" si="1303"/>
        <v>42784</v>
      </c>
      <c r="AV437" s="616">
        <f t="shared" si="1304"/>
        <v>444640</v>
      </c>
      <c r="AW437" s="616">
        <f t="shared" si="1305"/>
        <v>1531040</v>
      </c>
      <c r="AX437" s="616">
        <f t="shared" si="1306"/>
        <v>51520</v>
      </c>
      <c r="AY437" s="616">
        <f t="shared" si="1307"/>
        <v>1030400</v>
      </c>
      <c r="AZ437" s="616">
        <f t="shared" si="1308"/>
        <v>366240</v>
      </c>
      <c r="BA437" s="616">
        <f t="shared" si="1309"/>
        <v>82880</v>
      </c>
      <c r="BB437" s="616">
        <f t="shared" si="1310"/>
        <v>237440</v>
      </c>
      <c r="BC437" s="616">
        <f t="shared" si="1311"/>
        <v>965440</v>
      </c>
      <c r="BD437" s="616">
        <f t="shared" si="1312"/>
        <v>34720</v>
      </c>
      <c r="BE437" s="616">
        <f t="shared" si="1313"/>
        <v>138880</v>
      </c>
      <c r="BF437" s="616">
        <f t="shared" si="1314"/>
        <v>5600</v>
      </c>
      <c r="BG437" s="616">
        <f t="shared" si="1315"/>
        <v>287840</v>
      </c>
      <c r="BH437" s="616">
        <f t="shared" si="1316"/>
        <v>1999200</v>
      </c>
      <c r="BI437" s="618">
        <f t="shared" si="1249"/>
        <v>1535483.9</v>
      </c>
      <c r="BJ437" s="618">
        <f t="shared" si="1250"/>
        <v>463716.1</v>
      </c>
      <c r="BK437" s="616">
        <f t="shared" si="1251"/>
        <v>72800</v>
      </c>
      <c r="BL437" s="619">
        <f t="shared" si="1317"/>
        <v>8430240</v>
      </c>
      <c r="BM437" s="616">
        <f t="shared" si="1318"/>
        <v>3593159</v>
      </c>
      <c r="BN437" s="618">
        <f t="shared" si="1252"/>
        <v>2759722.7</v>
      </c>
      <c r="BO437" s="618">
        <f t="shared" si="1253"/>
        <v>833436.3</v>
      </c>
      <c r="BP437" s="616">
        <f t="shared" si="1254"/>
        <v>213920</v>
      </c>
      <c r="BQ437" s="616">
        <f t="shared" si="1328"/>
        <v>42784</v>
      </c>
      <c r="BR437" s="616">
        <f t="shared" si="1255"/>
        <v>444640</v>
      </c>
      <c r="BS437" s="616">
        <f t="shared" si="1256"/>
        <v>1531040</v>
      </c>
      <c r="BT437" s="413"/>
      <c r="BU437" s="413"/>
      <c r="BV437" s="413"/>
      <c r="BW437" s="413"/>
      <c r="BX437" s="616">
        <f t="shared" si="1319"/>
        <v>549436</v>
      </c>
      <c r="BY437" s="616">
        <f t="shared" si="1261"/>
        <v>965440</v>
      </c>
      <c r="BZ437" s="616">
        <f t="shared" si="1262"/>
        <v>34720</v>
      </c>
      <c r="CA437" s="616">
        <f t="shared" si="1263"/>
        <v>138880</v>
      </c>
      <c r="CB437" s="616">
        <f t="shared" si="1264"/>
        <v>5600</v>
      </c>
      <c r="CC437" s="616">
        <f t="shared" si="1265"/>
        <v>287840</v>
      </c>
      <c r="CD437" s="616">
        <f t="shared" si="1320"/>
        <v>2874850</v>
      </c>
      <c r="CE437" s="618">
        <f t="shared" si="1266"/>
        <v>2208026.1</v>
      </c>
      <c r="CF437" s="618">
        <f t="shared" si="1267"/>
        <v>666823.9</v>
      </c>
      <c r="CG437" s="616">
        <f t="shared" si="1268"/>
        <v>72800</v>
      </c>
      <c r="CH437" s="619">
        <f t="shared" si="1321"/>
        <v>10712325</v>
      </c>
      <c r="AUV437" s="699">
        <f t="shared" si="1184"/>
        <v>32081.78</v>
      </c>
      <c r="AUW437" s="699">
        <f t="shared" si="1185"/>
        <v>24640.38</v>
      </c>
      <c r="AUX437" s="699">
        <f t="shared" si="1186"/>
        <v>7441.4</v>
      </c>
      <c r="AUY437" s="699">
        <f t="shared" si="1329"/>
        <v>1910</v>
      </c>
      <c r="AUZ437" s="699">
        <f t="shared" si="1204"/>
        <v>18489.2</v>
      </c>
      <c r="AVA437" s="699">
        <f t="shared" si="1204"/>
        <v>19.93</v>
      </c>
      <c r="AVB437" s="699">
        <f t="shared" si="1330"/>
        <v>0</v>
      </c>
      <c r="AVC437" s="699">
        <f t="shared" si="1331"/>
        <v>0</v>
      </c>
      <c r="AVD437" s="699">
        <f t="shared" si="1332"/>
        <v>0</v>
      </c>
      <c r="AVE437" s="699">
        <f t="shared" si="1333"/>
        <v>0</v>
      </c>
      <c r="AVF437" s="699">
        <f t="shared" si="1334"/>
        <v>0</v>
      </c>
      <c r="AVG437" s="699">
        <f t="shared" si="1335"/>
        <v>4905.68</v>
      </c>
      <c r="AVH437" s="699">
        <f t="shared" si="1336"/>
        <v>8620</v>
      </c>
      <c r="AVI437" s="699">
        <f t="shared" si="1337"/>
        <v>310</v>
      </c>
      <c r="AVJ437" s="699">
        <f t="shared" si="1338"/>
        <v>1240</v>
      </c>
      <c r="AVK437" s="699">
        <f t="shared" si="1339"/>
        <v>50</v>
      </c>
      <c r="AVL437" s="699">
        <f t="shared" si="1340"/>
        <v>2570</v>
      </c>
      <c r="AVM437" s="699">
        <f t="shared" si="1341"/>
        <v>25668.3</v>
      </c>
      <c r="AVN437" s="699">
        <f t="shared" si="1342"/>
        <v>19714.52</v>
      </c>
      <c r="AVO437" s="699">
        <f t="shared" si="1343"/>
        <v>5953.78</v>
      </c>
      <c r="AVP437" s="699">
        <f t="shared" si="1344"/>
        <v>650</v>
      </c>
      <c r="AVQ437" s="699">
        <f t="shared" si="1345"/>
        <v>95645.759999999995</v>
      </c>
    </row>
    <row r="438" spans="1:86 1244:1265" ht="30" hidden="1" customHeight="1" x14ac:dyDescent="0.25">
      <c r="A438" s="643">
        <v>2</v>
      </c>
      <c r="B438" s="643">
        <v>29</v>
      </c>
      <c r="C438" s="643" t="s">
        <v>180</v>
      </c>
      <c r="D438" s="2"/>
      <c r="E438" s="2"/>
      <c r="F438" s="643" t="s">
        <v>40</v>
      </c>
      <c r="G438" s="643">
        <v>4</v>
      </c>
      <c r="H438" s="413" t="s">
        <v>10</v>
      </c>
      <c r="I438" s="643">
        <v>0</v>
      </c>
      <c r="J438" s="2" t="s">
        <v>410</v>
      </c>
      <c r="K438" s="643">
        <v>3</v>
      </c>
      <c r="L438" s="684"/>
      <c r="M438" s="3" t="s">
        <v>317</v>
      </c>
      <c r="N438" s="2" t="s">
        <v>411</v>
      </c>
      <c r="O438" s="643">
        <v>1</v>
      </c>
      <c r="P438" s="635">
        <v>119</v>
      </c>
      <c r="Q438" s="635">
        <v>119</v>
      </c>
      <c r="R438" s="635">
        <v>119</v>
      </c>
      <c r="S438" s="675">
        <f>SUMIF('Территориальный кк'!$A:$A,'2020'!$B438,'Территориальный кк'!F:F)</f>
        <v>1.2270000000000001</v>
      </c>
      <c r="T438" s="675">
        <f>SUMIF('Территориальный кк'!$A:$A,'2020'!$B438,'Территориальный кк'!G:G)</f>
        <v>3.0470000000000002</v>
      </c>
      <c r="U438" s="618">
        <f>SUMIFS(Нормативы!G:G,Нормативы!$B:$B,$G438,Нормативы!$D:$D,'2020'!$I438,Нормативы!$F:$F,'2020'!$K438)*O438</f>
        <v>22310</v>
      </c>
      <c r="V438" s="618">
        <f t="shared" si="1322"/>
        <v>17135.2</v>
      </c>
      <c r="W438" s="618">
        <f t="shared" si="1323"/>
        <v>5174.8</v>
      </c>
      <c r="X438" s="618">
        <f>SUMIFS(Нормативы!J:J,Нормативы!$B:$B,$G438,Нормативы!$D:$D,'2020'!$I438,Нормативы!$F:$F,'2020'!$K438)</f>
        <v>1910</v>
      </c>
      <c r="Y438" s="618">
        <f>SUMIFS(Нормативы!K:K,Нормативы!$B:$B,$G438,Нормативы!$D:$D,'2020'!$I438,Нормативы!$F:$F,'2020'!$K438)</f>
        <v>382</v>
      </c>
      <c r="Z438" s="618">
        <f>SUMIFS(Нормативы!L:L,Нормативы!$B:$B,$G438,Нормативы!$D:$D,'2020'!$I438,Нормативы!$F:$F,'2020'!$K438)</f>
        <v>3970</v>
      </c>
      <c r="AA438" s="618">
        <f t="shared" si="1324"/>
        <v>13670</v>
      </c>
      <c r="AB438" s="618">
        <f>SUMIFS(Нормативы!N:N,Нормативы!$B:$B,$G438,Нормативы!$D:$D,'2020'!$I438,Нормативы!$F:$F,'2020'!$K438)*O438</f>
        <v>460</v>
      </c>
      <c r="AC438" s="618">
        <f>SUMIFS(Нормативы!O:O,Нормативы!$B:$B,$G438,Нормативы!$D:$D,'2020'!$I438,Нормативы!$F:$F,'2020'!$K438)</f>
        <v>9200</v>
      </c>
      <c r="AD438" s="618">
        <f>SUMIFS(Нормативы!P:P,Нормативы!$B:$B,$G438,Нормативы!$D:$D,'2020'!$I438,Нормативы!$F:$F,'2020'!$K438)*O438</f>
        <v>3270</v>
      </c>
      <c r="AE438" s="618">
        <f>SUMIFS(Нормативы!Q:Q,Нормативы!$B:$B,$G438,Нормативы!$D:$D,'2020'!$I438,Нормативы!$F:$F,'2020'!$K438)</f>
        <v>740</v>
      </c>
      <c r="AF438" s="618">
        <f>SUMIFS(Нормативы!R:R,Нормативы!$B:$B,$G438,Нормативы!$D:$D,'2020'!$I438,Нормативы!$F:$F,'2020'!$K438)</f>
        <v>2120</v>
      </c>
      <c r="AG438" s="618">
        <f>SUMIFS(Нормативы!S:S,Нормативы!$B:$B,$G438,Нормативы!$D:$D,'2020'!$I438,Нормативы!$F:$F,'2020'!$K438)</f>
        <v>8620</v>
      </c>
      <c r="AH438" s="618">
        <f>SUMIFS(Нормативы!T:T,Нормативы!$B:$B,$G438,Нормативы!$D:$D,'2020'!$I438,Нормативы!$F:$F,'2020'!$K438)</f>
        <v>310</v>
      </c>
      <c r="AI438" s="618">
        <f>SUMIFS(Нормативы!U:U,Нормативы!$B:$B,$G438,Нормативы!$D:$D,'2020'!$I438,Нормативы!$F:$F,'2020'!$K438)</f>
        <v>1240</v>
      </c>
      <c r="AJ438" s="618">
        <f>SUMIFS(Нормативы!V:V,Нормативы!$B:$B,$G438,Нормативы!$D:$D,'2020'!$I438,Нормативы!$F:$F,'2020'!$K438)</f>
        <v>50</v>
      </c>
      <c r="AK438" s="618">
        <f>SUMIFS(Нормативы!W:W,Нормативы!$B:$B,$G438,Нормативы!$D:$D,'2020'!$I438,Нормативы!$F:$F,'2020'!$K438)</f>
        <v>2570</v>
      </c>
      <c r="AL438" s="618">
        <f>SUMIFS(Нормативы!X:X,Нормативы!$B:$B,$G438,Нормативы!$D:$D,'2020'!$I438,Нормативы!$F:$F,'2020'!$K438)*O438</f>
        <v>17850</v>
      </c>
      <c r="AM438" s="618">
        <f t="shared" si="1325"/>
        <v>13709.7</v>
      </c>
      <c r="AN438" s="618">
        <f t="shared" si="1326"/>
        <v>4140.3</v>
      </c>
      <c r="AO438" s="618">
        <f>SUMIFS(Нормативы!AA:AA,Нормативы!$B:$B,$G438,Нормативы!$D:$D,'2020'!$I438,Нормативы!$F:$F,'2020'!$K438)</f>
        <v>650</v>
      </c>
      <c r="AP438" s="619">
        <f t="shared" si="1327"/>
        <v>75270</v>
      </c>
      <c r="AQ438" s="413">
        <f t="shared" si="1301"/>
        <v>2654890</v>
      </c>
      <c r="AR438" s="618">
        <f t="shared" si="1247"/>
        <v>2039086</v>
      </c>
      <c r="AS438" s="618">
        <f t="shared" si="1248"/>
        <v>615804</v>
      </c>
      <c r="AT438" s="616">
        <f t="shared" si="1302"/>
        <v>227290</v>
      </c>
      <c r="AU438" s="616">
        <f t="shared" si="1303"/>
        <v>45458</v>
      </c>
      <c r="AV438" s="616">
        <f t="shared" si="1304"/>
        <v>472430</v>
      </c>
      <c r="AW438" s="616">
        <f t="shared" si="1305"/>
        <v>1626730</v>
      </c>
      <c r="AX438" s="616">
        <f t="shared" si="1306"/>
        <v>54740</v>
      </c>
      <c r="AY438" s="616">
        <f t="shared" si="1307"/>
        <v>1094800</v>
      </c>
      <c r="AZ438" s="616">
        <f t="shared" si="1308"/>
        <v>389130</v>
      </c>
      <c r="BA438" s="616">
        <f t="shared" si="1309"/>
        <v>88060</v>
      </c>
      <c r="BB438" s="616">
        <f t="shared" si="1310"/>
        <v>252280</v>
      </c>
      <c r="BC438" s="616">
        <f t="shared" si="1311"/>
        <v>1025780</v>
      </c>
      <c r="BD438" s="616">
        <f t="shared" si="1312"/>
        <v>36890</v>
      </c>
      <c r="BE438" s="616">
        <f t="shared" si="1313"/>
        <v>147560</v>
      </c>
      <c r="BF438" s="616">
        <f t="shared" si="1314"/>
        <v>5950</v>
      </c>
      <c r="BG438" s="616">
        <f t="shared" si="1315"/>
        <v>305830</v>
      </c>
      <c r="BH438" s="616">
        <f t="shared" si="1316"/>
        <v>2124150</v>
      </c>
      <c r="BI438" s="618">
        <f t="shared" si="1249"/>
        <v>1631451.6</v>
      </c>
      <c r="BJ438" s="618">
        <f t="shared" si="1250"/>
        <v>492698.4</v>
      </c>
      <c r="BK438" s="616">
        <f t="shared" si="1251"/>
        <v>77350</v>
      </c>
      <c r="BL438" s="619">
        <f t="shared" si="1317"/>
        <v>8957130</v>
      </c>
      <c r="BM438" s="616">
        <f t="shared" si="1318"/>
        <v>3257550</v>
      </c>
      <c r="BN438" s="618">
        <f t="shared" si="1252"/>
        <v>2501958.5</v>
      </c>
      <c r="BO438" s="618">
        <f t="shared" si="1253"/>
        <v>755591.5</v>
      </c>
      <c r="BP438" s="616">
        <f t="shared" si="1254"/>
        <v>227290</v>
      </c>
      <c r="BQ438" s="616">
        <f t="shared" si="1328"/>
        <v>45458</v>
      </c>
      <c r="BR438" s="616">
        <f t="shared" si="1255"/>
        <v>472430</v>
      </c>
      <c r="BS438" s="616">
        <f t="shared" si="1256"/>
        <v>1626730</v>
      </c>
      <c r="BT438" s="413"/>
      <c r="BU438" s="413"/>
      <c r="BV438" s="413"/>
      <c r="BW438" s="413"/>
      <c r="BX438" s="616">
        <f t="shared" si="1319"/>
        <v>768697</v>
      </c>
      <c r="BY438" s="616">
        <f t="shared" si="1261"/>
        <v>1025780</v>
      </c>
      <c r="BZ438" s="616">
        <f t="shared" si="1262"/>
        <v>36890</v>
      </c>
      <c r="CA438" s="616">
        <f t="shared" si="1263"/>
        <v>147560</v>
      </c>
      <c r="CB438" s="616">
        <f t="shared" si="1264"/>
        <v>5950</v>
      </c>
      <c r="CC438" s="616">
        <f t="shared" si="1265"/>
        <v>305830</v>
      </c>
      <c r="CD438" s="616">
        <f t="shared" si="1320"/>
        <v>2606332</v>
      </c>
      <c r="CE438" s="618">
        <f t="shared" si="1266"/>
        <v>2001791.1</v>
      </c>
      <c r="CF438" s="618">
        <f t="shared" si="1267"/>
        <v>604540.9</v>
      </c>
      <c r="CG438" s="616">
        <f t="shared" si="1268"/>
        <v>77350</v>
      </c>
      <c r="CH438" s="619">
        <f t="shared" si="1321"/>
        <v>10558389</v>
      </c>
      <c r="AUV438" s="699">
        <f t="shared" si="1184"/>
        <v>27374.37</v>
      </c>
      <c r="AUW438" s="699">
        <f t="shared" si="1185"/>
        <v>21024.86</v>
      </c>
      <c r="AUX438" s="699">
        <f t="shared" si="1186"/>
        <v>6349.51</v>
      </c>
      <c r="AUY438" s="699">
        <f t="shared" si="1329"/>
        <v>1910</v>
      </c>
      <c r="AUZ438" s="699">
        <f t="shared" si="1204"/>
        <v>14918.94</v>
      </c>
      <c r="AVA438" s="699">
        <f t="shared" si="1204"/>
        <v>21.18</v>
      </c>
      <c r="AVB438" s="699">
        <f t="shared" si="1330"/>
        <v>0</v>
      </c>
      <c r="AVC438" s="699">
        <f t="shared" si="1331"/>
        <v>0</v>
      </c>
      <c r="AVD438" s="699">
        <f t="shared" si="1332"/>
        <v>0</v>
      </c>
      <c r="AVE438" s="699">
        <f t="shared" si="1333"/>
        <v>0</v>
      </c>
      <c r="AVF438" s="699">
        <f t="shared" si="1334"/>
        <v>0</v>
      </c>
      <c r="AVG438" s="699">
        <f t="shared" si="1335"/>
        <v>6459.64</v>
      </c>
      <c r="AVH438" s="699">
        <f t="shared" si="1336"/>
        <v>8620</v>
      </c>
      <c r="AVI438" s="699">
        <f t="shared" si="1337"/>
        <v>310</v>
      </c>
      <c r="AVJ438" s="699">
        <f t="shared" si="1338"/>
        <v>1240</v>
      </c>
      <c r="AVK438" s="699">
        <f t="shared" si="1339"/>
        <v>50</v>
      </c>
      <c r="AVL438" s="699">
        <f t="shared" si="1340"/>
        <v>2570</v>
      </c>
      <c r="AVM438" s="699">
        <f t="shared" si="1341"/>
        <v>21901.95</v>
      </c>
      <c r="AVN438" s="699">
        <f t="shared" si="1342"/>
        <v>16821.77</v>
      </c>
      <c r="AVO438" s="699">
        <f t="shared" si="1343"/>
        <v>5080.18</v>
      </c>
      <c r="AVP438" s="699">
        <f t="shared" si="1344"/>
        <v>650</v>
      </c>
      <c r="AVQ438" s="699">
        <f t="shared" si="1345"/>
        <v>88725.96</v>
      </c>
    </row>
    <row r="439" spans="1:86 1244:1265" ht="30" hidden="1" customHeight="1" x14ac:dyDescent="0.25">
      <c r="A439" s="643">
        <v>2</v>
      </c>
      <c r="B439" s="643">
        <v>24</v>
      </c>
      <c r="C439" s="643" t="s">
        <v>176</v>
      </c>
      <c r="D439" s="2"/>
      <c r="E439" s="2"/>
      <c r="F439" s="643" t="s">
        <v>40</v>
      </c>
      <c r="G439" s="643">
        <v>4</v>
      </c>
      <c r="H439" s="413" t="s">
        <v>10</v>
      </c>
      <c r="I439" s="643">
        <v>0</v>
      </c>
      <c r="J439" s="2" t="s">
        <v>410</v>
      </c>
      <c r="K439" s="643">
        <v>3</v>
      </c>
      <c r="L439" s="684"/>
      <c r="M439" s="3" t="s">
        <v>317</v>
      </c>
      <c r="N439" s="2" t="s">
        <v>411</v>
      </c>
      <c r="O439" s="643">
        <v>1</v>
      </c>
      <c r="P439" s="635">
        <v>137</v>
      </c>
      <c r="Q439" s="635">
        <v>137</v>
      </c>
      <c r="R439" s="635">
        <v>137</v>
      </c>
      <c r="S439" s="675">
        <f>SUMIF('Территориальный кк'!$A:$A,'2020'!$B439,'Территориальный кк'!F:F)</f>
        <v>2.1749999999999998</v>
      </c>
      <c r="T439" s="675">
        <f>SUMIF('Территориальный кк'!$A:$A,'2020'!$B439,'Территориальный кк'!G:G)</f>
        <v>2.9319999999999999</v>
      </c>
      <c r="U439" s="618">
        <f>SUMIFS(Нормативы!G:G,Нормативы!$B:$B,$G439,Нормативы!$D:$D,'2020'!$I439,Нормативы!$F:$F,'2020'!$K439)*O439</f>
        <v>22310</v>
      </c>
      <c r="V439" s="618">
        <f t="shared" si="1322"/>
        <v>17135.2</v>
      </c>
      <c r="W439" s="618">
        <f t="shared" si="1323"/>
        <v>5174.8</v>
      </c>
      <c r="X439" s="618">
        <f>SUMIFS(Нормативы!J:J,Нормативы!$B:$B,$G439,Нормативы!$D:$D,'2020'!$I439,Нормативы!$F:$F,'2020'!$K439)</f>
        <v>1910</v>
      </c>
      <c r="Y439" s="618">
        <f>SUMIFS(Нормативы!K:K,Нормативы!$B:$B,$G439,Нормативы!$D:$D,'2020'!$I439,Нормативы!$F:$F,'2020'!$K439)</f>
        <v>382</v>
      </c>
      <c r="Z439" s="618">
        <f>SUMIFS(Нормативы!L:L,Нормативы!$B:$B,$G439,Нормативы!$D:$D,'2020'!$I439,Нормативы!$F:$F,'2020'!$K439)</f>
        <v>3970</v>
      </c>
      <c r="AA439" s="618">
        <f t="shared" si="1324"/>
        <v>13670</v>
      </c>
      <c r="AB439" s="618">
        <f>SUMIFS(Нормативы!N:N,Нормативы!$B:$B,$G439,Нормативы!$D:$D,'2020'!$I439,Нормативы!$F:$F,'2020'!$K439)*O439</f>
        <v>460</v>
      </c>
      <c r="AC439" s="618">
        <f>SUMIFS(Нормативы!O:O,Нормативы!$B:$B,$G439,Нормативы!$D:$D,'2020'!$I439,Нормативы!$F:$F,'2020'!$K439)</f>
        <v>9200</v>
      </c>
      <c r="AD439" s="618">
        <f>SUMIFS(Нормативы!P:P,Нормативы!$B:$B,$G439,Нормативы!$D:$D,'2020'!$I439,Нормативы!$F:$F,'2020'!$K439)*O439</f>
        <v>3270</v>
      </c>
      <c r="AE439" s="618">
        <f>SUMIFS(Нормативы!Q:Q,Нормативы!$B:$B,$G439,Нормативы!$D:$D,'2020'!$I439,Нормативы!$F:$F,'2020'!$K439)</f>
        <v>740</v>
      </c>
      <c r="AF439" s="618">
        <f>SUMIFS(Нормативы!R:R,Нормативы!$B:$B,$G439,Нормативы!$D:$D,'2020'!$I439,Нормативы!$F:$F,'2020'!$K439)</f>
        <v>2120</v>
      </c>
      <c r="AG439" s="618">
        <f>SUMIFS(Нормативы!S:S,Нормативы!$B:$B,$G439,Нормативы!$D:$D,'2020'!$I439,Нормативы!$F:$F,'2020'!$K439)</f>
        <v>8620</v>
      </c>
      <c r="AH439" s="618">
        <f>SUMIFS(Нормативы!T:T,Нормативы!$B:$B,$G439,Нормативы!$D:$D,'2020'!$I439,Нормативы!$F:$F,'2020'!$K439)</f>
        <v>310</v>
      </c>
      <c r="AI439" s="618">
        <f>SUMIFS(Нормативы!U:U,Нормативы!$B:$B,$G439,Нормативы!$D:$D,'2020'!$I439,Нормативы!$F:$F,'2020'!$K439)</f>
        <v>1240</v>
      </c>
      <c r="AJ439" s="618">
        <f>SUMIFS(Нормативы!V:V,Нормативы!$B:$B,$G439,Нормативы!$D:$D,'2020'!$I439,Нормативы!$F:$F,'2020'!$K439)</f>
        <v>50</v>
      </c>
      <c r="AK439" s="618">
        <f>SUMIFS(Нормативы!W:W,Нормативы!$B:$B,$G439,Нормативы!$D:$D,'2020'!$I439,Нормативы!$F:$F,'2020'!$K439)</f>
        <v>2570</v>
      </c>
      <c r="AL439" s="618">
        <f>SUMIFS(Нормативы!X:X,Нормативы!$B:$B,$G439,Нормативы!$D:$D,'2020'!$I439,Нормативы!$F:$F,'2020'!$K439)*O439</f>
        <v>17850</v>
      </c>
      <c r="AM439" s="618">
        <f t="shared" si="1325"/>
        <v>13709.7</v>
      </c>
      <c r="AN439" s="618">
        <f t="shared" si="1326"/>
        <v>4140.3</v>
      </c>
      <c r="AO439" s="618">
        <f>SUMIFS(Нормативы!AA:AA,Нормативы!$B:$B,$G439,Нормативы!$D:$D,'2020'!$I439,Нормативы!$F:$F,'2020'!$K439)</f>
        <v>650</v>
      </c>
      <c r="AP439" s="619">
        <f t="shared" si="1327"/>
        <v>75270</v>
      </c>
      <c r="AQ439" s="413">
        <f t="shared" si="1301"/>
        <v>3056470</v>
      </c>
      <c r="AR439" s="618">
        <f t="shared" si="1247"/>
        <v>2347519.2000000002</v>
      </c>
      <c r="AS439" s="618">
        <f t="shared" si="1248"/>
        <v>708950.8</v>
      </c>
      <c r="AT439" s="616">
        <f t="shared" si="1302"/>
        <v>261670</v>
      </c>
      <c r="AU439" s="616">
        <f t="shared" si="1303"/>
        <v>52334</v>
      </c>
      <c r="AV439" s="616">
        <f t="shared" si="1304"/>
        <v>543890</v>
      </c>
      <c r="AW439" s="616">
        <f t="shared" si="1305"/>
        <v>1872790</v>
      </c>
      <c r="AX439" s="616">
        <f t="shared" si="1306"/>
        <v>63020</v>
      </c>
      <c r="AY439" s="616">
        <f t="shared" si="1307"/>
        <v>1260400</v>
      </c>
      <c r="AZ439" s="616">
        <f t="shared" si="1308"/>
        <v>447990</v>
      </c>
      <c r="BA439" s="616">
        <f t="shared" si="1309"/>
        <v>101380</v>
      </c>
      <c r="BB439" s="616">
        <f t="shared" si="1310"/>
        <v>290440</v>
      </c>
      <c r="BC439" s="616">
        <f t="shared" si="1311"/>
        <v>1180940</v>
      </c>
      <c r="BD439" s="616">
        <f t="shared" si="1312"/>
        <v>42470</v>
      </c>
      <c r="BE439" s="616">
        <f t="shared" si="1313"/>
        <v>169880</v>
      </c>
      <c r="BF439" s="616">
        <f t="shared" si="1314"/>
        <v>6850</v>
      </c>
      <c r="BG439" s="616">
        <f t="shared" si="1315"/>
        <v>352090</v>
      </c>
      <c r="BH439" s="616">
        <f t="shared" si="1316"/>
        <v>2445450</v>
      </c>
      <c r="BI439" s="618">
        <f t="shared" si="1249"/>
        <v>1878225.8</v>
      </c>
      <c r="BJ439" s="618">
        <f t="shared" si="1250"/>
        <v>567224.19999999995</v>
      </c>
      <c r="BK439" s="616">
        <f t="shared" si="1251"/>
        <v>89050</v>
      </c>
      <c r="BL439" s="619">
        <f t="shared" si="1317"/>
        <v>10311990</v>
      </c>
      <c r="BM439" s="616">
        <f t="shared" si="1318"/>
        <v>6647822</v>
      </c>
      <c r="BN439" s="618">
        <f t="shared" si="1252"/>
        <v>5105854.0999999996</v>
      </c>
      <c r="BO439" s="618">
        <f t="shared" si="1253"/>
        <v>1541967.9</v>
      </c>
      <c r="BP439" s="616">
        <f t="shared" si="1254"/>
        <v>261670</v>
      </c>
      <c r="BQ439" s="616">
        <f t="shared" si="1328"/>
        <v>52334</v>
      </c>
      <c r="BR439" s="616">
        <f t="shared" si="1255"/>
        <v>543890</v>
      </c>
      <c r="BS439" s="616">
        <f t="shared" si="1256"/>
        <v>1872790</v>
      </c>
      <c r="BT439" s="413"/>
      <c r="BU439" s="413"/>
      <c r="BV439" s="413"/>
      <c r="BW439" s="413"/>
      <c r="BX439" s="616">
        <f t="shared" si="1319"/>
        <v>851570</v>
      </c>
      <c r="BY439" s="616">
        <f t="shared" si="1261"/>
        <v>1180940</v>
      </c>
      <c r="BZ439" s="616">
        <f t="shared" si="1262"/>
        <v>42470</v>
      </c>
      <c r="CA439" s="616">
        <f t="shared" si="1263"/>
        <v>169880</v>
      </c>
      <c r="CB439" s="616">
        <f t="shared" si="1264"/>
        <v>6850</v>
      </c>
      <c r="CC439" s="616">
        <f t="shared" si="1265"/>
        <v>352090</v>
      </c>
      <c r="CD439" s="616">
        <f t="shared" si="1320"/>
        <v>5318854</v>
      </c>
      <c r="CE439" s="618">
        <f t="shared" si="1266"/>
        <v>4085141.3</v>
      </c>
      <c r="CF439" s="618">
        <f t="shared" si="1267"/>
        <v>1233712.7</v>
      </c>
      <c r="CG439" s="616">
        <f t="shared" si="1268"/>
        <v>89050</v>
      </c>
      <c r="CH439" s="619">
        <f t="shared" si="1321"/>
        <v>17337876</v>
      </c>
      <c r="AUV439" s="699">
        <f t="shared" si="1184"/>
        <v>48524.25</v>
      </c>
      <c r="AUW439" s="699">
        <f t="shared" si="1185"/>
        <v>37269.01</v>
      </c>
      <c r="AUX439" s="699">
        <f t="shared" si="1186"/>
        <v>11255.24</v>
      </c>
      <c r="AUY439" s="699">
        <f t="shared" si="1329"/>
        <v>1910</v>
      </c>
      <c r="AUZ439" s="699">
        <f t="shared" si="1204"/>
        <v>17849.25</v>
      </c>
      <c r="AVA439" s="699">
        <f t="shared" si="1204"/>
        <v>24.38</v>
      </c>
      <c r="AVB439" s="699">
        <f t="shared" si="1330"/>
        <v>0</v>
      </c>
      <c r="AVC439" s="699">
        <f t="shared" si="1331"/>
        <v>0</v>
      </c>
      <c r="AVD439" s="699">
        <f t="shared" si="1332"/>
        <v>0</v>
      </c>
      <c r="AVE439" s="699">
        <f t="shared" si="1333"/>
        <v>0</v>
      </c>
      <c r="AVF439" s="699">
        <f t="shared" si="1334"/>
        <v>0</v>
      </c>
      <c r="AVG439" s="699">
        <f t="shared" si="1335"/>
        <v>6215.84</v>
      </c>
      <c r="AVH439" s="699">
        <f t="shared" si="1336"/>
        <v>8620</v>
      </c>
      <c r="AVI439" s="699">
        <f t="shared" si="1337"/>
        <v>310</v>
      </c>
      <c r="AVJ439" s="699">
        <f t="shared" si="1338"/>
        <v>1240</v>
      </c>
      <c r="AVK439" s="699">
        <f t="shared" si="1339"/>
        <v>50</v>
      </c>
      <c r="AVL439" s="699">
        <f t="shared" si="1340"/>
        <v>2570</v>
      </c>
      <c r="AVM439" s="699">
        <f t="shared" si="1341"/>
        <v>38823.75</v>
      </c>
      <c r="AVN439" s="699">
        <f t="shared" si="1342"/>
        <v>29818.55</v>
      </c>
      <c r="AVO439" s="699">
        <f t="shared" si="1343"/>
        <v>9005.2000000000007</v>
      </c>
      <c r="AVP439" s="699">
        <f t="shared" si="1344"/>
        <v>650</v>
      </c>
      <c r="AVQ439" s="699">
        <f t="shared" si="1345"/>
        <v>126553.84</v>
      </c>
    </row>
    <row r="440" spans="1:86 1244:1265" ht="30" hidden="1" customHeight="1" x14ac:dyDescent="0.25">
      <c r="A440" s="643">
        <v>2</v>
      </c>
      <c r="B440" s="643">
        <v>24</v>
      </c>
      <c r="C440" s="643" t="s">
        <v>176</v>
      </c>
      <c r="D440" s="2"/>
      <c r="E440" s="2"/>
      <c r="F440" s="643" t="s">
        <v>40</v>
      </c>
      <c r="G440" s="643">
        <v>4</v>
      </c>
      <c r="H440" s="413" t="s">
        <v>10</v>
      </c>
      <c r="I440" s="643">
        <v>0</v>
      </c>
      <c r="J440" s="2" t="s">
        <v>410</v>
      </c>
      <c r="K440" s="643">
        <v>3</v>
      </c>
      <c r="L440" s="684"/>
      <c r="M440" s="3" t="s">
        <v>318</v>
      </c>
      <c r="N440" s="2" t="s">
        <v>414</v>
      </c>
      <c r="O440" s="643">
        <v>2</v>
      </c>
      <c r="P440" s="635">
        <v>2</v>
      </c>
      <c r="Q440" s="635">
        <v>2</v>
      </c>
      <c r="R440" s="635">
        <v>2</v>
      </c>
      <c r="S440" s="675">
        <f>SUMIF('Территориальный кк'!$A:$A,'2020'!$B440,'Территориальный кк'!F:F)</f>
        <v>2.1749999999999998</v>
      </c>
      <c r="T440" s="675">
        <f>SUMIF('Территориальный кк'!$A:$A,'2020'!$B440,'Территориальный кк'!G:G)</f>
        <v>2.9319999999999999</v>
      </c>
      <c r="U440" s="618">
        <f>SUMIFS(Нормативы!G:G,Нормативы!$B:$B,$G440,Нормативы!$D:$D,'2020'!$I440,Нормативы!$F:$F,'2020'!$K440)*O440</f>
        <v>44620</v>
      </c>
      <c r="V440" s="618">
        <f t="shared" si="1322"/>
        <v>34270.400000000001</v>
      </c>
      <c r="W440" s="618">
        <f t="shared" si="1323"/>
        <v>10349.6</v>
      </c>
      <c r="X440" s="618">
        <f>SUMIFS(Нормативы!J:J,Нормативы!$B:$B,$G440,Нормативы!$D:$D,'2020'!$I440,Нормативы!$F:$F,'2020'!$K440)</f>
        <v>1910</v>
      </c>
      <c r="Y440" s="618">
        <f>SUMIFS(Нормативы!K:K,Нормативы!$B:$B,$G440,Нормативы!$D:$D,'2020'!$I440,Нормативы!$F:$F,'2020'!$K440)</f>
        <v>382</v>
      </c>
      <c r="Z440" s="618">
        <f>SUMIFS(Нормативы!L:L,Нормативы!$B:$B,$G440,Нормативы!$D:$D,'2020'!$I440,Нормативы!$F:$F,'2020'!$K440)</f>
        <v>3970</v>
      </c>
      <c r="AA440" s="618">
        <f t="shared" si="1324"/>
        <v>17400</v>
      </c>
      <c r="AB440" s="618">
        <f>SUMIFS(Нормативы!N:N,Нормативы!$B:$B,$G440,Нормативы!$D:$D,'2020'!$I440,Нормативы!$F:$F,'2020'!$K440)*O440</f>
        <v>920</v>
      </c>
      <c r="AC440" s="618">
        <f>SUMIFS(Нормативы!O:O,Нормативы!$B:$B,$G440,Нормативы!$D:$D,'2020'!$I440,Нормативы!$F:$F,'2020'!$K440)</f>
        <v>9200</v>
      </c>
      <c r="AD440" s="618">
        <f>SUMIFS(Нормативы!P:P,Нормативы!$B:$B,$G440,Нормативы!$D:$D,'2020'!$I440,Нормативы!$F:$F,'2020'!$K440)*O440</f>
        <v>6540</v>
      </c>
      <c r="AE440" s="618">
        <f>SUMIFS(Нормативы!Q:Q,Нормативы!$B:$B,$G440,Нормативы!$D:$D,'2020'!$I440,Нормативы!$F:$F,'2020'!$K440)</f>
        <v>740</v>
      </c>
      <c r="AF440" s="618">
        <f>SUMIFS(Нормативы!R:R,Нормативы!$B:$B,$G440,Нормативы!$D:$D,'2020'!$I440,Нормативы!$F:$F,'2020'!$K440)</f>
        <v>2120</v>
      </c>
      <c r="AG440" s="618">
        <f>SUMIFS(Нормативы!S:S,Нормативы!$B:$B,$G440,Нормативы!$D:$D,'2020'!$I440,Нормативы!$F:$F,'2020'!$K440)</f>
        <v>8620</v>
      </c>
      <c r="AH440" s="618">
        <f>SUMIFS(Нормативы!T:T,Нормативы!$B:$B,$G440,Нормативы!$D:$D,'2020'!$I440,Нормативы!$F:$F,'2020'!$K440)</f>
        <v>310</v>
      </c>
      <c r="AI440" s="618">
        <f>SUMIFS(Нормативы!U:U,Нормативы!$B:$B,$G440,Нормативы!$D:$D,'2020'!$I440,Нормативы!$F:$F,'2020'!$K440)</f>
        <v>1240</v>
      </c>
      <c r="AJ440" s="618">
        <f>SUMIFS(Нормативы!V:V,Нормативы!$B:$B,$G440,Нормативы!$D:$D,'2020'!$I440,Нормативы!$F:$F,'2020'!$K440)</f>
        <v>50</v>
      </c>
      <c r="AK440" s="618">
        <f>SUMIFS(Нормативы!W:W,Нормативы!$B:$B,$G440,Нормативы!$D:$D,'2020'!$I440,Нормативы!$F:$F,'2020'!$K440)</f>
        <v>2570</v>
      </c>
      <c r="AL440" s="618">
        <f>SUMIFS(Нормативы!X:X,Нормативы!$B:$B,$G440,Нормативы!$D:$D,'2020'!$I440,Нормативы!$F:$F,'2020'!$K440)*O440</f>
        <v>35700</v>
      </c>
      <c r="AM440" s="618">
        <f t="shared" si="1325"/>
        <v>27419.4</v>
      </c>
      <c r="AN440" s="618">
        <f t="shared" si="1326"/>
        <v>8280.6</v>
      </c>
      <c r="AO440" s="618">
        <f>SUMIFS(Нормативы!AA:AA,Нормативы!$B:$B,$G440,Нормативы!$D:$D,'2020'!$I440,Нормативы!$F:$F,'2020'!$K440)</f>
        <v>650</v>
      </c>
      <c r="AP440" s="619">
        <f t="shared" si="1327"/>
        <v>119160</v>
      </c>
      <c r="AQ440" s="413">
        <f t="shared" si="1301"/>
        <v>89240</v>
      </c>
      <c r="AR440" s="618">
        <f t="shared" si="1247"/>
        <v>68540.7</v>
      </c>
      <c r="AS440" s="618">
        <f t="shared" si="1248"/>
        <v>20699.3</v>
      </c>
      <c r="AT440" s="616">
        <f t="shared" si="1302"/>
        <v>3820</v>
      </c>
      <c r="AU440" s="616">
        <f t="shared" si="1303"/>
        <v>764</v>
      </c>
      <c r="AV440" s="616">
        <f t="shared" si="1304"/>
        <v>7940</v>
      </c>
      <c r="AW440" s="616">
        <f t="shared" si="1305"/>
        <v>34800</v>
      </c>
      <c r="AX440" s="616">
        <f t="shared" si="1306"/>
        <v>1840</v>
      </c>
      <c r="AY440" s="616">
        <f t="shared" si="1307"/>
        <v>18400</v>
      </c>
      <c r="AZ440" s="616">
        <f t="shared" si="1308"/>
        <v>13080</v>
      </c>
      <c r="BA440" s="616">
        <f t="shared" si="1309"/>
        <v>1480</v>
      </c>
      <c r="BB440" s="616">
        <f t="shared" si="1310"/>
        <v>4240</v>
      </c>
      <c r="BC440" s="616">
        <f t="shared" si="1311"/>
        <v>17240</v>
      </c>
      <c r="BD440" s="616">
        <f t="shared" si="1312"/>
        <v>620</v>
      </c>
      <c r="BE440" s="616">
        <f t="shared" si="1313"/>
        <v>2480</v>
      </c>
      <c r="BF440" s="616">
        <f t="shared" si="1314"/>
        <v>100</v>
      </c>
      <c r="BG440" s="616">
        <f t="shared" si="1315"/>
        <v>5140</v>
      </c>
      <c r="BH440" s="616">
        <f t="shared" si="1316"/>
        <v>71400</v>
      </c>
      <c r="BI440" s="618">
        <f t="shared" si="1249"/>
        <v>54838.7</v>
      </c>
      <c r="BJ440" s="618">
        <f t="shared" si="1250"/>
        <v>16561.3</v>
      </c>
      <c r="BK440" s="616">
        <f t="shared" si="1251"/>
        <v>1300</v>
      </c>
      <c r="BL440" s="619">
        <f t="shared" si="1317"/>
        <v>238320</v>
      </c>
      <c r="BM440" s="616">
        <f t="shared" si="1318"/>
        <v>194097</v>
      </c>
      <c r="BN440" s="618">
        <f t="shared" si="1252"/>
        <v>149076</v>
      </c>
      <c r="BO440" s="618">
        <f t="shared" si="1253"/>
        <v>45021</v>
      </c>
      <c r="BP440" s="616">
        <f t="shared" si="1254"/>
        <v>3820</v>
      </c>
      <c r="BQ440" s="616">
        <f t="shared" si="1328"/>
        <v>764</v>
      </c>
      <c r="BR440" s="616">
        <f t="shared" si="1255"/>
        <v>7940</v>
      </c>
      <c r="BS440" s="616">
        <f t="shared" si="1256"/>
        <v>34800</v>
      </c>
      <c r="BT440" s="413"/>
      <c r="BU440" s="413"/>
      <c r="BV440" s="413"/>
      <c r="BW440" s="413"/>
      <c r="BX440" s="616">
        <f t="shared" si="1319"/>
        <v>12432</v>
      </c>
      <c r="BY440" s="616">
        <f t="shared" si="1261"/>
        <v>17240</v>
      </c>
      <c r="BZ440" s="616">
        <f t="shared" si="1262"/>
        <v>620</v>
      </c>
      <c r="CA440" s="616">
        <f t="shared" si="1263"/>
        <v>2480</v>
      </c>
      <c r="CB440" s="616">
        <f t="shared" si="1264"/>
        <v>100</v>
      </c>
      <c r="CC440" s="616">
        <f t="shared" si="1265"/>
        <v>5140</v>
      </c>
      <c r="CD440" s="616">
        <f t="shared" si="1320"/>
        <v>155295</v>
      </c>
      <c r="CE440" s="618">
        <f t="shared" si="1266"/>
        <v>119274.2</v>
      </c>
      <c r="CF440" s="618">
        <f t="shared" si="1267"/>
        <v>36020.800000000003</v>
      </c>
      <c r="CG440" s="616">
        <f t="shared" si="1268"/>
        <v>1300</v>
      </c>
      <c r="CH440" s="619">
        <f t="shared" si="1321"/>
        <v>435264</v>
      </c>
      <c r="AUV440" s="699">
        <f t="shared" si="1184"/>
        <v>97048.5</v>
      </c>
      <c r="AUW440" s="699">
        <f t="shared" si="1185"/>
        <v>74538.02</v>
      </c>
      <c r="AUX440" s="699">
        <f t="shared" si="1186"/>
        <v>22510.48</v>
      </c>
      <c r="AUY440" s="699">
        <f t="shared" si="1329"/>
        <v>1910</v>
      </c>
      <c r="AUZ440" s="699">
        <f t="shared" si="1204"/>
        <v>260.57</v>
      </c>
      <c r="AVA440" s="699">
        <f t="shared" si="1204"/>
        <v>0.18</v>
      </c>
      <c r="AVB440" s="699">
        <f t="shared" si="1330"/>
        <v>0</v>
      </c>
      <c r="AVC440" s="699">
        <f t="shared" si="1331"/>
        <v>0</v>
      </c>
      <c r="AVD440" s="699">
        <f t="shared" si="1332"/>
        <v>0</v>
      </c>
      <c r="AVE440" s="699">
        <f t="shared" si="1333"/>
        <v>0</v>
      </c>
      <c r="AVF440" s="699">
        <f t="shared" si="1334"/>
        <v>0</v>
      </c>
      <c r="AVG440" s="699">
        <f t="shared" si="1335"/>
        <v>6216</v>
      </c>
      <c r="AVH440" s="699">
        <f t="shared" si="1336"/>
        <v>8620</v>
      </c>
      <c r="AVI440" s="699">
        <f t="shared" si="1337"/>
        <v>310</v>
      </c>
      <c r="AVJ440" s="699">
        <f t="shared" si="1338"/>
        <v>1240</v>
      </c>
      <c r="AVK440" s="699">
        <f t="shared" si="1339"/>
        <v>50</v>
      </c>
      <c r="AVL440" s="699">
        <f t="shared" si="1340"/>
        <v>2570</v>
      </c>
      <c r="AVM440" s="699">
        <f t="shared" si="1341"/>
        <v>77647.5</v>
      </c>
      <c r="AVN440" s="699">
        <f t="shared" si="1342"/>
        <v>59637.1</v>
      </c>
      <c r="AVO440" s="699">
        <f t="shared" si="1343"/>
        <v>18010.400000000001</v>
      </c>
      <c r="AVP440" s="699">
        <f t="shared" si="1344"/>
        <v>650</v>
      </c>
      <c r="AVQ440" s="699">
        <f t="shared" si="1345"/>
        <v>217632</v>
      </c>
    </row>
    <row r="441" spans="1:86 1244:1265" s="608" customFormat="1" ht="30" hidden="1" customHeight="1" x14ac:dyDescent="0.25">
      <c r="A441" s="634">
        <v>2</v>
      </c>
      <c r="B441" s="634">
        <v>31</v>
      </c>
      <c r="C441" s="661" t="s">
        <v>475</v>
      </c>
      <c r="D441" s="2"/>
      <c r="E441" s="600"/>
      <c r="F441" s="634" t="s">
        <v>40</v>
      </c>
      <c r="G441" s="634">
        <v>4</v>
      </c>
      <c r="H441" s="611" t="s">
        <v>10</v>
      </c>
      <c r="I441" s="634">
        <v>0</v>
      </c>
      <c r="J441" s="600" t="s">
        <v>410</v>
      </c>
      <c r="K441" s="634">
        <v>3</v>
      </c>
      <c r="L441" s="685"/>
      <c r="M441" s="603" t="s">
        <v>317</v>
      </c>
      <c r="N441" s="600" t="s">
        <v>411</v>
      </c>
      <c r="O441" s="634">
        <v>1</v>
      </c>
      <c r="P441" s="634">
        <v>17</v>
      </c>
      <c r="Q441" s="634">
        <v>17</v>
      </c>
      <c r="R441" s="634">
        <v>17</v>
      </c>
      <c r="S441" s="675">
        <f>SUMIF('Территориальный кк'!$A:$A,'2020'!$B441,'Территориальный кк'!F:F)</f>
        <v>1.59</v>
      </c>
      <c r="T441" s="675">
        <f>SUMIF('Территориальный кк'!$A:$A,'2020'!$B441,'Территориальный кк'!G:G)</f>
        <v>3.3929999999999998</v>
      </c>
      <c r="U441" s="618">
        <f>SUMIFS(Нормативы!G:G,Нормативы!$B:$B,$G441,Нормативы!$D:$D,'2020'!$I441,Нормативы!$F:$F,'2020'!$K441)*O441</f>
        <v>22310</v>
      </c>
      <c r="V441" s="618">
        <f t="shared" ref="V441" si="1346">ROUND(U441/1.302,1)</f>
        <v>17135.2</v>
      </c>
      <c r="W441" s="618">
        <f t="shared" ref="W441" si="1347">U441-V441</f>
        <v>5174.8</v>
      </c>
      <c r="X441" s="618">
        <f>SUMIFS(Нормативы!J:J,Нормативы!$B:$B,$G441,Нормативы!$D:$D,'2020'!$I441,Нормативы!$F:$F,'2020'!$K441)</f>
        <v>1910</v>
      </c>
      <c r="Y441" s="618">
        <f>SUMIFS(Нормативы!K:K,Нормативы!$B:$B,$G441,Нормативы!$D:$D,'2020'!$I441,Нормативы!$F:$F,'2020'!$K441)</f>
        <v>382</v>
      </c>
      <c r="Z441" s="618">
        <f>SUMIFS(Нормативы!L:L,Нормативы!$B:$B,$G441,Нормативы!$D:$D,'2020'!$I441,Нормативы!$F:$F,'2020'!$K441)</f>
        <v>3970</v>
      </c>
      <c r="AA441" s="618">
        <f t="shared" ref="AA441" si="1348">AB441+AC441+AD441+AE441</f>
        <v>13670</v>
      </c>
      <c r="AB441" s="618">
        <f>SUMIFS(Нормативы!N:N,Нормативы!$B:$B,$G441,Нормативы!$D:$D,'2020'!$I441,Нормативы!$F:$F,'2020'!$K441)*O441</f>
        <v>460</v>
      </c>
      <c r="AC441" s="618">
        <f>SUMIFS(Нормативы!O:O,Нормативы!$B:$B,$G441,Нормативы!$D:$D,'2020'!$I441,Нормативы!$F:$F,'2020'!$K441)</f>
        <v>9200</v>
      </c>
      <c r="AD441" s="618">
        <f>SUMIFS(Нормативы!P:P,Нормативы!$B:$B,$G441,Нормативы!$D:$D,'2020'!$I441,Нормативы!$F:$F,'2020'!$K441)*O441</f>
        <v>3270</v>
      </c>
      <c r="AE441" s="618">
        <f>SUMIFS(Нормативы!Q:Q,Нормативы!$B:$B,$G441,Нормативы!$D:$D,'2020'!$I441,Нормативы!$F:$F,'2020'!$K441)</f>
        <v>740</v>
      </c>
      <c r="AF441" s="618">
        <f>SUMIFS(Нормативы!R:R,Нормативы!$B:$B,$G441,Нормативы!$D:$D,'2020'!$I441,Нормативы!$F:$F,'2020'!$K441)</f>
        <v>2120</v>
      </c>
      <c r="AG441" s="618">
        <f>SUMIFS(Нормативы!S:S,Нормативы!$B:$B,$G441,Нормативы!$D:$D,'2020'!$I441,Нормативы!$F:$F,'2020'!$K441)</f>
        <v>8620</v>
      </c>
      <c r="AH441" s="618">
        <f>SUMIFS(Нормативы!T:T,Нормативы!$B:$B,$G441,Нормативы!$D:$D,'2020'!$I441,Нормативы!$F:$F,'2020'!$K441)</f>
        <v>310</v>
      </c>
      <c r="AI441" s="618">
        <f>SUMIFS(Нормативы!U:U,Нормативы!$B:$B,$G441,Нормативы!$D:$D,'2020'!$I441,Нормативы!$F:$F,'2020'!$K441)</f>
        <v>1240</v>
      </c>
      <c r="AJ441" s="618">
        <f>SUMIFS(Нормативы!V:V,Нормативы!$B:$B,$G441,Нормативы!$D:$D,'2020'!$I441,Нормативы!$F:$F,'2020'!$K441)</f>
        <v>50</v>
      </c>
      <c r="AK441" s="618">
        <f>SUMIFS(Нормативы!W:W,Нормативы!$B:$B,$G441,Нормативы!$D:$D,'2020'!$I441,Нормативы!$F:$F,'2020'!$K441)</f>
        <v>2570</v>
      </c>
      <c r="AL441" s="618">
        <f>SUMIFS(Нормативы!X:X,Нормативы!$B:$B,$G441,Нормативы!$D:$D,'2020'!$I441,Нормативы!$F:$F,'2020'!$K441)*O441</f>
        <v>17850</v>
      </c>
      <c r="AM441" s="618">
        <f t="shared" ref="AM441" si="1349">ROUND(AL441/1.302,1)</f>
        <v>13709.7</v>
      </c>
      <c r="AN441" s="618">
        <f t="shared" ref="AN441" si="1350">AL441-AM441</f>
        <v>4140.3</v>
      </c>
      <c r="AO441" s="618">
        <f>SUMIFS(Нормативы!AA:AA,Нормативы!$B:$B,$G441,Нормативы!$D:$D,'2020'!$I441,Нормативы!$F:$F,'2020'!$K441)</f>
        <v>650</v>
      </c>
      <c r="AP441" s="619">
        <f t="shared" ref="AP441" si="1351">U441+X441+Z441+AA441++AF441+AG441+AH441+AI441+AJ441+AK441+AL441+AO441</f>
        <v>75270</v>
      </c>
      <c r="AQ441" s="611">
        <f t="shared" si="1301"/>
        <v>379270</v>
      </c>
      <c r="AR441" s="622">
        <f t="shared" si="1247"/>
        <v>291298</v>
      </c>
      <c r="AS441" s="622">
        <f t="shared" si="1248"/>
        <v>87972</v>
      </c>
      <c r="AT441" s="611">
        <f t="shared" si="1302"/>
        <v>32470</v>
      </c>
      <c r="AU441" s="611">
        <f t="shared" si="1303"/>
        <v>6494</v>
      </c>
      <c r="AV441" s="611">
        <f t="shared" si="1304"/>
        <v>67490</v>
      </c>
      <c r="AW441" s="611">
        <f t="shared" si="1305"/>
        <v>232390</v>
      </c>
      <c r="AX441" s="611">
        <f t="shared" si="1306"/>
        <v>7820</v>
      </c>
      <c r="AY441" s="611">
        <f t="shared" si="1307"/>
        <v>156400</v>
      </c>
      <c r="AZ441" s="611">
        <f t="shared" si="1308"/>
        <v>55590</v>
      </c>
      <c r="BA441" s="611">
        <f t="shared" si="1309"/>
        <v>12580</v>
      </c>
      <c r="BB441" s="611">
        <f t="shared" si="1310"/>
        <v>36040</v>
      </c>
      <c r="BC441" s="611">
        <f t="shared" si="1311"/>
        <v>146540</v>
      </c>
      <c r="BD441" s="611">
        <f t="shared" si="1312"/>
        <v>5270</v>
      </c>
      <c r="BE441" s="611">
        <f t="shared" si="1313"/>
        <v>21080</v>
      </c>
      <c r="BF441" s="611">
        <f t="shared" si="1314"/>
        <v>850</v>
      </c>
      <c r="BG441" s="611">
        <f t="shared" si="1315"/>
        <v>43690</v>
      </c>
      <c r="BH441" s="614">
        <f t="shared" si="1316"/>
        <v>303450</v>
      </c>
      <c r="BI441" s="622">
        <f t="shared" si="1249"/>
        <v>233064.5</v>
      </c>
      <c r="BJ441" s="622">
        <f t="shared" si="1250"/>
        <v>70385.5</v>
      </c>
      <c r="BK441" s="611">
        <f t="shared" si="1251"/>
        <v>11050</v>
      </c>
      <c r="BL441" s="623">
        <f t="shared" si="1317"/>
        <v>1279590</v>
      </c>
      <c r="BM441" s="616">
        <f t="shared" si="1318"/>
        <v>603039</v>
      </c>
      <c r="BN441" s="618">
        <f t="shared" si="1252"/>
        <v>463163.6</v>
      </c>
      <c r="BO441" s="618">
        <f t="shared" si="1253"/>
        <v>139875.4</v>
      </c>
      <c r="BP441" s="616">
        <f t="shared" si="1254"/>
        <v>32470</v>
      </c>
      <c r="BQ441" s="616">
        <f t="shared" si="1328"/>
        <v>6494</v>
      </c>
      <c r="BR441" s="616">
        <f t="shared" si="1255"/>
        <v>67490</v>
      </c>
      <c r="BS441" s="616">
        <f t="shared" si="1256"/>
        <v>232390</v>
      </c>
      <c r="BT441" s="611"/>
      <c r="BU441" s="611"/>
      <c r="BV441" s="611"/>
      <c r="BW441" s="611"/>
      <c r="BX441" s="616">
        <f t="shared" si="1319"/>
        <v>122284</v>
      </c>
      <c r="BY441" s="614">
        <f t="shared" si="1261"/>
        <v>146540</v>
      </c>
      <c r="BZ441" s="614">
        <f t="shared" si="1262"/>
        <v>5270</v>
      </c>
      <c r="CA441" s="614">
        <f t="shared" si="1263"/>
        <v>21080</v>
      </c>
      <c r="CB441" s="614">
        <f t="shared" si="1264"/>
        <v>850</v>
      </c>
      <c r="CC441" s="614">
        <f t="shared" si="1265"/>
        <v>43690</v>
      </c>
      <c r="CD441" s="614">
        <f t="shared" si="1320"/>
        <v>482486</v>
      </c>
      <c r="CE441" s="622">
        <f t="shared" si="1266"/>
        <v>370573</v>
      </c>
      <c r="CF441" s="622">
        <f t="shared" si="1267"/>
        <v>111913</v>
      </c>
      <c r="CG441" s="614">
        <f t="shared" si="1268"/>
        <v>11050</v>
      </c>
      <c r="CH441" s="623">
        <f t="shared" si="1321"/>
        <v>1768639</v>
      </c>
      <c r="AUV441" s="699">
        <f t="shared" si="1184"/>
        <v>35472.879999999997</v>
      </c>
      <c r="AUW441" s="699">
        <f t="shared" si="1185"/>
        <v>27244.92</v>
      </c>
      <c r="AUX441" s="699">
        <f t="shared" si="1186"/>
        <v>8227.9599999999991</v>
      </c>
      <c r="AUY441" s="699">
        <f t="shared" si="1329"/>
        <v>1910</v>
      </c>
      <c r="AUZ441" s="699">
        <v>0</v>
      </c>
      <c r="AVA441" s="699">
        <f t="shared" si="1204"/>
        <v>3.03</v>
      </c>
      <c r="AVB441" s="699">
        <f t="shared" si="1330"/>
        <v>0</v>
      </c>
      <c r="AVC441" s="699">
        <f t="shared" si="1331"/>
        <v>0</v>
      </c>
      <c r="AVD441" s="699">
        <f t="shared" si="1332"/>
        <v>0</v>
      </c>
      <c r="AVE441" s="699">
        <f t="shared" si="1333"/>
        <v>0</v>
      </c>
      <c r="AVF441" s="699">
        <f t="shared" si="1334"/>
        <v>0</v>
      </c>
      <c r="AVG441" s="699">
        <f t="shared" si="1335"/>
        <v>7193.18</v>
      </c>
      <c r="AVH441" s="699">
        <f t="shared" si="1336"/>
        <v>8620</v>
      </c>
      <c r="AVI441" s="699">
        <f t="shared" si="1337"/>
        <v>310</v>
      </c>
      <c r="AVJ441" s="699">
        <f t="shared" si="1338"/>
        <v>1240</v>
      </c>
      <c r="AVK441" s="699">
        <f t="shared" si="1339"/>
        <v>50</v>
      </c>
      <c r="AVL441" s="699">
        <f t="shared" si="1340"/>
        <v>2570</v>
      </c>
      <c r="AVM441" s="699">
        <f t="shared" si="1341"/>
        <v>28381.53</v>
      </c>
      <c r="AVN441" s="699">
        <f t="shared" si="1342"/>
        <v>21798.41</v>
      </c>
      <c r="AVO441" s="699">
        <f t="shared" si="1343"/>
        <v>6583.12</v>
      </c>
      <c r="AVP441" s="699">
        <f t="shared" si="1344"/>
        <v>650</v>
      </c>
      <c r="AVQ441" s="699">
        <f t="shared" si="1345"/>
        <v>104037.59</v>
      </c>
    </row>
    <row r="442" spans="1:86 1244:1265" ht="30" hidden="1" customHeight="1" x14ac:dyDescent="0.25">
      <c r="A442" s="643">
        <v>2</v>
      </c>
      <c r="B442" s="643">
        <v>25</v>
      </c>
      <c r="C442" s="643" t="s">
        <v>419</v>
      </c>
      <c r="D442" s="2"/>
      <c r="E442" s="2"/>
      <c r="F442" s="643" t="s">
        <v>40</v>
      </c>
      <c r="G442" s="643">
        <v>4</v>
      </c>
      <c r="H442" s="413" t="s">
        <v>10</v>
      </c>
      <c r="I442" s="643">
        <v>0</v>
      </c>
      <c r="J442" s="2" t="s">
        <v>410</v>
      </c>
      <c r="K442" s="643">
        <v>3</v>
      </c>
      <c r="L442" s="684"/>
      <c r="M442" s="3" t="s">
        <v>317</v>
      </c>
      <c r="N442" s="2" t="s">
        <v>411</v>
      </c>
      <c r="O442" s="643">
        <v>1</v>
      </c>
      <c r="P442" s="635">
        <v>260</v>
      </c>
      <c r="Q442" s="635">
        <v>260</v>
      </c>
      <c r="R442" s="635">
        <v>260</v>
      </c>
      <c r="S442" s="675">
        <f>SUMIF('Территориальный кк'!$A:$A,'2020'!$B442,'Территориальный кк'!F:F)</f>
        <v>1.427</v>
      </c>
      <c r="T442" s="675">
        <f>SUMIF('Территориальный кк'!$A:$A,'2020'!$B442,'Территориальный кк'!G:G)</f>
        <v>2.6659999999999999</v>
      </c>
      <c r="U442" s="618">
        <f>SUMIFS(Нормативы!G:G,Нормативы!$B:$B,$G442,Нормативы!$D:$D,'2020'!$I442,Нормативы!$F:$F,'2020'!$K442)*O442</f>
        <v>22310</v>
      </c>
      <c r="V442" s="618">
        <f t="shared" si="1322"/>
        <v>17135.2</v>
      </c>
      <c r="W442" s="618">
        <f t="shared" si="1323"/>
        <v>5174.8</v>
      </c>
      <c r="X442" s="618">
        <f>SUMIFS(Нормативы!J:J,Нормативы!$B:$B,$G442,Нормативы!$D:$D,'2020'!$I442,Нормативы!$F:$F,'2020'!$K442)</f>
        <v>1910</v>
      </c>
      <c r="Y442" s="618">
        <f>SUMIFS(Нормативы!K:K,Нормативы!$B:$B,$G442,Нормативы!$D:$D,'2020'!$I442,Нормативы!$F:$F,'2020'!$K442)</f>
        <v>382</v>
      </c>
      <c r="Z442" s="618">
        <f>SUMIFS(Нормативы!L:L,Нормативы!$B:$B,$G442,Нормативы!$D:$D,'2020'!$I442,Нормативы!$F:$F,'2020'!$K442)</f>
        <v>3970</v>
      </c>
      <c r="AA442" s="618">
        <f t="shared" si="1324"/>
        <v>13670</v>
      </c>
      <c r="AB442" s="618">
        <f>SUMIFS(Нормативы!N:N,Нормативы!$B:$B,$G442,Нормативы!$D:$D,'2020'!$I442,Нормативы!$F:$F,'2020'!$K442)*O442</f>
        <v>460</v>
      </c>
      <c r="AC442" s="618">
        <f>SUMIFS(Нормативы!O:O,Нормативы!$B:$B,$G442,Нормативы!$D:$D,'2020'!$I442,Нормативы!$F:$F,'2020'!$K442)</f>
        <v>9200</v>
      </c>
      <c r="AD442" s="618">
        <f>SUMIFS(Нормативы!P:P,Нормативы!$B:$B,$G442,Нормативы!$D:$D,'2020'!$I442,Нормативы!$F:$F,'2020'!$K442)*O442</f>
        <v>3270</v>
      </c>
      <c r="AE442" s="618">
        <f>SUMIFS(Нормативы!Q:Q,Нормативы!$B:$B,$G442,Нормативы!$D:$D,'2020'!$I442,Нормативы!$F:$F,'2020'!$K442)</f>
        <v>740</v>
      </c>
      <c r="AF442" s="618">
        <f>SUMIFS(Нормативы!R:R,Нормативы!$B:$B,$G442,Нормативы!$D:$D,'2020'!$I442,Нормативы!$F:$F,'2020'!$K442)</f>
        <v>2120</v>
      </c>
      <c r="AG442" s="618">
        <f>SUMIFS(Нормативы!S:S,Нормативы!$B:$B,$G442,Нормативы!$D:$D,'2020'!$I442,Нормативы!$F:$F,'2020'!$K442)</f>
        <v>8620</v>
      </c>
      <c r="AH442" s="618">
        <f>SUMIFS(Нормативы!T:T,Нормативы!$B:$B,$G442,Нормативы!$D:$D,'2020'!$I442,Нормативы!$F:$F,'2020'!$K442)</f>
        <v>310</v>
      </c>
      <c r="AI442" s="618">
        <f>SUMIFS(Нормативы!U:U,Нормативы!$B:$B,$G442,Нормативы!$D:$D,'2020'!$I442,Нормативы!$F:$F,'2020'!$K442)</f>
        <v>1240</v>
      </c>
      <c r="AJ442" s="618">
        <f>SUMIFS(Нормативы!V:V,Нормативы!$B:$B,$G442,Нормативы!$D:$D,'2020'!$I442,Нормативы!$F:$F,'2020'!$K442)</f>
        <v>50</v>
      </c>
      <c r="AK442" s="618">
        <f>SUMIFS(Нормативы!W:W,Нормативы!$B:$B,$G442,Нормативы!$D:$D,'2020'!$I442,Нормативы!$F:$F,'2020'!$K442)</f>
        <v>2570</v>
      </c>
      <c r="AL442" s="618">
        <f>SUMIFS(Нормативы!X:X,Нормативы!$B:$B,$G442,Нормативы!$D:$D,'2020'!$I442,Нормативы!$F:$F,'2020'!$K442)*O442</f>
        <v>17850</v>
      </c>
      <c r="AM442" s="618">
        <f t="shared" si="1325"/>
        <v>13709.7</v>
      </c>
      <c r="AN442" s="618">
        <f t="shared" si="1326"/>
        <v>4140.3</v>
      </c>
      <c r="AO442" s="618">
        <f>SUMIFS(Нормативы!AA:AA,Нормативы!$B:$B,$G442,Нормативы!$D:$D,'2020'!$I442,Нормативы!$F:$F,'2020'!$K442)</f>
        <v>650</v>
      </c>
      <c r="AP442" s="619">
        <f t="shared" si="1327"/>
        <v>75270</v>
      </c>
      <c r="AQ442" s="413">
        <f t="shared" si="1301"/>
        <v>5800600</v>
      </c>
      <c r="AR442" s="618">
        <f t="shared" si="1247"/>
        <v>4455145.9000000004</v>
      </c>
      <c r="AS442" s="618">
        <f t="shared" si="1248"/>
        <v>1345454.1</v>
      </c>
      <c r="AT442" s="616">
        <f t="shared" si="1302"/>
        <v>496600</v>
      </c>
      <c r="AU442" s="616">
        <f t="shared" si="1303"/>
        <v>99320</v>
      </c>
      <c r="AV442" s="616">
        <f t="shared" si="1304"/>
        <v>1032200</v>
      </c>
      <c r="AW442" s="616">
        <f t="shared" si="1305"/>
        <v>3554200</v>
      </c>
      <c r="AX442" s="616">
        <f t="shared" si="1306"/>
        <v>119600</v>
      </c>
      <c r="AY442" s="616">
        <f t="shared" si="1307"/>
        <v>2392000</v>
      </c>
      <c r="AZ442" s="616">
        <f t="shared" si="1308"/>
        <v>850200</v>
      </c>
      <c r="BA442" s="616">
        <f t="shared" si="1309"/>
        <v>192400</v>
      </c>
      <c r="BB442" s="616">
        <f t="shared" si="1310"/>
        <v>551200</v>
      </c>
      <c r="BC442" s="616">
        <f t="shared" si="1311"/>
        <v>2241200</v>
      </c>
      <c r="BD442" s="616">
        <f t="shared" si="1312"/>
        <v>80600</v>
      </c>
      <c r="BE442" s="616">
        <f t="shared" si="1313"/>
        <v>322400</v>
      </c>
      <c r="BF442" s="616">
        <f t="shared" si="1314"/>
        <v>13000</v>
      </c>
      <c r="BG442" s="616">
        <f t="shared" si="1315"/>
        <v>668200</v>
      </c>
      <c r="BH442" s="616">
        <f t="shared" si="1316"/>
        <v>4641000</v>
      </c>
      <c r="BI442" s="618">
        <f t="shared" si="1249"/>
        <v>3564516.1</v>
      </c>
      <c r="BJ442" s="618">
        <f t="shared" si="1250"/>
        <v>1076483.8999999999</v>
      </c>
      <c r="BK442" s="616">
        <f t="shared" si="1251"/>
        <v>169000</v>
      </c>
      <c r="BL442" s="619">
        <f t="shared" si="1317"/>
        <v>19570200</v>
      </c>
      <c r="BM442" s="616">
        <f t="shared" si="1318"/>
        <v>8277456</v>
      </c>
      <c r="BN442" s="618">
        <f t="shared" si="1252"/>
        <v>6357493.0999999996</v>
      </c>
      <c r="BO442" s="618">
        <f t="shared" si="1253"/>
        <v>1919962.9</v>
      </c>
      <c r="BP442" s="616">
        <f t="shared" si="1254"/>
        <v>496600</v>
      </c>
      <c r="BQ442" s="616">
        <f t="shared" si="1328"/>
        <v>99320</v>
      </c>
      <c r="BR442" s="616">
        <f t="shared" si="1255"/>
        <v>1032200</v>
      </c>
      <c r="BS442" s="616">
        <f t="shared" si="1256"/>
        <v>3554200</v>
      </c>
      <c r="BT442" s="413"/>
      <c r="BU442" s="413"/>
      <c r="BV442" s="413"/>
      <c r="BW442" s="413"/>
      <c r="BX442" s="616">
        <f t="shared" si="1319"/>
        <v>1469499</v>
      </c>
      <c r="BY442" s="616">
        <f t="shared" si="1261"/>
        <v>2241200</v>
      </c>
      <c r="BZ442" s="616">
        <f t="shared" si="1262"/>
        <v>80600</v>
      </c>
      <c r="CA442" s="616">
        <f t="shared" si="1263"/>
        <v>322400</v>
      </c>
      <c r="CB442" s="616">
        <f t="shared" si="1264"/>
        <v>13000</v>
      </c>
      <c r="CC442" s="616">
        <f t="shared" si="1265"/>
        <v>668200</v>
      </c>
      <c r="CD442" s="616">
        <f t="shared" si="1320"/>
        <v>6622707</v>
      </c>
      <c r="CE442" s="618">
        <f t="shared" si="1266"/>
        <v>5086564.5</v>
      </c>
      <c r="CF442" s="618">
        <f t="shared" si="1267"/>
        <v>1536142.5</v>
      </c>
      <c r="CG442" s="616">
        <f t="shared" si="1268"/>
        <v>169000</v>
      </c>
      <c r="CH442" s="619">
        <f t="shared" si="1321"/>
        <v>24947062</v>
      </c>
      <c r="AUV442" s="699">
        <f t="shared" si="1184"/>
        <v>31836.37</v>
      </c>
      <c r="AUW442" s="699">
        <f t="shared" si="1185"/>
        <v>24451.9</v>
      </c>
      <c r="AUX442" s="699">
        <f t="shared" si="1186"/>
        <v>7384.47</v>
      </c>
      <c r="AUY442" s="699">
        <f t="shared" si="1329"/>
        <v>1910</v>
      </c>
      <c r="AUZ442" s="699">
        <f t="shared" si="1204"/>
        <v>37254.31</v>
      </c>
      <c r="AVA442" s="699">
        <f t="shared" si="1204"/>
        <v>46.27</v>
      </c>
      <c r="AVB442" s="699">
        <f t="shared" si="1330"/>
        <v>0</v>
      </c>
      <c r="AVC442" s="699">
        <f t="shared" si="1331"/>
        <v>0</v>
      </c>
      <c r="AVD442" s="699">
        <f t="shared" si="1332"/>
        <v>0</v>
      </c>
      <c r="AVE442" s="699">
        <f t="shared" si="1333"/>
        <v>0</v>
      </c>
      <c r="AVF442" s="699">
        <f t="shared" si="1334"/>
        <v>0</v>
      </c>
      <c r="AVG442" s="699">
        <f t="shared" si="1335"/>
        <v>5651.92</v>
      </c>
      <c r="AVH442" s="699">
        <f t="shared" si="1336"/>
        <v>8620</v>
      </c>
      <c r="AVI442" s="699">
        <f t="shared" si="1337"/>
        <v>310</v>
      </c>
      <c r="AVJ442" s="699">
        <f t="shared" si="1338"/>
        <v>1240</v>
      </c>
      <c r="AVK442" s="699">
        <f t="shared" si="1339"/>
        <v>50</v>
      </c>
      <c r="AVL442" s="699">
        <f t="shared" si="1340"/>
        <v>2570</v>
      </c>
      <c r="AVM442" s="699">
        <f t="shared" si="1341"/>
        <v>25471.95</v>
      </c>
      <c r="AVN442" s="699">
        <f t="shared" si="1342"/>
        <v>19563.71</v>
      </c>
      <c r="AVO442" s="699">
        <f t="shared" si="1343"/>
        <v>5908.24</v>
      </c>
      <c r="AVP442" s="699">
        <f t="shared" si="1344"/>
        <v>650</v>
      </c>
      <c r="AVQ442" s="699">
        <f t="shared" si="1345"/>
        <v>95950.24</v>
      </c>
    </row>
    <row r="443" spans="1:86 1244:1265" ht="30" hidden="1" customHeight="1" x14ac:dyDescent="0.25">
      <c r="A443" s="643">
        <v>2</v>
      </c>
      <c r="B443" s="643">
        <v>25</v>
      </c>
      <c r="C443" s="643" t="s">
        <v>419</v>
      </c>
      <c r="D443" s="2"/>
      <c r="E443" s="2"/>
      <c r="F443" s="643" t="s">
        <v>40</v>
      </c>
      <c r="G443" s="643">
        <v>4</v>
      </c>
      <c r="H443" s="413" t="s">
        <v>418</v>
      </c>
      <c r="I443" s="643">
        <v>30</v>
      </c>
      <c r="J443" s="2" t="s">
        <v>410</v>
      </c>
      <c r="K443" s="643">
        <v>3</v>
      </c>
      <c r="L443" s="686"/>
      <c r="M443" s="3" t="s">
        <v>417</v>
      </c>
      <c r="N443" s="2" t="s">
        <v>411</v>
      </c>
      <c r="O443" s="643">
        <v>1</v>
      </c>
      <c r="P443" s="635">
        <v>50</v>
      </c>
      <c r="Q443" s="635">
        <v>50</v>
      </c>
      <c r="R443" s="635">
        <v>50</v>
      </c>
      <c r="S443" s="675">
        <f>SUMIF('Территориальный кк'!$A:$A,'2020'!$B443,'Территориальный кк'!F:F)</f>
        <v>1.427</v>
      </c>
      <c r="T443" s="675">
        <f>SUMIF('Территориальный кк'!$A:$A,'2020'!$B443,'Территориальный кк'!G:G)</f>
        <v>2.6659999999999999</v>
      </c>
      <c r="U443" s="618">
        <f>SUMIFS(Нормативы!G:G,Нормативы!$B:$B,$G443,Нормативы!$D:$D,'2020'!$I443,Нормативы!$F:$F,'2020'!$K443)*O443</f>
        <v>5578</v>
      </c>
      <c r="V443" s="618">
        <f t="shared" si="1322"/>
        <v>4284.2</v>
      </c>
      <c r="W443" s="618">
        <f t="shared" si="1323"/>
        <v>1293.8</v>
      </c>
      <c r="X443" s="618">
        <f>SUMIFS(Нормативы!J:J,Нормативы!$B:$B,$G443,Нормативы!$D:$D,'2020'!$I443,Нормативы!$F:$F,'2020'!$K443)</f>
        <v>478</v>
      </c>
      <c r="Y443" s="618">
        <f>SUMIFS(Нормативы!K:K,Нормативы!$B:$B,$G443,Нормативы!$D:$D,'2020'!$I443,Нормативы!$F:$F,'2020'!$K443)</f>
        <v>96</v>
      </c>
      <c r="Z443" s="618">
        <f>SUMIFS(Нормативы!L:L,Нормативы!$B:$B,$G443,Нормативы!$D:$D,'2020'!$I443,Нормативы!$F:$F,'2020'!$K443)</f>
        <v>993</v>
      </c>
      <c r="AA443" s="618">
        <f t="shared" si="1324"/>
        <v>3418</v>
      </c>
      <c r="AB443" s="618">
        <f>SUMIFS(Нормативы!N:N,Нормативы!$B:$B,$G443,Нормативы!$D:$D,'2020'!$I443,Нормативы!$F:$F,'2020'!$K443)*O443</f>
        <v>115</v>
      </c>
      <c r="AC443" s="618">
        <f>SUMIFS(Нормативы!O:O,Нормативы!$B:$B,$G443,Нормативы!$D:$D,'2020'!$I443,Нормативы!$F:$F,'2020'!$K443)</f>
        <v>2300</v>
      </c>
      <c r="AD443" s="618">
        <f>SUMIFS(Нормативы!P:P,Нормативы!$B:$B,$G443,Нормативы!$D:$D,'2020'!$I443,Нормативы!$F:$F,'2020'!$K443)*O443</f>
        <v>818</v>
      </c>
      <c r="AE443" s="618">
        <f>SUMIFS(Нормативы!Q:Q,Нормативы!$B:$B,$G443,Нормативы!$D:$D,'2020'!$I443,Нормативы!$F:$F,'2020'!$K443)</f>
        <v>185</v>
      </c>
      <c r="AF443" s="618">
        <f>SUMIFS(Нормативы!R:R,Нормативы!$B:$B,$G443,Нормативы!$D:$D,'2020'!$I443,Нормативы!$F:$F,'2020'!$K443)</f>
        <v>530</v>
      </c>
      <c r="AG443" s="618">
        <f>SUMIFS(Нормативы!S:S,Нормативы!$B:$B,$G443,Нормативы!$D:$D,'2020'!$I443,Нормативы!$F:$F,'2020'!$K443)</f>
        <v>2155</v>
      </c>
      <c r="AH443" s="618">
        <f>SUMIFS(Нормативы!T:T,Нормативы!$B:$B,$G443,Нормативы!$D:$D,'2020'!$I443,Нормативы!$F:$F,'2020'!$K443)</f>
        <v>78</v>
      </c>
      <c r="AI443" s="618">
        <f>SUMIFS(Нормативы!U:U,Нормативы!$B:$B,$G443,Нормативы!$D:$D,'2020'!$I443,Нормативы!$F:$F,'2020'!$K443)</f>
        <v>310</v>
      </c>
      <c r="AJ443" s="618">
        <f>SUMIFS(Нормативы!V:V,Нормативы!$B:$B,$G443,Нормативы!$D:$D,'2020'!$I443,Нормативы!$F:$F,'2020'!$K443)</f>
        <v>13</v>
      </c>
      <c r="AK443" s="618">
        <f>SUMIFS(Нормативы!W:W,Нормативы!$B:$B,$G443,Нормативы!$D:$D,'2020'!$I443,Нормативы!$F:$F,'2020'!$K443)</f>
        <v>643</v>
      </c>
      <c r="AL443" s="618">
        <f>SUMIFS(Нормативы!X:X,Нормативы!$B:$B,$G443,Нормативы!$D:$D,'2020'!$I443,Нормативы!$F:$F,'2020'!$K443)*O443</f>
        <v>4463</v>
      </c>
      <c r="AM443" s="618">
        <f t="shared" si="1325"/>
        <v>3427.8</v>
      </c>
      <c r="AN443" s="618">
        <f t="shared" si="1326"/>
        <v>1035.2</v>
      </c>
      <c r="AO443" s="618">
        <f>SUMIFS(Нормативы!AA:AA,Нормативы!$B:$B,$G443,Нормативы!$D:$D,'2020'!$I443,Нормативы!$F:$F,'2020'!$K443)</f>
        <v>0</v>
      </c>
      <c r="AP443" s="619">
        <f t="shared" si="1327"/>
        <v>18659</v>
      </c>
      <c r="AQ443" s="413">
        <f t="shared" si="1301"/>
        <v>278900</v>
      </c>
      <c r="AR443" s="618">
        <f t="shared" si="1247"/>
        <v>214208.9</v>
      </c>
      <c r="AS443" s="618">
        <f t="shared" si="1248"/>
        <v>64691.1</v>
      </c>
      <c r="AT443" s="616">
        <f t="shared" si="1302"/>
        <v>23900</v>
      </c>
      <c r="AU443" s="616">
        <f t="shared" si="1303"/>
        <v>4800</v>
      </c>
      <c r="AV443" s="616">
        <f t="shared" si="1304"/>
        <v>49650</v>
      </c>
      <c r="AW443" s="616">
        <f t="shared" si="1305"/>
        <v>170900</v>
      </c>
      <c r="AX443" s="616">
        <f t="shared" si="1306"/>
        <v>5750</v>
      </c>
      <c r="AY443" s="616">
        <f t="shared" si="1307"/>
        <v>115000</v>
      </c>
      <c r="AZ443" s="616">
        <f t="shared" si="1308"/>
        <v>40900</v>
      </c>
      <c r="BA443" s="616">
        <f t="shared" si="1309"/>
        <v>9250</v>
      </c>
      <c r="BB443" s="616">
        <f t="shared" si="1310"/>
        <v>26500</v>
      </c>
      <c r="BC443" s="616">
        <f t="shared" si="1311"/>
        <v>107750</v>
      </c>
      <c r="BD443" s="616">
        <f t="shared" si="1312"/>
        <v>3900</v>
      </c>
      <c r="BE443" s="616">
        <f t="shared" si="1313"/>
        <v>15500</v>
      </c>
      <c r="BF443" s="616">
        <f t="shared" si="1314"/>
        <v>650</v>
      </c>
      <c r="BG443" s="616">
        <f t="shared" si="1315"/>
        <v>32150</v>
      </c>
      <c r="BH443" s="616">
        <f t="shared" si="1316"/>
        <v>223150</v>
      </c>
      <c r="BI443" s="618">
        <f t="shared" si="1249"/>
        <v>171390.2</v>
      </c>
      <c r="BJ443" s="618">
        <f t="shared" si="1250"/>
        <v>51759.8</v>
      </c>
      <c r="BK443" s="616">
        <f t="shared" si="1251"/>
        <v>0</v>
      </c>
      <c r="BL443" s="619">
        <f t="shared" si="1317"/>
        <v>932950</v>
      </c>
      <c r="BM443" s="616">
        <f t="shared" si="1318"/>
        <v>397990</v>
      </c>
      <c r="BN443" s="618">
        <f t="shared" si="1252"/>
        <v>305675.90000000002</v>
      </c>
      <c r="BO443" s="618">
        <f t="shared" si="1253"/>
        <v>92314.1</v>
      </c>
      <c r="BP443" s="616">
        <f t="shared" si="1254"/>
        <v>23900</v>
      </c>
      <c r="BQ443" s="616">
        <f t="shared" si="1328"/>
        <v>4800</v>
      </c>
      <c r="BR443" s="616">
        <f t="shared" si="1255"/>
        <v>49650</v>
      </c>
      <c r="BS443" s="616">
        <f t="shared" si="1256"/>
        <v>170900</v>
      </c>
      <c r="BT443" s="413"/>
      <c r="BU443" s="413"/>
      <c r="BV443" s="413"/>
      <c r="BW443" s="413"/>
      <c r="BX443" s="616">
        <f t="shared" si="1319"/>
        <v>70649</v>
      </c>
      <c r="BY443" s="616">
        <f t="shared" si="1261"/>
        <v>107750</v>
      </c>
      <c r="BZ443" s="616">
        <f t="shared" si="1262"/>
        <v>3900</v>
      </c>
      <c r="CA443" s="616">
        <f t="shared" si="1263"/>
        <v>15500</v>
      </c>
      <c r="CB443" s="616">
        <f t="shared" si="1264"/>
        <v>650</v>
      </c>
      <c r="CC443" s="616">
        <f t="shared" si="1265"/>
        <v>32150</v>
      </c>
      <c r="CD443" s="616">
        <f t="shared" si="1320"/>
        <v>318435</v>
      </c>
      <c r="CE443" s="618">
        <f t="shared" si="1266"/>
        <v>244573.7</v>
      </c>
      <c r="CF443" s="618">
        <f t="shared" si="1267"/>
        <v>73861.3</v>
      </c>
      <c r="CG443" s="616">
        <f t="shared" si="1268"/>
        <v>0</v>
      </c>
      <c r="CH443" s="619">
        <f t="shared" si="1321"/>
        <v>1191474</v>
      </c>
      <c r="AUV443" s="699">
        <f t="shared" si="1184"/>
        <v>7959.8</v>
      </c>
      <c r="AUW443" s="699">
        <f t="shared" si="1185"/>
        <v>6113.52</v>
      </c>
      <c r="AUX443" s="699">
        <f t="shared" si="1186"/>
        <v>1846.28</v>
      </c>
      <c r="AUY443" s="699">
        <f t="shared" si="1329"/>
        <v>478</v>
      </c>
      <c r="AUZ443" s="699">
        <f t="shared" si="1204"/>
        <v>1800.45</v>
      </c>
      <c r="AVA443" s="699">
        <f t="shared" si="1204"/>
        <v>8.9</v>
      </c>
      <c r="AVB443" s="699">
        <f t="shared" si="1330"/>
        <v>0</v>
      </c>
      <c r="AVC443" s="699">
        <f t="shared" si="1331"/>
        <v>0</v>
      </c>
      <c r="AVD443" s="699">
        <f t="shared" si="1332"/>
        <v>0</v>
      </c>
      <c r="AVE443" s="699">
        <f t="shared" si="1333"/>
        <v>0</v>
      </c>
      <c r="AVF443" s="699">
        <f t="shared" si="1334"/>
        <v>0</v>
      </c>
      <c r="AVG443" s="699">
        <f t="shared" si="1335"/>
        <v>1412.98</v>
      </c>
      <c r="AVH443" s="699">
        <f t="shared" si="1336"/>
        <v>2155</v>
      </c>
      <c r="AVI443" s="699">
        <f t="shared" si="1337"/>
        <v>78</v>
      </c>
      <c r="AVJ443" s="699">
        <f t="shared" si="1338"/>
        <v>310</v>
      </c>
      <c r="AVK443" s="699">
        <f t="shared" si="1339"/>
        <v>13</v>
      </c>
      <c r="AVL443" s="699">
        <f t="shared" si="1340"/>
        <v>643</v>
      </c>
      <c r="AVM443" s="699">
        <f t="shared" si="1341"/>
        <v>6368.7</v>
      </c>
      <c r="AVN443" s="699">
        <f t="shared" si="1342"/>
        <v>4891.47</v>
      </c>
      <c r="AVO443" s="699">
        <f t="shared" si="1343"/>
        <v>1477.23</v>
      </c>
      <c r="AVP443" s="699">
        <f t="shared" si="1344"/>
        <v>0</v>
      </c>
      <c r="AVQ443" s="699">
        <f t="shared" si="1345"/>
        <v>23829.48</v>
      </c>
    </row>
    <row r="444" spans="1:86 1244:1265" ht="30" hidden="1" customHeight="1" x14ac:dyDescent="0.25">
      <c r="A444" s="639">
        <v>1</v>
      </c>
      <c r="B444" s="649">
        <v>11</v>
      </c>
      <c r="C444" s="665" t="s">
        <v>26</v>
      </c>
      <c r="D444" s="399"/>
      <c r="E444" s="400" t="s">
        <v>345</v>
      </c>
      <c r="F444" s="644" t="s">
        <v>38</v>
      </c>
      <c r="G444" s="649">
        <v>2</v>
      </c>
      <c r="H444" s="659" t="s">
        <v>10</v>
      </c>
      <c r="I444" s="649">
        <v>0</v>
      </c>
      <c r="J444" s="400" t="s">
        <v>437</v>
      </c>
      <c r="K444" s="649">
        <v>2</v>
      </c>
      <c r="L444" s="687" t="s">
        <v>350</v>
      </c>
      <c r="M444" s="401" t="s">
        <v>436</v>
      </c>
      <c r="N444" s="400" t="s">
        <v>411</v>
      </c>
      <c r="O444" s="644">
        <v>1</v>
      </c>
      <c r="P444" s="632"/>
      <c r="Q444" s="632"/>
      <c r="R444" s="632"/>
      <c r="S444" s="675">
        <f>SUMIF('Территориальный кк'!$A:$A,'2020'!$B444,'Территориальный кк'!D:D)</f>
        <v>1.2470000000000001</v>
      </c>
      <c r="T444" s="676">
        <f>SUMIF('Территориальный кк'!$A:$A,'2020'!$B444,'Территориальный кк'!E:E)</f>
        <v>3.2010000000000001</v>
      </c>
      <c r="U444" s="618">
        <f>SUMIFS(Нормативы!G:G,Нормативы!$B:$B,$G444,Нормативы!$D:$D,'2020'!$I444,Нормативы!$F:$F,'2020'!$K444)*O444</f>
        <v>64720</v>
      </c>
      <c r="V444" s="618">
        <f t="shared" si="1322"/>
        <v>49708.1</v>
      </c>
      <c r="W444" s="618">
        <f t="shared" si="1323"/>
        <v>15011.9</v>
      </c>
      <c r="X444" s="618">
        <f>SUMIFS(Нормативы!J:J,Нормативы!$B:$B,$G444,Нормативы!$D:$D,'2020'!$I444,Нормативы!$F:$F,'2020'!$K444)</f>
        <v>1610</v>
      </c>
      <c r="Y444" s="618">
        <f>SUMIFS(Нормативы!K:K,Нормативы!$B:$B,$G444,Нормативы!$D:$D,'2020'!$I444,Нормативы!$F:$F,'2020'!$K444)</f>
        <v>322</v>
      </c>
      <c r="Z444" s="618">
        <f>SUMIFS(Нормативы!L:L,Нормативы!$B:$B,$G444,Нормативы!$D:$D,'2020'!$I444,Нормативы!$F:$F,'2020'!$K444)</f>
        <v>3480</v>
      </c>
      <c r="AA444" s="618">
        <f t="shared" si="1324"/>
        <v>10170</v>
      </c>
      <c r="AB444" s="618">
        <f>SUMIFS(Нормативы!N:N,Нормативы!$B:$B,$G444,Нормативы!$D:$D,'2020'!$I444,Нормативы!$F:$F,'2020'!$K444)*O444</f>
        <v>520</v>
      </c>
      <c r="AC444" s="618">
        <f>SUMIFS(Нормативы!O:O,Нормативы!$B:$B,$G444,Нормативы!$D:$D,'2020'!$I444,Нормативы!$F:$F,'2020'!$K444)</f>
        <v>8390</v>
      </c>
      <c r="AD444" s="618">
        <f>SUMIFS(Нормативы!P:P,Нормативы!$B:$B,$G444,Нормативы!$D:$D,'2020'!$I444,Нормативы!$F:$F,'2020'!$K444)*O444</f>
        <v>370</v>
      </c>
      <c r="AE444" s="618">
        <f>SUMIFS(Нормативы!Q:Q,Нормативы!$B:$B,$G444,Нормативы!$D:$D,'2020'!$I444,Нормативы!$F:$F,'2020'!$K444)</f>
        <v>890</v>
      </c>
      <c r="AF444" s="618">
        <f>SUMIFS(Нормативы!R:R,Нормативы!$B:$B,$G444,Нормативы!$D:$D,'2020'!$I444,Нормативы!$F:$F,'2020'!$K444)</f>
        <v>2680</v>
      </c>
      <c r="AG444" s="618">
        <f>SUMIFS(Нормативы!S:S,Нормативы!$B:$B,$G444,Нормативы!$D:$D,'2020'!$I444,Нормативы!$F:$F,'2020'!$K444)</f>
        <v>5800</v>
      </c>
      <c r="AH444" s="618">
        <f>SUMIFS(Нормативы!T:T,Нормативы!$B:$B,$G444,Нормативы!$D:$D,'2020'!$I444,Нормативы!$F:$F,'2020'!$K444)</f>
        <v>540</v>
      </c>
      <c r="AI444" s="618">
        <f>SUMIFS(Нормативы!U:U,Нормативы!$B:$B,$G444,Нормативы!$D:$D,'2020'!$I444,Нормативы!$F:$F,'2020'!$K444)</f>
        <v>770</v>
      </c>
      <c r="AJ444" s="618">
        <f>SUMIFS(Нормативы!V:V,Нормативы!$B:$B,$G444,Нормативы!$D:$D,'2020'!$I444,Нормативы!$F:$F,'2020'!$K444)</f>
        <v>80</v>
      </c>
      <c r="AK444" s="618">
        <f>SUMIFS(Нормативы!W:W,Нормативы!$B:$B,$G444,Нормативы!$D:$D,'2020'!$I444,Нормативы!$F:$F,'2020'!$K444)</f>
        <v>330</v>
      </c>
      <c r="AL444" s="618">
        <f>SUMIFS(Нормативы!X:X,Нормативы!$B:$B,$G444,Нормативы!$D:$D,'2020'!$I444,Нормативы!$F:$F,'2020'!$K444)*O444</f>
        <v>14780</v>
      </c>
      <c r="AM444" s="618">
        <f t="shared" si="1325"/>
        <v>11351.8</v>
      </c>
      <c r="AN444" s="618">
        <f t="shared" si="1326"/>
        <v>3428.2</v>
      </c>
      <c r="AO444" s="618">
        <f>SUMIFS(Нормативы!AA:AA,Нормативы!$B:$B,$G444,Нормативы!$D:$D,'2020'!$I444,Нормативы!$F:$F,'2020'!$K444)</f>
        <v>3520</v>
      </c>
      <c r="AP444" s="619">
        <f t="shared" si="1327"/>
        <v>108480</v>
      </c>
      <c r="AQ444" s="413">
        <f t="shared" si="1301"/>
        <v>0</v>
      </c>
      <c r="AR444" s="618">
        <f t="shared" ref="AR444:AR455" si="1352">ROUND(AQ444/1.302,1)</f>
        <v>0</v>
      </c>
      <c r="AS444" s="618">
        <f t="shared" ref="AS444:AS455" si="1353">AQ444-AR444</f>
        <v>0</v>
      </c>
      <c r="AT444" s="616">
        <f t="shared" si="1302"/>
        <v>0</v>
      </c>
      <c r="AU444" s="616">
        <f t="shared" si="1303"/>
        <v>0</v>
      </c>
      <c r="AV444" s="616">
        <f t="shared" si="1304"/>
        <v>0</v>
      </c>
      <c r="AW444" s="616">
        <f t="shared" si="1305"/>
        <v>0</v>
      </c>
      <c r="AX444" s="616">
        <f t="shared" si="1306"/>
        <v>0</v>
      </c>
      <c r="AY444" s="616">
        <f t="shared" si="1307"/>
        <v>0</v>
      </c>
      <c r="AZ444" s="616">
        <f t="shared" si="1308"/>
        <v>0</v>
      </c>
      <c r="BA444" s="616">
        <f t="shared" si="1309"/>
        <v>0</v>
      </c>
      <c r="BB444" s="616">
        <f t="shared" si="1310"/>
        <v>0</v>
      </c>
      <c r="BC444" s="616">
        <f t="shared" si="1311"/>
        <v>0</v>
      </c>
      <c r="BD444" s="616">
        <f t="shared" si="1312"/>
        <v>0</v>
      </c>
      <c r="BE444" s="616">
        <f t="shared" si="1313"/>
        <v>0</v>
      </c>
      <c r="BF444" s="616">
        <f t="shared" si="1314"/>
        <v>0</v>
      </c>
      <c r="BG444" s="616">
        <f t="shared" si="1315"/>
        <v>0</v>
      </c>
      <c r="BH444" s="616">
        <f t="shared" si="1316"/>
        <v>0</v>
      </c>
      <c r="BI444" s="618">
        <f t="shared" ref="BI444:BI455" si="1354">ROUND(BH444/1.302,1)</f>
        <v>0</v>
      </c>
      <c r="BJ444" s="618">
        <f t="shared" ref="BJ444:BJ455" si="1355">BH444-BI444</f>
        <v>0</v>
      </c>
      <c r="BK444" s="616">
        <f t="shared" ref="BK444:BK455" si="1356">ROUND($P444*AO444,0)</f>
        <v>0</v>
      </c>
      <c r="BL444" s="620">
        <f t="shared" si="1317"/>
        <v>0</v>
      </c>
      <c r="BM444" s="616">
        <f t="shared" si="1318"/>
        <v>0</v>
      </c>
      <c r="BN444" s="618">
        <f t="shared" ref="BN444:BN455" si="1357">ROUND(BM444/1.302,1)</f>
        <v>0</v>
      </c>
      <c r="BO444" s="618">
        <f t="shared" ref="BO444:BO455" si="1358">BM444-BN444</f>
        <v>0</v>
      </c>
      <c r="BP444" s="616">
        <f t="shared" ref="BP444:BP455" si="1359">AT444</f>
        <v>0</v>
      </c>
      <c r="BQ444" s="616">
        <f t="shared" si="1328"/>
        <v>0</v>
      </c>
      <c r="BR444" s="616">
        <f t="shared" ref="BR444:BR455" si="1360">AV444</f>
        <v>0</v>
      </c>
      <c r="BS444" s="616">
        <f t="shared" ref="BS444:BW455" si="1361">AW444</f>
        <v>0</v>
      </c>
      <c r="BT444" s="413"/>
      <c r="BU444" s="413"/>
      <c r="BV444" s="413"/>
      <c r="BW444" s="413"/>
      <c r="BX444" s="616">
        <f t="shared" si="1319"/>
        <v>0</v>
      </c>
      <c r="BY444" s="616">
        <f t="shared" ref="BY444:BY455" si="1362">BC444</f>
        <v>0</v>
      </c>
      <c r="BZ444" s="616">
        <f t="shared" ref="BZ444:BZ455" si="1363">BD444</f>
        <v>0</v>
      </c>
      <c r="CA444" s="616">
        <f t="shared" ref="CA444:CA455" si="1364">BE444</f>
        <v>0</v>
      </c>
      <c r="CB444" s="616">
        <f t="shared" ref="CB444:CB455" si="1365">BF444</f>
        <v>0</v>
      </c>
      <c r="CC444" s="616">
        <f t="shared" ref="CC444:CC455" si="1366">BG444</f>
        <v>0</v>
      </c>
      <c r="CD444" s="616">
        <f t="shared" si="1320"/>
        <v>0</v>
      </c>
      <c r="CE444" s="618">
        <f t="shared" ref="CE444:CE455" si="1367">ROUND(CD444/1.302,1)</f>
        <v>0</v>
      </c>
      <c r="CF444" s="618">
        <f t="shared" ref="CF444:CF455" si="1368">CD444-CE444</f>
        <v>0</v>
      </c>
      <c r="CG444" s="616">
        <f t="shared" ref="CG444:CG455" si="1369">BK444</f>
        <v>0</v>
      </c>
      <c r="CH444" s="621">
        <f t="shared" si="1321"/>
        <v>0</v>
      </c>
      <c r="AUV444" s="699">
        <v>0</v>
      </c>
      <c r="AUW444" s="699">
        <f t="shared" si="1185"/>
        <v>0</v>
      </c>
      <c r="AUX444" s="699">
        <f t="shared" si="1186"/>
        <v>0</v>
      </c>
      <c r="AUY444" s="699">
        <f t="shared" si="1204"/>
        <v>0</v>
      </c>
      <c r="AUZ444" s="699">
        <f t="shared" si="1204"/>
        <v>0</v>
      </c>
      <c r="AVA444" s="699">
        <f t="shared" si="1204"/>
        <v>0</v>
      </c>
      <c r="AVB444" s="699">
        <f t="shared" si="1204"/>
        <v>0</v>
      </c>
      <c r="AVC444" s="697"/>
      <c r="AVD444" s="697"/>
      <c r="AVE444" s="697"/>
      <c r="AVF444" s="697"/>
      <c r="AVG444" s="697"/>
      <c r="AVH444" s="697"/>
      <c r="AVI444" s="697"/>
      <c r="AVJ444" s="697"/>
      <c r="AVK444" s="697"/>
      <c r="AVL444" s="697"/>
      <c r="AVM444" s="697"/>
      <c r="AVN444" s="697"/>
      <c r="AVO444" s="697"/>
      <c r="AVP444" s="697"/>
      <c r="AVQ444" s="697"/>
    </row>
    <row r="445" spans="1:86 1244:1265" ht="30" hidden="1" customHeight="1" x14ac:dyDescent="0.25">
      <c r="A445" s="639">
        <v>1</v>
      </c>
      <c r="B445" s="649">
        <v>11</v>
      </c>
      <c r="C445" s="665" t="s">
        <v>26</v>
      </c>
      <c r="D445" s="399"/>
      <c r="E445" s="400" t="s">
        <v>345</v>
      </c>
      <c r="F445" s="644" t="s">
        <v>38</v>
      </c>
      <c r="G445" s="649">
        <v>2</v>
      </c>
      <c r="H445" s="659" t="s">
        <v>10</v>
      </c>
      <c r="I445" s="649">
        <v>0</v>
      </c>
      <c r="J445" s="400" t="s">
        <v>438</v>
      </c>
      <c r="K445" s="649">
        <v>3</v>
      </c>
      <c r="L445" s="687" t="s">
        <v>350</v>
      </c>
      <c r="M445" s="401" t="s">
        <v>270</v>
      </c>
      <c r="N445" s="400" t="s">
        <v>411</v>
      </c>
      <c r="O445" s="644">
        <v>1</v>
      </c>
      <c r="P445" s="632">
        <v>37</v>
      </c>
      <c r="Q445" s="632">
        <v>37</v>
      </c>
      <c r="R445" s="632">
        <v>37</v>
      </c>
      <c r="S445" s="675">
        <f>SUMIF('Территориальный кк'!$A:$A,'2020'!$B445,'Территориальный кк'!D:D)</f>
        <v>1.2470000000000001</v>
      </c>
      <c r="T445" s="676">
        <f>SUMIF('Территориальный кк'!$A:$A,'2020'!$B445,'Территориальный кк'!E:E)</f>
        <v>3.2010000000000001</v>
      </c>
      <c r="U445" s="618">
        <f>SUMIFS(Нормативы!G:G,Нормативы!$B:$B,$G445,Нормативы!$D:$D,'2020'!$I445,Нормативы!$F:$F,'2020'!$K445)*O445</f>
        <v>70600</v>
      </c>
      <c r="V445" s="618">
        <f t="shared" si="1322"/>
        <v>54224.3</v>
      </c>
      <c r="W445" s="618">
        <f t="shared" si="1323"/>
        <v>16375.7</v>
      </c>
      <c r="X445" s="618">
        <f>SUMIFS(Нормативы!J:J,Нормативы!$B:$B,$G445,Нормативы!$D:$D,'2020'!$I445,Нормативы!$F:$F,'2020'!$K445)</f>
        <v>8860</v>
      </c>
      <c r="Y445" s="618">
        <f>SUMIFS(Нормативы!K:K,Нормативы!$B:$B,$G445,Нормативы!$D:$D,'2020'!$I445,Нормативы!$F:$F,'2020'!$K445)</f>
        <v>0</v>
      </c>
      <c r="Z445" s="618">
        <f>SUMIFS(Нормативы!L:L,Нормативы!$B:$B,$G445,Нормативы!$D:$D,'2020'!$I445,Нормативы!$F:$F,'2020'!$K445)</f>
        <v>8110</v>
      </c>
      <c r="AA445" s="618">
        <f t="shared" si="1324"/>
        <v>21610</v>
      </c>
      <c r="AB445" s="618">
        <f>SUMIFS(Нормативы!N:N,Нормативы!$B:$B,$G445,Нормативы!$D:$D,'2020'!$I445,Нормативы!$F:$F,'2020'!$K445)*O445</f>
        <v>520</v>
      </c>
      <c r="AC445" s="618">
        <f>SUMIFS(Нормативы!O:O,Нормативы!$B:$B,$G445,Нормативы!$D:$D,'2020'!$I445,Нормативы!$F:$F,'2020'!$K445)</f>
        <v>19720</v>
      </c>
      <c r="AD445" s="618">
        <f>SUMIFS(Нормативы!P:P,Нормативы!$B:$B,$G445,Нормативы!$D:$D,'2020'!$I445,Нормативы!$F:$F,'2020'!$K445)*O445</f>
        <v>400</v>
      </c>
      <c r="AE445" s="618">
        <f>SUMIFS(Нормативы!Q:Q,Нормативы!$B:$B,$G445,Нормативы!$D:$D,'2020'!$I445,Нормативы!$F:$F,'2020'!$K445)</f>
        <v>970</v>
      </c>
      <c r="AF445" s="618">
        <f>SUMIFS(Нормативы!R:R,Нормативы!$B:$B,$G445,Нормативы!$D:$D,'2020'!$I445,Нормативы!$F:$F,'2020'!$K445)</f>
        <v>2680</v>
      </c>
      <c r="AG445" s="618">
        <f>SUMIFS(Нормативы!S:S,Нормативы!$B:$B,$G445,Нормативы!$D:$D,'2020'!$I445,Нормативы!$F:$F,'2020'!$K445)</f>
        <v>5800</v>
      </c>
      <c r="AH445" s="618">
        <f>SUMIFS(Нормативы!T:T,Нормативы!$B:$B,$G445,Нормативы!$D:$D,'2020'!$I445,Нормативы!$F:$F,'2020'!$K445)</f>
        <v>540</v>
      </c>
      <c r="AI445" s="618">
        <f>SUMIFS(Нормативы!U:U,Нормативы!$B:$B,$G445,Нормативы!$D:$D,'2020'!$I445,Нормативы!$F:$F,'2020'!$K445)</f>
        <v>770</v>
      </c>
      <c r="AJ445" s="618">
        <f>SUMIFS(Нормативы!V:V,Нормативы!$B:$B,$G445,Нормативы!$D:$D,'2020'!$I445,Нормативы!$F:$F,'2020'!$K445)</f>
        <v>80</v>
      </c>
      <c r="AK445" s="618">
        <f>SUMIFS(Нормативы!W:W,Нормативы!$B:$B,$G445,Нормативы!$D:$D,'2020'!$I445,Нормативы!$F:$F,'2020'!$K445)</f>
        <v>330</v>
      </c>
      <c r="AL445" s="618">
        <f>SUMIFS(Нормативы!X:X,Нормативы!$B:$B,$G445,Нормативы!$D:$D,'2020'!$I445,Нормативы!$F:$F,'2020'!$K445)*O445</f>
        <v>16120</v>
      </c>
      <c r="AM445" s="618">
        <f t="shared" si="1325"/>
        <v>12381</v>
      </c>
      <c r="AN445" s="618">
        <f t="shared" si="1326"/>
        <v>3739</v>
      </c>
      <c r="AO445" s="618">
        <f>SUMIFS(Нормативы!AA:AA,Нормативы!$B:$B,$G445,Нормативы!$D:$D,'2020'!$I445,Нормативы!$F:$F,'2020'!$K445)</f>
        <v>3520</v>
      </c>
      <c r="AP445" s="619">
        <f t="shared" si="1327"/>
        <v>139020</v>
      </c>
      <c r="AQ445" s="413">
        <f t="shared" si="1301"/>
        <v>2612200</v>
      </c>
      <c r="AR445" s="618">
        <f t="shared" si="1352"/>
        <v>2006298</v>
      </c>
      <c r="AS445" s="618">
        <f t="shared" si="1353"/>
        <v>605902</v>
      </c>
      <c r="AT445" s="616">
        <f t="shared" si="1302"/>
        <v>327820</v>
      </c>
      <c r="AU445" s="616">
        <f t="shared" si="1303"/>
        <v>0</v>
      </c>
      <c r="AV445" s="616">
        <f t="shared" si="1304"/>
        <v>300070</v>
      </c>
      <c r="AW445" s="616">
        <f t="shared" si="1305"/>
        <v>799570</v>
      </c>
      <c r="AX445" s="616">
        <f t="shared" si="1306"/>
        <v>19240</v>
      </c>
      <c r="AY445" s="616">
        <f t="shared" si="1307"/>
        <v>729640</v>
      </c>
      <c r="AZ445" s="616">
        <f t="shared" si="1308"/>
        <v>14800</v>
      </c>
      <c r="BA445" s="616">
        <f t="shared" si="1309"/>
        <v>35890</v>
      </c>
      <c r="BB445" s="616">
        <f t="shared" si="1310"/>
        <v>99160</v>
      </c>
      <c r="BC445" s="616">
        <f t="shared" si="1311"/>
        <v>214600</v>
      </c>
      <c r="BD445" s="616">
        <f t="shared" si="1312"/>
        <v>19980</v>
      </c>
      <c r="BE445" s="616">
        <f t="shared" si="1313"/>
        <v>28490</v>
      </c>
      <c r="BF445" s="616">
        <f t="shared" si="1314"/>
        <v>2960</v>
      </c>
      <c r="BG445" s="616">
        <f t="shared" si="1315"/>
        <v>12210</v>
      </c>
      <c r="BH445" s="616">
        <f t="shared" si="1316"/>
        <v>596440</v>
      </c>
      <c r="BI445" s="618">
        <f t="shared" si="1354"/>
        <v>458095.2</v>
      </c>
      <c r="BJ445" s="618">
        <f t="shared" si="1355"/>
        <v>138344.79999999999</v>
      </c>
      <c r="BK445" s="616">
        <f t="shared" si="1356"/>
        <v>130240</v>
      </c>
      <c r="BL445" s="620">
        <f t="shared" si="1317"/>
        <v>5143740</v>
      </c>
      <c r="BM445" s="616">
        <f t="shared" si="1318"/>
        <v>3257413</v>
      </c>
      <c r="BN445" s="618">
        <f t="shared" si="1357"/>
        <v>2501853.2999999998</v>
      </c>
      <c r="BO445" s="618">
        <f t="shared" si="1358"/>
        <v>755559.7</v>
      </c>
      <c r="BP445" s="616">
        <f t="shared" si="1359"/>
        <v>327820</v>
      </c>
      <c r="BQ445" s="616">
        <f t="shared" si="1328"/>
        <v>0</v>
      </c>
      <c r="BR445" s="616">
        <f t="shared" si="1360"/>
        <v>300070</v>
      </c>
      <c r="BS445" s="616">
        <f t="shared" si="1361"/>
        <v>799570</v>
      </c>
      <c r="BT445" s="616">
        <f t="shared" si="1361"/>
        <v>19240</v>
      </c>
      <c r="BU445" s="616">
        <f t="shared" si="1361"/>
        <v>729640</v>
      </c>
      <c r="BV445" s="616">
        <f t="shared" si="1361"/>
        <v>14800</v>
      </c>
      <c r="BW445" s="616">
        <f t="shared" si="1361"/>
        <v>35890</v>
      </c>
      <c r="BX445" s="616">
        <f t="shared" si="1319"/>
        <v>317411</v>
      </c>
      <c r="BY445" s="616">
        <f t="shared" si="1362"/>
        <v>214600</v>
      </c>
      <c r="BZ445" s="616">
        <f t="shared" si="1363"/>
        <v>19980</v>
      </c>
      <c r="CA445" s="616">
        <f t="shared" si="1364"/>
        <v>28490</v>
      </c>
      <c r="CB445" s="616">
        <f t="shared" si="1365"/>
        <v>2960</v>
      </c>
      <c r="CC445" s="616">
        <f t="shared" si="1366"/>
        <v>12210</v>
      </c>
      <c r="CD445" s="616">
        <f t="shared" si="1320"/>
        <v>743761</v>
      </c>
      <c r="CE445" s="618">
        <f t="shared" si="1367"/>
        <v>571245</v>
      </c>
      <c r="CF445" s="618">
        <f t="shared" si="1368"/>
        <v>172516</v>
      </c>
      <c r="CG445" s="616">
        <f t="shared" si="1369"/>
        <v>130240</v>
      </c>
      <c r="CH445" s="621">
        <f t="shared" si="1321"/>
        <v>6154525</v>
      </c>
      <c r="AUV445" s="699">
        <f t="shared" si="1184"/>
        <v>88038.19</v>
      </c>
      <c r="AUW445" s="699">
        <f t="shared" si="1185"/>
        <v>67617.66</v>
      </c>
      <c r="AUX445" s="699">
        <f t="shared" si="1186"/>
        <v>20420.53</v>
      </c>
      <c r="AUY445" s="699">
        <f t="shared" ref="AUY445:AUY455" si="1370">BP445/P445</f>
        <v>8860</v>
      </c>
      <c r="AUZ445" s="699">
        <f t="shared" si="1204"/>
        <v>0</v>
      </c>
      <c r="AVA445" s="699">
        <f t="shared" si="1204"/>
        <v>4.25</v>
      </c>
      <c r="AVB445" s="699">
        <f t="shared" ref="AVB445:AVB455" si="1371">AVC445+AVD445+AVE445+AVF445</f>
        <v>21610</v>
      </c>
      <c r="AVC445" s="699">
        <f t="shared" ref="AVC445:AVC455" si="1372">BT445/P445</f>
        <v>520</v>
      </c>
      <c r="AVD445" s="699">
        <f t="shared" ref="AVD445:AVD455" si="1373">BU445/P445</f>
        <v>19720</v>
      </c>
      <c r="AVE445" s="699">
        <f t="shared" ref="AVE445:AVE455" si="1374">BV445/P445</f>
        <v>400</v>
      </c>
      <c r="AVF445" s="699">
        <f t="shared" ref="AVF445:AVF455" si="1375">BW445/P445</f>
        <v>970</v>
      </c>
      <c r="AVG445" s="699">
        <f t="shared" ref="AVG445:AVG455" si="1376">BX445/P445</f>
        <v>8578.68</v>
      </c>
      <c r="AVH445" s="699">
        <f t="shared" ref="AVH445:AVH455" si="1377">BY445/P445</f>
        <v>5800</v>
      </c>
      <c r="AVI445" s="699">
        <f t="shared" ref="AVI445:AVI455" si="1378">BZ445/P445</f>
        <v>540</v>
      </c>
      <c r="AVJ445" s="699">
        <f t="shared" ref="AVJ445:AVJ455" si="1379">CA445/P445</f>
        <v>770</v>
      </c>
      <c r="AVK445" s="699">
        <f t="shared" ref="AVK445:AVK455" si="1380">CB445/P445</f>
        <v>80</v>
      </c>
      <c r="AVL445" s="699">
        <f t="shared" ref="AVL445:AVL455" si="1381">CC445/P445</f>
        <v>330</v>
      </c>
      <c r="AVM445" s="699">
        <f t="shared" ref="AVM445:AVM455" si="1382">CD445/P445</f>
        <v>20101.650000000001</v>
      </c>
      <c r="AVN445" s="699">
        <f t="shared" ref="AVN445:AVN455" si="1383">AVM445/1.302</f>
        <v>15439.06</v>
      </c>
      <c r="AVO445" s="699">
        <f t="shared" ref="AVO445:AVO455" si="1384">AVM445-AVN445</f>
        <v>4662.59</v>
      </c>
      <c r="AVP445" s="699">
        <f t="shared" ref="AVP445:AVP455" si="1385">CG445/P445</f>
        <v>3520</v>
      </c>
      <c r="AVQ445" s="699">
        <f t="shared" ref="AVQ445:AVQ455" si="1386">CH445/P445</f>
        <v>166338.51</v>
      </c>
    </row>
    <row r="446" spans="1:86 1244:1265" ht="30" hidden="1" customHeight="1" x14ac:dyDescent="0.25">
      <c r="A446" s="639">
        <v>1</v>
      </c>
      <c r="B446" s="649">
        <v>11</v>
      </c>
      <c r="C446" s="665" t="s">
        <v>26</v>
      </c>
      <c r="D446" s="399"/>
      <c r="E446" s="400" t="s">
        <v>345</v>
      </c>
      <c r="F446" s="644" t="s">
        <v>38</v>
      </c>
      <c r="G446" s="649">
        <v>2</v>
      </c>
      <c r="H446" s="659" t="s">
        <v>8</v>
      </c>
      <c r="I446" s="649">
        <v>3</v>
      </c>
      <c r="J446" s="400" t="s">
        <v>438</v>
      </c>
      <c r="K446" s="649">
        <v>3</v>
      </c>
      <c r="L446" s="687" t="s">
        <v>350</v>
      </c>
      <c r="M446" s="401" t="s">
        <v>307</v>
      </c>
      <c r="N446" s="400" t="s">
        <v>411</v>
      </c>
      <c r="O446" s="644">
        <v>1</v>
      </c>
      <c r="P446" s="632">
        <v>27</v>
      </c>
      <c r="Q446" s="632">
        <v>27</v>
      </c>
      <c r="R446" s="632">
        <v>27</v>
      </c>
      <c r="S446" s="675">
        <f>SUMIF('Территориальный кк'!$A:$A,'2020'!$B446,'Территориальный кк'!D:D)</f>
        <v>1.2470000000000001</v>
      </c>
      <c r="T446" s="676">
        <f>SUMIF('Территориальный кк'!$A:$A,'2020'!$B446,'Территориальный кк'!E:E)</f>
        <v>3.2010000000000001</v>
      </c>
      <c r="U446" s="618">
        <f>SUMIFS(Нормативы!G:G,Нормативы!$B:$B,$G446,Нормативы!$D:$D,'2020'!$I446,Нормативы!$F:$F,'2020'!$K446)*O446</f>
        <v>12944</v>
      </c>
      <c r="V446" s="618">
        <f t="shared" si="1322"/>
        <v>9941.6</v>
      </c>
      <c r="W446" s="618">
        <f t="shared" si="1323"/>
        <v>3002.4</v>
      </c>
      <c r="X446" s="618">
        <f>SUMIFS(Нормативы!J:J,Нормативы!$B:$B,$G446,Нормативы!$D:$D,'2020'!$I446,Нормативы!$F:$F,'2020'!$K446)</f>
        <v>486</v>
      </c>
      <c r="Y446" s="618">
        <f>SUMIFS(Нормативы!K:K,Нормативы!$B:$B,$G446,Нормативы!$D:$D,'2020'!$I446,Нормативы!$F:$F,'2020'!$K446)</f>
        <v>97</v>
      </c>
      <c r="Z446" s="618">
        <f>SUMIFS(Нормативы!L:L,Нормативы!$B:$B,$G446,Нормативы!$D:$D,'2020'!$I446,Нормативы!$F:$F,'2020'!$K446)</f>
        <v>348</v>
      </c>
      <c r="AA446" s="618">
        <f t="shared" si="1324"/>
        <v>2031</v>
      </c>
      <c r="AB446" s="618">
        <f>SUMIFS(Нормативы!N:N,Нормативы!$B:$B,$G446,Нормативы!$D:$D,'2020'!$I446,Нормативы!$F:$F,'2020'!$K446)*O446</f>
        <v>52</v>
      </c>
      <c r="AC446" s="618">
        <f>SUMIFS(Нормативы!O:O,Нормативы!$B:$B,$G446,Нормативы!$D:$D,'2020'!$I446,Нормативы!$F:$F,'2020'!$K446)</f>
        <v>1728</v>
      </c>
      <c r="AD446" s="618">
        <f>SUMIFS(Нормативы!P:P,Нормативы!$B:$B,$G446,Нормативы!$D:$D,'2020'!$I446,Нормативы!$F:$F,'2020'!$K446)*O446</f>
        <v>73</v>
      </c>
      <c r="AE446" s="618">
        <f>SUMIFS(Нормативы!Q:Q,Нормативы!$B:$B,$G446,Нормативы!$D:$D,'2020'!$I446,Нормативы!$F:$F,'2020'!$K446)</f>
        <v>178</v>
      </c>
      <c r="AF446" s="618">
        <f>SUMIFS(Нормативы!R:R,Нормативы!$B:$B,$G446,Нормативы!$D:$D,'2020'!$I446,Нормативы!$F:$F,'2020'!$K446)</f>
        <v>275</v>
      </c>
      <c r="AG446" s="618">
        <f>SUMIFS(Нормативы!S:S,Нормативы!$B:$B,$G446,Нормативы!$D:$D,'2020'!$I446,Нормативы!$F:$F,'2020'!$K446)</f>
        <v>580</v>
      </c>
      <c r="AH446" s="618">
        <f>SUMIFS(Нормативы!T:T,Нормативы!$B:$B,$G446,Нормативы!$D:$D,'2020'!$I446,Нормативы!$F:$F,'2020'!$K446)</f>
        <v>54</v>
      </c>
      <c r="AI446" s="618">
        <f>SUMIFS(Нормативы!U:U,Нормативы!$B:$B,$G446,Нормативы!$D:$D,'2020'!$I446,Нормативы!$F:$F,'2020'!$K446)</f>
        <v>77</v>
      </c>
      <c r="AJ446" s="618">
        <f>SUMIFS(Нормативы!V:V,Нормативы!$B:$B,$G446,Нормативы!$D:$D,'2020'!$I446,Нормативы!$F:$F,'2020'!$K446)</f>
        <v>8</v>
      </c>
      <c r="AK446" s="618">
        <f>SUMIFS(Нормативы!W:W,Нормативы!$B:$B,$G446,Нормативы!$D:$D,'2020'!$I446,Нормативы!$F:$F,'2020'!$K446)</f>
        <v>39</v>
      </c>
      <c r="AL446" s="618">
        <f>SUMIFS(Нормативы!X:X,Нормативы!$B:$B,$G446,Нормативы!$D:$D,'2020'!$I446,Нормативы!$F:$F,'2020'!$K446)*O446</f>
        <v>1612</v>
      </c>
      <c r="AM446" s="618">
        <f t="shared" si="1325"/>
        <v>1238.0999999999999</v>
      </c>
      <c r="AN446" s="618">
        <f t="shared" si="1326"/>
        <v>373.9</v>
      </c>
      <c r="AO446" s="618">
        <f>SUMIFS(Нормативы!AA:AA,Нормативы!$B:$B,$G446,Нормативы!$D:$D,'2020'!$I446,Нормативы!$F:$F,'2020'!$K446)</f>
        <v>0</v>
      </c>
      <c r="AP446" s="619">
        <f t="shared" si="1327"/>
        <v>18454</v>
      </c>
      <c r="AQ446" s="413">
        <f t="shared" si="1301"/>
        <v>349488</v>
      </c>
      <c r="AR446" s="618">
        <f t="shared" si="1352"/>
        <v>268424</v>
      </c>
      <c r="AS446" s="618">
        <f t="shared" si="1353"/>
        <v>81064</v>
      </c>
      <c r="AT446" s="616">
        <f t="shared" si="1302"/>
        <v>13122</v>
      </c>
      <c r="AU446" s="616">
        <f t="shared" si="1303"/>
        <v>2619</v>
      </c>
      <c r="AV446" s="616">
        <f t="shared" si="1304"/>
        <v>9396</v>
      </c>
      <c r="AW446" s="616">
        <f t="shared" si="1305"/>
        <v>54837</v>
      </c>
      <c r="AX446" s="616">
        <f t="shared" si="1306"/>
        <v>1404</v>
      </c>
      <c r="AY446" s="616">
        <f t="shared" si="1307"/>
        <v>46656</v>
      </c>
      <c r="AZ446" s="616">
        <f t="shared" si="1308"/>
        <v>1971</v>
      </c>
      <c r="BA446" s="616">
        <f t="shared" si="1309"/>
        <v>4806</v>
      </c>
      <c r="BB446" s="616">
        <f t="shared" si="1310"/>
        <v>7425</v>
      </c>
      <c r="BC446" s="616">
        <f t="shared" si="1311"/>
        <v>15660</v>
      </c>
      <c r="BD446" s="616">
        <f t="shared" si="1312"/>
        <v>1458</v>
      </c>
      <c r="BE446" s="616">
        <f t="shared" si="1313"/>
        <v>2079</v>
      </c>
      <c r="BF446" s="616">
        <f t="shared" si="1314"/>
        <v>216</v>
      </c>
      <c r="BG446" s="616">
        <f t="shared" si="1315"/>
        <v>1053</v>
      </c>
      <c r="BH446" s="616">
        <f t="shared" si="1316"/>
        <v>43524</v>
      </c>
      <c r="BI446" s="618">
        <f t="shared" si="1354"/>
        <v>33428.6</v>
      </c>
      <c r="BJ446" s="618">
        <f t="shared" si="1355"/>
        <v>10095.4</v>
      </c>
      <c r="BK446" s="616">
        <f t="shared" si="1356"/>
        <v>0</v>
      </c>
      <c r="BL446" s="620">
        <f t="shared" si="1317"/>
        <v>498258</v>
      </c>
      <c r="BM446" s="616">
        <f t="shared" si="1318"/>
        <v>435812</v>
      </c>
      <c r="BN446" s="618">
        <f t="shared" si="1357"/>
        <v>334725</v>
      </c>
      <c r="BO446" s="618">
        <f t="shared" si="1358"/>
        <v>101087</v>
      </c>
      <c r="BP446" s="616">
        <f t="shared" si="1359"/>
        <v>13122</v>
      </c>
      <c r="BQ446" s="616">
        <f t="shared" si="1328"/>
        <v>2619</v>
      </c>
      <c r="BR446" s="616">
        <f t="shared" si="1360"/>
        <v>9396</v>
      </c>
      <c r="BS446" s="616">
        <f t="shared" si="1361"/>
        <v>54837</v>
      </c>
      <c r="BT446" s="616">
        <f t="shared" si="1361"/>
        <v>1404</v>
      </c>
      <c r="BU446" s="616">
        <f t="shared" si="1361"/>
        <v>46656</v>
      </c>
      <c r="BV446" s="616">
        <f t="shared" si="1361"/>
        <v>1971</v>
      </c>
      <c r="BW446" s="616">
        <f t="shared" si="1361"/>
        <v>4806</v>
      </c>
      <c r="BX446" s="616">
        <f t="shared" si="1319"/>
        <v>23767</v>
      </c>
      <c r="BY446" s="616">
        <f t="shared" si="1362"/>
        <v>15660</v>
      </c>
      <c r="BZ446" s="616">
        <f t="shared" si="1363"/>
        <v>1458</v>
      </c>
      <c r="CA446" s="616">
        <f t="shared" si="1364"/>
        <v>2079</v>
      </c>
      <c r="CB446" s="616">
        <f t="shared" si="1365"/>
        <v>216</v>
      </c>
      <c r="CC446" s="616">
        <f t="shared" si="1366"/>
        <v>1053</v>
      </c>
      <c r="CD446" s="616">
        <f t="shared" si="1320"/>
        <v>54274</v>
      </c>
      <c r="CE446" s="618">
        <f t="shared" si="1367"/>
        <v>41685.1</v>
      </c>
      <c r="CF446" s="618">
        <f t="shared" si="1368"/>
        <v>12588.9</v>
      </c>
      <c r="CG446" s="616">
        <f t="shared" si="1369"/>
        <v>0</v>
      </c>
      <c r="CH446" s="621">
        <f t="shared" si="1321"/>
        <v>611674</v>
      </c>
      <c r="AUV446" s="699">
        <f t="shared" si="1184"/>
        <v>16141.19</v>
      </c>
      <c r="AUW446" s="699">
        <f t="shared" si="1185"/>
        <v>12397.23</v>
      </c>
      <c r="AUX446" s="699">
        <f t="shared" si="1186"/>
        <v>3743.96</v>
      </c>
      <c r="AUY446" s="699">
        <f t="shared" si="1370"/>
        <v>486</v>
      </c>
      <c r="AUZ446" s="699">
        <f t="shared" si="1204"/>
        <v>818.18</v>
      </c>
      <c r="AVA446" s="699">
        <f t="shared" si="1204"/>
        <v>0.73</v>
      </c>
      <c r="AVB446" s="699">
        <f t="shared" si="1371"/>
        <v>2031</v>
      </c>
      <c r="AVC446" s="699">
        <f t="shared" si="1372"/>
        <v>52</v>
      </c>
      <c r="AVD446" s="699">
        <f t="shared" si="1373"/>
        <v>1728</v>
      </c>
      <c r="AVE446" s="699">
        <f t="shared" si="1374"/>
        <v>73</v>
      </c>
      <c r="AVF446" s="699">
        <f t="shared" si="1375"/>
        <v>178</v>
      </c>
      <c r="AVG446" s="699">
        <f t="shared" si="1376"/>
        <v>880.26</v>
      </c>
      <c r="AVH446" s="699">
        <f t="shared" si="1377"/>
        <v>580</v>
      </c>
      <c r="AVI446" s="699">
        <f t="shared" si="1378"/>
        <v>54</v>
      </c>
      <c r="AVJ446" s="699">
        <f t="shared" si="1379"/>
        <v>77</v>
      </c>
      <c r="AVK446" s="699">
        <f t="shared" si="1380"/>
        <v>8</v>
      </c>
      <c r="AVL446" s="699">
        <f t="shared" si="1381"/>
        <v>39</v>
      </c>
      <c r="AVM446" s="699">
        <f t="shared" si="1382"/>
        <v>2010.15</v>
      </c>
      <c r="AVN446" s="699">
        <f t="shared" si="1383"/>
        <v>1543.89</v>
      </c>
      <c r="AVO446" s="699">
        <f t="shared" si="1384"/>
        <v>466.26</v>
      </c>
      <c r="AVP446" s="699">
        <f t="shared" si="1385"/>
        <v>0</v>
      </c>
      <c r="AVQ446" s="699">
        <f t="shared" si="1386"/>
        <v>22654.59</v>
      </c>
    </row>
    <row r="447" spans="1:86 1244:1265" ht="30" hidden="1" customHeight="1" x14ac:dyDescent="0.25">
      <c r="A447" s="639">
        <v>1</v>
      </c>
      <c r="B447" s="649">
        <v>11</v>
      </c>
      <c r="C447" s="665" t="s">
        <v>26</v>
      </c>
      <c r="D447" s="399"/>
      <c r="E447" s="400" t="s">
        <v>345</v>
      </c>
      <c r="F447" s="644" t="s">
        <v>38</v>
      </c>
      <c r="G447" s="649">
        <v>2</v>
      </c>
      <c r="H447" s="659" t="s">
        <v>10</v>
      </c>
      <c r="I447" s="649">
        <v>0</v>
      </c>
      <c r="J447" s="400" t="s">
        <v>439</v>
      </c>
      <c r="K447" s="649">
        <v>3</v>
      </c>
      <c r="L447" s="687" t="s">
        <v>350</v>
      </c>
      <c r="M447" s="401" t="s">
        <v>267</v>
      </c>
      <c r="N447" s="400" t="s">
        <v>411</v>
      </c>
      <c r="O447" s="644">
        <v>1</v>
      </c>
      <c r="P447" s="632">
        <v>7</v>
      </c>
      <c r="Q447" s="632">
        <v>7</v>
      </c>
      <c r="R447" s="632">
        <v>7</v>
      </c>
      <c r="S447" s="675">
        <f>SUMIF('Территориальный кк'!$A:$A,'2020'!$B447,'Территориальный кк'!D:D)</f>
        <v>1.2470000000000001</v>
      </c>
      <c r="T447" s="676">
        <f>SUMIF('Территориальный кк'!$A:$A,'2020'!$B447,'Территориальный кк'!E:E)</f>
        <v>3.2010000000000001</v>
      </c>
      <c r="U447" s="618">
        <f>SUMIFS(Нормативы!G:G,Нормативы!$B:$B,$G447,Нормативы!$D:$D,'2020'!$I447,Нормативы!$F:$F,'2020'!$K447)*O447</f>
        <v>70600</v>
      </c>
      <c r="V447" s="618">
        <f t="shared" si="1322"/>
        <v>54224.3</v>
      </c>
      <c r="W447" s="618">
        <f t="shared" si="1323"/>
        <v>16375.7</v>
      </c>
      <c r="X447" s="618">
        <f>SUMIFS(Нормативы!J:J,Нормативы!$B:$B,$G447,Нормативы!$D:$D,'2020'!$I447,Нормативы!$F:$F,'2020'!$K447)</f>
        <v>8860</v>
      </c>
      <c r="Y447" s="618">
        <f>SUMIFS(Нормативы!K:K,Нормативы!$B:$B,$G447,Нормативы!$D:$D,'2020'!$I447,Нормативы!$F:$F,'2020'!$K447)</f>
        <v>0</v>
      </c>
      <c r="Z447" s="618">
        <f>SUMIFS(Нормативы!L:L,Нормативы!$B:$B,$G447,Нормативы!$D:$D,'2020'!$I447,Нормативы!$F:$F,'2020'!$K447)</f>
        <v>8110</v>
      </c>
      <c r="AA447" s="618">
        <f t="shared" si="1324"/>
        <v>21610</v>
      </c>
      <c r="AB447" s="618">
        <f>SUMIFS(Нормативы!N:N,Нормативы!$B:$B,$G447,Нормативы!$D:$D,'2020'!$I447,Нормативы!$F:$F,'2020'!$K447)*O447</f>
        <v>520</v>
      </c>
      <c r="AC447" s="618">
        <f>SUMIFS(Нормативы!O:O,Нормативы!$B:$B,$G447,Нормативы!$D:$D,'2020'!$I447,Нормативы!$F:$F,'2020'!$K447)</f>
        <v>19720</v>
      </c>
      <c r="AD447" s="618">
        <f>SUMIFS(Нормативы!P:P,Нормативы!$B:$B,$G447,Нормативы!$D:$D,'2020'!$I447,Нормативы!$F:$F,'2020'!$K447)*O447</f>
        <v>400</v>
      </c>
      <c r="AE447" s="618">
        <f>SUMIFS(Нормативы!Q:Q,Нормативы!$B:$B,$G447,Нормативы!$D:$D,'2020'!$I447,Нормативы!$F:$F,'2020'!$K447)</f>
        <v>970</v>
      </c>
      <c r="AF447" s="618">
        <f>SUMIFS(Нормативы!R:R,Нормативы!$B:$B,$G447,Нормативы!$D:$D,'2020'!$I447,Нормативы!$F:$F,'2020'!$K447)</f>
        <v>2680</v>
      </c>
      <c r="AG447" s="618">
        <f>SUMIFS(Нормативы!S:S,Нормативы!$B:$B,$G447,Нормативы!$D:$D,'2020'!$I447,Нормативы!$F:$F,'2020'!$K447)</f>
        <v>5800</v>
      </c>
      <c r="AH447" s="618">
        <f>SUMIFS(Нормативы!T:T,Нормативы!$B:$B,$G447,Нормативы!$D:$D,'2020'!$I447,Нормативы!$F:$F,'2020'!$K447)</f>
        <v>540</v>
      </c>
      <c r="AI447" s="618">
        <f>SUMIFS(Нормативы!U:U,Нормативы!$B:$B,$G447,Нормативы!$D:$D,'2020'!$I447,Нормативы!$F:$F,'2020'!$K447)</f>
        <v>770</v>
      </c>
      <c r="AJ447" s="618">
        <f>SUMIFS(Нормативы!V:V,Нормативы!$B:$B,$G447,Нормативы!$D:$D,'2020'!$I447,Нормативы!$F:$F,'2020'!$K447)</f>
        <v>80</v>
      </c>
      <c r="AK447" s="618">
        <f>SUMIFS(Нормативы!W:W,Нормативы!$B:$B,$G447,Нормативы!$D:$D,'2020'!$I447,Нормативы!$F:$F,'2020'!$K447)</f>
        <v>330</v>
      </c>
      <c r="AL447" s="618">
        <f>SUMIFS(Нормативы!X:X,Нормативы!$B:$B,$G447,Нормативы!$D:$D,'2020'!$I447,Нормативы!$F:$F,'2020'!$K447)*O447</f>
        <v>16120</v>
      </c>
      <c r="AM447" s="618">
        <f t="shared" si="1325"/>
        <v>12381</v>
      </c>
      <c r="AN447" s="618">
        <f t="shared" si="1326"/>
        <v>3739</v>
      </c>
      <c r="AO447" s="618">
        <f>SUMIFS(Нормативы!AA:AA,Нормативы!$B:$B,$G447,Нормативы!$D:$D,'2020'!$I447,Нормативы!$F:$F,'2020'!$K447)</f>
        <v>3520</v>
      </c>
      <c r="AP447" s="619">
        <f t="shared" si="1327"/>
        <v>139020</v>
      </c>
      <c r="AQ447" s="413">
        <f t="shared" si="1301"/>
        <v>494200</v>
      </c>
      <c r="AR447" s="618">
        <f t="shared" si="1352"/>
        <v>379569.9</v>
      </c>
      <c r="AS447" s="618">
        <f t="shared" si="1353"/>
        <v>114630.1</v>
      </c>
      <c r="AT447" s="616">
        <f t="shared" si="1302"/>
        <v>62020</v>
      </c>
      <c r="AU447" s="616">
        <f t="shared" si="1303"/>
        <v>0</v>
      </c>
      <c r="AV447" s="616">
        <f t="shared" si="1304"/>
        <v>56770</v>
      </c>
      <c r="AW447" s="616">
        <f t="shared" si="1305"/>
        <v>151270</v>
      </c>
      <c r="AX447" s="616">
        <f t="shared" si="1306"/>
        <v>3640</v>
      </c>
      <c r="AY447" s="616">
        <f t="shared" si="1307"/>
        <v>138040</v>
      </c>
      <c r="AZ447" s="616">
        <f t="shared" si="1308"/>
        <v>2800</v>
      </c>
      <c r="BA447" s="616">
        <f t="shared" si="1309"/>
        <v>6790</v>
      </c>
      <c r="BB447" s="616">
        <f t="shared" si="1310"/>
        <v>18760</v>
      </c>
      <c r="BC447" s="616">
        <f t="shared" si="1311"/>
        <v>40600</v>
      </c>
      <c r="BD447" s="616">
        <f t="shared" si="1312"/>
        <v>3780</v>
      </c>
      <c r="BE447" s="616">
        <f t="shared" si="1313"/>
        <v>5390</v>
      </c>
      <c r="BF447" s="616">
        <f t="shared" si="1314"/>
        <v>560</v>
      </c>
      <c r="BG447" s="616">
        <f t="shared" si="1315"/>
        <v>2310</v>
      </c>
      <c r="BH447" s="616">
        <f t="shared" si="1316"/>
        <v>112840</v>
      </c>
      <c r="BI447" s="618">
        <f t="shared" si="1354"/>
        <v>86666.7</v>
      </c>
      <c r="BJ447" s="618">
        <f t="shared" si="1355"/>
        <v>26173.3</v>
      </c>
      <c r="BK447" s="616">
        <f t="shared" si="1356"/>
        <v>24640</v>
      </c>
      <c r="BL447" s="620">
        <f t="shared" si="1317"/>
        <v>973140</v>
      </c>
      <c r="BM447" s="616">
        <f t="shared" si="1318"/>
        <v>616267</v>
      </c>
      <c r="BN447" s="618">
        <f t="shared" si="1357"/>
        <v>473323.3</v>
      </c>
      <c r="BO447" s="618">
        <f t="shared" si="1358"/>
        <v>142943.70000000001</v>
      </c>
      <c r="BP447" s="616">
        <f t="shared" si="1359"/>
        <v>62020</v>
      </c>
      <c r="BQ447" s="616">
        <f t="shared" si="1328"/>
        <v>0</v>
      </c>
      <c r="BR447" s="616">
        <f t="shared" si="1360"/>
        <v>56770</v>
      </c>
      <c r="BS447" s="616">
        <f t="shared" si="1361"/>
        <v>151270</v>
      </c>
      <c r="BT447" s="616">
        <f t="shared" si="1361"/>
        <v>3640</v>
      </c>
      <c r="BU447" s="616">
        <f t="shared" si="1361"/>
        <v>138040</v>
      </c>
      <c r="BV447" s="616">
        <f t="shared" si="1361"/>
        <v>2800</v>
      </c>
      <c r="BW447" s="616">
        <f t="shared" si="1361"/>
        <v>6790</v>
      </c>
      <c r="BX447" s="616">
        <f t="shared" si="1319"/>
        <v>60051</v>
      </c>
      <c r="BY447" s="616">
        <f t="shared" si="1362"/>
        <v>40600</v>
      </c>
      <c r="BZ447" s="616">
        <f t="shared" si="1363"/>
        <v>3780</v>
      </c>
      <c r="CA447" s="616">
        <f t="shared" si="1364"/>
        <v>5390</v>
      </c>
      <c r="CB447" s="616">
        <f t="shared" si="1365"/>
        <v>560</v>
      </c>
      <c r="CC447" s="616">
        <f t="shared" si="1366"/>
        <v>2310</v>
      </c>
      <c r="CD447" s="616">
        <f t="shared" si="1320"/>
        <v>140711</v>
      </c>
      <c r="CE447" s="618">
        <f t="shared" si="1367"/>
        <v>108073</v>
      </c>
      <c r="CF447" s="618">
        <f t="shared" si="1368"/>
        <v>32638</v>
      </c>
      <c r="CG447" s="616">
        <f t="shared" si="1369"/>
        <v>24640</v>
      </c>
      <c r="CH447" s="621">
        <f t="shared" si="1321"/>
        <v>1164369</v>
      </c>
      <c r="AUV447" s="699">
        <f t="shared" si="1184"/>
        <v>88038.14</v>
      </c>
      <c r="AUW447" s="699">
        <f t="shared" si="1185"/>
        <v>67617.62</v>
      </c>
      <c r="AUX447" s="699">
        <f t="shared" si="1186"/>
        <v>20420.52</v>
      </c>
      <c r="AUY447" s="699">
        <f t="shared" si="1370"/>
        <v>8860</v>
      </c>
      <c r="AUZ447" s="699">
        <f t="shared" si="1204"/>
        <v>0</v>
      </c>
      <c r="AVA447" s="699">
        <f t="shared" si="1204"/>
        <v>0.8</v>
      </c>
      <c r="AVB447" s="699">
        <f t="shared" si="1371"/>
        <v>21610</v>
      </c>
      <c r="AVC447" s="699">
        <f t="shared" si="1372"/>
        <v>520</v>
      </c>
      <c r="AVD447" s="699">
        <f t="shared" si="1373"/>
        <v>19720</v>
      </c>
      <c r="AVE447" s="699">
        <f t="shared" si="1374"/>
        <v>400</v>
      </c>
      <c r="AVF447" s="699">
        <f t="shared" si="1375"/>
        <v>970</v>
      </c>
      <c r="AVG447" s="699">
        <f t="shared" si="1376"/>
        <v>8578.7099999999991</v>
      </c>
      <c r="AVH447" s="699">
        <f t="shared" si="1377"/>
        <v>5800</v>
      </c>
      <c r="AVI447" s="699">
        <f t="shared" si="1378"/>
        <v>540</v>
      </c>
      <c r="AVJ447" s="699">
        <f t="shared" si="1379"/>
        <v>770</v>
      </c>
      <c r="AVK447" s="699">
        <f t="shared" si="1380"/>
        <v>80</v>
      </c>
      <c r="AVL447" s="699">
        <f t="shared" si="1381"/>
        <v>330</v>
      </c>
      <c r="AVM447" s="699">
        <f t="shared" si="1382"/>
        <v>20101.57</v>
      </c>
      <c r="AVN447" s="699">
        <f t="shared" si="1383"/>
        <v>15438.99</v>
      </c>
      <c r="AVO447" s="699">
        <f t="shared" si="1384"/>
        <v>4662.58</v>
      </c>
      <c r="AVP447" s="699">
        <f t="shared" si="1385"/>
        <v>3520</v>
      </c>
      <c r="AVQ447" s="699">
        <f t="shared" si="1386"/>
        <v>166338.43</v>
      </c>
    </row>
    <row r="448" spans="1:86 1244:1265" ht="30" hidden="1" customHeight="1" x14ac:dyDescent="0.25">
      <c r="A448" s="639">
        <v>1</v>
      </c>
      <c r="B448" s="649">
        <v>11</v>
      </c>
      <c r="C448" s="665" t="s">
        <v>26</v>
      </c>
      <c r="D448" s="399"/>
      <c r="E448" s="400" t="s">
        <v>345</v>
      </c>
      <c r="F448" s="644" t="s">
        <v>38</v>
      </c>
      <c r="G448" s="649">
        <v>2</v>
      </c>
      <c r="H448" s="659" t="s">
        <v>8</v>
      </c>
      <c r="I448" s="649">
        <v>3</v>
      </c>
      <c r="J448" s="400" t="s">
        <v>439</v>
      </c>
      <c r="K448" s="649">
        <v>3</v>
      </c>
      <c r="L448" s="687" t="s">
        <v>350</v>
      </c>
      <c r="M448" s="401" t="s">
        <v>294</v>
      </c>
      <c r="N448" s="400" t="s">
        <v>411</v>
      </c>
      <c r="O448" s="644">
        <v>1</v>
      </c>
      <c r="P448" s="632">
        <v>7</v>
      </c>
      <c r="Q448" s="632">
        <v>7</v>
      </c>
      <c r="R448" s="632">
        <v>7</v>
      </c>
      <c r="S448" s="675">
        <f>SUMIF('Территориальный кк'!$A:$A,'2020'!$B448,'Территориальный кк'!D:D)</f>
        <v>1.2470000000000001</v>
      </c>
      <c r="T448" s="676">
        <f>SUMIF('Территориальный кк'!$A:$A,'2020'!$B448,'Территориальный кк'!E:E)</f>
        <v>3.2010000000000001</v>
      </c>
      <c r="U448" s="618">
        <f>SUMIFS(Нормативы!G:G,Нормативы!$B:$B,$G448,Нормативы!$D:$D,'2020'!$I448,Нормативы!$F:$F,'2020'!$K448)*O448</f>
        <v>12944</v>
      </c>
      <c r="V448" s="618">
        <f t="shared" si="1322"/>
        <v>9941.6</v>
      </c>
      <c r="W448" s="618">
        <f t="shared" si="1323"/>
        <v>3002.4</v>
      </c>
      <c r="X448" s="618">
        <f>SUMIFS(Нормативы!J:J,Нормативы!$B:$B,$G448,Нормативы!$D:$D,'2020'!$I448,Нормативы!$F:$F,'2020'!$K448)</f>
        <v>486</v>
      </c>
      <c r="Y448" s="618">
        <f>SUMIFS(Нормативы!K:K,Нормативы!$B:$B,$G448,Нормативы!$D:$D,'2020'!$I448,Нормативы!$F:$F,'2020'!$K448)</f>
        <v>97</v>
      </c>
      <c r="Z448" s="618">
        <f>SUMIFS(Нормативы!L:L,Нормативы!$B:$B,$G448,Нормативы!$D:$D,'2020'!$I448,Нормативы!$F:$F,'2020'!$K448)</f>
        <v>348</v>
      </c>
      <c r="AA448" s="618">
        <f t="shared" si="1324"/>
        <v>2031</v>
      </c>
      <c r="AB448" s="618">
        <f>SUMIFS(Нормативы!N:N,Нормативы!$B:$B,$G448,Нормативы!$D:$D,'2020'!$I448,Нормативы!$F:$F,'2020'!$K448)*O448</f>
        <v>52</v>
      </c>
      <c r="AC448" s="618">
        <f>SUMIFS(Нормативы!O:O,Нормативы!$B:$B,$G448,Нормативы!$D:$D,'2020'!$I448,Нормативы!$F:$F,'2020'!$K448)</f>
        <v>1728</v>
      </c>
      <c r="AD448" s="618">
        <f>SUMIFS(Нормативы!P:P,Нормативы!$B:$B,$G448,Нормативы!$D:$D,'2020'!$I448,Нормативы!$F:$F,'2020'!$K448)*O448</f>
        <v>73</v>
      </c>
      <c r="AE448" s="618">
        <f>SUMIFS(Нормативы!Q:Q,Нормативы!$B:$B,$G448,Нормативы!$D:$D,'2020'!$I448,Нормативы!$F:$F,'2020'!$K448)</f>
        <v>178</v>
      </c>
      <c r="AF448" s="618">
        <f>SUMIFS(Нормативы!R:R,Нормативы!$B:$B,$G448,Нормативы!$D:$D,'2020'!$I448,Нормативы!$F:$F,'2020'!$K448)</f>
        <v>275</v>
      </c>
      <c r="AG448" s="618">
        <f>SUMIFS(Нормативы!S:S,Нормативы!$B:$B,$G448,Нормативы!$D:$D,'2020'!$I448,Нормативы!$F:$F,'2020'!$K448)</f>
        <v>580</v>
      </c>
      <c r="AH448" s="618">
        <f>SUMIFS(Нормативы!T:T,Нормативы!$B:$B,$G448,Нормативы!$D:$D,'2020'!$I448,Нормативы!$F:$F,'2020'!$K448)</f>
        <v>54</v>
      </c>
      <c r="AI448" s="618">
        <f>SUMIFS(Нормативы!U:U,Нормативы!$B:$B,$G448,Нормативы!$D:$D,'2020'!$I448,Нормативы!$F:$F,'2020'!$K448)</f>
        <v>77</v>
      </c>
      <c r="AJ448" s="618">
        <f>SUMIFS(Нормативы!V:V,Нормативы!$B:$B,$G448,Нормативы!$D:$D,'2020'!$I448,Нормативы!$F:$F,'2020'!$K448)</f>
        <v>8</v>
      </c>
      <c r="AK448" s="618">
        <f>SUMIFS(Нормативы!W:W,Нормативы!$B:$B,$G448,Нормативы!$D:$D,'2020'!$I448,Нормативы!$F:$F,'2020'!$K448)</f>
        <v>39</v>
      </c>
      <c r="AL448" s="618">
        <f>SUMIFS(Нормативы!X:X,Нормативы!$B:$B,$G448,Нормативы!$D:$D,'2020'!$I448,Нормативы!$F:$F,'2020'!$K448)*O448</f>
        <v>1612</v>
      </c>
      <c r="AM448" s="618">
        <f t="shared" si="1325"/>
        <v>1238.0999999999999</v>
      </c>
      <c r="AN448" s="618">
        <f t="shared" si="1326"/>
        <v>373.9</v>
      </c>
      <c r="AO448" s="618">
        <f>SUMIFS(Нормативы!AA:AA,Нормативы!$B:$B,$G448,Нормативы!$D:$D,'2020'!$I448,Нормативы!$F:$F,'2020'!$K448)</f>
        <v>0</v>
      </c>
      <c r="AP448" s="619">
        <f t="shared" si="1327"/>
        <v>18454</v>
      </c>
      <c r="AQ448" s="413">
        <f t="shared" si="1301"/>
        <v>90608</v>
      </c>
      <c r="AR448" s="618">
        <f t="shared" si="1352"/>
        <v>69591.399999999994</v>
      </c>
      <c r="AS448" s="618">
        <f t="shared" si="1353"/>
        <v>21016.6</v>
      </c>
      <c r="AT448" s="616">
        <f t="shared" si="1302"/>
        <v>3402</v>
      </c>
      <c r="AU448" s="616">
        <f t="shared" si="1303"/>
        <v>679</v>
      </c>
      <c r="AV448" s="616">
        <f t="shared" si="1304"/>
        <v>2436</v>
      </c>
      <c r="AW448" s="616">
        <f t="shared" si="1305"/>
        <v>14217</v>
      </c>
      <c r="AX448" s="616">
        <f t="shared" si="1306"/>
        <v>364</v>
      </c>
      <c r="AY448" s="616">
        <f t="shared" si="1307"/>
        <v>12096</v>
      </c>
      <c r="AZ448" s="616">
        <f t="shared" si="1308"/>
        <v>511</v>
      </c>
      <c r="BA448" s="616">
        <f t="shared" si="1309"/>
        <v>1246</v>
      </c>
      <c r="BB448" s="616">
        <f t="shared" si="1310"/>
        <v>1925</v>
      </c>
      <c r="BC448" s="616">
        <f t="shared" si="1311"/>
        <v>4060</v>
      </c>
      <c r="BD448" s="616">
        <f t="shared" si="1312"/>
        <v>378</v>
      </c>
      <c r="BE448" s="616">
        <f t="shared" si="1313"/>
        <v>539</v>
      </c>
      <c r="BF448" s="616">
        <f t="shared" si="1314"/>
        <v>56</v>
      </c>
      <c r="BG448" s="616">
        <f t="shared" si="1315"/>
        <v>273</v>
      </c>
      <c r="BH448" s="616">
        <f t="shared" si="1316"/>
        <v>11284</v>
      </c>
      <c r="BI448" s="618">
        <f t="shared" si="1354"/>
        <v>8666.7000000000007</v>
      </c>
      <c r="BJ448" s="618">
        <f t="shared" si="1355"/>
        <v>2617.3000000000002</v>
      </c>
      <c r="BK448" s="616">
        <f t="shared" si="1356"/>
        <v>0</v>
      </c>
      <c r="BL448" s="620">
        <f t="shared" si="1317"/>
        <v>129178</v>
      </c>
      <c r="BM448" s="616">
        <f t="shared" si="1318"/>
        <v>112988</v>
      </c>
      <c r="BN448" s="618">
        <f t="shared" si="1357"/>
        <v>86780.3</v>
      </c>
      <c r="BO448" s="618">
        <f t="shared" si="1358"/>
        <v>26207.7</v>
      </c>
      <c r="BP448" s="616">
        <f t="shared" si="1359"/>
        <v>3402</v>
      </c>
      <c r="BQ448" s="616">
        <f t="shared" si="1328"/>
        <v>679</v>
      </c>
      <c r="BR448" s="616">
        <f t="shared" si="1360"/>
        <v>2436</v>
      </c>
      <c r="BS448" s="616">
        <f t="shared" si="1361"/>
        <v>14217</v>
      </c>
      <c r="BT448" s="616">
        <f t="shared" si="1361"/>
        <v>364</v>
      </c>
      <c r="BU448" s="616">
        <f t="shared" si="1361"/>
        <v>12096</v>
      </c>
      <c r="BV448" s="616">
        <f t="shared" si="1361"/>
        <v>511</v>
      </c>
      <c r="BW448" s="616">
        <f t="shared" si="1361"/>
        <v>1246</v>
      </c>
      <c r="BX448" s="616">
        <f t="shared" si="1319"/>
        <v>6162</v>
      </c>
      <c r="BY448" s="616">
        <f t="shared" si="1362"/>
        <v>4060</v>
      </c>
      <c r="BZ448" s="616">
        <f t="shared" si="1363"/>
        <v>378</v>
      </c>
      <c r="CA448" s="616">
        <f t="shared" si="1364"/>
        <v>539</v>
      </c>
      <c r="CB448" s="616">
        <f t="shared" si="1365"/>
        <v>56</v>
      </c>
      <c r="CC448" s="616">
        <f t="shared" si="1366"/>
        <v>273</v>
      </c>
      <c r="CD448" s="616">
        <f>ROUND(BH448*S448,0)</f>
        <v>14071</v>
      </c>
      <c r="CE448" s="618">
        <f t="shared" si="1367"/>
        <v>10807.2</v>
      </c>
      <c r="CF448" s="618">
        <f t="shared" si="1368"/>
        <v>3263.8</v>
      </c>
      <c r="CG448" s="616">
        <f t="shared" si="1369"/>
        <v>0</v>
      </c>
      <c r="CH448" s="621">
        <f t="shared" si="1321"/>
        <v>158582</v>
      </c>
      <c r="AUV448" s="699">
        <f t="shared" si="1184"/>
        <v>16141.14</v>
      </c>
      <c r="AUW448" s="699">
        <f t="shared" si="1185"/>
        <v>12397.19</v>
      </c>
      <c r="AUX448" s="699">
        <f t="shared" si="1186"/>
        <v>3743.95</v>
      </c>
      <c r="AUY448" s="699">
        <f t="shared" si="1370"/>
        <v>486</v>
      </c>
      <c r="AUZ448" s="699">
        <f t="shared" si="1204"/>
        <v>212.12</v>
      </c>
      <c r="AVA448" s="699">
        <f t="shared" si="1204"/>
        <v>0.19</v>
      </c>
      <c r="AVB448" s="699">
        <f t="shared" si="1371"/>
        <v>2031</v>
      </c>
      <c r="AVC448" s="699">
        <f t="shared" si="1372"/>
        <v>52</v>
      </c>
      <c r="AVD448" s="699">
        <f t="shared" si="1373"/>
        <v>1728</v>
      </c>
      <c r="AVE448" s="699">
        <f t="shared" si="1374"/>
        <v>73</v>
      </c>
      <c r="AVF448" s="699">
        <f t="shared" si="1375"/>
        <v>178</v>
      </c>
      <c r="AVG448" s="699">
        <f t="shared" si="1376"/>
        <v>880.29</v>
      </c>
      <c r="AVH448" s="699">
        <f t="shared" si="1377"/>
        <v>580</v>
      </c>
      <c r="AVI448" s="699">
        <f t="shared" si="1378"/>
        <v>54</v>
      </c>
      <c r="AVJ448" s="699">
        <f t="shared" si="1379"/>
        <v>77</v>
      </c>
      <c r="AVK448" s="699">
        <f t="shared" si="1380"/>
        <v>8</v>
      </c>
      <c r="AVL448" s="699">
        <f t="shared" si="1381"/>
        <v>39</v>
      </c>
      <c r="AVM448" s="699">
        <f t="shared" si="1382"/>
        <v>2010.14</v>
      </c>
      <c r="AVN448" s="699">
        <f t="shared" si="1383"/>
        <v>1543.89</v>
      </c>
      <c r="AVO448" s="699">
        <f t="shared" si="1384"/>
        <v>466.25</v>
      </c>
      <c r="AVP448" s="699">
        <f t="shared" si="1385"/>
        <v>0</v>
      </c>
      <c r="AVQ448" s="699">
        <f t="shared" si="1386"/>
        <v>22654.57</v>
      </c>
    </row>
    <row r="449" spans="1:1265" ht="30" hidden="1" customHeight="1" x14ac:dyDescent="0.25">
      <c r="A449" s="639">
        <v>1</v>
      </c>
      <c r="B449" s="649">
        <v>11</v>
      </c>
      <c r="C449" s="665" t="s">
        <v>26</v>
      </c>
      <c r="D449" s="399"/>
      <c r="E449" s="400" t="s">
        <v>345</v>
      </c>
      <c r="F449" s="644" t="s">
        <v>38</v>
      </c>
      <c r="G449" s="649">
        <v>2</v>
      </c>
      <c r="H449" s="659" t="s">
        <v>10</v>
      </c>
      <c r="I449" s="649">
        <v>0</v>
      </c>
      <c r="J449" s="400" t="s">
        <v>440</v>
      </c>
      <c r="K449" s="649">
        <v>3</v>
      </c>
      <c r="L449" s="687" t="s">
        <v>350</v>
      </c>
      <c r="M449" s="401" t="s">
        <v>268</v>
      </c>
      <c r="N449" s="400" t="s">
        <v>411</v>
      </c>
      <c r="O449" s="644">
        <v>1</v>
      </c>
      <c r="P449" s="632">
        <v>3</v>
      </c>
      <c r="Q449" s="632">
        <v>3</v>
      </c>
      <c r="R449" s="632">
        <v>3</v>
      </c>
      <c r="S449" s="675">
        <f>SUMIF('Территориальный кк'!$A:$A,'2020'!$B449,'Территориальный кк'!D:D)</f>
        <v>1.2470000000000001</v>
      </c>
      <c r="T449" s="676">
        <f>SUMIF('Территориальный кк'!$A:$A,'2020'!$B449,'Территориальный кк'!E:E)</f>
        <v>3.2010000000000001</v>
      </c>
      <c r="U449" s="618">
        <f>SUMIFS(Нормативы!G:G,Нормативы!$B:$B,$G449,Нормативы!$D:$D,'2020'!$I449,Нормативы!$F:$F,'2020'!$K449)*O449</f>
        <v>70600</v>
      </c>
      <c r="V449" s="618">
        <f t="shared" si="1322"/>
        <v>54224.3</v>
      </c>
      <c r="W449" s="618">
        <f t="shared" si="1323"/>
        <v>16375.7</v>
      </c>
      <c r="X449" s="618">
        <f>SUMIFS(Нормативы!J:J,Нормативы!$B:$B,$G449,Нормативы!$D:$D,'2020'!$I449,Нормативы!$F:$F,'2020'!$K449)</f>
        <v>8860</v>
      </c>
      <c r="Y449" s="618">
        <f>SUMIFS(Нормативы!K:K,Нормативы!$B:$B,$G449,Нормативы!$D:$D,'2020'!$I449,Нормативы!$F:$F,'2020'!$K449)</f>
        <v>0</v>
      </c>
      <c r="Z449" s="618">
        <f>SUMIFS(Нормативы!L:L,Нормативы!$B:$B,$G449,Нормативы!$D:$D,'2020'!$I449,Нормативы!$F:$F,'2020'!$K449)</f>
        <v>8110</v>
      </c>
      <c r="AA449" s="618">
        <f t="shared" si="1324"/>
        <v>21610</v>
      </c>
      <c r="AB449" s="618">
        <f>SUMIFS(Нормативы!N:N,Нормативы!$B:$B,$G449,Нормативы!$D:$D,'2020'!$I449,Нормативы!$F:$F,'2020'!$K449)*O449</f>
        <v>520</v>
      </c>
      <c r="AC449" s="618">
        <f>SUMIFS(Нормативы!O:O,Нормативы!$B:$B,$G449,Нормативы!$D:$D,'2020'!$I449,Нормативы!$F:$F,'2020'!$K449)</f>
        <v>19720</v>
      </c>
      <c r="AD449" s="618">
        <f>SUMIFS(Нормативы!P:P,Нормативы!$B:$B,$G449,Нормативы!$D:$D,'2020'!$I449,Нормативы!$F:$F,'2020'!$K449)*O449</f>
        <v>400</v>
      </c>
      <c r="AE449" s="618">
        <f>SUMIFS(Нормативы!Q:Q,Нормативы!$B:$B,$G449,Нормативы!$D:$D,'2020'!$I449,Нормативы!$F:$F,'2020'!$K449)</f>
        <v>970</v>
      </c>
      <c r="AF449" s="618">
        <f>SUMIFS(Нормативы!R:R,Нормативы!$B:$B,$G449,Нормативы!$D:$D,'2020'!$I449,Нормативы!$F:$F,'2020'!$K449)</f>
        <v>2680</v>
      </c>
      <c r="AG449" s="618">
        <f>SUMIFS(Нормативы!S:S,Нормативы!$B:$B,$G449,Нормативы!$D:$D,'2020'!$I449,Нормативы!$F:$F,'2020'!$K449)</f>
        <v>5800</v>
      </c>
      <c r="AH449" s="618">
        <f>SUMIFS(Нормативы!T:T,Нормативы!$B:$B,$G449,Нормативы!$D:$D,'2020'!$I449,Нормативы!$F:$F,'2020'!$K449)</f>
        <v>540</v>
      </c>
      <c r="AI449" s="618">
        <f>SUMIFS(Нормативы!U:U,Нормативы!$B:$B,$G449,Нормативы!$D:$D,'2020'!$I449,Нормативы!$F:$F,'2020'!$K449)</f>
        <v>770</v>
      </c>
      <c r="AJ449" s="618">
        <f>SUMIFS(Нормативы!V:V,Нормативы!$B:$B,$G449,Нормативы!$D:$D,'2020'!$I449,Нормативы!$F:$F,'2020'!$K449)</f>
        <v>80</v>
      </c>
      <c r="AK449" s="618">
        <f>SUMIFS(Нормативы!W:W,Нормативы!$B:$B,$G449,Нормативы!$D:$D,'2020'!$I449,Нормативы!$F:$F,'2020'!$K449)</f>
        <v>330</v>
      </c>
      <c r="AL449" s="618">
        <f>SUMIFS(Нормативы!X:X,Нормативы!$B:$B,$G449,Нормативы!$D:$D,'2020'!$I449,Нормативы!$F:$F,'2020'!$K449)*O449</f>
        <v>16120</v>
      </c>
      <c r="AM449" s="618">
        <f t="shared" si="1325"/>
        <v>12381</v>
      </c>
      <c r="AN449" s="618">
        <f t="shared" si="1326"/>
        <v>3739</v>
      </c>
      <c r="AO449" s="618">
        <f>SUMIFS(Нормативы!AA:AA,Нормативы!$B:$B,$G449,Нормативы!$D:$D,'2020'!$I449,Нормативы!$F:$F,'2020'!$K449)</f>
        <v>3520</v>
      </c>
      <c r="AP449" s="619">
        <f t="shared" si="1327"/>
        <v>139020</v>
      </c>
      <c r="AQ449" s="413">
        <f t="shared" si="1301"/>
        <v>211800</v>
      </c>
      <c r="AR449" s="618">
        <f t="shared" si="1352"/>
        <v>162672.79999999999</v>
      </c>
      <c r="AS449" s="618">
        <f t="shared" si="1353"/>
        <v>49127.199999999997</v>
      </c>
      <c r="AT449" s="616">
        <f t="shared" si="1302"/>
        <v>26580</v>
      </c>
      <c r="AU449" s="616">
        <f t="shared" si="1303"/>
        <v>0</v>
      </c>
      <c r="AV449" s="616">
        <f t="shared" si="1304"/>
        <v>24330</v>
      </c>
      <c r="AW449" s="616">
        <f t="shared" si="1305"/>
        <v>64830</v>
      </c>
      <c r="AX449" s="616">
        <f t="shared" si="1306"/>
        <v>1560</v>
      </c>
      <c r="AY449" s="616">
        <f t="shared" si="1307"/>
        <v>59160</v>
      </c>
      <c r="AZ449" s="616">
        <f t="shared" si="1308"/>
        <v>1200</v>
      </c>
      <c r="BA449" s="616">
        <f t="shared" si="1309"/>
        <v>2910</v>
      </c>
      <c r="BB449" s="616">
        <f t="shared" si="1310"/>
        <v>8040</v>
      </c>
      <c r="BC449" s="616">
        <f t="shared" si="1311"/>
        <v>17400</v>
      </c>
      <c r="BD449" s="616">
        <f t="shared" si="1312"/>
        <v>1620</v>
      </c>
      <c r="BE449" s="616">
        <f t="shared" si="1313"/>
        <v>2310</v>
      </c>
      <c r="BF449" s="616">
        <f t="shared" si="1314"/>
        <v>240</v>
      </c>
      <c r="BG449" s="616">
        <f t="shared" si="1315"/>
        <v>990</v>
      </c>
      <c r="BH449" s="616">
        <f t="shared" si="1316"/>
        <v>48360</v>
      </c>
      <c r="BI449" s="618">
        <f t="shared" si="1354"/>
        <v>37142.9</v>
      </c>
      <c r="BJ449" s="618">
        <f t="shared" si="1355"/>
        <v>11217.1</v>
      </c>
      <c r="BK449" s="616">
        <f t="shared" si="1356"/>
        <v>10560</v>
      </c>
      <c r="BL449" s="620">
        <f t="shared" si="1317"/>
        <v>417060</v>
      </c>
      <c r="BM449" s="616">
        <f t="shared" si="1318"/>
        <v>264115</v>
      </c>
      <c r="BN449" s="618">
        <f t="shared" si="1357"/>
        <v>202853.3</v>
      </c>
      <c r="BO449" s="618">
        <f t="shared" si="1358"/>
        <v>61261.7</v>
      </c>
      <c r="BP449" s="616">
        <f t="shared" si="1359"/>
        <v>26580</v>
      </c>
      <c r="BQ449" s="616">
        <f t="shared" si="1328"/>
        <v>0</v>
      </c>
      <c r="BR449" s="616">
        <f t="shared" si="1360"/>
        <v>24330</v>
      </c>
      <c r="BS449" s="616">
        <f t="shared" si="1361"/>
        <v>64830</v>
      </c>
      <c r="BT449" s="616">
        <f t="shared" si="1361"/>
        <v>1560</v>
      </c>
      <c r="BU449" s="616">
        <f t="shared" si="1361"/>
        <v>59160</v>
      </c>
      <c r="BV449" s="616">
        <f t="shared" si="1361"/>
        <v>1200</v>
      </c>
      <c r="BW449" s="616">
        <f t="shared" si="1361"/>
        <v>2910</v>
      </c>
      <c r="BX449" s="616">
        <f t="shared" si="1319"/>
        <v>25736</v>
      </c>
      <c r="BY449" s="616">
        <f t="shared" si="1362"/>
        <v>17400</v>
      </c>
      <c r="BZ449" s="616">
        <f t="shared" si="1363"/>
        <v>1620</v>
      </c>
      <c r="CA449" s="616">
        <f t="shared" si="1364"/>
        <v>2310</v>
      </c>
      <c r="CB449" s="616">
        <f t="shared" si="1365"/>
        <v>240</v>
      </c>
      <c r="CC449" s="616">
        <f t="shared" si="1366"/>
        <v>990</v>
      </c>
      <c r="CD449" s="616">
        <f t="shared" si="1320"/>
        <v>60305</v>
      </c>
      <c r="CE449" s="618">
        <f t="shared" si="1367"/>
        <v>46317.2</v>
      </c>
      <c r="CF449" s="618">
        <f t="shared" si="1368"/>
        <v>13987.8</v>
      </c>
      <c r="CG449" s="616">
        <f t="shared" si="1369"/>
        <v>10560</v>
      </c>
      <c r="CH449" s="621">
        <f t="shared" si="1321"/>
        <v>499016</v>
      </c>
      <c r="AUV449" s="699">
        <f t="shared" si="1184"/>
        <v>88038.33</v>
      </c>
      <c r="AUW449" s="699">
        <f t="shared" si="1185"/>
        <v>67617.759999999995</v>
      </c>
      <c r="AUX449" s="699">
        <f t="shared" si="1186"/>
        <v>20420.57</v>
      </c>
      <c r="AUY449" s="699">
        <f t="shared" si="1370"/>
        <v>8860</v>
      </c>
      <c r="AUZ449" s="699">
        <f t="shared" si="1204"/>
        <v>0</v>
      </c>
      <c r="AVA449" s="699">
        <f t="shared" si="1204"/>
        <v>0.34</v>
      </c>
      <c r="AVB449" s="699">
        <f t="shared" si="1371"/>
        <v>21610</v>
      </c>
      <c r="AVC449" s="699">
        <f t="shared" si="1372"/>
        <v>520</v>
      </c>
      <c r="AVD449" s="699">
        <f t="shared" si="1373"/>
        <v>19720</v>
      </c>
      <c r="AVE449" s="699">
        <f t="shared" si="1374"/>
        <v>400</v>
      </c>
      <c r="AVF449" s="699">
        <f t="shared" si="1375"/>
        <v>970</v>
      </c>
      <c r="AVG449" s="699">
        <f t="shared" si="1376"/>
        <v>8578.67</v>
      </c>
      <c r="AVH449" s="699">
        <f t="shared" si="1377"/>
        <v>5800</v>
      </c>
      <c r="AVI449" s="699">
        <f t="shared" si="1378"/>
        <v>540</v>
      </c>
      <c r="AVJ449" s="699">
        <f t="shared" si="1379"/>
        <v>770</v>
      </c>
      <c r="AVK449" s="699">
        <f t="shared" si="1380"/>
        <v>80</v>
      </c>
      <c r="AVL449" s="699">
        <f t="shared" si="1381"/>
        <v>330</v>
      </c>
      <c r="AVM449" s="699">
        <f t="shared" si="1382"/>
        <v>20101.669999999998</v>
      </c>
      <c r="AVN449" s="699">
        <f t="shared" si="1383"/>
        <v>15439.07</v>
      </c>
      <c r="AVO449" s="699">
        <f t="shared" si="1384"/>
        <v>4662.6000000000004</v>
      </c>
      <c r="AVP449" s="699">
        <f t="shared" si="1385"/>
        <v>3520</v>
      </c>
      <c r="AVQ449" s="699">
        <f t="shared" si="1386"/>
        <v>166338.67000000001</v>
      </c>
    </row>
    <row r="450" spans="1:1265" ht="30" hidden="1" customHeight="1" x14ac:dyDescent="0.25">
      <c r="A450" s="639">
        <v>1</v>
      </c>
      <c r="B450" s="649">
        <v>11</v>
      </c>
      <c r="C450" s="665" t="s">
        <v>26</v>
      </c>
      <c r="D450" s="399"/>
      <c r="E450" s="400" t="s">
        <v>345</v>
      </c>
      <c r="F450" s="644" t="s">
        <v>38</v>
      </c>
      <c r="G450" s="649">
        <v>2</v>
      </c>
      <c r="H450" s="659" t="s">
        <v>10</v>
      </c>
      <c r="I450" s="649">
        <v>0</v>
      </c>
      <c r="J450" s="400" t="s">
        <v>441</v>
      </c>
      <c r="K450" s="649">
        <v>3</v>
      </c>
      <c r="L450" s="687" t="s">
        <v>350</v>
      </c>
      <c r="M450" s="401" t="s">
        <v>269</v>
      </c>
      <c r="N450" s="400" t="s">
        <v>411</v>
      </c>
      <c r="O450" s="644">
        <v>1</v>
      </c>
      <c r="P450" s="632">
        <v>10</v>
      </c>
      <c r="Q450" s="632">
        <v>10</v>
      </c>
      <c r="R450" s="632">
        <v>10</v>
      </c>
      <c r="S450" s="675">
        <f>SUMIF('Территориальный кк'!$A:$A,'2020'!$B450,'Территориальный кк'!D:D)</f>
        <v>1.2470000000000001</v>
      </c>
      <c r="T450" s="676">
        <f>SUMIF('Территориальный кк'!$A:$A,'2020'!$B450,'Территориальный кк'!E:E)</f>
        <v>3.2010000000000001</v>
      </c>
      <c r="U450" s="618">
        <f>SUMIFS(Нормативы!G:G,Нормативы!$B:$B,$G450,Нормативы!$D:$D,'2020'!$I450,Нормативы!$F:$F,'2020'!$K450)*O450</f>
        <v>70600</v>
      </c>
      <c r="V450" s="618">
        <f t="shared" si="1322"/>
        <v>54224.3</v>
      </c>
      <c r="W450" s="618">
        <f t="shared" si="1323"/>
        <v>16375.7</v>
      </c>
      <c r="X450" s="618">
        <f>SUMIFS(Нормативы!J:J,Нормативы!$B:$B,$G450,Нормативы!$D:$D,'2020'!$I450,Нормативы!$F:$F,'2020'!$K450)</f>
        <v>8860</v>
      </c>
      <c r="Y450" s="618">
        <f>SUMIFS(Нормативы!K:K,Нормативы!$B:$B,$G450,Нормативы!$D:$D,'2020'!$I450,Нормативы!$F:$F,'2020'!$K450)</f>
        <v>0</v>
      </c>
      <c r="Z450" s="618">
        <f>SUMIFS(Нормативы!L:L,Нормативы!$B:$B,$G450,Нормативы!$D:$D,'2020'!$I450,Нормативы!$F:$F,'2020'!$K450)</f>
        <v>8110</v>
      </c>
      <c r="AA450" s="618">
        <f t="shared" si="1324"/>
        <v>21610</v>
      </c>
      <c r="AB450" s="618">
        <f>SUMIFS(Нормативы!N:N,Нормативы!$B:$B,$G450,Нормативы!$D:$D,'2020'!$I450,Нормативы!$F:$F,'2020'!$K450)*O450</f>
        <v>520</v>
      </c>
      <c r="AC450" s="618">
        <f>SUMIFS(Нормативы!O:O,Нормативы!$B:$B,$G450,Нормативы!$D:$D,'2020'!$I450,Нормативы!$F:$F,'2020'!$K450)</f>
        <v>19720</v>
      </c>
      <c r="AD450" s="618">
        <f>SUMIFS(Нормативы!P:P,Нормативы!$B:$B,$G450,Нормативы!$D:$D,'2020'!$I450,Нормативы!$F:$F,'2020'!$K450)*O450</f>
        <v>400</v>
      </c>
      <c r="AE450" s="618">
        <f>SUMIFS(Нормативы!Q:Q,Нормативы!$B:$B,$G450,Нормативы!$D:$D,'2020'!$I450,Нормативы!$F:$F,'2020'!$K450)</f>
        <v>970</v>
      </c>
      <c r="AF450" s="618">
        <f>SUMIFS(Нормативы!R:R,Нормативы!$B:$B,$G450,Нормативы!$D:$D,'2020'!$I450,Нормативы!$F:$F,'2020'!$K450)</f>
        <v>2680</v>
      </c>
      <c r="AG450" s="618">
        <f>SUMIFS(Нормативы!S:S,Нормативы!$B:$B,$G450,Нормативы!$D:$D,'2020'!$I450,Нормативы!$F:$F,'2020'!$K450)</f>
        <v>5800</v>
      </c>
      <c r="AH450" s="618">
        <f>SUMIFS(Нормативы!T:T,Нормативы!$B:$B,$G450,Нормативы!$D:$D,'2020'!$I450,Нормативы!$F:$F,'2020'!$K450)</f>
        <v>540</v>
      </c>
      <c r="AI450" s="618">
        <f>SUMIFS(Нормативы!U:U,Нормативы!$B:$B,$G450,Нормативы!$D:$D,'2020'!$I450,Нормативы!$F:$F,'2020'!$K450)</f>
        <v>770</v>
      </c>
      <c r="AJ450" s="618">
        <f>SUMIFS(Нормативы!V:V,Нормативы!$B:$B,$G450,Нормативы!$D:$D,'2020'!$I450,Нормативы!$F:$F,'2020'!$K450)</f>
        <v>80</v>
      </c>
      <c r="AK450" s="618">
        <f>SUMIFS(Нормативы!W:W,Нормативы!$B:$B,$G450,Нормативы!$D:$D,'2020'!$I450,Нормативы!$F:$F,'2020'!$K450)</f>
        <v>330</v>
      </c>
      <c r="AL450" s="618">
        <f>SUMIFS(Нормативы!X:X,Нормативы!$B:$B,$G450,Нормативы!$D:$D,'2020'!$I450,Нормативы!$F:$F,'2020'!$K450)*O450</f>
        <v>16120</v>
      </c>
      <c r="AM450" s="618">
        <f t="shared" si="1325"/>
        <v>12381</v>
      </c>
      <c r="AN450" s="618">
        <f t="shared" si="1326"/>
        <v>3739</v>
      </c>
      <c r="AO450" s="618">
        <f>SUMIFS(Нормативы!AA:AA,Нормативы!$B:$B,$G450,Нормативы!$D:$D,'2020'!$I450,Нормативы!$F:$F,'2020'!$K450)</f>
        <v>3520</v>
      </c>
      <c r="AP450" s="619">
        <f t="shared" si="1327"/>
        <v>139020</v>
      </c>
      <c r="AQ450" s="413">
        <f t="shared" si="1301"/>
        <v>706000</v>
      </c>
      <c r="AR450" s="618">
        <f t="shared" si="1352"/>
        <v>542242.69999999995</v>
      </c>
      <c r="AS450" s="618">
        <f t="shared" si="1353"/>
        <v>163757.29999999999</v>
      </c>
      <c r="AT450" s="616">
        <f t="shared" si="1302"/>
        <v>88600</v>
      </c>
      <c r="AU450" s="616">
        <f t="shared" si="1303"/>
        <v>0</v>
      </c>
      <c r="AV450" s="616">
        <f t="shared" si="1304"/>
        <v>81100</v>
      </c>
      <c r="AW450" s="616">
        <f t="shared" si="1305"/>
        <v>216100</v>
      </c>
      <c r="AX450" s="616">
        <f t="shared" si="1306"/>
        <v>5200</v>
      </c>
      <c r="AY450" s="616">
        <f t="shared" si="1307"/>
        <v>197200</v>
      </c>
      <c r="AZ450" s="616">
        <f t="shared" si="1308"/>
        <v>4000</v>
      </c>
      <c r="BA450" s="616">
        <f t="shared" si="1309"/>
        <v>9700</v>
      </c>
      <c r="BB450" s="616">
        <f t="shared" si="1310"/>
        <v>26800</v>
      </c>
      <c r="BC450" s="616">
        <f t="shared" si="1311"/>
        <v>58000</v>
      </c>
      <c r="BD450" s="616">
        <f t="shared" si="1312"/>
        <v>5400</v>
      </c>
      <c r="BE450" s="616">
        <f t="shared" si="1313"/>
        <v>7700</v>
      </c>
      <c r="BF450" s="616">
        <f t="shared" si="1314"/>
        <v>800</v>
      </c>
      <c r="BG450" s="616">
        <f t="shared" si="1315"/>
        <v>3300</v>
      </c>
      <c r="BH450" s="616">
        <f t="shared" si="1316"/>
        <v>161200</v>
      </c>
      <c r="BI450" s="618">
        <f t="shared" si="1354"/>
        <v>123809.5</v>
      </c>
      <c r="BJ450" s="618">
        <f t="shared" si="1355"/>
        <v>37390.5</v>
      </c>
      <c r="BK450" s="616">
        <f t="shared" si="1356"/>
        <v>35200</v>
      </c>
      <c r="BL450" s="620">
        <f t="shared" si="1317"/>
        <v>1390200</v>
      </c>
      <c r="BM450" s="616">
        <f t="shared" si="1318"/>
        <v>880382</v>
      </c>
      <c r="BN450" s="618">
        <f t="shared" si="1357"/>
        <v>676176.7</v>
      </c>
      <c r="BO450" s="618">
        <f t="shared" si="1358"/>
        <v>204205.3</v>
      </c>
      <c r="BP450" s="616">
        <f t="shared" si="1359"/>
        <v>88600</v>
      </c>
      <c r="BQ450" s="616">
        <f t="shared" si="1328"/>
        <v>0</v>
      </c>
      <c r="BR450" s="616">
        <f t="shared" si="1360"/>
        <v>81100</v>
      </c>
      <c r="BS450" s="616">
        <f t="shared" si="1361"/>
        <v>216100</v>
      </c>
      <c r="BT450" s="616">
        <f t="shared" si="1361"/>
        <v>5200</v>
      </c>
      <c r="BU450" s="616">
        <f t="shared" si="1361"/>
        <v>197200</v>
      </c>
      <c r="BV450" s="616">
        <f t="shared" si="1361"/>
        <v>4000</v>
      </c>
      <c r="BW450" s="616">
        <f t="shared" si="1361"/>
        <v>9700</v>
      </c>
      <c r="BX450" s="616">
        <f t="shared" si="1319"/>
        <v>85787</v>
      </c>
      <c r="BY450" s="616">
        <f t="shared" si="1362"/>
        <v>58000</v>
      </c>
      <c r="BZ450" s="616">
        <f t="shared" si="1363"/>
        <v>5400</v>
      </c>
      <c r="CA450" s="616">
        <f t="shared" si="1364"/>
        <v>7700</v>
      </c>
      <c r="CB450" s="616">
        <f t="shared" si="1365"/>
        <v>800</v>
      </c>
      <c r="CC450" s="616">
        <f t="shared" si="1366"/>
        <v>3300</v>
      </c>
      <c r="CD450" s="616">
        <f t="shared" si="1320"/>
        <v>201016</v>
      </c>
      <c r="CE450" s="618">
        <f t="shared" si="1367"/>
        <v>154390.20000000001</v>
      </c>
      <c r="CF450" s="618">
        <f t="shared" si="1368"/>
        <v>46625.8</v>
      </c>
      <c r="CG450" s="616">
        <f t="shared" si="1369"/>
        <v>35200</v>
      </c>
      <c r="CH450" s="621">
        <f t="shared" si="1321"/>
        <v>1663385</v>
      </c>
      <c r="AUV450" s="699">
        <f t="shared" si="1184"/>
        <v>88038.2</v>
      </c>
      <c r="AUW450" s="699">
        <f t="shared" si="1185"/>
        <v>67617.67</v>
      </c>
      <c r="AUX450" s="699">
        <f t="shared" si="1186"/>
        <v>20420.53</v>
      </c>
      <c r="AUY450" s="699">
        <f t="shared" si="1370"/>
        <v>8860</v>
      </c>
      <c r="AUZ450" s="699">
        <f t="shared" si="1204"/>
        <v>0</v>
      </c>
      <c r="AVA450" s="699">
        <f t="shared" si="1204"/>
        <v>1.1499999999999999</v>
      </c>
      <c r="AVB450" s="699">
        <f t="shared" si="1371"/>
        <v>21610</v>
      </c>
      <c r="AVC450" s="699">
        <f t="shared" si="1372"/>
        <v>520</v>
      </c>
      <c r="AVD450" s="699">
        <f t="shared" si="1373"/>
        <v>19720</v>
      </c>
      <c r="AVE450" s="699">
        <f t="shared" si="1374"/>
        <v>400</v>
      </c>
      <c r="AVF450" s="699">
        <f t="shared" si="1375"/>
        <v>970</v>
      </c>
      <c r="AVG450" s="699">
        <f t="shared" si="1376"/>
        <v>8578.7000000000007</v>
      </c>
      <c r="AVH450" s="699">
        <f t="shared" si="1377"/>
        <v>5800</v>
      </c>
      <c r="AVI450" s="699">
        <f t="shared" si="1378"/>
        <v>540</v>
      </c>
      <c r="AVJ450" s="699">
        <f t="shared" si="1379"/>
        <v>770</v>
      </c>
      <c r="AVK450" s="699">
        <f t="shared" si="1380"/>
        <v>80</v>
      </c>
      <c r="AVL450" s="699">
        <f t="shared" si="1381"/>
        <v>330</v>
      </c>
      <c r="AVM450" s="699">
        <f t="shared" si="1382"/>
        <v>20101.599999999999</v>
      </c>
      <c r="AVN450" s="699">
        <f t="shared" si="1383"/>
        <v>15439.02</v>
      </c>
      <c r="AVO450" s="699">
        <f t="shared" si="1384"/>
        <v>4662.58</v>
      </c>
      <c r="AVP450" s="699">
        <f t="shared" si="1385"/>
        <v>3520</v>
      </c>
      <c r="AVQ450" s="699">
        <f t="shared" si="1386"/>
        <v>166338.5</v>
      </c>
    </row>
    <row r="451" spans="1:1265" ht="30" hidden="1" customHeight="1" x14ac:dyDescent="0.25">
      <c r="A451" s="639">
        <v>1</v>
      </c>
      <c r="B451" s="649">
        <v>11</v>
      </c>
      <c r="C451" s="665" t="s">
        <v>26</v>
      </c>
      <c r="D451" s="399"/>
      <c r="E451" s="400" t="s">
        <v>345</v>
      </c>
      <c r="F451" s="644" t="s">
        <v>38</v>
      </c>
      <c r="G451" s="649">
        <v>2</v>
      </c>
      <c r="H451" s="659" t="s">
        <v>8</v>
      </c>
      <c r="I451" s="649">
        <v>3</v>
      </c>
      <c r="J451" s="400" t="s">
        <v>441</v>
      </c>
      <c r="K451" s="649">
        <v>3</v>
      </c>
      <c r="L451" s="687" t="s">
        <v>350</v>
      </c>
      <c r="M451" s="401" t="s">
        <v>300</v>
      </c>
      <c r="N451" s="400" t="s">
        <v>411</v>
      </c>
      <c r="O451" s="644">
        <v>1</v>
      </c>
      <c r="P451" s="632">
        <v>7</v>
      </c>
      <c r="Q451" s="632">
        <v>7</v>
      </c>
      <c r="R451" s="632">
        <v>7</v>
      </c>
      <c r="S451" s="675">
        <f>SUMIF('Территориальный кк'!$A:$A,'2020'!$B451,'Территориальный кк'!D:D)</f>
        <v>1.2470000000000001</v>
      </c>
      <c r="T451" s="676">
        <f>SUMIF('Территориальный кк'!$A:$A,'2020'!$B451,'Территориальный кк'!E:E)</f>
        <v>3.2010000000000001</v>
      </c>
      <c r="U451" s="618">
        <f>SUMIFS(Нормативы!G:G,Нормативы!$B:$B,$G451,Нормативы!$D:$D,'2020'!$I451,Нормативы!$F:$F,'2020'!$K451)*O451</f>
        <v>12944</v>
      </c>
      <c r="V451" s="618">
        <f t="shared" si="1322"/>
        <v>9941.6</v>
      </c>
      <c r="W451" s="618">
        <f t="shared" si="1323"/>
        <v>3002.4</v>
      </c>
      <c r="X451" s="618">
        <f>SUMIFS(Нормативы!J:J,Нормативы!$B:$B,$G451,Нормативы!$D:$D,'2020'!$I451,Нормативы!$F:$F,'2020'!$K451)</f>
        <v>486</v>
      </c>
      <c r="Y451" s="618">
        <f>SUMIFS(Нормативы!K:K,Нормативы!$B:$B,$G451,Нормативы!$D:$D,'2020'!$I451,Нормативы!$F:$F,'2020'!$K451)</f>
        <v>97</v>
      </c>
      <c r="Z451" s="618">
        <f>SUMIFS(Нормативы!L:L,Нормативы!$B:$B,$G451,Нормативы!$D:$D,'2020'!$I451,Нормативы!$F:$F,'2020'!$K451)</f>
        <v>348</v>
      </c>
      <c r="AA451" s="618">
        <f t="shared" si="1324"/>
        <v>2031</v>
      </c>
      <c r="AB451" s="618">
        <f>SUMIFS(Нормативы!N:N,Нормативы!$B:$B,$G451,Нормативы!$D:$D,'2020'!$I451,Нормативы!$F:$F,'2020'!$K451)*O451</f>
        <v>52</v>
      </c>
      <c r="AC451" s="618">
        <f>SUMIFS(Нормативы!O:O,Нормативы!$B:$B,$G451,Нормативы!$D:$D,'2020'!$I451,Нормативы!$F:$F,'2020'!$K451)</f>
        <v>1728</v>
      </c>
      <c r="AD451" s="618">
        <f>SUMIFS(Нормативы!P:P,Нормативы!$B:$B,$G451,Нормативы!$D:$D,'2020'!$I451,Нормативы!$F:$F,'2020'!$K451)*O451</f>
        <v>73</v>
      </c>
      <c r="AE451" s="618">
        <f>SUMIFS(Нормативы!Q:Q,Нормативы!$B:$B,$G451,Нормативы!$D:$D,'2020'!$I451,Нормативы!$F:$F,'2020'!$K451)</f>
        <v>178</v>
      </c>
      <c r="AF451" s="618">
        <f>SUMIFS(Нормативы!R:R,Нормативы!$B:$B,$G451,Нормативы!$D:$D,'2020'!$I451,Нормативы!$F:$F,'2020'!$K451)</f>
        <v>275</v>
      </c>
      <c r="AG451" s="618">
        <f>SUMIFS(Нормативы!S:S,Нормативы!$B:$B,$G451,Нормативы!$D:$D,'2020'!$I451,Нормативы!$F:$F,'2020'!$K451)</f>
        <v>580</v>
      </c>
      <c r="AH451" s="618">
        <f>SUMIFS(Нормативы!T:T,Нормативы!$B:$B,$G451,Нормативы!$D:$D,'2020'!$I451,Нормативы!$F:$F,'2020'!$K451)</f>
        <v>54</v>
      </c>
      <c r="AI451" s="618">
        <f>SUMIFS(Нормативы!U:U,Нормативы!$B:$B,$G451,Нормативы!$D:$D,'2020'!$I451,Нормативы!$F:$F,'2020'!$K451)</f>
        <v>77</v>
      </c>
      <c r="AJ451" s="618">
        <f>SUMIFS(Нормативы!V:V,Нормативы!$B:$B,$G451,Нормативы!$D:$D,'2020'!$I451,Нормативы!$F:$F,'2020'!$K451)</f>
        <v>8</v>
      </c>
      <c r="AK451" s="618">
        <f>SUMIFS(Нормативы!W:W,Нормативы!$B:$B,$G451,Нормативы!$D:$D,'2020'!$I451,Нормативы!$F:$F,'2020'!$K451)</f>
        <v>39</v>
      </c>
      <c r="AL451" s="618">
        <f>SUMIFS(Нормативы!X:X,Нормативы!$B:$B,$G451,Нормативы!$D:$D,'2020'!$I451,Нормативы!$F:$F,'2020'!$K451)*O451</f>
        <v>1612</v>
      </c>
      <c r="AM451" s="618">
        <f t="shared" si="1325"/>
        <v>1238.0999999999999</v>
      </c>
      <c r="AN451" s="618">
        <f t="shared" si="1326"/>
        <v>373.9</v>
      </c>
      <c r="AO451" s="618">
        <f>SUMIFS(Нормативы!AA:AA,Нормативы!$B:$B,$G451,Нормативы!$D:$D,'2020'!$I451,Нормативы!$F:$F,'2020'!$K451)</f>
        <v>0</v>
      </c>
      <c r="AP451" s="619">
        <f t="shared" si="1327"/>
        <v>18454</v>
      </c>
      <c r="AQ451" s="413">
        <f t="shared" si="1301"/>
        <v>90608</v>
      </c>
      <c r="AR451" s="618">
        <f t="shared" si="1352"/>
        <v>69591.399999999994</v>
      </c>
      <c r="AS451" s="618">
        <f t="shared" si="1353"/>
        <v>21016.6</v>
      </c>
      <c r="AT451" s="616">
        <f t="shared" si="1302"/>
        <v>3402</v>
      </c>
      <c r="AU451" s="616">
        <f t="shared" si="1303"/>
        <v>679</v>
      </c>
      <c r="AV451" s="616">
        <f t="shared" si="1304"/>
        <v>2436</v>
      </c>
      <c r="AW451" s="616">
        <f t="shared" si="1305"/>
        <v>14217</v>
      </c>
      <c r="AX451" s="616">
        <f t="shared" si="1306"/>
        <v>364</v>
      </c>
      <c r="AY451" s="616">
        <f t="shared" si="1307"/>
        <v>12096</v>
      </c>
      <c r="AZ451" s="616">
        <f t="shared" si="1308"/>
        <v>511</v>
      </c>
      <c r="BA451" s="616">
        <f t="shared" si="1309"/>
        <v>1246</v>
      </c>
      <c r="BB451" s="616">
        <f t="shared" si="1310"/>
        <v>1925</v>
      </c>
      <c r="BC451" s="616">
        <f t="shared" si="1311"/>
        <v>4060</v>
      </c>
      <c r="BD451" s="616">
        <f t="shared" si="1312"/>
        <v>378</v>
      </c>
      <c r="BE451" s="616">
        <f t="shared" si="1313"/>
        <v>539</v>
      </c>
      <c r="BF451" s="616">
        <f t="shared" si="1314"/>
        <v>56</v>
      </c>
      <c r="BG451" s="616">
        <f t="shared" si="1315"/>
        <v>273</v>
      </c>
      <c r="BH451" s="616">
        <f t="shared" si="1316"/>
        <v>11284</v>
      </c>
      <c r="BI451" s="618">
        <f t="shared" si="1354"/>
        <v>8666.7000000000007</v>
      </c>
      <c r="BJ451" s="618">
        <f t="shared" si="1355"/>
        <v>2617.3000000000002</v>
      </c>
      <c r="BK451" s="616">
        <f t="shared" si="1356"/>
        <v>0</v>
      </c>
      <c r="BL451" s="620">
        <f t="shared" si="1317"/>
        <v>129178</v>
      </c>
      <c r="BM451" s="616">
        <f t="shared" si="1318"/>
        <v>112988</v>
      </c>
      <c r="BN451" s="618">
        <f t="shared" si="1357"/>
        <v>86780.3</v>
      </c>
      <c r="BO451" s="618">
        <f t="shared" si="1358"/>
        <v>26207.7</v>
      </c>
      <c r="BP451" s="616">
        <f t="shared" si="1359"/>
        <v>3402</v>
      </c>
      <c r="BQ451" s="616">
        <f t="shared" si="1328"/>
        <v>679</v>
      </c>
      <c r="BR451" s="616">
        <f t="shared" si="1360"/>
        <v>2436</v>
      </c>
      <c r="BS451" s="616">
        <f t="shared" si="1361"/>
        <v>14217</v>
      </c>
      <c r="BT451" s="616">
        <f t="shared" si="1361"/>
        <v>364</v>
      </c>
      <c r="BU451" s="616">
        <f t="shared" si="1361"/>
        <v>12096</v>
      </c>
      <c r="BV451" s="616">
        <f t="shared" si="1361"/>
        <v>511</v>
      </c>
      <c r="BW451" s="616">
        <f t="shared" si="1361"/>
        <v>1246</v>
      </c>
      <c r="BX451" s="616">
        <f t="shared" si="1319"/>
        <v>6162</v>
      </c>
      <c r="BY451" s="616">
        <f t="shared" si="1362"/>
        <v>4060</v>
      </c>
      <c r="BZ451" s="616">
        <f t="shared" si="1363"/>
        <v>378</v>
      </c>
      <c r="CA451" s="616">
        <f t="shared" si="1364"/>
        <v>539</v>
      </c>
      <c r="CB451" s="616">
        <f t="shared" si="1365"/>
        <v>56</v>
      </c>
      <c r="CC451" s="616">
        <f t="shared" si="1366"/>
        <v>273</v>
      </c>
      <c r="CD451" s="616">
        <f t="shared" si="1320"/>
        <v>14071</v>
      </c>
      <c r="CE451" s="618">
        <f t="shared" si="1367"/>
        <v>10807.2</v>
      </c>
      <c r="CF451" s="618">
        <f t="shared" si="1368"/>
        <v>3263.8</v>
      </c>
      <c r="CG451" s="616">
        <f t="shared" si="1369"/>
        <v>0</v>
      </c>
      <c r="CH451" s="621">
        <f t="shared" si="1321"/>
        <v>158582</v>
      </c>
      <c r="AUV451" s="699">
        <f t="shared" si="1184"/>
        <v>16141.14</v>
      </c>
      <c r="AUW451" s="699">
        <f t="shared" si="1185"/>
        <v>12397.19</v>
      </c>
      <c r="AUX451" s="699">
        <f t="shared" si="1186"/>
        <v>3743.95</v>
      </c>
      <c r="AUY451" s="699">
        <f t="shared" si="1370"/>
        <v>486</v>
      </c>
      <c r="AUZ451" s="699">
        <f t="shared" si="1204"/>
        <v>212.12</v>
      </c>
      <c r="AVA451" s="699">
        <f t="shared" si="1204"/>
        <v>0.19</v>
      </c>
      <c r="AVB451" s="699">
        <f t="shared" si="1371"/>
        <v>2031</v>
      </c>
      <c r="AVC451" s="699">
        <f t="shared" si="1372"/>
        <v>52</v>
      </c>
      <c r="AVD451" s="699">
        <f t="shared" si="1373"/>
        <v>1728</v>
      </c>
      <c r="AVE451" s="699">
        <f t="shared" si="1374"/>
        <v>73</v>
      </c>
      <c r="AVF451" s="699">
        <f t="shared" si="1375"/>
        <v>178</v>
      </c>
      <c r="AVG451" s="699">
        <f t="shared" si="1376"/>
        <v>880.29</v>
      </c>
      <c r="AVH451" s="699">
        <f t="shared" si="1377"/>
        <v>580</v>
      </c>
      <c r="AVI451" s="699">
        <f t="shared" si="1378"/>
        <v>54</v>
      </c>
      <c r="AVJ451" s="699">
        <f t="shared" si="1379"/>
        <v>77</v>
      </c>
      <c r="AVK451" s="699">
        <f t="shared" si="1380"/>
        <v>8</v>
      </c>
      <c r="AVL451" s="699">
        <f t="shared" si="1381"/>
        <v>39</v>
      </c>
      <c r="AVM451" s="699">
        <f t="shared" si="1382"/>
        <v>2010.14</v>
      </c>
      <c r="AVN451" s="699">
        <f t="shared" si="1383"/>
        <v>1543.89</v>
      </c>
      <c r="AVO451" s="699">
        <f t="shared" si="1384"/>
        <v>466.25</v>
      </c>
      <c r="AVP451" s="699">
        <f t="shared" si="1385"/>
        <v>0</v>
      </c>
      <c r="AVQ451" s="699">
        <f t="shared" si="1386"/>
        <v>22654.57</v>
      </c>
    </row>
    <row r="452" spans="1:1265" ht="30" hidden="1" customHeight="1" x14ac:dyDescent="0.25">
      <c r="A452" s="639">
        <v>1</v>
      </c>
      <c r="B452" s="649">
        <v>11</v>
      </c>
      <c r="C452" s="665" t="s">
        <v>26</v>
      </c>
      <c r="D452" s="399"/>
      <c r="E452" s="400" t="s">
        <v>442</v>
      </c>
      <c r="F452" s="644" t="s">
        <v>39</v>
      </c>
      <c r="G452" s="649">
        <v>3</v>
      </c>
      <c r="H452" s="659" t="s">
        <v>10</v>
      </c>
      <c r="I452" s="649">
        <v>0</v>
      </c>
      <c r="J452" s="400" t="s">
        <v>443</v>
      </c>
      <c r="K452" s="649">
        <v>2</v>
      </c>
      <c r="L452" s="688" t="s">
        <v>351</v>
      </c>
      <c r="M452" s="401" t="s">
        <v>274</v>
      </c>
      <c r="N452" s="400" t="s">
        <v>411</v>
      </c>
      <c r="O452" s="644">
        <v>1</v>
      </c>
      <c r="P452" s="632">
        <v>2</v>
      </c>
      <c r="Q452" s="632">
        <v>2</v>
      </c>
      <c r="R452" s="632">
        <v>2</v>
      </c>
      <c r="S452" s="675">
        <f>SUMIF('Территориальный кк'!$A:$A,'2020'!$B452,'Территориальный кк'!D:D)</f>
        <v>1.2470000000000001</v>
      </c>
      <c r="T452" s="676">
        <f>SUMIF('Территориальный кк'!$A:$A,'2020'!$B452,'Территориальный кк'!E:E)</f>
        <v>3.2010000000000001</v>
      </c>
      <c r="U452" s="618">
        <f>SUMIFS(Нормативы!G:G,Нормативы!$B:$B,$G452,Нормативы!$D:$D,'2020'!$I452,Нормативы!$F:$F,'2020'!$K452)*O452</f>
        <v>78450</v>
      </c>
      <c r="V452" s="618">
        <f t="shared" si="1322"/>
        <v>60253.5</v>
      </c>
      <c r="W452" s="618">
        <f t="shared" si="1323"/>
        <v>18196.5</v>
      </c>
      <c r="X452" s="618">
        <f>SUMIFS(Нормативы!J:J,Нормативы!$B:$B,$G452,Нормативы!$D:$D,'2020'!$I452,Нормативы!$F:$F,'2020'!$K452)</f>
        <v>1610</v>
      </c>
      <c r="Y452" s="618">
        <f>SUMIFS(Нормативы!K:K,Нормативы!$B:$B,$G452,Нормативы!$D:$D,'2020'!$I452,Нормативы!$F:$F,'2020'!$K452)</f>
        <v>322</v>
      </c>
      <c r="Z452" s="618">
        <f>SUMIFS(Нормативы!L:L,Нормативы!$B:$B,$G452,Нормативы!$D:$D,'2020'!$I452,Нормативы!$F:$F,'2020'!$K452)</f>
        <v>3480</v>
      </c>
      <c r="AA452" s="618">
        <f t="shared" si="1324"/>
        <v>8580</v>
      </c>
      <c r="AB452" s="618">
        <f>SUMIFS(Нормативы!N:N,Нормативы!$B:$B,$G452,Нормативы!$D:$D,'2020'!$I452,Нормативы!$F:$F,'2020'!$K452)*O452</f>
        <v>880</v>
      </c>
      <c r="AC452" s="618">
        <f>SUMIFS(Нормативы!O:O,Нормативы!$B:$B,$G452,Нормативы!$D:$D,'2020'!$I452,Нормативы!$F:$F,'2020'!$K452)</f>
        <v>6180</v>
      </c>
      <c r="AD452" s="618">
        <f>SUMIFS(Нормативы!P:P,Нормативы!$B:$B,$G452,Нормативы!$D:$D,'2020'!$I452,Нормативы!$F:$F,'2020'!$K452)*O452</f>
        <v>440</v>
      </c>
      <c r="AE452" s="618">
        <f>SUMIFS(Нормативы!Q:Q,Нормативы!$B:$B,$G452,Нормативы!$D:$D,'2020'!$I452,Нормативы!$F:$F,'2020'!$K452)</f>
        <v>1080</v>
      </c>
      <c r="AF452" s="618">
        <f>SUMIFS(Нормативы!R:R,Нормативы!$B:$B,$G452,Нормативы!$D:$D,'2020'!$I452,Нормативы!$F:$F,'2020'!$K452)</f>
        <v>2490</v>
      </c>
      <c r="AG452" s="618">
        <f>SUMIFS(Нормативы!S:S,Нормативы!$B:$B,$G452,Нормативы!$D:$D,'2020'!$I452,Нормативы!$F:$F,'2020'!$K452)</f>
        <v>5800</v>
      </c>
      <c r="AH452" s="618">
        <f>SUMIFS(Нормативы!T:T,Нормативы!$B:$B,$G452,Нормативы!$D:$D,'2020'!$I452,Нормативы!$F:$F,'2020'!$K452)</f>
        <v>540</v>
      </c>
      <c r="AI452" s="618">
        <f>SUMIFS(Нормативы!U:U,Нормативы!$B:$B,$G452,Нормативы!$D:$D,'2020'!$I452,Нормативы!$F:$F,'2020'!$K452)</f>
        <v>770</v>
      </c>
      <c r="AJ452" s="618">
        <f>SUMIFS(Нормативы!V:V,Нормативы!$B:$B,$G452,Нормативы!$D:$D,'2020'!$I452,Нормативы!$F:$F,'2020'!$K452)</f>
        <v>170</v>
      </c>
      <c r="AK452" s="618">
        <f>SUMIFS(Нормативы!W:W,Нормативы!$B:$B,$G452,Нормативы!$D:$D,'2020'!$I452,Нормативы!$F:$F,'2020'!$K452)</f>
        <v>200</v>
      </c>
      <c r="AL452" s="618">
        <f>SUMIFS(Нормативы!X:X,Нормативы!$B:$B,$G452,Нормативы!$D:$D,'2020'!$I452,Нормативы!$F:$F,'2020'!$K452)*O452</f>
        <v>13440</v>
      </c>
      <c r="AM452" s="618">
        <f t="shared" si="1325"/>
        <v>10322.6</v>
      </c>
      <c r="AN452" s="618">
        <f t="shared" si="1326"/>
        <v>3117.4</v>
      </c>
      <c r="AO452" s="618">
        <f>SUMIFS(Нормативы!AA:AA,Нормативы!$B:$B,$G452,Нормативы!$D:$D,'2020'!$I452,Нормативы!$F:$F,'2020'!$K452)</f>
        <v>0</v>
      </c>
      <c r="AP452" s="619">
        <f t="shared" si="1327"/>
        <v>115530</v>
      </c>
      <c r="AQ452" s="413">
        <f t="shared" si="1301"/>
        <v>156900</v>
      </c>
      <c r="AR452" s="618">
        <f t="shared" si="1352"/>
        <v>120506.9</v>
      </c>
      <c r="AS452" s="618">
        <f t="shared" si="1353"/>
        <v>36393.1</v>
      </c>
      <c r="AT452" s="616">
        <f t="shared" si="1302"/>
        <v>3220</v>
      </c>
      <c r="AU452" s="616">
        <f t="shared" si="1303"/>
        <v>644</v>
      </c>
      <c r="AV452" s="616">
        <f t="shared" si="1304"/>
        <v>6960</v>
      </c>
      <c r="AW452" s="616">
        <f t="shared" si="1305"/>
        <v>17160</v>
      </c>
      <c r="AX452" s="616">
        <f t="shared" si="1306"/>
        <v>1760</v>
      </c>
      <c r="AY452" s="616">
        <f t="shared" si="1307"/>
        <v>12360</v>
      </c>
      <c r="AZ452" s="616">
        <f t="shared" si="1308"/>
        <v>880</v>
      </c>
      <c r="BA452" s="616">
        <f t="shared" si="1309"/>
        <v>2160</v>
      </c>
      <c r="BB452" s="616">
        <f t="shared" si="1310"/>
        <v>4980</v>
      </c>
      <c r="BC452" s="616">
        <f t="shared" si="1311"/>
        <v>11600</v>
      </c>
      <c r="BD452" s="616">
        <f t="shared" si="1312"/>
        <v>1080</v>
      </c>
      <c r="BE452" s="616">
        <f t="shared" si="1313"/>
        <v>1540</v>
      </c>
      <c r="BF452" s="616">
        <f t="shared" si="1314"/>
        <v>340</v>
      </c>
      <c r="BG452" s="616">
        <f t="shared" si="1315"/>
        <v>400</v>
      </c>
      <c r="BH452" s="616">
        <f t="shared" si="1316"/>
        <v>26880</v>
      </c>
      <c r="BI452" s="618">
        <f t="shared" si="1354"/>
        <v>20645.2</v>
      </c>
      <c r="BJ452" s="618">
        <f t="shared" si="1355"/>
        <v>6234.8</v>
      </c>
      <c r="BK452" s="616">
        <f t="shared" si="1356"/>
        <v>0</v>
      </c>
      <c r="BL452" s="620">
        <f t="shared" si="1317"/>
        <v>231060</v>
      </c>
      <c r="BM452" s="616">
        <f t="shared" si="1318"/>
        <v>195654</v>
      </c>
      <c r="BN452" s="618">
        <f t="shared" si="1357"/>
        <v>150271.9</v>
      </c>
      <c r="BO452" s="618">
        <f t="shared" si="1358"/>
        <v>45382.1</v>
      </c>
      <c r="BP452" s="616">
        <f t="shared" si="1359"/>
        <v>3220</v>
      </c>
      <c r="BQ452" s="616">
        <f t="shared" si="1328"/>
        <v>644</v>
      </c>
      <c r="BR452" s="616">
        <f t="shared" si="1360"/>
        <v>6960</v>
      </c>
      <c r="BS452" s="616">
        <f t="shared" si="1361"/>
        <v>17160</v>
      </c>
      <c r="BT452" s="616">
        <f t="shared" si="1361"/>
        <v>1760</v>
      </c>
      <c r="BU452" s="616">
        <f t="shared" si="1361"/>
        <v>12360</v>
      </c>
      <c r="BV452" s="616">
        <f t="shared" si="1361"/>
        <v>880</v>
      </c>
      <c r="BW452" s="616">
        <f t="shared" si="1361"/>
        <v>2160</v>
      </c>
      <c r="BX452" s="616">
        <f t="shared" si="1319"/>
        <v>15941</v>
      </c>
      <c r="BY452" s="616">
        <f t="shared" si="1362"/>
        <v>11600</v>
      </c>
      <c r="BZ452" s="616">
        <f t="shared" si="1363"/>
        <v>1080</v>
      </c>
      <c r="CA452" s="616">
        <f t="shared" si="1364"/>
        <v>1540</v>
      </c>
      <c r="CB452" s="616">
        <f t="shared" si="1365"/>
        <v>340</v>
      </c>
      <c r="CC452" s="616">
        <f t="shared" si="1366"/>
        <v>400</v>
      </c>
      <c r="CD452" s="616">
        <f t="shared" si="1320"/>
        <v>33519</v>
      </c>
      <c r="CE452" s="618">
        <f t="shared" si="1367"/>
        <v>25744.2</v>
      </c>
      <c r="CF452" s="618">
        <f t="shared" si="1368"/>
        <v>7774.8</v>
      </c>
      <c r="CG452" s="616">
        <f t="shared" si="1369"/>
        <v>0</v>
      </c>
      <c r="CH452" s="621">
        <f t="shared" si="1321"/>
        <v>287414</v>
      </c>
      <c r="AUV452" s="699">
        <f t="shared" si="1184"/>
        <v>97827</v>
      </c>
      <c r="AUW452" s="699">
        <f t="shared" si="1185"/>
        <v>75135.94</v>
      </c>
      <c r="AUX452" s="699">
        <f t="shared" si="1186"/>
        <v>22691.06</v>
      </c>
      <c r="AUY452" s="699">
        <f t="shared" si="1370"/>
        <v>1610</v>
      </c>
      <c r="AUZ452" s="699">
        <f t="shared" si="1204"/>
        <v>201.19</v>
      </c>
      <c r="AVA452" s="699">
        <f t="shared" si="1204"/>
        <v>0.09</v>
      </c>
      <c r="AVB452" s="699">
        <f t="shared" si="1371"/>
        <v>8580</v>
      </c>
      <c r="AVC452" s="699">
        <f t="shared" si="1372"/>
        <v>880</v>
      </c>
      <c r="AVD452" s="699">
        <f t="shared" si="1373"/>
        <v>6180</v>
      </c>
      <c r="AVE452" s="699">
        <f t="shared" si="1374"/>
        <v>440</v>
      </c>
      <c r="AVF452" s="699">
        <f t="shared" si="1375"/>
        <v>1080</v>
      </c>
      <c r="AVG452" s="699">
        <f t="shared" si="1376"/>
        <v>7970.5</v>
      </c>
      <c r="AVH452" s="699">
        <f t="shared" si="1377"/>
        <v>5800</v>
      </c>
      <c r="AVI452" s="699">
        <f t="shared" si="1378"/>
        <v>540</v>
      </c>
      <c r="AVJ452" s="699">
        <f t="shared" si="1379"/>
        <v>770</v>
      </c>
      <c r="AVK452" s="699">
        <f t="shared" si="1380"/>
        <v>170</v>
      </c>
      <c r="AVL452" s="699">
        <f t="shared" si="1381"/>
        <v>200</v>
      </c>
      <c r="AVM452" s="699">
        <f t="shared" si="1382"/>
        <v>16759.5</v>
      </c>
      <c r="AVN452" s="699">
        <f t="shared" si="1383"/>
        <v>12872.12</v>
      </c>
      <c r="AVO452" s="699">
        <f t="shared" si="1384"/>
        <v>3887.38</v>
      </c>
      <c r="AVP452" s="699">
        <f t="shared" si="1385"/>
        <v>0</v>
      </c>
      <c r="AVQ452" s="699">
        <f t="shared" si="1386"/>
        <v>143707</v>
      </c>
    </row>
    <row r="453" spans="1:1265" ht="30" hidden="1" customHeight="1" x14ac:dyDescent="0.25">
      <c r="A453" s="639">
        <v>1</v>
      </c>
      <c r="B453" s="649">
        <v>11</v>
      </c>
      <c r="C453" s="665" t="s">
        <v>26</v>
      </c>
      <c r="D453" s="399"/>
      <c r="E453" s="400" t="s">
        <v>442</v>
      </c>
      <c r="F453" s="644" t="s">
        <v>39</v>
      </c>
      <c r="G453" s="649">
        <v>3</v>
      </c>
      <c r="H453" s="659" t="s">
        <v>10</v>
      </c>
      <c r="I453" s="649">
        <v>0</v>
      </c>
      <c r="J453" s="400" t="s">
        <v>444</v>
      </c>
      <c r="K453" s="649">
        <v>2</v>
      </c>
      <c r="L453" s="688" t="s">
        <v>446</v>
      </c>
      <c r="M453" s="401" t="s">
        <v>271</v>
      </c>
      <c r="N453" s="400" t="s">
        <v>411</v>
      </c>
      <c r="O453" s="644">
        <v>1</v>
      </c>
      <c r="P453" s="632">
        <v>1</v>
      </c>
      <c r="Q453" s="632">
        <v>1</v>
      </c>
      <c r="R453" s="632">
        <v>1</v>
      </c>
      <c r="S453" s="675">
        <f>SUMIF('Территориальный кк'!$A:$A,'2020'!$B453,'Территориальный кк'!D:D)</f>
        <v>1.2470000000000001</v>
      </c>
      <c r="T453" s="676">
        <f>SUMIF('Территориальный кк'!$A:$A,'2020'!$B453,'Территориальный кк'!E:E)</f>
        <v>3.2010000000000001</v>
      </c>
      <c r="U453" s="618">
        <f>SUMIFS(Нормативы!G:G,Нормативы!$B:$B,$G453,Нормативы!$D:$D,'2020'!$I453,Нормативы!$F:$F,'2020'!$K453)*O453</f>
        <v>78450</v>
      </c>
      <c r="V453" s="618">
        <f t="shared" si="1322"/>
        <v>60253.5</v>
      </c>
      <c r="W453" s="618">
        <f t="shared" si="1323"/>
        <v>18196.5</v>
      </c>
      <c r="X453" s="618">
        <f>SUMIFS(Нормативы!J:J,Нормативы!$B:$B,$G453,Нормативы!$D:$D,'2020'!$I453,Нормативы!$F:$F,'2020'!$K453)</f>
        <v>1610</v>
      </c>
      <c r="Y453" s="618">
        <f>SUMIFS(Нормативы!K:K,Нормативы!$B:$B,$G453,Нормативы!$D:$D,'2020'!$I453,Нормативы!$F:$F,'2020'!$K453)</f>
        <v>322</v>
      </c>
      <c r="Z453" s="618">
        <f>SUMIFS(Нормативы!L:L,Нормативы!$B:$B,$G453,Нормативы!$D:$D,'2020'!$I453,Нормативы!$F:$F,'2020'!$K453)</f>
        <v>3480</v>
      </c>
      <c r="AA453" s="618">
        <f t="shared" si="1324"/>
        <v>8580</v>
      </c>
      <c r="AB453" s="618">
        <f>SUMIFS(Нормативы!N:N,Нормативы!$B:$B,$G453,Нормативы!$D:$D,'2020'!$I453,Нормативы!$F:$F,'2020'!$K453)*O453</f>
        <v>880</v>
      </c>
      <c r="AC453" s="618">
        <f>SUMIFS(Нормативы!O:O,Нормативы!$B:$B,$G453,Нормативы!$D:$D,'2020'!$I453,Нормативы!$F:$F,'2020'!$K453)</f>
        <v>6180</v>
      </c>
      <c r="AD453" s="618">
        <f>SUMIFS(Нормативы!P:P,Нормативы!$B:$B,$G453,Нормативы!$D:$D,'2020'!$I453,Нормативы!$F:$F,'2020'!$K453)*O453</f>
        <v>440</v>
      </c>
      <c r="AE453" s="618">
        <f>SUMIFS(Нормативы!Q:Q,Нормативы!$B:$B,$G453,Нормативы!$D:$D,'2020'!$I453,Нормативы!$F:$F,'2020'!$K453)</f>
        <v>1080</v>
      </c>
      <c r="AF453" s="618">
        <f>SUMIFS(Нормативы!R:R,Нормативы!$B:$B,$G453,Нормативы!$D:$D,'2020'!$I453,Нормативы!$F:$F,'2020'!$K453)</f>
        <v>2490</v>
      </c>
      <c r="AG453" s="618">
        <f>SUMIFS(Нормативы!S:S,Нормативы!$B:$B,$G453,Нормативы!$D:$D,'2020'!$I453,Нормативы!$F:$F,'2020'!$K453)</f>
        <v>5800</v>
      </c>
      <c r="AH453" s="618">
        <f>SUMIFS(Нормативы!T:T,Нормативы!$B:$B,$G453,Нормативы!$D:$D,'2020'!$I453,Нормативы!$F:$F,'2020'!$K453)</f>
        <v>540</v>
      </c>
      <c r="AI453" s="618">
        <f>SUMIFS(Нормативы!U:U,Нормативы!$B:$B,$G453,Нормативы!$D:$D,'2020'!$I453,Нормативы!$F:$F,'2020'!$K453)</f>
        <v>770</v>
      </c>
      <c r="AJ453" s="618">
        <f>SUMIFS(Нормативы!V:V,Нормативы!$B:$B,$G453,Нормативы!$D:$D,'2020'!$I453,Нормативы!$F:$F,'2020'!$K453)</f>
        <v>170</v>
      </c>
      <c r="AK453" s="618">
        <f>SUMIFS(Нормативы!W:W,Нормативы!$B:$B,$G453,Нормативы!$D:$D,'2020'!$I453,Нормативы!$F:$F,'2020'!$K453)</f>
        <v>200</v>
      </c>
      <c r="AL453" s="618">
        <f>SUMIFS(Нормативы!X:X,Нормативы!$B:$B,$G453,Нормативы!$D:$D,'2020'!$I453,Нормативы!$F:$F,'2020'!$K453)*O453</f>
        <v>13440</v>
      </c>
      <c r="AM453" s="618">
        <f t="shared" si="1325"/>
        <v>10322.6</v>
      </c>
      <c r="AN453" s="618">
        <f t="shared" si="1326"/>
        <v>3117.4</v>
      </c>
      <c r="AO453" s="618">
        <f>SUMIFS(Нормативы!AA:AA,Нормативы!$B:$B,$G453,Нормативы!$D:$D,'2020'!$I453,Нормативы!$F:$F,'2020'!$K453)</f>
        <v>0</v>
      </c>
      <c r="AP453" s="619">
        <f t="shared" si="1327"/>
        <v>115530</v>
      </c>
      <c r="AQ453" s="413">
        <f t="shared" si="1301"/>
        <v>78450</v>
      </c>
      <c r="AR453" s="618">
        <f t="shared" si="1352"/>
        <v>60253.5</v>
      </c>
      <c r="AS453" s="618">
        <f t="shared" si="1353"/>
        <v>18196.5</v>
      </c>
      <c r="AT453" s="616">
        <f t="shared" si="1302"/>
        <v>1610</v>
      </c>
      <c r="AU453" s="616">
        <f t="shared" si="1303"/>
        <v>322</v>
      </c>
      <c r="AV453" s="616">
        <f t="shared" si="1304"/>
        <v>3480</v>
      </c>
      <c r="AW453" s="616">
        <f t="shared" si="1305"/>
        <v>8580</v>
      </c>
      <c r="AX453" s="616">
        <f t="shared" si="1306"/>
        <v>880</v>
      </c>
      <c r="AY453" s="616">
        <f t="shared" si="1307"/>
        <v>6180</v>
      </c>
      <c r="AZ453" s="616">
        <f t="shared" si="1308"/>
        <v>440</v>
      </c>
      <c r="BA453" s="616">
        <f t="shared" si="1309"/>
        <v>1080</v>
      </c>
      <c r="BB453" s="616">
        <f t="shared" si="1310"/>
        <v>2490</v>
      </c>
      <c r="BC453" s="616">
        <f t="shared" si="1311"/>
        <v>5800</v>
      </c>
      <c r="BD453" s="616">
        <f t="shared" si="1312"/>
        <v>540</v>
      </c>
      <c r="BE453" s="616">
        <f t="shared" si="1313"/>
        <v>770</v>
      </c>
      <c r="BF453" s="616">
        <f t="shared" si="1314"/>
        <v>170</v>
      </c>
      <c r="BG453" s="616">
        <f t="shared" si="1315"/>
        <v>200</v>
      </c>
      <c r="BH453" s="616">
        <f t="shared" si="1316"/>
        <v>13440</v>
      </c>
      <c r="BI453" s="618">
        <f t="shared" si="1354"/>
        <v>10322.6</v>
      </c>
      <c r="BJ453" s="618">
        <f t="shared" si="1355"/>
        <v>3117.4</v>
      </c>
      <c r="BK453" s="616">
        <f t="shared" si="1356"/>
        <v>0</v>
      </c>
      <c r="BL453" s="620">
        <f t="shared" si="1317"/>
        <v>115530</v>
      </c>
      <c r="BM453" s="616">
        <f t="shared" si="1318"/>
        <v>97827</v>
      </c>
      <c r="BN453" s="618">
        <f t="shared" si="1357"/>
        <v>75135.899999999994</v>
      </c>
      <c r="BO453" s="618">
        <f t="shared" si="1358"/>
        <v>22691.1</v>
      </c>
      <c r="BP453" s="616">
        <f t="shared" si="1359"/>
        <v>1610</v>
      </c>
      <c r="BQ453" s="616">
        <f t="shared" si="1328"/>
        <v>322</v>
      </c>
      <c r="BR453" s="616">
        <f t="shared" si="1360"/>
        <v>3480</v>
      </c>
      <c r="BS453" s="616">
        <f t="shared" si="1361"/>
        <v>8580</v>
      </c>
      <c r="BT453" s="616">
        <f t="shared" si="1361"/>
        <v>880</v>
      </c>
      <c r="BU453" s="616">
        <f t="shared" si="1361"/>
        <v>6180</v>
      </c>
      <c r="BV453" s="616">
        <f t="shared" si="1361"/>
        <v>440</v>
      </c>
      <c r="BW453" s="616">
        <f t="shared" si="1361"/>
        <v>1080</v>
      </c>
      <c r="BX453" s="616">
        <f t="shared" si="1319"/>
        <v>7970</v>
      </c>
      <c r="BY453" s="616">
        <f t="shared" si="1362"/>
        <v>5800</v>
      </c>
      <c r="BZ453" s="616">
        <f t="shared" si="1363"/>
        <v>540</v>
      </c>
      <c r="CA453" s="616">
        <f t="shared" si="1364"/>
        <v>770</v>
      </c>
      <c r="CB453" s="616">
        <f t="shared" si="1365"/>
        <v>170</v>
      </c>
      <c r="CC453" s="616">
        <f t="shared" si="1366"/>
        <v>200</v>
      </c>
      <c r="CD453" s="616">
        <f t="shared" si="1320"/>
        <v>16760</v>
      </c>
      <c r="CE453" s="618">
        <f t="shared" si="1367"/>
        <v>12872.5</v>
      </c>
      <c r="CF453" s="618">
        <f t="shared" si="1368"/>
        <v>3887.5</v>
      </c>
      <c r="CG453" s="616">
        <f t="shared" si="1369"/>
        <v>0</v>
      </c>
      <c r="CH453" s="621">
        <f t="shared" si="1321"/>
        <v>143707</v>
      </c>
      <c r="AUV453" s="699">
        <f t="shared" si="1184"/>
        <v>97827</v>
      </c>
      <c r="AUW453" s="699">
        <f t="shared" si="1185"/>
        <v>75135.94</v>
      </c>
      <c r="AUX453" s="699">
        <f t="shared" si="1186"/>
        <v>22691.06</v>
      </c>
      <c r="AUY453" s="699">
        <f t="shared" si="1370"/>
        <v>1610</v>
      </c>
      <c r="AUZ453" s="699">
        <f t="shared" si="1204"/>
        <v>100.59</v>
      </c>
      <c r="AVA453" s="699">
        <f t="shared" si="1204"/>
        <v>0.04</v>
      </c>
      <c r="AVB453" s="699">
        <f t="shared" si="1371"/>
        <v>8580</v>
      </c>
      <c r="AVC453" s="699">
        <f t="shared" si="1372"/>
        <v>880</v>
      </c>
      <c r="AVD453" s="699">
        <f t="shared" si="1373"/>
        <v>6180</v>
      </c>
      <c r="AVE453" s="699">
        <f t="shared" si="1374"/>
        <v>440</v>
      </c>
      <c r="AVF453" s="699">
        <f t="shared" si="1375"/>
        <v>1080</v>
      </c>
      <c r="AVG453" s="699">
        <f t="shared" si="1376"/>
        <v>7970</v>
      </c>
      <c r="AVH453" s="699">
        <f t="shared" si="1377"/>
        <v>5800</v>
      </c>
      <c r="AVI453" s="699">
        <f t="shared" si="1378"/>
        <v>540</v>
      </c>
      <c r="AVJ453" s="699">
        <f t="shared" si="1379"/>
        <v>770</v>
      </c>
      <c r="AVK453" s="699">
        <f t="shared" si="1380"/>
        <v>170</v>
      </c>
      <c r="AVL453" s="699">
        <f t="shared" si="1381"/>
        <v>200</v>
      </c>
      <c r="AVM453" s="699">
        <f t="shared" si="1382"/>
        <v>16760</v>
      </c>
      <c r="AVN453" s="699">
        <f t="shared" si="1383"/>
        <v>12872.5</v>
      </c>
      <c r="AVO453" s="699">
        <f t="shared" si="1384"/>
        <v>3887.5</v>
      </c>
      <c r="AVP453" s="699">
        <f t="shared" si="1385"/>
        <v>0</v>
      </c>
      <c r="AVQ453" s="699">
        <f t="shared" si="1386"/>
        <v>143707</v>
      </c>
    </row>
    <row r="454" spans="1:1265" ht="30" hidden="1" customHeight="1" x14ac:dyDescent="0.25">
      <c r="A454" s="639">
        <v>1</v>
      </c>
      <c r="B454" s="650">
        <v>11</v>
      </c>
      <c r="C454" s="666" t="s">
        <v>26</v>
      </c>
      <c r="D454" s="399"/>
      <c r="E454" s="411" t="s">
        <v>442</v>
      </c>
      <c r="F454" s="645" t="s">
        <v>39</v>
      </c>
      <c r="G454" s="650">
        <v>3</v>
      </c>
      <c r="H454" s="660" t="s">
        <v>10</v>
      </c>
      <c r="I454" s="650">
        <v>0</v>
      </c>
      <c r="J454" s="411" t="s">
        <v>438</v>
      </c>
      <c r="K454" s="650">
        <v>3</v>
      </c>
      <c r="L454" s="689" t="s">
        <v>447</v>
      </c>
      <c r="M454" s="412" t="s">
        <v>273</v>
      </c>
      <c r="N454" s="411" t="s">
        <v>411</v>
      </c>
      <c r="O454" s="645">
        <v>1</v>
      </c>
      <c r="P454" s="632">
        <v>4</v>
      </c>
      <c r="Q454" s="632">
        <v>4</v>
      </c>
      <c r="R454" s="632">
        <v>4</v>
      </c>
      <c r="S454" s="675">
        <f>SUMIF('Территориальный кк'!$A:$A,'2020'!$B454,'Территориальный кк'!D:D)</f>
        <v>1.2470000000000001</v>
      </c>
      <c r="T454" s="676">
        <f>SUMIF('Территориальный кк'!$A:$A,'2020'!$B454,'Территориальный кк'!E:E)</f>
        <v>3.2010000000000001</v>
      </c>
      <c r="U454" s="618">
        <f>SUMIFS(Нормативы!G:G,Нормативы!$B:$B,$G454,Нормативы!$D:$D,'2020'!$I454,Нормативы!$F:$F,'2020'!$K454)*O454</f>
        <v>78450</v>
      </c>
      <c r="V454" s="618">
        <f t="shared" si="1322"/>
        <v>60253.5</v>
      </c>
      <c r="W454" s="618">
        <f t="shared" si="1323"/>
        <v>18196.5</v>
      </c>
      <c r="X454" s="618">
        <f>SUMIFS(Нормативы!J:J,Нормативы!$B:$B,$G454,Нормативы!$D:$D,'2020'!$I454,Нормативы!$F:$F,'2020'!$K454)</f>
        <v>6840</v>
      </c>
      <c r="Y454" s="618">
        <f>SUMIFS(Нормативы!K:K,Нормативы!$B:$B,$G454,Нормативы!$D:$D,'2020'!$I454,Нормативы!$F:$F,'2020'!$K454)</f>
        <v>1368</v>
      </c>
      <c r="Z454" s="618">
        <f>SUMIFS(Нормативы!L:L,Нормативы!$B:$B,$G454,Нормативы!$D:$D,'2020'!$I454,Нормативы!$F:$F,'2020'!$K454)</f>
        <v>8110</v>
      </c>
      <c r="AA454" s="618">
        <f t="shared" si="1324"/>
        <v>23360</v>
      </c>
      <c r="AB454" s="618">
        <f>SUMIFS(Нормативы!N:N,Нормативы!$B:$B,$G454,Нормативы!$D:$D,'2020'!$I454,Нормативы!$F:$F,'2020'!$K454)*O454</f>
        <v>880</v>
      </c>
      <c r="AC454" s="618">
        <f>SUMIFS(Нормативы!O:O,Нормативы!$B:$B,$G454,Нормативы!$D:$D,'2020'!$I454,Нормативы!$F:$F,'2020'!$K454)</f>
        <v>20960</v>
      </c>
      <c r="AD454" s="618">
        <f>SUMIFS(Нормативы!P:P,Нормативы!$B:$B,$G454,Нормативы!$D:$D,'2020'!$I454,Нормативы!$F:$F,'2020'!$K454)*O454</f>
        <v>440</v>
      </c>
      <c r="AE454" s="618">
        <f>SUMIFS(Нормативы!Q:Q,Нормативы!$B:$B,$G454,Нормативы!$D:$D,'2020'!$I454,Нормативы!$F:$F,'2020'!$K454)</f>
        <v>1080</v>
      </c>
      <c r="AF454" s="618">
        <f>SUMIFS(Нормативы!R:R,Нормативы!$B:$B,$G454,Нормативы!$D:$D,'2020'!$I454,Нормативы!$F:$F,'2020'!$K454)</f>
        <v>2700</v>
      </c>
      <c r="AG454" s="618">
        <f>SUMIFS(Нормативы!S:S,Нормативы!$B:$B,$G454,Нормативы!$D:$D,'2020'!$I454,Нормативы!$F:$F,'2020'!$K454)</f>
        <v>5800</v>
      </c>
      <c r="AH454" s="618">
        <f>SUMIFS(Нормативы!T:T,Нормативы!$B:$B,$G454,Нормативы!$D:$D,'2020'!$I454,Нормативы!$F:$F,'2020'!$K454)</f>
        <v>540</v>
      </c>
      <c r="AI454" s="618">
        <f>SUMIFS(Нормативы!U:U,Нормативы!$B:$B,$G454,Нормативы!$D:$D,'2020'!$I454,Нормативы!$F:$F,'2020'!$K454)</f>
        <v>770</v>
      </c>
      <c r="AJ454" s="618">
        <f>SUMIFS(Нормативы!V:V,Нормативы!$B:$B,$G454,Нормативы!$D:$D,'2020'!$I454,Нормативы!$F:$F,'2020'!$K454)</f>
        <v>170</v>
      </c>
      <c r="AK454" s="618">
        <f>SUMIFS(Нормативы!W:W,Нормативы!$B:$B,$G454,Нормативы!$D:$D,'2020'!$I454,Нормативы!$F:$F,'2020'!$K454)</f>
        <v>200</v>
      </c>
      <c r="AL454" s="618">
        <f>SUMIFS(Нормативы!X:X,Нормативы!$B:$B,$G454,Нормативы!$D:$D,'2020'!$I454,Нормативы!$F:$F,'2020'!$K454)*O454</f>
        <v>13440</v>
      </c>
      <c r="AM454" s="618">
        <f t="shared" si="1325"/>
        <v>10322.6</v>
      </c>
      <c r="AN454" s="618">
        <f t="shared" si="1326"/>
        <v>3117.4</v>
      </c>
      <c r="AO454" s="618">
        <f>SUMIFS(Нормативы!AA:AA,Нормативы!$B:$B,$G454,Нормативы!$D:$D,'2020'!$I454,Нормативы!$F:$F,'2020'!$K454)</f>
        <v>0</v>
      </c>
      <c r="AP454" s="619">
        <f t="shared" si="1327"/>
        <v>140380</v>
      </c>
      <c r="AQ454" s="413">
        <f t="shared" si="1301"/>
        <v>313800</v>
      </c>
      <c r="AR454" s="618">
        <f t="shared" si="1352"/>
        <v>241013.8</v>
      </c>
      <c r="AS454" s="618">
        <f t="shared" si="1353"/>
        <v>72786.2</v>
      </c>
      <c r="AT454" s="616">
        <f t="shared" si="1302"/>
        <v>27360</v>
      </c>
      <c r="AU454" s="616">
        <f t="shared" si="1303"/>
        <v>5472</v>
      </c>
      <c r="AV454" s="616">
        <f t="shared" si="1304"/>
        <v>32440</v>
      </c>
      <c r="AW454" s="616">
        <f t="shared" si="1305"/>
        <v>93440</v>
      </c>
      <c r="AX454" s="616">
        <f t="shared" si="1306"/>
        <v>3520</v>
      </c>
      <c r="AY454" s="616">
        <f t="shared" si="1307"/>
        <v>83840</v>
      </c>
      <c r="AZ454" s="616">
        <f t="shared" si="1308"/>
        <v>1760</v>
      </c>
      <c r="BA454" s="616">
        <f t="shared" si="1309"/>
        <v>4320</v>
      </c>
      <c r="BB454" s="616">
        <f t="shared" si="1310"/>
        <v>10800</v>
      </c>
      <c r="BC454" s="616">
        <f t="shared" si="1311"/>
        <v>23200</v>
      </c>
      <c r="BD454" s="616">
        <f t="shared" si="1312"/>
        <v>2160</v>
      </c>
      <c r="BE454" s="616">
        <f t="shared" si="1313"/>
        <v>3080</v>
      </c>
      <c r="BF454" s="616">
        <f t="shared" si="1314"/>
        <v>680</v>
      </c>
      <c r="BG454" s="616">
        <f t="shared" si="1315"/>
        <v>800</v>
      </c>
      <c r="BH454" s="616">
        <f t="shared" si="1316"/>
        <v>53760</v>
      </c>
      <c r="BI454" s="627">
        <f t="shared" si="1354"/>
        <v>41290.300000000003</v>
      </c>
      <c r="BJ454" s="627">
        <f t="shared" si="1355"/>
        <v>12469.7</v>
      </c>
      <c r="BK454" s="617">
        <f t="shared" si="1356"/>
        <v>0</v>
      </c>
      <c r="BL454" s="628">
        <f t="shared" si="1317"/>
        <v>561520</v>
      </c>
      <c r="BM454" s="617">
        <f t="shared" si="1318"/>
        <v>391309</v>
      </c>
      <c r="BN454" s="627">
        <f t="shared" si="1357"/>
        <v>300544.5</v>
      </c>
      <c r="BO454" s="627">
        <f t="shared" si="1358"/>
        <v>90764.5</v>
      </c>
      <c r="BP454" s="617">
        <f t="shared" si="1359"/>
        <v>27360</v>
      </c>
      <c r="BQ454" s="617">
        <f t="shared" si="1328"/>
        <v>5472</v>
      </c>
      <c r="BR454" s="617">
        <f t="shared" si="1360"/>
        <v>32440</v>
      </c>
      <c r="BS454" s="617">
        <f t="shared" si="1361"/>
        <v>93440</v>
      </c>
      <c r="BT454" s="616">
        <f t="shared" si="1361"/>
        <v>3520</v>
      </c>
      <c r="BU454" s="616">
        <f t="shared" si="1361"/>
        <v>83840</v>
      </c>
      <c r="BV454" s="616">
        <f t="shared" si="1361"/>
        <v>1760</v>
      </c>
      <c r="BW454" s="616">
        <f t="shared" si="1361"/>
        <v>4320</v>
      </c>
      <c r="BX454" s="616">
        <f t="shared" si="1319"/>
        <v>34571</v>
      </c>
      <c r="BY454" s="617">
        <f t="shared" si="1362"/>
        <v>23200</v>
      </c>
      <c r="BZ454" s="617">
        <f t="shared" si="1363"/>
        <v>2160</v>
      </c>
      <c r="CA454" s="617">
        <f t="shared" si="1364"/>
        <v>3080</v>
      </c>
      <c r="CB454" s="617">
        <f t="shared" si="1365"/>
        <v>680</v>
      </c>
      <c r="CC454" s="617">
        <f t="shared" si="1366"/>
        <v>800</v>
      </c>
      <c r="CD454" s="617">
        <f t="shared" si="1320"/>
        <v>67039</v>
      </c>
      <c r="CE454" s="627">
        <f t="shared" si="1367"/>
        <v>51489.2</v>
      </c>
      <c r="CF454" s="627">
        <f t="shared" si="1368"/>
        <v>15549.8</v>
      </c>
      <c r="CG454" s="617">
        <f t="shared" si="1369"/>
        <v>0</v>
      </c>
      <c r="CH454" s="629">
        <f t="shared" si="1321"/>
        <v>676079</v>
      </c>
      <c r="AUV454" s="699">
        <f t="shared" si="1184"/>
        <v>97827.25</v>
      </c>
      <c r="AUW454" s="699">
        <f t="shared" si="1185"/>
        <v>75136.14</v>
      </c>
      <c r="AUX454" s="699">
        <f t="shared" si="1186"/>
        <v>22691.11</v>
      </c>
      <c r="AUY454" s="699">
        <f t="shared" si="1370"/>
        <v>6840</v>
      </c>
      <c r="AUZ454" s="699">
        <f t="shared" si="1204"/>
        <v>1709.47</v>
      </c>
      <c r="AVA454" s="699">
        <f t="shared" si="1204"/>
        <v>0.41</v>
      </c>
      <c r="AVB454" s="699">
        <f t="shared" si="1371"/>
        <v>23360</v>
      </c>
      <c r="AVC454" s="699">
        <f t="shared" si="1372"/>
        <v>880</v>
      </c>
      <c r="AVD454" s="699">
        <f t="shared" si="1373"/>
        <v>20960</v>
      </c>
      <c r="AVE454" s="699">
        <f t="shared" si="1374"/>
        <v>440</v>
      </c>
      <c r="AVF454" s="699">
        <f t="shared" si="1375"/>
        <v>1080</v>
      </c>
      <c r="AVG454" s="699">
        <f t="shared" si="1376"/>
        <v>8642.75</v>
      </c>
      <c r="AVH454" s="699">
        <f t="shared" si="1377"/>
        <v>5800</v>
      </c>
      <c r="AVI454" s="699">
        <f t="shared" si="1378"/>
        <v>540</v>
      </c>
      <c r="AVJ454" s="699">
        <f t="shared" si="1379"/>
        <v>770</v>
      </c>
      <c r="AVK454" s="699">
        <f t="shared" si="1380"/>
        <v>170</v>
      </c>
      <c r="AVL454" s="699">
        <f t="shared" si="1381"/>
        <v>200</v>
      </c>
      <c r="AVM454" s="699">
        <f t="shared" si="1382"/>
        <v>16759.75</v>
      </c>
      <c r="AVN454" s="699">
        <f t="shared" si="1383"/>
        <v>12872.31</v>
      </c>
      <c r="AVO454" s="699">
        <f t="shared" si="1384"/>
        <v>3887.44</v>
      </c>
      <c r="AVP454" s="699">
        <f t="shared" si="1385"/>
        <v>0</v>
      </c>
      <c r="AVQ454" s="699">
        <f t="shared" si="1386"/>
        <v>169019.75</v>
      </c>
    </row>
    <row r="455" spans="1:1265" ht="30" hidden="1" customHeight="1" x14ac:dyDescent="0.25">
      <c r="A455" s="643">
        <v>1</v>
      </c>
      <c r="B455" s="649">
        <v>11</v>
      </c>
      <c r="C455" s="665" t="s">
        <v>26</v>
      </c>
      <c r="D455" s="698"/>
      <c r="E455" s="400" t="s">
        <v>442</v>
      </c>
      <c r="F455" s="644" t="s">
        <v>39</v>
      </c>
      <c r="G455" s="649">
        <v>3</v>
      </c>
      <c r="H455" s="659" t="s">
        <v>10</v>
      </c>
      <c r="I455" s="649">
        <v>0</v>
      </c>
      <c r="J455" s="400" t="s">
        <v>445</v>
      </c>
      <c r="K455" s="649">
        <v>3</v>
      </c>
      <c r="L455" s="688" t="s">
        <v>448</v>
      </c>
      <c r="M455" s="401" t="s">
        <v>272</v>
      </c>
      <c r="N455" s="400" t="s">
        <v>411</v>
      </c>
      <c r="O455" s="644">
        <v>1</v>
      </c>
      <c r="P455" s="632">
        <v>16</v>
      </c>
      <c r="Q455" s="632">
        <v>16</v>
      </c>
      <c r="R455" s="632">
        <v>16</v>
      </c>
      <c r="S455" s="676">
        <f>SUMIF('Территориальный кк'!$A:$A,'2020'!$B455,'Территориальный кк'!D:D)</f>
        <v>1.2470000000000001</v>
      </c>
      <c r="T455" s="676">
        <f>SUMIF('Территориальный кк'!$A:$A,'2020'!$B455,'Территориальный кк'!E:E)</f>
        <v>3.2010000000000001</v>
      </c>
      <c r="U455" s="618">
        <f>SUMIFS(Нормативы!G:G,Нормативы!$B:$B,$G455,Нормативы!$D:$D,'2020'!$I455,Нормативы!$F:$F,'2020'!$K455)*O455</f>
        <v>78450</v>
      </c>
      <c r="V455" s="618">
        <f t="shared" si="1322"/>
        <v>60253.5</v>
      </c>
      <c r="W455" s="618">
        <f t="shared" si="1323"/>
        <v>18196.5</v>
      </c>
      <c r="X455" s="618">
        <f>SUMIFS(Нормативы!J:J,Нормативы!$B:$B,$G455,Нормативы!$D:$D,'2020'!$I455,Нормативы!$F:$F,'2020'!$K455)</f>
        <v>6840</v>
      </c>
      <c r="Y455" s="618">
        <f>SUMIFS(Нормативы!K:K,Нормативы!$B:$B,$G455,Нормативы!$D:$D,'2020'!$I455,Нормативы!$F:$F,'2020'!$K455)</f>
        <v>1368</v>
      </c>
      <c r="Z455" s="618">
        <f>SUMIFS(Нормативы!L:L,Нормативы!$B:$B,$G455,Нормативы!$D:$D,'2020'!$I455,Нормативы!$F:$F,'2020'!$K455)</f>
        <v>8110</v>
      </c>
      <c r="AA455" s="618">
        <f t="shared" si="1324"/>
        <v>23360</v>
      </c>
      <c r="AB455" s="618">
        <f>SUMIFS(Нормативы!N:N,Нормативы!$B:$B,$G455,Нормативы!$D:$D,'2020'!$I455,Нормативы!$F:$F,'2020'!$K455)*O455</f>
        <v>880</v>
      </c>
      <c r="AC455" s="618">
        <f>SUMIFS(Нормативы!O:O,Нормативы!$B:$B,$G455,Нормативы!$D:$D,'2020'!$I455,Нормативы!$F:$F,'2020'!$K455)</f>
        <v>20960</v>
      </c>
      <c r="AD455" s="618">
        <f>SUMIFS(Нормативы!P:P,Нормативы!$B:$B,$G455,Нормативы!$D:$D,'2020'!$I455,Нормативы!$F:$F,'2020'!$K455)*O455</f>
        <v>440</v>
      </c>
      <c r="AE455" s="618">
        <f>SUMIFS(Нормативы!Q:Q,Нормативы!$B:$B,$G455,Нормативы!$D:$D,'2020'!$I455,Нормативы!$F:$F,'2020'!$K455)</f>
        <v>1080</v>
      </c>
      <c r="AF455" s="618">
        <f>SUMIFS(Нормативы!R:R,Нормативы!$B:$B,$G455,Нормативы!$D:$D,'2020'!$I455,Нормативы!$F:$F,'2020'!$K455)</f>
        <v>2700</v>
      </c>
      <c r="AG455" s="618">
        <f>SUMIFS(Нормативы!S:S,Нормативы!$B:$B,$G455,Нормативы!$D:$D,'2020'!$I455,Нормативы!$F:$F,'2020'!$K455)</f>
        <v>5800</v>
      </c>
      <c r="AH455" s="618">
        <f>SUMIFS(Нормативы!T:T,Нормативы!$B:$B,$G455,Нормативы!$D:$D,'2020'!$I455,Нормативы!$F:$F,'2020'!$K455)</f>
        <v>540</v>
      </c>
      <c r="AI455" s="618">
        <f>SUMIFS(Нормативы!U:U,Нормативы!$B:$B,$G455,Нормативы!$D:$D,'2020'!$I455,Нормативы!$F:$F,'2020'!$K455)</f>
        <v>770</v>
      </c>
      <c r="AJ455" s="618">
        <f>SUMIFS(Нормативы!V:V,Нормативы!$B:$B,$G455,Нормативы!$D:$D,'2020'!$I455,Нормативы!$F:$F,'2020'!$K455)</f>
        <v>170</v>
      </c>
      <c r="AK455" s="618">
        <f>SUMIFS(Нормативы!W:W,Нормативы!$B:$B,$G455,Нормативы!$D:$D,'2020'!$I455,Нормативы!$F:$F,'2020'!$K455)</f>
        <v>200</v>
      </c>
      <c r="AL455" s="618">
        <f>SUMIFS(Нормативы!X:X,Нормативы!$B:$B,$G455,Нормативы!$D:$D,'2020'!$I455,Нормативы!$F:$F,'2020'!$K455)*O455</f>
        <v>13440</v>
      </c>
      <c r="AM455" s="618">
        <f t="shared" si="1325"/>
        <v>10322.6</v>
      </c>
      <c r="AN455" s="618">
        <f t="shared" si="1326"/>
        <v>3117.4</v>
      </c>
      <c r="AO455" s="618">
        <f>SUMIFS(Нормативы!AA:AA,Нормативы!$B:$B,$G455,Нормативы!$D:$D,'2020'!$I455,Нормативы!$F:$F,'2020'!$K455)</f>
        <v>0</v>
      </c>
      <c r="AP455" s="619">
        <f t="shared" si="1327"/>
        <v>140380</v>
      </c>
      <c r="AQ455" s="413">
        <f t="shared" si="1301"/>
        <v>1255200</v>
      </c>
      <c r="AR455" s="618">
        <f t="shared" si="1352"/>
        <v>964055.3</v>
      </c>
      <c r="AS455" s="618">
        <f t="shared" si="1353"/>
        <v>291144.7</v>
      </c>
      <c r="AT455" s="616">
        <f t="shared" si="1302"/>
        <v>109440</v>
      </c>
      <c r="AU455" s="616">
        <f t="shared" si="1303"/>
        <v>21888</v>
      </c>
      <c r="AV455" s="616">
        <f t="shared" si="1304"/>
        <v>129760</v>
      </c>
      <c r="AW455" s="616">
        <f t="shared" si="1305"/>
        <v>373760</v>
      </c>
      <c r="AX455" s="616">
        <f t="shared" si="1306"/>
        <v>14080</v>
      </c>
      <c r="AY455" s="616">
        <f t="shared" si="1307"/>
        <v>335360</v>
      </c>
      <c r="AZ455" s="616">
        <f t="shared" si="1308"/>
        <v>7040</v>
      </c>
      <c r="BA455" s="616">
        <f t="shared" si="1309"/>
        <v>17280</v>
      </c>
      <c r="BB455" s="616">
        <f t="shared" si="1310"/>
        <v>43200</v>
      </c>
      <c r="BC455" s="616">
        <f t="shared" si="1311"/>
        <v>92800</v>
      </c>
      <c r="BD455" s="616">
        <f t="shared" si="1312"/>
        <v>8640</v>
      </c>
      <c r="BE455" s="616">
        <f t="shared" si="1313"/>
        <v>12320</v>
      </c>
      <c r="BF455" s="616">
        <f t="shared" si="1314"/>
        <v>2720</v>
      </c>
      <c r="BG455" s="616">
        <f t="shared" si="1315"/>
        <v>3200</v>
      </c>
      <c r="BH455" s="616">
        <f t="shared" si="1316"/>
        <v>215040</v>
      </c>
      <c r="BI455" s="618">
        <f t="shared" si="1354"/>
        <v>165161.29999999999</v>
      </c>
      <c r="BJ455" s="618">
        <f t="shared" si="1355"/>
        <v>49878.7</v>
      </c>
      <c r="BK455" s="616">
        <f t="shared" si="1356"/>
        <v>0</v>
      </c>
      <c r="BL455" s="620">
        <f t="shared" si="1317"/>
        <v>2246080</v>
      </c>
      <c r="BM455" s="616">
        <f t="shared" si="1318"/>
        <v>1565234</v>
      </c>
      <c r="BN455" s="618">
        <f t="shared" si="1357"/>
        <v>1202176.7</v>
      </c>
      <c r="BO455" s="618">
        <f t="shared" si="1358"/>
        <v>363057.3</v>
      </c>
      <c r="BP455" s="616">
        <f t="shared" si="1359"/>
        <v>109440</v>
      </c>
      <c r="BQ455" s="616">
        <f t="shared" si="1328"/>
        <v>21888</v>
      </c>
      <c r="BR455" s="616">
        <f t="shared" si="1360"/>
        <v>129760</v>
      </c>
      <c r="BS455" s="616">
        <f t="shared" si="1361"/>
        <v>373760</v>
      </c>
      <c r="BT455" s="616">
        <f t="shared" si="1361"/>
        <v>14080</v>
      </c>
      <c r="BU455" s="616">
        <f t="shared" si="1361"/>
        <v>335360</v>
      </c>
      <c r="BV455" s="616">
        <f t="shared" si="1361"/>
        <v>7040</v>
      </c>
      <c r="BW455" s="616">
        <f t="shared" si="1361"/>
        <v>17280</v>
      </c>
      <c r="BX455" s="616">
        <f>ROUND(BB455*T455,0)</f>
        <v>138283</v>
      </c>
      <c r="BY455" s="616">
        <f t="shared" si="1362"/>
        <v>92800</v>
      </c>
      <c r="BZ455" s="616">
        <f t="shared" si="1363"/>
        <v>8640</v>
      </c>
      <c r="CA455" s="616">
        <f t="shared" si="1364"/>
        <v>12320</v>
      </c>
      <c r="CB455" s="616">
        <f t="shared" si="1365"/>
        <v>2720</v>
      </c>
      <c r="CC455" s="616">
        <f t="shared" si="1366"/>
        <v>3200</v>
      </c>
      <c r="CD455" s="616">
        <f t="shared" si="1320"/>
        <v>268155</v>
      </c>
      <c r="CE455" s="618">
        <f t="shared" si="1367"/>
        <v>205956.2</v>
      </c>
      <c r="CF455" s="618">
        <f t="shared" si="1368"/>
        <v>62198.8</v>
      </c>
      <c r="CG455" s="616">
        <f t="shared" si="1369"/>
        <v>0</v>
      </c>
      <c r="CH455" s="621">
        <f t="shared" si="1321"/>
        <v>2704312</v>
      </c>
      <c r="AUV455" s="699">
        <f t="shared" ref="AUV455" si="1387">BM455/P455</f>
        <v>97827.13</v>
      </c>
      <c r="AUW455" s="699">
        <f t="shared" ref="AUW455" si="1388">AUV455/1.302</f>
        <v>75136.039999999994</v>
      </c>
      <c r="AUX455" s="699">
        <f t="shared" ref="AUX455" si="1389">AUV455-AUW455</f>
        <v>22691.09</v>
      </c>
      <c r="AUY455" s="699">
        <f t="shared" si="1370"/>
        <v>6840</v>
      </c>
      <c r="AUZ455" s="699">
        <f t="shared" si="1204"/>
        <v>6837.86</v>
      </c>
      <c r="AVA455" s="699">
        <f t="shared" si="1204"/>
        <v>1.65</v>
      </c>
      <c r="AVB455" s="699">
        <f t="shared" si="1371"/>
        <v>23360</v>
      </c>
      <c r="AVC455" s="699">
        <f t="shared" si="1372"/>
        <v>880</v>
      </c>
      <c r="AVD455" s="699">
        <f t="shared" si="1373"/>
        <v>20960</v>
      </c>
      <c r="AVE455" s="699">
        <f t="shared" si="1374"/>
        <v>440</v>
      </c>
      <c r="AVF455" s="699">
        <f t="shared" si="1375"/>
        <v>1080</v>
      </c>
      <c r="AVG455" s="699">
        <f t="shared" si="1376"/>
        <v>8642.69</v>
      </c>
      <c r="AVH455" s="699">
        <f t="shared" si="1377"/>
        <v>5800</v>
      </c>
      <c r="AVI455" s="699">
        <f t="shared" si="1378"/>
        <v>540</v>
      </c>
      <c r="AVJ455" s="699">
        <f t="shared" si="1379"/>
        <v>770</v>
      </c>
      <c r="AVK455" s="699">
        <f t="shared" si="1380"/>
        <v>170</v>
      </c>
      <c r="AVL455" s="699">
        <f t="shared" si="1381"/>
        <v>200</v>
      </c>
      <c r="AVM455" s="699">
        <f t="shared" si="1382"/>
        <v>16759.689999999999</v>
      </c>
      <c r="AVN455" s="699">
        <f t="shared" si="1383"/>
        <v>12872.27</v>
      </c>
      <c r="AVO455" s="699">
        <f t="shared" si="1384"/>
        <v>3887.42</v>
      </c>
      <c r="AVP455" s="699">
        <f t="shared" si="1385"/>
        <v>0</v>
      </c>
      <c r="AVQ455" s="699">
        <f t="shared" si="1386"/>
        <v>169019.5</v>
      </c>
    </row>
    <row r="456" spans="1:1265" s="414" customFormat="1" ht="30" hidden="1" customHeight="1" x14ac:dyDescent="0.25">
      <c r="A456" s="646"/>
      <c r="B456" s="646"/>
      <c r="C456" s="646"/>
      <c r="D456" s="4"/>
      <c r="F456" s="646"/>
      <c r="G456" s="646"/>
      <c r="I456" s="646"/>
      <c r="K456" s="646"/>
      <c r="O456" s="646"/>
      <c r="P456" s="636">
        <f t="shared" ref="P456:R456" si="1390">SUBTOTAL(9,P4:P455)</f>
        <v>2898</v>
      </c>
      <c r="Q456" s="636">
        <f t="shared" si="1390"/>
        <v>2898</v>
      </c>
      <c r="R456" s="636">
        <f t="shared" si="1390"/>
        <v>2898</v>
      </c>
      <c r="S456" s="668"/>
      <c r="T456" s="668"/>
      <c r="U456" s="414">
        <f>SUBTOTAL(9,U4:U455)</f>
        <v>1330688</v>
      </c>
      <c r="V456" s="414">
        <f t="shared" ref="V456:CG456" si="1391">SUBTOTAL(9,V4:V455)</f>
        <v>1022033.8</v>
      </c>
      <c r="W456" s="414">
        <f t="shared" si="1391"/>
        <v>308654.2</v>
      </c>
      <c r="X456" s="414">
        <f t="shared" si="1391"/>
        <v>69704</v>
      </c>
      <c r="Y456" s="414">
        <f t="shared" si="1391"/>
        <v>13940</v>
      </c>
      <c r="Z456" s="414">
        <f t="shared" si="1391"/>
        <v>89012</v>
      </c>
      <c r="AA456" s="414">
        <f t="shared" si="1391"/>
        <v>191374</v>
      </c>
      <c r="AB456" s="414">
        <f t="shared" si="1391"/>
        <v>11752</v>
      </c>
      <c r="AC456" s="414">
        <f t="shared" si="1391"/>
        <v>156656</v>
      </c>
      <c r="AD456" s="414">
        <f t="shared" si="1391"/>
        <v>7546</v>
      </c>
      <c r="AE456" s="414">
        <f t="shared" si="1391"/>
        <v>15420</v>
      </c>
      <c r="AF456" s="414">
        <f t="shared" si="1391"/>
        <v>49396</v>
      </c>
      <c r="AG456" s="414">
        <f t="shared" si="1391"/>
        <v>104024</v>
      </c>
      <c r="AH456" s="414">
        <f t="shared" si="1391"/>
        <v>10476</v>
      </c>
      <c r="AI456" s="414">
        <f t="shared" si="1391"/>
        <v>14938</v>
      </c>
      <c r="AJ456" s="414">
        <f t="shared" si="1391"/>
        <v>1552</v>
      </c>
      <c r="AK456" s="414">
        <f t="shared" si="1391"/>
        <v>11520</v>
      </c>
      <c r="AL456" s="414">
        <f t="shared" si="1391"/>
        <v>332688</v>
      </c>
      <c r="AM456" s="414">
        <f t="shared" si="1391"/>
        <v>255521.5</v>
      </c>
      <c r="AN456" s="414">
        <f t="shared" si="1391"/>
        <v>77166.5</v>
      </c>
      <c r="AO456" s="414">
        <f t="shared" si="1391"/>
        <v>63360</v>
      </c>
      <c r="AP456" s="414">
        <f t="shared" si="1391"/>
        <v>2268732</v>
      </c>
      <c r="AQ456" s="414">
        <f t="shared" si="1391"/>
        <v>136928791</v>
      </c>
      <c r="AR456" s="414">
        <f t="shared" si="1391"/>
        <v>105168042.5</v>
      </c>
      <c r="AS456" s="414">
        <f t="shared" si="1391"/>
        <v>31760748.5</v>
      </c>
      <c r="AT456" s="414">
        <f t="shared" si="1391"/>
        <v>17331342</v>
      </c>
      <c r="AU456" s="414">
        <f t="shared" si="1391"/>
        <v>3466478</v>
      </c>
      <c r="AV456" s="414">
        <f t="shared" si="1391"/>
        <v>16307418</v>
      </c>
      <c r="AW456" s="414">
        <f t="shared" si="1391"/>
        <v>38003472</v>
      </c>
      <c r="AX456" s="414">
        <f t="shared" si="1391"/>
        <v>1124396</v>
      </c>
      <c r="AY456" s="414">
        <f t="shared" si="1391"/>
        <v>34250610</v>
      </c>
      <c r="AZ456" s="414">
        <f t="shared" si="1391"/>
        <v>769238</v>
      </c>
      <c r="BA456" s="414">
        <f t="shared" si="1391"/>
        <v>1859228</v>
      </c>
      <c r="BB456" s="414">
        <f t="shared" si="1391"/>
        <v>5700124</v>
      </c>
      <c r="BC456" s="414">
        <f t="shared" si="1391"/>
        <v>12291264</v>
      </c>
      <c r="BD456" s="414">
        <f t="shared" si="1391"/>
        <v>1156680</v>
      </c>
      <c r="BE456" s="414">
        <f t="shared" si="1391"/>
        <v>1649340</v>
      </c>
      <c r="BF456" s="414">
        <f t="shared" si="1391"/>
        <v>171360</v>
      </c>
      <c r="BG456" s="414">
        <f t="shared" si="1391"/>
        <v>2111250</v>
      </c>
      <c r="BH456" s="414">
        <f t="shared" si="1391"/>
        <v>34363692</v>
      </c>
      <c r="BI456" s="414">
        <f t="shared" si="1391"/>
        <v>26393004.5</v>
      </c>
      <c r="BJ456" s="414">
        <f t="shared" si="1391"/>
        <v>7970687.5</v>
      </c>
      <c r="BK456" s="414">
        <f t="shared" si="1391"/>
        <v>7244160</v>
      </c>
      <c r="BL456" s="427">
        <f t="shared" si="1391"/>
        <v>273258893</v>
      </c>
      <c r="BM456" s="414">
        <f t="shared" si="1391"/>
        <v>446114000</v>
      </c>
      <c r="BN456" s="414">
        <f t="shared" si="1391"/>
        <v>342637480.60000002</v>
      </c>
      <c r="BO456" s="414">
        <f t="shared" si="1391"/>
        <v>103476519.40000001</v>
      </c>
      <c r="BP456" s="414">
        <f t="shared" si="1391"/>
        <v>17331342</v>
      </c>
      <c r="BQ456" s="414">
        <f t="shared" si="1391"/>
        <v>3466478</v>
      </c>
      <c r="BR456" s="414">
        <f t="shared" si="1391"/>
        <v>16307418</v>
      </c>
      <c r="BS456" s="414">
        <f t="shared" si="1391"/>
        <v>38003472</v>
      </c>
      <c r="BT456" s="413">
        <f t="shared" si="1391"/>
        <v>1124396</v>
      </c>
      <c r="BU456" s="413">
        <f t="shared" si="1391"/>
        <v>34250610</v>
      </c>
      <c r="BV456" s="413">
        <f t="shared" si="1391"/>
        <v>769238</v>
      </c>
      <c r="BW456" s="413">
        <f t="shared" si="1391"/>
        <v>1859228</v>
      </c>
      <c r="BX456" s="414">
        <f t="shared" si="1391"/>
        <v>16484760</v>
      </c>
      <c r="BY456" s="414">
        <f t="shared" si="1391"/>
        <v>12291264</v>
      </c>
      <c r="BZ456" s="414">
        <f t="shared" si="1391"/>
        <v>1156680</v>
      </c>
      <c r="CA456" s="414">
        <f t="shared" si="1391"/>
        <v>1649340</v>
      </c>
      <c r="CB456" s="414">
        <f t="shared" si="1391"/>
        <v>171360</v>
      </c>
      <c r="CC456" s="414">
        <f t="shared" si="1391"/>
        <v>2111250</v>
      </c>
      <c r="CD456" s="414">
        <f t="shared" si="1391"/>
        <v>111956910</v>
      </c>
      <c r="CE456" s="414">
        <f t="shared" si="1391"/>
        <v>85988410.099999994</v>
      </c>
      <c r="CF456" s="414">
        <f t="shared" si="1391"/>
        <v>25968499.899999999</v>
      </c>
      <c r="CG456" s="414">
        <f t="shared" si="1391"/>
        <v>7244160</v>
      </c>
      <c r="CH456" s="416">
        <f t="shared" ref="CH456" si="1392">SUBTOTAL(9,CH4:CH455)</f>
        <v>670821956</v>
      </c>
      <c r="CI456" s="4"/>
      <c r="CJ456" s="89"/>
      <c r="CK456" s="89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89"/>
      <c r="DB456" s="89"/>
      <c r="DC456" s="4"/>
      <c r="DD456" s="4"/>
    </row>
    <row r="457" spans="1:1265" s="422" customFormat="1" ht="30" hidden="1" customHeight="1" x14ac:dyDescent="0.25">
      <c r="A457" s="648"/>
      <c r="B457" s="648"/>
      <c r="C457" s="648"/>
      <c r="D457" s="4"/>
      <c r="F457" s="648"/>
      <c r="G457" s="648"/>
      <c r="I457" s="648"/>
      <c r="K457" s="648"/>
      <c r="M457" s="423" t="s">
        <v>449</v>
      </c>
      <c r="N457" s="423" t="s">
        <v>40</v>
      </c>
      <c r="O457" s="647"/>
      <c r="P457" s="637">
        <f>P123+P124+P125+P126+P127+P143+P145+P244+P268+P269+P270+P271+P272+P273+P274+P275+P333+P334+P335</f>
        <v>1425</v>
      </c>
      <c r="Q457" s="637">
        <f t="shared" ref="Q457:CB457" si="1393">Q123+Q124+Q125+Q126+Q127+Q143+Q145+Q244+Q268+Q269+Q270+Q271+Q272+Q273+Q274+Q275+Q333+Q334+Q335</f>
        <v>1425</v>
      </c>
      <c r="R457" s="637">
        <f t="shared" si="1393"/>
        <v>1425</v>
      </c>
      <c r="S457" s="677">
        <f t="shared" si="1393"/>
        <v>28.469000000000001</v>
      </c>
      <c r="T457" s="677">
        <f t="shared" si="1393"/>
        <v>51.375999999999998</v>
      </c>
      <c r="U457" s="423">
        <f t="shared" si="1393"/>
        <v>537671</v>
      </c>
      <c r="V457" s="423">
        <f t="shared" si="1393"/>
        <v>412958.3</v>
      </c>
      <c r="W457" s="423">
        <f t="shared" si="1393"/>
        <v>124712.7</v>
      </c>
      <c r="X457" s="423">
        <f t="shared" si="1393"/>
        <v>31571</v>
      </c>
      <c r="Y457" s="423">
        <f t="shared" si="1393"/>
        <v>6314.2</v>
      </c>
      <c r="Z457" s="423">
        <f t="shared" si="1393"/>
        <v>67867</v>
      </c>
      <c r="AA457" s="423">
        <f t="shared" si="1393"/>
        <v>234247</v>
      </c>
      <c r="AB457" s="423">
        <f t="shared" si="1393"/>
        <v>11086</v>
      </c>
      <c r="AC457" s="423">
        <f t="shared" si="1393"/>
        <v>140720</v>
      </c>
      <c r="AD457" s="423">
        <f t="shared" si="1393"/>
        <v>69047</v>
      </c>
      <c r="AE457" s="423">
        <f t="shared" si="1393"/>
        <v>13394</v>
      </c>
      <c r="AF457" s="423">
        <f t="shared" si="1393"/>
        <v>38372</v>
      </c>
      <c r="AG457" s="423">
        <f t="shared" si="1393"/>
        <v>156022</v>
      </c>
      <c r="AH457" s="423">
        <f t="shared" si="1393"/>
        <v>5611</v>
      </c>
      <c r="AI457" s="423">
        <f t="shared" si="1393"/>
        <v>22444</v>
      </c>
      <c r="AJ457" s="423">
        <f t="shared" si="1393"/>
        <v>905</v>
      </c>
      <c r="AK457" s="423">
        <f t="shared" si="1393"/>
        <v>39377</v>
      </c>
      <c r="AL457" s="423">
        <f t="shared" si="1393"/>
        <v>418265</v>
      </c>
      <c r="AM457" s="423">
        <f t="shared" si="1393"/>
        <v>321248.59999999998</v>
      </c>
      <c r="AN457" s="423">
        <f t="shared" si="1393"/>
        <v>97016.4</v>
      </c>
      <c r="AO457" s="423">
        <f t="shared" si="1393"/>
        <v>11700</v>
      </c>
      <c r="AP457" s="423">
        <f t="shared" si="1393"/>
        <v>1564052</v>
      </c>
      <c r="AQ457" s="423">
        <f t="shared" si="1393"/>
        <v>30497770</v>
      </c>
      <c r="AR457" s="423">
        <f t="shared" si="1393"/>
        <v>23423786.399999999</v>
      </c>
      <c r="AS457" s="423">
        <f t="shared" si="1393"/>
        <v>7073983.5999999996</v>
      </c>
      <c r="AT457" s="423">
        <f t="shared" si="1393"/>
        <v>2498850</v>
      </c>
      <c r="AU457" s="423">
        <f t="shared" si="1393"/>
        <v>499770</v>
      </c>
      <c r="AV457" s="423">
        <f t="shared" si="1393"/>
        <v>5232120</v>
      </c>
      <c r="AW457" s="423">
        <f t="shared" si="1393"/>
        <v>17800890</v>
      </c>
      <c r="AX457" s="423">
        <f t="shared" si="1393"/>
        <v>628820</v>
      </c>
      <c r="AY457" s="423">
        <f t="shared" si="1393"/>
        <v>11843400</v>
      </c>
      <c r="AZ457" s="423">
        <f t="shared" si="1393"/>
        <v>4340770</v>
      </c>
      <c r="BA457" s="423">
        <f t="shared" si="1393"/>
        <v>987900</v>
      </c>
      <c r="BB457" s="423">
        <f t="shared" si="1393"/>
        <v>2830200</v>
      </c>
      <c r="BC457" s="423">
        <f t="shared" si="1393"/>
        <v>11507700</v>
      </c>
      <c r="BD457" s="423">
        <f t="shared" si="1393"/>
        <v>413850</v>
      </c>
      <c r="BE457" s="423">
        <f t="shared" si="1393"/>
        <v>1655400</v>
      </c>
      <c r="BF457" s="423">
        <f t="shared" si="1393"/>
        <v>66750</v>
      </c>
      <c r="BG457" s="423">
        <f t="shared" si="1393"/>
        <v>3309570</v>
      </c>
      <c r="BH457" s="423">
        <f t="shared" si="1393"/>
        <v>24243010</v>
      </c>
      <c r="BI457" s="423">
        <f t="shared" si="1393"/>
        <v>18619823.199999999</v>
      </c>
      <c r="BJ457" s="423">
        <f t="shared" si="1393"/>
        <v>5623186.7999999998</v>
      </c>
      <c r="BK457" s="423">
        <f t="shared" si="1393"/>
        <v>861250</v>
      </c>
      <c r="BL457" s="428">
        <f t="shared" si="1393"/>
        <v>100917360</v>
      </c>
      <c r="BM457" s="423">
        <f t="shared" si="1393"/>
        <v>43744823</v>
      </c>
      <c r="BN457" s="423">
        <f t="shared" si="1393"/>
        <v>33598174.5</v>
      </c>
      <c r="BO457" s="423">
        <f t="shared" si="1393"/>
        <v>10146648.5</v>
      </c>
      <c r="BP457" s="423">
        <f t="shared" si="1393"/>
        <v>2498850</v>
      </c>
      <c r="BQ457" s="423">
        <f t="shared" si="1393"/>
        <v>499770</v>
      </c>
      <c r="BR457" s="423">
        <f t="shared" si="1393"/>
        <v>5232120</v>
      </c>
      <c r="BS457" s="423">
        <f t="shared" si="1393"/>
        <v>17800890</v>
      </c>
      <c r="BT457" s="423">
        <f t="shared" si="1393"/>
        <v>628820</v>
      </c>
      <c r="BU457" s="423">
        <f t="shared" si="1393"/>
        <v>11843400</v>
      </c>
      <c r="BV457" s="423">
        <f t="shared" si="1393"/>
        <v>4340770</v>
      </c>
      <c r="BW457" s="423">
        <f t="shared" si="1393"/>
        <v>987900</v>
      </c>
      <c r="BX457" s="423">
        <f t="shared" si="1393"/>
        <v>6689519</v>
      </c>
      <c r="BY457" s="423">
        <f t="shared" si="1393"/>
        <v>11507700</v>
      </c>
      <c r="BZ457" s="423">
        <f t="shared" si="1393"/>
        <v>413850</v>
      </c>
      <c r="CA457" s="423">
        <f t="shared" si="1393"/>
        <v>1655400</v>
      </c>
      <c r="CB457" s="423">
        <f t="shared" si="1393"/>
        <v>66750</v>
      </c>
      <c r="CC457" s="423">
        <f t="shared" ref="CC457:CG457" si="1394">CC123+CC124+CC125+CC126+CC127+CC143+CC145+CC244+CC268+CC269+CC270+CC271+CC272+CC273+CC274+CC275+CC333+CC334+CC335</f>
        <v>3309570</v>
      </c>
      <c r="CD457" s="423">
        <f t="shared" si="1394"/>
        <v>34775998</v>
      </c>
      <c r="CE457" s="423">
        <f t="shared" si="1394"/>
        <v>26709675.899999999</v>
      </c>
      <c r="CF457" s="423">
        <f t="shared" si="1394"/>
        <v>8066322.0999999996</v>
      </c>
      <c r="CG457" s="423">
        <f t="shared" si="1394"/>
        <v>861250</v>
      </c>
      <c r="CH457" s="425">
        <v>115208800</v>
      </c>
      <c r="CI457" s="4"/>
      <c r="CJ457" s="89"/>
      <c r="CK457" s="89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89"/>
      <c r="DB457" s="89"/>
      <c r="DC457" s="4"/>
      <c r="DD457" s="4"/>
    </row>
    <row r="458" spans="1:1265" s="422" customFormat="1" ht="30" hidden="1" customHeight="1" x14ac:dyDescent="0.25">
      <c r="A458" s="648"/>
      <c r="B458" s="648"/>
      <c r="C458" s="648"/>
      <c r="D458" s="4"/>
      <c r="F458" s="648"/>
      <c r="G458" s="648"/>
      <c r="I458" s="648"/>
      <c r="K458" s="648"/>
      <c r="N458" s="423" t="s">
        <v>450</v>
      </c>
      <c r="O458" s="648"/>
      <c r="P458" s="638"/>
      <c r="Q458" s="638"/>
      <c r="R458" s="638"/>
      <c r="S458" s="678"/>
      <c r="T458" s="678"/>
      <c r="U458" s="422">
        <f>U456-U457</f>
        <v>793017</v>
      </c>
      <c r="V458" s="422">
        <f t="shared" ref="V458:CG458" si="1395">V456-V457</f>
        <v>609075.5</v>
      </c>
      <c r="W458" s="422">
        <f t="shared" si="1395"/>
        <v>183941.5</v>
      </c>
      <c r="X458" s="422">
        <f t="shared" si="1395"/>
        <v>38133</v>
      </c>
      <c r="Y458" s="422">
        <f t="shared" si="1395"/>
        <v>7625.8</v>
      </c>
      <c r="Z458" s="422">
        <f t="shared" si="1395"/>
        <v>21145</v>
      </c>
      <c r="AA458" s="422">
        <f t="shared" si="1395"/>
        <v>-42873</v>
      </c>
      <c r="AB458" s="422">
        <f t="shared" si="1395"/>
        <v>666</v>
      </c>
      <c r="AC458" s="422">
        <f t="shared" si="1395"/>
        <v>15936</v>
      </c>
      <c r="AD458" s="422">
        <f t="shared" si="1395"/>
        <v>-61501</v>
      </c>
      <c r="AE458" s="422">
        <f t="shared" si="1395"/>
        <v>2026</v>
      </c>
      <c r="AF458" s="422">
        <f t="shared" si="1395"/>
        <v>11024</v>
      </c>
      <c r="AG458" s="422">
        <f t="shared" si="1395"/>
        <v>-51998</v>
      </c>
      <c r="AH458" s="422">
        <f t="shared" si="1395"/>
        <v>4865</v>
      </c>
      <c r="AI458" s="422">
        <f t="shared" si="1395"/>
        <v>-7506</v>
      </c>
      <c r="AJ458" s="422">
        <f t="shared" si="1395"/>
        <v>647</v>
      </c>
      <c r="AK458" s="422">
        <f t="shared" si="1395"/>
        <v>-27857</v>
      </c>
      <c r="AL458" s="422">
        <f t="shared" si="1395"/>
        <v>-85577</v>
      </c>
      <c r="AM458" s="422">
        <f t="shared" si="1395"/>
        <v>-65727.100000000006</v>
      </c>
      <c r="AN458" s="422">
        <f t="shared" si="1395"/>
        <v>-19849.900000000001</v>
      </c>
      <c r="AO458" s="422">
        <f t="shared" si="1395"/>
        <v>51660</v>
      </c>
      <c r="AP458" s="422">
        <f t="shared" si="1395"/>
        <v>704680</v>
      </c>
      <c r="AQ458" s="422">
        <f t="shared" si="1395"/>
        <v>106431021</v>
      </c>
      <c r="AR458" s="422">
        <f t="shared" si="1395"/>
        <v>81744256.099999994</v>
      </c>
      <c r="AS458" s="422">
        <f t="shared" si="1395"/>
        <v>24686764.899999999</v>
      </c>
      <c r="AT458" s="422">
        <f t="shared" si="1395"/>
        <v>14832492</v>
      </c>
      <c r="AU458" s="422">
        <f t="shared" si="1395"/>
        <v>2966708</v>
      </c>
      <c r="AV458" s="422">
        <f t="shared" si="1395"/>
        <v>11075298</v>
      </c>
      <c r="AW458" s="422">
        <f t="shared" si="1395"/>
        <v>20202582</v>
      </c>
      <c r="AX458" s="422">
        <f t="shared" si="1395"/>
        <v>495576</v>
      </c>
      <c r="AY458" s="422">
        <f t="shared" si="1395"/>
        <v>22407210</v>
      </c>
      <c r="AZ458" s="422">
        <f t="shared" si="1395"/>
        <v>-3571532</v>
      </c>
      <c r="BA458" s="422">
        <f t="shared" si="1395"/>
        <v>871328</v>
      </c>
      <c r="BB458" s="422">
        <f t="shared" si="1395"/>
        <v>2869924</v>
      </c>
      <c r="BC458" s="422">
        <f t="shared" si="1395"/>
        <v>783564</v>
      </c>
      <c r="BD458" s="422">
        <f t="shared" si="1395"/>
        <v>742830</v>
      </c>
      <c r="BE458" s="422">
        <f t="shared" si="1395"/>
        <v>-6060</v>
      </c>
      <c r="BF458" s="422">
        <f t="shared" si="1395"/>
        <v>104610</v>
      </c>
      <c r="BG458" s="422">
        <f t="shared" si="1395"/>
        <v>-1198320</v>
      </c>
      <c r="BH458" s="422">
        <f t="shared" si="1395"/>
        <v>10120682</v>
      </c>
      <c r="BI458" s="422">
        <f t="shared" si="1395"/>
        <v>7773181.2999999998</v>
      </c>
      <c r="BJ458" s="422">
        <f t="shared" si="1395"/>
        <v>2347500.7000000002</v>
      </c>
      <c r="BK458" s="422">
        <f t="shared" si="1395"/>
        <v>6382910</v>
      </c>
      <c r="BL458" s="429">
        <f t="shared" si="1395"/>
        <v>172341533</v>
      </c>
      <c r="BM458" s="422">
        <f t="shared" si="1395"/>
        <v>402369177</v>
      </c>
      <c r="BN458" s="422">
        <f t="shared" si="1395"/>
        <v>309039306.10000002</v>
      </c>
      <c r="BO458" s="422">
        <f t="shared" si="1395"/>
        <v>93329870.900000006</v>
      </c>
      <c r="BP458" s="422">
        <f t="shared" si="1395"/>
        <v>14832492</v>
      </c>
      <c r="BQ458" s="422">
        <f t="shared" si="1395"/>
        <v>2966708</v>
      </c>
      <c r="BR458" s="422">
        <f t="shared" si="1395"/>
        <v>11075298</v>
      </c>
      <c r="BS458" s="422">
        <f t="shared" si="1395"/>
        <v>20202582</v>
      </c>
      <c r="BT458" s="422">
        <f t="shared" si="1395"/>
        <v>495576</v>
      </c>
      <c r="BU458" s="422">
        <f t="shared" si="1395"/>
        <v>22407210</v>
      </c>
      <c r="BV458" s="422">
        <f t="shared" si="1395"/>
        <v>-3571532</v>
      </c>
      <c r="BW458" s="422">
        <f t="shared" si="1395"/>
        <v>871328</v>
      </c>
      <c r="BX458" s="422">
        <f t="shared" si="1395"/>
        <v>9795241</v>
      </c>
      <c r="BY458" s="422">
        <f t="shared" si="1395"/>
        <v>783564</v>
      </c>
      <c r="BZ458" s="422">
        <f t="shared" si="1395"/>
        <v>742830</v>
      </c>
      <c r="CA458" s="422">
        <f t="shared" si="1395"/>
        <v>-6060</v>
      </c>
      <c r="CB458" s="422">
        <f t="shared" si="1395"/>
        <v>104610</v>
      </c>
      <c r="CC458" s="422">
        <f t="shared" si="1395"/>
        <v>-1198320</v>
      </c>
      <c r="CD458" s="422">
        <f t="shared" si="1395"/>
        <v>77180912</v>
      </c>
      <c r="CE458" s="422">
        <f t="shared" si="1395"/>
        <v>59278734.200000003</v>
      </c>
      <c r="CF458" s="422">
        <f t="shared" si="1395"/>
        <v>17902177.800000001</v>
      </c>
      <c r="CG458" s="422">
        <f t="shared" si="1395"/>
        <v>6382910</v>
      </c>
      <c r="CH458" s="422">
        <f t="shared" ref="CH458:DD458" si="1396">CH456-CH457</f>
        <v>555613156</v>
      </c>
      <c r="CI458" s="422">
        <f t="shared" si="1396"/>
        <v>0</v>
      </c>
      <c r="CJ458" s="422">
        <f t="shared" si="1396"/>
        <v>0</v>
      </c>
      <c r="CK458" s="422">
        <f t="shared" si="1396"/>
        <v>0</v>
      </c>
      <c r="CL458" s="422">
        <f t="shared" si="1396"/>
        <v>0</v>
      </c>
      <c r="CM458" s="422">
        <f t="shared" si="1396"/>
        <v>0</v>
      </c>
      <c r="CN458" s="422">
        <f t="shared" si="1396"/>
        <v>0</v>
      </c>
      <c r="CO458" s="422">
        <f t="shared" si="1396"/>
        <v>0</v>
      </c>
      <c r="CP458" s="422">
        <f t="shared" si="1396"/>
        <v>0</v>
      </c>
      <c r="CQ458" s="422">
        <f t="shared" si="1396"/>
        <v>0</v>
      </c>
      <c r="CR458" s="422">
        <f t="shared" si="1396"/>
        <v>0</v>
      </c>
      <c r="CS458" s="422">
        <f t="shared" si="1396"/>
        <v>0</v>
      </c>
      <c r="CT458" s="422">
        <f t="shared" si="1396"/>
        <v>0</v>
      </c>
      <c r="CU458" s="422">
        <f t="shared" si="1396"/>
        <v>0</v>
      </c>
      <c r="CV458" s="422">
        <f t="shared" si="1396"/>
        <v>0</v>
      </c>
      <c r="CW458" s="422">
        <f t="shared" si="1396"/>
        <v>0</v>
      </c>
      <c r="CX458" s="422">
        <f t="shared" si="1396"/>
        <v>0</v>
      </c>
      <c r="CY458" s="422">
        <f t="shared" si="1396"/>
        <v>0</v>
      </c>
      <c r="CZ458" s="422">
        <f t="shared" si="1396"/>
        <v>0</v>
      </c>
      <c r="DA458" s="422">
        <f t="shared" si="1396"/>
        <v>0</v>
      </c>
      <c r="DB458" s="422">
        <f t="shared" si="1396"/>
        <v>0</v>
      </c>
      <c r="DC458" s="422">
        <f t="shared" si="1396"/>
        <v>0</v>
      </c>
      <c r="DD458" s="422">
        <f t="shared" si="1396"/>
        <v>0</v>
      </c>
      <c r="AUV458" s="699">
        <f>SUBTOTAL(9,AUV4:AUV457)</f>
        <v>4335381.1399999997</v>
      </c>
      <c r="AUW458" s="700">
        <f>SUBTOTAL(9,AUW4:AUW457)</f>
        <v>3329785.82</v>
      </c>
      <c r="AUX458" s="700">
        <f>SUBTOTAL(9,AUX4:AUX457)</f>
        <v>1005595.32</v>
      </c>
      <c r="AUY458" s="700">
        <f t="shared" ref="AUY458:AVB458" si="1397">SUBTOTAL(9,AUY4:AUY457)</f>
        <v>69704</v>
      </c>
      <c r="AUZ458" s="700">
        <f t="shared" si="1397"/>
        <v>1198643.83</v>
      </c>
      <c r="AVA458" s="700">
        <f t="shared" si="1397"/>
        <v>336.35</v>
      </c>
      <c r="AVB458" s="700">
        <f t="shared" si="1397"/>
        <v>191374</v>
      </c>
      <c r="AVC458" s="700">
        <f t="shared" ref="AVC458" si="1398">SUBTOTAL(9,AVC4:AVC457)</f>
        <v>11752</v>
      </c>
      <c r="AVD458" s="700">
        <f t="shared" ref="AVD458" si="1399">SUBTOTAL(9,AVD4:AVD457)</f>
        <v>156656</v>
      </c>
      <c r="AVE458" s="700">
        <f t="shared" ref="AVE458" si="1400">SUBTOTAL(9,AVE4:AVE457)</f>
        <v>7546</v>
      </c>
      <c r="AVF458" s="700">
        <f t="shared" ref="AVF458:AVG458" si="1401">SUBTOTAL(9,AVF4:AVF457)</f>
        <v>15420</v>
      </c>
      <c r="AVG458" s="700">
        <f t="shared" si="1401"/>
        <v>142852.99</v>
      </c>
      <c r="AVH458" s="700">
        <f t="shared" ref="AVH458" si="1402">SUBTOTAL(9,AVH4:AVH457)</f>
        <v>104024</v>
      </c>
      <c r="AVI458" s="700">
        <f t="shared" ref="AVI458" si="1403">SUBTOTAL(9,AVI4:AVI457)</f>
        <v>10476</v>
      </c>
      <c r="AVJ458" s="700">
        <f t="shared" ref="AVJ458" si="1404">SUBTOTAL(9,AVJ4:AVJ457)</f>
        <v>14938</v>
      </c>
      <c r="AVK458" s="700">
        <f t="shared" ref="AVK458" si="1405">SUBTOTAL(9,AVK4:AVK457)</f>
        <v>1552</v>
      </c>
      <c r="AVL458" s="700">
        <f t="shared" ref="AVL458" si="1406">SUBTOTAL(9,AVL4:AVL457)</f>
        <v>11520</v>
      </c>
      <c r="AVM458" s="700">
        <f t="shared" ref="AVM458" si="1407">SUBTOTAL(9,AVM4:AVM457)</f>
        <v>1083898.6299999999</v>
      </c>
      <c r="AVN458" s="700">
        <f t="shared" ref="AVN458" si="1408">SUBTOTAL(9,AVN4:AVN457)</f>
        <v>832487.45</v>
      </c>
      <c r="AVO458" s="700">
        <f t="shared" ref="AVO458" si="1409">SUBTOTAL(9,AVO4:AVO457)</f>
        <v>251411.18</v>
      </c>
      <c r="AVP458" s="700">
        <f t="shared" ref="AVP458" si="1410">SUBTOTAL(9,AVP4:AVP457)</f>
        <v>63360</v>
      </c>
      <c r="AVQ458" s="700">
        <f t="shared" ref="AVQ458" si="1411">SUBTOTAL(9,AVQ4:AVQ457)</f>
        <v>6118092.7599999998</v>
      </c>
    </row>
    <row r="459" spans="1:1265" s="422" customFormat="1" ht="30" hidden="1" customHeight="1" x14ac:dyDescent="0.25">
      <c r="A459" s="648"/>
      <c r="B459" s="648"/>
      <c r="C459" s="648"/>
      <c r="D459" s="4"/>
      <c r="F459" s="648"/>
      <c r="G459" s="648"/>
      <c r="I459" s="648"/>
      <c r="K459" s="648"/>
      <c r="O459" s="648"/>
      <c r="P459" s="638">
        <f>P456-P457</f>
        <v>1473</v>
      </c>
      <c r="Q459" s="638"/>
      <c r="R459" s="638"/>
      <c r="S459" s="678"/>
      <c r="T459" s="678"/>
      <c r="U459" s="422">
        <f>U458/1000</f>
        <v>793.02</v>
      </c>
      <c r="V459" s="422">
        <f t="shared" ref="V459:CG459" si="1412">V458/1000</f>
        <v>609.08000000000004</v>
      </c>
      <c r="W459" s="422">
        <f t="shared" si="1412"/>
        <v>183.94</v>
      </c>
      <c r="X459" s="422">
        <f t="shared" si="1412"/>
        <v>38.130000000000003</v>
      </c>
      <c r="Y459" s="422">
        <f t="shared" si="1412"/>
        <v>7.63</v>
      </c>
      <c r="Z459" s="422">
        <f t="shared" si="1412"/>
        <v>21.15</v>
      </c>
      <c r="AA459" s="422">
        <f t="shared" si="1412"/>
        <v>-42.87</v>
      </c>
      <c r="AB459" s="422">
        <f t="shared" si="1412"/>
        <v>0.67</v>
      </c>
      <c r="AC459" s="422">
        <f t="shared" si="1412"/>
        <v>15.94</v>
      </c>
      <c r="AD459" s="422">
        <f t="shared" si="1412"/>
        <v>-61.5</v>
      </c>
      <c r="AE459" s="422">
        <f t="shared" si="1412"/>
        <v>2.0299999999999998</v>
      </c>
      <c r="AF459" s="422">
        <f t="shared" si="1412"/>
        <v>11.02</v>
      </c>
      <c r="AG459" s="422">
        <f t="shared" si="1412"/>
        <v>-52</v>
      </c>
      <c r="AH459" s="422">
        <f t="shared" si="1412"/>
        <v>4.87</v>
      </c>
      <c r="AI459" s="422">
        <f t="shared" si="1412"/>
        <v>-7.51</v>
      </c>
      <c r="AJ459" s="422">
        <f t="shared" si="1412"/>
        <v>0.65</v>
      </c>
      <c r="AK459" s="422">
        <f t="shared" si="1412"/>
        <v>-27.86</v>
      </c>
      <c r="AL459" s="422">
        <f t="shared" si="1412"/>
        <v>-85.58</v>
      </c>
      <c r="AM459" s="422">
        <f t="shared" si="1412"/>
        <v>-65.73</v>
      </c>
      <c r="AN459" s="422">
        <f t="shared" si="1412"/>
        <v>-19.850000000000001</v>
      </c>
      <c r="AO459" s="422">
        <f t="shared" si="1412"/>
        <v>51.66</v>
      </c>
      <c r="AP459" s="422">
        <f t="shared" si="1412"/>
        <v>704.68</v>
      </c>
      <c r="AQ459" s="422">
        <f t="shared" si="1412"/>
        <v>106431.02</v>
      </c>
      <c r="AR459" s="422">
        <f t="shared" si="1412"/>
        <v>81744.259999999995</v>
      </c>
      <c r="AS459" s="422">
        <f t="shared" si="1412"/>
        <v>24686.76</v>
      </c>
      <c r="AT459" s="422">
        <f t="shared" si="1412"/>
        <v>14832.49</v>
      </c>
      <c r="AU459" s="422">
        <f t="shared" si="1412"/>
        <v>2966.71</v>
      </c>
      <c r="AV459" s="422">
        <f t="shared" si="1412"/>
        <v>11075.3</v>
      </c>
      <c r="AW459" s="422">
        <f t="shared" si="1412"/>
        <v>20202.580000000002</v>
      </c>
      <c r="AX459" s="422">
        <f t="shared" si="1412"/>
        <v>495.58</v>
      </c>
      <c r="AY459" s="422">
        <f t="shared" si="1412"/>
        <v>22407.21</v>
      </c>
      <c r="AZ459" s="422">
        <f t="shared" si="1412"/>
        <v>-3571.53</v>
      </c>
      <c r="BA459" s="422">
        <f t="shared" si="1412"/>
        <v>871.33</v>
      </c>
      <c r="BB459" s="429">
        <f t="shared" si="1412"/>
        <v>2869.92</v>
      </c>
      <c r="BC459" s="422">
        <f t="shared" si="1412"/>
        <v>783.56</v>
      </c>
      <c r="BD459" s="422">
        <f t="shared" si="1412"/>
        <v>742.83</v>
      </c>
      <c r="BE459" s="422">
        <f t="shared" si="1412"/>
        <v>-6.06</v>
      </c>
      <c r="BF459" s="422">
        <f t="shared" si="1412"/>
        <v>104.61</v>
      </c>
      <c r="BG459" s="422">
        <f t="shared" si="1412"/>
        <v>-1198.32</v>
      </c>
      <c r="BH459" s="422">
        <f t="shared" si="1412"/>
        <v>10120.68</v>
      </c>
      <c r="BI459" s="422">
        <f t="shared" si="1412"/>
        <v>7773.18</v>
      </c>
      <c r="BJ459" s="422">
        <f t="shared" si="1412"/>
        <v>2347.5</v>
      </c>
      <c r="BK459" s="422">
        <f t="shared" si="1412"/>
        <v>6382.91</v>
      </c>
      <c r="BL459" s="429">
        <f t="shared" si="1412"/>
        <v>172341.53</v>
      </c>
      <c r="BM459" s="422">
        <f t="shared" si="1412"/>
        <v>402369.18</v>
      </c>
      <c r="BN459" s="422">
        <f t="shared" si="1412"/>
        <v>309039.31</v>
      </c>
      <c r="BO459" s="422">
        <f t="shared" si="1412"/>
        <v>93329.87</v>
      </c>
      <c r="BP459" s="422">
        <f t="shared" si="1412"/>
        <v>14832.49</v>
      </c>
      <c r="BQ459" s="422">
        <f t="shared" si="1412"/>
        <v>2966.71</v>
      </c>
      <c r="BR459" s="422">
        <f t="shared" si="1412"/>
        <v>11075.3</v>
      </c>
      <c r="BS459" s="422">
        <f t="shared" si="1412"/>
        <v>20202.580000000002</v>
      </c>
      <c r="BT459" s="422">
        <f t="shared" si="1412"/>
        <v>495.58</v>
      </c>
      <c r="BU459" s="422">
        <f t="shared" si="1412"/>
        <v>22407.21</v>
      </c>
      <c r="BV459" s="422">
        <f t="shared" si="1412"/>
        <v>-3571.53</v>
      </c>
      <c r="BW459" s="422">
        <f t="shared" si="1412"/>
        <v>871.33</v>
      </c>
      <c r="BX459" s="422">
        <f t="shared" si="1412"/>
        <v>9795.24</v>
      </c>
      <c r="BY459" s="422">
        <f t="shared" si="1412"/>
        <v>783.56</v>
      </c>
      <c r="BZ459" s="422">
        <f t="shared" si="1412"/>
        <v>742.83</v>
      </c>
      <c r="CA459" s="422">
        <f t="shared" si="1412"/>
        <v>-6.06</v>
      </c>
      <c r="CB459" s="422">
        <f t="shared" si="1412"/>
        <v>104.61</v>
      </c>
      <c r="CC459" s="422">
        <f t="shared" si="1412"/>
        <v>-1198.32</v>
      </c>
      <c r="CD459" s="422">
        <f t="shared" si="1412"/>
        <v>77180.91</v>
      </c>
      <c r="CE459" s="422">
        <f t="shared" si="1412"/>
        <v>59278.73</v>
      </c>
      <c r="CF459" s="422">
        <f t="shared" si="1412"/>
        <v>17902.18</v>
      </c>
      <c r="CG459" s="422">
        <f t="shared" si="1412"/>
        <v>6382.91</v>
      </c>
      <c r="CH459" s="429">
        <f t="shared" ref="CH459:DD459" si="1413">CH458/1000</f>
        <v>555613.16</v>
      </c>
      <c r="CI459" s="422">
        <f t="shared" si="1413"/>
        <v>0</v>
      </c>
      <c r="CJ459" s="422">
        <f t="shared" si="1413"/>
        <v>0</v>
      </c>
      <c r="CK459" s="422">
        <f t="shared" si="1413"/>
        <v>0</v>
      </c>
      <c r="CL459" s="422">
        <f t="shared" si="1413"/>
        <v>0</v>
      </c>
      <c r="CM459" s="422">
        <f t="shared" si="1413"/>
        <v>0</v>
      </c>
      <c r="CN459" s="422">
        <f t="shared" si="1413"/>
        <v>0</v>
      </c>
      <c r="CO459" s="422">
        <f t="shared" si="1413"/>
        <v>0</v>
      </c>
      <c r="CP459" s="422">
        <f t="shared" si="1413"/>
        <v>0</v>
      </c>
      <c r="CQ459" s="422">
        <f t="shared" si="1413"/>
        <v>0</v>
      </c>
      <c r="CR459" s="422">
        <f t="shared" si="1413"/>
        <v>0</v>
      </c>
      <c r="CS459" s="422">
        <f t="shared" si="1413"/>
        <v>0</v>
      </c>
      <c r="CT459" s="422">
        <f t="shared" si="1413"/>
        <v>0</v>
      </c>
      <c r="CU459" s="422">
        <f t="shared" si="1413"/>
        <v>0</v>
      </c>
      <c r="CV459" s="422">
        <f t="shared" si="1413"/>
        <v>0</v>
      </c>
      <c r="CW459" s="422">
        <f t="shared" si="1413"/>
        <v>0</v>
      </c>
      <c r="CX459" s="422">
        <f t="shared" si="1413"/>
        <v>0</v>
      </c>
      <c r="CY459" s="422">
        <f t="shared" si="1413"/>
        <v>0</v>
      </c>
      <c r="CZ459" s="422">
        <f t="shared" si="1413"/>
        <v>0</v>
      </c>
      <c r="DA459" s="422">
        <f t="shared" si="1413"/>
        <v>0</v>
      </c>
      <c r="DB459" s="422">
        <f t="shared" si="1413"/>
        <v>0</v>
      </c>
      <c r="DC459" s="422">
        <f t="shared" si="1413"/>
        <v>0</v>
      </c>
      <c r="DD459" s="422">
        <f t="shared" si="1413"/>
        <v>0</v>
      </c>
    </row>
    <row r="460" spans="1:1265" s="422" customFormat="1" ht="30" hidden="1" customHeight="1" x14ac:dyDescent="0.25">
      <c r="A460" s="648"/>
      <c r="B460" s="648"/>
      <c r="C460" s="648"/>
      <c r="D460" s="4"/>
      <c r="F460" s="648"/>
      <c r="G460" s="648"/>
      <c r="I460" s="648"/>
      <c r="K460" s="648"/>
      <c r="N460" s="422" t="s">
        <v>451</v>
      </c>
      <c r="O460" s="648"/>
      <c r="P460" s="638"/>
      <c r="Q460" s="638"/>
      <c r="R460" s="638"/>
      <c r="S460" s="678"/>
      <c r="T460" s="678" t="s">
        <v>186</v>
      </c>
      <c r="U460" s="422">
        <f>U459+AM459</f>
        <v>727.29</v>
      </c>
      <c r="AP460" s="424"/>
      <c r="AQ460" s="429">
        <f>AQ459+BH459</f>
        <v>116551.7</v>
      </c>
      <c r="BL460" s="424"/>
      <c r="BM460" s="429">
        <f>BM459+CD459</f>
        <v>479550.09</v>
      </c>
      <c r="BT460" s="612"/>
      <c r="BU460" s="612"/>
      <c r="BV460" s="612"/>
      <c r="BW460" s="612"/>
      <c r="CH460" s="424"/>
      <c r="CI460" s="4"/>
      <c r="CJ460" s="89"/>
      <c r="CK460" s="89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89"/>
      <c r="DB460" s="89"/>
      <c r="DC460" s="4"/>
      <c r="DD460" s="4"/>
    </row>
    <row r="463" spans="1:1265" ht="30" customHeight="1" x14ac:dyDescent="0.25">
      <c r="A463" s="639">
        <v>1</v>
      </c>
      <c r="B463" s="639">
        <v>2</v>
      </c>
      <c r="C463" s="639">
        <v>3</v>
      </c>
      <c r="D463" s="639">
        <v>4</v>
      </c>
      <c r="E463" s="639">
        <v>5</v>
      </c>
      <c r="F463" s="639">
        <v>6</v>
      </c>
      <c r="G463" s="639">
        <v>7</v>
      </c>
      <c r="H463" s="639">
        <v>8</v>
      </c>
      <c r="I463" s="639">
        <v>9</v>
      </c>
      <c r="J463" s="639">
        <v>10</v>
      </c>
      <c r="K463" s="639">
        <v>11</v>
      </c>
      <c r="L463" s="639">
        <v>12</v>
      </c>
      <c r="M463" s="639">
        <v>13</v>
      </c>
      <c r="N463" s="639">
        <v>14</v>
      </c>
      <c r="O463" s="639">
        <v>15</v>
      </c>
      <c r="P463" s="639">
        <v>16</v>
      </c>
      <c r="Q463" s="639">
        <v>17</v>
      </c>
      <c r="R463" s="639">
        <v>18</v>
      </c>
      <c r="S463" s="639">
        <v>19</v>
      </c>
      <c r="T463" s="639">
        <v>20</v>
      </c>
      <c r="U463" s="639">
        <v>21</v>
      </c>
      <c r="V463" s="639">
        <v>22</v>
      </c>
      <c r="W463" s="639">
        <v>23</v>
      </c>
      <c r="X463" s="639">
        <v>24</v>
      </c>
      <c r="Y463" s="639">
        <v>25</v>
      </c>
      <c r="Z463" s="639">
        <v>26</v>
      </c>
      <c r="AA463" s="639">
        <v>27</v>
      </c>
      <c r="AB463" s="639">
        <v>28</v>
      </c>
      <c r="AC463" s="639">
        <v>29</v>
      </c>
      <c r="AD463" s="639">
        <v>30</v>
      </c>
      <c r="AE463" s="639">
        <v>31</v>
      </c>
      <c r="AF463" s="639">
        <v>32</v>
      </c>
      <c r="AG463" s="639">
        <v>33</v>
      </c>
      <c r="AH463" s="639">
        <v>34</v>
      </c>
      <c r="AI463" s="639">
        <v>35</v>
      </c>
      <c r="AJ463" s="639">
        <v>36</v>
      </c>
      <c r="AK463" s="639">
        <v>37</v>
      </c>
      <c r="AL463" s="639">
        <v>38</v>
      </c>
      <c r="AM463" s="639">
        <v>39</v>
      </c>
      <c r="AN463" s="639">
        <v>40</v>
      </c>
      <c r="AO463" s="639">
        <v>41</v>
      </c>
      <c r="AP463" s="639">
        <v>42</v>
      </c>
      <c r="AQ463" s="639">
        <v>43</v>
      </c>
      <c r="AR463" s="639">
        <v>44</v>
      </c>
      <c r="AS463" s="639">
        <v>45</v>
      </c>
      <c r="AT463" s="639">
        <v>46</v>
      </c>
      <c r="AU463" s="639">
        <v>47</v>
      </c>
      <c r="AV463" s="639">
        <v>48</v>
      </c>
      <c r="AW463" s="639">
        <v>49</v>
      </c>
      <c r="AX463" s="639">
        <v>50</v>
      </c>
      <c r="AY463" s="639">
        <v>51</v>
      </c>
      <c r="AZ463" s="639">
        <v>52</v>
      </c>
      <c r="BA463" s="639">
        <v>53</v>
      </c>
      <c r="BB463" s="639">
        <v>54</v>
      </c>
      <c r="BC463" s="639">
        <v>55</v>
      </c>
      <c r="BD463" s="639">
        <v>56</v>
      </c>
      <c r="BE463" s="639">
        <v>57</v>
      </c>
      <c r="BF463" s="639">
        <v>58</v>
      </c>
      <c r="BG463" s="639">
        <v>59</v>
      </c>
      <c r="BH463" s="639">
        <v>60</v>
      </c>
      <c r="BI463" s="639">
        <v>61</v>
      </c>
      <c r="BJ463" s="639">
        <v>62</v>
      </c>
      <c r="BK463" s="639">
        <v>63</v>
      </c>
      <c r="BL463" s="639">
        <v>64</v>
      </c>
      <c r="BM463" s="639">
        <v>65</v>
      </c>
      <c r="BN463" s="639">
        <v>66</v>
      </c>
      <c r="BO463" s="639">
        <v>67</v>
      </c>
      <c r="BP463" s="639">
        <v>68</v>
      </c>
      <c r="BQ463" s="639">
        <v>69</v>
      </c>
      <c r="BR463" s="639">
        <v>70</v>
      </c>
      <c r="BS463" s="639">
        <v>71</v>
      </c>
      <c r="BT463" s="639">
        <v>72</v>
      </c>
      <c r="BU463" s="639">
        <v>73</v>
      </c>
      <c r="BV463" s="639">
        <v>74</v>
      </c>
      <c r="BW463" s="639">
        <v>75</v>
      </c>
      <c r="BX463" s="639">
        <v>76</v>
      </c>
      <c r="BY463" s="639">
        <v>77</v>
      </c>
      <c r="BZ463" s="639">
        <v>78</v>
      </c>
      <c r="CA463" s="639">
        <v>79</v>
      </c>
      <c r="CB463" s="639">
        <v>80</v>
      </c>
      <c r="CC463" s="639">
        <v>81</v>
      </c>
      <c r="CD463" s="639">
        <v>82</v>
      </c>
      <c r="CE463" s="639">
        <v>83</v>
      </c>
      <c r="CF463" s="639">
        <v>84</v>
      </c>
      <c r="CG463" s="639">
        <v>85</v>
      </c>
      <c r="CH463" s="639">
        <v>86</v>
      </c>
      <c r="CI463" s="639">
        <v>87</v>
      </c>
      <c r="CJ463" s="639">
        <v>88</v>
      </c>
      <c r="CK463" s="639">
        <v>89</v>
      </c>
      <c r="CL463" s="639">
        <v>90</v>
      </c>
      <c r="CM463" s="639">
        <v>91</v>
      </c>
      <c r="CN463" s="639">
        <v>92</v>
      </c>
      <c r="CO463" s="639">
        <v>93</v>
      </c>
      <c r="CP463" s="639">
        <v>94</v>
      </c>
      <c r="CQ463" s="639">
        <v>95</v>
      </c>
      <c r="CR463" s="639">
        <v>96</v>
      </c>
      <c r="CS463" s="639">
        <v>97</v>
      </c>
      <c r="CT463" s="639">
        <v>98</v>
      </c>
      <c r="CU463" s="639">
        <v>99</v>
      </c>
      <c r="CV463" s="639">
        <v>100</v>
      </c>
      <c r="CW463" s="639">
        <v>101</v>
      </c>
      <c r="CX463" s="639">
        <v>102</v>
      </c>
      <c r="CY463" s="639">
        <v>103</v>
      </c>
      <c r="CZ463" s="639">
        <v>104</v>
      </c>
      <c r="DA463" s="639">
        <v>105</v>
      </c>
      <c r="DB463" s="639">
        <v>106</v>
      </c>
      <c r="DC463" s="639">
        <v>107</v>
      </c>
      <c r="DD463" s="639">
        <v>108</v>
      </c>
      <c r="DE463" s="639">
        <v>109</v>
      </c>
      <c r="DF463" s="639">
        <v>110</v>
      </c>
      <c r="DG463" s="639">
        <v>111</v>
      </c>
      <c r="DH463" s="639">
        <v>112</v>
      </c>
      <c r="DI463" s="639">
        <v>113</v>
      </c>
      <c r="DJ463" s="639">
        <v>114</v>
      </c>
      <c r="DK463" s="639">
        <v>115</v>
      </c>
      <c r="DL463" s="639">
        <v>116</v>
      </c>
      <c r="DM463" s="639">
        <v>117</v>
      </c>
      <c r="DN463" s="639">
        <v>118</v>
      </c>
      <c r="DO463" s="639">
        <v>119</v>
      </c>
      <c r="DP463" s="639">
        <v>120</v>
      </c>
      <c r="DQ463" s="639">
        <v>121</v>
      </c>
      <c r="DR463" s="639">
        <v>122</v>
      </c>
      <c r="DS463" s="639">
        <v>123</v>
      </c>
      <c r="DT463" s="639">
        <v>124</v>
      </c>
      <c r="DU463" s="639">
        <v>125</v>
      </c>
      <c r="DV463" s="639">
        <v>126</v>
      </c>
      <c r="DW463" s="639">
        <v>127</v>
      </c>
      <c r="DX463" s="639">
        <v>128</v>
      </c>
      <c r="DY463" s="639">
        <v>129</v>
      </c>
      <c r="DZ463" s="639">
        <v>130</v>
      </c>
      <c r="EA463" s="639">
        <v>131</v>
      </c>
      <c r="EB463" s="639">
        <v>132</v>
      </c>
      <c r="EC463" s="639">
        <v>133</v>
      </c>
      <c r="ED463" s="639">
        <v>134</v>
      </c>
      <c r="EE463" s="639">
        <v>135</v>
      </c>
      <c r="EF463" s="639">
        <v>136</v>
      </c>
      <c r="EG463" s="639">
        <v>137</v>
      </c>
      <c r="EH463" s="639">
        <v>138</v>
      </c>
      <c r="EI463" s="639">
        <v>139</v>
      </c>
      <c r="EJ463" s="639">
        <v>140</v>
      </c>
      <c r="EK463" s="639">
        <v>141</v>
      </c>
      <c r="EL463" s="639">
        <v>142</v>
      </c>
      <c r="EM463" s="639">
        <v>143</v>
      </c>
      <c r="EN463" s="639">
        <v>144</v>
      </c>
      <c r="EO463" s="639">
        <v>145</v>
      </c>
      <c r="EP463" s="639">
        <v>146</v>
      </c>
      <c r="EQ463" s="639">
        <v>147</v>
      </c>
      <c r="ER463" s="639">
        <v>148</v>
      </c>
      <c r="ES463" s="639">
        <v>149</v>
      </c>
      <c r="ET463" s="639">
        <v>150</v>
      </c>
      <c r="EU463" s="639">
        <v>151</v>
      </c>
      <c r="EV463" s="639">
        <v>152</v>
      </c>
      <c r="EW463" s="639">
        <v>153</v>
      </c>
      <c r="EX463" s="639">
        <v>154</v>
      </c>
      <c r="EY463" s="639">
        <v>155</v>
      </c>
      <c r="EZ463" s="639">
        <v>156</v>
      </c>
      <c r="FA463" s="639">
        <v>157</v>
      </c>
      <c r="FB463" s="639">
        <v>158</v>
      </c>
      <c r="FC463" s="639">
        <v>159</v>
      </c>
      <c r="FD463" s="639">
        <v>160</v>
      </c>
      <c r="FE463" s="639">
        <v>161</v>
      </c>
      <c r="FF463" s="639">
        <v>162</v>
      </c>
      <c r="FG463" s="639">
        <v>163</v>
      </c>
      <c r="FH463" s="639">
        <v>164</v>
      </c>
      <c r="FI463" s="639">
        <v>165</v>
      </c>
      <c r="FJ463" s="639">
        <v>166</v>
      </c>
      <c r="FK463" s="639">
        <v>167</v>
      </c>
      <c r="FL463" s="639">
        <v>168</v>
      </c>
      <c r="FM463" s="639">
        <v>169</v>
      </c>
      <c r="FN463" s="639">
        <v>170</v>
      </c>
      <c r="FO463" s="639">
        <v>171</v>
      </c>
      <c r="FP463" s="639">
        <v>172</v>
      </c>
      <c r="FQ463" s="639">
        <v>173</v>
      </c>
      <c r="FR463" s="639">
        <v>174</v>
      </c>
      <c r="FS463" s="639">
        <v>175</v>
      </c>
      <c r="FT463" s="639">
        <v>176</v>
      </c>
      <c r="FU463" s="639">
        <v>177</v>
      </c>
      <c r="FV463" s="639">
        <v>178</v>
      </c>
      <c r="FW463" s="639">
        <v>179</v>
      </c>
      <c r="FX463" s="639">
        <v>180</v>
      </c>
      <c r="FY463" s="639">
        <v>181</v>
      </c>
      <c r="FZ463" s="639">
        <v>182</v>
      </c>
      <c r="GA463" s="639">
        <v>183</v>
      </c>
      <c r="GB463" s="639">
        <v>184</v>
      </c>
      <c r="GC463" s="639">
        <v>185</v>
      </c>
      <c r="GD463" s="639">
        <v>186</v>
      </c>
      <c r="GE463" s="639">
        <v>187</v>
      </c>
      <c r="GF463" s="639">
        <v>188</v>
      </c>
      <c r="GG463" s="639">
        <v>189</v>
      </c>
      <c r="GH463" s="639">
        <v>190</v>
      </c>
      <c r="GI463" s="639">
        <v>191</v>
      </c>
      <c r="GJ463" s="639">
        <v>192</v>
      </c>
      <c r="GK463" s="639">
        <v>193</v>
      </c>
      <c r="GL463" s="639">
        <v>194</v>
      </c>
      <c r="GM463" s="639">
        <v>195</v>
      </c>
      <c r="GN463" s="639">
        <v>196</v>
      </c>
      <c r="GO463" s="639">
        <v>197</v>
      </c>
      <c r="GP463" s="639">
        <v>198</v>
      </c>
      <c r="GQ463" s="639">
        <v>199</v>
      </c>
      <c r="GR463" s="639">
        <v>200</v>
      </c>
      <c r="GS463" s="639">
        <v>201</v>
      </c>
      <c r="GT463" s="639">
        <v>202</v>
      </c>
      <c r="GU463" s="639">
        <v>203</v>
      </c>
      <c r="GV463" s="639">
        <v>204</v>
      </c>
      <c r="GW463" s="639">
        <v>205</v>
      </c>
      <c r="GX463" s="639">
        <v>206</v>
      </c>
      <c r="GY463" s="639">
        <v>207</v>
      </c>
      <c r="GZ463" s="639">
        <v>208</v>
      </c>
      <c r="HA463" s="639">
        <v>209</v>
      </c>
      <c r="HB463" s="639">
        <v>210</v>
      </c>
      <c r="HC463" s="639">
        <v>211</v>
      </c>
      <c r="HD463" s="639">
        <v>212</v>
      </c>
      <c r="HE463" s="639">
        <v>213</v>
      </c>
      <c r="HF463" s="639">
        <v>214</v>
      </c>
      <c r="HG463" s="639">
        <v>215</v>
      </c>
      <c r="HH463" s="639">
        <v>216</v>
      </c>
      <c r="HI463" s="639">
        <v>217</v>
      </c>
      <c r="HJ463" s="639">
        <v>218</v>
      </c>
      <c r="HK463" s="639">
        <v>219</v>
      </c>
      <c r="HL463" s="639">
        <v>220</v>
      </c>
      <c r="HM463" s="639">
        <v>221</v>
      </c>
      <c r="HN463" s="639">
        <v>222</v>
      </c>
      <c r="HO463" s="639">
        <v>223</v>
      </c>
      <c r="HP463" s="639">
        <v>224</v>
      </c>
      <c r="HQ463" s="639">
        <v>225</v>
      </c>
      <c r="HR463" s="639">
        <v>226</v>
      </c>
      <c r="HS463" s="639">
        <v>227</v>
      </c>
      <c r="HT463" s="639">
        <v>228</v>
      </c>
      <c r="HU463" s="639">
        <v>229</v>
      </c>
      <c r="HV463" s="639">
        <v>230</v>
      </c>
      <c r="HW463" s="639">
        <v>231</v>
      </c>
      <c r="HX463" s="639">
        <v>232</v>
      </c>
      <c r="HY463" s="639">
        <v>233</v>
      </c>
      <c r="HZ463" s="639">
        <v>234</v>
      </c>
      <c r="IA463" s="639">
        <v>235</v>
      </c>
      <c r="IB463" s="639">
        <v>236</v>
      </c>
      <c r="IC463" s="639">
        <v>237</v>
      </c>
      <c r="ID463" s="639">
        <v>238</v>
      </c>
      <c r="IE463" s="639">
        <v>239</v>
      </c>
      <c r="IF463" s="639">
        <v>240</v>
      </c>
      <c r="IG463" s="639">
        <v>241</v>
      </c>
      <c r="IH463" s="639">
        <v>242</v>
      </c>
      <c r="II463" s="639">
        <v>243</v>
      </c>
      <c r="IJ463" s="639">
        <v>244</v>
      </c>
      <c r="IK463" s="639">
        <v>245</v>
      </c>
      <c r="IL463" s="639">
        <v>246</v>
      </c>
      <c r="IM463" s="639">
        <v>247</v>
      </c>
      <c r="IN463" s="639">
        <v>248</v>
      </c>
      <c r="IO463" s="639">
        <v>249</v>
      </c>
      <c r="IP463" s="639">
        <v>250</v>
      </c>
      <c r="IQ463" s="639">
        <v>251</v>
      </c>
      <c r="IR463" s="639">
        <v>252</v>
      </c>
      <c r="IS463" s="639">
        <v>253</v>
      </c>
      <c r="IT463" s="639">
        <v>254</v>
      </c>
      <c r="IU463" s="639">
        <v>255</v>
      </c>
      <c r="IV463" s="639">
        <v>256</v>
      </c>
      <c r="IW463" s="639">
        <v>257</v>
      </c>
      <c r="IX463" s="639">
        <v>258</v>
      </c>
      <c r="IY463" s="639">
        <v>259</v>
      </c>
      <c r="IZ463" s="639">
        <v>260</v>
      </c>
      <c r="JA463" s="639">
        <v>261</v>
      </c>
      <c r="JB463" s="639">
        <v>262</v>
      </c>
      <c r="JC463" s="639">
        <v>263</v>
      </c>
      <c r="JD463" s="639">
        <v>264</v>
      </c>
      <c r="JE463" s="639">
        <v>265</v>
      </c>
      <c r="JF463" s="639">
        <v>266</v>
      </c>
      <c r="JG463" s="639">
        <v>267</v>
      </c>
      <c r="JH463" s="639">
        <v>268</v>
      </c>
      <c r="JI463" s="639">
        <v>269</v>
      </c>
      <c r="JJ463" s="639">
        <v>270</v>
      </c>
      <c r="JK463" s="639">
        <v>271</v>
      </c>
      <c r="JL463" s="639">
        <v>272</v>
      </c>
      <c r="JM463" s="639">
        <v>273</v>
      </c>
      <c r="JN463" s="639">
        <v>274</v>
      </c>
      <c r="JO463" s="639">
        <v>275</v>
      </c>
      <c r="JP463" s="639">
        <v>276</v>
      </c>
      <c r="JQ463" s="639">
        <v>277</v>
      </c>
      <c r="JR463" s="639">
        <v>278</v>
      </c>
      <c r="JS463" s="639">
        <v>279</v>
      </c>
      <c r="JT463" s="639">
        <v>280</v>
      </c>
      <c r="JU463" s="639">
        <v>281</v>
      </c>
      <c r="JV463" s="639">
        <v>282</v>
      </c>
      <c r="JW463" s="639">
        <v>283</v>
      </c>
      <c r="JX463" s="639">
        <v>284</v>
      </c>
      <c r="JY463" s="639">
        <v>285</v>
      </c>
      <c r="JZ463" s="639">
        <v>286</v>
      </c>
      <c r="KA463" s="639">
        <v>287</v>
      </c>
      <c r="KB463" s="639">
        <v>288</v>
      </c>
      <c r="KC463" s="639">
        <v>289</v>
      </c>
      <c r="KD463" s="639">
        <v>290</v>
      </c>
      <c r="KE463" s="639">
        <v>291</v>
      </c>
      <c r="KF463" s="639">
        <v>292</v>
      </c>
      <c r="KG463" s="639">
        <v>293</v>
      </c>
      <c r="KH463" s="639">
        <v>294</v>
      </c>
      <c r="KI463" s="639">
        <v>295</v>
      </c>
      <c r="KJ463" s="639">
        <v>296</v>
      </c>
      <c r="KK463" s="639">
        <v>297</v>
      </c>
      <c r="KL463" s="639">
        <v>298</v>
      </c>
      <c r="KM463" s="639">
        <v>299</v>
      </c>
      <c r="KN463" s="639">
        <v>300</v>
      </c>
      <c r="KO463" s="639">
        <v>301</v>
      </c>
      <c r="KP463" s="639">
        <v>302</v>
      </c>
      <c r="KQ463" s="639">
        <v>303</v>
      </c>
      <c r="KR463" s="639">
        <v>304</v>
      </c>
      <c r="KS463" s="639">
        <v>305</v>
      </c>
      <c r="KT463" s="639">
        <v>306</v>
      </c>
      <c r="KU463" s="639">
        <v>307</v>
      </c>
      <c r="KV463" s="639">
        <v>308</v>
      </c>
      <c r="KW463" s="639">
        <v>309</v>
      </c>
      <c r="KX463" s="639">
        <v>310</v>
      </c>
      <c r="KY463" s="639">
        <v>311</v>
      </c>
      <c r="KZ463" s="639">
        <v>312</v>
      </c>
      <c r="LA463" s="639">
        <v>313</v>
      </c>
      <c r="LB463" s="639">
        <v>314</v>
      </c>
      <c r="LC463" s="639">
        <v>315</v>
      </c>
      <c r="LD463" s="639">
        <v>316</v>
      </c>
      <c r="LE463" s="639">
        <v>317</v>
      </c>
      <c r="LF463" s="639">
        <v>318</v>
      </c>
      <c r="LG463" s="639">
        <v>319</v>
      </c>
      <c r="LH463" s="639">
        <v>320</v>
      </c>
      <c r="LI463" s="639">
        <v>321</v>
      </c>
      <c r="LJ463" s="639">
        <v>322</v>
      </c>
      <c r="LK463" s="639">
        <v>323</v>
      </c>
      <c r="LL463" s="639">
        <v>324</v>
      </c>
      <c r="LM463" s="639">
        <v>325</v>
      </c>
      <c r="LN463" s="639">
        <v>326</v>
      </c>
      <c r="LO463" s="639">
        <v>327</v>
      </c>
      <c r="LP463" s="639">
        <v>328</v>
      </c>
      <c r="LQ463" s="639">
        <v>329</v>
      </c>
      <c r="LR463" s="639">
        <v>330</v>
      </c>
      <c r="LS463" s="639">
        <v>331</v>
      </c>
      <c r="LT463" s="639">
        <v>332</v>
      </c>
      <c r="LU463" s="639">
        <v>333</v>
      </c>
      <c r="LV463" s="639">
        <v>334</v>
      </c>
      <c r="LW463" s="639">
        <v>335</v>
      </c>
      <c r="LX463" s="639">
        <v>336</v>
      </c>
      <c r="LY463" s="639">
        <v>337</v>
      </c>
      <c r="LZ463" s="639">
        <v>338</v>
      </c>
      <c r="MA463" s="639">
        <v>339</v>
      </c>
      <c r="MB463" s="639">
        <v>340</v>
      </c>
      <c r="MC463" s="639">
        <v>341</v>
      </c>
      <c r="MD463" s="639">
        <v>342</v>
      </c>
      <c r="ME463" s="639">
        <v>343</v>
      </c>
      <c r="MF463" s="639">
        <v>344</v>
      </c>
      <c r="MG463" s="639">
        <v>345</v>
      </c>
      <c r="MH463" s="639">
        <v>346</v>
      </c>
      <c r="MI463" s="639">
        <v>347</v>
      </c>
      <c r="MJ463" s="639">
        <v>348</v>
      </c>
      <c r="MK463" s="639">
        <v>349</v>
      </c>
      <c r="ML463" s="639">
        <v>350</v>
      </c>
      <c r="MM463" s="639">
        <v>351</v>
      </c>
      <c r="MN463" s="639">
        <v>352</v>
      </c>
      <c r="MO463" s="639">
        <v>353</v>
      </c>
      <c r="MP463" s="639">
        <v>354</v>
      </c>
      <c r="MQ463" s="639">
        <v>355</v>
      </c>
      <c r="MR463" s="639">
        <v>356</v>
      </c>
      <c r="MS463" s="639">
        <v>357</v>
      </c>
      <c r="MT463" s="639">
        <v>358</v>
      </c>
      <c r="MU463" s="639">
        <v>359</v>
      </c>
      <c r="MV463" s="639">
        <v>360</v>
      </c>
      <c r="MW463" s="639">
        <v>361</v>
      </c>
      <c r="MX463" s="639">
        <v>362</v>
      </c>
      <c r="MY463" s="639">
        <v>363</v>
      </c>
      <c r="MZ463" s="639">
        <v>364</v>
      </c>
      <c r="NA463" s="639">
        <v>365</v>
      </c>
      <c r="NB463" s="639">
        <v>366</v>
      </c>
      <c r="NC463" s="639">
        <v>367</v>
      </c>
      <c r="ND463" s="639">
        <v>368</v>
      </c>
      <c r="NE463" s="639">
        <v>369</v>
      </c>
      <c r="NF463" s="639">
        <v>370</v>
      </c>
      <c r="NG463" s="639">
        <v>371</v>
      </c>
      <c r="NH463" s="639">
        <v>372</v>
      </c>
      <c r="NI463" s="639">
        <v>373</v>
      </c>
      <c r="NJ463" s="639">
        <v>374</v>
      </c>
      <c r="NK463" s="639">
        <v>375</v>
      </c>
      <c r="NL463" s="639">
        <v>376</v>
      </c>
      <c r="NM463" s="639">
        <v>377</v>
      </c>
      <c r="NN463" s="639">
        <v>378</v>
      </c>
      <c r="NO463" s="639">
        <v>379</v>
      </c>
      <c r="NP463" s="639">
        <v>380</v>
      </c>
      <c r="NQ463" s="639">
        <v>381</v>
      </c>
      <c r="NR463" s="639">
        <v>382</v>
      </c>
      <c r="NS463" s="639">
        <v>383</v>
      </c>
      <c r="NT463" s="639">
        <v>384</v>
      </c>
      <c r="NU463" s="639">
        <v>385</v>
      </c>
      <c r="NV463" s="639">
        <v>386</v>
      </c>
      <c r="NW463" s="639">
        <v>387</v>
      </c>
      <c r="NX463" s="639">
        <v>388</v>
      </c>
      <c r="NY463" s="639">
        <v>389</v>
      </c>
      <c r="NZ463" s="639">
        <v>390</v>
      </c>
      <c r="OA463" s="639">
        <v>391</v>
      </c>
      <c r="OB463" s="639">
        <v>392</v>
      </c>
      <c r="OC463" s="639">
        <v>393</v>
      </c>
      <c r="OD463" s="639">
        <v>394</v>
      </c>
      <c r="OE463" s="639">
        <v>395</v>
      </c>
      <c r="OF463" s="639">
        <v>396</v>
      </c>
      <c r="OG463" s="639">
        <v>397</v>
      </c>
      <c r="OH463" s="639">
        <v>398</v>
      </c>
      <c r="OI463" s="639">
        <v>399</v>
      </c>
      <c r="OJ463" s="639">
        <v>400</v>
      </c>
      <c r="OK463" s="639">
        <v>401</v>
      </c>
      <c r="OL463" s="639">
        <v>402</v>
      </c>
      <c r="OM463" s="639">
        <v>403</v>
      </c>
      <c r="ON463" s="639">
        <v>404</v>
      </c>
      <c r="OO463" s="639">
        <v>405</v>
      </c>
      <c r="OP463" s="639">
        <v>406</v>
      </c>
      <c r="OQ463" s="639">
        <v>407</v>
      </c>
      <c r="OR463" s="639">
        <v>408</v>
      </c>
      <c r="OS463" s="639">
        <v>409</v>
      </c>
      <c r="OT463" s="639">
        <v>410</v>
      </c>
      <c r="OU463" s="639">
        <v>411</v>
      </c>
      <c r="OV463" s="639">
        <v>412</v>
      </c>
      <c r="OW463" s="639">
        <v>413</v>
      </c>
      <c r="OX463" s="639">
        <v>414</v>
      </c>
      <c r="OY463" s="639">
        <v>415</v>
      </c>
      <c r="OZ463" s="639">
        <v>416</v>
      </c>
      <c r="PA463" s="639">
        <v>417</v>
      </c>
      <c r="PB463" s="639">
        <v>418</v>
      </c>
      <c r="PC463" s="639">
        <v>419</v>
      </c>
      <c r="PD463" s="639">
        <v>420</v>
      </c>
      <c r="PE463" s="639">
        <v>421</v>
      </c>
      <c r="PF463" s="639">
        <v>422</v>
      </c>
      <c r="PG463" s="639">
        <v>423</v>
      </c>
      <c r="PH463" s="639">
        <v>424</v>
      </c>
      <c r="PI463" s="639">
        <v>425</v>
      </c>
      <c r="PJ463" s="639">
        <v>426</v>
      </c>
      <c r="PK463" s="639">
        <v>427</v>
      </c>
      <c r="PL463" s="639">
        <v>428</v>
      </c>
      <c r="PM463" s="639">
        <v>429</v>
      </c>
      <c r="PN463" s="639">
        <v>430</v>
      </c>
      <c r="PO463" s="639">
        <v>431</v>
      </c>
      <c r="PP463" s="639">
        <v>432</v>
      </c>
      <c r="PQ463" s="639">
        <v>433</v>
      </c>
      <c r="PR463" s="639">
        <v>434</v>
      </c>
      <c r="PS463" s="639">
        <v>435</v>
      </c>
      <c r="PT463" s="639">
        <v>436</v>
      </c>
      <c r="PU463" s="639">
        <v>437</v>
      </c>
      <c r="PV463" s="639">
        <v>438</v>
      </c>
      <c r="PW463" s="639">
        <v>439</v>
      </c>
      <c r="PX463" s="639">
        <v>440</v>
      </c>
      <c r="PY463" s="639">
        <v>441</v>
      </c>
      <c r="PZ463" s="639">
        <v>442</v>
      </c>
      <c r="QA463" s="639">
        <v>443</v>
      </c>
      <c r="QB463" s="639">
        <v>444</v>
      </c>
      <c r="QC463" s="639">
        <v>445</v>
      </c>
      <c r="QD463" s="639">
        <v>446</v>
      </c>
      <c r="QE463" s="639">
        <v>447</v>
      </c>
      <c r="QF463" s="639">
        <v>448</v>
      </c>
      <c r="QG463" s="639">
        <v>449</v>
      </c>
      <c r="QH463" s="639">
        <v>450</v>
      </c>
      <c r="QI463" s="639">
        <v>451</v>
      </c>
      <c r="QJ463" s="639">
        <v>452</v>
      </c>
      <c r="QK463" s="639">
        <v>453</v>
      </c>
      <c r="QL463" s="639">
        <v>454</v>
      </c>
      <c r="QM463" s="639">
        <v>455</v>
      </c>
      <c r="QN463" s="639">
        <v>456</v>
      </c>
      <c r="QO463" s="639">
        <v>457</v>
      </c>
      <c r="QP463" s="639">
        <v>458</v>
      </c>
      <c r="QQ463" s="639">
        <v>459</v>
      </c>
      <c r="QR463" s="639">
        <v>460</v>
      </c>
      <c r="QS463" s="639">
        <v>461</v>
      </c>
      <c r="QT463" s="639">
        <v>462</v>
      </c>
      <c r="QU463" s="639">
        <v>463</v>
      </c>
      <c r="QV463" s="639">
        <v>464</v>
      </c>
      <c r="QW463" s="639">
        <v>465</v>
      </c>
      <c r="QX463" s="639">
        <v>466</v>
      </c>
      <c r="QY463" s="639">
        <v>467</v>
      </c>
      <c r="QZ463" s="639">
        <v>468</v>
      </c>
      <c r="RA463" s="639">
        <v>469</v>
      </c>
      <c r="RB463" s="639">
        <v>470</v>
      </c>
      <c r="RC463" s="639">
        <v>471</v>
      </c>
      <c r="RD463" s="639">
        <v>472</v>
      </c>
      <c r="RE463" s="639">
        <v>473</v>
      </c>
      <c r="RF463" s="639">
        <v>474</v>
      </c>
      <c r="RG463" s="639">
        <v>475</v>
      </c>
      <c r="RH463" s="639">
        <v>476</v>
      </c>
      <c r="RI463" s="639">
        <v>477</v>
      </c>
      <c r="RJ463" s="639">
        <v>478</v>
      </c>
      <c r="RK463" s="639">
        <v>479</v>
      </c>
      <c r="RL463" s="639">
        <v>480</v>
      </c>
      <c r="RM463" s="639">
        <v>481</v>
      </c>
      <c r="RN463" s="639">
        <v>482</v>
      </c>
      <c r="RO463" s="639">
        <v>483</v>
      </c>
      <c r="RP463" s="639">
        <v>484</v>
      </c>
      <c r="RQ463" s="639">
        <v>485</v>
      </c>
      <c r="RR463" s="639">
        <v>486</v>
      </c>
      <c r="RS463" s="639">
        <v>487</v>
      </c>
      <c r="RT463" s="639">
        <v>488</v>
      </c>
      <c r="RU463" s="639">
        <v>489</v>
      </c>
      <c r="RV463" s="639">
        <v>490</v>
      </c>
      <c r="RW463" s="639">
        <v>491</v>
      </c>
      <c r="RX463" s="639">
        <v>492</v>
      </c>
      <c r="RY463" s="639">
        <v>493</v>
      </c>
      <c r="RZ463" s="639">
        <v>494</v>
      </c>
      <c r="SA463" s="639">
        <v>495</v>
      </c>
      <c r="SB463" s="639">
        <v>496</v>
      </c>
      <c r="SC463" s="639">
        <v>497</v>
      </c>
      <c r="SD463" s="639">
        <v>498</v>
      </c>
      <c r="SE463" s="639">
        <v>499</v>
      </c>
      <c r="SF463" s="639">
        <v>500</v>
      </c>
      <c r="SG463" s="639">
        <v>501</v>
      </c>
      <c r="SH463" s="639">
        <v>502</v>
      </c>
      <c r="SI463" s="639">
        <v>503</v>
      </c>
      <c r="SJ463" s="639">
        <v>504</v>
      </c>
      <c r="SK463" s="639">
        <v>505</v>
      </c>
      <c r="SL463" s="639">
        <v>506</v>
      </c>
      <c r="SM463" s="639">
        <v>507</v>
      </c>
      <c r="SN463" s="639">
        <v>508</v>
      </c>
      <c r="SO463" s="639">
        <v>509</v>
      </c>
      <c r="SP463" s="639">
        <v>510</v>
      </c>
      <c r="SQ463" s="639">
        <v>511</v>
      </c>
      <c r="SR463" s="639">
        <v>512</v>
      </c>
      <c r="SS463" s="639">
        <v>513</v>
      </c>
      <c r="ST463" s="639">
        <v>514</v>
      </c>
      <c r="SU463" s="639">
        <v>515</v>
      </c>
      <c r="SV463" s="639">
        <v>516</v>
      </c>
      <c r="SW463" s="639">
        <v>517</v>
      </c>
      <c r="SX463" s="639">
        <v>518</v>
      </c>
      <c r="SY463" s="639">
        <v>519</v>
      </c>
      <c r="SZ463" s="639">
        <v>520</v>
      </c>
      <c r="TA463" s="639">
        <v>521</v>
      </c>
      <c r="TB463" s="639">
        <v>522</v>
      </c>
      <c r="TC463" s="639">
        <v>523</v>
      </c>
      <c r="TD463" s="639">
        <v>524</v>
      </c>
      <c r="TE463" s="639">
        <v>525</v>
      </c>
      <c r="TF463" s="639">
        <v>526</v>
      </c>
      <c r="TG463" s="639">
        <v>527</v>
      </c>
      <c r="TH463" s="639">
        <v>528</v>
      </c>
      <c r="TI463" s="639">
        <v>529</v>
      </c>
      <c r="TJ463" s="639">
        <v>530</v>
      </c>
      <c r="TK463" s="639">
        <v>531</v>
      </c>
      <c r="TL463" s="639">
        <v>532</v>
      </c>
      <c r="TM463" s="639">
        <v>533</v>
      </c>
      <c r="TN463" s="639">
        <v>534</v>
      </c>
      <c r="TO463" s="639">
        <v>535</v>
      </c>
      <c r="TP463" s="639">
        <v>536</v>
      </c>
      <c r="TQ463" s="639">
        <v>537</v>
      </c>
      <c r="TR463" s="639">
        <v>538</v>
      </c>
      <c r="TS463" s="639">
        <v>539</v>
      </c>
      <c r="TT463" s="639">
        <v>540</v>
      </c>
      <c r="TU463" s="639">
        <v>541</v>
      </c>
      <c r="TV463" s="639">
        <v>542</v>
      </c>
      <c r="TW463" s="639">
        <v>543</v>
      </c>
      <c r="TX463" s="639">
        <v>544</v>
      </c>
      <c r="TY463" s="639">
        <v>545</v>
      </c>
      <c r="TZ463" s="639">
        <v>546</v>
      </c>
      <c r="UA463" s="639">
        <v>547</v>
      </c>
      <c r="UB463" s="639">
        <v>548</v>
      </c>
      <c r="UC463" s="639">
        <v>549</v>
      </c>
      <c r="UD463" s="639">
        <v>550</v>
      </c>
      <c r="UE463" s="639">
        <v>551</v>
      </c>
      <c r="UF463" s="639">
        <v>552</v>
      </c>
      <c r="UG463" s="639">
        <v>553</v>
      </c>
      <c r="UH463" s="639">
        <v>554</v>
      </c>
      <c r="UI463" s="639">
        <v>555</v>
      </c>
      <c r="UJ463" s="639">
        <v>556</v>
      </c>
      <c r="UK463" s="639">
        <v>557</v>
      </c>
      <c r="UL463" s="639">
        <v>558</v>
      </c>
      <c r="UM463" s="639">
        <v>559</v>
      </c>
      <c r="UN463" s="639">
        <v>560</v>
      </c>
      <c r="UO463" s="639">
        <v>561</v>
      </c>
      <c r="UP463" s="639">
        <v>562</v>
      </c>
      <c r="UQ463" s="639">
        <v>563</v>
      </c>
      <c r="UR463" s="639">
        <v>564</v>
      </c>
      <c r="US463" s="639">
        <v>565</v>
      </c>
      <c r="UT463" s="639">
        <v>566</v>
      </c>
      <c r="UU463" s="639">
        <v>567</v>
      </c>
      <c r="UV463" s="639">
        <v>568</v>
      </c>
      <c r="UW463" s="639">
        <v>569</v>
      </c>
      <c r="UX463" s="639">
        <v>570</v>
      </c>
      <c r="UY463" s="639">
        <v>571</v>
      </c>
      <c r="UZ463" s="639">
        <v>572</v>
      </c>
      <c r="VA463" s="639">
        <v>573</v>
      </c>
      <c r="VB463" s="639">
        <v>574</v>
      </c>
      <c r="VC463" s="639">
        <v>575</v>
      </c>
      <c r="VD463" s="639">
        <v>576</v>
      </c>
      <c r="VE463" s="639">
        <v>577</v>
      </c>
      <c r="VF463" s="639">
        <v>578</v>
      </c>
      <c r="VG463" s="639">
        <v>579</v>
      </c>
      <c r="VH463" s="639">
        <v>580</v>
      </c>
      <c r="VI463" s="639">
        <v>581</v>
      </c>
      <c r="VJ463" s="639">
        <v>582</v>
      </c>
      <c r="VK463" s="639">
        <v>583</v>
      </c>
      <c r="VL463" s="639">
        <v>584</v>
      </c>
      <c r="VM463" s="639">
        <v>585</v>
      </c>
      <c r="VN463" s="639">
        <v>586</v>
      </c>
      <c r="VO463" s="639">
        <v>587</v>
      </c>
      <c r="VP463" s="639">
        <v>588</v>
      </c>
      <c r="VQ463" s="639">
        <v>589</v>
      </c>
      <c r="VR463" s="639">
        <v>590</v>
      </c>
      <c r="VS463" s="639">
        <v>591</v>
      </c>
      <c r="VT463" s="639">
        <v>592</v>
      </c>
      <c r="VU463" s="639">
        <v>593</v>
      </c>
      <c r="VV463" s="639">
        <v>594</v>
      </c>
      <c r="VW463" s="639">
        <v>595</v>
      </c>
      <c r="VX463" s="639">
        <v>596</v>
      </c>
      <c r="VY463" s="639">
        <v>597</v>
      </c>
      <c r="VZ463" s="639">
        <v>598</v>
      </c>
      <c r="WA463" s="639">
        <v>599</v>
      </c>
      <c r="WB463" s="639">
        <v>600</v>
      </c>
      <c r="WC463" s="639">
        <v>601</v>
      </c>
      <c r="WD463" s="639">
        <v>602</v>
      </c>
      <c r="WE463" s="639">
        <v>603</v>
      </c>
      <c r="WF463" s="639">
        <v>604</v>
      </c>
      <c r="WG463" s="639">
        <v>605</v>
      </c>
      <c r="WH463" s="639">
        <v>606</v>
      </c>
      <c r="WI463" s="639">
        <v>607</v>
      </c>
      <c r="WJ463" s="639">
        <v>608</v>
      </c>
      <c r="WK463" s="639">
        <v>609</v>
      </c>
      <c r="WL463" s="639">
        <v>610</v>
      </c>
      <c r="WM463" s="639">
        <v>611</v>
      </c>
      <c r="WN463" s="639">
        <v>612</v>
      </c>
      <c r="WO463" s="639">
        <v>613</v>
      </c>
      <c r="WP463" s="639">
        <v>614</v>
      </c>
      <c r="WQ463" s="639">
        <v>615</v>
      </c>
      <c r="WR463" s="639">
        <v>616</v>
      </c>
      <c r="WS463" s="639">
        <v>617</v>
      </c>
      <c r="WT463" s="639">
        <v>618</v>
      </c>
      <c r="WU463" s="639">
        <v>619</v>
      </c>
      <c r="WV463" s="639">
        <v>620</v>
      </c>
      <c r="WW463" s="639">
        <v>621</v>
      </c>
      <c r="WX463" s="639">
        <v>622</v>
      </c>
      <c r="WY463" s="639">
        <v>623</v>
      </c>
      <c r="WZ463" s="639">
        <v>624</v>
      </c>
      <c r="XA463" s="639">
        <v>625</v>
      </c>
      <c r="XB463" s="639">
        <v>626</v>
      </c>
      <c r="XC463" s="639">
        <v>627</v>
      </c>
      <c r="XD463" s="639">
        <v>628</v>
      </c>
      <c r="XE463" s="639">
        <v>629</v>
      </c>
      <c r="XF463" s="639">
        <v>630</v>
      </c>
      <c r="XG463" s="639">
        <v>631</v>
      </c>
      <c r="XH463" s="639">
        <v>632</v>
      </c>
      <c r="XI463" s="639">
        <v>633</v>
      </c>
      <c r="XJ463" s="639">
        <v>634</v>
      </c>
      <c r="XK463" s="639">
        <v>635</v>
      </c>
      <c r="XL463" s="639">
        <v>636</v>
      </c>
      <c r="XM463" s="639">
        <v>637</v>
      </c>
      <c r="XN463" s="639">
        <v>638</v>
      </c>
      <c r="XO463" s="639">
        <v>639</v>
      </c>
      <c r="XP463" s="639">
        <v>640</v>
      </c>
      <c r="XQ463" s="639">
        <v>641</v>
      </c>
      <c r="XR463" s="639">
        <v>642</v>
      </c>
      <c r="XS463" s="639">
        <v>643</v>
      </c>
      <c r="XT463" s="639">
        <v>644</v>
      </c>
      <c r="XU463" s="639">
        <v>645</v>
      </c>
      <c r="XV463" s="639">
        <v>646</v>
      </c>
      <c r="XW463" s="639">
        <v>647</v>
      </c>
      <c r="XX463" s="639">
        <v>648</v>
      </c>
      <c r="XY463" s="639">
        <v>649</v>
      </c>
      <c r="XZ463" s="639">
        <v>650</v>
      </c>
      <c r="YA463" s="639">
        <v>651</v>
      </c>
      <c r="YB463" s="639">
        <v>652</v>
      </c>
      <c r="YC463" s="639">
        <v>653</v>
      </c>
      <c r="YD463" s="639">
        <v>654</v>
      </c>
      <c r="YE463" s="639">
        <v>655</v>
      </c>
      <c r="YF463" s="639">
        <v>656</v>
      </c>
      <c r="YG463" s="639">
        <v>657</v>
      </c>
      <c r="YH463" s="639">
        <v>658</v>
      </c>
      <c r="YI463" s="639">
        <v>659</v>
      </c>
      <c r="YJ463" s="639">
        <v>660</v>
      </c>
      <c r="YK463" s="639">
        <v>661</v>
      </c>
      <c r="YL463" s="639">
        <v>662</v>
      </c>
      <c r="YM463" s="639">
        <v>663</v>
      </c>
      <c r="YN463" s="639">
        <v>664</v>
      </c>
      <c r="YO463" s="639">
        <v>665</v>
      </c>
      <c r="YP463" s="639">
        <v>666</v>
      </c>
      <c r="YQ463" s="639">
        <v>667</v>
      </c>
      <c r="YR463" s="639">
        <v>668</v>
      </c>
      <c r="YS463" s="639">
        <v>669</v>
      </c>
      <c r="YT463" s="639">
        <v>670</v>
      </c>
      <c r="YU463" s="639">
        <v>671</v>
      </c>
      <c r="YV463" s="639">
        <v>672</v>
      </c>
      <c r="YW463" s="639">
        <v>673</v>
      </c>
      <c r="YX463" s="639">
        <v>674</v>
      </c>
      <c r="YY463" s="639">
        <v>675</v>
      </c>
      <c r="YZ463" s="639">
        <v>676</v>
      </c>
      <c r="ZA463" s="639">
        <v>677</v>
      </c>
      <c r="ZB463" s="639">
        <v>678</v>
      </c>
      <c r="ZC463" s="639">
        <v>679</v>
      </c>
      <c r="ZD463" s="639">
        <v>680</v>
      </c>
      <c r="ZE463" s="639">
        <v>681</v>
      </c>
      <c r="ZF463" s="639">
        <v>682</v>
      </c>
      <c r="ZG463" s="639">
        <v>683</v>
      </c>
      <c r="ZH463" s="639">
        <v>684</v>
      </c>
      <c r="ZI463" s="639">
        <v>685</v>
      </c>
      <c r="ZJ463" s="639">
        <v>686</v>
      </c>
      <c r="ZK463" s="639">
        <v>687</v>
      </c>
      <c r="ZL463" s="639">
        <v>688</v>
      </c>
      <c r="ZM463" s="639">
        <v>689</v>
      </c>
      <c r="ZN463" s="639">
        <v>690</v>
      </c>
      <c r="ZO463" s="639">
        <v>691</v>
      </c>
      <c r="ZP463" s="639">
        <v>692</v>
      </c>
      <c r="ZQ463" s="639">
        <v>693</v>
      </c>
      <c r="ZR463" s="639">
        <v>694</v>
      </c>
      <c r="ZS463" s="639">
        <v>695</v>
      </c>
      <c r="ZT463" s="639">
        <v>696</v>
      </c>
      <c r="ZU463" s="639">
        <v>697</v>
      </c>
      <c r="ZV463" s="639">
        <v>698</v>
      </c>
      <c r="ZW463" s="639">
        <v>699</v>
      </c>
      <c r="ZX463" s="639">
        <v>700</v>
      </c>
      <c r="ZY463" s="639">
        <v>701</v>
      </c>
      <c r="ZZ463" s="639">
        <v>702</v>
      </c>
      <c r="AAA463" s="639">
        <v>703</v>
      </c>
      <c r="AAB463" s="639">
        <v>704</v>
      </c>
      <c r="AAC463" s="639">
        <v>705</v>
      </c>
      <c r="AAD463" s="639">
        <v>706</v>
      </c>
      <c r="AAE463" s="639">
        <v>707</v>
      </c>
      <c r="AAF463" s="639">
        <v>708</v>
      </c>
      <c r="AAG463" s="639">
        <v>709</v>
      </c>
      <c r="AAH463" s="639">
        <v>710</v>
      </c>
      <c r="AAI463" s="639">
        <v>711</v>
      </c>
      <c r="AAJ463" s="639">
        <v>712</v>
      </c>
      <c r="AAK463" s="639">
        <v>713</v>
      </c>
      <c r="AAL463" s="639">
        <v>714</v>
      </c>
      <c r="AAM463" s="639">
        <v>715</v>
      </c>
      <c r="AAN463" s="639">
        <v>716</v>
      </c>
      <c r="AAO463" s="639">
        <v>717</v>
      </c>
      <c r="AAP463" s="639">
        <v>718</v>
      </c>
      <c r="AAQ463" s="639">
        <v>719</v>
      </c>
      <c r="AAR463" s="639">
        <v>720</v>
      </c>
      <c r="AAS463" s="639">
        <v>721</v>
      </c>
      <c r="AAT463" s="639">
        <v>722</v>
      </c>
      <c r="AAU463" s="639">
        <v>723</v>
      </c>
      <c r="AAV463" s="639">
        <v>724</v>
      </c>
      <c r="AAW463" s="639">
        <v>725</v>
      </c>
      <c r="AAX463" s="639">
        <v>726</v>
      </c>
      <c r="AAY463" s="639">
        <v>727</v>
      </c>
      <c r="AAZ463" s="639">
        <v>728</v>
      </c>
      <c r="ABA463" s="639">
        <v>729</v>
      </c>
      <c r="ABB463" s="639">
        <v>730</v>
      </c>
      <c r="ABC463" s="639">
        <v>731</v>
      </c>
      <c r="ABD463" s="639">
        <v>732</v>
      </c>
      <c r="ABE463" s="639">
        <v>733</v>
      </c>
      <c r="ABF463" s="639">
        <v>734</v>
      </c>
      <c r="ABG463" s="639">
        <v>735</v>
      </c>
      <c r="ABH463" s="639">
        <v>736</v>
      </c>
      <c r="ABI463" s="639">
        <v>737</v>
      </c>
      <c r="ABJ463" s="639">
        <v>738</v>
      </c>
      <c r="ABK463" s="639">
        <v>739</v>
      </c>
      <c r="ABL463" s="639">
        <v>740</v>
      </c>
      <c r="ABM463" s="639">
        <v>741</v>
      </c>
      <c r="ABN463" s="639">
        <v>742</v>
      </c>
      <c r="ABO463" s="639">
        <v>743</v>
      </c>
      <c r="ABP463" s="639">
        <v>744</v>
      </c>
      <c r="ABQ463" s="639">
        <v>745</v>
      </c>
      <c r="ABR463" s="639">
        <v>746</v>
      </c>
      <c r="ABS463" s="639">
        <v>747</v>
      </c>
      <c r="ABT463" s="639">
        <v>748</v>
      </c>
      <c r="ABU463" s="639">
        <v>749</v>
      </c>
      <c r="ABV463" s="639">
        <v>750</v>
      </c>
      <c r="ABW463" s="639">
        <v>751</v>
      </c>
      <c r="ABX463" s="639">
        <v>752</v>
      </c>
      <c r="ABY463" s="639">
        <v>753</v>
      </c>
      <c r="ABZ463" s="639">
        <v>754</v>
      </c>
      <c r="ACA463" s="639">
        <v>755</v>
      </c>
      <c r="ACB463" s="639">
        <v>756</v>
      </c>
      <c r="ACC463" s="639">
        <v>757</v>
      </c>
      <c r="ACD463" s="639">
        <v>758</v>
      </c>
      <c r="ACE463" s="639">
        <v>759</v>
      </c>
      <c r="ACF463" s="639">
        <v>760</v>
      </c>
      <c r="ACG463" s="639">
        <v>761</v>
      </c>
      <c r="ACH463" s="639">
        <v>762</v>
      </c>
      <c r="ACI463" s="639">
        <v>763</v>
      </c>
      <c r="ACJ463" s="639">
        <v>764</v>
      </c>
      <c r="ACK463" s="639">
        <v>765</v>
      </c>
      <c r="ACL463" s="639">
        <v>766</v>
      </c>
      <c r="ACM463" s="639">
        <v>767</v>
      </c>
      <c r="ACN463" s="639">
        <v>768</v>
      </c>
      <c r="ACO463" s="639">
        <v>769</v>
      </c>
      <c r="ACP463" s="639">
        <v>770</v>
      </c>
      <c r="ACQ463" s="639">
        <v>771</v>
      </c>
      <c r="ACR463" s="639">
        <v>772</v>
      </c>
      <c r="ACS463" s="639">
        <v>773</v>
      </c>
      <c r="ACT463" s="639">
        <v>774</v>
      </c>
      <c r="ACU463" s="639">
        <v>775</v>
      </c>
      <c r="ACV463" s="639">
        <v>776</v>
      </c>
      <c r="ACW463" s="639">
        <v>777</v>
      </c>
      <c r="ACX463" s="639">
        <v>778</v>
      </c>
      <c r="ACY463" s="639">
        <v>779</v>
      </c>
      <c r="ACZ463" s="639">
        <v>780</v>
      </c>
      <c r="ADA463" s="639">
        <v>781</v>
      </c>
      <c r="ADB463" s="639">
        <v>782</v>
      </c>
      <c r="ADC463" s="639">
        <v>783</v>
      </c>
      <c r="ADD463" s="639">
        <v>784</v>
      </c>
      <c r="ADE463" s="639">
        <v>785</v>
      </c>
      <c r="ADF463" s="639">
        <v>786</v>
      </c>
      <c r="ADG463" s="639">
        <v>787</v>
      </c>
      <c r="ADH463" s="639">
        <v>788</v>
      </c>
      <c r="ADI463" s="639">
        <v>789</v>
      </c>
      <c r="ADJ463" s="639">
        <v>790</v>
      </c>
      <c r="ADK463" s="639">
        <v>791</v>
      </c>
      <c r="ADL463" s="639">
        <v>792</v>
      </c>
      <c r="ADM463" s="639">
        <v>793</v>
      </c>
      <c r="ADN463" s="639">
        <v>794</v>
      </c>
      <c r="ADO463" s="639">
        <v>795</v>
      </c>
      <c r="ADP463" s="639">
        <v>796</v>
      </c>
      <c r="ADQ463" s="639">
        <v>797</v>
      </c>
      <c r="ADR463" s="639">
        <v>798</v>
      </c>
      <c r="ADS463" s="639">
        <v>799</v>
      </c>
      <c r="ADT463" s="639">
        <v>800</v>
      </c>
      <c r="ADU463" s="639">
        <v>801</v>
      </c>
      <c r="ADV463" s="639">
        <v>802</v>
      </c>
      <c r="ADW463" s="639">
        <v>803</v>
      </c>
      <c r="ADX463" s="639">
        <v>804</v>
      </c>
      <c r="ADY463" s="639">
        <v>805</v>
      </c>
      <c r="ADZ463" s="639">
        <v>806</v>
      </c>
      <c r="AEA463" s="639">
        <v>807</v>
      </c>
      <c r="AEB463" s="639">
        <v>808</v>
      </c>
      <c r="AEC463" s="639">
        <v>809</v>
      </c>
      <c r="AED463" s="639">
        <v>810</v>
      </c>
      <c r="AEE463" s="639">
        <v>811</v>
      </c>
      <c r="AEF463" s="639">
        <v>812</v>
      </c>
      <c r="AEG463" s="639">
        <v>813</v>
      </c>
      <c r="AEH463" s="639">
        <v>814</v>
      </c>
      <c r="AEI463" s="639">
        <v>815</v>
      </c>
      <c r="AEJ463" s="639">
        <v>816</v>
      </c>
      <c r="AEK463" s="639">
        <v>817</v>
      </c>
      <c r="AEL463" s="639">
        <v>818</v>
      </c>
      <c r="AEM463" s="639">
        <v>819</v>
      </c>
      <c r="AEN463" s="639">
        <v>820</v>
      </c>
      <c r="AEO463" s="639">
        <v>821</v>
      </c>
      <c r="AEP463" s="639">
        <v>822</v>
      </c>
      <c r="AEQ463" s="639">
        <v>823</v>
      </c>
      <c r="AER463" s="639">
        <v>824</v>
      </c>
      <c r="AES463" s="639">
        <v>825</v>
      </c>
      <c r="AET463" s="639">
        <v>826</v>
      </c>
      <c r="AEU463" s="639">
        <v>827</v>
      </c>
      <c r="AEV463" s="639">
        <v>828</v>
      </c>
      <c r="AEW463" s="639">
        <v>829</v>
      </c>
      <c r="AEX463" s="639">
        <v>830</v>
      </c>
      <c r="AEY463" s="639">
        <v>831</v>
      </c>
      <c r="AEZ463" s="639">
        <v>832</v>
      </c>
      <c r="AFA463" s="639">
        <v>833</v>
      </c>
      <c r="AFB463" s="639">
        <v>834</v>
      </c>
      <c r="AFC463" s="639">
        <v>835</v>
      </c>
      <c r="AFD463" s="639">
        <v>836</v>
      </c>
      <c r="AFE463" s="639">
        <v>837</v>
      </c>
      <c r="AFF463" s="639">
        <v>838</v>
      </c>
      <c r="AFG463" s="639">
        <v>839</v>
      </c>
      <c r="AFH463" s="639">
        <v>840</v>
      </c>
      <c r="AFI463" s="639">
        <v>841</v>
      </c>
      <c r="AFJ463" s="639">
        <v>842</v>
      </c>
      <c r="AFK463" s="639">
        <v>843</v>
      </c>
      <c r="AFL463" s="639">
        <v>844</v>
      </c>
      <c r="AFM463" s="639">
        <v>845</v>
      </c>
      <c r="AFN463" s="639">
        <v>846</v>
      </c>
      <c r="AFO463" s="639">
        <v>847</v>
      </c>
      <c r="AFP463" s="639">
        <v>848</v>
      </c>
      <c r="AFQ463" s="639">
        <v>849</v>
      </c>
      <c r="AFR463" s="639">
        <v>850</v>
      </c>
      <c r="AFS463" s="639">
        <v>851</v>
      </c>
      <c r="AFT463" s="639">
        <v>852</v>
      </c>
      <c r="AFU463" s="639">
        <v>853</v>
      </c>
      <c r="AFV463" s="639">
        <v>854</v>
      </c>
      <c r="AFW463" s="639">
        <v>855</v>
      </c>
      <c r="AFX463" s="639">
        <v>856</v>
      </c>
      <c r="AFY463" s="639">
        <v>857</v>
      </c>
      <c r="AFZ463" s="639">
        <v>858</v>
      </c>
      <c r="AGA463" s="639">
        <v>859</v>
      </c>
      <c r="AGB463" s="639">
        <v>860</v>
      </c>
      <c r="AGC463" s="639">
        <v>861</v>
      </c>
      <c r="AGD463" s="639">
        <v>862</v>
      </c>
      <c r="AGE463" s="639">
        <v>863</v>
      </c>
      <c r="AGF463" s="639">
        <v>864</v>
      </c>
      <c r="AGG463" s="639">
        <v>865</v>
      </c>
      <c r="AGH463" s="639">
        <v>866</v>
      </c>
      <c r="AGI463" s="639">
        <v>867</v>
      </c>
      <c r="AGJ463" s="639">
        <v>868</v>
      </c>
      <c r="AGK463" s="639">
        <v>869</v>
      </c>
      <c r="AGL463" s="639">
        <v>870</v>
      </c>
      <c r="AGM463" s="639">
        <v>871</v>
      </c>
      <c r="AGN463" s="639">
        <v>872</v>
      </c>
      <c r="AGO463" s="639">
        <v>873</v>
      </c>
      <c r="AGP463" s="639">
        <v>874</v>
      </c>
      <c r="AGQ463" s="639">
        <v>875</v>
      </c>
      <c r="AGR463" s="639">
        <v>876</v>
      </c>
      <c r="AGS463" s="639">
        <v>877</v>
      </c>
      <c r="AGT463" s="639">
        <v>878</v>
      </c>
      <c r="AGU463" s="639">
        <v>879</v>
      </c>
      <c r="AGV463" s="639">
        <v>880</v>
      </c>
      <c r="AGW463" s="639">
        <v>881</v>
      </c>
      <c r="AGX463" s="639">
        <v>882</v>
      </c>
      <c r="AGY463" s="639">
        <v>883</v>
      </c>
      <c r="AGZ463" s="639">
        <v>884</v>
      </c>
      <c r="AHA463" s="639">
        <v>885</v>
      </c>
      <c r="AHB463" s="639">
        <v>886</v>
      </c>
      <c r="AHC463" s="639">
        <v>887</v>
      </c>
      <c r="AHD463" s="639">
        <v>888</v>
      </c>
      <c r="AHE463" s="639">
        <v>889</v>
      </c>
      <c r="AHF463" s="639">
        <v>890</v>
      </c>
      <c r="AHG463" s="639">
        <v>891</v>
      </c>
      <c r="AHH463" s="639">
        <v>892</v>
      </c>
      <c r="AHI463" s="639">
        <v>893</v>
      </c>
      <c r="AHJ463" s="639">
        <v>894</v>
      </c>
      <c r="AHK463" s="639">
        <v>895</v>
      </c>
      <c r="AHL463" s="639">
        <v>896</v>
      </c>
      <c r="AHM463" s="639">
        <v>897</v>
      </c>
      <c r="AHN463" s="639">
        <v>898</v>
      </c>
      <c r="AHO463" s="639">
        <v>899</v>
      </c>
      <c r="AHP463" s="639">
        <v>900</v>
      </c>
      <c r="AHQ463" s="639">
        <v>901</v>
      </c>
      <c r="AHR463" s="639">
        <v>902</v>
      </c>
      <c r="AHS463" s="639">
        <v>903</v>
      </c>
      <c r="AHT463" s="639">
        <v>904</v>
      </c>
      <c r="AHU463" s="639">
        <v>905</v>
      </c>
      <c r="AHV463" s="639">
        <v>906</v>
      </c>
      <c r="AHW463" s="639">
        <v>907</v>
      </c>
      <c r="AHX463" s="639">
        <v>908</v>
      </c>
      <c r="AHY463" s="639">
        <v>909</v>
      </c>
      <c r="AHZ463" s="639">
        <v>910</v>
      </c>
      <c r="AIA463" s="639">
        <v>911</v>
      </c>
      <c r="AIB463" s="639">
        <v>912</v>
      </c>
      <c r="AIC463" s="639">
        <v>913</v>
      </c>
      <c r="AID463" s="639">
        <v>914</v>
      </c>
      <c r="AIE463" s="639">
        <v>915</v>
      </c>
      <c r="AIF463" s="639">
        <v>916</v>
      </c>
      <c r="AIG463" s="639">
        <v>917</v>
      </c>
      <c r="AIH463" s="639">
        <v>918</v>
      </c>
      <c r="AII463" s="639">
        <v>919</v>
      </c>
      <c r="AIJ463" s="639">
        <v>920</v>
      </c>
      <c r="AIK463" s="639">
        <v>921</v>
      </c>
      <c r="AIL463" s="639">
        <v>922</v>
      </c>
      <c r="AIM463" s="639">
        <v>923</v>
      </c>
      <c r="AIN463" s="639">
        <v>924</v>
      </c>
      <c r="AIO463" s="639">
        <v>925</v>
      </c>
      <c r="AIP463" s="639">
        <v>926</v>
      </c>
      <c r="AIQ463" s="639">
        <v>927</v>
      </c>
      <c r="AIR463" s="639">
        <v>928</v>
      </c>
      <c r="AIS463" s="639">
        <v>929</v>
      </c>
      <c r="AIT463" s="639">
        <v>930</v>
      </c>
      <c r="AIU463" s="639">
        <v>931</v>
      </c>
      <c r="AIV463" s="639">
        <v>932</v>
      </c>
      <c r="AIW463" s="639">
        <v>933</v>
      </c>
      <c r="AIX463" s="639">
        <v>934</v>
      </c>
      <c r="AIY463" s="639">
        <v>935</v>
      </c>
      <c r="AIZ463" s="639">
        <v>936</v>
      </c>
      <c r="AJA463" s="639">
        <v>937</v>
      </c>
      <c r="AJB463" s="639">
        <v>938</v>
      </c>
      <c r="AJC463" s="639">
        <v>939</v>
      </c>
      <c r="AJD463" s="639">
        <v>940</v>
      </c>
      <c r="AJE463" s="639">
        <v>941</v>
      </c>
      <c r="AJF463" s="639">
        <v>942</v>
      </c>
      <c r="AJG463" s="639">
        <v>943</v>
      </c>
      <c r="AJH463" s="639">
        <v>944</v>
      </c>
      <c r="AJI463" s="639">
        <v>945</v>
      </c>
      <c r="AJJ463" s="639">
        <v>946</v>
      </c>
      <c r="AJK463" s="639">
        <v>947</v>
      </c>
      <c r="AJL463" s="639">
        <v>948</v>
      </c>
      <c r="AJM463" s="639">
        <v>949</v>
      </c>
      <c r="AJN463" s="639">
        <v>950</v>
      </c>
      <c r="AJO463" s="639">
        <v>951</v>
      </c>
      <c r="AJP463" s="639">
        <v>952</v>
      </c>
      <c r="AJQ463" s="639">
        <v>953</v>
      </c>
      <c r="AJR463" s="639">
        <v>954</v>
      </c>
      <c r="AJS463" s="639">
        <v>955</v>
      </c>
      <c r="AJT463" s="639">
        <v>956</v>
      </c>
      <c r="AJU463" s="639">
        <v>957</v>
      </c>
      <c r="AJV463" s="639">
        <v>958</v>
      </c>
      <c r="AJW463" s="639">
        <v>959</v>
      </c>
      <c r="AJX463" s="639">
        <v>960</v>
      </c>
      <c r="AJY463" s="639">
        <v>961</v>
      </c>
      <c r="AJZ463" s="639">
        <v>962</v>
      </c>
      <c r="AKA463" s="639">
        <v>963</v>
      </c>
      <c r="AKB463" s="639">
        <v>964</v>
      </c>
      <c r="AKC463" s="639">
        <v>965</v>
      </c>
      <c r="AKD463" s="639">
        <v>966</v>
      </c>
      <c r="AKE463" s="639">
        <v>967</v>
      </c>
      <c r="AKF463" s="639">
        <v>968</v>
      </c>
      <c r="AKG463" s="639">
        <v>969</v>
      </c>
      <c r="AKH463" s="639">
        <v>970</v>
      </c>
      <c r="AKI463" s="639">
        <v>971</v>
      </c>
      <c r="AKJ463" s="639">
        <v>972</v>
      </c>
      <c r="AKK463" s="639">
        <v>973</v>
      </c>
      <c r="AKL463" s="639">
        <v>974</v>
      </c>
      <c r="AKM463" s="639">
        <v>975</v>
      </c>
      <c r="AKN463" s="639">
        <v>976</v>
      </c>
      <c r="AKO463" s="639">
        <v>977</v>
      </c>
      <c r="AKP463" s="639">
        <v>978</v>
      </c>
      <c r="AKQ463" s="639">
        <v>979</v>
      </c>
      <c r="AKR463" s="639">
        <v>980</v>
      </c>
      <c r="AKS463" s="639">
        <v>981</v>
      </c>
      <c r="AKT463" s="639">
        <v>982</v>
      </c>
      <c r="AKU463" s="639">
        <v>983</v>
      </c>
      <c r="AKV463" s="639">
        <v>984</v>
      </c>
      <c r="AKW463" s="639">
        <v>985</v>
      </c>
      <c r="AKX463" s="639">
        <v>986</v>
      </c>
      <c r="AKY463" s="639">
        <v>987</v>
      </c>
      <c r="AKZ463" s="639">
        <v>988</v>
      </c>
      <c r="ALA463" s="639">
        <v>989</v>
      </c>
      <c r="ALB463" s="639">
        <v>990</v>
      </c>
      <c r="ALC463" s="639">
        <v>991</v>
      </c>
      <c r="ALD463" s="639">
        <v>992</v>
      </c>
      <c r="ALE463" s="639">
        <v>993</v>
      </c>
      <c r="ALF463" s="639">
        <v>994</v>
      </c>
      <c r="ALG463" s="639">
        <v>995</v>
      </c>
      <c r="ALH463" s="639">
        <v>996</v>
      </c>
      <c r="ALI463" s="639">
        <v>997</v>
      </c>
      <c r="ALJ463" s="639">
        <v>998</v>
      </c>
      <c r="ALK463" s="639">
        <v>999</v>
      </c>
      <c r="ALL463" s="639">
        <v>1000</v>
      </c>
      <c r="ALM463" s="639">
        <v>1001</v>
      </c>
      <c r="ALN463" s="639">
        <v>1002</v>
      </c>
      <c r="ALO463" s="639">
        <v>1003</v>
      </c>
      <c r="ALP463" s="639">
        <v>1004</v>
      </c>
      <c r="ALQ463" s="639">
        <v>1005</v>
      </c>
      <c r="ALR463" s="639">
        <v>1006</v>
      </c>
      <c r="ALS463" s="639">
        <v>1007</v>
      </c>
      <c r="ALT463" s="639">
        <v>1008</v>
      </c>
      <c r="ALU463" s="639">
        <v>1009</v>
      </c>
      <c r="ALV463" s="639">
        <v>1010</v>
      </c>
      <c r="ALW463" s="639">
        <v>1011</v>
      </c>
      <c r="ALX463" s="639">
        <v>1012</v>
      </c>
      <c r="ALY463" s="639">
        <v>1013</v>
      </c>
      <c r="ALZ463" s="639">
        <v>1014</v>
      </c>
      <c r="AMA463" s="639">
        <v>1015</v>
      </c>
      <c r="AMB463" s="639">
        <v>1016</v>
      </c>
      <c r="AMC463" s="639">
        <v>1017</v>
      </c>
      <c r="AMD463" s="639">
        <v>1018</v>
      </c>
      <c r="AME463" s="639">
        <v>1019</v>
      </c>
      <c r="AMF463" s="639">
        <v>1020</v>
      </c>
      <c r="AMG463" s="639">
        <v>1021</v>
      </c>
      <c r="AMH463" s="639">
        <v>1022</v>
      </c>
      <c r="AMI463" s="639">
        <v>1023</v>
      </c>
      <c r="AMJ463" s="639">
        <v>1024</v>
      </c>
      <c r="AMK463" s="639">
        <v>1025</v>
      </c>
      <c r="AML463" s="639">
        <v>1026</v>
      </c>
      <c r="AMM463" s="639">
        <v>1027</v>
      </c>
      <c r="AMN463" s="639">
        <v>1028</v>
      </c>
      <c r="AMO463" s="639">
        <v>1029</v>
      </c>
      <c r="AMP463" s="639">
        <v>1030</v>
      </c>
      <c r="AMQ463" s="639">
        <v>1031</v>
      </c>
      <c r="AMR463" s="639">
        <v>1032</v>
      </c>
      <c r="AMS463" s="639">
        <v>1033</v>
      </c>
      <c r="AMT463" s="639">
        <v>1034</v>
      </c>
      <c r="AMU463" s="639">
        <v>1035</v>
      </c>
      <c r="AMV463" s="639">
        <v>1036</v>
      </c>
      <c r="AMW463" s="639">
        <v>1037</v>
      </c>
      <c r="AMX463" s="639">
        <v>1038</v>
      </c>
      <c r="AMY463" s="639">
        <v>1039</v>
      </c>
      <c r="AMZ463" s="639">
        <v>1040</v>
      </c>
      <c r="ANA463" s="639">
        <v>1041</v>
      </c>
      <c r="ANB463" s="639">
        <v>1042</v>
      </c>
      <c r="ANC463" s="639">
        <v>1043</v>
      </c>
      <c r="AND463" s="639">
        <v>1044</v>
      </c>
      <c r="ANE463" s="639">
        <v>1045</v>
      </c>
      <c r="ANF463" s="639">
        <v>1046</v>
      </c>
      <c r="ANG463" s="639">
        <v>1047</v>
      </c>
      <c r="ANH463" s="639">
        <v>1048</v>
      </c>
      <c r="ANI463" s="639">
        <v>1049</v>
      </c>
      <c r="ANJ463" s="639">
        <v>1050</v>
      </c>
      <c r="ANK463" s="639">
        <v>1051</v>
      </c>
      <c r="ANL463" s="639">
        <v>1052</v>
      </c>
      <c r="ANM463" s="639">
        <v>1053</v>
      </c>
      <c r="ANN463" s="639">
        <v>1054</v>
      </c>
      <c r="ANO463" s="639">
        <v>1055</v>
      </c>
      <c r="ANP463" s="639">
        <v>1056</v>
      </c>
      <c r="ANQ463" s="639">
        <v>1057</v>
      </c>
      <c r="ANR463" s="639">
        <v>1058</v>
      </c>
      <c r="ANS463" s="639">
        <v>1059</v>
      </c>
      <c r="ANT463" s="639">
        <v>1060</v>
      </c>
      <c r="ANU463" s="639">
        <v>1061</v>
      </c>
      <c r="ANV463" s="639">
        <v>1062</v>
      </c>
      <c r="ANW463" s="639">
        <v>1063</v>
      </c>
      <c r="ANX463" s="639">
        <v>1064</v>
      </c>
      <c r="ANY463" s="639">
        <v>1065</v>
      </c>
      <c r="ANZ463" s="639">
        <v>1066</v>
      </c>
      <c r="AOA463" s="639">
        <v>1067</v>
      </c>
      <c r="AOB463" s="639">
        <v>1068</v>
      </c>
      <c r="AOC463" s="639">
        <v>1069</v>
      </c>
      <c r="AOD463" s="639">
        <v>1070</v>
      </c>
      <c r="AOE463" s="639">
        <v>1071</v>
      </c>
      <c r="AOF463" s="639">
        <v>1072</v>
      </c>
      <c r="AOG463" s="639">
        <v>1073</v>
      </c>
      <c r="AOH463" s="639">
        <v>1074</v>
      </c>
      <c r="AOI463" s="639">
        <v>1075</v>
      </c>
      <c r="AOJ463" s="639">
        <v>1076</v>
      </c>
      <c r="AOK463" s="639">
        <v>1077</v>
      </c>
      <c r="AOL463" s="639">
        <v>1078</v>
      </c>
      <c r="AOM463" s="639">
        <v>1079</v>
      </c>
      <c r="AON463" s="639">
        <v>1080</v>
      </c>
      <c r="AOO463" s="639">
        <v>1081</v>
      </c>
      <c r="AOP463" s="639">
        <v>1082</v>
      </c>
      <c r="AOQ463" s="639">
        <v>1083</v>
      </c>
      <c r="AOR463" s="639">
        <v>1084</v>
      </c>
      <c r="AOS463" s="639">
        <v>1085</v>
      </c>
      <c r="AOT463" s="639">
        <v>1086</v>
      </c>
      <c r="AOU463" s="639">
        <v>1087</v>
      </c>
      <c r="AOV463" s="639">
        <v>1088</v>
      </c>
      <c r="AOW463" s="639">
        <v>1089</v>
      </c>
      <c r="AOX463" s="639">
        <v>1090</v>
      </c>
      <c r="AOY463" s="639">
        <v>1091</v>
      </c>
      <c r="AOZ463" s="639">
        <v>1092</v>
      </c>
      <c r="APA463" s="639">
        <v>1093</v>
      </c>
      <c r="APB463" s="639">
        <v>1094</v>
      </c>
      <c r="APC463" s="639">
        <v>1095</v>
      </c>
      <c r="APD463" s="639">
        <v>1096</v>
      </c>
      <c r="APE463" s="639">
        <v>1097</v>
      </c>
      <c r="APF463" s="639">
        <v>1098</v>
      </c>
      <c r="APG463" s="639">
        <v>1099</v>
      </c>
      <c r="APH463" s="639">
        <v>1100</v>
      </c>
      <c r="API463" s="639">
        <v>1101</v>
      </c>
      <c r="APJ463" s="639">
        <v>1102</v>
      </c>
      <c r="APK463" s="639">
        <v>1103</v>
      </c>
      <c r="APL463" s="639">
        <v>1104</v>
      </c>
      <c r="APM463" s="639">
        <v>1105</v>
      </c>
      <c r="APN463" s="639">
        <v>1106</v>
      </c>
      <c r="APO463" s="639">
        <v>1107</v>
      </c>
      <c r="APP463" s="639">
        <v>1108</v>
      </c>
      <c r="APQ463" s="639">
        <v>1109</v>
      </c>
      <c r="APR463" s="639">
        <v>1110</v>
      </c>
      <c r="APS463" s="639">
        <v>1111</v>
      </c>
      <c r="APT463" s="639">
        <v>1112</v>
      </c>
      <c r="APU463" s="639">
        <v>1113</v>
      </c>
      <c r="APV463" s="639">
        <v>1114</v>
      </c>
      <c r="APW463" s="639">
        <v>1115</v>
      </c>
      <c r="APX463" s="639">
        <v>1116</v>
      </c>
      <c r="APY463" s="639">
        <v>1117</v>
      </c>
      <c r="APZ463" s="639">
        <v>1118</v>
      </c>
      <c r="AQA463" s="639">
        <v>1119</v>
      </c>
      <c r="AQB463" s="639">
        <v>1120</v>
      </c>
      <c r="AQC463" s="639">
        <v>1121</v>
      </c>
      <c r="AQD463" s="639">
        <v>1122</v>
      </c>
      <c r="AQE463" s="639">
        <v>1123</v>
      </c>
      <c r="AQF463" s="639">
        <v>1124</v>
      </c>
      <c r="AQG463" s="639">
        <v>1125</v>
      </c>
      <c r="AQH463" s="639">
        <v>1126</v>
      </c>
      <c r="AQI463" s="639">
        <v>1127</v>
      </c>
      <c r="AQJ463" s="639">
        <v>1128</v>
      </c>
      <c r="AQK463" s="639">
        <v>1129</v>
      </c>
      <c r="AQL463" s="639">
        <v>1130</v>
      </c>
      <c r="AQM463" s="639">
        <v>1131</v>
      </c>
      <c r="AQN463" s="639">
        <v>1132</v>
      </c>
      <c r="AQO463" s="639">
        <v>1133</v>
      </c>
      <c r="AQP463" s="639">
        <v>1134</v>
      </c>
      <c r="AQQ463" s="639">
        <v>1135</v>
      </c>
      <c r="AQR463" s="639">
        <v>1136</v>
      </c>
      <c r="AQS463" s="639">
        <v>1137</v>
      </c>
      <c r="AQT463" s="639">
        <v>1138</v>
      </c>
      <c r="AQU463" s="639">
        <v>1139</v>
      </c>
      <c r="AQV463" s="639">
        <v>1140</v>
      </c>
      <c r="AQW463" s="639">
        <v>1141</v>
      </c>
      <c r="AQX463" s="639">
        <v>1142</v>
      </c>
      <c r="AQY463" s="639">
        <v>1143</v>
      </c>
      <c r="AQZ463" s="639">
        <v>1144</v>
      </c>
      <c r="ARA463" s="639">
        <v>1145</v>
      </c>
      <c r="ARB463" s="639">
        <v>1146</v>
      </c>
      <c r="ARC463" s="639">
        <v>1147</v>
      </c>
      <c r="ARD463" s="639">
        <v>1148</v>
      </c>
      <c r="ARE463" s="639">
        <v>1149</v>
      </c>
      <c r="ARF463" s="639">
        <v>1150</v>
      </c>
      <c r="ARG463" s="639">
        <v>1151</v>
      </c>
      <c r="ARH463" s="639">
        <v>1152</v>
      </c>
      <c r="ARI463" s="639">
        <v>1153</v>
      </c>
      <c r="ARJ463" s="639">
        <v>1154</v>
      </c>
      <c r="ARK463" s="639">
        <v>1155</v>
      </c>
      <c r="ARL463" s="639">
        <v>1156</v>
      </c>
      <c r="ARM463" s="639">
        <v>1157</v>
      </c>
      <c r="ARN463" s="639">
        <v>1158</v>
      </c>
      <c r="ARO463" s="639">
        <v>1159</v>
      </c>
      <c r="ARP463" s="639">
        <v>1160</v>
      </c>
      <c r="ARQ463" s="639">
        <v>1161</v>
      </c>
      <c r="ARR463" s="639">
        <v>1162</v>
      </c>
      <c r="ARS463" s="639">
        <v>1163</v>
      </c>
      <c r="ART463" s="639">
        <v>1164</v>
      </c>
      <c r="ARU463" s="639">
        <v>1165</v>
      </c>
      <c r="ARV463" s="639">
        <v>1166</v>
      </c>
      <c r="ARW463" s="639">
        <v>1167</v>
      </c>
      <c r="ARX463" s="639">
        <v>1168</v>
      </c>
      <c r="ARY463" s="639">
        <v>1169</v>
      </c>
      <c r="ARZ463" s="639">
        <v>1170</v>
      </c>
      <c r="ASA463" s="639">
        <v>1171</v>
      </c>
      <c r="ASB463" s="639">
        <v>1172</v>
      </c>
      <c r="ASC463" s="639">
        <v>1173</v>
      </c>
      <c r="ASD463" s="639">
        <v>1174</v>
      </c>
      <c r="ASE463" s="639">
        <v>1175</v>
      </c>
      <c r="ASF463" s="639">
        <v>1176</v>
      </c>
      <c r="ASG463" s="639">
        <v>1177</v>
      </c>
      <c r="ASH463" s="639">
        <v>1178</v>
      </c>
      <c r="ASI463" s="639">
        <v>1179</v>
      </c>
      <c r="ASJ463" s="639">
        <v>1180</v>
      </c>
      <c r="ASK463" s="639">
        <v>1181</v>
      </c>
      <c r="ASL463" s="639">
        <v>1182</v>
      </c>
      <c r="ASM463" s="639">
        <v>1183</v>
      </c>
      <c r="ASN463" s="639">
        <v>1184</v>
      </c>
      <c r="ASO463" s="639">
        <v>1185</v>
      </c>
      <c r="ASP463" s="639">
        <v>1186</v>
      </c>
      <c r="ASQ463" s="639">
        <v>1187</v>
      </c>
      <c r="ASR463" s="639">
        <v>1188</v>
      </c>
      <c r="ASS463" s="639">
        <v>1189</v>
      </c>
      <c r="AST463" s="639">
        <v>1190</v>
      </c>
      <c r="ASU463" s="639">
        <v>1191</v>
      </c>
      <c r="ASV463" s="639">
        <v>1192</v>
      </c>
      <c r="ASW463" s="639">
        <v>1193</v>
      </c>
      <c r="ASX463" s="639">
        <v>1194</v>
      </c>
      <c r="ASY463" s="639">
        <v>1195</v>
      </c>
      <c r="ASZ463" s="639">
        <v>1196</v>
      </c>
      <c r="ATA463" s="639">
        <v>1197</v>
      </c>
      <c r="ATB463" s="639">
        <v>1198</v>
      </c>
      <c r="ATC463" s="639">
        <v>1199</v>
      </c>
      <c r="ATD463" s="639">
        <v>1200</v>
      </c>
      <c r="ATE463" s="639">
        <v>1201</v>
      </c>
      <c r="ATF463" s="639">
        <v>1202</v>
      </c>
      <c r="ATG463" s="639">
        <v>1203</v>
      </c>
      <c r="ATH463" s="639">
        <v>1204</v>
      </c>
      <c r="ATI463" s="639">
        <v>1205</v>
      </c>
      <c r="ATJ463" s="639">
        <v>1206</v>
      </c>
      <c r="ATK463" s="639">
        <v>1207</v>
      </c>
      <c r="ATL463" s="639">
        <v>1208</v>
      </c>
      <c r="ATM463" s="639">
        <v>1209</v>
      </c>
      <c r="ATN463" s="639">
        <v>1210</v>
      </c>
      <c r="ATO463" s="639">
        <v>1211</v>
      </c>
      <c r="ATP463" s="639">
        <v>1212</v>
      </c>
      <c r="ATQ463" s="639">
        <v>1213</v>
      </c>
      <c r="ATR463" s="639">
        <v>1214</v>
      </c>
      <c r="ATS463" s="639">
        <v>1215</v>
      </c>
      <c r="ATT463" s="639">
        <v>1216</v>
      </c>
      <c r="ATU463" s="639">
        <v>1217</v>
      </c>
      <c r="ATV463" s="639">
        <v>1218</v>
      </c>
      <c r="ATW463" s="639">
        <v>1219</v>
      </c>
      <c r="ATX463" s="639">
        <v>1220</v>
      </c>
      <c r="ATY463" s="639">
        <v>1221</v>
      </c>
      <c r="ATZ463" s="639">
        <v>1222</v>
      </c>
      <c r="AUA463" s="639">
        <v>1223</v>
      </c>
      <c r="AUB463" s="639">
        <v>1224</v>
      </c>
      <c r="AUC463" s="639">
        <v>1225</v>
      </c>
      <c r="AUD463" s="639">
        <v>1226</v>
      </c>
      <c r="AUE463" s="639">
        <v>1227</v>
      </c>
      <c r="AUF463" s="639">
        <v>1228</v>
      </c>
      <c r="AUG463" s="639">
        <v>1229</v>
      </c>
      <c r="AUH463" s="639">
        <v>1230</v>
      </c>
      <c r="AUI463" s="639">
        <v>1231</v>
      </c>
      <c r="AUJ463" s="639">
        <v>1232</v>
      </c>
      <c r="AUK463" s="639">
        <v>1233</v>
      </c>
      <c r="AUL463" s="639">
        <v>1234</v>
      </c>
      <c r="AUM463" s="639">
        <v>1235</v>
      </c>
      <c r="AUN463" s="639">
        <v>1236</v>
      </c>
      <c r="AUO463" s="639">
        <v>1237</v>
      </c>
      <c r="AUP463" s="639">
        <v>1238</v>
      </c>
      <c r="AUQ463" s="639">
        <v>1239</v>
      </c>
      <c r="AUR463" s="639">
        <v>1240</v>
      </c>
      <c r="AUS463" s="639">
        <v>1241</v>
      </c>
      <c r="AUT463" s="639">
        <v>1242</v>
      </c>
      <c r="AUU463" s="639">
        <v>1243</v>
      </c>
      <c r="AUV463" s="639">
        <v>1244</v>
      </c>
      <c r="AUW463" s="639">
        <v>1245</v>
      </c>
      <c r="AUX463" s="639">
        <v>1246</v>
      </c>
      <c r="AUY463" s="639">
        <v>1247</v>
      </c>
      <c r="AUZ463" s="639">
        <v>1248</v>
      </c>
      <c r="AVA463" s="639">
        <v>1249</v>
      </c>
      <c r="AVB463" s="639">
        <v>1250</v>
      </c>
      <c r="AVC463" s="639">
        <v>1251</v>
      </c>
      <c r="AVD463" s="639">
        <v>1252</v>
      </c>
      <c r="AVE463" s="639">
        <v>1253</v>
      </c>
      <c r="AVF463" s="639">
        <v>1254</v>
      </c>
      <c r="AVG463" s="639">
        <v>1255</v>
      </c>
      <c r="AVH463" s="639">
        <v>1256</v>
      </c>
      <c r="AVI463" s="639">
        <v>1257</v>
      </c>
      <c r="AVJ463" s="639">
        <v>1258</v>
      </c>
      <c r="AVK463" s="639">
        <v>1259</v>
      </c>
      <c r="AVL463" s="639">
        <v>1260</v>
      </c>
      <c r="AVM463" s="639">
        <v>1261</v>
      </c>
      <c r="AVN463" s="639">
        <v>1262</v>
      </c>
      <c r="AVO463" s="639">
        <v>1263</v>
      </c>
      <c r="AVP463" s="639">
        <v>1264</v>
      </c>
      <c r="AVQ463" s="639">
        <v>1265</v>
      </c>
    </row>
  </sheetData>
  <autoFilter ref="A3:AVQ460">
    <filterColumn colId="2">
      <filters>
        <filter val="РГУФКСМиТ"/>
      </filters>
    </filterColumn>
    <filterColumn colId="5">
      <filters>
        <filter val="бакалавриат"/>
      </filters>
    </filterColumn>
  </autoFilter>
  <dataConsolidate/>
  <mergeCells count="85">
    <mergeCell ref="AVQ2:AVQ3"/>
    <mergeCell ref="AVA1:AVO1"/>
    <mergeCell ref="AVK2:AVK3"/>
    <mergeCell ref="AVL2:AVL3"/>
    <mergeCell ref="AVM2:AVM3"/>
    <mergeCell ref="AVN2:AVO2"/>
    <mergeCell ref="AVP2:AVP3"/>
    <mergeCell ref="AVC2:AVF2"/>
    <mergeCell ref="AVG2:AVG3"/>
    <mergeCell ref="AVH2:AVH3"/>
    <mergeCell ref="AVI2:AVI3"/>
    <mergeCell ref="AVJ2:AVJ3"/>
    <mergeCell ref="AUV2:AUV3"/>
    <mergeCell ref="AUW2:AUX2"/>
    <mergeCell ref="AUY2:AUY3"/>
    <mergeCell ref="AVA2:AVA3"/>
    <mergeCell ref="AVB2:AVB3"/>
    <mergeCell ref="U1:AP1"/>
    <mergeCell ref="CI1:DB1"/>
    <mergeCell ref="CY2:CY3"/>
    <mergeCell ref="CZ2:CZ3"/>
    <mergeCell ref="DA2:DB2"/>
    <mergeCell ref="CI2:CI3"/>
    <mergeCell ref="CJ2:CK2"/>
    <mergeCell ref="CL2:CL3"/>
    <mergeCell ref="CO2:CO3"/>
    <mergeCell ref="CP2:CS2"/>
    <mergeCell ref="AK2:AK3"/>
    <mergeCell ref="AR2:AS2"/>
    <mergeCell ref="AT2:AT3"/>
    <mergeCell ref="AW2:AW3"/>
    <mergeCell ref="AX2:BA2"/>
    <mergeCell ref="AL2:AL3"/>
    <mergeCell ref="DC2:DC3"/>
    <mergeCell ref="DD2:DD3"/>
    <mergeCell ref="CT2:CT3"/>
    <mergeCell ref="CU2:CU3"/>
    <mergeCell ref="CV2:CV3"/>
    <mergeCell ref="CW2:CW3"/>
    <mergeCell ref="CX2:CX3"/>
    <mergeCell ref="CG2:CG3"/>
    <mergeCell ref="CH2:CH3"/>
    <mergeCell ref="AV2:AV3"/>
    <mergeCell ref="BX2:BX3"/>
    <mergeCell ref="BY2:BY3"/>
    <mergeCell ref="BZ2:BZ3"/>
    <mergeCell ref="BR2:BR3"/>
    <mergeCell ref="CN2:CN3"/>
    <mergeCell ref="AF2:AF3"/>
    <mergeCell ref="AG2:AG3"/>
    <mergeCell ref="AH2:AH3"/>
    <mergeCell ref="AI2:AI3"/>
    <mergeCell ref="AJ2:AJ3"/>
    <mergeCell ref="CA2:CA3"/>
    <mergeCell ref="CB2:CB3"/>
    <mergeCell ref="CC2:CC3"/>
    <mergeCell ref="CD2:CD3"/>
    <mergeCell ref="CE2:CF2"/>
    <mergeCell ref="BS2:BS3"/>
    <mergeCell ref="BT2:BW2"/>
    <mergeCell ref="AM2:AN2"/>
    <mergeCell ref="AO2:AO3"/>
    <mergeCell ref="AP2:AP3"/>
    <mergeCell ref="U2:U3"/>
    <mergeCell ref="V2:W2"/>
    <mergeCell ref="X2:X3"/>
    <mergeCell ref="AA2:AA3"/>
    <mergeCell ref="AB2:AE2"/>
    <mergeCell ref="Z2:Z3"/>
    <mergeCell ref="AQ1:BL1"/>
    <mergeCell ref="BM2:BM3"/>
    <mergeCell ref="BN2:BO2"/>
    <mergeCell ref="BP2:BP3"/>
    <mergeCell ref="BG2:BG3"/>
    <mergeCell ref="BH2:BH3"/>
    <mergeCell ref="BI2:BJ2"/>
    <mergeCell ref="BK2:BK3"/>
    <mergeCell ref="BL2:BL3"/>
    <mergeCell ref="BB2:BB3"/>
    <mergeCell ref="BC2:BC3"/>
    <mergeCell ref="BD2:BD3"/>
    <mergeCell ref="BE2:BE3"/>
    <mergeCell ref="BF2:BF3"/>
    <mergeCell ref="AQ2:AQ3"/>
    <mergeCell ref="BM1:CH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49"/>
  <sheetViews>
    <sheetView workbookViewId="0">
      <selection activeCell="H21" sqref="H21"/>
    </sheetView>
  </sheetViews>
  <sheetFormatPr defaultRowHeight="15" x14ac:dyDescent="0.25"/>
  <cols>
    <col min="1" max="1" width="8.140625" customWidth="1"/>
    <col min="2" max="2" width="51.140625" customWidth="1"/>
    <col min="3" max="4" width="14.85546875" customWidth="1"/>
    <col min="5" max="6" width="14.85546875" style="261" hidden="1" customWidth="1"/>
    <col min="7" max="8" width="14.85546875" customWidth="1"/>
    <col min="9" max="10" width="14.85546875" style="261" hidden="1" customWidth="1"/>
    <col min="11" max="12" width="14.85546875" customWidth="1"/>
    <col min="13" max="14" width="14.85546875" style="261" hidden="1" customWidth="1"/>
  </cols>
  <sheetData>
    <row r="1" spans="1:14" x14ac:dyDescent="0.25">
      <c r="A1" s="818" t="s">
        <v>41</v>
      </c>
      <c r="B1" s="821" t="s">
        <v>42</v>
      </c>
      <c r="C1" s="817">
        <v>706</v>
      </c>
      <c r="D1" s="817"/>
      <c r="E1" s="817"/>
      <c r="F1" s="817"/>
      <c r="G1" s="817"/>
      <c r="H1" s="817"/>
      <c r="I1" s="817"/>
      <c r="J1" s="817"/>
      <c r="K1" s="817"/>
      <c r="L1" s="817"/>
      <c r="M1" s="271"/>
      <c r="N1" s="271"/>
    </row>
    <row r="2" spans="1:14" x14ac:dyDescent="0.25">
      <c r="A2" s="819"/>
      <c r="B2" s="821"/>
      <c r="C2" s="101"/>
      <c r="D2" s="101"/>
      <c r="E2" s="269"/>
      <c r="F2" s="269"/>
      <c r="G2" s="101"/>
      <c r="H2" s="101"/>
      <c r="I2" s="269"/>
      <c r="J2" s="269"/>
      <c r="K2" s="101"/>
      <c r="L2" s="101"/>
      <c r="M2" s="269"/>
      <c r="N2" s="269"/>
    </row>
    <row r="3" spans="1:14" ht="30" x14ac:dyDescent="0.25">
      <c r="A3" s="819"/>
      <c r="B3" s="821"/>
      <c r="C3" s="101" t="s">
        <v>188</v>
      </c>
      <c r="D3" s="101" t="s">
        <v>189</v>
      </c>
      <c r="E3" s="269" t="s">
        <v>239</v>
      </c>
      <c r="F3" s="269" t="s">
        <v>240</v>
      </c>
      <c r="G3" s="101" t="s">
        <v>188</v>
      </c>
      <c r="H3" s="101" t="s">
        <v>189</v>
      </c>
      <c r="I3" s="269" t="s">
        <v>239</v>
      </c>
      <c r="J3" s="269" t="s">
        <v>240</v>
      </c>
      <c r="K3" s="101" t="s">
        <v>188</v>
      </c>
      <c r="L3" s="101" t="s">
        <v>189</v>
      </c>
      <c r="M3" s="269" t="s">
        <v>239</v>
      </c>
      <c r="N3" s="269" t="s">
        <v>240</v>
      </c>
    </row>
    <row r="4" spans="1:14" x14ac:dyDescent="0.25">
      <c r="A4" s="820"/>
      <c r="B4" s="821"/>
      <c r="C4" s="822">
        <v>2019</v>
      </c>
      <c r="D4" s="823"/>
      <c r="E4" s="823"/>
      <c r="F4" s="824"/>
      <c r="G4" s="822">
        <v>2020</v>
      </c>
      <c r="H4" s="823"/>
      <c r="I4" s="823"/>
      <c r="J4" s="824"/>
      <c r="K4" s="822">
        <v>2021</v>
      </c>
      <c r="L4" s="823"/>
      <c r="M4" s="823"/>
      <c r="N4" s="824"/>
    </row>
    <row r="5" spans="1:14" ht="30" x14ac:dyDescent="0.25">
      <c r="A5" s="112">
        <v>1</v>
      </c>
      <c r="B5" s="7" t="s">
        <v>43</v>
      </c>
      <c r="C5" s="266">
        <f>'Свод 2020'!AI9</f>
        <v>1.061855</v>
      </c>
      <c r="D5" s="118">
        <f>'Свод 2020'!AB9</f>
        <v>4578.3</v>
      </c>
      <c r="E5" s="270">
        <f>SUMIFS(выравнивание!$AW:$AW,выравнивание!$A:$A,'Коэф. выравнивания'!$A5,выравнивание!$D:$D,2018,выравнивание!$C:$C,706)</f>
        <v>-25975.7</v>
      </c>
      <c r="F5" s="270">
        <f>E5-D5</f>
        <v>-30554</v>
      </c>
      <c r="G5" s="119">
        <f>'Свод 2021 '!AE11</f>
        <v>1.02956</v>
      </c>
      <c r="H5" s="118">
        <f>'Свод 2021 '!V9</f>
        <v>2187.9</v>
      </c>
      <c r="I5" s="270">
        <f>SUMIFS(выравнивание!$AW:$AW,выравнивание!$A:$A,'Коэф. выравнивания'!$A5,выравнивание!$D:$D,2019,выравнивание!$C:$C,706)</f>
        <v>-27027.599999999999</v>
      </c>
      <c r="J5" s="270">
        <f>I5-H5</f>
        <v>-29215.5</v>
      </c>
      <c r="K5" s="119">
        <f>'Свод 2022'!AE9</f>
        <v>1.0622799999999999</v>
      </c>
      <c r="L5" s="118">
        <f>'Свод 2022'!V9</f>
        <v>4609.8</v>
      </c>
      <c r="M5" s="270">
        <f>SUMIFS(выравнивание!$AW:$AW,выравнивание!$A:$A,'Коэф. выравнивания'!$A5,выравнивание!$D:$D,2020,выравнивание!$C:$C,706)</f>
        <v>-27646.9</v>
      </c>
      <c r="N5" s="270">
        <f>M5-L5</f>
        <v>-32256.7</v>
      </c>
    </row>
    <row r="6" spans="1:14" ht="30" x14ac:dyDescent="0.25">
      <c r="A6" s="112">
        <v>2</v>
      </c>
      <c r="B6" s="7" t="s">
        <v>44</v>
      </c>
      <c r="C6" s="266">
        <f>'Свод 2020'!AI10</f>
        <v>1.061855</v>
      </c>
      <c r="D6" s="118">
        <f>'Свод 2020'!AB10</f>
        <v>8245.6</v>
      </c>
      <c r="E6" s="270">
        <f>SUMIFS(выравнивание!$AW:$AW,выравнивание!$A:$A,'Коэф. выравнивания'!$A6,выравнивание!$D:$D,2018,выравнивание!$C:$C,706)</f>
        <v>-52442.3</v>
      </c>
      <c r="F6" s="270">
        <f t="shared" ref="F6:F20" si="0">E6-D6</f>
        <v>-60687.9</v>
      </c>
      <c r="G6" s="119">
        <f>'Свод 2021 '!AE12</f>
        <v>1.02956</v>
      </c>
      <c r="H6" s="118">
        <f>'Свод 2021 '!V10</f>
        <v>3940.6</v>
      </c>
      <c r="I6" s="270">
        <f>SUMIFS(выравнивание!$AW:$AW,выравнивание!$A:$A,'Коэф. выравнивания'!$A6,выравнивание!$D:$D,2019,выравнивание!$C:$C,706)</f>
        <v>-54573.2</v>
      </c>
      <c r="J6" s="270">
        <f t="shared" ref="J6:J20" si="1">I6-H6</f>
        <v>-58513.8</v>
      </c>
      <c r="K6" s="119">
        <f>'Свод 2022'!AE10</f>
        <v>1.0622799999999999</v>
      </c>
      <c r="L6" s="118">
        <f>'Свод 2022'!V10</f>
        <v>8302.5</v>
      </c>
      <c r="M6" s="270">
        <f>SUMIFS(выравнивание!$AW:$AW,выравнивание!$A:$A,'Коэф. выравнивания'!$A6,выравнивание!$D:$D,2020,выравнивание!$C:$C,706)</f>
        <v>-55850.5</v>
      </c>
      <c r="N6" s="270">
        <f t="shared" ref="N6:N20" si="2">M6-L6</f>
        <v>-64153</v>
      </c>
    </row>
    <row r="7" spans="1:14" ht="30" x14ac:dyDescent="0.25">
      <c r="A7" s="112">
        <v>3</v>
      </c>
      <c r="B7" s="7" t="s">
        <v>45</v>
      </c>
      <c r="C7" s="266">
        <f>'Свод 2020'!AI11</f>
        <v>1.061855</v>
      </c>
      <c r="D7" s="118">
        <f>'Свод 2020'!AB11</f>
        <v>4937.8999999999996</v>
      </c>
      <c r="E7" s="270">
        <f>SUMIFS(выравнивание!$AW:$AW,выравнивание!$A:$A,'Коэф. выравнивания'!$A7,выравнивание!$D:$D,2018,выравнивание!$C:$C,706)</f>
        <v>-28696.3</v>
      </c>
      <c r="F7" s="270">
        <f t="shared" si="0"/>
        <v>-33634.199999999997</v>
      </c>
      <c r="G7" s="119">
        <f>'Свод 2021 '!AE13</f>
        <v>1.02956</v>
      </c>
      <c r="H7" s="118">
        <f>'Свод 2021 '!V11</f>
        <v>2359.8000000000002</v>
      </c>
      <c r="I7" s="270">
        <f>SUMIFS(выравнивание!$AW:$AW,выравнивание!$A:$A,'Коэф. выравнивания'!$A7,выравнивание!$D:$D,2019,выравнивание!$C:$C,706)</f>
        <v>-29864.1</v>
      </c>
      <c r="J7" s="270">
        <f t="shared" si="1"/>
        <v>-32223.9</v>
      </c>
      <c r="K7" s="119">
        <f>'Свод 2022'!AE11</f>
        <v>1.0622799999999999</v>
      </c>
      <c r="L7" s="118">
        <f>'Свод 2022'!V11</f>
        <v>4971.8999999999996</v>
      </c>
      <c r="M7" s="270">
        <f>SUMIFS(выравнивание!$AW:$AW,выравнивание!$A:$A,'Коэф. выравнивания'!$A7,выравнивание!$D:$D,2020,выравнивание!$C:$C,706)</f>
        <v>-30570.6</v>
      </c>
      <c r="N7" s="270">
        <f t="shared" si="2"/>
        <v>-35542.5</v>
      </c>
    </row>
    <row r="8" spans="1:14" ht="30" x14ac:dyDescent="0.25">
      <c r="A8" s="112">
        <v>4</v>
      </c>
      <c r="B8" s="7" t="s">
        <v>46</v>
      </c>
      <c r="C8" s="266">
        <f>'Свод 2020'!AI12</f>
        <v>1.061855</v>
      </c>
      <c r="D8" s="118">
        <f>'Свод 2020'!AB12</f>
        <v>6956.3</v>
      </c>
      <c r="E8" s="270">
        <f>SUMIFS(выравнивание!$AW:$AW,выравнивание!$A:$A,'Коэф. выравнивания'!$A8,выравнивание!$D:$D,2018,выравнивание!$C:$C,706)</f>
        <v>-37225</v>
      </c>
      <c r="F8" s="270">
        <f t="shared" si="0"/>
        <v>-44181.3</v>
      </c>
      <c r="G8" s="119">
        <f>'Свод 2021 '!AE14</f>
        <v>1.02956</v>
      </c>
      <c r="H8" s="118">
        <f>'Свод 2021 '!V12</f>
        <v>3324.4</v>
      </c>
      <c r="I8" s="270">
        <f>SUMIFS(выравнивание!$AW:$AW,выравнивание!$A:$A,'Коэф. выравнивания'!$A8,выравнивание!$D:$D,2019,выравнивание!$C:$C,706)</f>
        <v>-38778.5</v>
      </c>
      <c r="J8" s="270">
        <f t="shared" si="1"/>
        <v>-42102.9</v>
      </c>
      <c r="K8" s="119">
        <f>'Свод 2022'!AE12</f>
        <v>1.0622799999999999</v>
      </c>
      <c r="L8" s="118">
        <f>'Свод 2022'!V12</f>
        <v>7004.2</v>
      </c>
      <c r="M8" s="270">
        <f>SUMIFS(выравнивание!$AW:$AW,выравнивание!$A:$A,'Коэф. выравнивания'!$A8,выравнивание!$D:$D,2020,выравнивание!$C:$C,706)</f>
        <v>-39848.800000000003</v>
      </c>
      <c r="N8" s="270">
        <f t="shared" si="2"/>
        <v>-46853</v>
      </c>
    </row>
    <row r="9" spans="1:14" ht="30" x14ac:dyDescent="0.25">
      <c r="A9" s="112">
        <v>5</v>
      </c>
      <c r="B9" s="7" t="s">
        <v>47</v>
      </c>
      <c r="C9" s="266">
        <f>'Свод 2020'!AI13</f>
        <v>1.061855</v>
      </c>
      <c r="D9" s="118">
        <f>'Свод 2020'!AB13</f>
        <v>18603.099999999999</v>
      </c>
      <c r="E9" s="270">
        <f>SUMIFS(выравнивание!$AW:$AW,выравнивание!$A:$A,'Коэф. выравнивания'!$A9,выравнивание!$D:$D,2018,выравнивание!$C:$C,706)</f>
        <v>-105281.5</v>
      </c>
      <c r="F9" s="270">
        <f t="shared" si="0"/>
        <v>-123884.6</v>
      </c>
      <c r="G9" s="119">
        <f>'Свод 2021 '!AE15</f>
        <v>1.02956</v>
      </c>
      <c r="H9" s="118">
        <f>'Свод 2021 '!V13</f>
        <v>8890.5</v>
      </c>
      <c r="I9" s="270">
        <f>SUMIFS(выравнивание!$AW:$AW,выравнивание!$A:$A,'Коэф. выравнивания'!$A9,выравнивание!$D:$D,2019,выравнивание!$C:$C,706)</f>
        <v>-109601</v>
      </c>
      <c r="J9" s="270">
        <f t="shared" si="1"/>
        <v>-118491.5</v>
      </c>
      <c r="K9" s="119">
        <f>'Свод 2022'!AE13</f>
        <v>1.0622799999999999</v>
      </c>
      <c r="L9" s="118">
        <f>'Свод 2022'!V13</f>
        <v>18731.3</v>
      </c>
      <c r="M9" s="270">
        <f>SUMIFS(выравнивание!$AW:$AW,выравнивание!$A:$A,'Коэф. выравнивания'!$A9,выравнивание!$D:$D,2020,выравнивание!$C:$C,706)</f>
        <v>-112333.2</v>
      </c>
      <c r="N9" s="270">
        <f t="shared" si="2"/>
        <v>-131064.5</v>
      </c>
    </row>
    <row r="10" spans="1:14" ht="45" x14ac:dyDescent="0.25">
      <c r="A10" s="112">
        <v>6</v>
      </c>
      <c r="B10" s="7" t="s">
        <v>48</v>
      </c>
      <c r="C10" s="266">
        <f>'Свод 2020'!AI14</f>
        <v>1.061855</v>
      </c>
      <c r="D10" s="118">
        <f>'Свод 2020'!AB14</f>
        <v>43867.9</v>
      </c>
      <c r="E10" s="270">
        <f>SUMIFS(выравнивание!$AW:$AW,выравнивание!$A:$A,'Коэф. выравнивания'!$A10,выравнивание!$D:$D,2018,выравнивание!$C:$C,706)</f>
        <v>-244362.6</v>
      </c>
      <c r="F10" s="270">
        <f t="shared" si="0"/>
        <v>-288230.5</v>
      </c>
      <c r="G10" s="119">
        <f>'Свод 2021 '!AE16</f>
        <v>1.02956</v>
      </c>
      <c r="H10" s="118">
        <f>'Свод 2021 '!V14</f>
        <v>20964.3</v>
      </c>
      <c r="I10" s="270">
        <f>SUMIFS(выравнивание!$AW:$AW,выравнивание!$A:$A,'Коэф. выравнивания'!$A10,выравнивание!$D:$D,2019,выравнивание!$C:$C,706)</f>
        <v>-254644.2</v>
      </c>
      <c r="J10" s="270">
        <f t="shared" si="1"/>
        <v>-275608.5</v>
      </c>
      <c r="K10" s="119">
        <f>'Свод 2022'!AE14</f>
        <v>1.0622799999999999</v>
      </c>
      <c r="L10" s="118">
        <f>'Свод 2022'!V14</f>
        <v>44170.2</v>
      </c>
      <c r="M10" s="270">
        <f>SUMIFS(выравнивание!$AW:$AW,выравнивание!$A:$A,'Коэф. выравнивания'!$A10,выравнивание!$D:$D,2020,выравнивание!$C:$C,706)</f>
        <v>-262007.1</v>
      </c>
      <c r="N10" s="270">
        <f t="shared" si="2"/>
        <v>-306177.3</v>
      </c>
    </row>
    <row r="11" spans="1:14" ht="30" x14ac:dyDescent="0.25">
      <c r="A11" s="112">
        <v>7</v>
      </c>
      <c r="B11" s="7" t="s">
        <v>49</v>
      </c>
      <c r="C11" s="266">
        <f>'Свод 2020'!AI15</f>
        <v>1.061855</v>
      </c>
      <c r="D11" s="118">
        <f>'Свод 2020'!AB15</f>
        <v>12759.2</v>
      </c>
      <c r="E11" s="270">
        <f>SUMIFS(выравнивание!$AW:$AW,выравнивание!$A:$A,'Коэф. выравнивания'!$A11,выравнивание!$D:$D,2018,выравнивание!$C:$C,706)</f>
        <v>-72227</v>
      </c>
      <c r="F11" s="270">
        <f t="shared" si="0"/>
        <v>-84986.2</v>
      </c>
      <c r="G11" s="119">
        <f>'Свод 2021 '!AE17</f>
        <v>1.02956</v>
      </c>
      <c r="H11" s="118">
        <f>'Свод 2021 '!V15</f>
        <v>6097.6</v>
      </c>
      <c r="I11" s="270">
        <f>SUMIFS(выравнивание!$AW:$AW,выравнивание!$A:$A,'Коэф. выравнивания'!$A11,выравнивание!$D:$D,2019,выравнивание!$C:$C,706)</f>
        <v>-75252</v>
      </c>
      <c r="J11" s="270">
        <f t="shared" si="1"/>
        <v>-81349.600000000006</v>
      </c>
      <c r="K11" s="119">
        <f>'Свод 2022'!AE15</f>
        <v>1.0622799999999999</v>
      </c>
      <c r="L11" s="118">
        <f>'Свод 2022'!V15</f>
        <v>12847.1</v>
      </c>
      <c r="M11" s="270">
        <f>SUMIFS(выравнивание!$AW:$AW,выравнивание!$A:$A,'Коэф. выравнивания'!$A11,выравнивание!$D:$D,2020,выравнивание!$C:$C,706)</f>
        <v>-77372.5</v>
      </c>
      <c r="N11" s="270">
        <f t="shared" si="2"/>
        <v>-90219.6</v>
      </c>
    </row>
    <row r="12" spans="1:14" ht="30" x14ac:dyDescent="0.25">
      <c r="A12" s="112">
        <v>8</v>
      </c>
      <c r="B12" s="7" t="s">
        <v>50</v>
      </c>
      <c r="C12" s="266">
        <f>'Свод 2020'!AI16</f>
        <v>1.061855</v>
      </c>
      <c r="D12" s="118">
        <f>'Свод 2020'!AB16</f>
        <v>25410.6</v>
      </c>
      <c r="E12" s="270">
        <f>SUMIFS(выравнивание!$AW:$AW,выравнивание!$A:$A,'Коэф. выравнивания'!$A12,выравнивание!$D:$D,2018,выравнивание!$C:$C,706)</f>
        <v>-127174.3</v>
      </c>
      <c r="F12" s="270">
        <f t="shared" si="0"/>
        <v>-152584.9</v>
      </c>
      <c r="G12" s="119">
        <f>'Свод 2021 '!AE18</f>
        <v>1.02956</v>
      </c>
      <c r="H12" s="118">
        <f>'Свод 2021 '!V16</f>
        <v>12143.6</v>
      </c>
      <c r="I12" s="270">
        <f>SUMIFS(выравнивание!$AW:$AW,выравнивание!$A:$A,'Коэф. выравнивания'!$A12,выравнивание!$D:$D,2019,выравнивание!$C:$C,706)</f>
        <v>-132415.29999999999</v>
      </c>
      <c r="J12" s="270">
        <f t="shared" si="1"/>
        <v>-144558.9</v>
      </c>
      <c r="K12" s="119">
        <f>'Свод 2022'!AE16</f>
        <v>1.0622799999999999</v>
      </c>
      <c r="L12" s="118">
        <f>'Свод 2022'!V16</f>
        <v>25585.7</v>
      </c>
      <c r="M12" s="270">
        <f>SUMIFS(выравнивание!$AW:$AW,выравнивание!$A:$A,'Коэф. выравнивания'!$A12,выравнивание!$D:$D,2020,выравнивание!$C:$C,706)</f>
        <v>-135806.9</v>
      </c>
      <c r="N12" s="270">
        <f t="shared" si="2"/>
        <v>-161392.6</v>
      </c>
    </row>
    <row r="13" spans="1:14" ht="45" x14ac:dyDescent="0.25">
      <c r="A13" s="112">
        <v>9</v>
      </c>
      <c r="B13" s="7" t="s">
        <v>51</v>
      </c>
      <c r="C13" s="266">
        <f>'Свод 2020'!AI17</f>
        <v>1.061855</v>
      </c>
      <c r="D13" s="118">
        <f>'Свод 2020'!AB17</f>
        <v>48882.2</v>
      </c>
      <c r="E13" s="270">
        <f>SUMIFS(выравнивание!$AW:$AW,выравнивание!$A:$A,'Коэф. выравнивания'!$A13,выравнивание!$D:$D,2018,выравнивание!$C:$C,706)</f>
        <v>-250791.8</v>
      </c>
      <c r="F13" s="270">
        <f t="shared" si="0"/>
        <v>-299674</v>
      </c>
      <c r="G13" s="119">
        <f>'Свод 2021 '!AE19</f>
        <v>1.02956</v>
      </c>
      <c r="H13" s="118">
        <f>'Свод 2021 '!V17</f>
        <v>23360.6</v>
      </c>
      <c r="I13" s="270">
        <f>SUMIFS(выравнивание!$AW:$AW,выравнивание!$A:$A,'Коэф. выравнивания'!$A13,выравнивание!$D:$D,2019,выравнивание!$C:$C,706)</f>
        <v>-261530</v>
      </c>
      <c r="J13" s="270">
        <f t="shared" si="1"/>
        <v>-284890.59999999998</v>
      </c>
      <c r="K13" s="119">
        <f>'Свод 2022'!AE17</f>
        <v>1.0622799999999999</v>
      </c>
      <c r="L13" s="118">
        <f>'Свод 2022'!V17</f>
        <v>49219</v>
      </c>
      <c r="M13" s="270">
        <f>SUMIFS(выравнивание!$AW:$AW,выравнивание!$A:$A,'Коэф. выравнивания'!$A13,выравнивание!$D:$D,2020,выравнивание!$C:$C,706)</f>
        <v>-269832</v>
      </c>
      <c r="N13" s="270">
        <f t="shared" si="2"/>
        <v>-319051</v>
      </c>
    </row>
    <row r="14" spans="1:14" ht="30" x14ac:dyDescent="0.25">
      <c r="A14" s="112">
        <v>10</v>
      </c>
      <c r="B14" s="7" t="s">
        <v>52</v>
      </c>
      <c r="C14" s="266">
        <f>'Свод 2020'!AI18</f>
        <v>1.061855</v>
      </c>
      <c r="D14" s="118">
        <f>'Свод 2020'!AB18</f>
        <v>15469.2</v>
      </c>
      <c r="E14" s="270">
        <f>SUMIFS(выравнивание!$AW:$AW,выравнивание!$A:$A,'Коэф. выравнивания'!$A14,выравнивание!$D:$D,2018,выравнивание!$C:$C,706)</f>
        <v>-87149.5</v>
      </c>
      <c r="F14" s="270">
        <f t="shared" si="0"/>
        <v>-102618.7</v>
      </c>
      <c r="G14" s="119">
        <f>'Свод 2021 '!AE20</f>
        <v>1.02956</v>
      </c>
      <c r="H14" s="118">
        <f>'Свод 2021 '!V18</f>
        <v>7392.7</v>
      </c>
      <c r="I14" s="270">
        <f>SUMIFS(выравнивание!$AW:$AW,выравнивание!$A:$A,'Коэф. выравнивания'!$A14,выравнивание!$D:$D,2019,выравнивание!$C:$C,706)</f>
        <v>-90713.4</v>
      </c>
      <c r="J14" s="270">
        <f t="shared" si="1"/>
        <v>-98106.1</v>
      </c>
      <c r="K14" s="119">
        <f>'Свод 2022'!AE18</f>
        <v>1.0622799999999999</v>
      </c>
      <c r="L14" s="118">
        <f>'Свод 2022'!V18</f>
        <v>15575.8</v>
      </c>
      <c r="M14" s="270">
        <f>SUMIFS(выравнивание!$AW:$AW,выравнивание!$A:$A,'Коэф. выравнивания'!$A14,выравнивание!$D:$D,2020,выравнивание!$C:$C,706)</f>
        <v>-92928.2</v>
      </c>
      <c r="N14" s="270">
        <f t="shared" si="2"/>
        <v>-108504</v>
      </c>
    </row>
    <row r="15" spans="1:14" ht="30" x14ac:dyDescent="0.25">
      <c r="A15" s="112">
        <v>11</v>
      </c>
      <c r="B15" s="7" t="s">
        <v>53</v>
      </c>
      <c r="C15" s="266">
        <f>'Свод 2020'!AI19</f>
        <v>1.061855</v>
      </c>
      <c r="D15" s="118">
        <f>'Свод 2020'!AB19</f>
        <v>10584.6</v>
      </c>
      <c r="E15" s="270">
        <f>SUMIFS(выравнивание!$AW:$AW,выравнивание!$A:$A,'Коэф. выравнивания'!$A15,выравнивание!$D:$D,2018,выравнивание!$C:$C,706)</f>
        <v>-85855.5</v>
      </c>
      <c r="F15" s="270">
        <f t="shared" si="0"/>
        <v>-96440.1</v>
      </c>
      <c r="G15" s="119">
        <f>'Свод 2021 '!AE21</f>
        <v>1.02956</v>
      </c>
      <c r="H15" s="118">
        <f>'Свод 2021 '!V19</f>
        <v>5058.3</v>
      </c>
      <c r="I15" s="270">
        <f>SUMIFS(выравнивание!$AW:$AW,выравнивание!$A:$A,'Коэф. выравнивания'!$A15,выравнивание!$D:$D,2019,выравнивание!$C:$C,706)</f>
        <v>-89453.1</v>
      </c>
      <c r="J15" s="270">
        <f t="shared" si="1"/>
        <v>-94511.4</v>
      </c>
      <c r="K15" s="119">
        <f>'Свод 2022'!AE19</f>
        <v>1.0622799999999999</v>
      </c>
      <c r="L15" s="118">
        <f>'Свод 2022'!V19</f>
        <v>10657.6</v>
      </c>
      <c r="M15" s="270">
        <f>SUMIFS(выравнивание!$AW:$AW,выравнивание!$A:$A,'Коэф. выравнивания'!$A15,выравнивание!$D:$D,2020,выравнивание!$C:$C,706)</f>
        <v>-91965.6</v>
      </c>
      <c r="N15" s="270">
        <f t="shared" si="2"/>
        <v>-102623.2</v>
      </c>
    </row>
    <row r="16" spans="1:14" ht="30" x14ac:dyDescent="0.25">
      <c r="A16" s="112">
        <v>12</v>
      </c>
      <c r="B16" s="7" t="s">
        <v>54</v>
      </c>
      <c r="C16" s="266">
        <f>'Свод 2020'!AI20</f>
        <v>1.061855</v>
      </c>
      <c r="D16" s="118">
        <f>'Свод 2020'!AB20</f>
        <v>15920.7</v>
      </c>
      <c r="E16" s="270">
        <f>SUMIFS(выравнивание!$AW:$AW,выравнивание!$A:$A,'Коэф. выравнивания'!$A16,выравнивание!$D:$D,2018,выравнивание!$C:$C,706)</f>
        <v>-91503</v>
      </c>
      <c r="F16" s="270">
        <f t="shared" si="0"/>
        <v>-107423.7</v>
      </c>
      <c r="G16" s="119">
        <f>'Свод 2021 '!AE22</f>
        <v>1.02956</v>
      </c>
      <c r="H16" s="118">
        <f>'Свод 2021 '!V20</f>
        <v>7608.4</v>
      </c>
      <c r="I16" s="270">
        <f>SUMIFS(выравнивание!$AW:$AW,выравнивание!$A:$A,'Коэф. выравнивания'!$A16,выравнивание!$D:$D,2019,выравнивание!$C:$C,706)</f>
        <v>-95265.2</v>
      </c>
      <c r="J16" s="270">
        <f t="shared" si="1"/>
        <v>-102873.60000000001</v>
      </c>
      <c r="K16" s="119">
        <f>'Свод 2022'!AE20</f>
        <v>1.0622799999999999</v>
      </c>
      <c r="L16" s="118">
        <f>'Свод 2022'!V20</f>
        <v>16030.4</v>
      </c>
      <c r="M16" s="270">
        <f>SUMIFS(выравнивание!$AW:$AW,выравнивание!$A:$A,'Коэф. выравнивания'!$A16,выравнивание!$D:$D,2020,выравнивание!$C:$C,706)</f>
        <v>-97670.7</v>
      </c>
      <c r="N16" s="270">
        <f t="shared" si="2"/>
        <v>-113701.1</v>
      </c>
    </row>
    <row r="17" spans="1:14" ht="30" x14ac:dyDescent="0.25">
      <c r="A17" s="112">
        <v>13</v>
      </c>
      <c r="B17" s="7" t="s">
        <v>55</v>
      </c>
      <c r="C17" s="266">
        <f>'Свод 2020'!AI21</f>
        <v>1.061855</v>
      </c>
      <c r="D17" s="118">
        <f>'Свод 2020'!AB21</f>
        <v>6233.6</v>
      </c>
      <c r="E17" s="270">
        <f>SUMIFS(выравнивание!$AW:$AW,выравнивание!$A:$A,'Коэф. выравнивания'!$A17,выравнивание!$D:$D,2018,выравнивание!$C:$C,706)</f>
        <v>-30840.9</v>
      </c>
      <c r="F17" s="270">
        <f t="shared" si="0"/>
        <v>-37074.5</v>
      </c>
      <c r="G17" s="119">
        <f>'Свод 2021 '!AE23</f>
        <v>1.02955</v>
      </c>
      <c r="H17" s="118">
        <f>'Свод 2021 '!V21</f>
        <v>2979</v>
      </c>
      <c r="I17" s="270">
        <f>SUMIFS(выравнивание!$AW:$AW,выравнивание!$A:$A,'Коэф. выравнивания'!$A17,выравнивание!$D:$D,2019,выравнивание!$C:$C,706)</f>
        <v>-32105.4</v>
      </c>
      <c r="J17" s="270">
        <f t="shared" si="1"/>
        <v>-35084.400000000001</v>
      </c>
      <c r="K17" s="119">
        <f>'Свод 2022'!AE21</f>
        <v>1.0622799999999999</v>
      </c>
      <c r="L17" s="118">
        <f>'Свод 2022'!V21</f>
        <v>6276.6</v>
      </c>
      <c r="M17" s="270">
        <f>SUMIFS(выравнивание!$AW:$AW,выравнивание!$A:$A,'Коэф. выравнивания'!$A17,выравнивание!$D:$D,2020,выравнивание!$C:$C,706)</f>
        <v>-32902</v>
      </c>
      <c r="N17" s="270">
        <f t="shared" si="2"/>
        <v>-39178.6</v>
      </c>
    </row>
    <row r="18" spans="1:14" ht="30" x14ac:dyDescent="0.25">
      <c r="A18" s="112">
        <v>14</v>
      </c>
      <c r="B18" s="7" t="s">
        <v>56</v>
      </c>
      <c r="C18" s="266">
        <f>'Свод 2020'!AI22</f>
        <v>1.061855</v>
      </c>
      <c r="D18" s="118">
        <f>'Свод 2020'!AB22</f>
        <v>7332.6</v>
      </c>
      <c r="E18" s="270">
        <f>SUMIFS(выравнивание!$AW:$AW,выравнивание!$A:$A,'Коэф. выравнивания'!$A18,выравнивание!$D:$D,2018,выравнивание!$C:$C,706)</f>
        <v>-34801.4</v>
      </c>
      <c r="F18" s="270">
        <f t="shared" si="0"/>
        <v>-42134</v>
      </c>
      <c r="G18" s="119">
        <f>'Свод 2021 '!AE24</f>
        <v>1.0295700000000001</v>
      </c>
      <c r="H18" s="118">
        <f>'Свод 2021 '!V22</f>
        <v>3504.2</v>
      </c>
      <c r="I18" s="270">
        <f>SUMIFS(выравнивание!$AW:$AW,выравнивание!$A:$A,'Коэф. выравнивания'!$A18,выравнивание!$D:$D,2019,выравнивание!$C:$C,706)</f>
        <v>-36263.199999999997</v>
      </c>
      <c r="J18" s="270">
        <f t="shared" si="1"/>
        <v>-39767.4</v>
      </c>
      <c r="K18" s="119">
        <f>'Свод 2022'!AE22</f>
        <v>1.0622799999999999</v>
      </c>
      <c r="L18" s="118">
        <f>'Свод 2022'!V22</f>
        <v>7383.1</v>
      </c>
      <c r="M18" s="270">
        <f>SUMIFS(выравнивание!$AW:$AW,выравнивание!$A:$A,'Коэф. выравнивания'!$A18,выравнивание!$D:$D,2020,выравнивание!$C:$C,706)</f>
        <v>-37301.9</v>
      </c>
      <c r="N18" s="270">
        <f t="shared" si="2"/>
        <v>-44685</v>
      </c>
    </row>
    <row r="19" spans="1:14" ht="15.75" x14ac:dyDescent="0.25">
      <c r="A19" s="113">
        <v>100</v>
      </c>
      <c r="B19" s="29" t="s">
        <v>28</v>
      </c>
      <c r="C19" s="266">
        <f>'Свод 2020'!AI23</f>
        <v>1.0618540000000001</v>
      </c>
      <c r="D19" s="118">
        <f>'Свод 2020'!AB23</f>
        <v>421.1</v>
      </c>
      <c r="E19" s="270">
        <f>SUMIFS(выравнивание!$AW:$AW,выравнивание!$A:$A,'Коэф. выравнивания'!$A19,выравнивание!$D:$D,2018,выравнивание!$C:$C,706)</f>
        <v>-1135</v>
      </c>
      <c r="F19" s="270">
        <f t="shared" si="0"/>
        <v>-1556.1</v>
      </c>
      <c r="G19" s="119">
        <f>'Свод 2021 '!AE25</f>
        <v>1.02956</v>
      </c>
      <c r="H19" s="118">
        <f>'Свод 2021 '!V23</f>
        <v>201.2</v>
      </c>
      <c r="I19" s="270">
        <f>SUMIFS(выравнивание!$AW:$AW,выравнивание!$A:$A,'Коэф. выравнивания'!$A19,выравнивание!$D:$D,2019,выравнивание!$C:$C,706)</f>
        <v>-1184.3</v>
      </c>
      <c r="J19" s="270">
        <f t="shared" si="1"/>
        <v>-1385.5</v>
      </c>
      <c r="K19" s="119">
        <f>'Свод 2022'!AE23</f>
        <v>1.0622799999999999</v>
      </c>
      <c r="L19" s="118">
        <f>'Свод 2022'!V23</f>
        <v>424</v>
      </c>
      <c r="M19" s="270">
        <f>SUMIFS(выравнивание!$AW:$AW,выравнивание!$A:$A,'Коэф. выравнивания'!$A19,выравнивание!$D:$D,2020,выравнивание!$C:$C,706)</f>
        <v>-1224.8</v>
      </c>
      <c r="N19" s="270">
        <f t="shared" si="2"/>
        <v>-1648.8</v>
      </c>
    </row>
    <row r="20" spans="1:14" ht="15.75" x14ac:dyDescent="0.25">
      <c r="A20" s="113">
        <v>0</v>
      </c>
      <c r="B20" s="29" t="s">
        <v>24</v>
      </c>
      <c r="C20" s="266">
        <f>'Свод 2020'!AI24</f>
        <v>1.061863</v>
      </c>
      <c r="D20" s="118">
        <f>'Свод 2020'!AB24</f>
        <v>154.80000000000001</v>
      </c>
      <c r="E20" s="270">
        <f>SUMIFS(выравнивание!$AW:$AW,выравнивание!$A:$A,'Коэф. выравнивания'!$A20,выравнивание!$D:$D,2018,выравнивание!$C:$C,706)</f>
        <v>-677.2</v>
      </c>
      <c r="F20" s="270">
        <f t="shared" si="0"/>
        <v>-832</v>
      </c>
      <c r="G20" s="119">
        <f>'Свод 2021 '!AE26</f>
        <v>0</v>
      </c>
      <c r="H20" s="118">
        <f>'Свод 2021 '!V24</f>
        <v>74</v>
      </c>
      <c r="I20" s="270">
        <f>SUMIFS(выравнивание!$AW:$AW,выравнивание!$A:$A,'Коэф. выравнивания'!$A20,выравнивание!$D:$D,2019,выравнивание!$C:$C,706)</f>
        <v>-706.3</v>
      </c>
      <c r="J20" s="270">
        <f t="shared" si="1"/>
        <v>-780.3</v>
      </c>
      <c r="K20" s="119">
        <f>'Свод 2022'!AE24</f>
        <v>1.06226</v>
      </c>
      <c r="L20" s="118">
        <f>'Свод 2022'!V24</f>
        <v>155.80000000000001</v>
      </c>
      <c r="M20" s="270">
        <f>SUMIFS(выравнивание!$AW:$AW,выравнивание!$A:$A,'Коэф. выравнивания'!$A20,выравнивание!$D:$D,2020,выравнивание!$C:$C,706)</f>
        <v>-728.7</v>
      </c>
      <c r="N20" s="270">
        <f t="shared" si="2"/>
        <v>-884.5</v>
      </c>
    </row>
    <row r="21" spans="1:14" x14ac:dyDescent="0.25">
      <c r="A21" s="114"/>
      <c r="B21" s="9" t="s">
        <v>57</v>
      </c>
      <c r="C21" s="101"/>
      <c r="D21" s="118">
        <f>SUM(D5:D20)</f>
        <v>230357.7</v>
      </c>
      <c r="E21" s="274">
        <f>SUM(E5:E20)</f>
        <v>-1276139</v>
      </c>
      <c r="F21" s="270">
        <f>SUM(F5:F20)</f>
        <v>-1506496.7</v>
      </c>
      <c r="G21" s="101"/>
      <c r="H21" s="118">
        <f>SUM(H5:H20)</f>
        <v>110087.1</v>
      </c>
      <c r="I21" s="274">
        <f t="shared" ref="I21:J21" si="3">SUM(I5:I20)</f>
        <v>-1329376.8</v>
      </c>
      <c r="J21" s="269">
        <f t="shared" si="3"/>
        <v>-1439463.9</v>
      </c>
      <c r="K21" s="101"/>
      <c r="L21" s="118">
        <f>SUM(L5:L20)</f>
        <v>231945</v>
      </c>
      <c r="M21" s="274">
        <f t="shared" ref="M21:N21" si="4">SUM(M5:M20)</f>
        <v>-1365990.3999999999</v>
      </c>
      <c r="N21" s="269">
        <f t="shared" si="4"/>
        <v>-1597935.4</v>
      </c>
    </row>
    <row r="22" spans="1:14" x14ac:dyDescent="0.25">
      <c r="B22" s="101"/>
      <c r="C22" s="101"/>
      <c r="D22" s="101"/>
      <c r="E22" s="269"/>
      <c r="F22" s="269"/>
      <c r="G22" s="101"/>
      <c r="H22" s="101"/>
      <c r="I22" s="269"/>
      <c r="J22" s="269"/>
      <c r="K22" s="101"/>
      <c r="L22" s="101"/>
      <c r="M22" s="269"/>
      <c r="N22" s="269"/>
    </row>
    <row r="23" spans="1:14" hidden="1" x14ac:dyDescent="0.25">
      <c r="B23" s="101"/>
      <c r="C23" s="101"/>
      <c r="D23" s="101"/>
      <c r="E23" s="269"/>
      <c r="F23" s="269"/>
      <c r="G23" s="101"/>
      <c r="H23" s="101"/>
      <c r="I23" s="269"/>
      <c r="J23" s="269"/>
      <c r="K23" s="101"/>
      <c r="L23" s="101"/>
      <c r="M23" s="269"/>
      <c r="N23" s="269"/>
    </row>
    <row r="24" spans="1:14" hidden="1" x14ac:dyDescent="0.25">
      <c r="A24" s="77">
        <v>100</v>
      </c>
      <c r="B24" s="101" t="s">
        <v>28</v>
      </c>
      <c r="C24" s="101"/>
      <c r="D24" s="101"/>
      <c r="E24" s="269"/>
      <c r="F24" s="269"/>
      <c r="G24" s="101"/>
      <c r="H24" s="101"/>
      <c r="I24" s="269"/>
      <c r="J24" s="269"/>
      <c r="K24" s="101"/>
      <c r="L24" s="101"/>
      <c r="M24" s="269"/>
      <c r="N24" s="269"/>
    </row>
    <row r="25" spans="1:14" hidden="1" x14ac:dyDescent="0.25">
      <c r="A25" s="77">
        <v>0</v>
      </c>
      <c r="B25" s="101" t="s">
        <v>24</v>
      </c>
      <c r="C25" s="101"/>
      <c r="D25" s="101"/>
      <c r="E25" s="269"/>
      <c r="F25" s="269"/>
      <c r="G25" s="101"/>
      <c r="H25" s="101"/>
      <c r="I25" s="269"/>
      <c r="J25" s="269"/>
      <c r="K25" s="101"/>
      <c r="L25" s="101"/>
      <c r="M25" s="269"/>
      <c r="N25" s="269"/>
    </row>
    <row r="26" spans="1:14" hidden="1" x14ac:dyDescent="0.25">
      <c r="A26" s="115"/>
      <c r="B26" s="116" t="s">
        <v>57</v>
      </c>
      <c r="C26" s="101"/>
      <c r="D26" s="101"/>
      <c r="E26" s="269"/>
      <c r="F26" s="269"/>
      <c r="G26" s="101"/>
      <c r="H26" s="101"/>
      <c r="I26" s="269"/>
      <c r="J26" s="269"/>
      <c r="K26" s="101"/>
      <c r="L26" s="101"/>
      <c r="M26" s="269"/>
      <c r="N26" s="269"/>
    </row>
    <row r="27" spans="1:14" hidden="1" x14ac:dyDescent="0.25">
      <c r="B27" s="101"/>
      <c r="C27" s="101"/>
      <c r="D27" s="101"/>
      <c r="E27" s="269"/>
      <c r="F27" s="269"/>
      <c r="G27" s="101"/>
      <c r="H27" s="101"/>
      <c r="I27" s="269"/>
      <c r="J27" s="269"/>
      <c r="K27" s="101"/>
      <c r="L27" s="101"/>
      <c r="M27" s="269"/>
      <c r="N27" s="269"/>
    </row>
    <row r="28" spans="1:14" hidden="1" x14ac:dyDescent="0.25">
      <c r="B28" s="101"/>
      <c r="C28" s="101"/>
      <c r="D28" s="101"/>
      <c r="E28" s="269"/>
      <c r="F28" s="269"/>
      <c r="G28" s="101"/>
      <c r="H28" s="101"/>
      <c r="I28" s="269"/>
      <c r="J28" s="269"/>
      <c r="K28" s="101"/>
      <c r="L28" s="101"/>
      <c r="M28" s="269"/>
      <c r="N28" s="269"/>
    </row>
    <row r="29" spans="1:14" x14ac:dyDescent="0.25">
      <c r="B29" s="101"/>
      <c r="C29" s="101"/>
      <c r="D29" s="101"/>
      <c r="E29" s="269"/>
      <c r="F29" s="269"/>
      <c r="G29" s="101"/>
      <c r="H29" s="101"/>
      <c r="I29" s="269"/>
      <c r="J29" s="269"/>
      <c r="K29" s="101"/>
      <c r="L29" s="101"/>
      <c r="M29" s="269"/>
      <c r="N29" s="269"/>
    </row>
    <row r="30" spans="1:14" x14ac:dyDescent="0.25">
      <c r="A30" s="818" t="s">
        <v>41</v>
      </c>
      <c r="B30" s="821" t="s">
        <v>42</v>
      </c>
      <c r="C30" s="817">
        <v>704</v>
      </c>
      <c r="D30" s="817"/>
      <c r="E30" s="817"/>
      <c r="F30" s="817"/>
      <c r="G30" s="817"/>
      <c r="H30" s="817"/>
      <c r="I30" s="817"/>
      <c r="J30" s="817"/>
      <c r="K30" s="817"/>
      <c r="L30" s="817"/>
      <c r="M30" s="271"/>
      <c r="N30" s="271"/>
    </row>
    <row r="31" spans="1:14" ht="30" x14ac:dyDescent="0.25">
      <c r="A31" s="819"/>
      <c r="B31" s="821"/>
      <c r="C31" s="101" t="s">
        <v>188</v>
      </c>
      <c r="D31" s="101" t="s">
        <v>189</v>
      </c>
      <c r="E31" s="269"/>
      <c r="F31" s="269"/>
      <c r="G31" s="101" t="s">
        <v>188</v>
      </c>
      <c r="H31" s="101" t="s">
        <v>189</v>
      </c>
      <c r="I31" s="269"/>
      <c r="J31" s="269"/>
      <c r="K31" s="101" t="s">
        <v>188</v>
      </c>
      <c r="L31" s="101" t="s">
        <v>189</v>
      </c>
      <c r="M31" s="269"/>
      <c r="N31" s="269"/>
    </row>
    <row r="32" spans="1:14" x14ac:dyDescent="0.25">
      <c r="A32" s="819"/>
      <c r="B32" s="821"/>
      <c r="C32" s="817">
        <v>2018</v>
      </c>
      <c r="D32" s="817"/>
      <c r="E32" s="271"/>
      <c r="F32" s="271"/>
      <c r="G32" s="817">
        <v>2019</v>
      </c>
      <c r="H32" s="817"/>
      <c r="I32" s="271"/>
      <c r="J32" s="271"/>
      <c r="K32" s="817">
        <v>2020</v>
      </c>
      <c r="L32" s="817"/>
      <c r="M32" s="271"/>
      <c r="N32" s="271"/>
    </row>
    <row r="33" spans="1:14" ht="30" x14ac:dyDescent="0.25">
      <c r="A33" s="112">
        <v>3</v>
      </c>
      <c r="B33" s="7" t="s">
        <v>45</v>
      </c>
      <c r="C33" s="119">
        <f>'Свод 2020'!AI44</f>
        <v>0.72350000000000003</v>
      </c>
      <c r="D33" s="118">
        <f>'Свод 2020'!AB44</f>
        <v>-3965.2</v>
      </c>
      <c r="E33" s="270"/>
      <c r="F33" s="270"/>
      <c r="G33" s="119" t="e">
        <f>#REF!</f>
        <v>#REF!</v>
      </c>
      <c r="H33" s="118" t="e">
        <f>#REF!</f>
        <v>#REF!</v>
      </c>
      <c r="I33" s="270"/>
      <c r="J33" s="270"/>
      <c r="K33" s="119" t="e">
        <f>#REF!</f>
        <v>#REF!</v>
      </c>
      <c r="L33" s="118" t="e">
        <f>#REF!</f>
        <v>#REF!</v>
      </c>
      <c r="M33" s="270"/>
      <c r="N33" s="270"/>
    </row>
    <row r="34" spans="1:14" ht="30" x14ac:dyDescent="0.25">
      <c r="A34" s="112">
        <v>5</v>
      </c>
      <c r="B34" s="7" t="s">
        <v>47</v>
      </c>
      <c r="C34" s="119">
        <f>'Свод 2020'!AI45</f>
        <v>0.72350999999999999</v>
      </c>
      <c r="D34" s="118">
        <f>'Свод 2020'!AB45</f>
        <v>-10874.1</v>
      </c>
      <c r="E34" s="270"/>
      <c r="F34" s="270"/>
      <c r="G34" s="119" t="e">
        <f>#REF!</f>
        <v>#REF!</v>
      </c>
      <c r="H34" s="118" t="e">
        <f>#REF!</f>
        <v>#REF!</v>
      </c>
      <c r="I34" s="270"/>
      <c r="J34" s="270"/>
      <c r="K34" s="119" t="e">
        <f>#REF!</f>
        <v>#REF!</v>
      </c>
      <c r="L34" s="118" t="e">
        <f>#REF!</f>
        <v>#REF!</v>
      </c>
      <c r="M34" s="270"/>
      <c r="N34" s="270"/>
    </row>
    <row r="35" spans="1:14" ht="30" x14ac:dyDescent="0.25">
      <c r="A35" s="112">
        <v>8</v>
      </c>
      <c r="B35" s="7" t="s">
        <v>50</v>
      </c>
      <c r="C35" s="119" t="e">
        <f>'Свод 2020'!AI46</f>
        <v>#DIV/0!</v>
      </c>
      <c r="D35" s="118">
        <f>'Свод 2020'!AB46</f>
        <v>0</v>
      </c>
      <c r="E35" s="270"/>
      <c r="F35" s="270"/>
      <c r="G35" s="119" t="e">
        <f>#REF!</f>
        <v>#REF!</v>
      </c>
      <c r="H35" s="118" t="e">
        <f>#REF!</f>
        <v>#REF!</v>
      </c>
      <c r="I35" s="270"/>
      <c r="J35" s="270"/>
      <c r="K35" s="119" t="e">
        <f>#REF!</f>
        <v>#REF!</v>
      </c>
      <c r="L35" s="118" t="e">
        <f>#REF!</f>
        <v>#REF!</v>
      </c>
      <c r="M35" s="270"/>
      <c r="N35" s="270"/>
    </row>
    <row r="36" spans="1:14" ht="30" x14ac:dyDescent="0.25">
      <c r="A36" s="112">
        <v>12</v>
      </c>
      <c r="B36" s="7" t="s">
        <v>54</v>
      </c>
      <c r="C36" s="119">
        <f>'Свод 2020'!AI47</f>
        <v>0.72350999999999999</v>
      </c>
      <c r="D36" s="118">
        <f>'Свод 2020'!AB47</f>
        <v>-19472.8</v>
      </c>
      <c r="E36" s="270"/>
      <c r="F36" s="270"/>
      <c r="G36" s="119" t="e">
        <f>#REF!</f>
        <v>#REF!</v>
      </c>
      <c r="H36" s="118" t="e">
        <f>#REF!</f>
        <v>#REF!</v>
      </c>
      <c r="I36" s="270"/>
      <c r="J36" s="270"/>
      <c r="K36" s="119" t="e">
        <f>#REF!</f>
        <v>#REF!</v>
      </c>
      <c r="L36" s="118" t="e">
        <f>#REF!</f>
        <v>#REF!</v>
      </c>
      <c r="M36" s="270"/>
      <c r="N36" s="270"/>
    </row>
    <row r="37" spans="1:14" ht="30" x14ac:dyDescent="0.25">
      <c r="A37" s="57">
        <v>21</v>
      </c>
      <c r="B37" s="64" t="s">
        <v>158</v>
      </c>
      <c r="C37" s="119">
        <f>'Свод 2020'!AI48</f>
        <v>0.72350999999999999</v>
      </c>
      <c r="D37" s="118">
        <f>'Свод 2020'!AB48</f>
        <v>-10215.700000000001</v>
      </c>
      <c r="E37" s="270"/>
      <c r="F37" s="270"/>
      <c r="G37" s="119" t="e">
        <f>#REF!</f>
        <v>#REF!</v>
      </c>
      <c r="H37" s="118" t="e">
        <f>#REF!</f>
        <v>#REF!</v>
      </c>
      <c r="I37" s="270"/>
      <c r="J37" s="270"/>
      <c r="K37" s="119" t="e">
        <f>#REF!</f>
        <v>#REF!</v>
      </c>
      <c r="L37" s="118" t="e">
        <f>#REF!</f>
        <v>#REF!</v>
      </c>
      <c r="M37" s="270"/>
      <c r="N37" s="270"/>
    </row>
    <row r="38" spans="1:14" ht="30" x14ac:dyDescent="0.25">
      <c r="A38" s="57">
        <v>22</v>
      </c>
      <c r="B38" s="64" t="s">
        <v>167</v>
      </c>
      <c r="C38" s="119">
        <f>'Свод 2020'!AI49</f>
        <v>0.72350999999999999</v>
      </c>
      <c r="D38" s="118">
        <f>'Свод 2020'!AB49</f>
        <v>-13736.6</v>
      </c>
      <c r="E38" s="270"/>
      <c r="F38" s="270"/>
      <c r="G38" s="119" t="e">
        <f>#REF!</f>
        <v>#REF!</v>
      </c>
      <c r="H38" s="118" t="e">
        <f>#REF!</f>
        <v>#REF!</v>
      </c>
      <c r="I38" s="270"/>
      <c r="J38" s="270"/>
      <c r="K38" s="119" t="e">
        <f>#REF!</f>
        <v>#REF!</v>
      </c>
      <c r="L38" s="118" t="e">
        <f>#REF!</f>
        <v>#REF!</v>
      </c>
      <c r="M38" s="270"/>
      <c r="N38" s="270"/>
    </row>
    <row r="39" spans="1:14" ht="30" x14ac:dyDescent="0.25">
      <c r="A39" s="57">
        <v>23</v>
      </c>
      <c r="B39" s="64" t="s">
        <v>160</v>
      </c>
      <c r="C39" s="119">
        <f>'Свод 2020'!AI50</f>
        <v>0.72350000000000003</v>
      </c>
      <c r="D39" s="118">
        <f>'Свод 2020'!AB50</f>
        <v>-2961.9</v>
      </c>
      <c r="E39" s="270"/>
      <c r="F39" s="270"/>
      <c r="G39" s="119" t="e">
        <f>#REF!</f>
        <v>#REF!</v>
      </c>
      <c r="H39" s="118" t="e">
        <f>#REF!</f>
        <v>#REF!</v>
      </c>
      <c r="I39" s="270"/>
      <c r="J39" s="270"/>
      <c r="K39" s="119" t="e">
        <f>#REF!</f>
        <v>#REF!</v>
      </c>
      <c r="L39" s="118" t="e">
        <f>#REF!</f>
        <v>#REF!</v>
      </c>
      <c r="M39" s="270"/>
      <c r="N39" s="270"/>
    </row>
    <row r="40" spans="1:14" ht="45" x14ac:dyDescent="0.25">
      <c r="A40" s="57">
        <v>24</v>
      </c>
      <c r="B40" s="64" t="s">
        <v>164</v>
      </c>
      <c r="C40" s="119">
        <f>'Свод 2020'!AI51</f>
        <v>0.72350999999999999</v>
      </c>
      <c r="D40" s="118">
        <f>'Свод 2020'!AB51</f>
        <v>-4914.1000000000004</v>
      </c>
      <c r="E40" s="270"/>
      <c r="F40" s="270"/>
      <c r="G40" s="119" t="e">
        <f>#REF!</f>
        <v>#REF!</v>
      </c>
      <c r="H40" s="118" t="e">
        <f>#REF!</f>
        <v>#REF!</v>
      </c>
      <c r="I40" s="270"/>
      <c r="J40" s="270"/>
      <c r="K40" s="119" t="e">
        <f>#REF!</f>
        <v>#REF!</v>
      </c>
      <c r="L40" s="118" t="e">
        <f>#REF!</f>
        <v>#REF!</v>
      </c>
      <c r="M40" s="270"/>
      <c r="N40" s="270"/>
    </row>
    <row r="41" spans="1:14" ht="30" x14ac:dyDescent="0.25">
      <c r="A41" s="57">
        <v>25</v>
      </c>
      <c r="B41" s="64" t="s">
        <v>166</v>
      </c>
      <c r="C41" s="119">
        <f>'Свод 2020'!AI52</f>
        <v>0.72350999999999999</v>
      </c>
      <c r="D41" s="118">
        <f>'Свод 2020'!AB52</f>
        <v>-7227.1</v>
      </c>
      <c r="E41" s="270"/>
      <c r="F41" s="270"/>
      <c r="G41" s="119" t="e">
        <f>#REF!</f>
        <v>#REF!</v>
      </c>
      <c r="H41" s="118" t="e">
        <f>#REF!</f>
        <v>#REF!</v>
      </c>
      <c r="I41" s="270"/>
      <c r="J41" s="270"/>
      <c r="K41" s="119" t="e">
        <f>#REF!</f>
        <v>#REF!</v>
      </c>
      <c r="L41" s="118" t="e">
        <f>#REF!</f>
        <v>#REF!</v>
      </c>
      <c r="M41" s="270"/>
      <c r="N41" s="270"/>
    </row>
    <row r="42" spans="1:14" ht="30" x14ac:dyDescent="0.25">
      <c r="A42" s="57">
        <v>26</v>
      </c>
      <c r="B42" s="64" t="s">
        <v>161</v>
      </c>
      <c r="C42" s="119">
        <f>'Свод 2020'!AI53</f>
        <v>0.72350000000000003</v>
      </c>
      <c r="D42" s="118">
        <f>'Свод 2020'!AB53</f>
        <v>-1699.9</v>
      </c>
      <c r="E42" s="270"/>
      <c r="F42" s="270"/>
      <c r="G42" s="119" t="e">
        <f>#REF!</f>
        <v>#REF!</v>
      </c>
      <c r="H42" s="118" t="e">
        <f>#REF!</f>
        <v>#REF!</v>
      </c>
      <c r="I42" s="270"/>
      <c r="J42" s="270"/>
      <c r="K42" s="119" t="e">
        <f>#REF!</f>
        <v>#REF!</v>
      </c>
      <c r="L42" s="118" t="e">
        <f>#REF!</f>
        <v>#REF!</v>
      </c>
      <c r="M42" s="270"/>
      <c r="N42" s="270"/>
    </row>
    <row r="43" spans="1:14" ht="30" x14ac:dyDescent="0.25">
      <c r="A43" s="57">
        <v>27</v>
      </c>
      <c r="B43" s="64" t="s">
        <v>162</v>
      </c>
      <c r="C43" s="119">
        <f>'Свод 2020'!AI54</f>
        <v>0.72350999999999999</v>
      </c>
      <c r="D43" s="118">
        <f>'Свод 2020'!AB54</f>
        <v>-3452.5</v>
      </c>
      <c r="E43" s="270"/>
      <c r="F43" s="270"/>
      <c r="G43" s="119" t="e">
        <f>#REF!</f>
        <v>#REF!</v>
      </c>
      <c r="H43" s="118" t="e">
        <f>#REF!</f>
        <v>#REF!</v>
      </c>
      <c r="I43" s="270"/>
      <c r="J43" s="270"/>
      <c r="K43" s="119" t="e">
        <f>#REF!</f>
        <v>#REF!</v>
      </c>
      <c r="L43" s="118" t="e">
        <f>#REF!</f>
        <v>#REF!</v>
      </c>
      <c r="M43" s="270"/>
      <c r="N43" s="270"/>
    </row>
    <row r="44" spans="1:14" ht="30" x14ac:dyDescent="0.25">
      <c r="A44" s="57">
        <v>28</v>
      </c>
      <c r="B44" s="64" t="s">
        <v>165</v>
      </c>
      <c r="C44" s="119">
        <f>'Свод 2020'!AI55</f>
        <v>0.72350999999999999</v>
      </c>
      <c r="D44" s="118">
        <f>'Свод 2020'!AB55</f>
        <v>-3985.5</v>
      </c>
      <c r="E44" s="270"/>
      <c r="F44" s="270"/>
      <c r="G44" s="119" t="e">
        <f>#REF!</f>
        <v>#REF!</v>
      </c>
      <c r="H44" s="118" t="e">
        <f>#REF!</f>
        <v>#REF!</v>
      </c>
      <c r="I44" s="270"/>
      <c r="J44" s="270"/>
      <c r="K44" s="119" t="e">
        <f>#REF!</f>
        <v>#REF!</v>
      </c>
      <c r="L44" s="118" t="e">
        <f>#REF!</f>
        <v>#REF!</v>
      </c>
      <c r="M44" s="270"/>
      <c r="N44" s="270"/>
    </row>
    <row r="45" spans="1:14" ht="30" x14ac:dyDescent="0.25">
      <c r="A45" s="57">
        <v>29</v>
      </c>
      <c r="B45" s="64" t="s">
        <v>159</v>
      </c>
      <c r="C45" s="119">
        <f>'Свод 2020'!AI56</f>
        <v>0.72350999999999999</v>
      </c>
      <c r="D45" s="118">
        <f>'Свод 2020'!AB56</f>
        <v>-2919.3</v>
      </c>
      <c r="E45" s="270"/>
      <c r="F45" s="270"/>
      <c r="G45" s="119" t="e">
        <f>#REF!</f>
        <v>#REF!</v>
      </c>
      <c r="H45" s="118" t="e">
        <f>#REF!</f>
        <v>#REF!</v>
      </c>
      <c r="I45" s="270"/>
      <c r="J45" s="270"/>
      <c r="K45" s="119" t="e">
        <f>#REF!</f>
        <v>#REF!</v>
      </c>
      <c r="L45" s="118" t="e">
        <f>#REF!</f>
        <v>#REF!</v>
      </c>
      <c r="M45" s="270"/>
      <c r="N45" s="270"/>
    </row>
    <row r="46" spans="1:14" ht="45" x14ac:dyDescent="0.25">
      <c r="A46" s="57">
        <v>30</v>
      </c>
      <c r="B46" s="64" t="s">
        <v>163</v>
      </c>
      <c r="C46" s="119">
        <f>'Свод 2020'!AI57</f>
        <v>0.72350999999999999</v>
      </c>
      <c r="D46" s="118">
        <f>'Свод 2020'!AB57</f>
        <v>-6543.4</v>
      </c>
      <c r="E46" s="270"/>
      <c r="F46" s="270"/>
      <c r="G46" s="119" t="e">
        <f>#REF!</f>
        <v>#REF!</v>
      </c>
      <c r="H46" s="118" t="e">
        <f>#REF!</f>
        <v>#REF!</v>
      </c>
      <c r="I46" s="270"/>
      <c r="J46" s="270"/>
      <c r="K46" s="119" t="e">
        <f>#REF!</f>
        <v>#REF!</v>
      </c>
      <c r="L46" s="118" t="e">
        <f>#REF!</f>
        <v>#REF!</v>
      </c>
      <c r="M46" s="270"/>
      <c r="N46" s="270"/>
    </row>
    <row r="47" spans="1:14" x14ac:dyDescent="0.25">
      <c r="A47" s="44"/>
      <c r="B47" s="117" t="s">
        <v>168</v>
      </c>
      <c r="C47" s="101"/>
      <c r="D47" s="101"/>
      <c r="E47" s="269"/>
      <c r="F47" s="269"/>
      <c r="G47" s="101"/>
      <c r="H47" s="101"/>
      <c r="I47" s="269"/>
      <c r="J47" s="269"/>
      <c r="K47" s="101"/>
      <c r="L47" s="101"/>
      <c r="M47" s="269"/>
      <c r="N47" s="269"/>
    </row>
    <row r="48" spans="1:14" x14ac:dyDescent="0.25">
      <c r="A48" s="115"/>
      <c r="B48" s="117" t="s">
        <v>170</v>
      </c>
      <c r="C48" s="101"/>
      <c r="D48" s="101"/>
      <c r="E48" s="269"/>
      <c r="F48" s="269"/>
      <c r="G48" s="101"/>
      <c r="H48" s="101"/>
      <c r="I48" s="269"/>
      <c r="J48" s="269"/>
      <c r="K48" s="101"/>
      <c r="L48" s="101"/>
      <c r="M48" s="269"/>
      <c r="N48" s="269"/>
    </row>
    <row r="49" spans="1:14" x14ac:dyDescent="0.25">
      <c r="A49" s="115"/>
      <c r="B49" s="117" t="s">
        <v>169</v>
      </c>
      <c r="C49" s="101"/>
      <c r="D49" s="101"/>
      <c r="E49" s="269"/>
      <c r="F49" s="269"/>
      <c r="G49" s="101"/>
      <c r="H49" s="101"/>
      <c r="I49" s="269"/>
      <c r="J49" s="269"/>
      <c r="K49" s="101"/>
      <c r="L49" s="101"/>
      <c r="M49" s="269"/>
      <c r="N49" s="269"/>
    </row>
  </sheetData>
  <mergeCells count="12">
    <mergeCell ref="C32:D32"/>
    <mergeCell ref="G32:H32"/>
    <mergeCell ref="K32:L32"/>
    <mergeCell ref="A1:A4"/>
    <mergeCell ref="B1:B4"/>
    <mergeCell ref="A30:A32"/>
    <mergeCell ref="B30:B32"/>
    <mergeCell ref="C1:L1"/>
    <mergeCell ref="C30:L30"/>
    <mergeCell ref="C4:F4"/>
    <mergeCell ref="G4:J4"/>
    <mergeCell ref="K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 filterMode="1"/>
  <dimension ref="A1:AW283"/>
  <sheetViews>
    <sheetView zoomScale="85" zoomScaleNormal="85" workbookViewId="0">
      <pane xSplit="5" ySplit="2" topLeftCell="R32" activePane="bottomRight" state="frozen"/>
      <selection pane="topRight" activeCell="F1" sqref="F1"/>
      <selection pane="bottomLeft" activeCell="A3" sqref="A3"/>
      <selection pane="bottomRight" activeCell="AM35" sqref="AM35"/>
    </sheetView>
  </sheetViews>
  <sheetFormatPr defaultRowHeight="15" x14ac:dyDescent="0.25"/>
  <cols>
    <col min="1" max="1" width="8.140625" customWidth="1"/>
    <col min="2" max="2" width="16.7109375" customWidth="1"/>
    <col min="3" max="3" width="7" customWidth="1"/>
    <col min="6" max="9" width="16.5703125" hidden="1" customWidth="1"/>
    <col min="10" max="10" width="17.42578125" hidden="1" customWidth="1"/>
    <col min="11" max="11" width="17.28515625" hidden="1" customWidth="1"/>
    <col min="12" max="12" width="16.42578125" hidden="1" customWidth="1"/>
    <col min="13" max="13" width="16.85546875" hidden="1" customWidth="1"/>
    <col min="14" max="14" width="17.7109375" hidden="1" customWidth="1"/>
    <col min="15" max="15" width="16.5703125" hidden="1" customWidth="1"/>
    <col min="16" max="19" width="14.28515625" hidden="1" customWidth="1"/>
    <col min="20" max="30" width="16.5703125" hidden="1" customWidth="1"/>
    <col min="31" max="31" width="17" hidden="1" customWidth="1"/>
    <col min="32" max="32" width="18.5703125" hidden="1" customWidth="1"/>
    <col min="33" max="35" width="16.5703125" customWidth="1"/>
    <col min="36" max="36" width="16.42578125" customWidth="1"/>
    <col min="37" max="38" width="16.140625" customWidth="1"/>
    <col min="39" max="47" width="16.5703125" customWidth="1"/>
    <col min="48" max="48" width="17" hidden="1" customWidth="1"/>
    <col min="49" max="49" width="15" customWidth="1"/>
  </cols>
  <sheetData>
    <row r="1" spans="1:49" ht="30" customHeight="1" x14ac:dyDescent="0.25">
      <c r="F1" s="825" t="s">
        <v>186</v>
      </c>
      <c r="G1" s="831" t="s">
        <v>69</v>
      </c>
      <c r="H1" s="831"/>
      <c r="I1" s="825" t="s">
        <v>68</v>
      </c>
      <c r="J1" s="831" t="s">
        <v>69</v>
      </c>
      <c r="K1" s="831"/>
      <c r="L1" s="825" t="s">
        <v>70</v>
      </c>
      <c r="M1" s="16" t="s">
        <v>69</v>
      </c>
      <c r="N1" s="825" t="s">
        <v>227</v>
      </c>
      <c r="O1" s="829" t="s">
        <v>71</v>
      </c>
      <c r="P1" s="831" t="s">
        <v>69</v>
      </c>
      <c r="Q1" s="831"/>
      <c r="R1" s="831"/>
      <c r="S1" s="831"/>
      <c r="T1" s="825" t="s">
        <v>72</v>
      </c>
      <c r="U1" s="825" t="s">
        <v>73</v>
      </c>
      <c r="V1" s="825" t="s">
        <v>74</v>
      </c>
      <c r="W1" s="825" t="s">
        <v>75</v>
      </c>
      <c r="X1" s="825" t="s">
        <v>76</v>
      </c>
      <c r="Y1" s="825" t="s">
        <v>77</v>
      </c>
      <c r="Z1" s="825" t="s">
        <v>78</v>
      </c>
      <c r="AA1" s="831" t="s">
        <v>69</v>
      </c>
      <c r="AB1" s="831"/>
      <c r="AC1" s="825" t="s">
        <v>79</v>
      </c>
      <c r="AD1" s="827" t="s">
        <v>126</v>
      </c>
      <c r="AE1" s="101" t="s">
        <v>138</v>
      </c>
      <c r="AF1" s="11" t="s">
        <v>183</v>
      </c>
      <c r="AG1" s="825" t="s">
        <v>186</v>
      </c>
      <c r="AH1" s="831" t="s">
        <v>69</v>
      </c>
      <c r="AI1" s="831"/>
      <c r="AJ1" s="825" t="s">
        <v>70</v>
      </c>
      <c r="AK1" s="16" t="s">
        <v>69</v>
      </c>
      <c r="AL1" s="825" t="s">
        <v>227</v>
      </c>
      <c r="AM1" s="829" t="s">
        <v>71</v>
      </c>
      <c r="AN1" s="825" t="s">
        <v>72</v>
      </c>
      <c r="AO1" s="825" t="s">
        <v>73</v>
      </c>
      <c r="AP1" s="825" t="s">
        <v>74</v>
      </c>
      <c r="AQ1" s="825" t="s">
        <v>75</v>
      </c>
      <c r="AR1" s="825" t="s">
        <v>76</v>
      </c>
      <c r="AS1" s="825" t="s">
        <v>77</v>
      </c>
      <c r="AT1" s="825" t="s">
        <v>79</v>
      </c>
      <c r="AU1" s="827" t="s">
        <v>126</v>
      </c>
      <c r="AV1" s="101" t="s">
        <v>138</v>
      </c>
    </row>
    <row r="2" spans="1:49" x14ac:dyDescent="0.25">
      <c r="D2" t="s">
        <v>172</v>
      </c>
      <c r="F2" s="826"/>
      <c r="G2" s="98" t="s">
        <v>187</v>
      </c>
      <c r="H2" s="98" t="s">
        <v>82</v>
      </c>
      <c r="I2" s="826"/>
      <c r="J2" s="98" t="s">
        <v>81</v>
      </c>
      <c r="K2" s="98" t="s">
        <v>82</v>
      </c>
      <c r="L2" s="826"/>
      <c r="M2" s="98" t="s">
        <v>83</v>
      </c>
      <c r="N2" s="826"/>
      <c r="O2" s="830"/>
      <c r="P2" s="99" t="s">
        <v>84</v>
      </c>
      <c r="Q2" s="99" t="s">
        <v>84</v>
      </c>
      <c r="R2" s="99" t="s">
        <v>84</v>
      </c>
      <c r="S2" s="99" t="s">
        <v>84</v>
      </c>
      <c r="T2" s="826"/>
      <c r="U2" s="826"/>
      <c r="V2" s="826"/>
      <c r="W2" s="826"/>
      <c r="X2" s="826"/>
      <c r="Y2" s="826"/>
      <c r="Z2" s="826"/>
      <c r="AA2" s="98" t="s">
        <v>85</v>
      </c>
      <c r="AB2" s="98" t="s">
        <v>82</v>
      </c>
      <c r="AC2" s="826"/>
      <c r="AD2" s="828"/>
      <c r="AE2" s="101"/>
      <c r="AF2" s="11"/>
      <c r="AG2" s="826"/>
      <c r="AH2" s="98" t="s">
        <v>187</v>
      </c>
      <c r="AI2" s="98" t="s">
        <v>82</v>
      </c>
      <c r="AJ2" s="826"/>
      <c r="AK2" s="98" t="s">
        <v>83</v>
      </c>
      <c r="AL2" s="826"/>
      <c r="AM2" s="830"/>
      <c r="AN2" s="826"/>
      <c r="AO2" s="826"/>
      <c r="AP2" s="826"/>
      <c r="AQ2" s="826"/>
      <c r="AR2" s="826"/>
      <c r="AS2" s="826"/>
      <c r="AT2" s="826"/>
      <c r="AU2" s="828"/>
      <c r="AV2" s="101"/>
    </row>
    <row r="3" spans="1:49" hidden="1" x14ac:dyDescent="0.25">
      <c r="A3" s="6">
        <v>1</v>
      </c>
      <c r="B3" s="92" t="s">
        <v>15</v>
      </c>
      <c r="C3" s="11">
        <v>706</v>
      </c>
      <c r="D3" s="11">
        <v>2018</v>
      </c>
      <c r="E3" s="11" t="s">
        <v>182</v>
      </c>
      <c r="F3" s="37"/>
      <c r="G3" s="37"/>
      <c r="H3" s="37"/>
      <c r="I3" s="37">
        <f>SUMIF('2020'!$B:$B,выравнивание!$A3,'2020'!BM:BM)-SUMIFS('2020'!BM:BM,'2020'!$B:$B,выравнивание!$A3,'2020'!$G:$G,4)</f>
        <v>38232461.520000003</v>
      </c>
      <c r="J3" s="37">
        <f>SUMIF('2020'!$B:$B,выравнивание!$A3,'2020'!BN:BN)-SUMIFS('2020'!BN:BN,'2020'!$B:$B,выравнивание!$A3,'2020'!$G:$G,4)</f>
        <v>29364409.899999999</v>
      </c>
      <c r="K3" s="37">
        <f>SUMIF('2020'!$B:$B,выравнивание!$A3,'2020'!BO:BO)-SUMIFS('2020'!BO:BO,'2020'!$B:$B,выравнивание!$A3,'2020'!$G:$G,4)</f>
        <v>8868051.6199999992</v>
      </c>
      <c r="L3" s="37">
        <f>SUMIF('2020'!$B:$B,выравнивание!$A3,'2020'!BP:BP)-SUMIFS('2020'!BP:BP,'2020'!$B:$B,выравнивание!$A3,'2020'!$G:$G,4)</f>
        <v>4014930</v>
      </c>
      <c r="M3" s="37">
        <f>SUMIF('2020'!$B:$B,выравнивание!$A3,'2020'!BQ:BQ)-SUMIFS('2020'!BQ:BQ,'2020'!$B:$B,выравнивание!$A3,'2020'!$G:$G,4)</f>
        <v>700250</v>
      </c>
      <c r="N3" s="37">
        <f>SUMIF('2020'!$B:$B,выравнивание!$A3,'2020'!BR:BR)-SUMIFS('2020'!BR:BR,'2020'!$B:$B,выравнивание!$A3,'2020'!$G:$G,4)</f>
        <v>3817426</v>
      </c>
      <c r="O3" s="37">
        <f>SUMIF('2020'!$B:$B,выравнивание!$A3,'2020'!BS:BS)-SUMIFS('2020'!BS:BS,'2020'!$B:$B,выравнивание!$A3,'2020'!$G:$G,4)</f>
        <v>9060510</v>
      </c>
      <c r="P3" s="37">
        <f>SUMIF('2020'!$B:$B,выравнивание!$A3,'2020'!BT:BT)-SUMIFS('2020'!BT:BT,'2020'!$B:$B,выравнивание!$A3,'2020'!$G:$G,4)</f>
        <v>272700</v>
      </c>
      <c r="Q3" s="37">
        <f>SUMIF('2020'!$B:$B,выравнивание!$A3,'2020'!BU:BU)-SUMIFS('2020'!BU:BU,'2020'!$B:$B,выравнивание!$A3,'2020'!$G:$G,4)</f>
        <v>8152136</v>
      </c>
      <c r="R3" s="37">
        <f>SUMIF('2020'!$B:$B,выравнивание!$A3,'2020'!BV:BV)-SUMIFS('2020'!BV:BV,'2020'!$B:$B,выравнивание!$A3,'2020'!$G:$G,4)</f>
        <v>186750</v>
      </c>
      <c r="S3" s="37">
        <f>SUMIF('2020'!$B:$B,выравнивание!$A3,'2020'!BW:BW)-SUMIFS('2020'!BW:BW,'2020'!$B:$B,выравнивание!$A3,'2020'!$G:$G,4)</f>
        <v>448924</v>
      </c>
      <c r="T3" s="37">
        <f>SUMIF('2020'!$B:$B,выравнивание!$A3,'2020'!BX:BX)-SUMIFS('2020'!BX:BX,'2020'!$B:$B,выравнивание!$A3,'2020'!$G:$G,4)</f>
        <v>3697096</v>
      </c>
      <c r="U3" s="37">
        <f>SUMIF('2020'!$B:$B,выравнивание!$A3,'2020'!BY:BY)-SUMIFS('2020'!BY:BY,'2020'!$B:$B,выравнивание!$A3,'2020'!$G:$G,4)</f>
        <v>2922016</v>
      </c>
      <c r="V3" s="37">
        <f>SUMIF('2020'!$B:$B,выравнивание!$A3,'2020'!BZ:BZ)-SUMIFS('2020'!BZ:BZ,'2020'!$B:$B,выравнивание!$A3,'2020'!$G:$G,4)</f>
        <v>275616</v>
      </c>
      <c r="W3" s="37">
        <f>SUMIF('2020'!$B:$B,выравнивание!$A3,'2020'!CA:CA)-SUMIFS('2020'!CA:CA,'2020'!$B:$B,выравнивание!$A3,'2020'!$G:$G,4)</f>
        <v>393008</v>
      </c>
      <c r="X3" s="37">
        <f>SUMIF('2020'!$B:$B,выравнивание!$A3,'2020'!CB:CB)-SUMIFS('2020'!CB:CB,'2020'!$B:$B,выравнивание!$A3,'2020'!$G:$G,4)</f>
        <v>41732</v>
      </c>
      <c r="Y3" s="37">
        <f>SUMIF('2020'!$B:$B,выравнивание!$A3,'2020'!CC:CC)-SUMIFS('2020'!CC:CC,'2020'!$B:$B,выравнивание!$A3,'2020'!$G:$G,4)</f>
        <v>445760</v>
      </c>
      <c r="Z3" s="37">
        <f>SUMIF('2020'!$B:$B,выравнивание!$A3,'2020'!CD:CD)-SUMIFS('2020'!CD:CD,'2020'!$B:$B,выравнивание!$A3,'2020'!$G:$G,4)</f>
        <v>9411892</v>
      </c>
      <c r="AA3" s="37">
        <f>SUMIF('2020'!$B:$B,выравнивание!$A3,'2020'!CE:CE)-SUMIFS('2020'!CE:CE,'2020'!$B:$B,выравнивание!$A3,'2020'!$G:$G,4)</f>
        <v>7228795.7000000002</v>
      </c>
      <c r="AB3" s="37">
        <f>SUMIF('2020'!$B:$B,выравнивание!$A3,'2020'!CF:CF)-SUMIFS('2020'!CF:CF,'2020'!$B:$B,выравнивание!$A3,'2020'!$G:$G,4)</f>
        <v>2183096.2999999998</v>
      </c>
      <c r="AC3" s="37">
        <f>SUMIF('2020'!$B:$B,выравнивание!$A3,'2020'!CG:CG)-SUMIFS('2020'!CG:CG,'2020'!$B:$B,выравнивание!$A3,'2020'!$G:$G,4)</f>
        <v>1703680</v>
      </c>
      <c r="AD3" s="37">
        <f>SUMIF('2020'!$B:$B,выравнивание!$A3,'2020'!CH:CH)-SUMIFS('2020'!CH:CH,'2020'!$B:$B,выравнивание!$A3,'2020'!$G:$G,4)</f>
        <v>74016127.519999996</v>
      </c>
      <c r="AE3" s="78">
        <f>SUMIF('Свод 2020'!$A$9:$A$22,выравнивание!$A3,'Свод 2020'!$AA$9:$AA$24)*1000-SUMIF('Свод 2020'!$A$9:$A$22,выравнивание!$A3,'Свод 2020'!$S$9:$S$24)*1000</f>
        <v>78594600</v>
      </c>
      <c r="AF3" s="105">
        <f>AD3-AE3</f>
        <v>-4578472.4800000004</v>
      </c>
    </row>
    <row r="4" spans="1:49" hidden="1" x14ac:dyDescent="0.25">
      <c r="A4" s="6">
        <v>1</v>
      </c>
      <c r="B4" s="92" t="s">
        <v>15</v>
      </c>
      <c r="C4" s="11">
        <v>706</v>
      </c>
      <c r="D4" s="11">
        <v>2018</v>
      </c>
      <c r="E4" s="11" t="s">
        <v>184</v>
      </c>
      <c r="F4" s="104"/>
      <c r="G4" s="104"/>
      <c r="H4" s="104"/>
      <c r="I4" s="104">
        <f>I3/$AD3</f>
        <v>0.51654199999999995</v>
      </c>
      <c r="J4" s="104">
        <f>J3/$AD3</f>
        <v>0.39673000000000003</v>
      </c>
      <c r="K4" s="104">
        <f>K3/$AD3</f>
        <v>0.119812</v>
      </c>
      <c r="L4" s="104">
        <f>L3/$AD3</f>
        <v>5.4244000000000001E-2</v>
      </c>
      <c r="M4" s="104">
        <f>M3/$AD3</f>
        <v>9.4610000000000007E-3</v>
      </c>
      <c r="N4" s="104">
        <f t="shared" ref="N4:AB4" si="0">N3/$AD3</f>
        <v>5.1575999999999997E-2</v>
      </c>
      <c r="O4" s="104">
        <f t="shared" si="0"/>
        <v>0.12241299999999999</v>
      </c>
      <c r="P4" s="104">
        <f t="shared" si="0"/>
        <v>3.6840000000000002E-3</v>
      </c>
      <c r="Q4" s="104">
        <f t="shared" si="0"/>
        <v>0.11014</v>
      </c>
      <c r="R4" s="104">
        <f t="shared" si="0"/>
        <v>2.5230000000000001E-3</v>
      </c>
      <c r="S4" s="104">
        <f t="shared" si="0"/>
        <v>6.0650000000000001E-3</v>
      </c>
      <c r="T4" s="104">
        <f t="shared" si="0"/>
        <v>4.9950000000000001E-2</v>
      </c>
      <c r="U4" s="104">
        <f t="shared" si="0"/>
        <v>3.9477999999999999E-2</v>
      </c>
      <c r="V4" s="104">
        <f t="shared" si="0"/>
        <v>3.7239999999999999E-3</v>
      </c>
      <c r="W4" s="104">
        <f t="shared" si="0"/>
        <v>5.3099999999999996E-3</v>
      </c>
      <c r="X4" s="104">
        <f t="shared" si="0"/>
        <v>5.6400000000000005E-4</v>
      </c>
      <c r="Y4" s="104">
        <f t="shared" si="0"/>
        <v>6.0219999999999996E-3</v>
      </c>
      <c r="Z4" s="104">
        <f t="shared" si="0"/>
        <v>0.12716</v>
      </c>
      <c r="AA4" s="104">
        <f t="shared" si="0"/>
        <v>9.7665000000000002E-2</v>
      </c>
      <c r="AB4" s="104">
        <f t="shared" si="0"/>
        <v>2.9495E-2</v>
      </c>
      <c r="AC4" s="106">
        <f>1-Z4-Y4-X4-W4-V4-U4-T4-O4-N4-L4-I4</f>
        <v>2.3016999999999999E-2</v>
      </c>
      <c r="AD4" s="106">
        <f>AD3/$AD3</f>
        <v>1</v>
      </c>
      <c r="AE4" s="81"/>
    </row>
    <row r="5" spans="1:49" x14ac:dyDescent="0.25">
      <c r="A5" s="6">
        <v>1</v>
      </c>
      <c r="B5" s="92" t="s">
        <v>15</v>
      </c>
      <c r="C5" s="11">
        <v>706</v>
      </c>
      <c r="D5" s="11">
        <v>2018</v>
      </c>
      <c r="E5" s="11" t="s">
        <v>185</v>
      </c>
      <c r="F5" s="37">
        <f>G5+H5</f>
        <v>-2947172</v>
      </c>
      <c r="G5" s="37">
        <f>J5+AA5</f>
        <v>-2263573</v>
      </c>
      <c r="H5" s="37">
        <f>K5+AB5</f>
        <v>-683599</v>
      </c>
      <c r="I5" s="37">
        <f>ROUND($AF3*I4,0)</f>
        <v>-2364973</v>
      </c>
      <c r="J5" s="37">
        <f>ROUND(I5/1.302,0)</f>
        <v>-1816416</v>
      </c>
      <c r="K5" s="37">
        <f>I5-J5</f>
        <v>-548557</v>
      </c>
      <c r="L5" s="37">
        <f>ROUND($AF3*L4,0)</f>
        <v>-248355</v>
      </c>
      <c r="M5" s="37">
        <f>ROUND($AF3*M4,0)</f>
        <v>-43317</v>
      </c>
      <c r="N5" s="37">
        <f>ROUND($AF3*N4,0)</f>
        <v>-236139</v>
      </c>
      <c r="O5" s="37">
        <f t="shared" ref="O5:Z5" si="1">ROUND($AF3*O4,0)</f>
        <v>-560465</v>
      </c>
      <c r="P5" s="37">
        <f t="shared" si="1"/>
        <v>-16867</v>
      </c>
      <c r="Q5" s="37">
        <f t="shared" si="1"/>
        <v>-504273</v>
      </c>
      <c r="R5" s="37">
        <f t="shared" si="1"/>
        <v>-11551</v>
      </c>
      <c r="S5" s="37">
        <f t="shared" si="1"/>
        <v>-27768</v>
      </c>
      <c r="T5" s="37">
        <f t="shared" si="1"/>
        <v>-228695</v>
      </c>
      <c r="U5" s="37">
        <f t="shared" si="1"/>
        <v>-180749</v>
      </c>
      <c r="V5" s="37">
        <f t="shared" si="1"/>
        <v>-17050</v>
      </c>
      <c r="W5" s="37">
        <f t="shared" si="1"/>
        <v>-24312</v>
      </c>
      <c r="X5" s="37">
        <f t="shared" si="1"/>
        <v>-2582</v>
      </c>
      <c r="Y5" s="37">
        <f t="shared" si="1"/>
        <v>-27572</v>
      </c>
      <c r="Z5" s="37">
        <f t="shared" si="1"/>
        <v>-582199</v>
      </c>
      <c r="AA5" s="37">
        <f>ROUND(Z5/1.302,0)</f>
        <v>-447157</v>
      </c>
      <c r="AB5" s="37">
        <f>Z5-AA5</f>
        <v>-135042</v>
      </c>
      <c r="AC5" s="37">
        <f>ROUND($AF3*AC4,0)</f>
        <v>-105383</v>
      </c>
      <c r="AD5" s="37">
        <f>I5+L5+N5+O5+T5+U5+V5+W5+X5+Y5+AC5+Z5</f>
        <v>-4578474</v>
      </c>
      <c r="AE5" s="78">
        <f>AF3</f>
        <v>-4578472.4800000004</v>
      </c>
      <c r="AF5" s="78">
        <f>AE5-AF3</f>
        <v>0</v>
      </c>
      <c r="AG5" s="107">
        <f>-ROUND(F5/1000,1)</f>
        <v>2947.2</v>
      </c>
      <c r="AH5" s="107">
        <f>ROUND(AG5/1.302,1)</f>
        <v>2263.6</v>
      </c>
      <c r="AI5" s="107">
        <f>AG5-AH5</f>
        <v>683.6</v>
      </c>
      <c r="AJ5" s="107">
        <f>-ROUND(L5/1000,1)</f>
        <v>248.4</v>
      </c>
      <c r="AK5" s="107">
        <f>-ROUND(M5/1000,1)</f>
        <v>43.3</v>
      </c>
      <c r="AL5" s="107">
        <f>-ROUND(N5/1000,1)</f>
        <v>236.1</v>
      </c>
      <c r="AM5" s="107">
        <f>-ROUND(O5/1000,1)</f>
        <v>560.5</v>
      </c>
      <c r="AN5" s="107">
        <f t="shared" ref="AN5:AS5" si="2">-ROUND(T5/1000,1)</f>
        <v>228.7</v>
      </c>
      <c r="AO5" s="107">
        <f t="shared" si="2"/>
        <v>180.7</v>
      </c>
      <c r="AP5" s="107">
        <f t="shared" si="2"/>
        <v>17.100000000000001</v>
      </c>
      <c r="AQ5" s="107">
        <f t="shared" si="2"/>
        <v>24.3</v>
      </c>
      <c r="AR5" s="107">
        <f t="shared" si="2"/>
        <v>2.6</v>
      </c>
      <c r="AS5" s="107">
        <f t="shared" si="2"/>
        <v>27.6</v>
      </c>
      <c r="AT5" s="107">
        <f>-ROUND(AC5/1000,1)</f>
        <v>105.4</v>
      </c>
      <c r="AU5" s="108">
        <f>AG5+AJ5+AL5+AM5+AN5+AO5+AP5+AQ5+AR5+AS5+AT5</f>
        <v>4578.6000000000004</v>
      </c>
      <c r="AW5" s="273">
        <v>-25975.7</v>
      </c>
    </row>
    <row r="6" spans="1:49" hidden="1" x14ac:dyDescent="0.25">
      <c r="A6" s="6">
        <v>1</v>
      </c>
      <c r="B6" s="92" t="s">
        <v>15</v>
      </c>
      <c r="C6" s="11">
        <v>706</v>
      </c>
      <c r="D6" s="11">
        <v>2019</v>
      </c>
      <c r="E6" s="11" t="s">
        <v>182</v>
      </c>
      <c r="F6" s="37"/>
      <c r="G6" s="37"/>
      <c r="H6" s="37"/>
      <c r="I6" s="37" t="e">
        <f>SUMIF(#REF!,выравнивание!$A6,#REF!)-SUMIFS(#REF!,#REF!,выравнивание!$A6,#REF!,4)</f>
        <v>#REF!</v>
      </c>
      <c r="J6" s="37" t="e">
        <f>ROUND(I6/1.302,0)</f>
        <v>#REF!</v>
      </c>
      <c r="K6" s="37" t="e">
        <f>I6-J6</f>
        <v>#REF!</v>
      </c>
      <c r="L6" s="37" t="e">
        <f>SUMIF(#REF!,выравнивание!$A6,#REF!)-SUMIFS(#REF!,#REF!,выравнивание!$A6,#REF!,4)</f>
        <v>#REF!</v>
      </c>
      <c r="M6" s="37" t="e">
        <f>SUMIF(#REF!,выравнивание!$A6,#REF!)-SUMIFS(#REF!,#REF!,выравнивание!$A6,#REF!,4)</f>
        <v>#REF!</v>
      </c>
      <c r="N6" s="37" t="e">
        <f>SUMIF(#REF!,выравнивание!$A6,#REF!)-SUMIFS(#REF!,#REF!,выравнивание!$A6,#REF!,4)</f>
        <v>#REF!</v>
      </c>
      <c r="O6" s="37" t="e">
        <f>SUMIF(#REF!,выравнивание!$A6,#REF!)-SUMIFS(#REF!,#REF!,выравнивание!$A6,#REF!,4)</f>
        <v>#REF!</v>
      </c>
      <c r="P6" s="37" t="e">
        <f>SUMIF(#REF!,выравнивание!$A6,#REF!)-SUMIFS(#REF!,#REF!,выравнивание!$A6,#REF!,4)</f>
        <v>#REF!</v>
      </c>
      <c r="Q6" s="37" t="e">
        <f>SUMIF(#REF!,выравнивание!$A6,#REF!)-SUMIFS(#REF!,#REF!,выравнивание!$A6,#REF!,4)</f>
        <v>#REF!</v>
      </c>
      <c r="R6" s="37" t="e">
        <f>SUMIF(#REF!,выравнивание!$A6,#REF!)-SUMIFS(#REF!,#REF!,выравнивание!$A6,#REF!,4)</f>
        <v>#REF!</v>
      </c>
      <c r="S6" s="37" t="e">
        <f>SUMIF(#REF!,выравнивание!$A6,#REF!)-SUMIFS(#REF!,#REF!,выравнивание!$A6,#REF!,4)</f>
        <v>#REF!</v>
      </c>
      <c r="T6" s="37" t="e">
        <f>SUMIF(#REF!,выравнивание!$A6,#REF!)-SUMIFS(#REF!,#REF!,выравнивание!$A6,#REF!,4)</f>
        <v>#REF!</v>
      </c>
      <c r="U6" s="37" t="e">
        <f>SUMIF(#REF!,выравнивание!$A6,#REF!)-SUMIFS(#REF!,#REF!,выравнивание!$A6,#REF!,4)</f>
        <v>#REF!</v>
      </c>
      <c r="V6" s="37" t="e">
        <f>SUMIF(#REF!,выравнивание!$A6,#REF!)-SUMIFS(#REF!,#REF!,выравнивание!$A6,#REF!,4)</f>
        <v>#REF!</v>
      </c>
      <c r="W6" s="37" t="e">
        <f>SUMIF(#REF!,выравнивание!$A6,#REF!)-SUMIFS(#REF!,#REF!,выравнивание!$A6,#REF!,4)</f>
        <v>#REF!</v>
      </c>
      <c r="X6" s="37" t="e">
        <f>SUMIF(#REF!,выравнивание!$A6,#REF!)-SUMIFS(#REF!,#REF!,выравнивание!$A6,#REF!,4)</f>
        <v>#REF!</v>
      </c>
      <c r="Y6" s="37" t="e">
        <f>SUMIF(#REF!,выравнивание!$A6,#REF!)-SUMIFS(#REF!,#REF!,выравнивание!$A6,#REF!,4)</f>
        <v>#REF!</v>
      </c>
      <c r="Z6" s="37" t="e">
        <f>SUMIF(#REF!,выравнивание!$A6,#REF!)-SUMIFS(#REF!,#REF!,выравнивание!$A6,#REF!,4)</f>
        <v>#REF!</v>
      </c>
      <c r="AA6" s="37" t="e">
        <f>ROUND(Z6/1.302,0)</f>
        <v>#REF!</v>
      </c>
      <c r="AB6" s="37" t="e">
        <f>Z6-AA6</f>
        <v>#REF!</v>
      </c>
      <c r="AC6" s="103" t="e">
        <f>SUMIF(#REF!,выравнивание!$A6,#REF!)-SUMIFS(#REF!,#REF!,выравнивание!$A6,#REF!,4)</f>
        <v>#REF!</v>
      </c>
      <c r="AD6" s="103" t="e">
        <f>SUMIF(#REF!,выравнивание!$A6,#REF!)-SUMIFS(#REF!,#REF!,выравнивание!$A6,#REF!,4)</f>
        <v>#REF!</v>
      </c>
      <c r="AE6" s="103" t="e">
        <f>SUMIF(#REF!,выравнивание!$A6,#REF!)*1000-SUMIF(#REF!,выравнивание!$A6,#REF!)*1000</f>
        <v>#REF!</v>
      </c>
      <c r="AF6" s="105" t="e">
        <f>AD6-AE6</f>
        <v>#REF!</v>
      </c>
      <c r="AU6" s="108"/>
    </row>
    <row r="7" spans="1:49" hidden="1" x14ac:dyDescent="0.25">
      <c r="A7" s="6">
        <v>1</v>
      </c>
      <c r="B7" s="92" t="s">
        <v>15</v>
      </c>
      <c r="C7" s="11">
        <v>706</v>
      </c>
      <c r="D7" s="11">
        <v>2019</v>
      </c>
      <c r="E7" s="11" t="s">
        <v>184</v>
      </c>
      <c r="F7" s="104"/>
      <c r="G7" s="104"/>
      <c r="H7" s="104"/>
      <c r="I7" s="104" t="e">
        <f t="shared" ref="I7:AB7" si="3">I6/$AD6</f>
        <v>#REF!</v>
      </c>
      <c r="J7" s="104" t="e">
        <f t="shared" si="3"/>
        <v>#REF!</v>
      </c>
      <c r="K7" s="104" t="e">
        <f t="shared" si="3"/>
        <v>#REF!</v>
      </c>
      <c r="L7" s="104" t="e">
        <f t="shared" si="3"/>
        <v>#REF!</v>
      </c>
      <c r="M7" s="104" t="e">
        <f t="shared" si="3"/>
        <v>#REF!</v>
      </c>
      <c r="N7" s="104" t="e">
        <f t="shared" si="3"/>
        <v>#REF!</v>
      </c>
      <c r="O7" s="104" t="e">
        <f t="shared" si="3"/>
        <v>#REF!</v>
      </c>
      <c r="P7" s="104" t="e">
        <f t="shared" si="3"/>
        <v>#REF!</v>
      </c>
      <c r="Q7" s="104" t="e">
        <f t="shared" si="3"/>
        <v>#REF!</v>
      </c>
      <c r="R7" s="104" t="e">
        <f t="shared" si="3"/>
        <v>#REF!</v>
      </c>
      <c r="S7" s="104" t="e">
        <f t="shared" si="3"/>
        <v>#REF!</v>
      </c>
      <c r="T7" s="104" t="e">
        <f t="shared" si="3"/>
        <v>#REF!</v>
      </c>
      <c r="U7" s="104" t="e">
        <f t="shared" si="3"/>
        <v>#REF!</v>
      </c>
      <c r="V7" s="104" t="e">
        <f t="shared" si="3"/>
        <v>#REF!</v>
      </c>
      <c r="W7" s="104" t="e">
        <f t="shared" si="3"/>
        <v>#REF!</v>
      </c>
      <c r="X7" s="104" t="e">
        <f t="shared" si="3"/>
        <v>#REF!</v>
      </c>
      <c r="Y7" s="104" t="e">
        <f t="shared" si="3"/>
        <v>#REF!</v>
      </c>
      <c r="Z7" s="104" t="e">
        <f t="shared" si="3"/>
        <v>#REF!</v>
      </c>
      <c r="AA7" s="104" t="e">
        <f t="shared" si="3"/>
        <v>#REF!</v>
      </c>
      <c r="AB7" s="104" t="e">
        <f t="shared" si="3"/>
        <v>#REF!</v>
      </c>
      <c r="AC7" s="106" t="e">
        <f>1-Z7-Y7-X7-W7-V7-U7-T7-O7-N7-L7-I7</f>
        <v>#REF!</v>
      </c>
      <c r="AD7" s="106" t="e">
        <f>AD6/$AD6</f>
        <v>#REF!</v>
      </c>
      <c r="AE7" s="81"/>
      <c r="AU7" s="108"/>
    </row>
    <row r="8" spans="1:49" x14ac:dyDescent="0.25">
      <c r="A8" s="6">
        <v>1</v>
      </c>
      <c r="B8" s="92" t="s">
        <v>15</v>
      </c>
      <c r="C8" s="11">
        <v>706</v>
      </c>
      <c r="D8" s="11">
        <v>2019</v>
      </c>
      <c r="E8" s="11" t="s">
        <v>185</v>
      </c>
      <c r="F8" s="37" t="e">
        <f>G8+H8</f>
        <v>#REF!</v>
      </c>
      <c r="G8" s="37" t="e">
        <f>J8+AA8</f>
        <v>#REF!</v>
      </c>
      <c r="H8" s="37" t="e">
        <f>K8+AB8</f>
        <v>#REF!</v>
      </c>
      <c r="I8" s="37" t="e">
        <f>ROUND($AF6*I7,0)</f>
        <v>#REF!</v>
      </c>
      <c r="J8" s="37" t="e">
        <f>ROUND(I8/1.302,0)</f>
        <v>#REF!</v>
      </c>
      <c r="K8" s="37" t="e">
        <f>I8-J8</f>
        <v>#REF!</v>
      </c>
      <c r="L8" s="37" t="e">
        <f>ROUND($AF6*L7,0)</f>
        <v>#REF!</v>
      </c>
      <c r="M8" s="37" t="e">
        <f>ROUND($AF6*M7,0)</f>
        <v>#REF!</v>
      </c>
      <c r="N8" s="37" t="e">
        <f>ROUND($AF6*N7,0)</f>
        <v>#REF!</v>
      </c>
      <c r="O8" s="37" t="e">
        <f>ROUND($AF6*O7,0)</f>
        <v>#REF!</v>
      </c>
      <c r="P8" s="37" t="e">
        <f>ROUND($AE6*P7,0)</f>
        <v>#REF!</v>
      </c>
      <c r="Q8" s="37" t="e">
        <f>ROUND($AE6*Q7,0)</f>
        <v>#REF!</v>
      </c>
      <c r="R8" s="37" t="e">
        <f>ROUND($AE6*R7,0)</f>
        <v>#REF!</v>
      </c>
      <c r="S8" s="37" t="e">
        <f>ROUND($AE6*S7,0)</f>
        <v>#REF!</v>
      </c>
      <c r="T8" s="37" t="e">
        <f t="shared" ref="T8:Z8" si="4">ROUND($AF6*T7,0)</f>
        <v>#REF!</v>
      </c>
      <c r="U8" s="37" t="e">
        <f t="shared" si="4"/>
        <v>#REF!</v>
      </c>
      <c r="V8" s="37" t="e">
        <f t="shared" si="4"/>
        <v>#REF!</v>
      </c>
      <c r="W8" s="37" t="e">
        <f t="shared" si="4"/>
        <v>#REF!</v>
      </c>
      <c r="X8" s="37" t="e">
        <f t="shared" si="4"/>
        <v>#REF!</v>
      </c>
      <c r="Y8" s="37" t="e">
        <f t="shared" si="4"/>
        <v>#REF!</v>
      </c>
      <c r="Z8" s="37" t="e">
        <f t="shared" si="4"/>
        <v>#REF!</v>
      </c>
      <c r="AA8" s="37" t="e">
        <f>ROUND(Z8/1.302,0)</f>
        <v>#REF!</v>
      </c>
      <c r="AB8" s="37" t="e">
        <f>Z8-AA8</f>
        <v>#REF!</v>
      </c>
      <c r="AC8" s="37" t="e">
        <f>ROUND($AF6*AC7,0)</f>
        <v>#REF!</v>
      </c>
      <c r="AD8" s="37" t="e">
        <f>I8+L8+N8+O8+T8+U8+V8+W8+X8+Y8+AC8+Z8</f>
        <v>#REF!</v>
      </c>
      <c r="AE8" s="78" t="e">
        <f>AF6</f>
        <v>#REF!</v>
      </c>
      <c r="AF8" s="78" t="e">
        <f>AE8-AF6</f>
        <v>#REF!</v>
      </c>
      <c r="AG8" s="107" t="e">
        <f>-ROUND(F8/1000,1)</f>
        <v>#REF!</v>
      </c>
      <c r="AH8" s="107" t="e">
        <f>ROUND(AG8/1.302,1)</f>
        <v>#REF!</v>
      </c>
      <c r="AI8" s="107" t="e">
        <f>AG8-AH8</f>
        <v>#REF!</v>
      </c>
      <c r="AJ8" s="107" t="e">
        <f>-ROUND(L8/1000,1)</f>
        <v>#REF!</v>
      </c>
      <c r="AK8" s="107" t="e">
        <f>-ROUND(M8/1000,1)</f>
        <v>#REF!</v>
      </c>
      <c r="AL8" s="107" t="e">
        <f>-ROUND(N8/1000,1)</f>
        <v>#REF!</v>
      </c>
      <c r="AM8" s="107" t="e">
        <f>-ROUND(O8/1000,1)</f>
        <v>#REF!</v>
      </c>
      <c r="AN8" s="107" t="e">
        <f t="shared" ref="AN8:AS8" si="5">-ROUND(T8/1000,1)</f>
        <v>#REF!</v>
      </c>
      <c r="AO8" s="107" t="e">
        <f t="shared" si="5"/>
        <v>#REF!</v>
      </c>
      <c r="AP8" s="107" t="e">
        <f t="shared" si="5"/>
        <v>#REF!</v>
      </c>
      <c r="AQ8" s="107" t="e">
        <f t="shared" si="5"/>
        <v>#REF!</v>
      </c>
      <c r="AR8" s="107" t="e">
        <f t="shared" si="5"/>
        <v>#REF!</v>
      </c>
      <c r="AS8" s="107" t="e">
        <f t="shared" si="5"/>
        <v>#REF!</v>
      </c>
      <c r="AT8" s="107" t="e">
        <f>-ROUND(AC8/1000,1)</f>
        <v>#REF!</v>
      </c>
      <c r="AU8" s="108" t="e">
        <f>AG8+AJ8+AL8+AM8+AN8+AO8+AP8+AQ8+AR8+AS8+AT8</f>
        <v>#REF!</v>
      </c>
      <c r="AW8" s="272">
        <v>-27027.599999999999</v>
      </c>
    </row>
    <row r="9" spans="1:49" hidden="1" x14ac:dyDescent="0.25">
      <c r="A9" s="6">
        <v>1</v>
      </c>
      <c r="B9" s="92" t="s">
        <v>15</v>
      </c>
      <c r="C9" s="11">
        <v>706</v>
      </c>
      <c r="D9" s="11">
        <v>2020</v>
      </c>
      <c r="E9" s="11" t="s">
        <v>182</v>
      </c>
      <c r="F9" s="37"/>
      <c r="G9" s="37"/>
      <c r="H9" s="37"/>
      <c r="I9" s="37" t="e">
        <f>SUMIF(#REF!,выравнивание!$A9,#REF!)-SUMIFS(#REF!,#REF!,выравнивание!$A9,#REF!,4)</f>
        <v>#REF!</v>
      </c>
      <c r="J9" s="37" t="e">
        <f>SUMIF(#REF!,выравнивание!$A9,#REF!)-SUMIFS(#REF!,#REF!,выравнивание!$A9,#REF!,4)</f>
        <v>#REF!</v>
      </c>
      <c r="K9" s="37" t="e">
        <f>SUMIF(#REF!,выравнивание!$A9,#REF!)-SUMIFS(#REF!,#REF!,выравнивание!$A9,#REF!,4)</f>
        <v>#REF!</v>
      </c>
      <c r="L9" s="37" t="e">
        <f>SUMIF(#REF!,выравнивание!$A9,#REF!)-SUMIFS(#REF!,#REF!,выравнивание!$A9,#REF!,4)</f>
        <v>#REF!</v>
      </c>
      <c r="M9" s="37" t="e">
        <f>SUMIF(#REF!,выравнивание!$A9,#REF!)-SUMIFS(#REF!,#REF!,выравнивание!$A9,#REF!,4)</f>
        <v>#REF!</v>
      </c>
      <c r="N9" s="37" t="e">
        <f>SUMIF(#REF!,выравнивание!$A9,#REF!)-SUMIFS(#REF!,#REF!,выравнивание!$A9,#REF!,4)</f>
        <v>#REF!</v>
      </c>
      <c r="O9" s="37" t="e">
        <f>SUMIF(#REF!,выравнивание!$A9,#REF!)-SUMIFS(#REF!,#REF!,выравнивание!$A9,#REF!,4)</f>
        <v>#REF!</v>
      </c>
      <c r="P9" s="37" t="e">
        <f>SUMIF(#REF!,выравнивание!$A9,#REF!)-SUMIFS(#REF!,#REF!,выравнивание!$A9,#REF!,4)</f>
        <v>#REF!</v>
      </c>
      <c r="Q9" s="37" t="e">
        <f>SUMIF(#REF!,выравнивание!$A9,#REF!)-SUMIFS(#REF!,#REF!,выравнивание!$A9,#REF!,4)</f>
        <v>#REF!</v>
      </c>
      <c r="R9" s="37" t="e">
        <f>SUMIF(#REF!,выравнивание!$A9,#REF!)-SUMIFS(#REF!,#REF!,выравнивание!$A9,#REF!,4)</f>
        <v>#REF!</v>
      </c>
      <c r="S9" s="37" t="e">
        <f>SUMIF(#REF!,выравнивание!$A9,#REF!)-SUMIFS(#REF!,#REF!,выравнивание!$A9,#REF!,4)</f>
        <v>#REF!</v>
      </c>
      <c r="T9" s="37" t="e">
        <f>SUMIF(#REF!,выравнивание!$A9,#REF!)-SUMIFS(#REF!,#REF!,выравнивание!$A9,#REF!,4)</f>
        <v>#REF!</v>
      </c>
      <c r="U9" s="37" t="e">
        <f>SUMIF(#REF!,выравнивание!$A9,#REF!)-SUMIFS(#REF!,#REF!,выравнивание!$A9,#REF!,4)</f>
        <v>#REF!</v>
      </c>
      <c r="V9" s="37" t="e">
        <f>SUMIF(#REF!,выравнивание!$A9,#REF!)-SUMIFS(#REF!,#REF!,выравнивание!$A9,#REF!,4)</f>
        <v>#REF!</v>
      </c>
      <c r="W9" s="37" t="e">
        <f>SUMIF(#REF!,выравнивание!$A9,#REF!)-SUMIFS(#REF!,#REF!,выравнивание!$A9,#REF!,4)</f>
        <v>#REF!</v>
      </c>
      <c r="X9" s="37" t="e">
        <f>SUMIF(#REF!,выравнивание!$A9,#REF!)-SUMIFS(#REF!,#REF!,выравнивание!$A9,#REF!,4)</f>
        <v>#REF!</v>
      </c>
      <c r="Y9" s="37" t="e">
        <f>SUMIF(#REF!,выравнивание!$A9,#REF!)-SUMIFS(#REF!,#REF!,выравнивание!$A9,#REF!,4)</f>
        <v>#REF!</v>
      </c>
      <c r="Z9" s="37" t="e">
        <f>SUMIF(#REF!,выравнивание!$A9,#REF!)-SUMIFS(#REF!,#REF!,выравнивание!$A9,#REF!,4)</f>
        <v>#REF!</v>
      </c>
      <c r="AA9" s="37" t="e">
        <f>SUMIF(#REF!,выравнивание!$A9,#REF!)-SUMIFS(#REF!,#REF!,выравнивание!$A9,#REF!,4)</f>
        <v>#REF!</v>
      </c>
      <c r="AB9" s="37" t="e">
        <f>SUMIF(#REF!,выравнивание!$A9,#REF!)-SUMIFS(#REF!,#REF!,выравнивание!$A9,#REF!,4)</f>
        <v>#REF!</v>
      </c>
      <c r="AC9" s="103" t="e">
        <f>SUMIF(#REF!,выравнивание!$A9,#REF!)-SUMIFS(#REF!,#REF!,выравнивание!$A9,#REF!,4)</f>
        <v>#REF!</v>
      </c>
      <c r="AD9" s="103" t="e">
        <f>SUMIF(#REF!,выравнивание!$A9,#REF!)-SUMIFS(#REF!,#REF!,выравнивание!$A9,#REF!,4)</f>
        <v>#REF!</v>
      </c>
      <c r="AE9" s="103" t="e">
        <f>SUMIF(#REF!,выравнивание!$A9,#REF!)*1000-SUMIF(#REF!,выравнивание!$A9,#REF!)*1000</f>
        <v>#REF!</v>
      </c>
      <c r="AF9" s="84" t="e">
        <f>AD9-AE9</f>
        <v>#REF!</v>
      </c>
      <c r="AU9" s="108"/>
    </row>
    <row r="10" spans="1:49" hidden="1" x14ac:dyDescent="0.25">
      <c r="A10" s="6">
        <v>1</v>
      </c>
      <c r="B10" s="92" t="s">
        <v>15</v>
      </c>
      <c r="C10" s="11">
        <v>706</v>
      </c>
      <c r="D10" s="11">
        <v>2020</v>
      </c>
      <c r="E10" s="11" t="s">
        <v>184</v>
      </c>
      <c r="F10" s="104"/>
      <c r="G10" s="104"/>
      <c r="H10" s="104"/>
      <c r="I10" s="104" t="e">
        <f t="shared" ref="I10:AB10" si="6">I9/$AD9</f>
        <v>#REF!</v>
      </c>
      <c r="J10" s="104" t="e">
        <f t="shared" si="6"/>
        <v>#REF!</v>
      </c>
      <c r="K10" s="104" t="e">
        <f t="shared" si="6"/>
        <v>#REF!</v>
      </c>
      <c r="L10" s="104" t="e">
        <f t="shared" si="6"/>
        <v>#REF!</v>
      </c>
      <c r="M10" s="104" t="e">
        <f t="shared" si="6"/>
        <v>#REF!</v>
      </c>
      <c r="N10" s="104" t="e">
        <f t="shared" si="6"/>
        <v>#REF!</v>
      </c>
      <c r="O10" s="104" t="e">
        <f t="shared" si="6"/>
        <v>#REF!</v>
      </c>
      <c r="P10" s="104" t="e">
        <f t="shared" si="6"/>
        <v>#REF!</v>
      </c>
      <c r="Q10" s="104" t="e">
        <f t="shared" si="6"/>
        <v>#REF!</v>
      </c>
      <c r="R10" s="104" t="e">
        <f t="shared" si="6"/>
        <v>#REF!</v>
      </c>
      <c r="S10" s="104" t="e">
        <f t="shared" si="6"/>
        <v>#REF!</v>
      </c>
      <c r="T10" s="104" t="e">
        <f t="shared" si="6"/>
        <v>#REF!</v>
      </c>
      <c r="U10" s="104" t="e">
        <f t="shared" si="6"/>
        <v>#REF!</v>
      </c>
      <c r="V10" s="104" t="e">
        <f t="shared" si="6"/>
        <v>#REF!</v>
      </c>
      <c r="W10" s="104" t="e">
        <f t="shared" si="6"/>
        <v>#REF!</v>
      </c>
      <c r="X10" s="104" t="e">
        <f t="shared" si="6"/>
        <v>#REF!</v>
      </c>
      <c r="Y10" s="104" t="e">
        <f t="shared" si="6"/>
        <v>#REF!</v>
      </c>
      <c r="Z10" s="104" t="e">
        <f t="shared" si="6"/>
        <v>#REF!</v>
      </c>
      <c r="AA10" s="104" t="e">
        <f t="shared" si="6"/>
        <v>#REF!</v>
      </c>
      <c r="AB10" s="104" t="e">
        <f t="shared" si="6"/>
        <v>#REF!</v>
      </c>
      <c r="AC10" s="106" t="e">
        <f>1-Z10-Y10-X10-W10-V10-U10-T10-O10-N10-L10-I10</f>
        <v>#REF!</v>
      </c>
      <c r="AD10" s="106" t="e">
        <f>AD9/$AD9</f>
        <v>#REF!</v>
      </c>
      <c r="AE10" s="81"/>
      <c r="AU10" s="108"/>
    </row>
    <row r="11" spans="1:49" x14ac:dyDescent="0.25">
      <c r="A11" s="6">
        <v>1</v>
      </c>
      <c r="B11" s="92" t="s">
        <v>15</v>
      </c>
      <c r="C11" s="11">
        <v>706</v>
      </c>
      <c r="D11" s="11">
        <v>2020</v>
      </c>
      <c r="E11" s="11" t="s">
        <v>185</v>
      </c>
      <c r="F11" s="37" t="e">
        <f>G11+H11</f>
        <v>#REF!</v>
      </c>
      <c r="G11" s="37" t="e">
        <f>J11+AA11</f>
        <v>#REF!</v>
      </c>
      <c r="H11" s="37" t="e">
        <f>K11+AB11</f>
        <v>#REF!</v>
      </c>
      <c r="I11" s="37" t="e">
        <f>ROUND($AF9*I10,0)</f>
        <v>#REF!</v>
      </c>
      <c r="J11" s="37" t="e">
        <f>ROUND(I11/1.302,0)</f>
        <v>#REF!</v>
      </c>
      <c r="K11" s="37" t="e">
        <f>I11-J11</f>
        <v>#REF!</v>
      </c>
      <c r="L11" s="37" t="e">
        <f>ROUND($AF9*L10,0)</f>
        <v>#REF!</v>
      </c>
      <c r="M11" s="37" t="e">
        <f>ROUND($AF9*M10,0)</f>
        <v>#REF!</v>
      </c>
      <c r="N11" s="37" t="e">
        <f>ROUND($AF9*N10,0)</f>
        <v>#REF!</v>
      </c>
      <c r="O11" s="37" t="e">
        <f>ROUND($AF9*O10,0)</f>
        <v>#REF!</v>
      </c>
      <c r="P11" s="37" t="e">
        <f>ROUND($AE9*P10,0)</f>
        <v>#REF!</v>
      </c>
      <c r="Q11" s="37" t="e">
        <f>ROUND($AE9*Q10,0)</f>
        <v>#REF!</v>
      </c>
      <c r="R11" s="37" t="e">
        <f>ROUND($AE9*R10,0)</f>
        <v>#REF!</v>
      </c>
      <c r="S11" s="37" t="e">
        <f>ROUND($AE9*S10,0)</f>
        <v>#REF!</v>
      </c>
      <c r="T11" s="37" t="e">
        <f t="shared" ref="T11:Z11" si="7">ROUND($AF9*T10,0)</f>
        <v>#REF!</v>
      </c>
      <c r="U11" s="37" t="e">
        <f t="shared" si="7"/>
        <v>#REF!</v>
      </c>
      <c r="V11" s="37" t="e">
        <f t="shared" si="7"/>
        <v>#REF!</v>
      </c>
      <c r="W11" s="37" t="e">
        <f t="shared" si="7"/>
        <v>#REF!</v>
      </c>
      <c r="X11" s="37" t="e">
        <f t="shared" si="7"/>
        <v>#REF!</v>
      </c>
      <c r="Y11" s="37" t="e">
        <f t="shared" si="7"/>
        <v>#REF!</v>
      </c>
      <c r="Z11" s="37" t="e">
        <f t="shared" si="7"/>
        <v>#REF!</v>
      </c>
      <c r="AA11" s="37" t="e">
        <f>ROUND(Z11/1.302,0)</f>
        <v>#REF!</v>
      </c>
      <c r="AB11" s="37" t="e">
        <f>Z11-AA11</f>
        <v>#REF!</v>
      </c>
      <c r="AC11" s="37" t="e">
        <f>ROUND($AF9*AC10,0)</f>
        <v>#REF!</v>
      </c>
      <c r="AD11" s="37" t="e">
        <f>I11+L11+N11+O11+T11+U11+V11+W11+X11+Y11+AC11+Z11</f>
        <v>#REF!</v>
      </c>
      <c r="AE11" s="78" t="e">
        <f>AF9</f>
        <v>#REF!</v>
      </c>
      <c r="AF11" s="78" t="e">
        <f>AE11-AF9</f>
        <v>#REF!</v>
      </c>
      <c r="AG11" s="107" t="e">
        <f>-ROUND(F11/1000,1)</f>
        <v>#REF!</v>
      </c>
      <c r="AH11" s="107" t="e">
        <f>ROUND(AG11/1.302,1)</f>
        <v>#REF!</v>
      </c>
      <c r="AI11" s="107" t="e">
        <f>AG11-AH11</f>
        <v>#REF!</v>
      </c>
      <c r="AJ11" s="107" t="e">
        <f>-ROUND(L11/1000,1)</f>
        <v>#REF!</v>
      </c>
      <c r="AK11" s="107" t="e">
        <f>-ROUND(M11/1000,1)</f>
        <v>#REF!</v>
      </c>
      <c r="AL11" s="107" t="e">
        <f>-ROUND(N11/1000,1)</f>
        <v>#REF!</v>
      </c>
      <c r="AM11" s="107" t="e">
        <f>-ROUND(O11/1000,1)</f>
        <v>#REF!</v>
      </c>
      <c r="AN11" s="107" t="e">
        <f t="shared" ref="AN11:AS11" si="8">-ROUND(T11/1000,1)</f>
        <v>#REF!</v>
      </c>
      <c r="AO11" s="107" t="e">
        <f t="shared" si="8"/>
        <v>#REF!</v>
      </c>
      <c r="AP11" s="107" t="e">
        <f t="shared" si="8"/>
        <v>#REF!</v>
      </c>
      <c r="AQ11" s="107" t="e">
        <f t="shared" si="8"/>
        <v>#REF!</v>
      </c>
      <c r="AR11" s="107" t="e">
        <f t="shared" si="8"/>
        <v>#REF!</v>
      </c>
      <c r="AS11" s="107" t="e">
        <f t="shared" si="8"/>
        <v>#REF!</v>
      </c>
      <c r="AT11" s="107" t="e">
        <f>-ROUND(AC11/1000,1)</f>
        <v>#REF!</v>
      </c>
      <c r="AU11" s="108" t="e">
        <f>AG11+AJ11+AL11+AM11+AN11+AO11+AP11+AQ11+AR11+AS11+AT11</f>
        <v>#REF!</v>
      </c>
      <c r="AW11" s="272">
        <v>-27646.9</v>
      </c>
    </row>
    <row r="12" spans="1:49" hidden="1" x14ac:dyDescent="0.25">
      <c r="A12" s="6">
        <v>2</v>
      </c>
      <c r="B12" s="92" t="s">
        <v>16</v>
      </c>
      <c r="C12" s="11">
        <v>706</v>
      </c>
      <c r="D12" s="11">
        <v>2018</v>
      </c>
      <c r="E12" s="11" t="s">
        <v>182</v>
      </c>
      <c r="F12" s="37"/>
      <c r="G12" s="37"/>
      <c r="H12" s="37"/>
      <c r="I12" s="37">
        <f>SUMIF('2020'!$B:$B,выравнивание!$A12,'2020'!BM:BM)-SUMIFS('2020'!BM:BM,'2020'!$B:$B,выравнивание!$A12,'2020'!$G:$G,4)</f>
        <v>70166850</v>
      </c>
      <c r="J12" s="37">
        <f>SUMIF('2020'!$B:$B,выравнивание!$A12,'2020'!BN:BN)-SUMIFS('2020'!BN:BN,'2020'!$B:$B,выравнивание!$A12,'2020'!$G:$G,4)</f>
        <v>53891606</v>
      </c>
      <c r="K12" s="37">
        <f>SUMIF('2020'!$B:$B,выравнивание!$A12,'2020'!BO:BO)-SUMIFS('2020'!BO:BO,'2020'!$B:$B,выравнивание!$A12,'2020'!$G:$G,4)</f>
        <v>16275312</v>
      </c>
      <c r="L12" s="37">
        <f>SUMIF('2020'!$B:$B,выравнивание!$A12,'2020'!BP:BP)-SUMIFS('2020'!BP:BP,'2020'!$B:$B,выравнивание!$A12,'2020'!$G:$G,4)</f>
        <v>7487239</v>
      </c>
      <c r="M12" s="37">
        <f>SUMIF('2020'!$B:$B,выравнивание!$A12,'2020'!BQ:BQ)-SUMIFS('2020'!BQ:BQ,'2020'!$B:$B,выравнивание!$A12,'2020'!$G:$G,4)</f>
        <v>1343358</v>
      </c>
      <c r="N12" s="37">
        <f>SUMIF('2020'!$B:$B,выравнивание!$A12,'2020'!BR:BR)-SUMIFS('2020'!BR:BR,'2020'!$B:$B,выравнивание!$A12,'2020'!$G:$G,4)</f>
        <v>6902543</v>
      </c>
      <c r="O12" s="37">
        <f>SUMIF('2020'!$B:$B,выравнивание!$A12,'2020'!BS:BS)-SUMIFS('2020'!BS:BS,'2020'!$B:$B,выравнивание!$A12,'2020'!$G:$G,4)</f>
        <v>16529858</v>
      </c>
      <c r="P12" s="37">
        <f>SUMIF('2020'!$B:$B,выравнивание!$A12,'2020'!BT:BT)-SUMIFS('2020'!BT:BT,'2020'!$B:$B,выравнивание!$A12,'2020'!$G:$G,4)</f>
        <v>452024</v>
      </c>
      <c r="Q12" s="37">
        <f>SUMIF('2020'!$B:$B,выравнивание!$A12,'2020'!BU:BU)-SUMIFS('2020'!BU:BU,'2020'!$B:$B,выравнивание!$A12,'2020'!$G:$G,4)</f>
        <v>14989822</v>
      </c>
      <c r="R12" s="37">
        <f>SUMIF('2020'!$B:$B,выравнивание!$A12,'2020'!BV:BV)-SUMIFS('2020'!BV:BV,'2020'!$B:$B,выравнивание!$A12,'2020'!$G:$G,4)</f>
        <v>316850</v>
      </c>
      <c r="S12" s="37">
        <f>SUMIF('2020'!$B:$B,выравнивание!$A12,'2020'!BW:BW)-SUMIFS('2020'!BW:BW,'2020'!$B:$B,выравнивание!$A12,'2020'!$G:$G,4)</f>
        <v>771385</v>
      </c>
      <c r="T12" s="37">
        <f>SUMIF('2020'!$B:$B,выравнивание!$A12,'2020'!BX:BX)-SUMIFS('2020'!BX:BX,'2020'!$B:$B,выравнивание!$A12,'2020'!$G:$G,4)</f>
        <v>5060106</v>
      </c>
      <c r="U12" s="37">
        <f>SUMIF('2020'!$B:$B,выравнивание!$A12,'2020'!BY:BY)-SUMIFS('2020'!BY:BY,'2020'!$B:$B,выравнивание!$A12,'2020'!$G:$G,4)</f>
        <v>4987833</v>
      </c>
      <c r="V12" s="37">
        <f>SUMIF('2020'!$B:$B,выравнивание!$A12,'2020'!BZ:BZ)-SUMIFS('2020'!BZ:BZ,'2020'!$B:$B,выравнивание!$A12,'2020'!$G:$G,4)</f>
        <v>465072</v>
      </c>
      <c r="W12" s="37">
        <f>SUMIF('2020'!$B:$B,выравнивание!$A12,'2020'!CA:CA)-SUMIFS('2020'!CA:CA,'2020'!$B:$B,выравнивание!$A12,'2020'!$G:$G,4)</f>
        <v>663126</v>
      </c>
      <c r="X12" s="37">
        <f>SUMIF('2020'!$B:$B,выравнивание!$A12,'2020'!CB:CB)-SUMIFS('2020'!CB:CB,'2020'!$B:$B,выравнивание!$A12,'2020'!$G:$G,4)</f>
        <v>69688</v>
      </c>
      <c r="Y12" s="37">
        <f>SUMIF('2020'!$B:$B,выравнивание!$A12,'2020'!CC:CC)-SUMIFS('2020'!CC:CC,'2020'!$B:$B,выравнивание!$A12,'2020'!$G:$G,4)</f>
        <v>823936</v>
      </c>
      <c r="Z12" s="37">
        <f>SUMIF('2020'!$B:$B,выравнивание!$A12,'2020'!CD:CD)-SUMIFS('2020'!CD:CD,'2020'!$B:$B,выравнивание!$A12,'2020'!$G:$G,4)</f>
        <v>17260752</v>
      </c>
      <c r="AA12" s="37">
        <f>SUMIF('2020'!$B:$B,выравнивание!$A12,'2020'!CE:CE)-SUMIFS('2020'!CE:CE,'2020'!$B:$B,выравнивание!$A12,'2020'!$G:$G,4)</f>
        <v>13257125.800000001</v>
      </c>
      <c r="AB12" s="37">
        <f>SUMIF('2020'!$B:$B,выравнивание!$A12,'2020'!CF:CF)-SUMIFS('2020'!CF:CF,'2020'!$B:$B,выравнивание!$A12,'2020'!$G:$G,4)</f>
        <v>4003711.2</v>
      </c>
      <c r="AC12" s="103">
        <f>SUMIF('2020'!$B:$B,выравнивание!$A12,'2020'!CG:CG)-SUMIFS('2020'!CG:CG,'2020'!$B:$B,выравнивание!$A12,'2020'!$G:$G,4)</f>
        <v>2890005</v>
      </c>
      <c r="AD12" s="103">
        <f>SUMIF('2020'!$B:$B,выравнивание!$A12,'2020'!CH:CH)-SUMIFS('2020'!CH:CH,'2020'!$B:$B,выравнивание!$A12,'2020'!$G:$G,4)</f>
        <v>133306182</v>
      </c>
      <c r="AE12" s="84">
        <f>SUMIF('Свод 2020'!$A$9:$A$22,выравнивание!$A12,'Свод 2020'!$AA$9:$AA$24)*1000-SUMIF('Свод 2020'!$A$9:$A$22,выравнивание!$A12,'Свод 2020'!$S$9:$S$24)*1000</f>
        <v>141551800</v>
      </c>
      <c r="AF12" s="105">
        <f>AD12-AE12</f>
        <v>-8245618</v>
      </c>
      <c r="AU12" s="108"/>
    </row>
    <row r="13" spans="1:49" hidden="1" x14ac:dyDescent="0.25">
      <c r="A13" s="6">
        <v>2</v>
      </c>
      <c r="B13" s="92" t="s">
        <v>16</v>
      </c>
      <c r="C13" s="11">
        <v>706</v>
      </c>
      <c r="D13" s="11">
        <v>2018</v>
      </c>
      <c r="E13" s="11" t="s">
        <v>184</v>
      </c>
      <c r="F13" s="104"/>
      <c r="G13" s="104"/>
      <c r="H13" s="104"/>
      <c r="I13" s="104">
        <f t="shared" ref="I13:AB13" si="9">I12/$AD12</f>
        <v>0.52635900000000002</v>
      </c>
      <c r="J13" s="104">
        <f t="shared" si="9"/>
        <v>0.40426899999999999</v>
      </c>
      <c r="K13" s="104">
        <f t="shared" si="9"/>
        <v>0.12209</v>
      </c>
      <c r="L13" s="104">
        <f t="shared" si="9"/>
        <v>5.6166000000000001E-2</v>
      </c>
      <c r="M13" s="104">
        <f t="shared" si="9"/>
        <v>1.0076999999999999E-2</v>
      </c>
      <c r="N13" s="104">
        <f t="shared" si="9"/>
        <v>5.178E-2</v>
      </c>
      <c r="O13" s="104">
        <f t="shared" si="9"/>
        <v>0.123999</v>
      </c>
      <c r="P13" s="104">
        <f t="shared" si="9"/>
        <v>3.3909999999999999E-3</v>
      </c>
      <c r="Q13" s="104">
        <f t="shared" si="9"/>
        <v>0.11244700000000001</v>
      </c>
      <c r="R13" s="104">
        <f t="shared" si="9"/>
        <v>2.3770000000000002E-3</v>
      </c>
      <c r="S13" s="104">
        <f t="shared" si="9"/>
        <v>5.7869999999999996E-3</v>
      </c>
      <c r="T13" s="104">
        <f t="shared" si="9"/>
        <v>3.7959E-2</v>
      </c>
      <c r="U13" s="104">
        <f t="shared" si="9"/>
        <v>3.7415999999999998E-2</v>
      </c>
      <c r="V13" s="104">
        <f t="shared" si="9"/>
        <v>3.4889999999999999E-3</v>
      </c>
      <c r="W13" s="104">
        <f t="shared" si="9"/>
        <v>4.9740000000000001E-3</v>
      </c>
      <c r="X13" s="104">
        <f t="shared" si="9"/>
        <v>5.2300000000000003E-4</v>
      </c>
      <c r="Y13" s="104">
        <f t="shared" si="9"/>
        <v>6.1809999999999999E-3</v>
      </c>
      <c r="Z13" s="104">
        <f t="shared" si="9"/>
        <v>0.12948200000000001</v>
      </c>
      <c r="AA13" s="104">
        <f t="shared" si="9"/>
        <v>9.9448999999999996E-2</v>
      </c>
      <c r="AB13" s="104">
        <f t="shared" si="9"/>
        <v>3.0034000000000002E-2</v>
      </c>
      <c r="AC13" s="106">
        <f>1-Z13-Y13-X13-W13-V13-U13-T13-O13-N13-L13-I13</f>
        <v>2.1672E-2</v>
      </c>
      <c r="AD13" s="106">
        <f>AD12/$AD12</f>
        <v>1</v>
      </c>
      <c r="AE13" s="81"/>
      <c r="AU13" s="108"/>
    </row>
    <row r="14" spans="1:49" x14ac:dyDescent="0.25">
      <c r="A14" s="6">
        <v>2</v>
      </c>
      <c r="B14" s="92" t="s">
        <v>16</v>
      </c>
      <c r="C14" s="11">
        <v>706</v>
      </c>
      <c r="D14" s="11">
        <v>2018</v>
      </c>
      <c r="E14" s="11" t="s">
        <v>185</v>
      </c>
      <c r="F14" s="37">
        <f>G14+H14</f>
        <v>-5407814</v>
      </c>
      <c r="G14" s="37">
        <f>J14+AA14</f>
        <v>-4153467</v>
      </c>
      <c r="H14" s="37">
        <f>K14+AB14</f>
        <v>-1254347</v>
      </c>
      <c r="I14" s="37">
        <f>ROUND($AF12*I13,0)</f>
        <v>-4340155</v>
      </c>
      <c r="J14" s="37">
        <f>ROUND(I14/1.302,0)</f>
        <v>-3333452</v>
      </c>
      <c r="K14" s="37">
        <f>I14-J14</f>
        <v>-1006703</v>
      </c>
      <c r="L14" s="37">
        <f>ROUND($AF12*L13,0)</f>
        <v>-463123</v>
      </c>
      <c r="M14" s="37">
        <f>ROUND($AF12*M13,0)</f>
        <v>-83091</v>
      </c>
      <c r="N14" s="37">
        <f>ROUND($AF12*N13,0)</f>
        <v>-426958</v>
      </c>
      <c r="O14" s="37">
        <f>ROUND($AF12*O13,0)</f>
        <v>-1022448</v>
      </c>
      <c r="P14" s="37">
        <f>ROUND($AE12*P13,0)</f>
        <v>480002</v>
      </c>
      <c r="Q14" s="37">
        <f>ROUND($AE12*Q13,0)</f>
        <v>15917075</v>
      </c>
      <c r="R14" s="37">
        <f>ROUND($AE12*R13,0)</f>
        <v>336469</v>
      </c>
      <c r="S14" s="37">
        <f>ROUND($AE12*S13,0)</f>
        <v>819160</v>
      </c>
      <c r="T14" s="37">
        <f t="shared" ref="T14:Z14" si="10">ROUND($AF12*T13,0)</f>
        <v>-312995</v>
      </c>
      <c r="U14" s="37">
        <f t="shared" si="10"/>
        <v>-308518</v>
      </c>
      <c r="V14" s="37">
        <f t="shared" si="10"/>
        <v>-28769</v>
      </c>
      <c r="W14" s="37">
        <f t="shared" si="10"/>
        <v>-41014</v>
      </c>
      <c r="X14" s="37">
        <f t="shared" si="10"/>
        <v>-4312</v>
      </c>
      <c r="Y14" s="37">
        <f t="shared" si="10"/>
        <v>-50966</v>
      </c>
      <c r="Z14" s="37">
        <f t="shared" si="10"/>
        <v>-1067659</v>
      </c>
      <c r="AA14" s="37">
        <f>ROUND(Z14/1.302,0)</f>
        <v>-820015</v>
      </c>
      <c r="AB14" s="37">
        <f>Z14-AA14</f>
        <v>-247644</v>
      </c>
      <c r="AC14" s="37">
        <f>ROUND($AF12*AC13,0)</f>
        <v>-178699</v>
      </c>
      <c r="AD14" s="37">
        <f>I14+L14+N14+O14+T14+U14+V14+W14+X14+Y14+AC14+Z14</f>
        <v>-8245616</v>
      </c>
      <c r="AE14" s="78">
        <f>AF12</f>
        <v>-8245618</v>
      </c>
      <c r="AF14" s="78">
        <f>AE14-AF12</f>
        <v>0</v>
      </c>
      <c r="AG14" s="107">
        <f>-ROUND(F14/1000,1)</f>
        <v>5407.8</v>
      </c>
      <c r="AH14" s="107">
        <f>ROUND(AG14/1.302,1)</f>
        <v>4153.5</v>
      </c>
      <c r="AI14" s="107">
        <f>AG14-AH14</f>
        <v>1254.3</v>
      </c>
      <c r="AJ14" s="107">
        <f>-ROUND(L14/1000,1)</f>
        <v>463.1</v>
      </c>
      <c r="AK14" s="107">
        <f>-ROUND(M14/1000,1)</f>
        <v>83.1</v>
      </c>
      <c r="AL14" s="107">
        <f>-ROUND(N14/1000,1)</f>
        <v>427</v>
      </c>
      <c r="AM14" s="107">
        <f>-ROUND(O14/1000,1)</f>
        <v>1022.4</v>
      </c>
      <c r="AN14" s="107">
        <f t="shared" ref="AN14:AS14" si="11">-ROUND(T14/1000,1)</f>
        <v>313</v>
      </c>
      <c r="AO14" s="107">
        <f t="shared" si="11"/>
        <v>308.5</v>
      </c>
      <c r="AP14" s="107">
        <f t="shared" si="11"/>
        <v>28.8</v>
      </c>
      <c r="AQ14" s="107">
        <f t="shared" si="11"/>
        <v>41</v>
      </c>
      <c r="AR14" s="107">
        <f t="shared" si="11"/>
        <v>4.3</v>
      </c>
      <c r="AS14" s="107">
        <f t="shared" si="11"/>
        <v>51</v>
      </c>
      <c r="AT14" s="107">
        <f>-ROUND(AC14/1000,1)</f>
        <v>178.7</v>
      </c>
      <c r="AU14" s="108">
        <f>AG14+AJ14+AL14+AM14+AN14+AO14+AP14+AQ14+AR14+AS14+AT14</f>
        <v>8245.6</v>
      </c>
      <c r="AW14" s="272">
        <v>-52442.3</v>
      </c>
    </row>
    <row r="15" spans="1:49" hidden="1" x14ac:dyDescent="0.25">
      <c r="A15" s="6">
        <v>2</v>
      </c>
      <c r="B15" s="92" t="s">
        <v>16</v>
      </c>
      <c r="C15" s="11">
        <v>706</v>
      </c>
      <c r="D15" s="11">
        <v>2019</v>
      </c>
      <c r="E15" s="11" t="s">
        <v>182</v>
      </c>
      <c r="F15" s="37"/>
      <c r="G15" s="37"/>
      <c r="H15" s="37"/>
      <c r="I15" s="37" t="e">
        <f>SUMIF(#REF!,выравнивание!$A15,#REF!)-SUMIFS(#REF!,#REF!,выравнивание!$A15,#REF!,4)</f>
        <v>#REF!</v>
      </c>
      <c r="J15" s="37" t="e">
        <f>SUMIF(#REF!,выравнивание!$A15,#REF!)-SUMIFS(#REF!,#REF!,выравнивание!$A15,#REF!,4)</f>
        <v>#REF!</v>
      </c>
      <c r="K15" s="37" t="e">
        <f>SUMIF(#REF!,выравнивание!$A15,#REF!)-SUMIFS(#REF!,#REF!,выравнивание!$A15,#REF!,4)</f>
        <v>#REF!</v>
      </c>
      <c r="L15" s="37" t="e">
        <f>SUMIF(#REF!,выравнивание!$A15,#REF!)-SUMIFS(#REF!,#REF!,выравнивание!$A15,#REF!,4)</f>
        <v>#REF!</v>
      </c>
      <c r="M15" s="37" t="e">
        <f>SUMIF(#REF!,выравнивание!$A15,#REF!)-SUMIFS(#REF!,#REF!,выравнивание!$A15,#REF!,4)</f>
        <v>#REF!</v>
      </c>
      <c r="N15" s="37" t="e">
        <f>SUMIF(#REF!,выравнивание!$A15,#REF!)-SUMIFS(#REF!,#REF!,выравнивание!$A15,#REF!,4)</f>
        <v>#REF!</v>
      </c>
      <c r="O15" s="37" t="e">
        <f>SUMIF(#REF!,выравнивание!$A15,#REF!)-SUMIFS(#REF!,#REF!,выравнивание!$A15,#REF!,4)</f>
        <v>#REF!</v>
      </c>
      <c r="P15" s="37" t="e">
        <f>SUMIF(#REF!,выравнивание!$A15,#REF!)-SUMIFS(#REF!,#REF!,выравнивание!$A15,#REF!,4)</f>
        <v>#REF!</v>
      </c>
      <c r="Q15" s="37" t="e">
        <f>SUMIF(#REF!,выравнивание!$A15,#REF!)-SUMIFS(#REF!,#REF!,выравнивание!$A15,#REF!,4)</f>
        <v>#REF!</v>
      </c>
      <c r="R15" s="37" t="e">
        <f>SUMIF(#REF!,выравнивание!$A15,#REF!)-SUMIFS(#REF!,#REF!,выравнивание!$A15,#REF!,4)</f>
        <v>#REF!</v>
      </c>
      <c r="S15" s="37" t="e">
        <f>SUMIF(#REF!,выравнивание!$A15,#REF!)-SUMIFS(#REF!,#REF!,выравнивание!$A15,#REF!,4)</f>
        <v>#REF!</v>
      </c>
      <c r="T15" s="37" t="e">
        <f>SUMIF(#REF!,выравнивание!$A15,#REF!)-SUMIFS(#REF!,#REF!,выравнивание!$A15,#REF!,4)</f>
        <v>#REF!</v>
      </c>
      <c r="U15" s="37" t="e">
        <f>SUMIF(#REF!,выравнивание!$A15,#REF!)-SUMIFS(#REF!,#REF!,выравнивание!$A15,#REF!,4)</f>
        <v>#REF!</v>
      </c>
      <c r="V15" s="37" t="e">
        <f>SUMIF(#REF!,выравнивание!$A15,#REF!)-SUMIFS(#REF!,#REF!,выравнивание!$A15,#REF!,4)</f>
        <v>#REF!</v>
      </c>
      <c r="W15" s="37" t="e">
        <f>SUMIF(#REF!,выравнивание!$A15,#REF!)-SUMIFS(#REF!,#REF!,выравнивание!$A15,#REF!,4)</f>
        <v>#REF!</v>
      </c>
      <c r="X15" s="37" t="e">
        <f>SUMIF(#REF!,выравнивание!$A15,#REF!)-SUMIFS(#REF!,#REF!,выравнивание!$A15,#REF!,4)</f>
        <v>#REF!</v>
      </c>
      <c r="Y15" s="37" t="e">
        <f>SUMIF(#REF!,выравнивание!$A15,#REF!)-SUMIFS(#REF!,#REF!,выравнивание!$A15,#REF!,4)</f>
        <v>#REF!</v>
      </c>
      <c r="Z15" s="37" t="e">
        <f>SUMIF(#REF!,выравнивание!$A15,#REF!)-SUMIFS(#REF!,#REF!,выравнивание!$A15,#REF!,4)</f>
        <v>#REF!</v>
      </c>
      <c r="AA15" s="37" t="e">
        <f>SUMIF(#REF!,выравнивание!$A15,#REF!)-SUMIFS(#REF!,#REF!,выравнивание!$A15,#REF!,4)</f>
        <v>#REF!</v>
      </c>
      <c r="AB15" s="37" t="e">
        <f>SUMIF(#REF!,выравнивание!$A15,#REF!)-SUMIFS(#REF!,#REF!,выравнивание!$A15,#REF!,4)</f>
        <v>#REF!</v>
      </c>
      <c r="AC15" s="103" t="e">
        <f>SUMIF(#REF!,выравнивание!$A15,#REF!)-SUMIFS(#REF!,#REF!,выравнивание!$A15,#REF!,4)</f>
        <v>#REF!</v>
      </c>
      <c r="AD15" s="103" t="e">
        <f>SUMIF(#REF!,выравнивание!$A15,#REF!)-SUMIFS(#REF!,#REF!,выравнивание!$A15,#REF!,4)</f>
        <v>#REF!</v>
      </c>
      <c r="AE15" s="103" t="e">
        <f>SUMIF(#REF!,выравнивание!$A15,#REF!)*1000-SUMIF(#REF!,выравнивание!$A15,#REF!)*1000</f>
        <v>#REF!</v>
      </c>
      <c r="AF15" s="105" t="e">
        <f>AD15-AE15</f>
        <v>#REF!</v>
      </c>
      <c r="AU15" s="108"/>
    </row>
    <row r="16" spans="1:49" hidden="1" x14ac:dyDescent="0.25">
      <c r="A16" s="6">
        <v>2</v>
      </c>
      <c r="B16" s="92" t="s">
        <v>16</v>
      </c>
      <c r="C16" s="11">
        <v>706</v>
      </c>
      <c r="D16" s="11">
        <v>2019</v>
      </c>
      <c r="E16" s="11" t="s">
        <v>184</v>
      </c>
      <c r="F16" s="104"/>
      <c r="G16" s="104"/>
      <c r="H16" s="104"/>
      <c r="I16" s="104" t="e">
        <f t="shared" ref="I16:AB16" si="12">I15/$AD15</f>
        <v>#REF!</v>
      </c>
      <c r="J16" s="104" t="e">
        <f t="shared" si="12"/>
        <v>#REF!</v>
      </c>
      <c r="K16" s="104" t="e">
        <f t="shared" si="12"/>
        <v>#REF!</v>
      </c>
      <c r="L16" s="104" t="e">
        <f t="shared" si="12"/>
        <v>#REF!</v>
      </c>
      <c r="M16" s="104" t="e">
        <f t="shared" si="12"/>
        <v>#REF!</v>
      </c>
      <c r="N16" s="104" t="e">
        <f t="shared" si="12"/>
        <v>#REF!</v>
      </c>
      <c r="O16" s="104" t="e">
        <f t="shared" si="12"/>
        <v>#REF!</v>
      </c>
      <c r="P16" s="104" t="e">
        <f t="shared" si="12"/>
        <v>#REF!</v>
      </c>
      <c r="Q16" s="104" t="e">
        <f t="shared" si="12"/>
        <v>#REF!</v>
      </c>
      <c r="R16" s="104" t="e">
        <f t="shared" si="12"/>
        <v>#REF!</v>
      </c>
      <c r="S16" s="104" t="e">
        <f t="shared" si="12"/>
        <v>#REF!</v>
      </c>
      <c r="T16" s="104" t="e">
        <f t="shared" si="12"/>
        <v>#REF!</v>
      </c>
      <c r="U16" s="104" t="e">
        <f t="shared" si="12"/>
        <v>#REF!</v>
      </c>
      <c r="V16" s="104" t="e">
        <f t="shared" si="12"/>
        <v>#REF!</v>
      </c>
      <c r="W16" s="104" t="e">
        <f t="shared" si="12"/>
        <v>#REF!</v>
      </c>
      <c r="X16" s="104" t="e">
        <f t="shared" si="12"/>
        <v>#REF!</v>
      </c>
      <c r="Y16" s="104" t="e">
        <f t="shared" si="12"/>
        <v>#REF!</v>
      </c>
      <c r="Z16" s="104" t="e">
        <f t="shared" si="12"/>
        <v>#REF!</v>
      </c>
      <c r="AA16" s="104" t="e">
        <f t="shared" si="12"/>
        <v>#REF!</v>
      </c>
      <c r="AB16" s="104" t="e">
        <f t="shared" si="12"/>
        <v>#REF!</v>
      </c>
      <c r="AC16" s="106" t="e">
        <f>1-Z16-Y16-X16-W16-V16-U16-T16-O16-N16-L16-I16</f>
        <v>#REF!</v>
      </c>
      <c r="AD16" s="106" t="e">
        <f>AD15/$AD15</f>
        <v>#REF!</v>
      </c>
      <c r="AE16" s="81"/>
      <c r="AU16" s="108"/>
    </row>
    <row r="17" spans="1:49" x14ac:dyDescent="0.25">
      <c r="A17" s="6">
        <v>2</v>
      </c>
      <c r="B17" s="92" t="s">
        <v>16</v>
      </c>
      <c r="C17" s="11">
        <v>706</v>
      </c>
      <c r="D17" s="11">
        <v>2019</v>
      </c>
      <c r="E17" s="11" t="s">
        <v>185</v>
      </c>
      <c r="F17" s="37" t="e">
        <f>G17+H17</f>
        <v>#REF!</v>
      </c>
      <c r="G17" s="37" t="e">
        <f>J17+AA17</f>
        <v>#REF!</v>
      </c>
      <c r="H17" s="37" t="e">
        <f>K17+AB17</f>
        <v>#REF!</v>
      </c>
      <c r="I17" s="37" t="e">
        <f>ROUND($AF15*I16,0)</f>
        <v>#REF!</v>
      </c>
      <c r="J17" s="37" t="e">
        <f>ROUND(I17/1.302,0)</f>
        <v>#REF!</v>
      </c>
      <c r="K17" s="37" t="e">
        <f>I17-J17</f>
        <v>#REF!</v>
      </c>
      <c r="L17" s="37" t="e">
        <f>ROUND($AF15*L16,0)</f>
        <v>#REF!</v>
      </c>
      <c r="M17" s="37" t="e">
        <f>ROUND($AF15*M16,0)</f>
        <v>#REF!</v>
      </c>
      <c r="N17" s="37" t="e">
        <f>ROUND($AF15*N16,0)</f>
        <v>#REF!</v>
      </c>
      <c r="O17" s="37" t="e">
        <f>ROUND($AF15*O16,0)</f>
        <v>#REF!</v>
      </c>
      <c r="P17" s="37" t="e">
        <f>ROUND($AE15*P16,0)</f>
        <v>#REF!</v>
      </c>
      <c r="Q17" s="37" t="e">
        <f>ROUND($AE15*Q16,0)</f>
        <v>#REF!</v>
      </c>
      <c r="R17" s="37" t="e">
        <f>ROUND($AE15*R16,0)</f>
        <v>#REF!</v>
      </c>
      <c r="S17" s="37" t="e">
        <f>ROUND($AE15*S16,0)</f>
        <v>#REF!</v>
      </c>
      <c r="T17" s="37" t="e">
        <f t="shared" ref="T17:Z17" si="13">ROUND($AF15*T16,0)</f>
        <v>#REF!</v>
      </c>
      <c r="U17" s="37" t="e">
        <f t="shared" si="13"/>
        <v>#REF!</v>
      </c>
      <c r="V17" s="37" t="e">
        <f t="shared" si="13"/>
        <v>#REF!</v>
      </c>
      <c r="W17" s="37" t="e">
        <f t="shared" si="13"/>
        <v>#REF!</v>
      </c>
      <c r="X17" s="37" t="e">
        <f t="shared" si="13"/>
        <v>#REF!</v>
      </c>
      <c r="Y17" s="37" t="e">
        <f t="shared" si="13"/>
        <v>#REF!</v>
      </c>
      <c r="Z17" s="37" t="e">
        <f t="shared" si="13"/>
        <v>#REF!</v>
      </c>
      <c r="AA17" s="37" t="e">
        <f>ROUND(Z17/1.302,0)</f>
        <v>#REF!</v>
      </c>
      <c r="AB17" s="37" t="e">
        <f>Z17-AA17</f>
        <v>#REF!</v>
      </c>
      <c r="AC17" s="37" t="e">
        <f>ROUND($AF15*AC16,0)</f>
        <v>#REF!</v>
      </c>
      <c r="AD17" s="37" t="e">
        <f>I17+L17+N17+O17+T17+U17+V17+W17+X17+Y17+AC17+Z17</f>
        <v>#REF!</v>
      </c>
      <c r="AE17" s="78" t="e">
        <f>AF15</f>
        <v>#REF!</v>
      </c>
      <c r="AF17" s="78" t="e">
        <f>AE17-AF15</f>
        <v>#REF!</v>
      </c>
      <c r="AG17" s="107" t="e">
        <f>-ROUND(F17/1000,1)</f>
        <v>#REF!</v>
      </c>
      <c r="AH17" s="107" t="e">
        <f>ROUND(AG17/1.302,1)</f>
        <v>#REF!</v>
      </c>
      <c r="AI17" s="107" t="e">
        <f>AG17-AH17</f>
        <v>#REF!</v>
      </c>
      <c r="AJ17" s="107" t="e">
        <f>-ROUND(L17/1000,1)</f>
        <v>#REF!</v>
      </c>
      <c r="AK17" s="107" t="e">
        <f>-ROUND(M17/1000,1)</f>
        <v>#REF!</v>
      </c>
      <c r="AL17" s="107" t="e">
        <f>-ROUND(N17/1000,1)</f>
        <v>#REF!</v>
      </c>
      <c r="AM17" s="107" t="e">
        <f>-ROUND(O17/1000,1)</f>
        <v>#REF!</v>
      </c>
      <c r="AN17" s="107" t="e">
        <f t="shared" ref="AN17:AS17" si="14">-ROUND(T17/1000,1)</f>
        <v>#REF!</v>
      </c>
      <c r="AO17" s="107" t="e">
        <f t="shared" si="14"/>
        <v>#REF!</v>
      </c>
      <c r="AP17" s="107" t="e">
        <f t="shared" si="14"/>
        <v>#REF!</v>
      </c>
      <c r="AQ17" s="107" t="e">
        <f t="shared" si="14"/>
        <v>#REF!</v>
      </c>
      <c r="AR17" s="107" t="e">
        <f t="shared" si="14"/>
        <v>#REF!</v>
      </c>
      <c r="AS17" s="107" t="e">
        <f t="shared" si="14"/>
        <v>#REF!</v>
      </c>
      <c r="AT17" s="107" t="e">
        <f>-ROUND(AC17/1000,1)</f>
        <v>#REF!</v>
      </c>
      <c r="AU17" s="108" t="e">
        <f>AG17+AJ17+AL17+AM17+AN17+AO17+AP17+AQ17+AR17+AS17+AT17</f>
        <v>#REF!</v>
      </c>
      <c r="AW17" s="272">
        <v>-54573.2</v>
      </c>
    </row>
    <row r="18" spans="1:49" hidden="1" x14ac:dyDescent="0.25">
      <c r="A18" s="6">
        <v>2</v>
      </c>
      <c r="B18" s="92" t="s">
        <v>16</v>
      </c>
      <c r="C18" s="11">
        <v>706</v>
      </c>
      <c r="D18" s="11">
        <v>2020</v>
      </c>
      <c r="E18" s="11" t="s">
        <v>182</v>
      </c>
      <c r="F18" s="37"/>
      <c r="G18" s="37"/>
      <c r="H18" s="37"/>
      <c r="I18" s="37" t="e">
        <f>SUMIF(#REF!,выравнивание!$A18,#REF!)-SUMIFS(#REF!,#REF!,выравнивание!$A18,#REF!,4)</f>
        <v>#REF!</v>
      </c>
      <c r="J18" s="37" t="e">
        <f>SUMIF(#REF!,выравнивание!$A18,#REF!)-SUMIFS(#REF!,#REF!,выравнивание!$A18,#REF!,4)</f>
        <v>#REF!</v>
      </c>
      <c r="K18" s="37" t="e">
        <f>SUMIF(#REF!,выравнивание!$A18,#REF!)-SUMIFS(#REF!,#REF!,выравнивание!$A18,#REF!,4)</f>
        <v>#REF!</v>
      </c>
      <c r="L18" s="37" t="e">
        <f>SUMIF(#REF!,выравнивание!$A18,#REF!)-SUMIFS(#REF!,#REF!,выравнивание!$A18,#REF!,4)</f>
        <v>#REF!</v>
      </c>
      <c r="M18" s="37" t="e">
        <f>SUMIF(#REF!,выравнивание!$A18,#REF!)-SUMIFS(#REF!,#REF!,выравнивание!$A18,#REF!,4)</f>
        <v>#REF!</v>
      </c>
      <c r="N18" s="37" t="e">
        <f>SUMIF(#REF!,выравнивание!$A18,#REF!)-SUMIFS(#REF!,#REF!,выравнивание!$A18,#REF!,4)</f>
        <v>#REF!</v>
      </c>
      <c r="O18" s="37" t="e">
        <f>SUMIF(#REF!,выравнивание!$A18,#REF!)-SUMIFS(#REF!,#REF!,выравнивание!$A18,#REF!,4)</f>
        <v>#REF!</v>
      </c>
      <c r="P18" s="37" t="e">
        <f>SUMIF(#REF!,выравнивание!$A18,#REF!)-SUMIFS(#REF!,#REF!,выравнивание!$A18,#REF!,4)</f>
        <v>#REF!</v>
      </c>
      <c r="Q18" s="37" t="e">
        <f>SUMIF(#REF!,выравнивание!$A18,#REF!)-SUMIFS(#REF!,#REF!,выравнивание!$A18,#REF!,4)</f>
        <v>#REF!</v>
      </c>
      <c r="R18" s="37" t="e">
        <f>SUMIF(#REF!,выравнивание!$A18,#REF!)-SUMIFS(#REF!,#REF!,выравнивание!$A18,#REF!,4)</f>
        <v>#REF!</v>
      </c>
      <c r="S18" s="37" t="e">
        <f>SUMIF(#REF!,выравнивание!$A18,#REF!)-SUMIFS(#REF!,#REF!,выравнивание!$A18,#REF!,4)</f>
        <v>#REF!</v>
      </c>
      <c r="T18" s="37" t="e">
        <f>SUMIF(#REF!,выравнивание!$A18,#REF!)-SUMIFS(#REF!,#REF!,выравнивание!$A18,#REF!,4)</f>
        <v>#REF!</v>
      </c>
      <c r="U18" s="37" t="e">
        <f>SUMIF(#REF!,выравнивание!$A18,#REF!)-SUMIFS(#REF!,#REF!,выравнивание!$A18,#REF!,4)</f>
        <v>#REF!</v>
      </c>
      <c r="V18" s="37" t="e">
        <f>SUMIF(#REF!,выравнивание!$A18,#REF!)-SUMIFS(#REF!,#REF!,выравнивание!$A18,#REF!,4)</f>
        <v>#REF!</v>
      </c>
      <c r="W18" s="37" t="e">
        <f>SUMIF(#REF!,выравнивание!$A18,#REF!)-SUMIFS(#REF!,#REF!,выравнивание!$A18,#REF!,4)</f>
        <v>#REF!</v>
      </c>
      <c r="X18" s="37" t="e">
        <f>SUMIF(#REF!,выравнивание!$A18,#REF!)-SUMIFS(#REF!,#REF!,выравнивание!$A18,#REF!,4)</f>
        <v>#REF!</v>
      </c>
      <c r="Y18" s="37" t="e">
        <f>SUMIF(#REF!,выравнивание!$A18,#REF!)-SUMIFS(#REF!,#REF!,выравнивание!$A18,#REF!,4)</f>
        <v>#REF!</v>
      </c>
      <c r="Z18" s="37" t="e">
        <f>SUMIF(#REF!,выравнивание!$A18,#REF!)-SUMIFS(#REF!,#REF!,выравнивание!$A18,#REF!,4)</f>
        <v>#REF!</v>
      </c>
      <c r="AA18" s="37" t="e">
        <f>SUMIF(#REF!,выравнивание!$A18,#REF!)-SUMIFS(#REF!,#REF!,выравнивание!$A18,#REF!,4)</f>
        <v>#REF!</v>
      </c>
      <c r="AB18" s="37" t="e">
        <f>SUMIF(#REF!,выравнивание!$A18,#REF!)-SUMIFS(#REF!,#REF!,выравнивание!$A18,#REF!,4)</f>
        <v>#REF!</v>
      </c>
      <c r="AC18" s="103" t="e">
        <f>SUMIF(#REF!,выравнивание!$A18,#REF!)-SUMIFS(#REF!,#REF!,выравнивание!$A18,#REF!,4)</f>
        <v>#REF!</v>
      </c>
      <c r="AD18" s="103" t="e">
        <f>SUMIF(#REF!,выравнивание!$A18,#REF!)-SUMIFS(#REF!,#REF!,выравнивание!$A18,#REF!,4)</f>
        <v>#REF!</v>
      </c>
      <c r="AE18" s="103" t="e">
        <f>SUMIF(#REF!,выравнивание!$A18,#REF!)*1000-SUMIF(#REF!,выравнивание!$A18,#REF!)*1000</f>
        <v>#REF!</v>
      </c>
      <c r="AF18" s="84" t="e">
        <f>AD18-AE18</f>
        <v>#REF!</v>
      </c>
      <c r="AU18" s="108"/>
    </row>
    <row r="19" spans="1:49" hidden="1" x14ac:dyDescent="0.25">
      <c r="A19" s="6">
        <v>2</v>
      </c>
      <c r="B19" s="92" t="s">
        <v>16</v>
      </c>
      <c r="C19" s="11">
        <v>706</v>
      </c>
      <c r="D19" s="11">
        <v>2020</v>
      </c>
      <c r="E19" s="11" t="s">
        <v>184</v>
      </c>
      <c r="F19" s="104"/>
      <c r="G19" s="104"/>
      <c r="H19" s="104"/>
      <c r="I19" s="104" t="e">
        <f t="shared" ref="I19:AB19" si="15">I18/$AD18</f>
        <v>#REF!</v>
      </c>
      <c r="J19" s="104" t="e">
        <f t="shared" si="15"/>
        <v>#REF!</v>
      </c>
      <c r="K19" s="104" t="e">
        <f t="shared" si="15"/>
        <v>#REF!</v>
      </c>
      <c r="L19" s="104" t="e">
        <f t="shared" si="15"/>
        <v>#REF!</v>
      </c>
      <c r="M19" s="104" t="e">
        <f t="shared" si="15"/>
        <v>#REF!</v>
      </c>
      <c r="N19" s="104" t="e">
        <f t="shared" si="15"/>
        <v>#REF!</v>
      </c>
      <c r="O19" s="104" t="e">
        <f t="shared" si="15"/>
        <v>#REF!</v>
      </c>
      <c r="P19" s="104" t="e">
        <f t="shared" si="15"/>
        <v>#REF!</v>
      </c>
      <c r="Q19" s="104" t="e">
        <f t="shared" si="15"/>
        <v>#REF!</v>
      </c>
      <c r="R19" s="104" t="e">
        <f t="shared" si="15"/>
        <v>#REF!</v>
      </c>
      <c r="S19" s="104" t="e">
        <f t="shared" si="15"/>
        <v>#REF!</v>
      </c>
      <c r="T19" s="104" t="e">
        <f t="shared" si="15"/>
        <v>#REF!</v>
      </c>
      <c r="U19" s="104" t="e">
        <f t="shared" si="15"/>
        <v>#REF!</v>
      </c>
      <c r="V19" s="104" t="e">
        <f t="shared" si="15"/>
        <v>#REF!</v>
      </c>
      <c r="W19" s="104" t="e">
        <f t="shared" si="15"/>
        <v>#REF!</v>
      </c>
      <c r="X19" s="104" t="e">
        <f t="shared" si="15"/>
        <v>#REF!</v>
      </c>
      <c r="Y19" s="104" t="e">
        <f t="shared" si="15"/>
        <v>#REF!</v>
      </c>
      <c r="Z19" s="104" t="e">
        <f t="shared" si="15"/>
        <v>#REF!</v>
      </c>
      <c r="AA19" s="104" t="e">
        <f t="shared" si="15"/>
        <v>#REF!</v>
      </c>
      <c r="AB19" s="104" t="e">
        <f t="shared" si="15"/>
        <v>#REF!</v>
      </c>
      <c r="AC19" s="106" t="e">
        <f>1-Z19-Y19-X19-W19-V19-U19-T19-O19-N19-L19-I19</f>
        <v>#REF!</v>
      </c>
      <c r="AD19" s="106" t="e">
        <f>AD18/$AD18</f>
        <v>#REF!</v>
      </c>
      <c r="AE19" s="81"/>
      <c r="AU19" s="108"/>
    </row>
    <row r="20" spans="1:49" x14ac:dyDescent="0.25">
      <c r="A20" s="6">
        <v>2</v>
      </c>
      <c r="B20" s="92" t="s">
        <v>16</v>
      </c>
      <c r="C20" s="11">
        <v>706</v>
      </c>
      <c r="D20" s="11">
        <v>2020</v>
      </c>
      <c r="E20" s="11" t="s">
        <v>185</v>
      </c>
      <c r="F20" s="37" t="e">
        <f>G20+H20</f>
        <v>#REF!</v>
      </c>
      <c r="G20" s="37" t="e">
        <f>J20+AA20</f>
        <v>#REF!</v>
      </c>
      <c r="H20" s="37" t="e">
        <f>K20+AB20</f>
        <v>#REF!</v>
      </c>
      <c r="I20" s="37" t="e">
        <f>ROUND($AF18*I19,0)</f>
        <v>#REF!</v>
      </c>
      <c r="J20" s="37" t="e">
        <f>ROUND(I20/1.302,0)</f>
        <v>#REF!</v>
      </c>
      <c r="K20" s="37" t="e">
        <f>I20-J20</f>
        <v>#REF!</v>
      </c>
      <c r="L20" s="37" t="e">
        <f>ROUND($AF18*L19,0)</f>
        <v>#REF!</v>
      </c>
      <c r="M20" s="37" t="e">
        <f>ROUND($AF18*M19,0)</f>
        <v>#REF!</v>
      </c>
      <c r="N20" s="37" t="e">
        <f>ROUND($AF18*N19,0)</f>
        <v>#REF!</v>
      </c>
      <c r="O20" s="37" t="e">
        <f>ROUND($AF18*O19,0)</f>
        <v>#REF!</v>
      </c>
      <c r="P20" s="37" t="e">
        <f>ROUND($AE18*P19,0)</f>
        <v>#REF!</v>
      </c>
      <c r="Q20" s="37" t="e">
        <f>ROUND($AE18*Q19,0)</f>
        <v>#REF!</v>
      </c>
      <c r="R20" s="37" t="e">
        <f>ROUND($AE18*R19,0)</f>
        <v>#REF!</v>
      </c>
      <c r="S20" s="37" t="e">
        <f>ROUND($AE18*S19,0)</f>
        <v>#REF!</v>
      </c>
      <c r="T20" s="37" t="e">
        <f t="shared" ref="T20:Z20" si="16">ROUND($AF18*T19,0)</f>
        <v>#REF!</v>
      </c>
      <c r="U20" s="37" t="e">
        <f t="shared" si="16"/>
        <v>#REF!</v>
      </c>
      <c r="V20" s="37" t="e">
        <f t="shared" si="16"/>
        <v>#REF!</v>
      </c>
      <c r="W20" s="37" t="e">
        <f t="shared" si="16"/>
        <v>#REF!</v>
      </c>
      <c r="X20" s="37" t="e">
        <f t="shared" si="16"/>
        <v>#REF!</v>
      </c>
      <c r="Y20" s="37" t="e">
        <f t="shared" si="16"/>
        <v>#REF!</v>
      </c>
      <c r="Z20" s="37" t="e">
        <f t="shared" si="16"/>
        <v>#REF!</v>
      </c>
      <c r="AA20" s="37" t="e">
        <f>ROUND(Z20/1.302,0)</f>
        <v>#REF!</v>
      </c>
      <c r="AB20" s="37" t="e">
        <f>Z20-AA20</f>
        <v>#REF!</v>
      </c>
      <c r="AC20" s="37" t="e">
        <f>ROUND($AF18*AC19,0)</f>
        <v>#REF!</v>
      </c>
      <c r="AD20" s="37" t="e">
        <f>I20+L20+N20+O20+T20+U20+V20+W20+X20+Y20+AC20+Z20</f>
        <v>#REF!</v>
      </c>
      <c r="AE20" s="78" t="e">
        <f>AF18</f>
        <v>#REF!</v>
      </c>
      <c r="AF20" s="78" t="e">
        <f>AE20-AF18</f>
        <v>#REF!</v>
      </c>
      <c r="AG20" s="107" t="e">
        <f>-ROUND(F20/1000,1)</f>
        <v>#REF!</v>
      </c>
      <c r="AH20" s="107" t="e">
        <f>ROUND(AG20/1.302,1)</f>
        <v>#REF!</v>
      </c>
      <c r="AI20" s="107" t="e">
        <f>AG20-AH20</f>
        <v>#REF!</v>
      </c>
      <c r="AJ20" s="107" t="e">
        <f>-ROUND(L20/1000,1)</f>
        <v>#REF!</v>
      </c>
      <c r="AK20" s="107" t="e">
        <f>-ROUND(M20/1000,1)</f>
        <v>#REF!</v>
      </c>
      <c r="AL20" s="107" t="e">
        <f>-ROUND(N20/1000,1)</f>
        <v>#REF!</v>
      </c>
      <c r="AM20" s="107" t="e">
        <f>-ROUND(O20/1000,1)</f>
        <v>#REF!</v>
      </c>
      <c r="AN20" s="107" t="e">
        <f t="shared" ref="AN20:AS20" si="17">-ROUND(T20/1000,1)</f>
        <v>#REF!</v>
      </c>
      <c r="AO20" s="107" t="e">
        <f t="shared" si="17"/>
        <v>#REF!</v>
      </c>
      <c r="AP20" s="107" t="e">
        <f t="shared" si="17"/>
        <v>#REF!</v>
      </c>
      <c r="AQ20" s="107" t="e">
        <f t="shared" si="17"/>
        <v>#REF!</v>
      </c>
      <c r="AR20" s="107" t="e">
        <f t="shared" si="17"/>
        <v>#REF!</v>
      </c>
      <c r="AS20" s="107" t="e">
        <f t="shared" si="17"/>
        <v>#REF!</v>
      </c>
      <c r="AT20" s="107" t="e">
        <f>-ROUND(AC20/1000,1)</f>
        <v>#REF!</v>
      </c>
      <c r="AU20" s="108" t="e">
        <f>AG20+AJ20+AL20+AM20+AN20+AO20+AP20+AQ20+AR20+AS20+AT20</f>
        <v>#REF!</v>
      </c>
      <c r="AW20" s="272">
        <v>-55850.5</v>
      </c>
    </row>
    <row r="21" spans="1:49" hidden="1" x14ac:dyDescent="0.25">
      <c r="A21" s="6">
        <v>3</v>
      </c>
      <c r="B21" s="92" t="s">
        <v>17</v>
      </c>
      <c r="C21" s="11">
        <v>706</v>
      </c>
      <c r="D21" s="11">
        <v>2018</v>
      </c>
      <c r="E21" s="11" t="s">
        <v>182</v>
      </c>
      <c r="F21" s="37"/>
      <c r="G21" s="37"/>
      <c r="H21" s="37"/>
      <c r="I21" s="37">
        <f>SUMIF('2020'!$B:$B,выравнивание!$A21,'2020'!BM:BM)-SUMIFS('2020'!BM:BM,'2020'!$B:$B,выравнивание!$A21,'2020'!$G:$G,4)</f>
        <v>42278470</v>
      </c>
      <c r="J21" s="37">
        <f>SUMIF('2020'!$B:$B,выравнивание!$A21,'2020'!BN:BN)-SUMIFS('2020'!BN:BN,'2020'!$B:$B,выравнивание!$A21,'2020'!$G:$G,4)</f>
        <v>32471943.399999999</v>
      </c>
      <c r="K21" s="37">
        <f>SUMIF('2020'!$B:$B,выравнивание!$A21,'2020'!BO:BO)-SUMIFS('2020'!BO:BO,'2020'!$B:$B,выравнивание!$A21,'2020'!$G:$G,4)</f>
        <v>9806526.5999999996</v>
      </c>
      <c r="L21" s="37">
        <f>SUMIF('2020'!$B:$B,выравнивание!$A21,'2020'!BP:BP)-SUMIFS('2020'!BP:BP,'2020'!$B:$B,выравнивание!$A21,'2020'!$G:$G,4)</f>
        <v>4467501</v>
      </c>
      <c r="M21" s="37">
        <f>SUMIF('2020'!$B:$B,выравнивание!$A21,'2020'!BQ:BQ)-SUMIFS('2020'!BQ:BQ,'2020'!$B:$B,выравнивание!$A21,'2020'!$G:$G,4)</f>
        <v>870587</v>
      </c>
      <c r="N21" s="37">
        <f>SUMIF('2020'!$B:$B,выравнивание!$A21,'2020'!BR:BR)-SUMIFS('2020'!BR:BR,'2020'!$B:$B,выравнивание!$A21,'2020'!$G:$G,4)</f>
        <v>4098927</v>
      </c>
      <c r="O21" s="37">
        <f>SUMIF('2020'!$B:$B,выравнивание!$A21,'2020'!BS:BS)-SUMIFS('2020'!BS:BS,'2020'!$B:$B,выравнивание!$A21,'2020'!$G:$G,4)</f>
        <v>9710621</v>
      </c>
      <c r="P21" s="37">
        <f>SUMIF('2020'!$B:$B,выравнивание!$A21,'2020'!BT:BT)-SUMIFS('2020'!BT:BT,'2020'!$B:$B,выравнивание!$A21,'2020'!$G:$G,4)</f>
        <v>264368</v>
      </c>
      <c r="Q21" s="37">
        <f>SUMIF('2020'!$B:$B,выравнивание!$A21,'2020'!BU:BU)-SUMIFS('2020'!BU:BU,'2020'!$B:$B,выравнивание!$A21,'2020'!$G:$G,4)</f>
        <v>8809683</v>
      </c>
      <c r="R21" s="37">
        <f>SUMIF('2020'!$B:$B,выравнивание!$A21,'2020'!BV:BV)-SUMIFS('2020'!BV:BV,'2020'!$B:$B,выравнивание!$A21,'2020'!$G:$G,4)</f>
        <v>185024</v>
      </c>
      <c r="S21" s="37">
        <f>SUMIF('2020'!$B:$B,выравнивание!$A21,'2020'!BW:BW)-SUMIFS('2020'!BW:BW,'2020'!$B:$B,выравнивание!$A21,'2020'!$G:$G,4)</f>
        <v>451546</v>
      </c>
      <c r="T21" s="37">
        <f>SUMIF('2020'!$B:$B,выравнивание!$A21,'2020'!BX:BX)-SUMIFS('2020'!BX:BX,'2020'!$B:$B,выравнивание!$A21,'2020'!$G:$G,4)</f>
        <v>2938219</v>
      </c>
      <c r="U21" s="37">
        <f>SUMIF('2020'!$B:$B,выравнивание!$A21,'2020'!BY:BY)-SUMIFS('2020'!BY:BY,'2020'!$B:$B,выравнивание!$A21,'2020'!$G:$G,4)</f>
        <v>2944660</v>
      </c>
      <c r="V21" s="37">
        <f>SUMIF('2020'!$B:$B,выравнивание!$A21,'2020'!BZ:BZ)-SUMIFS('2020'!BZ:BZ,'2020'!$B:$B,выравнивание!$A21,'2020'!$G:$G,4)</f>
        <v>274158</v>
      </c>
      <c r="W21" s="37">
        <f>SUMIF('2020'!$B:$B,выравнивание!$A21,'2020'!CA:CA)-SUMIFS('2020'!CA:CA,'2020'!$B:$B,выравнивание!$A21,'2020'!$G:$G,4)</f>
        <v>390929</v>
      </c>
      <c r="X21" s="37">
        <f>SUMIF('2020'!$B:$B,выравнивание!$A21,'2020'!CB:CB)-SUMIFS('2020'!CB:CB,'2020'!$B:$B,выравнивание!$A21,'2020'!$G:$G,4)</f>
        <v>40616</v>
      </c>
      <c r="Y21" s="37">
        <f>SUMIF('2020'!$B:$B,выравнивание!$A21,'2020'!CC:CC)-SUMIFS('2020'!CC:CC,'2020'!$B:$B,выравнивание!$A21,'2020'!$G:$G,4)</f>
        <v>521085</v>
      </c>
      <c r="Z21" s="37">
        <f>SUMIF('2020'!$B:$B,выравнивание!$A21,'2020'!CD:CD)-SUMIFS('2020'!CD:CD,'2020'!$B:$B,выравнивание!$A21,'2020'!$G:$G,4)</f>
        <v>10506513</v>
      </c>
      <c r="AA21" s="37">
        <f>SUMIF('2020'!$B:$B,выравнивание!$A21,'2020'!CE:CE)-SUMIFS('2020'!CE:CE,'2020'!$B:$B,выравнивание!$A21,'2020'!$G:$G,4)</f>
        <v>8069518.4000000004</v>
      </c>
      <c r="AB21" s="37">
        <f>SUMIF('2020'!$B:$B,выравнивание!$A21,'2020'!CF:CF)-SUMIFS('2020'!CF:CF,'2020'!$B:$B,выравнивание!$A21,'2020'!$G:$G,4)</f>
        <v>2436994.6</v>
      </c>
      <c r="AC21" s="103">
        <f>SUMIF('2020'!$B:$B,выравнивание!$A21,'2020'!CG:CG)-SUMIFS('2020'!CG:CG,'2020'!$B:$B,выравнивание!$A21,'2020'!$G:$G,4)</f>
        <v>1657920</v>
      </c>
      <c r="AD21" s="103">
        <f>SUMIF('2020'!$B:$B,выравнивание!$A21,'2020'!CH:CH)-SUMIFS('2020'!CH:CH,'2020'!$B:$B,выравнивание!$A21,'2020'!$G:$G,4)</f>
        <v>79829619</v>
      </c>
      <c r="AE21" s="84">
        <f>SUMIF('Свод 2020'!$A$9:$A$22,выравнивание!$A21,'Свод 2020'!$AA$9:$AA$24)*1000-SUMIF('Свод 2020'!$A$9:$A$22,выравнивание!$A21,'Свод 2020'!$S$9:$S$24)*1000</f>
        <v>84767600</v>
      </c>
      <c r="AF21" s="105">
        <f>AD21-AE21</f>
        <v>-4937981</v>
      </c>
      <c r="AU21" s="108"/>
    </row>
    <row r="22" spans="1:49" hidden="1" x14ac:dyDescent="0.25">
      <c r="A22" s="6">
        <v>3</v>
      </c>
      <c r="B22" s="92" t="s">
        <v>17</v>
      </c>
      <c r="C22" s="11">
        <v>706</v>
      </c>
      <c r="D22" s="11">
        <v>2018</v>
      </c>
      <c r="E22" s="11" t="s">
        <v>184</v>
      </c>
      <c r="F22" s="104"/>
      <c r="G22" s="104"/>
      <c r="H22" s="104"/>
      <c r="I22" s="104">
        <f t="shared" ref="I22:AB22" si="18">I21/$AD21</f>
        <v>0.529609</v>
      </c>
      <c r="J22" s="104">
        <f t="shared" si="18"/>
        <v>0.40676600000000002</v>
      </c>
      <c r="K22" s="104">
        <f t="shared" si="18"/>
        <v>0.12284299999999999</v>
      </c>
      <c r="L22" s="104">
        <f t="shared" si="18"/>
        <v>5.5962999999999999E-2</v>
      </c>
      <c r="M22" s="104">
        <f t="shared" si="18"/>
        <v>1.0906000000000001E-2</v>
      </c>
      <c r="N22" s="104">
        <f t="shared" si="18"/>
        <v>5.1346000000000003E-2</v>
      </c>
      <c r="O22" s="104">
        <f t="shared" si="18"/>
        <v>0.121642</v>
      </c>
      <c r="P22" s="104">
        <f t="shared" si="18"/>
        <v>3.3119999999999998E-3</v>
      </c>
      <c r="Q22" s="104">
        <f t="shared" si="18"/>
        <v>0.110356</v>
      </c>
      <c r="R22" s="104">
        <f t="shared" si="18"/>
        <v>2.3180000000000002E-3</v>
      </c>
      <c r="S22" s="104">
        <f t="shared" si="18"/>
        <v>5.6559999999999996E-3</v>
      </c>
      <c r="T22" s="104">
        <f t="shared" si="18"/>
        <v>3.6805999999999998E-2</v>
      </c>
      <c r="U22" s="104">
        <f t="shared" si="18"/>
        <v>3.6887000000000003E-2</v>
      </c>
      <c r="V22" s="104">
        <f t="shared" si="18"/>
        <v>3.434E-3</v>
      </c>
      <c r="W22" s="104">
        <f t="shared" si="18"/>
        <v>4.8970000000000003E-3</v>
      </c>
      <c r="X22" s="104">
        <f t="shared" si="18"/>
        <v>5.0900000000000001E-4</v>
      </c>
      <c r="Y22" s="104">
        <f t="shared" si="18"/>
        <v>6.5269999999999998E-3</v>
      </c>
      <c r="Z22" s="104">
        <f t="shared" si="18"/>
        <v>0.13161200000000001</v>
      </c>
      <c r="AA22" s="104">
        <f t="shared" si="18"/>
        <v>0.10108399999999999</v>
      </c>
      <c r="AB22" s="104">
        <f t="shared" si="18"/>
        <v>3.0526999999999999E-2</v>
      </c>
      <c r="AC22" s="106">
        <f>1-Z22-Y22-X22-W22-V22-U22-T22-O22-N22-L22-I22</f>
        <v>2.0767999999999998E-2</v>
      </c>
      <c r="AD22" s="106">
        <f>AD21/$AD21</f>
        <v>1</v>
      </c>
      <c r="AE22" s="81"/>
      <c r="AU22" s="108"/>
    </row>
    <row r="23" spans="1:49" x14ac:dyDescent="0.25">
      <c r="A23" s="6">
        <v>3</v>
      </c>
      <c r="B23" s="92" t="s">
        <v>17</v>
      </c>
      <c r="C23" s="11">
        <v>706</v>
      </c>
      <c r="D23" s="11">
        <v>2018</v>
      </c>
      <c r="E23" s="11" t="s">
        <v>185</v>
      </c>
      <c r="F23" s="37">
        <f>G23+H23</f>
        <v>-3265097</v>
      </c>
      <c r="G23" s="37">
        <f>J23+AA23</f>
        <v>-2507755</v>
      </c>
      <c r="H23" s="37">
        <f>K23+AB23</f>
        <v>-757342</v>
      </c>
      <c r="I23" s="37">
        <f>ROUND($AF21*I22,0)</f>
        <v>-2615199</v>
      </c>
      <c r="J23" s="37">
        <f>ROUND(I23/1.302,0)</f>
        <v>-2008601</v>
      </c>
      <c r="K23" s="37">
        <f>I23-J23</f>
        <v>-606598</v>
      </c>
      <c r="L23" s="37">
        <f>ROUND($AF21*L22,0)</f>
        <v>-276344</v>
      </c>
      <c r="M23" s="37">
        <f>ROUND($AF21*M22,0)</f>
        <v>-53854</v>
      </c>
      <c r="N23" s="37">
        <f>ROUND($AF21*N22,0)</f>
        <v>-253546</v>
      </c>
      <c r="O23" s="37">
        <f>ROUND($AF21*O22,0)</f>
        <v>-600666</v>
      </c>
      <c r="P23" s="37">
        <f>ROUND($AE21*P22,0)</f>
        <v>280750</v>
      </c>
      <c r="Q23" s="37">
        <f>ROUND($AE21*Q22,0)</f>
        <v>9354613</v>
      </c>
      <c r="R23" s="37">
        <f>ROUND($AE21*R22,0)</f>
        <v>196491</v>
      </c>
      <c r="S23" s="37">
        <f>ROUND($AE21*S22,0)</f>
        <v>479446</v>
      </c>
      <c r="T23" s="37">
        <f t="shared" ref="T23:Z23" si="19">ROUND($AF21*T22,0)</f>
        <v>-181747</v>
      </c>
      <c r="U23" s="37">
        <f t="shared" si="19"/>
        <v>-182147</v>
      </c>
      <c r="V23" s="37">
        <f t="shared" si="19"/>
        <v>-16957</v>
      </c>
      <c r="W23" s="37">
        <f t="shared" si="19"/>
        <v>-24181</v>
      </c>
      <c r="X23" s="37">
        <f t="shared" si="19"/>
        <v>-2513</v>
      </c>
      <c r="Y23" s="37">
        <f t="shared" si="19"/>
        <v>-32230</v>
      </c>
      <c r="Z23" s="37">
        <f t="shared" si="19"/>
        <v>-649898</v>
      </c>
      <c r="AA23" s="37">
        <f>ROUND(Z23/1.302,0)</f>
        <v>-499154</v>
      </c>
      <c r="AB23" s="37">
        <f>Z23-AA23</f>
        <v>-150744</v>
      </c>
      <c r="AC23" s="37">
        <f>ROUND($AF21*AC22,0)</f>
        <v>-102552</v>
      </c>
      <c r="AD23" s="37">
        <f>I23+L23+N23+O23+T23+U23+V23+W23+X23+Y23+AC23+Z23</f>
        <v>-4937980</v>
      </c>
      <c r="AE23" s="78">
        <f>AF21</f>
        <v>-4937981</v>
      </c>
      <c r="AF23" s="78">
        <f>AE23-AF21</f>
        <v>0</v>
      </c>
      <c r="AG23" s="107">
        <f>-ROUND(F23/1000,1)</f>
        <v>3265.1</v>
      </c>
      <c r="AH23" s="107">
        <f>ROUND(AG23/1.302,1)</f>
        <v>2507.8000000000002</v>
      </c>
      <c r="AI23" s="107">
        <f>AG23-AH23</f>
        <v>757.3</v>
      </c>
      <c r="AJ23" s="107">
        <f>-ROUND(L23/1000,1)</f>
        <v>276.3</v>
      </c>
      <c r="AK23" s="107">
        <f>-ROUND(M23/1000,1)</f>
        <v>53.9</v>
      </c>
      <c r="AL23" s="107">
        <f>-ROUND(N23/1000,1)</f>
        <v>253.5</v>
      </c>
      <c r="AM23" s="107">
        <f>-ROUND(O23/1000,1)</f>
        <v>600.70000000000005</v>
      </c>
      <c r="AN23" s="107">
        <f t="shared" ref="AN23:AS23" si="20">-ROUND(T23/1000,1)</f>
        <v>181.7</v>
      </c>
      <c r="AO23" s="107">
        <f t="shared" si="20"/>
        <v>182.1</v>
      </c>
      <c r="AP23" s="107">
        <f t="shared" si="20"/>
        <v>17</v>
      </c>
      <c r="AQ23" s="107">
        <f t="shared" si="20"/>
        <v>24.2</v>
      </c>
      <c r="AR23" s="107">
        <f t="shared" si="20"/>
        <v>2.5</v>
      </c>
      <c r="AS23" s="107">
        <f t="shared" si="20"/>
        <v>32.200000000000003</v>
      </c>
      <c r="AT23" s="107">
        <f>-ROUND(AC23/1000,1)</f>
        <v>102.6</v>
      </c>
      <c r="AU23" s="108">
        <f>AG23+AJ23+AL23+AM23+AN23+AO23+AP23+AQ23+AR23+AS23+AT23</f>
        <v>4937.8999999999996</v>
      </c>
      <c r="AW23" s="272">
        <v>-28696.3</v>
      </c>
    </row>
    <row r="24" spans="1:49" hidden="1" x14ac:dyDescent="0.25">
      <c r="A24" s="6">
        <v>3</v>
      </c>
      <c r="B24" s="92" t="s">
        <v>17</v>
      </c>
      <c r="C24" s="11">
        <v>706</v>
      </c>
      <c r="D24" s="11">
        <v>2019</v>
      </c>
      <c r="E24" s="11" t="s">
        <v>182</v>
      </c>
      <c r="F24" s="37"/>
      <c r="G24" s="37"/>
      <c r="H24" s="37"/>
      <c r="I24" s="37" t="e">
        <f>SUMIF(#REF!,выравнивание!$A24,#REF!)-SUMIFS(#REF!,#REF!,выравнивание!$A24,#REF!,4)</f>
        <v>#REF!</v>
      </c>
      <c r="J24" s="37" t="e">
        <f>SUMIF(#REF!,выравнивание!$A24,#REF!)-SUMIFS(#REF!,#REF!,выравнивание!$A24,#REF!,4)</f>
        <v>#REF!</v>
      </c>
      <c r="K24" s="37" t="e">
        <f>SUMIF(#REF!,выравнивание!$A24,#REF!)-SUMIFS(#REF!,#REF!,выравнивание!$A24,#REF!,4)</f>
        <v>#REF!</v>
      </c>
      <c r="L24" s="37" t="e">
        <f>SUMIF(#REF!,выравнивание!$A24,#REF!)-SUMIFS(#REF!,#REF!,выравнивание!$A24,#REF!,4)</f>
        <v>#REF!</v>
      </c>
      <c r="M24" s="37" t="e">
        <f>SUMIF(#REF!,выравнивание!$A24,#REF!)-SUMIFS(#REF!,#REF!,выравнивание!$A24,#REF!,4)</f>
        <v>#REF!</v>
      </c>
      <c r="N24" s="37" t="e">
        <f>SUMIF(#REF!,выравнивание!$A24,#REF!)-SUMIFS(#REF!,#REF!,выравнивание!$A24,#REF!,4)</f>
        <v>#REF!</v>
      </c>
      <c r="O24" s="37" t="e">
        <f>SUMIF(#REF!,выравнивание!$A24,#REF!)-SUMIFS(#REF!,#REF!,выравнивание!$A24,#REF!,4)</f>
        <v>#REF!</v>
      </c>
      <c r="P24" s="37" t="e">
        <f>SUMIF(#REF!,выравнивание!$A24,#REF!)-SUMIFS(#REF!,#REF!,выравнивание!$A24,#REF!,4)</f>
        <v>#REF!</v>
      </c>
      <c r="Q24" s="37" t="e">
        <f>SUMIF(#REF!,выравнивание!$A24,#REF!)-SUMIFS(#REF!,#REF!,выравнивание!$A24,#REF!,4)</f>
        <v>#REF!</v>
      </c>
      <c r="R24" s="37" t="e">
        <f>SUMIF(#REF!,выравнивание!$A24,#REF!)-SUMIFS(#REF!,#REF!,выравнивание!$A24,#REF!,4)</f>
        <v>#REF!</v>
      </c>
      <c r="S24" s="37" t="e">
        <f>SUMIF(#REF!,выравнивание!$A24,#REF!)-SUMIFS(#REF!,#REF!,выравнивание!$A24,#REF!,4)</f>
        <v>#REF!</v>
      </c>
      <c r="T24" s="37" t="e">
        <f>SUMIF(#REF!,выравнивание!$A24,#REF!)-SUMIFS(#REF!,#REF!,выравнивание!$A24,#REF!,4)</f>
        <v>#REF!</v>
      </c>
      <c r="U24" s="37" t="e">
        <f>SUMIF(#REF!,выравнивание!$A24,#REF!)-SUMIFS(#REF!,#REF!,выравнивание!$A24,#REF!,4)</f>
        <v>#REF!</v>
      </c>
      <c r="V24" s="37" t="e">
        <f>SUMIF(#REF!,выравнивание!$A24,#REF!)-SUMIFS(#REF!,#REF!,выравнивание!$A24,#REF!,4)</f>
        <v>#REF!</v>
      </c>
      <c r="W24" s="37" t="e">
        <f>SUMIF(#REF!,выравнивание!$A24,#REF!)-SUMIFS(#REF!,#REF!,выравнивание!$A24,#REF!,4)</f>
        <v>#REF!</v>
      </c>
      <c r="X24" s="37" t="e">
        <f>SUMIF(#REF!,выравнивание!$A24,#REF!)-SUMIFS(#REF!,#REF!,выравнивание!$A24,#REF!,4)</f>
        <v>#REF!</v>
      </c>
      <c r="Y24" s="37" t="e">
        <f>SUMIF(#REF!,выравнивание!$A24,#REF!)-SUMIFS(#REF!,#REF!,выравнивание!$A24,#REF!,4)</f>
        <v>#REF!</v>
      </c>
      <c r="Z24" s="37" t="e">
        <f>SUMIF(#REF!,выравнивание!$A24,#REF!)-SUMIFS(#REF!,#REF!,выравнивание!$A24,#REF!,4)</f>
        <v>#REF!</v>
      </c>
      <c r="AA24" s="37" t="e">
        <f>SUMIF(#REF!,выравнивание!$A24,#REF!)-SUMIFS(#REF!,#REF!,выравнивание!$A24,#REF!,4)</f>
        <v>#REF!</v>
      </c>
      <c r="AB24" s="37" t="e">
        <f>SUMIF(#REF!,выравнивание!$A24,#REF!)-SUMIFS(#REF!,#REF!,выравнивание!$A24,#REF!,4)</f>
        <v>#REF!</v>
      </c>
      <c r="AC24" s="103" t="e">
        <f>SUMIF(#REF!,выравнивание!$A24,#REF!)-SUMIFS(#REF!,#REF!,выравнивание!$A24,#REF!,4)</f>
        <v>#REF!</v>
      </c>
      <c r="AD24" s="103" t="e">
        <f>SUMIF(#REF!,выравнивание!$A24,#REF!)-SUMIFS(#REF!,#REF!,выравнивание!$A24,#REF!,4)</f>
        <v>#REF!</v>
      </c>
      <c r="AE24" s="103" t="e">
        <f>SUMIF(#REF!,выравнивание!$A24,#REF!)*1000-SUMIF(#REF!,выравнивание!$A24,#REF!)*1000</f>
        <v>#REF!</v>
      </c>
      <c r="AF24" s="105" t="e">
        <f>AD24-AE24</f>
        <v>#REF!</v>
      </c>
      <c r="AU24" s="108"/>
    </row>
    <row r="25" spans="1:49" hidden="1" x14ac:dyDescent="0.25">
      <c r="A25" s="6">
        <v>3</v>
      </c>
      <c r="B25" s="92" t="s">
        <v>17</v>
      </c>
      <c r="C25" s="11">
        <v>706</v>
      </c>
      <c r="D25" s="11">
        <v>2019</v>
      </c>
      <c r="E25" s="11" t="s">
        <v>184</v>
      </c>
      <c r="F25" s="104"/>
      <c r="G25" s="104"/>
      <c r="H25" s="104"/>
      <c r="I25" s="104" t="e">
        <f t="shared" ref="I25:AB25" si="21">I24/$AD24</f>
        <v>#REF!</v>
      </c>
      <c r="J25" s="104" t="e">
        <f t="shared" si="21"/>
        <v>#REF!</v>
      </c>
      <c r="K25" s="104" t="e">
        <f t="shared" si="21"/>
        <v>#REF!</v>
      </c>
      <c r="L25" s="104" t="e">
        <f t="shared" si="21"/>
        <v>#REF!</v>
      </c>
      <c r="M25" s="104" t="e">
        <f t="shared" si="21"/>
        <v>#REF!</v>
      </c>
      <c r="N25" s="104" t="e">
        <f t="shared" si="21"/>
        <v>#REF!</v>
      </c>
      <c r="O25" s="104" t="e">
        <f t="shared" si="21"/>
        <v>#REF!</v>
      </c>
      <c r="P25" s="104" t="e">
        <f t="shared" si="21"/>
        <v>#REF!</v>
      </c>
      <c r="Q25" s="104" t="e">
        <f t="shared" si="21"/>
        <v>#REF!</v>
      </c>
      <c r="R25" s="104" t="e">
        <f t="shared" si="21"/>
        <v>#REF!</v>
      </c>
      <c r="S25" s="104" t="e">
        <f t="shared" si="21"/>
        <v>#REF!</v>
      </c>
      <c r="T25" s="104" t="e">
        <f t="shared" si="21"/>
        <v>#REF!</v>
      </c>
      <c r="U25" s="104" t="e">
        <f t="shared" si="21"/>
        <v>#REF!</v>
      </c>
      <c r="V25" s="104" t="e">
        <f t="shared" si="21"/>
        <v>#REF!</v>
      </c>
      <c r="W25" s="104" t="e">
        <f t="shared" si="21"/>
        <v>#REF!</v>
      </c>
      <c r="X25" s="104" t="e">
        <f t="shared" si="21"/>
        <v>#REF!</v>
      </c>
      <c r="Y25" s="104" t="e">
        <f t="shared" si="21"/>
        <v>#REF!</v>
      </c>
      <c r="Z25" s="104" t="e">
        <f t="shared" si="21"/>
        <v>#REF!</v>
      </c>
      <c r="AA25" s="104" t="e">
        <f t="shared" si="21"/>
        <v>#REF!</v>
      </c>
      <c r="AB25" s="104" t="e">
        <f t="shared" si="21"/>
        <v>#REF!</v>
      </c>
      <c r="AC25" s="106" t="e">
        <f>1-Z25-Y25-X25-W25-V25-U25-T25-O25-N25-L25-I25</f>
        <v>#REF!</v>
      </c>
      <c r="AD25" s="106" t="e">
        <f>AD24/$AD24</f>
        <v>#REF!</v>
      </c>
      <c r="AE25" s="81"/>
      <c r="AU25" s="108"/>
    </row>
    <row r="26" spans="1:49" x14ac:dyDescent="0.25">
      <c r="A26" s="6">
        <v>3</v>
      </c>
      <c r="B26" s="92" t="s">
        <v>17</v>
      </c>
      <c r="C26" s="11">
        <v>706</v>
      </c>
      <c r="D26" s="11">
        <v>2019</v>
      </c>
      <c r="E26" s="11" t="s">
        <v>185</v>
      </c>
      <c r="F26" s="37" t="e">
        <f>G26+H26</f>
        <v>#REF!</v>
      </c>
      <c r="G26" s="37" t="e">
        <f>J26+AA26</f>
        <v>#REF!</v>
      </c>
      <c r="H26" s="37" t="e">
        <f>K26+AB26</f>
        <v>#REF!</v>
      </c>
      <c r="I26" s="37" t="e">
        <f>ROUND($AF24*I25,0)</f>
        <v>#REF!</v>
      </c>
      <c r="J26" s="37" t="e">
        <f>ROUND(I26/1.302,0)</f>
        <v>#REF!</v>
      </c>
      <c r="K26" s="37" t="e">
        <f>I26-J26</f>
        <v>#REF!</v>
      </c>
      <c r="L26" s="37" t="e">
        <f>ROUND($AF24*L25,0)</f>
        <v>#REF!</v>
      </c>
      <c r="M26" s="37" t="e">
        <f>ROUND($AF24*M25,0)</f>
        <v>#REF!</v>
      </c>
      <c r="N26" s="37" t="e">
        <f>ROUND($AF24*N25,0)</f>
        <v>#REF!</v>
      </c>
      <c r="O26" s="37" t="e">
        <f>ROUND($AF24*O25,0)</f>
        <v>#REF!</v>
      </c>
      <c r="P26" s="37" t="e">
        <f>ROUND($AE24*P25,0)</f>
        <v>#REF!</v>
      </c>
      <c r="Q26" s="37" t="e">
        <f>ROUND($AE24*Q25,0)</f>
        <v>#REF!</v>
      </c>
      <c r="R26" s="37" t="e">
        <f>ROUND($AE24*R25,0)</f>
        <v>#REF!</v>
      </c>
      <c r="S26" s="37" t="e">
        <f>ROUND($AE24*S25,0)</f>
        <v>#REF!</v>
      </c>
      <c r="T26" s="37" t="e">
        <f t="shared" ref="T26:Z26" si="22">ROUND($AF24*T25,0)</f>
        <v>#REF!</v>
      </c>
      <c r="U26" s="37" t="e">
        <f t="shared" si="22"/>
        <v>#REF!</v>
      </c>
      <c r="V26" s="37" t="e">
        <f t="shared" si="22"/>
        <v>#REF!</v>
      </c>
      <c r="W26" s="37" t="e">
        <f t="shared" si="22"/>
        <v>#REF!</v>
      </c>
      <c r="X26" s="37" t="e">
        <f t="shared" si="22"/>
        <v>#REF!</v>
      </c>
      <c r="Y26" s="37" t="e">
        <f t="shared" si="22"/>
        <v>#REF!</v>
      </c>
      <c r="Z26" s="37" t="e">
        <f t="shared" si="22"/>
        <v>#REF!</v>
      </c>
      <c r="AA26" s="37" t="e">
        <f>ROUND(Z26/1.302,0)</f>
        <v>#REF!</v>
      </c>
      <c r="AB26" s="37" t="e">
        <f>Z26-AA26</f>
        <v>#REF!</v>
      </c>
      <c r="AC26" s="37" t="e">
        <f>ROUND($AF24*AC25,0)</f>
        <v>#REF!</v>
      </c>
      <c r="AD26" s="37" t="e">
        <f>I26+L26+N26+O26+T26+U26+V26+W26+X26+Y26+AC26+Z26</f>
        <v>#REF!</v>
      </c>
      <c r="AE26" s="78" t="e">
        <f>AF24</f>
        <v>#REF!</v>
      </c>
      <c r="AF26" s="78" t="e">
        <f>AE26-AF24</f>
        <v>#REF!</v>
      </c>
      <c r="AG26" s="107" t="e">
        <f>-ROUND(F26/1000,1)</f>
        <v>#REF!</v>
      </c>
      <c r="AH26" s="107" t="e">
        <f>ROUND(AG26/1.302,1)</f>
        <v>#REF!</v>
      </c>
      <c r="AI26" s="107" t="e">
        <f>AG26-AH26</f>
        <v>#REF!</v>
      </c>
      <c r="AJ26" s="107" t="e">
        <f>-ROUND(L26/1000,1)</f>
        <v>#REF!</v>
      </c>
      <c r="AK26" s="107" t="e">
        <f>-ROUND(M26/1000,1)</f>
        <v>#REF!</v>
      </c>
      <c r="AL26" s="107" t="e">
        <f>-ROUND(N26/1000,1)</f>
        <v>#REF!</v>
      </c>
      <c r="AM26" s="107" t="e">
        <f>-ROUND(O26/1000,1)</f>
        <v>#REF!</v>
      </c>
      <c r="AN26" s="107" t="e">
        <f t="shared" ref="AN26:AS26" si="23">-ROUND(T26/1000,1)</f>
        <v>#REF!</v>
      </c>
      <c r="AO26" s="107" t="e">
        <f t="shared" si="23"/>
        <v>#REF!</v>
      </c>
      <c r="AP26" s="107" t="e">
        <f t="shared" si="23"/>
        <v>#REF!</v>
      </c>
      <c r="AQ26" s="107" t="e">
        <f t="shared" si="23"/>
        <v>#REF!</v>
      </c>
      <c r="AR26" s="107" t="e">
        <f t="shared" si="23"/>
        <v>#REF!</v>
      </c>
      <c r="AS26" s="107" t="e">
        <f t="shared" si="23"/>
        <v>#REF!</v>
      </c>
      <c r="AT26" s="107" t="e">
        <f>-ROUND(AC26/1000,1)</f>
        <v>#REF!</v>
      </c>
      <c r="AU26" s="108" t="e">
        <f>AG26+AJ26+AL26+AM26+AN26+AO26+AP26+AQ26+AR26+AS26+AT26</f>
        <v>#REF!</v>
      </c>
      <c r="AW26" s="272">
        <v>-29864.1</v>
      </c>
    </row>
    <row r="27" spans="1:49" hidden="1" x14ac:dyDescent="0.25">
      <c r="A27" s="6">
        <v>3</v>
      </c>
      <c r="B27" s="92" t="s">
        <v>17</v>
      </c>
      <c r="C27" s="11">
        <v>706</v>
      </c>
      <c r="D27" s="11">
        <v>2020</v>
      </c>
      <c r="E27" s="11" t="s">
        <v>182</v>
      </c>
      <c r="F27" s="37"/>
      <c r="G27" s="37"/>
      <c r="H27" s="37"/>
      <c r="I27" s="37" t="e">
        <f>SUMIF(#REF!,выравнивание!$A27,#REF!)-SUMIFS(#REF!,#REF!,выравнивание!$A27,#REF!,4)</f>
        <v>#REF!</v>
      </c>
      <c r="J27" s="37" t="e">
        <f>SUMIF(#REF!,выравнивание!$A27,#REF!)-SUMIFS(#REF!,#REF!,выравнивание!$A27,#REF!,4)</f>
        <v>#REF!</v>
      </c>
      <c r="K27" s="37" t="e">
        <f>SUMIF(#REF!,выравнивание!$A27,#REF!)-SUMIFS(#REF!,#REF!,выравнивание!$A27,#REF!,4)</f>
        <v>#REF!</v>
      </c>
      <c r="L27" s="37" t="e">
        <f>SUMIF(#REF!,выравнивание!$A27,#REF!)-SUMIFS(#REF!,#REF!,выравнивание!$A27,#REF!,4)</f>
        <v>#REF!</v>
      </c>
      <c r="M27" s="37" t="e">
        <f>SUMIF(#REF!,выравнивание!$A27,#REF!)-SUMIFS(#REF!,#REF!,выравнивание!$A27,#REF!,4)</f>
        <v>#REF!</v>
      </c>
      <c r="N27" s="37" t="e">
        <f>SUMIF(#REF!,выравнивание!$A27,#REF!)-SUMIFS(#REF!,#REF!,выравнивание!$A27,#REF!,4)</f>
        <v>#REF!</v>
      </c>
      <c r="O27" s="37" t="e">
        <f>SUMIF(#REF!,выравнивание!$A27,#REF!)-SUMIFS(#REF!,#REF!,выравнивание!$A27,#REF!,4)</f>
        <v>#REF!</v>
      </c>
      <c r="P27" s="37" t="e">
        <f>SUMIF(#REF!,выравнивание!$A27,#REF!)-SUMIFS(#REF!,#REF!,выравнивание!$A27,#REF!,4)</f>
        <v>#REF!</v>
      </c>
      <c r="Q27" s="37" t="e">
        <f>SUMIF(#REF!,выравнивание!$A27,#REF!)-SUMIFS(#REF!,#REF!,выравнивание!$A27,#REF!,4)</f>
        <v>#REF!</v>
      </c>
      <c r="R27" s="37" t="e">
        <f>SUMIF(#REF!,выравнивание!$A27,#REF!)-SUMIFS(#REF!,#REF!,выравнивание!$A27,#REF!,4)</f>
        <v>#REF!</v>
      </c>
      <c r="S27" s="37" t="e">
        <f>SUMIF(#REF!,выравнивание!$A27,#REF!)-SUMIFS(#REF!,#REF!,выравнивание!$A27,#REF!,4)</f>
        <v>#REF!</v>
      </c>
      <c r="T27" s="37" t="e">
        <f>SUMIF(#REF!,выравнивание!$A27,#REF!)-SUMIFS(#REF!,#REF!,выравнивание!$A27,#REF!,4)</f>
        <v>#REF!</v>
      </c>
      <c r="U27" s="37" t="e">
        <f>SUMIF(#REF!,выравнивание!$A27,#REF!)-SUMIFS(#REF!,#REF!,выравнивание!$A27,#REF!,4)</f>
        <v>#REF!</v>
      </c>
      <c r="V27" s="37" t="e">
        <f>SUMIF(#REF!,выравнивание!$A27,#REF!)-SUMIFS(#REF!,#REF!,выравнивание!$A27,#REF!,4)</f>
        <v>#REF!</v>
      </c>
      <c r="W27" s="37" t="e">
        <f>SUMIF(#REF!,выравнивание!$A27,#REF!)-SUMIFS(#REF!,#REF!,выравнивание!$A27,#REF!,4)</f>
        <v>#REF!</v>
      </c>
      <c r="X27" s="37" t="e">
        <f>SUMIF(#REF!,выравнивание!$A27,#REF!)-SUMIFS(#REF!,#REF!,выравнивание!$A27,#REF!,4)</f>
        <v>#REF!</v>
      </c>
      <c r="Y27" s="37" t="e">
        <f>SUMIF(#REF!,выравнивание!$A27,#REF!)-SUMIFS(#REF!,#REF!,выравнивание!$A27,#REF!,4)</f>
        <v>#REF!</v>
      </c>
      <c r="Z27" s="37" t="e">
        <f>SUMIF(#REF!,выравнивание!$A27,#REF!)-SUMIFS(#REF!,#REF!,выравнивание!$A27,#REF!,4)</f>
        <v>#REF!</v>
      </c>
      <c r="AA27" s="37" t="e">
        <f>SUMIF(#REF!,выравнивание!$A27,#REF!)-SUMIFS(#REF!,#REF!,выравнивание!$A27,#REF!,4)</f>
        <v>#REF!</v>
      </c>
      <c r="AB27" s="37" t="e">
        <f>SUMIF(#REF!,выравнивание!$A27,#REF!)-SUMIFS(#REF!,#REF!,выравнивание!$A27,#REF!,4)</f>
        <v>#REF!</v>
      </c>
      <c r="AC27" s="103" t="e">
        <f>SUMIF(#REF!,выравнивание!$A27,#REF!)-SUMIFS(#REF!,#REF!,выравнивание!$A27,#REF!,4)</f>
        <v>#REF!</v>
      </c>
      <c r="AD27" s="103" t="e">
        <f>SUMIF(#REF!,выравнивание!$A27,#REF!)-SUMIFS(#REF!,#REF!,выравнивание!$A27,#REF!,4)</f>
        <v>#REF!</v>
      </c>
      <c r="AE27" s="103" t="e">
        <f>SUMIF(#REF!,выравнивание!$A27,#REF!)*1000-SUMIF(#REF!,выравнивание!$A27,#REF!)*1000</f>
        <v>#REF!</v>
      </c>
      <c r="AF27" s="84" t="e">
        <f>AD27-AE27</f>
        <v>#REF!</v>
      </c>
      <c r="AU27" s="108"/>
    </row>
    <row r="28" spans="1:49" hidden="1" x14ac:dyDescent="0.25">
      <c r="A28" s="6">
        <v>3</v>
      </c>
      <c r="B28" s="92" t="s">
        <v>17</v>
      </c>
      <c r="C28" s="11">
        <v>706</v>
      </c>
      <c r="D28" s="11">
        <v>2020</v>
      </c>
      <c r="E28" s="11" t="s">
        <v>184</v>
      </c>
      <c r="F28" s="104"/>
      <c r="G28" s="104"/>
      <c r="H28" s="104"/>
      <c r="I28" s="104" t="e">
        <f t="shared" ref="I28:AB28" si="24">I27/$AD27</f>
        <v>#REF!</v>
      </c>
      <c r="J28" s="104" t="e">
        <f t="shared" si="24"/>
        <v>#REF!</v>
      </c>
      <c r="K28" s="104" t="e">
        <f t="shared" si="24"/>
        <v>#REF!</v>
      </c>
      <c r="L28" s="104" t="e">
        <f t="shared" si="24"/>
        <v>#REF!</v>
      </c>
      <c r="M28" s="104" t="e">
        <f t="shared" si="24"/>
        <v>#REF!</v>
      </c>
      <c r="N28" s="104" t="e">
        <f t="shared" si="24"/>
        <v>#REF!</v>
      </c>
      <c r="O28" s="104" t="e">
        <f t="shared" si="24"/>
        <v>#REF!</v>
      </c>
      <c r="P28" s="104" t="e">
        <f t="shared" si="24"/>
        <v>#REF!</v>
      </c>
      <c r="Q28" s="104" t="e">
        <f t="shared" si="24"/>
        <v>#REF!</v>
      </c>
      <c r="R28" s="104" t="e">
        <f t="shared" si="24"/>
        <v>#REF!</v>
      </c>
      <c r="S28" s="104" t="e">
        <f t="shared" si="24"/>
        <v>#REF!</v>
      </c>
      <c r="T28" s="104" t="e">
        <f t="shared" si="24"/>
        <v>#REF!</v>
      </c>
      <c r="U28" s="104" t="e">
        <f t="shared" si="24"/>
        <v>#REF!</v>
      </c>
      <c r="V28" s="104" t="e">
        <f t="shared" si="24"/>
        <v>#REF!</v>
      </c>
      <c r="W28" s="104" t="e">
        <f t="shared" si="24"/>
        <v>#REF!</v>
      </c>
      <c r="X28" s="104" t="e">
        <f t="shared" si="24"/>
        <v>#REF!</v>
      </c>
      <c r="Y28" s="104" t="e">
        <f t="shared" si="24"/>
        <v>#REF!</v>
      </c>
      <c r="Z28" s="104" t="e">
        <f t="shared" si="24"/>
        <v>#REF!</v>
      </c>
      <c r="AA28" s="104" t="e">
        <f t="shared" si="24"/>
        <v>#REF!</v>
      </c>
      <c r="AB28" s="104" t="e">
        <f t="shared" si="24"/>
        <v>#REF!</v>
      </c>
      <c r="AC28" s="106" t="e">
        <f>1-Z28-Y28-X28-W28-V28-U28-T28-O28-N28-L28-I28</f>
        <v>#REF!</v>
      </c>
      <c r="AD28" s="106" t="e">
        <f>AD27/$AD27</f>
        <v>#REF!</v>
      </c>
      <c r="AE28" s="81"/>
      <c r="AU28" s="108"/>
    </row>
    <row r="29" spans="1:49" x14ac:dyDescent="0.25">
      <c r="A29" s="6">
        <v>3</v>
      </c>
      <c r="B29" s="92" t="s">
        <v>17</v>
      </c>
      <c r="C29" s="11">
        <v>706</v>
      </c>
      <c r="D29" s="11">
        <v>2020</v>
      </c>
      <c r="E29" s="11" t="s">
        <v>185</v>
      </c>
      <c r="F29" s="37" t="e">
        <f>G29+H29</f>
        <v>#REF!</v>
      </c>
      <c r="G29" s="37" t="e">
        <f>J29+AA29</f>
        <v>#REF!</v>
      </c>
      <c r="H29" s="37" t="e">
        <f>K29+AB29</f>
        <v>#REF!</v>
      </c>
      <c r="I29" s="37" t="e">
        <f>ROUND($AF27*I28,0)</f>
        <v>#REF!</v>
      </c>
      <c r="J29" s="37" t="e">
        <f>ROUND(I29/1.302,0)</f>
        <v>#REF!</v>
      </c>
      <c r="K29" s="37" t="e">
        <f>I29-J29</f>
        <v>#REF!</v>
      </c>
      <c r="L29" s="37" t="e">
        <f>ROUND($AF27*L28,0)</f>
        <v>#REF!</v>
      </c>
      <c r="M29" s="37" t="e">
        <f>ROUND($AF27*M28,0)</f>
        <v>#REF!</v>
      </c>
      <c r="N29" s="37" t="e">
        <f>ROUND($AF27*N28,0)</f>
        <v>#REF!</v>
      </c>
      <c r="O29" s="37" t="e">
        <f>ROUND($AF27*O28,0)</f>
        <v>#REF!</v>
      </c>
      <c r="P29" s="37" t="e">
        <f>ROUND($AE27*P28,0)</f>
        <v>#REF!</v>
      </c>
      <c r="Q29" s="37" t="e">
        <f>ROUND($AE27*Q28,0)</f>
        <v>#REF!</v>
      </c>
      <c r="R29" s="37" t="e">
        <f>ROUND($AE27*R28,0)</f>
        <v>#REF!</v>
      </c>
      <c r="S29" s="37" t="e">
        <f>ROUND($AE27*S28,0)</f>
        <v>#REF!</v>
      </c>
      <c r="T29" s="37" t="e">
        <f t="shared" ref="T29:Z29" si="25">ROUND($AF27*T28,0)</f>
        <v>#REF!</v>
      </c>
      <c r="U29" s="37" t="e">
        <f t="shared" si="25"/>
        <v>#REF!</v>
      </c>
      <c r="V29" s="37" t="e">
        <f t="shared" si="25"/>
        <v>#REF!</v>
      </c>
      <c r="W29" s="37" t="e">
        <f t="shared" si="25"/>
        <v>#REF!</v>
      </c>
      <c r="X29" s="37" t="e">
        <f t="shared" si="25"/>
        <v>#REF!</v>
      </c>
      <c r="Y29" s="37" t="e">
        <f t="shared" si="25"/>
        <v>#REF!</v>
      </c>
      <c r="Z29" s="37" t="e">
        <f t="shared" si="25"/>
        <v>#REF!</v>
      </c>
      <c r="AA29" s="37" t="e">
        <f>ROUND(Z29/1.302,0)</f>
        <v>#REF!</v>
      </c>
      <c r="AB29" s="37" t="e">
        <f>Z29-AA29</f>
        <v>#REF!</v>
      </c>
      <c r="AC29" s="37" t="e">
        <f>ROUND($AF27*AC28,0)</f>
        <v>#REF!</v>
      </c>
      <c r="AD29" s="37" t="e">
        <f>I29+L29+N29+O29+T29+U29+V29+W29+X29+Y29+AC29+Z29</f>
        <v>#REF!</v>
      </c>
      <c r="AE29" s="78" t="e">
        <f>AF27</f>
        <v>#REF!</v>
      </c>
      <c r="AF29" s="78" t="e">
        <f>AE29-AF27</f>
        <v>#REF!</v>
      </c>
      <c r="AG29" s="107" t="e">
        <f>-ROUND(F29/1000,1)</f>
        <v>#REF!</v>
      </c>
      <c r="AH29" s="107" t="e">
        <f>ROUND(AG29/1.302,1)</f>
        <v>#REF!</v>
      </c>
      <c r="AI29" s="107" t="e">
        <f>AG29-AH29</f>
        <v>#REF!</v>
      </c>
      <c r="AJ29" s="107" t="e">
        <f>-ROUND(L29/1000,1)</f>
        <v>#REF!</v>
      </c>
      <c r="AK29" s="107" t="e">
        <f>-ROUND(M29/1000,1)</f>
        <v>#REF!</v>
      </c>
      <c r="AL29" s="107" t="e">
        <f>-ROUND(N29/1000,1)</f>
        <v>#REF!</v>
      </c>
      <c r="AM29" s="107" t="e">
        <f>-ROUND(O29/1000,1)</f>
        <v>#REF!</v>
      </c>
      <c r="AN29" s="107" t="e">
        <f t="shared" ref="AN29:AS29" si="26">-ROUND(T29/1000,1)</f>
        <v>#REF!</v>
      </c>
      <c r="AO29" s="107" t="e">
        <f t="shared" si="26"/>
        <v>#REF!</v>
      </c>
      <c r="AP29" s="107" t="e">
        <f t="shared" si="26"/>
        <v>#REF!</v>
      </c>
      <c r="AQ29" s="107" t="e">
        <f t="shared" si="26"/>
        <v>#REF!</v>
      </c>
      <c r="AR29" s="107" t="e">
        <f t="shared" si="26"/>
        <v>#REF!</v>
      </c>
      <c r="AS29" s="107" t="e">
        <f t="shared" si="26"/>
        <v>#REF!</v>
      </c>
      <c r="AT29" s="107" t="e">
        <f>-ROUND(AC29/1000,1)</f>
        <v>#REF!</v>
      </c>
      <c r="AU29" s="108" t="e">
        <f>AG29+AJ29+AL29+AM29+AN29+AO29+AP29+AQ29+AR29+AS29+AT29</f>
        <v>#REF!</v>
      </c>
      <c r="AW29" s="272">
        <v>-30570.6</v>
      </c>
    </row>
    <row r="30" spans="1:49" hidden="1" x14ac:dyDescent="0.25">
      <c r="A30" s="6">
        <v>4</v>
      </c>
      <c r="B30" s="92" t="s">
        <v>18</v>
      </c>
      <c r="C30" s="11">
        <v>706</v>
      </c>
      <c r="D30" s="11">
        <v>2018</v>
      </c>
      <c r="E30" s="11" t="s">
        <v>182</v>
      </c>
      <c r="F30" s="37"/>
      <c r="G30" s="37"/>
      <c r="H30" s="37"/>
      <c r="I30" s="37">
        <f>SUMIF('2020'!$B:$B,выравнивание!$A30,'2020'!BM:BM)-SUMIFS('2020'!BM:BM,'2020'!$B:$B,выравнивание!$A30,'2020'!$G:$G,4)</f>
        <v>67491117</v>
      </c>
      <c r="J30" s="37">
        <f>SUMIF('2020'!$B:$B,выравнивание!$A30,'2020'!BN:BN)-SUMIFS('2020'!BN:BN,'2020'!$B:$B,выравнивание!$A30,'2020'!$G:$G,4)</f>
        <v>51836495.299999997</v>
      </c>
      <c r="K30" s="37">
        <f>SUMIF('2020'!$B:$B,выравнивание!$A30,'2020'!BO:BO)-SUMIFS('2020'!BO:BO,'2020'!$B:$B,выравнивание!$A30,'2020'!$G:$G,4)</f>
        <v>15654621.699999999</v>
      </c>
      <c r="L30" s="37">
        <f>SUMIF('2020'!$B:$B,выравнивание!$A30,'2020'!BP:BP)-SUMIFS('2020'!BP:BP,'2020'!$B:$B,выравнивание!$A30,'2020'!$G:$G,4)</f>
        <v>4395565</v>
      </c>
      <c r="M30" s="37">
        <f>SUMIF('2020'!$B:$B,выравнивание!$A30,'2020'!BQ:BQ)-SUMIFS('2020'!BQ:BQ,'2020'!$B:$B,выравнивание!$A30,'2020'!$G:$G,4)</f>
        <v>826029</v>
      </c>
      <c r="N30" s="37">
        <f>SUMIF('2020'!$B:$B,выравнивание!$A30,'2020'!BR:BR)-SUMIFS('2020'!BR:BR,'2020'!$B:$B,выравнивание!$A30,'2020'!$G:$G,4)</f>
        <v>4055595</v>
      </c>
      <c r="O30" s="37">
        <f>SUMIF('2020'!$B:$B,выравнивание!$A30,'2020'!BS:BS)-SUMIFS('2020'!BS:BS,'2020'!$B:$B,выравнивание!$A30,'2020'!$G:$G,4)</f>
        <v>9692627</v>
      </c>
      <c r="P30" s="37">
        <f>SUMIF('2020'!$B:$B,выравнивание!$A30,'2020'!BT:BT)-SUMIFS('2020'!BT:BT,'2020'!$B:$B,выравнивание!$A30,'2020'!$G:$G,4)</f>
        <v>269468</v>
      </c>
      <c r="Q30" s="37">
        <f>SUMIF('2020'!$B:$B,выравнивание!$A30,'2020'!BU:BU)-SUMIFS('2020'!BU:BU,'2020'!$B:$B,выравнивание!$A30,'2020'!$G:$G,4)</f>
        <v>8786285</v>
      </c>
      <c r="R30" s="37">
        <f>SUMIF('2020'!$B:$B,выравнивание!$A30,'2020'!BV:BV)-SUMIFS('2020'!BV:BV,'2020'!$B:$B,выравнивание!$A30,'2020'!$G:$G,4)</f>
        <v>186874</v>
      </c>
      <c r="S30" s="37">
        <f>SUMIF('2020'!$B:$B,выравнивание!$A30,'2020'!BW:BW)-SUMIFS('2020'!BW:BW,'2020'!$B:$B,выравнивание!$A30,'2020'!$G:$G,4)</f>
        <v>450000</v>
      </c>
      <c r="T30" s="37">
        <f>SUMIF('2020'!$B:$B,выравнивание!$A30,'2020'!BX:BX)-SUMIFS('2020'!BX:BX,'2020'!$B:$B,выравнивание!$A30,'2020'!$G:$G,4)</f>
        <v>4479923</v>
      </c>
      <c r="U30" s="37">
        <f>SUMIF('2020'!$B:$B,выравнивание!$A30,'2020'!BY:BY)-SUMIFS('2020'!BY:BY,'2020'!$B:$B,выравнивание!$A30,'2020'!$G:$G,4)</f>
        <v>2913780</v>
      </c>
      <c r="V30" s="37">
        <f>SUMIF('2020'!$B:$B,выравнивание!$A30,'2020'!BZ:BZ)-SUMIFS('2020'!BZ:BZ,'2020'!$B:$B,выравнивание!$A30,'2020'!$G:$G,4)</f>
        <v>271350</v>
      </c>
      <c r="W30" s="37">
        <f>SUMIF('2020'!$B:$B,выравнивание!$A30,'2020'!CA:CA)-SUMIFS('2020'!CA:CA,'2020'!$B:$B,выравнивание!$A30,'2020'!$G:$G,4)</f>
        <v>386925</v>
      </c>
      <c r="X30" s="37">
        <f>SUMIF('2020'!$B:$B,выравнивание!$A30,'2020'!CB:CB)-SUMIFS('2020'!CB:CB,'2020'!$B:$B,выравнивание!$A30,'2020'!$G:$G,4)</f>
        <v>41280</v>
      </c>
      <c r="Y30" s="37">
        <f>SUMIF('2020'!$B:$B,выравнивание!$A30,'2020'!CC:CC)-SUMIFS('2020'!CC:CC,'2020'!$B:$B,выравнивание!$A30,'2020'!$G:$G,4)</f>
        <v>493775</v>
      </c>
      <c r="Z30" s="37">
        <f>SUMIF('2020'!$B:$B,выравнивание!$A30,'2020'!CD:CD)-SUMIFS('2020'!CD:CD,'2020'!$B:$B,выравнивание!$A30,'2020'!$G:$G,4)</f>
        <v>16595916</v>
      </c>
      <c r="AA30" s="37">
        <f>SUMIF('2020'!$B:$B,выравнивание!$A30,'2020'!CE:CE)-SUMIFS('2020'!CE:CE,'2020'!$B:$B,выравнивание!$A30,'2020'!$G:$G,4)</f>
        <v>12746479.300000001</v>
      </c>
      <c r="AB30" s="37">
        <f>SUMIF('2020'!$B:$B,выравнивание!$A30,'2020'!CF:CF)-SUMIFS('2020'!CF:CF,'2020'!$B:$B,выравнивание!$A30,'2020'!$G:$G,4)</f>
        <v>3849436.7</v>
      </c>
      <c r="AC30" s="103">
        <f>SUMIF('2020'!$B:$B,выравнивание!$A30,'2020'!CG:CG)-SUMIFS('2020'!CG:CG,'2020'!$B:$B,выравнивание!$A30,'2020'!$G:$G,4)</f>
        <v>1643840</v>
      </c>
      <c r="AD30" s="103">
        <f>SUMIF('2020'!$B:$B,выравнивание!$A30,'2020'!CH:CH)-SUMIFS('2020'!CH:CH,'2020'!$B:$B,выравнивание!$A30,'2020'!$G:$G,4)</f>
        <v>112461693</v>
      </c>
      <c r="AE30" s="84">
        <f>SUMIF('Свод 2020'!$A$9:$A$22,выравнивание!$A30,'Свод 2020'!$AA$9:$AA$24)*1000-SUMIF('Свод 2020'!$A$9:$A$22,выравнивание!$A30,'Свод 2020'!$S$9:$S$24)*1000</f>
        <v>119418000</v>
      </c>
      <c r="AF30" s="105">
        <f>AD30-AE30</f>
        <v>-6956307</v>
      </c>
      <c r="AU30" s="108"/>
    </row>
    <row r="31" spans="1:49" hidden="1" x14ac:dyDescent="0.25">
      <c r="A31" s="6">
        <v>4</v>
      </c>
      <c r="B31" s="92" t="s">
        <v>18</v>
      </c>
      <c r="C31" s="11">
        <v>706</v>
      </c>
      <c r="D31" s="11">
        <v>2018</v>
      </c>
      <c r="E31" s="11" t="s">
        <v>184</v>
      </c>
      <c r="F31" s="104"/>
      <c r="G31" s="104"/>
      <c r="H31" s="104"/>
      <c r="I31" s="104">
        <f t="shared" ref="I31:AB31" si="27">I30/$AD30</f>
        <v>0.60012500000000002</v>
      </c>
      <c r="J31" s="104">
        <f t="shared" si="27"/>
        <v>0.460926</v>
      </c>
      <c r="K31" s="104">
        <f t="shared" si="27"/>
        <v>0.13919999999999999</v>
      </c>
      <c r="L31" s="104">
        <f t="shared" si="27"/>
        <v>3.9085000000000002E-2</v>
      </c>
      <c r="M31" s="104">
        <f t="shared" si="27"/>
        <v>7.345E-3</v>
      </c>
      <c r="N31" s="104">
        <f t="shared" si="27"/>
        <v>3.6061999999999997E-2</v>
      </c>
      <c r="O31" s="104">
        <f t="shared" si="27"/>
        <v>8.6185999999999999E-2</v>
      </c>
      <c r="P31" s="104">
        <f t="shared" si="27"/>
        <v>2.3960000000000001E-3</v>
      </c>
      <c r="Q31" s="104">
        <f t="shared" si="27"/>
        <v>7.8127000000000002E-2</v>
      </c>
      <c r="R31" s="104">
        <f t="shared" si="27"/>
        <v>1.6620000000000001E-3</v>
      </c>
      <c r="S31" s="104">
        <f t="shared" si="27"/>
        <v>4.0010000000000002E-3</v>
      </c>
      <c r="T31" s="104">
        <f t="shared" si="27"/>
        <v>3.9835000000000002E-2</v>
      </c>
      <c r="U31" s="104">
        <f t="shared" si="27"/>
        <v>2.5909000000000001E-2</v>
      </c>
      <c r="V31" s="104">
        <f t="shared" si="27"/>
        <v>2.4130000000000002E-3</v>
      </c>
      <c r="W31" s="104">
        <f t="shared" si="27"/>
        <v>3.441E-3</v>
      </c>
      <c r="X31" s="104">
        <f t="shared" si="27"/>
        <v>3.6699999999999998E-4</v>
      </c>
      <c r="Y31" s="104">
        <f t="shared" si="27"/>
        <v>4.3909999999999999E-3</v>
      </c>
      <c r="Z31" s="104">
        <f t="shared" si="27"/>
        <v>0.14757000000000001</v>
      </c>
      <c r="AA31" s="104">
        <f t="shared" si="27"/>
        <v>0.113341</v>
      </c>
      <c r="AB31" s="104">
        <f t="shared" si="27"/>
        <v>3.4229000000000002E-2</v>
      </c>
      <c r="AC31" s="106">
        <f>1-Z31-Y31-X31-W31-V31-U31-T31-O31-N31-L31-I31</f>
        <v>1.4616000000000001E-2</v>
      </c>
      <c r="AD31" s="106">
        <f>AD30/$AD30</f>
        <v>1</v>
      </c>
      <c r="AE31" s="81"/>
      <c r="AU31" s="108"/>
    </row>
    <row r="32" spans="1:49" x14ac:dyDescent="0.25">
      <c r="A32" s="6">
        <v>4</v>
      </c>
      <c r="B32" s="92" t="s">
        <v>18</v>
      </c>
      <c r="C32" s="11">
        <v>706</v>
      </c>
      <c r="D32" s="11">
        <v>2018</v>
      </c>
      <c r="E32" s="11" t="s">
        <v>185</v>
      </c>
      <c r="F32" s="37">
        <f>G32+H32</f>
        <v>-5201196</v>
      </c>
      <c r="G32" s="37">
        <f>J32+AA32</f>
        <v>-3994774</v>
      </c>
      <c r="H32" s="37">
        <f>K32+AB32</f>
        <v>-1206422</v>
      </c>
      <c r="I32" s="37">
        <f>ROUND($AF30*I31,0)</f>
        <v>-4174654</v>
      </c>
      <c r="J32" s="37">
        <f>ROUND(I32/1.302,0)</f>
        <v>-3206339</v>
      </c>
      <c r="K32" s="37">
        <f>I32-J32</f>
        <v>-968315</v>
      </c>
      <c r="L32" s="37">
        <f>ROUND($AF30*L31,0)</f>
        <v>-271887</v>
      </c>
      <c r="M32" s="37">
        <f>ROUND($AF30*M31,0)</f>
        <v>-51094</v>
      </c>
      <c r="N32" s="37">
        <f>ROUND($AF30*N31,0)</f>
        <v>-250858</v>
      </c>
      <c r="O32" s="37">
        <f>ROUND($AF30*O31,0)</f>
        <v>-599536</v>
      </c>
      <c r="P32" s="37">
        <f>ROUND($AE30*P31,0)</f>
        <v>286126</v>
      </c>
      <c r="Q32" s="37">
        <f>ROUND($AE30*Q31,0)</f>
        <v>9329770</v>
      </c>
      <c r="R32" s="37">
        <f>ROUND($AE30*R31,0)</f>
        <v>198473</v>
      </c>
      <c r="S32" s="37">
        <f>ROUND($AE30*S31,0)</f>
        <v>477791</v>
      </c>
      <c r="T32" s="37">
        <f t="shared" ref="T32:Z32" si="28">ROUND($AF30*T31,0)</f>
        <v>-277104</v>
      </c>
      <c r="U32" s="37">
        <f t="shared" si="28"/>
        <v>-180231</v>
      </c>
      <c r="V32" s="37">
        <f t="shared" si="28"/>
        <v>-16786</v>
      </c>
      <c r="W32" s="37">
        <f t="shared" si="28"/>
        <v>-23937</v>
      </c>
      <c r="X32" s="37">
        <f t="shared" si="28"/>
        <v>-2553</v>
      </c>
      <c r="Y32" s="37">
        <f t="shared" si="28"/>
        <v>-30545</v>
      </c>
      <c r="Z32" s="37">
        <f t="shared" si="28"/>
        <v>-1026542</v>
      </c>
      <c r="AA32" s="37">
        <f>ROUND(Z32/1.302,0)</f>
        <v>-788435</v>
      </c>
      <c r="AB32" s="37">
        <f>Z32-AA32</f>
        <v>-238107</v>
      </c>
      <c r="AC32" s="37">
        <f>ROUND($AF30*AC31,0)</f>
        <v>-101673</v>
      </c>
      <c r="AD32" s="37">
        <f>I32+L32+N32+O32+T32+U32+V32+W32+X32+Y32+AC32+Z32</f>
        <v>-6956306</v>
      </c>
      <c r="AE32" s="78">
        <f>AF30</f>
        <v>-6956307</v>
      </c>
      <c r="AF32" s="78">
        <f>AE32-AF30</f>
        <v>0</v>
      </c>
      <c r="AG32" s="107">
        <f>-ROUND(F32/1000,1)</f>
        <v>5201.2</v>
      </c>
      <c r="AH32" s="107">
        <f>ROUND(AG32/1.302,1)</f>
        <v>3994.8</v>
      </c>
      <c r="AI32" s="107">
        <f>AG32-AH32</f>
        <v>1206.4000000000001</v>
      </c>
      <c r="AJ32" s="107">
        <f>-ROUND(L32/1000,1)</f>
        <v>271.89999999999998</v>
      </c>
      <c r="AK32" s="107">
        <f>-ROUND(M32/1000,1)</f>
        <v>51.1</v>
      </c>
      <c r="AL32" s="107">
        <f>-ROUND(N32/1000,1)</f>
        <v>250.9</v>
      </c>
      <c r="AM32" s="107">
        <f>-ROUND(O32/1000,1)</f>
        <v>599.5</v>
      </c>
      <c r="AN32" s="107">
        <f t="shared" ref="AN32:AS32" si="29">-ROUND(T32/1000,1)</f>
        <v>277.10000000000002</v>
      </c>
      <c r="AO32" s="107">
        <f t="shared" si="29"/>
        <v>180.2</v>
      </c>
      <c r="AP32" s="107">
        <f t="shared" si="29"/>
        <v>16.8</v>
      </c>
      <c r="AQ32" s="107">
        <f t="shared" si="29"/>
        <v>23.9</v>
      </c>
      <c r="AR32" s="107">
        <f t="shared" si="29"/>
        <v>2.6</v>
      </c>
      <c r="AS32" s="107">
        <f t="shared" si="29"/>
        <v>30.5</v>
      </c>
      <c r="AT32" s="107">
        <f>-ROUND(AC32/1000,1)</f>
        <v>101.7</v>
      </c>
      <c r="AU32" s="108">
        <f>AG32+AJ32+AL32+AM32+AN32+AO32+AP32+AQ32+AR32+AS32+AT32</f>
        <v>6956.3</v>
      </c>
      <c r="AW32" s="272">
        <v>-37225</v>
      </c>
    </row>
    <row r="33" spans="1:49" hidden="1" x14ac:dyDescent="0.25">
      <c r="A33" s="6">
        <v>4</v>
      </c>
      <c r="B33" s="92" t="s">
        <v>18</v>
      </c>
      <c r="C33" s="11">
        <v>706</v>
      </c>
      <c r="D33" s="11">
        <v>2019</v>
      </c>
      <c r="E33" s="11" t="s">
        <v>182</v>
      </c>
      <c r="F33" s="37"/>
      <c r="G33" s="37"/>
      <c r="H33" s="37"/>
      <c r="I33" s="37" t="e">
        <f>SUMIF(#REF!,выравнивание!$A33,#REF!)-SUMIFS(#REF!,#REF!,выравнивание!$A33,#REF!,4)</f>
        <v>#REF!</v>
      </c>
      <c r="J33" s="37" t="e">
        <f>SUMIF(#REF!,выравнивание!$A33,#REF!)-SUMIFS(#REF!,#REF!,выравнивание!$A33,#REF!,4)</f>
        <v>#REF!</v>
      </c>
      <c r="K33" s="37" t="e">
        <f>SUMIF(#REF!,выравнивание!$A33,#REF!)-SUMIFS(#REF!,#REF!,выравнивание!$A33,#REF!,4)</f>
        <v>#REF!</v>
      </c>
      <c r="L33" s="37" t="e">
        <f>SUMIF(#REF!,выравнивание!$A33,#REF!)-SUMIFS(#REF!,#REF!,выравнивание!$A33,#REF!,4)</f>
        <v>#REF!</v>
      </c>
      <c r="M33" s="37" t="e">
        <f>SUMIF(#REF!,выравнивание!$A33,#REF!)-SUMIFS(#REF!,#REF!,выравнивание!$A33,#REF!,4)</f>
        <v>#REF!</v>
      </c>
      <c r="N33" s="37" t="e">
        <f>SUMIF(#REF!,выравнивание!$A33,#REF!)-SUMIFS(#REF!,#REF!,выравнивание!$A33,#REF!,4)</f>
        <v>#REF!</v>
      </c>
      <c r="O33" s="37" t="e">
        <f>SUMIF(#REF!,выравнивание!$A33,#REF!)-SUMIFS(#REF!,#REF!,выравнивание!$A33,#REF!,4)</f>
        <v>#REF!</v>
      </c>
      <c r="P33" s="37" t="e">
        <f>SUMIF(#REF!,выравнивание!$A33,#REF!)-SUMIFS(#REF!,#REF!,выравнивание!$A33,#REF!,4)</f>
        <v>#REF!</v>
      </c>
      <c r="Q33" s="37" t="e">
        <f>SUMIF(#REF!,выравнивание!$A33,#REF!)-SUMIFS(#REF!,#REF!,выравнивание!$A33,#REF!,4)</f>
        <v>#REF!</v>
      </c>
      <c r="R33" s="37" t="e">
        <f>SUMIF(#REF!,выравнивание!$A33,#REF!)-SUMIFS(#REF!,#REF!,выравнивание!$A33,#REF!,4)</f>
        <v>#REF!</v>
      </c>
      <c r="S33" s="37" t="e">
        <f>SUMIF(#REF!,выравнивание!$A33,#REF!)-SUMIFS(#REF!,#REF!,выравнивание!$A33,#REF!,4)</f>
        <v>#REF!</v>
      </c>
      <c r="T33" s="37" t="e">
        <f>SUMIF(#REF!,выравнивание!$A33,#REF!)-SUMIFS(#REF!,#REF!,выравнивание!$A33,#REF!,4)</f>
        <v>#REF!</v>
      </c>
      <c r="U33" s="37" t="e">
        <f>SUMIF(#REF!,выравнивание!$A33,#REF!)-SUMIFS(#REF!,#REF!,выравнивание!$A33,#REF!,4)</f>
        <v>#REF!</v>
      </c>
      <c r="V33" s="37" t="e">
        <f>SUMIF(#REF!,выравнивание!$A33,#REF!)-SUMIFS(#REF!,#REF!,выравнивание!$A33,#REF!,4)</f>
        <v>#REF!</v>
      </c>
      <c r="W33" s="37" t="e">
        <f>SUMIF(#REF!,выравнивание!$A33,#REF!)-SUMIFS(#REF!,#REF!,выравнивание!$A33,#REF!,4)</f>
        <v>#REF!</v>
      </c>
      <c r="X33" s="37" t="e">
        <f>SUMIF(#REF!,выравнивание!$A33,#REF!)-SUMIFS(#REF!,#REF!,выравнивание!$A33,#REF!,4)</f>
        <v>#REF!</v>
      </c>
      <c r="Y33" s="37" t="e">
        <f>SUMIF(#REF!,выравнивание!$A33,#REF!)-SUMIFS(#REF!,#REF!,выравнивание!$A33,#REF!,4)</f>
        <v>#REF!</v>
      </c>
      <c r="Z33" s="37" t="e">
        <f>SUMIF(#REF!,выравнивание!$A33,#REF!)-SUMIFS(#REF!,#REF!,выравнивание!$A33,#REF!,4)</f>
        <v>#REF!</v>
      </c>
      <c r="AA33" s="37" t="e">
        <f>SUMIF(#REF!,выравнивание!$A33,#REF!)-SUMIFS(#REF!,#REF!,выравнивание!$A33,#REF!,4)</f>
        <v>#REF!</v>
      </c>
      <c r="AB33" s="37" t="e">
        <f>SUMIF(#REF!,выравнивание!$A33,#REF!)-SUMIFS(#REF!,#REF!,выравнивание!$A33,#REF!,4)</f>
        <v>#REF!</v>
      </c>
      <c r="AC33" s="103" t="e">
        <f>SUMIF(#REF!,выравнивание!$A33,#REF!)-SUMIFS(#REF!,#REF!,выравнивание!$A33,#REF!,4)</f>
        <v>#REF!</v>
      </c>
      <c r="AD33" s="103" t="e">
        <f>SUMIF(#REF!,выравнивание!$A33,#REF!)-SUMIFS(#REF!,#REF!,выравнивание!$A33,#REF!,4)</f>
        <v>#REF!</v>
      </c>
      <c r="AE33" s="103" t="e">
        <f>SUMIF(#REF!,выравнивание!$A33,#REF!)*1000-SUMIF(#REF!,выравнивание!$A33,#REF!)*1000</f>
        <v>#REF!</v>
      </c>
      <c r="AF33" s="105" t="e">
        <f>AD33-AE33</f>
        <v>#REF!</v>
      </c>
      <c r="AU33" s="108"/>
    </row>
    <row r="34" spans="1:49" hidden="1" x14ac:dyDescent="0.25">
      <c r="A34" s="6">
        <v>4</v>
      </c>
      <c r="B34" s="92" t="s">
        <v>18</v>
      </c>
      <c r="C34" s="11">
        <v>706</v>
      </c>
      <c r="D34" s="11">
        <v>2019</v>
      </c>
      <c r="E34" s="11" t="s">
        <v>184</v>
      </c>
      <c r="F34" s="104"/>
      <c r="G34" s="104"/>
      <c r="H34" s="104"/>
      <c r="I34" s="104" t="e">
        <f t="shared" ref="I34:AB34" si="30">I33/$AD33</f>
        <v>#REF!</v>
      </c>
      <c r="J34" s="104" t="e">
        <f t="shared" si="30"/>
        <v>#REF!</v>
      </c>
      <c r="K34" s="104" t="e">
        <f t="shared" si="30"/>
        <v>#REF!</v>
      </c>
      <c r="L34" s="104" t="e">
        <f t="shared" si="30"/>
        <v>#REF!</v>
      </c>
      <c r="M34" s="104" t="e">
        <f t="shared" si="30"/>
        <v>#REF!</v>
      </c>
      <c r="N34" s="104" t="e">
        <f t="shared" si="30"/>
        <v>#REF!</v>
      </c>
      <c r="O34" s="104" t="e">
        <f t="shared" si="30"/>
        <v>#REF!</v>
      </c>
      <c r="P34" s="104" t="e">
        <f t="shared" si="30"/>
        <v>#REF!</v>
      </c>
      <c r="Q34" s="104" t="e">
        <f t="shared" si="30"/>
        <v>#REF!</v>
      </c>
      <c r="R34" s="104" t="e">
        <f t="shared" si="30"/>
        <v>#REF!</v>
      </c>
      <c r="S34" s="104" t="e">
        <f t="shared" si="30"/>
        <v>#REF!</v>
      </c>
      <c r="T34" s="104" t="e">
        <f t="shared" si="30"/>
        <v>#REF!</v>
      </c>
      <c r="U34" s="104" t="e">
        <f t="shared" si="30"/>
        <v>#REF!</v>
      </c>
      <c r="V34" s="104" t="e">
        <f t="shared" si="30"/>
        <v>#REF!</v>
      </c>
      <c r="W34" s="104" t="e">
        <f t="shared" si="30"/>
        <v>#REF!</v>
      </c>
      <c r="X34" s="104" t="e">
        <f t="shared" si="30"/>
        <v>#REF!</v>
      </c>
      <c r="Y34" s="104" t="e">
        <f t="shared" si="30"/>
        <v>#REF!</v>
      </c>
      <c r="Z34" s="104" t="e">
        <f t="shared" si="30"/>
        <v>#REF!</v>
      </c>
      <c r="AA34" s="104" t="e">
        <f t="shared" si="30"/>
        <v>#REF!</v>
      </c>
      <c r="AB34" s="104" t="e">
        <f t="shared" si="30"/>
        <v>#REF!</v>
      </c>
      <c r="AC34" s="106" t="e">
        <f>1-Z34-Y34-X34-W34-V34-U34-T34-O34-N34-L34-I34</f>
        <v>#REF!</v>
      </c>
      <c r="AD34" s="106" t="e">
        <f>AD33/$AD33</f>
        <v>#REF!</v>
      </c>
      <c r="AE34" s="81"/>
      <c r="AU34" s="108"/>
    </row>
    <row r="35" spans="1:49" x14ac:dyDescent="0.25">
      <c r="A35" s="6">
        <v>4</v>
      </c>
      <c r="B35" s="92" t="s">
        <v>18</v>
      </c>
      <c r="C35" s="11">
        <v>706</v>
      </c>
      <c r="D35" s="11">
        <v>2019</v>
      </c>
      <c r="E35" s="11" t="s">
        <v>185</v>
      </c>
      <c r="F35" s="37" t="e">
        <f>G35+H35</f>
        <v>#REF!</v>
      </c>
      <c r="G35" s="37" t="e">
        <f>J35+AA35</f>
        <v>#REF!</v>
      </c>
      <c r="H35" s="37" t="e">
        <f>K35+AB35</f>
        <v>#REF!</v>
      </c>
      <c r="I35" s="37" t="e">
        <f>ROUND($AF33*I34,0)</f>
        <v>#REF!</v>
      </c>
      <c r="J35" s="37" t="e">
        <f>ROUND(I35/1.302,0)</f>
        <v>#REF!</v>
      </c>
      <c r="K35" s="37" t="e">
        <f>I35-J35</f>
        <v>#REF!</v>
      </c>
      <c r="L35" s="37" t="e">
        <f>ROUND($AF33*L34,0)</f>
        <v>#REF!</v>
      </c>
      <c r="M35" s="37" t="e">
        <f>ROUND($AF33*M34,0)</f>
        <v>#REF!</v>
      </c>
      <c r="N35" s="37" t="e">
        <f>ROUND($AF33*N34,0)</f>
        <v>#REF!</v>
      </c>
      <c r="O35" s="37" t="e">
        <f>ROUND($AF33*O34,0)</f>
        <v>#REF!</v>
      </c>
      <c r="P35" s="37" t="e">
        <f>ROUND($AE33*P34,0)</f>
        <v>#REF!</v>
      </c>
      <c r="Q35" s="37" t="e">
        <f>ROUND($AE33*Q34,0)</f>
        <v>#REF!</v>
      </c>
      <c r="R35" s="37" t="e">
        <f>ROUND($AE33*R34,0)</f>
        <v>#REF!</v>
      </c>
      <c r="S35" s="37" t="e">
        <f>ROUND($AE33*S34,0)</f>
        <v>#REF!</v>
      </c>
      <c r="T35" s="37" t="e">
        <f t="shared" ref="T35:Z35" si="31">ROUND($AF33*T34,0)</f>
        <v>#REF!</v>
      </c>
      <c r="U35" s="37" t="e">
        <f t="shared" si="31"/>
        <v>#REF!</v>
      </c>
      <c r="V35" s="37" t="e">
        <f t="shared" si="31"/>
        <v>#REF!</v>
      </c>
      <c r="W35" s="37" t="e">
        <f t="shared" si="31"/>
        <v>#REF!</v>
      </c>
      <c r="X35" s="37" t="e">
        <f t="shared" si="31"/>
        <v>#REF!</v>
      </c>
      <c r="Y35" s="37" t="e">
        <f t="shared" si="31"/>
        <v>#REF!</v>
      </c>
      <c r="Z35" s="37" t="e">
        <f t="shared" si="31"/>
        <v>#REF!</v>
      </c>
      <c r="AA35" s="37" t="e">
        <f>ROUND(Z35/1.302,0)</f>
        <v>#REF!</v>
      </c>
      <c r="AB35" s="37" t="e">
        <f>Z35-AA35</f>
        <v>#REF!</v>
      </c>
      <c r="AC35" s="37" t="e">
        <f>ROUND($AF33*AC34,0)</f>
        <v>#REF!</v>
      </c>
      <c r="AD35" s="37" t="e">
        <f>I35+L35+N35+O35+T35+U35+V35+W35+X35+Y35+AC35+Z35</f>
        <v>#REF!</v>
      </c>
      <c r="AE35" s="78" t="e">
        <f>AF33</f>
        <v>#REF!</v>
      </c>
      <c r="AF35" s="78" t="e">
        <f>AE35-AF33</f>
        <v>#REF!</v>
      </c>
      <c r="AG35" s="107" t="e">
        <f>-ROUND(F35/1000,1)</f>
        <v>#REF!</v>
      </c>
      <c r="AH35" s="107" t="e">
        <f>ROUND(AG35/1.302,1)</f>
        <v>#REF!</v>
      </c>
      <c r="AI35" s="107" t="e">
        <f>AG35-AH35</f>
        <v>#REF!</v>
      </c>
      <c r="AJ35" s="107" t="e">
        <f>-ROUND(L35/1000,1)</f>
        <v>#REF!</v>
      </c>
      <c r="AK35" s="107" t="e">
        <f>-ROUND(M35/1000,1)</f>
        <v>#REF!</v>
      </c>
      <c r="AL35" s="107" t="e">
        <f>-ROUND(N35/1000,1)</f>
        <v>#REF!</v>
      </c>
      <c r="AM35" s="107" t="e">
        <f>-ROUND(O35/1000,1)</f>
        <v>#REF!</v>
      </c>
      <c r="AN35" s="107" t="e">
        <f t="shared" ref="AN35:AS35" si="32">-ROUND(T35/1000,1)</f>
        <v>#REF!</v>
      </c>
      <c r="AO35" s="107" t="e">
        <f t="shared" si="32"/>
        <v>#REF!</v>
      </c>
      <c r="AP35" s="107" t="e">
        <f t="shared" si="32"/>
        <v>#REF!</v>
      </c>
      <c r="AQ35" s="107" t="e">
        <f t="shared" si="32"/>
        <v>#REF!</v>
      </c>
      <c r="AR35" s="107" t="e">
        <f t="shared" si="32"/>
        <v>#REF!</v>
      </c>
      <c r="AS35" s="107" t="e">
        <f t="shared" si="32"/>
        <v>#REF!</v>
      </c>
      <c r="AT35" s="107" t="e">
        <f>-ROUND(AC35/1000,1)</f>
        <v>#REF!</v>
      </c>
      <c r="AU35" s="108" t="e">
        <f>AG35+AJ35+AL35+AM35+AN35+AO35+AP35+AQ35+AR35+AS35+AT35</f>
        <v>#REF!</v>
      </c>
      <c r="AW35" s="272">
        <v>-38778.5</v>
      </c>
    </row>
    <row r="36" spans="1:49" hidden="1" x14ac:dyDescent="0.25">
      <c r="A36" s="6">
        <v>4</v>
      </c>
      <c r="B36" s="92" t="s">
        <v>18</v>
      </c>
      <c r="C36" s="11">
        <v>706</v>
      </c>
      <c r="D36" s="11">
        <v>2020</v>
      </c>
      <c r="E36" s="11" t="s">
        <v>182</v>
      </c>
      <c r="F36" s="37"/>
      <c r="G36" s="37"/>
      <c r="H36" s="37"/>
      <c r="I36" s="37" t="e">
        <f>SUMIF(#REF!,выравнивание!$A36,#REF!)-SUMIFS(#REF!,#REF!,выравнивание!$A36,#REF!,4)</f>
        <v>#REF!</v>
      </c>
      <c r="J36" s="37" t="e">
        <f>SUMIF(#REF!,выравнивание!$A36,#REF!)-SUMIFS(#REF!,#REF!,выравнивание!$A36,#REF!,4)</f>
        <v>#REF!</v>
      </c>
      <c r="K36" s="37" t="e">
        <f>SUMIF(#REF!,выравнивание!$A36,#REF!)-SUMIFS(#REF!,#REF!,выравнивание!$A36,#REF!,4)</f>
        <v>#REF!</v>
      </c>
      <c r="L36" s="37" t="e">
        <f>SUMIF(#REF!,выравнивание!$A36,#REF!)-SUMIFS(#REF!,#REF!,выравнивание!$A36,#REF!,4)</f>
        <v>#REF!</v>
      </c>
      <c r="M36" s="37" t="e">
        <f>SUMIF(#REF!,выравнивание!$A36,#REF!)-SUMIFS(#REF!,#REF!,выравнивание!$A36,#REF!,4)</f>
        <v>#REF!</v>
      </c>
      <c r="N36" s="37" t="e">
        <f>SUMIF(#REF!,выравнивание!$A36,#REF!)-SUMIFS(#REF!,#REF!,выравнивание!$A36,#REF!,4)</f>
        <v>#REF!</v>
      </c>
      <c r="O36" s="37" t="e">
        <f>SUMIF(#REF!,выравнивание!$A36,#REF!)-SUMIFS(#REF!,#REF!,выравнивание!$A36,#REF!,4)</f>
        <v>#REF!</v>
      </c>
      <c r="P36" s="37" t="e">
        <f>SUMIF(#REF!,выравнивание!$A36,#REF!)-SUMIFS(#REF!,#REF!,выравнивание!$A36,#REF!,4)</f>
        <v>#REF!</v>
      </c>
      <c r="Q36" s="37" t="e">
        <f>SUMIF(#REF!,выравнивание!$A36,#REF!)-SUMIFS(#REF!,#REF!,выравнивание!$A36,#REF!,4)</f>
        <v>#REF!</v>
      </c>
      <c r="R36" s="37" t="e">
        <f>SUMIF(#REF!,выравнивание!$A36,#REF!)-SUMIFS(#REF!,#REF!,выравнивание!$A36,#REF!,4)</f>
        <v>#REF!</v>
      </c>
      <c r="S36" s="37" t="e">
        <f>SUMIF(#REF!,выравнивание!$A36,#REF!)-SUMIFS(#REF!,#REF!,выравнивание!$A36,#REF!,4)</f>
        <v>#REF!</v>
      </c>
      <c r="T36" s="37" t="e">
        <f>SUMIF(#REF!,выравнивание!$A36,#REF!)-SUMIFS(#REF!,#REF!,выравнивание!$A36,#REF!,4)</f>
        <v>#REF!</v>
      </c>
      <c r="U36" s="37" t="e">
        <f>SUMIF(#REF!,выравнивание!$A36,#REF!)-SUMIFS(#REF!,#REF!,выравнивание!$A36,#REF!,4)</f>
        <v>#REF!</v>
      </c>
      <c r="V36" s="37" t="e">
        <f>SUMIF(#REF!,выравнивание!$A36,#REF!)-SUMIFS(#REF!,#REF!,выравнивание!$A36,#REF!,4)</f>
        <v>#REF!</v>
      </c>
      <c r="W36" s="37" t="e">
        <f>SUMIF(#REF!,выравнивание!$A36,#REF!)-SUMIFS(#REF!,#REF!,выравнивание!$A36,#REF!,4)</f>
        <v>#REF!</v>
      </c>
      <c r="X36" s="37" t="e">
        <f>SUMIF(#REF!,выравнивание!$A36,#REF!)-SUMIFS(#REF!,#REF!,выравнивание!$A36,#REF!,4)</f>
        <v>#REF!</v>
      </c>
      <c r="Y36" s="37" t="e">
        <f>SUMIF(#REF!,выравнивание!$A36,#REF!)-SUMIFS(#REF!,#REF!,выравнивание!$A36,#REF!,4)</f>
        <v>#REF!</v>
      </c>
      <c r="Z36" s="37" t="e">
        <f>SUMIF(#REF!,выравнивание!$A36,#REF!)-SUMIFS(#REF!,#REF!,выравнивание!$A36,#REF!,4)</f>
        <v>#REF!</v>
      </c>
      <c r="AA36" s="37" t="e">
        <f>SUMIF(#REF!,выравнивание!$A36,#REF!)-SUMIFS(#REF!,#REF!,выравнивание!$A36,#REF!,4)</f>
        <v>#REF!</v>
      </c>
      <c r="AB36" s="37" t="e">
        <f>SUMIF(#REF!,выравнивание!$A36,#REF!)-SUMIFS(#REF!,#REF!,выравнивание!$A36,#REF!,4)</f>
        <v>#REF!</v>
      </c>
      <c r="AC36" s="103" t="e">
        <f>SUMIF(#REF!,выравнивание!$A36,#REF!)-SUMIFS(#REF!,#REF!,выравнивание!$A36,#REF!,4)</f>
        <v>#REF!</v>
      </c>
      <c r="AD36" s="103" t="e">
        <f>SUMIF(#REF!,выравнивание!$A36,#REF!)-SUMIFS(#REF!,#REF!,выравнивание!$A36,#REF!,4)</f>
        <v>#REF!</v>
      </c>
      <c r="AE36" s="103" t="e">
        <f>SUMIF(#REF!,выравнивание!$A36,#REF!)*1000-SUMIF(#REF!,выравнивание!$A36,#REF!)*1000</f>
        <v>#REF!</v>
      </c>
      <c r="AF36" s="84" t="e">
        <f>AD36-AE36</f>
        <v>#REF!</v>
      </c>
      <c r="AU36" s="108"/>
    </row>
    <row r="37" spans="1:49" hidden="1" x14ac:dyDescent="0.25">
      <c r="A37" s="6">
        <v>4</v>
      </c>
      <c r="B37" s="92" t="s">
        <v>18</v>
      </c>
      <c r="C37" s="11">
        <v>706</v>
      </c>
      <c r="D37" s="11">
        <v>2020</v>
      </c>
      <c r="E37" s="11" t="s">
        <v>184</v>
      </c>
      <c r="F37" s="104"/>
      <c r="G37" s="104"/>
      <c r="H37" s="104"/>
      <c r="I37" s="104" t="e">
        <f t="shared" ref="I37:AB37" si="33">I36/$AD36</f>
        <v>#REF!</v>
      </c>
      <c r="J37" s="104" t="e">
        <f t="shared" si="33"/>
        <v>#REF!</v>
      </c>
      <c r="K37" s="104" t="e">
        <f t="shared" si="33"/>
        <v>#REF!</v>
      </c>
      <c r="L37" s="104" t="e">
        <f t="shared" si="33"/>
        <v>#REF!</v>
      </c>
      <c r="M37" s="104" t="e">
        <f t="shared" si="33"/>
        <v>#REF!</v>
      </c>
      <c r="N37" s="104" t="e">
        <f t="shared" si="33"/>
        <v>#REF!</v>
      </c>
      <c r="O37" s="104" t="e">
        <f t="shared" si="33"/>
        <v>#REF!</v>
      </c>
      <c r="P37" s="104" t="e">
        <f t="shared" si="33"/>
        <v>#REF!</v>
      </c>
      <c r="Q37" s="104" t="e">
        <f t="shared" si="33"/>
        <v>#REF!</v>
      </c>
      <c r="R37" s="104" t="e">
        <f t="shared" si="33"/>
        <v>#REF!</v>
      </c>
      <c r="S37" s="104" t="e">
        <f t="shared" si="33"/>
        <v>#REF!</v>
      </c>
      <c r="T37" s="104" t="e">
        <f t="shared" si="33"/>
        <v>#REF!</v>
      </c>
      <c r="U37" s="104" t="e">
        <f t="shared" si="33"/>
        <v>#REF!</v>
      </c>
      <c r="V37" s="104" t="e">
        <f t="shared" si="33"/>
        <v>#REF!</v>
      </c>
      <c r="W37" s="104" t="e">
        <f t="shared" si="33"/>
        <v>#REF!</v>
      </c>
      <c r="X37" s="104" t="e">
        <f t="shared" si="33"/>
        <v>#REF!</v>
      </c>
      <c r="Y37" s="104" t="e">
        <f t="shared" si="33"/>
        <v>#REF!</v>
      </c>
      <c r="Z37" s="104" t="e">
        <f t="shared" si="33"/>
        <v>#REF!</v>
      </c>
      <c r="AA37" s="104" t="e">
        <f t="shared" si="33"/>
        <v>#REF!</v>
      </c>
      <c r="AB37" s="104" t="e">
        <f t="shared" si="33"/>
        <v>#REF!</v>
      </c>
      <c r="AC37" s="106" t="e">
        <f>1-Z37-Y37-X37-W37-V37-U37-T37-O37-N37-L37-I37</f>
        <v>#REF!</v>
      </c>
      <c r="AD37" s="106" t="e">
        <f>AD36/$AD36</f>
        <v>#REF!</v>
      </c>
      <c r="AE37" s="81"/>
      <c r="AU37" s="108"/>
    </row>
    <row r="38" spans="1:49" x14ac:dyDescent="0.25">
      <c r="A38" s="6">
        <v>4</v>
      </c>
      <c r="B38" s="92" t="s">
        <v>18</v>
      </c>
      <c r="C38" s="11">
        <v>706</v>
      </c>
      <c r="D38" s="11">
        <v>2020</v>
      </c>
      <c r="E38" s="11" t="s">
        <v>185</v>
      </c>
      <c r="F38" s="37" t="e">
        <f>G38+H38</f>
        <v>#REF!</v>
      </c>
      <c r="G38" s="37" t="e">
        <f>J38+AA38</f>
        <v>#REF!</v>
      </c>
      <c r="H38" s="37" t="e">
        <f>K38+AB38</f>
        <v>#REF!</v>
      </c>
      <c r="I38" s="37" t="e">
        <f>ROUND($AF36*I37,0)</f>
        <v>#REF!</v>
      </c>
      <c r="J38" s="37" t="e">
        <f>ROUND(I38/1.302,0)</f>
        <v>#REF!</v>
      </c>
      <c r="K38" s="37" t="e">
        <f>I38-J38</f>
        <v>#REF!</v>
      </c>
      <c r="L38" s="37" t="e">
        <f>ROUND($AF36*L37,0)</f>
        <v>#REF!</v>
      </c>
      <c r="M38" s="37" t="e">
        <f>ROUND($AF36*M37,0)</f>
        <v>#REF!</v>
      </c>
      <c r="N38" s="37" t="e">
        <f>ROUND($AF36*N37,0)</f>
        <v>#REF!</v>
      </c>
      <c r="O38" s="37" t="e">
        <f>ROUND($AF36*O37,0)</f>
        <v>#REF!</v>
      </c>
      <c r="P38" s="37" t="e">
        <f>ROUND($AE36*P37,0)</f>
        <v>#REF!</v>
      </c>
      <c r="Q38" s="37" t="e">
        <f>ROUND($AE36*Q37,0)</f>
        <v>#REF!</v>
      </c>
      <c r="R38" s="37" t="e">
        <f>ROUND($AE36*R37,0)</f>
        <v>#REF!</v>
      </c>
      <c r="S38" s="37" t="e">
        <f>ROUND($AE36*S37,0)</f>
        <v>#REF!</v>
      </c>
      <c r="T38" s="37" t="e">
        <f t="shared" ref="T38:Z38" si="34">ROUND($AF36*T37,0)</f>
        <v>#REF!</v>
      </c>
      <c r="U38" s="37" t="e">
        <f t="shared" si="34"/>
        <v>#REF!</v>
      </c>
      <c r="V38" s="37" t="e">
        <f t="shared" si="34"/>
        <v>#REF!</v>
      </c>
      <c r="W38" s="37" t="e">
        <f t="shared" si="34"/>
        <v>#REF!</v>
      </c>
      <c r="X38" s="37" t="e">
        <f t="shared" si="34"/>
        <v>#REF!</v>
      </c>
      <c r="Y38" s="37" t="e">
        <f t="shared" si="34"/>
        <v>#REF!</v>
      </c>
      <c r="Z38" s="37" t="e">
        <f t="shared" si="34"/>
        <v>#REF!</v>
      </c>
      <c r="AA38" s="37" t="e">
        <f>ROUND(Z38/1.302,0)</f>
        <v>#REF!</v>
      </c>
      <c r="AB38" s="37" t="e">
        <f>Z38-AA38</f>
        <v>#REF!</v>
      </c>
      <c r="AC38" s="37" t="e">
        <f>ROUND($AF36*AC37,0)</f>
        <v>#REF!</v>
      </c>
      <c r="AD38" s="37" t="e">
        <f>I38+L38+N38+O38+T38+U38+V38+W38+X38+Y38+AC38+Z38</f>
        <v>#REF!</v>
      </c>
      <c r="AE38" s="78" t="e">
        <f>AF36</f>
        <v>#REF!</v>
      </c>
      <c r="AF38" s="78" t="e">
        <f>AE38-AF36</f>
        <v>#REF!</v>
      </c>
      <c r="AG38" s="107" t="e">
        <f>-ROUND(F38/1000,1)</f>
        <v>#REF!</v>
      </c>
      <c r="AH38" s="107" t="e">
        <f>ROUND(AG38/1.302,1)</f>
        <v>#REF!</v>
      </c>
      <c r="AI38" s="107" t="e">
        <f>AG38-AH38</f>
        <v>#REF!</v>
      </c>
      <c r="AJ38" s="107" t="e">
        <f>-ROUND(L38/1000,1)</f>
        <v>#REF!</v>
      </c>
      <c r="AK38" s="107" t="e">
        <f>-ROUND(M38/1000,1)</f>
        <v>#REF!</v>
      </c>
      <c r="AL38" s="107" t="e">
        <f>-ROUND(N38/1000,1)</f>
        <v>#REF!</v>
      </c>
      <c r="AM38" s="107" t="e">
        <f>-ROUND(O38/1000,1)</f>
        <v>#REF!</v>
      </c>
      <c r="AN38" s="107" t="e">
        <f t="shared" ref="AN38:AS38" si="35">-ROUND(T38/1000,1)</f>
        <v>#REF!</v>
      </c>
      <c r="AO38" s="107" t="e">
        <f t="shared" si="35"/>
        <v>#REF!</v>
      </c>
      <c r="AP38" s="107" t="e">
        <f t="shared" si="35"/>
        <v>#REF!</v>
      </c>
      <c r="AQ38" s="107" t="e">
        <f t="shared" si="35"/>
        <v>#REF!</v>
      </c>
      <c r="AR38" s="107" t="e">
        <f t="shared" si="35"/>
        <v>#REF!</v>
      </c>
      <c r="AS38" s="107" t="e">
        <f t="shared" si="35"/>
        <v>#REF!</v>
      </c>
      <c r="AT38" s="107" t="e">
        <f>-ROUND(AC38/1000,1)</f>
        <v>#REF!</v>
      </c>
      <c r="AU38" s="108" t="e">
        <f>AG38+AJ38+AL38+AM38+AN38+AO38+AP38+AQ38+AR38+AS38+AT38</f>
        <v>#REF!</v>
      </c>
      <c r="AW38" s="272">
        <v>-39848.800000000003</v>
      </c>
    </row>
    <row r="39" spans="1:49" hidden="1" x14ac:dyDescent="0.25">
      <c r="A39" s="6">
        <v>5</v>
      </c>
      <c r="B39" s="92" t="s">
        <v>19</v>
      </c>
      <c r="C39" s="11">
        <v>706</v>
      </c>
      <c r="D39" s="11">
        <v>2018</v>
      </c>
      <c r="E39" s="11" t="s">
        <v>182</v>
      </c>
      <c r="F39" s="37"/>
      <c r="G39" s="37"/>
      <c r="H39" s="37"/>
      <c r="I39" s="37">
        <f>SUMIF('2020'!$B:$B,выравнивание!$A39,'2020'!BM:BM)-SUMIFS('2020'!BM:BM,'2020'!$B:$B,выравнивание!$A39,'2020'!$G:$G,4)</f>
        <v>167128842</v>
      </c>
      <c r="J39" s="37">
        <f>SUMIF('2020'!$B:$B,выравнивание!$A39,'2020'!BN:BN)-SUMIFS('2020'!BN:BN,'2020'!$B:$B,выравнивание!$A39,'2020'!$G:$G,4)</f>
        <v>128363165.8</v>
      </c>
      <c r="K39" s="37">
        <f>SUMIF('2020'!$B:$B,выравнивание!$A39,'2020'!BO:BO)-SUMIFS('2020'!BO:BO,'2020'!$B:$B,выравнивание!$A39,'2020'!$G:$G,4)</f>
        <v>38765676.200000003</v>
      </c>
      <c r="L39" s="37">
        <f>SUMIF('2020'!$B:$B,выравнивание!$A39,'2020'!BP:BP)-SUMIFS('2020'!BP:BP,'2020'!$B:$B,выравнивание!$A39,'2020'!$G:$G,4)</f>
        <v>14754069</v>
      </c>
      <c r="M39" s="37">
        <f>SUMIF('2020'!$B:$B,выравнивание!$A39,'2020'!BQ:BQ)-SUMIFS('2020'!BQ:BQ,'2020'!$B:$B,выравнивание!$A39,'2020'!$G:$G,4)</f>
        <v>2686999</v>
      </c>
      <c r="N39" s="37">
        <f>SUMIF('2020'!$B:$B,выравнивание!$A39,'2020'!BR:BR)-SUMIFS('2020'!BR:BR,'2020'!$B:$B,выравнивание!$A39,'2020'!$G:$G,4)</f>
        <v>13960259</v>
      </c>
      <c r="O39" s="37">
        <f>SUMIF('2020'!$B:$B,выравнивание!$A39,'2020'!BS:BS)-SUMIFS('2020'!BS:BS,'2020'!$B:$B,выравнивание!$A39,'2020'!$G:$G,4)</f>
        <v>33088650</v>
      </c>
      <c r="P39" s="37">
        <f>SUMIF('2020'!$B:$B,выравнивание!$A39,'2020'!BT:BT)-SUMIFS('2020'!BT:BT,'2020'!$B:$B,выравнивание!$A39,'2020'!$G:$G,4)</f>
        <v>982204</v>
      </c>
      <c r="Q39" s="37">
        <f>SUMIF('2020'!$B:$B,выравнивание!$A39,'2020'!BU:BU)-SUMIFS('2020'!BU:BU,'2020'!$B:$B,выравнивание!$A39,'2020'!$G:$G,4)</f>
        <v>29806871</v>
      </c>
      <c r="R39" s="37">
        <f>SUMIF('2020'!$B:$B,выравнивание!$A39,'2020'!BV:BV)-SUMIFS('2020'!BV:BV,'2020'!$B:$B,выравнивание!$A39,'2020'!$G:$G,4)</f>
        <v>673761</v>
      </c>
      <c r="S39" s="37">
        <f>SUMIF('2020'!$B:$B,выравнивание!$A39,'2020'!BW:BW)-SUMIFS('2020'!BW:BW,'2020'!$B:$B,выравнивание!$A39,'2020'!$G:$G,4)</f>
        <v>1625814</v>
      </c>
      <c r="T39" s="37">
        <f>SUMIF('2020'!$B:$B,выравнивание!$A39,'2020'!BX:BX)-SUMIFS('2020'!BX:BX,'2020'!$B:$B,выравнивание!$A39,'2020'!$G:$G,4)</f>
        <v>9721607</v>
      </c>
      <c r="U39" s="37">
        <f>SUMIF('2020'!$B:$B,выравнивание!$A39,'2020'!BY:BY)-SUMIFS('2020'!BY:BY,'2020'!$B:$B,выравнивание!$A39,'2020'!$G:$G,4)</f>
        <v>10588604</v>
      </c>
      <c r="V39" s="37">
        <f>SUMIF('2020'!$B:$B,выравнивание!$A39,'2020'!BZ:BZ)-SUMIFS('2020'!BZ:BZ,'2020'!$B:$B,выравнивание!$A39,'2020'!$G:$G,4)</f>
        <v>997218</v>
      </c>
      <c r="W39" s="37">
        <f>SUMIF('2020'!$B:$B,выравнивание!$A39,'2020'!CA:CA)-SUMIFS('2020'!CA:CA,'2020'!$B:$B,выравнивание!$A39,'2020'!$G:$G,4)</f>
        <v>1421959</v>
      </c>
      <c r="X39" s="37">
        <f>SUMIF('2020'!$B:$B,выравнивание!$A39,'2020'!CB:CB)-SUMIFS('2020'!CB:CB,'2020'!$B:$B,выравнивание!$A39,'2020'!$G:$G,4)</f>
        <v>150616</v>
      </c>
      <c r="Y39" s="37">
        <f>SUMIF('2020'!$B:$B,выравнивание!$A39,'2020'!CC:CC)-SUMIFS('2020'!CC:CC,'2020'!$B:$B,выравнивание!$A39,'2020'!$G:$G,4)</f>
        <v>1673773</v>
      </c>
      <c r="Z39" s="37">
        <f>SUMIF('2020'!$B:$B,выравнивание!$A39,'2020'!CD:CD)-SUMIFS('2020'!CD:CD,'2020'!$B:$B,выравнивание!$A39,'2020'!$G:$G,4)</f>
        <v>41207454</v>
      </c>
      <c r="AA39" s="37">
        <f>SUMIF('2020'!$B:$B,выравнивание!$A39,'2020'!CE:CE)-SUMIFS('2020'!CE:CE,'2020'!$B:$B,выравнивание!$A39,'2020'!$G:$G,4)</f>
        <v>31649350.199999999</v>
      </c>
      <c r="AB39" s="37">
        <f>SUMIF('2020'!$B:$B,выравнивание!$A39,'2020'!CF:CF)-SUMIFS('2020'!CF:CF,'2020'!$B:$B,выравнивание!$A39,'2020'!$G:$G,4)</f>
        <v>9558103.8000000007</v>
      </c>
      <c r="AC39" s="103">
        <f>SUMIF('2020'!$B:$B,выравнивание!$A39,'2020'!CG:CG)-SUMIFS('2020'!CG:CG,'2020'!$B:$B,выравнивание!$A39,'2020'!$G:$G,4)</f>
        <v>6061440</v>
      </c>
      <c r="AD39" s="103">
        <f>SUMIF('2020'!$B:$B,выравнивание!$A39,'2020'!CH:CH)-SUMIFS('2020'!CH:CH,'2020'!$B:$B,выравнивание!$A39,'2020'!$G:$G,4)</f>
        <v>300748920</v>
      </c>
      <c r="AE39" s="84">
        <f>SUMIF('Свод 2020'!$A$9:$A$22,выравнивание!$A39,'Свод 2020'!$AA$9:$AA$24)*1000-SUMIF('Свод 2020'!$A$9:$A$22,выравнивание!$A39,'Свод 2020'!$S$9:$S$24)*1000</f>
        <v>319357600</v>
      </c>
      <c r="AF39" s="105">
        <f>AD39-AE39</f>
        <v>-18608680</v>
      </c>
      <c r="AU39" s="108"/>
    </row>
    <row r="40" spans="1:49" hidden="1" x14ac:dyDescent="0.25">
      <c r="A40" s="6">
        <v>5</v>
      </c>
      <c r="B40" s="92" t="s">
        <v>19</v>
      </c>
      <c r="C40" s="11">
        <v>706</v>
      </c>
      <c r="D40" s="11">
        <v>2018</v>
      </c>
      <c r="E40" s="11" t="s">
        <v>184</v>
      </c>
      <c r="F40" s="104"/>
      <c r="G40" s="104"/>
      <c r="H40" s="104"/>
      <c r="I40" s="104">
        <f t="shared" ref="I40:AB40" si="36">I39/$AD39</f>
        <v>0.55570900000000001</v>
      </c>
      <c r="J40" s="104">
        <f t="shared" si="36"/>
        <v>0.42681200000000002</v>
      </c>
      <c r="K40" s="104">
        <f t="shared" si="36"/>
        <v>0.12889700000000001</v>
      </c>
      <c r="L40" s="104">
        <f t="shared" si="36"/>
        <v>4.9057999999999997E-2</v>
      </c>
      <c r="M40" s="104">
        <f t="shared" si="36"/>
        <v>8.9339999999999992E-3</v>
      </c>
      <c r="N40" s="104">
        <f t="shared" si="36"/>
        <v>4.6418000000000001E-2</v>
      </c>
      <c r="O40" s="104">
        <f t="shared" si="36"/>
        <v>0.11002099999999999</v>
      </c>
      <c r="P40" s="104">
        <f t="shared" si="36"/>
        <v>3.2659999999999998E-3</v>
      </c>
      <c r="Q40" s="104">
        <f t="shared" si="36"/>
        <v>9.9109000000000003E-2</v>
      </c>
      <c r="R40" s="104">
        <f t="shared" si="36"/>
        <v>2.2399999999999998E-3</v>
      </c>
      <c r="S40" s="104">
        <f t="shared" si="36"/>
        <v>5.4060000000000002E-3</v>
      </c>
      <c r="T40" s="104">
        <f t="shared" si="36"/>
        <v>3.2325E-2</v>
      </c>
      <c r="U40" s="104">
        <f t="shared" si="36"/>
        <v>3.5207000000000002E-2</v>
      </c>
      <c r="V40" s="104">
        <f t="shared" si="36"/>
        <v>3.3159999999999999E-3</v>
      </c>
      <c r="W40" s="104">
        <f t="shared" si="36"/>
        <v>4.7280000000000004E-3</v>
      </c>
      <c r="X40" s="104">
        <f t="shared" si="36"/>
        <v>5.0100000000000003E-4</v>
      </c>
      <c r="Y40" s="104">
        <f t="shared" si="36"/>
        <v>5.5649999999999996E-3</v>
      </c>
      <c r="Z40" s="104">
        <f t="shared" si="36"/>
        <v>0.137016</v>
      </c>
      <c r="AA40" s="104">
        <f t="shared" si="36"/>
        <v>0.105235</v>
      </c>
      <c r="AB40" s="104">
        <f t="shared" si="36"/>
        <v>3.1780999999999997E-2</v>
      </c>
      <c r="AC40" s="106">
        <f>1-Z40-Y40-X40-W40-V40-U40-T40-O40-N40-L40-I40</f>
        <v>2.0136000000000001E-2</v>
      </c>
      <c r="AD40" s="106">
        <f>AD39/$AD39</f>
        <v>1</v>
      </c>
      <c r="AE40" s="81"/>
      <c r="AU40" s="108"/>
    </row>
    <row r="41" spans="1:49" x14ac:dyDescent="0.25">
      <c r="A41" s="6">
        <v>5</v>
      </c>
      <c r="B41" s="92" t="s">
        <v>19</v>
      </c>
      <c r="C41" s="11">
        <v>706</v>
      </c>
      <c r="D41" s="11">
        <v>2018</v>
      </c>
      <c r="E41" s="11" t="s">
        <v>185</v>
      </c>
      <c r="F41" s="37">
        <f>G41+H41</f>
        <v>-12890698</v>
      </c>
      <c r="G41" s="37">
        <f>J41+AA41</f>
        <v>-9900690</v>
      </c>
      <c r="H41" s="37">
        <f>K41+AB41</f>
        <v>-2990008</v>
      </c>
      <c r="I41" s="37">
        <f>ROUND($AF39*I40,0)</f>
        <v>-10341011</v>
      </c>
      <c r="J41" s="37">
        <f>ROUND(I41/1.302,0)</f>
        <v>-7942405</v>
      </c>
      <c r="K41" s="37">
        <f>I41-J41</f>
        <v>-2398606</v>
      </c>
      <c r="L41" s="37">
        <f>ROUND($AF39*L40,0)</f>
        <v>-912905</v>
      </c>
      <c r="M41" s="37">
        <f>ROUND($AF39*M40,0)</f>
        <v>-166250</v>
      </c>
      <c r="N41" s="37">
        <f>ROUND($AF39*N40,0)</f>
        <v>-863778</v>
      </c>
      <c r="O41" s="37">
        <f>ROUND($AF39*O40,0)</f>
        <v>-2047346</v>
      </c>
      <c r="P41" s="37">
        <f>ROUND($AE39*P40,0)</f>
        <v>1043022</v>
      </c>
      <c r="Q41" s="37">
        <f>ROUND($AE39*Q40,0)</f>
        <v>31651212</v>
      </c>
      <c r="R41" s="37">
        <f>ROUND($AE39*R40,0)</f>
        <v>715361</v>
      </c>
      <c r="S41" s="37">
        <f>ROUND($AE39*S40,0)</f>
        <v>1726447</v>
      </c>
      <c r="T41" s="37">
        <f t="shared" ref="T41:Z41" si="37">ROUND($AF39*T40,0)</f>
        <v>-601526</v>
      </c>
      <c r="U41" s="37">
        <f t="shared" si="37"/>
        <v>-655156</v>
      </c>
      <c r="V41" s="37">
        <f t="shared" si="37"/>
        <v>-61706</v>
      </c>
      <c r="W41" s="37">
        <f t="shared" si="37"/>
        <v>-87982</v>
      </c>
      <c r="X41" s="37">
        <f t="shared" si="37"/>
        <v>-9323</v>
      </c>
      <c r="Y41" s="37">
        <f t="shared" si="37"/>
        <v>-103557</v>
      </c>
      <c r="Z41" s="37">
        <f t="shared" si="37"/>
        <v>-2549687</v>
      </c>
      <c r="AA41" s="37">
        <f>ROUND(Z41/1.302,0)</f>
        <v>-1958285</v>
      </c>
      <c r="AB41" s="37">
        <f>Z41-AA41</f>
        <v>-591402</v>
      </c>
      <c r="AC41" s="37">
        <f>ROUND($AF39*AC40,0)</f>
        <v>-374704</v>
      </c>
      <c r="AD41" s="37">
        <f>I41+L41+N41+O41+T41+U41+V41+W41+X41+Y41+AC41+Z41</f>
        <v>-18608681</v>
      </c>
      <c r="AE41" s="78">
        <f>AF39</f>
        <v>-18608680</v>
      </c>
      <c r="AF41" s="78">
        <f>AE41-AF39</f>
        <v>0</v>
      </c>
      <c r="AG41" s="107">
        <f>-ROUND(F41/1000,1)</f>
        <v>12890.7</v>
      </c>
      <c r="AH41" s="107">
        <f>ROUND(AG41/1.302,1)</f>
        <v>9900.7000000000007</v>
      </c>
      <c r="AI41" s="107">
        <f>AG41-AH41</f>
        <v>2990</v>
      </c>
      <c r="AJ41" s="107">
        <f>-ROUND(L41/1000,1)</f>
        <v>912.9</v>
      </c>
      <c r="AK41" s="107">
        <f>-ROUND(M41/1000,1)</f>
        <v>166.3</v>
      </c>
      <c r="AL41" s="107">
        <f>-ROUND(N41/1000,1)</f>
        <v>863.8</v>
      </c>
      <c r="AM41" s="107">
        <f>-ROUND(O41/1000,1)</f>
        <v>2047.3</v>
      </c>
      <c r="AN41" s="107">
        <f t="shared" ref="AN41:AS41" si="38">-ROUND(T41/1000,1)</f>
        <v>601.5</v>
      </c>
      <c r="AO41" s="107">
        <f t="shared" si="38"/>
        <v>655.20000000000005</v>
      </c>
      <c r="AP41" s="107">
        <f t="shared" si="38"/>
        <v>61.7</v>
      </c>
      <c r="AQ41" s="107">
        <f t="shared" si="38"/>
        <v>88</v>
      </c>
      <c r="AR41" s="107">
        <f t="shared" si="38"/>
        <v>9.3000000000000007</v>
      </c>
      <c r="AS41" s="107">
        <f t="shared" si="38"/>
        <v>103.6</v>
      </c>
      <c r="AT41" s="107">
        <f>-ROUND(AC41/1000,1)</f>
        <v>374.7</v>
      </c>
      <c r="AU41" s="108">
        <f>AG41+AJ41+AL41+AM41+AN41+AO41+AP41+AQ41+AR41+AS41+AT41</f>
        <v>18608.7</v>
      </c>
      <c r="AW41" s="272">
        <v>-105281.5</v>
      </c>
    </row>
    <row r="42" spans="1:49" hidden="1" x14ac:dyDescent="0.25">
      <c r="A42" s="6">
        <v>5</v>
      </c>
      <c r="B42" s="92" t="s">
        <v>19</v>
      </c>
      <c r="C42" s="11">
        <v>706</v>
      </c>
      <c r="D42" s="11">
        <v>2019</v>
      </c>
      <c r="E42" s="11" t="s">
        <v>182</v>
      </c>
      <c r="F42" s="37"/>
      <c r="G42" s="37"/>
      <c r="H42" s="37"/>
      <c r="I42" s="37" t="e">
        <f>SUMIF(#REF!,выравнивание!$A42,#REF!)-SUMIFS(#REF!,#REF!,выравнивание!$A42,#REF!,4)</f>
        <v>#REF!</v>
      </c>
      <c r="J42" s="37" t="e">
        <f>SUMIF(#REF!,выравнивание!$A42,#REF!)-SUMIFS(#REF!,#REF!,выравнивание!$A42,#REF!,4)</f>
        <v>#REF!</v>
      </c>
      <c r="K42" s="37" t="e">
        <f>SUMIF(#REF!,выравнивание!$A42,#REF!)-SUMIFS(#REF!,#REF!,выравнивание!$A42,#REF!,4)</f>
        <v>#REF!</v>
      </c>
      <c r="L42" s="37" t="e">
        <f>SUMIF(#REF!,выравнивание!$A42,#REF!)-SUMIFS(#REF!,#REF!,выравнивание!$A42,#REF!,4)</f>
        <v>#REF!</v>
      </c>
      <c r="M42" s="37" t="e">
        <f>SUMIF(#REF!,выравнивание!$A42,#REF!)-SUMIFS(#REF!,#REF!,выравнивание!$A42,#REF!,4)</f>
        <v>#REF!</v>
      </c>
      <c r="N42" s="37" t="e">
        <f>SUMIF(#REF!,выравнивание!$A42,#REF!)-SUMIFS(#REF!,#REF!,выравнивание!$A42,#REF!,4)</f>
        <v>#REF!</v>
      </c>
      <c r="O42" s="37" t="e">
        <f>SUMIF(#REF!,выравнивание!$A42,#REF!)-SUMIFS(#REF!,#REF!,выравнивание!$A42,#REF!,4)</f>
        <v>#REF!</v>
      </c>
      <c r="P42" s="37" t="e">
        <f>SUMIF(#REF!,выравнивание!$A42,#REF!)-SUMIFS(#REF!,#REF!,выравнивание!$A42,#REF!,4)</f>
        <v>#REF!</v>
      </c>
      <c r="Q42" s="37" t="e">
        <f>SUMIF(#REF!,выравнивание!$A42,#REF!)-SUMIFS(#REF!,#REF!,выравнивание!$A42,#REF!,4)</f>
        <v>#REF!</v>
      </c>
      <c r="R42" s="37" t="e">
        <f>SUMIF(#REF!,выравнивание!$A42,#REF!)-SUMIFS(#REF!,#REF!,выравнивание!$A42,#REF!,4)</f>
        <v>#REF!</v>
      </c>
      <c r="S42" s="37" t="e">
        <f>SUMIF(#REF!,выравнивание!$A42,#REF!)-SUMIFS(#REF!,#REF!,выравнивание!$A42,#REF!,4)</f>
        <v>#REF!</v>
      </c>
      <c r="T42" s="37" t="e">
        <f>SUMIF(#REF!,выравнивание!$A42,#REF!)-SUMIFS(#REF!,#REF!,выравнивание!$A42,#REF!,4)</f>
        <v>#REF!</v>
      </c>
      <c r="U42" s="37" t="e">
        <f>SUMIF(#REF!,выравнивание!$A42,#REF!)-SUMIFS(#REF!,#REF!,выравнивание!$A42,#REF!,4)</f>
        <v>#REF!</v>
      </c>
      <c r="V42" s="37" t="e">
        <f>SUMIF(#REF!,выравнивание!$A42,#REF!)-SUMIFS(#REF!,#REF!,выравнивание!$A42,#REF!,4)</f>
        <v>#REF!</v>
      </c>
      <c r="W42" s="37" t="e">
        <f>SUMIF(#REF!,выравнивание!$A42,#REF!)-SUMIFS(#REF!,#REF!,выравнивание!$A42,#REF!,4)</f>
        <v>#REF!</v>
      </c>
      <c r="X42" s="37" t="e">
        <f>SUMIF(#REF!,выравнивание!$A42,#REF!)-SUMIFS(#REF!,#REF!,выравнивание!$A42,#REF!,4)</f>
        <v>#REF!</v>
      </c>
      <c r="Y42" s="37" t="e">
        <f>SUMIF(#REF!,выравнивание!$A42,#REF!)-SUMIFS(#REF!,#REF!,выравнивание!$A42,#REF!,4)</f>
        <v>#REF!</v>
      </c>
      <c r="Z42" s="37" t="e">
        <f>SUMIF(#REF!,выравнивание!$A42,#REF!)-SUMIFS(#REF!,#REF!,выравнивание!$A42,#REF!,4)</f>
        <v>#REF!</v>
      </c>
      <c r="AA42" s="37" t="e">
        <f>SUMIF(#REF!,выравнивание!$A42,#REF!)-SUMIFS(#REF!,#REF!,выравнивание!$A42,#REF!,4)</f>
        <v>#REF!</v>
      </c>
      <c r="AB42" s="37" t="e">
        <f>SUMIF(#REF!,выравнивание!$A42,#REF!)-SUMIFS(#REF!,#REF!,выравнивание!$A42,#REF!,4)</f>
        <v>#REF!</v>
      </c>
      <c r="AC42" s="103" t="e">
        <f>SUMIF(#REF!,выравнивание!$A42,#REF!)-SUMIFS(#REF!,#REF!,выравнивание!$A42,#REF!,4)</f>
        <v>#REF!</v>
      </c>
      <c r="AD42" s="103" t="e">
        <f>SUMIF(#REF!,выравнивание!$A42,#REF!)-SUMIFS(#REF!,#REF!,выравнивание!$A42,#REF!,4)</f>
        <v>#REF!</v>
      </c>
      <c r="AE42" s="103" t="e">
        <f>SUMIF(#REF!,выравнивание!$A42,#REF!)*1000-SUMIF(#REF!,выравнивание!$A42,#REF!)*1000</f>
        <v>#REF!</v>
      </c>
      <c r="AF42" s="105" t="e">
        <f>AD42-AE42</f>
        <v>#REF!</v>
      </c>
      <c r="AU42" s="108"/>
    </row>
    <row r="43" spans="1:49" hidden="1" x14ac:dyDescent="0.25">
      <c r="A43" s="6">
        <v>5</v>
      </c>
      <c r="B43" s="92" t="s">
        <v>19</v>
      </c>
      <c r="C43" s="11">
        <v>706</v>
      </c>
      <c r="D43" s="11">
        <v>2019</v>
      </c>
      <c r="E43" s="11" t="s">
        <v>184</v>
      </c>
      <c r="F43" s="104"/>
      <c r="G43" s="104"/>
      <c r="H43" s="104"/>
      <c r="I43" s="104" t="e">
        <f t="shared" ref="I43:AB43" si="39">I42/$AD42</f>
        <v>#REF!</v>
      </c>
      <c r="J43" s="104" t="e">
        <f t="shared" si="39"/>
        <v>#REF!</v>
      </c>
      <c r="K43" s="104" t="e">
        <f t="shared" si="39"/>
        <v>#REF!</v>
      </c>
      <c r="L43" s="104" t="e">
        <f t="shared" si="39"/>
        <v>#REF!</v>
      </c>
      <c r="M43" s="104" t="e">
        <f t="shared" si="39"/>
        <v>#REF!</v>
      </c>
      <c r="N43" s="104" t="e">
        <f t="shared" si="39"/>
        <v>#REF!</v>
      </c>
      <c r="O43" s="104" t="e">
        <f t="shared" si="39"/>
        <v>#REF!</v>
      </c>
      <c r="P43" s="104" t="e">
        <f t="shared" si="39"/>
        <v>#REF!</v>
      </c>
      <c r="Q43" s="104" t="e">
        <f t="shared" si="39"/>
        <v>#REF!</v>
      </c>
      <c r="R43" s="104" t="e">
        <f t="shared" si="39"/>
        <v>#REF!</v>
      </c>
      <c r="S43" s="104" t="e">
        <f t="shared" si="39"/>
        <v>#REF!</v>
      </c>
      <c r="T43" s="104" t="e">
        <f t="shared" si="39"/>
        <v>#REF!</v>
      </c>
      <c r="U43" s="104" t="e">
        <f t="shared" si="39"/>
        <v>#REF!</v>
      </c>
      <c r="V43" s="104" t="e">
        <f t="shared" si="39"/>
        <v>#REF!</v>
      </c>
      <c r="W43" s="104" t="e">
        <f t="shared" si="39"/>
        <v>#REF!</v>
      </c>
      <c r="X43" s="104" t="e">
        <f t="shared" si="39"/>
        <v>#REF!</v>
      </c>
      <c r="Y43" s="104" t="e">
        <f t="shared" si="39"/>
        <v>#REF!</v>
      </c>
      <c r="Z43" s="104" t="e">
        <f t="shared" si="39"/>
        <v>#REF!</v>
      </c>
      <c r="AA43" s="104" t="e">
        <f t="shared" si="39"/>
        <v>#REF!</v>
      </c>
      <c r="AB43" s="104" t="e">
        <f t="shared" si="39"/>
        <v>#REF!</v>
      </c>
      <c r="AC43" s="106" t="e">
        <f>1-Z43-Y43-X43-W43-V43-U43-T43-O43-N43-L43-I43</f>
        <v>#REF!</v>
      </c>
      <c r="AD43" s="106" t="e">
        <f>AD42/$AD42</f>
        <v>#REF!</v>
      </c>
      <c r="AE43" s="81"/>
      <c r="AU43" s="108"/>
    </row>
    <row r="44" spans="1:49" x14ac:dyDescent="0.25">
      <c r="A44" s="6">
        <v>5</v>
      </c>
      <c r="B44" s="92" t="s">
        <v>19</v>
      </c>
      <c r="C44" s="11">
        <v>706</v>
      </c>
      <c r="D44" s="11">
        <v>2019</v>
      </c>
      <c r="E44" s="11" t="s">
        <v>185</v>
      </c>
      <c r="F44" s="37" t="e">
        <f>G44+H44</f>
        <v>#REF!</v>
      </c>
      <c r="G44" s="37" t="e">
        <f>J44+AA44</f>
        <v>#REF!</v>
      </c>
      <c r="H44" s="37" t="e">
        <f>K44+AB44</f>
        <v>#REF!</v>
      </c>
      <c r="I44" s="37" t="e">
        <f>ROUND($AF42*I43,0)</f>
        <v>#REF!</v>
      </c>
      <c r="J44" s="37" t="e">
        <f>ROUND(I44/1.302,0)</f>
        <v>#REF!</v>
      </c>
      <c r="K44" s="37" t="e">
        <f>I44-J44</f>
        <v>#REF!</v>
      </c>
      <c r="L44" s="37" t="e">
        <f>ROUND($AF42*L43,0)</f>
        <v>#REF!</v>
      </c>
      <c r="M44" s="37" t="e">
        <f>ROUND($AF42*M43,0)</f>
        <v>#REF!</v>
      </c>
      <c r="N44" s="37" t="e">
        <f>ROUND($AF42*N43,0)</f>
        <v>#REF!</v>
      </c>
      <c r="O44" s="37" t="e">
        <f>ROUND($AF42*O43,0)</f>
        <v>#REF!</v>
      </c>
      <c r="P44" s="37" t="e">
        <f>ROUND($AE42*P43,0)</f>
        <v>#REF!</v>
      </c>
      <c r="Q44" s="37" t="e">
        <f>ROUND($AE42*Q43,0)</f>
        <v>#REF!</v>
      </c>
      <c r="R44" s="37" t="e">
        <f>ROUND($AE42*R43,0)</f>
        <v>#REF!</v>
      </c>
      <c r="S44" s="37" t="e">
        <f>ROUND($AE42*S43,0)</f>
        <v>#REF!</v>
      </c>
      <c r="T44" s="37" t="e">
        <f t="shared" ref="T44:Z44" si="40">ROUND($AF42*T43,0)</f>
        <v>#REF!</v>
      </c>
      <c r="U44" s="37" t="e">
        <f t="shared" si="40"/>
        <v>#REF!</v>
      </c>
      <c r="V44" s="37" t="e">
        <f t="shared" si="40"/>
        <v>#REF!</v>
      </c>
      <c r="W44" s="37" t="e">
        <f t="shared" si="40"/>
        <v>#REF!</v>
      </c>
      <c r="X44" s="37" t="e">
        <f t="shared" si="40"/>
        <v>#REF!</v>
      </c>
      <c r="Y44" s="37" t="e">
        <f t="shared" si="40"/>
        <v>#REF!</v>
      </c>
      <c r="Z44" s="37" t="e">
        <f t="shared" si="40"/>
        <v>#REF!</v>
      </c>
      <c r="AA44" s="37" t="e">
        <f>ROUND(Z44/1.302,0)</f>
        <v>#REF!</v>
      </c>
      <c r="AB44" s="37" t="e">
        <f>Z44-AA44</f>
        <v>#REF!</v>
      </c>
      <c r="AC44" s="37" t="e">
        <f>ROUND($AF42*AC43,0)</f>
        <v>#REF!</v>
      </c>
      <c r="AD44" s="37" t="e">
        <f>I44+L44+N44+O44+T44+U44+V44+W44+X44+Y44+AC44+Z44</f>
        <v>#REF!</v>
      </c>
      <c r="AE44" s="78" t="e">
        <f>AF42</f>
        <v>#REF!</v>
      </c>
      <c r="AF44" s="78" t="e">
        <f>AE44-AF42</f>
        <v>#REF!</v>
      </c>
      <c r="AG44" s="107" t="e">
        <f>-ROUND(F44/1000,1)</f>
        <v>#REF!</v>
      </c>
      <c r="AH44" s="107" t="e">
        <f>ROUND(AG44/1.302,1)</f>
        <v>#REF!</v>
      </c>
      <c r="AI44" s="107" t="e">
        <f>AG44-AH44</f>
        <v>#REF!</v>
      </c>
      <c r="AJ44" s="107" t="e">
        <f>-ROUND(L44/1000,1)</f>
        <v>#REF!</v>
      </c>
      <c r="AK44" s="107" t="e">
        <f>-ROUND(M44/1000,1)</f>
        <v>#REF!</v>
      </c>
      <c r="AL44" s="107" t="e">
        <f>-ROUND(N44/1000,1)</f>
        <v>#REF!</v>
      </c>
      <c r="AM44" s="107" t="e">
        <f>-ROUND(O44/1000,1)</f>
        <v>#REF!</v>
      </c>
      <c r="AN44" s="107" t="e">
        <f t="shared" ref="AN44:AS44" si="41">-ROUND(T44/1000,1)</f>
        <v>#REF!</v>
      </c>
      <c r="AO44" s="107" t="e">
        <f t="shared" si="41"/>
        <v>#REF!</v>
      </c>
      <c r="AP44" s="107" t="e">
        <f t="shared" si="41"/>
        <v>#REF!</v>
      </c>
      <c r="AQ44" s="107" t="e">
        <f t="shared" si="41"/>
        <v>#REF!</v>
      </c>
      <c r="AR44" s="107" t="e">
        <f t="shared" si="41"/>
        <v>#REF!</v>
      </c>
      <c r="AS44" s="107" t="e">
        <f t="shared" si="41"/>
        <v>#REF!</v>
      </c>
      <c r="AT44" s="107" t="e">
        <f>-ROUND(AC44/1000,1)</f>
        <v>#REF!</v>
      </c>
      <c r="AU44" s="108" t="e">
        <f>AG44+AJ44+AL44+AM44+AN44+AO44+AP44+AQ44+AR44+AS44+AT44</f>
        <v>#REF!</v>
      </c>
      <c r="AW44" s="272">
        <v>-109601</v>
      </c>
    </row>
    <row r="45" spans="1:49" hidden="1" x14ac:dyDescent="0.25">
      <c r="A45" s="6">
        <v>5</v>
      </c>
      <c r="B45" s="92" t="s">
        <v>19</v>
      </c>
      <c r="C45" s="11">
        <v>706</v>
      </c>
      <c r="D45" s="11">
        <v>2020</v>
      </c>
      <c r="E45" s="11" t="s">
        <v>182</v>
      </c>
      <c r="F45" s="37"/>
      <c r="G45" s="37"/>
      <c r="H45" s="37"/>
      <c r="I45" s="37" t="e">
        <f>SUMIF(#REF!,выравнивание!$A45,#REF!)-SUMIFS(#REF!,#REF!,выравнивание!$A45,#REF!,4)</f>
        <v>#REF!</v>
      </c>
      <c r="J45" s="37" t="e">
        <f>SUMIF(#REF!,выравнивание!$A45,#REF!)-SUMIFS(#REF!,#REF!,выравнивание!$A45,#REF!,4)</f>
        <v>#REF!</v>
      </c>
      <c r="K45" s="37" t="e">
        <f>SUMIF(#REF!,выравнивание!$A45,#REF!)-SUMIFS(#REF!,#REF!,выравнивание!$A45,#REF!,4)</f>
        <v>#REF!</v>
      </c>
      <c r="L45" s="37" t="e">
        <f>SUMIF(#REF!,выравнивание!$A45,#REF!)-SUMIFS(#REF!,#REF!,выравнивание!$A45,#REF!,4)</f>
        <v>#REF!</v>
      </c>
      <c r="M45" s="37" t="e">
        <f>SUMIF(#REF!,выравнивание!$A45,#REF!)-SUMIFS(#REF!,#REF!,выравнивание!$A45,#REF!,4)</f>
        <v>#REF!</v>
      </c>
      <c r="N45" s="37" t="e">
        <f>SUMIF(#REF!,выравнивание!$A45,#REF!)-SUMIFS(#REF!,#REF!,выравнивание!$A45,#REF!,4)</f>
        <v>#REF!</v>
      </c>
      <c r="O45" s="37" t="e">
        <f>SUMIF(#REF!,выравнивание!$A45,#REF!)-SUMIFS(#REF!,#REF!,выравнивание!$A45,#REF!,4)</f>
        <v>#REF!</v>
      </c>
      <c r="P45" s="37" t="e">
        <f>SUMIF(#REF!,выравнивание!$A45,#REF!)-SUMIFS(#REF!,#REF!,выравнивание!$A45,#REF!,4)</f>
        <v>#REF!</v>
      </c>
      <c r="Q45" s="37" t="e">
        <f>SUMIF(#REF!,выравнивание!$A45,#REF!)-SUMIFS(#REF!,#REF!,выравнивание!$A45,#REF!,4)</f>
        <v>#REF!</v>
      </c>
      <c r="R45" s="37" t="e">
        <f>SUMIF(#REF!,выравнивание!$A45,#REF!)-SUMIFS(#REF!,#REF!,выравнивание!$A45,#REF!,4)</f>
        <v>#REF!</v>
      </c>
      <c r="S45" s="37" t="e">
        <f>SUMIF(#REF!,выравнивание!$A45,#REF!)-SUMIFS(#REF!,#REF!,выравнивание!$A45,#REF!,4)</f>
        <v>#REF!</v>
      </c>
      <c r="T45" s="37" t="e">
        <f>SUMIF(#REF!,выравнивание!$A45,#REF!)-SUMIFS(#REF!,#REF!,выравнивание!$A45,#REF!,4)</f>
        <v>#REF!</v>
      </c>
      <c r="U45" s="37" t="e">
        <f>SUMIF(#REF!,выравнивание!$A45,#REF!)-SUMIFS(#REF!,#REF!,выравнивание!$A45,#REF!,4)</f>
        <v>#REF!</v>
      </c>
      <c r="V45" s="37" t="e">
        <f>SUMIF(#REF!,выравнивание!$A45,#REF!)-SUMIFS(#REF!,#REF!,выравнивание!$A45,#REF!,4)</f>
        <v>#REF!</v>
      </c>
      <c r="W45" s="37" t="e">
        <f>SUMIF(#REF!,выравнивание!$A45,#REF!)-SUMIFS(#REF!,#REF!,выравнивание!$A45,#REF!,4)</f>
        <v>#REF!</v>
      </c>
      <c r="X45" s="37" t="e">
        <f>SUMIF(#REF!,выравнивание!$A45,#REF!)-SUMIFS(#REF!,#REF!,выравнивание!$A45,#REF!,4)</f>
        <v>#REF!</v>
      </c>
      <c r="Y45" s="37" t="e">
        <f>SUMIF(#REF!,выравнивание!$A45,#REF!)-SUMIFS(#REF!,#REF!,выравнивание!$A45,#REF!,4)</f>
        <v>#REF!</v>
      </c>
      <c r="Z45" s="37" t="e">
        <f>SUMIF(#REF!,выравнивание!$A45,#REF!)-SUMIFS(#REF!,#REF!,выравнивание!$A45,#REF!,4)</f>
        <v>#REF!</v>
      </c>
      <c r="AA45" s="37" t="e">
        <f>SUMIF(#REF!,выравнивание!$A45,#REF!)-SUMIFS(#REF!,#REF!,выравнивание!$A45,#REF!,4)</f>
        <v>#REF!</v>
      </c>
      <c r="AB45" s="37" t="e">
        <f>SUMIF(#REF!,выравнивание!$A45,#REF!)-SUMIFS(#REF!,#REF!,выравнивание!$A45,#REF!,4)</f>
        <v>#REF!</v>
      </c>
      <c r="AC45" s="103" t="e">
        <f>SUMIF(#REF!,выравнивание!$A45,#REF!)-SUMIFS(#REF!,#REF!,выравнивание!$A45,#REF!,4)</f>
        <v>#REF!</v>
      </c>
      <c r="AD45" s="103" t="e">
        <f>SUMIF(#REF!,выравнивание!$A45,#REF!)-SUMIFS(#REF!,#REF!,выравнивание!$A45,#REF!,4)</f>
        <v>#REF!</v>
      </c>
      <c r="AE45" s="103" t="e">
        <f>SUMIF(#REF!,выравнивание!$A45,#REF!)*1000-SUMIF(#REF!,выравнивание!$A45,#REF!)*1000</f>
        <v>#REF!</v>
      </c>
      <c r="AF45" s="84" t="e">
        <f>AD45-AE45</f>
        <v>#REF!</v>
      </c>
      <c r="AU45" s="108"/>
    </row>
    <row r="46" spans="1:49" hidden="1" x14ac:dyDescent="0.25">
      <c r="A46" s="6">
        <v>5</v>
      </c>
      <c r="B46" s="92" t="s">
        <v>19</v>
      </c>
      <c r="C46" s="11">
        <v>706</v>
      </c>
      <c r="D46" s="11">
        <v>2020</v>
      </c>
      <c r="E46" s="11" t="s">
        <v>184</v>
      </c>
      <c r="F46" s="104"/>
      <c r="G46" s="104"/>
      <c r="H46" s="104"/>
      <c r="I46" s="104" t="e">
        <f t="shared" ref="I46:AB46" si="42">I45/$AD45</f>
        <v>#REF!</v>
      </c>
      <c r="J46" s="104" t="e">
        <f t="shared" si="42"/>
        <v>#REF!</v>
      </c>
      <c r="K46" s="104" t="e">
        <f t="shared" si="42"/>
        <v>#REF!</v>
      </c>
      <c r="L46" s="104" t="e">
        <f t="shared" si="42"/>
        <v>#REF!</v>
      </c>
      <c r="M46" s="104" t="e">
        <f t="shared" si="42"/>
        <v>#REF!</v>
      </c>
      <c r="N46" s="104" t="e">
        <f t="shared" si="42"/>
        <v>#REF!</v>
      </c>
      <c r="O46" s="104" t="e">
        <f t="shared" si="42"/>
        <v>#REF!</v>
      </c>
      <c r="P46" s="104" t="e">
        <f t="shared" si="42"/>
        <v>#REF!</v>
      </c>
      <c r="Q46" s="104" t="e">
        <f t="shared" si="42"/>
        <v>#REF!</v>
      </c>
      <c r="R46" s="104" t="e">
        <f t="shared" si="42"/>
        <v>#REF!</v>
      </c>
      <c r="S46" s="104" t="e">
        <f t="shared" si="42"/>
        <v>#REF!</v>
      </c>
      <c r="T46" s="104" t="e">
        <f t="shared" si="42"/>
        <v>#REF!</v>
      </c>
      <c r="U46" s="104" t="e">
        <f t="shared" si="42"/>
        <v>#REF!</v>
      </c>
      <c r="V46" s="104" t="e">
        <f t="shared" si="42"/>
        <v>#REF!</v>
      </c>
      <c r="W46" s="104" t="e">
        <f t="shared" si="42"/>
        <v>#REF!</v>
      </c>
      <c r="X46" s="104" t="e">
        <f t="shared" si="42"/>
        <v>#REF!</v>
      </c>
      <c r="Y46" s="104" t="e">
        <f t="shared" si="42"/>
        <v>#REF!</v>
      </c>
      <c r="Z46" s="104" t="e">
        <f t="shared" si="42"/>
        <v>#REF!</v>
      </c>
      <c r="AA46" s="104" t="e">
        <f t="shared" si="42"/>
        <v>#REF!</v>
      </c>
      <c r="AB46" s="104" t="e">
        <f t="shared" si="42"/>
        <v>#REF!</v>
      </c>
      <c r="AC46" s="106" t="e">
        <f>1-Z46-Y46-X46-W46-V46-U46-T46-O46-N46-L46-I46</f>
        <v>#REF!</v>
      </c>
      <c r="AD46" s="106" t="e">
        <f>AD45/$AD45</f>
        <v>#REF!</v>
      </c>
      <c r="AE46" s="81"/>
      <c r="AU46" s="108"/>
    </row>
    <row r="47" spans="1:49" x14ac:dyDescent="0.25">
      <c r="A47" s="6">
        <v>5</v>
      </c>
      <c r="B47" s="92" t="s">
        <v>19</v>
      </c>
      <c r="C47" s="11">
        <v>706</v>
      </c>
      <c r="D47" s="11">
        <v>2020</v>
      </c>
      <c r="E47" s="11" t="s">
        <v>185</v>
      </c>
      <c r="F47" s="37" t="e">
        <f>G47+H47</f>
        <v>#REF!</v>
      </c>
      <c r="G47" s="37" t="e">
        <f>J47+AA47</f>
        <v>#REF!</v>
      </c>
      <c r="H47" s="37" t="e">
        <f>K47+AB47</f>
        <v>#REF!</v>
      </c>
      <c r="I47" s="37" t="e">
        <f>ROUND($AF45*I46,0)</f>
        <v>#REF!</v>
      </c>
      <c r="J47" s="37" t="e">
        <f>ROUND(I47/1.302,0)</f>
        <v>#REF!</v>
      </c>
      <c r="K47" s="37" t="e">
        <f>I47-J47</f>
        <v>#REF!</v>
      </c>
      <c r="L47" s="37" t="e">
        <f>ROUND($AF45*L46,0)</f>
        <v>#REF!</v>
      </c>
      <c r="M47" s="37" t="e">
        <f>ROUND($AF45*M46,0)</f>
        <v>#REF!</v>
      </c>
      <c r="N47" s="37" t="e">
        <f>ROUND($AF45*N46,0)</f>
        <v>#REF!</v>
      </c>
      <c r="O47" s="37" t="e">
        <f>ROUND($AF45*O46,0)</f>
        <v>#REF!</v>
      </c>
      <c r="P47" s="37" t="e">
        <f>ROUND($AE45*P46,0)</f>
        <v>#REF!</v>
      </c>
      <c r="Q47" s="37" t="e">
        <f>ROUND($AE45*Q46,0)</f>
        <v>#REF!</v>
      </c>
      <c r="R47" s="37" t="e">
        <f>ROUND($AE45*R46,0)</f>
        <v>#REF!</v>
      </c>
      <c r="S47" s="37" t="e">
        <f>ROUND($AE45*S46,0)</f>
        <v>#REF!</v>
      </c>
      <c r="T47" s="37" t="e">
        <f t="shared" ref="T47:Z47" si="43">ROUND($AF45*T46,0)</f>
        <v>#REF!</v>
      </c>
      <c r="U47" s="37" t="e">
        <f t="shared" si="43"/>
        <v>#REF!</v>
      </c>
      <c r="V47" s="37" t="e">
        <f t="shared" si="43"/>
        <v>#REF!</v>
      </c>
      <c r="W47" s="37" t="e">
        <f t="shared" si="43"/>
        <v>#REF!</v>
      </c>
      <c r="X47" s="37" t="e">
        <f t="shared" si="43"/>
        <v>#REF!</v>
      </c>
      <c r="Y47" s="37" t="e">
        <f t="shared" si="43"/>
        <v>#REF!</v>
      </c>
      <c r="Z47" s="37" t="e">
        <f t="shared" si="43"/>
        <v>#REF!</v>
      </c>
      <c r="AA47" s="37" t="e">
        <f>ROUND(Z47/1.302,0)</f>
        <v>#REF!</v>
      </c>
      <c r="AB47" s="37" t="e">
        <f>Z47-AA47</f>
        <v>#REF!</v>
      </c>
      <c r="AC47" s="37" t="e">
        <f>ROUND($AF45*AC46,0)</f>
        <v>#REF!</v>
      </c>
      <c r="AD47" s="37" t="e">
        <f>I47+L47+N47+O47+T47+U47+V47+W47+X47+Y47+AC47+Z47</f>
        <v>#REF!</v>
      </c>
      <c r="AE47" s="78" t="e">
        <f>AF45</f>
        <v>#REF!</v>
      </c>
      <c r="AF47" s="78" t="e">
        <f>AE47-AF45</f>
        <v>#REF!</v>
      </c>
      <c r="AG47" s="107" t="e">
        <f>-ROUND(F47/1000,1)</f>
        <v>#REF!</v>
      </c>
      <c r="AH47" s="107" t="e">
        <f>ROUND(AG47/1.302,1)</f>
        <v>#REF!</v>
      </c>
      <c r="AI47" s="107" t="e">
        <f>AG47-AH47</f>
        <v>#REF!</v>
      </c>
      <c r="AJ47" s="107" t="e">
        <f>-ROUND(L47/1000,1)</f>
        <v>#REF!</v>
      </c>
      <c r="AK47" s="107" t="e">
        <f>-ROUND(M47/1000,1)</f>
        <v>#REF!</v>
      </c>
      <c r="AL47" s="107" t="e">
        <f>-ROUND(N47/1000,1)</f>
        <v>#REF!</v>
      </c>
      <c r="AM47" s="107" t="e">
        <f>-ROUND(O47/1000,1)</f>
        <v>#REF!</v>
      </c>
      <c r="AN47" s="107" t="e">
        <f t="shared" ref="AN47:AS47" si="44">-ROUND(T47/1000,1)</f>
        <v>#REF!</v>
      </c>
      <c r="AO47" s="107" t="e">
        <f t="shared" si="44"/>
        <v>#REF!</v>
      </c>
      <c r="AP47" s="107" t="e">
        <f t="shared" si="44"/>
        <v>#REF!</v>
      </c>
      <c r="AQ47" s="107" t="e">
        <f t="shared" si="44"/>
        <v>#REF!</v>
      </c>
      <c r="AR47" s="107" t="e">
        <f t="shared" si="44"/>
        <v>#REF!</v>
      </c>
      <c r="AS47" s="107" t="e">
        <f t="shared" si="44"/>
        <v>#REF!</v>
      </c>
      <c r="AT47" s="107" t="e">
        <f>-ROUND(AC47/1000,1)</f>
        <v>#REF!</v>
      </c>
      <c r="AU47" s="108" t="e">
        <f>AG47+AJ47+AL47+AM47+AN47+AO47+AP47+AQ47+AR47+AS47+AT47</f>
        <v>#REF!</v>
      </c>
      <c r="AW47" s="272">
        <v>-112333.2</v>
      </c>
    </row>
    <row r="48" spans="1:49" hidden="1" x14ac:dyDescent="0.25">
      <c r="A48" s="6">
        <v>6</v>
      </c>
      <c r="B48" s="92" t="s">
        <v>21</v>
      </c>
      <c r="C48" s="11">
        <v>706</v>
      </c>
      <c r="D48" s="11">
        <v>2018</v>
      </c>
      <c r="E48" s="11" t="s">
        <v>182</v>
      </c>
      <c r="F48" s="37"/>
      <c r="G48" s="37"/>
      <c r="H48" s="37"/>
      <c r="I48" s="37">
        <f>SUMIF('2020'!$B:$B,выравнивание!$A48,'2020'!BM:BM)-SUMIFS('2020'!BM:BM,'2020'!$B:$B,выравнивание!$A48,'2020'!$G:$G,4)</f>
        <v>446985640</v>
      </c>
      <c r="J48" s="37">
        <f>SUMIF('2020'!$B:$B,выравнивание!$A48,'2020'!BN:BN)-SUMIFS('2020'!BN:BN,'2020'!$B:$B,выравнивание!$A48,'2020'!$G:$G,4)</f>
        <v>343306943.5</v>
      </c>
      <c r="K48" s="37">
        <f>SUMIF('2020'!$B:$B,выравнивание!$A48,'2020'!BO:BO)-SUMIFS('2020'!BO:BO,'2020'!$B:$B,выравнивание!$A48,'2020'!$G:$G,4)</f>
        <v>103678696.5</v>
      </c>
      <c r="L48" s="37">
        <f>SUMIF('2020'!$B:$B,выравнивание!$A48,'2020'!BP:BP)-SUMIFS('2020'!BP:BP,'2020'!$B:$B,выравнивание!$A48,'2020'!$G:$G,4)</f>
        <v>24296997</v>
      </c>
      <c r="M48" s="37">
        <f>SUMIF('2020'!$B:$B,выравнивание!$A48,'2020'!BQ:BQ)-SUMIFS('2020'!BQ:BQ,'2020'!$B:$B,выравнивание!$A48,'2020'!$G:$G,4)</f>
        <v>4459235</v>
      </c>
      <c r="N48" s="37">
        <f>SUMIF('2020'!$B:$B,выравнивание!$A48,'2020'!BR:BR)-SUMIFS('2020'!BR:BR,'2020'!$B:$B,выравнивание!$A48,'2020'!$G:$G,4)</f>
        <v>22450607</v>
      </c>
      <c r="O48" s="37">
        <f>SUMIF('2020'!$B:$B,выравнивание!$A48,'2020'!BS:BS)-SUMIFS('2020'!BS:BS,'2020'!$B:$B,выравнивание!$A48,'2020'!$G:$G,4)</f>
        <v>53570741</v>
      </c>
      <c r="P48" s="37">
        <f>SUMIF('2020'!$B:$B,выравнивание!$A48,'2020'!BT:BT)-SUMIFS('2020'!BT:BT,'2020'!$B:$B,выравнивание!$A48,'2020'!$G:$G,4)</f>
        <v>1477104</v>
      </c>
      <c r="Q48" s="37">
        <f>SUMIF('2020'!$B:$B,выравнивание!$A48,'2020'!BU:BU)-SUMIFS('2020'!BU:BU,'2020'!$B:$B,выравнивание!$A48,'2020'!$G:$G,4)</f>
        <v>48565598</v>
      </c>
      <c r="R48" s="37">
        <f>SUMIF('2020'!$B:$B,выравнивание!$A48,'2020'!BV:BV)-SUMIFS('2020'!BV:BV,'2020'!$B:$B,выравнивание!$A48,'2020'!$G:$G,4)</f>
        <v>1027691</v>
      </c>
      <c r="S48" s="37">
        <f>SUMIF('2020'!$B:$B,выравнивание!$A48,'2020'!BW:BW)-SUMIFS('2020'!BW:BW,'2020'!$B:$B,выравнивание!$A48,'2020'!$G:$G,4)</f>
        <v>2500348</v>
      </c>
      <c r="T48" s="37">
        <f>SUMIF('2020'!$B:$B,выравнивание!$A48,'2020'!BX:BX)-SUMIFS('2020'!BX:BX,'2020'!$B:$B,выравнивание!$A48,'2020'!$G:$G,4)</f>
        <v>19500015</v>
      </c>
      <c r="U48" s="37">
        <f>SUMIF('2020'!$B:$B,выравнивание!$A48,'2020'!BY:BY)-SUMIFS('2020'!BY:BY,'2020'!$B:$B,выравнивание!$A48,'2020'!$G:$G,4)</f>
        <v>16220748</v>
      </c>
      <c r="V48" s="37">
        <f>SUMIF('2020'!$B:$B,выравнивание!$A48,'2020'!BZ:BZ)-SUMIFS('2020'!BZ:BZ,'2020'!$B:$B,выравнивание!$A48,'2020'!$G:$G,4)</f>
        <v>1512594</v>
      </c>
      <c r="W48" s="37">
        <f>SUMIF('2020'!$B:$B,выравнивание!$A48,'2020'!CA:CA)-SUMIFS('2020'!CA:CA,'2020'!$B:$B,выравнивание!$A48,'2020'!$G:$G,4)</f>
        <v>2156847</v>
      </c>
      <c r="X48" s="37">
        <f>SUMIF('2020'!$B:$B,выравнивание!$A48,'2020'!CB:CB)-SUMIFS('2020'!CB:CB,'2020'!$B:$B,выравнивание!$A48,'2020'!$G:$G,4)</f>
        <v>227778</v>
      </c>
      <c r="Y48" s="37">
        <f>SUMIF('2020'!$B:$B,выравнивание!$A48,'2020'!CC:CC)-SUMIFS('2020'!CC:CC,'2020'!$B:$B,выравнивание!$A48,'2020'!$G:$G,4)</f>
        <v>2703931</v>
      </c>
      <c r="Z48" s="37">
        <f>SUMIF('2020'!$B:$B,выравнивание!$A48,'2020'!CD:CD)-SUMIFS('2020'!CD:CD,'2020'!$B:$B,выравнивание!$A48,'2020'!$G:$G,4)</f>
        <v>110201051</v>
      </c>
      <c r="AA48" s="37">
        <f>SUMIF('2020'!$B:$B,выравнивание!$A48,'2020'!CE:CE)-SUMIFS('2020'!CE:CE,'2020'!$B:$B,выравнивание!$A48,'2020'!$G:$G,4)</f>
        <v>84639824.200000003</v>
      </c>
      <c r="AB48" s="37">
        <f>SUMIF('2020'!$B:$B,выравнивание!$A48,'2020'!CF:CF)-SUMIFS('2020'!CF:CF,'2020'!$B:$B,выравнивание!$A48,'2020'!$G:$G,4)</f>
        <v>25561226.800000001</v>
      </c>
      <c r="AC48" s="103">
        <f>SUMIF('2020'!$B:$B,выравнивание!$A48,'2020'!CG:CG)-SUMIFS('2020'!CG:CG,'2020'!$B:$B,выравнивание!$A48,'2020'!$G:$G,4)</f>
        <v>9380800</v>
      </c>
      <c r="AD48" s="103">
        <f>SUMIF('2020'!$B:$B,выравнивание!$A48,'2020'!CH:CH)-SUMIFS('2020'!CH:CH,'2020'!$B:$B,выравнивание!$A48,'2020'!$G:$G,4)</f>
        <v>709207749</v>
      </c>
      <c r="AE48" s="84">
        <f>SUMIF('Свод 2020'!$A$9:$A$22,выравнивание!$A48,'Свод 2020'!$AA$9:$AA$24)*1000-SUMIF('Свод 2020'!$A$9:$A$22,выравнивание!$A48,'Свод 2020'!$S$9:$S$24)*1000</f>
        <v>753075600</v>
      </c>
      <c r="AF48" s="105">
        <f>AD48-AE48</f>
        <v>-43867851</v>
      </c>
      <c r="AU48" s="108"/>
    </row>
    <row r="49" spans="1:49" hidden="1" x14ac:dyDescent="0.25">
      <c r="A49" s="6">
        <v>6</v>
      </c>
      <c r="B49" s="92" t="s">
        <v>21</v>
      </c>
      <c r="C49" s="11">
        <v>706</v>
      </c>
      <c r="D49" s="11">
        <v>2018</v>
      </c>
      <c r="E49" s="11" t="s">
        <v>184</v>
      </c>
      <c r="F49" s="104"/>
      <c r="G49" s="104"/>
      <c r="H49" s="104"/>
      <c r="I49" s="104">
        <f t="shared" ref="I49:AB49" si="45">I48/$AD48</f>
        <v>0.63026099999999996</v>
      </c>
      <c r="J49" s="104">
        <f t="shared" si="45"/>
        <v>0.48407099999999997</v>
      </c>
      <c r="K49" s="104">
        <f t="shared" si="45"/>
        <v>0.14618900000000001</v>
      </c>
      <c r="L49" s="104">
        <f t="shared" si="45"/>
        <v>3.4258999999999998E-2</v>
      </c>
      <c r="M49" s="104">
        <f t="shared" si="45"/>
        <v>6.2880000000000002E-3</v>
      </c>
      <c r="N49" s="104">
        <f t="shared" si="45"/>
        <v>3.1655999999999997E-2</v>
      </c>
      <c r="O49" s="104">
        <f t="shared" si="45"/>
        <v>7.5536000000000006E-2</v>
      </c>
      <c r="P49" s="104">
        <f t="shared" si="45"/>
        <v>2.0830000000000002E-3</v>
      </c>
      <c r="Q49" s="104">
        <f t="shared" si="45"/>
        <v>6.8478999999999998E-2</v>
      </c>
      <c r="R49" s="104">
        <f t="shared" si="45"/>
        <v>1.449E-3</v>
      </c>
      <c r="S49" s="104">
        <f t="shared" si="45"/>
        <v>3.5260000000000001E-3</v>
      </c>
      <c r="T49" s="104">
        <f t="shared" si="45"/>
        <v>2.7494999999999999E-2</v>
      </c>
      <c r="U49" s="104">
        <f t="shared" si="45"/>
        <v>2.2872E-2</v>
      </c>
      <c r="V49" s="104">
        <f t="shared" si="45"/>
        <v>2.1329999999999999E-3</v>
      </c>
      <c r="W49" s="104">
        <f t="shared" si="45"/>
        <v>3.0409999999999999E-3</v>
      </c>
      <c r="X49" s="104">
        <f t="shared" si="45"/>
        <v>3.21E-4</v>
      </c>
      <c r="Y49" s="104">
        <f t="shared" si="45"/>
        <v>3.813E-3</v>
      </c>
      <c r="Z49" s="104">
        <f t="shared" si="45"/>
        <v>0.155386</v>
      </c>
      <c r="AA49" s="104">
        <f t="shared" si="45"/>
        <v>0.11934400000000001</v>
      </c>
      <c r="AB49" s="104">
        <f t="shared" si="45"/>
        <v>3.6041999999999998E-2</v>
      </c>
      <c r="AC49" s="106">
        <f>1-Z49-Y49-X49-W49-V49-U49-T49-O49-N49-L49-I49</f>
        <v>1.3226999999999999E-2</v>
      </c>
      <c r="AD49" s="106">
        <f>AD48/$AD48</f>
        <v>1</v>
      </c>
      <c r="AE49" s="81"/>
      <c r="AU49" s="108"/>
    </row>
    <row r="50" spans="1:49" x14ac:dyDescent="0.25">
      <c r="A50" s="6">
        <v>6</v>
      </c>
      <c r="B50" s="92" t="s">
        <v>21</v>
      </c>
      <c r="C50" s="11">
        <v>706</v>
      </c>
      <c r="D50" s="11">
        <v>2018</v>
      </c>
      <c r="E50" s="11" t="s">
        <v>185</v>
      </c>
      <c r="F50" s="37">
        <f>G50+H50</f>
        <v>-34464646</v>
      </c>
      <c r="G50" s="37">
        <f>J50+AA50</f>
        <v>-26470543</v>
      </c>
      <c r="H50" s="37">
        <f>K50+AB50</f>
        <v>-7994103</v>
      </c>
      <c r="I50" s="37">
        <f>ROUND($AF48*I49,0)</f>
        <v>-27648196</v>
      </c>
      <c r="J50" s="37">
        <f>ROUND(I50/1.302,0)</f>
        <v>-21235174</v>
      </c>
      <c r="K50" s="37">
        <f>I50-J50</f>
        <v>-6413022</v>
      </c>
      <c r="L50" s="37">
        <f>ROUND($AF48*L49,0)</f>
        <v>-1502869</v>
      </c>
      <c r="M50" s="37">
        <f>ROUND($AF48*M49,0)</f>
        <v>-275841</v>
      </c>
      <c r="N50" s="37">
        <f>ROUND($AF48*N49,0)</f>
        <v>-1388681</v>
      </c>
      <c r="O50" s="37">
        <f>ROUND($AF48*O49,0)</f>
        <v>-3313602</v>
      </c>
      <c r="P50" s="37">
        <f>ROUND($AE48*P49,0)</f>
        <v>1568656</v>
      </c>
      <c r="Q50" s="37">
        <f>ROUND($AE48*Q49,0)</f>
        <v>51569864</v>
      </c>
      <c r="R50" s="37">
        <f>ROUND($AE48*R49,0)</f>
        <v>1091207</v>
      </c>
      <c r="S50" s="37">
        <f>ROUND($AE48*S49,0)</f>
        <v>2655345</v>
      </c>
      <c r="T50" s="37">
        <f t="shared" ref="T50:Z50" si="46">ROUND($AF48*T49,0)</f>
        <v>-1206147</v>
      </c>
      <c r="U50" s="37">
        <f t="shared" si="46"/>
        <v>-1003345</v>
      </c>
      <c r="V50" s="37">
        <f t="shared" si="46"/>
        <v>-93570</v>
      </c>
      <c r="W50" s="37">
        <f t="shared" si="46"/>
        <v>-133402</v>
      </c>
      <c r="X50" s="37">
        <f t="shared" si="46"/>
        <v>-14082</v>
      </c>
      <c r="Y50" s="37">
        <f t="shared" si="46"/>
        <v>-167268</v>
      </c>
      <c r="Z50" s="37">
        <f t="shared" si="46"/>
        <v>-6816450</v>
      </c>
      <c r="AA50" s="37">
        <f>ROUND(Z50/1.302,0)</f>
        <v>-5235369</v>
      </c>
      <c r="AB50" s="37">
        <f>Z50-AA50</f>
        <v>-1581081</v>
      </c>
      <c r="AC50" s="37">
        <f>ROUND($AF48*AC49,0)</f>
        <v>-580240</v>
      </c>
      <c r="AD50" s="37">
        <f>I50+L50+N50+O50+T50+U50+V50+W50+X50+Y50+AC50+Z50</f>
        <v>-43867852</v>
      </c>
      <c r="AE50" s="78">
        <f>AF48</f>
        <v>-43867851</v>
      </c>
      <c r="AF50" s="78">
        <f>AE50-AF48</f>
        <v>0</v>
      </c>
      <c r="AG50" s="107">
        <f>-ROUND(F50/1000,1)</f>
        <v>34464.6</v>
      </c>
      <c r="AH50" s="107">
        <f>ROUND(AG50/1.302,1)</f>
        <v>26470.5</v>
      </c>
      <c r="AI50" s="107">
        <f>AG50-AH50</f>
        <v>7994.1</v>
      </c>
      <c r="AJ50" s="107">
        <f>-ROUND(L50/1000,1)</f>
        <v>1502.9</v>
      </c>
      <c r="AK50" s="107">
        <f>-ROUND(M50/1000,1)</f>
        <v>275.8</v>
      </c>
      <c r="AL50" s="107">
        <f>-ROUND(N50/1000,1)</f>
        <v>1388.7</v>
      </c>
      <c r="AM50" s="107">
        <f>-ROUND(O50/1000,1)</f>
        <v>3313.6</v>
      </c>
      <c r="AN50" s="107">
        <f t="shared" ref="AN50:AS50" si="47">-ROUND(T50/1000,1)</f>
        <v>1206.0999999999999</v>
      </c>
      <c r="AO50" s="107">
        <f t="shared" si="47"/>
        <v>1003.3</v>
      </c>
      <c r="AP50" s="107">
        <f t="shared" si="47"/>
        <v>93.6</v>
      </c>
      <c r="AQ50" s="107">
        <f t="shared" si="47"/>
        <v>133.4</v>
      </c>
      <c r="AR50" s="107">
        <f t="shared" si="47"/>
        <v>14.1</v>
      </c>
      <c r="AS50" s="107">
        <f t="shared" si="47"/>
        <v>167.3</v>
      </c>
      <c r="AT50" s="107">
        <f>-ROUND(AC50/1000,1)</f>
        <v>580.20000000000005</v>
      </c>
      <c r="AU50" s="108">
        <f>AG50+AJ50+AL50+AM50+AN50+AO50+AP50+AQ50+AR50+AS50+AT50</f>
        <v>43867.8</v>
      </c>
      <c r="AW50" s="272">
        <v>-244362.6</v>
      </c>
    </row>
    <row r="51" spans="1:49" hidden="1" x14ac:dyDescent="0.25">
      <c r="A51" s="6">
        <v>6</v>
      </c>
      <c r="B51" s="92" t="s">
        <v>21</v>
      </c>
      <c r="C51" s="11">
        <v>706</v>
      </c>
      <c r="D51" s="11">
        <v>2019</v>
      </c>
      <c r="E51" s="11" t="s">
        <v>182</v>
      </c>
      <c r="F51" s="37"/>
      <c r="G51" s="37"/>
      <c r="H51" s="37"/>
      <c r="I51" s="37" t="e">
        <f>SUMIF(#REF!,выравнивание!$A51,#REF!)-SUMIFS(#REF!,#REF!,выравнивание!$A51,#REF!,4)</f>
        <v>#REF!</v>
      </c>
      <c r="J51" s="37" t="e">
        <f>SUMIF(#REF!,выравнивание!$A51,#REF!)-SUMIFS(#REF!,#REF!,выравнивание!$A51,#REF!,4)</f>
        <v>#REF!</v>
      </c>
      <c r="K51" s="37" t="e">
        <f>SUMIF(#REF!,выравнивание!$A51,#REF!)-SUMIFS(#REF!,#REF!,выравнивание!$A51,#REF!,4)</f>
        <v>#REF!</v>
      </c>
      <c r="L51" s="37" t="e">
        <f>SUMIF(#REF!,выравнивание!$A51,#REF!)-SUMIFS(#REF!,#REF!,выравнивание!$A51,#REF!,4)</f>
        <v>#REF!</v>
      </c>
      <c r="M51" s="37" t="e">
        <f>SUMIF(#REF!,выравнивание!$A51,#REF!)-SUMIFS(#REF!,#REF!,выравнивание!$A51,#REF!,4)</f>
        <v>#REF!</v>
      </c>
      <c r="N51" s="37" t="e">
        <f>SUMIF(#REF!,выравнивание!$A51,#REF!)-SUMIFS(#REF!,#REF!,выравнивание!$A51,#REF!,4)</f>
        <v>#REF!</v>
      </c>
      <c r="O51" s="37" t="e">
        <f>SUMIF(#REF!,выравнивание!$A51,#REF!)-SUMIFS(#REF!,#REF!,выравнивание!$A51,#REF!,4)</f>
        <v>#REF!</v>
      </c>
      <c r="P51" s="37" t="e">
        <f>SUMIF(#REF!,выравнивание!$A51,#REF!)-SUMIFS(#REF!,#REF!,выравнивание!$A51,#REF!,4)</f>
        <v>#REF!</v>
      </c>
      <c r="Q51" s="37" t="e">
        <f>SUMIF(#REF!,выравнивание!$A51,#REF!)-SUMIFS(#REF!,#REF!,выравнивание!$A51,#REF!,4)</f>
        <v>#REF!</v>
      </c>
      <c r="R51" s="37" t="e">
        <f>SUMIF(#REF!,выравнивание!$A51,#REF!)-SUMIFS(#REF!,#REF!,выравнивание!$A51,#REF!,4)</f>
        <v>#REF!</v>
      </c>
      <c r="S51" s="37" t="e">
        <f>SUMIF(#REF!,выравнивание!$A51,#REF!)-SUMIFS(#REF!,#REF!,выравнивание!$A51,#REF!,4)</f>
        <v>#REF!</v>
      </c>
      <c r="T51" s="37" t="e">
        <f>SUMIF(#REF!,выравнивание!$A51,#REF!)-SUMIFS(#REF!,#REF!,выравнивание!$A51,#REF!,4)</f>
        <v>#REF!</v>
      </c>
      <c r="U51" s="37" t="e">
        <f>SUMIF(#REF!,выравнивание!$A51,#REF!)-SUMIFS(#REF!,#REF!,выравнивание!$A51,#REF!,4)</f>
        <v>#REF!</v>
      </c>
      <c r="V51" s="37" t="e">
        <f>SUMIF(#REF!,выравнивание!$A51,#REF!)-SUMIFS(#REF!,#REF!,выравнивание!$A51,#REF!,4)</f>
        <v>#REF!</v>
      </c>
      <c r="W51" s="37" t="e">
        <f>SUMIF(#REF!,выравнивание!$A51,#REF!)-SUMIFS(#REF!,#REF!,выравнивание!$A51,#REF!,4)</f>
        <v>#REF!</v>
      </c>
      <c r="X51" s="37" t="e">
        <f>SUMIF(#REF!,выравнивание!$A51,#REF!)-SUMIFS(#REF!,#REF!,выравнивание!$A51,#REF!,4)</f>
        <v>#REF!</v>
      </c>
      <c r="Y51" s="37" t="e">
        <f>SUMIF(#REF!,выравнивание!$A51,#REF!)-SUMIFS(#REF!,#REF!,выравнивание!$A51,#REF!,4)</f>
        <v>#REF!</v>
      </c>
      <c r="Z51" s="37" t="e">
        <f>SUMIF(#REF!,выравнивание!$A51,#REF!)-SUMIFS(#REF!,#REF!,выравнивание!$A51,#REF!,4)</f>
        <v>#REF!</v>
      </c>
      <c r="AA51" s="37" t="e">
        <f>SUMIF(#REF!,выравнивание!$A51,#REF!)-SUMIFS(#REF!,#REF!,выравнивание!$A51,#REF!,4)</f>
        <v>#REF!</v>
      </c>
      <c r="AB51" s="37" t="e">
        <f>SUMIF(#REF!,выравнивание!$A51,#REF!)-SUMIFS(#REF!,#REF!,выравнивание!$A51,#REF!,4)</f>
        <v>#REF!</v>
      </c>
      <c r="AC51" s="103" t="e">
        <f>SUMIF(#REF!,выравнивание!$A51,#REF!)-SUMIFS(#REF!,#REF!,выравнивание!$A51,#REF!,4)</f>
        <v>#REF!</v>
      </c>
      <c r="AD51" s="103" t="e">
        <f>SUMIF(#REF!,выравнивание!$A51,#REF!)-SUMIFS(#REF!,#REF!,выравнивание!$A51,#REF!,4)</f>
        <v>#REF!</v>
      </c>
      <c r="AE51" s="103" t="e">
        <f>SUMIF(#REF!,выравнивание!$A51,#REF!)*1000-SUMIF(#REF!,выравнивание!$A51,#REF!)*1000</f>
        <v>#REF!</v>
      </c>
      <c r="AF51" s="105" t="e">
        <f>AD51-AE51</f>
        <v>#REF!</v>
      </c>
      <c r="AU51" s="108"/>
    </row>
    <row r="52" spans="1:49" hidden="1" x14ac:dyDescent="0.25">
      <c r="A52" s="6">
        <v>6</v>
      </c>
      <c r="B52" s="92" t="s">
        <v>21</v>
      </c>
      <c r="C52" s="11">
        <v>706</v>
      </c>
      <c r="D52" s="11">
        <v>2019</v>
      </c>
      <c r="E52" s="11" t="s">
        <v>184</v>
      </c>
      <c r="F52" s="104"/>
      <c r="G52" s="104"/>
      <c r="H52" s="104"/>
      <c r="I52" s="104" t="e">
        <f t="shared" ref="I52:AB52" si="48">I51/$AD51</f>
        <v>#REF!</v>
      </c>
      <c r="J52" s="104" t="e">
        <f t="shared" si="48"/>
        <v>#REF!</v>
      </c>
      <c r="K52" s="104" t="e">
        <f t="shared" si="48"/>
        <v>#REF!</v>
      </c>
      <c r="L52" s="104" t="e">
        <f t="shared" si="48"/>
        <v>#REF!</v>
      </c>
      <c r="M52" s="104" t="e">
        <f t="shared" si="48"/>
        <v>#REF!</v>
      </c>
      <c r="N52" s="104" t="e">
        <f t="shared" si="48"/>
        <v>#REF!</v>
      </c>
      <c r="O52" s="104" t="e">
        <f t="shared" si="48"/>
        <v>#REF!</v>
      </c>
      <c r="P52" s="104" t="e">
        <f t="shared" si="48"/>
        <v>#REF!</v>
      </c>
      <c r="Q52" s="104" t="e">
        <f t="shared" si="48"/>
        <v>#REF!</v>
      </c>
      <c r="R52" s="104" t="e">
        <f t="shared" si="48"/>
        <v>#REF!</v>
      </c>
      <c r="S52" s="104" t="e">
        <f t="shared" si="48"/>
        <v>#REF!</v>
      </c>
      <c r="T52" s="104" t="e">
        <f t="shared" si="48"/>
        <v>#REF!</v>
      </c>
      <c r="U52" s="104" t="e">
        <f t="shared" si="48"/>
        <v>#REF!</v>
      </c>
      <c r="V52" s="104" t="e">
        <f t="shared" si="48"/>
        <v>#REF!</v>
      </c>
      <c r="W52" s="104" t="e">
        <f t="shared" si="48"/>
        <v>#REF!</v>
      </c>
      <c r="X52" s="104" t="e">
        <f t="shared" si="48"/>
        <v>#REF!</v>
      </c>
      <c r="Y52" s="104" t="e">
        <f t="shared" si="48"/>
        <v>#REF!</v>
      </c>
      <c r="Z52" s="104" t="e">
        <f t="shared" si="48"/>
        <v>#REF!</v>
      </c>
      <c r="AA52" s="104" t="e">
        <f t="shared" si="48"/>
        <v>#REF!</v>
      </c>
      <c r="AB52" s="104" t="e">
        <f t="shared" si="48"/>
        <v>#REF!</v>
      </c>
      <c r="AC52" s="106" t="e">
        <f>1-Z52-Y52-X52-W52-V52-U52-T52-O52-N52-L52-I52</f>
        <v>#REF!</v>
      </c>
      <c r="AD52" s="106" t="e">
        <f>AD51/$AD51</f>
        <v>#REF!</v>
      </c>
      <c r="AE52" s="81"/>
      <c r="AU52" s="108"/>
    </row>
    <row r="53" spans="1:49" x14ac:dyDescent="0.25">
      <c r="A53" s="6">
        <v>6</v>
      </c>
      <c r="B53" s="92" t="s">
        <v>21</v>
      </c>
      <c r="C53" s="11">
        <v>706</v>
      </c>
      <c r="D53" s="11">
        <v>2019</v>
      </c>
      <c r="E53" s="11" t="s">
        <v>185</v>
      </c>
      <c r="F53" s="37" t="e">
        <f>G53+H53</f>
        <v>#REF!</v>
      </c>
      <c r="G53" s="37" t="e">
        <f>J53+AA53</f>
        <v>#REF!</v>
      </c>
      <c r="H53" s="37" t="e">
        <f>K53+AB53</f>
        <v>#REF!</v>
      </c>
      <c r="I53" s="37" t="e">
        <f>ROUND($AF51*I52,0)</f>
        <v>#REF!</v>
      </c>
      <c r="J53" s="37" t="e">
        <f>ROUND(I53/1.302,0)</f>
        <v>#REF!</v>
      </c>
      <c r="K53" s="37" t="e">
        <f>I53-J53</f>
        <v>#REF!</v>
      </c>
      <c r="L53" s="37" t="e">
        <f>ROUND($AF51*L52,0)</f>
        <v>#REF!</v>
      </c>
      <c r="M53" s="37" t="e">
        <f>ROUND($AF51*M52,0)</f>
        <v>#REF!</v>
      </c>
      <c r="N53" s="37" t="e">
        <f>ROUND($AF51*N52,0)</f>
        <v>#REF!</v>
      </c>
      <c r="O53" s="37" t="e">
        <f>ROUND($AF51*O52,0)</f>
        <v>#REF!</v>
      </c>
      <c r="P53" s="37" t="e">
        <f>ROUND($AE51*P52,0)</f>
        <v>#REF!</v>
      </c>
      <c r="Q53" s="37" t="e">
        <f>ROUND($AE51*Q52,0)</f>
        <v>#REF!</v>
      </c>
      <c r="R53" s="37" t="e">
        <f>ROUND($AE51*R52,0)</f>
        <v>#REF!</v>
      </c>
      <c r="S53" s="37" t="e">
        <f>ROUND($AE51*S52,0)</f>
        <v>#REF!</v>
      </c>
      <c r="T53" s="37" t="e">
        <f t="shared" ref="T53:Z53" si="49">ROUND($AF51*T52,0)</f>
        <v>#REF!</v>
      </c>
      <c r="U53" s="37" t="e">
        <f t="shared" si="49"/>
        <v>#REF!</v>
      </c>
      <c r="V53" s="37" t="e">
        <f t="shared" si="49"/>
        <v>#REF!</v>
      </c>
      <c r="W53" s="37" t="e">
        <f t="shared" si="49"/>
        <v>#REF!</v>
      </c>
      <c r="X53" s="37" t="e">
        <f t="shared" si="49"/>
        <v>#REF!</v>
      </c>
      <c r="Y53" s="37" t="e">
        <f t="shared" si="49"/>
        <v>#REF!</v>
      </c>
      <c r="Z53" s="37" t="e">
        <f t="shared" si="49"/>
        <v>#REF!</v>
      </c>
      <c r="AA53" s="37" t="e">
        <f>ROUND(Z53/1.302,0)</f>
        <v>#REF!</v>
      </c>
      <c r="AB53" s="37" t="e">
        <f>Z53-AA53</f>
        <v>#REF!</v>
      </c>
      <c r="AC53" s="37" t="e">
        <f>ROUND($AF51*AC52,0)</f>
        <v>#REF!</v>
      </c>
      <c r="AD53" s="37" t="e">
        <f>I53+L53+N53+O53+T53+U53+V53+W53+X53+Y53+AC53+Z53</f>
        <v>#REF!</v>
      </c>
      <c r="AE53" s="78" t="e">
        <f>AF51</f>
        <v>#REF!</v>
      </c>
      <c r="AF53" s="78" t="e">
        <f>AE53-AF51</f>
        <v>#REF!</v>
      </c>
      <c r="AG53" s="107" t="e">
        <f>-ROUND(F53/1000,1)</f>
        <v>#REF!</v>
      </c>
      <c r="AH53" s="107" t="e">
        <f>ROUND(AG53/1.302,1)</f>
        <v>#REF!</v>
      </c>
      <c r="AI53" s="107" t="e">
        <f>AG53-AH53</f>
        <v>#REF!</v>
      </c>
      <c r="AJ53" s="107" t="e">
        <f>-ROUND(L53/1000,1)</f>
        <v>#REF!</v>
      </c>
      <c r="AK53" s="107" t="e">
        <f>-ROUND(M53/1000,1)</f>
        <v>#REF!</v>
      </c>
      <c r="AL53" s="107" t="e">
        <f>-ROUND(N53/1000,1)</f>
        <v>#REF!</v>
      </c>
      <c r="AM53" s="107" t="e">
        <f>-ROUND(O53/1000,1)</f>
        <v>#REF!</v>
      </c>
      <c r="AN53" s="107" t="e">
        <f t="shared" ref="AN53:AS53" si="50">-ROUND(T53/1000,1)</f>
        <v>#REF!</v>
      </c>
      <c r="AO53" s="107" t="e">
        <f t="shared" si="50"/>
        <v>#REF!</v>
      </c>
      <c r="AP53" s="107" t="e">
        <f t="shared" si="50"/>
        <v>#REF!</v>
      </c>
      <c r="AQ53" s="107" t="e">
        <f t="shared" si="50"/>
        <v>#REF!</v>
      </c>
      <c r="AR53" s="107" t="e">
        <f t="shared" si="50"/>
        <v>#REF!</v>
      </c>
      <c r="AS53" s="107" t="e">
        <f t="shared" si="50"/>
        <v>#REF!</v>
      </c>
      <c r="AT53" s="107" t="e">
        <f>-ROUND(AC53/1000,1)</f>
        <v>#REF!</v>
      </c>
      <c r="AU53" s="108" t="e">
        <f>AG53+AJ53+AL53+AM53+AN53+AO53+AP53+AQ53+AR53+AS53+AT53</f>
        <v>#REF!</v>
      </c>
      <c r="AW53" s="272">
        <v>-254644.2</v>
      </c>
    </row>
    <row r="54" spans="1:49" hidden="1" x14ac:dyDescent="0.25">
      <c r="A54" s="6">
        <v>6</v>
      </c>
      <c r="B54" s="92" t="s">
        <v>21</v>
      </c>
      <c r="C54" s="11">
        <v>706</v>
      </c>
      <c r="D54" s="11">
        <v>2020</v>
      </c>
      <c r="E54" s="11" t="s">
        <v>182</v>
      </c>
      <c r="F54" s="37"/>
      <c r="G54" s="37"/>
      <c r="H54" s="37"/>
      <c r="I54" s="37" t="e">
        <f>SUMIF(#REF!,выравнивание!$A54,#REF!)-SUMIFS(#REF!,#REF!,выравнивание!$A54,#REF!,4)</f>
        <v>#REF!</v>
      </c>
      <c r="J54" s="37" t="e">
        <f>SUMIF(#REF!,выравнивание!$A54,#REF!)-SUMIFS(#REF!,#REF!,выравнивание!$A54,#REF!,4)</f>
        <v>#REF!</v>
      </c>
      <c r="K54" s="37" t="e">
        <f>SUMIF(#REF!,выравнивание!$A54,#REF!)-SUMIFS(#REF!,#REF!,выравнивание!$A54,#REF!,4)</f>
        <v>#REF!</v>
      </c>
      <c r="L54" s="37" t="e">
        <f>SUMIF(#REF!,выравнивание!$A54,#REF!)-SUMIFS(#REF!,#REF!,выравнивание!$A54,#REF!,4)</f>
        <v>#REF!</v>
      </c>
      <c r="M54" s="37" t="e">
        <f>SUMIF(#REF!,выравнивание!$A54,#REF!)-SUMIFS(#REF!,#REF!,выравнивание!$A54,#REF!,4)</f>
        <v>#REF!</v>
      </c>
      <c r="N54" s="37" t="e">
        <f>SUMIF(#REF!,выравнивание!$A54,#REF!)-SUMIFS(#REF!,#REF!,выравнивание!$A54,#REF!,4)</f>
        <v>#REF!</v>
      </c>
      <c r="O54" s="37" t="e">
        <f>SUMIF(#REF!,выравнивание!$A54,#REF!)-SUMIFS(#REF!,#REF!,выравнивание!$A54,#REF!,4)</f>
        <v>#REF!</v>
      </c>
      <c r="P54" s="37" t="e">
        <f>SUMIF(#REF!,выравнивание!$A54,#REF!)-SUMIFS(#REF!,#REF!,выравнивание!$A54,#REF!,4)</f>
        <v>#REF!</v>
      </c>
      <c r="Q54" s="37" t="e">
        <f>SUMIF(#REF!,выравнивание!$A54,#REF!)-SUMIFS(#REF!,#REF!,выравнивание!$A54,#REF!,4)</f>
        <v>#REF!</v>
      </c>
      <c r="R54" s="37" t="e">
        <f>SUMIF(#REF!,выравнивание!$A54,#REF!)-SUMIFS(#REF!,#REF!,выравнивание!$A54,#REF!,4)</f>
        <v>#REF!</v>
      </c>
      <c r="S54" s="37" t="e">
        <f>SUMIF(#REF!,выравнивание!$A54,#REF!)-SUMIFS(#REF!,#REF!,выравнивание!$A54,#REF!,4)</f>
        <v>#REF!</v>
      </c>
      <c r="T54" s="37" t="e">
        <f>SUMIF(#REF!,выравнивание!$A54,#REF!)-SUMIFS(#REF!,#REF!,выравнивание!$A54,#REF!,4)</f>
        <v>#REF!</v>
      </c>
      <c r="U54" s="37" t="e">
        <f>SUMIF(#REF!,выравнивание!$A54,#REF!)-SUMIFS(#REF!,#REF!,выравнивание!$A54,#REF!,4)</f>
        <v>#REF!</v>
      </c>
      <c r="V54" s="37" t="e">
        <f>SUMIF(#REF!,выравнивание!$A54,#REF!)-SUMIFS(#REF!,#REF!,выравнивание!$A54,#REF!,4)</f>
        <v>#REF!</v>
      </c>
      <c r="W54" s="37" t="e">
        <f>SUMIF(#REF!,выравнивание!$A54,#REF!)-SUMIFS(#REF!,#REF!,выравнивание!$A54,#REF!,4)</f>
        <v>#REF!</v>
      </c>
      <c r="X54" s="37" t="e">
        <f>SUMIF(#REF!,выравнивание!$A54,#REF!)-SUMIFS(#REF!,#REF!,выравнивание!$A54,#REF!,4)</f>
        <v>#REF!</v>
      </c>
      <c r="Y54" s="37" t="e">
        <f>SUMIF(#REF!,выравнивание!$A54,#REF!)-SUMIFS(#REF!,#REF!,выравнивание!$A54,#REF!,4)</f>
        <v>#REF!</v>
      </c>
      <c r="Z54" s="37" t="e">
        <f>SUMIF(#REF!,выравнивание!$A54,#REF!)-SUMIFS(#REF!,#REF!,выравнивание!$A54,#REF!,4)</f>
        <v>#REF!</v>
      </c>
      <c r="AA54" s="37" t="e">
        <f>SUMIF(#REF!,выравнивание!$A54,#REF!)-SUMIFS(#REF!,#REF!,выравнивание!$A54,#REF!,4)</f>
        <v>#REF!</v>
      </c>
      <c r="AB54" s="37" t="e">
        <f>SUMIF(#REF!,выравнивание!$A54,#REF!)-SUMIFS(#REF!,#REF!,выравнивание!$A54,#REF!,4)</f>
        <v>#REF!</v>
      </c>
      <c r="AC54" s="103" t="e">
        <f>SUMIF(#REF!,выравнивание!$A54,#REF!)-SUMIFS(#REF!,#REF!,выравнивание!$A54,#REF!,4)</f>
        <v>#REF!</v>
      </c>
      <c r="AD54" s="103" t="e">
        <f>SUMIF(#REF!,выравнивание!$A54,#REF!)-SUMIFS(#REF!,#REF!,выравнивание!$A54,#REF!,4)</f>
        <v>#REF!</v>
      </c>
      <c r="AE54" s="103" t="e">
        <f>SUMIF(#REF!,выравнивание!$A54,#REF!)*1000-SUMIF(#REF!,выравнивание!$A54,#REF!)*1000</f>
        <v>#REF!</v>
      </c>
      <c r="AF54" s="84" t="e">
        <f>AD54-AE54</f>
        <v>#REF!</v>
      </c>
      <c r="AU54" s="108"/>
    </row>
    <row r="55" spans="1:49" hidden="1" x14ac:dyDescent="0.25">
      <c r="A55" s="6">
        <v>6</v>
      </c>
      <c r="B55" s="92" t="s">
        <v>21</v>
      </c>
      <c r="C55" s="11">
        <v>706</v>
      </c>
      <c r="D55" s="11">
        <v>2020</v>
      </c>
      <c r="E55" s="11" t="s">
        <v>184</v>
      </c>
      <c r="F55" s="104"/>
      <c r="G55" s="104"/>
      <c r="H55" s="104"/>
      <c r="I55" s="104" t="e">
        <f t="shared" ref="I55:AB55" si="51">I54/$AD54</f>
        <v>#REF!</v>
      </c>
      <c r="J55" s="104" t="e">
        <f t="shared" si="51"/>
        <v>#REF!</v>
      </c>
      <c r="K55" s="104" t="e">
        <f t="shared" si="51"/>
        <v>#REF!</v>
      </c>
      <c r="L55" s="104" t="e">
        <f t="shared" si="51"/>
        <v>#REF!</v>
      </c>
      <c r="M55" s="104" t="e">
        <f t="shared" si="51"/>
        <v>#REF!</v>
      </c>
      <c r="N55" s="104" t="e">
        <f t="shared" si="51"/>
        <v>#REF!</v>
      </c>
      <c r="O55" s="104" t="e">
        <f t="shared" si="51"/>
        <v>#REF!</v>
      </c>
      <c r="P55" s="104" t="e">
        <f t="shared" si="51"/>
        <v>#REF!</v>
      </c>
      <c r="Q55" s="104" t="e">
        <f t="shared" si="51"/>
        <v>#REF!</v>
      </c>
      <c r="R55" s="104" t="e">
        <f t="shared" si="51"/>
        <v>#REF!</v>
      </c>
      <c r="S55" s="104" t="e">
        <f t="shared" si="51"/>
        <v>#REF!</v>
      </c>
      <c r="T55" s="104" t="e">
        <f t="shared" si="51"/>
        <v>#REF!</v>
      </c>
      <c r="U55" s="104" t="e">
        <f t="shared" si="51"/>
        <v>#REF!</v>
      </c>
      <c r="V55" s="104" t="e">
        <f t="shared" si="51"/>
        <v>#REF!</v>
      </c>
      <c r="W55" s="104" t="e">
        <f t="shared" si="51"/>
        <v>#REF!</v>
      </c>
      <c r="X55" s="104" t="e">
        <f t="shared" si="51"/>
        <v>#REF!</v>
      </c>
      <c r="Y55" s="104" t="e">
        <f t="shared" si="51"/>
        <v>#REF!</v>
      </c>
      <c r="Z55" s="104" t="e">
        <f t="shared" si="51"/>
        <v>#REF!</v>
      </c>
      <c r="AA55" s="104" t="e">
        <f t="shared" si="51"/>
        <v>#REF!</v>
      </c>
      <c r="AB55" s="104" t="e">
        <f t="shared" si="51"/>
        <v>#REF!</v>
      </c>
      <c r="AC55" s="106" t="e">
        <f>1-Z55-Y55-X55-W55-V55-U55-T55-O55-N55-L55-I55</f>
        <v>#REF!</v>
      </c>
      <c r="AD55" s="106" t="e">
        <f>AD54/$AD54</f>
        <v>#REF!</v>
      </c>
      <c r="AE55" s="81"/>
      <c r="AU55" s="108"/>
    </row>
    <row r="56" spans="1:49" x14ac:dyDescent="0.25">
      <c r="A56" s="6">
        <v>6</v>
      </c>
      <c r="B56" s="92" t="s">
        <v>21</v>
      </c>
      <c r="C56" s="11">
        <v>706</v>
      </c>
      <c r="D56" s="11">
        <v>2020</v>
      </c>
      <c r="E56" s="11" t="s">
        <v>185</v>
      </c>
      <c r="F56" s="37" t="e">
        <f>G56+H56</f>
        <v>#REF!</v>
      </c>
      <c r="G56" s="37" t="e">
        <f>J56+AA56</f>
        <v>#REF!</v>
      </c>
      <c r="H56" s="37" t="e">
        <f>K56+AB56</f>
        <v>#REF!</v>
      </c>
      <c r="I56" s="37" t="e">
        <f>ROUND($AF54*I55,0)</f>
        <v>#REF!</v>
      </c>
      <c r="J56" s="37" t="e">
        <f>ROUND(I56/1.302,0)</f>
        <v>#REF!</v>
      </c>
      <c r="K56" s="37" t="e">
        <f>I56-J56</f>
        <v>#REF!</v>
      </c>
      <c r="L56" s="37" t="e">
        <f>ROUND($AF54*L55,0)</f>
        <v>#REF!</v>
      </c>
      <c r="M56" s="37" t="e">
        <f>ROUND($AF54*M55,0)</f>
        <v>#REF!</v>
      </c>
      <c r="N56" s="37" t="e">
        <f>ROUND($AF54*N55,0)</f>
        <v>#REF!</v>
      </c>
      <c r="O56" s="37" t="e">
        <f>ROUND($AF54*O55,0)</f>
        <v>#REF!</v>
      </c>
      <c r="P56" s="37" t="e">
        <f>ROUND($AE54*P55,0)</f>
        <v>#REF!</v>
      </c>
      <c r="Q56" s="37" t="e">
        <f>ROUND($AE54*Q55,0)</f>
        <v>#REF!</v>
      </c>
      <c r="R56" s="37" t="e">
        <f>ROUND($AE54*R55,0)</f>
        <v>#REF!</v>
      </c>
      <c r="S56" s="37" t="e">
        <f>ROUND($AE54*S55,0)</f>
        <v>#REF!</v>
      </c>
      <c r="T56" s="37" t="e">
        <f t="shared" ref="T56:Z56" si="52">ROUND($AF54*T55,0)</f>
        <v>#REF!</v>
      </c>
      <c r="U56" s="37" t="e">
        <f t="shared" si="52"/>
        <v>#REF!</v>
      </c>
      <c r="V56" s="37" t="e">
        <f t="shared" si="52"/>
        <v>#REF!</v>
      </c>
      <c r="W56" s="37" t="e">
        <f t="shared" si="52"/>
        <v>#REF!</v>
      </c>
      <c r="X56" s="37" t="e">
        <f t="shared" si="52"/>
        <v>#REF!</v>
      </c>
      <c r="Y56" s="37" t="e">
        <f t="shared" si="52"/>
        <v>#REF!</v>
      </c>
      <c r="Z56" s="37" t="e">
        <f t="shared" si="52"/>
        <v>#REF!</v>
      </c>
      <c r="AA56" s="37" t="e">
        <f>ROUND(Z56/1.302,0)</f>
        <v>#REF!</v>
      </c>
      <c r="AB56" s="37" t="e">
        <f>Z56-AA56</f>
        <v>#REF!</v>
      </c>
      <c r="AC56" s="37" t="e">
        <f>ROUND($AF54*AC55,0)</f>
        <v>#REF!</v>
      </c>
      <c r="AD56" s="37" t="e">
        <f>I56+L56+N56+O56+T56+U56+V56+W56+X56+Y56+AC56+Z56</f>
        <v>#REF!</v>
      </c>
      <c r="AE56" s="78" t="e">
        <f>AF54</f>
        <v>#REF!</v>
      </c>
      <c r="AF56" s="78" t="e">
        <f>AE56-AF54</f>
        <v>#REF!</v>
      </c>
      <c r="AG56" s="107" t="e">
        <f>-ROUND(F56/1000,1)</f>
        <v>#REF!</v>
      </c>
      <c r="AH56" s="107" t="e">
        <f>ROUND(AG56/1.302,1)</f>
        <v>#REF!</v>
      </c>
      <c r="AI56" s="107" t="e">
        <f>AG56-AH56</f>
        <v>#REF!</v>
      </c>
      <c r="AJ56" s="107" t="e">
        <f>-ROUND(L56/1000,1)</f>
        <v>#REF!</v>
      </c>
      <c r="AK56" s="107" t="e">
        <f>-ROUND(M56/1000,1)</f>
        <v>#REF!</v>
      </c>
      <c r="AL56" s="107" t="e">
        <f>-ROUND(N56/1000,1)</f>
        <v>#REF!</v>
      </c>
      <c r="AM56" s="107" t="e">
        <f>-ROUND(O56/1000,1)</f>
        <v>#REF!</v>
      </c>
      <c r="AN56" s="107" t="e">
        <f t="shared" ref="AN56:AS56" si="53">-ROUND(T56/1000,1)</f>
        <v>#REF!</v>
      </c>
      <c r="AO56" s="107" t="e">
        <f t="shared" si="53"/>
        <v>#REF!</v>
      </c>
      <c r="AP56" s="107" t="e">
        <f t="shared" si="53"/>
        <v>#REF!</v>
      </c>
      <c r="AQ56" s="107" t="e">
        <f t="shared" si="53"/>
        <v>#REF!</v>
      </c>
      <c r="AR56" s="107" t="e">
        <f t="shared" si="53"/>
        <v>#REF!</v>
      </c>
      <c r="AS56" s="107" t="e">
        <f t="shared" si="53"/>
        <v>#REF!</v>
      </c>
      <c r="AT56" s="107" t="e">
        <f>-ROUND(AC56/1000,1)</f>
        <v>#REF!</v>
      </c>
      <c r="AU56" s="108" t="e">
        <f>AG56+AJ56+AL56+AM56+AN56+AO56+AP56+AQ56+AR56+AS56+AT56</f>
        <v>#REF!</v>
      </c>
      <c r="AW56" s="272">
        <v>-262007.1</v>
      </c>
    </row>
    <row r="57" spans="1:49" hidden="1" x14ac:dyDescent="0.25">
      <c r="A57" s="6">
        <v>7</v>
      </c>
      <c r="B57" s="92" t="s">
        <v>20</v>
      </c>
      <c r="C57" s="11">
        <v>706</v>
      </c>
      <c r="D57" s="11">
        <v>2018</v>
      </c>
      <c r="E57" s="11" t="s">
        <v>182</v>
      </c>
      <c r="F57" s="37"/>
      <c r="G57" s="37"/>
      <c r="H57" s="37"/>
      <c r="I57" s="37">
        <f>SUMIF('2020'!$B:$B,выравнивание!$A57,'2020'!BM:BM)-SUMIFS('2020'!BM:BM,'2020'!$B:$B,выравнивание!$A57,'2020'!$G:$G,4)</f>
        <v>126559375</v>
      </c>
      <c r="J57" s="37">
        <f>SUMIF('2020'!$B:$B,выравнивание!$A57,'2020'!BN:BN)-SUMIFS('2020'!BN:BN,'2020'!$B:$B,выравнивание!$A57,'2020'!$G:$G,4)</f>
        <v>97203821</v>
      </c>
      <c r="K57" s="37">
        <f>SUMIF('2020'!$B:$B,выравнивание!$A57,'2020'!BO:BO)-SUMIFS('2020'!BO:BO,'2020'!$B:$B,выравнивание!$A57,'2020'!$G:$G,4)</f>
        <v>29355554</v>
      </c>
      <c r="L57" s="37">
        <f>SUMIF('2020'!$B:$B,выравнивание!$A57,'2020'!BP:BP)-SUMIFS('2020'!BP:BP,'2020'!$B:$B,выравнивание!$A57,'2020'!$G:$G,4)</f>
        <v>7617350</v>
      </c>
      <c r="M57" s="37">
        <f>SUMIF('2020'!$B:$B,выравнивание!$A57,'2020'!BQ:BQ)-SUMIFS('2020'!BQ:BQ,'2020'!$B:$B,выравнивание!$A57,'2020'!$G:$G,4)</f>
        <v>1360596</v>
      </c>
      <c r="N57" s="37">
        <f>SUMIF('2020'!$B:$B,выравнивание!$A57,'2020'!BR:BR)-SUMIFS('2020'!BR:BR,'2020'!$B:$B,выравнивание!$A57,'2020'!$G:$G,4)</f>
        <v>7065982</v>
      </c>
      <c r="O57" s="37">
        <f>SUMIF('2020'!$B:$B,выравнивание!$A57,'2020'!BS:BS)-SUMIFS('2020'!BS:BS,'2020'!$B:$B,выравнивание!$A57,'2020'!$G:$G,4)</f>
        <v>16907559</v>
      </c>
      <c r="P57" s="37">
        <f>SUMIF('2020'!$B:$B,выравнивание!$A57,'2020'!BT:BT)-SUMIFS('2020'!BT:BT,'2020'!$B:$B,выравнивание!$A57,'2020'!$G:$G,4)</f>
        <v>471116</v>
      </c>
      <c r="Q57" s="37">
        <f>SUMIF('2020'!$B:$B,выравнивание!$A57,'2020'!BU:BU)-SUMIFS('2020'!BU:BU,'2020'!$B:$B,выравнивание!$A57,'2020'!$G:$G,4)</f>
        <v>15313230</v>
      </c>
      <c r="R57" s="37">
        <f>SUMIF('2020'!$B:$B,выравнивание!$A57,'2020'!BV:BV)-SUMIFS('2020'!BV:BV,'2020'!$B:$B,выравнивание!$A57,'2020'!$G:$G,4)</f>
        <v>327809</v>
      </c>
      <c r="S57" s="37">
        <f>SUMIF('2020'!$B:$B,выравнивание!$A57,'2020'!BW:BW)-SUMIFS('2020'!BW:BW,'2020'!$B:$B,выравнивание!$A57,'2020'!$G:$G,4)</f>
        <v>795404</v>
      </c>
      <c r="T57" s="37">
        <f>SUMIF('2020'!$B:$B,выравнивание!$A57,'2020'!BX:BX)-SUMIFS('2020'!BX:BX,'2020'!$B:$B,выравнивание!$A57,'2020'!$G:$G,4)</f>
        <v>7162212</v>
      </c>
      <c r="U57" s="37">
        <f>SUMIF('2020'!$B:$B,выравнивание!$A57,'2020'!BY:BY)-SUMIFS('2020'!BY:BY,'2020'!$B:$B,выравнивание!$A57,'2020'!$G:$G,4)</f>
        <v>5149360</v>
      </c>
      <c r="V57" s="37">
        <f>SUMIF('2020'!$B:$B,выравнивание!$A57,'2020'!BZ:BZ)-SUMIFS('2020'!BZ:BZ,'2020'!$B:$B,выравнивание!$A57,'2020'!$G:$G,4)</f>
        <v>481032</v>
      </c>
      <c r="W57" s="37">
        <f>SUMIF('2020'!$B:$B,выравнивание!$A57,'2020'!CA:CA)-SUMIFS('2020'!CA:CA,'2020'!$B:$B,выравнивание!$A57,'2020'!$G:$G,4)</f>
        <v>685916</v>
      </c>
      <c r="X57" s="37">
        <f>SUMIF('2020'!$B:$B,выравнивание!$A57,'2020'!CB:CB)-SUMIFS('2020'!CB:CB,'2020'!$B:$B,выравнивание!$A57,'2020'!$G:$G,4)</f>
        <v>72524</v>
      </c>
      <c r="Y57" s="37">
        <f>SUMIF('2020'!$B:$B,выравнивание!$A57,'2020'!CC:CC)-SUMIFS('2020'!CC:CC,'2020'!$B:$B,выравнивание!$A57,'2020'!$G:$G,4)</f>
        <v>836428</v>
      </c>
      <c r="Z57" s="37">
        <f>SUMIF('2020'!$B:$B,выравнивание!$A57,'2020'!CD:CD)-SUMIFS('2020'!CD:CD,'2020'!$B:$B,выравнивание!$A57,'2020'!$G:$G,4)</f>
        <v>30806504</v>
      </c>
      <c r="AA57" s="37">
        <f>SUMIF('2020'!$B:$B,выравнивание!$A57,'2020'!CE:CE)-SUMIFS('2020'!CE:CE,'2020'!$B:$B,выравнивание!$A57,'2020'!$G:$G,4)</f>
        <v>23660909.100000001</v>
      </c>
      <c r="AB57" s="37">
        <f>SUMIF('2020'!$B:$B,выравнивание!$A57,'2020'!CF:CF)-SUMIFS('2020'!CF:CF,'2020'!$B:$B,выравнивание!$A57,'2020'!$G:$G,4)</f>
        <v>7145594.9000000004</v>
      </c>
      <c r="AC57" s="103">
        <f>SUMIF('2020'!$B:$B,выравнивание!$A57,'2020'!CG:CG)-SUMIFS('2020'!CG:CG,'2020'!$B:$B,выравнивание!$A57,'2020'!$G:$G,4)</f>
        <v>2932160</v>
      </c>
      <c r="AD57" s="103">
        <f>SUMIF('2020'!$B:$B,выравнивание!$A57,'2020'!CH:CH)-SUMIFS('2020'!CH:CH,'2020'!$B:$B,выравнивание!$A57,'2020'!$G:$G,4)</f>
        <v>206276402</v>
      </c>
      <c r="AE57" s="84">
        <f>SUMIF('Свод 2020'!$A$9:$A$22,выравнивание!$A57,'Свод 2020'!$AA$9:$AA$24)*1000-SUMIF('Свод 2020'!$A$9:$A$22,выравнивание!$A57,'Свод 2020'!$S$9:$S$24)*1000</f>
        <v>219035700</v>
      </c>
      <c r="AF57" s="105">
        <f>AD57-AE57</f>
        <v>-12759298</v>
      </c>
      <c r="AU57" s="108"/>
    </row>
    <row r="58" spans="1:49" hidden="1" x14ac:dyDescent="0.25">
      <c r="A58" s="6">
        <v>7</v>
      </c>
      <c r="B58" s="92" t="s">
        <v>20</v>
      </c>
      <c r="C58" s="11">
        <v>706</v>
      </c>
      <c r="D58" s="11">
        <v>2018</v>
      </c>
      <c r="E58" s="11" t="s">
        <v>184</v>
      </c>
      <c r="F58" s="104"/>
      <c r="G58" s="104"/>
      <c r="H58" s="104"/>
      <c r="I58" s="104">
        <f t="shared" ref="I58:AB58" si="54">I57/$AD57</f>
        <v>0.61354299999999995</v>
      </c>
      <c r="J58" s="104">
        <f t="shared" si="54"/>
        <v>0.47123100000000001</v>
      </c>
      <c r="K58" s="104">
        <f t="shared" si="54"/>
        <v>0.14231199999999999</v>
      </c>
      <c r="L58" s="104">
        <f t="shared" si="54"/>
        <v>3.6928000000000002E-2</v>
      </c>
      <c r="M58" s="104">
        <f t="shared" si="54"/>
        <v>6.5960000000000003E-3</v>
      </c>
      <c r="N58" s="104">
        <f t="shared" si="54"/>
        <v>3.4255000000000001E-2</v>
      </c>
      <c r="O58" s="104">
        <f t="shared" si="54"/>
        <v>8.1965999999999997E-2</v>
      </c>
      <c r="P58" s="104">
        <f t="shared" si="54"/>
        <v>2.284E-3</v>
      </c>
      <c r="Q58" s="104">
        <f t="shared" si="54"/>
        <v>7.4235999999999996E-2</v>
      </c>
      <c r="R58" s="104">
        <f t="shared" si="54"/>
        <v>1.5889999999999999E-3</v>
      </c>
      <c r="S58" s="104">
        <f t="shared" si="54"/>
        <v>3.8560000000000001E-3</v>
      </c>
      <c r="T58" s="104">
        <f t="shared" si="54"/>
        <v>3.4721000000000002E-2</v>
      </c>
      <c r="U58" s="104">
        <f t="shared" si="54"/>
        <v>2.4962999999999999E-2</v>
      </c>
      <c r="V58" s="104">
        <f t="shared" si="54"/>
        <v>2.3319999999999999E-3</v>
      </c>
      <c r="W58" s="104">
        <f t="shared" si="54"/>
        <v>3.3249999999999998E-3</v>
      </c>
      <c r="X58" s="104">
        <f t="shared" si="54"/>
        <v>3.5199999999999999E-4</v>
      </c>
      <c r="Y58" s="104">
        <f t="shared" si="54"/>
        <v>4.0549999999999996E-3</v>
      </c>
      <c r="Z58" s="104">
        <f t="shared" si="54"/>
        <v>0.14934600000000001</v>
      </c>
      <c r="AA58" s="104">
        <f t="shared" si="54"/>
        <v>0.114705</v>
      </c>
      <c r="AB58" s="104">
        <f t="shared" si="54"/>
        <v>3.4640999999999998E-2</v>
      </c>
      <c r="AC58" s="106">
        <f>1-Z58-Y58-X58-W58-V58-U58-T58-O58-N58-L58-I58</f>
        <v>1.4213999999999999E-2</v>
      </c>
      <c r="AD58" s="106">
        <f>AD57/$AD57</f>
        <v>1</v>
      </c>
      <c r="AE58" s="81"/>
      <c r="AU58" s="108"/>
    </row>
    <row r="59" spans="1:49" x14ac:dyDescent="0.25">
      <c r="A59" s="6">
        <v>7</v>
      </c>
      <c r="B59" s="92" t="s">
        <v>20</v>
      </c>
      <c r="C59" s="11">
        <v>706</v>
      </c>
      <c r="D59" s="11">
        <v>2018</v>
      </c>
      <c r="E59" s="11" t="s">
        <v>185</v>
      </c>
      <c r="F59" s="37">
        <f>G59+H59</f>
        <v>-9733928</v>
      </c>
      <c r="G59" s="37">
        <f>J59+AA59</f>
        <v>-7476135</v>
      </c>
      <c r="H59" s="37">
        <f>K59+AB59</f>
        <v>-2257793</v>
      </c>
      <c r="I59" s="37">
        <f>ROUND($AF57*I58,0)</f>
        <v>-7828378</v>
      </c>
      <c r="J59" s="37">
        <f>ROUND(I59/1.302,0)</f>
        <v>-6012579</v>
      </c>
      <c r="K59" s="37">
        <f>I59-J59</f>
        <v>-1815799</v>
      </c>
      <c r="L59" s="37">
        <f>ROUND($AF57*L58,0)</f>
        <v>-471175</v>
      </c>
      <c r="M59" s="37">
        <f>ROUND($AF57*M58,0)</f>
        <v>-84160</v>
      </c>
      <c r="N59" s="37">
        <f>ROUND($AF57*N58,0)</f>
        <v>-437070</v>
      </c>
      <c r="O59" s="37">
        <f>ROUND($AF57*O58,0)</f>
        <v>-1045829</v>
      </c>
      <c r="P59" s="37">
        <f>ROUND($AE57*P58,0)</f>
        <v>500278</v>
      </c>
      <c r="Q59" s="37">
        <f>ROUND($AE57*Q58,0)</f>
        <v>16260334</v>
      </c>
      <c r="R59" s="37">
        <f>ROUND($AE57*R58,0)</f>
        <v>348048</v>
      </c>
      <c r="S59" s="37">
        <f>ROUND($AE57*S58,0)</f>
        <v>844602</v>
      </c>
      <c r="T59" s="37">
        <f t="shared" ref="T59:Z59" si="55">ROUND($AF57*T58,0)</f>
        <v>-443016</v>
      </c>
      <c r="U59" s="37">
        <f t="shared" si="55"/>
        <v>-318510</v>
      </c>
      <c r="V59" s="37">
        <f t="shared" si="55"/>
        <v>-29755</v>
      </c>
      <c r="W59" s="37">
        <f t="shared" si="55"/>
        <v>-42425</v>
      </c>
      <c r="X59" s="37">
        <f t="shared" si="55"/>
        <v>-4491</v>
      </c>
      <c r="Y59" s="37">
        <f t="shared" si="55"/>
        <v>-51739</v>
      </c>
      <c r="Z59" s="37">
        <f t="shared" si="55"/>
        <v>-1905550</v>
      </c>
      <c r="AA59" s="37">
        <f>ROUND(Z59/1.302,0)</f>
        <v>-1463556</v>
      </c>
      <c r="AB59" s="37">
        <f>Z59-AA59</f>
        <v>-441994</v>
      </c>
      <c r="AC59" s="37">
        <f>ROUND($AF57*AC58,0)</f>
        <v>-181361</v>
      </c>
      <c r="AD59" s="37">
        <f>I59+L59+N59+O59+T59+U59+V59+W59+X59+Y59+AC59+Z59</f>
        <v>-12759299</v>
      </c>
      <c r="AE59" s="78">
        <f>AF57</f>
        <v>-12759298</v>
      </c>
      <c r="AF59" s="78">
        <f>AE59-AF57</f>
        <v>0</v>
      </c>
      <c r="AG59" s="107">
        <f>-ROUND(F59/1000,1)</f>
        <v>9733.9</v>
      </c>
      <c r="AH59" s="107">
        <f>ROUND(AG59/1.302,1)</f>
        <v>7476.1</v>
      </c>
      <c r="AI59" s="107">
        <f>AG59-AH59</f>
        <v>2257.8000000000002</v>
      </c>
      <c r="AJ59" s="107">
        <f>-ROUND(L59/1000,1)</f>
        <v>471.2</v>
      </c>
      <c r="AK59" s="107">
        <f>-ROUND(M59/1000,1)</f>
        <v>84.2</v>
      </c>
      <c r="AL59" s="107">
        <f>-ROUND(N59/1000,1)</f>
        <v>437.1</v>
      </c>
      <c r="AM59" s="107">
        <f>-ROUND(O59/1000,1)</f>
        <v>1045.8</v>
      </c>
      <c r="AN59" s="107">
        <f t="shared" ref="AN59:AS59" si="56">-ROUND(T59/1000,1)</f>
        <v>443</v>
      </c>
      <c r="AO59" s="107">
        <f t="shared" si="56"/>
        <v>318.5</v>
      </c>
      <c r="AP59" s="107">
        <f t="shared" si="56"/>
        <v>29.8</v>
      </c>
      <c r="AQ59" s="107">
        <f t="shared" si="56"/>
        <v>42.4</v>
      </c>
      <c r="AR59" s="107">
        <f t="shared" si="56"/>
        <v>4.5</v>
      </c>
      <c r="AS59" s="107">
        <f t="shared" si="56"/>
        <v>51.7</v>
      </c>
      <c r="AT59" s="107">
        <f>-ROUND(AC59/1000,1)</f>
        <v>181.4</v>
      </c>
      <c r="AU59" s="108">
        <f>AG59+AJ59+AL59+AM59+AN59+AO59+AP59+AQ59+AR59+AS59+AT59</f>
        <v>12759.3</v>
      </c>
      <c r="AW59" s="272">
        <v>-72227</v>
      </c>
    </row>
    <row r="60" spans="1:49" hidden="1" x14ac:dyDescent="0.25">
      <c r="A60" s="6">
        <v>7</v>
      </c>
      <c r="B60" s="92" t="s">
        <v>20</v>
      </c>
      <c r="C60" s="11">
        <v>706</v>
      </c>
      <c r="D60" s="11">
        <v>2019</v>
      </c>
      <c r="E60" s="11" t="s">
        <v>182</v>
      </c>
      <c r="F60" s="37"/>
      <c r="G60" s="37"/>
      <c r="H60" s="37"/>
      <c r="I60" s="37" t="e">
        <f>SUMIF(#REF!,выравнивание!$A60,#REF!)-SUMIFS(#REF!,#REF!,выравнивание!$A60,#REF!,4)</f>
        <v>#REF!</v>
      </c>
      <c r="J60" s="37" t="e">
        <f>SUMIF(#REF!,выравнивание!$A60,#REF!)-SUMIFS(#REF!,#REF!,выравнивание!$A60,#REF!,4)</f>
        <v>#REF!</v>
      </c>
      <c r="K60" s="37" t="e">
        <f>SUMIF(#REF!,выравнивание!$A60,#REF!)-SUMIFS(#REF!,#REF!,выравнивание!$A60,#REF!,4)</f>
        <v>#REF!</v>
      </c>
      <c r="L60" s="37" t="e">
        <f>SUMIF(#REF!,выравнивание!$A60,#REF!)-SUMIFS(#REF!,#REF!,выравнивание!$A60,#REF!,4)</f>
        <v>#REF!</v>
      </c>
      <c r="M60" s="37" t="e">
        <f>SUMIF(#REF!,выравнивание!$A60,#REF!)-SUMIFS(#REF!,#REF!,выравнивание!$A60,#REF!,4)</f>
        <v>#REF!</v>
      </c>
      <c r="N60" s="37" t="e">
        <f>SUMIF(#REF!,выравнивание!$A60,#REF!)-SUMIFS(#REF!,#REF!,выравнивание!$A60,#REF!,4)</f>
        <v>#REF!</v>
      </c>
      <c r="O60" s="37" t="e">
        <f>SUMIF(#REF!,выравнивание!$A60,#REF!)-SUMIFS(#REF!,#REF!,выравнивание!$A60,#REF!,4)</f>
        <v>#REF!</v>
      </c>
      <c r="P60" s="37" t="e">
        <f>SUMIF(#REF!,выравнивание!$A60,#REF!)-SUMIFS(#REF!,#REF!,выравнивание!$A60,#REF!,4)</f>
        <v>#REF!</v>
      </c>
      <c r="Q60" s="37" t="e">
        <f>SUMIF(#REF!,выравнивание!$A60,#REF!)-SUMIFS(#REF!,#REF!,выравнивание!$A60,#REF!,4)</f>
        <v>#REF!</v>
      </c>
      <c r="R60" s="37" t="e">
        <f>SUMIF(#REF!,выравнивание!$A60,#REF!)-SUMIFS(#REF!,#REF!,выравнивание!$A60,#REF!,4)</f>
        <v>#REF!</v>
      </c>
      <c r="S60" s="37" t="e">
        <f>SUMIF(#REF!,выравнивание!$A60,#REF!)-SUMIFS(#REF!,#REF!,выравнивание!$A60,#REF!,4)</f>
        <v>#REF!</v>
      </c>
      <c r="T60" s="37" t="e">
        <f>SUMIF(#REF!,выравнивание!$A60,#REF!)-SUMIFS(#REF!,#REF!,выравнивание!$A60,#REF!,4)</f>
        <v>#REF!</v>
      </c>
      <c r="U60" s="37" t="e">
        <f>SUMIF(#REF!,выравнивание!$A60,#REF!)-SUMIFS(#REF!,#REF!,выравнивание!$A60,#REF!,4)</f>
        <v>#REF!</v>
      </c>
      <c r="V60" s="37" t="e">
        <f>SUMIF(#REF!,выравнивание!$A60,#REF!)-SUMIFS(#REF!,#REF!,выравнивание!$A60,#REF!,4)</f>
        <v>#REF!</v>
      </c>
      <c r="W60" s="37" t="e">
        <f>SUMIF(#REF!,выравнивание!$A60,#REF!)-SUMIFS(#REF!,#REF!,выравнивание!$A60,#REF!,4)</f>
        <v>#REF!</v>
      </c>
      <c r="X60" s="37" t="e">
        <f>SUMIF(#REF!,выравнивание!$A60,#REF!)-SUMIFS(#REF!,#REF!,выравнивание!$A60,#REF!,4)</f>
        <v>#REF!</v>
      </c>
      <c r="Y60" s="37" t="e">
        <f>SUMIF(#REF!,выравнивание!$A60,#REF!)-SUMIFS(#REF!,#REF!,выравнивание!$A60,#REF!,4)</f>
        <v>#REF!</v>
      </c>
      <c r="Z60" s="37" t="e">
        <f>SUMIF(#REF!,выравнивание!$A60,#REF!)-SUMIFS(#REF!,#REF!,выравнивание!$A60,#REF!,4)</f>
        <v>#REF!</v>
      </c>
      <c r="AA60" s="37" t="e">
        <f>SUMIF(#REF!,выравнивание!$A60,#REF!)-SUMIFS(#REF!,#REF!,выравнивание!$A60,#REF!,4)</f>
        <v>#REF!</v>
      </c>
      <c r="AB60" s="37" t="e">
        <f>SUMIF(#REF!,выравнивание!$A60,#REF!)-SUMIFS(#REF!,#REF!,выравнивание!$A60,#REF!,4)</f>
        <v>#REF!</v>
      </c>
      <c r="AC60" s="103" t="e">
        <f>SUMIF(#REF!,выравнивание!$A60,#REF!)-SUMIFS(#REF!,#REF!,выравнивание!$A60,#REF!,4)</f>
        <v>#REF!</v>
      </c>
      <c r="AD60" s="103" t="e">
        <f>SUMIF(#REF!,выравнивание!$A60,#REF!)-SUMIFS(#REF!,#REF!,выравнивание!$A60,#REF!,4)</f>
        <v>#REF!</v>
      </c>
      <c r="AE60" s="103" t="e">
        <f>SUMIF(#REF!,выравнивание!$A60,#REF!)*1000-SUMIF(#REF!,выравнивание!$A60,#REF!)*1000</f>
        <v>#REF!</v>
      </c>
      <c r="AF60" s="105" t="e">
        <f>AD60-AE60</f>
        <v>#REF!</v>
      </c>
      <c r="AU60" s="108"/>
    </row>
    <row r="61" spans="1:49" hidden="1" x14ac:dyDescent="0.25">
      <c r="A61" s="6">
        <v>7</v>
      </c>
      <c r="B61" s="92" t="s">
        <v>20</v>
      </c>
      <c r="C61" s="11">
        <v>706</v>
      </c>
      <c r="D61" s="11">
        <v>2019</v>
      </c>
      <c r="E61" s="11" t="s">
        <v>184</v>
      </c>
      <c r="F61" s="104"/>
      <c r="G61" s="104"/>
      <c r="H61" s="104"/>
      <c r="I61" s="104" t="e">
        <f t="shared" ref="I61:AB61" si="57">I60/$AD60</f>
        <v>#REF!</v>
      </c>
      <c r="J61" s="104" t="e">
        <f t="shared" si="57"/>
        <v>#REF!</v>
      </c>
      <c r="K61" s="104" t="e">
        <f t="shared" si="57"/>
        <v>#REF!</v>
      </c>
      <c r="L61" s="104" t="e">
        <f t="shared" si="57"/>
        <v>#REF!</v>
      </c>
      <c r="M61" s="104" t="e">
        <f t="shared" si="57"/>
        <v>#REF!</v>
      </c>
      <c r="N61" s="104" t="e">
        <f t="shared" si="57"/>
        <v>#REF!</v>
      </c>
      <c r="O61" s="104" t="e">
        <f t="shared" si="57"/>
        <v>#REF!</v>
      </c>
      <c r="P61" s="104" t="e">
        <f t="shared" si="57"/>
        <v>#REF!</v>
      </c>
      <c r="Q61" s="104" t="e">
        <f t="shared" si="57"/>
        <v>#REF!</v>
      </c>
      <c r="R61" s="104" t="e">
        <f t="shared" si="57"/>
        <v>#REF!</v>
      </c>
      <c r="S61" s="104" t="e">
        <f t="shared" si="57"/>
        <v>#REF!</v>
      </c>
      <c r="T61" s="104" t="e">
        <f t="shared" si="57"/>
        <v>#REF!</v>
      </c>
      <c r="U61" s="104" t="e">
        <f t="shared" si="57"/>
        <v>#REF!</v>
      </c>
      <c r="V61" s="104" t="e">
        <f t="shared" si="57"/>
        <v>#REF!</v>
      </c>
      <c r="W61" s="104" t="e">
        <f t="shared" si="57"/>
        <v>#REF!</v>
      </c>
      <c r="X61" s="104" t="e">
        <f t="shared" si="57"/>
        <v>#REF!</v>
      </c>
      <c r="Y61" s="104" t="e">
        <f t="shared" si="57"/>
        <v>#REF!</v>
      </c>
      <c r="Z61" s="104" t="e">
        <f t="shared" si="57"/>
        <v>#REF!</v>
      </c>
      <c r="AA61" s="104" t="e">
        <f t="shared" si="57"/>
        <v>#REF!</v>
      </c>
      <c r="AB61" s="104" t="e">
        <f t="shared" si="57"/>
        <v>#REF!</v>
      </c>
      <c r="AC61" s="106" t="e">
        <f>1-Z61-Y61-X61-W61-V61-U61-T61-O61-N61-L61-I61</f>
        <v>#REF!</v>
      </c>
      <c r="AD61" s="106" t="e">
        <f>AD60/$AD60</f>
        <v>#REF!</v>
      </c>
      <c r="AE61" s="81"/>
      <c r="AU61" s="108"/>
    </row>
    <row r="62" spans="1:49" x14ac:dyDescent="0.25">
      <c r="A62" s="6">
        <v>7</v>
      </c>
      <c r="B62" s="92" t="s">
        <v>20</v>
      </c>
      <c r="C62" s="11">
        <v>706</v>
      </c>
      <c r="D62" s="11">
        <v>2019</v>
      </c>
      <c r="E62" s="11" t="s">
        <v>185</v>
      </c>
      <c r="F62" s="37" t="e">
        <f>G62+H62</f>
        <v>#REF!</v>
      </c>
      <c r="G62" s="37" t="e">
        <f>J62+AA62</f>
        <v>#REF!</v>
      </c>
      <c r="H62" s="37" t="e">
        <f>K62+AB62</f>
        <v>#REF!</v>
      </c>
      <c r="I62" s="37" t="e">
        <f>ROUND($AF60*I61,0)</f>
        <v>#REF!</v>
      </c>
      <c r="J62" s="37" t="e">
        <f>ROUND(I62/1.302,0)</f>
        <v>#REF!</v>
      </c>
      <c r="K62" s="37" t="e">
        <f>I62-J62</f>
        <v>#REF!</v>
      </c>
      <c r="L62" s="37" t="e">
        <f>ROUND($AF60*L61,0)</f>
        <v>#REF!</v>
      </c>
      <c r="M62" s="37" t="e">
        <f>ROUND($AF60*M61,0)</f>
        <v>#REF!</v>
      </c>
      <c r="N62" s="37" t="e">
        <f>ROUND($AF60*N61,0)</f>
        <v>#REF!</v>
      </c>
      <c r="O62" s="37" t="e">
        <f>ROUND($AF60*O61,0)</f>
        <v>#REF!</v>
      </c>
      <c r="P62" s="37" t="e">
        <f>ROUND($AE60*P61,0)</f>
        <v>#REF!</v>
      </c>
      <c r="Q62" s="37" t="e">
        <f>ROUND($AE60*Q61,0)</f>
        <v>#REF!</v>
      </c>
      <c r="R62" s="37" t="e">
        <f>ROUND($AE60*R61,0)</f>
        <v>#REF!</v>
      </c>
      <c r="S62" s="37" t="e">
        <f>ROUND($AE60*S61,0)</f>
        <v>#REF!</v>
      </c>
      <c r="T62" s="37" t="e">
        <f t="shared" ref="T62:Z62" si="58">ROUND($AF60*T61,0)</f>
        <v>#REF!</v>
      </c>
      <c r="U62" s="37" t="e">
        <f t="shared" si="58"/>
        <v>#REF!</v>
      </c>
      <c r="V62" s="37" t="e">
        <f t="shared" si="58"/>
        <v>#REF!</v>
      </c>
      <c r="W62" s="37" t="e">
        <f t="shared" si="58"/>
        <v>#REF!</v>
      </c>
      <c r="X62" s="37" t="e">
        <f t="shared" si="58"/>
        <v>#REF!</v>
      </c>
      <c r="Y62" s="37" t="e">
        <f t="shared" si="58"/>
        <v>#REF!</v>
      </c>
      <c r="Z62" s="37" t="e">
        <f t="shared" si="58"/>
        <v>#REF!</v>
      </c>
      <c r="AA62" s="37" t="e">
        <f>ROUND(Z62/1.302,0)</f>
        <v>#REF!</v>
      </c>
      <c r="AB62" s="37" t="e">
        <f>Z62-AA62</f>
        <v>#REF!</v>
      </c>
      <c r="AC62" s="37" t="e">
        <f>ROUND($AF60*AC61,0)</f>
        <v>#REF!</v>
      </c>
      <c r="AD62" s="37" t="e">
        <f>I62+L62+N62+O62+T62+U62+V62+W62+X62+Y62+AC62+Z62</f>
        <v>#REF!</v>
      </c>
      <c r="AE62" s="78" t="e">
        <f>AF60</f>
        <v>#REF!</v>
      </c>
      <c r="AF62" s="78" t="e">
        <f>AE62-AF60</f>
        <v>#REF!</v>
      </c>
      <c r="AG62" s="107" t="e">
        <f>-ROUND(F62/1000,1)</f>
        <v>#REF!</v>
      </c>
      <c r="AH62" s="107" t="e">
        <f>ROUND(AG62/1.302,1)</f>
        <v>#REF!</v>
      </c>
      <c r="AI62" s="107" t="e">
        <f>AG62-AH62</f>
        <v>#REF!</v>
      </c>
      <c r="AJ62" s="107" t="e">
        <f>-ROUND(L62/1000,1)</f>
        <v>#REF!</v>
      </c>
      <c r="AK62" s="107" t="e">
        <f>-ROUND(M62/1000,1)</f>
        <v>#REF!</v>
      </c>
      <c r="AL62" s="107" t="e">
        <f>-ROUND(N62/1000,1)</f>
        <v>#REF!</v>
      </c>
      <c r="AM62" s="107" t="e">
        <f>-ROUND(O62/1000,1)</f>
        <v>#REF!</v>
      </c>
      <c r="AN62" s="107" t="e">
        <f t="shared" ref="AN62:AS62" si="59">-ROUND(T62/1000,1)</f>
        <v>#REF!</v>
      </c>
      <c r="AO62" s="107" t="e">
        <f t="shared" si="59"/>
        <v>#REF!</v>
      </c>
      <c r="AP62" s="107" t="e">
        <f t="shared" si="59"/>
        <v>#REF!</v>
      </c>
      <c r="AQ62" s="107" t="e">
        <f t="shared" si="59"/>
        <v>#REF!</v>
      </c>
      <c r="AR62" s="107" t="e">
        <f t="shared" si="59"/>
        <v>#REF!</v>
      </c>
      <c r="AS62" s="107" t="e">
        <f t="shared" si="59"/>
        <v>#REF!</v>
      </c>
      <c r="AT62" s="107" t="e">
        <f>-ROUND(AC62/1000,1)</f>
        <v>#REF!</v>
      </c>
      <c r="AU62" s="108" t="e">
        <f>AG62+AJ62+AL62+AM62+AN62+AO62+AP62+AQ62+AR62+AS62+AT62</f>
        <v>#REF!</v>
      </c>
      <c r="AW62" s="272">
        <v>-75252</v>
      </c>
    </row>
    <row r="63" spans="1:49" hidden="1" x14ac:dyDescent="0.25">
      <c r="A63" s="6">
        <v>7</v>
      </c>
      <c r="B63" s="92" t="s">
        <v>20</v>
      </c>
      <c r="C63" s="11">
        <v>706</v>
      </c>
      <c r="D63" s="11">
        <v>2020</v>
      </c>
      <c r="E63" s="11" t="s">
        <v>182</v>
      </c>
      <c r="F63" s="37"/>
      <c r="G63" s="37"/>
      <c r="H63" s="37"/>
      <c r="I63" s="37" t="e">
        <f>SUMIF(#REF!,выравнивание!$A63,#REF!)-SUMIFS(#REF!,#REF!,выравнивание!$A63,#REF!,4)</f>
        <v>#REF!</v>
      </c>
      <c r="J63" s="37" t="e">
        <f>SUMIF(#REF!,выравнивание!$A63,#REF!)-SUMIFS(#REF!,#REF!,выравнивание!$A63,#REF!,4)</f>
        <v>#REF!</v>
      </c>
      <c r="K63" s="37" t="e">
        <f>SUMIF(#REF!,выравнивание!$A63,#REF!)-SUMIFS(#REF!,#REF!,выравнивание!$A63,#REF!,4)</f>
        <v>#REF!</v>
      </c>
      <c r="L63" s="37" t="e">
        <f>SUMIF(#REF!,выравнивание!$A63,#REF!)-SUMIFS(#REF!,#REF!,выравнивание!$A63,#REF!,4)</f>
        <v>#REF!</v>
      </c>
      <c r="M63" s="37" t="e">
        <f>SUMIF(#REF!,выравнивание!$A63,#REF!)-SUMIFS(#REF!,#REF!,выравнивание!$A63,#REF!,4)</f>
        <v>#REF!</v>
      </c>
      <c r="N63" s="37" t="e">
        <f>SUMIF(#REF!,выравнивание!$A63,#REF!)-SUMIFS(#REF!,#REF!,выравнивание!$A63,#REF!,4)</f>
        <v>#REF!</v>
      </c>
      <c r="O63" s="37" t="e">
        <f>SUMIF(#REF!,выравнивание!$A63,#REF!)-SUMIFS(#REF!,#REF!,выравнивание!$A63,#REF!,4)</f>
        <v>#REF!</v>
      </c>
      <c r="P63" s="37" t="e">
        <f>SUMIF(#REF!,выравнивание!$A63,#REF!)-SUMIFS(#REF!,#REF!,выравнивание!$A63,#REF!,4)</f>
        <v>#REF!</v>
      </c>
      <c r="Q63" s="37" t="e">
        <f>SUMIF(#REF!,выравнивание!$A63,#REF!)-SUMIFS(#REF!,#REF!,выравнивание!$A63,#REF!,4)</f>
        <v>#REF!</v>
      </c>
      <c r="R63" s="37" t="e">
        <f>SUMIF(#REF!,выравнивание!$A63,#REF!)-SUMIFS(#REF!,#REF!,выравнивание!$A63,#REF!,4)</f>
        <v>#REF!</v>
      </c>
      <c r="S63" s="37" t="e">
        <f>SUMIF(#REF!,выравнивание!$A63,#REF!)-SUMIFS(#REF!,#REF!,выравнивание!$A63,#REF!,4)</f>
        <v>#REF!</v>
      </c>
      <c r="T63" s="37" t="e">
        <f>SUMIF(#REF!,выравнивание!$A63,#REF!)-SUMIFS(#REF!,#REF!,выравнивание!$A63,#REF!,4)</f>
        <v>#REF!</v>
      </c>
      <c r="U63" s="37" t="e">
        <f>SUMIF(#REF!,выравнивание!$A63,#REF!)-SUMIFS(#REF!,#REF!,выравнивание!$A63,#REF!,4)</f>
        <v>#REF!</v>
      </c>
      <c r="V63" s="37" t="e">
        <f>SUMIF(#REF!,выравнивание!$A63,#REF!)-SUMIFS(#REF!,#REF!,выравнивание!$A63,#REF!,4)</f>
        <v>#REF!</v>
      </c>
      <c r="W63" s="37" t="e">
        <f>SUMIF(#REF!,выравнивание!$A63,#REF!)-SUMIFS(#REF!,#REF!,выравнивание!$A63,#REF!,4)</f>
        <v>#REF!</v>
      </c>
      <c r="X63" s="37" t="e">
        <f>SUMIF(#REF!,выравнивание!$A63,#REF!)-SUMIFS(#REF!,#REF!,выравнивание!$A63,#REF!,4)</f>
        <v>#REF!</v>
      </c>
      <c r="Y63" s="37" t="e">
        <f>SUMIF(#REF!,выравнивание!$A63,#REF!)-SUMIFS(#REF!,#REF!,выравнивание!$A63,#REF!,4)</f>
        <v>#REF!</v>
      </c>
      <c r="Z63" s="37" t="e">
        <f>SUMIF(#REF!,выравнивание!$A63,#REF!)-SUMIFS(#REF!,#REF!,выравнивание!$A63,#REF!,4)</f>
        <v>#REF!</v>
      </c>
      <c r="AA63" s="37" t="e">
        <f>SUMIF(#REF!,выравнивание!$A63,#REF!)-SUMIFS(#REF!,#REF!,выравнивание!$A63,#REF!,4)</f>
        <v>#REF!</v>
      </c>
      <c r="AB63" s="37" t="e">
        <f>SUMIF(#REF!,выравнивание!$A63,#REF!)-SUMIFS(#REF!,#REF!,выравнивание!$A63,#REF!,4)</f>
        <v>#REF!</v>
      </c>
      <c r="AC63" s="103" t="e">
        <f>SUMIF(#REF!,выравнивание!$A63,#REF!)-SUMIFS(#REF!,#REF!,выравнивание!$A63,#REF!,4)</f>
        <v>#REF!</v>
      </c>
      <c r="AD63" s="103" t="e">
        <f>SUMIF(#REF!,выравнивание!$A63,#REF!)-SUMIFS(#REF!,#REF!,выравнивание!$A63,#REF!,4)</f>
        <v>#REF!</v>
      </c>
      <c r="AE63" s="103" t="e">
        <f>SUMIF(#REF!,выравнивание!$A63,#REF!)*1000-SUMIF(#REF!,выравнивание!$A63,#REF!)*1000</f>
        <v>#REF!</v>
      </c>
      <c r="AF63" s="84" t="e">
        <f>AD63-AE63</f>
        <v>#REF!</v>
      </c>
      <c r="AU63" s="108"/>
    </row>
    <row r="64" spans="1:49" hidden="1" x14ac:dyDescent="0.25">
      <c r="A64" s="6">
        <v>7</v>
      </c>
      <c r="B64" s="92" t="s">
        <v>20</v>
      </c>
      <c r="C64" s="11">
        <v>706</v>
      </c>
      <c r="D64" s="11">
        <v>2020</v>
      </c>
      <c r="E64" s="11" t="s">
        <v>184</v>
      </c>
      <c r="F64" s="104"/>
      <c r="G64" s="104"/>
      <c r="H64" s="104"/>
      <c r="I64" s="104" t="e">
        <f t="shared" ref="I64:AB64" si="60">I63/$AD63</f>
        <v>#REF!</v>
      </c>
      <c r="J64" s="104" t="e">
        <f t="shared" si="60"/>
        <v>#REF!</v>
      </c>
      <c r="K64" s="104" t="e">
        <f t="shared" si="60"/>
        <v>#REF!</v>
      </c>
      <c r="L64" s="104" t="e">
        <f t="shared" si="60"/>
        <v>#REF!</v>
      </c>
      <c r="M64" s="104" t="e">
        <f t="shared" si="60"/>
        <v>#REF!</v>
      </c>
      <c r="N64" s="104" t="e">
        <f t="shared" si="60"/>
        <v>#REF!</v>
      </c>
      <c r="O64" s="104" t="e">
        <f t="shared" si="60"/>
        <v>#REF!</v>
      </c>
      <c r="P64" s="104" t="e">
        <f t="shared" si="60"/>
        <v>#REF!</v>
      </c>
      <c r="Q64" s="104" t="e">
        <f t="shared" si="60"/>
        <v>#REF!</v>
      </c>
      <c r="R64" s="104" t="e">
        <f t="shared" si="60"/>
        <v>#REF!</v>
      </c>
      <c r="S64" s="104" t="e">
        <f t="shared" si="60"/>
        <v>#REF!</v>
      </c>
      <c r="T64" s="104" t="e">
        <f t="shared" si="60"/>
        <v>#REF!</v>
      </c>
      <c r="U64" s="104" t="e">
        <f t="shared" si="60"/>
        <v>#REF!</v>
      </c>
      <c r="V64" s="104" t="e">
        <f t="shared" si="60"/>
        <v>#REF!</v>
      </c>
      <c r="W64" s="104" t="e">
        <f t="shared" si="60"/>
        <v>#REF!</v>
      </c>
      <c r="X64" s="104" t="e">
        <f t="shared" si="60"/>
        <v>#REF!</v>
      </c>
      <c r="Y64" s="104" t="e">
        <f t="shared" si="60"/>
        <v>#REF!</v>
      </c>
      <c r="Z64" s="104" t="e">
        <f t="shared" si="60"/>
        <v>#REF!</v>
      </c>
      <c r="AA64" s="104" t="e">
        <f t="shared" si="60"/>
        <v>#REF!</v>
      </c>
      <c r="AB64" s="104" t="e">
        <f t="shared" si="60"/>
        <v>#REF!</v>
      </c>
      <c r="AC64" s="106" t="e">
        <f>1-Z64-Y64-X64-W64-V64-U64-T64-O64-N64-L64-I64</f>
        <v>#REF!</v>
      </c>
      <c r="AD64" s="106" t="e">
        <f>AD63/$AD63</f>
        <v>#REF!</v>
      </c>
      <c r="AE64" s="81"/>
      <c r="AU64" s="108"/>
    </row>
    <row r="65" spans="1:49" x14ac:dyDescent="0.25">
      <c r="A65" s="6">
        <v>7</v>
      </c>
      <c r="B65" s="92" t="s">
        <v>20</v>
      </c>
      <c r="C65" s="11">
        <v>706</v>
      </c>
      <c r="D65" s="11">
        <v>2020</v>
      </c>
      <c r="E65" s="11" t="s">
        <v>185</v>
      </c>
      <c r="F65" s="37" t="e">
        <f>G65+H65</f>
        <v>#REF!</v>
      </c>
      <c r="G65" s="37" t="e">
        <f>J65+AA65</f>
        <v>#REF!</v>
      </c>
      <c r="H65" s="37" t="e">
        <f>K65+AB65</f>
        <v>#REF!</v>
      </c>
      <c r="I65" s="37" t="e">
        <f>ROUND($AF63*I64,0)</f>
        <v>#REF!</v>
      </c>
      <c r="J65" s="37" t="e">
        <f>ROUND(I65/1.302,0)</f>
        <v>#REF!</v>
      </c>
      <c r="K65" s="37" t="e">
        <f>I65-J65</f>
        <v>#REF!</v>
      </c>
      <c r="L65" s="37" t="e">
        <f>ROUND($AF63*L64,0)</f>
        <v>#REF!</v>
      </c>
      <c r="M65" s="37" t="e">
        <f>ROUND($AF63*M64,0)</f>
        <v>#REF!</v>
      </c>
      <c r="N65" s="37" t="e">
        <f>ROUND($AF63*N64,0)</f>
        <v>#REF!</v>
      </c>
      <c r="O65" s="37" t="e">
        <f>ROUND($AF63*O64,0)</f>
        <v>#REF!</v>
      </c>
      <c r="P65" s="37" t="e">
        <f>ROUND($AE63*P64,0)</f>
        <v>#REF!</v>
      </c>
      <c r="Q65" s="37" t="e">
        <f>ROUND($AE63*Q64,0)</f>
        <v>#REF!</v>
      </c>
      <c r="R65" s="37" t="e">
        <f>ROUND($AE63*R64,0)</f>
        <v>#REF!</v>
      </c>
      <c r="S65" s="37" t="e">
        <f>ROUND($AE63*S64,0)</f>
        <v>#REF!</v>
      </c>
      <c r="T65" s="37" t="e">
        <f t="shared" ref="T65:Z65" si="61">ROUND($AF63*T64,0)</f>
        <v>#REF!</v>
      </c>
      <c r="U65" s="37" t="e">
        <f t="shared" si="61"/>
        <v>#REF!</v>
      </c>
      <c r="V65" s="37" t="e">
        <f t="shared" si="61"/>
        <v>#REF!</v>
      </c>
      <c r="W65" s="37" t="e">
        <f t="shared" si="61"/>
        <v>#REF!</v>
      </c>
      <c r="X65" s="37" t="e">
        <f t="shared" si="61"/>
        <v>#REF!</v>
      </c>
      <c r="Y65" s="37" t="e">
        <f t="shared" si="61"/>
        <v>#REF!</v>
      </c>
      <c r="Z65" s="37" t="e">
        <f t="shared" si="61"/>
        <v>#REF!</v>
      </c>
      <c r="AA65" s="37" t="e">
        <f>ROUND(Z65/1.302,0)</f>
        <v>#REF!</v>
      </c>
      <c r="AB65" s="37" t="e">
        <f>Z65-AA65</f>
        <v>#REF!</v>
      </c>
      <c r="AC65" s="37" t="e">
        <f>ROUND($AF63*AC64,0)</f>
        <v>#REF!</v>
      </c>
      <c r="AD65" s="37" t="e">
        <f>I65+L65+N65+O65+T65+U65+V65+W65+X65+Y65+AC65+Z65</f>
        <v>#REF!</v>
      </c>
      <c r="AE65" s="78" t="e">
        <f>AF63</f>
        <v>#REF!</v>
      </c>
      <c r="AF65" s="78" t="e">
        <f>AE65-AF63</f>
        <v>#REF!</v>
      </c>
      <c r="AG65" s="107" t="e">
        <f>-ROUND(F65/1000,1)</f>
        <v>#REF!</v>
      </c>
      <c r="AH65" s="107" t="e">
        <f>ROUND(AG65/1.302,1)</f>
        <v>#REF!</v>
      </c>
      <c r="AI65" s="107" t="e">
        <f>AG65-AH65</f>
        <v>#REF!</v>
      </c>
      <c r="AJ65" s="107" t="e">
        <f>-ROUND(L65/1000,1)</f>
        <v>#REF!</v>
      </c>
      <c r="AK65" s="107" t="e">
        <f>-ROUND(M65/1000,1)</f>
        <v>#REF!</v>
      </c>
      <c r="AL65" s="107" t="e">
        <f>-ROUND(N65/1000,1)</f>
        <v>#REF!</v>
      </c>
      <c r="AM65" s="107" t="e">
        <f>-ROUND(O65/1000,1)</f>
        <v>#REF!</v>
      </c>
      <c r="AN65" s="107" t="e">
        <f t="shared" ref="AN65:AS65" si="62">-ROUND(T65/1000,1)</f>
        <v>#REF!</v>
      </c>
      <c r="AO65" s="107" t="e">
        <f t="shared" si="62"/>
        <v>#REF!</v>
      </c>
      <c r="AP65" s="107" t="e">
        <f t="shared" si="62"/>
        <v>#REF!</v>
      </c>
      <c r="AQ65" s="107" t="e">
        <f t="shared" si="62"/>
        <v>#REF!</v>
      </c>
      <c r="AR65" s="107" t="e">
        <f t="shared" si="62"/>
        <v>#REF!</v>
      </c>
      <c r="AS65" s="107" t="e">
        <f t="shared" si="62"/>
        <v>#REF!</v>
      </c>
      <c r="AT65" s="107" t="e">
        <f>-ROUND(AC65/1000,1)</f>
        <v>#REF!</v>
      </c>
      <c r="AU65" s="108" t="e">
        <f>AG65+AJ65+AL65+AM65+AN65+AO65+AP65+AQ65+AR65+AS65+AT65</f>
        <v>#REF!</v>
      </c>
      <c r="AW65" s="272">
        <v>-77372.5</v>
      </c>
    </row>
    <row r="66" spans="1:49" hidden="1" x14ac:dyDescent="0.25">
      <c r="A66" s="6">
        <v>8</v>
      </c>
      <c r="B66" s="92" t="s">
        <v>22</v>
      </c>
      <c r="C66" s="11">
        <v>706</v>
      </c>
      <c r="D66" s="11">
        <v>2018</v>
      </c>
      <c r="E66" s="11" t="s">
        <v>182</v>
      </c>
      <c r="F66" s="37"/>
      <c r="G66" s="37"/>
      <c r="H66" s="37"/>
      <c r="I66" s="37">
        <f>SUMIF('2020'!$B:$B,выравнивание!$A66,'2020'!BM:BM)-SUMIFS('2020'!BM:BM,'2020'!$B:$B,выравнивание!$A66,'2020'!$G:$G,4)</f>
        <v>230447940</v>
      </c>
      <c r="J66" s="37">
        <f>SUMIF('2020'!$B:$B,выравнивание!$A66,'2020'!BN:BN)-SUMIFS('2020'!BN:BN,'2020'!$B:$B,выравнивание!$A66,'2020'!$G:$G,4)</f>
        <v>176995345.5</v>
      </c>
      <c r="K66" s="37">
        <f>SUMIF('2020'!$B:$B,выравнивание!$A66,'2020'!BO:BO)-SUMIFS('2020'!BO:BO,'2020'!$B:$B,выравнивание!$A66,'2020'!$G:$G,4)</f>
        <v>53452594.5</v>
      </c>
      <c r="L66" s="37">
        <f>SUMIF('2020'!$B:$B,выравнивание!$A66,'2020'!BP:BP)-SUMIFS('2020'!BP:BP,'2020'!$B:$B,выравнивание!$A66,'2020'!$G:$G,4)</f>
        <v>19450235</v>
      </c>
      <c r="M66" s="37">
        <f>SUMIF('2020'!$B:$B,выравнивание!$A66,'2020'!BQ:BQ)-SUMIFS('2020'!BQ:BQ,'2020'!$B:$B,выравнивание!$A66,'2020'!$G:$G,4)</f>
        <v>3362067</v>
      </c>
      <c r="N66" s="37">
        <f>SUMIF('2020'!$B:$B,выравнивание!$A66,'2020'!BR:BR)-SUMIFS('2020'!BR:BR,'2020'!$B:$B,выравнивание!$A66,'2020'!$G:$G,4)</f>
        <v>18188285</v>
      </c>
      <c r="O66" s="37">
        <f>SUMIF('2020'!$B:$B,выравнивание!$A66,'2020'!BS:BS)-SUMIFS('2020'!BS:BS,'2020'!$B:$B,выравнивание!$A66,'2020'!$G:$G,4)</f>
        <v>43381631</v>
      </c>
      <c r="P66" s="37">
        <f>SUMIF('2020'!$B:$B,выравнивание!$A66,'2020'!BT:BT)-SUMIFS('2020'!BT:BT,'2020'!$B:$B,выравнивание!$A66,'2020'!$G:$G,4)</f>
        <v>1237644</v>
      </c>
      <c r="Q66" s="37">
        <f>SUMIF('2020'!$B:$B,выравнивание!$A66,'2020'!BU:BU)-SUMIFS('2020'!BU:BU,'2020'!$B:$B,выравнивание!$A66,'2020'!$G:$G,4)</f>
        <v>39196765</v>
      </c>
      <c r="R66" s="37">
        <f>SUMIF('2020'!$B:$B,выравнивание!$A66,'2020'!BV:BV)-SUMIFS('2020'!BV:BV,'2020'!$B:$B,выравнивание!$A66,'2020'!$G:$G,4)</f>
        <v>861542</v>
      </c>
      <c r="S66" s="37">
        <f>SUMIF('2020'!$B:$B,выравнивание!$A66,'2020'!BW:BW)-SUMIFS('2020'!BW:BW,'2020'!$B:$B,выравнивание!$A66,'2020'!$G:$G,4)</f>
        <v>2085680</v>
      </c>
      <c r="T66" s="37">
        <f>SUMIF('2020'!$B:$B,выравнивание!$A66,'2020'!BX:BX)-SUMIFS('2020'!BX:BX,'2020'!$B:$B,выравнивание!$A66,'2020'!$G:$G,4)</f>
        <v>15492975</v>
      </c>
      <c r="U66" s="37">
        <f>SUMIF('2020'!$B:$B,выравнивание!$A66,'2020'!BY:BY)-SUMIFS('2020'!BY:BY,'2020'!$B:$B,выравнивание!$A66,'2020'!$G:$G,4)</f>
        <v>13533580</v>
      </c>
      <c r="V66" s="37">
        <f>SUMIF('2020'!$B:$B,выравнивание!$A66,'2020'!BZ:BZ)-SUMIFS('2020'!BZ:BZ,'2020'!$B:$B,выравнивание!$A66,'2020'!$G:$G,4)</f>
        <v>1269810</v>
      </c>
      <c r="W66" s="37">
        <f>SUMIF('2020'!$B:$B,выравнивание!$A66,'2020'!CA:CA)-SUMIFS('2020'!CA:CA,'2020'!$B:$B,выравнивание!$A66,'2020'!$G:$G,4)</f>
        <v>1810655</v>
      </c>
      <c r="X66" s="37">
        <f>SUMIF('2020'!$B:$B,выравнивание!$A66,'2020'!CB:CB)-SUMIFS('2020'!CB:CB,'2020'!$B:$B,выравнивание!$A66,'2020'!$G:$G,4)</f>
        <v>189470</v>
      </c>
      <c r="Y66" s="37">
        <f>SUMIF('2020'!$B:$B,выравнивание!$A66,'2020'!CC:CC)-SUMIFS('2020'!CC:CC,'2020'!$B:$B,выравнивание!$A66,'2020'!$G:$G,4)</f>
        <v>2123385</v>
      </c>
      <c r="Z66" s="37">
        <f>SUMIF('2020'!$B:$B,выравнивание!$A66,'2020'!CD:CD)-SUMIFS('2020'!CD:CD,'2020'!$B:$B,выравнивание!$A66,'2020'!$G:$G,4)</f>
        <v>56791108</v>
      </c>
      <c r="AA66" s="37">
        <f>SUMIF('2020'!$B:$B,выравнивание!$A66,'2020'!CE:CE)-SUMIFS('2020'!CE:CE,'2020'!$B:$B,выравнивание!$A66,'2020'!$G:$G,4)</f>
        <v>43618362.399999999</v>
      </c>
      <c r="AB66" s="37">
        <f>SUMIF('2020'!$B:$B,выравнивание!$A66,'2020'!CF:CF)-SUMIFS('2020'!CF:CF,'2020'!$B:$B,выравнивание!$A66,'2020'!$G:$G,4)</f>
        <v>13172745.6</v>
      </c>
      <c r="AC66" s="103">
        <f>SUMIF('2020'!$B:$B,выравнивание!$A66,'2020'!CG:CG)-SUMIFS('2020'!CG:CG,'2020'!$B:$B,выравнивание!$A66,'2020'!$G:$G,4)</f>
        <v>8131200</v>
      </c>
      <c r="AD66" s="103">
        <f>SUMIF('2020'!$B:$B,выравнивание!$A66,'2020'!CH:CH)-SUMIFS('2020'!CH:CH,'2020'!$B:$B,выравнивание!$A66,'2020'!$G:$G,4)</f>
        <v>410810274</v>
      </c>
      <c r="AE66" s="84">
        <f>SUMIF('Свод 2020'!$A$9:$A$22,выравнивание!$A66,'Свод 2020'!$AA$9:$AA$24)*1000-SUMIF('Свод 2020'!$A$9:$A$22,выравнивание!$A66,'Свод 2020'!$S$9:$S$24)*1000</f>
        <v>436220900</v>
      </c>
      <c r="AF66" s="105">
        <f>AD66-AE66</f>
        <v>-25410626</v>
      </c>
      <c r="AU66" s="108"/>
    </row>
    <row r="67" spans="1:49" hidden="1" x14ac:dyDescent="0.25">
      <c r="A67" s="6">
        <v>8</v>
      </c>
      <c r="B67" s="92" t="s">
        <v>22</v>
      </c>
      <c r="C67" s="11">
        <v>706</v>
      </c>
      <c r="D67" s="11">
        <v>2018</v>
      </c>
      <c r="E67" s="11" t="s">
        <v>184</v>
      </c>
      <c r="F67" s="104"/>
      <c r="G67" s="104"/>
      <c r="H67" s="104"/>
      <c r="I67" s="104">
        <f t="shared" ref="I67:AB67" si="63">I66/$AD66</f>
        <v>0.56096000000000001</v>
      </c>
      <c r="J67" s="104">
        <f t="shared" si="63"/>
        <v>0.430844</v>
      </c>
      <c r="K67" s="104">
        <f t="shared" si="63"/>
        <v>0.13011500000000001</v>
      </c>
      <c r="L67" s="104">
        <f t="shared" si="63"/>
        <v>4.7345999999999999E-2</v>
      </c>
      <c r="M67" s="104">
        <f t="shared" si="63"/>
        <v>8.1840000000000003E-3</v>
      </c>
      <c r="N67" s="104">
        <f t="shared" si="63"/>
        <v>4.4274000000000001E-2</v>
      </c>
      <c r="O67" s="104">
        <f t="shared" si="63"/>
        <v>0.1056</v>
      </c>
      <c r="P67" s="104">
        <f t="shared" si="63"/>
        <v>3.0130000000000001E-3</v>
      </c>
      <c r="Q67" s="104">
        <f t="shared" si="63"/>
        <v>9.5412999999999998E-2</v>
      </c>
      <c r="R67" s="104">
        <f t="shared" si="63"/>
        <v>2.0969999999999999E-3</v>
      </c>
      <c r="S67" s="104">
        <f t="shared" si="63"/>
        <v>5.0769999999999999E-3</v>
      </c>
      <c r="T67" s="104">
        <f t="shared" si="63"/>
        <v>3.7713000000000003E-2</v>
      </c>
      <c r="U67" s="104">
        <f t="shared" si="63"/>
        <v>3.2944000000000001E-2</v>
      </c>
      <c r="V67" s="104">
        <f t="shared" si="63"/>
        <v>3.091E-3</v>
      </c>
      <c r="W67" s="104">
        <f t="shared" si="63"/>
        <v>4.4079999999999996E-3</v>
      </c>
      <c r="X67" s="104">
        <f t="shared" si="63"/>
        <v>4.6099999999999998E-4</v>
      </c>
      <c r="Y67" s="104">
        <f t="shared" si="63"/>
        <v>5.169E-3</v>
      </c>
      <c r="Z67" s="104">
        <f t="shared" si="63"/>
        <v>0.138242</v>
      </c>
      <c r="AA67" s="104">
        <f t="shared" si="63"/>
        <v>0.10617600000000001</v>
      </c>
      <c r="AB67" s="104">
        <f t="shared" si="63"/>
        <v>3.2065000000000003E-2</v>
      </c>
      <c r="AC67" s="106">
        <f>1-Z67-Y67-X67-W67-V67-U67-T67-O67-N67-L67-I67</f>
        <v>1.9792000000000001E-2</v>
      </c>
      <c r="AD67" s="106">
        <f>AD66/$AD66</f>
        <v>1</v>
      </c>
      <c r="AE67" s="81"/>
      <c r="AU67" s="108"/>
    </row>
    <row r="68" spans="1:49" x14ac:dyDescent="0.25">
      <c r="A68" s="6">
        <v>8</v>
      </c>
      <c r="B68" s="92" t="s">
        <v>22</v>
      </c>
      <c r="C68" s="11">
        <v>706</v>
      </c>
      <c r="D68" s="11">
        <v>2018</v>
      </c>
      <c r="E68" s="11" t="s">
        <v>185</v>
      </c>
      <c r="F68" s="37">
        <f>G68+H68</f>
        <v>-17767161</v>
      </c>
      <c r="G68" s="37">
        <f>J68+AA68</f>
        <v>-13646053</v>
      </c>
      <c r="H68" s="37">
        <f>K68+AB68</f>
        <v>-4121108</v>
      </c>
      <c r="I68" s="37">
        <f>ROUND($AF66*I67,0)</f>
        <v>-14254345</v>
      </c>
      <c r="J68" s="37">
        <f>ROUND(I68/1.302,0)</f>
        <v>-10948038</v>
      </c>
      <c r="K68" s="37">
        <f>I68-J68</f>
        <v>-3306307</v>
      </c>
      <c r="L68" s="37">
        <f>ROUND($AF66*L67,0)</f>
        <v>-1203091</v>
      </c>
      <c r="M68" s="37">
        <f>ROUND($AF66*M67,0)</f>
        <v>-207961</v>
      </c>
      <c r="N68" s="37">
        <f>ROUND($AF66*N67,0)</f>
        <v>-1125030</v>
      </c>
      <c r="O68" s="37">
        <f>ROUND($AF66*O67,0)</f>
        <v>-2683362</v>
      </c>
      <c r="P68" s="37">
        <f>ROUND($AE66*P67,0)</f>
        <v>1314334</v>
      </c>
      <c r="Q68" s="37">
        <f>ROUND($AE66*Q67,0)</f>
        <v>41621145</v>
      </c>
      <c r="R68" s="37">
        <f>ROUND($AE66*R67,0)</f>
        <v>914755</v>
      </c>
      <c r="S68" s="37">
        <f>ROUND($AE66*S67,0)</f>
        <v>2214694</v>
      </c>
      <c r="T68" s="37">
        <f t="shared" ref="T68:Z68" si="64">ROUND($AF66*T67,0)</f>
        <v>-958311</v>
      </c>
      <c r="U68" s="37">
        <f t="shared" si="64"/>
        <v>-837128</v>
      </c>
      <c r="V68" s="37">
        <f t="shared" si="64"/>
        <v>-78544</v>
      </c>
      <c r="W68" s="37">
        <f t="shared" si="64"/>
        <v>-112010</v>
      </c>
      <c r="X68" s="37">
        <f t="shared" si="64"/>
        <v>-11714</v>
      </c>
      <c r="Y68" s="37">
        <f t="shared" si="64"/>
        <v>-131348</v>
      </c>
      <c r="Z68" s="37">
        <f t="shared" si="64"/>
        <v>-3512816</v>
      </c>
      <c r="AA68" s="37">
        <f>ROUND(Z68/1.302,0)</f>
        <v>-2698015</v>
      </c>
      <c r="AB68" s="37">
        <f>Z68-AA68</f>
        <v>-814801</v>
      </c>
      <c r="AC68" s="37">
        <f>ROUND($AF66*AC67,0)</f>
        <v>-502927</v>
      </c>
      <c r="AD68" s="37">
        <f>I68+L68+N68+O68+T68+U68+V68+W68+X68+Y68+AC68+Z68</f>
        <v>-25410626</v>
      </c>
      <c r="AE68" s="78">
        <f>AF66</f>
        <v>-25410626</v>
      </c>
      <c r="AF68" s="78">
        <f>AE68-AF66</f>
        <v>0</v>
      </c>
      <c r="AG68" s="107">
        <f>-ROUND(F68/1000,1)</f>
        <v>17767.2</v>
      </c>
      <c r="AH68" s="107">
        <f>ROUND(AG68/1.302,1)</f>
        <v>13646.1</v>
      </c>
      <c r="AI68" s="107">
        <f>AG68-AH68</f>
        <v>4121.1000000000004</v>
      </c>
      <c r="AJ68" s="107">
        <f>-ROUND(L68/1000,1)</f>
        <v>1203.0999999999999</v>
      </c>
      <c r="AK68" s="107">
        <f>-ROUND(M68/1000,1)</f>
        <v>208</v>
      </c>
      <c r="AL68" s="107">
        <f>-ROUND(N68/1000,1)</f>
        <v>1125</v>
      </c>
      <c r="AM68" s="107">
        <f>-ROUND(O68/1000,1)</f>
        <v>2683.4</v>
      </c>
      <c r="AN68" s="107">
        <f t="shared" ref="AN68:AS68" si="65">-ROUND(T68/1000,1)</f>
        <v>958.3</v>
      </c>
      <c r="AO68" s="107">
        <f t="shared" si="65"/>
        <v>837.1</v>
      </c>
      <c r="AP68" s="107">
        <f t="shared" si="65"/>
        <v>78.5</v>
      </c>
      <c r="AQ68" s="107">
        <f t="shared" si="65"/>
        <v>112</v>
      </c>
      <c r="AR68" s="107">
        <f t="shared" si="65"/>
        <v>11.7</v>
      </c>
      <c r="AS68" s="107">
        <f t="shared" si="65"/>
        <v>131.30000000000001</v>
      </c>
      <c r="AT68" s="107">
        <f>-ROUND(AC68/1000,1)</f>
        <v>502.9</v>
      </c>
      <c r="AU68" s="108">
        <f>AG68+AJ68+AL68+AM68+AN68+AO68+AP68+AQ68+AR68+AS68+AT68</f>
        <v>25410.5</v>
      </c>
      <c r="AW68" s="272">
        <v>-127174.3</v>
      </c>
    </row>
    <row r="69" spans="1:49" hidden="1" x14ac:dyDescent="0.25">
      <c r="A69" s="6">
        <v>8</v>
      </c>
      <c r="B69" s="92" t="s">
        <v>22</v>
      </c>
      <c r="C69" s="11">
        <v>706</v>
      </c>
      <c r="D69" s="11">
        <v>2019</v>
      </c>
      <c r="E69" s="11" t="s">
        <v>182</v>
      </c>
      <c r="F69" s="37"/>
      <c r="G69" s="37"/>
      <c r="H69" s="37"/>
      <c r="I69" s="37" t="e">
        <f>SUMIF(#REF!,выравнивание!$A69,#REF!)-SUMIFS(#REF!,#REF!,выравнивание!$A69,#REF!,4)</f>
        <v>#REF!</v>
      </c>
      <c r="J69" s="37" t="e">
        <f>SUMIF(#REF!,выравнивание!$A69,#REF!)-SUMIFS(#REF!,#REF!,выравнивание!$A69,#REF!,4)</f>
        <v>#REF!</v>
      </c>
      <c r="K69" s="37" t="e">
        <f>SUMIF(#REF!,выравнивание!$A69,#REF!)-SUMIFS(#REF!,#REF!,выравнивание!$A69,#REF!,4)</f>
        <v>#REF!</v>
      </c>
      <c r="L69" s="37" t="e">
        <f>SUMIF(#REF!,выравнивание!$A69,#REF!)-SUMIFS(#REF!,#REF!,выравнивание!$A69,#REF!,4)</f>
        <v>#REF!</v>
      </c>
      <c r="M69" s="37" t="e">
        <f>SUMIF(#REF!,выравнивание!$A69,#REF!)-SUMIFS(#REF!,#REF!,выравнивание!$A69,#REF!,4)</f>
        <v>#REF!</v>
      </c>
      <c r="N69" s="37" t="e">
        <f>SUMIF(#REF!,выравнивание!$A69,#REF!)-SUMIFS(#REF!,#REF!,выравнивание!$A69,#REF!,4)</f>
        <v>#REF!</v>
      </c>
      <c r="O69" s="37" t="e">
        <f>SUMIF(#REF!,выравнивание!$A69,#REF!)-SUMIFS(#REF!,#REF!,выравнивание!$A69,#REF!,4)</f>
        <v>#REF!</v>
      </c>
      <c r="P69" s="37" t="e">
        <f>SUMIF(#REF!,выравнивание!$A69,#REF!)-SUMIFS(#REF!,#REF!,выравнивание!$A69,#REF!,4)</f>
        <v>#REF!</v>
      </c>
      <c r="Q69" s="37" t="e">
        <f>SUMIF(#REF!,выравнивание!$A69,#REF!)-SUMIFS(#REF!,#REF!,выравнивание!$A69,#REF!,4)</f>
        <v>#REF!</v>
      </c>
      <c r="R69" s="37" t="e">
        <f>SUMIF(#REF!,выравнивание!$A69,#REF!)-SUMIFS(#REF!,#REF!,выравнивание!$A69,#REF!,4)</f>
        <v>#REF!</v>
      </c>
      <c r="S69" s="37" t="e">
        <f>SUMIF(#REF!,выравнивание!$A69,#REF!)-SUMIFS(#REF!,#REF!,выравнивание!$A69,#REF!,4)</f>
        <v>#REF!</v>
      </c>
      <c r="T69" s="37" t="e">
        <f>SUMIF(#REF!,выравнивание!$A69,#REF!)-SUMIFS(#REF!,#REF!,выравнивание!$A69,#REF!,4)</f>
        <v>#REF!</v>
      </c>
      <c r="U69" s="37" t="e">
        <f>SUMIF(#REF!,выравнивание!$A69,#REF!)-SUMIFS(#REF!,#REF!,выравнивание!$A69,#REF!,4)</f>
        <v>#REF!</v>
      </c>
      <c r="V69" s="37" t="e">
        <f>SUMIF(#REF!,выравнивание!$A69,#REF!)-SUMIFS(#REF!,#REF!,выравнивание!$A69,#REF!,4)</f>
        <v>#REF!</v>
      </c>
      <c r="W69" s="37" t="e">
        <f>SUMIF(#REF!,выравнивание!$A69,#REF!)-SUMIFS(#REF!,#REF!,выравнивание!$A69,#REF!,4)</f>
        <v>#REF!</v>
      </c>
      <c r="X69" s="37" t="e">
        <f>SUMIF(#REF!,выравнивание!$A69,#REF!)-SUMIFS(#REF!,#REF!,выравнивание!$A69,#REF!,4)</f>
        <v>#REF!</v>
      </c>
      <c r="Y69" s="37" t="e">
        <f>SUMIF(#REF!,выравнивание!$A69,#REF!)-SUMIFS(#REF!,#REF!,выравнивание!$A69,#REF!,4)</f>
        <v>#REF!</v>
      </c>
      <c r="Z69" s="37" t="e">
        <f>SUMIF(#REF!,выравнивание!$A69,#REF!)-SUMIFS(#REF!,#REF!,выравнивание!$A69,#REF!,4)</f>
        <v>#REF!</v>
      </c>
      <c r="AA69" s="37" t="e">
        <f>SUMIF(#REF!,выравнивание!$A69,#REF!)-SUMIFS(#REF!,#REF!,выравнивание!$A69,#REF!,4)</f>
        <v>#REF!</v>
      </c>
      <c r="AB69" s="37" t="e">
        <f>SUMIF(#REF!,выравнивание!$A69,#REF!)-SUMIFS(#REF!,#REF!,выравнивание!$A69,#REF!,4)</f>
        <v>#REF!</v>
      </c>
      <c r="AC69" s="103" t="e">
        <f>SUMIF(#REF!,выравнивание!$A69,#REF!)-SUMIFS(#REF!,#REF!,выравнивание!$A69,#REF!,4)</f>
        <v>#REF!</v>
      </c>
      <c r="AD69" s="103" t="e">
        <f>SUMIF(#REF!,выравнивание!$A69,#REF!)-SUMIFS(#REF!,#REF!,выравнивание!$A69,#REF!,4)</f>
        <v>#REF!</v>
      </c>
      <c r="AE69" s="103" t="e">
        <f>SUMIF(#REF!,выравнивание!$A69,#REF!)*1000-SUMIF(#REF!,выравнивание!$A69,#REF!)*1000</f>
        <v>#REF!</v>
      </c>
      <c r="AF69" s="105" t="e">
        <f>AD69-AE69</f>
        <v>#REF!</v>
      </c>
      <c r="AU69" s="108"/>
    </row>
    <row r="70" spans="1:49" hidden="1" x14ac:dyDescent="0.25">
      <c r="A70" s="6">
        <v>8</v>
      </c>
      <c r="B70" s="92" t="s">
        <v>22</v>
      </c>
      <c r="C70" s="11">
        <v>706</v>
      </c>
      <c r="D70" s="11">
        <v>2019</v>
      </c>
      <c r="E70" s="11" t="s">
        <v>184</v>
      </c>
      <c r="F70" s="104"/>
      <c r="G70" s="104"/>
      <c r="H70" s="104"/>
      <c r="I70" s="104" t="e">
        <f t="shared" ref="I70:AB70" si="66">I69/$AD69</f>
        <v>#REF!</v>
      </c>
      <c r="J70" s="104" t="e">
        <f t="shared" si="66"/>
        <v>#REF!</v>
      </c>
      <c r="K70" s="104" t="e">
        <f t="shared" si="66"/>
        <v>#REF!</v>
      </c>
      <c r="L70" s="104" t="e">
        <f t="shared" si="66"/>
        <v>#REF!</v>
      </c>
      <c r="M70" s="104" t="e">
        <f t="shared" si="66"/>
        <v>#REF!</v>
      </c>
      <c r="N70" s="104" t="e">
        <f t="shared" si="66"/>
        <v>#REF!</v>
      </c>
      <c r="O70" s="104" t="e">
        <f t="shared" si="66"/>
        <v>#REF!</v>
      </c>
      <c r="P70" s="104" t="e">
        <f t="shared" si="66"/>
        <v>#REF!</v>
      </c>
      <c r="Q70" s="104" t="e">
        <f t="shared" si="66"/>
        <v>#REF!</v>
      </c>
      <c r="R70" s="104" t="e">
        <f t="shared" si="66"/>
        <v>#REF!</v>
      </c>
      <c r="S70" s="104" t="e">
        <f t="shared" si="66"/>
        <v>#REF!</v>
      </c>
      <c r="T70" s="104" t="e">
        <f t="shared" si="66"/>
        <v>#REF!</v>
      </c>
      <c r="U70" s="104" t="e">
        <f t="shared" si="66"/>
        <v>#REF!</v>
      </c>
      <c r="V70" s="104" t="e">
        <f t="shared" si="66"/>
        <v>#REF!</v>
      </c>
      <c r="W70" s="104" t="e">
        <f t="shared" si="66"/>
        <v>#REF!</v>
      </c>
      <c r="X70" s="104" t="e">
        <f t="shared" si="66"/>
        <v>#REF!</v>
      </c>
      <c r="Y70" s="104" t="e">
        <f t="shared" si="66"/>
        <v>#REF!</v>
      </c>
      <c r="Z70" s="104" t="e">
        <f t="shared" si="66"/>
        <v>#REF!</v>
      </c>
      <c r="AA70" s="104" t="e">
        <f t="shared" si="66"/>
        <v>#REF!</v>
      </c>
      <c r="AB70" s="104" t="e">
        <f t="shared" si="66"/>
        <v>#REF!</v>
      </c>
      <c r="AC70" s="106" t="e">
        <f>1-Z70-Y70-X70-W70-V70-U70-T70-O70-N70-L70-I70</f>
        <v>#REF!</v>
      </c>
      <c r="AD70" s="106" t="e">
        <f>AD69/$AD69</f>
        <v>#REF!</v>
      </c>
      <c r="AE70" s="81"/>
      <c r="AU70" s="108"/>
    </row>
    <row r="71" spans="1:49" x14ac:dyDescent="0.25">
      <c r="A71" s="6">
        <v>8</v>
      </c>
      <c r="B71" s="92" t="s">
        <v>22</v>
      </c>
      <c r="C71" s="11">
        <v>706</v>
      </c>
      <c r="D71" s="11">
        <v>2019</v>
      </c>
      <c r="E71" s="11" t="s">
        <v>185</v>
      </c>
      <c r="F71" s="37" t="e">
        <f>G71+H71</f>
        <v>#REF!</v>
      </c>
      <c r="G71" s="37" t="e">
        <f>J71+AA71</f>
        <v>#REF!</v>
      </c>
      <c r="H71" s="37" t="e">
        <f>K71+AB71</f>
        <v>#REF!</v>
      </c>
      <c r="I71" s="37" t="e">
        <f>ROUND($AF69*I70,0)</f>
        <v>#REF!</v>
      </c>
      <c r="J71" s="37" t="e">
        <f>ROUND(I71/1.302,0)</f>
        <v>#REF!</v>
      </c>
      <c r="K71" s="37" t="e">
        <f>I71-J71</f>
        <v>#REF!</v>
      </c>
      <c r="L71" s="37" t="e">
        <f>ROUND($AF69*L70,0)</f>
        <v>#REF!</v>
      </c>
      <c r="M71" s="37" t="e">
        <f>ROUND($AF69*M70,0)</f>
        <v>#REF!</v>
      </c>
      <c r="N71" s="37" t="e">
        <f>ROUND($AF69*N70,0)</f>
        <v>#REF!</v>
      </c>
      <c r="O71" s="37" t="e">
        <f>ROUND($AF69*O70,0)</f>
        <v>#REF!</v>
      </c>
      <c r="P71" s="37" t="e">
        <f>ROUND($AE69*P70,0)</f>
        <v>#REF!</v>
      </c>
      <c r="Q71" s="37" t="e">
        <f>ROUND($AE69*Q70,0)</f>
        <v>#REF!</v>
      </c>
      <c r="R71" s="37" t="e">
        <f>ROUND($AE69*R70,0)</f>
        <v>#REF!</v>
      </c>
      <c r="S71" s="37" t="e">
        <f>ROUND($AE69*S70,0)</f>
        <v>#REF!</v>
      </c>
      <c r="T71" s="37" t="e">
        <f t="shared" ref="T71:Z71" si="67">ROUND($AF69*T70,0)</f>
        <v>#REF!</v>
      </c>
      <c r="U71" s="37" t="e">
        <f t="shared" si="67"/>
        <v>#REF!</v>
      </c>
      <c r="V71" s="37" t="e">
        <f t="shared" si="67"/>
        <v>#REF!</v>
      </c>
      <c r="W71" s="37" t="e">
        <f t="shared" si="67"/>
        <v>#REF!</v>
      </c>
      <c r="X71" s="37" t="e">
        <f t="shared" si="67"/>
        <v>#REF!</v>
      </c>
      <c r="Y71" s="37" t="e">
        <f t="shared" si="67"/>
        <v>#REF!</v>
      </c>
      <c r="Z71" s="37" t="e">
        <f t="shared" si="67"/>
        <v>#REF!</v>
      </c>
      <c r="AA71" s="37" t="e">
        <f>ROUND(Z71/1.302,0)</f>
        <v>#REF!</v>
      </c>
      <c r="AB71" s="37" t="e">
        <f>Z71-AA71</f>
        <v>#REF!</v>
      </c>
      <c r="AC71" s="37" t="e">
        <f>ROUND($AF69*AC70,0)</f>
        <v>#REF!</v>
      </c>
      <c r="AD71" s="37" t="e">
        <f>I71+L71+N71+O71+T71+U71+V71+W71+X71+Y71+AC71+Z71</f>
        <v>#REF!</v>
      </c>
      <c r="AE71" s="78" t="e">
        <f>AF69</f>
        <v>#REF!</v>
      </c>
      <c r="AF71" s="78" t="e">
        <f>AE71-AF69</f>
        <v>#REF!</v>
      </c>
      <c r="AG71" s="107" t="e">
        <f>-ROUND(F71/1000,1)</f>
        <v>#REF!</v>
      </c>
      <c r="AH71" s="107" t="e">
        <f>ROUND(AG71/1.302,1)</f>
        <v>#REF!</v>
      </c>
      <c r="AI71" s="107" t="e">
        <f>AG71-AH71</f>
        <v>#REF!</v>
      </c>
      <c r="AJ71" s="107" t="e">
        <f>-ROUND(L71/1000,1)</f>
        <v>#REF!</v>
      </c>
      <c r="AK71" s="107" t="e">
        <f>-ROUND(M71/1000,1)</f>
        <v>#REF!</v>
      </c>
      <c r="AL71" s="107" t="e">
        <f>-ROUND(N71/1000,1)</f>
        <v>#REF!</v>
      </c>
      <c r="AM71" s="107" t="e">
        <f>-ROUND(O71/1000,1)</f>
        <v>#REF!</v>
      </c>
      <c r="AN71" s="107" t="e">
        <f t="shared" ref="AN71:AS71" si="68">-ROUND(T71/1000,1)</f>
        <v>#REF!</v>
      </c>
      <c r="AO71" s="107" t="e">
        <f t="shared" si="68"/>
        <v>#REF!</v>
      </c>
      <c r="AP71" s="107" t="e">
        <f t="shared" si="68"/>
        <v>#REF!</v>
      </c>
      <c r="AQ71" s="107" t="e">
        <f t="shared" si="68"/>
        <v>#REF!</v>
      </c>
      <c r="AR71" s="107" t="e">
        <f t="shared" si="68"/>
        <v>#REF!</v>
      </c>
      <c r="AS71" s="107" t="e">
        <f t="shared" si="68"/>
        <v>#REF!</v>
      </c>
      <c r="AT71" s="107" t="e">
        <f>-ROUND(AC71/1000,1)</f>
        <v>#REF!</v>
      </c>
      <c r="AU71" s="108" t="e">
        <f>AG71+AJ71+AL71+AM71+AN71+AO71+AP71+AQ71+AR71+AS71+AT71</f>
        <v>#REF!</v>
      </c>
      <c r="AW71" s="272">
        <v>-132415.29999999999</v>
      </c>
    </row>
    <row r="72" spans="1:49" hidden="1" x14ac:dyDescent="0.25">
      <c r="A72" s="6">
        <v>8</v>
      </c>
      <c r="B72" s="92" t="s">
        <v>22</v>
      </c>
      <c r="C72" s="11">
        <v>706</v>
      </c>
      <c r="D72" s="11">
        <v>2020</v>
      </c>
      <c r="E72" s="11" t="s">
        <v>182</v>
      </c>
      <c r="F72" s="37"/>
      <c r="G72" s="37"/>
      <c r="H72" s="37"/>
      <c r="I72" s="37" t="e">
        <f>SUMIF(#REF!,выравнивание!$A72,#REF!)-SUMIFS(#REF!,#REF!,выравнивание!$A72,#REF!,4)</f>
        <v>#REF!</v>
      </c>
      <c r="J72" s="37" t="e">
        <f>SUMIF(#REF!,выравнивание!$A72,#REF!)-SUMIFS(#REF!,#REF!,выравнивание!$A72,#REF!,4)</f>
        <v>#REF!</v>
      </c>
      <c r="K72" s="37" t="e">
        <f>SUMIF(#REF!,выравнивание!$A72,#REF!)-SUMIFS(#REF!,#REF!,выравнивание!$A72,#REF!,4)</f>
        <v>#REF!</v>
      </c>
      <c r="L72" s="37" t="e">
        <f>SUMIF(#REF!,выравнивание!$A72,#REF!)-SUMIFS(#REF!,#REF!,выравнивание!$A72,#REF!,4)</f>
        <v>#REF!</v>
      </c>
      <c r="M72" s="37" t="e">
        <f>SUMIF(#REF!,выравнивание!$A72,#REF!)-SUMIFS(#REF!,#REF!,выравнивание!$A72,#REF!,4)</f>
        <v>#REF!</v>
      </c>
      <c r="N72" s="37" t="e">
        <f>SUMIF(#REF!,выравнивание!$A72,#REF!)-SUMIFS(#REF!,#REF!,выравнивание!$A72,#REF!,4)</f>
        <v>#REF!</v>
      </c>
      <c r="O72" s="37" t="e">
        <f>SUMIF(#REF!,выравнивание!$A72,#REF!)-SUMIFS(#REF!,#REF!,выравнивание!$A72,#REF!,4)</f>
        <v>#REF!</v>
      </c>
      <c r="P72" s="37" t="e">
        <f>SUMIF(#REF!,выравнивание!$A72,#REF!)-SUMIFS(#REF!,#REF!,выравнивание!$A72,#REF!,4)</f>
        <v>#REF!</v>
      </c>
      <c r="Q72" s="37" t="e">
        <f>SUMIF(#REF!,выравнивание!$A72,#REF!)-SUMIFS(#REF!,#REF!,выравнивание!$A72,#REF!,4)</f>
        <v>#REF!</v>
      </c>
      <c r="R72" s="37" t="e">
        <f>SUMIF(#REF!,выравнивание!$A72,#REF!)-SUMIFS(#REF!,#REF!,выравнивание!$A72,#REF!,4)</f>
        <v>#REF!</v>
      </c>
      <c r="S72" s="37" t="e">
        <f>SUMIF(#REF!,выравнивание!$A72,#REF!)-SUMIFS(#REF!,#REF!,выравнивание!$A72,#REF!,4)</f>
        <v>#REF!</v>
      </c>
      <c r="T72" s="37" t="e">
        <f>SUMIF(#REF!,выравнивание!$A72,#REF!)-SUMIFS(#REF!,#REF!,выравнивание!$A72,#REF!,4)</f>
        <v>#REF!</v>
      </c>
      <c r="U72" s="37" t="e">
        <f>SUMIF(#REF!,выравнивание!$A72,#REF!)-SUMIFS(#REF!,#REF!,выравнивание!$A72,#REF!,4)</f>
        <v>#REF!</v>
      </c>
      <c r="V72" s="37" t="e">
        <f>SUMIF(#REF!,выравнивание!$A72,#REF!)-SUMIFS(#REF!,#REF!,выравнивание!$A72,#REF!,4)</f>
        <v>#REF!</v>
      </c>
      <c r="W72" s="37" t="e">
        <f>SUMIF(#REF!,выравнивание!$A72,#REF!)-SUMIFS(#REF!,#REF!,выравнивание!$A72,#REF!,4)</f>
        <v>#REF!</v>
      </c>
      <c r="X72" s="37" t="e">
        <f>SUMIF(#REF!,выравнивание!$A72,#REF!)-SUMIFS(#REF!,#REF!,выравнивание!$A72,#REF!,4)</f>
        <v>#REF!</v>
      </c>
      <c r="Y72" s="37" t="e">
        <f>SUMIF(#REF!,выравнивание!$A72,#REF!)-SUMIFS(#REF!,#REF!,выравнивание!$A72,#REF!,4)</f>
        <v>#REF!</v>
      </c>
      <c r="Z72" s="37" t="e">
        <f>SUMIF(#REF!,выравнивание!$A72,#REF!)-SUMIFS(#REF!,#REF!,выравнивание!$A72,#REF!,4)</f>
        <v>#REF!</v>
      </c>
      <c r="AA72" s="37" t="e">
        <f>SUMIF(#REF!,выравнивание!$A72,#REF!)-SUMIFS(#REF!,#REF!,выравнивание!$A72,#REF!,4)</f>
        <v>#REF!</v>
      </c>
      <c r="AB72" s="37" t="e">
        <f>SUMIF(#REF!,выравнивание!$A72,#REF!)-SUMIFS(#REF!,#REF!,выравнивание!$A72,#REF!,4)</f>
        <v>#REF!</v>
      </c>
      <c r="AC72" s="103" t="e">
        <f>SUMIF(#REF!,выравнивание!$A72,#REF!)-SUMIFS(#REF!,#REF!,выравнивание!$A72,#REF!,4)</f>
        <v>#REF!</v>
      </c>
      <c r="AD72" s="103" t="e">
        <f>SUMIF(#REF!,выравнивание!$A72,#REF!)-SUMIFS(#REF!,#REF!,выравнивание!$A72,#REF!,4)</f>
        <v>#REF!</v>
      </c>
      <c r="AE72" s="103" t="e">
        <f>SUMIF(#REF!,выравнивание!$A72,#REF!)*1000-SUMIF(#REF!,выравнивание!$A72,#REF!)*1000</f>
        <v>#REF!</v>
      </c>
      <c r="AF72" s="84" t="e">
        <f>AD72-AE72</f>
        <v>#REF!</v>
      </c>
      <c r="AU72" s="108"/>
    </row>
    <row r="73" spans="1:49" hidden="1" x14ac:dyDescent="0.25">
      <c r="A73" s="6">
        <v>8</v>
      </c>
      <c r="B73" s="92" t="s">
        <v>22</v>
      </c>
      <c r="C73" s="11">
        <v>706</v>
      </c>
      <c r="D73" s="11">
        <v>2020</v>
      </c>
      <c r="E73" s="11" t="s">
        <v>184</v>
      </c>
      <c r="F73" s="104"/>
      <c r="G73" s="104"/>
      <c r="H73" s="104"/>
      <c r="I73" s="104" t="e">
        <f t="shared" ref="I73:AB73" si="69">I72/$AD72</f>
        <v>#REF!</v>
      </c>
      <c r="J73" s="104" t="e">
        <f t="shared" si="69"/>
        <v>#REF!</v>
      </c>
      <c r="K73" s="104" t="e">
        <f t="shared" si="69"/>
        <v>#REF!</v>
      </c>
      <c r="L73" s="104" t="e">
        <f t="shared" si="69"/>
        <v>#REF!</v>
      </c>
      <c r="M73" s="104" t="e">
        <f t="shared" si="69"/>
        <v>#REF!</v>
      </c>
      <c r="N73" s="104" t="e">
        <f t="shared" si="69"/>
        <v>#REF!</v>
      </c>
      <c r="O73" s="104" t="e">
        <f t="shared" si="69"/>
        <v>#REF!</v>
      </c>
      <c r="P73" s="104" t="e">
        <f t="shared" si="69"/>
        <v>#REF!</v>
      </c>
      <c r="Q73" s="104" t="e">
        <f t="shared" si="69"/>
        <v>#REF!</v>
      </c>
      <c r="R73" s="104" t="e">
        <f t="shared" si="69"/>
        <v>#REF!</v>
      </c>
      <c r="S73" s="104" t="e">
        <f t="shared" si="69"/>
        <v>#REF!</v>
      </c>
      <c r="T73" s="104" t="e">
        <f t="shared" si="69"/>
        <v>#REF!</v>
      </c>
      <c r="U73" s="104" t="e">
        <f t="shared" si="69"/>
        <v>#REF!</v>
      </c>
      <c r="V73" s="104" t="e">
        <f t="shared" si="69"/>
        <v>#REF!</v>
      </c>
      <c r="W73" s="104" t="e">
        <f t="shared" si="69"/>
        <v>#REF!</v>
      </c>
      <c r="X73" s="104" t="e">
        <f t="shared" si="69"/>
        <v>#REF!</v>
      </c>
      <c r="Y73" s="104" t="e">
        <f t="shared" si="69"/>
        <v>#REF!</v>
      </c>
      <c r="Z73" s="104" t="e">
        <f t="shared" si="69"/>
        <v>#REF!</v>
      </c>
      <c r="AA73" s="104" t="e">
        <f t="shared" si="69"/>
        <v>#REF!</v>
      </c>
      <c r="AB73" s="104" t="e">
        <f t="shared" si="69"/>
        <v>#REF!</v>
      </c>
      <c r="AC73" s="106" t="e">
        <f>1-Z73-Y73-X73-W73-V73-U73-T73-O73-N73-L73-I73</f>
        <v>#REF!</v>
      </c>
      <c r="AD73" s="106" t="e">
        <f>AD72/$AD72</f>
        <v>#REF!</v>
      </c>
      <c r="AE73" s="81"/>
      <c r="AU73" s="108"/>
    </row>
    <row r="74" spans="1:49" x14ac:dyDescent="0.25">
      <c r="A74" s="6">
        <v>8</v>
      </c>
      <c r="B74" s="92" t="s">
        <v>22</v>
      </c>
      <c r="C74" s="11">
        <v>706</v>
      </c>
      <c r="D74" s="11">
        <v>2020</v>
      </c>
      <c r="E74" s="11" t="s">
        <v>185</v>
      </c>
      <c r="F74" s="37" t="e">
        <f>G74+H74</f>
        <v>#REF!</v>
      </c>
      <c r="G74" s="37" t="e">
        <f>J74+AA74</f>
        <v>#REF!</v>
      </c>
      <c r="H74" s="37" t="e">
        <f>K74+AB74</f>
        <v>#REF!</v>
      </c>
      <c r="I74" s="37" t="e">
        <f>ROUND($AF72*I73,0)</f>
        <v>#REF!</v>
      </c>
      <c r="J74" s="37" t="e">
        <f>ROUND(I74/1.302,0)</f>
        <v>#REF!</v>
      </c>
      <c r="K74" s="37" t="e">
        <f>I74-J74</f>
        <v>#REF!</v>
      </c>
      <c r="L74" s="37" t="e">
        <f>ROUND($AF72*L73,0)</f>
        <v>#REF!</v>
      </c>
      <c r="M74" s="37" t="e">
        <f>ROUND($AF72*M73,0)</f>
        <v>#REF!</v>
      </c>
      <c r="N74" s="37" t="e">
        <f>ROUND($AF72*N73,0)</f>
        <v>#REF!</v>
      </c>
      <c r="O74" s="37" t="e">
        <f>ROUND($AF72*O73,0)</f>
        <v>#REF!</v>
      </c>
      <c r="P74" s="37" t="e">
        <f>ROUND($AE72*P73,0)</f>
        <v>#REF!</v>
      </c>
      <c r="Q74" s="37" t="e">
        <f>ROUND($AE72*Q73,0)</f>
        <v>#REF!</v>
      </c>
      <c r="R74" s="37" t="e">
        <f>ROUND($AE72*R73,0)</f>
        <v>#REF!</v>
      </c>
      <c r="S74" s="37" t="e">
        <f>ROUND($AE72*S73,0)</f>
        <v>#REF!</v>
      </c>
      <c r="T74" s="37" t="e">
        <f t="shared" ref="T74:Z74" si="70">ROUND($AF72*T73,0)</f>
        <v>#REF!</v>
      </c>
      <c r="U74" s="37" t="e">
        <f t="shared" si="70"/>
        <v>#REF!</v>
      </c>
      <c r="V74" s="37" t="e">
        <f t="shared" si="70"/>
        <v>#REF!</v>
      </c>
      <c r="W74" s="37" t="e">
        <f t="shared" si="70"/>
        <v>#REF!</v>
      </c>
      <c r="X74" s="37" t="e">
        <f t="shared" si="70"/>
        <v>#REF!</v>
      </c>
      <c r="Y74" s="37" t="e">
        <f t="shared" si="70"/>
        <v>#REF!</v>
      </c>
      <c r="Z74" s="37" t="e">
        <f t="shared" si="70"/>
        <v>#REF!</v>
      </c>
      <c r="AA74" s="37" t="e">
        <f>ROUND(Z74/1.302,0)</f>
        <v>#REF!</v>
      </c>
      <c r="AB74" s="37" t="e">
        <f>Z74-AA74</f>
        <v>#REF!</v>
      </c>
      <c r="AC74" s="37" t="e">
        <f>ROUND($AF72*AC73,0)</f>
        <v>#REF!</v>
      </c>
      <c r="AD74" s="37" t="e">
        <f>I74+L74+N74+O74+T74+U74+V74+W74+X74+Y74+AC74+Z74</f>
        <v>#REF!</v>
      </c>
      <c r="AE74" s="78" t="e">
        <f>AF72</f>
        <v>#REF!</v>
      </c>
      <c r="AF74" s="78" t="e">
        <f>AE74-AF72</f>
        <v>#REF!</v>
      </c>
      <c r="AG74" s="107" t="e">
        <f>-ROUND(F74/1000,1)</f>
        <v>#REF!</v>
      </c>
      <c r="AH74" s="107" t="e">
        <f>ROUND(AG74/1.302,1)</f>
        <v>#REF!</v>
      </c>
      <c r="AI74" s="107" t="e">
        <f>AG74-AH74</f>
        <v>#REF!</v>
      </c>
      <c r="AJ74" s="107" t="e">
        <f>-ROUND(L74/1000,1)</f>
        <v>#REF!</v>
      </c>
      <c r="AK74" s="107" t="e">
        <f>-ROUND(M74/1000,1)</f>
        <v>#REF!</v>
      </c>
      <c r="AL74" s="107" t="e">
        <f>-ROUND(N74/1000,1)</f>
        <v>#REF!</v>
      </c>
      <c r="AM74" s="107" t="e">
        <f>-ROUND(O74/1000,1)</f>
        <v>#REF!</v>
      </c>
      <c r="AN74" s="107" t="e">
        <f t="shared" ref="AN74:AS74" si="71">-ROUND(T74/1000,1)</f>
        <v>#REF!</v>
      </c>
      <c r="AO74" s="107" t="e">
        <f t="shared" si="71"/>
        <v>#REF!</v>
      </c>
      <c r="AP74" s="107" t="e">
        <f t="shared" si="71"/>
        <v>#REF!</v>
      </c>
      <c r="AQ74" s="107" t="e">
        <f t="shared" si="71"/>
        <v>#REF!</v>
      </c>
      <c r="AR74" s="107" t="e">
        <f t="shared" si="71"/>
        <v>#REF!</v>
      </c>
      <c r="AS74" s="107" t="e">
        <f t="shared" si="71"/>
        <v>#REF!</v>
      </c>
      <c r="AT74" s="107" t="e">
        <f>-ROUND(AC74/1000,1)</f>
        <v>#REF!</v>
      </c>
      <c r="AU74" s="108" t="e">
        <f>AG74+AJ74+AL74+AM74+AN74+AO74+AP74+AQ74+AR74+AS74+AT74</f>
        <v>#REF!</v>
      </c>
      <c r="AW74" s="272">
        <v>-135806.9</v>
      </c>
    </row>
    <row r="75" spans="1:49" hidden="1" x14ac:dyDescent="0.25">
      <c r="A75" s="6">
        <v>9</v>
      </c>
      <c r="B75" s="92" t="s">
        <v>23</v>
      </c>
      <c r="C75" s="11">
        <v>706</v>
      </c>
      <c r="D75" s="11">
        <v>2018</v>
      </c>
      <c r="E75" s="11" t="s">
        <v>182</v>
      </c>
      <c r="F75" s="37"/>
      <c r="G75" s="37"/>
      <c r="H75" s="37"/>
      <c r="I75" s="37">
        <f>SUMIF('2020'!$B:$B,выравнивание!$A75,'2020'!BM:BM)-SUMIFS('2020'!BM:BM,'2020'!$B:$B,выравнивание!$A75,'2020'!$G:$G,4)</f>
        <v>529623488</v>
      </c>
      <c r="J75" s="37">
        <f>SUMIF('2020'!$B:$B,выравнивание!$A75,'2020'!BN:BN)-SUMIFS('2020'!BN:BN,'2020'!$B:$B,выравнивание!$A75,'2020'!$G:$G,4)</f>
        <v>406776872.5</v>
      </c>
      <c r="K75" s="37">
        <f>SUMIF('2020'!$B:$B,выравнивание!$A75,'2020'!BO:BO)-SUMIFS('2020'!BO:BO,'2020'!$B:$B,выравнивание!$A75,'2020'!$G:$G,4)</f>
        <v>122846615.5</v>
      </c>
      <c r="L75" s="37">
        <f>SUMIF('2020'!$B:$B,выравнивание!$A75,'2020'!BP:BP)-SUMIFS('2020'!BP:BP,'2020'!$B:$B,выравнивание!$A75,'2020'!$G:$G,4)</f>
        <v>19889618</v>
      </c>
      <c r="M75" s="37">
        <f>SUMIF('2020'!$B:$B,выравнивание!$A75,'2020'!BQ:BQ)-SUMIFS('2020'!BQ:BQ,'2020'!$B:$B,выравнивание!$A75,'2020'!$G:$G,4)</f>
        <v>3545733</v>
      </c>
      <c r="N75" s="37">
        <f>SUMIF('2020'!$B:$B,выравнивание!$A75,'2020'!BR:BR)-SUMIFS('2020'!BR:BR,'2020'!$B:$B,выравнивание!$A75,'2020'!$G:$G,4)</f>
        <v>18822994</v>
      </c>
      <c r="O75" s="37">
        <f>SUMIF('2020'!$B:$B,выравнивание!$A75,'2020'!BS:BS)-SUMIFS('2020'!BS:BS,'2020'!$B:$B,выравнивание!$A75,'2020'!$G:$G,4)</f>
        <v>44853162</v>
      </c>
      <c r="P75" s="37">
        <f>SUMIF('2020'!$B:$B,выравнивание!$A75,'2020'!BT:BT)-SUMIFS('2020'!BT:BT,'2020'!$B:$B,выравнивание!$A75,'2020'!$G:$G,4)</f>
        <v>1326212</v>
      </c>
      <c r="Q75" s="37">
        <f>SUMIF('2020'!$B:$B,выравнивание!$A75,'2020'!BU:BU)-SUMIFS('2020'!BU:BU,'2020'!$B:$B,выравнивание!$A75,'2020'!$G:$G,4)</f>
        <v>40402171</v>
      </c>
      <c r="R75" s="37">
        <f>SUMIF('2020'!$B:$B,выравнивание!$A75,'2020'!BV:BV)-SUMIFS('2020'!BV:BV,'2020'!$B:$B,выравнивание!$A75,'2020'!$G:$G,4)</f>
        <v>914255</v>
      </c>
      <c r="S75" s="37">
        <f>SUMIF('2020'!$B:$B,выравнивание!$A75,'2020'!BW:BW)-SUMIFS('2020'!BW:BW,'2020'!$B:$B,выравнивание!$A75,'2020'!$G:$G,4)</f>
        <v>2210524</v>
      </c>
      <c r="T75" s="37">
        <f>SUMIF('2020'!$B:$B,выравнивание!$A75,'2020'!BX:BX)-SUMIFS('2020'!BX:BX,'2020'!$B:$B,выравнивание!$A75,'2020'!$G:$G,4)</f>
        <v>19186504</v>
      </c>
      <c r="U75" s="37">
        <f>SUMIF('2020'!$B:$B,выравнивание!$A75,'2020'!BY:BY)-SUMIFS('2020'!BY:BY,'2020'!$B:$B,выравнивание!$A75,'2020'!$G:$G,4)</f>
        <v>14299808</v>
      </c>
      <c r="V75" s="37">
        <f>SUMIF('2020'!$B:$B,выравнивание!$A75,'2020'!BZ:BZ)-SUMIFS('2020'!BZ:BZ,'2020'!$B:$B,выравнивание!$A75,'2020'!$G:$G,4)</f>
        <v>1346652</v>
      </c>
      <c r="W75" s="37">
        <f>SUMIF('2020'!$B:$B,выравнивание!$A75,'2020'!CA:CA)-SUMIFS('2020'!CA:CA,'2020'!$B:$B,выравнивание!$A75,'2020'!$G:$G,4)</f>
        <v>1920226</v>
      </c>
      <c r="X75" s="37">
        <f>SUMIF('2020'!$B:$B,выравнивание!$A75,'2020'!CB:CB)-SUMIFS('2020'!CB:CB,'2020'!$B:$B,выравнивание!$A75,'2020'!$G:$G,4)</f>
        <v>204094</v>
      </c>
      <c r="Y75" s="37">
        <f>SUMIF('2020'!$B:$B,выравнивание!$A75,'2020'!CC:CC)-SUMIFS('2020'!CC:CC,'2020'!$B:$B,выравнивание!$A75,'2020'!$G:$G,4)</f>
        <v>2212361</v>
      </c>
      <c r="Z75" s="37">
        <f>SUMIF('2020'!$B:$B,выравнивание!$A75,'2020'!CD:CD)-SUMIFS('2020'!CD:CD,'2020'!$B:$B,выравнивание!$A75,'2020'!$G:$G,4)</f>
        <v>129662229</v>
      </c>
      <c r="AA75" s="37">
        <f>SUMIF('2020'!$B:$B,выравнивание!$A75,'2020'!CE:CE)-SUMIFS('2020'!CE:CE,'2020'!$B:$B,выравнивание!$A75,'2020'!$G:$G,4)</f>
        <v>99586965.200000003</v>
      </c>
      <c r="AB75" s="37">
        <f>SUMIF('2020'!$B:$B,выравнивание!$A75,'2020'!CF:CF)-SUMIFS('2020'!CF:CF,'2020'!$B:$B,выравнивание!$A75,'2020'!$G:$G,4)</f>
        <v>30075263.800000001</v>
      </c>
      <c r="AC75" s="103">
        <f>SUMIF('2020'!$B:$B,выравнивание!$A75,'2020'!CG:CG)-SUMIFS('2020'!CG:CG,'2020'!$B:$B,выравнивание!$A75,'2020'!$G:$G,4)</f>
        <v>8250880</v>
      </c>
      <c r="AD75" s="103">
        <f>SUMIF('2020'!$B:$B,выравнивание!$A75,'2020'!CH:CH)-SUMIFS('2020'!CH:CH,'2020'!$B:$B,выравнивание!$A75,'2020'!$G:$G,4)</f>
        <v>790272016</v>
      </c>
      <c r="AE75" s="84">
        <f>SUMIF('Свод 2020'!$A$9:$A$22,выравнивание!$A75,'Свод 2020'!$AA$9:$AA$24)*1000-SUMIF('Свод 2020'!$A$9:$A$22,выравнивание!$A75,'Свод 2020'!$S$9:$S$24)*1000</f>
        <v>839154300</v>
      </c>
      <c r="AF75" s="105">
        <f>AD75-AE75</f>
        <v>-48882284</v>
      </c>
      <c r="AU75" s="108"/>
    </row>
    <row r="76" spans="1:49" hidden="1" x14ac:dyDescent="0.25">
      <c r="A76" s="6">
        <v>9</v>
      </c>
      <c r="B76" s="92" t="s">
        <v>23</v>
      </c>
      <c r="C76" s="11">
        <v>706</v>
      </c>
      <c r="D76" s="11">
        <v>2018</v>
      </c>
      <c r="E76" s="11" t="s">
        <v>184</v>
      </c>
      <c r="F76" s="104"/>
      <c r="G76" s="104"/>
      <c r="H76" s="104"/>
      <c r="I76" s="104">
        <f t="shared" ref="I76:AB76" si="72">I75/$AD75</f>
        <v>0.67017899999999997</v>
      </c>
      <c r="J76" s="104">
        <f t="shared" si="72"/>
        <v>0.51473000000000002</v>
      </c>
      <c r="K76" s="104">
        <f t="shared" si="72"/>
        <v>0.155449</v>
      </c>
      <c r="L76" s="104">
        <f t="shared" si="72"/>
        <v>2.5167999999999999E-2</v>
      </c>
      <c r="M76" s="104">
        <f t="shared" si="72"/>
        <v>4.4869999999999997E-3</v>
      </c>
      <c r="N76" s="104">
        <f t="shared" si="72"/>
        <v>2.3817999999999999E-2</v>
      </c>
      <c r="O76" s="104">
        <f t="shared" si="72"/>
        <v>5.6757000000000002E-2</v>
      </c>
      <c r="P76" s="104">
        <f t="shared" si="72"/>
        <v>1.678E-3</v>
      </c>
      <c r="Q76" s="104">
        <f t="shared" si="72"/>
        <v>5.1124000000000003E-2</v>
      </c>
      <c r="R76" s="104">
        <f t="shared" si="72"/>
        <v>1.157E-3</v>
      </c>
      <c r="S76" s="104">
        <f t="shared" si="72"/>
        <v>2.797E-3</v>
      </c>
      <c r="T76" s="104">
        <f t="shared" si="72"/>
        <v>2.4278000000000001E-2</v>
      </c>
      <c r="U76" s="104">
        <f t="shared" si="72"/>
        <v>1.8095E-2</v>
      </c>
      <c r="V76" s="104">
        <f t="shared" si="72"/>
        <v>1.704E-3</v>
      </c>
      <c r="W76" s="104">
        <f t="shared" si="72"/>
        <v>2.4299999999999999E-3</v>
      </c>
      <c r="X76" s="104">
        <f t="shared" si="72"/>
        <v>2.5799999999999998E-4</v>
      </c>
      <c r="Y76" s="104">
        <f t="shared" si="72"/>
        <v>2.7989999999999998E-3</v>
      </c>
      <c r="Z76" s="104">
        <f t="shared" si="72"/>
        <v>0.164073</v>
      </c>
      <c r="AA76" s="104">
        <f t="shared" si="72"/>
        <v>0.12601599999999999</v>
      </c>
      <c r="AB76" s="104">
        <f t="shared" si="72"/>
        <v>3.8057000000000001E-2</v>
      </c>
      <c r="AC76" s="106">
        <f>1-Z76-Y76-X76-W76-V76-U76-T76-O76-N76-L76-I76</f>
        <v>1.0441000000000001E-2</v>
      </c>
      <c r="AD76" s="106">
        <f>AD75/$AD75</f>
        <v>1</v>
      </c>
      <c r="AE76" s="81"/>
      <c r="AU76" s="108"/>
    </row>
    <row r="77" spans="1:49" x14ac:dyDescent="0.25">
      <c r="A77" s="6">
        <v>9</v>
      </c>
      <c r="B77" s="92" t="s">
        <v>23</v>
      </c>
      <c r="C77" s="11">
        <v>706</v>
      </c>
      <c r="D77" s="11">
        <v>2018</v>
      </c>
      <c r="E77" s="11" t="s">
        <v>185</v>
      </c>
      <c r="F77" s="37">
        <f>G77+H77</f>
        <v>-40780143</v>
      </c>
      <c r="G77" s="37">
        <f>J77+AA77</f>
        <v>-31321154</v>
      </c>
      <c r="H77" s="37">
        <f>K77+AB77</f>
        <v>-9458989</v>
      </c>
      <c r="I77" s="37">
        <f>ROUND($AF75*I76,0)</f>
        <v>-32759880</v>
      </c>
      <c r="J77" s="37">
        <f>ROUND(I77/1.302,0)</f>
        <v>-25161198</v>
      </c>
      <c r="K77" s="37">
        <f>I77-J77</f>
        <v>-7598682</v>
      </c>
      <c r="L77" s="37">
        <f>ROUND($AF75*L76,0)</f>
        <v>-1230269</v>
      </c>
      <c r="M77" s="37">
        <f>ROUND($AF75*M76,0)</f>
        <v>-219335</v>
      </c>
      <c r="N77" s="37">
        <f>ROUND($AF75*N76,0)</f>
        <v>-1164278</v>
      </c>
      <c r="O77" s="37">
        <f>ROUND($AF75*O76,0)</f>
        <v>-2774412</v>
      </c>
      <c r="P77" s="37">
        <f>ROUND($AE75*P76,0)</f>
        <v>1408101</v>
      </c>
      <c r="Q77" s="37">
        <f>ROUND($AE75*Q76,0)</f>
        <v>42900924</v>
      </c>
      <c r="R77" s="37">
        <f>ROUND($AE75*R76,0)</f>
        <v>970902</v>
      </c>
      <c r="S77" s="37">
        <f>ROUND($AE75*S76,0)</f>
        <v>2347115</v>
      </c>
      <c r="T77" s="37">
        <f t="shared" ref="T77:Z77" si="73">ROUND($AF75*T76,0)</f>
        <v>-1186764</v>
      </c>
      <c r="U77" s="37">
        <f t="shared" si="73"/>
        <v>-884525</v>
      </c>
      <c r="V77" s="37">
        <f t="shared" si="73"/>
        <v>-83295</v>
      </c>
      <c r="W77" s="37">
        <f t="shared" si="73"/>
        <v>-118784</v>
      </c>
      <c r="X77" s="37">
        <f t="shared" si="73"/>
        <v>-12612</v>
      </c>
      <c r="Y77" s="37">
        <f t="shared" si="73"/>
        <v>-136822</v>
      </c>
      <c r="Z77" s="37">
        <f t="shared" si="73"/>
        <v>-8020263</v>
      </c>
      <c r="AA77" s="37">
        <f>ROUND(Z77/1.302,0)</f>
        <v>-6159956</v>
      </c>
      <c r="AB77" s="37">
        <f>Z77-AA77</f>
        <v>-1860307</v>
      </c>
      <c r="AC77" s="37">
        <f>ROUND($AF75*AC76,0)</f>
        <v>-510380</v>
      </c>
      <c r="AD77" s="37">
        <f>I77+L77+N77+O77+T77+U77+V77+W77+X77+Y77+AC77+Z77</f>
        <v>-48882284</v>
      </c>
      <c r="AE77" s="78">
        <f>AF75</f>
        <v>-48882284</v>
      </c>
      <c r="AF77" s="78">
        <f>AE77-AF75</f>
        <v>0</v>
      </c>
      <c r="AG77" s="107">
        <f>-ROUND(F77/1000,1)</f>
        <v>40780.1</v>
      </c>
      <c r="AH77" s="107">
        <f>ROUND(AG77/1.302,1)</f>
        <v>31321.1</v>
      </c>
      <c r="AI77" s="107">
        <f>AG77-AH77</f>
        <v>9459</v>
      </c>
      <c r="AJ77" s="107">
        <f>-ROUND(L77/1000,1)</f>
        <v>1230.3</v>
      </c>
      <c r="AK77" s="107">
        <f>-ROUND(M77/1000,1)</f>
        <v>219.3</v>
      </c>
      <c r="AL77" s="107">
        <f>-ROUND(N77/1000,1)</f>
        <v>1164.3</v>
      </c>
      <c r="AM77" s="107">
        <f>-ROUND(O77/1000,1)</f>
        <v>2774.4</v>
      </c>
      <c r="AN77" s="107">
        <f t="shared" ref="AN77:AS77" si="74">-ROUND(T77/1000,1)</f>
        <v>1186.8</v>
      </c>
      <c r="AO77" s="107">
        <f t="shared" si="74"/>
        <v>884.5</v>
      </c>
      <c r="AP77" s="107">
        <f t="shared" si="74"/>
        <v>83.3</v>
      </c>
      <c r="AQ77" s="107">
        <f t="shared" si="74"/>
        <v>118.8</v>
      </c>
      <c r="AR77" s="107">
        <f t="shared" si="74"/>
        <v>12.6</v>
      </c>
      <c r="AS77" s="107">
        <f t="shared" si="74"/>
        <v>136.80000000000001</v>
      </c>
      <c r="AT77" s="107">
        <f>-ROUND(AC77/1000,1)</f>
        <v>510.4</v>
      </c>
      <c r="AU77" s="215">
        <f>AG77+AJ77+AL77+AM77+AN77+AO77+AP77+AQ77+AR77+AS77+AT77</f>
        <v>48882.3</v>
      </c>
      <c r="AW77" s="272">
        <v>-250791.8</v>
      </c>
    </row>
    <row r="78" spans="1:49" hidden="1" x14ac:dyDescent="0.25">
      <c r="A78" s="6">
        <v>9</v>
      </c>
      <c r="B78" s="92" t="s">
        <v>23</v>
      </c>
      <c r="C78" s="11">
        <v>706</v>
      </c>
      <c r="D78" s="11">
        <v>2019</v>
      </c>
      <c r="E78" s="11" t="s">
        <v>182</v>
      </c>
      <c r="F78" s="37"/>
      <c r="G78" s="37"/>
      <c r="H78" s="37"/>
      <c r="I78" s="37" t="e">
        <f>SUMIF(#REF!,выравнивание!$A78,#REF!)-SUMIFS(#REF!,#REF!,выравнивание!$A78,#REF!,4)</f>
        <v>#REF!</v>
      </c>
      <c r="J78" s="37" t="e">
        <f>SUMIF(#REF!,выравнивание!$A78,#REF!)-SUMIFS(#REF!,#REF!,выравнивание!$A78,#REF!,4)</f>
        <v>#REF!</v>
      </c>
      <c r="K78" s="37" t="e">
        <f>SUMIF(#REF!,выравнивание!$A78,#REF!)-SUMIFS(#REF!,#REF!,выравнивание!$A78,#REF!,4)</f>
        <v>#REF!</v>
      </c>
      <c r="L78" s="37" t="e">
        <f>SUMIF(#REF!,выравнивание!$A78,#REF!)-SUMIFS(#REF!,#REF!,выравнивание!$A78,#REF!,4)</f>
        <v>#REF!</v>
      </c>
      <c r="M78" s="37" t="e">
        <f>SUMIF(#REF!,выравнивание!$A78,#REF!)-SUMIFS(#REF!,#REF!,выравнивание!$A78,#REF!,4)</f>
        <v>#REF!</v>
      </c>
      <c r="N78" s="37" t="e">
        <f>SUMIF(#REF!,выравнивание!$A78,#REF!)-SUMIFS(#REF!,#REF!,выравнивание!$A78,#REF!,4)</f>
        <v>#REF!</v>
      </c>
      <c r="O78" s="37" t="e">
        <f>SUMIF(#REF!,выравнивание!$A78,#REF!)-SUMIFS(#REF!,#REF!,выравнивание!$A78,#REF!,4)</f>
        <v>#REF!</v>
      </c>
      <c r="P78" s="37" t="e">
        <f>SUMIF(#REF!,выравнивание!$A78,#REF!)-SUMIFS(#REF!,#REF!,выравнивание!$A78,#REF!,4)</f>
        <v>#REF!</v>
      </c>
      <c r="Q78" s="37" t="e">
        <f>SUMIF(#REF!,выравнивание!$A78,#REF!)-SUMIFS(#REF!,#REF!,выравнивание!$A78,#REF!,4)</f>
        <v>#REF!</v>
      </c>
      <c r="R78" s="37" t="e">
        <f>SUMIF(#REF!,выравнивание!$A78,#REF!)-SUMIFS(#REF!,#REF!,выравнивание!$A78,#REF!,4)</f>
        <v>#REF!</v>
      </c>
      <c r="S78" s="37" t="e">
        <f>SUMIF(#REF!,выравнивание!$A78,#REF!)-SUMIFS(#REF!,#REF!,выравнивание!$A78,#REF!,4)</f>
        <v>#REF!</v>
      </c>
      <c r="T78" s="37" t="e">
        <f>SUMIF(#REF!,выравнивание!$A78,#REF!)-SUMIFS(#REF!,#REF!,выравнивание!$A78,#REF!,4)</f>
        <v>#REF!</v>
      </c>
      <c r="U78" s="37" t="e">
        <f>SUMIF(#REF!,выравнивание!$A78,#REF!)-SUMIFS(#REF!,#REF!,выравнивание!$A78,#REF!,4)</f>
        <v>#REF!</v>
      </c>
      <c r="V78" s="37" t="e">
        <f>SUMIF(#REF!,выравнивание!$A78,#REF!)-SUMIFS(#REF!,#REF!,выравнивание!$A78,#REF!,4)</f>
        <v>#REF!</v>
      </c>
      <c r="W78" s="37" t="e">
        <f>SUMIF(#REF!,выравнивание!$A78,#REF!)-SUMIFS(#REF!,#REF!,выравнивание!$A78,#REF!,4)</f>
        <v>#REF!</v>
      </c>
      <c r="X78" s="37" t="e">
        <f>SUMIF(#REF!,выравнивание!$A78,#REF!)-SUMIFS(#REF!,#REF!,выравнивание!$A78,#REF!,4)</f>
        <v>#REF!</v>
      </c>
      <c r="Y78" s="37" t="e">
        <f>SUMIF(#REF!,выравнивание!$A78,#REF!)-SUMIFS(#REF!,#REF!,выравнивание!$A78,#REF!,4)</f>
        <v>#REF!</v>
      </c>
      <c r="Z78" s="37" t="e">
        <f>SUMIF(#REF!,выравнивание!$A78,#REF!)-SUMIFS(#REF!,#REF!,выравнивание!$A78,#REF!,4)</f>
        <v>#REF!</v>
      </c>
      <c r="AA78" s="37" t="e">
        <f>SUMIF(#REF!,выравнивание!$A78,#REF!)-SUMIFS(#REF!,#REF!,выравнивание!$A78,#REF!,4)</f>
        <v>#REF!</v>
      </c>
      <c r="AB78" s="37" t="e">
        <f>SUMIF(#REF!,выравнивание!$A78,#REF!)-SUMIFS(#REF!,#REF!,выравнивание!$A78,#REF!,4)</f>
        <v>#REF!</v>
      </c>
      <c r="AC78" s="103" t="e">
        <f>SUMIF(#REF!,выравнивание!$A78,#REF!)-SUMIFS(#REF!,#REF!,выравнивание!$A78,#REF!,4)</f>
        <v>#REF!</v>
      </c>
      <c r="AD78" s="103" t="e">
        <f>SUMIF(#REF!,выравнивание!$A78,#REF!)-SUMIFS(#REF!,#REF!,выравнивание!$A78,#REF!,4)</f>
        <v>#REF!</v>
      </c>
      <c r="AE78" s="103" t="e">
        <f>SUMIF(#REF!,выравнивание!$A78,#REF!)*1000-SUMIF(#REF!,выравнивание!$A78,#REF!)*1000</f>
        <v>#REF!</v>
      </c>
      <c r="AF78" s="105" t="e">
        <f>AD78-AE78</f>
        <v>#REF!</v>
      </c>
      <c r="AU78" s="108"/>
    </row>
    <row r="79" spans="1:49" hidden="1" x14ac:dyDescent="0.25">
      <c r="A79" s="6">
        <v>9</v>
      </c>
      <c r="B79" s="92" t="s">
        <v>23</v>
      </c>
      <c r="C79" s="11">
        <v>706</v>
      </c>
      <c r="D79" s="11">
        <v>2019</v>
      </c>
      <c r="E79" s="11" t="s">
        <v>184</v>
      </c>
      <c r="F79" s="104"/>
      <c r="G79" s="104"/>
      <c r="H79" s="104"/>
      <c r="I79" s="104" t="e">
        <f t="shared" ref="I79:AB79" si="75">I78/$AD78</f>
        <v>#REF!</v>
      </c>
      <c r="J79" s="104" t="e">
        <f t="shared" si="75"/>
        <v>#REF!</v>
      </c>
      <c r="K79" s="104" t="e">
        <f t="shared" si="75"/>
        <v>#REF!</v>
      </c>
      <c r="L79" s="104" t="e">
        <f t="shared" si="75"/>
        <v>#REF!</v>
      </c>
      <c r="M79" s="104" t="e">
        <f t="shared" si="75"/>
        <v>#REF!</v>
      </c>
      <c r="N79" s="104" t="e">
        <f t="shared" si="75"/>
        <v>#REF!</v>
      </c>
      <c r="O79" s="104" t="e">
        <f t="shared" si="75"/>
        <v>#REF!</v>
      </c>
      <c r="P79" s="104" t="e">
        <f t="shared" si="75"/>
        <v>#REF!</v>
      </c>
      <c r="Q79" s="104" t="e">
        <f t="shared" si="75"/>
        <v>#REF!</v>
      </c>
      <c r="R79" s="104" t="e">
        <f t="shared" si="75"/>
        <v>#REF!</v>
      </c>
      <c r="S79" s="104" t="e">
        <f t="shared" si="75"/>
        <v>#REF!</v>
      </c>
      <c r="T79" s="104" t="e">
        <f t="shared" si="75"/>
        <v>#REF!</v>
      </c>
      <c r="U79" s="104" t="e">
        <f t="shared" si="75"/>
        <v>#REF!</v>
      </c>
      <c r="V79" s="104" t="e">
        <f t="shared" si="75"/>
        <v>#REF!</v>
      </c>
      <c r="W79" s="104" t="e">
        <f t="shared" si="75"/>
        <v>#REF!</v>
      </c>
      <c r="X79" s="104" t="e">
        <f t="shared" si="75"/>
        <v>#REF!</v>
      </c>
      <c r="Y79" s="104" t="e">
        <f t="shared" si="75"/>
        <v>#REF!</v>
      </c>
      <c r="Z79" s="104" t="e">
        <f t="shared" si="75"/>
        <v>#REF!</v>
      </c>
      <c r="AA79" s="104" t="e">
        <f t="shared" si="75"/>
        <v>#REF!</v>
      </c>
      <c r="AB79" s="104" t="e">
        <f t="shared" si="75"/>
        <v>#REF!</v>
      </c>
      <c r="AC79" s="106" t="e">
        <f>1-Z79-Y79-X79-W79-V79-U79-T79-O79-N79-L79-I79</f>
        <v>#REF!</v>
      </c>
      <c r="AD79" s="106" t="e">
        <f>AD78/$AD78</f>
        <v>#REF!</v>
      </c>
      <c r="AE79" s="81"/>
      <c r="AU79" s="108"/>
    </row>
    <row r="80" spans="1:49" x14ac:dyDescent="0.25">
      <c r="A80" s="6">
        <v>9</v>
      </c>
      <c r="B80" s="92" t="s">
        <v>23</v>
      </c>
      <c r="C80" s="11">
        <v>706</v>
      </c>
      <c r="D80" s="11">
        <v>2019</v>
      </c>
      <c r="E80" s="11" t="s">
        <v>185</v>
      </c>
      <c r="F80" s="37" t="e">
        <f>G80+H80</f>
        <v>#REF!</v>
      </c>
      <c r="G80" s="37" t="e">
        <f>J80+AA80</f>
        <v>#REF!</v>
      </c>
      <c r="H80" s="37" t="e">
        <f>K80+AB80</f>
        <v>#REF!</v>
      </c>
      <c r="I80" s="37" t="e">
        <f>ROUND($AF78*I79,0)</f>
        <v>#REF!</v>
      </c>
      <c r="J80" s="37" t="e">
        <f>ROUND(I80/1.302,0)</f>
        <v>#REF!</v>
      </c>
      <c r="K80" s="37" t="e">
        <f>I80-J80</f>
        <v>#REF!</v>
      </c>
      <c r="L80" s="37" t="e">
        <f>ROUND($AF78*L79,0)</f>
        <v>#REF!</v>
      </c>
      <c r="M80" s="37" t="e">
        <f>ROUND($AF78*M79,0)</f>
        <v>#REF!</v>
      </c>
      <c r="N80" s="37" t="e">
        <f>ROUND($AF78*N79,0)</f>
        <v>#REF!</v>
      </c>
      <c r="O80" s="37" t="e">
        <f>ROUND($AF78*O79,0)</f>
        <v>#REF!</v>
      </c>
      <c r="P80" s="37" t="e">
        <f>ROUND($AE78*P79,0)</f>
        <v>#REF!</v>
      </c>
      <c r="Q80" s="37" t="e">
        <f>ROUND($AE78*Q79,0)</f>
        <v>#REF!</v>
      </c>
      <c r="R80" s="37" t="e">
        <f>ROUND($AE78*R79,0)</f>
        <v>#REF!</v>
      </c>
      <c r="S80" s="37" t="e">
        <f>ROUND($AE78*S79,0)</f>
        <v>#REF!</v>
      </c>
      <c r="T80" s="37" t="e">
        <f t="shared" ref="T80:Z80" si="76">ROUND($AF78*T79,0)</f>
        <v>#REF!</v>
      </c>
      <c r="U80" s="37" t="e">
        <f t="shared" si="76"/>
        <v>#REF!</v>
      </c>
      <c r="V80" s="37" t="e">
        <f t="shared" si="76"/>
        <v>#REF!</v>
      </c>
      <c r="W80" s="37" t="e">
        <f t="shared" si="76"/>
        <v>#REF!</v>
      </c>
      <c r="X80" s="37" t="e">
        <f t="shared" si="76"/>
        <v>#REF!</v>
      </c>
      <c r="Y80" s="37" t="e">
        <f t="shared" si="76"/>
        <v>#REF!</v>
      </c>
      <c r="Z80" s="37" t="e">
        <f t="shared" si="76"/>
        <v>#REF!</v>
      </c>
      <c r="AA80" s="37" t="e">
        <f>ROUND(Z80/1.302,0)</f>
        <v>#REF!</v>
      </c>
      <c r="AB80" s="37" t="e">
        <f>Z80-AA80</f>
        <v>#REF!</v>
      </c>
      <c r="AC80" s="37" t="e">
        <f>ROUND($AF78*AC79,0)</f>
        <v>#REF!</v>
      </c>
      <c r="AD80" s="37" t="e">
        <f>I80+L80+N80+O80+T80+U80+V80+W80+X80+Y80+AC80+Z80</f>
        <v>#REF!</v>
      </c>
      <c r="AE80" s="78" t="e">
        <f>AF78</f>
        <v>#REF!</v>
      </c>
      <c r="AF80" s="78" t="e">
        <f>AE80-AF78</f>
        <v>#REF!</v>
      </c>
      <c r="AG80" s="107" t="e">
        <f>-ROUND(F80/1000,1)</f>
        <v>#REF!</v>
      </c>
      <c r="AH80" s="107" t="e">
        <f>ROUND(AG80/1.302,1)</f>
        <v>#REF!</v>
      </c>
      <c r="AI80" s="107" t="e">
        <f>AG80-AH80</f>
        <v>#REF!</v>
      </c>
      <c r="AJ80" s="107" t="e">
        <f>-ROUND(L80/1000,1)</f>
        <v>#REF!</v>
      </c>
      <c r="AK80" s="107" t="e">
        <f>-ROUND(M80/1000,1)</f>
        <v>#REF!</v>
      </c>
      <c r="AL80" s="107" t="e">
        <f>-ROUND(N80/1000,1)</f>
        <v>#REF!</v>
      </c>
      <c r="AM80" s="107" t="e">
        <f>-ROUND(O80/1000,1)</f>
        <v>#REF!</v>
      </c>
      <c r="AN80" s="107" t="e">
        <f t="shared" ref="AN80:AS80" si="77">-ROUND(T80/1000,1)</f>
        <v>#REF!</v>
      </c>
      <c r="AO80" s="107" t="e">
        <f t="shared" si="77"/>
        <v>#REF!</v>
      </c>
      <c r="AP80" s="107" t="e">
        <f t="shared" si="77"/>
        <v>#REF!</v>
      </c>
      <c r="AQ80" s="107" t="e">
        <f t="shared" si="77"/>
        <v>#REF!</v>
      </c>
      <c r="AR80" s="107" t="e">
        <f t="shared" si="77"/>
        <v>#REF!</v>
      </c>
      <c r="AS80" s="107" t="e">
        <f t="shared" si="77"/>
        <v>#REF!</v>
      </c>
      <c r="AT80" s="107" t="e">
        <f>-ROUND(AC80/1000,1)</f>
        <v>#REF!</v>
      </c>
      <c r="AU80" s="215" t="e">
        <f>AG80+AJ80+AL80+AM80+AN80+AO80+AP80+AQ80+AR80+AS80+AT80</f>
        <v>#REF!</v>
      </c>
      <c r="AW80" s="272">
        <v>-261530</v>
      </c>
    </row>
    <row r="81" spans="1:49" hidden="1" x14ac:dyDescent="0.25">
      <c r="A81" s="6">
        <v>9</v>
      </c>
      <c r="B81" s="92" t="s">
        <v>23</v>
      </c>
      <c r="C81" s="11">
        <v>706</v>
      </c>
      <c r="D81" s="11">
        <v>2020</v>
      </c>
      <c r="E81" s="11" t="s">
        <v>182</v>
      </c>
      <c r="F81" s="37"/>
      <c r="G81" s="37"/>
      <c r="H81" s="37"/>
      <c r="I81" s="37" t="e">
        <f>SUMIF(#REF!,выравнивание!$A81,#REF!)-SUMIFS(#REF!,#REF!,выравнивание!$A81,#REF!,4)</f>
        <v>#REF!</v>
      </c>
      <c r="J81" s="37" t="e">
        <f>SUMIF(#REF!,выравнивание!$A81,#REF!)-SUMIFS(#REF!,#REF!,выравнивание!$A81,#REF!,4)</f>
        <v>#REF!</v>
      </c>
      <c r="K81" s="37" t="e">
        <f>SUMIF(#REF!,выравнивание!$A81,#REF!)-SUMIFS(#REF!,#REF!,выравнивание!$A81,#REF!,4)</f>
        <v>#REF!</v>
      </c>
      <c r="L81" s="37" t="e">
        <f>SUMIF(#REF!,выравнивание!$A81,#REF!)-SUMIFS(#REF!,#REF!,выравнивание!$A81,#REF!,4)</f>
        <v>#REF!</v>
      </c>
      <c r="M81" s="37" t="e">
        <f>SUMIF(#REF!,выравнивание!$A81,#REF!)-SUMIFS(#REF!,#REF!,выравнивание!$A81,#REF!,4)</f>
        <v>#REF!</v>
      </c>
      <c r="N81" s="37" t="e">
        <f>SUMIF(#REF!,выравнивание!$A81,#REF!)-SUMIFS(#REF!,#REF!,выравнивание!$A81,#REF!,4)</f>
        <v>#REF!</v>
      </c>
      <c r="O81" s="37" t="e">
        <f>SUMIF(#REF!,выравнивание!$A81,#REF!)-SUMIFS(#REF!,#REF!,выравнивание!$A81,#REF!,4)</f>
        <v>#REF!</v>
      </c>
      <c r="P81" s="37" t="e">
        <f>SUMIF(#REF!,выравнивание!$A81,#REF!)-SUMIFS(#REF!,#REF!,выравнивание!$A81,#REF!,4)</f>
        <v>#REF!</v>
      </c>
      <c r="Q81" s="37" t="e">
        <f>SUMIF(#REF!,выравнивание!$A81,#REF!)-SUMIFS(#REF!,#REF!,выравнивание!$A81,#REF!,4)</f>
        <v>#REF!</v>
      </c>
      <c r="R81" s="37" t="e">
        <f>SUMIF(#REF!,выравнивание!$A81,#REF!)-SUMIFS(#REF!,#REF!,выравнивание!$A81,#REF!,4)</f>
        <v>#REF!</v>
      </c>
      <c r="S81" s="37" t="e">
        <f>SUMIF(#REF!,выравнивание!$A81,#REF!)-SUMIFS(#REF!,#REF!,выравнивание!$A81,#REF!,4)</f>
        <v>#REF!</v>
      </c>
      <c r="T81" s="37" t="e">
        <f>SUMIF(#REF!,выравнивание!$A81,#REF!)-SUMIFS(#REF!,#REF!,выравнивание!$A81,#REF!,4)</f>
        <v>#REF!</v>
      </c>
      <c r="U81" s="37" t="e">
        <f>SUMIF(#REF!,выравнивание!$A81,#REF!)-SUMIFS(#REF!,#REF!,выравнивание!$A81,#REF!,4)</f>
        <v>#REF!</v>
      </c>
      <c r="V81" s="37" t="e">
        <f>SUMIF(#REF!,выравнивание!$A81,#REF!)-SUMIFS(#REF!,#REF!,выравнивание!$A81,#REF!,4)</f>
        <v>#REF!</v>
      </c>
      <c r="W81" s="37" t="e">
        <f>SUMIF(#REF!,выравнивание!$A81,#REF!)-SUMIFS(#REF!,#REF!,выравнивание!$A81,#REF!,4)</f>
        <v>#REF!</v>
      </c>
      <c r="X81" s="37" t="e">
        <f>SUMIF(#REF!,выравнивание!$A81,#REF!)-SUMIFS(#REF!,#REF!,выравнивание!$A81,#REF!,4)</f>
        <v>#REF!</v>
      </c>
      <c r="Y81" s="37" t="e">
        <f>SUMIF(#REF!,выравнивание!$A81,#REF!)-SUMIFS(#REF!,#REF!,выравнивание!$A81,#REF!,4)</f>
        <v>#REF!</v>
      </c>
      <c r="Z81" s="37" t="e">
        <f>SUMIF(#REF!,выравнивание!$A81,#REF!)-SUMIFS(#REF!,#REF!,выравнивание!$A81,#REF!,4)</f>
        <v>#REF!</v>
      </c>
      <c r="AA81" s="37" t="e">
        <f>SUMIF(#REF!,выравнивание!$A81,#REF!)-SUMIFS(#REF!,#REF!,выравнивание!$A81,#REF!,4)</f>
        <v>#REF!</v>
      </c>
      <c r="AB81" s="37" t="e">
        <f>SUMIF(#REF!,выравнивание!$A81,#REF!)-SUMIFS(#REF!,#REF!,выравнивание!$A81,#REF!,4)</f>
        <v>#REF!</v>
      </c>
      <c r="AC81" s="103" t="e">
        <f>SUMIF(#REF!,выравнивание!$A81,#REF!)-SUMIFS(#REF!,#REF!,выравнивание!$A81,#REF!,4)</f>
        <v>#REF!</v>
      </c>
      <c r="AD81" s="103" t="e">
        <f>SUMIF(#REF!,выравнивание!$A81,#REF!)-SUMIFS(#REF!,#REF!,выравнивание!$A81,#REF!,4)</f>
        <v>#REF!</v>
      </c>
      <c r="AE81" s="103" t="e">
        <f>SUMIF(#REF!,выравнивание!$A81,#REF!)*1000-SUMIF(#REF!,выравнивание!$A81,#REF!)*1000</f>
        <v>#REF!</v>
      </c>
      <c r="AF81" s="84" t="e">
        <f>AD81-AE81</f>
        <v>#REF!</v>
      </c>
      <c r="AU81" s="108"/>
    </row>
    <row r="82" spans="1:49" hidden="1" x14ac:dyDescent="0.25">
      <c r="A82" s="6">
        <v>9</v>
      </c>
      <c r="B82" s="92" t="s">
        <v>23</v>
      </c>
      <c r="C82" s="11">
        <v>706</v>
      </c>
      <c r="D82" s="11">
        <v>2020</v>
      </c>
      <c r="E82" s="11" t="s">
        <v>184</v>
      </c>
      <c r="F82" s="104"/>
      <c r="G82" s="104"/>
      <c r="H82" s="104"/>
      <c r="I82" s="104" t="e">
        <f t="shared" ref="I82:AB82" si="78">I81/$AD81</f>
        <v>#REF!</v>
      </c>
      <c r="J82" s="104" t="e">
        <f t="shared" si="78"/>
        <v>#REF!</v>
      </c>
      <c r="K82" s="104" t="e">
        <f t="shared" si="78"/>
        <v>#REF!</v>
      </c>
      <c r="L82" s="104" t="e">
        <f t="shared" si="78"/>
        <v>#REF!</v>
      </c>
      <c r="M82" s="104" t="e">
        <f t="shared" si="78"/>
        <v>#REF!</v>
      </c>
      <c r="N82" s="104" t="e">
        <f t="shared" si="78"/>
        <v>#REF!</v>
      </c>
      <c r="O82" s="104" t="e">
        <f t="shared" si="78"/>
        <v>#REF!</v>
      </c>
      <c r="P82" s="104" t="e">
        <f t="shared" si="78"/>
        <v>#REF!</v>
      </c>
      <c r="Q82" s="104" t="e">
        <f t="shared" si="78"/>
        <v>#REF!</v>
      </c>
      <c r="R82" s="104" t="e">
        <f t="shared" si="78"/>
        <v>#REF!</v>
      </c>
      <c r="S82" s="104" t="e">
        <f t="shared" si="78"/>
        <v>#REF!</v>
      </c>
      <c r="T82" s="104" t="e">
        <f t="shared" si="78"/>
        <v>#REF!</v>
      </c>
      <c r="U82" s="104" t="e">
        <f t="shared" si="78"/>
        <v>#REF!</v>
      </c>
      <c r="V82" s="104" t="e">
        <f t="shared" si="78"/>
        <v>#REF!</v>
      </c>
      <c r="W82" s="104" t="e">
        <f t="shared" si="78"/>
        <v>#REF!</v>
      </c>
      <c r="X82" s="104" t="e">
        <f t="shared" si="78"/>
        <v>#REF!</v>
      </c>
      <c r="Y82" s="104" t="e">
        <f t="shared" si="78"/>
        <v>#REF!</v>
      </c>
      <c r="Z82" s="104" t="e">
        <f t="shared" si="78"/>
        <v>#REF!</v>
      </c>
      <c r="AA82" s="104" t="e">
        <f t="shared" si="78"/>
        <v>#REF!</v>
      </c>
      <c r="AB82" s="104" t="e">
        <f t="shared" si="78"/>
        <v>#REF!</v>
      </c>
      <c r="AC82" s="106" t="e">
        <f>1-Z82-Y82-X82-W82-V82-U82-T82-O82-N82-L82-I82</f>
        <v>#REF!</v>
      </c>
      <c r="AD82" s="106" t="e">
        <f>AD81/$AD81</f>
        <v>#REF!</v>
      </c>
      <c r="AE82" s="81"/>
      <c r="AU82" s="108"/>
    </row>
    <row r="83" spans="1:49" x14ac:dyDescent="0.25">
      <c r="A83" s="6">
        <v>9</v>
      </c>
      <c r="B83" s="92" t="s">
        <v>23</v>
      </c>
      <c r="C83" s="11">
        <v>706</v>
      </c>
      <c r="D83" s="11">
        <v>2020</v>
      </c>
      <c r="E83" s="11" t="s">
        <v>185</v>
      </c>
      <c r="F83" s="37" t="e">
        <f>G83+H83</f>
        <v>#REF!</v>
      </c>
      <c r="G83" s="37" t="e">
        <f>J83+AA83</f>
        <v>#REF!</v>
      </c>
      <c r="H83" s="37" t="e">
        <f>K83+AB83</f>
        <v>#REF!</v>
      </c>
      <c r="I83" s="37" t="e">
        <f>ROUND($AF81*I82,0)</f>
        <v>#REF!</v>
      </c>
      <c r="J83" s="37" t="e">
        <f>ROUND(I83/1.302,0)</f>
        <v>#REF!</v>
      </c>
      <c r="K83" s="37" t="e">
        <f>I83-J83</f>
        <v>#REF!</v>
      </c>
      <c r="L83" s="37" t="e">
        <f>ROUND($AF81*L82,0)</f>
        <v>#REF!</v>
      </c>
      <c r="M83" s="37" t="e">
        <f>ROUND($AF81*M82,0)</f>
        <v>#REF!</v>
      </c>
      <c r="N83" s="37" t="e">
        <f>ROUND($AF81*N82,0)</f>
        <v>#REF!</v>
      </c>
      <c r="O83" s="37" t="e">
        <f>ROUND($AF81*O82,0)</f>
        <v>#REF!</v>
      </c>
      <c r="P83" s="37" t="e">
        <f>ROUND($AE81*P82,0)</f>
        <v>#REF!</v>
      </c>
      <c r="Q83" s="37" t="e">
        <f>ROUND($AE81*Q82,0)</f>
        <v>#REF!</v>
      </c>
      <c r="R83" s="37" t="e">
        <f>ROUND($AE81*R82,0)</f>
        <v>#REF!</v>
      </c>
      <c r="S83" s="37" t="e">
        <f>ROUND($AE81*S82,0)</f>
        <v>#REF!</v>
      </c>
      <c r="T83" s="37" t="e">
        <f t="shared" ref="T83:Z83" si="79">ROUND($AF81*T82,0)</f>
        <v>#REF!</v>
      </c>
      <c r="U83" s="37" t="e">
        <f t="shared" si="79"/>
        <v>#REF!</v>
      </c>
      <c r="V83" s="37" t="e">
        <f t="shared" si="79"/>
        <v>#REF!</v>
      </c>
      <c r="W83" s="37" t="e">
        <f t="shared" si="79"/>
        <v>#REF!</v>
      </c>
      <c r="X83" s="37" t="e">
        <f t="shared" si="79"/>
        <v>#REF!</v>
      </c>
      <c r="Y83" s="37" t="e">
        <f t="shared" si="79"/>
        <v>#REF!</v>
      </c>
      <c r="Z83" s="37" t="e">
        <f t="shared" si="79"/>
        <v>#REF!</v>
      </c>
      <c r="AA83" s="37" t="e">
        <f>ROUND(Z83/1.302,0)</f>
        <v>#REF!</v>
      </c>
      <c r="AB83" s="37" t="e">
        <f>Z83-AA83</f>
        <v>#REF!</v>
      </c>
      <c r="AC83" s="37" t="e">
        <f>ROUND($AF81*AC82,0)</f>
        <v>#REF!</v>
      </c>
      <c r="AD83" s="37" t="e">
        <f>I83+L83+N83+O83+T83+U83+V83+W83+X83+Y83+AC83+Z83</f>
        <v>#REF!</v>
      </c>
      <c r="AE83" s="78" t="e">
        <f>AF81</f>
        <v>#REF!</v>
      </c>
      <c r="AF83" s="78" t="e">
        <f>AE83-AF81</f>
        <v>#REF!</v>
      </c>
      <c r="AG83" s="107" t="e">
        <f>-ROUND(F83/1000,1)</f>
        <v>#REF!</v>
      </c>
      <c r="AH83" s="107" t="e">
        <f>ROUND(AG83/1.302,1)</f>
        <v>#REF!</v>
      </c>
      <c r="AI83" s="107" t="e">
        <f>AG83-AH83</f>
        <v>#REF!</v>
      </c>
      <c r="AJ83" s="107" t="e">
        <f>-ROUND(L83/1000,1)</f>
        <v>#REF!</v>
      </c>
      <c r="AK83" s="107" t="e">
        <f>-ROUND(M83/1000,1)</f>
        <v>#REF!</v>
      </c>
      <c r="AL83" s="107" t="e">
        <f>-ROUND(N83/1000,1)</f>
        <v>#REF!</v>
      </c>
      <c r="AM83" s="107" t="e">
        <f>-ROUND(O83/1000,1)</f>
        <v>#REF!</v>
      </c>
      <c r="AN83" s="107" t="e">
        <f t="shared" ref="AN83:AS83" si="80">-ROUND(T83/1000,1)</f>
        <v>#REF!</v>
      </c>
      <c r="AO83" s="107" t="e">
        <f t="shared" si="80"/>
        <v>#REF!</v>
      </c>
      <c r="AP83" s="107" t="e">
        <f t="shared" si="80"/>
        <v>#REF!</v>
      </c>
      <c r="AQ83" s="107" t="e">
        <f t="shared" si="80"/>
        <v>#REF!</v>
      </c>
      <c r="AR83" s="107" t="e">
        <f t="shared" si="80"/>
        <v>#REF!</v>
      </c>
      <c r="AS83" s="107" t="e">
        <f t="shared" si="80"/>
        <v>#REF!</v>
      </c>
      <c r="AT83" s="107" t="e">
        <f>-ROUND(AC83/1000,1)</f>
        <v>#REF!</v>
      </c>
      <c r="AU83" s="215" t="e">
        <f>AG83+AJ83+AL83+AM83+AN83+AO83+AP83+AQ83+AR83+AS83+AT83</f>
        <v>#REF!</v>
      </c>
      <c r="AW83" s="272">
        <v>-269832</v>
      </c>
    </row>
    <row r="84" spans="1:49" hidden="1" x14ac:dyDescent="0.25">
      <c r="A84" s="6">
        <v>10</v>
      </c>
      <c r="B84" s="92" t="s">
        <v>25</v>
      </c>
      <c r="C84" s="11">
        <v>706</v>
      </c>
      <c r="D84" s="11">
        <v>2018</v>
      </c>
      <c r="E84" s="11" t="s">
        <v>182</v>
      </c>
      <c r="F84" s="37"/>
      <c r="G84" s="37"/>
      <c r="H84" s="37"/>
      <c r="I84" s="37">
        <f>SUMIF('2020'!$B:$B,выравнивание!$A84,'2020'!BM:BM)-SUMIFS('2020'!BM:BM,'2020'!$B:$B,выравнивание!$A84,'2020'!$G:$G,4)</f>
        <v>136053081</v>
      </c>
      <c r="J84" s="37">
        <f>SUMIF('2020'!$B:$B,выравнивание!$A84,'2020'!BN:BN)-SUMIFS('2020'!BN:BN,'2020'!$B:$B,выравнивание!$A84,'2020'!$G:$G,4)</f>
        <v>104495453.7</v>
      </c>
      <c r="K84" s="37">
        <f>SUMIF('2020'!$B:$B,выравнивание!$A84,'2020'!BO:BO)-SUMIFS('2020'!BO:BO,'2020'!$B:$B,выравнивание!$A84,'2020'!$G:$G,4)</f>
        <v>31557627.300000001</v>
      </c>
      <c r="L84" s="37">
        <f>SUMIF('2020'!$B:$B,выравнивание!$A84,'2020'!BP:BP)-SUMIFS('2020'!BP:BP,'2020'!$B:$B,выравнивание!$A84,'2020'!$G:$G,4)</f>
        <v>12363603</v>
      </c>
      <c r="M84" s="37">
        <f>SUMIF('2020'!$B:$B,выравнивание!$A84,'2020'!BQ:BQ)-SUMIFS('2020'!BQ:BQ,'2020'!$B:$B,выравнивание!$A84,'2020'!$G:$G,4)</f>
        <v>1941221</v>
      </c>
      <c r="N84" s="37">
        <f>SUMIF('2020'!$B:$B,выравнивание!$A84,'2020'!BR:BR)-SUMIFS('2020'!BR:BR,'2020'!$B:$B,выравнивание!$A84,'2020'!$G:$G,4)</f>
        <v>11593599</v>
      </c>
      <c r="O84" s="37">
        <f>SUMIF('2020'!$B:$B,выравнивание!$A84,'2020'!BS:BS)-SUMIFS('2020'!BS:BS,'2020'!$B:$B,выравнивание!$A84,'2020'!$G:$G,4)</f>
        <v>27984029</v>
      </c>
      <c r="P84" s="37">
        <f>SUMIF('2020'!$B:$B,выравнивание!$A84,'2020'!BT:BT)-SUMIFS('2020'!BT:BT,'2020'!$B:$B,выравнивание!$A84,'2020'!$G:$G,4)</f>
        <v>803600</v>
      </c>
      <c r="Q84" s="37">
        <f>SUMIF('2020'!$B:$B,выравнивание!$A84,'2020'!BU:BU)-SUMIFS('2020'!BU:BU,'2020'!$B:$B,выравнивание!$A84,'2020'!$G:$G,4)</f>
        <v>25259501</v>
      </c>
      <c r="R84" s="37">
        <f>SUMIF('2020'!$B:$B,выравнивание!$A84,'2020'!BV:BV)-SUMIFS('2020'!BV:BV,'2020'!$B:$B,выравнивание!$A84,'2020'!$G:$G,4)</f>
        <v>562148</v>
      </c>
      <c r="S84" s="37">
        <f>SUMIF('2020'!$B:$B,выравнивание!$A84,'2020'!BW:BW)-SUMIFS('2020'!BW:BW,'2020'!$B:$B,выравнивание!$A84,'2020'!$G:$G,4)</f>
        <v>1358780</v>
      </c>
      <c r="T84" s="37">
        <f>SUMIF('2020'!$B:$B,выравнивание!$A84,'2020'!BX:BX)-SUMIFS('2020'!BX:BX,'2020'!$B:$B,выравнивание!$A84,'2020'!$G:$G,4)</f>
        <v>11912260</v>
      </c>
      <c r="U84" s="37">
        <f>SUMIF('2020'!$B:$B,выравнивание!$A84,'2020'!BY:BY)-SUMIFS('2020'!BY:BY,'2020'!$B:$B,выравнивание!$A84,'2020'!$G:$G,4)</f>
        <v>8698084</v>
      </c>
      <c r="V84" s="37">
        <f>SUMIF('2020'!$B:$B,выравнивание!$A84,'2020'!BZ:BZ)-SUMIFS('2020'!BZ:BZ,'2020'!$B:$B,выравнивание!$A84,'2020'!$G:$G,4)</f>
        <v>817182</v>
      </c>
      <c r="W84" s="37">
        <f>SUMIF('2020'!$B:$B,выравнивание!$A84,'2020'!CA:CA)-SUMIFS('2020'!CA:CA,'2020'!$B:$B,выравнивание!$A84,'2020'!$G:$G,4)</f>
        <v>1165241</v>
      </c>
      <c r="X84" s="37">
        <f>SUMIF('2020'!$B:$B,выравнивание!$A84,'2020'!CB:CB)-SUMIFS('2020'!CB:CB,'2020'!$B:$B,выравнивание!$A84,'2020'!$G:$G,4)</f>
        <v>123584</v>
      </c>
      <c r="Y84" s="37">
        <f>SUMIF('2020'!$B:$B,выравнивание!$A84,'2020'!CC:CC)-SUMIFS('2020'!CC:CC,'2020'!$B:$B,выравнивание!$A84,'2020'!$G:$G,4)</f>
        <v>1272043</v>
      </c>
      <c r="Z84" s="37">
        <f>SUMIF('2020'!$B:$B,выравнивание!$A84,'2020'!CD:CD)-SUMIFS('2020'!CD:CD,'2020'!$B:$B,выравнивание!$A84,'2020'!$G:$G,4)</f>
        <v>33059046</v>
      </c>
      <c r="AA84" s="37">
        <f>SUMIF('2020'!$B:$B,выравнивание!$A84,'2020'!CE:CE)-SUMIFS('2020'!CE:CE,'2020'!$B:$B,выравнивание!$A84,'2020'!$G:$G,4)</f>
        <v>25390972</v>
      </c>
      <c r="AB84" s="37">
        <f>SUMIF('2020'!$B:$B,выравнивание!$A84,'2020'!CF:CF)-SUMIFS('2020'!CF:CF,'2020'!$B:$B,выравнивание!$A84,'2020'!$G:$G,4)</f>
        <v>7668074</v>
      </c>
      <c r="AC84" s="103">
        <f>SUMIF('2020'!$B:$B,выравнивание!$A84,'2020'!CG:CG)-SUMIFS('2020'!CG:CG,'2020'!$B:$B,выравнивание!$A84,'2020'!$G:$G,4)</f>
        <v>5047680</v>
      </c>
      <c r="AD84" s="103">
        <f>SUMIF('2020'!$B:$B,выравнивание!$A84,'2020'!CH:CH)-SUMIFS('2020'!CH:CH,'2020'!$B:$B,выравнивание!$A84,'2020'!$G:$G,4)</f>
        <v>250089432</v>
      </c>
      <c r="AE84" s="84">
        <f>SUMIF('Свод 2020'!$A$9:$A$22,выравнивание!$A84,'Свод 2020'!$AA$9:$AA$24)*1000-SUMIF('Свод 2020'!$A$9:$A$22,выравнивание!$A84,'Свод 2020'!$S$9:$S$24)*1000</f>
        <v>265558600</v>
      </c>
      <c r="AF84" s="105">
        <f>AD84-AE84</f>
        <v>-15469168</v>
      </c>
      <c r="AU84" s="108"/>
    </row>
    <row r="85" spans="1:49" hidden="1" x14ac:dyDescent="0.25">
      <c r="A85" s="6">
        <v>10</v>
      </c>
      <c r="B85" s="92" t="s">
        <v>25</v>
      </c>
      <c r="C85" s="11">
        <v>706</v>
      </c>
      <c r="D85" s="11">
        <v>2018</v>
      </c>
      <c r="E85" s="11" t="s">
        <v>184</v>
      </c>
      <c r="F85" s="104"/>
      <c r="G85" s="104"/>
      <c r="H85" s="104"/>
      <c r="I85" s="104">
        <f t="shared" ref="I85:AB85" si="81">I84/$AD84</f>
        <v>0.544018</v>
      </c>
      <c r="J85" s="104">
        <f t="shared" si="81"/>
        <v>0.41783199999999998</v>
      </c>
      <c r="K85" s="104">
        <f t="shared" si="81"/>
        <v>0.12618499999999999</v>
      </c>
      <c r="L85" s="104">
        <f t="shared" si="81"/>
        <v>4.9437000000000002E-2</v>
      </c>
      <c r="M85" s="104">
        <f t="shared" si="81"/>
        <v>7.7619999999999998E-3</v>
      </c>
      <c r="N85" s="104">
        <f t="shared" si="81"/>
        <v>4.6358000000000003E-2</v>
      </c>
      <c r="O85" s="104">
        <f t="shared" si="81"/>
        <v>0.111896</v>
      </c>
      <c r="P85" s="104">
        <f t="shared" si="81"/>
        <v>3.2130000000000001E-3</v>
      </c>
      <c r="Q85" s="104">
        <f t="shared" si="81"/>
        <v>0.10100199999999999</v>
      </c>
      <c r="R85" s="104">
        <f t="shared" si="81"/>
        <v>2.248E-3</v>
      </c>
      <c r="S85" s="104">
        <f t="shared" si="81"/>
        <v>5.4330000000000003E-3</v>
      </c>
      <c r="T85" s="104">
        <f t="shared" si="81"/>
        <v>4.7632000000000001E-2</v>
      </c>
      <c r="U85" s="104">
        <f t="shared" si="81"/>
        <v>3.4779999999999998E-2</v>
      </c>
      <c r="V85" s="104">
        <f t="shared" si="81"/>
        <v>3.2680000000000001E-3</v>
      </c>
      <c r="W85" s="104">
        <f t="shared" si="81"/>
        <v>4.6589999999999999E-3</v>
      </c>
      <c r="X85" s="104">
        <f t="shared" si="81"/>
        <v>4.9399999999999997E-4</v>
      </c>
      <c r="Y85" s="104">
        <f t="shared" si="81"/>
        <v>5.0860000000000002E-3</v>
      </c>
      <c r="Z85" s="104">
        <f t="shared" si="81"/>
        <v>0.132189</v>
      </c>
      <c r="AA85" s="104">
        <f t="shared" si="81"/>
        <v>0.10152799999999999</v>
      </c>
      <c r="AB85" s="104">
        <f t="shared" si="81"/>
        <v>3.0661000000000001E-2</v>
      </c>
      <c r="AC85" s="106">
        <f>1-Z85-Y85-X85-W85-V85-U85-T85-O85-N85-L85-I85</f>
        <v>2.0183E-2</v>
      </c>
      <c r="AD85" s="106">
        <f>AD84/$AD84</f>
        <v>1</v>
      </c>
      <c r="AE85" s="81"/>
      <c r="AU85" s="108"/>
    </row>
    <row r="86" spans="1:49" x14ac:dyDescent="0.25">
      <c r="A86" s="6">
        <v>10</v>
      </c>
      <c r="B86" s="92" t="s">
        <v>25</v>
      </c>
      <c r="C86" s="11">
        <v>706</v>
      </c>
      <c r="D86" s="11">
        <v>2018</v>
      </c>
      <c r="E86" s="11" t="s">
        <v>185</v>
      </c>
      <c r="F86" s="37">
        <f>G86+H86</f>
        <v>-10460360</v>
      </c>
      <c r="G86" s="37">
        <f>J86+AA86</f>
        <v>-8034070</v>
      </c>
      <c r="H86" s="37">
        <f>K86+AB86</f>
        <v>-2426290</v>
      </c>
      <c r="I86" s="37">
        <f>ROUND($AF84*I85,0)</f>
        <v>-8415506</v>
      </c>
      <c r="J86" s="37">
        <f>ROUND(I86/1.302,0)</f>
        <v>-6463522</v>
      </c>
      <c r="K86" s="37">
        <f>I86-J86</f>
        <v>-1951984</v>
      </c>
      <c r="L86" s="37">
        <f>ROUND($AF84*L85,0)</f>
        <v>-764749</v>
      </c>
      <c r="M86" s="37">
        <f>ROUND($AF84*M85,0)</f>
        <v>-120072</v>
      </c>
      <c r="N86" s="37">
        <f>ROUND($AF84*N85,0)</f>
        <v>-717120</v>
      </c>
      <c r="O86" s="37">
        <f>ROUND($AF84*O85,0)</f>
        <v>-1730938</v>
      </c>
      <c r="P86" s="37">
        <f>ROUND($AE84*P85,0)</f>
        <v>853240</v>
      </c>
      <c r="Q86" s="37">
        <f>ROUND($AE84*Q85,0)</f>
        <v>26821950</v>
      </c>
      <c r="R86" s="37">
        <f>ROUND($AE84*R85,0)</f>
        <v>596976</v>
      </c>
      <c r="S86" s="37">
        <f>ROUND($AE84*S85,0)</f>
        <v>1442780</v>
      </c>
      <c r="T86" s="37">
        <f t="shared" ref="T86:Z86" si="82">ROUND($AF84*T85,0)</f>
        <v>-736827</v>
      </c>
      <c r="U86" s="37">
        <f t="shared" si="82"/>
        <v>-538018</v>
      </c>
      <c r="V86" s="37">
        <f t="shared" si="82"/>
        <v>-50553</v>
      </c>
      <c r="W86" s="37">
        <f t="shared" si="82"/>
        <v>-72071</v>
      </c>
      <c r="X86" s="37">
        <f t="shared" si="82"/>
        <v>-7642</v>
      </c>
      <c r="Y86" s="37">
        <f t="shared" si="82"/>
        <v>-78676</v>
      </c>
      <c r="Z86" s="37">
        <f t="shared" si="82"/>
        <v>-2044854</v>
      </c>
      <c r="AA86" s="37">
        <f>ROUND(Z86/1.302,0)</f>
        <v>-1570548</v>
      </c>
      <c r="AB86" s="37">
        <f>Z86-AA86</f>
        <v>-474306</v>
      </c>
      <c r="AC86" s="37">
        <f>ROUND($AF84*AC85,0)</f>
        <v>-312214</v>
      </c>
      <c r="AD86" s="37">
        <f>I86+L86+N86+O86+T86+U86+V86+W86+X86+Y86+AC86+Z86</f>
        <v>-15469168</v>
      </c>
      <c r="AE86" s="78">
        <f>AF84</f>
        <v>-15469168</v>
      </c>
      <c r="AF86" s="78">
        <f>AE86-AF84</f>
        <v>0</v>
      </c>
      <c r="AG86" s="107">
        <f>-ROUND(F86/1000,1)</f>
        <v>10460.4</v>
      </c>
      <c r="AH86" s="107">
        <f>ROUND(AG86/1.302,1)</f>
        <v>8034.1</v>
      </c>
      <c r="AI86" s="107">
        <f>AG86-AH86</f>
        <v>2426.3000000000002</v>
      </c>
      <c r="AJ86" s="107">
        <f>-ROUND(L86/1000,1)</f>
        <v>764.7</v>
      </c>
      <c r="AK86" s="107">
        <f>-ROUND(M86/1000,1)</f>
        <v>120.1</v>
      </c>
      <c r="AL86" s="107">
        <f>-ROUND(N86/1000,1)</f>
        <v>717.1</v>
      </c>
      <c r="AM86" s="107">
        <f>-ROUND(O86/1000,1)</f>
        <v>1730.9</v>
      </c>
      <c r="AN86" s="107">
        <f t="shared" ref="AN86:AS86" si="83">-ROUND(T86/1000,1)</f>
        <v>736.8</v>
      </c>
      <c r="AO86" s="107">
        <f t="shared" si="83"/>
        <v>538</v>
      </c>
      <c r="AP86" s="107">
        <f t="shared" si="83"/>
        <v>50.6</v>
      </c>
      <c r="AQ86" s="107">
        <f t="shared" si="83"/>
        <v>72.099999999999994</v>
      </c>
      <c r="AR86" s="107">
        <f t="shared" si="83"/>
        <v>7.6</v>
      </c>
      <c r="AS86" s="107">
        <f t="shared" si="83"/>
        <v>78.7</v>
      </c>
      <c r="AT86" s="107">
        <f>-ROUND(AC86/1000,1)</f>
        <v>312.2</v>
      </c>
      <c r="AU86" s="108">
        <f>AG86+AJ86+AL86+AM86+AN86+AO86+AP86+AQ86+AR86+AS86+AT86</f>
        <v>15469.1</v>
      </c>
      <c r="AW86" s="272">
        <v>-87149.5</v>
      </c>
    </row>
    <row r="87" spans="1:49" hidden="1" x14ac:dyDescent="0.25">
      <c r="A87" s="6">
        <v>10</v>
      </c>
      <c r="B87" s="92" t="s">
        <v>25</v>
      </c>
      <c r="C87" s="11">
        <v>706</v>
      </c>
      <c r="D87" s="11">
        <v>2019</v>
      </c>
      <c r="E87" s="11" t="s">
        <v>182</v>
      </c>
      <c r="F87" s="37"/>
      <c r="G87" s="37"/>
      <c r="H87" s="37"/>
      <c r="I87" s="37" t="e">
        <f>SUMIF(#REF!,выравнивание!$A87,#REF!)-SUMIFS(#REF!,#REF!,выравнивание!$A87,#REF!,4)</f>
        <v>#REF!</v>
      </c>
      <c r="J87" s="37" t="e">
        <f>SUMIF(#REF!,выравнивание!$A87,#REF!)-SUMIFS(#REF!,#REF!,выравнивание!$A87,#REF!,4)</f>
        <v>#REF!</v>
      </c>
      <c r="K87" s="37" t="e">
        <f>SUMIF(#REF!,выравнивание!$A87,#REF!)-SUMIFS(#REF!,#REF!,выравнивание!$A87,#REF!,4)</f>
        <v>#REF!</v>
      </c>
      <c r="L87" s="37" t="e">
        <f>SUMIF(#REF!,выравнивание!$A87,#REF!)-SUMIFS(#REF!,#REF!,выравнивание!$A87,#REF!,4)</f>
        <v>#REF!</v>
      </c>
      <c r="M87" s="37" t="e">
        <f>SUMIF(#REF!,выравнивание!$A87,#REF!)-SUMIFS(#REF!,#REF!,выравнивание!$A87,#REF!,4)</f>
        <v>#REF!</v>
      </c>
      <c r="N87" s="37" t="e">
        <f>SUMIF(#REF!,выравнивание!$A87,#REF!)-SUMIFS(#REF!,#REF!,выравнивание!$A87,#REF!,4)</f>
        <v>#REF!</v>
      </c>
      <c r="O87" s="37" t="e">
        <f>SUMIF(#REF!,выравнивание!$A87,#REF!)-SUMIFS(#REF!,#REF!,выравнивание!$A87,#REF!,4)</f>
        <v>#REF!</v>
      </c>
      <c r="P87" s="37" t="e">
        <f>SUMIF(#REF!,выравнивание!$A87,#REF!)-SUMIFS(#REF!,#REF!,выравнивание!$A87,#REF!,4)</f>
        <v>#REF!</v>
      </c>
      <c r="Q87" s="37" t="e">
        <f>SUMIF(#REF!,выравнивание!$A87,#REF!)-SUMIFS(#REF!,#REF!,выравнивание!$A87,#REF!,4)</f>
        <v>#REF!</v>
      </c>
      <c r="R87" s="37" t="e">
        <f>SUMIF(#REF!,выравнивание!$A87,#REF!)-SUMIFS(#REF!,#REF!,выравнивание!$A87,#REF!,4)</f>
        <v>#REF!</v>
      </c>
      <c r="S87" s="37" t="e">
        <f>SUMIF(#REF!,выравнивание!$A87,#REF!)-SUMIFS(#REF!,#REF!,выравнивание!$A87,#REF!,4)</f>
        <v>#REF!</v>
      </c>
      <c r="T87" s="37" t="e">
        <f>SUMIF(#REF!,выравнивание!$A87,#REF!)-SUMIFS(#REF!,#REF!,выравнивание!$A87,#REF!,4)</f>
        <v>#REF!</v>
      </c>
      <c r="U87" s="37" t="e">
        <f>SUMIF(#REF!,выравнивание!$A87,#REF!)-SUMIFS(#REF!,#REF!,выравнивание!$A87,#REF!,4)</f>
        <v>#REF!</v>
      </c>
      <c r="V87" s="37" t="e">
        <f>SUMIF(#REF!,выравнивание!$A87,#REF!)-SUMIFS(#REF!,#REF!,выравнивание!$A87,#REF!,4)</f>
        <v>#REF!</v>
      </c>
      <c r="W87" s="37" t="e">
        <f>SUMIF(#REF!,выравнивание!$A87,#REF!)-SUMIFS(#REF!,#REF!,выравнивание!$A87,#REF!,4)</f>
        <v>#REF!</v>
      </c>
      <c r="X87" s="37" t="e">
        <f>SUMIF(#REF!,выравнивание!$A87,#REF!)-SUMIFS(#REF!,#REF!,выравнивание!$A87,#REF!,4)</f>
        <v>#REF!</v>
      </c>
      <c r="Y87" s="37" t="e">
        <f>SUMIF(#REF!,выравнивание!$A87,#REF!)-SUMIFS(#REF!,#REF!,выравнивание!$A87,#REF!,4)</f>
        <v>#REF!</v>
      </c>
      <c r="Z87" s="37" t="e">
        <f>SUMIF(#REF!,выравнивание!$A87,#REF!)-SUMIFS(#REF!,#REF!,выравнивание!$A87,#REF!,4)</f>
        <v>#REF!</v>
      </c>
      <c r="AA87" s="37" t="e">
        <f>SUMIF(#REF!,выравнивание!$A87,#REF!)-SUMIFS(#REF!,#REF!,выравнивание!$A87,#REF!,4)</f>
        <v>#REF!</v>
      </c>
      <c r="AB87" s="37" t="e">
        <f>SUMIF(#REF!,выравнивание!$A87,#REF!)-SUMIFS(#REF!,#REF!,выравнивание!$A87,#REF!,4)</f>
        <v>#REF!</v>
      </c>
      <c r="AC87" s="103" t="e">
        <f>SUMIF(#REF!,выравнивание!$A87,#REF!)-SUMIFS(#REF!,#REF!,выравнивание!$A87,#REF!,4)</f>
        <v>#REF!</v>
      </c>
      <c r="AD87" s="103" t="e">
        <f>SUMIF(#REF!,выравнивание!$A87,#REF!)-SUMIFS(#REF!,#REF!,выравнивание!$A87,#REF!,4)</f>
        <v>#REF!</v>
      </c>
      <c r="AE87" s="103" t="e">
        <f>SUMIF(#REF!,выравнивание!$A87,#REF!)*1000-SUMIF(#REF!,выравнивание!$A87,#REF!)*1000</f>
        <v>#REF!</v>
      </c>
      <c r="AF87" s="105" t="e">
        <f>AD87-AE87</f>
        <v>#REF!</v>
      </c>
      <c r="AU87" s="108"/>
    </row>
    <row r="88" spans="1:49" hidden="1" x14ac:dyDescent="0.25">
      <c r="A88" s="6">
        <v>10</v>
      </c>
      <c r="B88" s="92" t="s">
        <v>25</v>
      </c>
      <c r="C88" s="11">
        <v>706</v>
      </c>
      <c r="D88" s="11">
        <v>2019</v>
      </c>
      <c r="E88" s="11" t="s">
        <v>184</v>
      </c>
      <c r="F88" s="104"/>
      <c r="G88" s="104"/>
      <c r="H88" s="104"/>
      <c r="I88" s="104" t="e">
        <f t="shared" ref="I88:AB88" si="84">I87/$AD87</f>
        <v>#REF!</v>
      </c>
      <c r="J88" s="104" t="e">
        <f t="shared" si="84"/>
        <v>#REF!</v>
      </c>
      <c r="K88" s="104" t="e">
        <f t="shared" si="84"/>
        <v>#REF!</v>
      </c>
      <c r="L88" s="104" t="e">
        <f t="shared" si="84"/>
        <v>#REF!</v>
      </c>
      <c r="M88" s="104" t="e">
        <f t="shared" si="84"/>
        <v>#REF!</v>
      </c>
      <c r="N88" s="104" t="e">
        <f t="shared" si="84"/>
        <v>#REF!</v>
      </c>
      <c r="O88" s="104" t="e">
        <f t="shared" si="84"/>
        <v>#REF!</v>
      </c>
      <c r="P88" s="104" t="e">
        <f t="shared" si="84"/>
        <v>#REF!</v>
      </c>
      <c r="Q88" s="104" t="e">
        <f t="shared" si="84"/>
        <v>#REF!</v>
      </c>
      <c r="R88" s="104" t="e">
        <f t="shared" si="84"/>
        <v>#REF!</v>
      </c>
      <c r="S88" s="104" t="e">
        <f t="shared" si="84"/>
        <v>#REF!</v>
      </c>
      <c r="T88" s="104" t="e">
        <f t="shared" si="84"/>
        <v>#REF!</v>
      </c>
      <c r="U88" s="104" t="e">
        <f t="shared" si="84"/>
        <v>#REF!</v>
      </c>
      <c r="V88" s="104" t="e">
        <f t="shared" si="84"/>
        <v>#REF!</v>
      </c>
      <c r="W88" s="104" t="e">
        <f t="shared" si="84"/>
        <v>#REF!</v>
      </c>
      <c r="X88" s="104" t="e">
        <f t="shared" si="84"/>
        <v>#REF!</v>
      </c>
      <c r="Y88" s="104" t="e">
        <f t="shared" si="84"/>
        <v>#REF!</v>
      </c>
      <c r="Z88" s="104" t="e">
        <f t="shared" si="84"/>
        <v>#REF!</v>
      </c>
      <c r="AA88" s="104" t="e">
        <f t="shared" si="84"/>
        <v>#REF!</v>
      </c>
      <c r="AB88" s="104" t="e">
        <f t="shared" si="84"/>
        <v>#REF!</v>
      </c>
      <c r="AC88" s="106" t="e">
        <f>1-Z88-Y88-X88-W88-V88-U88-T88-O88-N88-L88-I88</f>
        <v>#REF!</v>
      </c>
      <c r="AD88" s="106" t="e">
        <f>AD87/$AD87</f>
        <v>#REF!</v>
      </c>
      <c r="AE88" s="81"/>
      <c r="AU88" s="108"/>
    </row>
    <row r="89" spans="1:49" x14ac:dyDescent="0.25">
      <c r="A89" s="6">
        <v>10</v>
      </c>
      <c r="B89" s="92" t="s">
        <v>25</v>
      </c>
      <c r="C89" s="11">
        <v>706</v>
      </c>
      <c r="D89" s="11">
        <v>2019</v>
      </c>
      <c r="E89" s="11" t="s">
        <v>185</v>
      </c>
      <c r="F89" s="37" t="e">
        <f>G89+H89</f>
        <v>#REF!</v>
      </c>
      <c r="G89" s="37" t="e">
        <f>J89+AA89</f>
        <v>#REF!</v>
      </c>
      <c r="H89" s="37" t="e">
        <f>K89+AB89</f>
        <v>#REF!</v>
      </c>
      <c r="I89" s="37" t="e">
        <f>ROUND($AF87*I88,0)</f>
        <v>#REF!</v>
      </c>
      <c r="J89" s="37" t="e">
        <f>ROUND(I89/1.302,0)</f>
        <v>#REF!</v>
      </c>
      <c r="K89" s="37" t="e">
        <f>I89-J89</f>
        <v>#REF!</v>
      </c>
      <c r="L89" s="37" t="e">
        <f>ROUND($AF87*L88,0)</f>
        <v>#REF!</v>
      </c>
      <c r="M89" s="37" t="e">
        <f>ROUND($AF87*M88,0)</f>
        <v>#REF!</v>
      </c>
      <c r="N89" s="37" t="e">
        <f>ROUND($AF87*N88,0)</f>
        <v>#REF!</v>
      </c>
      <c r="O89" s="37" t="e">
        <f>ROUND($AF87*O88,0)</f>
        <v>#REF!</v>
      </c>
      <c r="P89" s="37" t="e">
        <f>ROUND($AE87*P88,0)</f>
        <v>#REF!</v>
      </c>
      <c r="Q89" s="37" t="e">
        <f>ROUND($AE87*Q88,0)</f>
        <v>#REF!</v>
      </c>
      <c r="R89" s="37" t="e">
        <f>ROUND($AE87*R88,0)</f>
        <v>#REF!</v>
      </c>
      <c r="S89" s="37" t="e">
        <f>ROUND($AE87*S88,0)</f>
        <v>#REF!</v>
      </c>
      <c r="T89" s="37" t="e">
        <f t="shared" ref="T89:Z89" si="85">ROUND($AF87*T88,0)</f>
        <v>#REF!</v>
      </c>
      <c r="U89" s="37" t="e">
        <f t="shared" si="85"/>
        <v>#REF!</v>
      </c>
      <c r="V89" s="37" t="e">
        <f t="shared" si="85"/>
        <v>#REF!</v>
      </c>
      <c r="W89" s="37" t="e">
        <f t="shared" si="85"/>
        <v>#REF!</v>
      </c>
      <c r="X89" s="37" t="e">
        <f t="shared" si="85"/>
        <v>#REF!</v>
      </c>
      <c r="Y89" s="37" t="e">
        <f t="shared" si="85"/>
        <v>#REF!</v>
      </c>
      <c r="Z89" s="37" t="e">
        <f t="shared" si="85"/>
        <v>#REF!</v>
      </c>
      <c r="AA89" s="37" t="e">
        <f>ROUND(Z89/1.302,0)</f>
        <v>#REF!</v>
      </c>
      <c r="AB89" s="37" t="e">
        <f>Z89-AA89</f>
        <v>#REF!</v>
      </c>
      <c r="AC89" s="37" t="e">
        <f>ROUND($AF87*AC88,0)</f>
        <v>#REF!</v>
      </c>
      <c r="AD89" s="37" t="e">
        <f>I89+L89+N89+O89+T89+U89+V89+W89+X89+Y89+AC89+Z89</f>
        <v>#REF!</v>
      </c>
      <c r="AE89" s="78" t="e">
        <f>AF87</f>
        <v>#REF!</v>
      </c>
      <c r="AF89" s="78" t="e">
        <f>AE89-AF87</f>
        <v>#REF!</v>
      </c>
      <c r="AG89" s="107" t="e">
        <f>-ROUND(F89/1000,1)</f>
        <v>#REF!</v>
      </c>
      <c r="AH89" s="107" t="e">
        <f>ROUND(AG89/1.302,1)</f>
        <v>#REF!</v>
      </c>
      <c r="AI89" s="107" t="e">
        <f>AG89-AH89</f>
        <v>#REF!</v>
      </c>
      <c r="AJ89" s="107" t="e">
        <f>-ROUND(L89/1000,1)</f>
        <v>#REF!</v>
      </c>
      <c r="AK89" s="107" t="e">
        <f>-ROUND(M89/1000,1)</f>
        <v>#REF!</v>
      </c>
      <c r="AL89" s="107" t="e">
        <f>-ROUND(N89/1000,1)</f>
        <v>#REF!</v>
      </c>
      <c r="AM89" s="107" t="e">
        <f>-ROUND(O89/1000,1)</f>
        <v>#REF!</v>
      </c>
      <c r="AN89" s="107" t="e">
        <f t="shared" ref="AN89:AS89" si="86">-ROUND(T89/1000,1)</f>
        <v>#REF!</v>
      </c>
      <c r="AO89" s="107" t="e">
        <f t="shared" si="86"/>
        <v>#REF!</v>
      </c>
      <c r="AP89" s="107" t="e">
        <f t="shared" si="86"/>
        <v>#REF!</v>
      </c>
      <c r="AQ89" s="107" t="e">
        <f t="shared" si="86"/>
        <v>#REF!</v>
      </c>
      <c r="AR89" s="107" t="e">
        <f t="shared" si="86"/>
        <v>#REF!</v>
      </c>
      <c r="AS89" s="107" t="e">
        <f t="shared" si="86"/>
        <v>#REF!</v>
      </c>
      <c r="AT89" s="107" t="e">
        <f>-ROUND(AC89/1000,1)</f>
        <v>#REF!</v>
      </c>
      <c r="AU89" s="108" t="e">
        <f>AG89+AJ89+AL89+AM89+AN89+AO89+AP89+AQ89+AR89+AS89+AT89</f>
        <v>#REF!</v>
      </c>
      <c r="AW89" s="272">
        <v>-90713.4</v>
      </c>
    </row>
    <row r="90" spans="1:49" hidden="1" x14ac:dyDescent="0.25">
      <c r="A90" s="6">
        <v>10</v>
      </c>
      <c r="B90" s="92" t="s">
        <v>25</v>
      </c>
      <c r="C90" s="11">
        <v>706</v>
      </c>
      <c r="D90" s="11">
        <v>2020</v>
      </c>
      <c r="E90" s="11" t="s">
        <v>182</v>
      </c>
      <c r="F90" s="37"/>
      <c r="G90" s="37"/>
      <c r="H90" s="37"/>
      <c r="I90" s="37" t="e">
        <f>SUMIF(#REF!,выравнивание!$A90,#REF!)-SUMIFS(#REF!,#REF!,выравнивание!$A90,#REF!,4)</f>
        <v>#REF!</v>
      </c>
      <c r="J90" s="37" t="e">
        <f>SUMIF(#REF!,выравнивание!$A90,#REF!)-SUMIFS(#REF!,#REF!,выравнивание!$A90,#REF!,4)</f>
        <v>#REF!</v>
      </c>
      <c r="K90" s="37" t="e">
        <f>SUMIF(#REF!,выравнивание!$A90,#REF!)-SUMIFS(#REF!,#REF!,выравнивание!$A90,#REF!,4)</f>
        <v>#REF!</v>
      </c>
      <c r="L90" s="37" t="e">
        <f>SUMIF(#REF!,выравнивание!$A90,#REF!)-SUMIFS(#REF!,#REF!,выравнивание!$A90,#REF!,4)</f>
        <v>#REF!</v>
      </c>
      <c r="M90" s="37" t="e">
        <f>SUMIF(#REF!,выравнивание!$A90,#REF!)-SUMIFS(#REF!,#REF!,выравнивание!$A90,#REF!,4)</f>
        <v>#REF!</v>
      </c>
      <c r="N90" s="37" t="e">
        <f>SUMIF(#REF!,выравнивание!$A90,#REF!)-SUMIFS(#REF!,#REF!,выравнивание!$A90,#REF!,4)</f>
        <v>#REF!</v>
      </c>
      <c r="O90" s="37" t="e">
        <f>SUMIF(#REF!,выравнивание!$A90,#REF!)-SUMIFS(#REF!,#REF!,выравнивание!$A90,#REF!,4)</f>
        <v>#REF!</v>
      </c>
      <c r="P90" s="37" t="e">
        <f>SUMIF(#REF!,выравнивание!$A90,#REF!)-SUMIFS(#REF!,#REF!,выравнивание!$A90,#REF!,4)</f>
        <v>#REF!</v>
      </c>
      <c r="Q90" s="37" t="e">
        <f>SUMIF(#REF!,выравнивание!$A90,#REF!)-SUMIFS(#REF!,#REF!,выравнивание!$A90,#REF!,4)</f>
        <v>#REF!</v>
      </c>
      <c r="R90" s="37" t="e">
        <f>SUMIF(#REF!,выравнивание!$A90,#REF!)-SUMIFS(#REF!,#REF!,выравнивание!$A90,#REF!,4)</f>
        <v>#REF!</v>
      </c>
      <c r="S90" s="37" t="e">
        <f>SUMIF(#REF!,выравнивание!$A90,#REF!)-SUMIFS(#REF!,#REF!,выравнивание!$A90,#REF!,4)</f>
        <v>#REF!</v>
      </c>
      <c r="T90" s="37" t="e">
        <f>SUMIF(#REF!,выравнивание!$A90,#REF!)-SUMIFS(#REF!,#REF!,выравнивание!$A90,#REF!,4)</f>
        <v>#REF!</v>
      </c>
      <c r="U90" s="37" t="e">
        <f>SUMIF(#REF!,выравнивание!$A90,#REF!)-SUMIFS(#REF!,#REF!,выравнивание!$A90,#REF!,4)</f>
        <v>#REF!</v>
      </c>
      <c r="V90" s="37" t="e">
        <f>SUMIF(#REF!,выравнивание!$A90,#REF!)-SUMIFS(#REF!,#REF!,выравнивание!$A90,#REF!,4)</f>
        <v>#REF!</v>
      </c>
      <c r="W90" s="37" t="e">
        <f>SUMIF(#REF!,выравнивание!$A90,#REF!)-SUMIFS(#REF!,#REF!,выравнивание!$A90,#REF!,4)</f>
        <v>#REF!</v>
      </c>
      <c r="X90" s="37" t="e">
        <f>SUMIF(#REF!,выравнивание!$A90,#REF!)-SUMIFS(#REF!,#REF!,выравнивание!$A90,#REF!,4)</f>
        <v>#REF!</v>
      </c>
      <c r="Y90" s="37" t="e">
        <f>SUMIF(#REF!,выравнивание!$A90,#REF!)-SUMIFS(#REF!,#REF!,выравнивание!$A90,#REF!,4)</f>
        <v>#REF!</v>
      </c>
      <c r="Z90" s="37" t="e">
        <f>SUMIF(#REF!,выравнивание!$A90,#REF!)-SUMIFS(#REF!,#REF!,выравнивание!$A90,#REF!,4)</f>
        <v>#REF!</v>
      </c>
      <c r="AA90" s="37" t="e">
        <f>SUMIF(#REF!,выравнивание!$A90,#REF!)-SUMIFS(#REF!,#REF!,выравнивание!$A90,#REF!,4)</f>
        <v>#REF!</v>
      </c>
      <c r="AB90" s="37" t="e">
        <f>SUMIF(#REF!,выравнивание!$A90,#REF!)-SUMIFS(#REF!,#REF!,выравнивание!$A90,#REF!,4)</f>
        <v>#REF!</v>
      </c>
      <c r="AC90" s="103" t="e">
        <f>SUMIF(#REF!,выравнивание!$A90,#REF!)-SUMIFS(#REF!,#REF!,выравнивание!$A90,#REF!,4)</f>
        <v>#REF!</v>
      </c>
      <c r="AD90" s="103" t="e">
        <f>SUMIF(#REF!,выравнивание!$A90,#REF!)-SUMIFS(#REF!,#REF!,выравнивание!$A90,#REF!,4)</f>
        <v>#REF!</v>
      </c>
      <c r="AE90" s="103" t="e">
        <f>SUMIF(#REF!,выравнивание!$A90,#REF!)*1000-SUMIF(#REF!,выравнивание!$A90,#REF!)*1000</f>
        <v>#REF!</v>
      </c>
      <c r="AF90" s="84" t="e">
        <f>AD90-AE90</f>
        <v>#REF!</v>
      </c>
      <c r="AU90" s="108"/>
    </row>
    <row r="91" spans="1:49" hidden="1" x14ac:dyDescent="0.25">
      <c r="A91" s="6">
        <v>10</v>
      </c>
      <c r="B91" s="92" t="s">
        <v>25</v>
      </c>
      <c r="C91" s="11">
        <v>706</v>
      </c>
      <c r="D91" s="11">
        <v>2020</v>
      </c>
      <c r="E91" s="11" t="s">
        <v>184</v>
      </c>
      <c r="F91" s="104"/>
      <c r="G91" s="104"/>
      <c r="H91" s="104"/>
      <c r="I91" s="104" t="e">
        <f t="shared" ref="I91:O91" si="87">I90/$AD90</f>
        <v>#REF!</v>
      </c>
      <c r="J91" s="104" t="e">
        <f t="shared" si="87"/>
        <v>#REF!</v>
      </c>
      <c r="K91" s="104" t="e">
        <f t="shared" si="87"/>
        <v>#REF!</v>
      </c>
      <c r="L91" s="104" t="e">
        <f t="shared" si="87"/>
        <v>#REF!</v>
      </c>
      <c r="M91" s="104" t="e">
        <f t="shared" si="87"/>
        <v>#REF!</v>
      </c>
      <c r="N91" s="104" t="e">
        <f t="shared" si="87"/>
        <v>#REF!</v>
      </c>
      <c r="O91" s="104" t="e">
        <f t="shared" si="87"/>
        <v>#REF!</v>
      </c>
      <c r="P91" s="37"/>
      <c r="Q91" s="37"/>
      <c r="R91" s="37"/>
      <c r="S91" s="37"/>
      <c r="T91" s="104" t="e">
        <f t="shared" ref="T91:AB91" si="88">T90/$AD90</f>
        <v>#REF!</v>
      </c>
      <c r="U91" s="104" t="e">
        <f t="shared" si="88"/>
        <v>#REF!</v>
      </c>
      <c r="V91" s="104" t="e">
        <f t="shared" si="88"/>
        <v>#REF!</v>
      </c>
      <c r="W91" s="104" t="e">
        <f t="shared" si="88"/>
        <v>#REF!</v>
      </c>
      <c r="X91" s="104" t="e">
        <f t="shared" si="88"/>
        <v>#REF!</v>
      </c>
      <c r="Y91" s="104" t="e">
        <f t="shared" si="88"/>
        <v>#REF!</v>
      </c>
      <c r="Z91" s="104" t="e">
        <f t="shared" si="88"/>
        <v>#REF!</v>
      </c>
      <c r="AA91" s="104" t="e">
        <f t="shared" si="88"/>
        <v>#REF!</v>
      </c>
      <c r="AB91" s="104" t="e">
        <f t="shared" si="88"/>
        <v>#REF!</v>
      </c>
      <c r="AC91" s="106" t="e">
        <f>1-Z91-Y91-X91-W91-V91-U91-T91-O91-N91-L91-I91</f>
        <v>#REF!</v>
      </c>
      <c r="AD91" s="106" t="e">
        <f>AD90/$AD90</f>
        <v>#REF!</v>
      </c>
      <c r="AE91" s="81"/>
      <c r="AU91" s="108"/>
    </row>
    <row r="92" spans="1:49" x14ac:dyDescent="0.25">
      <c r="A92" s="6">
        <v>10</v>
      </c>
      <c r="B92" s="92" t="s">
        <v>25</v>
      </c>
      <c r="C92" s="11">
        <v>706</v>
      </c>
      <c r="D92" s="11">
        <v>2020</v>
      </c>
      <c r="E92" s="11" t="s">
        <v>185</v>
      </c>
      <c r="F92" s="37" t="e">
        <f>G92+H92</f>
        <v>#REF!</v>
      </c>
      <c r="G92" s="37" t="e">
        <f>J92+AA92</f>
        <v>#REF!</v>
      </c>
      <c r="H92" s="37" t="e">
        <f>K92+AB92</f>
        <v>#REF!</v>
      </c>
      <c r="I92" s="37" t="e">
        <f>ROUND($AF90*I91,0)</f>
        <v>#REF!</v>
      </c>
      <c r="J92" s="37" t="e">
        <f>ROUND(I92/1.302,0)</f>
        <v>#REF!</v>
      </c>
      <c r="K92" s="37" t="e">
        <f>I92-J92</f>
        <v>#REF!</v>
      </c>
      <c r="L92" s="37" t="e">
        <f>ROUND($AF90*L91,0)</f>
        <v>#REF!</v>
      </c>
      <c r="M92" s="37" t="e">
        <f>ROUND($AF90*M91,0)</f>
        <v>#REF!</v>
      </c>
      <c r="N92" s="37" t="e">
        <f>ROUND($AF90*N91,0)</f>
        <v>#REF!</v>
      </c>
      <c r="O92" s="37" t="e">
        <f>ROUND($AF90*O91,0)</f>
        <v>#REF!</v>
      </c>
      <c r="P92" s="37"/>
      <c r="Q92" s="37"/>
      <c r="R92" s="37"/>
      <c r="S92" s="37"/>
      <c r="T92" s="37" t="e">
        <f t="shared" ref="T92:Z92" si="89">ROUND($AF90*T91,0)</f>
        <v>#REF!</v>
      </c>
      <c r="U92" s="37" t="e">
        <f t="shared" si="89"/>
        <v>#REF!</v>
      </c>
      <c r="V92" s="37" t="e">
        <f t="shared" si="89"/>
        <v>#REF!</v>
      </c>
      <c r="W92" s="37" t="e">
        <f t="shared" si="89"/>
        <v>#REF!</v>
      </c>
      <c r="X92" s="37" t="e">
        <f t="shared" si="89"/>
        <v>#REF!</v>
      </c>
      <c r="Y92" s="37" t="e">
        <f t="shared" si="89"/>
        <v>#REF!</v>
      </c>
      <c r="Z92" s="37" t="e">
        <f t="shared" si="89"/>
        <v>#REF!</v>
      </c>
      <c r="AA92" s="37" t="e">
        <f>ROUND(Z92/1.302,0)</f>
        <v>#REF!</v>
      </c>
      <c r="AB92" s="37" t="e">
        <f>Z92-AA92</f>
        <v>#REF!</v>
      </c>
      <c r="AC92" s="37" t="e">
        <f>ROUND($AF90*AC91,0)</f>
        <v>#REF!</v>
      </c>
      <c r="AD92" s="37" t="e">
        <f>I92+L92+N92+O92+T92+U92+V92+W92+X92+Y92+AC92+Z92</f>
        <v>#REF!</v>
      </c>
      <c r="AE92" s="78" t="e">
        <f>AF90</f>
        <v>#REF!</v>
      </c>
      <c r="AF92" s="78" t="e">
        <f>AE92-AF90</f>
        <v>#REF!</v>
      </c>
      <c r="AG92" s="107" t="e">
        <f>-ROUND(F92/1000,1)</f>
        <v>#REF!</v>
      </c>
      <c r="AH92" s="107" t="e">
        <f>ROUND(AG92/1.302,1)</f>
        <v>#REF!</v>
      </c>
      <c r="AI92" s="107" t="e">
        <f>AG92-AH92</f>
        <v>#REF!</v>
      </c>
      <c r="AJ92" s="107" t="e">
        <f>-ROUND(L92/1000,1)</f>
        <v>#REF!</v>
      </c>
      <c r="AK92" s="107" t="e">
        <f>-ROUND(M92/1000,1)</f>
        <v>#REF!</v>
      </c>
      <c r="AL92" s="107" t="e">
        <f>-ROUND(N92/1000,1)</f>
        <v>#REF!</v>
      </c>
      <c r="AM92" s="107" t="e">
        <f>-ROUND(O92/1000,1)</f>
        <v>#REF!</v>
      </c>
      <c r="AN92" s="107" t="e">
        <f t="shared" ref="AN92:AS92" si="90">-ROUND(T92/1000,1)</f>
        <v>#REF!</v>
      </c>
      <c r="AO92" s="107" t="e">
        <f t="shared" si="90"/>
        <v>#REF!</v>
      </c>
      <c r="AP92" s="107" t="e">
        <f t="shared" si="90"/>
        <v>#REF!</v>
      </c>
      <c r="AQ92" s="107" t="e">
        <f t="shared" si="90"/>
        <v>#REF!</v>
      </c>
      <c r="AR92" s="107" t="e">
        <f t="shared" si="90"/>
        <v>#REF!</v>
      </c>
      <c r="AS92" s="107" t="e">
        <f t="shared" si="90"/>
        <v>#REF!</v>
      </c>
      <c r="AT92" s="107" t="e">
        <f>-ROUND(AC92/1000,1)</f>
        <v>#REF!</v>
      </c>
      <c r="AU92" s="108" t="e">
        <f>AG92+AJ92+AL92+AM92+AN92+AO92+AP92+AQ92+AR92+AS92+AT92</f>
        <v>#REF!</v>
      </c>
      <c r="AW92" s="272">
        <v>-92928.2</v>
      </c>
    </row>
    <row r="93" spans="1:49" hidden="1" x14ac:dyDescent="0.25">
      <c r="A93" s="6">
        <v>11</v>
      </c>
      <c r="B93" s="92" t="s">
        <v>26</v>
      </c>
      <c r="C93" s="11">
        <v>706</v>
      </c>
      <c r="D93" s="11">
        <v>2018</v>
      </c>
      <c r="E93" s="11" t="s">
        <v>182</v>
      </c>
      <c r="F93" s="37"/>
      <c r="G93" s="37"/>
      <c r="H93" s="37"/>
      <c r="I93" s="37">
        <f>SUMIF('2020'!$B:$B,выравнивание!$A93,'2020'!BM:BM)-SUMIFS('2020'!BM:BM,'2020'!$B:$B,выравнивание!$A93,'2020'!$G:$G,4)</f>
        <v>89140480</v>
      </c>
      <c r="J93" s="37">
        <f>SUMIF('2020'!$B:$B,выравнивание!$A93,'2020'!BN:BN)-SUMIFS('2020'!BN:BN,'2020'!$B:$B,выравнивание!$A93,'2020'!$G:$G,4)</f>
        <v>68464270.299999997</v>
      </c>
      <c r="K93" s="37">
        <f>SUMIF('2020'!$B:$B,выравнивание!$A93,'2020'!BO:BO)-SUMIFS('2020'!BO:BO,'2020'!$B:$B,выравнивание!$A93,'2020'!$G:$G,4)</f>
        <v>20676209.699999999</v>
      </c>
      <c r="L93" s="37">
        <f>SUMIF('2020'!$B:$B,выравнивание!$A93,'2020'!BP:BP)-SUMIFS('2020'!BP:BP,'2020'!$B:$B,выравнивание!$A93,'2020'!$G:$G,4)</f>
        <v>9175788</v>
      </c>
      <c r="M93" s="37">
        <f>SUMIF('2020'!$B:$B,выравнивание!$A93,'2020'!BQ:BQ)-SUMIFS('2020'!BQ:BQ,'2020'!$B:$B,выравнивание!$A93,'2020'!$G:$G,4)</f>
        <v>1734307</v>
      </c>
      <c r="N93" s="37">
        <f>SUMIF('2020'!$B:$B,выравнивание!$A93,'2020'!BR:BR)-SUMIFS('2020'!BR:BR,'2020'!$B:$B,выравнивание!$A93,'2020'!$G:$G,4)</f>
        <v>8572562</v>
      </c>
      <c r="O93" s="37">
        <f>SUMIF('2020'!$B:$B,выравнивание!$A93,'2020'!BS:BS)-SUMIFS('2020'!BS:BS,'2020'!$B:$B,выравнивание!$A93,'2020'!$G:$G,4)</f>
        <v>20339133</v>
      </c>
      <c r="P93" s="37">
        <f>SUMIF('2020'!$B:$B,выравнивание!$A93,'2020'!BT:BT)-SUMIFS('2020'!BT:BT,'2020'!$B:$B,выравнивание!$A93,'2020'!$G:$G,4)</f>
        <v>583868</v>
      </c>
      <c r="Q93" s="37">
        <f>SUMIF('2020'!$B:$B,выравнивание!$A93,'2020'!BU:BU)-SUMIFS('2020'!BU:BU,'2020'!$B:$B,выравнивание!$A93,'2020'!$G:$G,4)</f>
        <v>18381664</v>
      </c>
      <c r="R93" s="37">
        <f>SUMIF('2020'!$B:$B,выравнивание!$A93,'2020'!BV:BV)-SUMIFS('2020'!BV:BV,'2020'!$B:$B,выравнивание!$A93,'2020'!$G:$G,4)</f>
        <v>401521</v>
      </c>
      <c r="S93" s="37">
        <f>SUMIF('2020'!$B:$B,выравнивание!$A93,'2020'!BW:BW)-SUMIFS('2020'!BW:BW,'2020'!$B:$B,выравнивание!$A93,'2020'!$G:$G,4)</f>
        <v>972080</v>
      </c>
      <c r="T93" s="37">
        <f>SUMIF('2020'!$B:$B,выравнивание!$A93,'2020'!BX:BX)-SUMIFS('2020'!BX:BX,'2020'!$B:$B,выравнивание!$A93,'2020'!$G:$G,4)</f>
        <v>9373660</v>
      </c>
      <c r="U93" s="37">
        <f>SUMIF('2020'!$B:$B,выравнивание!$A93,'2020'!BY:BY)-SUMIFS('2020'!BY:BY,'2020'!$B:$B,выравнивание!$A93,'2020'!$G:$G,4)</f>
        <v>6328780</v>
      </c>
      <c r="V93" s="37">
        <f>SUMIF('2020'!$B:$B,выравнивание!$A93,'2020'!BZ:BZ)-SUMIFS('2020'!BZ:BZ,'2020'!$B:$B,выравнивание!$A93,'2020'!$G:$G,4)</f>
        <v>592650</v>
      </c>
      <c r="W93" s="37">
        <f>SUMIF('2020'!$B:$B,выравнивание!$A93,'2020'!CA:CA)-SUMIFS('2020'!CA:CA,'2020'!$B:$B,выравнивание!$A93,'2020'!$G:$G,4)</f>
        <v>845075</v>
      </c>
      <c r="X93" s="37">
        <f>SUMIF('2020'!$B:$B,выравнивание!$A93,'2020'!CB:CB)-SUMIFS('2020'!CB:CB,'2020'!$B:$B,выравнивание!$A93,'2020'!$G:$G,4)</f>
        <v>89870</v>
      </c>
      <c r="Y93" s="37">
        <f>SUMIF('2020'!$B:$B,выравнивание!$A93,'2020'!CC:CC)-SUMIFS('2020'!CC:CC,'2020'!$B:$B,выравнивание!$A93,'2020'!$G:$G,4)</f>
        <v>1050829</v>
      </c>
      <c r="Z93" s="37">
        <f>SUMIF('2020'!$B:$B,выравнивание!$A93,'2020'!CD:CD)-SUMIFS('2020'!CD:CD,'2020'!$B:$B,выравнивание!$A93,'2020'!$G:$G,4)</f>
        <v>21999857</v>
      </c>
      <c r="AA93" s="37">
        <f>SUMIF('2020'!$B:$B,выравнивание!$A93,'2020'!CE:CE)-SUMIFS('2020'!CE:CE,'2020'!$B:$B,выравнивание!$A93,'2020'!$G:$G,4)</f>
        <v>16896971.5</v>
      </c>
      <c r="AB93" s="37">
        <f>SUMIF('2020'!$B:$B,выравнивание!$A93,'2020'!CF:CF)-SUMIFS('2020'!CF:CF,'2020'!$B:$B,выравнивание!$A93,'2020'!$G:$G,4)</f>
        <v>5102885.5</v>
      </c>
      <c r="AC93" s="103">
        <f>SUMIF('2020'!$B:$B,выравнивание!$A93,'2020'!CG:CG)-SUMIFS('2020'!CG:CG,'2020'!$B:$B,выравнивание!$A93,'2020'!$G:$G,4)</f>
        <v>3611520</v>
      </c>
      <c r="AD93" s="103">
        <f>SUMIF('2020'!$B:$B,выравнивание!$A93,'2020'!CH:CH)-SUMIFS('2020'!CH:CH,'2020'!$B:$B,выравнивание!$A93,'2020'!$G:$G,4)</f>
        <v>171120204</v>
      </c>
      <c r="AE93" s="84">
        <f>SUMIF('Свод 2020'!$A$9:$A$22,выравнивание!$A93,'Свод 2020'!$AA$9:$AA$24)*1000-SUMIF('Свод 2020'!$A$9:$A$22,выравнивание!$A93,'Свод 2020'!$S$9:$S$24)*1000</f>
        <v>181704800</v>
      </c>
      <c r="AF93" s="105">
        <f>AD93-AE93</f>
        <v>-10584596</v>
      </c>
      <c r="AU93" s="108"/>
    </row>
    <row r="94" spans="1:49" hidden="1" x14ac:dyDescent="0.25">
      <c r="A94" s="6">
        <v>11</v>
      </c>
      <c r="B94" s="92" t="s">
        <v>26</v>
      </c>
      <c r="C94" s="11">
        <v>706</v>
      </c>
      <c r="D94" s="11">
        <v>2018</v>
      </c>
      <c r="E94" s="11" t="s">
        <v>184</v>
      </c>
      <c r="F94" s="104"/>
      <c r="G94" s="104"/>
      <c r="H94" s="104"/>
      <c r="I94" s="104">
        <f t="shared" ref="I94:O94" si="91">I93/$AD93</f>
        <v>0.52092300000000002</v>
      </c>
      <c r="J94" s="104">
        <f t="shared" si="91"/>
        <v>0.40009499999999998</v>
      </c>
      <c r="K94" s="104">
        <f t="shared" si="91"/>
        <v>0.12082900000000001</v>
      </c>
      <c r="L94" s="104">
        <f t="shared" si="91"/>
        <v>5.3622000000000003E-2</v>
      </c>
      <c r="M94" s="104">
        <f t="shared" si="91"/>
        <v>1.0135E-2</v>
      </c>
      <c r="N94" s="104">
        <f t="shared" si="91"/>
        <v>5.0097000000000003E-2</v>
      </c>
      <c r="O94" s="104">
        <f t="shared" si="91"/>
        <v>0.11885900000000001</v>
      </c>
      <c r="P94" s="37"/>
      <c r="Q94" s="37"/>
      <c r="R94" s="37"/>
      <c r="S94" s="37"/>
      <c r="T94" s="104">
        <f t="shared" ref="T94:AB94" si="92">T93/$AD93</f>
        <v>5.4778E-2</v>
      </c>
      <c r="U94" s="104">
        <f t="shared" si="92"/>
        <v>3.6984000000000003E-2</v>
      </c>
      <c r="V94" s="104">
        <f t="shared" si="92"/>
        <v>3.4629999999999999E-3</v>
      </c>
      <c r="W94" s="104">
        <f t="shared" si="92"/>
        <v>4.9379999999999997E-3</v>
      </c>
      <c r="X94" s="104">
        <f t="shared" si="92"/>
        <v>5.2499999999999997E-4</v>
      </c>
      <c r="Y94" s="104">
        <f t="shared" si="92"/>
        <v>6.1409999999999998E-3</v>
      </c>
      <c r="Z94" s="104">
        <f t="shared" si="92"/>
        <v>0.12856400000000001</v>
      </c>
      <c r="AA94" s="104">
        <f t="shared" si="92"/>
        <v>9.8742999999999997E-2</v>
      </c>
      <c r="AB94" s="104">
        <f t="shared" si="92"/>
        <v>2.9819999999999999E-2</v>
      </c>
      <c r="AC94" s="106">
        <f>1-Z94-Y94-X94-W94-V94-U94-T94-O94-N94-L94-I94</f>
        <v>2.1106E-2</v>
      </c>
      <c r="AD94" s="106">
        <f>AD93/$AD93</f>
        <v>1</v>
      </c>
      <c r="AE94" s="81"/>
      <c r="AU94" s="108"/>
    </row>
    <row r="95" spans="1:49" x14ac:dyDescent="0.25">
      <c r="A95" s="6">
        <v>11</v>
      </c>
      <c r="B95" s="92" t="s">
        <v>26</v>
      </c>
      <c r="C95" s="11">
        <v>706</v>
      </c>
      <c r="D95" s="11">
        <v>2018</v>
      </c>
      <c r="E95" s="11" t="s">
        <v>185</v>
      </c>
      <c r="F95" s="37">
        <f>G95+H95</f>
        <v>-6874558</v>
      </c>
      <c r="G95" s="37">
        <f>J95+AA95</f>
        <v>-5279999</v>
      </c>
      <c r="H95" s="37">
        <f>K95+AB95</f>
        <v>-1594559</v>
      </c>
      <c r="I95" s="37">
        <f>ROUND($AF93*I94,0)</f>
        <v>-5513760</v>
      </c>
      <c r="J95" s="37">
        <f>ROUND(I95/1.302,0)</f>
        <v>-4234839</v>
      </c>
      <c r="K95" s="37">
        <f>I95-J95</f>
        <v>-1278921</v>
      </c>
      <c r="L95" s="37">
        <f>ROUND($AF93*L94,0)</f>
        <v>-567567</v>
      </c>
      <c r="M95" s="37">
        <f>ROUND($AF93*M94,0)</f>
        <v>-107275</v>
      </c>
      <c r="N95" s="37">
        <f>ROUND($AF93*N94,0)</f>
        <v>-530257</v>
      </c>
      <c r="O95" s="37">
        <f>ROUND($AF93*O94,0)</f>
        <v>-1258074</v>
      </c>
      <c r="P95" s="37"/>
      <c r="Q95" s="37"/>
      <c r="R95" s="37"/>
      <c r="S95" s="37"/>
      <c r="T95" s="37">
        <f t="shared" ref="T95:Z95" si="93">ROUND($AF93*T94,0)</f>
        <v>-579803</v>
      </c>
      <c r="U95" s="37">
        <f t="shared" si="93"/>
        <v>-391461</v>
      </c>
      <c r="V95" s="37">
        <f t="shared" si="93"/>
        <v>-36654</v>
      </c>
      <c r="W95" s="37">
        <f t="shared" si="93"/>
        <v>-52267</v>
      </c>
      <c r="X95" s="37">
        <f t="shared" si="93"/>
        <v>-5557</v>
      </c>
      <c r="Y95" s="37">
        <f t="shared" si="93"/>
        <v>-65000</v>
      </c>
      <c r="Z95" s="37">
        <f t="shared" si="93"/>
        <v>-1360798</v>
      </c>
      <c r="AA95" s="37">
        <f>ROUND(Z95/1.302,0)</f>
        <v>-1045160</v>
      </c>
      <c r="AB95" s="37">
        <f>Z95-AA95</f>
        <v>-315638</v>
      </c>
      <c r="AC95" s="37">
        <f>ROUND($AF93*AC94,0)</f>
        <v>-223398</v>
      </c>
      <c r="AD95" s="37">
        <f>I95+L95+N95+O95+T95+U95+V95+W95+X95+Y95+AC95+Z95</f>
        <v>-10584596</v>
      </c>
      <c r="AE95" s="78">
        <f>AF93</f>
        <v>-10584596</v>
      </c>
      <c r="AF95" s="78">
        <f>AE95-AF93</f>
        <v>0</v>
      </c>
      <c r="AG95" s="107">
        <f>-ROUND(F95/1000,1)</f>
        <v>6874.6</v>
      </c>
      <c r="AH95" s="107">
        <f>ROUND(AG95/1.302,1)</f>
        <v>5280</v>
      </c>
      <c r="AI95" s="107">
        <f>AG95-AH95</f>
        <v>1594.6</v>
      </c>
      <c r="AJ95" s="107">
        <f>-ROUND(L95/1000,1)</f>
        <v>567.6</v>
      </c>
      <c r="AK95" s="107">
        <f>-ROUND(M95/1000,1)</f>
        <v>107.3</v>
      </c>
      <c r="AL95" s="107">
        <f>-ROUND(N95/1000,1)</f>
        <v>530.29999999999995</v>
      </c>
      <c r="AM95" s="107">
        <f>-ROUND(O95/1000,1)</f>
        <v>1258.0999999999999</v>
      </c>
      <c r="AN95" s="107">
        <f t="shared" ref="AN95:AS95" si="94">-ROUND(T95/1000,1)</f>
        <v>579.79999999999995</v>
      </c>
      <c r="AO95" s="107">
        <f t="shared" si="94"/>
        <v>391.5</v>
      </c>
      <c r="AP95" s="107">
        <f t="shared" si="94"/>
        <v>36.700000000000003</v>
      </c>
      <c r="AQ95" s="107">
        <f t="shared" si="94"/>
        <v>52.3</v>
      </c>
      <c r="AR95" s="107">
        <f t="shared" si="94"/>
        <v>5.6</v>
      </c>
      <c r="AS95" s="107">
        <f t="shared" si="94"/>
        <v>65</v>
      </c>
      <c r="AT95" s="107">
        <f>-ROUND(AC95/1000,1)</f>
        <v>223.4</v>
      </c>
      <c r="AU95" s="108">
        <f>AG95+AJ95+AL95+AM95+AN95+AO95+AP95+AQ95+AR95+AS95+AT95</f>
        <v>10584.9</v>
      </c>
      <c r="AW95" s="272">
        <v>-85855.5</v>
      </c>
    </row>
    <row r="96" spans="1:49" hidden="1" x14ac:dyDescent="0.25">
      <c r="A96" s="6">
        <v>11</v>
      </c>
      <c r="B96" s="92" t="s">
        <v>26</v>
      </c>
      <c r="C96" s="11">
        <v>706</v>
      </c>
      <c r="D96" s="11">
        <v>2019</v>
      </c>
      <c r="E96" s="11" t="s">
        <v>182</v>
      </c>
      <c r="F96" s="37"/>
      <c r="G96" s="37"/>
      <c r="H96" s="37"/>
      <c r="I96" s="37" t="e">
        <f>SUMIF(#REF!,выравнивание!$A96,#REF!)-SUMIFS(#REF!,#REF!,выравнивание!$A96,#REF!,4)</f>
        <v>#REF!</v>
      </c>
      <c r="J96" s="37" t="e">
        <f>SUMIF(#REF!,выравнивание!$A96,#REF!)-SUMIFS(#REF!,#REF!,выравнивание!$A96,#REF!,4)</f>
        <v>#REF!</v>
      </c>
      <c r="K96" s="37" t="e">
        <f>SUMIF(#REF!,выравнивание!$A96,#REF!)-SUMIFS(#REF!,#REF!,выравнивание!$A96,#REF!,4)</f>
        <v>#REF!</v>
      </c>
      <c r="L96" s="37" t="e">
        <f>SUMIF(#REF!,выравнивание!$A96,#REF!)-SUMIFS(#REF!,#REF!,выравнивание!$A96,#REF!,4)</f>
        <v>#REF!</v>
      </c>
      <c r="M96" s="37" t="e">
        <f>SUMIF(#REF!,выравнивание!$A96,#REF!)-SUMIFS(#REF!,#REF!,выравнивание!$A96,#REF!,4)</f>
        <v>#REF!</v>
      </c>
      <c r="N96" s="37" t="e">
        <f>SUMIF(#REF!,выравнивание!$A96,#REF!)-SUMIFS(#REF!,#REF!,выравнивание!$A96,#REF!,4)</f>
        <v>#REF!</v>
      </c>
      <c r="O96" s="37" t="e">
        <f>SUMIF(#REF!,выравнивание!$A96,#REF!)-SUMIFS(#REF!,#REF!,выравнивание!$A96,#REF!,4)</f>
        <v>#REF!</v>
      </c>
      <c r="P96" s="37" t="e">
        <f>SUMIF(#REF!,выравнивание!$A96,#REF!)-SUMIFS(#REF!,#REF!,выравнивание!$A96,#REF!,4)</f>
        <v>#REF!</v>
      </c>
      <c r="Q96" s="37" t="e">
        <f>SUMIF(#REF!,выравнивание!$A96,#REF!)-SUMIFS(#REF!,#REF!,выравнивание!$A96,#REF!,4)</f>
        <v>#REF!</v>
      </c>
      <c r="R96" s="37" t="e">
        <f>SUMIF(#REF!,выравнивание!$A96,#REF!)-SUMIFS(#REF!,#REF!,выравнивание!$A96,#REF!,4)</f>
        <v>#REF!</v>
      </c>
      <c r="S96" s="37" t="e">
        <f>SUMIF(#REF!,выравнивание!$A96,#REF!)-SUMIFS(#REF!,#REF!,выравнивание!$A96,#REF!,4)</f>
        <v>#REF!</v>
      </c>
      <c r="T96" s="37" t="e">
        <f>SUMIF(#REF!,выравнивание!$A96,#REF!)-SUMIFS(#REF!,#REF!,выравнивание!$A96,#REF!,4)</f>
        <v>#REF!</v>
      </c>
      <c r="U96" s="37" t="e">
        <f>SUMIF(#REF!,выравнивание!$A96,#REF!)-SUMIFS(#REF!,#REF!,выравнивание!$A96,#REF!,4)</f>
        <v>#REF!</v>
      </c>
      <c r="V96" s="37" t="e">
        <f>SUMIF(#REF!,выравнивание!$A96,#REF!)-SUMIFS(#REF!,#REF!,выравнивание!$A96,#REF!,4)</f>
        <v>#REF!</v>
      </c>
      <c r="W96" s="37" t="e">
        <f>SUMIF(#REF!,выравнивание!$A96,#REF!)-SUMIFS(#REF!,#REF!,выравнивание!$A96,#REF!,4)</f>
        <v>#REF!</v>
      </c>
      <c r="X96" s="37" t="e">
        <f>SUMIF(#REF!,выравнивание!$A96,#REF!)-SUMIFS(#REF!,#REF!,выравнивание!$A96,#REF!,4)</f>
        <v>#REF!</v>
      </c>
      <c r="Y96" s="37" t="e">
        <f>SUMIF(#REF!,выравнивание!$A96,#REF!)-SUMIFS(#REF!,#REF!,выравнивание!$A96,#REF!,4)</f>
        <v>#REF!</v>
      </c>
      <c r="Z96" s="37" t="e">
        <f>SUMIF(#REF!,выравнивание!$A96,#REF!)-SUMIFS(#REF!,#REF!,выравнивание!$A96,#REF!,4)</f>
        <v>#REF!</v>
      </c>
      <c r="AA96" s="37" t="e">
        <f>SUMIF(#REF!,выравнивание!$A96,#REF!)-SUMIFS(#REF!,#REF!,выравнивание!$A96,#REF!,4)</f>
        <v>#REF!</v>
      </c>
      <c r="AB96" s="37" t="e">
        <f>SUMIF(#REF!,выравнивание!$A96,#REF!)-SUMIFS(#REF!,#REF!,выравнивание!$A96,#REF!,4)</f>
        <v>#REF!</v>
      </c>
      <c r="AC96" s="103" t="e">
        <f>SUMIF(#REF!,выравнивание!$A96,#REF!)-SUMIFS(#REF!,#REF!,выравнивание!$A96,#REF!,4)</f>
        <v>#REF!</v>
      </c>
      <c r="AD96" s="103" t="e">
        <f>SUMIF(#REF!,выравнивание!$A96,#REF!)-SUMIFS(#REF!,#REF!,выравнивание!$A96,#REF!,4)</f>
        <v>#REF!</v>
      </c>
      <c r="AE96" s="103" t="e">
        <f>SUMIF(#REF!,выравнивание!$A96,#REF!)*1000-SUMIF(#REF!,выравнивание!$A96,#REF!)*1000</f>
        <v>#REF!</v>
      </c>
      <c r="AF96" s="105" t="e">
        <f>AD96-AE96</f>
        <v>#REF!</v>
      </c>
      <c r="AU96" s="108"/>
    </row>
    <row r="97" spans="1:49" hidden="1" x14ac:dyDescent="0.25">
      <c r="A97" s="6">
        <v>11</v>
      </c>
      <c r="B97" s="92" t="s">
        <v>26</v>
      </c>
      <c r="C97" s="11">
        <v>706</v>
      </c>
      <c r="D97" s="11">
        <v>2019</v>
      </c>
      <c r="E97" s="11" t="s">
        <v>184</v>
      </c>
      <c r="F97" s="104"/>
      <c r="G97" s="104"/>
      <c r="H97" s="104"/>
      <c r="I97" s="104" t="e">
        <f t="shared" ref="I97:O97" si="95">I96/$AD96</f>
        <v>#REF!</v>
      </c>
      <c r="J97" s="104" t="e">
        <f t="shared" si="95"/>
        <v>#REF!</v>
      </c>
      <c r="K97" s="104" t="e">
        <f t="shared" si="95"/>
        <v>#REF!</v>
      </c>
      <c r="L97" s="104" t="e">
        <f t="shared" si="95"/>
        <v>#REF!</v>
      </c>
      <c r="M97" s="104" t="e">
        <f t="shared" si="95"/>
        <v>#REF!</v>
      </c>
      <c r="N97" s="104" t="e">
        <f t="shared" si="95"/>
        <v>#REF!</v>
      </c>
      <c r="O97" s="104" t="e">
        <f t="shared" si="95"/>
        <v>#REF!</v>
      </c>
      <c r="P97" s="37"/>
      <c r="Q97" s="37"/>
      <c r="R97" s="37"/>
      <c r="S97" s="37"/>
      <c r="T97" s="104" t="e">
        <f t="shared" ref="T97:AB97" si="96">T96/$AD96</f>
        <v>#REF!</v>
      </c>
      <c r="U97" s="104" t="e">
        <f t="shared" si="96"/>
        <v>#REF!</v>
      </c>
      <c r="V97" s="104" t="e">
        <f t="shared" si="96"/>
        <v>#REF!</v>
      </c>
      <c r="W97" s="104" t="e">
        <f t="shared" si="96"/>
        <v>#REF!</v>
      </c>
      <c r="X97" s="104" t="e">
        <f t="shared" si="96"/>
        <v>#REF!</v>
      </c>
      <c r="Y97" s="104" t="e">
        <f t="shared" si="96"/>
        <v>#REF!</v>
      </c>
      <c r="Z97" s="104" t="e">
        <f t="shared" si="96"/>
        <v>#REF!</v>
      </c>
      <c r="AA97" s="104" t="e">
        <f t="shared" si="96"/>
        <v>#REF!</v>
      </c>
      <c r="AB97" s="104" t="e">
        <f t="shared" si="96"/>
        <v>#REF!</v>
      </c>
      <c r="AC97" s="106" t="e">
        <f>1-Z97-Y97-X97-W97-V97-U97-T97-O97-N97-L97-I97</f>
        <v>#REF!</v>
      </c>
      <c r="AD97" s="106" t="e">
        <f>AD96/$AD96</f>
        <v>#REF!</v>
      </c>
      <c r="AE97" s="81"/>
      <c r="AU97" s="108"/>
    </row>
    <row r="98" spans="1:49" x14ac:dyDescent="0.25">
      <c r="A98" s="6">
        <v>11</v>
      </c>
      <c r="B98" s="92" t="s">
        <v>26</v>
      </c>
      <c r="C98" s="11">
        <v>706</v>
      </c>
      <c r="D98" s="11">
        <v>2019</v>
      </c>
      <c r="E98" s="11" t="s">
        <v>185</v>
      </c>
      <c r="F98" s="37" t="e">
        <f>G98+H98</f>
        <v>#REF!</v>
      </c>
      <c r="G98" s="37" t="e">
        <f>J98+AA98</f>
        <v>#REF!</v>
      </c>
      <c r="H98" s="37" t="e">
        <f>K98+AB98</f>
        <v>#REF!</v>
      </c>
      <c r="I98" s="37" t="e">
        <f>ROUND($AF96*I97,0)</f>
        <v>#REF!</v>
      </c>
      <c r="J98" s="37" t="e">
        <f>ROUND(I98/1.302,0)</f>
        <v>#REF!</v>
      </c>
      <c r="K98" s="37" t="e">
        <f>I98-J98</f>
        <v>#REF!</v>
      </c>
      <c r="L98" s="37" t="e">
        <f>ROUND($AF96*L97,0)</f>
        <v>#REF!</v>
      </c>
      <c r="M98" s="37" t="e">
        <f>ROUND($AF96*M97,0)</f>
        <v>#REF!</v>
      </c>
      <c r="N98" s="37" t="e">
        <f>ROUND($AF96*N97,0)</f>
        <v>#REF!</v>
      </c>
      <c r="O98" s="37" t="e">
        <f>ROUND($AF96*O97,0)</f>
        <v>#REF!</v>
      </c>
      <c r="P98" s="37"/>
      <c r="Q98" s="37"/>
      <c r="R98" s="37"/>
      <c r="S98" s="37"/>
      <c r="T98" s="37" t="e">
        <f t="shared" ref="T98:Z98" si="97">ROUND($AF96*T97,0)</f>
        <v>#REF!</v>
      </c>
      <c r="U98" s="37" t="e">
        <f t="shared" si="97"/>
        <v>#REF!</v>
      </c>
      <c r="V98" s="37" t="e">
        <f t="shared" si="97"/>
        <v>#REF!</v>
      </c>
      <c r="W98" s="37" t="e">
        <f t="shared" si="97"/>
        <v>#REF!</v>
      </c>
      <c r="X98" s="37" t="e">
        <f t="shared" si="97"/>
        <v>#REF!</v>
      </c>
      <c r="Y98" s="37" t="e">
        <f t="shared" si="97"/>
        <v>#REF!</v>
      </c>
      <c r="Z98" s="37" t="e">
        <f t="shared" si="97"/>
        <v>#REF!</v>
      </c>
      <c r="AA98" s="37" t="e">
        <f>ROUND(Z98/1.302,0)</f>
        <v>#REF!</v>
      </c>
      <c r="AB98" s="37" t="e">
        <f>Z98-AA98</f>
        <v>#REF!</v>
      </c>
      <c r="AC98" s="37" t="e">
        <f>ROUND($AF96*AC97,0)</f>
        <v>#REF!</v>
      </c>
      <c r="AD98" s="37" t="e">
        <f>I98+L98+N98+O98+T98+U98+V98+W98+X98+Y98+AC98+Z98</f>
        <v>#REF!</v>
      </c>
      <c r="AE98" s="78" t="e">
        <f>AF96</f>
        <v>#REF!</v>
      </c>
      <c r="AF98" s="78" t="e">
        <f>AE98-AF96</f>
        <v>#REF!</v>
      </c>
      <c r="AG98" s="107" t="e">
        <f>-ROUND(F98/1000,1)</f>
        <v>#REF!</v>
      </c>
      <c r="AH98" s="107" t="e">
        <f>ROUND(AG98/1.302,1)</f>
        <v>#REF!</v>
      </c>
      <c r="AI98" s="107" t="e">
        <f>AG98-AH98</f>
        <v>#REF!</v>
      </c>
      <c r="AJ98" s="107" t="e">
        <f>-ROUND(L98/1000,1)</f>
        <v>#REF!</v>
      </c>
      <c r="AK98" s="107" t="e">
        <f>-ROUND(M98/1000,1)</f>
        <v>#REF!</v>
      </c>
      <c r="AL98" s="107" t="e">
        <f>-ROUND(N98/1000,1)</f>
        <v>#REF!</v>
      </c>
      <c r="AM98" s="107" t="e">
        <f>-ROUND(O98/1000,1)</f>
        <v>#REF!</v>
      </c>
      <c r="AN98" s="107" t="e">
        <f t="shared" ref="AN98:AS98" si="98">-ROUND(T98/1000,1)</f>
        <v>#REF!</v>
      </c>
      <c r="AO98" s="107" t="e">
        <f t="shared" si="98"/>
        <v>#REF!</v>
      </c>
      <c r="AP98" s="107" t="e">
        <f t="shared" si="98"/>
        <v>#REF!</v>
      </c>
      <c r="AQ98" s="107" t="e">
        <f t="shared" si="98"/>
        <v>#REF!</v>
      </c>
      <c r="AR98" s="107" t="e">
        <f t="shared" si="98"/>
        <v>#REF!</v>
      </c>
      <c r="AS98" s="107" t="e">
        <f t="shared" si="98"/>
        <v>#REF!</v>
      </c>
      <c r="AT98" s="107" t="e">
        <f>-ROUND(AC98/1000,1)</f>
        <v>#REF!</v>
      </c>
      <c r="AU98" s="108" t="e">
        <f>AG98+AJ98+AL98+AM98+AN98+AO98+AP98+AQ98+AR98+AS98+AT98</f>
        <v>#REF!</v>
      </c>
      <c r="AW98" s="272">
        <v>-89453.1</v>
      </c>
    </row>
    <row r="99" spans="1:49" hidden="1" x14ac:dyDescent="0.25">
      <c r="A99" s="6">
        <v>11</v>
      </c>
      <c r="B99" s="92" t="s">
        <v>26</v>
      </c>
      <c r="C99" s="11">
        <v>706</v>
      </c>
      <c r="D99" s="11">
        <v>2020</v>
      </c>
      <c r="E99" s="11" t="s">
        <v>182</v>
      </c>
      <c r="F99" s="37"/>
      <c r="G99" s="37"/>
      <c r="H99" s="37"/>
      <c r="I99" s="37" t="e">
        <f>SUMIF(#REF!,выравнивание!$A99,#REF!)-SUMIFS(#REF!,#REF!,выравнивание!$A99,#REF!,4)</f>
        <v>#REF!</v>
      </c>
      <c r="J99" s="37" t="e">
        <f>SUMIF(#REF!,выравнивание!$A99,#REF!)-SUMIFS(#REF!,#REF!,выравнивание!$A99,#REF!,4)</f>
        <v>#REF!</v>
      </c>
      <c r="K99" s="37" t="e">
        <f>SUMIF(#REF!,выравнивание!$A99,#REF!)-SUMIFS(#REF!,#REF!,выравнивание!$A99,#REF!,4)</f>
        <v>#REF!</v>
      </c>
      <c r="L99" s="37" t="e">
        <f>SUMIF(#REF!,выравнивание!$A99,#REF!)-SUMIFS(#REF!,#REF!,выравнивание!$A99,#REF!,4)</f>
        <v>#REF!</v>
      </c>
      <c r="M99" s="37" t="e">
        <f>SUMIF(#REF!,выравнивание!$A99,#REF!)-SUMIFS(#REF!,#REF!,выравнивание!$A99,#REF!,4)</f>
        <v>#REF!</v>
      </c>
      <c r="N99" s="37" t="e">
        <f>SUMIF(#REF!,выравнивание!$A99,#REF!)-SUMIFS(#REF!,#REF!,выравнивание!$A99,#REF!,4)</f>
        <v>#REF!</v>
      </c>
      <c r="O99" s="37" t="e">
        <f>SUMIF(#REF!,выравнивание!$A99,#REF!)-SUMIFS(#REF!,#REF!,выравнивание!$A99,#REF!,4)</f>
        <v>#REF!</v>
      </c>
      <c r="P99" s="37" t="e">
        <f>SUMIF(#REF!,выравнивание!$A99,#REF!)-SUMIFS(#REF!,#REF!,выравнивание!$A99,#REF!,4)</f>
        <v>#REF!</v>
      </c>
      <c r="Q99" s="37" t="e">
        <f>SUMIF(#REF!,выравнивание!$A99,#REF!)-SUMIFS(#REF!,#REF!,выравнивание!$A99,#REF!,4)</f>
        <v>#REF!</v>
      </c>
      <c r="R99" s="37" t="e">
        <f>SUMIF(#REF!,выравнивание!$A99,#REF!)-SUMIFS(#REF!,#REF!,выравнивание!$A99,#REF!,4)</f>
        <v>#REF!</v>
      </c>
      <c r="S99" s="37" t="e">
        <f>SUMIF(#REF!,выравнивание!$A99,#REF!)-SUMIFS(#REF!,#REF!,выравнивание!$A99,#REF!,4)</f>
        <v>#REF!</v>
      </c>
      <c r="T99" s="37" t="e">
        <f>SUMIF(#REF!,выравнивание!$A99,#REF!)-SUMIFS(#REF!,#REF!,выравнивание!$A99,#REF!,4)</f>
        <v>#REF!</v>
      </c>
      <c r="U99" s="37" t="e">
        <f>SUMIF(#REF!,выравнивание!$A99,#REF!)-SUMIFS(#REF!,#REF!,выравнивание!$A99,#REF!,4)</f>
        <v>#REF!</v>
      </c>
      <c r="V99" s="37" t="e">
        <f>SUMIF(#REF!,выравнивание!$A99,#REF!)-SUMIFS(#REF!,#REF!,выравнивание!$A99,#REF!,4)</f>
        <v>#REF!</v>
      </c>
      <c r="W99" s="37" t="e">
        <f>SUMIF(#REF!,выравнивание!$A99,#REF!)-SUMIFS(#REF!,#REF!,выравнивание!$A99,#REF!,4)</f>
        <v>#REF!</v>
      </c>
      <c r="X99" s="37" t="e">
        <f>SUMIF(#REF!,выравнивание!$A99,#REF!)-SUMIFS(#REF!,#REF!,выравнивание!$A99,#REF!,4)</f>
        <v>#REF!</v>
      </c>
      <c r="Y99" s="37" t="e">
        <f>SUMIF(#REF!,выравнивание!$A99,#REF!)-SUMIFS(#REF!,#REF!,выравнивание!$A99,#REF!,4)</f>
        <v>#REF!</v>
      </c>
      <c r="Z99" s="37" t="e">
        <f>SUMIF(#REF!,выравнивание!$A99,#REF!)-SUMIFS(#REF!,#REF!,выравнивание!$A99,#REF!,4)</f>
        <v>#REF!</v>
      </c>
      <c r="AA99" s="37" t="e">
        <f>SUMIF(#REF!,выравнивание!$A99,#REF!)-SUMIFS(#REF!,#REF!,выравнивание!$A99,#REF!,4)</f>
        <v>#REF!</v>
      </c>
      <c r="AB99" s="37" t="e">
        <f>SUMIF(#REF!,выравнивание!$A99,#REF!)-SUMIFS(#REF!,#REF!,выравнивание!$A99,#REF!,4)</f>
        <v>#REF!</v>
      </c>
      <c r="AC99" s="103" t="e">
        <f>SUMIF(#REF!,выравнивание!$A99,#REF!)-SUMIFS(#REF!,#REF!,выравнивание!$A99,#REF!,4)</f>
        <v>#REF!</v>
      </c>
      <c r="AD99" s="103" t="e">
        <f>SUMIF(#REF!,выравнивание!$A99,#REF!)-SUMIFS(#REF!,#REF!,выравнивание!$A99,#REF!,4)</f>
        <v>#REF!</v>
      </c>
      <c r="AE99" s="103" t="e">
        <f>SUMIF(#REF!,выравнивание!$A99,#REF!)*1000-SUMIF(#REF!,выравнивание!$A99,#REF!)*1000</f>
        <v>#REF!</v>
      </c>
      <c r="AF99" s="84" t="e">
        <f>AD99-AE99</f>
        <v>#REF!</v>
      </c>
      <c r="AU99" s="108"/>
    </row>
    <row r="100" spans="1:49" hidden="1" x14ac:dyDescent="0.25">
      <c r="A100" s="6">
        <v>11</v>
      </c>
      <c r="B100" s="92" t="s">
        <v>26</v>
      </c>
      <c r="C100" s="11">
        <v>706</v>
      </c>
      <c r="D100" s="11">
        <v>2020</v>
      </c>
      <c r="E100" s="11" t="s">
        <v>184</v>
      </c>
      <c r="F100" s="104"/>
      <c r="G100" s="104"/>
      <c r="H100" s="104"/>
      <c r="I100" s="104" t="e">
        <f t="shared" ref="I100:O100" si="99">I99/$AD99</f>
        <v>#REF!</v>
      </c>
      <c r="J100" s="104" t="e">
        <f t="shared" si="99"/>
        <v>#REF!</v>
      </c>
      <c r="K100" s="104" t="e">
        <f t="shared" si="99"/>
        <v>#REF!</v>
      </c>
      <c r="L100" s="104" t="e">
        <f t="shared" si="99"/>
        <v>#REF!</v>
      </c>
      <c r="M100" s="104" t="e">
        <f t="shared" si="99"/>
        <v>#REF!</v>
      </c>
      <c r="N100" s="104" t="e">
        <f t="shared" si="99"/>
        <v>#REF!</v>
      </c>
      <c r="O100" s="104" t="e">
        <f t="shared" si="99"/>
        <v>#REF!</v>
      </c>
      <c r="P100" s="37"/>
      <c r="Q100" s="37"/>
      <c r="R100" s="37"/>
      <c r="S100" s="37"/>
      <c r="T100" s="104" t="e">
        <f t="shared" ref="T100:AB100" si="100">T99/$AD99</f>
        <v>#REF!</v>
      </c>
      <c r="U100" s="104" t="e">
        <f t="shared" si="100"/>
        <v>#REF!</v>
      </c>
      <c r="V100" s="104" t="e">
        <f t="shared" si="100"/>
        <v>#REF!</v>
      </c>
      <c r="W100" s="104" t="e">
        <f t="shared" si="100"/>
        <v>#REF!</v>
      </c>
      <c r="X100" s="104" t="e">
        <f t="shared" si="100"/>
        <v>#REF!</v>
      </c>
      <c r="Y100" s="104" t="e">
        <f t="shared" si="100"/>
        <v>#REF!</v>
      </c>
      <c r="Z100" s="104" t="e">
        <f t="shared" si="100"/>
        <v>#REF!</v>
      </c>
      <c r="AA100" s="104" t="e">
        <f t="shared" si="100"/>
        <v>#REF!</v>
      </c>
      <c r="AB100" s="104" t="e">
        <f t="shared" si="100"/>
        <v>#REF!</v>
      </c>
      <c r="AC100" s="106" t="e">
        <f>1-Z100-Y100-X100-W100-V100-U100-T100-O100-N100-L100-I100</f>
        <v>#REF!</v>
      </c>
      <c r="AD100" s="106" t="e">
        <f>AD99/$AD99</f>
        <v>#REF!</v>
      </c>
      <c r="AE100" s="81"/>
      <c r="AU100" s="108"/>
    </row>
    <row r="101" spans="1:49" x14ac:dyDescent="0.25">
      <c r="A101" s="6">
        <v>11</v>
      </c>
      <c r="B101" s="92" t="s">
        <v>26</v>
      </c>
      <c r="C101" s="11">
        <v>706</v>
      </c>
      <c r="D101" s="11">
        <v>2020</v>
      </c>
      <c r="E101" s="11" t="s">
        <v>185</v>
      </c>
      <c r="F101" s="37" t="e">
        <f>G101+H101</f>
        <v>#REF!</v>
      </c>
      <c r="G101" s="37" t="e">
        <f>J101+AA101</f>
        <v>#REF!</v>
      </c>
      <c r="H101" s="37" t="e">
        <f>K101+AB101</f>
        <v>#REF!</v>
      </c>
      <c r="I101" s="37" t="e">
        <f>ROUND($AF99*I100,0)</f>
        <v>#REF!</v>
      </c>
      <c r="J101" s="37" t="e">
        <f>ROUND(I101/1.302,0)</f>
        <v>#REF!</v>
      </c>
      <c r="K101" s="37" t="e">
        <f>I101-J101</f>
        <v>#REF!</v>
      </c>
      <c r="L101" s="37" t="e">
        <f>ROUND($AF99*L100,0)</f>
        <v>#REF!</v>
      </c>
      <c r="M101" s="37" t="e">
        <f>ROUND($AF99*M100,0)</f>
        <v>#REF!</v>
      </c>
      <c r="N101" s="37" t="e">
        <f>ROUND($AF99*N100,0)</f>
        <v>#REF!</v>
      </c>
      <c r="O101" s="37" t="e">
        <f>ROUND($AF99*O100,0)</f>
        <v>#REF!</v>
      </c>
      <c r="P101" s="37"/>
      <c r="Q101" s="37"/>
      <c r="R101" s="37"/>
      <c r="S101" s="37"/>
      <c r="T101" s="37" t="e">
        <f t="shared" ref="T101:Z101" si="101">ROUND($AF99*T100,0)</f>
        <v>#REF!</v>
      </c>
      <c r="U101" s="37" t="e">
        <f t="shared" si="101"/>
        <v>#REF!</v>
      </c>
      <c r="V101" s="37" t="e">
        <f t="shared" si="101"/>
        <v>#REF!</v>
      </c>
      <c r="W101" s="37" t="e">
        <f t="shared" si="101"/>
        <v>#REF!</v>
      </c>
      <c r="X101" s="37" t="e">
        <f t="shared" si="101"/>
        <v>#REF!</v>
      </c>
      <c r="Y101" s="37" t="e">
        <f t="shared" si="101"/>
        <v>#REF!</v>
      </c>
      <c r="Z101" s="37" t="e">
        <f t="shared" si="101"/>
        <v>#REF!</v>
      </c>
      <c r="AA101" s="37" t="e">
        <f>ROUND(Z101/1.302,0)</f>
        <v>#REF!</v>
      </c>
      <c r="AB101" s="37" t="e">
        <f>Z101-AA101</f>
        <v>#REF!</v>
      </c>
      <c r="AC101" s="37" t="e">
        <f>ROUND($AF99*AC100,0)</f>
        <v>#REF!</v>
      </c>
      <c r="AD101" s="37" t="e">
        <f>I101+L101+N101+O101+T101+U101+V101+W101+X101+Y101+AC101+Z101</f>
        <v>#REF!</v>
      </c>
      <c r="AE101" s="78" t="e">
        <f>AF99</f>
        <v>#REF!</v>
      </c>
      <c r="AF101" s="78" t="e">
        <f>AE101-AF99</f>
        <v>#REF!</v>
      </c>
      <c r="AG101" s="107" t="e">
        <f>-ROUND(F101/1000,1)</f>
        <v>#REF!</v>
      </c>
      <c r="AH101" s="107" t="e">
        <f>ROUND(AG101/1.302,1)</f>
        <v>#REF!</v>
      </c>
      <c r="AI101" s="107" t="e">
        <f>AG101-AH101</f>
        <v>#REF!</v>
      </c>
      <c r="AJ101" s="107" t="e">
        <f>-ROUND(L101/1000,1)</f>
        <v>#REF!</v>
      </c>
      <c r="AK101" s="107" t="e">
        <f>-ROUND(M101/1000,1)</f>
        <v>#REF!</v>
      </c>
      <c r="AL101" s="107" t="e">
        <f>-ROUND(N101/1000,1)</f>
        <v>#REF!</v>
      </c>
      <c r="AM101" s="107" t="e">
        <f>-ROUND(O101/1000,1)</f>
        <v>#REF!</v>
      </c>
      <c r="AN101" s="107" t="e">
        <f t="shared" ref="AN101:AS101" si="102">-ROUND(T101/1000,1)</f>
        <v>#REF!</v>
      </c>
      <c r="AO101" s="107" t="e">
        <f t="shared" si="102"/>
        <v>#REF!</v>
      </c>
      <c r="AP101" s="107" t="e">
        <f t="shared" si="102"/>
        <v>#REF!</v>
      </c>
      <c r="AQ101" s="107" t="e">
        <f t="shared" si="102"/>
        <v>#REF!</v>
      </c>
      <c r="AR101" s="107" t="e">
        <f t="shared" si="102"/>
        <v>#REF!</v>
      </c>
      <c r="AS101" s="107" t="e">
        <f t="shared" si="102"/>
        <v>#REF!</v>
      </c>
      <c r="AT101" s="107" t="e">
        <f>-ROUND(AC101/1000,1)</f>
        <v>#REF!</v>
      </c>
      <c r="AU101" s="108" t="e">
        <f>AG101+AJ101+AL101+AM101+AN101+AO101+AP101+AQ101+AR101+AS101+AT101</f>
        <v>#REF!</v>
      </c>
      <c r="AW101" s="272">
        <v>-91965.6</v>
      </c>
    </row>
    <row r="102" spans="1:49" hidden="1" x14ac:dyDescent="0.25">
      <c r="A102" s="6">
        <v>12</v>
      </c>
      <c r="B102" s="92" t="s">
        <v>27</v>
      </c>
      <c r="C102" s="11">
        <v>706</v>
      </c>
      <c r="D102" s="11">
        <v>2018</v>
      </c>
      <c r="E102" s="11" t="s">
        <v>182</v>
      </c>
      <c r="F102" s="37"/>
      <c r="G102" s="37"/>
      <c r="H102" s="37"/>
      <c r="I102" s="37">
        <f>SUMIF('2020'!$B:$B,выравнивание!$A102,'2020'!BM:BM)-SUMIFS('2020'!BM:BM,'2020'!$B:$B,выравнивание!$A102,'2020'!$G:$G,4)</f>
        <v>141868089</v>
      </c>
      <c r="J102" s="37">
        <f>SUMIF('2020'!$B:$B,выравнивание!$A102,'2020'!BN:BN)-SUMIFS('2020'!BN:BN,'2020'!$B:$B,выравнивание!$A102,'2020'!$G:$G,4)</f>
        <v>108961666</v>
      </c>
      <c r="K102" s="37">
        <f>SUMIF('2020'!$B:$B,выравнивание!$A102,'2020'!BO:BO)-SUMIFS('2020'!BO:BO,'2020'!$B:$B,выравнивание!$A102,'2020'!$G:$G,4)</f>
        <v>32906423</v>
      </c>
      <c r="L102" s="37">
        <f>SUMIF('2020'!$B:$B,выравнивание!$A102,'2020'!BP:BP)-SUMIFS('2020'!BP:BP,'2020'!$B:$B,выравнивание!$A102,'2020'!$G:$G,4)</f>
        <v>12921608</v>
      </c>
      <c r="M102" s="37">
        <f>SUMIF('2020'!$B:$B,выравнивание!$A102,'2020'!BQ:BQ)-SUMIFS('2020'!BQ:BQ,'2020'!$B:$B,выравнивание!$A102,'2020'!$G:$G,4)</f>
        <v>2187560</v>
      </c>
      <c r="N102" s="37">
        <f>SUMIF('2020'!$B:$B,выравнивание!$A102,'2020'!BR:BR)-SUMIFS('2020'!BR:BR,'2020'!$B:$B,выравнивание!$A102,'2020'!$G:$G,4)</f>
        <v>11945196</v>
      </c>
      <c r="O102" s="37">
        <f>SUMIF('2020'!$B:$B,выравнивание!$A102,'2020'!BS:BS)-SUMIFS('2020'!BS:BS,'2020'!$B:$B,выравнивание!$A102,'2020'!$G:$G,4)</f>
        <v>28743420</v>
      </c>
      <c r="P102" s="37">
        <f>SUMIF('2020'!$B:$B,выравнивание!$A102,'2020'!BT:BT)-SUMIFS('2020'!BT:BT,'2020'!$B:$B,выравнивание!$A102,'2020'!$G:$G,4)</f>
        <v>794572</v>
      </c>
      <c r="Q102" s="37">
        <f>SUMIF('2020'!$B:$B,выравнивание!$A102,'2020'!BU:BU)-SUMIFS('2020'!BU:BU,'2020'!$B:$B,выравнивание!$A102,'2020'!$G:$G,4)</f>
        <v>26054404</v>
      </c>
      <c r="R102" s="37">
        <f>SUMIF('2020'!$B:$B,выравнивание!$A102,'2020'!BV:BV)-SUMIFS('2020'!BV:BV,'2020'!$B:$B,выравнивание!$A102,'2020'!$G:$G,4)</f>
        <v>555536</v>
      </c>
      <c r="S102" s="37">
        <f>SUMIF('2020'!$B:$B,выравнивание!$A102,'2020'!BW:BW)-SUMIFS('2020'!BW:BW,'2020'!$B:$B,выравнивание!$A102,'2020'!$G:$G,4)</f>
        <v>1338908</v>
      </c>
      <c r="T102" s="37">
        <f>SUMIF('2020'!$B:$B,выравнивание!$A102,'2020'!BX:BX)-SUMIFS('2020'!BX:BX,'2020'!$B:$B,выравнивание!$A102,'2020'!$G:$G,4)</f>
        <v>10024862</v>
      </c>
      <c r="U102" s="37">
        <f>SUMIF('2020'!$B:$B,выравнивание!$A102,'2020'!BY:BY)-SUMIFS('2020'!BY:BY,'2020'!$B:$B,выравнивание!$A102,'2020'!$G:$G,4)</f>
        <v>8641240</v>
      </c>
      <c r="V102" s="37">
        <f>SUMIF('2020'!$B:$B,выравнивание!$A102,'2020'!BZ:BZ)-SUMIFS('2020'!BZ:BZ,'2020'!$B:$B,выравнивание!$A102,'2020'!$G:$G,4)</f>
        <v>806004</v>
      </c>
      <c r="W102" s="37">
        <f>SUMIF('2020'!$B:$B,выравнивание!$A102,'2020'!CA:CA)-SUMIFS('2020'!CA:CA,'2020'!$B:$B,выравнивание!$A102,'2020'!$G:$G,4)</f>
        <v>1149302</v>
      </c>
      <c r="X102" s="37">
        <f>SUMIF('2020'!$B:$B,выравнивание!$A102,'2020'!CB:CB)-SUMIFS('2020'!CB:CB,'2020'!$B:$B,выравнивание!$A102,'2020'!$G:$G,4)</f>
        <v>121478</v>
      </c>
      <c r="Y102" s="37">
        <f>SUMIF('2020'!$B:$B,выравнивание!$A102,'2020'!CC:CC)-SUMIFS('2020'!CC:CC,'2020'!$B:$B,выравнивание!$A102,'2020'!$G:$G,4)</f>
        <v>1367940</v>
      </c>
      <c r="Z102" s="37">
        <f>SUMIF('2020'!$B:$B,выравнивание!$A102,'2020'!CD:CD)-SUMIFS('2020'!CD:CD,'2020'!$B:$B,выравнивание!$A102,'2020'!$G:$G,4)</f>
        <v>34793444</v>
      </c>
      <c r="AA102" s="37">
        <f>SUMIF('2020'!$B:$B,выравнивание!$A102,'2020'!CE:CE)-SUMIFS('2020'!CE:CE,'2020'!$B:$B,выравнивание!$A102,'2020'!$G:$G,4)</f>
        <v>26723075.399999999</v>
      </c>
      <c r="AB102" s="37">
        <f>SUMIF('2020'!$B:$B,выравнивание!$A102,'2020'!CF:CF)-SUMIFS('2020'!CF:CF,'2020'!$B:$B,выравнивание!$A102,'2020'!$G:$G,4)</f>
        <v>8070368.5999999996</v>
      </c>
      <c r="AC102" s="103">
        <f>SUMIF('2020'!$B:$B,выравнивание!$A102,'2020'!CG:CG)-SUMIFS('2020'!CG:CG,'2020'!$B:$B,выравнивание!$A102,'2020'!$G:$G,4)</f>
        <v>5005440</v>
      </c>
      <c r="AD102" s="103">
        <f>SUMIF('2020'!$B:$B,выравнивание!$A102,'2020'!CH:CH)-SUMIFS('2020'!CH:CH,'2020'!$B:$B,выравнивание!$A102,'2020'!$G:$G,4)</f>
        <v>257388023</v>
      </c>
      <c r="AE102" s="84">
        <f>SUMIF('Свод 2020'!$A$9:$A$22,выравнивание!$A102,'Свод 2020'!$AA$9:$AA$24)*1000-SUMIF('Свод 2020'!$A$9:$A$22,выравнивание!$A102,'Свод 2020'!$S$9:$S$24)*1000</f>
        <v>273308800</v>
      </c>
      <c r="AF102" s="105">
        <f>AD102-AE102</f>
        <v>-15920777</v>
      </c>
      <c r="AU102" s="108"/>
    </row>
    <row r="103" spans="1:49" hidden="1" x14ac:dyDescent="0.25">
      <c r="A103" s="6">
        <v>12</v>
      </c>
      <c r="B103" s="92" t="s">
        <v>27</v>
      </c>
      <c r="C103" s="11">
        <v>706</v>
      </c>
      <c r="D103" s="11">
        <v>2018</v>
      </c>
      <c r="E103" s="11" t="s">
        <v>184</v>
      </c>
      <c r="F103" s="104"/>
      <c r="G103" s="104"/>
      <c r="H103" s="104"/>
      <c r="I103" s="104">
        <f t="shared" ref="I103:O103" si="103">I102/$AD102</f>
        <v>0.55118400000000001</v>
      </c>
      <c r="J103" s="104">
        <f t="shared" si="103"/>
        <v>0.42333599999999999</v>
      </c>
      <c r="K103" s="104">
        <f t="shared" si="103"/>
        <v>0.12784799999999999</v>
      </c>
      <c r="L103" s="104">
        <f t="shared" si="103"/>
        <v>5.0202999999999998E-2</v>
      </c>
      <c r="M103" s="104">
        <f t="shared" si="103"/>
        <v>8.4989999999999996E-3</v>
      </c>
      <c r="N103" s="104">
        <f t="shared" si="103"/>
        <v>4.6408999999999999E-2</v>
      </c>
      <c r="O103" s="104">
        <f t="shared" si="103"/>
        <v>0.11167299999999999</v>
      </c>
      <c r="P103" s="37"/>
      <c r="Q103" s="37"/>
      <c r="R103" s="37"/>
      <c r="S103" s="37"/>
      <c r="T103" s="104">
        <f t="shared" ref="T103:AB103" si="104">T102/$AD102</f>
        <v>3.8948000000000003E-2</v>
      </c>
      <c r="U103" s="104">
        <f t="shared" si="104"/>
        <v>3.3572999999999999E-2</v>
      </c>
      <c r="V103" s="104">
        <f t="shared" si="104"/>
        <v>3.1310000000000001E-3</v>
      </c>
      <c r="W103" s="104">
        <f t="shared" si="104"/>
        <v>4.4650000000000002E-3</v>
      </c>
      <c r="X103" s="104">
        <f t="shared" si="104"/>
        <v>4.7199999999999998E-4</v>
      </c>
      <c r="Y103" s="104">
        <f t="shared" si="104"/>
        <v>5.3150000000000003E-3</v>
      </c>
      <c r="Z103" s="104">
        <f t="shared" si="104"/>
        <v>0.13517899999999999</v>
      </c>
      <c r="AA103" s="104">
        <f t="shared" si="104"/>
        <v>0.103824</v>
      </c>
      <c r="AB103" s="104">
        <f t="shared" si="104"/>
        <v>3.1355000000000001E-2</v>
      </c>
      <c r="AC103" s="106">
        <f>1-Z103-Y103-X103-W103-V103-U103-T103-O103-N103-L103-I103</f>
        <v>1.9448E-2</v>
      </c>
      <c r="AD103" s="106">
        <f>AD102/$AD102</f>
        <v>1</v>
      </c>
      <c r="AE103" s="81"/>
      <c r="AU103" s="108"/>
    </row>
    <row r="104" spans="1:49" x14ac:dyDescent="0.25">
      <c r="A104" s="6">
        <v>12</v>
      </c>
      <c r="B104" s="92" t="s">
        <v>27</v>
      </c>
      <c r="C104" s="11">
        <v>706</v>
      </c>
      <c r="D104" s="11">
        <v>2018</v>
      </c>
      <c r="E104" s="11" t="s">
        <v>185</v>
      </c>
      <c r="F104" s="37">
        <f>G104+H104</f>
        <v>-10927433</v>
      </c>
      <c r="G104" s="37">
        <f>J104+AA104</f>
        <v>-8392806</v>
      </c>
      <c r="H104" s="37">
        <f>K104+AB104</f>
        <v>-2534627</v>
      </c>
      <c r="I104" s="37">
        <f>ROUND($AF102*I103,0)</f>
        <v>-8775278</v>
      </c>
      <c r="J104" s="37">
        <f>ROUND(I104/1.302,0)</f>
        <v>-6739845</v>
      </c>
      <c r="K104" s="37">
        <f>I104-J104</f>
        <v>-2035433</v>
      </c>
      <c r="L104" s="37">
        <f>ROUND($AF102*L103,0)</f>
        <v>-799271</v>
      </c>
      <c r="M104" s="37">
        <f>ROUND($AF102*M103,0)</f>
        <v>-135311</v>
      </c>
      <c r="N104" s="37">
        <f>ROUND($AF102*N103,0)</f>
        <v>-738867</v>
      </c>
      <c r="O104" s="37">
        <f>ROUND($AF102*O103,0)</f>
        <v>-1777921</v>
      </c>
      <c r="P104" s="37"/>
      <c r="Q104" s="37"/>
      <c r="R104" s="37"/>
      <c r="S104" s="37"/>
      <c r="T104" s="37">
        <f t="shared" ref="T104:Z104" si="105">ROUND($AF102*T103,0)</f>
        <v>-620082</v>
      </c>
      <c r="U104" s="37">
        <f t="shared" si="105"/>
        <v>-534508</v>
      </c>
      <c r="V104" s="37">
        <f t="shared" si="105"/>
        <v>-49848</v>
      </c>
      <c r="W104" s="37">
        <f t="shared" si="105"/>
        <v>-71086</v>
      </c>
      <c r="X104" s="37">
        <f t="shared" si="105"/>
        <v>-7515</v>
      </c>
      <c r="Y104" s="37">
        <f t="shared" si="105"/>
        <v>-84619</v>
      </c>
      <c r="Z104" s="37">
        <f t="shared" si="105"/>
        <v>-2152155</v>
      </c>
      <c r="AA104" s="37">
        <f>ROUND(Z104/1.302,0)</f>
        <v>-1652961</v>
      </c>
      <c r="AB104" s="37">
        <f>Z104-AA104</f>
        <v>-499194</v>
      </c>
      <c r="AC104" s="37">
        <f>ROUND($AF102*AC103,0)</f>
        <v>-309627</v>
      </c>
      <c r="AD104" s="37">
        <f>I104+L104+N104+O104+T104+U104+V104+W104+X104+Y104+AC104+Z104</f>
        <v>-15920777</v>
      </c>
      <c r="AE104" s="78">
        <f>AF102</f>
        <v>-15920777</v>
      </c>
      <c r="AF104" s="78">
        <f>AE104-AF102</f>
        <v>0</v>
      </c>
      <c r="AG104" s="107">
        <f>-ROUND(F104/1000,1)</f>
        <v>10927.4</v>
      </c>
      <c r="AH104" s="107">
        <f>ROUND(AG104/1.302,1)</f>
        <v>8392.7999999999993</v>
      </c>
      <c r="AI104" s="107">
        <f>AG104-AH104</f>
        <v>2534.6</v>
      </c>
      <c r="AJ104" s="107">
        <f>-ROUND(L104/1000,1)</f>
        <v>799.3</v>
      </c>
      <c r="AK104" s="107">
        <f>-ROUND(M104/1000,1)</f>
        <v>135.30000000000001</v>
      </c>
      <c r="AL104" s="107">
        <f>-ROUND(N104/1000,1)</f>
        <v>738.9</v>
      </c>
      <c r="AM104" s="107">
        <f>-ROUND(O104/1000,1)</f>
        <v>1777.9</v>
      </c>
      <c r="AN104" s="107">
        <f t="shared" ref="AN104:AS104" si="106">-ROUND(T104/1000,1)</f>
        <v>620.1</v>
      </c>
      <c r="AO104" s="107">
        <f t="shared" si="106"/>
        <v>534.5</v>
      </c>
      <c r="AP104" s="107">
        <f t="shared" si="106"/>
        <v>49.8</v>
      </c>
      <c r="AQ104" s="107">
        <f t="shared" si="106"/>
        <v>71.099999999999994</v>
      </c>
      <c r="AR104" s="107">
        <f t="shared" si="106"/>
        <v>7.5</v>
      </c>
      <c r="AS104" s="107">
        <f t="shared" si="106"/>
        <v>84.6</v>
      </c>
      <c r="AT104" s="107">
        <f>-ROUND(AC104/1000,1)</f>
        <v>309.60000000000002</v>
      </c>
      <c r="AU104" s="108">
        <f>AG104+AJ104+AL104+AM104+AN104+AO104+AP104+AQ104+AR104+AS104+AT104</f>
        <v>15920.7</v>
      </c>
      <c r="AW104" s="272">
        <v>-91503</v>
      </c>
    </row>
    <row r="105" spans="1:49" hidden="1" x14ac:dyDescent="0.25">
      <c r="A105" s="6">
        <v>12</v>
      </c>
      <c r="B105" s="92" t="s">
        <v>27</v>
      </c>
      <c r="C105" s="11">
        <v>706</v>
      </c>
      <c r="D105" s="11">
        <v>2019</v>
      </c>
      <c r="E105" s="11" t="s">
        <v>182</v>
      </c>
      <c r="F105" s="37"/>
      <c r="G105" s="37"/>
      <c r="H105" s="37"/>
      <c r="I105" s="37" t="e">
        <f>SUMIF(#REF!,выравнивание!$A105,#REF!)-SUMIFS(#REF!,#REF!,выравнивание!$A105,#REF!,4)</f>
        <v>#REF!</v>
      </c>
      <c r="J105" s="37" t="e">
        <f>SUMIF(#REF!,выравнивание!$A105,#REF!)-SUMIFS(#REF!,#REF!,выравнивание!$A105,#REF!,4)</f>
        <v>#REF!</v>
      </c>
      <c r="K105" s="37" t="e">
        <f>SUMIF(#REF!,выравнивание!$A105,#REF!)-SUMIFS(#REF!,#REF!,выравнивание!$A105,#REF!,4)</f>
        <v>#REF!</v>
      </c>
      <c r="L105" s="37" t="e">
        <f>SUMIF(#REF!,выравнивание!$A105,#REF!)-SUMIFS(#REF!,#REF!,выравнивание!$A105,#REF!,4)</f>
        <v>#REF!</v>
      </c>
      <c r="M105" s="37" t="e">
        <f>SUMIF(#REF!,выравнивание!$A105,#REF!)-SUMIFS(#REF!,#REF!,выравнивание!$A105,#REF!,4)</f>
        <v>#REF!</v>
      </c>
      <c r="N105" s="37" t="e">
        <f>SUMIF(#REF!,выравнивание!$A105,#REF!)-SUMIFS(#REF!,#REF!,выравнивание!$A105,#REF!,4)</f>
        <v>#REF!</v>
      </c>
      <c r="O105" s="37" t="e">
        <f>SUMIF(#REF!,выравнивание!$A105,#REF!)-SUMIFS(#REF!,#REF!,выравнивание!$A105,#REF!,4)</f>
        <v>#REF!</v>
      </c>
      <c r="P105" s="37" t="e">
        <f>SUMIF(#REF!,выравнивание!$A105,#REF!)-SUMIFS(#REF!,#REF!,выравнивание!$A105,#REF!,4)</f>
        <v>#REF!</v>
      </c>
      <c r="Q105" s="37" t="e">
        <f>SUMIF(#REF!,выравнивание!$A105,#REF!)-SUMIFS(#REF!,#REF!,выравнивание!$A105,#REF!,4)</f>
        <v>#REF!</v>
      </c>
      <c r="R105" s="37" t="e">
        <f>SUMIF(#REF!,выравнивание!$A105,#REF!)-SUMIFS(#REF!,#REF!,выравнивание!$A105,#REF!,4)</f>
        <v>#REF!</v>
      </c>
      <c r="S105" s="37" t="e">
        <f>SUMIF(#REF!,выравнивание!$A105,#REF!)-SUMIFS(#REF!,#REF!,выравнивание!$A105,#REF!,4)</f>
        <v>#REF!</v>
      </c>
      <c r="T105" s="37" t="e">
        <f>SUMIF(#REF!,выравнивание!$A105,#REF!)-SUMIFS(#REF!,#REF!,выравнивание!$A105,#REF!,4)</f>
        <v>#REF!</v>
      </c>
      <c r="U105" s="37" t="e">
        <f>SUMIF(#REF!,выравнивание!$A105,#REF!)-SUMIFS(#REF!,#REF!,выравнивание!$A105,#REF!,4)</f>
        <v>#REF!</v>
      </c>
      <c r="V105" s="37" t="e">
        <f>SUMIF(#REF!,выравнивание!$A105,#REF!)-SUMIFS(#REF!,#REF!,выравнивание!$A105,#REF!,4)</f>
        <v>#REF!</v>
      </c>
      <c r="W105" s="37" t="e">
        <f>SUMIF(#REF!,выравнивание!$A105,#REF!)-SUMIFS(#REF!,#REF!,выравнивание!$A105,#REF!,4)</f>
        <v>#REF!</v>
      </c>
      <c r="X105" s="37" t="e">
        <f>SUMIF(#REF!,выравнивание!$A105,#REF!)-SUMIFS(#REF!,#REF!,выравнивание!$A105,#REF!,4)</f>
        <v>#REF!</v>
      </c>
      <c r="Y105" s="37" t="e">
        <f>SUMIF(#REF!,выравнивание!$A105,#REF!)-SUMIFS(#REF!,#REF!,выравнивание!$A105,#REF!,4)</f>
        <v>#REF!</v>
      </c>
      <c r="Z105" s="37" t="e">
        <f>SUMIF(#REF!,выравнивание!$A105,#REF!)-SUMIFS(#REF!,#REF!,выравнивание!$A105,#REF!,4)</f>
        <v>#REF!</v>
      </c>
      <c r="AA105" s="37" t="e">
        <f>SUMIF(#REF!,выравнивание!$A105,#REF!)-SUMIFS(#REF!,#REF!,выравнивание!$A105,#REF!,4)</f>
        <v>#REF!</v>
      </c>
      <c r="AB105" s="37" t="e">
        <f>SUMIF(#REF!,выравнивание!$A105,#REF!)-SUMIFS(#REF!,#REF!,выравнивание!$A105,#REF!,4)</f>
        <v>#REF!</v>
      </c>
      <c r="AC105" s="103" t="e">
        <f>SUMIF(#REF!,выравнивание!$A105,#REF!)-SUMIFS(#REF!,#REF!,выравнивание!$A105,#REF!,4)</f>
        <v>#REF!</v>
      </c>
      <c r="AD105" s="103" t="e">
        <f>SUMIF(#REF!,выравнивание!$A105,#REF!)-SUMIFS(#REF!,#REF!,выравнивание!$A105,#REF!,4)</f>
        <v>#REF!</v>
      </c>
      <c r="AE105" s="103" t="e">
        <f>SUMIF(#REF!,выравнивание!$A105,#REF!)*1000-SUMIF(#REF!,выравнивание!$A105,#REF!)*1000</f>
        <v>#REF!</v>
      </c>
      <c r="AF105" s="105" t="e">
        <f>AD105-AE105</f>
        <v>#REF!</v>
      </c>
      <c r="AU105" s="108"/>
    </row>
    <row r="106" spans="1:49" hidden="1" x14ac:dyDescent="0.25">
      <c r="A106" s="6">
        <v>12</v>
      </c>
      <c r="B106" s="92" t="s">
        <v>27</v>
      </c>
      <c r="C106" s="11">
        <v>706</v>
      </c>
      <c r="D106" s="11">
        <v>2019</v>
      </c>
      <c r="E106" s="11" t="s">
        <v>184</v>
      </c>
      <c r="F106" s="104"/>
      <c r="G106" s="104"/>
      <c r="H106" s="104"/>
      <c r="I106" s="104" t="e">
        <f t="shared" ref="I106:O106" si="107">I105/$AD105</f>
        <v>#REF!</v>
      </c>
      <c r="J106" s="104" t="e">
        <f t="shared" si="107"/>
        <v>#REF!</v>
      </c>
      <c r="K106" s="104" t="e">
        <f t="shared" si="107"/>
        <v>#REF!</v>
      </c>
      <c r="L106" s="104" t="e">
        <f t="shared" si="107"/>
        <v>#REF!</v>
      </c>
      <c r="M106" s="104" t="e">
        <f t="shared" si="107"/>
        <v>#REF!</v>
      </c>
      <c r="N106" s="104" t="e">
        <f t="shared" si="107"/>
        <v>#REF!</v>
      </c>
      <c r="O106" s="104" t="e">
        <f t="shared" si="107"/>
        <v>#REF!</v>
      </c>
      <c r="P106" s="37"/>
      <c r="Q106" s="37"/>
      <c r="R106" s="37"/>
      <c r="S106" s="37"/>
      <c r="T106" s="104" t="e">
        <f t="shared" ref="T106:AB106" si="108">T105/$AD105</f>
        <v>#REF!</v>
      </c>
      <c r="U106" s="104" t="e">
        <f t="shared" si="108"/>
        <v>#REF!</v>
      </c>
      <c r="V106" s="104" t="e">
        <f t="shared" si="108"/>
        <v>#REF!</v>
      </c>
      <c r="W106" s="104" t="e">
        <f t="shared" si="108"/>
        <v>#REF!</v>
      </c>
      <c r="X106" s="104" t="e">
        <f t="shared" si="108"/>
        <v>#REF!</v>
      </c>
      <c r="Y106" s="104" t="e">
        <f t="shared" si="108"/>
        <v>#REF!</v>
      </c>
      <c r="Z106" s="104" t="e">
        <f t="shared" si="108"/>
        <v>#REF!</v>
      </c>
      <c r="AA106" s="104" t="e">
        <f t="shared" si="108"/>
        <v>#REF!</v>
      </c>
      <c r="AB106" s="104" t="e">
        <f t="shared" si="108"/>
        <v>#REF!</v>
      </c>
      <c r="AC106" s="106" t="e">
        <f>1-Z106-Y106-X106-W106-V106-U106-T106-O106-N106-L106-I106</f>
        <v>#REF!</v>
      </c>
      <c r="AD106" s="106" t="e">
        <f>AD105/$AD105</f>
        <v>#REF!</v>
      </c>
      <c r="AE106" s="81"/>
      <c r="AU106" s="108"/>
    </row>
    <row r="107" spans="1:49" x14ac:dyDescent="0.25">
      <c r="A107" s="6">
        <v>12</v>
      </c>
      <c r="B107" s="92" t="s">
        <v>27</v>
      </c>
      <c r="C107" s="11">
        <v>706</v>
      </c>
      <c r="D107" s="11">
        <v>2019</v>
      </c>
      <c r="E107" s="11" t="s">
        <v>185</v>
      </c>
      <c r="F107" s="37" t="e">
        <f>G107+H107</f>
        <v>#REF!</v>
      </c>
      <c r="G107" s="37" t="e">
        <f>J107+AA107</f>
        <v>#REF!</v>
      </c>
      <c r="H107" s="37" t="e">
        <f>K107+AB107</f>
        <v>#REF!</v>
      </c>
      <c r="I107" s="37" t="e">
        <f>ROUND($AF105*I106,0)</f>
        <v>#REF!</v>
      </c>
      <c r="J107" s="37" t="e">
        <f>ROUND(I107/1.302,0)</f>
        <v>#REF!</v>
      </c>
      <c r="K107" s="37" t="e">
        <f>I107-J107</f>
        <v>#REF!</v>
      </c>
      <c r="L107" s="37" t="e">
        <f>ROUND($AF105*L106,0)</f>
        <v>#REF!</v>
      </c>
      <c r="M107" s="37" t="e">
        <f>ROUND($AF105*M106,0)</f>
        <v>#REF!</v>
      </c>
      <c r="N107" s="37" t="e">
        <f>ROUND($AF105*N106,0)</f>
        <v>#REF!</v>
      </c>
      <c r="O107" s="37" t="e">
        <f>ROUND($AF105*O106,0)</f>
        <v>#REF!</v>
      </c>
      <c r="P107" s="37"/>
      <c r="Q107" s="37"/>
      <c r="R107" s="37"/>
      <c r="S107" s="37"/>
      <c r="T107" s="37" t="e">
        <f t="shared" ref="T107:Z107" si="109">ROUND($AF105*T106,0)</f>
        <v>#REF!</v>
      </c>
      <c r="U107" s="37" t="e">
        <f t="shared" si="109"/>
        <v>#REF!</v>
      </c>
      <c r="V107" s="37" t="e">
        <f t="shared" si="109"/>
        <v>#REF!</v>
      </c>
      <c r="W107" s="37" t="e">
        <f t="shared" si="109"/>
        <v>#REF!</v>
      </c>
      <c r="X107" s="37" t="e">
        <f t="shared" si="109"/>
        <v>#REF!</v>
      </c>
      <c r="Y107" s="37" t="e">
        <f t="shared" si="109"/>
        <v>#REF!</v>
      </c>
      <c r="Z107" s="37" t="e">
        <f t="shared" si="109"/>
        <v>#REF!</v>
      </c>
      <c r="AA107" s="37" t="e">
        <f>ROUND(Z107/1.302,0)</f>
        <v>#REF!</v>
      </c>
      <c r="AB107" s="37" t="e">
        <f>Z107-AA107</f>
        <v>#REF!</v>
      </c>
      <c r="AC107" s="37" t="e">
        <f>ROUND($AF105*AC106,0)</f>
        <v>#REF!</v>
      </c>
      <c r="AD107" s="37" t="e">
        <f>I107+L107+N107+O107+T107+U107+V107+W107+X107+Y107+AC107+Z107</f>
        <v>#REF!</v>
      </c>
      <c r="AE107" s="78" t="e">
        <f>AF105</f>
        <v>#REF!</v>
      </c>
      <c r="AF107" s="78" t="e">
        <f>AE107-AF105</f>
        <v>#REF!</v>
      </c>
      <c r="AG107" s="107" t="e">
        <f>-ROUND(F107/1000,1)</f>
        <v>#REF!</v>
      </c>
      <c r="AH107" s="107" t="e">
        <f>ROUND(AG107/1.302,1)</f>
        <v>#REF!</v>
      </c>
      <c r="AI107" s="107" t="e">
        <f>AG107-AH107</f>
        <v>#REF!</v>
      </c>
      <c r="AJ107" s="107" t="e">
        <f>-ROUND(L107/1000,1)</f>
        <v>#REF!</v>
      </c>
      <c r="AK107" s="107" t="e">
        <f>-ROUND(M107/1000,1)</f>
        <v>#REF!</v>
      </c>
      <c r="AL107" s="107" t="e">
        <f>-ROUND(N107/1000,1)</f>
        <v>#REF!</v>
      </c>
      <c r="AM107" s="107" t="e">
        <f>-ROUND(O107/1000,1)</f>
        <v>#REF!</v>
      </c>
      <c r="AN107" s="107" t="e">
        <f t="shared" ref="AN107:AS107" si="110">-ROUND(T107/1000,1)</f>
        <v>#REF!</v>
      </c>
      <c r="AO107" s="107" t="e">
        <f t="shared" si="110"/>
        <v>#REF!</v>
      </c>
      <c r="AP107" s="107" t="e">
        <f t="shared" si="110"/>
        <v>#REF!</v>
      </c>
      <c r="AQ107" s="107" t="e">
        <f t="shared" si="110"/>
        <v>#REF!</v>
      </c>
      <c r="AR107" s="107" t="e">
        <f t="shared" si="110"/>
        <v>#REF!</v>
      </c>
      <c r="AS107" s="107" t="e">
        <f t="shared" si="110"/>
        <v>#REF!</v>
      </c>
      <c r="AT107" s="107" t="e">
        <f>-ROUND(AC107/1000,1)</f>
        <v>#REF!</v>
      </c>
      <c r="AU107" s="108" t="e">
        <f>AG107+AJ107+AL107+AM107+AN107+AO107+AP107+AQ107+AR107+AS107+AT107</f>
        <v>#REF!</v>
      </c>
      <c r="AW107" s="272">
        <v>-95265.2</v>
      </c>
    </row>
    <row r="108" spans="1:49" hidden="1" x14ac:dyDescent="0.25">
      <c r="A108" s="6">
        <v>12</v>
      </c>
      <c r="B108" s="92" t="s">
        <v>27</v>
      </c>
      <c r="C108" s="11">
        <v>706</v>
      </c>
      <c r="D108" s="11">
        <v>2020</v>
      </c>
      <c r="E108" s="11" t="s">
        <v>182</v>
      </c>
      <c r="F108" s="37"/>
      <c r="G108" s="37"/>
      <c r="H108" s="37"/>
      <c r="I108" s="37" t="e">
        <f>SUMIF(#REF!,выравнивание!$A108,#REF!)-SUMIFS(#REF!,#REF!,выравнивание!$A108,#REF!,4)</f>
        <v>#REF!</v>
      </c>
      <c r="J108" s="37" t="e">
        <f>SUMIF(#REF!,выравнивание!$A108,#REF!)-SUMIFS(#REF!,#REF!,выравнивание!$A108,#REF!,4)</f>
        <v>#REF!</v>
      </c>
      <c r="K108" s="37" t="e">
        <f>SUMIF(#REF!,выравнивание!$A108,#REF!)-SUMIFS(#REF!,#REF!,выравнивание!$A108,#REF!,4)</f>
        <v>#REF!</v>
      </c>
      <c r="L108" s="37" t="e">
        <f>SUMIF(#REF!,выравнивание!$A108,#REF!)-SUMIFS(#REF!,#REF!,выравнивание!$A108,#REF!,4)</f>
        <v>#REF!</v>
      </c>
      <c r="M108" s="37" t="e">
        <f>SUMIF(#REF!,выравнивание!$A108,#REF!)-SUMIFS(#REF!,#REF!,выравнивание!$A108,#REF!,4)</f>
        <v>#REF!</v>
      </c>
      <c r="N108" s="37" t="e">
        <f>SUMIF(#REF!,выравнивание!$A108,#REF!)-SUMIFS(#REF!,#REF!,выравнивание!$A108,#REF!,4)</f>
        <v>#REF!</v>
      </c>
      <c r="O108" s="37" t="e">
        <f>SUMIF(#REF!,выравнивание!$A108,#REF!)-SUMIFS(#REF!,#REF!,выравнивание!$A108,#REF!,4)</f>
        <v>#REF!</v>
      </c>
      <c r="P108" s="37" t="e">
        <f>SUMIF(#REF!,выравнивание!$A108,#REF!)-SUMIFS(#REF!,#REF!,выравнивание!$A108,#REF!,4)</f>
        <v>#REF!</v>
      </c>
      <c r="Q108" s="37" t="e">
        <f>SUMIF(#REF!,выравнивание!$A108,#REF!)-SUMIFS(#REF!,#REF!,выравнивание!$A108,#REF!,4)</f>
        <v>#REF!</v>
      </c>
      <c r="R108" s="37" t="e">
        <f>SUMIF(#REF!,выравнивание!$A108,#REF!)-SUMIFS(#REF!,#REF!,выравнивание!$A108,#REF!,4)</f>
        <v>#REF!</v>
      </c>
      <c r="S108" s="37" t="e">
        <f>SUMIF(#REF!,выравнивание!$A108,#REF!)-SUMIFS(#REF!,#REF!,выравнивание!$A108,#REF!,4)</f>
        <v>#REF!</v>
      </c>
      <c r="T108" s="37" t="e">
        <f>SUMIF(#REF!,выравнивание!$A108,#REF!)-SUMIFS(#REF!,#REF!,выравнивание!$A108,#REF!,4)</f>
        <v>#REF!</v>
      </c>
      <c r="U108" s="37" t="e">
        <f>SUMIF(#REF!,выравнивание!$A108,#REF!)-SUMIFS(#REF!,#REF!,выравнивание!$A108,#REF!,4)</f>
        <v>#REF!</v>
      </c>
      <c r="V108" s="37" t="e">
        <f>SUMIF(#REF!,выравнивание!$A108,#REF!)-SUMIFS(#REF!,#REF!,выравнивание!$A108,#REF!,4)</f>
        <v>#REF!</v>
      </c>
      <c r="W108" s="37" t="e">
        <f>SUMIF(#REF!,выравнивание!$A108,#REF!)-SUMIFS(#REF!,#REF!,выравнивание!$A108,#REF!,4)</f>
        <v>#REF!</v>
      </c>
      <c r="X108" s="37" t="e">
        <f>SUMIF(#REF!,выравнивание!$A108,#REF!)-SUMIFS(#REF!,#REF!,выравнивание!$A108,#REF!,4)</f>
        <v>#REF!</v>
      </c>
      <c r="Y108" s="37" t="e">
        <f>SUMIF(#REF!,выравнивание!$A108,#REF!)-SUMIFS(#REF!,#REF!,выравнивание!$A108,#REF!,4)</f>
        <v>#REF!</v>
      </c>
      <c r="Z108" s="37" t="e">
        <f>SUMIF(#REF!,выравнивание!$A108,#REF!)-SUMIFS(#REF!,#REF!,выравнивание!$A108,#REF!,4)</f>
        <v>#REF!</v>
      </c>
      <c r="AA108" s="37" t="e">
        <f>SUMIF(#REF!,выравнивание!$A108,#REF!)-SUMIFS(#REF!,#REF!,выравнивание!$A108,#REF!,4)</f>
        <v>#REF!</v>
      </c>
      <c r="AB108" s="37" t="e">
        <f>SUMIF(#REF!,выравнивание!$A108,#REF!)-SUMIFS(#REF!,#REF!,выравнивание!$A108,#REF!,4)</f>
        <v>#REF!</v>
      </c>
      <c r="AC108" s="103" t="e">
        <f>SUMIF(#REF!,выравнивание!$A108,#REF!)-SUMIFS(#REF!,#REF!,выравнивание!$A108,#REF!,4)</f>
        <v>#REF!</v>
      </c>
      <c r="AD108" s="103" t="e">
        <f>SUMIF(#REF!,выравнивание!$A108,#REF!)-SUMIFS(#REF!,#REF!,выравнивание!$A108,#REF!,4)</f>
        <v>#REF!</v>
      </c>
      <c r="AE108" s="103" t="e">
        <f>SUMIF(#REF!,выравнивание!$A108,#REF!)*1000-SUMIF(#REF!,выравнивание!$A108,#REF!)*1000</f>
        <v>#REF!</v>
      </c>
      <c r="AF108" s="84" t="e">
        <f>AD108-AE108</f>
        <v>#REF!</v>
      </c>
      <c r="AU108" s="108"/>
    </row>
    <row r="109" spans="1:49" hidden="1" x14ac:dyDescent="0.25">
      <c r="A109" s="6">
        <v>12</v>
      </c>
      <c r="B109" s="92" t="s">
        <v>27</v>
      </c>
      <c r="C109" s="11">
        <v>706</v>
      </c>
      <c r="D109" s="11">
        <v>2020</v>
      </c>
      <c r="E109" s="11" t="s">
        <v>184</v>
      </c>
      <c r="F109" s="104"/>
      <c r="G109" s="104"/>
      <c r="H109" s="104"/>
      <c r="I109" s="104" t="e">
        <f t="shared" ref="I109:O109" si="111">I108/$AD108</f>
        <v>#REF!</v>
      </c>
      <c r="J109" s="104" t="e">
        <f t="shared" si="111"/>
        <v>#REF!</v>
      </c>
      <c r="K109" s="104" t="e">
        <f t="shared" si="111"/>
        <v>#REF!</v>
      </c>
      <c r="L109" s="104" t="e">
        <f t="shared" si="111"/>
        <v>#REF!</v>
      </c>
      <c r="M109" s="104" t="e">
        <f t="shared" si="111"/>
        <v>#REF!</v>
      </c>
      <c r="N109" s="104" t="e">
        <f t="shared" si="111"/>
        <v>#REF!</v>
      </c>
      <c r="O109" s="104" t="e">
        <f t="shared" si="111"/>
        <v>#REF!</v>
      </c>
      <c r="P109" s="37"/>
      <c r="Q109" s="37"/>
      <c r="R109" s="37"/>
      <c r="S109" s="37"/>
      <c r="T109" s="104" t="e">
        <f t="shared" ref="T109:AB109" si="112">T108/$AD108</f>
        <v>#REF!</v>
      </c>
      <c r="U109" s="104" t="e">
        <f t="shared" si="112"/>
        <v>#REF!</v>
      </c>
      <c r="V109" s="104" t="e">
        <f t="shared" si="112"/>
        <v>#REF!</v>
      </c>
      <c r="W109" s="104" t="e">
        <f t="shared" si="112"/>
        <v>#REF!</v>
      </c>
      <c r="X109" s="104" t="e">
        <f t="shared" si="112"/>
        <v>#REF!</v>
      </c>
      <c r="Y109" s="104" t="e">
        <f t="shared" si="112"/>
        <v>#REF!</v>
      </c>
      <c r="Z109" s="104" t="e">
        <f t="shared" si="112"/>
        <v>#REF!</v>
      </c>
      <c r="AA109" s="104" t="e">
        <f t="shared" si="112"/>
        <v>#REF!</v>
      </c>
      <c r="AB109" s="104" t="e">
        <f t="shared" si="112"/>
        <v>#REF!</v>
      </c>
      <c r="AC109" s="106" t="e">
        <f>1-Z109-Y109-X109-W109-V109-U109-T109-O109-N109-L109-I109</f>
        <v>#REF!</v>
      </c>
      <c r="AD109" s="106" t="e">
        <f>AD108/$AD108</f>
        <v>#REF!</v>
      </c>
      <c r="AE109" s="81"/>
      <c r="AU109" s="108"/>
    </row>
    <row r="110" spans="1:49" x14ac:dyDescent="0.25">
      <c r="A110" s="6">
        <v>12</v>
      </c>
      <c r="B110" s="92" t="s">
        <v>27</v>
      </c>
      <c r="C110" s="11">
        <v>706</v>
      </c>
      <c r="D110" s="11">
        <v>2020</v>
      </c>
      <c r="E110" s="11" t="s">
        <v>185</v>
      </c>
      <c r="F110" s="37" t="e">
        <f>G110+H110</f>
        <v>#REF!</v>
      </c>
      <c r="G110" s="37" t="e">
        <f>J110+AA110</f>
        <v>#REF!</v>
      </c>
      <c r="H110" s="37" t="e">
        <f>K110+AB110</f>
        <v>#REF!</v>
      </c>
      <c r="I110" s="37" t="e">
        <f>ROUND($AF108*I109,0)</f>
        <v>#REF!</v>
      </c>
      <c r="J110" s="37" t="e">
        <f>ROUND(I110/1.302,0)</f>
        <v>#REF!</v>
      </c>
      <c r="K110" s="37" t="e">
        <f>I110-J110</f>
        <v>#REF!</v>
      </c>
      <c r="L110" s="37" t="e">
        <f>ROUND($AF108*L109,0)</f>
        <v>#REF!</v>
      </c>
      <c r="M110" s="37" t="e">
        <f>ROUND($AF108*M109,0)</f>
        <v>#REF!</v>
      </c>
      <c r="N110" s="37" t="e">
        <f>ROUND($AF108*N109,0)</f>
        <v>#REF!</v>
      </c>
      <c r="O110" s="37" t="e">
        <f>ROUND($AF108*O109,0)</f>
        <v>#REF!</v>
      </c>
      <c r="P110" s="37"/>
      <c r="Q110" s="37"/>
      <c r="R110" s="37"/>
      <c r="S110" s="37"/>
      <c r="T110" s="37" t="e">
        <f t="shared" ref="T110:Z110" si="113">ROUND($AF108*T109,0)</f>
        <v>#REF!</v>
      </c>
      <c r="U110" s="37" t="e">
        <f t="shared" si="113"/>
        <v>#REF!</v>
      </c>
      <c r="V110" s="37" t="e">
        <f t="shared" si="113"/>
        <v>#REF!</v>
      </c>
      <c r="W110" s="37" t="e">
        <f t="shared" si="113"/>
        <v>#REF!</v>
      </c>
      <c r="X110" s="37" t="e">
        <f t="shared" si="113"/>
        <v>#REF!</v>
      </c>
      <c r="Y110" s="37" t="e">
        <f t="shared" si="113"/>
        <v>#REF!</v>
      </c>
      <c r="Z110" s="37" t="e">
        <f t="shared" si="113"/>
        <v>#REF!</v>
      </c>
      <c r="AA110" s="37" t="e">
        <f>ROUND(Z110/1.302,0)</f>
        <v>#REF!</v>
      </c>
      <c r="AB110" s="37" t="e">
        <f>Z110-AA110</f>
        <v>#REF!</v>
      </c>
      <c r="AC110" s="37" t="e">
        <f>ROUND($AF108*AC109,0)</f>
        <v>#REF!</v>
      </c>
      <c r="AD110" s="37" t="e">
        <f>I110+L110+N110+O110+T110+U110+V110+W110+X110+Y110+AC110+Z110</f>
        <v>#REF!</v>
      </c>
      <c r="AE110" s="78" t="e">
        <f>AF108</f>
        <v>#REF!</v>
      </c>
      <c r="AF110" s="78" t="e">
        <f>AE110-AF108</f>
        <v>#REF!</v>
      </c>
      <c r="AG110" s="107" t="e">
        <f>-ROUND(F110/1000,1)</f>
        <v>#REF!</v>
      </c>
      <c r="AH110" s="107" t="e">
        <f>ROUND(AG110/1.302,1)</f>
        <v>#REF!</v>
      </c>
      <c r="AI110" s="107" t="e">
        <f>AG110-AH110</f>
        <v>#REF!</v>
      </c>
      <c r="AJ110" s="107" t="e">
        <f>-ROUND(L110/1000,1)</f>
        <v>#REF!</v>
      </c>
      <c r="AK110" s="107" t="e">
        <f>-ROUND(M110/1000,1)</f>
        <v>#REF!</v>
      </c>
      <c r="AL110" s="107" t="e">
        <f>-ROUND(N110/1000,1)</f>
        <v>#REF!</v>
      </c>
      <c r="AM110" s="107" t="e">
        <f>-ROUND(O110/1000,1)</f>
        <v>#REF!</v>
      </c>
      <c r="AN110" s="107" t="e">
        <f t="shared" ref="AN110:AS110" si="114">-ROUND(T110/1000,1)</f>
        <v>#REF!</v>
      </c>
      <c r="AO110" s="107" t="e">
        <f t="shared" si="114"/>
        <v>#REF!</v>
      </c>
      <c r="AP110" s="107" t="e">
        <f t="shared" si="114"/>
        <v>#REF!</v>
      </c>
      <c r="AQ110" s="107" t="e">
        <f t="shared" si="114"/>
        <v>#REF!</v>
      </c>
      <c r="AR110" s="107" t="e">
        <f t="shared" si="114"/>
        <v>#REF!</v>
      </c>
      <c r="AS110" s="107" t="e">
        <f t="shared" si="114"/>
        <v>#REF!</v>
      </c>
      <c r="AT110" s="107" t="e">
        <f>-ROUND(AC110/1000,1)</f>
        <v>#REF!</v>
      </c>
      <c r="AU110" s="108" t="e">
        <f>AG110+AJ110+AL110+AM110+AN110+AO110+AP110+AQ110+AR110+AS110+AT110</f>
        <v>#REF!</v>
      </c>
      <c r="AW110" s="272">
        <v>-97670.7</v>
      </c>
    </row>
    <row r="111" spans="1:49" hidden="1" x14ac:dyDescent="0.25">
      <c r="A111" s="6">
        <v>13</v>
      </c>
      <c r="B111" s="92" t="s">
        <v>29</v>
      </c>
      <c r="C111" s="11">
        <v>706</v>
      </c>
      <c r="D111" s="11">
        <v>2018</v>
      </c>
      <c r="E111" s="11" t="s">
        <v>182</v>
      </c>
      <c r="F111" s="37"/>
      <c r="G111" s="37"/>
      <c r="H111" s="37"/>
      <c r="I111" s="37">
        <f>SUMIF('2020'!$B:$B,выравнивание!$A111,'2020'!BM:BM)-SUMIFS('2020'!BM:BM,'2020'!$B:$B,выравнивание!$A111,'2020'!$G:$G,4)</f>
        <v>55647062</v>
      </c>
      <c r="J111" s="37">
        <f>SUMIF('2020'!$B:$B,выравнивание!$A111,'2020'!BN:BN)-SUMIFS('2020'!BN:BN,'2020'!$B:$B,выравнивание!$A111,'2020'!$G:$G,4)</f>
        <v>42739679.100000001</v>
      </c>
      <c r="K111" s="37">
        <f>SUMIF('2020'!$B:$B,выравнивание!$A111,'2020'!BO:BO)-SUMIFS('2020'!BO:BO,'2020'!$B:$B,выравнивание!$A111,'2020'!$G:$G,4)</f>
        <v>12907382.9</v>
      </c>
      <c r="L111" s="37">
        <f>SUMIF('2020'!$B:$B,выравнивание!$A111,'2020'!BP:BP)-SUMIFS('2020'!BP:BP,'2020'!$B:$B,выравнивание!$A111,'2020'!$G:$G,4)</f>
        <v>4963555</v>
      </c>
      <c r="M111" s="37">
        <f>SUMIF('2020'!$B:$B,выравнивание!$A111,'2020'!BQ:BQ)-SUMIFS('2020'!BQ:BQ,'2020'!$B:$B,выравнивание!$A111,'2020'!$G:$G,4)</f>
        <v>939627</v>
      </c>
      <c r="N111" s="37">
        <f>SUMIF('2020'!$B:$B,выравнивание!$A111,'2020'!BR:BR)-SUMIFS('2020'!BR:BR,'2020'!$B:$B,выравнивание!$A111,'2020'!$G:$G,4)</f>
        <v>4605965</v>
      </c>
      <c r="O111" s="37">
        <f>SUMIF('2020'!$B:$B,выравнивание!$A111,'2020'!BS:BS)-SUMIFS('2020'!BS:BS,'2020'!$B:$B,выравнивание!$A111,'2020'!$G:$G,4)</f>
        <v>10935215</v>
      </c>
      <c r="P111" s="37">
        <f>SUMIF('2020'!$B:$B,выравнивание!$A111,'2020'!BT:BT)-SUMIFS('2020'!BT:BT,'2020'!$B:$B,выравнивание!$A111,'2020'!$G:$G,4)</f>
        <v>307760</v>
      </c>
      <c r="Q111" s="37">
        <f>SUMIF('2020'!$B:$B,выравнивание!$A111,'2020'!BU:BU)-SUMIFS('2020'!BU:BU,'2020'!$B:$B,выравнивание!$A111,'2020'!$G:$G,4)</f>
        <v>9897285</v>
      </c>
      <c r="R111" s="37">
        <f>SUMIF('2020'!$B:$B,выравнивание!$A111,'2020'!BV:BV)-SUMIFS('2020'!BV:BV,'2020'!$B:$B,выравнивание!$A111,'2020'!$G:$G,4)</f>
        <v>213290</v>
      </c>
      <c r="S111" s="37">
        <f>SUMIF('2020'!$B:$B,выравнивание!$A111,'2020'!BW:BW)-SUMIFS('2020'!BW:BW,'2020'!$B:$B,выравнивание!$A111,'2020'!$G:$G,4)</f>
        <v>516880</v>
      </c>
      <c r="T111" s="37">
        <f>SUMIF('2020'!$B:$B,выравнивание!$A111,'2020'!BX:BX)-SUMIFS('2020'!BX:BX,'2020'!$B:$B,выравнивание!$A111,'2020'!$G:$G,4)</f>
        <v>4195878</v>
      </c>
      <c r="U111" s="37">
        <f>SUMIF('2020'!$B:$B,выравнивание!$A111,'2020'!BY:BY)-SUMIFS('2020'!BY:BY,'2020'!$B:$B,выравнивание!$A111,'2020'!$G:$G,4)</f>
        <v>3365540</v>
      </c>
      <c r="V111" s="37">
        <f>SUMIF('2020'!$B:$B,выравнивание!$A111,'2020'!BZ:BZ)-SUMIFS('2020'!BZ:BZ,'2020'!$B:$B,выравнивание!$A111,'2020'!$G:$G,4)</f>
        <v>314550</v>
      </c>
      <c r="W111" s="37">
        <f>SUMIF('2020'!$B:$B,выравнивание!$A111,'2020'!CA:CA)-SUMIFS('2020'!CA:CA,'2020'!$B:$B,выравнивание!$A111,'2020'!$G:$G,4)</f>
        <v>448525</v>
      </c>
      <c r="X111" s="37">
        <f>SUMIF('2020'!$B:$B,выравнивание!$A111,'2020'!CB:CB)-SUMIFS('2020'!CB:CB,'2020'!$B:$B,выравнивание!$A111,'2020'!$G:$G,4)</f>
        <v>47230</v>
      </c>
      <c r="Y111" s="37">
        <f>SUMIF('2020'!$B:$B,выравнивание!$A111,'2020'!CC:CC)-SUMIFS('2020'!CC:CC,'2020'!$B:$B,выравнивание!$A111,'2020'!$G:$G,4)</f>
        <v>568595</v>
      </c>
      <c r="Z111" s="37">
        <f>SUMIF('2020'!$B:$B,выравнивание!$A111,'2020'!CD:CD)-SUMIFS('2020'!CD:CD,'2020'!$B:$B,выравнивание!$A111,'2020'!$G:$G,4)</f>
        <v>13764323</v>
      </c>
      <c r="AA111" s="37">
        <f>SUMIF('2020'!$B:$B,выравнивание!$A111,'2020'!CE:CE)-SUMIFS('2020'!CE:CE,'2020'!$B:$B,выравнивание!$A111,'2020'!$G:$G,4)</f>
        <v>10571676.699999999</v>
      </c>
      <c r="AB111" s="37">
        <f>SUMIF('2020'!$B:$B,выравнивание!$A111,'2020'!CF:CF)-SUMIFS('2020'!CF:CF,'2020'!$B:$B,выравнивание!$A111,'2020'!$G:$G,4)</f>
        <v>3192646.3</v>
      </c>
      <c r="AC111" s="103">
        <f>SUMIF('2020'!$B:$B,выравнивание!$A111,'2020'!CG:CG)-SUMIFS('2020'!CG:CG,'2020'!$B:$B,выравнивание!$A111,'2020'!$G:$G,4)</f>
        <v>1921920</v>
      </c>
      <c r="AD111" s="103">
        <f>SUMIF('2020'!$B:$B,выравнивание!$A111,'2020'!CH:CH)-SUMIFS('2020'!CH:CH,'2020'!$B:$B,выравнивание!$A111,'2020'!$G:$G,4)</f>
        <v>100778358</v>
      </c>
      <c r="AE111" s="84">
        <f>SUMIF('Свод 2020'!$A$9:$A$22,выравнивание!$A111,'Свод 2020'!$AA$9:$AA$24)*1000-SUMIF('Свод 2020'!$A$9:$A$22,выравнивание!$A111,'Свод 2020'!$S$9:$S$24)*1000</f>
        <v>107012000</v>
      </c>
      <c r="AF111" s="105">
        <f>AD111-AE111</f>
        <v>-6233642</v>
      </c>
      <c r="AU111" s="108"/>
    </row>
    <row r="112" spans="1:49" hidden="1" x14ac:dyDescent="0.25">
      <c r="A112" s="6">
        <v>13</v>
      </c>
      <c r="B112" s="92" t="s">
        <v>29</v>
      </c>
      <c r="C112" s="11">
        <v>706</v>
      </c>
      <c r="D112" s="11">
        <v>2018</v>
      </c>
      <c r="E112" s="11" t="s">
        <v>184</v>
      </c>
      <c r="F112" s="104"/>
      <c r="G112" s="104"/>
      <c r="H112" s="104"/>
      <c r="I112" s="104">
        <f t="shared" ref="I112:O112" si="115">I111/$AD111</f>
        <v>0.55217300000000002</v>
      </c>
      <c r="J112" s="104">
        <f t="shared" si="115"/>
        <v>0.42409599999999997</v>
      </c>
      <c r="K112" s="104">
        <f t="shared" si="115"/>
        <v>0.128077</v>
      </c>
      <c r="L112" s="104">
        <f t="shared" si="115"/>
        <v>4.9251999999999997E-2</v>
      </c>
      <c r="M112" s="104">
        <f t="shared" si="115"/>
        <v>9.3240000000000007E-3</v>
      </c>
      <c r="N112" s="104">
        <f t="shared" si="115"/>
        <v>4.5704000000000002E-2</v>
      </c>
      <c r="O112" s="104">
        <f t="shared" si="115"/>
        <v>0.10850799999999999</v>
      </c>
      <c r="P112" s="37"/>
      <c r="Q112" s="37"/>
      <c r="R112" s="37"/>
      <c r="S112" s="37"/>
      <c r="T112" s="104">
        <f t="shared" ref="T112:AB112" si="116">T111/$AD111</f>
        <v>4.1634999999999998E-2</v>
      </c>
      <c r="U112" s="104">
        <f t="shared" si="116"/>
        <v>3.3395000000000001E-2</v>
      </c>
      <c r="V112" s="104">
        <f t="shared" si="116"/>
        <v>3.1210000000000001E-3</v>
      </c>
      <c r="W112" s="104">
        <f t="shared" si="116"/>
        <v>4.4510000000000001E-3</v>
      </c>
      <c r="X112" s="104">
        <f t="shared" si="116"/>
        <v>4.6900000000000002E-4</v>
      </c>
      <c r="Y112" s="104">
        <f t="shared" si="116"/>
        <v>5.6420000000000003E-3</v>
      </c>
      <c r="Z112" s="104">
        <f t="shared" si="116"/>
        <v>0.13658000000000001</v>
      </c>
      <c r="AA112" s="104">
        <f t="shared" si="116"/>
        <v>0.10489999999999999</v>
      </c>
      <c r="AB112" s="104">
        <f t="shared" si="116"/>
        <v>3.168E-2</v>
      </c>
      <c r="AC112" s="106">
        <f>1-Z112-Y112-X112-W112-V112-U112-T112-O112-N112-L112-I112</f>
        <v>1.907E-2</v>
      </c>
      <c r="AD112" s="106">
        <f>AD111/$AD111</f>
        <v>1</v>
      </c>
      <c r="AE112" s="81"/>
      <c r="AU112" s="108"/>
    </row>
    <row r="113" spans="1:49" x14ac:dyDescent="0.25">
      <c r="A113" s="6">
        <v>13</v>
      </c>
      <c r="B113" s="92" t="s">
        <v>29</v>
      </c>
      <c r="C113" s="11">
        <v>706</v>
      </c>
      <c r="D113" s="11">
        <v>2018</v>
      </c>
      <c r="E113" s="11" t="s">
        <v>185</v>
      </c>
      <c r="F113" s="37">
        <f>G113+H113</f>
        <v>-4293440</v>
      </c>
      <c r="G113" s="37">
        <f>J113+AA113</f>
        <v>-3297573</v>
      </c>
      <c r="H113" s="37">
        <f>K113+AB113</f>
        <v>-995867</v>
      </c>
      <c r="I113" s="37">
        <f>ROUND($AF111*I112,0)</f>
        <v>-3442049</v>
      </c>
      <c r="J113" s="37">
        <f>ROUND(I113/1.302,0)</f>
        <v>-2643663</v>
      </c>
      <c r="K113" s="37">
        <f>I113-J113</f>
        <v>-798386</v>
      </c>
      <c r="L113" s="37">
        <f>ROUND($AF111*L112,0)</f>
        <v>-307019</v>
      </c>
      <c r="M113" s="37">
        <f>ROUND($AF111*M112,0)</f>
        <v>-58122</v>
      </c>
      <c r="N113" s="37">
        <f>ROUND($AF111*N112,0)</f>
        <v>-284902</v>
      </c>
      <c r="O113" s="37">
        <f>ROUND($AF111*O112,0)</f>
        <v>-676400</v>
      </c>
      <c r="P113" s="37"/>
      <c r="Q113" s="37"/>
      <c r="R113" s="37"/>
      <c r="S113" s="37"/>
      <c r="T113" s="37">
        <f t="shared" ref="T113:Z113" si="117">ROUND($AF111*T112,0)</f>
        <v>-259538</v>
      </c>
      <c r="U113" s="37">
        <f t="shared" si="117"/>
        <v>-208172</v>
      </c>
      <c r="V113" s="37">
        <f t="shared" si="117"/>
        <v>-19455</v>
      </c>
      <c r="W113" s="37">
        <f t="shared" si="117"/>
        <v>-27746</v>
      </c>
      <c r="X113" s="37">
        <f t="shared" si="117"/>
        <v>-2924</v>
      </c>
      <c r="Y113" s="37">
        <f t="shared" si="117"/>
        <v>-35170</v>
      </c>
      <c r="Z113" s="37">
        <f t="shared" si="117"/>
        <v>-851391</v>
      </c>
      <c r="AA113" s="37">
        <f>ROUND(Z113/1.302,0)</f>
        <v>-653910</v>
      </c>
      <c r="AB113" s="37">
        <f>Z113-AA113</f>
        <v>-197481</v>
      </c>
      <c r="AC113" s="37">
        <f>ROUND($AF111*AC112,0)</f>
        <v>-118876</v>
      </c>
      <c r="AD113" s="37">
        <f>I113+L113+N113+O113+T113+U113+V113+W113+X113+Y113+AC113+Z113</f>
        <v>-6233642</v>
      </c>
      <c r="AE113" s="78">
        <f>AF111</f>
        <v>-6233642</v>
      </c>
      <c r="AF113" s="78">
        <f>AE113-AF111</f>
        <v>0</v>
      </c>
      <c r="AG113" s="107">
        <f>-ROUND(F113/1000,1)</f>
        <v>4293.3999999999996</v>
      </c>
      <c r="AH113" s="107">
        <f>ROUND(AG113/1.302,1)</f>
        <v>3297.5</v>
      </c>
      <c r="AI113" s="107">
        <f>AG113-AH113</f>
        <v>995.9</v>
      </c>
      <c r="AJ113" s="107">
        <f>-ROUND(L113/1000,1)</f>
        <v>307</v>
      </c>
      <c r="AK113" s="107">
        <f>-ROUND(M113/1000,1)</f>
        <v>58.1</v>
      </c>
      <c r="AL113" s="107">
        <f>-ROUND(N113/1000,1)</f>
        <v>284.89999999999998</v>
      </c>
      <c r="AM113" s="107">
        <f>-ROUND(O113/1000,1)</f>
        <v>676.4</v>
      </c>
      <c r="AN113" s="107">
        <f t="shared" ref="AN113:AS113" si="118">-ROUND(T113/1000,1)</f>
        <v>259.5</v>
      </c>
      <c r="AO113" s="107">
        <f t="shared" si="118"/>
        <v>208.2</v>
      </c>
      <c r="AP113" s="107">
        <f t="shared" si="118"/>
        <v>19.5</v>
      </c>
      <c r="AQ113" s="107">
        <f t="shared" si="118"/>
        <v>27.7</v>
      </c>
      <c r="AR113" s="107">
        <f t="shared" si="118"/>
        <v>2.9</v>
      </c>
      <c r="AS113" s="107">
        <f t="shared" si="118"/>
        <v>35.200000000000003</v>
      </c>
      <c r="AT113" s="107">
        <f>-ROUND(AC113/1000,1)</f>
        <v>118.9</v>
      </c>
      <c r="AU113" s="108">
        <f>AG113+AJ113+AL113+AM113+AN113+AO113+AP113+AQ113+AR113+AS113+AT113</f>
        <v>6233.6</v>
      </c>
      <c r="AW113" s="272">
        <v>-30840.9</v>
      </c>
    </row>
    <row r="114" spans="1:49" hidden="1" x14ac:dyDescent="0.25">
      <c r="A114" s="6">
        <v>13</v>
      </c>
      <c r="B114" s="92" t="s">
        <v>29</v>
      </c>
      <c r="C114" s="11">
        <v>706</v>
      </c>
      <c r="D114" s="11">
        <v>2019</v>
      </c>
      <c r="E114" s="11" t="s">
        <v>182</v>
      </c>
      <c r="F114" s="37"/>
      <c r="G114" s="37"/>
      <c r="H114" s="37"/>
      <c r="I114" s="37" t="e">
        <f>SUMIF(#REF!,выравнивание!$A114,#REF!)-SUMIFS(#REF!,#REF!,выравнивание!$A114,#REF!,4)</f>
        <v>#REF!</v>
      </c>
      <c r="J114" s="37" t="e">
        <f>SUMIF(#REF!,выравнивание!$A114,#REF!)-SUMIFS(#REF!,#REF!,выравнивание!$A114,#REF!,4)</f>
        <v>#REF!</v>
      </c>
      <c r="K114" s="37" t="e">
        <f>SUMIF(#REF!,выравнивание!$A114,#REF!)-SUMIFS(#REF!,#REF!,выравнивание!$A114,#REF!,4)</f>
        <v>#REF!</v>
      </c>
      <c r="L114" s="37" t="e">
        <f>SUMIF(#REF!,выравнивание!$A114,#REF!)-SUMIFS(#REF!,#REF!,выравнивание!$A114,#REF!,4)</f>
        <v>#REF!</v>
      </c>
      <c r="M114" s="37" t="e">
        <f>SUMIF(#REF!,выравнивание!$A114,#REF!)-SUMIFS(#REF!,#REF!,выравнивание!$A114,#REF!,4)</f>
        <v>#REF!</v>
      </c>
      <c r="N114" s="37" t="e">
        <f>SUMIF(#REF!,выравнивание!$A114,#REF!)-SUMIFS(#REF!,#REF!,выравнивание!$A114,#REF!,4)</f>
        <v>#REF!</v>
      </c>
      <c r="O114" s="37" t="e">
        <f>SUMIF(#REF!,выравнивание!$A114,#REF!)-SUMIFS(#REF!,#REF!,выравнивание!$A114,#REF!,4)</f>
        <v>#REF!</v>
      </c>
      <c r="P114" s="37" t="e">
        <f>SUMIF(#REF!,выравнивание!$A114,#REF!)-SUMIFS(#REF!,#REF!,выравнивание!$A114,#REF!,4)</f>
        <v>#REF!</v>
      </c>
      <c r="Q114" s="37" t="e">
        <f>SUMIF(#REF!,выравнивание!$A114,#REF!)-SUMIFS(#REF!,#REF!,выравнивание!$A114,#REF!,4)</f>
        <v>#REF!</v>
      </c>
      <c r="R114" s="37" t="e">
        <f>SUMIF(#REF!,выравнивание!$A114,#REF!)-SUMIFS(#REF!,#REF!,выравнивание!$A114,#REF!,4)</f>
        <v>#REF!</v>
      </c>
      <c r="S114" s="37" t="e">
        <f>SUMIF(#REF!,выравнивание!$A114,#REF!)-SUMIFS(#REF!,#REF!,выравнивание!$A114,#REF!,4)</f>
        <v>#REF!</v>
      </c>
      <c r="T114" s="37" t="e">
        <f>SUMIF(#REF!,выравнивание!$A114,#REF!)-SUMIFS(#REF!,#REF!,выравнивание!$A114,#REF!,4)</f>
        <v>#REF!</v>
      </c>
      <c r="U114" s="37" t="e">
        <f>SUMIF(#REF!,выравнивание!$A114,#REF!)-SUMIFS(#REF!,#REF!,выравнивание!$A114,#REF!,4)</f>
        <v>#REF!</v>
      </c>
      <c r="V114" s="37" t="e">
        <f>SUMIF(#REF!,выравнивание!$A114,#REF!)-SUMIFS(#REF!,#REF!,выравнивание!$A114,#REF!,4)</f>
        <v>#REF!</v>
      </c>
      <c r="W114" s="37" t="e">
        <f>SUMIF(#REF!,выравнивание!$A114,#REF!)-SUMIFS(#REF!,#REF!,выравнивание!$A114,#REF!,4)</f>
        <v>#REF!</v>
      </c>
      <c r="X114" s="37" t="e">
        <f>SUMIF(#REF!,выравнивание!$A114,#REF!)-SUMIFS(#REF!,#REF!,выравнивание!$A114,#REF!,4)</f>
        <v>#REF!</v>
      </c>
      <c r="Y114" s="37" t="e">
        <f>SUMIF(#REF!,выравнивание!$A114,#REF!)-SUMIFS(#REF!,#REF!,выравнивание!$A114,#REF!,4)</f>
        <v>#REF!</v>
      </c>
      <c r="Z114" s="37" t="e">
        <f>SUMIF(#REF!,выравнивание!$A114,#REF!)-SUMIFS(#REF!,#REF!,выравнивание!$A114,#REF!,4)</f>
        <v>#REF!</v>
      </c>
      <c r="AA114" s="37" t="e">
        <f>SUMIF(#REF!,выравнивание!$A114,#REF!)-SUMIFS(#REF!,#REF!,выравнивание!$A114,#REF!,4)</f>
        <v>#REF!</v>
      </c>
      <c r="AB114" s="37" t="e">
        <f>SUMIF(#REF!,выравнивание!$A114,#REF!)-SUMIFS(#REF!,#REF!,выравнивание!$A114,#REF!,4)</f>
        <v>#REF!</v>
      </c>
      <c r="AC114" s="103" t="e">
        <f>SUMIF(#REF!,выравнивание!$A114,#REF!)-SUMIFS(#REF!,#REF!,выравнивание!$A114,#REF!,4)</f>
        <v>#REF!</v>
      </c>
      <c r="AD114" s="103" t="e">
        <f>SUMIF(#REF!,выравнивание!$A114,#REF!)-SUMIFS(#REF!,#REF!,выравнивание!$A114,#REF!,4)</f>
        <v>#REF!</v>
      </c>
      <c r="AE114" s="103" t="e">
        <f>SUMIF(#REF!,выравнивание!$A114,#REF!)*1000-SUMIF(#REF!,выравнивание!$A114,#REF!)*1000</f>
        <v>#REF!</v>
      </c>
      <c r="AF114" s="105" t="e">
        <f>AD114-AE114</f>
        <v>#REF!</v>
      </c>
      <c r="AU114" s="108"/>
    </row>
    <row r="115" spans="1:49" hidden="1" x14ac:dyDescent="0.25">
      <c r="A115" s="6">
        <v>13</v>
      </c>
      <c r="B115" s="92" t="s">
        <v>29</v>
      </c>
      <c r="C115" s="11">
        <v>706</v>
      </c>
      <c r="D115" s="11">
        <v>2019</v>
      </c>
      <c r="E115" s="11" t="s">
        <v>184</v>
      </c>
      <c r="F115" s="104"/>
      <c r="G115" s="104"/>
      <c r="H115" s="104"/>
      <c r="I115" s="104" t="e">
        <f t="shared" ref="I115:O115" si="119">I114/$AD114</f>
        <v>#REF!</v>
      </c>
      <c r="J115" s="104" t="e">
        <f t="shared" si="119"/>
        <v>#REF!</v>
      </c>
      <c r="K115" s="104" t="e">
        <f t="shared" si="119"/>
        <v>#REF!</v>
      </c>
      <c r="L115" s="104" t="e">
        <f t="shared" si="119"/>
        <v>#REF!</v>
      </c>
      <c r="M115" s="104" t="e">
        <f t="shared" si="119"/>
        <v>#REF!</v>
      </c>
      <c r="N115" s="104" t="e">
        <f t="shared" si="119"/>
        <v>#REF!</v>
      </c>
      <c r="O115" s="104" t="e">
        <f t="shared" si="119"/>
        <v>#REF!</v>
      </c>
      <c r="P115" s="37"/>
      <c r="Q115" s="37"/>
      <c r="R115" s="37"/>
      <c r="S115" s="37"/>
      <c r="T115" s="104" t="e">
        <f t="shared" ref="T115:AB115" si="120">T114/$AD114</f>
        <v>#REF!</v>
      </c>
      <c r="U115" s="104" t="e">
        <f t="shared" si="120"/>
        <v>#REF!</v>
      </c>
      <c r="V115" s="104" t="e">
        <f t="shared" si="120"/>
        <v>#REF!</v>
      </c>
      <c r="W115" s="104" t="e">
        <f t="shared" si="120"/>
        <v>#REF!</v>
      </c>
      <c r="X115" s="104" t="e">
        <f t="shared" si="120"/>
        <v>#REF!</v>
      </c>
      <c r="Y115" s="104" t="e">
        <f t="shared" si="120"/>
        <v>#REF!</v>
      </c>
      <c r="Z115" s="104" t="e">
        <f t="shared" si="120"/>
        <v>#REF!</v>
      </c>
      <c r="AA115" s="104" t="e">
        <f t="shared" si="120"/>
        <v>#REF!</v>
      </c>
      <c r="AB115" s="104" t="e">
        <f t="shared" si="120"/>
        <v>#REF!</v>
      </c>
      <c r="AC115" s="106" t="e">
        <f>1-Z115-Y115-X115-W115-V115-U115-T115-O115-N115-L115-I115</f>
        <v>#REF!</v>
      </c>
      <c r="AD115" s="106" t="e">
        <f>AD114/$AD114</f>
        <v>#REF!</v>
      </c>
      <c r="AE115" s="81"/>
      <c r="AU115" s="108"/>
    </row>
    <row r="116" spans="1:49" x14ac:dyDescent="0.25">
      <c r="A116" s="6">
        <v>13</v>
      </c>
      <c r="B116" s="92" t="s">
        <v>29</v>
      </c>
      <c r="C116" s="11">
        <v>706</v>
      </c>
      <c r="D116" s="11">
        <v>2019</v>
      </c>
      <c r="E116" s="11" t="s">
        <v>185</v>
      </c>
      <c r="F116" s="37" t="e">
        <f>G116+H116</f>
        <v>#REF!</v>
      </c>
      <c r="G116" s="37" t="e">
        <f>J116+AA116</f>
        <v>#REF!</v>
      </c>
      <c r="H116" s="37" t="e">
        <f>K116+AB116</f>
        <v>#REF!</v>
      </c>
      <c r="I116" s="37" t="e">
        <f>ROUND($AF114*I115,0)</f>
        <v>#REF!</v>
      </c>
      <c r="J116" s="37" t="e">
        <f>ROUND(I116/1.302,0)</f>
        <v>#REF!</v>
      </c>
      <c r="K116" s="37" t="e">
        <f>I116-J116</f>
        <v>#REF!</v>
      </c>
      <c r="L116" s="37" t="e">
        <f>ROUND($AF114*L115,0)</f>
        <v>#REF!</v>
      </c>
      <c r="M116" s="37" t="e">
        <f>ROUND($AF114*M115,0)</f>
        <v>#REF!</v>
      </c>
      <c r="N116" s="37" t="e">
        <f>ROUND($AF114*N115,0)</f>
        <v>#REF!</v>
      </c>
      <c r="O116" s="37" t="e">
        <f>ROUND($AF114*O115,0)</f>
        <v>#REF!</v>
      </c>
      <c r="P116" s="37"/>
      <c r="Q116" s="37"/>
      <c r="R116" s="37"/>
      <c r="S116" s="37"/>
      <c r="T116" s="37" t="e">
        <f t="shared" ref="T116:Z116" si="121">ROUND($AF114*T115,0)</f>
        <v>#REF!</v>
      </c>
      <c r="U116" s="37" t="e">
        <f t="shared" si="121"/>
        <v>#REF!</v>
      </c>
      <c r="V116" s="37" t="e">
        <f t="shared" si="121"/>
        <v>#REF!</v>
      </c>
      <c r="W116" s="37" t="e">
        <f t="shared" si="121"/>
        <v>#REF!</v>
      </c>
      <c r="X116" s="37" t="e">
        <f t="shared" si="121"/>
        <v>#REF!</v>
      </c>
      <c r="Y116" s="37" t="e">
        <f t="shared" si="121"/>
        <v>#REF!</v>
      </c>
      <c r="Z116" s="37" t="e">
        <f t="shared" si="121"/>
        <v>#REF!</v>
      </c>
      <c r="AA116" s="37" t="e">
        <f>ROUND(Z116/1.302,0)</f>
        <v>#REF!</v>
      </c>
      <c r="AB116" s="37" t="e">
        <f>Z116-AA116</f>
        <v>#REF!</v>
      </c>
      <c r="AC116" s="37" t="e">
        <f>ROUND($AF114*AC115,0)</f>
        <v>#REF!</v>
      </c>
      <c r="AD116" s="37" t="e">
        <f>I116+L116+N116+O116+T116+U116+V116+W116+X116+Y116+AC116+Z116</f>
        <v>#REF!</v>
      </c>
      <c r="AE116" s="78" t="e">
        <f>AF114</f>
        <v>#REF!</v>
      </c>
      <c r="AF116" s="78" t="e">
        <f>AE116-AF114</f>
        <v>#REF!</v>
      </c>
      <c r="AG116" s="107" t="e">
        <f>-ROUND(F116/1000,1)</f>
        <v>#REF!</v>
      </c>
      <c r="AH116" s="107" t="e">
        <f>ROUND(AG116/1.302,1)</f>
        <v>#REF!</v>
      </c>
      <c r="AI116" s="107" t="e">
        <f>AG116-AH116</f>
        <v>#REF!</v>
      </c>
      <c r="AJ116" s="107" t="e">
        <f>-ROUND(L116/1000,1)</f>
        <v>#REF!</v>
      </c>
      <c r="AK116" s="107" t="e">
        <f>-ROUND(M116/1000,1)</f>
        <v>#REF!</v>
      </c>
      <c r="AL116" s="107" t="e">
        <f>-ROUND(N116/1000,1)</f>
        <v>#REF!</v>
      </c>
      <c r="AM116" s="107" t="e">
        <f>-ROUND(O116/1000,1)</f>
        <v>#REF!</v>
      </c>
      <c r="AN116" s="107" t="e">
        <f t="shared" ref="AN116:AS116" si="122">-ROUND(T116/1000,1)</f>
        <v>#REF!</v>
      </c>
      <c r="AO116" s="107" t="e">
        <f t="shared" si="122"/>
        <v>#REF!</v>
      </c>
      <c r="AP116" s="107" t="e">
        <f t="shared" si="122"/>
        <v>#REF!</v>
      </c>
      <c r="AQ116" s="107" t="e">
        <f t="shared" si="122"/>
        <v>#REF!</v>
      </c>
      <c r="AR116" s="107" t="e">
        <f t="shared" si="122"/>
        <v>#REF!</v>
      </c>
      <c r="AS116" s="107" t="e">
        <f t="shared" si="122"/>
        <v>#REF!</v>
      </c>
      <c r="AT116" s="107" t="e">
        <f>-ROUND(AC116/1000,1)</f>
        <v>#REF!</v>
      </c>
      <c r="AU116" s="108" t="e">
        <f>AG116+AJ116+AL116+AM116+AN116+AO116+AP116+AQ116+AR116+AS116+AT116</f>
        <v>#REF!</v>
      </c>
      <c r="AW116" s="272">
        <v>-32105.4</v>
      </c>
    </row>
    <row r="117" spans="1:49" hidden="1" x14ac:dyDescent="0.25">
      <c r="A117" s="6">
        <v>13</v>
      </c>
      <c r="B117" s="92" t="s">
        <v>29</v>
      </c>
      <c r="C117" s="11">
        <v>706</v>
      </c>
      <c r="D117" s="11">
        <v>2020</v>
      </c>
      <c r="E117" s="11" t="s">
        <v>182</v>
      </c>
      <c r="F117" s="37"/>
      <c r="G117" s="37"/>
      <c r="H117" s="37"/>
      <c r="I117" s="37" t="e">
        <f>SUMIF(#REF!,выравнивание!$A117,#REF!)-SUMIFS(#REF!,#REF!,выравнивание!$A117,#REF!,4)</f>
        <v>#REF!</v>
      </c>
      <c r="J117" s="37" t="e">
        <f>SUMIF(#REF!,выравнивание!$A117,#REF!)-SUMIFS(#REF!,#REF!,выравнивание!$A117,#REF!,4)</f>
        <v>#REF!</v>
      </c>
      <c r="K117" s="37" t="e">
        <f>SUMIF(#REF!,выравнивание!$A117,#REF!)-SUMIFS(#REF!,#REF!,выравнивание!$A117,#REF!,4)</f>
        <v>#REF!</v>
      </c>
      <c r="L117" s="37" t="e">
        <f>SUMIF(#REF!,выравнивание!$A117,#REF!)-SUMIFS(#REF!,#REF!,выравнивание!$A117,#REF!,4)</f>
        <v>#REF!</v>
      </c>
      <c r="M117" s="37" t="e">
        <f>SUMIF(#REF!,выравнивание!$A117,#REF!)-SUMIFS(#REF!,#REF!,выравнивание!$A117,#REF!,4)</f>
        <v>#REF!</v>
      </c>
      <c r="N117" s="37" t="e">
        <f>SUMIF(#REF!,выравнивание!$A117,#REF!)-SUMIFS(#REF!,#REF!,выравнивание!$A117,#REF!,4)</f>
        <v>#REF!</v>
      </c>
      <c r="O117" s="37" t="e">
        <f>SUMIF(#REF!,выравнивание!$A117,#REF!)-SUMIFS(#REF!,#REF!,выравнивание!$A117,#REF!,4)</f>
        <v>#REF!</v>
      </c>
      <c r="P117" s="37" t="e">
        <f>SUMIF(#REF!,выравнивание!$A117,#REF!)-SUMIFS(#REF!,#REF!,выравнивание!$A117,#REF!,4)</f>
        <v>#REF!</v>
      </c>
      <c r="Q117" s="37" t="e">
        <f>SUMIF(#REF!,выравнивание!$A117,#REF!)-SUMIFS(#REF!,#REF!,выравнивание!$A117,#REF!,4)</f>
        <v>#REF!</v>
      </c>
      <c r="R117" s="37" t="e">
        <f>SUMIF(#REF!,выравнивание!$A117,#REF!)-SUMIFS(#REF!,#REF!,выравнивание!$A117,#REF!,4)</f>
        <v>#REF!</v>
      </c>
      <c r="S117" s="37" t="e">
        <f>SUMIF(#REF!,выравнивание!$A117,#REF!)-SUMIFS(#REF!,#REF!,выравнивание!$A117,#REF!,4)</f>
        <v>#REF!</v>
      </c>
      <c r="T117" s="37" t="e">
        <f>SUMIF(#REF!,выравнивание!$A117,#REF!)-SUMIFS(#REF!,#REF!,выравнивание!$A117,#REF!,4)</f>
        <v>#REF!</v>
      </c>
      <c r="U117" s="37" t="e">
        <f>SUMIF(#REF!,выравнивание!$A117,#REF!)-SUMIFS(#REF!,#REF!,выравнивание!$A117,#REF!,4)</f>
        <v>#REF!</v>
      </c>
      <c r="V117" s="37" t="e">
        <f>SUMIF(#REF!,выравнивание!$A117,#REF!)-SUMIFS(#REF!,#REF!,выравнивание!$A117,#REF!,4)</f>
        <v>#REF!</v>
      </c>
      <c r="W117" s="37" t="e">
        <f>SUMIF(#REF!,выравнивание!$A117,#REF!)-SUMIFS(#REF!,#REF!,выравнивание!$A117,#REF!,4)</f>
        <v>#REF!</v>
      </c>
      <c r="X117" s="37" t="e">
        <f>SUMIF(#REF!,выравнивание!$A117,#REF!)-SUMIFS(#REF!,#REF!,выравнивание!$A117,#REF!,4)</f>
        <v>#REF!</v>
      </c>
      <c r="Y117" s="37" t="e">
        <f>SUMIF(#REF!,выравнивание!$A117,#REF!)-SUMIFS(#REF!,#REF!,выравнивание!$A117,#REF!,4)</f>
        <v>#REF!</v>
      </c>
      <c r="Z117" s="37" t="e">
        <f>SUMIF(#REF!,выравнивание!$A117,#REF!)-SUMIFS(#REF!,#REF!,выравнивание!$A117,#REF!,4)</f>
        <v>#REF!</v>
      </c>
      <c r="AA117" s="37" t="e">
        <f>SUMIF(#REF!,выравнивание!$A117,#REF!)-SUMIFS(#REF!,#REF!,выравнивание!$A117,#REF!,4)</f>
        <v>#REF!</v>
      </c>
      <c r="AB117" s="37" t="e">
        <f>SUMIF(#REF!,выравнивание!$A117,#REF!)-SUMIFS(#REF!,#REF!,выравнивание!$A117,#REF!,4)</f>
        <v>#REF!</v>
      </c>
      <c r="AC117" s="103" t="e">
        <f>SUMIF(#REF!,выравнивание!$A117,#REF!)-SUMIFS(#REF!,#REF!,выравнивание!$A117,#REF!,4)</f>
        <v>#REF!</v>
      </c>
      <c r="AD117" s="103" t="e">
        <f>SUMIF(#REF!,выравнивание!$A117,#REF!)-SUMIFS(#REF!,#REF!,выравнивание!$A117,#REF!,4)</f>
        <v>#REF!</v>
      </c>
      <c r="AE117" s="103" t="e">
        <f>SUMIF(#REF!,выравнивание!$A117,#REF!)*1000-SUMIF(#REF!,выравнивание!$A117,#REF!)*1000</f>
        <v>#REF!</v>
      </c>
      <c r="AF117" s="84" t="e">
        <f>AD117-AE117</f>
        <v>#REF!</v>
      </c>
      <c r="AU117" s="108"/>
    </row>
    <row r="118" spans="1:49" hidden="1" x14ac:dyDescent="0.25">
      <c r="A118" s="6">
        <v>13</v>
      </c>
      <c r="B118" s="92" t="s">
        <v>29</v>
      </c>
      <c r="C118" s="11">
        <v>706</v>
      </c>
      <c r="D118" s="11">
        <v>2020</v>
      </c>
      <c r="E118" s="11" t="s">
        <v>184</v>
      </c>
      <c r="F118" s="104"/>
      <c r="G118" s="104"/>
      <c r="H118" s="104"/>
      <c r="I118" s="104" t="e">
        <f t="shared" ref="I118:O118" si="123">I117/$AD117</f>
        <v>#REF!</v>
      </c>
      <c r="J118" s="104" t="e">
        <f t="shared" si="123"/>
        <v>#REF!</v>
      </c>
      <c r="K118" s="104" t="e">
        <f t="shared" si="123"/>
        <v>#REF!</v>
      </c>
      <c r="L118" s="104" t="e">
        <f t="shared" si="123"/>
        <v>#REF!</v>
      </c>
      <c r="M118" s="104" t="e">
        <f t="shared" si="123"/>
        <v>#REF!</v>
      </c>
      <c r="N118" s="104" t="e">
        <f t="shared" si="123"/>
        <v>#REF!</v>
      </c>
      <c r="O118" s="104" t="e">
        <f t="shared" si="123"/>
        <v>#REF!</v>
      </c>
      <c r="P118" s="37"/>
      <c r="Q118" s="37"/>
      <c r="R118" s="37"/>
      <c r="S118" s="37"/>
      <c r="T118" s="104" t="e">
        <f t="shared" ref="T118:AB118" si="124">T117/$AD117</f>
        <v>#REF!</v>
      </c>
      <c r="U118" s="104" t="e">
        <f t="shared" si="124"/>
        <v>#REF!</v>
      </c>
      <c r="V118" s="104" t="e">
        <f t="shared" si="124"/>
        <v>#REF!</v>
      </c>
      <c r="W118" s="104" t="e">
        <f t="shared" si="124"/>
        <v>#REF!</v>
      </c>
      <c r="X118" s="104" t="e">
        <f t="shared" si="124"/>
        <v>#REF!</v>
      </c>
      <c r="Y118" s="104" t="e">
        <f t="shared" si="124"/>
        <v>#REF!</v>
      </c>
      <c r="Z118" s="104" t="e">
        <f t="shared" si="124"/>
        <v>#REF!</v>
      </c>
      <c r="AA118" s="104" t="e">
        <f t="shared" si="124"/>
        <v>#REF!</v>
      </c>
      <c r="AB118" s="104" t="e">
        <f t="shared" si="124"/>
        <v>#REF!</v>
      </c>
      <c r="AC118" s="106" t="e">
        <f>1-Z118-Y118-X118-W118-V118-U118-T118-O118-N118-L118-I118</f>
        <v>#REF!</v>
      </c>
      <c r="AD118" s="106" t="e">
        <f>AD117/$AD117</f>
        <v>#REF!</v>
      </c>
      <c r="AE118" s="81"/>
      <c r="AU118" s="108"/>
    </row>
    <row r="119" spans="1:49" x14ac:dyDescent="0.25">
      <c r="A119" s="6">
        <v>13</v>
      </c>
      <c r="B119" s="92" t="s">
        <v>29</v>
      </c>
      <c r="C119" s="11">
        <v>706</v>
      </c>
      <c r="D119" s="11">
        <v>2020</v>
      </c>
      <c r="E119" s="11" t="s">
        <v>185</v>
      </c>
      <c r="F119" s="37" t="e">
        <f>G119+H119</f>
        <v>#REF!</v>
      </c>
      <c r="G119" s="37" t="e">
        <f>J119+AA119</f>
        <v>#REF!</v>
      </c>
      <c r="H119" s="37" t="e">
        <f>K119+AB119</f>
        <v>#REF!</v>
      </c>
      <c r="I119" s="37" t="e">
        <f>ROUND($AF117*I118,0)</f>
        <v>#REF!</v>
      </c>
      <c r="J119" s="37" t="e">
        <f>ROUND(I119/1.302,0)</f>
        <v>#REF!</v>
      </c>
      <c r="K119" s="37" t="e">
        <f>I119-J119</f>
        <v>#REF!</v>
      </c>
      <c r="L119" s="37" t="e">
        <f>ROUND($AF117*L118,0)</f>
        <v>#REF!</v>
      </c>
      <c r="M119" s="37" t="e">
        <f>ROUND($AF117*M118,0)</f>
        <v>#REF!</v>
      </c>
      <c r="N119" s="37" t="e">
        <f>ROUND($AF117*N118,0)</f>
        <v>#REF!</v>
      </c>
      <c r="O119" s="37" t="e">
        <f>ROUND($AF117*O118,0)</f>
        <v>#REF!</v>
      </c>
      <c r="P119" s="37"/>
      <c r="Q119" s="37"/>
      <c r="R119" s="37"/>
      <c r="S119" s="37"/>
      <c r="T119" s="37" t="e">
        <f t="shared" ref="T119:Z119" si="125">ROUND($AF117*T118,0)</f>
        <v>#REF!</v>
      </c>
      <c r="U119" s="37" t="e">
        <f t="shared" si="125"/>
        <v>#REF!</v>
      </c>
      <c r="V119" s="37" t="e">
        <f t="shared" si="125"/>
        <v>#REF!</v>
      </c>
      <c r="W119" s="37" t="e">
        <f t="shared" si="125"/>
        <v>#REF!</v>
      </c>
      <c r="X119" s="37" t="e">
        <f t="shared" si="125"/>
        <v>#REF!</v>
      </c>
      <c r="Y119" s="37" t="e">
        <f t="shared" si="125"/>
        <v>#REF!</v>
      </c>
      <c r="Z119" s="37" t="e">
        <f t="shared" si="125"/>
        <v>#REF!</v>
      </c>
      <c r="AA119" s="37" t="e">
        <f>ROUND(Z119/1.302,0)</f>
        <v>#REF!</v>
      </c>
      <c r="AB119" s="37" t="e">
        <f>Z119-AA119</f>
        <v>#REF!</v>
      </c>
      <c r="AC119" s="37" t="e">
        <f>ROUND($AF117*AC118,0)</f>
        <v>#REF!</v>
      </c>
      <c r="AD119" s="37" t="e">
        <f>I119+L119+N119+O119+T119+U119+V119+W119+X119+Y119+AC119+Z119</f>
        <v>#REF!</v>
      </c>
      <c r="AE119" s="78" t="e">
        <f>AF117</f>
        <v>#REF!</v>
      </c>
      <c r="AF119" s="78" t="e">
        <f>AE119-AF117</f>
        <v>#REF!</v>
      </c>
      <c r="AG119" s="107" t="e">
        <f>-ROUND(F119/1000,1)</f>
        <v>#REF!</v>
      </c>
      <c r="AH119" s="107" t="e">
        <f>ROUND(AG119/1.302,1)</f>
        <v>#REF!</v>
      </c>
      <c r="AI119" s="107" t="e">
        <f>AG119-AH119</f>
        <v>#REF!</v>
      </c>
      <c r="AJ119" s="107" t="e">
        <f>-ROUND(L119/1000,1)</f>
        <v>#REF!</v>
      </c>
      <c r="AK119" s="107" t="e">
        <f>-ROUND(M119/1000,1)</f>
        <v>#REF!</v>
      </c>
      <c r="AL119" s="107" t="e">
        <f>-ROUND(N119/1000,1)</f>
        <v>#REF!</v>
      </c>
      <c r="AM119" s="107" t="e">
        <f>-ROUND(O119/1000,1)</f>
        <v>#REF!</v>
      </c>
      <c r="AN119" s="107" t="e">
        <f t="shared" ref="AN119:AS119" si="126">-ROUND(T119/1000,1)</f>
        <v>#REF!</v>
      </c>
      <c r="AO119" s="107" t="e">
        <f t="shared" si="126"/>
        <v>#REF!</v>
      </c>
      <c r="AP119" s="107" t="e">
        <f t="shared" si="126"/>
        <v>#REF!</v>
      </c>
      <c r="AQ119" s="107" t="e">
        <f t="shared" si="126"/>
        <v>#REF!</v>
      </c>
      <c r="AR119" s="107" t="e">
        <f t="shared" si="126"/>
        <v>#REF!</v>
      </c>
      <c r="AS119" s="107" t="e">
        <f t="shared" si="126"/>
        <v>#REF!</v>
      </c>
      <c r="AT119" s="107" t="e">
        <f>-ROUND(AC119/1000,1)</f>
        <v>#REF!</v>
      </c>
      <c r="AU119" s="108" t="e">
        <f>AG119+AJ119+AL119+AM119+AN119+AO119+AP119+AQ119+AR119+AS119+AT119</f>
        <v>#REF!</v>
      </c>
      <c r="AW119" s="272">
        <v>-32902</v>
      </c>
    </row>
    <row r="120" spans="1:49" hidden="1" x14ac:dyDescent="0.25">
      <c r="A120" s="6">
        <v>14</v>
      </c>
      <c r="B120" s="92" t="s">
        <v>30</v>
      </c>
      <c r="C120" s="11">
        <v>706</v>
      </c>
      <c r="D120" s="11">
        <v>2018</v>
      </c>
      <c r="E120" s="11" t="s">
        <v>182</v>
      </c>
      <c r="F120" s="37"/>
      <c r="G120" s="37"/>
      <c r="H120" s="37"/>
      <c r="I120" s="37">
        <f>SUMIF('2020'!$B:$B,выравнивание!$A120,'2020'!BM:BM)-SUMIFS('2020'!BM:BM,'2020'!$B:$B,выравнивание!$A120,'2020'!$G:$G,4)</f>
        <v>71228531</v>
      </c>
      <c r="J120" s="37">
        <f>SUMIF('2020'!$B:$B,выравнивание!$A120,'2020'!BN:BN)-SUMIFS('2020'!BN:BN,'2020'!$B:$B,выравнивание!$A120,'2020'!$G:$G,4)</f>
        <v>54707013.100000001</v>
      </c>
      <c r="K120" s="37">
        <f>SUMIF('2020'!$B:$B,выравнивание!$A120,'2020'!BO:BO)-SUMIFS('2020'!BO:BO,'2020'!$B:$B,выравнивание!$A120,'2020'!$G:$G,4)</f>
        <v>16521517.9</v>
      </c>
      <c r="L120" s="37">
        <f>SUMIF('2020'!$B:$B,выравнивание!$A120,'2020'!BP:BP)-SUMIFS('2020'!BP:BP,'2020'!$B:$B,выравнивание!$A120,'2020'!$G:$G,4)</f>
        <v>3124022</v>
      </c>
      <c r="M120" s="37">
        <f>SUMIF('2020'!$B:$B,выравнивание!$A120,'2020'!BQ:BQ)-SUMIFS('2020'!BQ:BQ,'2020'!$B:$B,выравнивание!$A120,'2020'!$G:$G,4)</f>
        <v>591184</v>
      </c>
      <c r="N120" s="37">
        <f>SUMIF('2020'!$B:$B,выравнивание!$A120,'2020'!BR:BR)-SUMIFS('2020'!BR:BR,'2020'!$B:$B,выравнивание!$A120,'2020'!$G:$G,4)</f>
        <v>2903438</v>
      </c>
      <c r="O120" s="37">
        <f>SUMIF('2020'!$B:$B,выравнивание!$A120,'2020'!BS:BS)-SUMIFS('2020'!BS:BS,'2020'!$B:$B,выравнивание!$A120,'2020'!$G:$G,4)</f>
        <v>6867253</v>
      </c>
      <c r="P120" s="37">
        <f>SUMIF('2020'!$B:$B,выравнивание!$A120,'2020'!BT:BT)-SUMIFS('2020'!BT:BT,'2020'!$B:$B,выравнивание!$A120,'2020'!$G:$G,4)</f>
        <v>195780</v>
      </c>
      <c r="Q120" s="37">
        <f>SUMIF('2020'!$B:$B,выравнивание!$A120,'2020'!BU:BU)-SUMIFS('2020'!BU:BU,'2020'!$B:$B,выравнивание!$A120,'2020'!$G:$G,4)</f>
        <v>6207290</v>
      </c>
      <c r="R120" s="37">
        <f>SUMIF('2020'!$B:$B,выравнивание!$A120,'2020'!BV:BV)-SUMIFS('2020'!BV:BV,'2020'!$B:$B,выравнивание!$A120,'2020'!$G:$G,4)</f>
        <v>136175</v>
      </c>
      <c r="S120" s="37">
        <f>SUMIF('2020'!$B:$B,выравнивание!$A120,'2020'!BW:BW)-SUMIFS('2020'!BW:BW,'2020'!$B:$B,выравнивание!$A120,'2020'!$G:$G,4)</f>
        <v>328008</v>
      </c>
      <c r="T120" s="37">
        <f>SUMIF('2020'!$B:$B,выравнивание!$A120,'2020'!BX:BX)-SUMIFS('2020'!BX:BX,'2020'!$B:$B,выравнивание!$A120,'2020'!$G:$G,4)</f>
        <v>12473822</v>
      </c>
      <c r="U120" s="37">
        <f>SUMIF('2020'!$B:$B,выравнивание!$A120,'2020'!BY:BY)-SUMIFS('2020'!BY:BY,'2020'!$B:$B,выравнивание!$A120,'2020'!$G:$G,4)</f>
        <v>2142244</v>
      </c>
      <c r="V120" s="37">
        <f>SUMIF('2020'!$B:$B,выравнивание!$A120,'2020'!BZ:BZ)-SUMIFS('2020'!BZ:BZ,'2020'!$B:$B,выравнивание!$A120,'2020'!$G:$G,4)</f>
        <v>200610</v>
      </c>
      <c r="W120" s="37">
        <f>SUMIF('2020'!$B:$B,выравнивание!$A120,'2020'!CA:CA)-SUMIFS('2020'!CA:CA,'2020'!$B:$B,выравнивание!$A120,'2020'!$G:$G,4)</f>
        <v>286055</v>
      </c>
      <c r="X120" s="37">
        <f>SUMIF('2020'!$B:$B,выравнивание!$A120,'2020'!CB:CB)-SUMIFS('2020'!CB:CB,'2020'!$B:$B,выравнивание!$A120,'2020'!$G:$G,4)</f>
        <v>29720</v>
      </c>
      <c r="Y120" s="37">
        <f>SUMIF('2020'!$B:$B,выравнивание!$A120,'2020'!CC:CC)-SUMIFS('2020'!CC:CC,'2020'!$B:$B,выравнивание!$A120,'2020'!$G:$G,4)</f>
        <v>362100</v>
      </c>
      <c r="Z120" s="37">
        <f>SUMIF('2020'!$B:$B,выравнивание!$A120,'2020'!CD:CD)-SUMIFS('2020'!CD:CD,'2020'!$B:$B,выравнивание!$A120,'2020'!$G:$G,4)</f>
        <v>17695032</v>
      </c>
      <c r="AA120" s="37">
        <f>SUMIF('2020'!$B:$B,выравнивание!$A120,'2020'!CE:CE)-SUMIFS('2020'!CE:CE,'2020'!$B:$B,выравнивание!$A120,'2020'!$G:$G,4)</f>
        <v>13590654.5</v>
      </c>
      <c r="AB120" s="37">
        <f>SUMIF('2020'!$B:$B,выравнивание!$A120,'2020'!CF:CF)-SUMIFS('2020'!CF:CF,'2020'!$B:$B,выравнивание!$A120,'2020'!$G:$G,4)</f>
        <v>4104377.5</v>
      </c>
      <c r="AC120" s="103">
        <f>SUMIF('2020'!$B:$B,выравнивание!$A120,'2020'!CG:CG)-SUMIFS('2020'!CG:CG,'2020'!$B:$B,выравнивание!$A120,'2020'!$G:$G,4)</f>
        <v>1232000</v>
      </c>
      <c r="AD120" s="103">
        <f>SUMIF('2020'!$B:$B,выравнивание!$A120,'2020'!CH:CH)-SUMIFS('2020'!CH:CH,'2020'!$B:$B,выравнивание!$A120,'2020'!$G:$G,4)</f>
        <v>118544827</v>
      </c>
      <c r="AE120" s="84">
        <f>SUMIF('Свод 2020'!$A$9:$A$22,выравнивание!$A120,'Свод 2020'!$AA$9:$AA$24)*1000-SUMIF('Свод 2020'!$A$9:$A$22,выравнивание!$A120,'Свод 2020'!$S$9:$S$24)*1000</f>
        <v>125877400</v>
      </c>
      <c r="AF120" s="105">
        <f>AD120-AE120</f>
        <v>-7332573</v>
      </c>
      <c r="AU120" s="108"/>
    </row>
    <row r="121" spans="1:49" hidden="1" x14ac:dyDescent="0.25">
      <c r="A121" s="6">
        <v>14</v>
      </c>
      <c r="B121" s="92" t="s">
        <v>30</v>
      </c>
      <c r="C121" s="11">
        <v>706</v>
      </c>
      <c r="D121" s="11">
        <v>2018</v>
      </c>
      <c r="E121" s="11" t="s">
        <v>184</v>
      </c>
      <c r="F121" s="104"/>
      <c r="G121" s="104"/>
      <c r="H121" s="104"/>
      <c r="I121" s="104">
        <f t="shared" ref="I121:O121" si="127">I120/$AD120</f>
        <v>0.60085699999999997</v>
      </c>
      <c r="J121" s="104">
        <f t="shared" si="127"/>
        <v>0.46148800000000001</v>
      </c>
      <c r="K121" s="104">
        <f t="shared" si="127"/>
        <v>0.13936899999999999</v>
      </c>
      <c r="L121" s="104">
        <f t="shared" si="127"/>
        <v>2.6353000000000001E-2</v>
      </c>
      <c r="M121" s="104">
        <f t="shared" si="127"/>
        <v>4.9870000000000001E-3</v>
      </c>
      <c r="N121" s="104">
        <f t="shared" si="127"/>
        <v>2.4492E-2</v>
      </c>
      <c r="O121" s="104">
        <f t="shared" si="127"/>
        <v>5.7930000000000002E-2</v>
      </c>
      <c r="P121" s="37"/>
      <c r="Q121" s="37"/>
      <c r="R121" s="37"/>
      <c r="S121" s="37"/>
      <c r="T121" s="104">
        <f t="shared" ref="T121:AB121" si="128">T120/$AD120</f>
        <v>0.105225</v>
      </c>
      <c r="U121" s="104">
        <f t="shared" si="128"/>
        <v>1.8071E-2</v>
      </c>
      <c r="V121" s="104">
        <f t="shared" si="128"/>
        <v>1.6919999999999999E-3</v>
      </c>
      <c r="W121" s="104">
        <f t="shared" si="128"/>
        <v>2.4130000000000002E-3</v>
      </c>
      <c r="X121" s="104">
        <f t="shared" si="128"/>
        <v>2.5099999999999998E-4</v>
      </c>
      <c r="Y121" s="104">
        <f t="shared" si="128"/>
        <v>3.055E-3</v>
      </c>
      <c r="Z121" s="104">
        <f t="shared" si="128"/>
        <v>0.14926900000000001</v>
      </c>
      <c r="AA121" s="104">
        <f t="shared" si="128"/>
        <v>0.114646</v>
      </c>
      <c r="AB121" s="104">
        <f t="shared" si="128"/>
        <v>3.4623000000000001E-2</v>
      </c>
      <c r="AC121" s="106">
        <f>1-Z121-Y121-X121-W121-V121-U121-T121-O121-N121-L121-I121</f>
        <v>1.0392E-2</v>
      </c>
      <c r="AD121" s="106">
        <f>AD120/$AD120</f>
        <v>1</v>
      </c>
      <c r="AE121" s="81"/>
      <c r="AU121" s="108"/>
    </row>
    <row r="122" spans="1:49" x14ac:dyDescent="0.25">
      <c r="A122" s="6">
        <v>14</v>
      </c>
      <c r="B122" s="92" t="s">
        <v>30</v>
      </c>
      <c r="C122" s="11">
        <v>706</v>
      </c>
      <c r="D122" s="11">
        <v>2018</v>
      </c>
      <c r="E122" s="11" t="s">
        <v>185</v>
      </c>
      <c r="F122" s="37">
        <f>G122+H122</f>
        <v>-5500354</v>
      </c>
      <c r="G122" s="37">
        <f>J122+AA122</f>
        <v>-4224542</v>
      </c>
      <c r="H122" s="37">
        <f>K122+AB122</f>
        <v>-1275812</v>
      </c>
      <c r="I122" s="37">
        <f>ROUND($AF120*I121,0)</f>
        <v>-4405828</v>
      </c>
      <c r="J122" s="37">
        <f>ROUND(I122/1.302,0)</f>
        <v>-3383892</v>
      </c>
      <c r="K122" s="37">
        <f>I122-J122</f>
        <v>-1021936</v>
      </c>
      <c r="L122" s="37">
        <f>ROUND($AF120*L121,0)</f>
        <v>-193235</v>
      </c>
      <c r="M122" s="37">
        <f>ROUND($AF120*M121,0)</f>
        <v>-36568</v>
      </c>
      <c r="N122" s="37">
        <f>ROUND($AF120*N121,0)</f>
        <v>-179589</v>
      </c>
      <c r="O122" s="37">
        <f>ROUND($AF120*O121,0)</f>
        <v>-424776</v>
      </c>
      <c r="P122" s="37"/>
      <c r="Q122" s="37"/>
      <c r="R122" s="37"/>
      <c r="S122" s="37"/>
      <c r="T122" s="37">
        <f t="shared" ref="T122:Z122" si="129">ROUND($AF120*T121,0)</f>
        <v>-771570</v>
      </c>
      <c r="U122" s="37">
        <f t="shared" si="129"/>
        <v>-132507</v>
      </c>
      <c r="V122" s="37">
        <f t="shared" si="129"/>
        <v>-12407</v>
      </c>
      <c r="W122" s="37">
        <f t="shared" si="129"/>
        <v>-17693</v>
      </c>
      <c r="X122" s="37">
        <f t="shared" si="129"/>
        <v>-1840</v>
      </c>
      <c r="Y122" s="37">
        <f t="shared" si="129"/>
        <v>-22401</v>
      </c>
      <c r="Z122" s="37">
        <f t="shared" si="129"/>
        <v>-1094526</v>
      </c>
      <c r="AA122" s="37">
        <f>ROUND(Z122/1.302,0)</f>
        <v>-840650</v>
      </c>
      <c r="AB122" s="37">
        <f>Z122-AA122</f>
        <v>-253876</v>
      </c>
      <c r="AC122" s="37">
        <f>ROUND($AF120*AC121,0)</f>
        <v>-76200</v>
      </c>
      <c r="AD122" s="37">
        <f>I122+L122+N122+O122+T122+U122+V122+W122+X122+Y122+AC122+Z122</f>
        <v>-7332572</v>
      </c>
      <c r="AE122" s="78">
        <f>AF120</f>
        <v>-7332573</v>
      </c>
      <c r="AF122" s="78">
        <f>AE122-AF120</f>
        <v>0</v>
      </c>
      <c r="AG122" s="107">
        <f>-ROUND(F122/1000,1)</f>
        <v>5500.4</v>
      </c>
      <c r="AH122" s="107">
        <f>ROUND(AG122/1.302,1)</f>
        <v>4224.6000000000004</v>
      </c>
      <c r="AI122" s="107">
        <f>AG122-AH122</f>
        <v>1275.8</v>
      </c>
      <c r="AJ122" s="107">
        <f>-ROUND(L122/1000,1)</f>
        <v>193.2</v>
      </c>
      <c r="AK122" s="107">
        <f>-ROUND(M122/1000,1)</f>
        <v>36.6</v>
      </c>
      <c r="AL122" s="107">
        <f>-ROUND(N122/1000,1)</f>
        <v>179.6</v>
      </c>
      <c r="AM122" s="107">
        <f>-ROUND(O122/1000,1)</f>
        <v>424.8</v>
      </c>
      <c r="AN122" s="107">
        <f t="shared" ref="AN122:AS122" si="130">-ROUND(T122/1000,1)</f>
        <v>771.6</v>
      </c>
      <c r="AO122" s="107">
        <f t="shared" si="130"/>
        <v>132.5</v>
      </c>
      <c r="AP122" s="107">
        <f t="shared" si="130"/>
        <v>12.4</v>
      </c>
      <c r="AQ122" s="107">
        <f t="shared" si="130"/>
        <v>17.7</v>
      </c>
      <c r="AR122" s="107">
        <f t="shared" si="130"/>
        <v>1.8</v>
      </c>
      <c r="AS122" s="107">
        <f t="shared" si="130"/>
        <v>22.4</v>
      </c>
      <c r="AT122" s="107">
        <f>-ROUND(AC122/1000,1)</f>
        <v>76.2</v>
      </c>
      <c r="AU122" s="108">
        <f>AG122+AJ122+AL122+AM122+AN122+AO122+AP122+AQ122+AR122+AS122+AT122</f>
        <v>7332.6</v>
      </c>
      <c r="AW122" s="272">
        <v>-34801.4</v>
      </c>
    </row>
    <row r="123" spans="1:49" hidden="1" x14ac:dyDescent="0.25">
      <c r="A123" s="6">
        <v>14</v>
      </c>
      <c r="B123" s="92" t="s">
        <v>30</v>
      </c>
      <c r="C123" s="11">
        <v>706</v>
      </c>
      <c r="D123" s="11">
        <v>2019</v>
      </c>
      <c r="E123" s="11" t="s">
        <v>182</v>
      </c>
      <c r="F123" s="37"/>
      <c r="G123" s="37"/>
      <c r="H123" s="37"/>
      <c r="I123" s="37" t="e">
        <f>SUMIF(#REF!,выравнивание!$A123,#REF!)-SUMIFS(#REF!,#REF!,выравнивание!$A123,#REF!,4)</f>
        <v>#REF!</v>
      </c>
      <c r="J123" s="37" t="e">
        <f>SUMIF(#REF!,выравнивание!$A123,#REF!)-SUMIFS(#REF!,#REF!,выравнивание!$A123,#REF!,4)</f>
        <v>#REF!</v>
      </c>
      <c r="K123" s="37" t="e">
        <f>SUMIF(#REF!,выравнивание!$A123,#REF!)-SUMIFS(#REF!,#REF!,выравнивание!$A123,#REF!,4)</f>
        <v>#REF!</v>
      </c>
      <c r="L123" s="37" t="e">
        <f>SUMIF(#REF!,выравнивание!$A123,#REF!)-SUMIFS(#REF!,#REF!,выравнивание!$A123,#REF!,4)</f>
        <v>#REF!</v>
      </c>
      <c r="M123" s="37" t="e">
        <f>SUMIF(#REF!,выравнивание!$A123,#REF!)-SUMIFS(#REF!,#REF!,выравнивание!$A123,#REF!,4)</f>
        <v>#REF!</v>
      </c>
      <c r="N123" s="37" t="e">
        <f>SUMIF(#REF!,выравнивание!$A123,#REF!)-SUMIFS(#REF!,#REF!,выравнивание!$A123,#REF!,4)</f>
        <v>#REF!</v>
      </c>
      <c r="O123" s="37" t="e">
        <f>SUMIF(#REF!,выравнивание!$A123,#REF!)-SUMIFS(#REF!,#REF!,выравнивание!$A123,#REF!,4)</f>
        <v>#REF!</v>
      </c>
      <c r="P123" s="37" t="e">
        <f>SUMIF(#REF!,выравнивание!$A123,#REF!)-SUMIFS(#REF!,#REF!,выравнивание!$A123,#REF!,4)</f>
        <v>#REF!</v>
      </c>
      <c r="Q123" s="37" t="e">
        <f>SUMIF(#REF!,выравнивание!$A123,#REF!)-SUMIFS(#REF!,#REF!,выравнивание!$A123,#REF!,4)</f>
        <v>#REF!</v>
      </c>
      <c r="R123" s="37" t="e">
        <f>SUMIF(#REF!,выравнивание!$A123,#REF!)-SUMIFS(#REF!,#REF!,выравнивание!$A123,#REF!,4)</f>
        <v>#REF!</v>
      </c>
      <c r="S123" s="37" t="e">
        <f>SUMIF(#REF!,выравнивание!$A123,#REF!)-SUMIFS(#REF!,#REF!,выравнивание!$A123,#REF!,4)</f>
        <v>#REF!</v>
      </c>
      <c r="T123" s="37" t="e">
        <f>SUMIF(#REF!,выравнивание!$A123,#REF!)-SUMIFS(#REF!,#REF!,выравнивание!$A123,#REF!,4)</f>
        <v>#REF!</v>
      </c>
      <c r="U123" s="37" t="e">
        <f>SUMIF(#REF!,выравнивание!$A123,#REF!)-SUMIFS(#REF!,#REF!,выравнивание!$A123,#REF!,4)</f>
        <v>#REF!</v>
      </c>
      <c r="V123" s="37" t="e">
        <f>SUMIF(#REF!,выравнивание!$A123,#REF!)-SUMIFS(#REF!,#REF!,выравнивание!$A123,#REF!,4)</f>
        <v>#REF!</v>
      </c>
      <c r="W123" s="37" t="e">
        <f>SUMIF(#REF!,выравнивание!$A123,#REF!)-SUMIFS(#REF!,#REF!,выравнивание!$A123,#REF!,4)</f>
        <v>#REF!</v>
      </c>
      <c r="X123" s="37" t="e">
        <f>SUMIF(#REF!,выравнивание!$A123,#REF!)-SUMIFS(#REF!,#REF!,выравнивание!$A123,#REF!,4)</f>
        <v>#REF!</v>
      </c>
      <c r="Y123" s="37" t="e">
        <f>SUMIF(#REF!,выравнивание!$A123,#REF!)-SUMIFS(#REF!,#REF!,выравнивание!$A123,#REF!,4)</f>
        <v>#REF!</v>
      </c>
      <c r="Z123" s="37" t="e">
        <f>SUMIF(#REF!,выравнивание!$A123,#REF!)-SUMIFS(#REF!,#REF!,выравнивание!$A123,#REF!,4)</f>
        <v>#REF!</v>
      </c>
      <c r="AA123" s="37" t="e">
        <f>SUMIF(#REF!,выравнивание!$A123,#REF!)-SUMIFS(#REF!,#REF!,выравнивание!$A123,#REF!,4)</f>
        <v>#REF!</v>
      </c>
      <c r="AB123" s="37" t="e">
        <f>SUMIF(#REF!,выравнивание!$A123,#REF!)-SUMIFS(#REF!,#REF!,выравнивание!$A123,#REF!,4)</f>
        <v>#REF!</v>
      </c>
      <c r="AC123" s="103" t="e">
        <f>SUMIF(#REF!,выравнивание!$A123,#REF!)-SUMIFS(#REF!,#REF!,выравнивание!$A123,#REF!,4)</f>
        <v>#REF!</v>
      </c>
      <c r="AD123" s="103" t="e">
        <f>SUMIF(#REF!,выравнивание!$A123,#REF!)-SUMIFS(#REF!,#REF!,выравнивание!$A123,#REF!,4)</f>
        <v>#REF!</v>
      </c>
      <c r="AE123" s="103" t="e">
        <f>SUMIF(#REF!,выравнивание!$A123,#REF!)*1000-SUMIF(#REF!,выравнивание!$A123,#REF!)*1000</f>
        <v>#REF!</v>
      </c>
      <c r="AF123" s="105" t="e">
        <f>AD123-AE123</f>
        <v>#REF!</v>
      </c>
      <c r="AU123" s="108"/>
    </row>
    <row r="124" spans="1:49" hidden="1" x14ac:dyDescent="0.25">
      <c r="A124" s="6">
        <v>14</v>
      </c>
      <c r="B124" s="92" t="s">
        <v>30</v>
      </c>
      <c r="C124" s="11">
        <v>706</v>
      </c>
      <c r="D124" s="11">
        <v>2019</v>
      </c>
      <c r="E124" s="11" t="s">
        <v>184</v>
      </c>
      <c r="F124" s="104"/>
      <c r="G124" s="104"/>
      <c r="H124" s="104"/>
      <c r="I124" s="104" t="e">
        <f t="shared" ref="I124:O124" si="131">I123/$AD123</f>
        <v>#REF!</v>
      </c>
      <c r="J124" s="104" t="e">
        <f t="shared" si="131"/>
        <v>#REF!</v>
      </c>
      <c r="K124" s="104" t="e">
        <f t="shared" si="131"/>
        <v>#REF!</v>
      </c>
      <c r="L124" s="104" t="e">
        <f t="shared" si="131"/>
        <v>#REF!</v>
      </c>
      <c r="M124" s="104" t="e">
        <f t="shared" si="131"/>
        <v>#REF!</v>
      </c>
      <c r="N124" s="104" t="e">
        <f t="shared" si="131"/>
        <v>#REF!</v>
      </c>
      <c r="O124" s="104" t="e">
        <f t="shared" si="131"/>
        <v>#REF!</v>
      </c>
      <c r="P124" s="37"/>
      <c r="Q124" s="37"/>
      <c r="R124" s="37"/>
      <c r="S124" s="37"/>
      <c r="T124" s="104" t="e">
        <f t="shared" ref="T124:AB124" si="132">T123/$AD123</f>
        <v>#REF!</v>
      </c>
      <c r="U124" s="104" t="e">
        <f t="shared" si="132"/>
        <v>#REF!</v>
      </c>
      <c r="V124" s="104" t="e">
        <f t="shared" si="132"/>
        <v>#REF!</v>
      </c>
      <c r="W124" s="104" t="e">
        <f t="shared" si="132"/>
        <v>#REF!</v>
      </c>
      <c r="X124" s="104" t="e">
        <f t="shared" si="132"/>
        <v>#REF!</v>
      </c>
      <c r="Y124" s="104" t="e">
        <f t="shared" si="132"/>
        <v>#REF!</v>
      </c>
      <c r="Z124" s="104" t="e">
        <f t="shared" si="132"/>
        <v>#REF!</v>
      </c>
      <c r="AA124" s="104" t="e">
        <f t="shared" si="132"/>
        <v>#REF!</v>
      </c>
      <c r="AB124" s="104" t="e">
        <f t="shared" si="132"/>
        <v>#REF!</v>
      </c>
      <c r="AC124" s="106" t="e">
        <f>1-Z124-Y124-X124-W124-V124-U124-T124-O124-N124-L124-I124</f>
        <v>#REF!</v>
      </c>
      <c r="AD124" s="106" t="e">
        <f>AD123/$AD123</f>
        <v>#REF!</v>
      </c>
      <c r="AE124" s="81"/>
      <c r="AU124" s="108"/>
    </row>
    <row r="125" spans="1:49" x14ac:dyDescent="0.25">
      <c r="A125" s="6">
        <v>14</v>
      </c>
      <c r="B125" s="92" t="s">
        <v>30</v>
      </c>
      <c r="C125" s="11">
        <v>706</v>
      </c>
      <c r="D125" s="11">
        <v>2019</v>
      </c>
      <c r="E125" s="11" t="s">
        <v>185</v>
      </c>
      <c r="F125" s="37" t="e">
        <f>G125+H125</f>
        <v>#REF!</v>
      </c>
      <c r="G125" s="37" t="e">
        <f>J125+AA125</f>
        <v>#REF!</v>
      </c>
      <c r="H125" s="37" t="e">
        <f>K125+AB125</f>
        <v>#REF!</v>
      </c>
      <c r="I125" s="37" t="e">
        <f>ROUND($AF123*I124,0)</f>
        <v>#REF!</v>
      </c>
      <c r="J125" s="37" t="e">
        <f>ROUND(I125/1.302,0)</f>
        <v>#REF!</v>
      </c>
      <c r="K125" s="37" t="e">
        <f>I125-J125</f>
        <v>#REF!</v>
      </c>
      <c r="L125" s="37" t="e">
        <f>ROUND($AF123*L124,0)</f>
        <v>#REF!</v>
      </c>
      <c r="M125" s="37" t="e">
        <f>ROUND($AF123*M124,0)</f>
        <v>#REF!</v>
      </c>
      <c r="N125" s="37" t="e">
        <f>ROUND($AF123*N124,0)</f>
        <v>#REF!</v>
      </c>
      <c r="O125" s="37" t="e">
        <f>ROUND($AF123*O124,0)</f>
        <v>#REF!</v>
      </c>
      <c r="P125" s="37"/>
      <c r="Q125" s="37"/>
      <c r="R125" s="37"/>
      <c r="S125" s="37"/>
      <c r="T125" s="37" t="e">
        <f t="shared" ref="T125:Z125" si="133">ROUND($AF123*T124,0)</f>
        <v>#REF!</v>
      </c>
      <c r="U125" s="37" t="e">
        <f t="shared" si="133"/>
        <v>#REF!</v>
      </c>
      <c r="V125" s="37" t="e">
        <f t="shared" si="133"/>
        <v>#REF!</v>
      </c>
      <c r="W125" s="37" t="e">
        <f t="shared" si="133"/>
        <v>#REF!</v>
      </c>
      <c r="X125" s="37" t="e">
        <f t="shared" si="133"/>
        <v>#REF!</v>
      </c>
      <c r="Y125" s="37" t="e">
        <f t="shared" si="133"/>
        <v>#REF!</v>
      </c>
      <c r="Z125" s="37" t="e">
        <f t="shared" si="133"/>
        <v>#REF!</v>
      </c>
      <c r="AA125" s="37" t="e">
        <f>ROUND(Z125/1.302,0)</f>
        <v>#REF!</v>
      </c>
      <c r="AB125" s="37" t="e">
        <f>Z125-AA125</f>
        <v>#REF!</v>
      </c>
      <c r="AC125" s="37" t="e">
        <f>ROUND($AF123*AC124,0)</f>
        <v>#REF!</v>
      </c>
      <c r="AD125" s="37" t="e">
        <f>I125+L125+N125+O125+T125+U125+V125+W125+X125+Y125+AC125+Z125</f>
        <v>#REF!</v>
      </c>
      <c r="AE125" s="78" t="e">
        <f>AF123</f>
        <v>#REF!</v>
      </c>
      <c r="AF125" s="78" t="e">
        <f>AE125-AF123</f>
        <v>#REF!</v>
      </c>
      <c r="AG125" s="107" t="e">
        <f>-ROUND(F125/1000,1)</f>
        <v>#REF!</v>
      </c>
      <c r="AH125" s="107" t="e">
        <f>ROUND(AG125/1.302,1)</f>
        <v>#REF!</v>
      </c>
      <c r="AI125" s="107" t="e">
        <f>AG125-AH125</f>
        <v>#REF!</v>
      </c>
      <c r="AJ125" s="107" t="e">
        <f>-ROUND(L125/1000,1)</f>
        <v>#REF!</v>
      </c>
      <c r="AK125" s="107" t="e">
        <f>-ROUND(M125/1000,1)</f>
        <v>#REF!</v>
      </c>
      <c r="AL125" s="107" t="e">
        <f>-ROUND(N125/1000,1)</f>
        <v>#REF!</v>
      </c>
      <c r="AM125" s="107" t="e">
        <f>-ROUND(O125/1000,1)</f>
        <v>#REF!</v>
      </c>
      <c r="AN125" s="107" t="e">
        <f t="shared" ref="AN125:AS125" si="134">-ROUND(T125/1000,1)</f>
        <v>#REF!</v>
      </c>
      <c r="AO125" s="107" t="e">
        <f t="shared" si="134"/>
        <v>#REF!</v>
      </c>
      <c r="AP125" s="107" t="e">
        <f t="shared" si="134"/>
        <v>#REF!</v>
      </c>
      <c r="AQ125" s="107" t="e">
        <f t="shared" si="134"/>
        <v>#REF!</v>
      </c>
      <c r="AR125" s="107" t="e">
        <f t="shared" si="134"/>
        <v>#REF!</v>
      </c>
      <c r="AS125" s="107" t="e">
        <f t="shared" si="134"/>
        <v>#REF!</v>
      </c>
      <c r="AT125" s="107" t="e">
        <f>-ROUND(AC125/1000,1)</f>
        <v>#REF!</v>
      </c>
      <c r="AU125" s="108" t="e">
        <f>AG125+AJ125+AL125+AM125+AN125+AO125+AP125+AQ125+AR125+AS125+AT125</f>
        <v>#REF!</v>
      </c>
      <c r="AW125" s="272">
        <v>-36263.199999999997</v>
      </c>
    </row>
    <row r="126" spans="1:49" hidden="1" x14ac:dyDescent="0.25">
      <c r="A126" s="6">
        <v>14</v>
      </c>
      <c r="B126" s="92" t="s">
        <v>30</v>
      </c>
      <c r="C126" s="11">
        <v>706</v>
      </c>
      <c r="D126" s="11">
        <v>2020</v>
      </c>
      <c r="E126" s="11" t="s">
        <v>182</v>
      </c>
      <c r="F126" s="37"/>
      <c r="G126" s="37"/>
      <c r="H126" s="37"/>
      <c r="I126" s="37" t="e">
        <f>SUMIF(#REF!,выравнивание!$A126,#REF!)-SUMIFS(#REF!,#REF!,выравнивание!$A126,#REF!,4)</f>
        <v>#REF!</v>
      </c>
      <c r="J126" s="37" t="e">
        <f>SUMIF(#REF!,выравнивание!$A126,#REF!)-SUMIFS(#REF!,#REF!,выравнивание!$A126,#REF!,4)</f>
        <v>#REF!</v>
      </c>
      <c r="K126" s="37" t="e">
        <f>SUMIF(#REF!,выравнивание!$A126,#REF!)-SUMIFS(#REF!,#REF!,выравнивание!$A126,#REF!,4)</f>
        <v>#REF!</v>
      </c>
      <c r="L126" s="37" t="e">
        <f>SUMIF(#REF!,выравнивание!$A126,#REF!)-SUMIFS(#REF!,#REF!,выравнивание!$A126,#REF!,4)</f>
        <v>#REF!</v>
      </c>
      <c r="M126" s="37" t="e">
        <f>SUMIF(#REF!,выравнивание!$A126,#REF!)-SUMIFS(#REF!,#REF!,выравнивание!$A126,#REF!,4)</f>
        <v>#REF!</v>
      </c>
      <c r="N126" s="37" t="e">
        <f>SUMIF(#REF!,выравнивание!$A126,#REF!)-SUMIFS(#REF!,#REF!,выравнивание!$A126,#REF!,4)</f>
        <v>#REF!</v>
      </c>
      <c r="O126" s="37" t="e">
        <f>SUMIF(#REF!,выравнивание!$A126,#REF!)-SUMIFS(#REF!,#REF!,выравнивание!$A126,#REF!,4)</f>
        <v>#REF!</v>
      </c>
      <c r="P126" s="37" t="e">
        <f>SUMIF(#REF!,выравнивание!$A126,#REF!)-SUMIFS(#REF!,#REF!,выравнивание!$A126,#REF!,4)</f>
        <v>#REF!</v>
      </c>
      <c r="Q126" s="37" t="e">
        <f>SUMIF(#REF!,выравнивание!$A126,#REF!)-SUMIFS(#REF!,#REF!,выравнивание!$A126,#REF!,4)</f>
        <v>#REF!</v>
      </c>
      <c r="R126" s="37" t="e">
        <f>SUMIF(#REF!,выравнивание!$A126,#REF!)-SUMIFS(#REF!,#REF!,выравнивание!$A126,#REF!,4)</f>
        <v>#REF!</v>
      </c>
      <c r="S126" s="37" t="e">
        <f>SUMIF(#REF!,выравнивание!$A126,#REF!)-SUMIFS(#REF!,#REF!,выравнивание!$A126,#REF!,4)</f>
        <v>#REF!</v>
      </c>
      <c r="T126" s="37" t="e">
        <f>SUMIF(#REF!,выравнивание!$A126,#REF!)-SUMIFS(#REF!,#REF!,выравнивание!$A126,#REF!,4)</f>
        <v>#REF!</v>
      </c>
      <c r="U126" s="37" t="e">
        <f>SUMIF(#REF!,выравнивание!$A126,#REF!)-SUMIFS(#REF!,#REF!,выравнивание!$A126,#REF!,4)</f>
        <v>#REF!</v>
      </c>
      <c r="V126" s="37" t="e">
        <f>SUMIF(#REF!,выравнивание!$A126,#REF!)-SUMIFS(#REF!,#REF!,выравнивание!$A126,#REF!,4)</f>
        <v>#REF!</v>
      </c>
      <c r="W126" s="37" t="e">
        <f>SUMIF(#REF!,выравнивание!$A126,#REF!)-SUMIFS(#REF!,#REF!,выравнивание!$A126,#REF!,4)</f>
        <v>#REF!</v>
      </c>
      <c r="X126" s="37" t="e">
        <f>SUMIF(#REF!,выравнивание!$A126,#REF!)-SUMIFS(#REF!,#REF!,выравнивание!$A126,#REF!,4)</f>
        <v>#REF!</v>
      </c>
      <c r="Y126" s="37" t="e">
        <f>SUMIF(#REF!,выравнивание!$A126,#REF!)-SUMIFS(#REF!,#REF!,выравнивание!$A126,#REF!,4)</f>
        <v>#REF!</v>
      </c>
      <c r="Z126" s="37" t="e">
        <f>SUMIF(#REF!,выравнивание!$A126,#REF!)-SUMIFS(#REF!,#REF!,выравнивание!$A126,#REF!,4)</f>
        <v>#REF!</v>
      </c>
      <c r="AA126" s="37" t="e">
        <f>SUMIF(#REF!,выравнивание!$A126,#REF!)-SUMIFS(#REF!,#REF!,выравнивание!$A126,#REF!,4)</f>
        <v>#REF!</v>
      </c>
      <c r="AB126" s="37" t="e">
        <f>SUMIF(#REF!,выравнивание!$A126,#REF!)-SUMIFS(#REF!,#REF!,выравнивание!$A126,#REF!,4)</f>
        <v>#REF!</v>
      </c>
      <c r="AC126" s="103" t="e">
        <f>SUMIF(#REF!,выравнивание!$A126,#REF!)-SUMIFS(#REF!,#REF!,выравнивание!$A126,#REF!,4)</f>
        <v>#REF!</v>
      </c>
      <c r="AD126" s="103" t="e">
        <f>SUMIF(#REF!,выравнивание!$A126,#REF!)-SUMIFS(#REF!,#REF!,выравнивание!$A126,#REF!,4)</f>
        <v>#REF!</v>
      </c>
      <c r="AE126" s="103" t="e">
        <f>SUMIF(#REF!,выравнивание!$A126,#REF!)*1000-SUMIF(#REF!,выравнивание!$A126,#REF!)*1000</f>
        <v>#REF!</v>
      </c>
      <c r="AF126" s="84" t="e">
        <f>AD126-AE126</f>
        <v>#REF!</v>
      </c>
      <c r="AU126" s="108"/>
    </row>
    <row r="127" spans="1:49" hidden="1" x14ac:dyDescent="0.25">
      <c r="A127" s="6">
        <v>14</v>
      </c>
      <c r="B127" s="92" t="s">
        <v>30</v>
      </c>
      <c r="C127" s="11">
        <v>706</v>
      </c>
      <c r="D127" s="11">
        <v>2020</v>
      </c>
      <c r="E127" s="11" t="s">
        <v>184</v>
      </c>
      <c r="F127" s="104"/>
      <c r="G127" s="104"/>
      <c r="H127" s="104"/>
      <c r="I127" s="104" t="e">
        <f t="shared" ref="I127:O127" si="135">I126/$AD126</f>
        <v>#REF!</v>
      </c>
      <c r="J127" s="104" t="e">
        <f t="shared" si="135"/>
        <v>#REF!</v>
      </c>
      <c r="K127" s="104" t="e">
        <f t="shared" si="135"/>
        <v>#REF!</v>
      </c>
      <c r="L127" s="104" t="e">
        <f t="shared" si="135"/>
        <v>#REF!</v>
      </c>
      <c r="M127" s="104" t="e">
        <f t="shared" si="135"/>
        <v>#REF!</v>
      </c>
      <c r="N127" s="104" t="e">
        <f t="shared" si="135"/>
        <v>#REF!</v>
      </c>
      <c r="O127" s="104" t="e">
        <f t="shared" si="135"/>
        <v>#REF!</v>
      </c>
      <c r="P127" s="37"/>
      <c r="Q127" s="37"/>
      <c r="R127" s="37"/>
      <c r="S127" s="37"/>
      <c r="T127" s="104" t="e">
        <f t="shared" ref="T127:AB127" si="136">T126/$AD126</f>
        <v>#REF!</v>
      </c>
      <c r="U127" s="104" t="e">
        <f t="shared" si="136"/>
        <v>#REF!</v>
      </c>
      <c r="V127" s="104" t="e">
        <f t="shared" si="136"/>
        <v>#REF!</v>
      </c>
      <c r="W127" s="104" t="e">
        <f t="shared" si="136"/>
        <v>#REF!</v>
      </c>
      <c r="X127" s="104" t="e">
        <f t="shared" si="136"/>
        <v>#REF!</v>
      </c>
      <c r="Y127" s="104" t="e">
        <f t="shared" si="136"/>
        <v>#REF!</v>
      </c>
      <c r="Z127" s="104" t="e">
        <f t="shared" si="136"/>
        <v>#REF!</v>
      </c>
      <c r="AA127" s="104" t="e">
        <f t="shared" si="136"/>
        <v>#REF!</v>
      </c>
      <c r="AB127" s="104" t="e">
        <f t="shared" si="136"/>
        <v>#REF!</v>
      </c>
      <c r="AC127" s="106" t="e">
        <f>1-Z127-Y127-X127-W127-V127-U127-T127-O127-N127-L127-I127</f>
        <v>#REF!</v>
      </c>
      <c r="AD127" s="106" t="e">
        <f>AD126/$AD126</f>
        <v>#REF!</v>
      </c>
      <c r="AE127" s="81"/>
      <c r="AU127" s="108"/>
    </row>
    <row r="128" spans="1:49" x14ac:dyDescent="0.25">
      <c r="A128" s="6">
        <v>14</v>
      </c>
      <c r="B128" s="92" t="s">
        <v>30</v>
      </c>
      <c r="C128" s="11">
        <v>706</v>
      </c>
      <c r="D128" s="11">
        <v>2020</v>
      </c>
      <c r="E128" s="11" t="s">
        <v>185</v>
      </c>
      <c r="F128" s="37" t="e">
        <f>G128+H128</f>
        <v>#REF!</v>
      </c>
      <c r="G128" s="37" t="e">
        <f>J128+AA128</f>
        <v>#REF!</v>
      </c>
      <c r="H128" s="37" t="e">
        <f>K128+AB128</f>
        <v>#REF!</v>
      </c>
      <c r="I128" s="37" t="e">
        <f>ROUND($AF126*I127,0)</f>
        <v>#REF!</v>
      </c>
      <c r="J128" s="37" t="e">
        <f>ROUND(I128/1.302,0)</f>
        <v>#REF!</v>
      </c>
      <c r="K128" s="37" t="e">
        <f>I128-J128</f>
        <v>#REF!</v>
      </c>
      <c r="L128" s="37" t="e">
        <f>ROUND($AF126*L127,0)</f>
        <v>#REF!</v>
      </c>
      <c r="M128" s="37" t="e">
        <f>ROUND($AF126*M127,0)</f>
        <v>#REF!</v>
      </c>
      <c r="N128" s="37" t="e">
        <f>ROUND($AF126*N127,0)</f>
        <v>#REF!</v>
      </c>
      <c r="O128" s="37" t="e">
        <f>ROUND($AF126*O127,0)</f>
        <v>#REF!</v>
      </c>
      <c r="P128" s="37"/>
      <c r="Q128" s="37"/>
      <c r="R128" s="37"/>
      <c r="S128" s="37"/>
      <c r="T128" s="37" t="e">
        <f t="shared" ref="T128:Z128" si="137">ROUND($AF126*T127,0)</f>
        <v>#REF!</v>
      </c>
      <c r="U128" s="37" t="e">
        <f t="shared" si="137"/>
        <v>#REF!</v>
      </c>
      <c r="V128" s="37" t="e">
        <f t="shared" si="137"/>
        <v>#REF!</v>
      </c>
      <c r="W128" s="37" t="e">
        <f t="shared" si="137"/>
        <v>#REF!</v>
      </c>
      <c r="X128" s="37" t="e">
        <f t="shared" si="137"/>
        <v>#REF!</v>
      </c>
      <c r="Y128" s="37" t="e">
        <f t="shared" si="137"/>
        <v>#REF!</v>
      </c>
      <c r="Z128" s="37" t="e">
        <f t="shared" si="137"/>
        <v>#REF!</v>
      </c>
      <c r="AA128" s="37" t="e">
        <f>ROUND(Z128/1.302,0)</f>
        <v>#REF!</v>
      </c>
      <c r="AB128" s="37" t="e">
        <f>Z128-AA128</f>
        <v>#REF!</v>
      </c>
      <c r="AC128" s="37" t="e">
        <f>ROUND($AF126*AC127,0)</f>
        <v>#REF!</v>
      </c>
      <c r="AD128" s="37" t="e">
        <f>I128+L128+N128+O128+T128+U128+V128+W128+X128+Y128+AC128+Z128</f>
        <v>#REF!</v>
      </c>
      <c r="AE128" s="78" t="e">
        <f>AF126</f>
        <v>#REF!</v>
      </c>
      <c r="AF128" s="78" t="e">
        <f>AE128-AF126</f>
        <v>#REF!</v>
      </c>
      <c r="AG128" s="107" t="e">
        <f>-ROUND(F128/1000,1)</f>
        <v>#REF!</v>
      </c>
      <c r="AH128" s="107" t="e">
        <f>ROUND(AG128/1.302,1)</f>
        <v>#REF!</v>
      </c>
      <c r="AI128" s="107" t="e">
        <f>AG128-AH128</f>
        <v>#REF!</v>
      </c>
      <c r="AJ128" s="107" t="e">
        <f>-ROUND(L128/1000,1)</f>
        <v>#REF!</v>
      </c>
      <c r="AK128" s="107" t="e">
        <f>-ROUND(M128/1000,1)</f>
        <v>#REF!</v>
      </c>
      <c r="AL128" s="107" t="e">
        <f>-ROUND(N128/1000,1)</f>
        <v>#REF!</v>
      </c>
      <c r="AM128" s="107" t="e">
        <f>-ROUND(O128/1000,1)</f>
        <v>#REF!</v>
      </c>
      <c r="AN128" s="107" t="e">
        <f t="shared" ref="AN128:AS128" si="138">-ROUND(T128/1000,1)</f>
        <v>#REF!</v>
      </c>
      <c r="AO128" s="107" t="e">
        <f t="shared" si="138"/>
        <v>#REF!</v>
      </c>
      <c r="AP128" s="107" t="e">
        <f t="shared" si="138"/>
        <v>#REF!</v>
      </c>
      <c r="AQ128" s="107" t="e">
        <f t="shared" si="138"/>
        <v>#REF!</v>
      </c>
      <c r="AR128" s="107" t="e">
        <f t="shared" si="138"/>
        <v>#REF!</v>
      </c>
      <c r="AS128" s="107" t="e">
        <f t="shared" si="138"/>
        <v>#REF!</v>
      </c>
      <c r="AT128" s="107" t="e">
        <f>-ROUND(AC128/1000,1)</f>
        <v>#REF!</v>
      </c>
      <c r="AU128" s="108" t="e">
        <f>AG128+AJ128+AL128+AM128+AN128+AO128+AP128+AQ128+AR128+AS128+AT128</f>
        <v>#REF!</v>
      </c>
      <c r="AW128" s="272">
        <v>-37301.9</v>
      </c>
    </row>
    <row r="129" spans="1:49" ht="15.75" hidden="1" x14ac:dyDescent="0.25">
      <c r="A129" s="102">
        <v>100</v>
      </c>
      <c r="B129" s="93" t="s">
        <v>28</v>
      </c>
      <c r="C129" s="11">
        <v>706</v>
      </c>
      <c r="D129" s="11">
        <v>2018</v>
      </c>
      <c r="E129" s="11" t="s">
        <v>182</v>
      </c>
      <c r="F129" s="37"/>
      <c r="G129" s="37"/>
      <c r="H129" s="37"/>
      <c r="I129" s="37">
        <f>SUMIF('2020'!$B:$B,выравнивание!$A129,'2020'!BM:BM)-SUMIFS('2020'!BM:BM,'2020'!$B:$B,выравнивание!$A129,'2020'!$G:$G,4)</f>
        <v>5029116</v>
      </c>
      <c r="J129" s="37">
        <f>SUMIF('2020'!$B:$B,выравнивание!$A129,'2020'!BN:BN)-SUMIFS('2020'!BN:BN,'2020'!$B:$B,выравнивание!$A129,'2020'!$G:$G,4)</f>
        <v>3862608.3</v>
      </c>
      <c r="K129" s="37">
        <f>SUMIF('2020'!$B:$B,выравнивание!$A129,'2020'!BO:BO)-SUMIFS('2020'!BO:BO,'2020'!$B:$B,выравнивание!$A129,'2020'!$G:$G,4)</f>
        <v>1166507.7</v>
      </c>
      <c r="L129" s="37">
        <f>SUMIF('2020'!$B:$B,выравнивание!$A129,'2020'!BP:BP)-SUMIFS('2020'!BP:BP,'2020'!$B:$B,выравнивание!$A129,'2020'!$G:$G,4)</f>
        <v>109040</v>
      </c>
      <c r="M129" s="37">
        <f>SUMIF('2020'!$B:$B,выравнивание!$A129,'2020'!BQ:BQ)-SUMIFS('2020'!BQ:BQ,'2020'!$B:$B,выравнивание!$A129,'2020'!$G:$G,4)</f>
        <v>21808</v>
      </c>
      <c r="N129" s="37">
        <f>SUMIF('2020'!$B:$B,выравнивание!$A129,'2020'!BR:BR)-SUMIFS('2020'!BR:BR,'2020'!$B:$B,выравнивание!$A129,'2020'!$G:$G,4)</f>
        <v>135570</v>
      </c>
      <c r="O129" s="37">
        <f>SUMIF('2020'!$B:$B,выравнивание!$A129,'2020'!BS:BS)-SUMIFS('2020'!BS:BS,'2020'!$B:$B,выравнивание!$A129,'2020'!$G:$G,4)</f>
        <v>384720</v>
      </c>
      <c r="P129" s="37">
        <f>SUMIF('2020'!$B:$B,выравнивание!$A129,'2020'!BT:BT)-SUMIFS('2020'!BT:BT,'2020'!$B:$B,выравнивание!$A129,'2020'!$G:$G,4)</f>
        <v>16720</v>
      </c>
      <c r="Q129" s="37">
        <f>SUMIF('2020'!$B:$B,выравнивание!$A129,'2020'!BU:BU)-SUMIFS('2020'!BU:BU,'2020'!$B:$B,выравнивание!$A129,'2020'!$G:$G,4)</f>
        <v>339120</v>
      </c>
      <c r="R129" s="37">
        <f>SUMIF('2020'!$B:$B,выравнивание!$A129,'2020'!BV:BV)-SUMIFS('2020'!BV:BV,'2020'!$B:$B,выравнивание!$A129,'2020'!$G:$G,4)</f>
        <v>8360</v>
      </c>
      <c r="S129" s="37">
        <f>SUMIF('2020'!$B:$B,выравнивание!$A129,'2020'!BW:BW)-SUMIFS('2020'!BW:BW,'2020'!$B:$B,выравнивание!$A129,'2020'!$G:$G,4)</f>
        <v>20520</v>
      </c>
      <c r="T129" s="37">
        <f>SUMIF('2020'!$B:$B,выравнивание!$A129,'2020'!BX:BX)-SUMIFS('2020'!BX:BX,'2020'!$B:$B,выравнивание!$A129,'2020'!$G:$G,4)</f>
        <v>145930</v>
      </c>
      <c r="U129" s="37">
        <f>SUMIF('2020'!$B:$B,выравнивание!$A129,'2020'!BY:BY)-SUMIFS('2020'!BY:BY,'2020'!$B:$B,выравнивание!$A129,'2020'!$G:$G,4)</f>
        <v>110200</v>
      </c>
      <c r="V129" s="37">
        <f>SUMIF('2020'!$B:$B,выравнивание!$A129,'2020'!BZ:BZ)-SUMIFS('2020'!BZ:BZ,'2020'!$B:$B,выравнивание!$A129,'2020'!$G:$G,4)</f>
        <v>10260</v>
      </c>
      <c r="W129" s="37">
        <f>SUMIF('2020'!$B:$B,выравнивание!$A129,'2020'!CA:CA)-SUMIFS('2020'!CA:CA,'2020'!$B:$B,выравнивание!$A129,'2020'!$G:$G,4)</f>
        <v>14630</v>
      </c>
      <c r="X129" s="37">
        <f>SUMIF('2020'!$B:$B,выравнивание!$A129,'2020'!CB:CB)-SUMIFS('2020'!CB:CB,'2020'!$B:$B,выравнивание!$A129,'2020'!$G:$G,4)</f>
        <v>3230</v>
      </c>
      <c r="Y129" s="37">
        <f>SUMIF('2020'!$B:$B,выравнивание!$A129,'2020'!CC:CC)-SUMIFS('2020'!CC:CC,'2020'!$B:$B,выравнивание!$A129,'2020'!$G:$G,4)</f>
        <v>3800</v>
      </c>
      <c r="Z129" s="37">
        <f>SUMIF('2020'!$B:$B,выравнивание!$A129,'2020'!CD:CD)-SUMIFS('2020'!CD:CD,'2020'!$B:$B,выравнивание!$A129,'2020'!$G:$G,4)</f>
        <v>861584</v>
      </c>
      <c r="AA129" s="37">
        <f>SUMIF('2020'!$B:$B,выравнивание!$A129,'2020'!CE:CE)-SUMIFS('2020'!CE:CE,'2020'!$B:$B,выравнивание!$A129,'2020'!$G:$G,4)</f>
        <v>661738.9</v>
      </c>
      <c r="AB129" s="37">
        <f>SUMIF('2020'!$B:$B,выравнивание!$A129,'2020'!CF:CF)-SUMIFS('2020'!CF:CF,'2020'!$B:$B,выравнивание!$A129,'2020'!$G:$G,4)</f>
        <v>199845.1</v>
      </c>
      <c r="AC129" s="103">
        <f>SUMIF('2020'!$B:$B,выравнивание!$A129,'2020'!CG:CG)-SUMIFS('2020'!CG:CG,'2020'!$B:$B,выравнивание!$A129,'2020'!$G:$G,4)</f>
        <v>0</v>
      </c>
      <c r="AD129" s="103">
        <f>SUMIF('2020'!$B:$B,выравнивание!$A129,'2020'!CH:CH)-SUMIFS('2020'!CH:CH,'2020'!$B:$B,выравнивание!$A129,'2020'!$G:$G,4)</f>
        <v>6808080</v>
      </c>
      <c r="AE129" s="84">
        <f>'Свод 2020'!AA23*1000-'Свод 2020'!S23*1000</f>
        <v>7229100</v>
      </c>
      <c r="AF129" s="105">
        <f>AD129-AE129</f>
        <v>-421020</v>
      </c>
      <c r="AU129" s="108"/>
    </row>
    <row r="130" spans="1:49" ht="15.75" hidden="1" x14ac:dyDescent="0.25">
      <c r="A130" s="102">
        <v>100</v>
      </c>
      <c r="B130" s="93" t="s">
        <v>28</v>
      </c>
      <c r="C130" s="11">
        <v>706</v>
      </c>
      <c r="D130" s="11">
        <v>2018</v>
      </c>
      <c r="E130" s="11" t="s">
        <v>184</v>
      </c>
      <c r="F130" s="104"/>
      <c r="G130" s="104"/>
      <c r="H130" s="104"/>
      <c r="I130" s="104">
        <f t="shared" ref="I130:O130" si="139">I129/$AD129</f>
        <v>0.73869799999999997</v>
      </c>
      <c r="J130" s="104">
        <f t="shared" si="139"/>
        <v>0.56735599999999997</v>
      </c>
      <c r="K130" s="104">
        <f t="shared" si="139"/>
        <v>0.17134199999999999</v>
      </c>
      <c r="L130" s="104">
        <f t="shared" si="139"/>
        <v>1.6015999999999999E-2</v>
      </c>
      <c r="M130" s="104">
        <f t="shared" si="139"/>
        <v>3.2030000000000001E-3</v>
      </c>
      <c r="N130" s="104">
        <f t="shared" si="139"/>
        <v>1.9913E-2</v>
      </c>
      <c r="O130" s="104">
        <f t="shared" si="139"/>
        <v>5.6508999999999997E-2</v>
      </c>
      <c r="P130" s="37"/>
      <c r="Q130" s="37"/>
      <c r="R130" s="37"/>
      <c r="S130" s="37"/>
      <c r="T130" s="104">
        <f t="shared" ref="T130:AB130" si="140">T129/$AD129</f>
        <v>2.1434999999999999E-2</v>
      </c>
      <c r="U130" s="104">
        <f t="shared" si="140"/>
        <v>1.6187E-2</v>
      </c>
      <c r="V130" s="104">
        <f t="shared" si="140"/>
        <v>1.5070000000000001E-3</v>
      </c>
      <c r="W130" s="104">
        <f t="shared" si="140"/>
        <v>2.1489999999999999E-3</v>
      </c>
      <c r="X130" s="104">
        <f t="shared" si="140"/>
        <v>4.7399999999999997E-4</v>
      </c>
      <c r="Y130" s="104">
        <f t="shared" si="140"/>
        <v>5.5800000000000001E-4</v>
      </c>
      <c r="Z130" s="104">
        <f t="shared" si="140"/>
        <v>0.126553</v>
      </c>
      <c r="AA130" s="104">
        <f t="shared" si="140"/>
        <v>9.7198999999999994E-2</v>
      </c>
      <c r="AB130" s="104">
        <f t="shared" si="140"/>
        <v>2.9354000000000002E-2</v>
      </c>
      <c r="AC130" s="106">
        <f>1-Z130-Y130-X130-W130-V130-U130-T130-O130-N130-L130-I130</f>
        <v>9.9999999999999995E-7</v>
      </c>
      <c r="AD130" s="106">
        <f>AD129/$AD129</f>
        <v>1</v>
      </c>
      <c r="AE130" s="81"/>
      <c r="AU130" s="108"/>
    </row>
    <row r="131" spans="1:49" ht="15.75" x14ac:dyDescent="0.25">
      <c r="A131" s="102">
        <v>100</v>
      </c>
      <c r="B131" s="93" t="s">
        <v>28</v>
      </c>
      <c r="C131" s="11">
        <v>706</v>
      </c>
      <c r="D131" s="11">
        <v>2018</v>
      </c>
      <c r="E131" s="11" t="s">
        <v>185</v>
      </c>
      <c r="F131" s="37">
        <f>G131+H131</f>
        <v>-364288</v>
      </c>
      <c r="G131" s="37">
        <f>J131+AA131</f>
        <v>-279791</v>
      </c>
      <c r="H131" s="37">
        <f>K131+AB131</f>
        <v>-84497</v>
      </c>
      <c r="I131" s="37">
        <f>ROUND($AF129*I130,0)</f>
        <v>-311007</v>
      </c>
      <c r="J131" s="37">
        <f>ROUND(I131/1.302,0)</f>
        <v>-238869</v>
      </c>
      <c r="K131" s="37">
        <f>I131-J131</f>
        <v>-72138</v>
      </c>
      <c r="L131" s="37">
        <f>ROUND($AF129*L130,0)</f>
        <v>-6743</v>
      </c>
      <c r="M131" s="37">
        <f>ROUND($AF129*M130,0)</f>
        <v>-1349</v>
      </c>
      <c r="N131" s="37">
        <f>ROUND($AF129*N130,0)</f>
        <v>-8384</v>
      </c>
      <c r="O131" s="37">
        <f>ROUND($AF129*O130,0)</f>
        <v>-23791</v>
      </c>
      <c r="P131" s="37"/>
      <c r="Q131" s="37"/>
      <c r="R131" s="37"/>
      <c r="S131" s="37"/>
      <c r="T131" s="37">
        <f t="shared" ref="T131:Z131" si="141">ROUND($AF129*T130,0)</f>
        <v>-9025</v>
      </c>
      <c r="U131" s="37">
        <f t="shared" si="141"/>
        <v>-6815</v>
      </c>
      <c r="V131" s="37">
        <f t="shared" si="141"/>
        <v>-634</v>
      </c>
      <c r="W131" s="37">
        <f t="shared" si="141"/>
        <v>-905</v>
      </c>
      <c r="X131" s="37">
        <f t="shared" si="141"/>
        <v>-200</v>
      </c>
      <c r="Y131" s="37">
        <f t="shared" si="141"/>
        <v>-235</v>
      </c>
      <c r="Z131" s="37">
        <f t="shared" si="141"/>
        <v>-53281</v>
      </c>
      <c r="AA131" s="37">
        <f>ROUND(Z131/1.302,0)</f>
        <v>-40922</v>
      </c>
      <c r="AB131" s="37">
        <f>Z131-AA131</f>
        <v>-12359</v>
      </c>
      <c r="AC131" s="37">
        <f>ROUND($AF129*AC130,0)</f>
        <v>0</v>
      </c>
      <c r="AD131" s="37">
        <f>I131+L131+N131+O131+T131+U131+V131+W131+X131+Y131+AC131+Z131</f>
        <v>-421020</v>
      </c>
      <c r="AE131" s="78">
        <f>AF129</f>
        <v>-421020</v>
      </c>
      <c r="AF131" s="78">
        <f>AE131-AF129</f>
        <v>0</v>
      </c>
      <c r="AG131" s="107">
        <f>-ROUND(F131/1000,1)</f>
        <v>364.3</v>
      </c>
      <c r="AH131" s="107">
        <f>ROUND(AG131/1.302,1)</f>
        <v>279.8</v>
      </c>
      <c r="AI131" s="107">
        <f>AG131-AH131</f>
        <v>84.5</v>
      </c>
      <c r="AJ131" s="107">
        <f>-ROUND(L131/1000,1)</f>
        <v>6.7</v>
      </c>
      <c r="AK131" s="107">
        <f>-ROUND(M131/1000,1)</f>
        <v>1.3</v>
      </c>
      <c r="AL131" s="107">
        <f>-ROUND(N131/1000,1)</f>
        <v>8.4</v>
      </c>
      <c r="AM131" s="107">
        <f>-ROUND(O131/1000,1)</f>
        <v>23.8</v>
      </c>
      <c r="AN131" s="107">
        <f t="shared" ref="AN131:AS131" si="142">-ROUND(T131/1000,1)</f>
        <v>9</v>
      </c>
      <c r="AO131" s="107">
        <f t="shared" si="142"/>
        <v>6.8</v>
      </c>
      <c r="AP131" s="107">
        <f t="shared" si="142"/>
        <v>0.6</v>
      </c>
      <c r="AQ131" s="107">
        <f t="shared" si="142"/>
        <v>0.9</v>
      </c>
      <c r="AR131" s="107">
        <f t="shared" si="142"/>
        <v>0.2</v>
      </c>
      <c r="AS131" s="107">
        <f t="shared" si="142"/>
        <v>0.2</v>
      </c>
      <c r="AT131" s="107">
        <f>-ROUND(AC131/1000,1)</f>
        <v>0</v>
      </c>
      <c r="AU131" s="108">
        <f>AG131+AJ131+AL131+AM131+AN131+AO131+AP131+AQ131+AR131+AS131+AT131</f>
        <v>420.9</v>
      </c>
      <c r="AW131" s="272">
        <v>-1135</v>
      </c>
    </row>
    <row r="132" spans="1:49" ht="15.75" hidden="1" x14ac:dyDescent="0.25">
      <c r="A132" s="102">
        <v>100</v>
      </c>
      <c r="B132" s="93" t="s">
        <v>28</v>
      </c>
      <c r="C132" s="11">
        <v>706</v>
      </c>
      <c r="D132" s="11">
        <v>2019</v>
      </c>
      <c r="E132" s="11" t="s">
        <v>182</v>
      </c>
      <c r="F132" s="37"/>
      <c r="G132" s="37"/>
      <c r="H132" s="37"/>
      <c r="I132" s="37" t="e">
        <f>SUMIF(#REF!,выравнивание!$A132,#REF!)-SUMIFS(#REF!,#REF!,выравнивание!$A132,#REF!,4)</f>
        <v>#REF!</v>
      </c>
      <c r="J132" s="37" t="e">
        <f>SUMIF(#REF!,выравнивание!$A132,#REF!)-SUMIFS(#REF!,#REF!,выравнивание!$A132,#REF!,4)</f>
        <v>#REF!</v>
      </c>
      <c r="K132" s="37" t="e">
        <f>SUMIF(#REF!,выравнивание!$A132,#REF!)-SUMIFS(#REF!,#REF!,выравнивание!$A132,#REF!,4)</f>
        <v>#REF!</v>
      </c>
      <c r="L132" s="37" t="e">
        <f>SUMIF(#REF!,выравнивание!$A132,#REF!)-SUMIFS(#REF!,#REF!,выравнивание!$A132,#REF!,4)</f>
        <v>#REF!</v>
      </c>
      <c r="M132" s="37" t="e">
        <f>SUMIF(#REF!,выравнивание!$A132,#REF!)-SUMIFS(#REF!,#REF!,выравнивание!$A132,#REF!,4)</f>
        <v>#REF!</v>
      </c>
      <c r="N132" s="37" t="e">
        <f>SUMIF(#REF!,выравнивание!$A132,#REF!)-SUMIFS(#REF!,#REF!,выравнивание!$A132,#REF!,4)</f>
        <v>#REF!</v>
      </c>
      <c r="O132" s="37" t="e">
        <f>SUMIF(#REF!,выравнивание!$A132,#REF!)-SUMIFS(#REF!,#REF!,выравнивание!$A132,#REF!,4)</f>
        <v>#REF!</v>
      </c>
      <c r="P132" s="37" t="e">
        <f>SUMIF(#REF!,выравнивание!$A132,#REF!)-SUMIFS(#REF!,#REF!,выравнивание!$A132,#REF!,4)</f>
        <v>#REF!</v>
      </c>
      <c r="Q132" s="37" t="e">
        <f>SUMIF(#REF!,выравнивание!$A132,#REF!)-SUMIFS(#REF!,#REF!,выравнивание!$A132,#REF!,4)</f>
        <v>#REF!</v>
      </c>
      <c r="R132" s="37" t="e">
        <f>SUMIF(#REF!,выравнивание!$A132,#REF!)-SUMIFS(#REF!,#REF!,выравнивание!$A132,#REF!,4)</f>
        <v>#REF!</v>
      </c>
      <c r="S132" s="37" t="e">
        <f>SUMIF(#REF!,выравнивание!$A132,#REF!)-SUMIFS(#REF!,#REF!,выравнивание!$A132,#REF!,4)</f>
        <v>#REF!</v>
      </c>
      <c r="T132" s="37" t="e">
        <f>SUMIF(#REF!,выравнивание!$A132,#REF!)-SUMIFS(#REF!,#REF!,выравнивание!$A132,#REF!,4)</f>
        <v>#REF!</v>
      </c>
      <c r="U132" s="37" t="e">
        <f>SUMIF(#REF!,выравнивание!$A132,#REF!)-SUMIFS(#REF!,#REF!,выравнивание!$A132,#REF!,4)</f>
        <v>#REF!</v>
      </c>
      <c r="V132" s="37" t="e">
        <f>SUMIF(#REF!,выравнивание!$A132,#REF!)-SUMIFS(#REF!,#REF!,выравнивание!$A132,#REF!,4)</f>
        <v>#REF!</v>
      </c>
      <c r="W132" s="37" t="e">
        <f>SUMIF(#REF!,выравнивание!$A132,#REF!)-SUMIFS(#REF!,#REF!,выравнивание!$A132,#REF!,4)</f>
        <v>#REF!</v>
      </c>
      <c r="X132" s="37" t="e">
        <f>SUMIF(#REF!,выравнивание!$A132,#REF!)-SUMIFS(#REF!,#REF!,выравнивание!$A132,#REF!,4)</f>
        <v>#REF!</v>
      </c>
      <c r="Y132" s="37" t="e">
        <f>SUMIF(#REF!,выравнивание!$A132,#REF!)-SUMIFS(#REF!,#REF!,выравнивание!$A132,#REF!,4)</f>
        <v>#REF!</v>
      </c>
      <c r="Z132" s="37" t="e">
        <f>SUMIF(#REF!,выравнивание!$A132,#REF!)-SUMIFS(#REF!,#REF!,выравнивание!$A132,#REF!,4)</f>
        <v>#REF!</v>
      </c>
      <c r="AA132" s="37" t="e">
        <f>SUMIF(#REF!,выравнивание!$A132,#REF!)-SUMIFS(#REF!,#REF!,выравнивание!$A132,#REF!,4)</f>
        <v>#REF!</v>
      </c>
      <c r="AB132" s="37" t="e">
        <f>SUMIF(#REF!,выравнивание!$A132,#REF!)-SUMIFS(#REF!,#REF!,выравнивание!$A132,#REF!,4)</f>
        <v>#REF!</v>
      </c>
      <c r="AC132" s="103" t="e">
        <f>SUMIF(#REF!,выравнивание!$A132,#REF!)-SUMIFS(#REF!,#REF!,выравнивание!$A132,#REF!,4)</f>
        <v>#REF!</v>
      </c>
      <c r="AD132" s="103" t="e">
        <f>SUMIF(#REF!,выравнивание!$A132,#REF!)-SUMIFS(#REF!,#REF!,выравнивание!$A132,#REF!,4)</f>
        <v>#REF!</v>
      </c>
      <c r="AE132" s="84" t="e">
        <f>#REF!*1000</f>
        <v>#REF!</v>
      </c>
      <c r="AF132" s="105" t="e">
        <f>AD132-AE132</f>
        <v>#REF!</v>
      </c>
      <c r="AU132" s="108"/>
    </row>
    <row r="133" spans="1:49" ht="15.75" hidden="1" x14ac:dyDescent="0.25">
      <c r="A133" s="102">
        <v>100</v>
      </c>
      <c r="B133" s="93" t="s">
        <v>28</v>
      </c>
      <c r="C133" s="11">
        <v>706</v>
      </c>
      <c r="D133" s="11">
        <v>2019</v>
      </c>
      <c r="E133" s="11" t="s">
        <v>184</v>
      </c>
      <c r="F133" s="104"/>
      <c r="G133" s="104"/>
      <c r="H133" s="104"/>
      <c r="I133" s="104" t="e">
        <f t="shared" ref="I133:O133" si="143">I132/$AD132</f>
        <v>#REF!</v>
      </c>
      <c r="J133" s="104" t="e">
        <f t="shared" si="143"/>
        <v>#REF!</v>
      </c>
      <c r="K133" s="104" t="e">
        <f t="shared" si="143"/>
        <v>#REF!</v>
      </c>
      <c r="L133" s="104" t="e">
        <f t="shared" si="143"/>
        <v>#REF!</v>
      </c>
      <c r="M133" s="104" t="e">
        <f t="shared" si="143"/>
        <v>#REF!</v>
      </c>
      <c r="N133" s="104" t="e">
        <f t="shared" si="143"/>
        <v>#REF!</v>
      </c>
      <c r="O133" s="104" t="e">
        <f t="shared" si="143"/>
        <v>#REF!</v>
      </c>
      <c r="P133" s="37"/>
      <c r="Q133" s="37"/>
      <c r="R133" s="37"/>
      <c r="S133" s="37"/>
      <c r="T133" s="104" t="e">
        <f t="shared" ref="T133:AB133" si="144">T132/$AD132</f>
        <v>#REF!</v>
      </c>
      <c r="U133" s="104" t="e">
        <f t="shared" si="144"/>
        <v>#REF!</v>
      </c>
      <c r="V133" s="104" t="e">
        <f t="shared" si="144"/>
        <v>#REF!</v>
      </c>
      <c r="W133" s="104" t="e">
        <f t="shared" si="144"/>
        <v>#REF!</v>
      </c>
      <c r="X133" s="104" t="e">
        <f t="shared" si="144"/>
        <v>#REF!</v>
      </c>
      <c r="Y133" s="104" t="e">
        <f t="shared" si="144"/>
        <v>#REF!</v>
      </c>
      <c r="Z133" s="104" t="e">
        <f t="shared" si="144"/>
        <v>#REF!</v>
      </c>
      <c r="AA133" s="104" t="e">
        <f t="shared" si="144"/>
        <v>#REF!</v>
      </c>
      <c r="AB133" s="104" t="e">
        <f t="shared" si="144"/>
        <v>#REF!</v>
      </c>
      <c r="AC133" s="106" t="e">
        <f>1-Z133-Y133-X133-W133-V133-U133-T133-O133-N133-L133-I133</f>
        <v>#REF!</v>
      </c>
      <c r="AD133" s="106" t="e">
        <f>AD132/$AD132</f>
        <v>#REF!</v>
      </c>
      <c r="AE133" s="81"/>
      <c r="AU133" s="108"/>
    </row>
    <row r="134" spans="1:49" ht="15.75" x14ac:dyDescent="0.25">
      <c r="A134" s="102">
        <v>100</v>
      </c>
      <c r="B134" s="93" t="s">
        <v>28</v>
      </c>
      <c r="C134" s="11">
        <v>706</v>
      </c>
      <c r="D134" s="11">
        <v>2019</v>
      </c>
      <c r="E134" s="11" t="s">
        <v>185</v>
      </c>
      <c r="F134" s="37" t="e">
        <f>G134+H134</f>
        <v>#REF!</v>
      </c>
      <c r="G134" s="37" t="e">
        <f>J134+AA134</f>
        <v>#REF!</v>
      </c>
      <c r="H134" s="37" t="e">
        <f>K134+AB134</f>
        <v>#REF!</v>
      </c>
      <c r="I134" s="37" t="e">
        <f>ROUND($AF132*I133,0)</f>
        <v>#REF!</v>
      </c>
      <c r="J134" s="37" t="e">
        <f>ROUND(I134/1.302,0)</f>
        <v>#REF!</v>
      </c>
      <c r="K134" s="37" t="e">
        <f>I134-J134</f>
        <v>#REF!</v>
      </c>
      <c r="L134" s="37" t="e">
        <f>ROUND($AF132*L133,0)</f>
        <v>#REF!</v>
      </c>
      <c r="M134" s="37" t="e">
        <f>ROUND($AF132*M133,0)</f>
        <v>#REF!</v>
      </c>
      <c r="N134" s="37" t="e">
        <f>ROUND($AF132*N133,0)</f>
        <v>#REF!</v>
      </c>
      <c r="O134" s="37" t="e">
        <f>ROUND($AF132*O133,0)</f>
        <v>#REF!</v>
      </c>
      <c r="P134" s="37"/>
      <c r="Q134" s="37"/>
      <c r="R134" s="37"/>
      <c r="S134" s="37"/>
      <c r="T134" s="37" t="e">
        <f t="shared" ref="T134:Z134" si="145">ROUND($AF132*T133,0)</f>
        <v>#REF!</v>
      </c>
      <c r="U134" s="37" t="e">
        <f t="shared" si="145"/>
        <v>#REF!</v>
      </c>
      <c r="V134" s="37" t="e">
        <f t="shared" si="145"/>
        <v>#REF!</v>
      </c>
      <c r="W134" s="37" t="e">
        <f t="shared" si="145"/>
        <v>#REF!</v>
      </c>
      <c r="X134" s="37" t="e">
        <f t="shared" si="145"/>
        <v>#REF!</v>
      </c>
      <c r="Y134" s="37" t="e">
        <f t="shared" si="145"/>
        <v>#REF!</v>
      </c>
      <c r="Z134" s="37" t="e">
        <f t="shared" si="145"/>
        <v>#REF!</v>
      </c>
      <c r="AA134" s="37" t="e">
        <f>ROUND(Z134/1.302,0)</f>
        <v>#REF!</v>
      </c>
      <c r="AB134" s="37" t="e">
        <f>Z134-AA134</f>
        <v>#REF!</v>
      </c>
      <c r="AC134" s="37" t="e">
        <f>ROUND($AF132*AC133,0)</f>
        <v>#REF!</v>
      </c>
      <c r="AD134" s="37" t="e">
        <f>I134+L134+N134+O134+T134+U134+V134+W134+X134+Y134+AC134+Z134</f>
        <v>#REF!</v>
      </c>
      <c r="AE134" s="78" t="e">
        <f>AF132</f>
        <v>#REF!</v>
      </c>
      <c r="AF134" s="78" t="e">
        <f>AE134-AF132</f>
        <v>#REF!</v>
      </c>
      <c r="AG134" s="107" t="e">
        <f>-ROUND(F134/1000,1)</f>
        <v>#REF!</v>
      </c>
      <c r="AH134" s="107" t="e">
        <f>ROUND(AG134/1.302,1)</f>
        <v>#REF!</v>
      </c>
      <c r="AI134" s="107" t="e">
        <f>AG134-AH134</f>
        <v>#REF!</v>
      </c>
      <c r="AJ134" s="107" t="e">
        <f>-ROUND(L134/1000,1)</f>
        <v>#REF!</v>
      </c>
      <c r="AK134" s="107" t="e">
        <f>-ROUND(M134/1000,1)</f>
        <v>#REF!</v>
      </c>
      <c r="AL134" s="107" t="e">
        <f>-ROUND(N134/1000,1)</f>
        <v>#REF!</v>
      </c>
      <c r="AM134" s="107" t="e">
        <f>-ROUND(O134/1000,1)</f>
        <v>#REF!</v>
      </c>
      <c r="AN134" s="107" t="e">
        <f t="shared" ref="AN134:AS134" si="146">-ROUND(T134/1000,1)</f>
        <v>#REF!</v>
      </c>
      <c r="AO134" s="107" t="e">
        <f t="shared" si="146"/>
        <v>#REF!</v>
      </c>
      <c r="AP134" s="107" t="e">
        <f t="shared" si="146"/>
        <v>#REF!</v>
      </c>
      <c r="AQ134" s="107" t="e">
        <f t="shared" si="146"/>
        <v>#REF!</v>
      </c>
      <c r="AR134" s="107" t="e">
        <f t="shared" si="146"/>
        <v>#REF!</v>
      </c>
      <c r="AS134" s="107" t="e">
        <f t="shared" si="146"/>
        <v>#REF!</v>
      </c>
      <c r="AT134" s="107" t="e">
        <f>-ROUND(AC134/1000,1)</f>
        <v>#REF!</v>
      </c>
      <c r="AU134" s="108" t="e">
        <f t="shared" ref="AU134:AU197" si="147">AG134+AJ134+AL134+AM134+AN134+AO134+AP134+AQ134+AR134+AS134+AT134</f>
        <v>#REF!</v>
      </c>
      <c r="AW134" s="272">
        <v>-1184.3</v>
      </c>
    </row>
    <row r="135" spans="1:49" ht="15.75" hidden="1" x14ac:dyDescent="0.25">
      <c r="A135" s="102">
        <v>100</v>
      </c>
      <c r="B135" s="93" t="s">
        <v>28</v>
      </c>
      <c r="C135" s="11">
        <v>706</v>
      </c>
      <c r="D135" s="11">
        <v>2020</v>
      </c>
      <c r="E135" s="11" t="s">
        <v>182</v>
      </c>
      <c r="F135" s="37"/>
      <c r="G135" s="37"/>
      <c r="H135" s="37"/>
      <c r="I135" s="37" t="e">
        <f>SUMIF(#REF!,выравнивание!$A135,#REF!)-SUMIFS(#REF!,#REF!,выравнивание!$A135,#REF!,4)</f>
        <v>#REF!</v>
      </c>
      <c r="J135" s="37" t="e">
        <f>SUMIF(#REF!,выравнивание!$A135,#REF!)-SUMIFS(#REF!,#REF!,выравнивание!$A135,#REF!,4)</f>
        <v>#REF!</v>
      </c>
      <c r="K135" s="37" t="e">
        <f>SUMIF(#REF!,выравнивание!$A135,#REF!)-SUMIFS(#REF!,#REF!,выравнивание!$A135,#REF!,4)</f>
        <v>#REF!</v>
      </c>
      <c r="L135" s="37" t="e">
        <f>SUMIF(#REF!,выравнивание!$A135,#REF!)-SUMIFS(#REF!,#REF!,выравнивание!$A135,#REF!,4)</f>
        <v>#REF!</v>
      </c>
      <c r="M135" s="37" t="e">
        <f>SUMIF(#REF!,выравнивание!$A135,#REF!)-SUMIFS(#REF!,#REF!,выравнивание!$A135,#REF!,4)</f>
        <v>#REF!</v>
      </c>
      <c r="N135" s="37" t="e">
        <f>SUMIF(#REF!,выравнивание!$A135,#REF!)-SUMIFS(#REF!,#REF!,выравнивание!$A135,#REF!,4)</f>
        <v>#REF!</v>
      </c>
      <c r="O135" s="37" t="e">
        <f>SUMIF(#REF!,выравнивание!$A135,#REF!)-SUMIFS(#REF!,#REF!,выравнивание!$A135,#REF!,4)</f>
        <v>#REF!</v>
      </c>
      <c r="P135" s="37" t="e">
        <f>SUMIF(#REF!,выравнивание!$A135,#REF!)-SUMIFS(#REF!,#REF!,выравнивание!$A135,#REF!,4)</f>
        <v>#REF!</v>
      </c>
      <c r="Q135" s="37" t="e">
        <f>SUMIF(#REF!,выравнивание!$A135,#REF!)-SUMIFS(#REF!,#REF!,выравнивание!$A135,#REF!,4)</f>
        <v>#REF!</v>
      </c>
      <c r="R135" s="37" t="e">
        <f>SUMIF(#REF!,выравнивание!$A135,#REF!)-SUMIFS(#REF!,#REF!,выравнивание!$A135,#REF!,4)</f>
        <v>#REF!</v>
      </c>
      <c r="S135" s="37" t="e">
        <f>SUMIF(#REF!,выравнивание!$A135,#REF!)-SUMIFS(#REF!,#REF!,выравнивание!$A135,#REF!,4)</f>
        <v>#REF!</v>
      </c>
      <c r="T135" s="37" t="e">
        <f>SUMIF(#REF!,выравнивание!$A135,#REF!)-SUMIFS(#REF!,#REF!,выравнивание!$A135,#REF!,4)</f>
        <v>#REF!</v>
      </c>
      <c r="U135" s="37" t="e">
        <f>SUMIF(#REF!,выравнивание!$A135,#REF!)-SUMIFS(#REF!,#REF!,выравнивание!$A135,#REF!,4)</f>
        <v>#REF!</v>
      </c>
      <c r="V135" s="37" t="e">
        <f>SUMIF(#REF!,выравнивание!$A135,#REF!)-SUMIFS(#REF!,#REF!,выравнивание!$A135,#REF!,4)</f>
        <v>#REF!</v>
      </c>
      <c r="W135" s="37" t="e">
        <f>SUMIF(#REF!,выравнивание!$A135,#REF!)-SUMIFS(#REF!,#REF!,выравнивание!$A135,#REF!,4)</f>
        <v>#REF!</v>
      </c>
      <c r="X135" s="37" t="e">
        <f>SUMIF(#REF!,выравнивание!$A135,#REF!)-SUMIFS(#REF!,#REF!,выравнивание!$A135,#REF!,4)</f>
        <v>#REF!</v>
      </c>
      <c r="Y135" s="37" t="e">
        <f>SUMIF(#REF!,выравнивание!$A135,#REF!)-SUMIFS(#REF!,#REF!,выравнивание!$A135,#REF!,4)</f>
        <v>#REF!</v>
      </c>
      <c r="Z135" s="37" t="e">
        <f>SUMIF(#REF!,выравнивание!$A135,#REF!)-SUMIFS(#REF!,#REF!,выравнивание!$A135,#REF!,4)</f>
        <v>#REF!</v>
      </c>
      <c r="AA135" s="37" t="e">
        <f>SUMIF(#REF!,выравнивание!$A135,#REF!)-SUMIFS(#REF!,#REF!,выравнивание!$A135,#REF!,4)</f>
        <v>#REF!</v>
      </c>
      <c r="AB135" s="37" t="e">
        <f>SUMIF(#REF!,выравнивание!$A135,#REF!)-SUMIFS(#REF!,#REF!,выравнивание!$A135,#REF!,4)</f>
        <v>#REF!</v>
      </c>
      <c r="AC135" s="103" t="e">
        <f>SUMIF(#REF!,выравнивание!$A135,#REF!)-SUMIFS(#REF!,#REF!,выравнивание!$A135,#REF!,4)</f>
        <v>#REF!</v>
      </c>
      <c r="AD135" s="103" t="e">
        <f>SUMIF(#REF!,выравнивание!$A135,#REF!)-SUMIFS(#REF!,#REF!,выравнивание!$A135,#REF!,4)</f>
        <v>#REF!</v>
      </c>
      <c r="AE135" s="84" t="e">
        <f>#REF!*1000</f>
        <v>#REF!</v>
      </c>
      <c r="AF135" s="84" t="e">
        <f>AD135-AE135</f>
        <v>#REF!</v>
      </c>
      <c r="AU135" s="108"/>
    </row>
    <row r="136" spans="1:49" ht="15.75" hidden="1" x14ac:dyDescent="0.25">
      <c r="A136" s="102">
        <v>100</v>
      </c>
      <c r="B136" s="93" t="s">
        <v>28</v>
      </c>
      <c r="C136" s="11">
        <v>706</v>
      </c>
      <c r="D136" s="11">
        <v>2020</v>
      </c>
      <c r="E136" s="11" t="s">
        <v>184</v>
      </c>
      <c r="F136" s="104"/>
      <c r="G136" s="104"/>
      <c r="H136" s="104"/>
      <c r="I136" s="104" t="e">
        <f t="shared" ref="I136:O136" si="148">I135/$AD135</f>
        <v>#REF!</v>
      </c>
      <c r="J136" s="104" t="e">
        <f t="shared" si="148"/>
        <v>#REF!</v>
      </c>
      <c r="K136" s="104" t="e">
        <f t="shared" si="148"/>
        <v>#REF!</v>
      </c>
      <c r="L136" s="104" t="e">
        <f t="shared" si="148"/>
        <v>#REF!</v>
      </c>
      <c r="M136" s="104" t="e">
        <f t="shared" si="148"/>
        <v>#REF!</v>
      </c>
      <c r="N136" s="104" t="e">
        <f t="shared" si="148"/>
        <v>#REF!</v>
      </c>
      <c r="O136" s="104" t="e">
        <f t="shared" si="148"/>
        <v>#REF!</v>
      </c>
      <c r="P136" s="37"/>
      <c r="Q136" s="37"/>
      <c r="R136" s="37"/>
      <c r="S136" s="37"/>
      <c r="T136" s="104" t="e">
        <f t="shared" ref="T136:AB136" si="149">T135/$AD135</f>
        <v>#REF!</v>
      </c>
      <c r="U136" s="104" t="e">
        <f t="shared" si="149"/>
        <v>#REF!</v>
      </c>
      <c r="V136" s="104" t="e">
        <f t="shared" si="149"/>
        <v>#REF!</v>
      </c>
      <c r="W136" s="104" t="e">
        <f t="shared" si="149"/>
        <v>#REF!</v>
      </c>
      <c r="X136" s="104" t="e">
        <f t="shared" si="149"/>
        <v>#REF!</v>
      </c>
      <c r="Y136" s="104" t="e">
        <f t="shared" si="149"/>
        <v>#REF!</v>
      </c>
      <c r="Z136" s="104" t="e">
        <f t="shared" si="149"/>
        <v>#REF!</v>
      </c>
      <c r="AA136" s="104" t="e">
        <f t="shared" si="149"/>
        <v>#REF!</v>
      </c>
      <c r="AB136" s="104" t="e">
        <f t="shared" si="149"/>
        <v>#REF!</v>
      </c>
      <c r="AC136" s="106" t="e">
        <f>1-Z136-Y136-X136-W136-V136-U136-T136-O136-N136-L136-I136</f>
        <v>#REF!</v>
      </c>
      <c r="AD136" s="106" t="e">
        <f>AD135/$AD135</f>
        <v>#REF!</v>
      </c>
      <c r="AE136" s="81"/>
      <c r="AU136" s="108"/>
    </row>
    <row r="137" spans="1:49" ht="15.75" x14ac:dyDescent="0.25">
      <c r="A137" s="102">
        <v>100</v>
      </c>
      <c r="B137" s="93" t="s">
        <v>28</v>
      </c>
      <c r="C137" s="11">
        <v>706</v>
      </c>
      <c r="D137" s="11">
        <v>2020</v>
      </c>
      <c r="E137" s="11" t="s">
        <v>185</v>
      </c>
      <c r="F137" s="37" t="e">
        <f>G137+H137</f>
        <v>#REF!</v>
      </c>
      <c r="G137" s="37" t="e">
        <f>J137+AA137</f>
        <v>#REF!</v>
      </c>
      <c r="H137" s="37" t="e">
        <f>K137+AB137</f>
        <v>#REF!</v>
      </c>
      <c r="I137" s="37" t="e">
        <f>ROUND($AF135*I136,0)</f>
        <v>#REF!</v>
      </c>
      <c r="J137" s="37" t="e">
        <f>ROUND(I137/1.302,0)</f>
        <v>#REF!</v>
      </c>
      <c r="K137" s="37" t="e">
        <f>I137-J137</f>
        <v>#REF!</v>
      </c>
      <c r="L137" s="37" t="e">
        <f>ROUND($AF135*L136,0)</f>
        <v>#REF!</v>
      </c>
      <c r="M137" s="37" t="e">
        <f>ROUND($AF135*M136,0)</f>
        <v>#REF!</v>
      </c>
      <c r="N137" s="37" t="e">
        <f>ROUND($AF135*N136,0)</f>
        <v>#REF!</v>
      </c>
      <c r="O137" s="37" t="e">
        <f>ROUND($AF135*O136,0)</f>
        <v>#REF!</v>
      </c>
      <c r="P137" s="37"/>
      <c r="Q137" s="37"/>
      <c r="R137" s="37"/>
      <c r="S137" s="37"/>
      <c r="T137" s="37" t="e">
        <f t="shared" ref="T137:Z137" si="150">ROUND($AF135*T136,0)</f>
        <v>#REF!</v>
      </c>
      <c r="U137" s="37" t="e">
        <f t="shared" si="150"/>
        <v>#REF!</v>
      </c>
      <c r="V137" s="37" t="e">
        <f t="shared" si="150"/>
        <v>#REF!</v>
      </c>
      <c r="W137" s="37" t="e">
        <f t="shared" si="150"/>
        <v>#REF!</v>
      </c>
      <c r="X137" s="37" t="e">
        <f t="shared" si="150"/>
        <v>#REF!</v>
      </c>
      <c r="Y137" s="37" t="e">
        <f t="shared" si="150"/>
        <v>#REF!</v>
      </c>
      <c r="Z137" s="37" t="e">
        <f t="shared" si="150"/>
        <v>#REF!</v>
      </c>
      <c r="AA137" s="37" t="e">
        <f>ROUND(Z137/1.302,0)</f>
        <v>#REF!</v>
      </c>
      <c r="AB137" s="37" t="e">
        <f>Z137-AA137</f>
        <v>#REF!</v>
      </c>
      <c r="AC137" s="37" t="e">
        <f>ROUND($AF135*AC136,0)</f>
        <v>#REF!</v>
      </c>
      <c r="AD137" s="37" t="e">
        <f>I137+L137+N137+O137+T137+U137+V137+W137+X137+Y137+AC137+Z137</f>
        <v>#REF!</v>
      </c>
      <c r="AE137" s="78" t="e">
        <f>AF135</f>
        <v>#REF!</v>
      </c>
      <c r="AF137" s="78" t="e">
        <f>AE137-AF135</f>
        <v>#REF!</v>
      </c>
      <c r="AG137" s="107" t="e">
        <f>-ROUND(F137/1000,1)</f>
        <v>#REF!</v>
      </c>
      <c r="AH137" s="107" t="e">
        <f>ROUND(AG137/1.302,1)</f>
        <v>#REF!</v>
      </c>
      <c r="AI137" s="107" t="e">
        <f>AG137-AH137</f>
        <v>#REF!</v>
      </c>
      <c r="AJ137" s="107" t="e">
        <f>-ROUND(L137/1000,1)</f>
        <v>#REF!</v>
      </c>
      <c r="AK137" s="107" t="e">
        <f>-ROUND(M137/1000,1)</f>
        <v>#REF!</v>
      </c>
      <c r="AL137" s="107" t="e">
        <f>-ROUND(N137/1000,1)</f>
        <v>#REF!</v>
      </c>
      <c r="AM137" s="107" t="e">
        <f>-ROUND(O137/1000,1)</f>
        <v>#REF!</v>
      </c>
      <c r="AN137" s="107" t="e">
        <f t="shared" ref="AN137:AS137" si="151">-ROUND(T137/1000,1)</f>
        <v>#REF!</v>
      </c>
      <c r="AO137" s="107" t="e">
        <f t="shared" si="151"/>
        <v>#REF!</v>
      </c>
      <c r="AP137" s="107" t="e">
        <f t="shared" si="151"/>
        <v>#REF!</v>
      </c>
      <c r="AQ137" s="107" t="e">
        <f t="shared" si="151"/>
        <v>#REF!</v>
      </c>
      <c r="AR137" s="107" t="e">
        <f t="shared" si="151"/>
        <v>#REF!</v>
      </c>
      <c r="AS137" s="107" t="e">
        <f t="shared" si="151"/>
        <v>#REF!</v>
      </c>
      <c r="AT137" s="107" t="e">
        <f>-ROUND(AC137/1000,1)</f>
        <v>#REF!</v>
      </c>
      <c r="AU137" s="108" t="e">
        <f t="shared" si="147"/>
        <v>#REF!</v>
      </c>
      <c r="AW137" s="272">
        <v>-1224.8</v>
      </c>
    </row>
    <row r="138" spans="1:49" ht="15.75" hidden="1" x14ac:dyDescent="0.25">
      <c r="A138" s="102">
        <v>0</v>
      </c>
      <c r="B138" s="93" t="s">
        <v>24</v>
      </c>
      <c r="C138" s="11">
        <v>706</v>
      </c>
      <c r="D138" s="11">
        <v>2018</v>
      </c>
      <c r="E138" s="11" t="s">
        <v>182</v>
      </c>
      <c r="F138" s="37"/>
      <c r="G138" s="37"/>
      <c r="H138" s="37"/>
      <c r="I138" s="37">
        <f>SUMIF('2020'!$B:$B,выравнивание!$A138,'2020'!BM:BM)-SUMIFS('2020'!BM:BM,'2020'!$B:$B,выравнивание!$A138,'2020'!$G:$G,4)</f>
        <v>1730529</v>
      </c>
      <c r="J138" s="37">
        <f>SUMIF('2020'!$B:$B,выравнивание!$A138,'2020'!BN:BN)-SUMIFS('2020'!BN:BN,'2020'!$B:$B,выравнивание!$A138,'2020'!$G:$G,4)</f>
        <v>1329131.3999999999</v>
      </c>
      <c r="K138" s="37">
        <f>SUMIF('2020'!$B:$B,выравнивание!$A138,'2020'!BO:BO)-SUMIFS('2020'!BO:BO,'2020'!$B:$B,выравнивание!$A138,'2020'!$G:$G,4)</f>
        <v>401397.6</v>
      </c>
      <c r="L138" s="37">
        <f>SUMIF('2020'!$B:$B,выравнивание!$A138,'2020'!BP:BP)-SUMIFS('2020'!BP:BP,'2020'!$B:$B,выравнивание!$A138,'2020'!$G:$G,4)</f>
        <v>61560</v>
      </c>
      <c r="M138" s="37">
        <f>SUMIF('2020'!$B:$B,выравнивание!$A138,'2020'!BQ:BQ)-SUMIFS('2020'!BQ:BQ,'2020'!$B:$B,выравнивание!$A138,'2020'!$G:$G,4)</f>
        <v>12312</v>
      </c>
      <c r="N138" s="37">
        <f>SUMIF('2020'!$B:$B,выравнивание!$A138,'2020'!BR:BR)-SUMIFS('2020'!BR:BR,'2020'!$B:$B,выравнивание!$A138,'2020'!$G:$G,4)</f>
        <v>72990</v>
      </c>
      <c r="O138" s="37">
        <f>SUMIF('2020'!$B:$B,выравнивание!$A138,'2020'!BS:BS)-SUMIFS('2020'!BS:BS,'2020'!$B:$B,выравнивание!$A138,'2020'!$G:$G,4)</f>
        <v>210240</v>
      </c>
      <c r="P138" s="37">
        <f>SUMIF('2020'!$B:$B,выравнивание!$A138,'2020'!BT:BT)-SUMIFS('2020'!BT:BT,'2020'!$B:$B,выравнивание!$A138,'2020'!$G:$G,4)</f>
        <v>7920</v>
      </c>
      <c r="Q138" s="37">
        <f>SUMIF('2020'!$B:$B,выравнивание!$A138,'2020'!BU:BU)-SUMIFS('2020'!BU:BU,'2020'!$B:$B,выравнивание!$A138,'2020'!$G:$G,4)</f>
        <v>188640</v>
      </c>
      <c r="R138" s="37">
        <f>SUMIF('2020'!$B:$B,выравнивание!$A138,'2020'!BV:BV)-SUMIFS('2020'!BV:BV,'2020'!$B:$B,выравнивание!$A138,'2020'!$G:$G,4)</f>
        <v>3960</v>
      </c>
      <c r="S138" s="37">
        <f>SUMIF('2020'!$B:$B,выравнивание!$A138,'2020'!BW:BW)-SUMIFS('2020'!BW:BW,'2020'!$B:$B,выравнивание!$A138,'2020'!$G:$G,4)</f>
        <v>9720</v>
      </c>
      <c r="T138" s="37">
        <f>SUMIF('2020'!$B:$B,выравнивание!$A138,'2020'!BX:BX)-SUMIFS('2020'!BX:BX,'2020'!$B:$B,выравнивание!$A138,'2020'!$G:$G,4)</f>
        <v>63180</v>
      </c>
      <c r="U138" s="37">
        <f>SUMIF('2020'!$B:$B,выравнивание!$A138,'2020'!BY:BY)-SUMIFS('2020'!BY:BY,'2020'!$B:$B,выравнивание!$A138,'2020'!$G:$G,4)</f>
        <v>52200</v>
      </c>
      <c r="V138" s="37">
        <f>SUMIF('2020'!$B:$B,выравнивание!$A138,'2020'!BZ:BZ)-SUMIFS('2020'!BZ:BZ,'2020'!$B:$B,выравнивание!$A138,'2020'!$G:$G,4)</f>
        <v>4860</v>
      </c>
      <c r="W138" s="37">
        <f>SUMIF('2020'!$B:$B,выравнивание!$A138,'2020'!CA:CA)-SUMIFS('2020'!CA:CA,'2020'!$B:$B,выравнивание!$A138,'2020'!$G:$G,4)</f>
        <v>6930</v>
      </c>
      <c r="X138" s="37">
        <f>SUMIF('2020'!$B:$B,выравнивание!$A138,'2020'!CB:CB)-SUMIFS('2020'!CB:CB,'2020'!$B:$B,выравнивание!$A138,'2020'!$G:$G,4)</f>
        <v>1530</v>
      </c>
      <c r="Y138" s="37">
        <f>SUMIF('2020'!$B:$B,выравнивание!$A138,'2020'!CC:CC)-SUMIFS('2020'!CC:CC,'2020'!$B:$B,выравнивание!$A138,'2020'!$G:$G,4)</f>
        <v>1800</v>
      </c>
      <c r="Z138" s="37">
        <f>SUMIF('2020'!$B:$B,выравнивание!$A138,'2020'!CD:CD)-SUMIFS('2020'!CD:CD,'2020'!$B:$B,выравнивание!$A138,'2020'!$G:$G,4)</f>
        <v>296473</v>
      </c>
      <c r="AA138" s="37">
        <f>SUMIF('2020'!$B:$B,выравнивание!$A138,'2020'!CE:CE)-SUMIFS('2020'!CE:CE,'2020'!$B:$B,выравнивание!$A138,'2020'!$G:$G,4)</f>
        <v>227705.8</v>
      </c>
      <c r="AB138" s="37">
        <f>SUMIF('2020'!$B:$B,выравнивание!$A138,'2020'!CF:CF)-SUMIFS('2020'!CF:CF,'2020'!$B:$B,выравнивание!$A138,'2020'!$G:$G,4)</f>
        <v>68767.199999999997</v>
      </c>
      <c r="AC138" s="103">
        <f>SUMIF('2020'!$B:$B,выравнивание!$A138,'2020'!CG:CG)-SUMIFS('2020'!CG:CG,'2020'!$B:$B,выравнивание!$A138,'2020'!$G:$G,4)</f>
        <v>0</v>
      </c>
      <c r="AD138" s="103">
        <f>SUMIF('2020'!$B:$B,выравнивание!$A138,'2020'!CH:CH)-SUMIFS('2020'!CH:CH,'2020'!$B:$B,выравнивание!$A138,'2020'!$G:$G,4)</f>
        <v>2502292</v>
      </c>
      <c r="AE138" s="84">
        <f>'Свод 2020'!AA24*1000</f>
        <v>2657100</v>
      </c>
      <c r="AF138" s="105">
        <f>AD138-AE138</f>
        <v>-154808</v>
      </c>
      <c r="AU138" s="108"/>
    </row>
    <row r="139" spans="1:49" ht="15.75" hidden="1" x14ac:dyDescent="0.25">
      <c r="A139" s="102">
        <v>0</v>
      </c>
      <c r="B139" s="93" t="s">
        <v>24</v>
      </c>
      <c r="C139" s="11">
        <v>706</v>
      </c>
      <c r="D139" s="11">
        <v>2018</v>
      </c>
      <c r="E139" s="11" t="s">
        <v>184</v>
      </c>
      <c r="F139" s="104"/>
      <c r="G139" s="104"/>
      <c r="H139" s="104"/>
      <c r="I139" s="104">
        <f t="shared" ref="I139:O139" si="152">I138/$AD138</f>
        <v>0.69157800000000003</v>
      </c>
      <c r="J139" s="104">
        <f t="shared" si="152"/>
        <v>0.53116600000000003</v>
      </c>
      <c r="K139" s="104">
        <f t="shared" si="152"/>
        <v>0.160412</v>
      </c>
      <c r="L139" s="104">
        <f t="shared" si="152"/>
        <v>2.4601000000000001E-2</v>
      </c>
      <c r="M139" s="104">
        <f t="shared" si="152"/>
        <v>4.9199999999999999E-3</v>
      </c>
      <c r="N139" s="104">
        <f t="shared" si="152"/>
        <v>2.9169E-2</v>
      </c>
      <c r="O139" s="104">
        <f t="shared" si="152"/>
        <v>8.4018999999999996E-2</v>
      </c>
      <c r="P139" s="37"/>
      <c r="Q139" s="37"/>
      <c r="R139" s="37"/>
      <c r="S139" s="37"/>
      <c r="T139" s="104">
        <f t="shared" ref="T139:AB139" si="153">T138/$AD138</f>
        <v>2.5249000000000001E-2</v>
      </c>
      <c r="U139" s="104">
        <f t="shared" si="153"/>
        <v>2.0861000000000001E-2</v>
      </c>
      <c r="V139" s="104">
        <f t="shared" si="153"/>
        <v>1.9419999999999999E-3</v>
      </c>
      <c r="W139" s="104">
        <f t="shared" si="153"/>
        <v>2.7690000000000002E-3</v>
      </c>
      <c r="X139" s="104">
        <f t="shared" si="153"/>
        <v>6.11E-4</v>
      </c>
      <c r="Y139" s="104">
        <f t="shared" si="153"/>
        <v>7.1900000000000002E-4</v>
      </c>
      <c r="Z139" s="104">
        <f t="shared" si="153"/>
        <v>0.118481</v>
      </c>
      <c r="AA139" s="104">
        <f t="shared" si="153"/>
        <v>9.0998999999999997E-2</v>
      </c>
      <c r="AB139" s="104">
        <f t="shared" si="153"/>
        <v>2.7481999999999999E-2</v>
      </c>
      <c r="AC139" s="106">
        <f>1-Z139-Y139-X139-W139-V139-U139-T139-O139-N139-L139-I139</f>
        <v>9.9999999999999995E-7</v>
      </c>
      <c r="AD139" s="106">
        <f>AD138/$AD138</f>
        <v>1</v>
      </c>
      <c r="AE139" s="81"/>
      <c r="AU139" s="108"/>
    </row>
    <row r="140" spans="1:49" ht="15.75" x14ac:dyDescent="0.25">
      <c r="A140" s="102">
        <v>0</v>
      </c>
      <c r="B140" s="93" t="s">
        <v>24</v>
      </c>
      <c r="C140" s="11">
        <v>706</v>
      </c>
      <c r="D140" s="11">
        <v>2018</v>
      </c>
      <c r="E140" s="11" t="s">
        <v>185</v>
      </c>
      <c r="F140" s="37">
        <f>G140+H140</f>
        <v>-125404</v>
      </c>
      <c r="G140" s="37">
        <f>J140+AA140</f>
        <v>-96317</v>
      </c>
      <c r="H140" s="37">
        <f>K140+AB140</f>
        <v>-29087</v>
      </c>
      <c r="I140" s="37">
        <f>ROUND($AF138*I139,0)</f>
        <v>-107062</v>
      </c>
      <c r="J140" s="37">
        <f>ROUND(I140/1.302,0)</f>
        <v>-82229</v>
      </c>
      <c r="K140" s="37">
        <f>I140-J140</f>
        <v>-24833</v>
      </c>
      <c r="L140" s="37">
        <f>ROUND($AF138*L139,0)</f>
        <v>-3808</v>
      </c>
      <c r="M140" s="37">
        <f>ROUND($AF138*M139,0)</f>
        <v>-762</v>
      </c>
      <c r="N140" s="37">
        <f>ROUND($AF138*N139,0)</f>
        <v>-4516</v>
      </c>
      <c r="O140" s="37">
        <f>ROUND($AF138*O139,0)</f>
        <v>-13007</v>
      </c>
      <c r="P140" s="37"/>
      <c r="Q140" s="37"/>
      <c r="R140" s="37"/>
      <c r="S140" s="37"/>
      <c r="T140" s="37">
        <f t="shared" ref="T140:Z140" si="154">ROUND($AF138*T139,0)</f>
        <v>-3909</v>
      </c>
      <c r="U140" s="37">
        <f t="shared" si="154"/>
        <v>-3229</v>
      </c>
      <c r="V140" s="37">
        <f t="shared" si="154"/>
        <v>-301</v>
      </c>
      <c r="W140" s="37">
        <f t="shared" si="154"/>
        <v>-429</v>
      </c>
      <c r="X140" s="37">
        <f t="shared" si="154"/>
        <v>-95</v>
      </c>
      <c r="Y140" s="37">
        <f t="shared" si="154"/>
        <v>-111</v>
      </c>
      <c r="Z140" s="37">
        <f t="shared" si="154"/>
        <v>-18342</v>
      </c>
      <c r="AA140" s="37">
        <f>ROUND(Z140/1.302,0)</f>
        <v>-14088</v>
      </c>
      <c r="AB140" s="37">
        <f>Z140-AA140</f>
        <v>-4254</v>
      </c>
      <c r="AC140" s="37">
        <f>ROUND($AF138*AC139,0)</f>
        <v>0</v>
      </c>
      <c r="AD140" s="37">
        <f>I140+L140+N140+O140+T140+U140+V140+W140+X140+Y140+AC140+Z140</f>
        <v>-154809</v>
      </c>
      <c r="AE140" s="78">
        <f>AF138</f>
        <v>-154808</v>
      </c>
      <c r="AF140" s="78">
        <f>AE140-AF138</f>
        <v>0</v>
      </c>
      <c r="AG140" s="107">
        <f>-ROUND(F140/1000,1)</f>
        <v>125.4</v>
      </c>
      <c r="AH140" s="107">
        <f>ROUND(AG140/1.302,1)</f>
        <v>96.3</v>
      </c>
      <c r="AI140" s="107">
        <f>AG140-AH140</f>
        <v>29.1</v>
      </c>
      <c r="AJ140" s="107">
        <f>-ROUND(L140/1000,1)</f>
        <v>3.8</v>
      </c>
      <c r="AK140" s="107">
        <f>-ROUND(M140/1000,1)</f>
        <v>0.8</v>
      </c>
      <c r="AL140" s="107">
        <f>-ROUND(N140/1000,1)</f>
        <v>4.5</v>
      </c>
      <c r="AM140" s="107">
        <f>-ROUND(O140/1000,1)</f>
        <v>13</v>
      </c>
      <c r="AN140" s="107">
        <f t="shared" ref="AN140:AS140" si="155">-ROUND(T140/1000,1)</f>
        <v>3.9</v>
      </c>
      <c r="AO140" s="107">
        <f t="shared" si="155"/>
        <v>3.2</v>
      </c>
      <c r="AP140" s="107">
        <f t="shared" si="155"/>
        <v>0.3</v>
      </c>
      <c r="AQ140" s="107">
        <f t="shared" si="155"/>
        <v>0.4</v>
      </c>
      <c r="AR140" s="107">
        <f t="shared" si="155"/>
        <v>0.1</v>
      </c>
      <c r="AS140" s="107">
        <f t="shared" si="155"/>
        <v>0.1</v>
      </c>
      <c r="AT140" s="107">
        <f>-ROUND(AC140/1000,1)</f>
        <v>0</v>
      </c>
      <c r="AU140" s="108">
        <f t="shared" si="147"/>
        <v>154.69999999999999</v>
      </c>
      <c r="AW140" s="272">
        <v>-677.2</v>
      </c>
    </row>
    <row r="141" spans="1:49" ht="15.75" hidden="1" x14ac:dyDescent="0.25">
      <c r="A141" s="102">
        <v>0</v>
      </c>
      <c r="B141" s="93" t="s">
        <v>24</v>
      </c>
      <c r="C141" s="11">
        <v>706</v>
      </c>
      <c r="D141" s="11">
        <v>2019</v>
      </c>
      <c r="E141" s="11" t="s">
        <v>182</v>
      </c>
      <c r="F141" s="37"/>
      <c r="G141" s="37"/>
      <c r="H141" s="37"/>
      <c r="I141" s="37" t="e">
        <f>SUMIF(#REF!,выравнивание!$A141,#REF!)-SUMIFS(#REF!,#REF!,выравнивание!$A141,#REF!,4)</f>
        <v>#REF!</v>
      </c>
      <c r="J141" s="37" t="e">
        <f>SUMIF(#REF!,выравнивание!$A141,#REF!)-SUMIFS(#REF!,#REF!,выравнивание!$A141,#REF!,4)</f>
        <v>#REF!</v>
      </c>
      <c r="K141" s="37" t="e">
        <f>SUMIF(#REF!,выравнивание!$A141,#REF!)-SUMIFS(#REF!,#REF!,выравнивание!$A141,#REF!,4)</f>
        <v>#REF!</v>
      </c>
      <c r="L141" s="37" t="e">
        <f>SUMIF(#REF!,выравнивание!$A141,#REF!)-SUMIFS(#REF!,#REF!,выравнивание!$A141,#REF!,4)</f>
        <v>#REF!</v>
      </c>
      <c r="M141" s="37" t="e">
        <f>SUMIF(#REF!,выравнивание!$A141,#REF!)-SUMIFS(#REF!,#REF!,выравнивание!$A141,#REF!,4)</f>
        <v>#REF!</v>
      </c>
      <c r="N141" s="37" t="e">
        <f>SUMIF(#REF!,выравнивание!$A141,#REF!)-SUMIFS(#REF!,#REF!,выравнивание!$A141,#REF!,4)</f>
        <v>#REF!</v>
      </c>
      <c r="O141" s="37" t="e">
        <f>SUMIF(#REF!,выравнивание!$A141,#REF!)-SUMIFS(#REF!,#REF!,выравнивание!$A141,#REF!,4)</f>
        <v>#REF!</v>
      </c>
      <c r="P141" s="37" t="e">
        <f>SUMIF(#REF!,выравнивание!$A141,#REF!)-SUMIFS(#REF!,#REF!,выравнивание!$A141,#REF!,4)</f>
        <v>#REF!</v>
      </c>
      <c r="Q141" s="37" t="e">
        <f>SUMIF(#REF!,выравнивание!$A141,#REF!)-SUMIFS(#REF!,#REF!,выравнивание!$A141,#REF!,4)</f>
        <v>#REF!</v>
      </c>
      <c r="R141" s="37" t="e">
        <f>SUMIF(#REF!,выравнивание!$A141,#REF!)-SUMIFS(#REF!,#REF!,выравнивание!$A141,#REF!,4)</f>
        <v>#REF!</v>
      </c>
      <c r="S141" s="37" t="e">
        <f>SUMIF(#REF!,выравнивание!$A141,#REF!)-SUMIFS(#REF!,#REF!,выравнивание!$A141,#REF!,4)</f>
        <v>#REF!</v>
      </c>
      <c r="T141" s="37" t="e">
        <f>SUMIF(#REF!,выравнивание!$A141,#REF!)-SUMIFS(#REF!,#REF!,выравнивание!$A141,#REF!,4)</f>
        <v>#REF!</v>
      </c>
      <c r="U141" s="37" t="e">
        <f>SUMIF(#REF!,выравнивание!$A141,#REF!)-SUMIFS(#REF!,#REF!,выравнивание!$A141,#REF!,4)</f>
        <v>#REF!</v>
      </c>
      <c r="V141" s="37" t="e">
        <f>SUMIF(#REF!,выравнивание!$A141,#REF!)-SUMIFS(#REF!,#REF!,выравнивание!$A141,#REF!,4)</f>
        <v>#REF!</v>
      </c>
      <c r="W141" s="37" t="e">
        <f>SUMIF(#REF!,выравнивание!$A141,#REF!)-SUMIFS(#REF!,#REF!,выравнивание!$A141,#REF!,4)</f>
        <v>#REF!</v>
      </c>
      <c r="X141" s="37" t="e">
        <f>SUMIF(#REF!,выравнивание!$A141,#REF!)-SUMIFS(#REF!,#REF!,выравнивание!$A141,#REF!,4)</f>
        <v>#REF!</v>
      </c>
      <c r="Y141" s="37" t="e">
        <f>SUMIF(#REF!,выравнивание!$A141,#REF!)-SUMIFS(#REF!,#REF!,выравнивание!$A141,#REF!,4)</f>
        <v>#REF!</v>
      </c>
      <c r="Z141" s="37" t="e">
        <f>SUMIF(#REF!,выравнивание!$A141,#REF!)-SUMIFS(#REF!,#REF!,выравнивание!$A141,#REF!,4)</f>
        <v>#REF!</v>
      </c>
      <c r="AA141" s="37" t="e">
        <f>SUMIF(#REF!,выравнивание!$A141,#REF!)-SUMIFS(#REF!,#REF!,выравнивание!$A141,#REF!,4)</f>
        <v>#REF!</v>
      </c>
      <c r="AB141" s="37" t="e">
        <f>SUMIF(#REF!,выравнивание!$A141,#REF!)-SUMIFS(#REF!,#REF!,выравнивание!$A141,#REF!,4)</f>
        <v>#REF!</v>
      </c>
      <c r="AC141" s="103" t="e">
        <f>SUMIF(#REF!,выравнивание!$A141,#REF!)-SUMIFS(#REF!,#REF!,выравнивание!$A141,#REF!,4)</f>
        <v>#REF!</v>
      </c>
      <c r="AD141" s="103" t="e">
        <f>SUMIF(#REF!,выравнивание!$A141,#REF!)-SUMIFS(#REF!,#REF!,выравнивание!$A141,#REF!,4)</f>
        <v>#REF!</v>
      </c>
      <c r="AE141" s="84" t="e">
        <f>#REF!*1000</f>
        <v>#REF!</v>
      </c>
      <c r="AF141" s="105" t="e">
        <f>AD141-AE141</f>
        <v>#REF!</v>
      </c>
      <c r="AU141" s="108"/>
    </row>
    <row r="142" spans="1:49" ht="15.75" hidden="1" x14ac:dyDescent="0.25">
      <c r="A142" s="102">
        <v>0</v>
      </c>
      <c r="B142" s="93" t="s">
        <v>24</v>
      </c>
      <c r="C142" s="11">
        <v>706</v>
      </c>
      <c r="D142" s="11">
        <v>2019</v>
      </c>
      <c r="E142" s="11" t="s">
        <v>184</v>
      </c>
      <c r="F142" s="104"/>
      <c r="G142" s="104"/>
      <c r="H142" s="104"/>
      <c r="I142" s="104" t="e">
        <f t="shared" ref="I142:O142" si="156">I141/$AD141</f>
        <v>#REF!</v>
      </c>
      <c r="J142" s="104" t="e">
        <f t="shared" si="156"/>
        <v>#REF!</v>
      </c>
      <c r="K142" s="104" t="e">
        <f t="shared" si="156"/>
        <v>#REF!</v>
      </c>
      <c r="L142" s="104" t="e">
        <f t="shared" si="156"/>
        <v>#REF!</v>
      </c>
      <c r="M142" s="104" t="e">
        <f t="shared" si="156"/>
        <v>#REF!</v>
      </c>
      <c r="N142" s="104" t="e">
        <f t="shared" si="156"/>
        <v>#REF!</v>
      </c>
      <c r="O142" s="104" t="e">
        <f t="shared" si="156"/>
        <v>#REF!</v>
      </c>
      <c r="P142" s="37"/>
      <c r="Q142" s="37"/>
      <c r="R142" s="37"/>
      <c r="S142" s="37"/>
      <c r="T142" s="104" t="e">
        <f t="shared" ref="T142:AB142" si="157">T141/$AD141</f>
        <v>#REF!</v>
      </c>
      <c r="U142" s="104" t="e">
        <f t="shared" si="157"/>
        <v>#REF!</v>
      </c>
      <c r="V142" s="104" t="e">
        <f t="shared" si="157"/>
        <v>#REF!</v>
      </c>
      <c r="W142" s="104" t="e">
        <f t="shared" si="157"/>
        <v>#REF!</v>
      </c>
      <c r="X142" s="104" t="e">
        <f t="shared" si="157"/>
        <v>#REF!</v>
      </c>
      <c r="Y142" s="104" t="e">
        <f t="shared" si="157"/>
        <v>#REF!</v>
      </c>
      <c r="Z142" s="104" t="e">
        <f t="shared" si="157"/>
        <v>#REF!</v>
      </c>
      <c r="AA142" s="104" t="e">
        <f t="shared" si="157"/>
        <v>#REF!</v>
      </c>
      <c r="AB142" s="104" t="e">
        <f t="shared" si="157"/>
        <v>#REF!</v>
      </c>
      <c r="AC142" s="106" t="e">
        <f>1-Z142-Y142-X142-W142-V142-U142-T142-O142-N142-L142-I142</f>
        <v>#REF!</v>
      </c>
      <c r="AD142" s="106" t="e">
        <f>AD141/$AD141</f>
        <v>#REF!</v>
      </c>
      <c r="AE142" s="81"/>
      <c r="AU142" s="108"/>
    </row>
    <row r="143" spans="1:49" ht="15.75" x14ac:dyDescent="0.25">
      <c r="A143" s="102">
        <v>0</v>
      </c>
      <c r="B143" s="93" t="s">
        <v>24</v>
      </c>
      <c r="C143" s="11">
        <v>706</v>
      </c>
      <c r="D143" s="11">
        <v>2019</v>
      </c>
      <c r="E143" s="11" t="s">
        <v>185</v>
      </c>
      <c r="F143" s="37" t="e">
        <f>G143+H143</f>
        <v>#REF!</v>
      </c>
      <c r="G143" s="37" t="e">
        <f>J143+AA143</f>
        <v>#REF!</v>
      </c>
      <c r="H143" s="37" t="e">
        <f>K143+AB143</f>
        <v>#REF!</v>
      </c>
      <c r="I143" s="37" t="e">
        <f>ROUND($AF141*I142,0)</f>
        <v>#REF!</v>
      </c>
      <c r="J143" s="37" t="e">
        <f>ROUND(I143/1.302,0)</f>
        <v>#REF!</v>
      </c>
      <c r="K143" s="37" t="e">
        <f>I143-J143</f>
        <v>#REF!</v>
      </c>
      <c r="L143" s="37" t="e">
        <f>ROUND($AF141*L142,0)</f>
        <v>#REF!</v>
      </c>
      <c r="M143" s="37" t="e">
        <f>ROUND($AF141*M142,0)</f>
        <v>#REF!</v>
      </c>
      <c r="N143" s="37" t="e">
        <f>ROUND($AF141*N142,0)</f>
        <v>#REF!</v>
      </c>
      <c r="O143" s="37" t="e">
        <f>ROUND($AF141*O142,0)</f>
        <v>#REF!</v>
      </c>
      <c r="P143" s="37"/>
      <c r="Q143" s="37"/>
      <c r="R143" s="37"/>
      <c r="S143" s="37"/>
      <c r="T143" s="37" t="e">
        <f t="shared" ref="T143:Z143" si="158">ROUND($AF141*T142,0)</f>
        <v>#REF!</v>
      </c>
      <c r="U143" s="37" t="e">
        <f t="shared" si="158"/>
        <v>#REF!</v>
      </c>
      <c r="V143" s="37" t="e">
        <f t="shared" si="158"/>
        <v>#REF!</v>
      </c>
      <c r="W143" s="37" t="e">
        <f t="shared" si="158"/>
        <v>#REF!</v>
      </c>
      <c r="X143" s="37" t="e">
        <f t="shared" si="158"/>
        <v>#REF!</v>
      </c>
      <c r="Y143" s="37" t="e">
        <f t="shared" si="158"/>
        <v>#REF!</v>
      </c>
      <c r="Z143" s="37" t="e">
        <f t="shared" si="158"/>
        <v>#REF!</v>
      </c>
      <c r="AA143" s="37" t="e">
        <f>ROUND(Z143/1.302,0)</f>
        <v>#REF!</v>
      </c>
      <c r="AB143" s="37" t="e">
        <f>Z143-AA143</f>
        <v>#REF!</v>
      </c>
      <c r="AC143" s="37" t="e">
        <f>ROUND($AF141*AC142,0)</f>
        <v>#REF!</v>
      </c>
      <c r="AD143" s="37" t="e">
        <f>I143+L143+N143+O143+T143+U143+V143+W143+X143+Y143+AC143+Z143</f>
        <v>#REF!</v>
      </c>
      <c r="AE143" s="78" t="e">
        <f>AF141</f>
        <v>#REF!</v>
      </c>
      <c r="AF143" s="78" t="e">
        <f>AE143-AF141</f>
        <v>#REF!</v>
      </c>
      <c r="AG143" s="107" t="e">
        <f>-ROUND(F143/1000,1)</f>
        <v>#REF!</v>
      </c>
      <c r="AH143" s="107" t="e">
        <f>ROUND(AG143/1.302,1)</f>
        <v>#REF!</v>
      </c>
      <c r="AI143" s="107" t="e">
        <f>AG143-AH143</f>
        <v>#REF!</v>
      </c>
      <c r="AJ143" s="107" t="e">
        <f>-ROUND(L143/1000,1)</f>
        <v>#REF!</v>
      </c>
      <c r="AK143" s="107" t="e">
        <f>-ROUND(M143/1000,1)</f>
        <v>#REF!</v>
      </c>
      <c r="AL143" s="107" t="e">
        <f>-ROUND(N143/1000,1)</f>
        <v>#REF!</v>
      </c>
      <c r="AM143" s="107" t="e">
        <f>-ROUND(O143/1000,1)</f>
        <v>#REF!</v>
      </c>
      <c r="AN143" s="107" t="e">
        <f t="shared" ref="AN143:AS143" si="159">-ROUND(T143/1000,1)</f>
        <v>#REF!</v>
      </c>
      <c r="AO143" s="107" t="e">
        <f t="shared" si="159"/>
        <v>#REF!</v>
      </c>
      <c r="AP143" s="107" t="e">
        <f t="shared" si="159"/>
        <v>#REF!</v>
      </c>
      <c r="AQ143" s="107" t="e">
        <f t="shared" si="159"/>
        <v>#REF!</v>
      </c>
      <c r="AR143" s="107" t="e">
        <f t="shared" si="159"/>
        <v>#REF!</v>
      </c>
      <c r="AS143" s="107" t="e">
        <f t="shared" si="159"/>
        <v>#REF!</v>
      </c>
      <c r="AT143" s="107" t="e">
        <f>-ROUND(AC143/1000,1)</f>
        <v>#REF!</v>
      </c>
      <c r="AU143" s="108" t="e">
        <f t="shared" si="147"/>
        <v>#REF!</v>
      </c>
      <c r="AW143" s="272">
        <v>-706.3</v>
      </c>
    </row>
    <row r="144" spans="1:49" ht="15.75" hidden="1" x14ac:dyDescent="0.25">
      <c r="A144" s="102">
        <v>0</v>
      </c>
      <c r="B144" s="93" t="s">
        <v>24</v>
      </c>
      <c r="C144" s="11">
        <v>706</v>
      </c>
      <c r="D144" s="11">
        <v>2020</v>
      </c>
      <c r="E144" s="11" t="s">
        <v>182</v>
      </c>
      <c r="F144" s="37"/>
      <c r="G144" s="37"/>
      <c r="H144" s="37"/>
      <c r="I144" s="37" t="e">
        <f>SUMIF(#REF!,выравнивание!$A144,#REF!)-SUMIFS(#REF!,#REF!,выравнивание!$A144,#REF!,4)</f>
        <v>#REF!</v>
      </c>
      <c r="J144" s="37" t="e">
        <f>SUMIF(#REF!,выравнивание!$A144,#REF!)-SUMIFS(#REF!,#REF!,выравнивание!$A144,#REF!,4)</f>
        <v>#REF!</v>
      </c>
      <c r="K144" s="37" t="e">
        <f>SUMIF(#REF!,выравнивание!$A144,#REF!)-SUMIFS(#REF!,#REF!,выравнивание!$A144,#REF!,4)</f>
        <v>#REF!</v>
      </c>
      <c r="L144" s="37" t="e">
        <f>SUMIF(#REF!,выравнивание!$A144,#REF!)-SUMIFS(#REF!,#REF!,выравнивание!$A144,#REF!,4)</f>
        <v>#REF!</v>
      </c>
      <c r="M144" s="37" t="e">
        <f>SUMIF(#REF!,выравнивание!$A144,#REF!)-SUMIFS(#REF!,#REF!,выравнивание!$A144,#REF!,4)</f>
        <v>#REF!</v>
      </c>
      <c r="N144" s="37" t="e">
        <f>SUMIF(#REF!,выравнивание!$A144,#REF!)-SUMIFS(#REF!,#REF!,выравнивание!$A144,#REF!,4)</f>
        <v>#REF!</v>
      </c>
      <c r="O144" s="37" t="e">
        <f>SUMIF(#REF!,выравнивание!$A144,#REF!)-SUMIFS(#REF!,#REF!,выравнивание!$A144,#REF!,4)</f>
        <v>#REF!</v>
      </c>
      <c r="P144" s="37" t="e">
        <f>SUMIF(#REF!,выравнивание!$A144,#REF!)-SUMIFS(#REF!,#REF!,выравнивание!$A144,#REF!,4)</f>
        <v>#REF!</v>
      </c>
      <c r="Q144" s="37" t="e">
        <f>SUMIF(#REF!,выравнивание!$A144,#REF!)-SUMIFS(#REF!,#REF!,выравнивание!$A144,#REF!,4)</f>
        <v>#REF!</v>
      </c>
      <c r="R144" s="37" t="e">
        <f>SUMIF(#REF!,выравнивание!$A144,#REF!)-SUMIFS(#REF!,#REF!,выравнивание!$A144,#REF!,4)</f>
        <v>#REF!</v>
      </c>
      <c r="S144" s="37" t="e">
        <f>SUMIF(#REF!,выравнивание!$A144,#REF!)-SUMIFS(#REF!,#REF!,выравнивание!$A144,#REF!,4)</f>
        <v>#REF!</v>
      </c>
      <c r="T144" s="37" t="e">
        <f>SUMIF(#REF!,выравнивание!$A144,#REF!)-SUMIFS(#REF!,#REF!,выравнивание!$A144,#REF!,4)</f>
        <v>#REF!</v>
      </c>
      <c r="U144" s="37" t="e">
        <f>SUMIF(#REF!,выравнивание!$A144,#REF!)-SUMIFS(#REF!,#REF!,выравнивание!$A144,#REF!,4)</f>
        <v>#REF!</v>
      </c>
      <c r="V144" s="37" t="e">
        <f>SUMIF(#REF!,выравнивание!$A144,#REF!)-SUMIFS(#REF!,#REF!,выравнивание!$A144,#REF!,4)</f>
        <v>#REF!</v>
      </c>
      <c r="W144" s="37" t="e">
        <f>SUMIF(#REF!,выравнивание!$A144,#REF!)-SUMIFS(#REF!,#REF!,выравнивание!$A144,#REF!,4)</f>
        <v>#REF!</v>
      </c>
      <c r="X144" s="37" t="e">
        <f>SUMIF(#REF!,выравнивание!$A144,#REF!)-SUMIFS(#REF!,#REF!,выравнивание!$A144,#REF!,4)</f>
        <v>#REF!</v>
      </c>
      <c r="Y144" s="37" t="e">
        <f>SUMIF(#REF!,выравнивание!$A144,#REF!)-SUMIFS(#REF!,#REF!,выравнивание!$A144,#REF!,4)</f>
        <v>#REF!</v>
      </c>
      <c r="Z144" s="37" t="e">
        <f>SUMIF(#REF!,выравнивание!$A144,#REF!)-SUMIFS(#REF!,#REF!,выравнивание!$A144,#REF!,4)</f>
        <v>#REF!</v>
      </c>
      <c r="AA144" s="37" t="e">
        <f>SUMIF(#REF!,выравнивание!$A144,#REF!)-SUMIFS(#REF!,#REF!,выравнивание!$A144,#REF!,4)</f>
        <v>#REF!</v>
      </c>
      <c r="AB144" s="37" t="e">
        <f>SUMIF(#REF!,выравнивание!$A144,#REF!)-SUMIFS(#REF!,#REF!,выравнивание!$A144,#REF!,4)</f>
        <v>#REF!</v>
      </c>
      <c r="AC144" s="103" t="e">
        <f>SUMIF(#REF!,выравнивание!$A144,#REF!)-SUMIFS(#REF!,#REF!,выравнивание!$A144,#REF!,4)</f>
        <v>#REF!</v>
      </c>
      <c r="AD144" s="103" t="e">
        <f>SUMIF(#REF!,выравнивание!$A144,#REF!)-SUMIFS(#REF!,#REF!,выравнивание!$A144,#REF!,4)</f>
        <v>#REF!</v>
      </c>
      <c r="AE144" s="84" t="e">
        <f>#REF!*1000</f>
        <v>#REF!</v>
      </c>
      <c r="AF144" s="84" t="e">
        <f>AD144-AE144</f>
        <v>#REF!</v>
      </c>
      <c r="AU144" s="108"/>
    </row>
    <row r="145" spans="1:49" ht="15.75" hidden="1" x14ac:dyDescent="0.25">
      <c r="A145" s="102">
        <v>0</v>
      </c>
      <c r="B145" s="93" t="s">
        <v>24</v>
      </c>
      <c r="C145" s="11">
        <v>706</v>
      </c>
      <c r="D145" s="11">
        <v>2020</v>
      </c>
      <c r="E145" s="11" t="s">
        <v>184</v>
      </c>
      <c r="F145" s="104"/>
      <c r="G145" s="104"/>
      <c r="H145" s="104"/>
      <c r="I145" s="104" t="e">
        <f t="shared" ref="I145:O145" si="160">I144/$AD144</f>
        <v>#REF!</v>
      </c>
      <c r="J145" s="104" t="e">
        <f t="shared" si="160"/>
        <v>#REF!</v>
      </c>
      <c r="K145" s="104" t="e">
        <f t="shared" si="160"/>
        <v>#REF!</v>
      </c>
      <c r="L145" s="104" t="e">
        <f t="shared" si="160"/>
        <v>#REF!</v>
      </c>
      <c r="M145" s="104" t="e">
        <f t="shared" si="160"/>
        <v>#REF!</v>
      </c>
      <c r="N145" s="104" t="e">
        <f t="shared" si="160"/>
        <v>#REF!</v>
      </c>
      <c r="O145" s="104" t="e">
        <f t="shared" si="160"/>
        <v>#REF!</v>
      </c>
      <c r="P145" s="103"/>
      <c r="Q145" s="103"/>
      <c r="R145" s="103"/>
      <c r="S145" s="103"/>
      <c r="T145" s="104" t="e">
        <f t="shared" ref="T145:AB145" si="161">T144/$AD144</f>
        <v>#REF!</v>
      </c>
      <c r="U145" s="104" t="e">
        <f t="shared" si="161"/>
        <v>#REF!</v>
      </c>
      <c r="V145" s="104" t="e">
        <f t="shared" si="161"/>
        <v>#REF!</v>
      </c>
      <c r="W145" s="104" t="e">
        <f t="shared" si="161"/>
        <v>#REF!</v>
      </c>
      <c r="X145" s="104" t="e">
        <f t="shared" si="161"/>
        <v>#REF!</v>
      </c>
      <c r="Y145" s="104" t="e">
        <f t="shared" si="161"/>
        <v>#REF!</v>
      </c>
      <c r="Z145" s="104" t="e">
        <f t="shared" si="161"/>
        <v>#REF!</v>
      </c>
      <c r="AA145" s="104" t="e">
        <f t="shared" si="161"/>
        <v>#REF!</v>
      </c>
      <c r="AB145" s="104" t="e">
        <f t="shared" si="161"/>
        <v>#REF!</v>
      </c>
      <c r="AC145" s="106" t="e">
        <f>1-Z145-Y145-X145-W145-V145-U145-T145-O145-N145-L145-I145</f>
        <v>#REF!</v>
      </c>
      <c r="AD145" s="106" t="e">
        <f>AD144/$AD144</f>
        <v>#REF!</v>
      </c>
      <c r="AE145" s="81"/>
      <c r="AU145" s="108"/>
    </row>
    <row r="146" spans="1:49" ht="15.75" x14ac:dyDescent="0.25">
      <c r="A146" s="102">
        <v>0</v>
      </c>
      <c r="B146" s="93" t="s">
        <v>24</v>
      </c>
      <c r="C146" s="11">
        <v>706</v>
      </c>
      <c r="D146" s="11">
        <v>2020</v>
      </c>
      <c r="E146" s="11" t="s">
        <v>185</v>
      </c>
      <c r="F146" s="37" t="e">
        <f>G146+H146</f>
        <v>#REF!</v>
      </c>
      <c r="G146" s="37" t="e">
        <f>J146+AA146</f>
        <v>#REF!</v>
      </c>
      <c r="H146" s="37" t="e">
        <f>K146+AB146</f>
        <v>#REF!</v>
      </c>
      <c r="I146" s="37" t="e">
        <f>ROUND($AF144*I145,0)</f>
        <v>#REF!</v>
      </c>
      <c r="J146" s="37" t="e">
        <f>ROUND(I146/1.302,0)</f>
        <v>#REF!</v>
      </c>
      <c r="K146" s="37" t="e">
        <f>I146-J146</f>
        <v>#REF!</v>
      </c>
      <c r="L146" s="37" t="e">
        <f>ROUND($AF144*L145,0)</f>
        <v>#REF!</v>
      </c>
      <c r="M146" s="37" t="e">
        <f>ROUND($AF144*M145,0)</f>
        <v>#REF!</v>
      </c>
      <c r="N146" s="37" t="e">
        <f>ROUND($AF144*N145,0)</f>
        <v>#REF!</v>
      </c>
      <c r="O146" s="37" t="e">
        <f>ROUND($AF144*O145,0)</f>
        <v>#REF!</v>
      </c>
      <c r="P146" s="103"/>
      <c r="Q146" s="103"/>
      <c r="R146" s="103"/>
      <c r="S146" s="103"/>
      <c r="T146" s="37" t="e">
        <f t="shared" ref="T146:Z146" si="162">ROUND($AF144*T145,0)</f>
        <v>#REF!</v>
      </c>
      <c r="U146" s="37" t="e">
        <f t="shared" si="162"/>
        <v>#REF!</v>
      </c>
      <c r="V146" s="37" t="e">
        <f t="shared" si="162"/>
        <v>#REF!</v>
      </c>
      <c r="W146" s="37" t="e">
        <f t="shared" si="162"/>
        <v>#REF!</v>
      </c>
      <c r="X146" s="37" t="e">
        <f t="shared" si="162"/>
        <v>#REF!</v>
      </c>
      <c r="Y146" s="37" t="e">
        <f t="shared" si="162"/>
        <v>#REF!</v>
      </c>
      <c r="Z146" s="37" t="e">
        <f t="shared" si="162"/>
        <v>#REF!</v>
      </c>
      <c r="AA146" s="37" t="e">
        <f>ROUND(Z146/1.302,0)</f>
        <v>#REF!</v>
      </c>
      <c r="AB146" s="37" t="e">
        <f>Z146-AA146</f>
        <v>#REF!</v>
      </c>
      <c r="AC146" s="37" t="e">
        <f>ROUND($AF144*AC145,0)</f>
        <v>#REF!</v>
      </c>
      <c r="AD146" s="37" t="e">
        <f>I146+L146+N146+O146+T146+U146+V146+W146+X146+Y146+AC146+Z146</f>
        <v>#REF!</v>
      </c>
      <c r="AE146" s="78" t="e">
        <f>AF144</f>
        <v>#REF!</v>
      </c>
      <c r="AF146" s="78" t="e">
        <f>AE146-AF144</f>
        <v>#REF!</v>
      </c>
      <c r="AG146" s="107" t="e">
        <f>-ROUND(F146/1000,1)</f>
        <v>#REF!</v>
      </c>
      <c r="AH146" s="107" t="e">
        <f>ROUND(AG146/1.302,1)</f>
        <v>#REF!</v>
      </c>
      <c r="AI146" s="107" t="e">
        <f>AG146-AH146</f>
        <v>#REF!</v>
      </c>
      <c r="AJ146" s="107" t="e">
        <f>-ROUND(L146/1000,1)</f>
        <v>#REF!</v>
      </c>
      <c r="AK146" s="107" t="e">
        <f>-ROUND(M146/1000,1)</f>
        <v>#REF!</v>
      </c>
      <c r="AL146" s="107" t="e">
        <f>-ROUND(N146/1000,1)</f>
        <v>#REF!</v>
      </c>
      <c r="AM146" s="107" t="e">
        <f>-ROUND(O146/1000,1)</f>
        <v>#REF!</v>
      </c>
      <c r="AN146" s="107" t="e">
        <f t="shared" ref="AN146:AS146" si="163">-ROUND(T146/1000,1)</f>
        <v>#REF!</v>
      </c>
      <c r="AO146" s="107" t="e">
        <f t="shared" si="163"/>
        <v>#REF!</v>
      </c>
      <c r="AP146" s="107" t="e">
        <f t="shared" si="163"/>
        <v>#REF!</v>
      </c>
      <c r="AQ146" s="107" t="e">
        <f t="shared" si="163"/>
        <v>#REF!</v>
      </c>
      <c r="AR146" s="107" t="e">
        <f t="shared" si="163"/>
        <v>#REF!</v>
      </c>
      <c r="AS146" s="107" t="e">
        <f t="shared" si="163"/>
        <v>#REF!</v>
      </c>
      <c r="AT146" s="107" t="e">
        <f>-ROUND(AC146/1000,1)</f>
        <v>#REF!</v>
      </c>
      <c r="AU146" s="108" t="e">
        <f t="shared" si="147"/>
        <v>#REF!</v>
      </c>
      <c r="AW146" s="272">
        <v>-728.7</v>
      </c>
    </row>
    <row r="147" spans="1:49" hidden="1" x14ac:dyDescent="0.25">
      <c r="A147" s="6">
        <v>3</v>
      </c>
      <c r="B147" s="92" t="s">
        <v>17</v>
      </c>
      <c r="C147" s="11">
        <v>706</v>
      </c>
      <c r="D147" s="11">
        <v>2018</v>
      </c>
      <c r="E147" s="11" t="s">
        <v>182</v>
      </c>
      <c r="F147" s="100"/>
      <c r="G147" s="100"/>
      <c r="H147" s="100"/>
      <c r="I147" s="100">
        <f>SUMIFS('2020'!BM:BM,'2020'!$B:$B,выравнивание!$A147,'2020'!$G:$G,4)</f>
        <v>4633430</v>
      </c>
      <c r="J147" s="100">
        <f>SUMIFS('2020'!BN:BN,'2020'!$B:$B,выравнивание!$A147,'2020'!$G:$G,4)</f>
        <v>3558702</v>
      </c>
      <c r="K147" s="100">
        <f>SUMIFS('2020'!BO:BO,'2020'!$B:$B,выравнивание!$A147,'2020'!$G:$G,4)</f>
        <v>1074728</v>
      </c>
      <c r="L147" s="100">
        <f>SUMIFS('2020'!BP:BP,'2020'!$B:$B,выравнивание!$A147,'2020'!$G:$G,4)</f>
        <v>305600</v>
      </c>
      <c r="M147" s="100">
        <f>SUMIFS('2020'!BQ:BQ,'2020'!$B:$B,выравнивание!$A147,'2020'!$G:$G,4)</f>
        <v>61120</v>
      </c>
      <c r="N147" s="100">
        <f>SUMIFS('2020'!BR:BR,'2020'!$B:$B,выравнивание!$A147,'2020'!$G:$G,4)</f>
        <v>635200</v>
      </c>
      <c r="O147" s="100">
        <f>SUMIFS('2020'!BS:BS,'2020'!$B:$B,выравнивание!$A147,'2020'!$G:$G,4)</f>
        <v>2194660</v>
      </c>
      <c r="P147" s="100">
        <f>SUMIFS('2020'!BT:BT,'2020'!$B:$B,выравнивание!$A147,'2020'!$G:$G,4)</f>
        <v>74520</v>
      </c>
      <c r="Q147" s="100">
        <f>SUMIFS('2020'!BU:BU,'2020'!$B:$B,выравнивание!$A147,'2020'!$G:$G,4)</f>
        <v>1472000</v>
      </c>
      <c r="R147" s="100">
        <f>SUMIFS('2020'!BV:BV,'2020'!$B:$B,выравнивание!$A147,'2020'!$G:$G,4)</f>
        <v>529740</v>
      </c>
      <c r="S147" s="100">
        <f>SUMIFS('2020'!BW:BW,'2020'!$B:$B,выравнивание!$A147,'2020'!$G:$G,4)</f>
        <v>118400</v>
      </c>
      <c r="T147" s="100">
        <f>SUMIFS('2020'!BX:BX,'2020'!$B:$B,выравнивание!$A147,'2020'!$G:$G,4)</f>
        <v>714355</v>
      </c>
      <c r="U147" s="100">
        <f>SUMIFS('2020'!BY:BY,'2020'!$B:$B,выравнивание!$A147,'2020'!$G:$G,4)</f>
        <v>1379200</v>
      </c>
      <c r="V147" s="100">
        <f>SUMIFS('2020'!BZ:BZ,'2020'!$B:$B,выравнивание!$A147,'2020'!$G:$G,4)</f>
        <v>49600</v>
      </c>
      <c r="W147" s="100">
        <f>SUMIFS('2020'!CA:CA,'2020'!$B:$B,выравнивание!$A147,'2020'!$G:$G,4)</f>
        <v>198400</v>
      </c>
      <c r="X147" s="100">
        <f>SUMIFS('2020'!CB:CB,'2020'!$B:$B,выравнивание!$A147,'2020'!$G:$G,4)</f>
        <v>8000</v>
      </c>
      <c r="Y147" s="100">
        <f>SUMIFS('2020'!CC:CC,'2020'!$B:$B,выравнивание!$A147,'2020'!$G:$G,4)</f>
        <v>411200</v>
      </c>
      <c r="Z147" s="100">
        <f>SUMIFS('2020'!CD:CD,'2020'!$B:$B,выравнивание!$A147,'2020'!$G:$G,4)</f>
        <v>3707159</v>
      </c>
      <c r="AA147" s="100">
        <f>SUMIFS('2020'!CE:CE,'2020'!$B:$B,выравнивание!$A147,'2020'!$G:$G,4)</f>
        <v>2847280.4</v>
      </c>
      <c r="AB147" s="100">
        <f>SUMIFS('2020'!CF:CF,'2020'!$B:$B,выравнивание!$A147,'2020'!$G:$G,4)</f>
        <v>859878.6</v>
      </c>
      <c r="AC147" s="100">
        <f>SUMIFS('2020'!CG:CG,'2020'!$B:$B,выравнивание!$A147,'2020'!$G:$G,4)</f>
        <v>104000</v>
      </c>
      <c r="AD147" s="100">
        <f>SUMIFS('2020'!CH:CH,'2020'!$B:$B,выравнивание!$A147,'2020'!$G:$G,4)</f>
        <v>14340804</v>
      </c>
      <c r="AE147" s="84">
        <f>SUMIF('Свод 2020'!$A$44:$A$57,выравнивание!$A147,'Свод 2020'!$AA$44:$AA$57)*1000-SUMIF('Свод 2020'!$A$44:$A$57,выравнивание!$A147,'Свод 2020'!$S$44:$S$57)*1000</f>
        <v>10375700</v>
      </c>
      <c r="AF147" s="105">
        <f>AD147-AE147</f>
        <v>3965104</v>
      </c>
      <c r="AU147" s="108"/>
    </row>
    <row r="148" spans="1:49" hidden="1" x14ac:dyDescent="0.25">
      <c r="A148" s="6">
        <v>3</v>
      </c>
      <c r="B148" s="92" t="s">
        <v>17</v>
      </c>
      <c r="C148" s="11">
        <v>706</v>
      </c>
      <c r="D148" s="11">
        <v>2018</v>
      </c>
      <c r="E148" s="11" t="s">
        <v>184</v>
      </c>
      <c r="F148" s="104"/>
      <c r="G148" s="104"/>
      <c r="H148" s="104"/>
      <c r="I148" s="104">
        <f t="shared" ref="I148:O148" si="164">I147/$AD147</f>
        <v>0.32309399999999999</v>
      </c>
      <c r="J148" s="104">
        <f t="shared" si="164"/>
        <v>0.24815200000000001</v>
      </c>
      <c r="K148" s="104">
        <f t="shared" si="164"/>
        <v>7.4941999999999995E-2</v>
      </c>
      <c r="L148" s="104">
        <f t="shared" si="164"/>
        <v>2.1309999999999999E-2</v>
      </c>
      <c r="M148" s="104">
        <f t="shared" si="164"/>
        <v>4.2620000000000002E-3</v>
      </c>
      <c r="N148" s="104">
        <f t="shared" si="164"/>
        <v>4.4292999999999999E-2</v>
      </c>
      <c r="O148" s="104">
        <f t="shared" si="164"/>
        <v>0.15303600000000001</v>
      </c>
      <c r="P148" s="100"/>
      <c r="Q148" s="100"/>
      <c r="R148" s="100"/>
      <c r="S148" s="100"/>
      <c r="T148" s="104">
        <f t="shared" ref="T148:AB148" si="165">T147/$AD147</f>
        <v>4.9813000000000003E-2</v>
      </c>
      <c r="U148" s="104">
        <f t="shared" si="165"/>
        <v>9.6172999999999995E-2</v>
      </c>
      <c r="V148" s="104">
        <f t="shared" si="165"/>
        <v>3.4589999999999998E-3</v>
      </c>
      <c r="W148" s="104">
        <f t="shared" si="165"/>
        <v>1.3835E-2</v>
      </c>
      <c r="X148" s="104">
        <f t="shared" si="165"/>
        <v>5.5800000000000001E-4</v>
      </c>
      <c r="Y148" s="104">
        <f t="shared" si="165"/>
        <v>2.8673000000000001E-2</v>
      </c>
      <c r="Z148" s="104">
        <f t="shared" si="165"/>
        <v>0.25850400000000001</v>
      </c>
      <c r="AA148" s="104">
        <f t="shared" si="165"/>
        <v>0.198544</v>
      </c>
      <c r="AB148" s="104">
        <f t="shared" si="165"/>
        <v>5.9959999999999999E-2</v>
      </c>
      <c r="AC148" s="106">
        <f>1-Z148-Y148-X148-W148-V148-U148-T148-O148-N148-L148-I148</f>
        <v>7.2519999999999998E-3</v>
      </c>
      <c r="AD148" s="106">
        <f>AD147/$AD147</f>
        <v>1</v>
      </c>
      <c r="AE148" s="81"/>
      <c r="AU148" s="108"/>
    </row>
    <row r="149" spans="1:49" x14ac:dyDescent="0.25">
      <c r="A149" s="6">
        <v>3</v>
      </c>
      <c r="B149" s="92" t="s">
        <v>17</v>
      </c>
      <c r="C149" s="11">
        <v>704</v>
      </c>
      <c r="D149" s="11">
        <v>2018</v>
      </c>
      <c r="E149" s="11" t="s">
        <v>185</v>
      </c>
      <c r="F149" s="37">
        <f>G149+H149</f>
        <v>2306096</v>
      </c>
      <c r="G149" s="37">
        <f>J149+AA149</f>
        <v>1771196</v>
      </c>
      <c r="H149" s="37">
        <f>K149+AB149</f>
        <v>534900</v>
      </c>
      <c r="I149" s="37">
        <f>ROUND($AF147*I148,0)</f>
        <v>1281101</v>
      </c>
      <c r="J149" s="37">
        <f>ROUND(I149/1.302,0)</f>
        <v>983949</v>
      </c>
      <c r="K149" s="37">
        <f>I149-J149</f>
        <v>297152</v>
      </c>
      <c r="L149" s="37">
        <f>ROUND($AF147*L148,0)</f>
        <v>84496</v>
      </c>
      <c r="M149" s="37">
        <f>ROUND($AF147*M148,0)</f>
        <v>16899</v>
      </c>
      <c r="N149" s="37">
        <f>ROUND($AF147*N148,0)</f>
        <v>175626</v>
      </c>
      <c r="O149" s="37">
        <f>ROUND($AF147*O148,0)</f>
        <v>606804</v>
      </c>
      <c r="P149" s="100"/>
      <c r="Q149" s="100"/>
      <c r="R149" s="100"/>
      <c r="S149" s="100"/>
      <c r="T149" s="37">
        <f t="shared" ref="T149:Z149" si="166">ROUND($AF147*T148,0)</f>
        <v>197514</v>
      </c>
      <c r="U149" s="37">
        <f t="shared" si="166"/>
        <v>381336</v>
      </c>
      <c r="V149" s="37">
        <f t="shared" si="166"/>
        <v>13715</v>
      </c>
      <c r="W149" s="37">
        <f t="shared" si="166"/>
        <v>54857</v>
      </c>
      <c r="X149" s="37">
        <f t="shared" si="166"/>
        <v>2213</v>
      </c>
      <c r="Y149" s="37">
        <f t="shared" si="166"/>
        <v>113691</v>
      </c>
      <c r="Z149" s="37">
        <f t="shared" si="166"/>
        <v>1024995</v>
      </c>
      <c r="AA149" s="37">
        <f>ROUND(Z149/1.302,0)</f>
        <v>787247</v>
      </c>
      <c r="AB149" s="37">
        <f>Z149-AA149</f>
        <v>237748</v>
      </c>
      <c r="AC149" s="37">
        <f>ROUND($AF147*AC148,0)</f>
        <v>28755</v>
      </c>
      <c r="AD149" s="37">
        <f>I149+L149+N149+O149+T149+U149+V149+W149+X149+Y149+AC149+Z149</f>
        <v>3965103</v>
      </c>
      <c r="AE149" s="78">
        <f>AF147</f>
        <v>3965104</v>
      </c>
      <c r="AF149" s="78">
        <f>AE149-AF147</f>
        <v>0</v>
      </c>
      <c r="AG149" s="107">
        <f>-ROUND(F149/1000,1)</f>
        <v>-2306.1</v>
      </c>
      <c r="AH149" s="107">
        <f>ROUND(AG149/1.302,1)</f>
        <v>-1771.2</v>
      </c>
      <c r="AI149" s="107">
        <f>AG149-AH149</f>
        <v>-534.9</v>
      </c>
      <c r="AJ149" s="107">
        <f>-ROUND(L149/1000,1)</f>
        <v>-84.5</v>
      </c>
      <c r="AK149" s="107">
        <f>-ROUND(M149/1000,1)</f>
        <v>-16.899999999999999</v>
      </c>
      <c r="AL149" s="107">
        <f>-ROUND(N149/1000,1)</f>
        <v>-175.6</v>
      </c>
      <c r="AM149" s="107">
        <f>-ROUND(O149/1000,1)</f>
        <v>-606.79999999999995</v>
      </c>
      <c r="AN149" s="107">
        <f t="shared" ref="AN149:AS149" si="167">-ROUND(T149/1000,1)</f>
        <v>-197.5</v>
      </c>
      <c r="AO149" s="107">
        <f t="shared" si="167"/>
        <v>-381.3</v>
      </c>
      <c r="AP149" s="107">
        <f t="shared" si="167"/>
        <v>-13.7</v>
      </c>
      <c r="AQ149" s="107">
        <f t="shared" si="167"/>
        <v>-54.9</v>
      </c>
      <c r="AR149" s="107">
        <f t="shared" si="167"/>
        <v>-2.2000000000000002</v>
      </c>
      <c r="AS149" s="107">
        <f t="shared" si="167"/>
        <v>-113.7</v>
      </c>
      <c r="AT149" s="107">
        <f>-ROUND(AC149/1000,1)</f>
        <v>-28.8</v>
      </c>
      <c r="AU149" s="108">
        <f t="shared" si="147"/>
        <v>-3965.1</v>
      </c>
    </row>
    <row r="150" spans="1:49" hidden="1" x14ac:dyDescent="0.25">
      <c r="A150" s="6">
        <v>3</v>
      </c>
      <c r="B150" s="92" t="s">
        <v>17</v>
      </c>
      <c r="C150" s="11">
        <v>704</v>
      </c>
      <c r="D150" s="11">
        <v>2019</v>
      </c>
      <c r="E150" s="11" t="s">
        <v>182</v>
      </c>
      <c r="F150" s="97"/>
      <c r="G150" s="97"/>
      <c r="H150" s="97"/>
      <c r="I150" s="97" t="e">
        <f>SUMIFS(#REF!,#REF!,выравнивание!$A150,#REF!,4)</f>
        <v>#REF!</v>
      </c>
      <c r="J150" s="97" t="e">
        <f>SUMIFS(#REF!,#REF!,выравнивание!$A150,#REF!,4)</f>
        <v>#REF!</v>
      </c>
      <c r="K150" s="97" t="e">
        <f>SUMIFS(#REF!,#REF!,выравнивание!$A150,#REF!,4)</f>
        <v>#REF!</v>
      </c>
      <c r="L150" s="97" t="e">
        <f>SUMIFS(#REF!,#REF!,выравнивание!$A150,#REF!,4)</f>
        <v>#REF!</v>
      </c>
      <c r="M150" s="97" t="e">
        <f>SUMIFS(#REF!,#REF!,выравнивание!$A150,#REF!,4)</f>
        <v>#REF!</v>
      </c>
      <c r="N150" s="97" t="e">
        <f>SUMIFS(#REF!,#REF!,выравнивание!$A150,#REF!,4)</f>
        <v>#REF!</v>
      </c>
      <c r="O150" s="97" t="e">
        <f>SUMIFS(#REF!,#REF!,выравнивание!$A150,#REF!,4)</f>
        <v>#REF!</v>
      </c>
      <c r="P150" s="97" t="e">
        <f>SUMIFS(#REF!,#REF!,выравнивание!$A150,#REF!,4)</f>
        <v>#REF!</v>
      </c>
      <c r="Q150" s="97" t="e">
        <f>SUMIFS(#REF!,#REF!,выравнивание!$A150,#REF!,4)</f>
        <v>#REF!</v>
      </c>
      <c r="R150" s="97" t="e">
        <f>SUMIFS(#REF!,#REF!,выравнивание!$A150,#REF!,4)</f>
        <v>#REF!</v>
      </c>
      <c r="S150" s="97" t="e">
        <f>SUMIFS(#REF!,#REF!,выравнивание!$A150,#REF!,4)</f>
        <v>#REF!</v>
      </c>
      <c r="T150" s="97" t="e">
        <f>SUMIFS(#REF!,#REF!,выравнивание!$A150,#REF!,4)</f>
        <v>#REF!</v>
      </c>
      <c r="U150" s="97" t="e">
        <f>SUMIFS(#REF!,#REF!,выравнивание!$A150,#REF!,4)</f>
        <v>#REF!</v>
      </c>
      <c r="V150" s="97" t="e">
        <f>SUMIFS(#REF!,#REF!,выравнивание!$A150,#REF!,4)</f>
        <v>#REF!</v>
      </c>
      <c r="W150" s="97" t="e">
        <f>SUMIFS(#REF!,#REF!,выравнивание!$A150,#REF!,4)</f>
        <v>#REF!</v>
      </c>
      <c r="X150" s="97" t="e">
        <f>SUMIFS(#REF!,#REF!,выравнивание!$A150,#REF!,4)</f>
        <v>#REF!</v>
      </c>
      <c r="Y150" s="97" t="e">
        <f>SUMIFS(#REF!,#REF!,выравнивание!$A150,#REF!,4)</f>
        <v>#REF!</v>
      </c>
      <c r="Z150" s="97" t="e">
        <f>SUMIFS(#REF!,#REF!,выравнивание!$A150,#REF!,4)</f>
        <v>#REF!</v>
      </c>
      <c r="AA150" s="97" t="e">
        <f>SUMIFS(#REF!,#REF!,выравнивание!$A150,#REF!,4)</f>
        <v>#REF!</v>
      </c>
      <c r="AB150" s="97" t="e">
        <f>SUMIFS(#REF!,#REF!,выравнивание!$A150,#REF!,4)</f>
        <v>#REF!</v>
      </c>
      <c r="AC150" s="100" t="e">
        <f>SUMIFS(#REF!,#REF!,выравнивание!$A150,#REF!,4)</f>
        <v>#REF!</v>
      </c>
      <c r="AD150" s="100" t="e">
        <f>SUMIFS(#REF!,#REF!,выравнивание!$A150,#REF!,4)</f>
        <v>#REF!</v>
      </c>
      <c r="AE150" s="103" t="e">
        <f>SUMIF(#REF!,выравнивание!$A150,#REF!)*1000-SUMIF(#REF!,выравнивание!$A150,#REF!)*1000</f>
        <v>#REF!</v>
      </c>
      <c r="AF150" s="105" t="e">
        <f>AD150-AE150</f>
        <v>#REF!</v>
      </c>
      <c r="AU150" s="108"/>
    </row>
    <row r="151" spans="1:49" hidden="1" x14ac:dyDescent="0.25">
      <c r="A151" s="6">
        <v>3</v>
      </c>
      <c r="B151" s="92" t="s">
        <v>17</v>
      </c>
      <c r="C151" s="11">
        <v>704</v>
      </c>
      <c r="D151" s="11">
        <v>2019</v>
      </c>
      <c r="E151" s="11" t="s">
        <v>184</v>
      </c>
      <c r="F151" s="104"/>
      <c r="G151" s="104"/>
      <c r="H151" s="104"/>
      <c r="I151" s="104" t="e">
        <f t="shared" ref="I151:O151" si="168">I150/$AD150</f>
        <v>#REF!</v>
      </c>
      <c r="J151" s="104" t="e">
        <f t="shared" si="168"/>
        <v>#REF!</v>
      </c>
      <c r="K151" s="104" t="e">
        <f t="shared" si="168"/>
        <v>#REF!</v>
      </c>
      <c r="L151" s="104" t="e">
        <f t="shared" si="168"/>
        <v>#REF!</v>
      </c>
      <c r="M151" s="104" t="e">
        <f t="shared" si="168"/>
        <v>#REF!</v>
      </c>
      <c r="N151" s="104" t="e">
        <f t="shared" si="168"/>
        <v>#REF!</v>
      </c>
      <c r="O151" s="104" t="e">
        <f t="shared" si="168"/>
        <v>#REF!</v>
      </c>
      <c r="P151" s="97"/>
      <c r="Q151" s="97"/>
      <c r="R151" s="97"/>
      <c r="S151" s="97"/>
      <c r="T151" s="104" t="e">
        <f t="shared" ref="T151:AB151" si="169">T150/$AD150</f>
        <v>#REF!</v>
      </c>
      <c r="U151" s="104" t="e">
        <f t="shared" si="169"/>
        <v>#REF!</v>
      </c>
      <c r="V151" s="104" t="e">
        <f t="shared" si="169"/>
        <v>#REF!</v>
      </c>
      <c r="W151" s="104" t="e">
        <f t="shared" si="169"/>
        <v>#REF!</v>
      </c>
      <c r="X151" s="104" t="e">
        <f t="shared" si="169"/>
        <v>#REF!</v>
      </c>
      <c r="Y151" s="104" t="e">
        <f t="shared" si="169"/>
        <v>#REF!</v>
      </c>
      <c r="Z151" s="104" t="e">
        <f t="shared" si="169"/>
        <v>#REF!</v>
      </c>
      <c r="AA151" s="104" t="e">
        <f t="shared" si="169"/>
        <v>#REF!</v>
      </c>
      <c r="AB151" s="104" t="e">
        <f t="shared" si="169"/>
        <v>#REF!</v>
      </c>
      <c r="AC151" s="106" t="e">
        <f>1-Z151-Y151-X151-W151-V151-U151-T151-O151-N151-L151-I151</f>
        <v>#REF!</v>
      </c>
      <c r="AD151" s="106" t="e">
        <f>AD150/$AD150</f>
        <v>#REF!</v>
      </c>
      <c r="AE151" s="81"/>
      <c r="AU151" s="108"/>
    </row>
    <row r="152" spans="1:49" x14ac:dyDescent="0.25">
      <c r="A152" s="6">
        <v>3</v>
      </c>
      <c r="B152" s="92" t="s">
        <v>17</v>
      </c>
      <c r="C152" s="11">
        <v>704</v>
      </c>
      <c r="D152" s="11">
        <v>2019</v>
      </c>
      <c r="E152" s="11" t="s">
        <v>185</v>
      </c>
      <c r="F152" s="37" t="e">
        <f>G152+H152</f>
        <v>#REF!</v>
      </c>
      <c r="G152" s="37" t="e">
        <f>J152+AA152</f>
        <v>#REF!</v>
      </c>
      <c r="H152" s="37" t="e">
        <f>K152+AB152</f>
        <v>#REF!</v>
      </c>
      <c r="I152" s="37" t="e">
        <f>ROUND($AF150*I151,0)</f>
        <v>#REF!</v>
      </c>
      <c r="J152" s="37" t="e">
        <f>ROUND(I152/1.302,0)</f>
        <v>#REF!</v>
      </c>
      <c r="K152" s="37" t="e">
        <f>I152-J152</f>
        <v>#REF!</v>
      </c>
      <c r="L152" s="37" t="e">
        <f>ROUND($AF150*L151,0)</f>
        <v>#REF!</v>
      </c>
      <c r="M152" s="37" t="e">
        <f>ROUND($AF150*M151,0)</f>
        <v>#REF!</v>
      </c>
      <c r="N152" s="37" t="e">
        <f>ROUND($AF150*N151,0)</f>
        <v>#REF!</v>
      </c>
      <c r="O152" s="37" t="e">
        <f>ROUND($AF150*O151,0)</f>
        <v>#REF!</v>
      </c>
      <c r="P152" s="97"/>
      <c r="Q152" s="97"/>
      <c r="R152" s="97"/>
      <c r="S152" s="97"/>
      <c r="T152" s="37" t="e">
        <f t="shared" ref="T152:Z152" si="170">ROUND($AF150*T151,0)</f>
        <v>#REF!</v>
      </c>
      <c r="U152" s="37" t="e">
        <f t="shared" si="170"/>
        <v>#REF!</v>
      </c>
      <c r="V152" s="37" t="e">
        <f t="shared" si="170"/>
        <v>#REF!</v>
      </c>
      <c r="W152" s="37" t="e">
        <f t="shared" si="170"/>
        <v>#REF!</v>
      </c>
      <c r="X152" s="37" t="e">
        <f t="shared" si="170"/>
        <v>#REF!</v>
      </c>
      <c r="Y152" s="37" t="e">
        <f t="shared" si="170"/>
        <v>#REF!</v>
      </c>
      <c r="Z152" s="37" t="e">
        <f t="shared" si="170"/>
        <v>#REF!</v>
      </c>
      <c r="AA152" s="37" t="e">
        <f>ROUND(Z152/1.302,0)</f>
        <v>#REF!</v>
      </c>
      <c r="AB152" s="37" t="e">
        <f>Z152-AA152</f>
        <v>#REF!</v>
      </c>
      <c r="AC152" s="37" t="e">
        <f>ROUND($AF150*AC151,0)</f>
        <v>#REF!</v>
      </c>
      <c r="AD152" s="37" t="e">
        <f>I152+L152+N152+O152+T152+U152+V152+W152+X152+Y152+AC152+Z152</f>
        <v>#REF!</v>
      </c>
      <c r="AE152" s="78" t="e">
        <f>AF150</f>
        <v>#REF!</v>
      </c>
      <c r="AF152" s="78" t="e">
        <f>AE152-AF150</f>
        <v>#REF!</v>
      </c>
      <c r="AG152" s="107" t="e">
        <f>-ROUND(F152/1000,1)</f>
        <v>#REF!</v>
      </c>
      <c r="AH152" s="107" t="e">
        <f>ROUND(AG152/1.302,1)</f>
        <v>#REF!</v>
      </c>
      <c r="AI152" s="107" t="e">
        <f>AG152-AH152</f>
        <v>#REF!</v>
      </c>
      <c r="AJ152" s="107" t="e">
        <f>-ROUND(L152/1000,1)</f>
        <v>#REF!</v>
      </c>
      <c r="AK152" s="107" t="e">
        <f>-ROUND(M152/1000,1)</f>
        <v>#REF!</v>
      </c>
      <c r="AL152" s="107" t="e">
        <f>-ROUND(N152/1000,1)</f>
        <v>#REF!</v>
      </c>
      <c r="AM152" s="107" t="e">
        <f>-ROUND(O152/1000,1)</f>
        <v>#REF!</v>
      </c>
      <c r="AN152" s="107" t="e">
        <f t="shared" ref="AN152:AS152" si="171">-ROUND(T152/1000,1)</f>
        <v>#REF!</v>
      </c>
      <c r="AO152" s="107" t="e">
        <f t="shared" si="171"/>
        <v>#REF!</v>
      </c>
      <c r="AP152" s="107" t="e">
        <f t="shared" si="171"/>
        <v>#REF!</v>
      </c>
      <c r="AQ152" s="107" t="e">
        <f t="shared" si="171"/>
        <v>#REF!</v>
      </c>
      <c r="AR152" s="107" t="e">
        <f t="shared" si="171"/>
        <v>#REF!</v>
      </c>
      <c r="AS152" s="107" t="e">
        <f t="shared" si="171"/>
        <v>#REF!</v>
      </c>
      <c r="AT152" s="107" t="e">
        <f>-ROUND(AC152/1000,1)</f>
        <v>#REF!</v>
      </c>
      <c r="AU152" s="108" t="e">
        <f t="shared" si="147"/>
        <v>#REF!</v>
      </c>
    </row>
    <row r="153" spans="1:49" hidden="1" x14ac:dyDescent="0.25">
      <c r="A153" s="6">
        <v>3</v>
      </c>
      <c r="B153" s="92" t="s">
        <v>17</v>
      </c>
      <c r="C153" s="11">
        <v>704</v>
      </c>
      <c r="D153" s="11">
        <v>2020</v>
      </c>
      <c r="E153" s="11" t="s">
        <v>182</v>
      </c>
      <c r="F153" s="97"/>
      <c r="G153" s="97"/>
      <c r="H153" s="97"/>
      <c r="I153" s="97" t="e">
        <f>SUMIFS(#REF!,#REF!,выравнивание!$A153,#REF!,4)</f>
        <v>#REF!</v>
      </c>
      <c r="J153" s="97" t="e">
        <f>SUMIFS(#REF!,#REF!,выравнивание!$A153,#REF!,4)</f>
        <v>#REF!</v>
      </c>
      <c r="K153" s="97" t="e">
        <f>SUMIFS(#REF!,#REF!,выравнивание!$A153,#REF!,4)</f>
        <v>#REF!</v>
      </c>
      <c r="L153" s="97" t="e">
        <f>SUMIFS(#REF!,#REF!,выравнивание!$A153,#REF!,4)</f>
        <v>#REF!</v>
      </c>
      <c r="M153" s="97" t="e">
        <f>SUMIFS(#REF!,#REF!,выравнивание!$A153,#REF!,4)</f>
        <v>#REF!</v>
      </c>
      <c r="N153" s="97" t="e">
        <f>SUMIFS(#REF!,#REF!,выравнивание!$A153,#REF!,4)</f>
        <v>#REF!</v>
      </c>
      <c r="O153" s="97" t="e">
        <f>SUMIFS(#REF!,#REF!,выравнивание!$A153,#REF!,4)</f>
        <v>#REF!</v>
      </c>
      <c r="P153" s="97" t="e">
        <f>SUMIFS(#REF!,#REF!,выравнивание!$A153,#REF!,4)</f>
        <v>#REF!</v>
      </c>
      <c r="Q153" s="97" t="e">
        <f>SUMIFS(#REF!,#REF!,выравнивание!$A153,#REF!,4)</f>
        <v>#REF!</v>
      </c>
      <c r="R153" s="97" t="e">
        <f>SUMIFS(#REF!,#REF!,выравнивание!$A153,#REF!,4)</f>
        <v>#REF!</v>
      </c>
      <c r="S153" s="97" t="e">
        <f>SUMIFS(#REF!,#REF!,выравнивание!$A153,#REF!,4)</f>
        <v>#REF!</v>
      </c>
      <c r="T153" s="97" t="e">
        <f>SUMIFS(#REF!,#REF!,выравнивание!$A153,#REF!,4)</f>
        <v>#REF!</v>
      </c>
      <c r="U153" s="97" t="e">
        <f>SUMIFS(#REF!,#REF!,выравнивание!$A153,#REF!,4)</f>
        <v>#REF!</v>
      </c>
      <c r="V153" s="97" t="e">
        <f>SUMIFS(#REF!,#REF!,выравнивание!$A153,#REF!,4)</f>
        <v>#REF!</v>
      </c>
      <c r="W153" s="97" t="e">
        <f>SUMIFS(#REF!,#REF!,выравнивание!$A153,#REF!,4)</f>
        <v>#REF!</v>
      </c>
      <c r="X153" s="97" t="e">
        <f>SUMIFS(#REF!,#REF!,выравнивание!$A153,#REF!,4)</f>
        <v>#REF!</v>
      </c>
      <c r="Y153" s="97" t="e">
        <f>SUMIFS(#REF!,#REF!,выравнивание!$A153,#REF!,4)</f>
        <v>#REF!</v>
      </c>
      <c r="Z153" s="97" t="e">
        <f>SUMIFS(#REF!,#REF!,выравнивание!$A153,#REF!,4)</f>
        <v>#REF!</v>
      </c>
      <c r="AA153" s="97" t="e">
        <f>SUMIFS(#REF!,#REF!,выравнивание!$A153,#REF!,4)</f>
        <v>#REF!</v>
      </c>
      <c r="AB153" s="97" t="e">
        <f>SUMIFS(#REF!,#REF!,выравнивание!$A153,#REF!,4)</f>
        <v>#REF!</v>
      </c>
      <c r="AC153" s="100" t="e">
        <f>SUMIFS(#REF!,#REF!,выравнивание!$A153,#REF!,4)</f>
        <v>#REF!</v>
      </c>
      <c r="AD153" s="100" t="e">
        <f>SUMIFS(#REF!,#REF!,выравнивание!$A153,#REF!,4)</f>
        <v>#REF!</v>
      </c>
      <c r="AE153" s="103" t="e">
        <f>SUMIF(#REF!,выравнивание!$A153,#REF!)*1000-SUMIF(#REF!,выравнивание!$A153,#REF!)*1000</f>
        <v>#REF!</v>
      </c>
      <c r="AF153" s="84" t="e">
        <f>AD153-AE153</f>
        <v>#REF!</v>
      </c>
      <c r="AU153" s="108"/>
    </row>
    <row r="154" spans="1:49" hidden="1" x14ac:dyDescent="0.25">
      <c r="A154" s="6">
        <v>3</v>
      </c>
      <c r="B154" s="92" t="s">
        <v>17</v>
      </c>
      <c r="C154" s="11">
        <v>704</v>
      </c>
      <c r="D154" s="11">
        <v>2020</v>
      </c>
      <c r="E154" s="11" t="s">
        <v>184</v>
      </c>
      <c r="F154" s="104"/>
      <c r="G154" s="104"/>
      <c r="H154" s="104"/>
      <c r="I154" s="104" t="e">
        <f t="shared" ref="I154:O154" si="172">I153/$AD153</f>
        <v>#REF!</v>
      </c>
      <c r="J154" s="104" t="e">
        <f t="shared" si="172"/>
        <v>#REF!</v>
      </c>
      <c r="K154" s="104" t="e">
        <f t="shared" si="172"/>
        <v>#REF!</v>
      </c>
      <c r="L154" s="104" t="e">
        <f t="shared" si="172"/>
        <v>#REF!</v>
      </c>
      <c r="M154" s="104" t="e">
        <f t="shared" si="172"/>
        <v>#REF!</v>
      </c>
      <c r="N154" s="104" t="e">
        <f t="shared" si="172"/>
        <v>#REF!</v>
      </c>
      <c r="O154" s="104" t="e">
        <f t="shared" si="172"/>
        <v>#REF!</v>
      </c>
      <c r="P154" s="100"/>
      <c r="Q154" s="100"/>
      <c r="R154" s="100"/>
      <c r="S154" s="100"/>
      <c r="T154" s="104" t="e">
        <f t="shared" ref="T154:AB154" si="173">T153/$AD153</f>
        <v>#REF!</v>
      </c>
      <c r="U154" s="104" t="e">
        <f t="shared" si="173"/>
        <v>#REF!</v>
      </c>
      <c r="V154" s="104" t="e">
        <f t="shared" si="173"/>
        <v>#REF!</v>
      </c>
      <c r="W154" s="104" t="e">
        <f t="shared" si="173"/>
        <v>#REF!</v>
      </c>
      <c r="X154" s="104" t="e">
        <f t="shared" si="173"/>
        <v>#REF!</v>
      </c>
      <c r="Y154" s="104" t="e">
        <f t="shared" si="173"/>
        <v>#REF!</v>
      </c>
      <c r="Z154" s="104" t="e">
        <f t="shared" si="173"/>
        <v>#REF!</v>
      </c>
      <c r="AA154" s="104" t="e">
        <f t="shared" si="173"/>
        <v>#REF!</v>
      </c>
      <c r="AB154" s="104" t="e">
        <f t="shared" si="173"/>
        <v>#REF!</v>
      </c>
      <c r="AC154" s="106" t="e">
        <f>1-Z154-Y154-X154-W154-V154-U154-T154-O154-N154-L154-I154</f>
        <v>#REF!</v>
      </c>
      <c r="AD154" s="106" t="e">
        <f>AD153/$AD153</f>
        <v>#REF!</v>
      </c>
      <c r="AE154" s="81"/>
      <c r="AU154" s="108"/>
    </row>
    <row r="155" spans="1:49" x14ac:dyDescent="0.25">
      <c r="A155" s="6">
        <v>3</v>
      </c>
      <c r="B155" s="92" t="s">
        <v>17</v>
      </c>
      <c r="C155" s="11">
        <v>704</v>
      </c>
      <c r="D155" s="11">
        <v>2020</v>
      </c>
      <c r="E155" s="11" t="s">
        <v>185</v>
      </c>
      <c r="F155" s="37" t="e">
        <f>G155+H155</f>
        <v>#REF!</v>
      </c>
      <c r="G155" s="37" t="e">
        <f>J155+AA155</f>
        <v>#REF!</v>
      </c>
      <c r="H155" s="37" t="e">
        <f>K155+AB155</f>
        <v>#REF!</v>
      </c>
      <c r="I155" s="37" t="e">
        <f>ROUND($AF153*I154,0)</f>
        <v>#REF!</v>
      </c>
      <c r="J155" s="37" t="e">
        <f>ROUND(I155/1.302,0)</f>
        <v>#REF!</v>
      </c>
      <c r="K155" s="37" t="e">
        <f>I155-J155</f>
        <v>#REF!</v>
      </c>
      <c r="L155" s="37" t="e">
        <f>ROUND($AF153*L154,0)</f>
        <v>#REF!</v>
      </c>
      <c r="M155" s="37" t="e">
        <f>ROUND($AF153*M154,0)</f>
        <v>#REF!</v>
      </c>
      <c r="N155" s="37" t="e">
        <f>ROUND($AF153*N154,0)</f>
        <v>#REF!</v>
      </c>
      <c r="O155" s="37" t="e">
        <f>ROUND($AF153*O154,0)</f>
        <v>#REF!</v>
      </c>
      <c r="P155" s="100"/>
      <c r="Q155" s="100"/>
      <c r="R155" s="100"/>
      <c r="S155" s="100"/>
      <c r="T155" s="37" t="e">
        <f t="shared" ref="T155:Z155" si="174">ROUND($AF153*T154,0)</f>
        <v>#REF!</v>
      </c>
      <c r="U155" s="37" t="e">
        <f t="shared" si="174"/>
        <v>#REF!</v>
      </c>
      <c r="V155" s="37" t="e">
        <f t="shared" si="174"/>
        <v>#REF!</v>
      </c>
      <c r="W155" s="37" t="e">
        <f t="shared" si="174"/>
        <v>#REF!</v>
      </c>
      <c r="X155" s="37" t="e">
        <f t="shared" si="174"/>
        <v>#REF!</v>
      </c>
      <c r="Y155" s="37" t="e">
        <f t="shared" si="174"/>
        <v>#REF!</v>
      </c>
      <c r="Z155" s="37" t="e">
        <f t="shared" si="174"/>
        <v>#REF!</v>
      </c>
      <c r="AA155" s="37" t="e">
        <f>ROUND(Z155/1.302,0)</f>
        <v>#REF!</v>
      </c>
      <c r="AB155" s="37" t="e">
        <f>Z155-AA155</f>
        <v>#REF!</v>
      </c>
      <c r="AC155" s="37" t="e">
        <f>ROUND($AF153*AC154,0)</f>
        <v>#REF!</v>
      </c>
      <c r="AD155" s="37" t="e">
        <f>I155+L155+N155+O155+T155+U155+V155+W155+X155+Y155+AC155+Z155</f>
        <v>#REF!</v>
      </c>
      <c r="AE155" s="78" t="e">
        <f>AF153</f>
        <v>#REF!</v>
      </c>
      <c r="AF155" s="78" t="e">
        <f>AE155-AF153</f>
        <v>#REF!</v>
      </c>
      <c r="AG155" s="107" t="e">
        <f>-ROUND(F155/1000,1)</f>
        <v>#REF!</v>
      </c>
      <c r="AH155" s="107" t="e">
        <f>ROUND(AG155/1.302,1)</f>
        <v>#REF!</v>
      </c>
      <c r="AI155" s="107" t="e">
        <f>AG155-AH155</f>
        <v>#REF!</v>
      </c>
      <c r="AJ155" s="107" t="e">
        <f>-ROUND(L155/1000,1)</f>
        <v>#REF!</v>
      </c>
      <c r="AK155" s="107" t="e">
        <f>-ROUND(M155/1000,1)</f>
        <v>#REF!</v>
      </c>
      <c r="AL155" s="107" t="e">
        <f>-ROUND(N155/1000,1)</f>
        <v>#REF!</v>
      </c>
      <c r="AM155" s="107" t="e">
        <f>-ROUND(O155/1000,1)</f>
        <v>#REF!</v>
      </c>
      <c r="AN155" s="107" t="e">
        <f t="shared" ref="AN155:AS155" si="175">-ROUND(T155/1000,1)</f>
        <v>#REF!</v>
      </c>
      <c r="AO155" s="107" t="e">
        <f t="shared" si="175"/>
        <v>#REF!</v>
      </c>
      <c r="AP155" s="107" t="e">
        <f t="shared" si="175"/>
        <v>#REF!</v>
      </c>
      <c r="AQ155" s="107" t="e">
        <f t="shared" si="175"/>
        <v>#REF!</v>
      </c>
      <c r="AR155" s="107" t="e">
        <f t="shared" si="175"/>
        <v>#REF!</v>
      </c>
      <c r="AS155" s="107" t="e">
        <f t="shared" si="175"/>
        <v>#REF!</v>
      </c>
      <c r="AT155" s="107" t="e">
        <f>-ROUND(AC155/1000,1)</f>
        <v>#REF!</v>
      </c>
      <c r="AU155" s="108" t="e">
        <f t="shared" si="147"/>
        <v>#REF!</v>
      </c>
    </row>
    <row r="156" spans="1:49" hidden="1" x14ac:dyDescent="0.25">
      <c r="A156" s="6">
        <v>5</v>
      </c>
      <c r="B156" s="92" t="s">
        <v>19</v>
      </c>
      <c r="C156" s="11">
        <v>704</v>
      </c>
      <c r="D156" s="11">
        <v>2018</v>
      </c>
      <c r="E156" s="11" t="s">
        <v>182</v>
      </c>
      <c r="F156" s="100"/>
      <c r="G156" s="100"/>
      <c r="H156" s="100"/>
      <c r="I156" s="100">
        <f>SUMIFS('2020'!BM:BM,'2020'!$B:$B,выравнивание!$A156,'2020'!$G:$G,4)</f>
        <v>13444899</v>
      </c>
      <c r="J156" s="100">
        <f>SUMIFS('2020'!BN:BN,'2020'!$B:$B,выравнивание!$A156,'2020'!$G:$G,4)</f>
        <v>10326343.4</v>
      </c>
      <c r="K156" s="100">
        <f>SUMIFS('2020'!BO:BO,'2020'!$B:$B,выравнивание!$A156,'2020'!$G:$G,4)</f>
        <v>3118555.6</v>
      </c>
      <c r="L156" s="100">
        <f>SUMIFS('2020'!BP:BP,'2020'!$B:$B,выравнивание!$A156,'2020'!$G:$G,4)</f>
        <v>774380</v>
      </c>
      <c r="M156" s="100">
        <f>SUMIFS('2020'!BQ:BQ,'2020'!$B:$B,выравнивание!$A156,'2020'!$G:$G,4)</f>
        <v>154876</v>
      </c>
      <c r="N156" s="100">
        <f>SUMIFS('2020'!BR:BR,'2020'!$B:$B,выравнивание!$A156,'2020'!$G:$G,4)</f>
        <v>1627540</v>
      </c>
      <c r="O156" s="100">
        <f>SUMIFS('2020'!BS:BS,'2020'!$B:$B,выравнивание!$A156,'2020'!$G:$G,4)</f>
        <v>5501320</v>
      </c>
      <c r="P156" s="100">
        <f>SUMIFS('2020'!BT:BT,'2020'!$B:$B,выравнивание!$A156,'2020'!$G:$G,4)</f>
        <v>198720</v>
      </c>
      <c r="Q156" s="100">
        <f>SUMIFS('2020'!BU:BU,'2020'!$B:$B,выравнивание!$A156,'2020'!$G:$G,4)</f>
        <v>3639200</v>
      </c>
      <c r="R156" s="100">
        <f>SUMIFS('2020'!BV:BV,'2020'!$B:$B,выравнивание!$A156,'2020'!$G:$G,4)</f>
        <v>1354080</v>
      </c>
      <c r="S156" s="100">
        <f>SUMIFS('2020'!BW:BW,'2020'!$B:$B,выравнивание!$A156,'2020'!$G:$G,4)</f>
        <v>309320</v>
      </c>
      <c r="T156" s="100">
        <f>SUMIFS('2020'!BX:BX,'2020'!$B:$B,выравнивание!$A156,'2020'!$G:$G,4)</f>
        <v>1762573</v>
      </c>
      <c r="U156" s="100">
        <f>SUMIFS('2020'!BY:BY,'2020'!$B:$B,выравнивание!$A156,'2020'!$G:$G,4)</f>
        <v>3603160</v>
      </c>
      <c r="V156" s="100">
        <f>SUMIFS('2020'!BZ:BZ,'2020'!$B:$B,выравнивание!$A156,'2020'!$G:$G,4)</f>
        <v>129580</v>
      </c>
      <c r="W156" s="100">
        <f>SUMIFS('2020'!CA:CA,'2020'!$B:$B,выравнивание!$A156,'2020'!$G:$G,4)</f>
        <v>518320</v>
      </c>
      <c r="X156" s="100">
        <f>SUMIFS('2020'!CB:CB,'2020'!$B:$B,выравнивание!$A156,'2020'!$G:$G,4)</f>
        <v>20900</v>
      </c>
      <c r="Y156" s="100">
        <f>SUMIFS('2020'!CC:CC,'2020'!$B:$B,выравнивание!$A156,'2020'!$G:$G,4)</f>
        <v>1017140</v>
      </c>
      <c r="Z156" s="100">
        <f>SUMIFS('2020'!CD:CD,'2020'!$B:$B,выравнивание!$A156,'2020'!$G:$G,4)</f>
        <v>10657354</v>
      </c>
      <c r="AA156" s="100">
        <f>SUMIFS('2020'!CE:CE,'2020'!$B:$B,выравнивание!$A156,'2020'!$G:$G,4)</f>
        <v>8185371.7000000002</v>
      </c>
      <c r="AB156" s="100">
        <f>SUMIFS('2020'!CF:CF,'2020'!$B:$B,выравнивание!$A156,'2020'!$G:$G,4)</f>
        <v>2471982.2999999998</v>
      </c>
      <c r="AC156" s="100">
        <f>SUMIFS('2020'!CG:CG,'2020'!$B:$B,выравнивание!$A156,'2020'!$G:$G,4)</f>
        <v>271700</v>
      </c>
      <c r="AD156" s="100">
        <f>SUMIFS('2020'!CH:CH,'2020'!$B:$B,выравнивание!$A156,'2020'!$G:$G,4)</f>
        <v>39328866</v>
      </c>
      <c r="AE156" s="84">
        <f>SUMIF('Свод 2020'!$A$44:$A$57,выравнивание!$A156,'Свод 2020'!$AA$44:$AA$57)*1000-SUMIF('Свод 2020'!$A$44:$A$57,выравнивание!$A156,'Свод 2020'!$S$44:$S$57)*1000</f>
        <v>28454800</v>
      </c>
      <c r="AF156" s="105">
        <f>AD156-AE156</f>
        <v>10874066</v>
      </c>
      <c r="AU156" s="108"/>
    </row>
    <row r="157" spans="1:49" hidden="1" x14ac:dyDescent="0.25">
      <c r="A157" s="6">
        <v>5</v>
      </c>
      <c r="B157" s="92" t="s">
        <v>19</v>
      </c>
      <c r="C157" s="11">
        <v>704</v>
      </c>
      <c r="D157" s="11">
        <v>2018</v>
      </c>
      <c r="E157" s="11" t="s">
        <v>184</v>
      </c>
      <c r="F157" s="104"/>
      <c r="G157" s="104"/>
      <c r="H157" s="104"/>
      <c r="I157" s="104">
        <f t="shared" ref="I157:O157" si="176">I156/$AD156</f>
        <v>0.341858</v>
      </c>
      <c r="J157" s="104">
        <f t="shared" si="176"/>
        <v>0.26256400000000002</v>
      </c>
      <c r="K157" s="104">
        <f t="shared" si="176"/>
        <v>7.9294000000000003E-2</v>
      </c>
      <c r="L157" s="104">
        <f t="shared" si="176"/>
        <v>1.9689999999999999E-2</v>
      </c>
      <c r="M157" s="104">
        <f t="shared" si="176"/>
        <v>3.9379999999999997E-3</v>
      </c>
      <c r="N157" s="104">
        <f t="shared" si="176"/>
        <v>4.1383000000000003E-2</v>
      </c>
      <c r="O157" s="104">
        <f t="shared" si="176"/>
        <v>0.13988</v>
      </c>
      <c r="P157" s="100"/>
      <c r="Q157" s="100"/>
      <c r="R157" s="100"/>
      <c r="S157" s="100"/>
      <c r="T157" s="104">
        <f t="shared" ref="T157:AB157" si="177">T156/$AD156</f>
        <v>4.4816000000000002E-2</v>
      </c>
      <c r="U157" s="104">
        <f t="shared" si="177"/>
        <v>9.1616000000000003E-2</v>
      </c>
      <c r="V157" s="104">
        <f t="shared" si="177"/>
        <v>3.2950000000000002E-3</v>
      </c>
      <c r="W157" s="104">
        <f t="shared" si="177"/>
        <v>1.3179E-2</v>
      </c>
      <c r="X157" s="104">
        <f t="shared" si="177"/>
        <v>5.31E-4</v>
      </c>
      <c r="Y157" s="104">
        <f t="shared" si="177"/>
        <v>2.5862E-2</v>
      </c>
      <c r="Z157" s="104">
        <f t="shared" si="177"/>
        <v>0.27098</v>
      </c>
      <c r="AA157" s="104">
        <f t="shared" si="177"/>
        <v>0.20812600000000001</v>
      </c>
      <c r="AB157" s="104">
        <f t="shared" si="177"/>
        <v>6.2853999999999993E-2</v>
      </c>
      <c r="AC157" s="106">
        <f>1-Z157-Y157-X157-W157-V157-U157-T157-O157-N157-L157-I157</f>
        <v>6.9100000000000003E-3</v>
      </c>
      <c r="AD157" s="106">
        <f>AD156/$AD156</f>
        <v>1</v>
      </c>
      <c r="AE157" s="81"/>
      <c r="AU157" s="108"/>
    </row>
    <row r="158" spans="1:49" x14ac:dyDescent="0.25">
      <c r="A158" s="6">
        <v>5</v>
      </c>
      <c r="B158" s="92" t="s">
        <v>19</v>
      </c>
      <c r="C158" s="11">
        <v>704</v>
      </c>
      <c r="D158" s="11">
        <v>2018</v>
      </c>
      <c r="E158" s="11" t="s">
        <v>185</v>
      </c>
      <c r="F158" s="37">
        <f>G158+H158</f>
        <v>6664040</v>
      </c>
      <c r="G158" s="37">
        <f>J158+AA158</f>
        <v>5118310</v>
      </c>
      <c r="H158" s="37">
        <f>K158+AB158</f>
        <v>1545730</v>
      </c>
      <c r="I158" s="37">
        <f>ROUND($AF156*I157,0)</f>
        <v>3717386</v>
      </c>
      <c r="J158" s="37">
        <f>ROUND(I158/1.302,0)</f>
        <v>2855135</v>
      </c>
      <c r="K158" s="37">
        <f>I158-J158</f>
        <v>862251</v>
      </c>
      <c r="L158" s="37">
        <f>ROUND($AF156*L157,0)</f>
        <v>214110</v>
      </c>
      <c r="M158" s="37">
        <f>ROUND($AF156*M157,0)</f>
        <v>42822</v>
      </c>
      <c r="N158" s="37">
        <f>ROUND($AF156*N157,0)</f>
        <v>450001</v>
      </c>
      <c r="O158" s="37">
        <f>ROUND($AF156*O157,0)</f>
        <v>1521064</v>
      </c>
      <c r="P158" s="100"/>
      <c r="Q158" s="100"/>
      <c r="R158" s="100"/>
      <c r="S158" s="100"/>
      <c r="T158" s="37">
        <f t="shared" ref="T158:Z158" si="178">ROUND($AF156*T157,0)</f>
        <v>487332</v>
      </c>
      <c r="U158" s="37">
        <f t="shared" si="178"/>
        <v>996238</v>
      </c>
      <c r="V158" s="37">
        <f t="shared" si="178"/>
        <v>35830</v>
      </c>
      <c r="W158" s="37">
        <f t="shared" si="178"/>
        <v>143309</v>
      </c>
      <c r="X158" s="37">
        <f t="shared" si="178"/>
        <v>5774</v>
      </c>
      <c r="Y158" s="37">
        <f t="shared" si="178"/>
        <v>281225</v>
      </c>
      <c r="Z158" s="37">
        <f t="shared" si="178"/>
        <v>2946654</v>
      </c>
      <c r="AA158" s="37">
        <f>ROUND(Z158/1.302,0)</f>
        <v>2263175</v>
      </c>
      <c r="AB158" s="37">
        <f>Z158-AA158</f>
        <v>683479</v>
      </c>
      <c r="AC158" s="37">
        <f>ROUND($AF156*AC157,0)</f>
        <v>75140</v>
      </c>
      <c r="AD158" s="37">
        <f>I158+L158+N158+O158+T158+U158+V158+W158+X158+Y158+AC158+Z158</f>
        <v>10874063</v>
      </c>
      <c r="AE158" s="78">
        <f>AF156</f>
        <v>10874066</v>
      </c>
      <c r="AF158" s="78">
        <f>AE158-AF156</f>
        <v>0</v>
      </c>
      <c r="AG158" s="107">
        <f>-ROUND(F158/1000,1)</f>
        <v>-6664</v>
      </c>
      <c r="AH158" s="107">
        <f>ROUND(AG158/1.302,1)</f>
        <v>-5118.3</v>
      </c>
      <c r="AI158" s="107">
        <f>AG158-AH158</f>
        <v>-1545.7</v>
      </c>
      <c r="AJ158" s="107">
        <f>-ROUND(L158/1000,1)</f>
        <v>-214.1</v>
      </c>
      <c r="AK158" s="107">
        <f>-ROUND(M158/1000,1)</f>
        <v>-42.8</v>
      </c>
      <c r="AL158" s="107">
        <f>-ROUND(N158/1000,1)</f>
        <v>-450</v>
      </c>
      <c r="AM158" s="107">
        <f>-ROUND(O158/1000,1)</f>
        <v>-1521.1</v>
      </c>
      <c r="AN158" s="107">
        <f t="shared" ref="AN158:AS158" si="179">-ROUND(T158/1000,1)</f>
        <v>-487.3</v>
      </c>
      <c r="AO158" s="107">
        <f t="shared" si="179"/>
        <v>-996.2</v>
      </c>
      <c r="AP158" s="107">
        <f t="shared" si="179"/>
        <v>-35.799999999999997</v>
      </c>
      <c r="AQ158" s="107">
        <f t="shared" si="179"/>
        <v>-143.30000000000001</v>
      </c>
      <c r="AR158" s="107">
        <f t="shared" si="179"/>
        <v>-5.8</v>
      </c>
      <c r="AS158" s="107">
        <f t="shared" si="179"/>
        <v>-281.2</v>
      </c>
      <c r="AT158" s="107">
        <f>-ROUND(AC158/1000,1)</f>
        <v>-75.099999999999994</v>
      </c>
      <c r="AU158" s="108">
        <f t="shared" si="147"/>
        <v>-10873.9</v>
      </c>
    </row>
    <row r="159" spans="1:49" hidden="1" x14ac:dyDescent="0.25">
      <c r="A159" s="6">
        <v>5</v>
      </c>
      <c r="B159" s="92" t="s">
        <v>19</v>
      </c>
      <c r="C159" s="11">
        <v>704</v>
      </c>
      <c r="D159" s="11">
        <v>2019</v>
      </c>
      <c r="E159" s="11" t="s">
        <v>182</v>
      </c>
      <c r="F159" s="97"/>
      <c r="G159" s="97"/>
      <c r="H159" s="97"/>
      <c r="I159" s="97" t="e">
        <f>SUMIFS(#REF!,#REF!,выравнивание!$A159,#REF!,4)</f>
        <v>#REF!</v>
      </c>
      <c r="J159" s="97" t="e">
        <f>SUMIFS(#REF!,#REF!,выравнивание!$A159,#REF!,4)</f>
        <v>#REF!</v>
      </c>
      <c r="K159" s="97" t="e">
        <f>SUMIFS(#REF!,#REF!,выравнивание!$A159,#REF!,4)</f>
        <v>#REF!</v>
      </c>
      <c r="L159" s="97" t="e">
        <f>SUMIFS(#REF!,#REF!,выравнивание!$A159,#REF!,4)</f>
        <v>#REF!</v>
      </c>
      <c r="M159" s="97" t="e">
        <f>SUMIFS(#REF!,#REF!,выравнивание!$A159,#REF!,4)</f>
        <v>#REF!</v>
      </c>
      <c r="N159" s="97" t="e">
        <f>SUMIFS(#REF!,#REF!,выравнивание!$A159,#REF!,4)</f>
        <v>#REF!</v>
      </c>
      <c r="O159" s="97" t="e">
        <f>SUMIFS(#REF!,#REF!,выравнивание!$A159,#REF!,4)</f>
        <v>#REF!</v>
      </c>
      <c r="P159" s="97" t="e">
        <f>SUMIFS(#REF!,#REF!,выравнивание!$A159,#REF!,4)</f>
        <v>#REF!</v>
      </c>
      <c r="Q159" s="97" t="e">
        <f>SUMIFS(#REF!,#REF!,выравнивание!$A159,#REF!,4)</f>
        <v>#REF!</v>
      </c>
      <c r="R159" s="97" t="e">
        <f>SUMIFS(#REF!,#REF!,выравнивание!$A159,#REF!,4)</f>
        <v>#REF!</v>
      </c>
      <c r="S159" s="97" t="e">
        <f>SUMIFS(#REF!,#REF!,выравнивание!$A159,#REF!,4)</f>
        <v>#REF!</v>
      </c>
      <c r="T159" s="97" t="e">
        <f>SUMIFS(#REF!,#REF!,выравнивание!$A159,#REF!,4)</f>
        <v>#REF!</v>
      </c>
      <c r="U159" s="97" t="e">
        <f>SUMIFS(#REF!,#REF!,выравнивание!$A159,#REF!,4)</f>
        <v>#REF!</v>
      </c>
      <c r="V159" s="97" t="e">
        <f>SUMIFS(#REF!,#REF!,выравнивание!$A159,#REF!,4)</f>
        <v>#REF!</v>
      </c>
      <c r="W159" s="97" t="e">
        <f>SUMIFS(#REF!,#REF!,выравнивание!$A159,#REF!,4)</f>
        <v>#REF!</v>
      </c>
      <c r="X159" s="97" t="e">
        <f>SUMIFS(#REF!,#REF!,выравнивание!$A159,#REF!,4)</f>
        <v>#REF!</v>
      </c>
      <c r="Y159" s="97" t="e">
        <f>SUMIFS(#REF!,#REF!,выравнивание!$A159,#REF!,4)</f>
        <v>#REF!</v>
      </c>
      <c r="Z159" s="97" t="e">
        <f>SUMIFS(#REF!,#REF!,выравнивание!$A159,#REF!,4)</f>
        <v>#REF!</v>
      </c>
      <c r="AA159" s="97" t="e">
        <f>SUMIFS(#REF!,#REF!,выравнивание!$A159,#REF!,4)</f>
        <v>#REF!</v>
      </c>
      <c r="AB159" s="97" t="e">
        <f>SUMIFS(#REF!,#REF!,выравнивание!$A159,#REF!,4)</f>
        <v>#REF!</v>
      </c>
      <c r="AC159" s="100" t="e">
        <f>SUMIFS(#REF!,#REF!,выравнивание!$A159,#REF!,4)</f>
        <v>#REF!</v>
      </c>
      <c r="AD159" s="100" t="e">
        <f>SUMIFS(#REF!,#REF!,выравнивание!$A159,#REF!,4)</f>
        <v>#REF!</v>
      </c>
      <c r="AE159" s="103" t="e">
        <f>SUMIF(#REF!,выравнивание!$A159,#REF!)*1000-SUMIF(#REF!,выравнивание!$A159,#REF!)*1000</f>
        <v>#REF!</v>
      </c>
      <c r="AF159" s="105" t="e">
        <f>AD159-AE159</f>
        <v>#REF!</v>
      </c>
      <c r="AU159" s="108"/>
    </row>
    <row r="160" spans="1:49" hidden="1" x14ac:dyDescent="0.25">
      <c r="A160" s="6">
        <v>5</v>
      </c>
      <c r="B160" s="92" t="s">
        <v>19</v>
      </c>
      <c r="C160" s="11">
        <v>704</v>
      </c>
      <c r="D160" s="11">
        <v>2019</v>
      </c>
      <c r="E160" s="11" t="s">
        <v>184</v>
      </c>
      <c r="F160" s="104"/>
      <c r="G160" s="104"/>
      <c r="H160" s="104"/>
      <c r="I160" s="104" t="e">
        <f t="shared" ref="I160:O160" si="180">I159/$AD159</f>
        <v>#REF!</v>
      </c>
      <c r="J160" s="104" t="e">
        <f t="shared" si="180"/>
        <v>#REF!</v>
      </c>
      <c r="K160" s="104" t="e">
        <f t="shared" si="180"/>
        <v>#REF!</v>
      </c>
      <c r="L160" s="104" t="e">
        <f t="shared" si="180"/>
        <v>#REF!</v>
      </c>
      <c r="M160" s="104" t="e">
        <f t="shared" si="180"/>
        <v>#REF!</v>
      </c>
      <c r="N160" s="104" t="e">
        <f t="shared" si="180"/>
        <v>#REF!</v>
      </c>
      <c r="O160" s="104" t="e">
        <f t="shared" si="180"/>
        <v>#REF!</v>
      </c>
      <c r="P160" s="97"/>
      <c r="Q160" s="97"/>
      <c r="R160" s="97"/>
      <c r="S160" s="97"/>
      <c r="T160" s="104" t="e">
        <f t="shared" ref="T160:AB160" si="181">T159/$AD159</f>
        <v>#REF!</v>
      </c>
      <c r="U160" s="104" t="e">
        <f t="shared" si="181"/>
        <v>#REF!</v>
      </c>
      <c r="V160" s="104" t="e">
        <f t="shared" si="181"/>
        <v>#REF!</v>
      </c>
      <c r="W160" s="104" t="e">
        <f t="shared" si="181"/>
        <v>#REF!</v>
      </c>
      <c r="X160" s="104" t="e">
        <f t="shared" si="181"/>
        <v>#REF!</v>
      </c>
      <c r="Y160" s="104" t="e">
        <f t="shared" si="181"/>
        <v>#REF!</v>
      </c>
      <c r="Z160" s="104" t="e">
        <f t="shared" si="181"/>
        <v>#REF!</v>
      </c>
      <c r="AA160" s="104" t="e">
        <f t="shared" si="181"/>
        <v>#REF!</v>
      </c>
      <c r="AB160" s="104" t="e">
        <f t="shared" si="181"/>
        <v>#REF!</v>
      </c>
      <c r="AC160" s="106" t="e">
        <f>1-Z160-Y160-X160-W160-V160-U160-T160-O160-N160-L160-I160</f>
        <v>#REF!</v>
      </c>
      <c r="AD160" s="106" t="e">
        <f>AD159/$AD159</f>
        <v>#REF!</v>
      </c>
      <c r="AE160" s="81"/>
      <c r="AU160" s="108"/>
    </row>
    <row r="161" spans="1:47" x14ac:dyDescent="0.25">
      <c r="A161" s="6">
        <v>5</v>
      </c>
      <c r="B161" s="92" t="s">
        <v>19</v>
      </c>
      <c r="C161" s="11">
        <v>704</v>
      </c>
      <c r="D161" s="11">
        <v>2019</v>
      </c>
      <c r="E161" s="11" t="s">
        <v>185</v>
      </c>
      <c r="F161" s="37" t="e">
        <f>G161+H161</f>
        <v>#REF!</v>
      </c>
      <c r="G161" s="37" t="e">
        <f>J161+AA161</f>
        <v>#REF!</v>
      </c>
      <c r="H161" s="37" t="e">
        <f>K161+AB161</f>
        <v>#REF!</v>
      </c>
      <c r="I161" s="37" t="e">
        <f>ROUND($AF159*I160,0)</f>
        <v>#REF!</v>
      </c>
      <c r="J161" s="37" t="e">
        <f>ROUND(I161/1.302,0)</f>
        <v>#REF!</v>
      </c>
      <c r="K161" s="37" t="e">
        <f>I161-J161</f>
        <v>#REF!</v>
      </c>
      <c r="L161" s="37" t="e">
        <f>ROUND($AF159*L160,0)</f>
        <v>#REF!</v>
      </c>
      <c r="M161" s="37" t="e">
        <f>ROUND($AF159*M160,0)</f>
        <v>#REF!</v>
      </c>
      <c r="N161" s="37" t="e">
        <f>ROUND($AF159*N160,0)</f>
        <v>#REF!</v>
      </c>
      <c r="O161" s="37" t="e">
        <f>ROUND($AF159*O160,0)</f>
        <v>#REF!</v>
      </c>
      <c r="P161" s="97"/>
      <c r="Q161" s="97"/>
      <c r="R161" s="97"/>
      <c r="S161" s="97"/>
      <c r="T161" s="37" t="e">
        <f t="shared" ref="T161:Z161" si="182">ROUND($AF159*T160,0)</f>
        <v>#REF!</v>
      </c>
      <c r="U161" s="37" t="e">
        <f t="shared" si="182"/>
        <v>#REF!</v>
      </c>
      <c r="V161" s="37" t="e">
        <f t="shared" si="182"/>
        <v>#REF!</v>
      </c>
      <c r="W161" s="37" t="e">
        <f t="shared" si="182"/>
        <v>#REF!</v>
      </c>
      <c r="X161" s="37" t="e">
        <f t="shared" si="182"/>
        <v>#REF!</v>
      </c>
      <c r="Y161" s="37" t="e">
        <f t="shared" si="182"/>
        <v>#REF!</v>
      </c>
      <c r="Z161" s="37" t="e">
        <f t="shared" si="182"/>
        <v>#REF!</v>
      </c>
      <c r="AA161" s="37" t="e">
        <f>ROUND(Z161/1.302,0)</f>
        <v>#REF!</v>
      </c>
      <c r="AB161" s="37" t="e">
        <f>Z161-AA161</f>
        <v>#REF!</v>
      </c>
      <c r="AC161" s="37" t="e">
        <f>ROUND($AF159*AC160,0)</f>
        <v>#REF!</v>
      </c>
      <c r="AD161" s="37" t="e">
        <f>I161+L161+N161+O161+T161+U161+V161+W161+X161+Y161+AC161+Z161</f>
        <v>#REF!</v>
      </c>
      <c r="AE161" s="78" t="e">
        <f>AF159</f>
        <v>#REF!</v>
      </c>
      <c r="AF161" s="78" t="e">
        <f>AE161-AF159</f>
        <v>#REF!</v>
      </c>
      <c r="AG161" s="107" t="e">
        <f>-ROUND(F161/1000,1)</f>
        <v>#REF!</v>
      </c>
      <c r="AH161" s="107" t="e">
        <f>ROUND(AG161/1.302,1)</f>
        <v>#REF!</v>
      </c>
      <c r="AI161" s="107" t="e">
        <f>AG161-AH161</f>
        <v>#REF!</v>
      </c>
      <c r="AJ161" s="107" t="e">
        <f>-ROUND(L161/1000,1)</f>
        <v>#REF!</v>
      </c>
      <c r="AK161" s="107" t="e">
        <f>-ROUND(M161/1000,1)</f>
        <v>#REF!</v>
      </c>
      <c r="AL161" s="107" t="e">
        <f>-ROUND(N161/1000,1)</f>
        <v>#REF!</v>
      </c>
      <c r="AM161" s="107" t="e">
        <f>-ROUND(O161/1000,1)</f>
        <v>#REF!</v>
      </c>
      <c r="AN161" s="107" t="e">
        <f t="shared" ref="AN161:AS161" si="183">-ROUND(T161/1000,1)</f>
        <v>#REF!</v>
      </c>
      <c r="AO161" s="107" t="e">
        <f t="shared" si="183"/>
        <v>#REF!</v>
      </c>
      <c r="AP161" s="107" t="e">
        <f t="shared" si="183"/>
        <v>#REF!</v>
      </c>
      <c r="AQ161" s="107" t="e">
        <f t="shared" si="183"/>
        <v>#REF!</v>
      </c>
      <c r="AR161" s="107" t="e">
        <f t="shared" si="183"/>
        <v>#REF!</v>
      </c>
      <c r="AS161" s="107" t="e">
        <f t="shared" si="183"/>
        <v>#REF!</v>
      </c>
      <c r="AT161" s="107" t="e">
        <f>-ROUND(AC161/1000,1)</f>
        <v>#REF!</v>
      </c>
      <c r="AU161" s="108" t="e">
        <f t="shared" si="147"/>
        <v>#REF!</v>
      </c>
    </row>
    <row r="162" spans="1:47" hidden="1" x14ac:dyDescent="0.25">
      <c r="A162" s="6">
        <v>5</v>
      </c>
      <c r="B162" s="92" t="s">
        <v>19</v>
      </c>
      <c r="C162" s="11">
        <v>704</v>
      </c>
      <c r="D162" s="11">
        <v>2020</v>
      </c>
      <c r="E162" s="11" t="s">
        <v>182</v>
      </c>
      <c r="F162" s="97"/>
      <c r="G162" s="97"/>
      <c r="H162" s="97"/>
      <c r="I162" s="97" t="e">
        <f>SUMIFS(#REF!,#REF!,выравнивание!$A162,#REF!,4)</f>
        <v>#REF!</v>
      </c>
      <c r="J162" s="97" t="e">
        <f>SUMIFS(#REF!,#REF!,выравнивание!$A162,#REF!,4)</f>
        <v>#REF!</v>
      </c>
      <c r="K162" s="97" t="e">
        <f>SUMIFS(#REF!,#REF!,выравнивание!$A162,#REF!,4)</f>
        <v>#REF!</v>
      </c>
      <c r="L162" s="97" t="e">
        <f>SUMIFS(#REF!,#REF!,выравнивание!$A162,#REF!,4)</f>
        <v>#REF!</v>
      </c>
      <c r="M162" s="97" t="e">
        <f>SUMIFS(#REF!,#REF!,выравнивание!$A162,#REF!,4)</f>
        <v>#REF!</v>
      </c>
      <c r="N162" s="97" t="e">
        <f>SUMIFS(#REF!,#REF!,выравнивание!$A162,#REF!,4)</f>
        <v>#REF!</v>
      </c>
      <c r="O162" s="97" t="e">
        <f>SUMIFS(#REF!,#REF!,выравнивание!$A162,#REF!,4)</f>
        <v>#REF!</v>
      </c>
      <c r="P162" s="97" t="e">
        <f>SUMIFS(#REF!,#REF!,выравнивание!$A162,#REF!,4)</f>
        <v>#REF!</v>
      </c>
      <c r="Q162" s="97" t="e">
        <f>SUMIFS(#REF!,#REF!,выравнивание!$A162,#REF!,4)</f>
        <v>#REF!</v>
      </c>
      <c r="R162" s="97" t="e">
        <f>SUMIFS(#REF!,#REF!,выравнивание!$A162,#REF!,4)</f>
        <v>#REF!</v>
      </c>
      <c r="S162" s="97" t="e">
        <f>SUMIFS(#REF!,#REF!,выравнивание!$A162,#REF!,4)</f>
        <v>#REF!</v>
      </c>
      <c r="T162" s="97" t="e">
        <f>SUMIFS(#REF!,#REF!,выравнивание!$A162,#REF!,4)</f>
        <v>#REF!</v>
      </c>
      <c r="U162" s="97" t="e">
        <f>SUMIFS(#REF!,#REF!,выравнивание!$A162,#REF!,4)</f>
        <v>#REF!</v>
      </c>
      <c r="V162" s="97" t="e">
        <f>SUMIFS(#REF!,#REF!,выравнивание!$A162,#REF!,4)</f>
        <v>#REF!</v>
      </c>
      <c r="W162" s="97" t="e">
        <f>SUMIFS(#REF!,#REF!,выравнивание!$A162,#REF!,4)</f>
        <v>#REF!</v>
      </c>
      <c r="X162" s="97" t="e">
        <f>SUMIFS(#REF!,#REF!,выравнивание!$A162,#REF!,4)</f>
        <v>#REF!</v>
      </c>
      <c r="Y162" s="97" t="e">
        <f>SUMIFS(#REF!,#REF!,выравнивание!$A162,#REF!,4)</f>
        <v>#REF!</v>
      </c>
      <c r="Z162" s="97" t="e">
        <f>SUMIFS(#REF!,#REF!,выравнивание!$A162,#REF!,4)</f>
        <v>#REF!</v>
      </c>
      <c r="AA162" s="97" t="e">
        <f>SUMIFS(#REF!,#REF!,выравнивание!$A162,#REF!,4)</f>
        <v>#REF!</v>
      </c>
      <c r="AB162" s="97" t="e">
        <f>SUMIFS(#REF!,#REF!,выравнивание!$A162,#REF!,4)</f>
        <v>#REF!</v>
      </c>
      <c r="AC162" s="100" t="e">
        <f>SUMIFS(#REF!,#REF!,выравнивание!$A162,#REF!,4)</f>
        <v>#REF!</v>
      </c>
      <c r="AD162" s="100" t="e">
        <f>SUMIFS(#REF!,#REF!,выравнивание!$A162,#REF!,4)</f>
        <v>#REF!</v>
      </c>
      <c r="AE162" s="103" t="e">
        <f>SUMIF(#REF!,выравнивание!$A162,#REF!)*1000-SUMIF(#REF!,выравнивание!$A162,#REF!)*1000</f>
        <v>#REF!</v>
      </c>
      <c r="AF162" s="84" t="e">
        <f>AD162-AE162</f>
        <v>#REF!</v>
      </c>
      <c r="AU162" s="108">
        <f t="shared" si="147"/>
        <v>0</v>
      </c>
    </row>
    <row r="163" spans="1:47" hidden="1" x14ac:dyDescent="0.25">
      <c r="A163" s="6">
        <v>5</v>
      </c>
      <c r="B163" s="92" t="s">
        <v>19</v>
      </c>
      <c r="C163" s="11">
        <v>704</v>
      </c>
      <c r="D163" s="11">
        <v>2020</v>
      </c>
      <c r="E163" s="11" t="s">
        <v>184</v>
      </c>
      <c r="F163" s="104"/>
      <c r="G163" s="104"/>
      <c r="H163" s="104"/>
      <c r="I163" s="104" t="e">
        <f t="shared" ref="I163:O163" si="184">I162/$AD162</f>
        <v>#REF!</v>
      </c>
      <c r="J163" s="104" t="e">
        <f t="shared" si="184"/>
        <v>#REF!</v>
      </c>
      <c r="K163" s="104" t="e">
        <f t="shared" si="184"/>
        <v>#REF!</v>
      </c>
      <c r="L163" s="104" t="e">
        <f t="shared" si="184"/>
        <v>#REF!</v>
      </c>
      <c r="M163" s="104" t="e">
        <f t="shared" si="184"/>
        <v>#REF!</v>
      </c>
      <c r="N163" s="104" t="e">
        <f t="shared" si="184"/>
        <v>#REF!</v>
      </c>
      <c r="O163" s="104" t="e">
        <f t="shared" si="184"/>
        <v>#REF!</v>
      </c>
      <c r="P163" s="100"/>
      <c r="Q163" s="100"/>
      <c r="R163" s="100"/>
      <c r="S163" s="100"/>
      <c r="T163" s="104" t="e">
        <f t="shared" ref="T163:AB163" si="185">T162/$AD162</f>
        <v>#REF!</v>
      </c>
      <c r="U163" s="104" t="e">
        <f t="shared" si="185"/>
        <v>#REF!</v>
      </c>
      <c r="V163" s="104" t="e">
        <f t="shared" si="185"/>
        <v>#REF!</v>
      </c>
      <c r="W163" s="104" t="e">
        <f t="shared" si="185"/>
        <v>#REF!</v>
      </c>
      <c r="X163" s="104" t="e">
        <f t="shared" si="185"/>
        <v>#REF!</v>
      </c>
      <c r="Y163" s="104" t="e">
        <f t="shared" si="185"/>
        <v>#REF!</v>
      </c>
      <c r="Z163" s="104" t="e">
        <f t="shared" si="185"/>
        <v>#REF!</v>
      </c>
      <c r="AA163" s="104" t="e">
        <f t="shared" si="185"/>
        <v>#REF!</v>
      </c>
      <c r="AB163" s="104" t="e">
        <f t="shared" si="185"/>
        <v>#REF!</v>
      </c>
      <c r="AC163" s="106" t="e">
        <f>1-Z163-Y163-X163-W163-V163-U163-T163-O163-N163-L163-I163</f>
        <v>#REF!</v>
      </c>
      <c r="AD163" s="106" t="e">
        <f>AD162/$AD162</f>
        <v>#REF!</v>
      </c>
      <c r="AE163" s="81"/>
      <c r="AU163" s="108">
        <f t="shared" si="147"/>
        <v>0</v>
      </c>
    </row>
    <row r="164" spans="1:47" x14ac:dyDescent="0.25">
      <c r="A164" s="6">
        <v>5</v>
      </c>
      <c r="B164" s="92" t="s">
        <v>19</v>
      </c>
      <c r="C164" s="11">
        <v>704</v>
      </c>
      <c r="D164" s="11">
        <v>2020</v>
      </c>
      <c r="E164" s="11" t="s">
        <v>185</v>
      </c>
      <c r="F164" s="37" t="e">
        <f>G164+H164</f>
        <v>#REF!</v>
      </c>
      <c r="G164" s="37" t="e">
        <f>J164+AA164</f>
        <v>#REF!</v>
      </c>
      <c r="H164" s="37" t="e">
        <f>K164+AB164</f>
        <v>#REF!</v>
      </c>
      <c r="I164" s="37" t="e">
        <f>ROUND($AF162*I163,0)</f>
        <v>#REF!</v>
      </c>
      <c r="J164" s="37" t="e">
        <f>ROUND(I164/1.302,0)</f>
        <v>#REF!</v>
      </c>
      <c r="K164" s="37" t="e">
        <f>I164-J164</f>
        <v>#REF!</v>
      </c>
      <c r="L164" s="37" t="e">
        <f>ROUND($AF162*L163,0)</f>
        <v>#REF!</v>
      </c>
      <c r="M164" s="37" t="e">
        <f>ROUND($AF162*M163,0)</f>
        <v>#REF!</v>
      </c>
      <c r="N164" s="37" t="e">
        <f>ROUND($AF162*N163,0)</f>
        <v>#REF!</v>
      </c>
      <c r="O164" s="37" t="e">
        <f>ROUND($AF162*O163,0)</f>
        <v>#REF!</v>
      </c>
      <c r="P164" s="100"/>
      <c r="Q164" s="100"/>
      <c r="R164" s="100"/>
      <c r="S164" s="100"/>
      <c r="T164" s="37" t="e">
        <f t="shared" ref="T164:Z164" si="186">ROUND($AF162*T163,0)</f>
        <v>#REF!</v>
      </c>
      <c r="U164" s="37" t="e">
        <f t="shared" si="186"/>
        <v>#REF!</v>
      </c>
      <c r="V164" s="37" t="e">
        <f t="shared" si="186"/>
        <v>#REF!</v>
      </c>
      <c r="W164" s="37" t="e">
        <f t="shared" si="186"/>
        <v>#REF!</v>
      </c>
      <c r="X164" s="37" t="e">
        <f t="shared" si="186"/>
        <v>#REF!</v>
      </c>
      <c r="Y164" s="37" t="e">
        <f t="shared" si="186"/>
        <v>#REF!</v>
      </c>
      <c r="Z164" s="37" t="e">
        <f t="shared" si="186"/>
        <v>#REF!</v>
      </c>
      <c r="AA164" s="37" t="e">
        <f>ROUND(Z164/1.302,0)</f>
        <v>#REF!</v>
      </c>
      <c r="AB164" s="37" t="e">
        <f>Z164-AA164</f>
        <v>#REF!</v>
      </c>
      <c r="AC164" s="37" t="e">
        <f>ROUND($AF162*AC163,0)</f>
        <v>#REF!</v>
      </c>
      <c r="AD164" s="37" t="e">
        <f>I164+L164+N164+O164+T164+U164+V164+W164+X164+Y164+AC164+Z164</f>
        <v>#REF!</v>
      </c>
      <c r="AE164" s="78" t="e">
        <f>AF162</f>
        <v>#REF!</v>
      </c>
      <c r="AF164" s="78" t="e">
        <f>AE164-AF162</f>
        <v>#REF!</v>
      </c>
      <c r="AG164" s="107" t="e">
        <f>-ROUND(F164/1000,1)</f>
        <v>#REF!</v>
      </c>
      <c r="AH164" s="107" t="e">
        <f>ROUND(AG164/1.302,1)</f>
        <v>#REF!</v>
      </c>
      <c r="AI164" s="107" t="e">
        <f>AG164-AH164</f>
        <v>#REF!</v>
      </c>
      <c r="AJ164" s="107" t="e">
        <f>-ROUND(L164/1000,1)</f>
        <v>#REF!</v>
      </c>
      <c r="AK164" s="107" t="e">
        <f>-ROUND(M164/1000,1)</f>
        <v>#REF!</v>
      </c>
      <c r="AL164" s="107" t="e">
        <f>-ROUND(N164/1000,1)</f>
        <v>#REF!</v>
      </c>
      <c r="AM164" s="107" t="e">
        <f>-ROUND(O164/1000,1)</f>
        <v>#REF!</v>
      </c>
      <c r="AN164" s="107" t="e">
        <f t="shared" ref="AN164:AS164" si="187">-ROUND(T164/1000,1)</f>
        <v>#REF!</v>
      </c>
      <c r="AO164" s="107" t="e">
        <f t="shared" si="187"/>
        <v>#REF!</v>
      </c>
      <c r="AP164" s="107" t="e">
        <f t="shared" si="187"/>
        <v>#REF!</v>
      </c>
      <c r="AQ164" s="107" t="e">
        <f t="shared" si="187"/>
        <v>#REF!</v>
      </c>
      <c r="AR164" s="107" t="e">
        <f t="shared" si="187"/>
        <v>#REF!</v>
      </c>
      <c r="AS164" s="107" t="e">
        <f t="shared" si="187"/>
        <v>#REF!</v>
      </c>
      <c r="AT164" s="107" t="e">
        <f>-ROUND(AC164/1000,1)</f>
        <v>#REF!</v>
      </c>
      <c r="AU164" s="108" t="e">
        <f t="shared" si="147"/>
        <v>#REF!</v>
      </c>
    </row>
    <row r="165" spans="1:47" hidden="1" x14ac:dyDescent="0.25">
      <c r="A165" s="6">
        <v>8</v>
      </c>
      <c r="B165" s="92" t="s">
        <v>22</v>
      </c>
      <c r="C165" s="11">
        <v>704</v>
      </c>
      <c r="D165" s="11">
        <v>2018</v>
      </c>
      <c r="E165" s="11" t="s">
        <v>182</v>
      </c>
      <c r="F165" s="100"/>
      <c r="G165" s="100"/>
      <c r="H165" s="100"/>
      <c r="I165" s="100">
        <f>SUMIFS('2020'!BM:BM,'2020'!$B:$B,выравнивание!$A165,'2020'!$G:$G,4)</f>
        <v>0</v>
      </c>
      <c r="J165" s="100">
        <f>SUMIFS('2020'!BN:BN,'2020'!$B:$B,выравнивание!$A165,'2020'!$G:$G,4)</f>
        <v>0</v>
      </c>
      <c r="K165" s="100">
        <f>SUMIFS('2020'!BO:BO,'2020'!$B:$B,выравнивание!$A165,'2020'!$G:$G,4)</f>
        <v>0</v>
      </c>
      <c r="L165" s="100">
        <f>SUMIFS('2020'!BP:BP,'2020'!$B:$B,выравнивание!$A165,'2020'!$G:$G,4)</f>
        <v>0</v>
      </c>
      <c r="M165" s="100">
        <f>SUMIFS('2020'!BQ:BQ,'2020'!$B:$B,выравнивание!$A165,'2020'!$G:$G,4)</f>
        <v>0</v>
      </c>
      <c r="N165" s="100">
        <f>SUMIFS('2020'!BR:BR,'2020'!$B:$B,выравнивание!$A165,'2020'!$G:$G,4)</f>
        <v>0</v>
      </c>
      <c r="O165" s="100">
        <f>SUMIFS('2020'!BS:BS,'2020'!$B:$B,выравнивание!$A165,'2020'!$G:$G,4)</f>
        <v>0</v>
      </c>
      <c r="P165" s="100">
        <f>SUMIFS('2020'!BT:BT,'2020'!$B:$B,выравнивание!$A165,'2020'!$G:$G,4)</f>
        <v>0</v>
      </c>
      <c r="Q165" s="100">
        <f>SUMIFS('2020'!BU:BU,'2020'!$B:$B,выравнивание!$A165,'2020'!$G:$G,4)</f>
        <v>0</v>
      </c>
      <c r="R165" s="100">
        <f>SUMIFS('2020'!BV:BV,'2020'!$B:$B,выравнивание!$A165,'2020'!$G:$G,4)</f>
        <v>0</v>
      </c>
      <c r="S165" s="100">
        <f>SUMIFS('2020'!BW:BW,'2020'!$B:$B,выравнивание!$A165,'2020'!$G:$G,4)</f>
        <v>0</v>
      </c>
      <c r="T165" s="100">
        <f>SUMIFS('2020'!BX:BX,'2020'!$B:$B,выравнивание!$A165,'2020'!$G:$G,4)</f>
        <v>0</v>
      </c>
      <c r="U165" s="100">
        <f>SUMIFS('2020'!BY:BY,'2020'!$B:$B,выравнивание!$A165,'2020'!$G:$G,4)</f>
        <v>0</v>
      </c>
      <c r="V165" s="100">
        <f>SUMIFS('2020'!BZ:BZ,'2020'!$B:$B,выравнивание!$A165,'2020'!$G:$G,4)</f>
        <v>0</v>
      </c>
      <c r="W165" s="100">
        <f>SUMIFS('2020'!CA:CA,'2020'!$B:$B,выравнивание!$A165,'2020'!$G:$G,4)</f>
        <v>0</v>
      </c>
      <c r="X165" s="100">
        <f>SUMIFS('2020'!CB:CB,'2020'!$B:$B,выравнивание!$A165,'2020'!$G:$G,4)</f>
        <v>0</v>
      </c>
      <c r="Y165" s="100">
        <f>SUMIFS('2020'!CC:CC,'2020'!$B:$B,выравнивание!$A165,'2020'!$G:$G,4)</f>
        <v>0</v>
      </c>
      <c r="Z165" s="100">
        <f>SUMIFS('2020'!CD:CD,'2020'!$B:$B,выравнивание!$A165,'2020'!$G:$G,4)</f>
        <v>0</v>
      </c>
      <c r="AA165" s="100">
        <f>SUMIFS('2020'!CE:CE,'2020'!$B:$B,выравнивание!$A165,'2020'!$G:$G,4)</f>
        <v>0</v>
      </c>
      <c r="AB165" s="100">
        <f>SUMIFS('2020'!CF:CF,'2020'!$B:$B,выравнивание!$A165,'2020'!$G:$G,4)</f>
        <v>0</v>
      </c>
      <c r="AC165" s="100">
        <f>SUMIFS('2020'!CG:CG,'2020'!$B:$B,выравнивание!$A165,'2020'!$G:$G,4)</f>
        <v>0</v>
      </c>
      <c r="AD165" s="100">
        <f>SUMIFS('2020'!CH:CH,'2020'!$B:$B,выравнивание!$A165,'2020'!$G:$G,4)</f>
        <v>0</v>
      </c>
      <c r="AE165" s="84">
        <f>SUMIF('Свод 2020'!$A$44:$A$57,выравнивание!$A165,'Свод 2020'!$AA$44:$AA$57)*1000-SUMIF('Свод 2020'!$A$44:$A$57,выравнивание!$A165,'Свод 2020'!$S$44:$S$57)*1000</f>
        <v>0</v>
      </c>
      <c r="AF165" s="105">
        <f>AD165-AE165</f>
        <v>0</v>
      </c>
      <c r="AU165" s="108">
        <f t="shared" si="147"/>
        <v>0</v>
      </c>
    </row>
    <row r="166" spans="1:47" hidden="1" x14ac:dyDescent="0.25">
      <c r="A166" s="6">
        <v>8</v>
      </c>
      <c r="B166" s="92" t="s">
        <v>22</v>
      </c>
      <c r="C166" s="11">
        <v>704</v>
      </c>
      <c r="D166" s="11">
        <v>2018</v>
      </c>
      <c r="E166" s="11" t="s">
        <v>184</v>
      </c>
      <c r="F166" s="104"/>
      <c r="G166" s="104"/>
      <c r="H166" s="104"/>
      <c r="I166" s="104" t="e">
        <f t="shared" ref="I166:O166" si="188">I165/$AD165</f>
        <v>#DIV/0!</v>
      </c>
      <c r="J166" s="104" t="e">
        <f t="shared" si="188"/>
        <v>#DIV/0!</v>
      </c>
      <c r="K166" s="104" t="e">
        <f t="shared" si="188"/>
        <v>#DIV/0!</v>
      </c>
      <c r="L166" s="104" t="e">
        <f t="shared" si="188"/>
        <v>#DIV/0!</v>
      </c>
      <c r="M166" s="104" t="e">
        <f t="shared" si="188"/>
        <v>#DIV/0!</v>
      </c>
      <c r="N166" s="104" t="e">
        <f t="shared" si="188"/>
        <v>#DIV/0!</v>
      </c>
      <c r="O166" s="104" t="e">
        <f t="shared" si="188"/>
        <v>#DIV/0!</v>
      </c>
      <c r="P166" s="100"/>
      <c r="Q166" s="100"/>
      <c r="R166" s="100"/>
      <c r="S166" s="100"/>
      <c r="T166" s="104" t="e">
        <f t="shared" ref="T166:AB166" si="189">T165/$AD165</f>
        <v>#DIV/0!</v>
      </c>
      <c r="U166" s="104" t="e">
        <f t="shared" si="189"/>
        <v>#DIV/0!</v>
      </c>
      <c r="V166" s="104" t="e">
        <f t="shared" si="189"/>
        <v>#DIV/0!</v>
      </c>
      <c r="W166" s="104" t="e">
        <f t="shared" si="189"/>
        <v>#DIV/0!</v>
      </c>
      <c r="X166" s="104" t="e">
        <f t="shared" si="189"/>
        <v>#DIV/0!</v>
      </c>
      <c r="Y166" s="104" t="e">
        <f t="shared" si="189"/>
        <v>#DIV/0!</v>
      </c>
      <c r="Z166" s="104" t="e">
        <f t="shared" si="189"/>
        <v>#DIV/0!</v>
      </c>
      <c r="AA166" s="104" t="e">
        <f t="shared" si="189"/>
        <v>#DIV/0!</v>
      </c>
      <c r="AB166" s="104" t="e">
        <f t="shared" si="189"/>
        <v>#DIV/0!</v>
      </c>
      <c r="AC166" s="106" t="e">
        <f>1-Z166-Y166-X166-W166-V166-U166-T166-O166-N166-L166-I166</f>
        <v>#DIV/0!</v>
      </c>
      <c r="AD166" s="106" t="e">
        <f>AD165/$AD165</f>
        <v>#DIV/0!</v>
      </c>
      <c r="AE166" s="81"/>
      <c r="AU166" s="108">
        <f t="shared" si="147"/>
        <v>0</v>
      </c>
    </row>
    <row r="167" spans="1:47" x14ac:dyDescent="0.25">
      <c r="A167" s="6">
        <v>8</v>
      </c>
      <c r="B167" s="92" t="s">
        <v>22</v>
      </c>
      <c r="C167" s="11">
        <v>704</v>
      </c>
      <c r="D167" s="11">
        <v>2018</v>
      </c>
      <c r="E167" s="11" t="s">
        <v>185</v>
      </c>
      <c r="F167" s="37" t="e">
        <f>G167+H167</f>
        <v>#DIV/0!</v>
      </c>
      <c r="G167" s="37" t="e">
        <f>J167+AA167</f>
        <v>#DIV/0!</v>
      </c>
      <c r="H167" s="37" t="e">
        <f>K167+AB167</f>
        <v>#DIV/0!</v>
      </c>
      <c r="I167" s="37" t="e">
        <f>ROUND($AF165*I166,0)</f>
        <v>#DIV/0!</v>
      </c>
      <c r="J167" s="37" t="e">
        <f>ROUND(I167/1.302,0)</f>
        <v>#DIV/0!</v>
      </c>
      <c r="K167" s="37" t="e">
        <f>I167-J167</f>
        <v>#DIV/0!</v>
      </c>
      <c r="L167" s="37" t="e">
        <f>ROUND($AF165*L166,0)</f>
        <v>#DIV/0!</v>
      </c>
      <c r="M167" s="37" t="e">
        <f>ROUND($AF165*M166,0)</f>
        <v>#DIV/0!</v>
      </c>
      <c r="N167" s="37" t="e">
        <f>ROUND($AF165*N166,0)</f>
        <v>#DIV/0!</v>
      </c>
      <c r="O167" s="37" t="e">
        <f>ROUND($AF165*O166,0)</f>
        <v>#DIV/0!</v>
      </c>
      <c r="P167" s="100"/>
      <c r="Q167" s="100"/>
      <c r="R167" s="100"/>
      <c r="S167" s="100"/>
      <c r="T167" s="37" t="e">
        <f t="shared" ref="T167:Z167" si="190">ROUND($AF165*T166,0)</f>
        <v>#DIV/0!</v>
      </c>
      <c r="U167" s="37" t="e">
        <f t="shared" si="190"/>
        <v>#DIV/0!</v>
      </c>
      <c r="V167" s="37" t="e">
        <f t="shared" si="190"/>
        <v>#DIV/0!</v>
      </c>
      <c r="W167" s="37" t="e">
        <f t="shared" si="190"/>
        <v>#DIV/0!</v>
      </c>
      <c r="X167" s="37" t="e">
        <f t="shared" si="190"/>
        <v>#DIV/0!</v>
      </c>
      <c r="Y167" s="37" t="e">
        <f t="shared" si="190"/>
        <v>#DIV/0!</v>
      </c>
      <c r="Z167" s="37" t="e">
        <f t="shared" si="190"/>
        <v>#DIV/0!</v>
      </c>
      <c r="AA167" s="37" t="e">
        <f>ROUND(Z167/1.302,0)</f>
        <v>#DIV/0!</v>
      </c>
      <c r="AB167" s="37" t="e">
        <f>Z167-AA167</f>
        <v>#DIV/0!</v>
      </c>
      <c r="AC167" s="37" t="e">
        <f>ROUND($AF165*AC166,0)</f>
        <v>#DIV/0!</v>
      </c>
      <c r="AD167" s="37" t="e">
        <f>I167+L167+N167+O167+T167+U167+V167+W167+X167+Y167+AC167+Z167</f>
        <v>#DIV/0!</v>
      </c>
      <c r="AE167" s="78">
        <f>AF165</f>
        <v>0</v>
      </c>
      <c r="AF167" s="78">
        <f>AE167-AF165</f>
        <v>0</v>
      </c>
      <c r="AG167" s="107" t="e">
        <f>-ROUND(F167/1000,1)</f>
        <v>#DIV/0!</v>
      </c>
      <c r="AH167" s="107" t="e">
        <f>ROUND(AG167/1.302,1)</f>
        <v>#DIV/0!</v>
      </c>
      <c r="AI167" s="107" t="e">
        <f>AG167-AH167</f>
        <v>#DIV/0!</v>
      </c>
      <c r="AJ167" s="107" t="e">
        <f>-ROUND(L167/1000,1)</f>
        <v>#DIV/0!</v>
      </c>
      <c r="AK167" s="107" t="e">
        <f>-ROUND(M167/1000,1)</f>
        <v>#DIV/0!</v>
      </c>
      <c r="AL167" s="107" t="e">
        <f>-ROUND(N167/1000,1)</f>
        <v>#DIV/0!</v>
      </c>
      <c r="AM167" s="107" t="e">
        <f>-ROUND(O167/1000,1)</f>
        <v>#DIV/0!</v>
      </c>
      <c r="AN167" s="107" t="e">
        <f t="shared" ref="AN167:AS167" si="191">-ROUND(T167/1000,1)</f>
        <v>#DIV/0!</v>
      </c>
      <c r="AO167" s="107" t="e">
        <f t="shared" si="191"/>
        <v>#DIV/0!</v>
      </c>
      <c r="AP167" s="107" t="e">
        <f t="shared" si="191"/>
        <v>#DIV/0!</v>
      </c>
      <c r="AQ167" s="107" t="e">
        <f t="shared" si="191"/>
        <v>#DIV/0!</v>
      </c>
      <c r="AR167" s="107" t="e">
        <f t="shared" si="191"/>
        <v>#DIV/0!</v>
      </c>
      <c r="AS167" s="107" t="e">
        <f t="shared" si="191"/>
        <v>#DIV/0!</v>
      </c>
      <c r="AT167" s="107" t="e">
        <f>-ROUND(AC167/1000,1)</f>
        <v>#DIV/0!</v>
      </c>
      <c r="AU167" s="108" t="e">
        <f t="shared" si="147"/>
        <v>#DIV/0!</v>
      </c>
    </row>
    <row r="168" spans="1:47" hidden="1" x14ac:dyDescent="0.25">
      <c r="A168" s="6">
        <v>8</v>
      </c>
      <c r="B168" s="92" t="s">
        <v>22</v>
      </c>
      <c r="C168" s="11">
        <v>704</v>
      </c>
      <c r="D168" s="11">
        <v>2019</v>
      </c>
      <c r="E168" s="11" t="s">
        <v>182</v>
      </c>
      <c r="F168" s="97"/>
      <c r="G168" s="97"/>
      <c r="H168" s="97"/>
      <c r="I168" s="97" t="e">
        <f>SUMIFS(#REF!,#REF!,выравнивание!$A168,#REF!,4)</f>
        <v>#REF!</v>
      </c>
      <c r="J168" s="97" t="e">
        <f>SUMIFS(#REF!,#REF!,выравнивание!$A168,#REF!,4)</f>
        <v>#REF!</v>
      </c>
      <c r="K168" s="97" t="e">
        <f>SUMIFS(#REF!,#REF!,выравнивание!$A168,#REF!,4)</f>
        <v>#REF!</v>
      </c>
      <c r="L168" s="97" t="e">
        <f>SUMIFS(#REF!,#REF!,выравнивание!$A168,#REF!,4)</f>
        <v>#REF!</v>
      </c>
      <c r="M168" s="97" t="e">
        <f>SUMIFS(#REF!,#REF!,выравнивание!$A168,#REF!,4)</f>
        <v>#REF!</v>
      </c>
      <c r="N168" s="97" t="e">
        <f>SUMIFS(#REF!,#REF!,выравнивание!$A168,#REF!,4)</f>
        <v>#REF!</v>
      </c>
      <c r="O168" s="97" t="e">
        <f>SUMIFS(#REF!,#REF!,выравнивание!$A168,#REF!,4)</f>
        <v>#REF!</v>
      </c>
      <c r="P168" s="97" t="e">
        <f>SUMIFS(#REF!,#REF!,выравнивание!$A168,#REF!,4)</f>
        <v>#REF!</v>
      </c>
      <c r="Q168" s="97" t="e">
        <f>SUMIFS(#REF!,#REF!,выравнивание!$A168,#REF!,4)</f>
        <v>#REF!</v>
      </c>
      <c r="R168" s="97" t="e">
        <f>SUMIFS(#REF!,#REF!,выравнивание!$A168,#REF!,4)</f>
        <v>#REF!</v>
      </c>
      <c r="S168" s="97" t="e">
        <f>SUMIFS(#REF!,#REF!,выравнивание!$A168,#REF!,4)</f>
        <v>#REF!</v>
      </c>
      <c r="T168" s="97" t="e">
        <f>SUMIFS(#REF!,#REF!,выравнивание!$A168,#REF!,4)</f>
        <v>#REF!</v>
      </c>
      <c r="U168" s="97" t="e">
        <f>SUMIFS(#REF!,#REF!,выравнивание!$A168,#REF!,4)</f>
        <v>#REF!</v>
      </c>
      <c r="V168" s="97" t="e">
        <f>SUMIFS(#REF!,#REF!,выравнивание!$A168,#REF!,4)</f>
        <v>#REF!</v>
      </c>
      <c r="W168" s="97" t="e">
        <f>SUMIFS(#REF!,#REF!,выравнивание!$A168,#REF!,4)</f>
        <v>#REF!</v>
      </c>
      <c r="X168" s="97" t="e">
        <f>SUMIFS(#REF!,#REF!,выравнивание!$A168,#REF!,4)</f>
        <v>#REF!</v>
      </c>
      <c r="Y168" s="97" t="e">
        <f>SUMIFS(#REF!,#REF!,выравнивание!$A168,#REF!,4)</f>
        <v>#REF!</v>
      </c>
      <c r="Z168" s="97" t="e">
        <f>SUMIFS(#REF!,#REF!,выравнивание!$A168,#REF!,4)</f>
        <v>#REF!</v>
      </c>
      <c r="AA168" s="97" t="e">
        <f>SUMIFS(#REF!,#REF!,выравнивание!$A168,#REF!,4)</f>
        <v>#REF!</v>
      </c>
      <c r="AB168" s="97" t="e">
        <f>SUMIFS(#REF!,#REF!,выравнивание!$A168,#REF!,4)</f>
        <v>#REF!</v>
      </c>
      <c r="AC168" s="100" t="e">
        <f>SUMIFS(#REF!,#REF!,выравнивание!$A168,#REF!,4)</f>
        <v>#REF!</v>
      </c>
      <c r="AD168" s="100" t="e">
        <f>SUMIFS(#REF!,#REF!,выравнивание!$A168,#REF!,4)</f>
        <v>#REF!</v>
      </c>
      <c r="AE168" s="103" t="e">
        <f>SUMIF(#REF!,выравнивание!$A168,#REF!)*1000-SUMIF(#REF!,выравнивание!$A168,#REF!)*1000</f>
        <v>#REF!</v>
      </c>
      <c r="AF168" s="105" t="e">
        <f>AD168-AE168</f>
        <v>#REF!</v>
      </c>
      <c r="AU168" s="108">
        <f t="shared" si="147"/>
        <v>0</v>
      </c>
    </row>
    <row r="169" spans="1:47" hidden="1" x14ac:dyDescent="0.25">
      <c r="A169" s="6">
        <v>8</v>
      </c>
      <c r="B169" s="92" t="s">
        <v>22</v>
      </c>
      <c r="C169" s="11">
        <v>704</v>
      </c>
      <c r="D169" s="11">
        <v>2019</v>
      </c>
      <c r="E169" s="11" t="s">
        <v>184</v>
      </c>
      <c r="F169" s="104"/>
      <c r="G169" s="104"/>
      <c r="H169" s="104"/>
      <c r="I169" s="104" t="e">
        <f t="shared" ref="I169:O169" si="192">I168/$AD168</f>
        <v>#REF!</v>
      </c>
      <c r="J169" s="104" t="e">
        <f t="shared" si="192"/>
        <v>#REF!</v>
      </c>
      <c r="K169" s="104" t="e">
        <f t="shared" si="192"/>
        <v>#REF!</v>
      </c>
      <c r="L169" s="104" t="e">
        <f t="shared" si="192"/>
        <v>#REF!</v>
      </c>
      <c r="M169" s="104" t="e">
        <f t="shared" si="192"/>
        <v>#REF!</v>
      </c>
      <c r="N169" s="104" t="e">
        <f t="shared" si="192"/>
        <v>#REF!</v>
      </c>
      <c r="O169" s="104" t="e">
        <f t="shared" si="192"/>
        <v>#REF!</v>
      </c>
      <c r="P169" s="97"/>
      <c r="Q169" s="97"/>
      <c r="R169" s="97"/>
      <c r="S169" s="97"/>
      <c r="T169" s="104" t="e">
        <f t="shared" ref="T169:AB169" si="193">T168/$AD168</f>
        <v>#REF!</v>
      </c>
      <c r="U169" s="104" t="e">
        <f t="shared" si="193"/>
        <v>#REF!</v>
      </c>
      <c r="V169" s="104" t="e">
        <f t="shared" si="193"/>
        <v>#REF!</v>
      </c>
      <c r="W169" s="104" t="e">
        <f t="shared" si="193"/>
        <v>#REF!</v>
      </c>
      <c r="X169" s="104" t="e">
        <f t="shared" si="193"/>
        <v>#REF!</v>
      </c>
      <c r="Y169" s="104" t="e">
        <f t="shared" si="193"/>
        <v>#REF!</v>
      </c>
      <c r="Z169" s="104" t="e">
        <f t="shared" si="193"/>
        <v>#REF!</v>
      </c>
      <c r="AA169" s="104" t="e">
        <f t="shared" si="193"/>
        <v>#REF!</v>
      </c>
      <c r="AB169" s="104" t="e">
        <f t="shared" si="193"/>
        <v>#REF!</v>
      </c>
      <c r="AC169" s="106" t="e">
        <f>1-Z169-Y169-X169-W169-V169-U169-T169-O169-N169-L169-I169</f>
        <v>#REF!</v>
      </c>
      <c r="AD169" s="106" t="e">
        <f>AD168/$AD168</f>
        <v>#REF!</v>
      </c>
      <c r="AE169" s="81"/>
      <c r="AU169" s="108">
        <f t="shared" si="147"/>
        <v>0</v>
      </c>
    </row>
    <row r="170" spans="1:47" x14ac:dyDescent="0.25">
      <c r="A170" s="6">
        <v>8</v>
      </c>
      <c r="B170" s="92" t="s">
        <v>22</v>
      </c>
      <c r="C170" s="11">
        <v>704</v>
      </c>
      <c r="D170" s="11">
        <v>2019</v>
      </c>
      <c r="E170" s="11" t="s">
        <v>185</v>
      </c>
      <c r="F170" s="37" t="e">
        <f>G170+H170</f>
        <v>#REF!</v>
      </c>
      <c r="G170" s="37" t="e">
        <f>J170+AA170</f>
        <v>#REF!</v>
      </c>
      <c r="H170" s="37" t="e">
        <f>K170+AB170</f>
        <v>#REF!</v>
      </c>
      <c r="I170" s="37" t="e">
        <f>ROUND($AF168*I169,0)</f>
        <v>#REF!</v>
      </c>
      <c r="J170" s="37" t="e">
        <f>ROUND(I170/1.302,0)</f>
        <v>#REF!</v>
      </c>
      <c r="K170" s="37" t="e">
        <f>I170-J170</f>
        <v>#REF!</v>
      </c>
      <c r="L170" s="37" t="e">
        <f>ROUND($AF168*L169,0)</f>
        <v>#REF!</v>
      </c>
      <c r="M170" s="37" t="e">
        <f>ROUND($AF168*M169,0)</f>
        <v>#REF!</v>
      </c>
      <c r="N170" s="37" t="e">
        <f>ROUND($AF168*N169,0)</f>
        <v>#REF!</v>
      </c>
      <c r="O170" s="37" t="e">
        <f>ROUND($AF168*O169,0)</f>
        <v>#REF!</v>
      </c>
      <c r="P170" s="97"/>
      <c r="Q170" s="97"/>
      <c r="R170" s="97"/>
      <c r="S170" s="97"/>
      <c r="T170" s="37" t="e">
        <f t="shared" ref="T170:Z170" si="194">ROUND($AF168*T169,0)</f>
        <v>#REF!</v>
      </c>
      <c r="U170" s="37" t="e">
        <f t="shared" si="194"/>
        <v>#REF!</v>
      </c>
      <c r="V170" s="37" t="e">
        <f t="shared" si="194"/>
        <v>#REF!</v>
      </c>
      <c r="W170" s="37" t="e">
        <f t="shared" si="194"/>
        <v>#REF!</v>
      </c>
      <c r="X170" s="37" t="e">
        <f t="shared" si="194"/>
        <v>#REF!</v>
      </c>
      <c r="Y170" s="37" t="e">
        <f t="shared" si="194"/>
        <v>#REF!</v>
      </c>
      <c r="Z170" s="37" t="e">
        <f t="shared" si="194"/>
        <v>#REF!</v>
      </c>
      <c r="AA170" s="37" t="e">
        <f>ROUND(Z170/1.302,0)</f>
        <v>#REF!</v>
      </c>
      <c r="AB170" s="37" t="e">
        <f>Z170-AA170</f>
        <v>#REF!</v>
      </c>
      <c r="AC170" s="37" t="e">
        <f>ROUND($AF168*AC169,0)</f>
        <v>#REF!</v>
      </c>
      <c r="AD170" s="37" t="e">
        <f>I170+L170+N170+O170+T170+U170+V170+W170+X170+Y170+AC170+Z170</f>
        <v>#REF!</v>
      </c>
      <c r="AE170" s="78" t="e">
        <f>AF168</f>
        <v>#REF!</v>
      </c>
      <c r="AF170" s="78" t="e">
        <f>AE170-AF168</f>
        <v>#REF!</v>
      </c>
      <c r="AG170" s="107" t="e">
        <f>-ROUND(F170/1000,1)</f>
        <v>#REF!</v>
      </c>
      <c r="AH170" s="107" t="e">
        <f>ROUND(AG170/1.302,1)</f>
        <v>#REF!</v>
      </c>
      <c r="AI170" s="107" t="e">
        <f>AG170-AH170</f>
        <v>#REF!</v>
      </c>
      <c r="AJ170" s="107" t="e">
        <f>-ROUND(L170/1000,1)</f>
        <v>#REF!</v>
      </c>
      <c r="AK170" s="107" t="e">
        <f>-ROUND(M170/1000,1)</f>
        <v>#REF!</v>
      </c>
      <c r="AL170" s="107" t="e">
        <f>-ROUND(N170/1000,1)</f>
        <v>#REF!</v>
      </c>
      <c r="AM170" s="107" t="e">
        <f>-ROUND(O170/1000,1)</f>
        <v>#REF!</v>
      </c>
      <c r="AN170" s="107" t="e">
        <f t="shared" ref="AN170:AS170" si="195">-ROUND(T170/1000,1)</f>
        <v>#REF!</v>
      </c>
      <c r="AO170" s="107" t="e">
        <f t="shared" si="195"/>
        <v>#REF!</v>
      </c>
      <c r="AP170" s="107" t="e">
        <f t="shared" si="195"/>
        <v>#REF!</v>
      </c>
      <c r="AQ170" s="107" t="e">
        <f t="shared" si="195"/>
        <v>#REF!</v>
      </c>
      <c r="AR170" s="107" t="e">
        <f t="shared" si="195"/>
        <v>#REF!</v>
      </c>
      <c r="AS170" s="107" t="e">
        <f t="shared" si="195"/>
        <v>#REF!</v>
      </c>
      <c r="AT170" s="107" t="e">
        <f>-ROUND(AC170/1000,1)</f>
        <v>#REF!</v>
      </c>
      <c r="AU170" s="108" t="e">
        <f t="shared" si="147"/>
        <v>#REF!</v>
      </c>
    </row>
    <row r="171" spans="1:47" hidden="1" x14ac:dyDescent="0.25">
      <c r="A171" s="6">
        <v>8</v>
      </c>
      <c r="B171" s="92" t="s">
        <v>22</v>
      </c>
      <c r="C171" s="11">
        <v>704</v>
      </c>
      <c r="D171" s="11">
        <v>2020</v>
      </c>
      <c r="E171" s="11" t="s">
        <v>182</v>
      </c>
      <c r="F171" s="97"/>
      <c r="G171" s="97"/>
      <c r="H171" s="97"/>
      <c r="I171" s="97" t="e">
        <f>SUMIFS(#REF!,#REF!,выравнивание!$A171,#REF!,4)</f>
        <v>#REF!</v>
      </c>
      <c r="J171" s="97" t="e">
        <f>SUMIFS(#REF!,#REF!,выравнивание!$A171,#REF!,4)</f>
        <v>#REF!</v>
      </c>
      <c r="K171" s="97" t="e">
        <f>SUMIFS(#REF!,#REF!,выравнивание!$A171,#REF!,4)</f>
        <v>#REF!</v>
      </c>
      <c r="L171" s="97" t="e">
        <f>SUMIFS(#REF!,#REF!,выравнивание!$A171,#REF!,4)</f>
        <v>#REF!</v>
      </c>
      <c r="M171" s="97" t="e">
        <f>SUMIFS(#REF!,#REF!,выравнивание!$A171,#REF!,4)</f>
        <v>#REF!</v>
      </c>
      <c r="N171" s="97" t="e">
        <f>SUMIFS(#REF!,#REF!,выравнивание!$A171,#REF!,4)</f>
        <v>#REF!</v>
      </c>
      <c r="O171" s="97" t="e">
        <f>SUMIFS(#REF!,#REF!,выравнивание!$A171,#REF!,4)</f>
        <v>#REF!</v>
      </c>
      <c r="P171" s="97" t="e">
        <f>SUMIFS(#REF!,#REF!,выравнивание!$A171,#REF!,4)</f>
        <v>#REF!</v>
      </c>
      <c r="Q171" s="97" t="e">
        <f>SUMIFS(#REF!,#REF!,выравнивание!$A171,#REF!,4)</f>
        <v>#REF!</v>
      </c>
      <c r="R171" s="97" t="e">
        <f>SUMIFS(#REF!,#REF!,выравнивание!$A171,#REF!,4)</f>
        <v>#REF!</v>
      </c>
      <c r="S171" s="97" t="e">
        <f>SUMIFS(#REF!,#REF!,выравнивание!$A171,#REF!,4)</f>
        <v>#REF!</v>
      </c>
      <c r="T171" s="97" t="e">
        <f>SUMIFS(#REF!,#REF!,выравнивание!$A171,#REF!,4)</f>
        <v>#REF!</v>
      </c>
      <c r="U171" s="97" t="e">
        <f>SUMIFS(#REF!,#REF!,выравнивание!$A171,#REF!,4)</f>
        <v>#REF!</v>
      </c>
      <c r="V171" s="97" t="e">
        <f>SUMIFS(#REF!,#REF!,выравнивание!$A171,#REF!,4)</f>
        <v>#REF!</v>
      </c>
      <c r="W171" s="97" t="e">
        <f>SUMIFS(#REF!,#REF!,выравнивание!$A171,#REF!,4)</f>
        <v>#REF!</v>
      </c>
      <c r="X171" s="97" t="e">
        <f>SUMIFS(#REF!,#REF!,выравнивание!$A171,#REF!,4)</f>
        <v>#REF!</v>
      </c>
      <c r="Y171" s="97" t="e">
        <f>SUMIFS(#REF!,#REF!,выравнивание!$A171,#REF!,4)</f>
        <v>#REF!</v>
      </c>
      <c r="Z171" s="97" t="e">
        <f>SUMIFS(#REF!,#REF!,выравнивание!$A171,#REF!,4)</f>
        <v>#REF!</v>
      </c>
      <c r="AA171" s="97" t="e">
        <f>SUMIFS(#REF!,#REF!,выравнивание!$A171,#REF!,4)</f>
        <v>#REF!</v>
      </c>
      <c r="AB171" s="97" t="e">
        <f>SUMIFS(#REF!,#REF!,выравнивание!$A171,#REF!,4)</f>
        <v>#REF!</v>
      </c>
      <c r="AC171" s="100" t="e">
        <f>SUMIFS(#REF!,#REF!,выравнивание!$A171,#REF!,4)</f>
        <v>#REF!</v>
      </c>
      <c r="AD171" s="100" t="e">
        <f>SUMIFS(#REF!,#REF!,выравнивание!$A171,#REF!,4)</f>
        <v>#REF!</v>
      </c>
      <c r="AE171" s="103" t="e">
        <f>SUMIF(#REF!,выравнивание!$A171,#REF!)*1000-SUMIF(#REF!,выравнивание!$A171,#REF!)*1000</f>
        <v>#REF!</v>
      </c>
      <c r="AF171" s="84" t="e">
        <f>AD171-AE171</f>
        <v>#REF!</v>
      </c>
      <c r="AU171" s="108">
        <f t="shared" si="147"/>
        <v>0</v>
      </c>
    </row>
    <row r="172" spans="1:47" hidden="1" x14ac:dyDescent="0.25">
      <c r="A172" s="6">
        <v>8</v>
      </c>
      <c r="B172" s="92" t="s">
        <v>22</v>
      </c>
      <c r="C172" s="11">
        <v>704</v>
      </c>
      <c r="D172" s="11">
        <v>2020</v>
      </c>
      <c r="E172" s="11" t="s">
        <v>184</v>
      </c>
      <c r="F172" s="104"/>
      <c r="G172" s="104"/>
      <c r="H172" s="104"/>
      <c r="I172" s="104" t="e">
        <f t="shared" ref="I172:O172" si="196">I171/$AD171</f>
        <v>#REF!</v>
      </c>
      <c r="J172" s="104" t="e">
        <f t="shared" si="196"/>
        <v>#REF!</v>
      </c>
      <c r="K172" s="104" t="e">
        <f t="shared" si="196"/>
        <v>#REF!</v>
      </c>
      <c r="L172" s="104" t="e">
        <f t="shared" si="196"/>
        <v>#REF!</v>
      </c>
      <c r="M172" s="104" t="e">
        <f t="shared" si="196"/>
        <v>#REF!</v>
      </c>
      <c r="N172" s="104" t="e">
        <f t="shared" si="196"/>
        <v>#REF!</v>
      </c>
      <c r="O172" s="104" t="e">
        <f t="shared" si="196"/>
        <v>#REF!</v>
      </c>
      <c r="P172" s="100"/>
      <c r="Q172" s="100"/>
      <c r="R172" s="100"/>
      <c r="S172" s="100"/>
      <c r="T172" s="104" t="e">
        <f t="shared" ref="T172:AB172" si="197">T171/$AD171</f>
        <v>#REF!</v>
      </c>
      <c r="U172" s="104" t="e">
        <f t="shared" si="197"/>
        <v>#REF!</v>
      </c>
      <c r="V172" s="104" t="e">
        <f t="shared" si="197"/>
        <v>#REF!</v>
      </c>
      <c r="W172" s="104" t="e">
        <f t="shared" si="197"/>
        <v>#REF!</v>
      </c>
      <c r="X172" s="104" t="e">
        <f t="shared" si="197"/>
        <v>#REF!</v>
      </c>
      <c r="Y172" s="104" t="e">
        <f t="shared" si="197"/>
        <v>#REF!</v>
      </c>
      <c r="Z172" s="104" t="e">
        <f t="shared" si="197"/>
        <v>#REF!</v>
      </c>
      <c r="AA172" s="104" t="e">
        <f t="shared" si="197"/>
        <v>#REF!</v>
      </c>
      <c r="AB172" s="104" t="e">
        <f t="shared" si="197"/>
        <v>#REF!</v>
      </c>
      <c r="AC172" s="106" t="e">
        <f>1-Z172-Y172-X172-W172-V172-U172-T172-O172-N172-L172-I172</f>
        <v>#REF!</v>
      </c>
      <c r="AD172" s="106" t="e">
        <f>AD171/$AD171</f>
        <v>#REF!</v>
      </c>
      <c r="AE172" s="81"/>
      <c r="AU172" s="108">
        <f t="shared" si="147"/>
        <v>0</v>
      </c>
    </row>
    <row r="173" spans="1:47" x14ac:dyDescent="0.25">
      <c r="A173" s="6">
        <v>8</v>
      </c>
      <c r="B173" s="92" t="s">
        <v>22</v>
      </c>
      <c r="C173" s="11">
        <v>704</v>
      </c>
      <c r="D173" s="11">
        <v>2020</v>
      </c>
      <c r="E173" s="11" t="s">
        <v>185</v>
      </c>
      <c r="F173" s="37" t="e">
        <f>G173+H173</f>
        <v>#REF!</v>
      </c>
      <c r="G173" s="37" t="e">
        <f>J173+AA173</f>
        <v>#REF!</v>
      </c>
      <c r="H173" s="37" t="e">
        <f>K173+AB173</f>
        <v>#REF!</v>
      </c>
      <c r="I173" s="37" t="e">
        <f>ROUND($AF171*I172,0)</f>
        <v>#REF!</v>
      </c>
      <c r="J173" s="37" t="e">
        <f>ROUND(I173/1.302,0)</f>
        <v>#REF!</v>
      </c>
      <c r="K173" s="37" t="e">
        <f>I173-J173</f>
        <v>#REF!</v>
      </c>
      <c r="L173" s="37" t="e">
        <f>ROUND($AF171*L172,0)</f>
        <v>#REF!</v>
      </c>
      <c r="M173" s="37" t="e">
        <f>ROUND($AF171*M172,0)</f>
        <v>#REF!</v>
      </c>
      <c r="N173" s="37" t="e">
        <f>ROUND($AF171*N172,0)</f>
        <v>#REF!</v>
      </c>
      <c r="O173" s="37" t="e">
        <f>ROUND($AF171*O172,0)</f>
        <v>#REF!</v>
      </c>
      <c r="P173" s="100"/>
      <c r="Q173" s="100"/>
      <c r="R173" s="100"/>
      <c r="S173" s="100"/>
      <c r="T173" s="37" t="e">
        <f t="shared" ref="T173:Z173" si="198">ROUND($AF171*T172,0)</f>
        <v>#REF!</v>
      </c>
      <c r="U173" s="37" t="e">
        <f t="shared" si="198"/>
        <v>#REF!</v>
      </c>
      <c r="V173" s="37" t="e">
        <f t="shared" si="198"/>
        <v>#REF!</v>
      </c>
      <c r="W173" s="37" t="e">
        <f t="shared" si="198"/>
        <v>#REF!</v>
      </c>
      <c r="X173" s="37" t="e">
        <f t="shared" si="198"/>
        <v>#REF!</v>
      </c>
      <c r="Y173" s="37" t="e">
        <f t="shared" si="198"/>
        <v>#REF!</v>
      </c>
      <c r="Z173" s="37" t="e">
        <f t="shared" si="198"/>
        <v>#REF!</v>
      </c>
      <c r="AA173" s="37" t="e">
        <f>ROUND(Z173/1.302,0)</f>
        <v>#REF!</v>
      </c>
      <c r="AB173" s="37" t="e">
        <f>Z173-AA173</f>
        <v>#REF!</v>
      </c>
      <c r="AC173" s="37" t="e">
        <f>ROUND($AF171*AC172,0)</f>
        <v>#REF!</v>
      </c>
      <c r="AD173" s="37" t="e">
        <f>I173+L173+N173+O173+T173+U173+V173+W173+X173+Y173+AC173+Z173</f>
        <v>#REF!</v>
      </c>
      <c r="AE173" s="78" t="e">
        <f>AF171</f>
        <v>#REF!</v>
      </c>
      <c r="AF173" s="78" t="e">
        <f>AE173-AF171</f>
        <v>#REF!</v>
      </c>
      <c r="AG173" s="107" t="e">
        <f>-ROUND(F173/1000,1)</f>
        <v>#REF!</v>
      </c>
      <c r="AH173" s="107" t="e">
        <f>ROUND(AG173/1.302,1)</f>
        <v>#REF!</v>
      </c>
      <c r="AI173" s="107" t="e">
        <f>AG173-AH173</f>
        <v>#REF!</v>
      </c>
      <c r="AJ173" s="107" t="e">
        <f>-ROUND(L173/1000,1)</f>
        <v>#REF!</v>
      </c>
      <c r="AK173" s="107" t="e">
        <f>-ROUND(M173/1000,1)</f>
        <v>#REF!</v>
      </c>
      <c r="AL173" s="107" t="e">
        <f>-ROUND(N173/1000,1)</f>
        <v>#REF!</v>
      </c>
      <c r="AM173" s="107" t="e">
        <f>-ROUND(O173/1000,1)</f>
        <v>#REF!</v>
      </c>
      <c r="AN173" s="107" t="e">
        <f t="shared" ref="AN173:AS173" si="199">-ROUND(T173/1000,1)</f>
        <v>#REF!</v>
      </c>
      <c r="AO173" s="107" t="e">
        <f t="shared" si="199"/>
        <v>#REF!</v>
      </c>
      <c r="AP173" s="107" t="e">
        <f t="shared" si="199"/>
        <v>#REF!</v>
      </c>
      <c r="AQ173" s="107" t="e">
        <f t="shared" si="199"/>
        <v>#REF!</v>
      </c>
      <c r="AR173" s="107" t="e">
        <f t="shared" si="199"/>
        <v>#REF!</v>
      </c>
      <c r="AS173" s="107" t="e">
        <f t="shared" si="199"/>
        <v>#REF!</v>
      </c>
      <c r="AT173" s="107" t="e">
        <f>-ROUND(AC173/1000,1)</f>
        <v>#REF!</v>
      </c>
      <c r="AU173" s="108" t="e">
        <f t="shared" si="147"/>
        <v>#REF!</v>
      </c>
    </row>
    <row r="174" spans="1:47" hidden="1" x14ac:dyDescent="0.25">
      <c r="A174" s="6">
        <v>12</v>
      </c>
      <c r="B174" s="92" t="s">
        <v>27</v>
      </c>
      <c r="C174" s="11">
        <v>704</v>
      </c>
      <c r="D174" s="11">
        <v>2018</v>
      </c>
      <c r="E174" s="11" t="s">
        <v>182</v>
      </c>
      <c r="F174" s="100"/>
      <c r="G174" s="100"/>
      <c r="H174" s="100"/>
      <c r="I174" s="100">
        <f>SUMIFS('2020'!BM:BM,'2020'!$B:$B,выравнивание!$A174,'2020'!$G:$G,4)</f>
        <v>24011137</v>
      </c>
      <c r="J174" s="100">
        <f>SUMIFS('2020'!BN:BN,'2020'!$B:$B,выравнивание!$A174,'2020'!$G:$G,4)</f>
        <v>18441733.5</v>
      </c>
      <c r="K174" s="100">
        <f>SUMIFS('2020'!BO:BO,'2020'!$B:$B,выравнивание!$A174,'2020'!$G:$G,4)</f>
        <v>5569403.5</v>
      </c>
      <c r="L174" s="100">
        <f>SUMIFS('2020'!BP:BP,'2020'!$B:$B,выравнивание!$A174,'2020'!$G:$G,4)</f>
        <v>1371120</v>
      </c>
      <c r="M174" s="100">
        <f>SUMIFS('2020'!BQ:BQ,'2020'!$B:$B,выравнивание!$A174,'2020'!$G:$G,4)</f>
        <v>274224</v>
      </c>
      <c r="N174" s="100">
        <f>SUMIFS('2020'!BR:BR,'2020'!$B:$B,выравнивание!$A174,'2020'!$G:$G,4)</f>
        <v>2870130</v>
      </c>
      <c r="O174" s="100">
        <f>SUMIFS('2020'!BS:BS,'2020'!$B:$B,выравнивание!$A174,'2020'!$G:$G,4)</f>
        <v>9770620</v>
      </c>
      <c r="P174" s="100">
        <f>SUMIFS('2020'!BT:BT,'2020'!$B:$B,выравнивание!$A174,'2020'!$G:$G,4)</f>
        <v>345000</v>
      </c>
      <c r="Q174" s="100">
        <f>SUMIFS('2020'!BU:BU,'2020'!$B:$B,выравнивание!$A174,'2020'!$G:$G,4)</f>
        <v>6502200</v>
      </c>
      <c r="R174" s="100">
        <f>SUMIFS('2020'!BV:BV,'2020'!$B:$B,выравнивание!$A174,'2020'!$G:$G,4)</f>
        <v>2381740</v>
      </c>
      <c r="S174" s="100">
        <f>SUMIFS('2020'!BW:BW,'2020'!$B:$B,выравнивание!$A174,'2020'!$G:$G,4)</f>
        <v>541680</v>
      </c>
      <c r="T174" s="100">
        <f>SUMIFS('2020'!BX:BX,'2020'!$B:$B,выравнивание!$A174,'2020'!$G:$G,4)</f>
        <v>3550610</v>
      </c>
      <c r="U174" s="100">
        <f>SUMIFS('2020'!BY:BY,'2020'!$B:$B,выравнивание!$A174,'2020'!$G:$G,4)</f>
        <v>6309840</v>
      </c>
      <c r="V174" s="100">
        <f>SUMIFS('2020'!BZ:BZ,'2020'!$B:$B,выравнивание!$A174,'2020'!$G:$G,4)</f>
        <v>226920</v>
      </c>
      <c r="W174" s="100">
        <f>SUMIFS('2020'!CA:CA,'2020'!$B:$B,выравнивание!$A174,'2020'!$G:$G,4)</f>
        <v>907680</v>
      </c>
      <c r="X174" s="100">
        <f>SUMIFS('2020'!CB:CB,'2020'!$B:$B,выравнивание!$A174,'2020'!$G:$G,4)</f>
        <v>36600</v>
      </c>
      <c r="Y174" s="100">
        <f>SUMIFS('2020'!CC:CC,'2020'!$B:$B,выравнивание!$A174,'2020'!$G:$G,4)</f>
        <v>1816980</v>
      </c>
      <c r="Z174" s="100">
        <f>SUMIFS('2020'!CD:CD,'2020'!$B:$B,выравнивание!$A174,'2020'!$G:$G,4)</f>
        <v>19087051</v>
      </c>
      <c r="AA174" s="100">
        <f>SUMIFS('2020'!CE:CE,'2020'!$B:$B,выравнивание!$A174,'2020'!$G:$G,4)</f>
        <v>14659793.4</v>
      </c>
      <c r="AB174" s="100">
        <f>SUMIFS('2020'!CF:CF,'2020'!$B:$B,выравнивание!$A174,'2020'!$G:$G,4)</f>
        <v>4427257.5999999996</v>
      </c>
      <c r="AC174" s="100">
        <f>SUMIFS('2020'!CG:CG,'2020'!$B:$B,выравнивание!$A174,'2020'!$G:$G,4)</f>
        <v>469300</v>
      </c>
      <c r="AD174" s="100">
        <f>SUMIFS('2020'!CH:CH,'2020'!$B:$B,выравнивание!$A174,'2020'!$G:$G,4)</f>
        <v>70427988</v>
      </c>
      <c r="AE174" s="84">
        <f>SUMIF('Свод 2020'!$A$44:$A$57,выравнивание!$A174,'Свод 2020'!$AA$44:$AA$57)*1000-SUMIF('Свод 2020'!$A$44:$A$57,выравнивание!$A174,'Свод 2020'!$S$44:$S$57)*1000</f>
        <v>50955200</v>
      </c>
      <c r="AF174" s="105">
        <f>AD174-AE174</f>
        <v>19472788</v>
      </c>
      <c r="AU174" s="108">
        <f t="shared" si="147"/>
        <v>0</v>
      </c>
    </row>
    <row r="175" spans="1:47" hidden="1" x14ac:dyDescent="0.25">
      <c r="A175" s="6">
        <v>12</v>
      </c>
      <c r="B175" s="92" t="s">
        <v>27</v>
      </c>
      <c r="C175" s="11">
        <v>704</v>
      </c>
      <c r="D175" s="11">
        <v>2018</v>
      </c>
      <c r="E175" s="11" t="s">
        <v>184</v>
      </c>
      <c r="F175" s="104"/>
      <c r="G175" s="104"/>
      <c r="H175" s="104"/>
      <c r="I175" s="104">
        <f t="shared" ref="I175:O175" si="200">I174/$AD174</f>
        <v>0.34093200000000001</v>
      </c>
      <c r="J175" s="104">
        <f t="shared" si="200"/>
        <v>0.26185199999999997</v>
      </c>
      <c r="K175" s="104">
        <f t="shared" si="200"/>
        <v>7.9078999999999997E-2</v>
      </c>
      <c r="L175" s="104">
        <f t="shared" si="200"/>
        <v>1.9467999999999999E-2</v>
      </c>
      <c r="M175" s="104">
        <f t="shared" si="200"/>
        <v>3.8939999999999999E-3</v>
      </c>
      <c r="N175" s="104">
        <f t="shared" si="200"/>
        <v>4.0752999999999998E-2</v>
      </c>
      <c r="O175" s="104">
        <f t="shared" si="200"/>
        <v>0.13873199999999999</v>
      </c>
      <c r="P175" s="100"/>
      <c r="Q175" s="100"/>
      <c r="R175" s="100"/>
      <c r="S175" s="100"/>
      <c r="T175" s="104">
        <f t="shared" ref="T175:AB175" si="201">T174/$AD174</f>
        <v>5.0415000000000001E-2</v>
      </c>
      <c r="U175" s="104">
        <f t="shared" si="201"/>
        <v>8.9593000000000006E-2</v>
      </c>
      <c r="V175" s="104">
        <f t="shared" si="201"/>
        <v>3.222E-3</v>
      </c>
      <c r="W175" s="104">
        <f t="shared" si="201"/>
        <v>1.2888E-2</v>
      </c>
      <c r="X175" s="104">
        <f t="shared" si="201"/>
        <v>5.1999999999999995E-4</v>
      </c>
      <c r="Y175" s="104">
        <f t="shared" si="201"/>
        <v>2.5798999999999999E-2</v>
      </c>
      <c r="Z175" s="104">
        <f t="shared" si="201"/>
        <v>0.27101500000000001</v>
      </c>
      <c r="AA175" s="104">
        <f t="shared" si="201"/>
        <v>0.208153</v>
      </c>
      <c r="AB175" s="104">
        <f t="shared" si="201"/>
        <v>6.2862000000000001E-2</v>
      </c>
      <c r="AC175" s="106">
        <f>1-Z175-Y175-X175-W175-V175-U175-T175-O175-N175-L175-I175</f>
        <v>6.6629999999999997E-3</v>
      </c>
      <c r="AD175" s="106">
        <f>AD174/$AD174</f>
        <v>1</v>
      </c>
      <c r="AE175" s="81"/>
      <c r="AU175" s="108">
        <f t="shared" si="147"/>
        <v>0</v>
      </c>
    </row>
    <row r="176" spans="1:47" x14ac:dyDescent="0.25">
      <c r="A176" s="6">
        <v>12</v>
      </c>
      <c r="B176" s="92" t="s">
        <v>27</v>
      </c>
      <c r="C176" s="11">
        <v>704</v>
      </c>
      <c r="D176" s="11">
        <v>2018</v>
      </c>
      <c r="E176" s="11" t="s">
        <v>185</v>
      </c>
      <c r="F176" s="37">
        <f>G176+H176</f>
        <v>11916315</v>
      </c>
      <c r="G176" s="37">
        <f>J176+AA176</f>
        <v>9152315</v>
      </c>
      <c r="H176" s="37">
        <f>K176+AB176</f>
        <v>2764000</v>
      </c>
      <c r="I176" s="37">
        <f>ROUND($AF174*I175,0)</f>
        <v>6638897</v>
      </c>
      <c r="J176" s="37">
        <f>ROUND(I176/1.302,0)</f>
        <v>5098999</v>
      </c>
      <c r="K176" s="37">
        <f>I176-J176</f>
        <v>1539898</v>
      </c>
      <c r="L176" s="37">
        <f>ROUND($AF174*L175,0)</f>
        <v>379096</v>
      </c>
      <c r="M176" s="37">
        <f>ROUND($AF174*M175,0)</f>
        <v>75827</v>
      </c>
      <c r="N176" s="37">
        <f>ROUND($AF174*N175,0)</f>
        <v>793575</v>
      </c>
      <c r="O176" s="37">
        <f>ROUND($AF174*O175,0)</f>
        <v>2701499</v>
      </c>
      <c r="P176" s="100"/>
      <c r="Q176" s="100"/>
      <c r="R176" s="100"/>
      <c r="S176" s="100"/>
      <c r="T176" s="37">
        <f t="shared" ref="T176:Z176" si="202">ROUND($AF174*T175,0)</f>
        <v>981721</v>
      </c>
      <c r="U176" s="37">
        <f t="shared" si="202"/>
        <v>1744625</v>
      </c>
      <c r="V176" s="37">
        <f t="shared" si="202"/>
        <v>62741</v>
      </c>
      <c r="W176" s="37">
        <f t="shared" si="202"/>
        <v>250965</v>
      </c>
      <c r="X176" s="37">
        <f t="shared" si="202"/>
        <v>10126</v>
      </c>
      <c r="Y176" s="37">
        <f t="shared" si="202"/>
        <v>502378</v>
      </c>
      <c r="Z176" s="37">
        <f t="shared" si="202"/>
        <v>5277418</v>
      </c>
      <c r="AA176" s="37">
        <f>ROUND(Z176/1.302,0)</f>
        <v>4053316</v>
      </c>
      <c r="AB176" s="37">
        <f>Z176-AA176</f>
        <v>1224102</v>
      </c>
      <c r="AC176" s="37">
        <f>ROUND($AF174*AC175,0)</f>
        <v>129747</v>
      </c>
      <c r="AD176" s="37">
        <f>I176+L176+N176+O176+T176+U176+V176+W176+X176+Y176+AC176+Z176</f>
        <v>19472788</v>
      </c>
      <c r="AE176" s="78">
        <f>AF174</f>
        <v>19472788</v>
      </c>
      <c r="AF176" s="78">
        <f>AE176-AF174</f>
        <v>0</v>
      </c>
      <c r="AG176" s="107">
        <f>-ROUND(F176/1000,1)</f>
        <v>-11916.3</v>
      </c>
      <c r="AH176" s="107">
        <f>ROUND(AG176/1.302,1)</f>
        <v>-9152.2999999999993</v>
      </c>
      <c r="AI176" s="107">
        <f>AG176-AH176</f>
        <v>-2764</v>
      </c>
      <c r="AJ176" s="107">
        <f>-ROUND(L176/1000,1)</f>
        <v>-379.1</v>
      </c>
      <c r="AK176" s="107">
        <f>-ROUND(M176/1000,1)</f>
        <v>-75.8</v>
      </c>
      <c r="AL176" s="107">
        <f>-ROUND(N176/1000,1)</f>
        <v>-793.6</v>
      </c>
      <c r="AM176" s="107">
        <f>-ROUND(O176/1000,1)</f>
        <v>-2701.5</v>
      </c>
      <c r="AN176" s="107">
        <f t="shared" ref="AN176:AS176" si="203">-ROUND(T176/1000,1)</f>
        <v>-981.7</v>
      </c>
      <c r="AO176" s="107">
        <f t="shared" si="203"/>
        <v>-1744.6</v>
      </c>
      <c r="AP176" s="107">
        <f t="shared" si="203"/>
        <v>-62.7</v>
      </c>
      <c r="AQ176" s="107">
        <f t="shared" si="203"/>
        <v>-251</v>
      </c>
      <c r="AR176" s="107">
        <f t="shared" si="203"/>
        <v>-10.1</v>
      </c>
      <c r="AS176" s="107">
        <f t="shared" si="203"/>
        <v>-502.4</v>
      </c>
      <c r="AT176" s="107">
        <f>-ROUND(AC176/1000,1)</f>
        <v>-129.69999999999999</v>
      </c>
      <c r="AU176" s="108">
        <f t="shared" si="147"/>
        <v>-19472.7</v>
      </c>
    </row>
    <row r="177" spans="1:47" hidden="1" x14ac:dyDescent="0.25">
      <c r="A177" s="6">
        <v>12</v>
      </c>
      <c r="B177" s="92" t="s">
        <v>27</v>
      </c>
      <c r="C177" s="11">
        <v>704</v>
      </c>
      <c r="D177" s="11">
        <v>2019</v>
      </c>
      <c r="E177" s="11" t="s">
        <v>182</v>
      </c>
      <c r="F177" s="97"/>
      <c r="G177" s="97"/>
      <c r="H177" s="97"/>
      <c r="I177" s="97" t="e">
        <f>SUMIFS(#REF!,#REF!,выравнивание!$A177,#REF!,4)</f>
        <v>#REF!</v>
      </c>
      <c r="J177" s="97" t="e">
        <f>SUMIFS(#REF!,#REF!,выравнивание!$A177,#REF!,4)</f>
        <v>#REF!</v>
      </c>
      <c r="K177" s="97" t="e">
        <f>SUMIFS(#REF!,#REF!,выравнивание!$A177,#REF!,4)</f>
        <v>#REF!</v>
      </c>
      <c r="L177" s="97" t="e">
        <f>SUMIFS(#REF!,#REF!,выравнивание!$A177,#REF!,4)</f>
        <v>#REF!</v>
      </c>
      <c r="M177" s="97" t="e">
        <f>SUMIFS(#REF!,#REF!,выравнивание!$A177,#REF!,4)</f>
        <v>#REF!</v>
      </c>
      <c r="N177" s="97" t="e">
        <f>SUMIFS(#REF!,#REF!,выравнивание!$A177,#REF!,4)</f>
        <v>#REF!</v>
      </c>
      <c r="O177" s="97" t="e">
        <f>SUMIFS(#REF!,#REF!,выравнивание!$A177,#REF!,4)</f>
        <v>#REF!</v>
      </c>
      <c r="P177" s="97" t="e">
        <f>SUMIFS(#REF!,#REF!,выравнивание!$A177,#REF!,4)</f>
        <v>#REF!</v>
      </c>
      <c r="Q177" s="97" t="e">
        <f>SUMIFS(#REF!,#REF!,выравнивание!$A177,#REF!,4)</f>
        <v>#REF!</v>
      </c>
      <c r="R177" s="97" t="e">
        <f>SUMIFS(#REF!,#REF!,выравнивание!$A177,#REF!,4)</f>
        <v>#REF!</v>
      </c>
      <c r="S177" s="97" t="e">
        <f>SUMIFS(#REF!,#REF!,выравнивание!$A177,#REF!,4)</f>
        <v>#REF!</v>
      </c>
      <c r="T177" s="97" t="e">
        <f>SUMIFS(#REF!,#REF!,выравнивание!$A177,#REF!,4)</f>
        <v>#REF!</v>
      </c>
      <c r="U177" s="97" t="e">
        <f>SUMIFS(#REF!,#REF!,выравнивание!$A177,#REF!,4)</f>
        <v>#REF!</v>
      </c>
      <c r="V177" s="97" t="e">
        <f>SUMIFS(#REF!,#REF!,выравнивание!$A177,#REF!,4)</f>
        <v>#REF!</v>
      </c>
      <c r="W177" s="97" t="e">
        <f>SUMIFS(#REF!,#REF!,выравнивание!$A177,#REF!,4)</f>
        <v>#REF!</v>
      </c>
      <c r="X177" s="97" t="e">
        <f>SUMIFS(#REF!,#REF!,выравнивание!$A177,#REF!,4)</f>
        <v>#REF!</v>
      </c>
      <c r="Y177" s="97" t="e">
        <f>SUMIFS(#REF!,#REF!,выравнивание!$A177,#REF!,4)</f>
        <v>#REF!</v>
      </c>
      <c r="Z177" s="97" t="e">
        <f>SUMIFS(#REF!,#REF!,выравнивание!$A177,#REF!,4)</f>
        <v>#REF!</v>
      </c>
      <c r="AA177" s="97" t="e">
        <f>SUMIFS(#REF!,#REF!,выравнивание!$A177,#REF!,4)</f>
        <v>#REF!</v>
      </c>
      <c r="AB177" s="97" t="e">
        <f>SUMIFS(#REF!,#REF!,выравнивание!$A177,#REF!,4)</f>
        <v>#REF!</v>
      </c>
      <c r="AC177" s="100" t="e">
        <f>SUMIFS(#REF!,#REF!,выравнивание!$A177,#REF!,4)</f>
        <v>#REF!</v>
      </c>
      <c r="AD177" s="100" t="e">
        <f>SUMIFS(#REF!,#REF!,выравнивание!$A177,#REF!,4)</f>
        <v>#REF!</v>
      </c>
      <c r="AE177" s="103" t="e">
        <f>SUMIF(#REF!,выравнивание!$A177,#REF!)*1000-SUMIF(#REF!,выравнивание!$A177,#REF!)*1000</f>
        <v>#REF!</v>
      </c>
      <c r="AF177" s="105" t="e">
        <f>AD177-AE177</f>
        <v>#REF!</v>
      </c>
      <c r="AU177" s="108">
        <f t="shared" si="147"/>
        <v>0</v>
      </c>
    </row>
    <row r="178" spans="1:47" hidden="1" x14ac:dyDescent="0.25">
      <c r="A178" s="6">
        <v>12</v>
      </c>
      <c r="B178" s="92" t="s">
        <v>27</v>
      </c>
      <c r="C178" s="11">
        <v>704</v>
      </c>
      <c r="D178" s="11">
        <v>2019</v>
      </c>
      <c r="E178" s="11" t="s">
        <v>184</v>
      </c>
      <c r="F178" s="104"/>
      <c r="G178" s="104"/>
      <c r="H178" s="104"/>
      <c r="I178" s="104" t="e">
        <f t="shared" ref="I178:O178" si="204">I177/$AD177</f>
        <v>#REF!</v>
      </c>
      <c r="J178" s="104" t="e">
        <f t="shared" si="204"/>
        <v>#REF!</v>
      </c>
      <c r="K178" s="104" t="e">
        <f t="shared" si="204"/>
        <v>#REF!</v>
      </c>
      <c r="L178" s="104" t="e">
        <f t="shared" si="204"/>
        <v>#REF!</v>
      </c>
      <c r="M178" s="104" t="e">
        <f t="shared" si="204"/>
        <v>#REF!</v>
      </c>
      <c r="N178" s="104" t="e">
        <f t="shared" si="204"/>
        <v>#REF!</v>
      </c>
      <c r="O178" s="104" t="e">
        <f t="shared" si="204"/>
        <v>#REF!</v>
      </c>
      <c r="P178" s="100"/>
      <c r="Q178" s="100"/>
      <c r="R178" s="100"/>
      <c r="S178" s="100"/>
      <c r="T178" s="104" t="e">
        <f t="shared" ref="T178:AB178" si="205">T177/$AD177</f>
        <v>#REF!</v>
      </c>
      <c r="U178" s="104" t="e">
        <f t="shared" si="205"/>
        <v>#REF!</v>
      </c>
      <c r="V178" s="104" t="e">
        <f t="shared" si="205"/>
        <v>#REF!</v>
      </c>
      <c r="W178" s="104" t="e">
        <f t="shared" si="205"/>
        <v>#REF!</v>
      </c>
      <c r="X178" s="104" t="e">
        <f t="shared" si="205"/>
        <v>#REF!</v>
      </c>
      <c r="Y178" s="104" t="e">
        <f t="shared" si="205"/>
        <v>#REF!</v>
      </c>
      <c r="Z178" s="104" t="e">
        <f t="shared" si="205"/>
        <v>#REF!</v>
      </c>
      <c r="AA178" s="104" t="e">
        <f t="shared" si="205"/>
        <v>#REF!</v>
      </c>
      <c r="AB178" s="104" t="e">
        <f t="shared" si="205"/>
        <v>#REF!</v>
      </c>
      <c r="AC178" s="106" t="e">
        <f>1-Z178-Y178-X178-W178-V178-U178-T178-O178-N178-L178-I178</f>
        <v>#REF!</v>
      </c>
      <c r="AD178" s="106" t="e">
        <f>AD177/$AD177</f>
        <v>#REF!</v>
      </c>
      <c r="AE178" s="81"/>
      <c r="AU178" s="108">
        <f t="shared" si="147"/>
        <v>0</v>
      </c>
    </row>
    <row r="179" spans="1:47" x14ac:dyDescent="0.25">
      <c r="A179" s="6">
        <v>12</v>
      </c>
      <c r="B179" s="92" t="s">
        <v>27</v>
      </c>
      <c r="C179" s="11">
        <v>704</v>
      </c>
      <c r="D179" s="11">
        <v>2019</v>
      </c>
      <c r="E179" s="11" t="s">
        <v>185</v>
      </c>
      <c r="F179" s="37" t="e">
        <f>G179+H179</f>
        <v>#REF!</v>
      </c>
      <c r="G179" s="37" t="e">
        <f>J179+AA179</f>
        <v>#REF!</v>
      </c>
      <c r="H179" s="37" t="e">
        <f>K179+AB179</f>
        <v>#REF!</v>
      </c>
      <c r="I179" s="37" t="e">
        <f>ROUND($AF177*I178,0)</f>
        <v>#REF!</v>
      </c>
      <c r="J179" s="37" t="e">
        <f>ROUND(I179/1.302,0)</f>
        <v>#REF!</v>
      </c>
      <c r="K179" s="37" t="e">
        <f>I179-J179</f>
        <v>#REF!</v>
      </c>
      <c r="L179" s="37" t="e">
        <f>ROUND($AF177*L178,0)</f>
        <v>#REF!</v>
      </c>
      <c r="M179" s="37" t="e">
        <f>ROUND($AF177*M178,0)</f>
        <v>#REF!</v>
      </c>
      <c r="N179" s="37" t="e">
        <f>ROUND($AF177*N178,0)</f>
        <v>#REF!</v>
      </c>
      <c r="O179" s="37" t="e">
        <f>ROUND($AF177*O178,0)</f>
        <v>#REF!</v>
      </c>
      <c r="P179" s="100"/>
      <c r="Q179" s="100"/>
      <c r="R179" s="100"/>
      <c r="S179" s="100"/>
      <c r="T179" s="37" t="e">
        <f t="shared" ref="T179:Z179" si="206">ROUND($AF177*T178,0)</f>
        <v>#REF!</v>
      </c>
      <c r="U179" s="37" t="e">
        <f t="shared" si="206"/>
        <v>#REF!</v>
      </c>
      <c r="V179" s="37" t="e">
        <f t="shared" si="206"/>
        <v>#REF!</v>
      </c>
      <c r="W179" s="37" t="e">
        <f t="shared" si="206"/>
        <v>#REF!</v>
      </c>
      <c r="X179" s="37" t="e">
        <f t="shared" si="206"/>
        <v>#REF!</v>
      </c>
      <c r="Y179" s="37" t="e">
        <f t="shared" si="206"/>
        <v>#REF!</v>
      </c>
      <c r="Z179" s="37" t="e">
        <f t="shared" si="206"/>
        <v>#REF!</v>
      </c>
      <c r="AA179" s="37" t="e">
        <f>ROUND(Z179/1.302,0)</f>
        <v>#REF!</v>
      </c>
      <c r="AB179" s="37" t="e">
        <f>Z179-AA179</f>
        <v>#REF!</v>
      </c>
      <c r="AC179" s="37" t="e">
        <f>ROUND($AF177*AC178,0)</f>
        <v>#REF!</v>
      </c>
      <c r="AD179" s="37" t="e">
        <f>I179+L179+N179+O179+T179+U179+V179+W179+X179+Y179+AC179+Z179</f>
        <v>#REF!</v>
      </c>
      <c r="AE179" s="78" t="e">
        <f>AF177</f>
        <v>#REF!</v>
      </c>
      <c r="AF179" s="78" t="e">
        <f>AE179-AF177</f>
        <v>#REF!</v>
      </c>
      <c r="AG179" s="107" t="e">
        <f>-ROUND(F179/1000,1)</f>
        <v>#REF!</v>
      </c>
      <c r="AH179" s="107" t="e">
        <f>ROUND(AG179/1.302,1)</f>
        <v>#REF!</v>
      </c>
      <c r="AI179" s="107" t="e">
        <f>AG179-AH179</f>
        <v>#REF!</v>
      </c>
      <c r="AJ179" s="107" t="e">
        <f>-ROUND(L179/1000,1)</f>
        <v>#REF!</v>
      </c>
      <c r="AK179" s="107" t="e">
        <f>-ROUND(M179/1000,1)</f>
        <v>#REF!</v>
      </c>
      <c r="AL179" s="107" t="e">
        <f>-ROUND(N179/1000,1)</f>
        <v>#REF!</v>
      </c>
      <c r="AM179" s="107" t="e">
        <f>-ROUND(O179/1000,1)</f>
        <v>#REF!</v>
      </c>
      <c r="AN179" s="107" t="e">
        <f t="shared" ref="AN179:AS179" si="207">-ROUND(T179/1000,1)</f>
        <v>#REF!</v>
      </c>
      <c r="AO179" s="107" t="e">
        <f t="shared" si="207"/>
        <v>#REF!</v>
      </c>
      <c r="AP179" s="107" t="e">
        <f t="shared" si="207"/>
        <v>#REF!</v>
      </c>
      <c r="AQ179" s="107" t="e">
        <f t="shared" si="207"/>
        <v>#REF!</v>
      </c>
      <c r="AR179" s="107" t="e">
        <f t="shared" si="207"/>
        <v>#REF!</v>
      </c>
      <c r="AS179" s="107" t="e">
        <f t="shared" si="207"/>
        <v>#REF!</v>
      </c>
      <c r="AT179" s="107" t="e">
        <f>-ROUND(AC179/1000,1)</f>
        <v>#REF!</v>
      </c>
      <c r="AU179" s="108" t="e">
        <f t="shared" si="147"/>
        <v>#REF!</v>
      </c>
    </row>
    <row r="180" spans="1:47" hidden="1" x14ac:dyDescent="0.25">
      <c r="A180" s="6">
        <v>12</v>
      </c>
      <c r="B180" s="92" t="s">
        <v>27</v>
      </c>
      <c r="C180" s="11">
        <v>704</v>
      </c>
      <c r="D180" s="11">
        <v>2020</v>
      </c>
      <c r="E180" s="11" t="s">
        <v>182</v>
      </c>
      <c r="F180" s="97"/>
      <c r="G180" s="97"/>
      <c r="H180" s="97"/>
      <c r="I180" s="97" t="e">
        <f>SUMIFS(#REF!,#REF!,выравнивание!$A180,#REF!,4)</f>
        <v>#REF!</v>
      </c>
      <c r="J180" s="97" t="e">
        <f>SUMIFS(#REF!,#REF!,выравнивание!$A180,#REF!,4)</f>
        <v>#REF!</v>
      </c>
      <c r="K180" s="97" t="e">
        <f>SUMIFS(#REF!,#REF!,выравнивание!$A180,#REF!,4)</f>
        <v>#REF!</v>
      </c>
      <c r="L180" s="97" t="e">
        <f>SUMIFS(#REF!,#REF!,выравнивание!$A180,#REF!,4)</f>
        <v>#REF!</v>
      </c>
      <c r="M180" s="97" t="e">
        <f>SUMIFS(#REF!,#REF!,выравнивание!$A180,#REF!,4)</f>
        <v>#REF!</v>
      </c>
      <c r="N180" s="97" t="e">
        <f>SUMIFS(#REF!,#REF!,выравнивание!$A180,#REF!,4)</f>
        <v>#REF!</v>
      </c>
      <c r="O180" s="97" t="e">
        <f>SUMIFS(#REF!,#REF!,выравнивание!$A180,#REF!,4)</f>
        <v>#REF!</v>
      </c>
      <c r="P180" s="97" t="e">
        <f>SUMIFS(#REF!,#REF!,выравнивание!$A180,#REF!,4)</f>
        <v>#REF!</v>
      </c>
      <c r="Q180" s="97" t="e">
        <f>SUMIFS(#REF!,#REF!,выравнивание!$A180,#REF!,4)</f>
        <v>#REF!</v>
      </c>
      <c r="R180" s="97" t="e">
        <f>SUMIFS(#REF!,#REF!,выравнивание!$A180,#REF!,4)</f>
        <v>#REF!</v>
      </c>
      <c r="S180" s="97" t="e">
        <f>SUMIFS(#REF!,#REF!,выравнивание!$A180,#REF!,4)</f>
        <v>#REF!</v>
      </c>
      <c r="T180" s="97" t="e">
        <f>SUMIFS(#REF!,#REF!,выравнивание!$A180,#REF!,4)</f>
        <v>#REF!</v>
      </c>
      <c r="U180" s="97" t="e">
        <f>SUMIFS(#REF!,#REF!,выравнивание!$A180,#REF!,4)</f>
        <v>#REF!</v>
      </c>
      <c r="V180" s="97" t="e">
        <f>SUMIFS(#REF!,#REF!,выравнивание!$A180,#REF!,4)</f>
        <v>#REF!</v>
      </c>
      <c r="W180" s="97" t="e">
        <f>SUMIFS(#REF!,#REF!,выравнивание!$A180,#REF!,4)</f>
        <v>#REF!</v>
      </c>
      <c r="X180" s="97" t="e">
        <f>SUMIFS(#REF!,#REF!,выравнивание!$A180,#REF!,4)</f>
        <v>#REF!</v>
      </c>
      <c r="Y180" s="97" t="e">
        <f>SUMIFS(#REF!,#REF!,выравнивание!$A180,#REF!,4)</f>
        <v>#REF!</v>
      </c>
      <c r="Z180" s="97" t="e">
        <f>SUMIFS(#REF!,#REF!,выравнивание!$A180,#REF!,4)</f>
        <v>#REF!</v>
      </c>
      <c r="AA180" s="97" t="e">
        <f>SUMIFS(#REF!,#REF!,выравнивание!$A180,#REF!,4)</f>
        <v>#REF!</v>
      </c>
      <c r="AB180" s="97" t="e">
        <f>SUMIFS(#REF!,#REF!,выравнивание!$A180,#REF!,4)</f>
        <v>#REF!</v>
      </c>
      <c r="AC180" s="100" t="e">
        <f>SUMIFS(#REF!,#REF!,выравнивание!$A180,#REF!,4)</f>
        <v>#REF!</v>
      </c>
      <c r="AD180" s="100" t="e">
        <f>SUMIFS(#REF!,#REF!,выравнивание!$A180,#REF!,4)</f>
        <v>#REF!</v>
      </c>
      <c r="AE180" s="103" t="e">
        <f>SUMIF(#REF!,выравнивание!$A180,#REF!)*1000-SUMIF(#REF!,выравнивание!$A180,#REF!)*1000</f>
        <v>#REF!</v>
      </c>
      <c r="AF180" s="84" t="e">
        <f>AD180-AE180</f>
        <v>#REF!</v>
      </c>
      <c r="AU180" s="108">
        <f t="shared" si="147"/>
        <v>0</v>
      </c>
    </row>
    <row r="181" spans="1:47" hidden="1" x14ac:dyDescent="0.25">
      <c r="A181" s="6">
        <v>12</v>
      </c>
      <c r="B181" s="92" t="s">
        <v>27</v>
      </c>
      <c r="C181" s="11">
        <v>704</v>
      </c>
      <c r="D181" s="11">
        <v>2020</v>
      </c>
      <c r="E181" s="11" t="s">
        <v>184</v>
      </c>
      <c r="F181" s="104"/>
      <c r="G181" s="104"/>
      <c r="H181" s="104"/>
      <c r="I181" s="104" t="e">
        <f t="shared" ref="I181:O181" si="208">I180/$AD180</f>
        <v>#REF!</v>
      </c>
      <c r="J181" s="104" t="e">
        <f t="shared" si="208"/>
        <v>#REF!</v>
      </c>
      <c r="K181" s="104" t="e">
        <f t="shared" si="208"/>
        <v>#REF!</v>
      </c>
      <c r="L181" s="104" t="e">
        <f t="shared" si="208"/>
        <v>#REF!</v>
      </c>
      <c r="M181" s="104" t="e">
        <f t="shared" si="208"/>
        <v>#REF!</v>
      </c>
      <c r="N181" s="104" t="e">
        <f t="shared" si="208"/>
        <v>#REF!</v>
      </c>
      <c r="O181" s="104" t="e">
        <f t="shared" si="208"/>
        <v>#REF!</v>
      </c>
      <c r="P181" s="100"/>
      <c r="Q181" s="100"/>
      <c r="R181" s="100"/>
      <c r="S181" s="100"/>
      <c r="T181" s="104" t="e">
        <f t="shared" ref="T181:AB181" si="209">T180/$AD180</f>
        <v>#REF!</v>
      </c>
      <c r="U181" s="104" t="e">
        <f t="shared" si="209"/>
        <v>#REF!</v>
      </c>
      <c r="V181" s="104" t="e">
        <f t="shared" si="209"/>
        <v>#REF!</v>
      </c>
      <c r="W181" s="104" t="e">
        <f t="shared" si="209"/>
        <v>#REF!</v>
      </c>
      <c r="X181" s="104" t="e">
        <f t="shared" si="209"/>
        <v>#REF!</v>
      </c>
      <c r="Y181" s="104" t="e">
        <f t="shared" si="209"/>
        <v>#REF!</v>
      </c>
      <c r="Z181" s="104" t="e">
        <f t="shared" si="209"/>
        <v>#REF!</v>
      </c>
      <c r="AA181" s="104" t="e">
        <f t="shared" si="209"/>
        <v>#REF!</v>
      </c>
      <c r="AB181" s="104" t="e">
        <f t="shared" si="209"/>
        <v>#REF!</v>
      </c>
      <c r="AC181" s="106" t="e">
        <f>1-Z181-Y181-X181-W181-V181-U181-T181-O181-N181-L181-I181</f>
        <v>#REF!</v>
      </c>
      <c r="AD181" s="106" t="e">
        <f>AD180/$AD180</f>
        <v>#REF!</v>
      </c>
      <c r="AE181" s="81"/>
      <c r="AU181" s="108">
        <f t="shared" si="147"/>
        <v>0</v>
      </c>
    </row>
    <row r="182" spans="1:47" x14ac:dyDescent="0.25">
      <c r="A182" s="6">
        <v>12</v>
      </c>
      <c r="B182" s="92" t="s">
        <v>27</v>
      </c>
      <c r="C182" s="11">
        <v>704</v>
      </c>
      <c r="D182" s="11">
        <v>2020</v>
      </c>
      <c r="E182" s="11" t="s">
        <v>185</v>
      </c>
      <c r="F182" s="37" t="e">
        <f>G182+H182</f>
        <v>#REF!</v>
      </c>
      <c r="G182" s="37" t="e">
        <f>J182+AA182</f>
        <v>#REF!</v>
      </c>
      <c r="H182" s="37" t="e">
        <f>K182+AB182</f>
        <v>#REF!</v>
      </c>
      <c r="I182" s="37" t="e">
        <f>ROUND($AF180*I181,0)</f>
        <v>#REF!</v>
      </c>
      <c r="J182" s="37" t="e">
        <f>ROUND(I182/1.302,0)</f>
        <v>#REF!</v>
      </c>
      <c r="K182" s="37" t="e">
        <f>I182-J182</f>
        <v>#REF!</v>
      </c>
      <c r="L182" s="37" t="e">
        <f>ROUND($AF180*L181,0)</f>
        <v>#REF!</v>
      </c>
      <c r="M182" s="37" t="e">
        <f>ROUND($AF180*M181,0)</f>
        <v>#REF!</v>
      </c>
      <c r="N182" s="37" t="e">
        <f>ROUND($AF180*N181,0)</f>
        <v>#REF!</v>
      </c>
      <c r="O182" s="37" t="e">
        <f>ROUND($AF180*O181,0)</f>
        <v>#REF!</v>
      </c>
      <c r="P182" s="100"/>
      <c r="Q182" s="100"/>
      <c r="R182" s="100"/>
      <c r="S182" s="100"/>
      <c r="T182" s="37" t="e">
        <f t="shared" ref="T182:Z182" si="210">ROUND($AF180*T181,0)</f>
        <v>#REF!</v>
      </c>
      <c r="U182" s="37" t="e">
        <f t="shared" si="210"/>
        <v>#REF!</v>
      </c>
      <c r="V182" s="37" t="e">
        <f t="shared" si="210"/>
        <v>#REF!</v>
      </c>
      <c r="W182" s="37" t="e">
        <f t="shared" si="210"/>
        <v>#REF!</v>
      </c>
      <c r="X182" s="37" t="e">
        <f t="shared" si="210"/>
        <v>#REF!</v>
      </c>
      <c r="Y182" s="37" t="e">
        <f t="shared" si="210"/>
        <v>#REF!</v>
      </c>
      <c r="Z182" s="37" t="e">
        <f t="shared" si="210"/>
        <v>#REF!</v>
      </c>
      <c r="AA182" s="37" t="e">
        <f>ROUND(Z182/1.302,0)</f>
        <v>#REF!</v>
      </c>
      <c r="AB182" s="37" t="e">
        <f>Z182-AA182</f>
        <v>#REF!</v>
      </c>
      <c r="AC182" s="37" t="e">
        <f>ROUND($AF180*AC181,0)</f>
        <v>#REF!</v>
      </c>
      <c r="AD182" s="37" t="e">
        <f>I182+L182+N182+O182+T182+U182+V182+W182+X182+Y182+AC182+Z182</f>
        <v>#REF!</v>
      </c>
      <c r="AE182" s="78" t="e">
        <f>AF180</f>
        <v>#REF!</v>
      </c>
      <c r="AF182" s="78" t="e">
        <f>AE182-AF180</f>
        <v>#REF!</v>
      </c>
      <c r="AG182" s="107" t="e">
        <f>-ROUND(F182/1000,1)</f>
        <v>#REF!</v>
      </c>
      <c r="AH182" s="107" t="e">
        <f>ROUND(AG182/1.302,1)</f>
        <v>#REF!</v>
      </c>
      <c r="AI182" s="107" t="e">
        <f>AG182-AH182</f>
        <v>#REF!</v>
      </c>
      <c r="AJ182" s="107" t="e">
        <f>-ROUND(L182/1000,1)</f>
        <v>#REF!</v>
      </c>
      <c r="AK182" s="107" t="e">
        <f>-ROUND(M182/1000,1)</f>
        <v>#REF!</v>
      </c>
      <c r="AL182" s="107" t="e">
        <f>-ROUND(N182/1000,1)</f>
        <v>#REF!</v>
      </c>
      <c r="AM182" s="107" t="e">
        <f>-ROUND(O182/1000,1)</f>
        <v>#REF!</v>
      </c>
      <c r="AN182" s="107" t="e">
        <f t="shared" ref="AN182:AS182" si="211">-ROUND(T182/1000,1)</f>
        <v>#REF!</v>
      </c>
      <c r="AO182" s="107" t="e">
        <f t="shared" si="211"/>
        <v>#REF!</v>
      </c>
      <c r="AP182" s="107" t="e">
        <f t="shared" si="211"/>
        <v>#REF!</v>
      </c>
      <c r="AQ182" s="107" t="e">
        <f t="shared" si="211"/>
        <v>#REF!</v>
      </c>
      <c r="AR182" s="107" t="e">
        <f t="shared" si="211"/>
        <v>#REF!</v>
      </c>
      <c r="AS182" s="107" t="e">
        <f t="shared" si="211"/>
        <v>#REF!</v>
      </c>
      <c r="AT182" s="107" t="e">
        <f>-ROUND(AC182/1000,1)</f>
        <v>#REF!</v>
      </c>
      <c r="AU182" s="108" t="e">
        <f t="shared" si="147"/>
        <v>#REF!</v>
      </c>
    </row>
    <row r="183" spans="1:47" ht="15.75" hidden="1" x14ac:dyDescent="0.25">
      <c r="A183" s="40">
        <v>21</v>
      </c>
      <c r="B183" s="94" t="s">
        <v>173</v>
      </c>
      <c r="C183" s="11">
        <v>704</v>
      </c>
      <c r="D183" s="11">
        <v>2018</v>
      </c>
      <c r="E183" s="11" t="s">
        <v>182</v>
      </c>
      <c r="F183" s="100"/>
      <c r="G183" s="100"/>
      <c r="H183" s="100"/>
      <c r="I183" s="100">
        <f>SUMIFS('2020'!BM:BM,'2020'!$B:$B,выравнивание!$A183,'2020'!$G:$G,4)</f>
        <v>11292587</v>
      </c>
      <c r="J183" s="100">
        <f>SUMIFS('2020'!BN:BN,'2020'!$B:$B,выравнивание!$A183,'2020'!$G:$G,4)</f>
        <v>8673261.8000000007</v>
      </c>
      <c r="K183" s="100">
        <f>SUMIFS('2020'!BO:BO,'2020'!$B:$B,выравнивание!$A183,'2020'!$G:$G,4)</f>
        <v>2619325.2000000002</v>
      </c>
      <c r="L183" s="100">
        <f>SUMIFS('2020'!BP:BP,'2020'!$B:$B,выравнивание!$A183,'2020'!$G:$G,4)</f>
        <v>828940</v>
      </c>
      <c r="M183" s="100">
        <f>SUMIFS('2020'!BQ:BQ,'2020'!$B:$B,выравнивание!$A183,'2020'!$G:$G,4)</f>
        <v>165788</v>
      </c>
      <c r="N183" s="100">
        <f>SUMIFS('2020'!BR:BR,'2020'!$B:$B,выравнивание!$A183,'2020'!$G:$G,4)</f>
        <v>1722980</v>
      </c>
      <c r="O183" s="100">
        <f>SUMIFS('2020'!BS:BS,'2020'!$B:$B,выравнивание!$A183,'2020'!$G:$G,4)</f>
        <v>5951430</v>
      </c>
      <c r="P183" s="100">
        <f>SUMIFS('2020'!BT:BT,'2020'!$B:$B,выравнивание!$A183,'2020'!$G:$G,4)</f>
        <v>0</v>
      </c>
      <c r="Q183" s="100">
        <f>SUMIFS('2020'!BU:BU,'2020'!$B:$B,выравнивание!$A183,'2020'!$G:$G,4)</f>
        <v>0</v>
      </c>
      <c r="R183" s="100">
        <f>SUMIFS('2020'!BV:BV,'2020'!$B:$B,выравнивание!$A183,'2020'!$G:$G,4)</f>
        <v>0</v>
      </c>
      <c r="S183" s="100">
        <f>SUMIFS('2020'!BW:BW,'2020'!$B:$B,выравнивание!$A183,'2020'!$G:$G,4)</f>
        <v>0</v>
      </c>
      <c r="T183" s="100">
        <f>SUMIFS('2020'!BX:BX,'2020'!$B:$B,выравнивание!$A183,'2020'!$G:$G,4)</f>
        <v>2283640</v>
      </c>
      <c r="U183" s="100">
        <f>SUMIFS('2020'!BY:BY,'2020'!$B:$B,выравнивание!$A183,'2020'!$G:$G,4)</f>
        <v>3741080</v>
      </c>
      <c r="V183" s="100">
        <f>SUMIFS('2020'!BZ:BZ,'2020'!$B:$B,выравнивание!$A183,'2020'!$G:$G,4)</f>
        <v>134540</v>
      </c>
      <c r="W183" s="100">
        <f>SUMIFS('2020'!CA:CA,'2020'!$B:$B,выравнивание!$A183,'2020'!$G:$G,4)</f>
        <v>538160</v>
      </c>
      <c r="X183" s="100">
        <f>SUMIFS('2020'!CB:CB,'2020'!$B:$B,выравнивание!$A183,'2020'!$G:$G,4)</f>
        <v>21700</v>
      </c>
      <c r="Y183" s="100">
        <f>SUMIFS('2020'!CC:CC,'2020'!$B:$B,выравнивание!$A183,'2020'!$G:$G,4)</f>
        <v>1115380</v>
      </c>
      <c r="Z183" s="100">
        <f>SUMIFS('2020'!CD:CD,'2020'!$B:$B,выравнивание!$A183,'2020'!$G:$G,4)</f>
        <v>9035081</v>
      </c>
      <c r="AA183" s="100">
        <f>SUMIFS('2020'!CE:CE,'2020'!$B:$B,выравнивание!$A183,'2020'!$G:$G,4)</f>
        <v>6939386.2999999998</v>
      </c>
      <c r="AB183" s="100">
        <f>SUMIFS('2020'!CF:CF,'2020'!$B:$B,выравнивание!$A183,'2020'!$G:$G,4)</f>
        <v>2095694.7</v>
      </c>
      <c r="AC183" s="100">
        <f>SUMIFS('2020'!CG:CG,'2020'!$B:$B,выравнивание!$A183,'2020'!$G:$G,4)</f>
        <v>282100</v>
      </c>
      <c r="AD183" s="100">
        <f>SUMIFS('2020'!CH:CH,'2020'!$B:$B,выравнивание!$A183,'2020'!$G:$G,4)</f>
        <v>36947618</v>
      </c>
      <c r="AE183" s="84">
        <f>SUMIF('Свод 2020'!$A$44:$A$57,выравнивание!$A183,'Свод 2020'!$AA$44:$AA$57)*1000-SUMIF('Свод 2020'!$A$44:$A$57,выравнивание!$A183,'Свод 2020'!$S$44:$S$57)*1000</f>
        <v>26731900</v>
      </c>
      <c r="AF183" s="105">
        <f>AD183-AE183</f>
        <v>10215718</v>
      </c>
      <c r="AU183" s="108">
        <f t="shared" si="147"/>
        <v>0</v>
      </c>
    </row>
    <row r="184" spans="1:47" ht="15.75" hidden="1" x14ac:dyDescent="0.25">
      <c r="A184" s="40">
        <v>21</v>
      </c>
      <c r="B184" s="94" t="s">
        <v>173</v>
      </c>
      <c r="C184" s="11">
        <v>704</v>
      </c>
      <c r="D184" s="11">
        <v>2018</v>
      </c>
      <c r="E184" s="11" t="s">
        <v>184</v>
      </c>
      <c r="F184" s="104"/>
      <c r="G184" s="104"/>
      <c r="H184" s="104"/>
      <c r="I184" s="104">
        <f t="shared" ref="I184:O184" si="212">I183/$AD183</f>
        <v>0.30563800000000002</v>
      </c>
      <c r="J184" s="104">
        <f t="shared" si="212"/>
        <v>0.23474500000000001</v>
      </c>
      <c r="K184" s="104">
        <f t="shared" si="212"/>
        <v>7.0892999999999998E-2</v>
      </c>
      <c r="L184" s="104">
        <f t="shared" si="212"/>
        <v>2.2436000000000001E-2</v>
      </c>
      <c r="M184" s="104">
        <f t="shared" si="212"/>
        <v>4.4869999999999997E-3</v>
      </c>
      <c r="N184" s="104">
        <f t="shared" si="212"/>
        <v>4.6633000000000001E-2</v>
      </c>
      <c r="O184" s="104">
        <f t="shared" si="212"/>
        <v>0.161078</v>
      </c>
      <c r="P184" s="100"/>
      <c r="Q184" s="100"/>
      <c r="R184" s="100"/>
      <c r="S184" s="100"/>
      <c r="T184" s="104">
        <f t="shared" ref="T184:AB184" si="213">T183/$AD183</f>
        <v>6.1808000000000002E-2</v>
      </c>
      <c r="U184" s="104">
        <f t="shared" si="213"/>
        <v>0.101254</v>
      </c>
      <c r="V184" s="104">
        <f t="shared" si="213"/>
        <v>3.6410000000000001E-3</v>
      </c>
      <c r="W184" s="104">
        <f t="shared" si="213"/>
        <v>1.4565E-2</v>
      </c>
      <c r="X184" s="104">
        <f t="shared" si="213"/>
        <v>5.8699999999999996E-4</v>
      </c>
      <c r="Y184" s="104">
        <f t="shared" si="213"/>
        <v>3.0188E-2</v>
      </c>
      <c r="Z184" s="104">
        <f t="shared" si="213"/>
        <v>0.24453800000000001</v>
      </c>
      <c r="AA184" s="104">
        <f t="shared" si="213"/>
        <v>0.18781700000000001</v>
      </c>
      <c r="AB184" s="104">
        <f t="shared" si="213"/>
        <v>5.6721000000000001E-2</v>
      </c>
      <c r="AC184" s="106">
        <f>1-Z184-Y184-X184-W184-V184-U184-T184-O184-N184-L184-I184</f>
        <v>7.6340000000000002E-3</v>
      </c>
      <c r="AD184" s="106">
        <f>AD183/$AD183</f>
        <v>1</v>
      </c>
      <c r="AE184" s="81"/>
      <c r="AU184" s="108">
        <f t="shared" si="147"/>
        <v>0</v>
      </c>
    </row>
    <row r="185" spans="1:47" ht="15.75" x14ac:dyDescent="0.25">
      <c r="A185" s="40">
        <v>21</v>
      </c>
      <c r="B185" s="94" t="s">
        <v>173</v>
      </c>
      <c r="C185" s="11">
        <v>704</v>
      </c>
      <c r="D185" s="11">
        <v>2018</v>
      </c>
      <c r="E185" s="11" t="s">
        <v>185</v>
      </c>
      <c r="F185" s="37">
        <f>G185+H185</f>
        <v>5620443</v>
      </c>
      <c r="G185" s="37">
        <f>J185+AA185</f>
        <v>4316776</v>
      </c>
      <c r="H185" s="37">
        <f>K185+AB185</f>
        <v>1303667</v>
      </c>
      <c r="I185" s="37">
        <f>ROUND($AF183*I184,0)</f>
        <v>3122312</v>
      </c>
      <c r="J185" s="37">
        <f>ROUND(I185/1.302,0)</f>
        <v>2398089</v>
      </c>
      <c r="K185" s="37">
        <f>I185-J185</f>
        <v>724223</v>
      </c>
      <c r="L185" s="37">
        <f>ROUND($AF183*L184,0)</f>
        <v>229200</v>
      </c>
      <c r="M185" s="37">
        <f>ROUND($AF183*M184,0)</f>
        <v>45838</v>
      </c>
      <c r="N185" s="37">
        <f>ROUND($AF183*N184,0)</f>
        <v>476390</v>
      </c>
      <c r="O185" s="37">
        <f>ROUND($AF183*O184,0)</f>
        <v>1645527</v>
      </c>
      <c r="P185" s="100"/>
      <c r="Q185" s="100"/>
      <c r="R185" s="100"/>
      <c r="S185" s="100"/>
      <c r="T185" s="37">
        <f t="shared" ref="T185:Z185" si="214">ROUND($AF183*T184,0)</f>
        <v>631413</v>
      </c>
      <c r="U185" s="37">
        <f t="shared" si="214"/>
        <v>1034382</v>
      </c>
      <c r="V185" s="37">
        <f t="shared" si="214"/>
        <v>37195</v>
      </c>
      <c r="W185" s="37">
        <f t="shared" si="214"/>
        <v>148792</v>
      </c>
      <c r="X185" s="37">
        <f t="shared" si="214"/>
        <v>5997</v>
      </c>
      <c r="Y185" s="37">
        <f t="shared" si="214"/>
        <v>308392</v>
      </c>
      <c r="Z185" s="37">
        <f t="shared" si="214"/>
        <v>2498131</v>
      </c>
      <c r="AA185" s="37">
        <f>ROUND(Z185/1.302,0)</f>
        <v>1918687</v>
      </c>
      <c r="AB185" s="37">
        <f>Z185-AA185</f>
        <v>579444</v>
      </c>
      <c r="AC185" s="37">
        <f>ROUND($AF183*AC184,0)</f>
        <v>77987</v>
      </c>
      <c r="AD185" s="37">
        <f>I185+L185+N185+O185+T185+U185+V185+W185+X185+Y185+AC185+Z185</f>
        <v>10215718</v>
      </c>
      <c r="AE185" s="78">
        <f>AF183</f>
        <v>10215718</v>
      </c>
      <c r="AF185" s="78">
        <f>AE185-AF183</f>
        <v>0</v>
      </c>
      <c r="AG185" s="107">
        <f>-ROUND(F185/1000,1)</f>
        <v>-5620.4</v>
      </c>
      <c r="AH185" s="107">
        <f>ROUND(AG185/1.302,1)</f>
        <v>-4316.7</v>
      </c>
      <c r="AI185" s="107">
        <f>AG185-AH185</f>
        <v>-1303.7</v>
      </c>
      <c r="AJ185" s="107">
        <f>-ROUND(L185/1000,1)</f>
        <v>-229.2</v>
      </c>
      <c r="AK185" s="107">
        <f>-ROUND(M185/1000,1)</f>
        <v>-45.8</v>
      </c>
      <c r="AL185" s="107">
        <f>-ROUND(N185/1000,1)</f>
        <v>-476.4</v>
      </c>
      <c r="AM185" s="107">
        <f>-ROUND(O185/1000,1)</f>
        <v>-1645.5</v>
      </c>
      <c r="AN185" s="107">
        <f t="shared" ref="AN185:AS185" si="215">-ROUND(T185/1000,1)</f>
        <v>-631.4</v>
      </c>
      <c r="AO185" s="107">
        <f t="shared" si="215"/>
        <v>-1034.4000000000001</v>
      </c>
      <c r="AP185" s="107">
        <f t="shared" si="215"/>
        <v>-37.200000000000003</v>
      </c>
      <c r="AQ185" s="107">
        <f t="shared" si="215"/>
        <v>-148.80000000000001</v>
      </c>
      <c r="AR185" s="107">
        <f t="shared" si="215"/>
        <v>-6</v>
      </c>
      <c r="AS185" s="107">
        <f t="shared" si="215"/>
        <v>-308.39999999999998</v>
      </c>
      <c r="AT185" s="107">
        <f>-ROUND(AC185/1000,1)</f>
        <v>-78</v>
      </c>
      <c r="AU185" s="108">
        <f t="shared" si="147"/>
        <v>-10215.700000000001</v>
      </c>
    </row>
    <row r="186" spans="1:47" ht="15.75" hidden="1" x14ac:dyDescent="0.25">
      <c r="A186" s="40">
        <v>21</v>
      </c>
      <c r="B186" s="94" t="s">
        <v>173</v>
      </c>
      <c r="C186" s="11">
        <v>704</v>
      </c>
      <c r="D186" s="11">
        <v>2019</v>
      </c>
      <c r="E186" s="11" t="s">
        <v>182</v>
      </c>
      <c r="F186" s="97"/>
      <c r="G186" s="97"/>
      <c r="H186" s="97"/>
      <c r="I186" s="97" t="e">
        <f>SUMIFS(#REF!,#REF!,выравнивание!$A186,#REF!,4)</f>
        <v>#REF!</v>
      </c>
      <c r="J186" s="97" t="e">
        <f>SUMIFS(#REF!,#REF!,выравнивание!$A186,#REF!,4)</f>
        <v>#REF!</v>
      </c>
      <c r="K186" s="97" t="e">
        <f>SUMIFS(#REF!,#REF!,выравнивание!$A186,#REF!,4)</f>
        <v>#REF!</v>
      </c>
      <c r="L186" s="97" t="e">
        <f>SUMIFS(#REF!,#REF!,выравнивание!$A186,#REF!,4)</f>
        <v>#REF!</v>
      </c>
      <c r="M186" s="97" t="e">
        <f>SUMIFS(#REF!,#REF!,выравнивание!$A186,#REF!,4)</f>
        <v>#REF!</v>
      </c>
      <c r="N186" s="97" t="e">
        <f>SUMIFS(#REF!,#REF!,выравнивание!$A186,#REF!,4)</f>
        <v>#REF!</v>
      </c>
      <c r="O186" s="97" t="e">
        <f>SUMIFS(#REF!,#REF!,выравнивание!$A186,#REF!,4)</f>
        <v>#REF!</v>
      </c>
      <c r="P186" s="97" t="e">
        <f>SUMIFS(#REF!,#REF!,выравнивание!$A186,#REF!,4)</f>
        <v>#REF!</v>
      </c>
      <c r="Q186" s="97" t="e">
        <f>SUMIFS(#REF!,#REF!,выравнивание!$A186,#REF!,4)</f>
        <v>#REF!</v>
      </c>
      <c r="R186" s="97" t="e">
        <f>SUMIFS(#REF!,#REF!,выравнивание!$A186,#REF!,4)</f>
        <v>#REF!</v>
      </c>
      <c r="S186" s="97" t="e">
        <f>SUMIFS(#REF!,#REF!,выравнивание!$A186,#REF!,4)</f>
        <v>#REF!</v>
      </c>
      <c r="T186" s="97" t="e">
        <f>SUMIFS(#REF!,#REF!,выравнивание!$A186,#REF!,4)</f>
        <v>#REF!</v>
      </c>
      <c r="U186" s="97" t="e">
        <f>SUMIFS(#REF!,#REF!,выравнивание!$A186,#REF!,4)</f>
        <v>#REF!</v>
      </c>
      <c r="V186" s="97" t="e">
        <f>SUMIFS(#REF!,#REF!,выравнивание!$A186,#REF!,4)</f>
        <v>#REF!</v>
      </c>
      <c r="W186" s="97" t="e">
        <f>SUMIFS(#REF!,#REF!,выравнивание!$A186,#REF!,4)</f>
        <v>#REF!</v>
      </c>
      <c r="X186" s="97" t="e">
        <f>SUMIFS(#REF!,#REF!,выравнивание!$A186,#REF!,4)</f>
        <v>#REF!</v>
      </c>
      <c r="Y186" s="97" t="e">
        <f>SUMIFS(#REF!,#REF!,выравнивание!$A186,#REF!,4)</f>
        <v>#REF!</v>
      </c>
      <c r="Z186" s="97" t="e">
        <f>SUMIFS(#REF!,#REF!,выравнивание!$A186,#REF!,4)</f>
        <v>#REF!</v>
      </c>
      <c r="AA186" s="97" t="e">
        <f>SUMIFS(#REF!,#REF!,выравнивание!$A186,#REF!,4)</f>
        <v>#REF!</v>
      </c>
      <c r="AB186" s="97" t="e">
        <f>SUMIFS(#REF!,#REF!,выравнивание!$A186,#REF!,4)</f>
        <v>#REF!</v>
      </c>
      <c r="AC186" s="100" t="e">
        <f>SUMIFS(#REF!,#REF!,выравнивание!$A186,#REF!,4)</f>
        <v>#REF!</v>
      </c>
      <c r="AD186" s="100" t="e">
        <f>SUMIFS(#REF!,#REF!,выравнивание!$A186,#REF!,4)</f>
        <v>#REF!</v>
      </c>
      <c r="AE186" s="103" t="e">
        <f>SUMIF(#REF!,выравнивание!$A186,#REF!)*1000-SUMIF(#REF!,выравнивание!$A186,#REF!)*1000</f>
        <v>#REF!</v>
      </c>
      <c r="AF186" s="105" t="e">
        <f>AD186-AE186</f>
        <v>#REF!</v>
      </c>
      <c r="AU186" s="108">
        <f t="shared" si="147"/>
        <v>0</v>
      </c>
    </row>
    <row r="187" spans="1:47" ht="15.75" hidden="1" x14ac:dyDescent="0.25">
      <c r="A187" s="40">
        <v>21</v>
      </c>
      <c r="B187" s="94" t="s">
        <v>173</v>
      </c>
      <c r="C187" s="11">
        <v>704</v>
      </c>
      <c r="D187" s="11">
        <v>2019</v>
      </c>
      <c r="E187" s="11" t="s">
        <v>184</v>
      </c>
      <c r="F187" s="104"/>
      <c r="G187" s="104"/>
      <c r="H187" s="104"/>
      <c r="I187" s="104" t="e">
        <f t="shared" ref="I187:O187" si="216">I186/$AD186</f>
        <v>#REF!</v>
      </c>
      <c r="J187" s="104" t="e">
        <f t="shared" si="216"/>
        <v>#REF!</v>
      </c>
      <c r="K187" s="104" t="e">
        <f t="shared" si="216"/>
        <v>#REF!</v>
      </c>
      <c r="L187" s="104" t="e">
        <f t="shared" si="216"/>
        <v>#REF!</v>
      </c>
      <c r="M187" s="104" t="e">
        <f t="shared" si="216"/>
        <v>#REF!</v>
      </c>
      <c r="N187" s="104" t="e">
        <f t="shared" si="216"/>
        <v>#REF!</v>
      </c>
      <c r="O187" s="104" t="e">
        <f t="shared" si="216"/>
        <v>#REF!</v>
      </c>
      <c r="P187" s="100"/>
      <c r="Q187" s="100"/>
      <c r="R187" s="100"/>
      <c r="S187" s="100"/>
      <c r="T187" s="104" t="e">
        <f t="shared" ref="T187:AB187" si="217">T186/$AD186</f>
        <v>#REF!</v>
      </c>
      <c r="U187" s="104" t="e">
        <f t="shared" si="217"/>
        <v>#REF!</v>
      </c>
      <c r="V187" s="104" t="e">
        <f t="shared" si="217"/>
        <v>#REF!</v>
      </c>
      <c r="W187" s="104" t="e">
        <f t="shared" si="217"/>
        <v>#REF!</v>
      </c>
      <c r="X187" s="104" t="e">
        <f t="shared" si="217"/>
        <v>#REF!</v>
      </c>
      <c r="Y187" s="104" t="e">
        <f t="shared" si="217"/>
        <v>#REF!</v>
      </c>
      <c r="Z187" s="104" t="e">
        <f t="shared" si="217"/>
        <v>#REF!</v>
      </c>
      <c r="AA187" s="104" t="e">
        <f t="shared" si="217"/>
        <v>#REF!</v>
      </c>
      <c r="AB187" s="104" t="e">
        <f t="shared" si="217"/>
        <v>#REF!</v>
      </c>
      <c r="AC187" s="106" t="e">
        <f>1-Z187-Y187-X187-W187-V187-U187-T187-O187-N187-L187-I187</f>
        <v>#REF!</v>
      </c>
      <c r="AD187" s="106" t="e">
        <f>AD186/$AD186</f>
        <v>#REF!</v>
      </c>
      <c r="AE187" s="81"/>
      <c r="AU187" s="108">
        <f t="shared" si="147"/>
        <v>0</v>
      </c>
    </row>
    <row r="188" spans="1:47" ht="15.75" x14ac:dyDescent="0.25">
      <c r="A188" s="40">
        <v>21</v>
      </c>
      <c r="B188" s="94" t="s">
        <v>173</v>
      </c>
      <c r="C188" s="11">
        <v>704</v>
      </c>
      <c r="D188" s="11">
        <v>2019</v>
      </c>
      <c r="E188" s="11" t="s">
        <v>185</v>
      </c>
      <c r="F188" s="37" t="e">
        <f>G188+H188</f>
        <v>#REF!</v>
      </c>
      <c r="G188" s="37" t="e">
        <f>J188+AA188</f>
        <v>#REF!</v>
      </c>
      <c r="H188" s="37" t="e">
        <f>K188+AB188</f>
        <v>#REF!</v>
      </c>
      <c r="I188" s="37" t="e">
        <f>ROUND($AF186*I187,0)</f>
        <v>#REF!</v>
      </c>
      <c r="J188" s="37" t="e">
        <f>ROUND(I188/1.302,0)</f>
        <v>#REF!</v>
      </c>
      <c r="K188" s="37" t="e">
        <f>I188-J188</f>
        <v>#REF!</v>
      </c>
      <c r="L188" s="37" t="e">
        <f>ROUND($AF186*L187,0)</f>
        <v>#REF!</v>
      </c>
      <c r="M188" s="37" t="e">
        <f>ROUND($AF186*M187,0)</f>
        <v>#REF!</v>
      </c>
      <c r="N188" s="37" t="e">
        <f>ROUND($AF186*N187,0)</f>
        <v>#REF!</v>
      </c>
      <c r="O188" s="37" t="e">
        <f>ROUND($AF186*O187,0)</f>
        <v>#REF!</v>
      </c>
      <c r="P188" s="100"/>
      <c r="Q188" s="100"/>
      <c r="R188" s="100"/>
      <c r="S188" s="100"/>
      <c r="T188" s="37" t="e">
        <f t="shared" ref="T188:Z188" si="218">ROUND($AF186*T187,0)</f>
        <v>#REF!</v>
      </c>
      <c r="U188" s="37" t="e">
        <f t="shared" si="218"/>
        <v>#REF!</v>
      </c>
      <c r="V188" s="37" t="e">
        <f t="shared" si="218"/>
        <v>#REF!</v>
      </c>
      <c r="W188" s="37" t="e">
        <f t="shared" si="218"/>
        <v>#REF!</v>
      </c>
      <c r="X188" s="37" t="e">
        <f t="shared" si="218"/>
        <v>#REF!</v>
      </c>
      <c r="Y188" s="37" t="e">
        <f t="shared" si="218"/>
        <v>#REF!</v>
      </c>
      <c r="Z188" s="37" t="e">
        <f t="shared" si="218"/>
        <v>#REF!</v>
      </c>
      <c r="AA188" s="37" t="e">
        <f>ROUND(Z188/1.302,0)</f>
        <v>#REF!</v>
      </c>
      <c r="AB188" s="37" t="e">
        <f>Z188-AA188</f>
        <v>#REF!</v>
      </c>
      <c r="AC188" s="37" t="e">
        <f>ROUND($AF186*AC187,0)</f>
        <v>#REF!</v>
      </c>
      <c r="AD188" s="37" t="e">
        <f>I188+L188+N188+O188+T188+U188+V188+W188+X188+Y188+AC188+Z188</f>
        <v>#REF!</v>
      </c>
      <c r="AE188" s="78" t="e">
        <f>AF186</f>
        <v>#REF!</v>
      </c>
      <c r="AF188" s="78" t="e">
        <f>AE188-AF186</f>
        <v>#REF!</v>
      </c>
      <c r="AG188" s="107" t="e">
        <f>-ROUND(F188/1000,1)</f>
        <v>#REF!</v>
      </c>
      <c r="AH188" s="107" t="e">
        <f>ROUND(AG188/1.302,1)</f>
        <v>#REF!</v>
      </c>
      <c r="AI188" s="107" t="e">
        <f>AG188-AH188</f>
        <v>#REF!</v>
      </c>
      <c r="AJ188" s="107" t="e">
        <f>-ROUND(L188/1000,1)</f>
        <v>#REF!</v>
      </c>
      <c r="AK188" s="107" t="e">
        <f>-ROUND(M188/1000,1)</f>
        <v>#REF!</v>
      </c>
      <c r="AL188" s="107" t="e">
        <f>-ROUND(N188/1000,1)</f>
        <v>#REF!</v>
      </c>
      <c r="AM188" s="107" t="e">
        <f>-ROUND(O188/1000,1)</f>
        <v>#REF!</v>
      </c>
      <c r="AN188" s="107" t="e">
        <f t="shared" ref="AN188:AS188" si="219">-ROUND(T188/1000,1)</f>
        <v>#REF!</v>
      </c>
      <c r="AO188" s="107" t="e">
        <f t="shared" si="219"/>
        <v>#REF!</v>
      </c>
      <c r="AP188" s="107" t="e">
        <f t="shared" si="219"/>
        <v>#REF!</v>
      </c>
      <c r="AQ188" s="107" t="e">
        <f t="shared" si="219"/>
        <v>#REF!</v>
      </c>
      <c r="AR188" s="107" t="e">
        <f t="shared" si="219"/>
        <v>#REF!</v>
      </c>
      <c r="AS188" s="107" t="e">
        <f t="shared" si="219"/>
        <v>#REF!</v>
      </c>
      <c r="AT188" s="107" t="e">
        <f>-ROUND(AC188/1000,1)</f>
        <v>#REF!</v>
      </c>
      <c r="AU188" s="108" t="e">
        <f t="shared" si="147"/>
        <v>#REF!</v>
      </c>
    </row>
    <row r="189" spans="1:47" ht="15.75" hidden="1" x14ac:dyDescent="0.25">
      <c r="A189" s="40">
        <v>21</v>
      </c>
      <c r="B189" s="94" t="s">
        <v>173</v>
      </c>
      <c r="C189" s="11">
        <v>704</v>
      </c>
      <c r="D189" s="11">
        <v>2020</v>
      </c>
      <c r="E189" s="11" t="s">
        <v>182</v>
      </c>
      <c r="F189" s="97"/>
      <c r="G189" s="97"/>
      <c r="H189" s="97"/>
      <c r="I189" s="97" t="e">
        <f>SUMIFS(#REF!,#REF!,выравнивание!$A189,#REF!,4)</f>
        <v>#REF!</v>
      </c>
      <c r="J189" s="97" t="e">
        <f>SUMIFS(#REF!,#REF!,выравнивание!$A189,#REF!,4)</f>
        <v>#REF!</v>
      </c>
      <c r="K189" s="97" t="e">
        <f>SUMIFS(#REF!,#REF!,выравнивание!$A189,#REF!,4)</f>
        <v>#REF!</v>
      </c>
      <c r="L189" s="97" t="e">
        <f>SUMIFS(#REF!,#REF!,выравнивание!$A189,#REF!,4)</f>
        <v>#REF!</v>
      </c>
      <c r="M189" s="97" t="e">
        <f>SUMIFS(#REF!,#REF!,выравнивание!$A189,#REF!,4)</f>
        <v>#REF!</v>
      </c>
      <c r="N189" s="97" t="e">
        <f>SUMIFS(#REF!,#REF!,выравнивание!$A189,#REF!,4)</f>
        <v>#REF!</v>
      </c>
      <c r="O189" s="97" t="e">
        <f>SUMIFS(#REF!,#REF!,выравнивание!$A189,#REF!,4)</f>
        <v>#REF!</v>
      </c>
      <c r="P189" s="97" t="e">
        <f>SUMIFS(#REF!,#REF!,выравнивание!$A189,#REF!,4)</f>
        <v>#REF!</v>
      </c>
      <c r="Q189" s="97" t="e">
        <f>SUMIFS(#REF!,#REF!,выравнивание!$A189,#REF!,4)</f>
        <v>#REF!</v>
      </c>
      <c r="R189" s="97" t="e">
        <f>SUMIFS(#REF!,#REF!,выравнивание!$A189,#REF!,4)</f>
        <v>#REF!</v>
      </c>
      <c r="S189" s="97" t="e">
        <f>SUMIFS(#REF!,#REF!,выравнивание!$A189,#REF!,4)</f>
        <v>#REF!</v>
      </c>
      <c r="T189" s="97" t="e">
        <f>SUMIFS(#REF!,#REF!,выравнивание!$A189,#REF!,4)</f>
        <v>#REF!</v>
      </c>
      <c r="U189" s="97" t="e">
        <f>SUMIFS(#REF!,#REF!,выравнивание!$A189,#REF!,4)</f>
        <v>#REF!</v>
      </c>
      <c r="V189" s="97" t="e">
        <f>SUMIFS(#REF!,#REF!,выравнивание!$A189,#REF!,4)</f>
        <v>#REF!</v>
      </c>
      <c r="W189" s="97" t="e">
        <f>SUMIFS(#REF!,#REF!,выравнивание!$A189,#REF!,4)</f>
        <v>#REF!</v>
      </c>
      <c r="X189" s="97" t="e">
        <f>SUMIFS(#REF!,#REF!,выравнивание!$A189,#REF!,4)</f>
        <v>#REF!</v>
      </c>
      <c r="Y189" s="97" t="e">
        <f>SUMIFS(#REF!,#REF!,выравнивание!$A189,#REF!,4)</f>
        <v>#REF!</v>
      </c>
      <c r="Z189" s="97" t="e">
        <f>SUMIFS(#REF!,#REF!,выравнивание!$A189,#REF!,4)</f>
        <v>#REF!</v>
      </c>
      <c r="AA189" s="97" t="e">
        <f>SUMIFS(#REF!,#REF!,выравнивание!$A189,#REF!,4)</f>
        <v>#REF!</v>
      </c>
      <c r="AB189" s="97" t="e">
        <f>SUMIFS(#REF!,#REF!,выравнивание!$A189,#REF!,4)</f>
        <v>#REF!</v>
      </c>
      <c r="AC189" s="100" t="e">
        <f>SUMIFS(#REF!,#REF!,выравнивание!$A189,#REF!,4)</f>
        <v>#REF!</v>
      </c>
      <c r="AD189" s="100" t="e">
        <f>SUMIFS(#REF!,#REF!,выравнивание!$A189,#REF!,4)</f>
        <v>#REF!</v>
      </c>
      <c r="AE189" s="103" t="e">
        <f>SUMIF(#REF!,выравнивание!$A189,#REF!)*1000-SUMIF(#REF!,выравнивание!$A189,#REF!)*1000</f>
        <v>#REF!</v>
      </c>
      <c r="AF189" s="84" t="e">
        <f>AD189-AE189</f>
        <v>#REF!</v>
      </c>
      <c r="AU189" s="108">
        <f t="shared" si="147"/>
        <v>0</v>
      </c>
    </row>
    <row r="190" spans="1:47" ht="15.75" hidden="1" x14ac:dyDescent="0.25">
      <c r="A190" s="40">
        <v>21</v>
      </c>
      <c r="B190" s="94" t="s">
        <v>173</v>
      </c>
      <c r="C190" s="11">
        <v>704</v>
      </c>
      <c r="D190" s="11">
        <v>2020</v>
      </c>
      <c r="E190" s="11" t="s">
        <v>184</v>
      </c>
      <c r="F190" s="104"/>
      <c r="G190" s="104"/>
      <c r="H190" s="104"/>
      <c r="I190" s="104" t="e">
        <f t="shared" ref="I190:O190" si="220">I189/$AD189</f>
        <v>#REF!</v>
      </c>
      <c r="J190" s="104" t="e">
        <f t="shared" si="220"/>
        <v>#REF!</v>
      </c>
      <c r="K190" s="104" t="e">
        <f t="shared" si="220"/>
        <v>#REF!</v>
      </c>
      <c r="L190" s="104" t="e">
        <f t="shared" si="220"/>
        <v>#REF!</v>
      </c>
      <c r="M190" s="104" t="e">
        <f t="shared" si="220"/>
        <v>#REF!</v>
      </c>
      <c r="N190" s="104" t="e">
        <f t="shared" si="220"/>
        <v>#REF!</v>
      </c>
      <c r="O190" s="104" t="e">
        <f t="shared" si="220"/>
        <v>#REF!</v>
      </c>
      <c r="P190" s="100"/>
      <c r="Q190" s="100"/>
      <c r="R190" s="100"/>
      <c r="S190" s="100"/>
      <c r="T190" s="104" t="e">
        <f t="shared" ref="T190:AB190" si="221">T189/$AD189</f>
        <v>#REF!</v>
      </c>
      <c r="U190" s="104" t="e">
        <f t="shared" si="221"/>
        <v>#REF!</v>
      </c>
      <c r="V190" s="104" t="e">
        <f t="shared" si="221"/>
        <v>#REF!</v>
      </c>
      <c r="W190" s="104" t="e">
        <f t="shared" si="221"/>
        <v>#REF!</v>
      </c>
      <c r="X190" s="104" t="e">
        <f t="shared" si="221"/>
        <v>#REF!</v>
      </c>
      <c r="Y190" s="104" t="e">
        <f t="shared" si="221"/>
        <v>#REF!</v>
      </c>
      <c r="Z190" s="104" t="e">
        <f t="shared" si="221"/>
        <v>#REF!</v>
      </c>
      <c r="AA190" s="104" t="e">
        <f t="shared" si="221"/>
        <v>#REF!</v>
      </c>
      <c r="AB190" s="104" t="e">
        <f t="shared" si="221"/>
        <v>#REF!</v>
      </c>
      <c r="AC190" s="106" t="e">
        <f>1-Z190-Y190-X190-W190-V190-U190-T190-O190-N190-L190-I190</f>
        <v>#REF!</v>
      </c>
      <c r="AD190" s="106" t="e">
        <f>AD189/$AD189</f>
        <v>#REF!</v>
      </c>
      <c r="AE190" s="81"/>
      <c r="AU190" s="108">
        <f t="shared" si="147"/>
        <v>0</v>
      </c>
    </row>
    <row r="191" spans="1:47" ht="15.75" x14ac:dyDescent="0.25">
      <c r="A191" s="40">
        <v>21</v>
      </c>
      <c r="B191" s="94" t="s">
        <v>173</v>
      </c>
      <c r="C191" s="11">
        <v>704</v>
      </c>
      <c r="D191" s="11">
        <v>2020</v>
      </c>
      <c r="E191" s="11" t="s">
        <v>185</v>
      </c>
      <c r="F191" s="37" t="e">
        <f>G191+H191</f>
        <v>#REF!</v>
      </c>
      <c r="G191" s="37" t="e">
        <f>J191+AA191</f>
        <v>#REF!</v>
      </c>
      <c r="H191" s="37" t="e">
        <f>K191+AB191</f>
        <v>#REF!</v>
      </c>
      <c r="I191" s="37" t="e">
        <f>ROUND($AF189*I190,0)</f>
        <v>#REF!</v>
      </c>
      <c r="J191" s="37" t="e">
        <f>ROUND(I191/1.302,0)</f>
        <v>#REF!</v>
      </c>
      <c r="K191" s="37" t="e">
        <f>I191-J191</f>
        <v>#REF!</v>
      </c>
      <c r="L191" s="37" t="e">
        <f>ROUND($AF189*L190,0)</f>
        <v>#REF!</v>
      </c>
      <c r="M191" s="37" t="e">
        <f>ROUND($AF189*M190,0)</f>
        <v>#REF!</v>
      </c>
      <c r="N191" s="37" t="e">
        <f>ROUND($AF189*N190,0)</f>
        <v>#REF!</v>
      </c>
      <c r="O191" s="37" t="e">
        <f>ROUND($AF189*O190,0)</f>
        <v>#REF!</v>
      </c>
      <c r="P191" s="100"/>
      <c r="Q191" s="100"/>
      <c r="R191" s="100"/>
      <c r="S191" s="100"/>
      <c r="T191" s="37" t="e">
        <f t="shared" ref="T191:Z191" si="222">ROUND($AF189*T190,0)</f>
        <v>#REF!</v>
      </c>
      <c r="U191" s="37" t="e">
        <f t="shared" si="222"/>
        <v>#REF!</v>
      </c>
      <c r="V191" s="37" t="e">
        <f t="shared" si="222"/>
        <v>#REF!</v>
      </c>
      <c r="W191" s="37" t="e">
        <f t="shared" si="222"/>
        <v>#REF!</v>
      </c>
      <c r="X191" s="37" t="e">
        <f t="shared" si="222"/>
        <v>#REF!</v>
      </c>
      <c r="Y191" s="37" t="e">
        <f t="shared" si="222"/>
        <v>#REF!</v>
      </c>
      <c r="Z191" s="37" t="e">
        <f t="shared" si="222"/>
        <v>#REF!</v>
      </c>
      <c r="AA191" s="37" t="e">
        <f>ROUND(Z191/1.302,0)</f>
        <v>#REF!</v>
      </c>
      <c r="AB191" s="37" t="e">
        <f>Z191-AA191</f>
        <v>#REF!</v>
      </c>
      <c r="AC191" s="37" t="e">
        <f>ROUND($AF189*AC190,0)</f>
        <v>#REF!</v>
      </c>
      <c r="AD191" s="37" t="e">
        <f>I191+L191+N191+O191+T191+U191+V191+W191+X191+Y191+AC191+Z191</f>
        <v>#REF!</v>
      </c>
      <c r="AE191" s="78" t="e">
        <f>AF189</f>
        <v>#REF!</v>
      </c>
      <c r="AF191" s="78" t="e">
        <f>AE191-AF189</f>
        <v>#REF!</v>
      </c>
      <c r="AG191" s="107" t="e">
        <f>-ROUND(F191/1000,1)</f>
        <v>#REF!</v>
      </c>
      <c r="AH191" s="107" t="e">
        <f>ROUND(AG191/1.302,1)</f>
        <v>#REF!</v>
      </c>
      <c r="AI191" s="107" t="e">
        <f>AG191-AH191</f>
        <v>#REF!</v>
      </c>
      <c r="AJ191" s="107" t="e">
        <f>-ROUND(L191/1000,1)</f>
        <v>#REF!</v>
      </c>
      <c r="AK191" s="107" t="e">
        <f>-ROUND(M191/1000,1)</f>
        <v>#REF!</v>
      </c>
      <c r="AL191" s="107" t="e">
        <f>-ROUND(N191/1000,1)</f>
        <v>#REF!</v>
      </c>
      <c r="AM191" s="107" t="e">
        <f>-ROUND(O191/1000,1)</f>
        <v>#REF!</v>
      </c>
      <c r="AN191" s="107" t="e">
        <f t="shared" ref="AN191:AS191" si="223">-ROUND(T191/1000,1)</f>
        <v>#REF!</v>
      </c>
      <c r="AO191" s="107" t="e">
        <f t="shared" si="223"/>
        <v>#REF!</v>
      </c>
      <c r="AP191" s="107" t="e">
        <f t="shared" si="223"/>
        <v>#REF!</v>
      </c>
      <c r="AQ191" s="107" t="e">
        <f t="shared" si="223"/>
        <v>#REF!</v>
      </c>
      <c r="AR191" s="107" t="e">
        <f t="shared" si="223"/>
        <v>#REF!</v>
      </c>
      <c r="AS191" s="107" t="e">
        <f t="shared" si="223"/>
        <v>#REF!</v>
      </c>
      <c r="AT191" s="107" t="e">
        <f>-ROUND(AC191/1000,1)</f>
        <v>#REF!</v>
      </c>
      <c r="AU191" s="108" t="e">
        <f t="shared" si="147"/>
        <v>#REF!</v>
      </c>
    </row>
    <row r="192" spans="1:47" ht="15.75" hidden="1" x14ac:dyDescent="0.25">
      <c r="A192" s="40">
        <v>22</v>
      </c>
      <c r="B192" s="95" t="s">
        <v>174</v>
      </c>
      <c r="C192" s="11">
        <v>704</v>
      </c>
      <c r="D192" s="11">
        <v>2018</v>
      </c>
      <c r="E192" s="11" t="s">
        <v>182</v>
      </c>
      <c r="F192" s="100"/>
      <c r="G192" s="100"/>
      <c r="H192" s="100"/>
      <c r="I192" s="100">
        <f>SUMIFS('2020'!BM:BM,'2020'!$B:$B,выравнивание!$A192,'2020'!$G:$G,4)</f>
        <v>18010907</v>
      </c>
      <c r="J192" s="100">
        <f>SUMIFS('2020'!BN:BN,'2020'!$B:$B,выравнивание!$A192,'2020'!$G:$G,4)</f>
        <v>13833261.9</v>
      </c>
      <c r="K192" s="100">
        <f>SUMIFS('2020'!BO:BO,'2020'!$B:$B,выравнивание!$A192,'2020'!$G:$G,4)</f>
        <v>4177645.1</v>
      </c>
      <c r="L192" s="100">
        <f>SUMIFS('2020'!BP:BP,'2020'!$B:$B,выравнивание!$A192,'2020'!$G:$G,4)</f>
        <v>858545</v>
      </c>
      <c r="M192" s="100">
        <f>SUMIFS('2020'!BQ:BQ,'2020'!$B:$B,выравнивание!$A192,'2020'!$G:$G,4)</f>
        <v>171709</v>
      </c>
      <c r="N192" s="100">
        <f>SUMIFS('2020'!BR:BR,'2020'!$B:$B,выравнивание!$A192,'2020'!$G:$G,4)</f>
        <v>1784515</v>
      </c>
      <c r="O192" s="100">
        <f>SUMIFS('2020'!BS:BS,'2020'!$B:$B,выравнивание!$A192,'2020'!$G:$G,4)</f>
        <v>6144665</v>
      </c>
      <c r="P192" s="100">
        <f>SUMIFS('2020'!BT:BT,'2020'!$B:$B,выравнивание!$A192,'2020'!$G:$G,4)</f>
        <v>0</v>
      </c>
      <c r="Q192" s="100">
        <f>SUMIFS('2020'!BU:BU,'2020'!$B:$B,выравнивание!$A192,'2020'!$G:$G,4)</f>
        <v>0</v>
      </c>
      <c r="R192" s="100">
        <f>SUMIFS('2020'!BV:BV,'2020'!$B:$B,выравнивание!$A192,'2020'!$G:$G,4)</f>
        <v>0</v>
      </c>
      <c r="S192" s="100">
        <f>SUMIFS('2020'!BW:BW,'2020'!$B:$B,выравнивание!$A192,'2020'!$G:$G,4)</f>
        <v>0</v>
      </c>
      <c r="T192" s="100">
        <f>SUMIFS('2020'!BX:BX,'2020'!$B:$B,выравнивание!$A192,'2020'!$G:$G,4)</f>
        <v>2434761</v>
      </c>
      <c r="U192" s="100">
        <f>SUMIFS('2020'!BY:BY,'2020'!$B:$B,выравнивание!$A192,'2020'!$G:$G,4)</f>
        <v>3874690</v>
      </c>
      <c r="V192" s="100">
        <f>SUMIFS('2020'!BZ:BZ,'2020'!$B:$B,выравнивание!$A192,'2020'!$G:$G,4)</f>
        <v>139345</v>
      </c>
      <c r="W192" s="100">
        <f>SUMIFS('2020'!CA:CA,'2020'!$B:$B,выравнивание!$A192,'2020'!$G:$G,4)</f>
        <v>557380</v>
      </c>
      <c r="X192" s="100">
        <f>SUMIFS('2020'!CB:CB,'2020'!$B:$B,выравнивание!$A192,'2020'!$G:$G,4)</f>
        <v>22475</v>
      </c>
      <c r="Y192" s="100">
        <f>SUMIFS('2020'!CC:CC,'2020'!$B:$B,выравнивание!$A192,'2020'!$G:$G,4)</f>
        <v>1155215</v>
      </c>
      <c r="Z192" s="100">
        <f>SUMIFS('2020'!CD:CD,'2020'!$B:$B,выравнивание!$A192,'2020'!$G:$G,4)</f>
        <v>14410340</v>
      </c>
      <c r="AA192" s="100">
        <f>SUMIFS('2020'!CE:CE,'2020'!$B:$B,выравнивание!$A192,'2020'!$G:$G,4)</f>
        <v>11067849.5</v>
      </c>
      <c r="AB192" s="100">
        <f>SUMIFS('2020'!CF:CF,'2020'!$B:$B,выравнивание!$A192,'2020'!$G:$G,4)</f>
        <v>3342490.5</v>
      </c>
      <c r="AC192" s="100">
        <f>SUMIFS('2020'!CG:CG,'2020'!$B:$B,выравнивание!$A192,'2020'!$G:$G,4)</f>
        <v>288600</v>
      </c>
      <c r="AD192" s="100">
        <f>SUMIFS('2020'!CH:CH,'2020'!$B:$B,выравнивание!$A192,'2020'!$G:$G,4)</f>
        <v>49681438</v>
      </c>
      <c r="AE192" s="84">
        <f>SUMIF('Свод 2020'!$A$44:$A$57,выравнивание!$A192,'Свод 2020'!$AA$44:$AA$57)*1000-SUMIF('Свод 2020'!$A$44:$A$57,выравнивание!$A192,'Свод 2020'!$S$44:$S$57)*1000</f>
        <v>35944900</v>
      </c>
      <c r="AF192" s="105">
        <f>AD192-AE192</f>
        <v>13736538</v>
      </c>
      <c r="AU192" s="108">
        <f t="shared" si="147"/>
        <v>0</v>
      </c>
    </row>
    <row r="193" spans="1:47" ht="15.75" hidden="1" x14ac:dyDescent="0.25">
      <c r="A193" s="40">
        <v>22</v>
      </c>
      <c r="B193" s="95" t="s">
        <v>174</v>
      </c>
      <c r="C193" s="11">
        <v>704</v>
      </c>
      <c r="D193" s="11">
        <v>2018</v>
      </c>
      <c r="E193" s="11" t="s">
        <v>184</v>
      </c>
      <c r="F193" s="104"/>
      <c r="G193" s="104"/>
      <c r="H193" s="104"/>
      <c r="I193" s="104">
        <f t="shared" ref="I193:O193" si="224">I192/$AD192</f>
        <v>0.36252800000000002</v>
      </c>
      <c r="J193" s="104">
        <f t="shared" si="224"/>
        <v>0.27843899999999999</v>
      </c>
      <c r="K193" s="104">
        <f t="shared" si="224"/>
        <v>8.4088999999999997E-2</v>
      </c>
      <c r="L193" s="104">
        <f t="shared" si="224"/>
        <v>1.7281000000000001E-2</v>
      </c>
      <c r="M193" s="104">
        <f t="shared" si="224"/>
        <v>3.4559999999999999E-3</v>
      </c>
      <c r="N193" s="104">
        <f t="shared" si="224"/>
        <v>3.5919E-2</v>
      </c>
      <c r="O193" s="104">
        <f t="shared" si="224"/>
        <v>0.123681</v>
      </c>
      <c r="P193" s="100"/>
      <c r="Q193" s="100"/>
      <c r="R193" s="100"/>
      <c r="S193" s="100"/>
      <c r="T193" s="104">
        <f t="shared" ref="T193:AB193" si="225">T192/$AD192</f>
        <v>4.9007000000000002E-2</v>
      </c>
      <c r="U193" s="104">
        <f t="shared" si="225"/>
        <v>7.7991000000000005E-2</v>
      </c>
      <c r="V193" s="104">
        <f t="shared" si="225"/>
        <v>2.8050000000000002E-3</v>
      </c>
      <c r="W193" s="104">
        <f t="shared" si="225"/>
        <v>1.1219E-2</v>
      </c>
      <c r="X193" s="104">
        <f t="shared" si="225"/>
        <v>4.5199999999999998E-4</v>
      </c>
      <c r="Y193" s="104">
        <f t="shared" si="225"/>
        <v>2.3251999999999998E-2</v>
      </c>
      <c r="Z193" s="104">
        <f t="shared" si="225"/>
        <v>0.29005500000000001</v>
      </c>
      <c r="AA193" s="104">
        <f t="shared" si="225"/>
        <v>0.222776</v>
      </c>
      <c r="AB193" s="104">
        <f t="shared" si="225"/>
        <v>6.7278000000000004E-2</v>
      </c>
      <c r="AC193" s="106">
        <f>1-Z193-Y193-X193-W193-V193-U193-T193-O193-N193-L193-I193</f>
        <v>5.8100000000000001E-3</v>
      </c>
      <c r="AD193" s="106">
        <f>AD192/$AD192</f>
        <v>1</v>
      </c>
      <c r="AE193" s="81"/>
      <c r="AU193" s="108">
        <f t="shared" si="147"/>
        <v>0</v>
      </c>
    </row>
    <row r="194" spans="1:47" ht="15.75" x14ac:dyDescent="0.25">
      <c r="A194" s="40">
        <v>22</v>
      </c>
      <c r="B194" s="95" t="s">
        <v>174</v>
      </c>
      <c r="C194" s="11">
        <v>704</v>
      </c>
      <c r="D194" s="11">
        <v>2018</v>
      </c>
      <c r="E194" s="11" t="s">
        <v>185</v>
      </c>
      <c r="F194" s="37">
        <f>G194+H194</f>
        <v>8964232</v>
      </c>
      <c r="G194" s="37">
        <f>J194+AA194</f>
        <v>6884971</v>
      </c>
      <c r="H194" s="37">
        <f>K194+AB194</f>
        <v>2079261</v>
      </c>
      <c r="I194" s="37">
        <f>ROUND($AF192*I193,0)</f>
        <v>4979880</v>
      </c>
      <c r="J194" s="37">
        <f>ROUND(I194/1.302,0)</f>
        <v>3824793</v>
      </c>
      <c r="K194" s="37">
        <f>I194-J194</f>
        <v>1155087</v>
      </c>
      <c r="L194" s="37">
        <f>ROUND($AF192*L193,0)</f>
        <v>237381</v>
      </c>
      <c r="M194" s="37">
        <f>ROUND($AF192*M193,0)</f>
        <v>47473</v>
      </c>
      <c r="N194" s="37">
        <f>ROUND($AF192*N193,0)</f>
        <v>493403</v>
      </c>
      <c r="O194" s="37">
        <f>ROUND($AF192*O193,0)</f>
        <v>1698949</v>
      </c>
      <c r="P194" s="100"/>
      <c r="Q194" s="100"/>
      <c r="R194" s="100"/>
      <c r="S194" s="100"/>
      <c r="T194" s="37">
        <f t="shared" ref="T194:Z194" si="226">ROUND($AF192*T193,0)</f>
        <v>673187</v>
      </c>
      <c r="U194" s="37">
        <f t="shared" si="226"/>
        <v>1071326</v>
      </c>
      <c r="V194" s="37">
        <f t="shared" si="226"/>
        <v>38531</v>
      </c>
      <c r="W194" s="37">
        <f t="shared" si="226"/>
        <v>154110</v>
      </c>
      <c r="X194" s="37">
        <f t="shared" si="226"/>
        <v>6209</v>
      </c>
      <c r="Y194" s="37">
        <f t="shared" si="226"/>
        <v>319402</v>
      </c>
      <c r="Z194" s="37">
        <f t="shared" si="226"/>
        <v>3984352</v>
      </c>
      <c r="AA194" s="37">
        <f>ROUND(Z194/1.302,0)</f>
        <v>3060178</v>
      </c>
      <c r="AB194" s="37">
        <f>Z194-AA194</f>
        <v>924174</v>
      </c>
      <c r="AC194" s="37">
        <f>ROUND($AF192*AC193,0)</f>
        <v>79809</v>
      </c>
      <c r="AD194" s="37">
        <f>I194+L194+N194+O194+T194+U194+V194+W194+X194+Y194+AC194+Z194</f>
        <v>13736539</v>
      </c>
      <c r="AE194" s="78">
        <f>AF192</f>
        <v>13736538</v>
      </c>
      <c r="AF194" s="78">
        <f>AE194-AF192</f>
        <v>0</v>
      </c>
      <c r="AG194" s="107">
        <f>-ROUND(F194/1000,1)</f>
        <v>-8964.2000000000007</v>
      </c>
      <c r="AH194" s="107">
        <f>ROUND(AG194/1.302,1)</f>
        <v>-6884.9</v>
      </c>
      <c r="AI194" s="107">
        <f>AG194-AH194</f>
        <v>-2079.3000000000002</v>
      </c>
      <c r="AJ194" s="107">
        <f>-ROUND(L194/1000,1)</f>
        <v>-237.4</v>
      </c>
      <c r="AK194" s="107">
        <f>-ROUND(M194/1000,1)</f>
        <v>-47.5</v>
      </c>
      <c r="AL194" s="107">
        <f>-ROUND(N194/1000,1)</f>
        <v>-493.4</v>
      </c>
      <c r="AM194" s="107">
        <f>-ROUND(O194/1000,1)</f>
        <v>-1698.9</v>
      </c>
      <c r="AN194" s="107">
        <f t="shared" ref="AN194:AS194" si="227">-ROUND(T194/1000,1)</f>
        <v>-673.2</v>
      </c>
      <c r="AO194" s="107">
        <f t="shared" si="227"/>
        <v>-1071.3</v>
      </c>
      <c r="AP194" s="107">
        <f t="shared" si="227"/>
        <v>-38.5</v>
      </c>
      <c r="AQ194" s="107">
        <f t="shared" si="227"/>
        <v>-154.1</v>
      </c>
      <c r="AR194" s="107">
        <f t="shared" si="227"/>
        <v>-6.2</v>
      </c>
      <c r="AS194" s="107">
        <f t="shared" si="227"/>
        <v>-319.39999999999998</v>
      </c>
      <c r="AT194" s="107">
        <f>-ROUND(AC194/1000,1)</f>
        <v>-79.8</v>
      </c>
      <c r="AU194" s="108">
        <f t="shared" si="147"/>
        <v>-13736.4</v>
      </c>
    </row>
    <row r="195" spans="1:47" ht="15.75" hidden="1" x14ac:dyDescent="0.25">
      <c r="A195" s="40">
        <v>22</v>
      </c>
      <c r="B195" s="95" t="s">
        <v>174</v>
      </c>
      <c r="C195" s="11">
        <v>704</v>
      </c>
      <c r="D195" s="11">
        <v>2019</v>
      </c>
      <c r="E195" s="11" t="s">
        <v>182</v>
      </c>
      <c r="F195" s="97"/>
      <c r="G195" s="97"/>
      <c r="H195" s="97"/>
      <c r="I195" s="97" t="e">
        <f>SUMIFS(#REF!,#REF!,выравнивание!$A195,#REF!,4)</f>
        <v>#REF!</v>
      </c>
      <c r="J195" s="97" t="e">
        <f>SUMIFS(#REF!,#REF!,выравнивание!$A195,#REF!,4)</f>
        <v>#REF!</v>
      </c>
      <c r="K195" s="97" t="e">
        <f>SUMIFS(#REF!,#REF!,выравнивание!$A195,#REF!,4)</f>
        <v>#REF!</v>
      </c>
      <c r="L195" s="97" t="e">
        <f>SUMIFS(#REF!,#REF!,выравнивание!$A195,#REF!,4)</f>
        <v>#REF!</v>
      </c>
      <c r="M195" s="97" t="e">
        <f>SUMIFS(#REF!,#REF!,выравнивание!$A195,#REF!,4)</f>
        <v>#REF!</v>
      </c>
      <c r="N195" s="97" t="e">
        <f>SUMIFS(#REF!,#REF!,выравнивание!$A195,#REF!,4)</f>
        <v>#REF!</v>
      </c>
      <c r="O195" s="97" t="e">
        <f>SUMIFS(#REF!,#REF!,выравнивание!$A195,#REF!,4)</f>
        <v>#REF!</v>
      </c>
      <c r="P195" s="97" t="e">
        <f>SUMIFS(#REF!,#REF!,выравнивание!$A195,#REF!,4)</f>
        <v>#REF!</v>
      </c>
      <c r="Q195" s="97" t="e">
        <f>SUMIFS(#REF!,#REF!,выравнивание!$A195,#REF!,4)</f>
        <v>#REF!</v>
      </c>
      <c r="R195" s="97" t="e">
        <f>SUMIFS(#REF!,#REF!,выравнивание!$A195,#REF!,4)</f>
        <v>#REF!</v>
      </c>
      <c r="S195" s="97" t="e">
        <f>SUMIFS(#REF!,#REF!,выравнивание!$A195,#REF!,4)</f>
        <v>#REF!</v>
      </c>
      <c r="T195" s="97" t="e">
        <f>SUMIFS(#REF!,#REF!,выравнивание!$A195,#REF!,4)</f>
        <v>#REF!</v>
      </c>
      <c r="U195" s="97" t="e">
        <f>SUMIFS(#REF!,#REF!,выравнивание!$A195,#REF!,4)</f>
        <v>#REF!</v>
      </c>
      <c r="V195" s="97" t="e">
        <f>SUMIFS(#REF!,#REF!,выравнивание!$A195,#REF!,4)</f>
        <v>#REF!</v>
      </c>
      <c r="W195" s="97" t="e">
        <f>SUMIFS(#REF!,#REF!,выравнивание!$A195,#REF!,4)</f>
        <v>#REF!</v>
      </c>
      <c r="X195" s="97" t="e">
        <f>SUMIFS(#REF!,#REF!,выравнивание!$A195,#REF!,4)</f>
        <v>#REF!</v>
      </c>
      <c r="Y195" s="97" t="e">
        <f>SUMIFS(#REF!,#REF!,выравнивание!$A195,#REF!,4)</f>
        <v>#REF!</v>
      </c>
      <c r="Z195" s="97" t="e">
        <f>SUMIFS(#REF!,#REF!,выравнивание!$A195,#REF!,4)</f>
        <v>#REF!</v>
      </c>
      <c r="AA195" s="97" t="e">
        <f>SUMIFS(#REF!,#REF!,выравнивание!$A195,#REF!,4)</f>
        <v>#REF!</v>
      </c>
      <c r="AB195" s="97" t="e">
        <f>SUMIFS(#REF!,#REF!,выравнивание!$A195,#REF!,4)</f>
        <v>#REF!</v>
      </c>
      <c r="AC195" s="100" t="e">
        <f>SUMIFS(#REF!,#REF!,выравнивание!$A195,#REF!,4)</f>
        <v>#REF!</v>
      </c>
      <c r="AD195" s="100" t="e">
        <f>SUMIFS(#REF!,#REF!,выравнивание!$A195,#REF!,4)</f>
        <v>#REF!</v>
      </c>
      <c r="AE195" s="103" t="e">
        <f>SUMIF(#REF!,выравнивание!$A195,#REF!)*1000-SUMIF(#REF!,выравнивание!$A195,#REF!)*1000</f>
        <v>#REF!</v>
      </c>
      <c r="AF195" s="105" t="e">
        <f>AD195-AE195</f>
        <v>#REF!</v>
      </c>
      <c r="AU195" s="108">
        <f t="shared" si="147"/>
        <v>0</v>
      </c>
    </row>
    <row r="196" spans="1:47" ht="15.75" hidden="1" x14ac:dyDescent="0.25">
      <c r="A196" s="40">
        <v>22</v>
      </c>
      <c r="B196" s="95" t="s">
        <v>174</v>
      </c>
      <c r="C196" s="11">
        <v>704</v>
      </c>
      <c r="D196" s="11">
        <v>2019</v>
      </c>
      <c r="E196" s="11" t="s">
        <v>184</v>
      </c>
      <c r="F196" s="104"/>
      <c r="G196" s="104"/>
      <c r="H196" s="104"/>
      <c r="I196" s="104" t="e">
        <f t="shared" ref="I196:O196" si="228">I195/$AD195</f>
        <v>#REF!</v>
      </c>
      <c r="J196" s="104" t="e">
        <f t="shared" si="228"/>
        <v>#REF!</v>
      </c>
      <c r="K196" s="104" t="e">
        <f t="shared" si="228"/>
        <v>#REF!</v>
      </c>
      <c r="L196" s="104" t="e">
        <f t="shared" si="228"/>
        <v>#REF!</v>
      </c>
      <c r="M196" s="104" t="e">
        <f t="shared" si="228"/>
        <v>#REF!</v>
      </c>
      <c r="N196" s="104" t="e">
        <f t="shared" si="228"/>
        <v>#REF!</v>
      </c>
      <c r="O196" s="104" t="e">
        <f t="shared" si="228"/>
        <v>#REF!</v>
      </c>
      <c r="P196" s="100"/>
      <c r="Q196" s="100"/>
      <c r="R196" s="100"/>
      <c r="S196" s="100"/>
      <c r="T196" s="104" t="e">
        <f t="shared" ref="T196:AB196" si="229">T195/$AD195</f>
        <v>#REF!</v>
      </c>
      <c r="U196" s="104" t="e">
        <f t="shared" si="229"/>
        <v>#REF!</v>
      </c>
      <c r="V196" s="104" t="e">
        <f t="shared" si="229"/>
        <v>#REF!</v>
      </c>
      <c r="W196" s="104" t="e">
        <f t="shared" si="229"/>
        <v>#REF!</v>
      </c>
      <c r="X196" s="104" t="e">
        <f t="shared" si="229"/>
        <v>#REF!</v>
      </c>
      <c r="Y196" s="104" t="e">
        <f t="shared" si="229"/>
        <v>#REF!</v>
      </c>
      <c r="Z196" s="104" t="e">
        <f t="shared" si="229"/>
        <v>#REF!</v>
      </c>
      <c r="AA196" s="104" t="e">
        <f t="shared" si="229"/>
        <v>#REF!</v>
      </c>
      <c r="AB196" s="104" t="e">
        <f t="shared" si="229"/>
        <v>#REF!</v>
      </c>
      <c r="AC196" s="106" t="e">
        <f>1-Z196-Y196-X196-W196-V196-U196-T196-O196-N196-L196-I196</f>
        <v>#REF!</v>
      </c>
      <c r="AD196" s="106" t="e">
        <f>AD195/$AD195</f>
        <v>#REF!</v>
      </c>
      <c r="AE196" s="81"/>
      <c r="AU196" s="108">
        <f t="shared" si="147"/>
        <v>0</v>
      </c>
    </row>
    <row r="197" spans="1:47" ht="15.75" x14ac:dyDescent="0.25">
      <c r="A197" s="40">
        <v>22</v>
      </c>
      <c r="B197" s="95" t="s">
        <v>174</v>
      </c>
      <c r="C197" s="11">
        <v>704</v>
      </c>
      <c r="D197" s="11">
        <v>2019</v>
      </c>
      <c r="E197" s="11" t="s">
        <v>185</v>
      </c>
      <c r="F197" s="37" t="e">
        <f>G197+H197</f>
        <v>#REF!</v>
      </c>
      <c r="G197" s="37" t="e">
        <f>J197+AA197</f>
        <v>#REF!</v>
      </c>
      <c r="H197" s="37" t="e">
        <f>K197+AB197</f>
        <v>#REF!</v>
      </c>
      <c r="I197" s="37" t="e">
        <f>ROUND($AF195*I196,0)</f>
        <v>#REF!</v>
      </c>
      <c r="J197" s="37" t="e">
        <f>ROUND(I197/1.302,0)</f>
        <v>#REF!</v>
      </c>
      <c r="K197" s="37" t="e">
        <f>I197-J197</f>
        <v>#REF!</v>
      </c>
      <c r="L197" s="37" t="e">
        <f>ROUND($AF195*L196,0)</f>
        <v>#REF!</v>
      </c>
      <c r="M197" s="37" t="e">
        <f>ROUND($AF195*M196,0)</f>
        <v>#REF!</v>
      </c>
      <c r="N197" s="37" t="e">
        <f>ROUND($AF195*N196,0)</f>
        <v>#REF!</v>
      </c>
      <c r="O197" s="37" t="e">
        <f>ROUND($AF195*O196,0)</f>
        <v>#REF!</v>
      </c>
      <c r="P197" s="100"/>
      <c r="Q197" s="100"/>
      <c r="R197" s="100"/>
      <c r="S197" s="100"/>
      <c r="T197" s="37" t="e">
        <f t="shared" ref="T197:Z197" si="230">ROUND($AF195*T196,0)</f>
        <v>#REF!</v>
      </c>
      <c r="U197" s="37" t="e">
        <f t="shared" si="230"/>
        <v>#REF!</v>
      </c>
      <c r="V197" s="37" t="e">
        <f t="shared" si="230"/>
        <v>#REF!</v>
      </c>
      <c r="W197" s="37" t="e">
        <f t="shared" si="230"/>
        <v>#REF!</v>
      </c>
      <c r="X197" s="37" t="e">
        <f t="shared" si="230"/>
        <v>#REF!</v>
      </c>
      <c r="Y197" s="37" t="e">
        <f t="shared" si="230"/>
        <v>#REF!</v>
      </c>
      <c r="Z197" s="37" t="e">
        <f t="shared" si="230"/>
        <v>#REF!</v>
      </c>
      <c r="AA197" s="37" t="e">
        <f>ROUND(Z197/1.302,0)</f>
        <v>#REF!</v>
      </c>
      <c r="AB197" s="37" t="e">
        <f>Z197-AA197</f>
        <v>#REF!</v>
      </c>
      <c r="AC197" s="37" t="e">
        <f>ROUND($AF195*AC196,0)</f>
        <v>#REF!</v>
      </c>
      <c r="AD197" s="37" t="e">
        <f>I197+L197+N197+O197+T197+U197+V197+W197+X197+Y197+AC197+Z197</f>
        <v>#REF!</v>
      </c>
      <c r="AE197" s="78" t="e">
        <f>AF195</f>
        <v>#REF!</v>
      </c>
      <c r="AF197" s="78" t="e">
        <f>AE197-AF195</f>
        <v>#REF!</v>
      </c>
      <c r="AG197" s="107" t="e">
        <f>-ROUND(F197/1000,1)</f>
        <v>#REF!</v>
      </c>
      <c r="AH197" s="107" t="e">
        <f>ROUND(AG197/1.302,1)</f>
        <v>#REF!</v>
      </c>
      <c r="AI197" s="107" t="e">
        <f>AG197-AH197</f>
        <v>#REF!</v>
      </c>
      <c r="AJ197" s="107" t="e">
        <f>-ROUND(L197/1000,1)</f>
        <v>#REF!</v>
      </c>
      <c r="AK197" s="107" t="e">
        <f>-ROUND(M197/1000,1)</f>
        <v>#REF!</v>
      </c>
      <c r="AL197" s="107" t="e">
        <f>-ROUND(N197/1000,1)</f>
        <v>#REF!</v>
      </c>
      <c r="AM197" s="107" t="e">
        <f>-ROUND(O197/1000,1)</f>
        <v>#REF!</v>
      </c>
      <c r="AN197" s="107" t="e">
        <f t="shared" ref="AN197:AS197" si="231">-ROUND(T197/1000,1)</f>
        <v>#REF!</v>
      </c>
      <c r="AO197" s="107" t="e">
        <f t="shared" si="231"/>
        <v>#REF!</v>
      </c>
      <c r="AP197" s="107" t="e">
        <f t="shared" si="231"/>
        <v>#REF!</v>
      </c>
      <c r="AQ197" s="107" t="e">
        <f t="shared" si="231"/>
        <v>#REF!</v>
      </c>
      <c r="AR197" s="107" t="e">
        <f t="shared" si="231"/>
        <v>#REF!</v>
      </c>
      <c r="AS197" s="107" t="e">
        <f t="shared" si="231"/>
        <v>#REF!</v>
      </c>
      <c r="AT197" s="107" t="e">
        <f>-ROUND(AC197/1000,1)</f>
        <v>#REF!</v>
      </c>
      <c r="AU197" s="108" t="e">
        <f t="shared" si="147"/>
        <v>#REF!</v>
      </c>
    </row>
    <row r="198" spans="1:47" ht="15.75" hidden="1" x14ac:dyDescent="0.25">
      <c r="A198" s="40">
        <v>22</v>
      </c>
      <c r="B198" s="95" t="s">
        <v>174</v>
      </c>
      <c r="C198" s="11">
        <v>704</v>
      </c>
      <c r="D198" s="11">
        <v>2020</v>
      </c>
      <c r="E198" s="11" t="s">
        <v>182</v>
      </c>
      <c r="F198" s="97"/>
      <c r="G198" s="97"/>
      <c r="H198" s="97"/>
      <c r="I198" s="97" t="e">
        <f>SUMIFS(#REF!,#REF!,выравнивание!$A198,#REF!,4)</f>
        <v>#REF!</v>
      </c>
      <c r="J198" s="97" t="e">
        <f>SUMIFS(#REF!,#REF!,выравнивание!$A198,#REF!,4)</f>
        <v>#REF!</v>
      </c>
      <c r="K198" s="97" t="e">
        <f>SUMIFS(#REF!,#REF!,выравнивание!$A198,#REF!,4)</f>
        <v>#REF!</v>
      </c>
      <c r="L198" s="97" t="e">
        <f>SUMIFS(#REF!,#REF!,выравнивание!$A198,#REF!,4)</f>
        <v>#REF!</v>
      </c>
      <c r="M198" s="97" t="e">
        <f>SUMIFS(#REF!,#REF!,выравнивание!$A198,#REF!,4)</f>
        <v>#REF!</v>
      </c>
      <c r="N198" s="97" t="e">
        <f>SUMIFS(#REF!,#REF!,выравнивание!$A198,#REF!,4)</f>
        <v>#REF!</v>
      </c>
      <c r="O198" s="97" t="e">
        <f>SUMIFS(#REF!,#REF!,выравнивание!$A198,#REF!,4)</f>
        <v>#REF!</v>
      </c>
      <c r="P198" s="97" t="e">
        <f>SUMIFS(#REF!,#REF!,выравнивание!$A198,#REF!,4)</f>
        <v>#REF!</v>
      </c>
      <c r="Q198" s="97" t="e">
        <f>SUMIFS(#REF!,#REF!,выравнивание!$A198,#REF!,4)</f>
        <v>#REF!</v>
      </c>
      <c r="R198" s="97" t="e">
        <f>SUMIFS(#REF!,#REF!,выравнивание!$A198,#REF!,4)</f>
        <v>#REF!</v>
      </c>
      <c r="S198" s="97" t="e">
        <f>SUMIFS(#REF!,#REF!,выравнивание!$A198,#REF!,4)</f>
        <v>#REF!</v>
      </c>
      <c r="T198" s="97" t="e">
        <f>SUMIFS(#REF!,#REF!,выравнивание!$A198,#REF!,4)</f>
        <v>#REF!</v>
      </c>
      <c r="U198" s="97" t="e">
        <f>SUMIFS(#REF!,#REF!,выравнивание!$A198,#REF!,4)</f>
        <v>#REF!</v>
      </c>
      <c r="V198" s="97" t="e">
        <f>SUMIFS(#REF!,#REF!,выравнивание!$A198,#REF!,4)</f>
        <v>#REF!</v>
      </c>
      <c r="W198" s="97" t="e">
        <f>SUMIFS(#REF!,#REF!,выравнивание!$A198,#REF!,4)</f>
        <v>#REF!</v>
      </c>
      <c r="X198" s="97" t="e">
        <f>SUMIFS(#REF!,#REF!,выравнивание!$A198,#REF!,4)</f>
        <v>#REF!</v>
      </c>
      <c r="Y198" s="97" t="e">
        <f>SUMIFS(#REF!,#REF!,выравнивание!$A198,#REF!,4)</f>
        <v>#REF!</v>
      </c>
      <c r="Z198" s="97" t="e">
        <f>SUMIFS(#REF!,#REF!,выравнивание!$A198,#REF!,4)</f>
        <v>#REF!</v>
      </c>
      <c r="AA198" s="97" t="e">
        <f>SUMIFS(#REF!,#REF!,выравнивание!$A198,#REF!,4)</f>
        <v>#REF!</v>
      </c>
      <c r="AB198" s="97" t="e">
        <f>SUMIFS(#REF!,#REF!,выравнивание!$A198,#REF!,4)</f>
        <v>#REF!</v>
      </c>
      <c r="AC198" s="100" t="e">
        <f>SUMIFS(#REF!,#REF!,выравнивание!$A198,#REF!,4)</f>
        <v>#REF!</v>
      </c>
      <c r="AD198" s="100" t="e">
        <f>SUMIFS(#REF!,#REF!,выравнивание!$A198,#REF!,4)</f>
        <v>#REF!</v>
      </c>
      <c r="AE198" s="103" t="e">
        <f>SUMIF(#REF!,выравнивание!$A198,#REF!)*1000-SUMIF(#REF!,выравнивание!$A198,#REF!)*1000</f>
        <v>#REF!</v>
      </c>
      <c r="AF198" s="84" t="e">
        <f>AD198-AE198</f>
        <v>#REF!</v>
      </c>
      <c r="AU198" s="108">
        <f t="shared" ref="AU198:AU260" si="232">AG198+AJ198+AL198+AM198+AN198+AO198+AP198+AQ198+AR198+AS198+AT198</f>
        <v>0</v>
      </c>
    </row>
    <row r="199" spans="1:47" ht="15.75" hidden="1" x14ac:dyDescent="0.25">
      <c r="A199" s="40">
        <v>22</v>
      </c>
      <c r="B199" s="95" t="s">
        <v>174</v>
      </c>
      <c r="C199" s="11">
        <v>704</v>
      </c>
      <c r="D199" s="11">
        <v>2020</v>
      </c>
      <c r="E199" s="11" t="s">
        <v>184</v>
      </c>
      <c r="F199" s="104"/>
      <c r="G199" s="104"/>
      <c r="H199" s="104"/>
      <c r="I199" s="104" t="e">
        <f t="shared" ref="I199:O199" si="233">I198/$AD198</f>
        <v>#REF!</v>
      </c>
      <c r="J199" s="104" t="e">
        <f t="shared" si="233"/>
        <v>#REF!</v>
      </c>
      <c r="K199" s="104" t="e">
        <f t="shared" si="233"/>
        <v>#REF!</v>
      </c>
      <c r="L199" s="104" t="e">
        <f t="shared" si="233"/>
        <v>#REF!</v>
      </c>
      <c r="M199" s="104" t="e">
        <f t="shared" si="233"/>
        <v>#REF!</v>
      </c>
      <c r="N199" s="104" t="e">
        <f t="shared" si="233"/>
        <v>#REF!</v>
      </c>
      <c r="O199" s="104" t="e">
        <f t="shared" si="233"/>
        <v>#REF!</v>
      </c>
      <c r="P199" s="100"/>
      <c r="Q199" s="100"/>
      <c r="R199" s="100"/>
      <c r="S199" s="100"/>
      <c r="T199" s="104" t="e">
        <f t="shared" ref="T199:AB199" si="234">T198/$AD198</f>
        <v>#REF!</v>
      </c>
      <c r="U199" s="104" t="e">
        <f t="shared" si="234"/>
        <v>#REF!</v>
      </c>
      <c r="V199" s="104" t="e">
        <f t="shared" si="234"/>
        <v>#REF!</v>
      </c>
      <c r="W199" s="104" t="e">
        <f t="shared" si="234"/>
        <v>#REF!</v>
      </c>
      <c r="X199" s="104" t="e">
        <f t="shared" si="234"/>
        <v>#REF!</v>
      </c>
      <c r="Y199" s="104" t="e">
        <f t="shared" si="234"/>
        <v>#REF!</v>
      </c>
      <c r="Z199" s="104" t="e">
        <f t="shared" si="234"/>
        <v>#REF!</v>
      </c>
      <c r="AA199" s="104" t="e">
        <f t="shared" si="234"/>
        <v>#REF!</v>
      </c>
      <c r="AB199" s="104" t="e">
        <f t="shared" si="234"/>
        <v>#REF!</v>
      </c>
      <c r="AC199" s="106" t="e">
        <f>1-Z199-Y199-X199-W199-V199-U199-T199-O199-N199-L199-I199</f>
        <v>#REF!</v>
      </c>
      <c r="AD199" s="106" t="e">
        <f>AD198/$AD198</f>
        <v>#REF!</v>
      </c>
      <c r="AE199" s="81"/>
      <c r="AU199" s="108">
        <f t="shared" si="232"/>
        <v>0</v>
      </c>
    </row>
    <row r="200" spans="1:47" ht="15.75" x14ac:dyDescent="0.25">
      <c r="A200" s="40">
        <v>22</v>
      </c>
      <c r="B200" s="95" t="s">
        <v>174</v>
      </c>
      <c r="C200" s="11">
        <v>704</v>
      </c>
      <c r="D200" s="11">
        <v>2020</v>
      </c>
      <c r="E200" s="11" t="s">
        <v>185</v>
      </c>
      <c r="F200" s="37" t="e">
        <f>G200+H200</f>
        <v>#REF!</v>
      </c>
      <c r="G200" s="37" t="e">
        <f>J200+AA200</f>
        <v>#REF!</v>
      </c>
      <c r="H200" s="37" t="e">
        <f>K200+AB200</f>
        <v>#REF!</v>
      </c>
      <c r="I200" s="37" t="e">
        <f>ROUND($AF198*I199,0)</f>
        <v>#REF!</v>
      </c>
      <c r="J200" s="37" t="e">
        <f>ROUND(I200/1.302,0)</f>
        <v>#REF!</v>
      </c>
      <c r="K200" s="37" t="e">
        <f>I200-J200</f>
        <v>#REF!</v>
      </c>
      <c r="L200" s="37" t="e">
        <f>ROUND($AF198*L199,0)</f>
        <v>#REF!</v>
      </c>
      <c r="M200" s="37" t="e">
        <f>ROUND($AF198*M199,0)</f>
        <v>#REF!</v>
      </c>
      <c r="N200" s="37" t="e">
        <f>ROUND($AF198*N199,0)</f>
        <v>#REF!</v>
      </c>
      <c r="O200" s="37" t="e">
        <f>ROUND($AF198*O199,0)</f>
        <v>#REF!</v>
      </c>
      <c r="P200" s="100"/>
      <c r="Q200" s="100"/>
      <c r="R200" s="100"/>
      <c r="S200" s="100"/>
      <c r="T200" s="37" t="e">
        <f t="shared" ref="T200:Z200" si="235">ROUND($AF198*T199,0)</f>
        <v>#REF!</v>
      </c>
      <c r="U200" s="37" t="e">
        <f t="shared" si="235"/>
        <v>#REF!</v>
      </c>
      <c r="V200" s="37" t="e">
        <f t="shared" si="235"/>
        <v>#REF!</v>
      </c>
      <c r="W200" s="37" t="e">
        <f t="shared" si="235"/>
        <v>#REF!</v>
      </c>
      <c r="X200" s="37" t="e">
        <f t="shared" si="235"/>
        <v>#REF!</v>
      </c>
      <c r="Y200" s="37" t="e">
        <f t="shared" si="235"/>
        <v>#REF!</v>
      </c>
      <c r="Z200" s="37" t="e">
        <f t="shared" si="235"/>
        <v>#REF!</v>
      </c>
      <c r="AA200" s="37" t="e">
        <f>ROUND(Z200/1.302,0)</f>
        <v>#REF!</v>
      </c>
      <c r="AB200" s="37" t="e">
        <f>Z200-AA200</f>
        <v>#REF!</v>
      </c>
      <c r="AC200" s="37" t="e">
        <f>ROUND($AF198*AC199,0)</f>
        <v>#REF!</v>
      </c>
      <c r="AD200" s="37" t="e">
        <f>I200+L200+N200+O200+T200+U200+V200+W200+X200+Y200+AC200+Z200</f>
        <v>#REF!</v>
      </c>
      <c r="AE200" s="78" t="e">
        <f>AF198</f>
        <v>#REF!</v>
      </c>
      <c r="AF200" s="78" t="e">
        <f>AE200-AF198</f>
        <v>#REF!</v>
      </c>
      <c r="AG200" s="107" t="e">
        <f>-ROUND(F200/1000,1)</f>
        <v>#REF!</v>
      </c>
      <c r="AH200" s="107" t="e">
        <f>ROUND(AG200/1.302,1)</f>
        <v>#REF!</v>
      </c>
      <c r="AI200" s="107" t="e">
        <f>AG200-AH200</f>
        <v>#REF!</v>
      </c>
      <c r="AJ200" s="107" t="e">
        <f>-ROUND(L200/1000,1)</f>
        <v>#REF!</v>
      </c>
      <c r="AK200" s="107" t="e">
        <f>-ROUND(M200/1000,1)</f>
        <v>#REF!</v>
      </c>
      <c r="AL200" s="107" t="e">
        <f>-ROUND(N200/1000,1)</f>
        <v>#REF!</v>
      </c>
      <c r="AM200" s="107" t="e">
        <f>-ROUND(O200/1000,1)</f>
        <v>#REF!</v>
      </c>
      <c r="AN200" s="107" t="e">
        <f t="shared" ref="AN200:AS200" si="236">-ROUND(T200/1000,1)</f>
        <v>#REF!</v>
      </c>
      <c r="AO200" s="107" t="e">
        <f t="shared" si="236"/>
        <v>#REF!</v>
      </c>
      <c r="AP200" s="107" t="e">
        <f t="shared" si="236"/>
        <v>#REF!</v>
      </c>
      <c r="AQ200" s="107" t="e">
        <f t="shared" si="236"/>
        <v>#REF!</v>
      </c>
      <c r="AR200" s="107" t="e">
        <f t="shared" si="236"/>
        <v>#REF!</v>
      </c>
      <c r="AS200" s="107" t="e">
        <f t="shared" si="236"/>
        <v>#REF!</v>
      </c>
      <c r="AT200" s="107" t="e">
        <f>-ROUND(AC200/1000,1)</f>
        <v>#REF!</v>
      </c>
      <c r="AU200" s="108" t="e">
        <f t="shared" si="232"/>
        <v>#REF!</v>
      </c>
    </row>
    <row r="201" spans="1:47" ht="15.75" hidden="1" x14ac:dyDescent="0.25">
      <c r="A201" s="40">
        <v>23</v>
      </c>
      <c r="B201" s="94" t="s">
        <v>175</v>
      </c>
      <c r="C201" s="11">
        <v>704</v>
      </c>
      <c r="D201" s="11">
        <v>2018</v>
      </c>
      <c r="E201" s="11" t="s">
        <v>182</v>
      </c>
      <c r="F201" s="100"/>
      <c r="G201" s="100"/>
      <c r="H201" s="100"/>
      <c r="I201" s="100">
        <f>SUMIFS('2020'!BM:BM,'2020'!$B:$B,выравнивание!$A201,'2020'!$G:$G,4)</f>
        <v>3593159</v>
      </c>
      <c r="J201" s="100">
        <f>SUMIFS('2020'!BN:BN,'2020'!$B:$B,выравнивание!$A201,'2020'!$G:$G,4)</f>
        <v>2759722.7</v>
      </c>
      <c r="K201" s="100">
        <f>SUMIFS('2020'!BO:BO,'2020'!$B:$B,выравнивание!$A201,'2020'!$G:$G,4)</f>
        <v>833436.3</v>
      </c>
      <c r="L201" s="100">
        <f>SUMIFS('2020'!BP:BP,'2020'!$B:$B,выравнивание!$A201,'2020'!$G:$G,4)</f>
        <v>213920</v>
      </c>
      <c r="M201" s="100">
        <f>SUMIFS('2020'!BQ:BQ,'2020'!$B:$B,выравнивание!$A201,'2020'!$G:$G,4)</f>
        <v>42784</v>
      </c>
      <c r="N201" s="100">
        <f>SUMIFS('2020'!BR:BR,'2020'!$B:$B,выравнивание!$A201,'2020'!$G:$G,4)</f>
        <v>444640</v>
      </c>
      <c r="O201" s="100">
        <f>SUMIFS('2020'!BS:BS,'2020'!$B:$B,выравнивание!$A201,'2020'!$G:$G,4)</f>
        <v>1531040</v>
      </c>
      <c r="P201" s="100">
        <f>SUMIFS('2020'!BT:BT,'2020'!$B:$B,выравнивание!$A201,'2020'!$G:$G,4)</f>
        <v>0</v>
      </c>
      <c r="Q201" s="100">
        <f>SUMIFS('2020'!BU:BU,'2020'!$B:$B,выравнивание!$A201,'2020'!$G:$G,4)</f>
        <v>0</v>
      </c>
      <c r="R201" s="100">
        <f>SUMIFS('2020'!BV:BV,'2020'!$B:$B,выравнивание!$A201,'2020'!$G:$G,4)</f>
        <v>0</v>
      </c>
      <c r="S201" s="100">
        <f>SUMIFS('2020'!BW:BW,'2020'!$B:$B,выравнивание!$A201,'2020'!$G:$G,4)</f>
        <v>0</v>
      </c>
      <c r="T201" s="100">
        <f>SUMIFS('2020'!BX:BX,'2020'!$B:$B,выравнивание!$A201,'2020'!$G:$G,4)</f>
        <v>549436</v>
      </c>
      <c r="U201" s="100">
        <f>SUMIFS('2020'!BY:BY,'2020'!$B:$B,выравнивание!$A201,'2020'!$G:$G,4)</f>
        <v>965440</v>
      </c>
      <c r="V201" s="100">
        <f>SUMIFS('2020'!BZ:BZ,'2020'!$B:$B,выравнивание!$A201,'2020'!$G:$G,4)</f>
        <v>34720</v>
      </c>
      <c r="W201" s="100">
        <f>SUMIFS('2020'!CA:CA,'2020'!$B:$B,выравнивание!$A201,'2020'!$G:$G,4)</f>
        <v>138880</v>
      </c>
      <c r="X201" s="100">
        <f>SUMIFS('2020'!CB:CB,'2020'!$B:$B,выравнивание!$A201,'2020'!$G:$G,4)</f>
        <v>5600</v>
      </c>
      <c r="Y201" s="100">
        <f>SUMIFS('2020'!CC:CC,'2020'!$B:$B,выравнивание!$A201,'2020'!$G:$G,4)</f>
        <v>287840</v>
      </c>
      <c r="Z201" s="100">
        <f>SUMIFS('2020'!CD:CD,'2020'!$B:$B,выравнивание!$A201,'2020'!$G:$G,4)</f>
        <v>2874850</v>
      </c>
      <c r="AA201" s="100">
        <f>SUMIFS('2020'!CE:CE,'2020'!$B:$B,выравнивание!$A201,'2020'!$G:$G,4)</f>
        <v>2208026.1</v>
      </c>
      <c r="AB201" s="100">
        <f>SUMIFS('2020'!CF:CF,'2020'!$B:$B,выравнивание!$A201,'2020'!$G:$G,4)</f>
        <v>666823.9</v>
      </c>
      <c r="AC201" s="100">
        <f>SUMIFS('2020'!CG:CG,'2020'!$B:$B,выравнивание!$A201,'2020'!$G:$G,4)</f>
        <v>72800</v>
      </c>
      <c r="AD201" s="100">
        <f>SUMIFS('2020'!CH:CH,'2020'!$B:$B,выравнивание!$A201,'2020'!$G:$G,4)</f>
        <v>10712325</v>
      </c>
      <c r="AE201" s="84">
        <f>SUMIF('Свод 2020'!$A$44:$A$57,выравнивание!$A201,'Свод 2020'!$AA$44:$AA$57)*1000-SUMIF('Свод 2020'!$A$44:$A$57,выравнивание!$A201,'Свод 2020'!$S$44:$S$57)*1000</f>
        <v>7750400</v>
      </c>
      <c r="AF201" s="105">
        <f>AD201-AE201</f>
        <v>2961925</v>
      </c>
      <c r="AU201" s="108">
        <f t="shared" si="232"/>
        <v>0</v>
      </c>
    </row>
    <row r="202" spans="1:47" ht="15.75" hidden="1" x14ac:dyDescent="0.25">
      <c r="A202" s="40">
        <v>23</v>
      </c>
      <c r="B202" s="94" t="s">
        <v>175</v>
      </c>
      <c r="C202" s="11">
        <v>704</v>
      </c>
      <c r="D202" s="11">
        <v>2018</v>
      </c>
      <c r="E202" s="11" t="s">
        <v>184</v>
      </c>
      <c r="F202" s="104"/>
      <c r="G202" s="104"/>
      <c r="H202" s="104"/>
      <c r="I202" s="104">
        <f t="shared" ref="I202:O202" si="237">I201/$AD201</f>
        <v>0.33542300000000003</v>
      </c>
      <c r="J202" s="104">
        <f t="shared" si="237"/>
        <v>0.25762099999999999</v>
      </c>
      <c r="K202" s="104">
        <f t="shared" si="237"/>
        <v>7.7801999999999996E-2</v>
      </c>
      <c r="L202" s="104">
        <f t="shared" si="237"/>
        <v>1.9970000000000002E-2</v>
      </c>
      <c r="M202" s="104">
        <f t="shared" si="237"/>
        <v>3.9940000000000002E-3</v>
      </c>
      <c r="N202" s="104">
        <f t="shared" si="237"/>
        <v>4.1507000000000002E-2</v>
      </c>
      <c r="O202" s="104">
        <f t="shared" si="237"/>
        <v>0.14292299999999999</v>
      </c>
      <c r="P202" s="100"/>
      <c r="Q202" s="100"/>
      <c r="R202" s="100"/>
      <c r="S202" s="100"/>
      <c r="T202" s="104">
        <f t="shared" ref="T202:AB202" si="238">T201/$AD201</f>
        <v>5.1290000000000002E-2</v>
      </c>
      <c r="U202" s="104">
        <f t="shared" si="238"/>
        <v>9.0123999999999996E-2</v>
      </c>
      <c r="V202" s="104">
        <f t="shared" si="238"/>
        <v>3.241E-3</v>
      </c>
      <c r="W202" s="104">
        <f t="shared" si="238"/>
        <v>1.2965000000000001E-2</v>
      </c>
      <c r="X202" s="104">
        <f t="shared" si="238"/>
        <v>5.2300000000000003E-4</v>
      </c>
      <c r="Y202" s="104">
        <f t="shared" si="238"/>
        <v>2.6870000000000002E-2</v>
      </c>
      <c r="Z202" s="104">
        <f t="shared" si="238"/>
        <v>0.268368</v>
      </c>
      <c r="AA202" s="104">
        <f t="shared" si="238"/>
        <v>0.20612</v>
      </c>
      <c r="AB202" s="104">
        <f t="shared" si="238"/>
        <v>6.2247999999999998E-2</v>
      </c>
      <c r="AC202" s="106">
        <f>1-Z202-Y202-X202-W202-V202-U202-T202-O202-N202-L202-I202</f>
        <v>6.796E-3</v>
      </c>
      <c r="AD202" s="106">
        <f>AD201/$AD201</f>
        <v>1</v>
      </c>
      <c r="AE202" s="81"/>
      <c r="AU202" s="108">
        <f t="shared" si="232"/>
        <v>0</v>
      </c>
    </row>
    <row r="203" spans="1:47" ht="15.75" x14ac:dyDescent="0.25">
      <c r="A203" s="40">
        <v>23</v>
      </c>
      <c r="B203" s="94" t="s">
        <v>175</v>
      </c>
      <c r="C203" s="11">
        <v>704</v>
      </c>
      <c r="D203" s="11">
        <v>2018</v>
      </c>
      <c r="E203" s="11" t="s">
        <v>185</v>
      </c>
      <c r="F203" s="37">
        <f>G203+H203</f>
        <v>1788384</v>
      </c>
      <c r="G203" s="37">
        <f>J203+AA203</f>
        <v>1373567</v>
      </c>
      <c r="H203" s="37">
        <f>K203+AB203</f>
        <v>414817</v>
      </c>
      <c r="I203" s="37">
        <f>ROUND($AF201*I202,0)</f>
        <v>993498</v>
      </c>
      <c r="J203" s="37">
        <f>ROUND(I203/1.302,0)</f>
        <v>763055</v>
      </c>
      <c r="K203" s="37">
        <f>I203-J203</f>
        <v>230443</v>
      </c>
      <c r="L203" s="37">
        <f>ROUND($AF201*L202,0)</f>
        <v>59150</v>
      </c>
      <c r="M203" s="37">
        <f>ROUND($AF201*M202,0)</f>
        <v>11830</v>
      </c>
      <c r="N203" s="37">
        <f>ROUND($AF201*N202,0)</f>
        <v>122941</v>
      </c>
      <c r="O203" s="37">
        <f>ROUND($AF201*O202,0)</f>
        <v>423327</v>
      </c>
      <c r="P203" s="100"/>
      <c r="Q203" s="100"/>
      <c r="R203" s="100"/>
      <c r="S203" s="100"/>
      <c r="T203" s="37">
        <f t="shared" ref="T203:Z203" si="239">ROUND($AF201*T202,0)</f>
        <v>151917</v>
      </c>
      <c r="U203" s="37">
        <f t="shared" si="239"/>
        <v>266941</v>
      </c>
      <c r="V203" s="37">
        <f t="shared" si="239"/>
        <v>9600</v>
      </c>
      <c r="W203" s="37">
        <f t="shared" si="239"/>
        <v>38401</v>
      </c>
      <c r="X203" s="37">
        <f t="shared" si="239"/>
        <v>1549</v>
      </c>
      <c r="Y203" s="37">
        <f t="shared" si="239"/>
        <v>79587</v>
      </c>
      <c r="Z203" s="37">
        <f t="shared" si="239"/>
        <v>794886</v>
      </c>
      <c r="AA203" s="37">
        <f>ROUND(Z203/1.302,0)</f>
        <v>610512</v>
      </c>
      <c r="AB203" s="37">
        <f>Z203-AA203</f>
        <v>184374</v>
      </c>
      <c r="AC203" s="37">
        <f>ROUND($AF201*AC202,0)</f>
        <v>20129</v>
      </c>
      <c r="AD203" s="37">
        <f>I203+L203+N203+O203+T203+U203+V203+W203+X203+Y203+AC203+Z203</f>
        <v>2961926</v>
      </c>
      <c r="AE203" s="78">
        <f>AF201</f>
        <v>2961925</v>
      </c>
      <c r="AF203" s="78">
        <f>AE203-AF201</f>
        <v>0</v>
      </c>
      <c r="AG203" s="107">
        <f>-ROUND(F203/1000,1)</f>
        <v>-1788.4</v>
      </c>
      <c r="AH203" s="107">
        <f>ROUND(AG203/1.302,1)</f>
        <v>-1373.6</v>
      </c>
      <c r="AI203" s="107">
        <f>AG203-AH203</f>
        <v>-414.8</v>
      </c>
      <c r="AJ203" s="107">
        <f>-ROUND(L203/1000,1)</f>
        <v>-59.2</v>
      </c>
      <c r="AK203" s="107">
        <f>-ROUND(M203/1000,1)</f>
        <v>-11.8</v>
      </c>
      <c r="AL203" s="107">
        <f>-ROUND(N203/1000,1)</f>
        <v>-122.9</v>
      </c>
      <c r="AM203" s="107">
        <f>-ROUND(O203/1000,1)</f>
        <v>-423.3</v>
      </c>
      <c r="AN203" s="107">
        <f t="shared" ref="AN203:AS203" si="240">-ROUND(T203/1000,1)</f>
        <v>-151.9</v>
      </c>
      <c r="AO203" s="107">
        <f t="shared" si="240"/>
        <v>-266.89999999999998</v>
      </c>
      <c r="AP203" s="107">
        <f t="shared" si="240"/>
        <v>-9.6</v>
      </c>
      <c r="AQ203" s="107">
        <f t="shared" si="240"/>
        <v>-38.4</v>
      </c>
      <c r="AR203" s="107">
        <f t="shared" si="240"/>
        <v>-1.5</v>
      </c>
      <c r="AS203" s="107">
        <f t="shared" si="240"/>
        <v>-79.599999999999994</v>
      </c>
      <c r="AT203" s="107">
        <f>-ROUND(AC203/1000,1)</f>
        <v>-20.100000000000001</v>
      </c>
      <c r="AU203" s="108">
        <f t="shared" si="232"/>
        <v>-2961.8</v>
      </c>
    </row>
    <row r="204" spans="1:47" ht="15.75" hidden="1" x14ac:dyDescent="0.25">
      <c r="A204" s="40">
        <v>23</v>
      </c>
      <c r="B204" s="94" t="s">
        <v>175</v>
      </c>
      <c r="C204" s="11">
        <v>704</v>
      </c>
      <c r="D204" s="11">
        <v>2019</v>
      </c>
      <c r="E204" s="11" t="s">
        <v>182</v>
      </c>
      <c r="F204" s="97"/>
      <c r="G204" s="97"/>
      <c r="H204" s="97"/>
      <c r="I204" s="97" t="e">
        <f>SUMIFS(#REF!,#REF!,выравнивание!$A204,#REF!,4)</f>
        <v>#REF!</v>
      </c>
      <c r="J204" s="97" t="e">
        <f>SUMIFS(#REF!,#REF!,выравнивание!$A204,#REF!,4)</f>
        <v>#REF!</v>
      </c>
      <c r="K204" s="97" t="e">
        <f>SUMIFS(#REF!,#REF!,выравнивание!$A204,#REF!,4)</f>
        <v>#REF!</v>
      </c>
      <c r="L204" s="97" t="e">
        <f>SUMIFS(#REF!,#REF!,выравнивание!$A204,#REF!,4)</f>
        <v>#REF!</v>
      </c>
      <c r="M204" s="97" t="e">
        <f>SUMIFS(#REF!,#REF!,выравнивание!$A204,#REF!,4)</f>
        <v>#REF!</v>
      </c>
      <c r="N204" s="97" t="e">
        <f>SUMIFS(#REF!,#REF!,выравнивание!$A204,#REF!,4)</f>
        <v>#REF!</v>
      </c>
      <c r="O204" s="97" t="e">
        <f>SUMIFS(#REF!,#REF!,выравнивание!$A204,#REF!,4)</f>
        <v>#REF!</v>
      </c>
      <c r="P204" s="97" t="e">
        <f>SUMIFS(#REF!,#REF!,выравнивание!$A204,#REF!,4)</f>
        <v>#REF!</v>
      </c>
      <c r="Q204" s="97" t="e">
        <f>SUMIFS(#REF!,#REF!,выравнивание!$A204,#REF!,4)</f>
        <v>#REF!</v>
      </c>
      <c r="R204" s="97" t="e">
        <f>SUMIFS(#REF!,#REF!,выравнивание!$A204,#REF!,4)</f>
        <v>#REF!</v>
      </c>
      <c r="S204" s="97" t="e">
        <f>SUMIFS(#REF!,#REF!,выравнивание!$A204,#REF!,4)</f>
        <v>#REF!</v>
      </c>
      <c r="T204" s="97" t="e">
        <f>SUMIFS(#REF!,#REF!,выравнивание!$A204,#REF!,4)</f>
        <v>#REF!</v>
      </c>
      <c r="U204" s="97" t="e">
        <f>SUMIFS(#REF!,#REF!,выравнивание!$A204,#REF!,4)</f>
        <v>#REF!</v>
      </c>
      <c r="V204" s="97" t="e">
        <f>SUMIFS(#REF!,#REF!,выравнивание!$A204,#REF!,4)</f>
        <v>#REF!</v>
      </c>
      <c r="W204" s="97" t="e">
        <f>SUMIFS(#REF!,#REF!,выравнивание!$A204,#REF!,4)</f>
        <v>#REF!</v>
      </c>
      <c r="X204" s="97" t="e">
        <f>SUMIFS(#REF!,#REF!,выравнивание!$A204,#REF!,4)</f>
        <v>#REF!</v>
      </c>
      <c r="Y204" s="97" t="e">
        <f>SUMIFS(#REF!,#REF!,выравнивание!$A204,#REF!,4)</f>
        <v>#REF!</v>
      </c>
      <c r="Z204" s="97" t="e">
        <f>SUMIFS(#REF!,#REF!,выравнивание!$A204,#REF!,4)</f>
        <v>#REF!</v>
      </c>
      <c r="AA204" s="97" t="e">
        <f>SUMIFS(#REF!,#REF!,выравнивание!$A204,#REF!,4)</f>
        <v>#REF!</v>
      </c>
      <c r="AB204" s="97" t="e">
        <f>SUMIFS(#REF!,#REF!,выравнивание!$A204,#REF!,4)</f>
        <v>#REF!</v>
      </c>
      <c r="AC204" s="100" t="e">
        <f>SUMIFS(#REF!,#REF!,выравнивание!$A204,#REF!,4)</f>
        <v>#REF!</v>
      </c>
      <c r="AD204" s="100" t="e">
        <f>SUMIFS(#REF!,#REF!,выравнивание!$A204,#REF!,4)</f>
        <v>#REF!</v>
      </c>
      <c r="AE204" s="103" t="e">
        <f>SUMIF(#REF!,выравнивание!$A204,#REF!)*1000-SUMIF(#REF!,выравнивание!$A204,#REF!)*1000</f>
        <v>#REF!</v>
      </c>
      <c r="AF204" s="105" t="e">
        <f>AD204-AE204</f>
        <v>#REF!</v>
      </c>
      <c r="AU204" s="108">
        <f t="shared" si="232"/>
        <v>0</v>
      </c>
    </row>
    <row r="205" spans="1:47" ht="15.75" hidden="1" x14ac:dyDescent="0.25">
      <c r="A205" s="40">
        <v>23</v>
      </c>
      <c r="B205" s="94" t="s">
        <v>175</v>
      </c>
      <c r="C205" s="11">
        <v>704</v>
      </c>
      <c r="D205" s="11">
        <v>2019</v>
      </c>
      <c r="E205" s="11" t="s">
        <v>184</v>
      </c>
      <c r="F205" s="104"/>
      <c r="G205" s="104"/>
      <c r="H205" s="104"/>
      <c r="I205" s="104" t="e">
        <f t="shared" ref="I205:O205" si="241">I204/$AD204</f>
        <v>#REF!</v>
      </c>
      <c r="J205" s="104" t="e">
        <f t="shared" si="241"/>
        <v>#REF!</v>
      </c>
      <c r="K205" s="104" t="e">
        <f t="shared" si="241"/>
        <v>#REF!</v>
      </c>
      <c r="L205" s="104" t="e">
        <f t="shared" si="241"/>
        <v>#REF!</v>
      </c>
      <c r="M205" s="104" t="e">
        <f t="shared" si="241"/>
        <v>#REF!</v>
      </c>
      <c r="N205" s="104" t="e">
        <f t="shared" si="241"/>
        <v>#REF!</v>
      </c>
      <c r="O205" s="104" t="e">
        <f t="shared" si="241"/>
        <v>#REF!</v>
      </c>
      <c r="P205" s="100"/>
      <c r="Q205" s="100"/>
      <c r="R205" s="100"/>
      <c r="S205" s="100"/>
      <c r="T205" s="104" t="e">
        <f t="shared" ref="T205:AB205" si="242">T204/$AD204</f>
        <v>#REF!</v>
      </c>
      <c r="U205" s="104" t="e">
        <f t="shared" si="242"/>
        <v>#REF!</v>
      </c>
      <c r="V205" s="104" t="e">
        <f t="shared" si="242"/>
        <v>#REF!</v>
      </c>
      <c r="W205" s="104" t="e">
        <f t="shared" si="242"/>
        <v>#REF!</v>
      </c>
      <c r="X205" s="104" t="e">
        <f t="shared" si="242"/>
        <v>#REF!</v>
      </c>
      <c r="Y205" s="104" t="e">
        <f t="shared" si="242"/>
        <v>#REF!</v>
      </c>
      <c r="Z205" s="104" t="e">
        <f t="shared" si="242"/>
        <v>#REF!</v>
      </c>
      <c r="AA205" s="104" t="e">
        <f t="shared" si="242"/>
        <v>#REF!</v>
      </c>
      <c r="AB205" s="104" t="e">
        <f t="shared" si="242"/>
        <v>#REF!</v>
      </c>
      <c r="AC205" s="106" t="e">
        <f>1-Z205-Y205-X205-W205-V205-U205-T205-O205-N205-L205-I205</f>
        <v>#REF!</v>
      </c>
      <c r="AD205" s="106" t="e">
        <f>AD204/$AD204</f>
        <v>#REF!</v>
      </c>
      <c r="AE205" s="81"/>
      <c r="AU205" s="108">
        <f t="shared" si="232"/>
        <v>0</v>
      </c>
    </row>
    <row r="206" spans="1:47" ht="15.75" x14ac:dyDescent="0.25">
      <c r="A206" s="40">
        <v>23</v>
      </c>
      <c r="B206" s="94" t="s">
        <v>175</v>
      </c>
      <c r="C206" s="11">
        <v>704</v>
      </c>
      <c r="D206" s="11">
        <v>2019</v>
      </c>
      <c r="E206" s="11" t="s">
        <v>185</v>
      </c>
      <c r="F206" s="37" t="e">
        <f>G206+H206</f>
        <v>#REF!</v>
      </c>
      <c r="G206" s="37" t="e">
        <f>J206+AA206</f>
        <v>#REF!</v>
      </c>
      <c r="H206" s="37" t="e">
        <f>K206+AB206</f>
        <v>#REF!</v>
      </c>
      <c r="I206" s="37" t="e">
        <f>ROUND($AF204*I205,0)</f>
        <v>#REF!</v>
      </c>
      <c r="J206" s="37" t="e">
        <f>ROUND(I206/1.302,0)</f>
        <v>#REF!</v>
      </c>
      <c r="K206" s="37" t="e">
        <f>I206-J206</f>
        <v>#REF!</v>
      </c>
      <c r="L206" s="37" t="e">
        <f>ROUND($AF204*L205,0)</f>
        <v>#REF!</v>
      </c>
      <c r="M206" s="37" t="e">
        <f>ROUND($AF204*M205,0)</f>
        <v>#REF!</v>
      </c>
      <c r="N206" s="37" t="e">
        <f>ROUND($AF204*N205,0)</f>
        <v>#REF!</v>
      </c>
      <c r="O206" s="37" t="e">
        <f>ROUND($AF204*O205,0)</f>
        <v>#REF!</v>
      </c>
      <c r="P206" s="100"/>
      <c r="Q206" s="100"/>
      <c r="R206" s="100"/>
      <c r="S206" s="100"/>
      <c r="T206" s="37" t="e">
        <f t="shared" ref="T206:Z206" si="243">ROUND($AF204*T205,0)</f>
        <v>#REF!</v>
      </c>
      <c r="U206" s="37" t="e">
        <f t="shared" si="243"/>
        <v>#REF!</v>
      </c>
      <c r="V206" s="37" t="e">
        <f t="shared" si="243"/>
        <v>#REF!</v>
      </c>
      <c r="W206" s="37" t="e">
        <f t="shared" si="243"/>
        <v>#REF!</v>
      </c>
      <c r="X206" s="37" t="e">
        <f t="shared" si="243"/>
        <v>#REF!</v>
      </c>
      <c r="Y206" s="37" t="e">
        <f t="shared" si="243"/>
        <v>#REF!</v>
      </c>
      <c r="Z206" s="37" t="e">
        <f t="shared" si="243"/>
        <v>#REF!</v>
      </c>
      <c r="AA206" s="37" t="e">
        <f>ROUND(Z206/1.302,0)</f>
        <v>#REF!</v>
      </c>
      <c r="AB206" s="37" t="e">
        <f>Z206-AA206</f>
        <v>#REF!</v>
      </c>
      <c r="AC206" s="37" t="e">
        <f>ROUND($AF204*AC205,0)</f>
        <v>#REF!</v>
      </c>
      <c r="AD206" s="37" t="e">
        <f>I206+L206+N206+O206+T206+U206+V206+W206+X206+Y206+AC206+Z206</f>
        <v>#REF!</v>
      </c>
      <c r="AE206" s="78" t="e">
        <f>AF204</f>
        <v>#REF!</v>
      </c>
      <c r="AF206" s="78" t="e">
        <f>AE206-AF204</f>
        <v>#REF!</v>
      </c>
      <c r="AG206" s="107" t="e">
        <f>-ROUND(F206/1000,1)</f>
        <v>#REF!</v>
      </c>
      <c r="AH206" s="107" t="e">
        <f>ROUND(AG206/1.302,1)</f>
        <v>#REF!</v>
      </c>
      <c r="AI206" s="107" t="e">
        <f>AG206-AH206</f>
        <v>#REF!</v>
      </c>
      <c r="AJ206" s="107" t="e">
        <f>-ROUND(L206/1000,1)</f>
        <v>#REF!</v>
      </c>
      <c r="AK206" s="107" t="e">
        <f>-ROUND(M206/1000,1)</f>
        <v>#REF!</v>
      </c>
      <c r="AL206" s="107" t="e">
        <f>-ROUND(N206/1000,1)</f>
        <v>#REF!</v>
      </c>
      <c r="AM206" s="107" t="e">
        <f>-ROUND(O206/1000,1)</f>
        <v>#REF!</v>
      </c>
      <c r="AN206" s="107" t="e">
        <f t="shared" ref="AN206:AS206" si="244">-ROUND(T206/1000,1)</f>
        <v>#REF!</v>
      </c>
      <c r="AO206" s="107" t="e">
        <f t="shared" si="244"/>
        <v>#REF!</v>
      </c>
      <c r="AP206" s="107" t="e">
        <f t="shared" si="244"/>
        <v>#REF!</v>
      </c>
      <c r="AQ206" s="107" t="e">
        <f t="shared" si="244"/>
        <v>#REF!</v>
      </c>
      <c r="AR206" s="107" t="e">
        <f t="shared" si="244"/>
        <v>#REF!</v>
      </c>
      <c r="AS206" s="107" t="e">
        <f t="shared" si="244"/>
        <v>#REF!</v>
      </c>
      <c r="AT206" s="107" t="e">
        <f>-ROUND(AC206/1000,1)</f>
        <v>#REF!</v>
      </c>
      <c r="AU206" s="108" t="e">
        <f t="shared" si="232"/>
        <v>#REF!</v>
      </c>
    </row>
    <row r="207" spans="1:47" ht="15.75" hidden="1" x14ac:dyDescent="0.25">
      <c r="A207" s="40">
        <v>23</v>
      </c>
      <c r="B207" s="94" t="s">
        <v>175</v>
      </c>
      <c r="C207" s="11">
        <v>704</v>
      </c>
      <c r="D207" s="11">
        <v>2020</v>
      </c>
      <c r="E207" s="11" t="s">
        <v>182</v>
      </c>
      <c r="F207" s="97"/>
      <c r="G207" s="97"/>
      <c r="H207" s="97"/>
      <c r="I207" s="97" t="e">
        <f>SUMIFS(#REF!,#REF!,выравнивание!$A207,#REF!,4)</f>
        <v>#REF!</v>
      </c>
      <c r="J207" s="97" t="e">
        <f>SUMIFS(#REF!,#REF!,выравнивание!$A207,#REF!,4)</f>
        <v>#REF!</v>
      </c>
      <c r="K207" s="97" t="e">
        <f>SUMIFS(#REF!,#REF!,выравнивание!$A207,#REF!,4)</f>
        <v>#REF!</v>
      </c>
      <c r="L207" s="97" t="e">
        <f>SUMIFS(#REF!,#REF!,выравнивание!$A207,#REF!,4)</f>
        <v>#REF!</v>
      </c>
      <c r="M207" s="97" t="e">
        <f>SUMIFS(#REF!,#REF!,выравнивание!$A207,#REF!,4)</f>
        <v>#REF!</v>
      </c>
      <c r="N207" s="97" t="e">
        <f>SUMIFS(#REF!,#REF!,выравнивание!$A207,#REF!,4)</f>
        <v>#REF!</v>
      </c>
      <c r="O207" s="97" t="e">
        <f>SUMIFS(#REF!,#REF!,выравнивание!$A207,#REF!,4)</f>
        <v>#REF!</v>
      </c>
      <c r="P207" s="97" t="e">
        <f>SUMIFS(#REF!,#REF!,выравнивание!$A207,#REF!,4)</f>
        <v>#REF!</v>
      </c>
      <c r="Q207" s="97" t="e">
        <f>SUMIFS(#REF!,#REF!,выравнивание!$A207,#REF!,4)</f>
        <v>#REF!</v>
      </c>
      <c r="R207" s="97" t="e">
        <f>SUMIFS(#REF!,#REF!,выравнивание!$A207,#REF!,4)</f>
        <v>#REF!</v>
      </c>
      <c r="S207" s="97" t="e">
        <f>SUMIFS(#REF!,#REF!,выравнивание!$A207,#REF!,4)</f>
        <v>#REF!</v>
      </c>
      <c r="T207" s="97" t="e">
        <f>SUMIFS(#REF!,#REF!,выравнивание!$A207,#REF!,4)</f>
        <v>#REF!</v>
      </c>
      <c r="U207" s="97" t="e">
        <f>SUMIFS(#REF!,#REF!,выравнивание!$A207,#REF!,4)</f>
        <v>#REF!</v>
      </c>
      <c r="V207" s="97" t="e">
        <f>SUMIFS(#REF!,#REF!,выравнивание!$A207,#REF!,4)</f>
        <v>#REF!</v>
      </c>
      <c r="W207" s="97" t="e">
        <f>SUMIFS(#REF!,#REF!,выравнивание!$A207,#REF!,4)</f>
        <v>#REF!</v>
      </c>
      <c r="X207" s="97" t="e">
        <f>SUMIFS(#REF!,#REF!,выравнивание!$A207,#REF!,4)</f>
        <v>#REF!</v>
      </c>
      <c r="Y207" s="97" t="e">
        <f>SUMIFS(#REF!,#REF!,выравнивание!$A207,#REF!,4)</f>
        <v>#REF!</v>
      </c>
      <c r="Z207" s="97" t="e">
        <f>SUMIFS(#REF!,#REF!,выравнивание!$A207,#REF!,4)</f>
        <v>#REF!</v>
      </c>
      <c r="AA207" s="97" t="e">
        <f>SUMIFS(#REF!,#REF!,выравнивание!$A207,#REF!,4)</f>
        <v>#REF!</v>
      </c>
      <c r="AB207" s="97" t="e">
        <f>SUMIFS(#REF!,#REF!,выравнивание!$A207,#REF!,4)</f>
        <v>#REF!</v>
      </c>
      <c r="AC207" s="100" t="e">
        <f>SUMIFS(#REF!,#REF!,выравнивание!$A207,#REF!,4)</f>
        <v>#REF!</v>
      </c>
      <c r="AD207" s="100" t="e">
        <f>SUMIFS(#REF!,#REF!,выравнивание!$A207,#REF!,4)</f>
        <v>#REF!</v>
      </c>
      <c r="AE207" s="103" t="e">
        <f>SUMIF(#REF!,выравнивание!$A207,#REF!)*1000-SUMIF(#REF!,выравнивание!$A207,#REF!)*1000</f>
        <v>#REF!</v>
      </c>
      <c r="AF207" s="84" t="e">
        <f>AD207-AE207</f>
        <v>#REF!</v>
      </c>
      <c r="AU207" s="108">
        <f t="shared" si="232"/>
        <v>0</v>
      </c>
    </row>
    <row r="208" spans="1:47" ht="15.75" hidden="1" x14ac:dyDescent="0.25">
      <c r="A208" s="40">
        <v>23</v>
      </c>
      <c r="B208" s="94" t="s">
        <v>175</v>
      </c>
      <c r="C208" s="11">
        <v>704</v>
      </c>
      <c r="D208" s="11">
        <v>2020</v>
      </c>
      <c r="E208" s="11" t="s">
        <v>184</v>
      </c>
      <c r="F208" s="104"/>
      <c r="G208" s="104"/>
      <c r="H208" s="104"/>
      <c r="I208" s="104" t="e">
        <f t="shared" ref="I208:O208" si="245">I207/$AD207</f>
        <v>#REF!</v>
      </c>
      <c r="J208" s="104" t="e">
        <f t="shared" si="245"/>
        <v>#REF!</v>
      </c>
      <c r="K208" s="104" t="e">
        <f t="shared" si="245"/>
        <v>#REF!</v>
      </c>
      <c r="L208" s="104" t="e">
        <f t="shared" si="245"/>
        <v>#REF!</v>
      </c>
      <c r="M208" s="104" t="e">
        <f t="shared" si="245"/>
        <v>#REF!</v>
      </c>
      <c r="N208" s="104" t="e">
        <f t="shared" si="245"/>
        <v>#REF!</v>
      </c>
      <c r="O208" s="104" t="e">
        <f t="shared" si="245"/>
        <v>#REF!</v>
      </c>
      <c r="P208" s="100"/>
      <c r="Q208" s="100"/>
      <c r="R208" s="100"/>
      <c r="S208" s="100"/>
      <c r="T208" s="104" t="e">
        <f t="shared" ref="T208:AB208" si="246">T207/$AD207</f>
        <v>#REF!</v>
      </c>
      <c r="U208" s="104" t="e">
        <f t="shared" si="246"/>
        <v>#REF!</v>
      </c>
      <c r="V208" s="104" t="e">
        <f t="shared" si="246"/>
        <v>#REF!</v>
      </c>
      <c r="W208" s="104" t="e">
        <f t="shared" si="246"/>
        <v>#REF!</v>
      </c>
      <c r="X208" s="104" t="e">
        <f t="shared" si="246"/>
        <v>#REF!</v>
      </c>
      <c r="Y208" s="104" t="e">
        <f t="shared" si="246"/>
        <v>#REF!</v>
      </c>
      <c r="Z208" s="104" t="e">
        <f t="shared" si="246"/>
        <v>#REF!</v>
      </c>
      <c r="AA208" s="104" t="e">
        <f t="shared" si="246"/>
        <v>#REF!</v>
      </c>
      <c r="AB208" s="104" t="e">
        <f t="shared" si="246"/>
        <v>#REF!</v>
      </c>
      <c r="AC208" s="106" t="e">
        <f>1-Z208-Y208-X208-W208-V208-U208-T208-O208-N208-L208-I208</f>
        <v>#REF!</v>
      </c>
      <c r="AD208" s="106" t="e">
        <f>AD207/$AD207</f>
        <v>#REF!</v>
      </c>
      <c r="AE208" s="81"/>
      <c r="AU208" s="108">
        <f t="shared" si="232"/>
        <v>0</v>
      </c>
    </row>
    <row r="209" spans="1:47" ht="15.75" x14ac:dyDescent="0.25">
      <c r="A209" s="40">
        <v>23</v>
      </c>
      <c r="B209" s="94" t="s">
        <v>175</v>
      </c>
      <c r="C209" s="11">
        <v>704</v>
      </c>
      <c r="D209" s="11">
        <v>2020</v>
      </c>
      <c r="E209" s="11" t="s">
        <v>185</v>
      </c>
      <c r="F209" s="37" t="e">
        <f>G209+H209</f>
        <v>#REF!</v>
      </c>
      <c r="G209" s="37" t="e">
        <f>J209+AA209</f>
        <v>#REF!</v>
      </c>
      <c r="H209" s="37" t="e">
        <f>K209+AB209</f>
        <v>#REF!</v>
      </c>
      <c r="I209" s="37" t="e">
        <f>ROUND($AF207*I208,0)</f>
        <v>#REF!</v>
      </c>
      <c r="J209" s="37" t="e">
        <f>ROUND(I209/1.302,0)</f>
        <v>#REF!</v>
      </c>
      <c r="K209" s="37" t="e">
        <f>I209-J209</f>
        <v>#REF!</v>
      </c>
      <c r="L209" s="37" t="e">
        <f>ROUND($AF207*L208,0)</f>
        <v>#REF!</v>
      </c>
      <c r="M209" s="37" t="e">
        <f>ROUND($AF207*M208,0)</f>
        <v>#REF!</v>
      </c>
      <c r="N209" s="37" t="e">
        <f>ROUND($AF207*N208,0)</f>
        <v>#REF!</v>
      </c>
      <c r="O209" s="37" t="e">
        <f>ROUND($AF207*O208,0)</f>
        <v>#REF!</v>
      </c>
      <c r="P209" s="100"/>
      <c r="Q209" s="100"/>
      <c r="R209" s="100"/>
      <c r="S209" s="100"/>
      <c r="T209" s="37" t="e">
        <f t="shared" ref="T209:Z209" si="247">ROUND($AF207*T208,0)</f>
        <v>#REF!</v>
      </c>
      <c r="U209" s="37" t="e">
        <f t="shared" si="247"/>
        <v>#REF!</v>
      </c>
      <c r="V209" s="37" t="e">
        <f t="shared" si="247"/>
        <v>#REF!</v>
      </c>
      <c r="W209" s="37" t="e">
        <f t="shared" si="247"/>
        <v>#REF!</v>
      </c>
      <c r="X209" s="37" t="e">
        <f t="shared" si="247"/>
        <v>#REF!</v>
      </c>
      <c r="Y209" s="37" t="e">
        <f t="shared" si="247"/>
        <v>#REF!</v>
      </c>
      <c r="Z209" s="37" t="e">
        <f t="shared" si="247"/>
        <v>#REF!</v>
      </c>
      <c r="AA209" s="37" t="e">
        <f>ROUND(Z209/1.302,0)</f>
        <v>#REF!</v>
      </c>
      <c r="AB209" s="37" t="e">
        <f>Z209-AA209</f>
        <v>#REF!</v>
      </c>
      <c r="AC209" s="37" t="e">
        <f>ROUND($AF207*AC208,0)</f>
        <v>#REF!</v>
      </c>
      <c r="AD209" s="37" t="e">
        <f>I209+L209+N209+O209+T209+U209+V209+W209+X209+Y209+AC209+Z209</f>
        <v>#REF!</v>
      </c>
      <c r="AE209" s="78" t="e">
        <f>AF207</f>
        <v>#REF!</v>
      </c>
      <c r="AF209" s="78" t="e">
        <f>AE209-AF207</f>
        <v>#REF!</v>
      </c>
      <c r="AG209" s="107" t="e">
        <f>-ROUND(F209/1000,1)</f>
        <v>#REF!</v>
      </c>
      <c r="AH209" s="107" t="e">
        <f>ROUND(AG209/1.302,1)</f>
        <v>#REF!</v>
      </c>
      <c r="AI209" s="107" t="e">
        <f>AG209-AH209</f>
        <v>#REF!</v>
      </c>
      <c r="AJ209" s="107" t="e">
        <f>-ROUND(L209/1000,1)</f>
        <v>#REF!</v>
      </c>
      <c r="AK209" s="107" t="e">
        <f>-ROUND(M209/1000,1)</f>
        <v>#REF!</v>
      </c>
      <c r="AL209" s="107" t="e">
        <f>-ROUND(N209/1000,1)</f>
        <v>#REF!</v>
      </c>
      <c r="AM209" s="107" t="e">
        <f>-ROUND(O209/1000,1)</f>
        <v>#REF!</v>
      </c>
      <c r="AN209" s="107" t="e">
        <f t="shared" ref="AN209:AS209" si="248">-ROUND(T209/1000,1)</f>
        <v>#REF!</v>
      </c>
      <c r="AO209" s="107" t="e">
        <f t="shared" si="248"/>
        <v>#REF!</v>
      </c>
      <c r="AP209" s="107" t="e">
        <f t="shared" si="248"/>
        <v>#REF!</v>
      </c>
      <c r="AQ209" s="107" t="e">
        <f t="shared" si="248"/>
        <v>#REF!</v>
      </c>
      <c r="AR209" s="107" t="e">
        <f t="shared" si="248"/>
        <v>#REF!</v>
      </c>
      <c r="AS209" s="107" t="e">
        <f t="shared" si="248"/>
        <v>#REF!</v>
      </c>
      <c r="AT209" s="107" t="e">
        <f>-ROUND(AC209/1000,1)</f>
        <v>#REF!</v>
      </c>
      <c r="AU209" s="108" t="e">
        <f t="shared" si="232"/>
        <v>#REF!</v>
      </c>
    </row>
    <row r="210" spans="1:47" ht="15.75" hidden="1" x14ac:dyDescent="0.25">
      <c r="A210" s="40">
        <v>24</v>
      </c>
      <c r="B210" s="94" t="s">
        <v>176</v>
      </c>
      <c r="C210" s="11">
        <v>704</v>
      </c>
      <c r="D210" s="11">
        <v>2018</v>
      </c>
      <c r="E210" s="11" t="s">
        <v>182</v>
      </c>
      <c r="F210" s="100"/>
      <c r="G210" s="100"/>
      <c r="H210" s="100"/>
      <c r="I210" s="100">
        <f>SUMIFS('2020'!BM:BM,'2020'!$B:$B,выравнивание!$A210,'2020'!$G:$G,4)</f>
        <v>6841919</v>
      </c>
      <c r="J210" s="100">
        <f>SUMIFS('2020'!BN:BN,'2020'!$B:$B,выравнивание!$A210,'2020'!$G:$G,4)</f>
        <v>5254930.0999999996</v>
      </c>
      <c r="K210" s="100">
        <f>SUMIFS('2020'!BO:BO,'2020'!$B:$B,выравнивание!$A210,'2020'!$G:$G,4)</f>
        <v>1586988.9</v>
      </c>
      <c r="L210" s="100">
        <f>SUMIFS('2020'!BP:BP,'2020'!$B:$B,выравнивание!$A210,'2020'!$G:$G,4)</f>
        <v>265490</v>
      </c>
      <c r="M210" s="100">
        <f>SUMIFS('2020'!BQ:BQ,'2020'!$B:$B,выравнивание!$A210,'2020'!$G:$G,4)</f>
        <v>53098</v>
      </c>
      <c r="N210" s="100">
        <f>SUMIFS('2020'!BR:BR,'2020'!$B:$B,выравнивание!$A210,'2020'!$G:$G,4)</f>
        <v>551830</v>
      </c>
      <c r="O210" s="100">
        <f>SUMIFS('2020'!BS:BS,'2020'!$B:$B,выравнивание!$A210,'2020'!$G:$G,4)</f>
        <v>1907590</v>
      </c>
      <c r="P210" s="100">
        <f>SUMIFS('2020'!BT:BT,'2020'!$B:$B,выравнивание!$A210,'2020'!$G:$G,4)</f>
        <v>0</v>
      </c>
      <c r="Q210" s="100">
        <f>SUMIFS('2020'!BU:BU,'2020'!$B:$B,выравнивание!$A210,'2020'!$G:$G,4)</f>
        <v>0</v>
      </c>
      <c r="R210" s="100">
        <f>SUMIFS('2020'!BV:BV,'2020'!$B:$B,выравнивание!$A210,'2020'!$G:$G,4)</f>
        <v>0</v>
      </c>
      <c r="S210" s="100">
        <f>SUMIFS('2020'!BW:BW,'2020'!$B:$B,выравнивание!$A210,'2020'!$G:$G,4)</f>
        <v>0</v>
      </c>
      <c r="T210" s="100">
        <f>SUMIFS('2020'!BX:BX,'2020'!$B:$B,выравнивание!$A210,'2020'!$G:$G,4)</f>
        <v>864002</v>
      </c>
      <c r="U210" s="100">
        <f>SUMIFS('2020'!BY:BY,'2020'!$B:$B,выравнивание!$A210,'2020'!$G:$G,4)</f>
        <v>1198180</v>
      </c>
      <c r="V210" s="100">
        <f>SUMIFS('2020'!BZ:BZ,'2020'!$B:$B,выравнивание!$A210,'2020'!$G:$G,4)</f>
        <v>43090</v>
      </c>
      <c r="W210" s="100">
        <f>SUMIFS('2020'!CA:CA,'2020'!$B:$B,выравнивание!$A210,'2020'!$G:$G,4)</f>
        <v>172360</v>
      </c>
      <c r="X210" s="100">
        <f>SUMIFS('2020'!CB:CB,'2020'!$B:$B,выравнивание!$A210,'2020'!$G:$G,4)</f>
        <v>6950</v>
      </c>
      <c r="Y210" s="100">
        <f>SUMIFS('2020'!CC:CC,'2020'!$B:$B,выравнивание!$A210,'2020'!$G:$G,4)</f>
        <v>357230</v>
      </c>
      <c r="Z210" s="100">
        <f>SUMIFS('2020'!CD:CD,'2020'!$B:$B,выравнивание!$A210,'2020'!$G:$G,4)</f>
        <v>5474149</v>
      </c>
      <c r="AA210" s="100">
        <f>SUMIFS('2020'!CE:CE,'2020'!$B:$B,выравнивание!$A210,'2020'!$G:$G,4)</f>
        <v>4204415.5</v>
      </c>
      <c r="AB210" s="100">
        <f>SUMIFS('2020'!CF:CF,'2020'!$B:$B,выравнивание!$A210,'2020'!$G:$G,4)</f>
        <v>1269733.5</v>
      </c>
      <c r="AC210" s="100">
        <f>SUMIFS('2020'!CG:CG,'2020'!$B:$B,выравнивание!$A210,'2020'!$G:$G,4)</f>
        <v>90350</v>
      </c>
      <c r="AD210" s="100">
        <f>SUMIFS('2020'!CH:CH,'2020'!$B:$B,выравнивание!$A210,'2020'!$G:$G,4)</f>
        <v>17773140</v>
      </c>
      <c r="AE210" s="84">
        <f>SUMIF('Свод 2020'!$A$44:$A$57,выравнивание!$A210,'Свод 2020'!$AA$44:$AA$57)*1000-SUMIF('Свод 2020'!$A$44:$A$57,выравнивание!$A210,'Свод 2020'!$S$44:$S$57)*1000</f>
        <v>12859000</v>
      </c>
      <c r="AF210" s="105">
        <f>AD210-AE210</f>
        <v>4914140</v>
      </c>
      <c r="AU210" s="108">
        <f t="shared" si="232"/>
        <v>0</v>
      </c>
    </row>
    <row r="211" spans="1:47" ht="15.75" hidden="1" x14ac:dyDescent="0.25">
      <c r="A211" s="40">
        <v>24</v>
      </c>
      <c r="B211" s="94" t="s">
        <v>176</v>
      </c>
      <c r="C211" s="11">
        <v>704</v>
      </c>
      <c r="D211" s="11">
        <v>2018</v>
      </c>
      <c r="E211" s="11" t="s">
        <v>184</v>
      </c>
      <c r="F211" s="104"/>
      <c r="G211" s="104"/>
      <c r="H211" s="104"/>
      <c r="I211" s="104">
        <f t="shared" ref="I211:O211" si="249">I210/$AD210</f>
        <v>0.38495800000000002</v>
      </c>
      <c r="J211" s="104">
        <f t="shared" si="249"/>
        <v>0.29566700000000001</v>
      </c>
      <c r="K211" s="104">
        <f t="shared" si="249"/>
        <v>8.9290999999999995E-2</v>
      </c>
      <c r="L211" s="104">
        <f t="shared" si="249"/>
        <v>1.4938E-2</v>
      </c>
      <c r="M211" s="104">
        <f t="shared" si="249"/>
        <v>2.9880000000000002E-3</v>
      </c>
      <c r="N211" s="104">
        <f t="shared" si="249"/>
        <v>3.1049E-2</v>
      </c>
      <c r="O211" s="104">
        <f t="shared" si="249"/>
        <v>0.10732999999999999</v>
      </c>
      <c r="P211" s="100"/>
      <c r="Q211" s="100"/>
      <c r="R211" s="100"/>
      <c r="S211" s="100"/>
      <c r="T211" s="104">
        <f t="shared" ref="T211:AB211" si="250">T210/$AD210</f>
        <v>4.8613000000000003E-2</v>
      </c>
      <c r="U211" s="104">
        <f t="shared" si="250"/>
        <v>6.7415000000000003E-2</v>
      </c>
      <c r="V211" s="104">
        <f t="shared" si="250"/>
        <v>2.4239999999999999E-3</v>
      </c>
      <c r="W211" s="104">
        <f t="shared" si="250"/>
        <v>9.698E-3</v>
      </c>
      <c r="X211" s="104">
        <f t="shared" si="250"/>
        <v>3.9100000000000002E-4</v>
      </c>
      <c r="Y211" s="104">
        <f t="shared" si="250"/>
        <v>2.0098999999999999E-2</v>
      </c>
      <c r="Z211" s="104">
        <f t="shared" si="250"/>
        <v>0.30800100000000002</v>
      </c>
      <c r="AA211" s="104">
        <f t="shared" si="250"/>
        <v>0.23655999999999999</v>
      </c>
      <c r="AB211" s="104">
        <f t="shared" si="250"/>
        <v>7.1441000000000004E-2</v>
      </c>
      <c r="AC211" s="106">
        <f>1-Z211-Y211-X211-W211-V211-U211-T211-O211-N211-L211-I211</f>
        <v>5.084E-3</v>
      </c>
      <c r="AD211" s="106">
        <f>AD210/$AD210</f>
        <v>1</v>
      </c>
      <c r="AE211" s="81"/>
      <c r="AU211" s="108">
        <f t="shared" si="232"/>
        <v>0</v>
      </c>
    </row>
    <row r="212" spans="1:47" ht="15.75" x14ac:dyDescent="0.25">
      <c r="A212" s="40">
        <v>24</v>
      </c>
      <c r="B212" s="94" t="s">
        <v>176</v>
      </c>
      <c r="C212" s="11">
        <v>704</v>
      </c>
      <c r="D212" s="11">
        <v>2018</v>
      </c>
      <c r="E212" s="11" t="s">
        <v>185</v>
      </c>
      <c r="F212" s="37">
        <f>G212+H212</f>
        <v>3405298</v>
      </c>
      <c r="G212" s="37">
        <f>J212+AA212</f>
        <v>2615436</v>
      </c>
      <c r="H212" s="37">
        <f>K212+AB212</f>
        <v>789862</v>
      </c>
      <c r="I212" s="37">
        <f>ROUND($AF210*I211,0)</f>
        <v>1891738</v>
      </c>
      <c r="J212" s="37">
        <f>ROUND(I212/1.302,0)</f>
        <v>1452948</v>
      </c>
      <c r="K212" s="37">
        <f>I212-J212</f>
        <v>438790</v>
      </c>
      <c r="L212" s="37">
        <f>ROUND($AF210*L211,0)</f>
        <v>73407</v>
      </c>
      <c r="M212" s="37">
        <f>ROUND($AF210*M211,0)</f>
        <v>14683</v>
      </c>
      <c r="N212" s="37">
        <f>ROUND($AF210*N211,0)</f>
        <v>152579</v>
      </c>
      <c r="O212" s="37">
        <f>ROUND($AF210*O211,0)</f>
        <v>527435</v>
      </c>
      <c r="P212" s="100"/>
      <c r="Q212" s="100"/>
      <c r="R212" s="100"/>
      <c r="S212" s="100"/>
      <c r="T212" s="37">
        <f t="shared" ref="T212:Z212" si="251">ROUND($AF210*T211,0)</f>
        <v>238891</v>
      </c>
      <c r="U212" s="37">
        <f t="shared" si="251"/>
        <v>331287</v>
      </c>
      <c r="V212" s="37">
        <f t="shared" si="251"/>
        <v>11912</v>
      </c>
      <c r="W212" s="37">
        <f t="shared" si="251"/>
        <v>47657</v>
      </c>
      <c r="X212" s="37">
        <f t="shared" si="251"/>
        <v>1921</v>
      </c>
      <c r="Y212" s="37">
        <f t="shared" si="251"/>
        <v>98769</v>
      </c>
      <c r="Z212" s="37">
        <f t="shared" si="251"/>
        <v>1513560</v>
      </c>
      <c r="AA212" s="37">
        <f>ROUND(Z212/1.302,0)</f>
        <v>1162488</v>
      </c>
      <c r="AB212" s="37">
        <f>Z212-AA212</f>
        <v>351072</v>
      </c>
      <c r="AC212" s="37">
        <f>ROUND($AF210*AC211,0)</f>
        <v>24983</v>
      </c>
      <c r="AD212" s="37">
        <f>I212+L212+N212+O212+T212+U212+V212+W212+X212+Y212+AC212+Z212</f>
        <v>4914139</v>
      </c>
      <c r="AE212" s="78">
        <f>AF210</f>
        <v>4914140</v>
      </c>
      <c r="AF212" s="78">
        <f>AE212-AF210</f>
        <v>0</v>
      </c>
      <c r="AG212" s="107">
        <f>-ROUND(F212/1000,1)</f>
        <v>-3405.3</v>
      </c>
      <c r="AH212" s="107">
        <f>ROUND(AG212/1.302,1)</f>
        <v>-2615.4</v>
      </c>
      <c r="AI212" s="107">
        <f>AG212-AH212</f>
        <v>-789.9</v>
      </c>
      <c r="AJ212" s="107">
        <f>-ROUND(L212/1000,1)</f>
        <v>-73.400000000000006</v>
      </c>
      <c r="AK212" s="107">
        <f>-ROUND(M212/1000,1)</f>
        <v>-14.7</v>
      </c>
      <c r="AL212" s="107">
        <f>-ROUND(N212/1000,1)</f>
        <v>-152.6</v>
      </c>
      <c r="AM212" s="107">
        <f>-ROUND(O212/1000,1)</f>
        <v>-527.4</v>
      </c>
      <c r="AN212" s="107">
        <f t="shared" ref="AN212:AS212" si="252">-ROUND(T212/1000,1)</f>
        <v>-238.9</v>
      </c>
      <c r="AO212" s="107">
        <f t="shared" si="252"/>
        <v>-331.3</v>
      </c>
      <c r="AP212" s="107">
        <f t="shared" si="252"/>
        <v>-11.9</v>
      </c>
      <c r="AQ212" s="107">
        <f t="shared" si="252"/>
        <v>-47.7</v>
      </c>
      <c r="AR212" s="107">
        <f t="shared" si="252"/>
        <v>-1.9</v>
      </c>
      <c r="AS212" s="107">
        <f t="shared" si="252"/>
        <v>-98.8</v>
      </c>
      <c r="AT212" s="107">
        <f>-ROUND(AC212/1000,1)</f>
        <v>-25</v>
      </c>
      <c r="AU212" s="108">
        <f t="shared" si="232"/>
        <v>-4914.2</v>
      </c>
    </row>
    <row r="213" spans="1:47" ht="15.75" hidden="1" x14ac:dyDescent="0.25">
      <c r="A213" s="40">
        <v>24</v>
      </c>
      <c r="B213" s="94" t="s">
        <v>176</v>
      </c>
      <c r="C213" s="11">
        <v>704</v>
      </c>
      <c r="D213" s="11">
        <v>2019</v>
      </c>
      <c r="E213" s="11" t="s">
        <v>182</v>
      </c>
      <c r="F213" s="97"/>
      <c r="G213" s="97"/>
      <c r="H213" s="97"/>
      <c r="I213" s="97" t="e">
        <f>SUMIFS(#REF!,#REF!,выравнивание!$A213,#REF!,4)</f>
        <v>#REF!</v>
      </c>
      <c r="J213" s="97" t="e">
        <f>SUMIFS(#REF!,#REF!,выравнивание!$A213,#REF!,4)</f>
        <v>#REF!</v>
      </c>
      <c r="K213" s="97" t="e">
        <f>SUMIFS(#REF!,#REF!,выравнивание!$A213,#REF!,4)</f>
        <v>#REF!</v>
      </c>
      <c r="L213" s="97" t="e">
        <f>SUMIFS(#REF!,#REF!,выравнивание!$A213,#REF!,4)</f>
        <v>#REF!</v>
      </c>
      <c r="M213" s="97" t="e">
        <f>SUMIFS(#REF!,#REF!,выравнивание!$A213,#REF!,4)</f>
        <v>#REF!</v>
      </c>
      <c r="N213" s="97" t="e">
        <f>SUMIFS(#REF!,#REF!,выравнивание!$A213,#REF!,4)</f>
        <v>#REF!</v>
      </c>
      <c r="O213" s="97" t="e">
        <f>SUMIFS(#REF!,#REF!,выравнивание!$A213,#REF!,4)</f>
        <v>#REF!</v>
      </c>
      <c r="P213" s="97" t="e">
        <f>SUMIFS(#REF!,#REF!,выравнивание!$A213,#REF!,4)</f>
        <v>#REF!</v>
      </c>
      <c r="Q213" s="97" t="e">
        <f>SUMIFS(#REF!,#REF!,выравнивание!$A213,#REF!,4)</f>
        <v>#REF!</v>
      </c>
      <c r="R213" s="97" t="e">
        <f>SUMIFS(#REF!,#REF!,выравнивание!$A213,#REF!,4)</f>
        <v>#REF!</v>
      </c>
      <c r="S213" s="97" t="e">
        <f>SUMIFS(#REF!,#REF!,выравнивание!$A213,#REF!,4)</f>
        <v>#REF!</v>
      </c>
      <c r="T213" s="97" t="e">
        <f>SUMIFS(#REF!,#REF!,выравнивание!$A213,#REF!,4)</f>
        <v>#REF!</v>
      </c>
      <c r="U213" s="97" t="e">
        <f>SUMIFS(#REF!,#REF!,выравнивание!$A213,#REF!,4)</f>
        <v>#REF!</v>
      </c>
      <c r="V213" s="97" t="e">
        <f>SUMIFS(#REF!,#REF!,выравнивание!$A213,#REF!,4)</f>
        <v>#REF!</v>
      </c>
      <c r="W213" s="97" t="e">
        <f>SUMIFS(#REF!,#REF!,выравнивание!$A213,#REF!,4)</f>
        <v>#REF!</v>
      </c>
      <c r="X213" s="97" t="e">
        <f>SUMIFS(#REF!,#REF!,выравнивание!$A213,#REF!,4)</f>
        <v>#REF!</v>
      </c>
      <c r="Y213" s="97" t="e">
        <f>SUMIFS(#REF!,#REF!,выравнивание!$A213,#REF!,4)</f>
        <v>#REF!</v>
      </c>
      <c r="Z213" s="97" t="e">
        <f>SUMIFS(#REF!,#REF!,выравнивание!$A213,#REF!,4)</f>
        <v>#REF!</v>
      </c>
      <c r="AA213" s="97" t="e">
        <f>SUMIFS(#REF!,#REF!,выравнивание!$A213,#REF!,4)</f>
        <v>#REF!</v>
      </c>
      <c r="AB213" s="97" t="e">
        <f>SUMIFS(#REF!,#REF!,выравнивание!$A213,#REF!,4)</f>
        <v>#REF!</v>
      </c>
      <c r="AC213" s="100" t="e">
        <f>SUMIFS(#REF!,#REF!,выравнивание!$A213,#REF!,4)</f>
        <v>#REF!</v>
      </c>
      <c r="AD213" s="100" t="e">
        <f>SUMIFS(#REF!,#REF!,выравнивание!$A213,#REF!,4)</f>
        <v>#REF!</v>
      </c>
      <c r="AE213" s="103" t="e">
        <f>SUMIF(#REF!,выравнивание!$A213,#REF!)*1000-SUMIF(#REF!,выравнивание!$A213,#REF!)*1000</f>
        <v>#REF!</v>
      </c>
      <c r="AF213" s="105" t="e">
        <f>AD213-AE213</f>
        <v>#REF!</v>
      </c>
      <c r="AU213" s="108">
        <f t="shared" si="232"/>
        <v>0</v>
      </c>
    </row>
    <row r="214" spans="1:47" ht="15.75" hidden="1" x14ac:dyDescent="0.25">
      <c r="A214" s="40">
        <v>24</v>
      </c>
      <c r="B214" s="94" t="s">
        <v>176</v>
      </c>
      <c r="C214" s="11">
        <v>704</v>
      </c>
      <c r="D214" s="11">
        <v>2019</v>
      </c>
      <c r="E214" s="11" t="s">
        <v>184</v>
      </c>
      <c r="F214" s="104"/>
      <c r="G214" s="104"/>
      <c r="H214" s="104"/>
      <c r="I214" s="104" t="e">
        <f t="shared" ref="I214:O214" si="253">I213/$AD213</f>
        <v>#REF!</v>
      </c>
      <c r="J214" s="104" t="e">
        <f t="shared" si="253"/>
        <v>#REF!</v>
      </c>
      <c r="K214" s="104" t="e">
        <f t="shared" si="253"/>
        <v>#REF!</v>
      </c>
      <c r="L214" s="104" t="e">
        <f t="shared" si="253"/>
        <v>#REF!</v>
      </c>
      <c r="M214" s="104" t="e">
        <f t="shared" si="253"/>
        <v>#REF!</v>
      </c>
      <c r="N214" s="104" t="e">
        <f t="shared" si="253"/>
        <v>#REF!</v>
      </c>
      <c r="O214" s="104" t="e">
        <f t="shared" si="253"/>
        <v>#REF!</v>
      </c>
      <c r="P214" s="100"/>
      <c r="Q214" s="100"/>
      <c r="R214" s="100"/>
      <c r="S214" s="100"/>
      <c r="T214" s="104" t="e">
        <f t="shared" ref="T214:AB214" si="254">T213/$AD213</f>
        <v>#REF!</v>
      </c>
      <c r="U214" s="104" t="e">
        <f t="shared" si="254"/>
        <v>#REF!</v>
      </c>
      <c r="V214" s="104" t="e">
        <f t="shared" si="254"/>
        <v>#REF!</v>
      </c>
      <c r="W214" s="104" t="e">
        <f t="shared" si="254"/>
        <v>#REF!</v>
      </c>
      <c r="X214" s="104" t="e">
        <f t="shared" si="254"/>
        <v>#REF!</v>
      </c>
      <c r="Y214" s="104" t="e">
        <f t="shared" si="254"/>
        <v>#REF!</v>
      </c>
      <c r="Z214" s="104" t="e">
        <f t="shared" si="254"/>
        <v>#REF!</v>
      </c>
      <c r="AA214" s="104" t="e">
        <f t="shared" si="254"/>
        <v>#REF!</v>
      </c>
      <c r="AB214" s="104" t="e">
        <f t="shared" si="254"/>
        <v>#REF!</v>
      </c>
      <c r="AC214" s="106" t="e">
        <f>1-Z214-Y214-X214-W214-V214-U214-T214-O214-N214-L214-I214</f>
        <v>#REF!</v>
      </c>
      <c r="AD214" s="106" t="e">
        <f>AD213/$AD213</f>
        <v>#REF!</v>
      </c>
      <c r="AE214" s="81"/>
      <c r="AU214" s="108">
        <f t="shared" si="232"/>
        <v>0</v>
      </c>
    </row>
    <row r="215" spans="1:47" ht="15.75" x14ac:dyDescent="0.25">
      <c r="A215" s="40">
        <v>24</v>
      </c>
      <c r="B215" s="94" t="s">
        <v>176</v>
      </c>
      <c r="C215" s="11">
        <v>704</v>
      </c>
      <c r="D215" s="11">
        <v>2019</v>
      </c>
      <c r="E215" s="11" t="s">
        <v>185</v>
      </c>
      <c r="F215" s="37" t="e">
        <f>G215+H215</f>
        <v>#REF!</v>
      </c>
      <c r="G215" s="37" t="e">
        <f>J215+AA215</f>
        <v>#REF!</v>
      </c>
      <c r="H215" s="37" t="e">
        <f>K215+AB215</f>
        <v>#REF!</v>
      </c>
      <c r="I215" s="37" t="e">
        <f>ROUND($AF213*I214,0)</f>
        <v>#REF!</v>
      </c>
      <c r="J215" s="37" t="e">
        <f>ROUND(I215/1.302,0)</f>
        <v>#REF!</v>
      </c>
      <c r="K215" s="37" t="e">
        <f>I215-J215</f>
        <v>#REF!</v>
      </c>
      <c r="L215" s="37" t="e">
        <f>ROUND($AF213*L214,0)</f>
        <v>#REF!</v>
      </c>
      <c r="M215" s="37" t="e">
        <f>ROUND($AF213*M214,0)</f>
        <v>#REF!</v>
      </c>
      <c r="N215" s="37" t="e">
        <f>ROUND($AF213*N214,0)</f>
        <v>#REF!</v>
      </c>
      <c r="O215" s="37" t="e">
        <f>ROUND($AF213*O214,0)</f>
        <v>#REF!</v>
      </c>
      <c r="P215" s="100"/>
      <c r="Q215" s="100"/>
      <c r="R215" s="100"/>
      <c r="S215" s="100"/>
      <c r="T215" s="37" t="e">
        <f t="shared" ref="T215:Z215" si="255">ROUND($AF213*T214,0)</f>
        <v>#REF!</v>
      </c>
      <c r="U215" s="37" t="e">
        <f t="shared" si="255"/>
        <v>#REF!</v>
      </c>
      <c r="V215" s="37" t="e">
        <f t="shared" si="255"/>
        <v>#REF!</v>
      </c>
      <c r="W215" s="37" t="e">
        <f t="shared" si="255"/>
        <v>#REF!</v>
      </c>
      <c r="X215" s="37" t="e">
        <f t="shared" si="255"/>
        <v>#REF!</v>
      </c>
      <c r="Y215" s="37" t="e">
        <f t="shared" si="255"/>
        <v>#REF!</v>
      </c>
      <c r="Z215" s="37" t="e">
        <f t="shared" si="255"/>
        <v>#REF!</v>
      </c>
      <c r="AA215" s="37" t="e">
        <f>ROUND(Z215/1.302,0)</f>
        <v>#REF!</v>
      </c>
      <c r="AB215" s="37" t="e">
        <f>Z215-AA215</f>
        <v>#REF!</v>
      </c>
      <c r="AC215" s="37" t="e">
        <f>ROUND($AF213*AC214,0)</f>
        <v>#REF!</v>
      </c>
      <c r="AD215" s="37" t="e">
        <f>I215+L215+N215+O215+T215+U215+V215+W215+X215+Y215+AC215+Z215</f>
        <v>#REF!</v>
      </c>
      <c r="AE215" s="78" t="e">
        <f>AF213</f>
        <v>#REF!</v>
      </c>
      <c r="AF215" s="78" t="e">
        <f>AE215-AF213</f>
        <v>#REF!</v>
      </c>
      <c r="AG215" s="107" t="e">
        <f>-ROUND(F215/1000,1)</f>
        <v>#REF!</v>
      </c>
      <c r="AH215" s="107" t="e">
        <f>ROUND(AG215/1.302,1)</f>
        <v>#REF!</v>
      </c>
      <c r="AI215" s="107" t="e">
        <f>AG215-AH215</f>
        <v>#REF!</v>
      </c>
      <c r="AJ215" s="107" t="e">
        <f>-ROUND(L215/1000,1)</f>
        <v>#REF!</v>
      </c>
      <c r="AK215" s="107" t="e">
        <f>-ROUND(M215/1000,1)</f>
        <v>#REF!</v>
      </c>
      <c r="AL215" s="107" t="e">
        <f>-ROUND(N215/1000,1)</f>
        <v>#REF!</v>
      </c>
      <c r="AM215" s="107" t="e">
        <f>-ROUND(O215/1000,1)</f>
        <v>#REF!</v>
      </c>
      <c r="AN215" s="107" t="e">
        <f t="shared" ref="AN215:AS215" si="256">-ROUND(T215/1000,1)</f>
        <v>#REF!</v>
      </c>
      <c r="AO215" s="107" t="e">
        <f t="shared" si="256"/>
        <v>#REF!</v>
      </c>
      <c r="AP215" s="107" t="e">
        <f t="shared" si="256"/>
        <v>#REF!</v>
      </c>
      <c r="AQ215" s="107" t="e">
        <f t="shared" si="256"/>
        <v>#REF!</v>
      </c>
      <c r="AR215" s="107" t="e">
        <f t="shared" si="256"/>
        <v>#REF!</v>
      </c>
      <c r="AS215" s="107" t="e">
        <f t="shared" si="256"/>
        <v>#REF!</v>
      </c>
      <c r="AT215" s="107" t="e">
        <f>-ROUND(AC215/1000,1)</f>
        <v>#REF!</v>
      </c>
      <c r="AU215" s="108" t="e">
        <f t="shared" si="232"/>
        <v>#REF!</v>
      </c>
    </row>
    <row r="216" spans="1:47" ht="15.75" hidden="1" x14ac:dyDescent="0.25">
      <c r="A216" s="40">
        <v>24</v>
      </c>
      <c r="B216" s="94" t="s">
        <v>176</v>
      </c>
      <c r="C216" s="11">
        <v>704</v>
      </c>
      <c r="D216" s="11">
        <v>2020</v>
      </c>
      <c r="E216" s="11" t="s">
        <v>182</v>
      </c>
      <c r="F216" s="97"/>
      <c r="G216" s="97"/>
      <c r="H216" s="97"/>
      <c r="I216" s="97" t="e">
        <f>SUMIFS(#REF!,#REF!,выравнивание!$A216,#REF!,4)</f>
        <v>#REF!</v>
      </c>
      <c r="J216" s="97" t="e">
        <f>SUMIFS(#REF!,#REF!,выравнивание!$A216,#REF!,4)</f>
        <v>#REF!</v>
      </c>
      <c r="K216" s="97" t="e">
        <f>SUMIFS(#REF!,#REF!,выравнивание!$A216,#REF!,4)</f>
        <v>#REF!</v>
      </c>
      <c r="L216" s="97" t="e">
        <f>SUMIFS(#REF!,#REF!,выравнивание!$A216,#REF!,4)</f>
        <v>#REF!</v>
      </c>
      <c r="M216" s="97" t="e">
        <f>SUMIFS(#REF!,#REF!,выравнивание!$A216,#REF!,4)</f>
        <v>#REF!</v>
      </c>
      <c r="N216" s="97" t="e">
        <f>SUMIFS(#REF!,#REF!,выравнивание!$A216,#REF!,4)</f>
        <v>#REF!</v>
      </c>
      <c r="O216" s="97" t="e">
        <f>SUMIFS(#REF!,#REF!,выравнивание!$A216,#REF!,4)</f>
        <v>#REF!</v>
      </c>
      <c r="P216" s="97" t="e">
        <f>SUMIFS(#REF!,#REF!,выравнивание!$A216,#REF!,4)</f>
        <v>#REF!</v>
      </c>
      <c r="Q216" s="97" t="e">
        <f>SUMIFS(#REF!,#REF!,выравнивание!$A216,#REF!,4)</f>
        <v>#REF!</v>
      </c>
      <c r="R216" s="97" t="e">
        <f>SUMIFS(#REF!,#REF!,выравнивание!$A216,#REF!,4)</f>
        <v>#REF!</v>
      </c>
      <c r="S216" s="97" t="e">
        <f>SUMIFS(#REF!,#REF!,выравнивание!$A216,#REF!,4)</f>
        <v>#REF!</v>
      </c>
      <c r="T216" s="97" t="e">
        <f>SUMIFS(#REF!,#REF!,выравнивание!$A216,#REF!,4)</f>
        <v>#REF!</v>
      </c>
      <c r="U216" s="97" t="e">
        <f>SUMIFS(#REF!,#REF!,выравнивание!$A216,#REF!,4)</f>
        <v>#REF!</v>
      </c>
      <c r="V216" s="97" t="e">
        <f>SUMIFS(#REF!,#REF!,выравнивание!$A216,#REF!,4)</f>
        <v>#REF!</v>
      </c>
      <c r="W216" s="97" t="e">
        <f>SUMIFS(#REF!,#REF!,выравнивание!$A216,#REF!,4)</f>
        <v>#REF!</v>
      </c>
      <c r="X216" s="97" t="e">
        <f>SUMIFS(#REF!,#REF!,выравнивание!$A216,#REF!,4)</f>
        <v>#REF!</v>
      </c>
      <c r="Y216" s="97" t="e">
        <f>SUMIFS(#REF!,#REF!,выравнивание!$A216,#REF!,4)</f>
        <v>#REF!</v>
      </c>
      <c r="Z216" s="97" t="e">
        <f>SUMIFS(#REF!,#REF!,выравнивание!$A216,#REF!,4)</f>
        <v>#REF!</v>
      </c>
      <c r="AA216" s="97" t="e">
        <f>SUMIFS(#REF!,#REF!,выравнивание!$A216,#REF!,4)</f>
        <v>#REF!</v>
      </c>
      <c r="AB216" s="97" t="e">
        <f>SUMIFS(#REF!,#REF!,выравнивание!$A216,#REF!,4)</f>
        <v>#REF!</v>
      </c>
      <c r="AC216" s="100" t="e">
        <f>SUMIFS(#REF!,#REF!,выравнивание!$A216,#REF!,4)</f>
        <v>#REF!</v>
      </c>
      <c r="AD216" s="100" t="e">
        <f>SUMIFS(#REF!,#REF!,выравнивание!$A216,#REF!,4)</f>
        <v>#REF!</v>
      </c>
      <c r="AE216" s="103" t="e">
        <f>SUMIF(#REF!,выравнивание!$A216,#REF!)*1000-SUMIF(#REF!,выравнивание!$A216,#REF!)*1000</f>
        <v>#REF!</v>
      </c>
      <c r="AF216" s="84" t="e">
        <f>AD216-AE216</f>
        <v>#REF!</v>
      </c>
      <c r="AU216" s="108"/>
    </row>
    <row r="217" spans="1:47" ht="15.75" hidden="1" x14ac:dyDescent="0.25">
      <c r="A217" s="40">
        <v>24</v>
      </c>
      <c r="B217" s="94" t="s">
        <v>176</v>
      </c>
      <c r="C217" s="11">
        <v>704</v>
      </c>
      <c r="D217" s="11">
        <v>2020</v>
      </c>
      <c r="E217" s="11" t="s">
        <v>184</v>
      </c>
      <c r="F217" s="104"/>
      <c r="G217" s="104"/>
      <c r="H217" s="104"/>
      <c r="I217" s="104" t="e">
        <f t="shared" ref="I217:O217" si="257">I216/$AD216</f>
        <v>#REF!</v>
      </c>
      <c r="J217" s="104" t="e">
        <f t="shared" si="257"/>
        <v>#REF!</v>
      </c>
      <c r="K217" s="104" t="e">
        <f t="shared" si="257"/>
        <v>#REF!</v>
      </c>
      <c r="L217" s="104" t="e">
        <f t="shared" si="257"/>
        <v>#REF!</v>
      </c>
      <c r="M217" s="104" t="e">
        <f t="shared" si="257"/>
        <v>#REF!</v>
      </c>
      <c r="N217" s="104" t="e">
        <f t="shared" si="257"/>
        <v>#REF!</v>
      </c>
      <c r="O217" s="104" t="e">
        <f t="shared" si="257"/>
        <v>#REF!</v>
      </c>
      <c r="P217" s="100"/>
      <c r="Q217" s="100"/>
      <c r="R217" s="100"/>
      <c r="S217" s="100"/>
      <c r="T217" s="104" t="e">
        <f t="shared" ref="T217:AB217" si="258">T216/$AD216</f>
        <v>#REF!</v>
      </c>
      <c r="U217" s="104" t="e">
        <f t="shared" si="258"/>
        <v>#REF!</v>
      </c>
      <c r="V217" s="104" t="e">
        <f t="shared" si="258"/>
        <v>#REF!</v>
      </c>
      <c r="W217" s="104" t="e">
        <f t="shared" si="258"/>
        <v>#REF!</v>
      </c>
      <c r="X217" s="104" t="e">
        <f t="shared" si="258"/>
        <v>#REF!</v>
      </c>
      <c r="Y217" s="104" t="e">
        <f t="shared" si="258"/>
        <v>#REF!</v>
      </c>
      <c r="Z217" s="104" t="e">
        <f t="shared" si="258"/>
        <v>#REF!</v>
      </c>
      <c r="AA217" s="104" t="e">
        <f t="shared" si="258"/>
        <v>#REF!</v>
      </c>
      <c r="AB217" s="104" t="e">
        <f t="shared" si="258"/>
        <v>#REF!</v>
      </c>
      <c r="AC217" s="106" t="e">
        <f>1-Z217-Y217-X217-W217-V217-U217-T217-O217-N217-L217-I217</f>
        <v>#REF!</v>
      </c>
      <c r="AD217" s="106" t="e">
        <f>AD216/$AD216</f>
        <v>#REF!</v>
      </c>
      <c r="AE217" s="81"/>
      <c r="AU217" s="108"/>
    </row>
    <row r="218" spans="1:47" ht="15.75" x14ac:dyDescent="0.25">
      <c r="A218" s="40">
        <v>24</v>
      </c>
      <c r="B218" s="94" t="s">
        <v>176</v>
      </c>
      <c r="C218" s="11">
        <v>704</v>
      </c>
      <c r="D218" s="11">
        <v>2020</v>
      </c>
      <c r="E218" s="11" t="s">
        <v>185</v>
      </c>
      <c r="F218" s="37" t="e">
        <f>G218+H218</f>
        <v>#REF!</v>
      </c>
      <c r="G218" s="37" t="e">
        <f>J218+AA218</f>
        <v>#REF!</v>
      </c>
      <c r="H218" s="37" t="e">
        <f>K218+AB218</f>
        <v>#REF!</v>
      </c>
      <c r="I218" s="37" t="e">
        <f>ROUND($AF216*I217,0)</f>
        <v>#REF!</v>
      </c>
      <c r="J218" s="37" t="e">
        <f>ROUND(I218/1.302,0)</f>
        <v>#REF!</v>
      </c>
      <c r="K218" s="37" t="e">
        <f>I218-J218</f>
        <v>#REF!</v>
      </c>
      <c r="L218" s="37" t="e">
        <f>ROUND($AF216*L217,0)</f>
        <v>#REF!</v>
      </c>
      <c r="M218" s="37" t="e">
        <f>ROUND($AF216*M217,0)</f>
        <v>#REF!</v>
      </c>
      <c r="N218" s="37" t="e">
        <f>ROUND($AF216*N217,0)</f>
        <v>#REF!</v>
      </c>
      <c r="O218" s="37" t="e">
        <f>ROUND($AF216*O217,0)</f>
        <v>#REF!</v>
      </c>
      <c r="P218" s="100"/>
      <c r="Q218" s="100"/>
      <c r="R218" s="100"/>
      <c r="S218" s="100"/>
      <c r="T218" s="37" t="e">
        <f t="shared" ref="T218:Z218" si="259">ROUND($AF216*T217,0)</f>
        <v>#REF!</v>
      </c>
      <c r="U218" s="37" t="e">
        <f t="shared" si="259"/>
        <v>#REF!</v>
      </c>
      <c r="V218" s="37" t="e">
        <f t="shared" si="259"/>
        <v>#REF!</v>
      </c>
      <c r="W218" s="37" t="e">
        <f t="shared" si="259"/>
        <v>#REF!</v>
      </c>
      <c r="X218" s="37" t="e">
        <f t="shared" si="259"/>
        <v>#REF!</v>
      </c>
      <c r="Y218" s="37" t="e">
        <f t="shared" si="259"/>
        <v>#REF!</v>
      </c>
      <c r="Z218" s="37" t="e">
        <f t="shared" si="259"/>
        <v>#REF!</v>
      </c>
      <c r="AA218" s="37" t="e">
        <f>ROUND(Z218/1.302,0)</f>
        <v>#REF!</v>
      </c>
      <c r="AB218" s="37" t="e">
        <f>Z218-AA218</f>
        <v>#REF!</v>
      </c>
      <c r="AC218" s="37" t="e">
        <f>ROUND($AF216*AC217,0)</f>
        <v>#REF!</v>
      </c>
      <c r="AD218" s="37" t="e">
        <f>I218+L218+N218+O218+T218+U218+V218+W218+X218+Y218+AC218+Z218</f>
        <v>#REF!</v>
      </c>
      <c r="AE218" s="78" t="e">
        <f>AF216</f>
        <v>#REF!</v>
      </c>
      <c r="AF218" s="78" t="e">
        <f>AE218-AF216</f>
        <v>#REF!</v>
      </c>
      <c r="AG218" s="107" t="e">
        <f>-ROUND(F218/1000,1)</f>
        <v>#REF!</v>
      </c>
      <c r="AH218" s="107" t="e">
        <f>ROUND(AG218/1.302,1)</f>
        <v>#REF!</v>
      </c>
      <c r="AI218" s="107" t="e">
        <f>AG218-AH218</f>
        <v>#REF!</v>
      </c>
      <c r="AJ218" s="107" t="e">
        <f>-ROUND(L218/1000,1)</f>
        <v>#REF!</v>
      </c>
      <c r="AK218" s="107" t="e">
        <f>-ROUND(M218/1000,1)</f>
        <v>#REF!</v>
      </c>
      <c r="AL218" s="107" t="e">
        <f>-ROUND(N218/1000,1)</f>
        <v>#REF!</v>
      </c>
      <c r="AM218" s="107" t="e">
        <f>-ROUND(O218/1000,1)</f>
        <v>#REF!</v>
      </c>
      <c r="AN218" s="107" t="e">
        <f t="shared" ref="AN218:AS218" si="260">-ROUND(T218/1000,1)</f>
        <v>#REF!</v>
      </c>
      <c r="AO218" s="107" t="e">
        <f t="shared" si="260"/>
        <v>#REF!</v>
      </c>
      <c r="AP218" s="107" t="e">
        <f t="shared" si="260"/>
        <v>#REF!</v>
      </c>
      <c r="AQ218" s="107" t="e">
        <f t="shared" si="260"/>
        <v>#REF!</v>
      </c>
      <c r="AR218" s="107" t="e">
        <f t="shared" si="260"/>
        <v>#REF!</v>
      </c>
      <c r="AS218" s="107" t="e">
        <f t="shared" si="260"/>
        <v>#REF!</v>
      </c>
      <c r="AT218" s="107" t="e">
        <f>-ROUND(AC218/1000,1)</f>
        <v>#REF!</v>
      </c>
      <c r="AU218" s="108" t="e">
        <f t="shared" si="232"/>
        <v>#REF!</v>
      </c>
    </row>
    <row r="219" spans="1:47" ht="24" hidden="1" customHeight="1" x14ac:dyDescent="0.25">
      <c r="A219" s="40">
        <v>25</v>
      </c>
      <c r="B219" s="94" t="s">
        <v>146</v>
      </c>
      <c r="C219" s="11">
        <v>704</v>
      </c>
      <c r="D219" s="11">
        <v>2018</v>
      </c>
      <c r="E219" s="11" t="s">
        <v>182</v>
      </c>
      <c r="F219" s="100"/>
      <c r="G219" s="100"/>
      <c r="H219" s="100"/>
      <c r="I219" s="100">
        <f>SUMIFS('2020'!BM:BM,'2020'!$B:$B,выравнивание!$A219,'2020'!$G:$G,4)</f>
        <v>8675446</v>
      </c>
      <c r="J219" s="100">
        <f>SUMIFS('2020'!BN:BN,'2020'!$B:$B,выравнивание!$A219,'2020'!$G:$G,4)</f>
        <v>6663169</v>
      </c>
      <c r="K219" s="100">
        <f>SUMIFS('2020'!BO:BO,'2020'!$B:$B,выравнивание!$A219,'2020'!$G:$G,4)</f>
        <v>2012277</v>
      </c>
      <c r="L219" s="100">
        <f>SUMIFS('2020'!BP:BP,'2020'!$B:$B,выравнивание!$A219,'2020'!$G:$G,4)</f>
        <v>520500</v>
      </c>
      <c r="M219" s="100">
        <f>SUMIFS('2020'!BQ:BQ,'2020'!$B:$B,выравнивание!$A219,'2020'!$G:$G,4)</f>
        <v>104120</v>
      </c>
      <c r="N219" s="100">
        <f>SUMIFS('2020'!BR:BR,'2020'!$B:$B,выравнивание!$A219,'2020'!$G:$G,4)</f>
        <v>1081850</v>
      </c>
      <c r="O219" s="100">
        <f>SUMIFS('2020'!BS:BS,'2020'!$B:$B,выравнивание!$A219,'2020'!$G:$G,4)</f>
        <v>3725100</v>
      </c>
      <c r="P219" s="100">
        <f>SUMIFS('2020'!BT:BT,'2020'!$B:$B,выравнивание!$A219,'2020'!$G:$G,4)</f>
        <v>0</v>
      </c>
      <c r="Q219" s="100">
        <f>SUMIFS('2020'!BU:BU,'2020'!$B:$B,выравнивание!$A219,'2020'!$G:$G,4)</f>
        <v>0</v>
      </c>
      <c r="R219" s="100">
        <f>SUMIFS('2020'!BV:BV,'2020'!$B:$B,выравнивание!$A219,'2020'!$G:$G,4)</f>
        <v>0</v>
      </c>
      <c r="S219" s="100">
        <f>SUMIFS('2020'!BW:BW,'2020'!$B:$B,выравнивание!$A219,'2020'!$G:$G,4)</f>
        <v>0</v>
      </c>
      <c r="T219" s="100">
        <f>SUMIFS('2020'!BX:BX,'2020'!$B:$B,выравнивание!$A219,'2020'!$G:$G,4)</f>
        <v>1540148</v>
      </c>
      <c r="U219" s="100">
        <f>SUMIFS('2020'!BY:BY,'2020'!$B:$B,выравнивание!$A219,'2020'!$G:$G,4)</f>
        <v>2348950</v>
      </c>
      <c r="V219" s="100">
        <f>SUMIFS('2020'!BZ:BZ,'2020'!$B:$B,выравнивание!$A219,'2020'!$G:$G,4)</f>
        <v>84500</v>
      </c>
      <c r="W219" s="100">
        <f>SUMIFS('2020'!CA:CA,'2020'!$B:$B,выравнивание!$A219,'2020'!$G:$G,4)</f>
        <v>337900</v>
      </c>
      <c r="X219" s="100">
        <f>SUMIFS('2020'!CB:CB,'2020'!$B:$B,выравнивание!$A219,'2020'!$G:$G,4)</f>
        <v>13650</v>
      </c>
      <c r="Y219" s="100">
        <f>SUMIFS('2020'!CC:CC,'2020'!$B:$B,выравнивание!$A219,'2020'!$G:$G,4)</f>
        <v>700350</v>
      </c>
      <c r="Z219" s="100">
        <f>SUMIFS('2020'!CD:CD,'2020'!$B:$B,выравнивание!$A219,'2020'!$G:$G,4)</f>
        <v>6941142</v>
      </c>
      <c r="AA219" s="100">
        <f>SUMIFS('2020'!CE:CE,'2020'!$B:$B,выравнивание!$A219,'2020'!$G:$G,4)</f>
        <v>5331138.2</v>
      </c>
      <c r="AB219" s="100">
        <f>SUMIFS('2020'!CF:CF,'2020'!$B:$B,выравнивание!$A219,'2020'!$G:$G,4)</f>
        <v>1610003.8</v>
      </c>
      <c r="AC219" s="100">
        <f>SUMIFS('2020'!CG:CG,'2020'!$B:$B,выравнивание!$A219,'2020'!$G:$G,4)</f>
        <v>169000</v>
      </c>
      <c r="AD219" s="100">
        <f>SUMIFS('2020'!CH:CH,'2020'!$B:$B,выравнивание!$A219,'2020'!$G:$G,4)</f>
        <v>26138536</v>
      </c>
      <c r="AE219" s="84">
        <f>SUMIF('Свод 2020'!$A$44:$A$57,выравнивание!$A219,'Свод 2020'!$AA$44:$AA$57)*1000-SUMIF('Свод 2020'!$A$44:$A$57,выравнивание!$A219,'Свод 2020'!$S$44:$S$57)*1000</f>
        <v>18911400</v>
      </c>
      <c r="AF219" s="105">
        <f>AD219-AE219</f>
        <v>7227136</v>
      </c>
      <c r="AU219" s="108"/>
    </row>
    <row r="220" spans="1:47" ht="15.75" hidden="1" x14ac:dyDescent="0.25">
      <c r="A220" s="40">
        <v>25</v>
      </c>
      <c r="B220" s="94" t="s">
        <v>146</v>
      </c>
      <c r="C220" s="11">
        <v>704</v>
      </c>
      <c r="D220" s="11">
        <v>2018</v>
      </c>
      <c r="E220" s="11" t="s">
        <v>184</v>
      </c>
      <c r="F220" s="104"/>
      <c r="G220" s="104"/>
      <c r="H220" s="104"/>
      <c r="I220" s="104">
        <f t="shared" ref="I220:O220" si="261">I219/$AD219</f>
        <v>0.331903</v>
      </c>
      <c r="J220" s="104">
        <f t="shared" si="261"/>
        <v>0.254917</v>
      </c>
      <c r="K220" s="104">
        <f t="shared" si="261"/>
        <v>7.6984999999999998E-2</v>
      </c>
      <c r="L220" s="104">
        <f t="shared" si="261"/>
        <v>1.9913E-2</v>
      </c>
      <c r="M220" s="104">
        <f t="shared" si="261"/>
        <v>3.9830000000000004E-3</v>
      </c>
      <c r="N220" s="104">
        <f t="shared" si="261"/>
        <v>4.1389000000000002E-2</v>
      </c>
      <c r="O220" s="104">
        <f t="shared" si="261"/>
        <v>0.142514</v>
      </c>
      <c r="P220" s="100"/>
      <c r="Q220" s="100"/>
      <c r="R220" s="100"/>
      <c r="S220" s="100"/>
      <c r="T220" s="104">
        <f t="shared" ref="T220:AB220" si="262">T219/$AD219</f>
        <v>5.8923000000000003E-2</v>
      </c>
      <c r="U220" s="104">
        <f t="shared" si="262"/>
        <v>8.9865E-2</v>
      </c>
      <c r="V220" s="104">
        <f t="shared" si="262"/>
        <v>3.2330000000000002E-3</v>
      </c>
      <c r="W220" s="104">
        <f t="shared" si="262"/>
        <v>1.2926999999999999E-2</v>
      </c>
      <c r="X220" s="104">
        <f t="shared" si="262"/>
        <v>5.22E-4</v>
      </c>
      <c r="Y220" s="104">
        <f t="shared" si="262"/>
        <v>2.6793999999999998E-2</v>
      </c>
      <c r="Z220" s="104">
        <f t="shared" si="262"/>
        <v>0.26555200000000001</v>
      </c>
      <c r="AA220" s="104">
        <f t="shared" si="262"/>
        <v>0.203957</v>
      </c>
      <c r="AB220" s="104">
        <f t="shared" si="262"/>
        <v>6.1594999999999997E-2</v>
      </c>
      <c r="AC220" s="106">
        <f>1-Z220-Y220-X220-W220-V220-U220-T220-O220-N220-L220-I220</f>
        <v>6.4650000000000003E-3</v>
      </c>
      <c r="AD220" s="106">
        <f>AD219/$AD219</f>
        <v>1</v>
      </c>
      <c r="AE220" s="81"/>
      <c r="AU220" s="108"/>
    </row>
    <row r="221" spans="1:47" ht="15.75" x14ac:dyDescent="0.25">
      <c r="A221" s="40">
        <v>25</v>
      </c>
      <c r="B221" s="94" t="s">
        <v>146</v>
      </c>
      <c r="C221" s="11">
        <v>704</v>
      </c>
      <c r="D221" s="11">
        <v>2018</v>
      </c>
      <c r="E221" s="11" t="s">
        <v>185</v>
      </c>
      <c r="F221" s="37">
        <f>G221+H221</f>
        <v>4317888</v>
      </c>
      <c r="G221" s="37">
        <f>J221+AA221</f>
        <v>3316351</v>
      </c>
      <c r="H221" s="37">
        <f>K221+AB221</f>
        <v>1001537</v>
      </c>
      <c r="I221" s="37">
        <f>ROUND($AF219*I220,0)</f>
        <v>2398708</v>
      </c>
      <c r="J221" s="37">
        <f>ROUND(I221/1.302,0)</f>
        <v>1842326</v>
      </c>
      <c r="K221" s="37">
        <f>I221-J221</f>
        <v>556382</v>
      </c>
      <c r="L221" s="37">
        <f>ROUND($AF219*L220,0)</f>
        <v>143914</v>
      </c>
      <c r="M221" s="37">
        <f>ROUND($AF219*M220,0)</f>
        <v>28786</v>
      </c>
      <c r="N221" s="37">
        <f>ROUND($AF219*N220,0)</f>
        <v>299124</v>
      </c>
      <c r="O221" s="37">
        <f>ROUND($AF219*O220,0)</f>
        <v>1029968</v>
      </c>
      <c r="P221" s="100"/>
      <c r="Q221" s="100"/>
      <c r="R221" s="100"/>
      <c r="S221" s="100"/>
      <c r="T221" s="37">
        <f t="shared" ref="T221:Z221" si="263">ROUND($AF219*T220,0)</f>
        <v>425845</v>
      </c>
      <c r="U221" s="37">
        <f t="shared" si="263"/>
        <v>649467</v>
      </c>
      <c r="V221" s="37">
        <f t="shared" si="263"/>
        <v>23365</v>
      </c>
      <c r="W221" s="37">
        <f t="shared" si="263"/>
        <v>93425</v>
      </c>
      <c r="X221" s="37">
        <f t="shared" si="263"/>
        <v>3773</v>
      </c>
      <c r="Y221" s="37">
        <f t="shared" si="263"/>
        <v>193644</v>
      </c>
      <c r="Z221" s="37">
        <f t="shared" si="263"/>
        <v>1919180</v>
      </c>
      <c r="AA221" s="37">
        <f>ROUND(Z221/1.302,0)</f>
        <v>1474025</v>
      </c>
      <c r="AB221" s="37">
        <f>Z221-AA221</f>
        <v>445155</v>
      </c>
      <c r="AC221" s="37">
        <f>ROUND($AF219*AC220,0)</f>
        <v>46723</v>
      </c>
      <c r="AD221" s="37">
        <f>I221+L221+N221+O221+T221+U221+V221+W221+X221+Y221+AC221+Z221</f>
        <v>7227136</v>
      </c>
      <c r="AE221" s="78">
        <f>AF219</f>
        <v>7227136</v>
      </c>
      <c r="AF221" s="78">
        <f>AE221-AF219</f>
        <v>0</v>
      </c>
      <c r="AG221" s="107">
        <f>-ROUND(F221/1000,1)</f>
        <v>-4317.8999999999996</v>
      </c>
      <c r="AH221" s="107">
        <f>ROUND(AG221/1.302,1)</f>
        <v>-3316.4</v>
      </c>
      <c r="AI221" s="107">
        <f>AG221-AH221</f>
        <v>-1001.5</v>
      </c>
      <c r="AJ221" s="107">
        <f>-ROUND(L221/1000,1)</f>
        <v>-143.9</v>
      </c>
      <c r="AK221" s="107">
        <f>-ROUND(M221/1000,1)</f>
        <v>-28.8</v>
      </c>
      <c r="AL221" s="107">
        <f>-ROUND(N221/1000,1)</f>
        <v>-299.10000000000002</v>
      </c>
      <c r="AM221" s="107">
        <f>-ROUND(O221/1000,1)</f>
        <v>-1030</v>
      </c>
      <c r="AN221" s="107">
        <f t="shared" ref="AN221:AS221" si="264">-ROUND(T221/1000,1)</f>
        <v>-425.8</v>
      </c>
      <c r="AO221" s="107">
        <f t="shared" si="264"/>
        <v>-649.5</v>
      </c>
      <c r="AP221" s="107">
        <f t="shared" si="264"/>
        <v>-23.4</v>
      </c>
      <c r="AQ221" s="107">
        <f t="shared" si="264"/>
        <v>-93.4</v>
      </c>
      <c r="AR221" s="107">
        <f t="shared" si="264"/>
        <v>-3.8</v>
      </c>
      <c r="AS221" s="107">
        <f t="shared" si="264"/>
        <v>-193.6</v>
      </c>
      <c r="AT221" s="107">
        <f>-ROUND(AC221/1000,1)</f>
        <v>-46.7</v>
      </c>
      <c r="AU221" s="108">
        <f t="shared" si="232"/>
        <v>-7227.1</v>
      </c>
    </row>
    <row r="222" spans="1:47" ht="15.75" hidden="1" x14ac:dyDescent="0.25">
      <c r="A222" s="40">
        <v>25</v>
      </c>
      <c r="B222" s="94" t="s">
        <v>146</v>
      </c>
      <c r="C222" s="11">
        <v>704</v>
      </c>
      <c r="D222" s="11">
        <v>2019</v>
      </c>
      <c r="E222" s="11" t="s">
        <v>182</v>
      </c>
      <c r="F222" s="97"/>
      <c r="G222" s="97"/>
      <c r="H222" s="97"/>
      <c r="I222" s="97" t="e">
        <f>SUMIFS(#REF!,#REF!,выравнивание!$A222,#REF!,4)</f>
        <v>#REF!</v>
      </c>
      <c r="J222" s="97" t="e">
        <f>SUMIFS(#REF!,#REF!,выравнивание!$A222,#REF!,4)</f>
        <v>#REF!</v>
      </c>
      <c r="K222" s="97" t="e">
        <f>SUMIFS(#REF!,#REF!,выравнивание!$A222,#REF!,4)</f>
        <v>#REF!</v>
      </c>
      <c r="L222" s="97" t="e">
        <f>SUMIFS(#REF!,#REF!,выравнивание!$A222,#REF!,4)</f>
        <v>#REF!</v>
      </c>
      <c r="M222" s="97" t="e">
        <f>SUMIFS(#REF!,#REF!,выравнивание!$A222,#REF!,4)</f>
        <v>#REF!</v>
      </c>
      <c r="N222" s="97" t="e">
        <f>SUMIFS(#REF!,#REF!,выравнивание!$A222,#REF!,4)</f>
        <v>#REF!</v>
      </c>
      <c r="O222" s="97" t="e">
        <f>SUMIFS(#REF!,#REF!,выравнивание!$A222,#REF!,4)</f>
        <v>#REF!</v>
      </c>
      <c r="P222" s="97" t="e">
        <f>SUMIFS(#REF!,#REF!,выравнивание!$A222,#REF!,4)</f>
        <v>#REF!</v>
      </c>
      <c r="Q222" s="97" t="e">
        <f>SUMIFS(#REF!,#REF!,выравнивание!$A222,#REF!,4)</f>
        <v>#REF!</v>
      </c>
      <c r="R222" s="97" t="e">
        <f>SUMIFS(#REF!,#REF!,выравнивание!$A222,#REF!,4)</f>
        <v>#REF!</v>
      </c>
      <c r="S222" s="97" t="e">
        <f>SUMIFS(#REF!,#REF!,выравнивание!$A222,#REF!,4)</f>
        <v>#REF!</v>
      </c>
      <c r="T222" s="97" t="e">
        <f>SUMIFS(#REF!,#REF!,выравнивание!$A222,#REF!,4)</f>
        <v>#REF!</v>
      </c>
      <c r="U222" s="97" t="e">
        <f>SUMIFS(#REF!,#REF!,выравнивание!$A222,#REF!,4)</f>
        <v>#REF!</v>
      </c>
      <c r="V222" s="97" t="e">
        <f>SUMIFS(#REF!,#REF!,выравнивание!$A222,#REF!,4)</f>
        <v>#REF!</v>
      </c>
      <c r="W222" s="97" t="e">
        <f>SUMIFS(#REF!,#REF!,выравнивание!$A222,#REF!,4)</f>
        <v>#REF!</v>
      </c>
      <c r="X222" s="97" t="e">
        <f>SUMIFS(#REF!,#REF!,выравнивание!$A222,#REF!,4)</f>
        <v>#REF!</v>
      </c>
      <c r="Y222" s="97" t="e">
        <f>SUMIFS(#REF!,#REF!,выравнивание!$A222,#REF!,4)</f>
        <v>#REF!</v>
      </c>
      <c r="Z222" s="97" t="e">
        <f>SUMIFS(#REF!,#REF!,выравнивание!$A222,#REF!,4)</f>
        <v>#REF!</v>
      </c>
      <c r="AA222" s="97" t="e">
        <f>SUMIFS(#REF!,#REF!,выравнивание!$A222,#REF!,4)</f>
        <v>#REF!</v>
      </c>
      <c r="AB222" s="97" t="e">
        <f>SUMIFS(#REF!,#REF!,выравнивание!$A222,#REF!,4)</f>
        <v>#REF!</v>
      </c>
      <c r="AC222" s="100" t="e">
        <f>SUMIFS(#REF!,#REF!,выравнивание!$A222,#REF!,4)</f>
        <v>#REF!</v>
      </c>
      <c r="AD222" s="100" t="e">
        <f>SUMIFS(#REF!,#REF!,выравнивание!$A222,#REF!,4)</f>
        <v>#REF!</v>
      </c>
      <c r="AE222" s="103" t="e">
        <f>SUMIF(#REF!,выравнивание!$A222,#REF!)*1000-SUMIF(#REF!,выравнивание!$A222,#REF!)*1000</f>
        <v>#REF!</v>
      </c>
      <c r="AF222" s="105" t="e">
        <f>AD222-AE222</f>
        <v>#REF!</v>
      </c>
      <c r="AU222" s="108"/>
    </row>
    <row r="223" spans="1:47" ht="15.75" hidden="1" x14ac:dyDescent="0.25">
      <c r="A223" s="40">
        <v>25</v>
      </c>
      <c r="B223" s="94" t="s">
        <v>146</v>
      </c>
      <c r="C223" s="11">
        <v>704</v>
      </c>
      <c r="D223" s="11">
        <v>2019</v>
      </c>
      <c r="E223" s="11" t="s">
        <v>184</v>
      </c>
      <c r="F223" s="104"/>
      <c r="G223" s="104"/>
      <c r="H223" s="104"/>
      <c r="I223" s="104" t="e">
        <f t="shared" ref="I223:O223" si="265">I222/$AD222</f>
        <v>#REF!</v>
      </c>
      <c r="J223" s="104" t="e">
        <f t="shared" si="265"/>
        <v>#REF!</v>
      </c>
      <c r="K223" s="104" t="e">
        <f t="shared" si="265"/>
        <v>#REF!</v>
      </c>
      <c r="L223" s="104" t="e">
        <f t="shared" si="265"/>
        <v>#REF!</v>
      </c>
      <c r="M223" s="104" t="e">
        <f t="shared" si="265"/>
        <v>#REF!</v>
      </c>
      <c r="N223" s="104" t="e">
        <f t="shared" si="265"/>
        <v>#REF!</v>
      </c>
      <c r="O223" s="104" t="e">
        <f t="shared" si="265"/>
        <v>#REF!</v>
      </c>
      <c r="P223" s="100"/>
      <c r="Q223" s="100"/>
      <c r="R223" s="100"/>
      <c r="S223" s="100"/>
      <c r="T223" s="104" t="e">
        <f t="shared" ref="T223:AB223" si="266">T222/$AD222</f>
        <v>#REF!</v>
      </c>
      <c r="U223" s="104" t="e">
        <f t="shared" si="266"/>
        <v>#REF!</v>
      </c>
      <c r="V223" s="104" t="e">
        <f t="shared" si="266"/>
        <v>#REF!</v>
      </c>
      <c r="W223" s="104" t="e">
        <f t="shared" si="266"/>
        <v>#REF!</v>
      </c>
      <c r="X223" s="104" t="e">
        <f t="shared" si="266"/>
        <v>#REF!</v>
      </c>
      <c r="Y223" s="104" t="e">
        <f t="shared" si="266"/>
        <v>#REF!</v>
      </c>
      <c r="Z223" s="104" t="e">
        <f t="shared" si="266"/>
        <v>#REF!</v>
      </c>
      <c r="AA223" s="104" t="e">
        <f t="shared" si="266"/>
        <v>#REF!</v>
      </c>
      <c r="AB223" s="104" t="e">
        <f t="shared" si="266"/>
        <v>#REF!</v>
      </c>
      <c r="AC223" s="106" t="e">
        <f>1-Z223-Y223-X223-W223-V223-U223-T223-O223-N223-L223-I223</f>
        <v>#REF!</v>
      </c>
      <c r="AD223" s="106" t="e">
        <f>AD222/$AD222</f>
        <v>#REF!</v>
      </c>
      <c r="AE223" s="81"/>
      <c r="AU223" s="108"/>
    </row>
    <row r="224" spans="1:47" ht="15.75" x14ac:dyDescent="0.25">
      <c r="A224" s="40">
        <v>25</v>
      </c>
      <c r="B224" s="94" t="s">
        <v>146</v>
      </c>
      <c r="C224" s="11">
        <v>704</v>
      </c>
      <c r="D224" s="11">
        <v>2019</v>
      </c>
      <c r="E224" s="11" t="s">
        <v>185</v>
      </c>
      <c r="F224" s="37" t="e">
        <f>G224+H224</f>
        <v>#REF!</v>
      </c>
      <c r="G224" s="37" t="e">
        <f>J224+AA224</f>
        <v>#REF!</v>
      </c>
      <c r="H224" s="37" t="e">
        <f>K224+AB224</f>
        <v>#REF!</v>
      </c>
      <c r="I224" s="37" t="e">
        <f>ROUND($AF222*I223,0)</f>
        <v>#REF!</v>
      </c>
      <c r="J224" s="37" t="e">
        <f>ROUND(I224/1.302,0)</f>
        <v>#REF!</v>
      </c>
      <c r="K224" s="37" t="e">
        <f>I224-J224</f>
        <v>#REF!</v>
      </c>
      <c r="L224" s="37" t="e">
        <f>ROUND($AF222*L223,0)</f>
        <v>#REF!</v>
      </c>
      <c r="M224" s="37" t="e">
        <f>ROUND($AF222*M223,0)</f>
        <v>#REF!</v>
      </c>
      <c r="N224" s="37" t="e">
        <f>ROUND($AF222*N223,0)</f>
        <v>#REF!</v>
      </c>
      <c r="O224" s="37" t="e">
        <f>ROUND($AF222*O223,0)</f>
        <v>#REF!</v>
      </c>
      <c r="P224" s="100"/>
      <c r="Q224" s="100"/>
      <c r="R224" s="100"/>
      <c r="S224" s="100"/>
      <c r="T224" s="37" t="e">
        <f t="shared" ref="T224:Z224" si="267">ROUND($AF222*T223,0)</f>
        <v>#REF!</v>
      </c>
      <c r="U224" s="37" t="e">
        <f t="shared" si="267"/>
        <v>#REF!</v>
      </c>
      <c r="V224" s="37" t="e">
        <f t="shared" si="267"/>
        <v>#REF!</v>
      </c>
      <c r="W224" s="37" t="e">
        <f t="shared" si="267"/>
        <v>#REF!</v>
      </c>
      <c r="X224" s="37" t="e">
        <f t="shared" si="267"/>
        <v>#REF!</v>
      </c>
      <c r="Y224" s="37" t="e">
        <f t="shared" si="267"/>
        <v>#REF!</v>
      </c>
      <c r="Z224" s="37" t="e">
        <f t="shared" si="267"/>
        <v>#REF!</v>
      </c>
      <c r="AA224" s="37" t="e">
        <f>ROUND(Z224/1.302,0)</f>
        <v>#REF!</v>
      </c>
      <c r="AB224" s="37" t="e">
        <f>Z224-AA224</f>
        <v>#REF!</v>
      </c>
      <c r="AC224" s="37" t="e">
        <f>ROUND($AF222*AC223,0)</f>
        <v>#REF!</v>
      </c>
      <c r="AD224" s="37" t="e">
        <f>I224+L224+N224+O224+T224+U224+V224+W224+X224+Y224+AC224+Z224</f>
        <v>#REF!</v>
      </c>
      <c r="AE224" s="78" t="e">
        <f>AF222</f>
        <v>#REF!</v>
      </c>
      <c r="AF224" s="78" t="e">
        <f>AE224-AF222</f>
        <v>#REF!</v>
      </c>
      <c r="AG224" s="107" t="e">
        <f>-ROUND(F224/1000,1)</f>
        <v>#REF!</v>
      </c>
      <c r="AH224" s="107" t="e">
        <f>ROUND(AG224/1.302,1)</f>
        <v>#REF!</v>
      </c>
      <c r="AI224" s="107" t="e">
        <f>AG224-AH224</f>
        <v>#REF!</v>
      </c>
      <c r="AJ224" s="107" t="e">
        <f>-ROUND(L224/1000,1)</f>
        <v>#REF!</v>
      </c>
      <c r="AK224" s="107" t="e">
        <f>-ROUND(M224/1000,1)</f>
        <v>#REF!</v>
      </c>
      <c r="AL224" s="107" t="e">
        <f>-ROUND(N224/1000,1)</f>
        <v>#REF!</v>
      </c>
      <c r="AM224" s="107" t="e">
        <f>-ROUND(O224/1000,1)</f>
        <v>#REF!</v>
      </c>
      <c r="AN224" s="107" t="e">
        <f t="shared" ref="AN224:AS224" si="268">-ROUND(T224/1000,1)</f>
        <v>#REF!</v>
      </c>
      <c r="AO224" s="107" t="e">
        <f t="shared" si="268"/>
        <v>#REF!</v>
      </c>
      <c r="AP224" s="107" t="e">
        <f t="shared" si="268"/>
        <v>#REF!</v>
      </c>
      <c r="AQ224" s="107" t="e">
        <f t="shared" si="268"/>
        <v>#REF!</v>
      </c>
      <c r="AR224" s="107" t="e">
        <f t="shared" si="268"/>
        <v>#REF!</v>
      </c>
      <c r="AS224" s="107" t="e">
        <f t="shared" si="268"/>
        <v>#REF!</v>
      </c>
      <c r="AT224" s="107" t="e">
        <f>-ROUND(AC224/1000,1)</f>
        <v>#REF!</v>
      </c>
      <c r="AU224" s="108" t="e">
        <f t="shared" si="232"/>
        <v>#REF!</v>
      </c>
    </row>
    <row r="225" spans="1:47" ht="15.75" hidden="1" x14ac:dyDescent="0.25">
      <c r="A225" s="40">
        <v>25</v>
      </c>
      <c r="B225" s="94" t="s">
        <v>146</v>
      </c>
      <c r="C225" s="11">
        <v>704</v>
      </c>
      <c r="D225" s="11">
        <v>2020</v>
      </c>
      <c r="E225" s="11" t="s">
        <v>182</v>
      </c>
      <c r="F225" s="97"/>
      <c r="G225" s="97"/>
      <c r="H225" s="97"/>
      <c r="I225" s="97" t="e">
        <f>SUMIFS(#REF!,#REF!,выравнивание!$A225,#REF!,4)</f>
        <v>#REF!</v>
      </c>
      <c r="J225" s="97" t="e">
        <f>SUMIFS(#REF!,#REF!,выравнивание!$A225,#REF!,4)</f>
        <v>#REF!</v>
      </c>
      <c r="K225" s="97" t="e">
        <f>SUMIFS(#REF!,#REF!,выравнивание!$A225,#REF!,4)</f>
        <v>#REF!</v>
      </c>
      <c r="L225" s="97" t="e">
        <f>SUMIFS(#REF!,#REF!,выравнивание!$A225,#REF!,4)</f>
        <v>#REF!</v>
      </c>
      <c r="M225" s="97" t="e">
        <f>SUMIFS(#REF!,#REF!,выравнивание!$A225,#REF!,4)</f>
        <v>#REF!</v>
      </c>
      <c r="N225" s="97" t="e">
        <f>SUMIFS(#REF!,#REF!,выравнивание!$A225,#REF!,4)</f>
        <v>#REF!</v>
      </c>
      <c r="O225" s="97" t="e">
        <f>SUMIFS(#REF!,#REF!,выравнивание!$A225,#REF!,4)</f>
        <v>#REF!</v>
      </c>
      <c r="P225" s="97" t="e">
        <f>SUMIFS(#REF!,#REF!,выравнивание!$A225,#REF!,4)</f>
        <v>#REF!</v>
      </c>
      <c r="Q225" s="97" t="e">
        <f>SUMIFS(#REF!,#REF!,выравнивание!$A225,#REF!,4)</f>
        <v>#REF!</v>
      </c>
      <c r="R225" s="97" t="e">
        <f>SUMIFS(#REF!,#REF!,выравнивание!$A225,#REF!,4)</f>
        <v>#REF!</v>
      </c>
      <c r="S225" s="97" t="e">
        <f>SUMIFS(#REF!,#REF!,выравнивание!$A225,#REF!,4)</f>
        <v>#REF!</v>
      </c>
      <c r="T225" s="97" t="e">
        <f>SUMIFS(#REF!,#REF!,выравнивание!$A225,#REF!,4)</f>
        <v>#REF!</v>
      </c>
      <c r="U225" s="97" t="e">
        <f>SUMIFS(#REF!,#REF!,выравнивание!$A225,#REF!,4)</f>
        <v>#REF!</v>
      </c>
      <c r="V225" s="97" t="e">
        <f>SUMIFS(#REF!,#REF!,выравнивание!$A225,#REF!,4)</f>
        <v>#REF!</v>
      </c>
      <c r="W225" s="97" t="e">
        <f>SUMIFS(#REF!,#REF!,выравнивание!$A225,#REF!,4)</f>
        <v>#REF!</v>
      </c>
      <c r="X225" s="97" t="e">
        <f>SUMIFS(#REF!,#REF!,выравнивание!$A225,#REF!,4)</f>
        <v>#REF!</v>
      </c>
      <c r="Y225" s="97" t="e">
        <f>SUMIFS(#REF!,#REF!,выравнивание!$A225,#REF!,4)</f>
        <v>#REF!</v>
      </c>
      <c r="Z225" s="97" t="e">
        <f>SUMIFS(#REF!,#REF!,выравнивание!$A225,#REF!,4)</f>
        <v>#REF!</v>
      </c>
      <c r="AA225" s="97" t="e">
        <f>SUMIFS(#REF!,#REF!,выравнивание!$A225,#REF!,4)</f>
        <v>#REF!</v>
      </c>
      <c r="AB225" s="97" t="e">
        <f>SUMIFS(#REF!,#REF!,выравнивание!$A225,#REF!,4)</f>
        <v>#REF!</v>
      </c>
      <c r="AC225" s="100" t="e">
        <f>SUMIFS(#REF!,#REF!,выравнивание!$A225,#REF!,4)</f>
        <v>#REF!</v>
      </c>
      <c r="AD225" s="100" t="e">
        <f>SUMIFS(#REF!,#REF!,выравнивание!$A225,#REF!,4)</f>
        <v>#REF!</v>
      </c>
      <c r="AE225" s="103" t="e">
        <f>SUMIF(#REF!,выравнивание!$A225,#REF!)*1000-SUMIF(#REF!,выравнивание!$A225,#REF!)*1000</f>
        <v>#REF!</v>
      </c>
      <c r="AF225" s="84" t="e">
        <f>AD225-AE225</f>
        <v>#REF!</v>
      </c>
      <c r="AU225" s="108"/>
    </row>
    <row r="226" spans="1:47" ht="15.75" hidden="1" x14ac:dyDescent="0.25">
      <c r="A226" s="40">
        <v>25</v>
      </c>
      <c r="B226" s="94" t="s">
        <v>146</v>
      </c>
      <c r="C226" s="11">
        <v>704</v>
      </c>
      <c r="D226" s="11">
        <v>2020</v>
      </c>
      <c r="E226" s="11" t="s">
        <v>184</v>
      </c>
      <c r="F226" s="104"/>
      <c r="G226" s="104"/>
      <c r="H226" s="104"/>
      <c r="I226" s="104" t="e">
        <f t="shared" ref="I226:O226" si="269">I225/$AD225</f>
        <v>#REF!</v>
      </c>
      <c r="J226" s="104" t="e">
        <f t="shared" si="269"/>
        <v>#REF!</v>
      </c>
      <c r="K226" s="104" t="e">
        <f t="shared" si="269"/>
        <v>#REF!</v>
      </c>
      <c r="L226" s="104" t="e">
        <f t="shared" si="269"/>
        <v>#REF!</v>
      </c>
      <c r="M226" s="104" t="e">
        <f t="shared" si="269"/>
        <v>#REF!</v>
      </c>
      <c r="N226" s="104" t="e">
        <f t="shared" si="269"/>
        <v>#REF!</v>
      </c>
      <c r="O226" s="104" t="e">
        <f t="shared" si="269"/>
        <v>#REF!</v>
      </c>
      <c r="P226" s="100"/>
      <c r="Q226" s="100"/>
      <c r="R226" s="100"/>
      <c r="S226" s="100"/>
      <c r="T226" s="104" t="e">
        <f t="shared" ref="T226:AB226" si="270">T225/$AD225</f>
        <v>#REF!</v>
      </c>
      <c r="U226" s="104" t="e">
        <f t="shared" si="270"/>
        <v>#REF!</v>
      </c>
      <c r="V226" s="104" t="e">
        <f t="shared" si="270"/>
        <v>#REF!</v>
      </c>
      <c r="W226" s="104" t="e">
        <f t="shared" si="270"/>
        <v>#REF!</v>
      </c>
      <c r="X226" s="104" t="e">
        <f t="shared" si="270"/>
        <v>#REF!</v>
      </c>
      <c r="Y226" s="104" t="e">
        <f t="shared" si="270"/>
        <v>#REF!</v>
      </c>
      <c r="Z226" s="104" t="e">
        <f t="shared" si="270"/>
        <v>#REF!</v>
      </c>
      <c r="AA226" s="104" t="e">
        <f t="shared" si="270"/>
        <v>#REF!</v>
      </c>
      <c r="AB226" s="104" t="e">
        <f t="shared" si="270"/>
        <v>#REF!</v>
      </c>
      <c r="AC226" s="106" t="e">
        <f>1-Z226-Y226-X226-W226-V226-U226-T226-O226-N226-L226-I226</f>
        <v>#REF!</v>
      </c>
      <c r="AD226" s="106" t="e">
        <f>AD225/$AD225</f>
        <v>#REF!</v>
      </c>
      <c r="AE226" s="81"/>
      <c r="AU226" s="108"/>
    </row>
    <row r="227" spans="1:47" ht="15.75" x14ac:dyDescent="0.25">
      <c r="A227" s="40">
        <v>25</v>
      </c>
      <c r="B227" s="94" t="s">
        <v>146</v>
      </c>
      <c r="C227" s="11">
        <v>704</v>
      </c>
      <c r="D227" s="11">
        <v>2020</v>
      </c>
      <c r="E227" s="11" t="s">
        <v>185</v>
      </c>
      <c r="F227" s="37" t="e">
        <f>G227+H227</f>
        <v>#REF!</v>
      </c>
      <c r="G227" s="37" t="e">
        <f>J227+AA227</f>
        <v>#REF!</v>
      </c>
      <c r="H227" s="37" t="e">
        <f>K227+AB227</f>
        <v>#REF!</v>
      </c>
      <c r="I227" s="37" t="e">
        <f>ROUND($AF225*I226,0)</f>
        <v>#REF!</v>
      </c>
      <c r="J227" s="37" t="e">
        <f>ROUND(I227/1.302,0)</f>
        <v>#REF!</v>
      </c>
      <c r="K227" s="37" t="e">
        <f>I227-J227</f>
        <v>#REF!</v>
      </c>
      <c r="L227" s="37" t="e">
        <f>ROUND($AF225*L226,0)</f>
        <v>#REF!</v>
      </c>
      <c r="M227" s="37" t="e">
        <f>ROUND($AF225*M226,0)</f>
        <v>#REF!</v>
      </c>
      <c r="N227" s="37" t="e">
        <f>ROUND($AF225*N226,0)</f>
        <v>#REF!</v>
      </c>
      <c r="O227" s="37" t="e">
        <f>ROUND($AF225*O226,0)</f>
        <v>#REF!</v>
      </c>
      <c r="P227" s="100"/>
      <c r="Q227" s="100"/>
      <c r="R227" s="100"/>
      <c r="S227" s="100"/>
      <c r="T227" s="37" t="e">
        <f t="shared" ref="T227:Z227" si="271">ROUND($AF225*T226,0)</f>
        <v>#REF!</v>
      </c>
      <c r="U227" s="37" t="e">
        <f t="shared" si="271"/>
        <v>#REF!</v>
      </c>
      <c r="V227" s="37" t="e">
        <f t="shared" si="271"/>
        <v>#REF!</v>
      </c>
      <c r="W227" s="37" t="e">
        <f t="shared" si="271"/>
        <v>#REF!</v>
      </c>
      <c r="X227" s="37" t="e">
        <f t="shared" si="271"/>
        <v>#REF!</v>
      </c>
      <c r="Y227" s="37" t="e">
        <f t="shared" si="271"/>
        <v>#REF!</v>
      </c>
      <c r="Z227" s="37" t="e">
        <f t="shared" si="271"/>
        <v>#REF!</v>
      </c>
      <c r="AA227" s="37" t="e">
        <f>ROUND(Z227/1.302,0)</f>
        <v>#REF!</v>
      </c>
      <c r="AB227" s="37" t="e">
        <f>Z227-AA227</f>
        <v>#REF!</v>
      </c>
      <c r="AC227" s="37" t="e">
        <f>ROUND($AF225*AC226,0)</f>
        <v>#REF!</v>
      </c>
      <c r="AD227" s="37" t="e">
        <f>I227+L227+N227+O227+T227+U227+V227+W227+X227+Y227+AC227+Z227</f>
        <v>#REF!</v>
      </c>
      <c r="AE227" s="78" t="e">
        <f>AF225</f>
        <v>#REF!</v>
      </c>
      <c r="AF227" s="78" t="e">
        <f>AE227-AF225</f>
        <v>#REF!</v>
      </c>
      <c r="AG227" s="107" t="e">
        <f>-ROUND(F227/1000,1)</f>
        <v>#REF!</v>
      </c>
      <c r="AH227" s="107" t="e">
        <f>ROUND(AG227/1.302,1)</f>
        <v>#REF!</v>
      </c>
      <c r="AI227" s="107" t="e">
        <f>AG227-AH227</f>
        <v>#REF!</v>
      </c>
      <c r="AJ227" s="107" t="e">
        <f>-ROUND(L227/1000,1)</f>
        <v>#REF!</v>
      </c>
      <c r="AK227" s="107" t="e">
        <f>-ROUND(M227/1000,1)</f>
        <v>#REF!</v>
      </c>
      <c r="AL227" s="107" t="e">
        <f>-ROUND(N227/1000,1)</f>
        <v>#REF!</v>
      </c>
      <c r="AM227" s="107" t="e">
        <f>-ROUND(O227/1000,1)</f>
        <v>#REF!</v>
      </c>
      <c r="AN227" s="107" t="e">
        <f t="shared" ref="AN227:AS227" si="272">-ROUND(T227/1000,1)</f>
        <v>#REF!</v>
      </c>
      <c r="AO227" s="107" t="e">
        <f t="shared" si="272"/>
        <v>#REF!</v>
      </c>
      <c r="AP227" s="107" t="e">
        <f t="shared" si="272"/>
        <v>#REF!</v>
      </c>
      <c r="AQ227" s="107" t="e">
        <f t="shared" si="272"/>
        <v>#REF!</v>
      </c>
      <c r="AR227" s="107" t="e">
        <f t="shared" si="272"/>
        <v>#REF!</v>
      </c>
      <c r="AS227" s="107" t="e">
        <f t="shared" si="272"/>
        <v>#REF!</v>
      </c>
      <c r="AT227" s="107" t="e">
        <f>-ROUND(AC227/1000,1)</f>
        <v>#REF!</v>
      </c>
      <c r="AU227" s="108" t="e">
        <f t="shared" si="232"/>
        <v>#REF!</v>
      </c>
    </row>
    <row r="228" spans="1:47" ht="15.75" hidden="1" x14ac:dyDescent="0.25">
      <c r="A228" s="40">
        <v>26</v>
      </c>
      <c r="B228" s="94" t="s">
        <v>177</v>
      </c>
      <c r="C228" s="11">
        <v>704</v>
      </c>
      <c r="D228" s="11">
        <v>2018</v>
      </c>
      <c r="E228" s="11" t="s">
        <v>182</v>
      </c>
      <c r="F228" s="100"/>
      <c r="G228" s="100"/>
      <c r="H228" s="100"/>
      <c r="I228" s="100">
        <f>SUMIFS('2020'!BM:BM,'2020'!$B:$B,выравнивание!$A228,'2020'!$G:$G,4)</f>
        <v>1929190</v>
      </c>
      <c r="J228" s="100">
        <f>SUMIFS('2020'!BN:BN,'2020'!$B:$B,выравнивание!$A228,'2020'!$G:$G,4)</f>
        <v>1481712.7</v>
      </c>
      <c r="K228" s="100">
        <f>SUMIFS('2020'!BO:BO,'2020'!$B:$B,выравнивание!$A228,'2020'!$G:$G,4)</f>
        <v>447477.3</v>
      </c>
      <c r="L228" s="100">
        <f>SUMIFS('2020'!BP:BP,'2020'!$B:$B,выравнивание!$A228,'2020'!$G:$G,4)</f>
        <v>133700</v>
      </c>
      <c r="M228" s="100">
        <f>SUMIFS('2020'!BQ:BQ,'2020'!$B:$B,выравнивание!$A228,'2020'!$G:$G,4)</f>
        <v>26740</v>
      </c>
      <c r="N228" s="100">
        <f>SUMIFS('2020'!BR:BR,'2020'!$B:$B,выравнивание!$A228,'2020'!$G:$G,4)</f>
        <v>277900</v>
      </c>
      <c r="O228" s="100">
        <f>SUMIFS('2020'!BS:BS,'2020'!$B:$B,выравнивание!$A228,'2020'!$G:$G,4)</f>
        <v>964360</v>
      </c>
      <c r="P228" s="100">
        <f>SUMIFS('2020'!BT:BT,'2020'!$B:$B,выравнивание!$A228,'2020'!$G:$G,4)</f>
        <v>0</v>
      </c>
      <c r="Q228" s="100">
        <f>SUMIFS('2020'!BU:BU,'2020'!$B:$B,выравнивание!$A228,'2020'!$G:$G,4)</f>
        <v>0</v>
      </c>
      <c r="R228" s="100">
        <f>SUMIFS('2020'!BV:BV,'2020'!$B:$B,выравнивание!$A228,'2020'!$G:$G,4)</f>
        <v>0</v>
      </c>
      <c r="S228" s="100">
        <f>SUMIFS('2020'!BW:BW,'2020'!$B:$B,выравнивание!$A228,'2020'!$G:$G,4)</f>
        <v>0</v>
      </c>
      <c r="T228" s="100">
        <f>SUMIFS('2020'!BX:BX,'2020'!$B:$B,выравнивание!$A228,'2020'!$G:$G,4)</f>
        <v>358535</v>
      </c>
      <c r="U228" s="100">
        <f>SUMIFS('2020'!BY:BY,'2020'!$B:$B,выравнивание!$A228,'2020'!$G:$G,4)</f>
        <v>603400</v>
      </c>
      <c r="V228" s="100">
        <f>SUMIFS('2020'!BZ:BZ,'2020'!$B:$B,выравнивание!$A228,'2020'!$G:$G,4)</f>
        <v>21700</v>
      </c>
      <c r="W228" s="100">
        <f>SUMIFS('2020'!CA:CA,'2020'!$B:$B,выравнивание!$A228,'2020'!$G:$G,4)</f>
        <v>86800</v>
      </c>
      <c r="X228" s="100">
        <f>SUMIFS('2020'!CB:CB,'2020'!$B:$B,выравнивание!$A228,'2020'!$G:$G,4)</f>
        <v>3500</v>
      </c>
      <c r="Y228" s="100">
        <f>SUMIFS('2020'!CC:CC,'2020'!$B:$B,выравнивание!$A228,'2020'!$G:$G,4)</f>
        <v>179900</v>
      </c>
      <c r="Z228" s="100">
        <f>SUMIFS('2020'!CD:CD,'2020'!$B:$B,выравнивание!$A228,'2020'!$G:$G,4)</f>
        <v>1543525</v>
      </c>
      <c r="AA228" s="100">
        <f>SUMIFS('2020'!CE:CE,'2020'!$B:$B,выравнивание!$A228,'2020'!$G:$G,4)</f>
        <v>1185503.1000000001</v>
      </c>
      <c r="AB228" s="100">
        <f>SUMIFS('2020'!CF:CF,'2020'!$B:$B,выравнивание!$A228,'2020'!$G:$G,4)</f>
        <v>358021.9</v>
      </c>
      <c r="AC228" s="100">
        <f>SUMIFS('2020'!CG:CG,'2020'!$B:$B,выравнивание!$A228,'2020'!$G:$G,4)</f>
        <v>45500</v>
      </c>
      <c r="AD228" s="100">
        <f>SUMIFS('2020'!CH:CH,'2020'!$B:$B,выравнивание!$A228,'2020'!$G:$G,4)</f>
        <v>6148010</v>
      </c>
      <c r="AE228" s="84">
        <f>SUMIF('Свод 2020'!$A$44:$A$57,выравнивание!$A228,'Свод 2020'!$AA$44:$AA$57)*1000-SUMIF('Свод 2020'!$A$44:$A$57,выравнивание!$A228,'Свод 2020'!$S$44:$S$57)*1000</f>
        <v>4448100</v>
      </c>
      <c r="AF228" s="105">
        <f>AD228-AE228</f>
        <v>1699910</v>
      </c>
      <c r="AU228" s="108"/>
    </row>
    <row r="229" spans="1:47" ht="15.75" hidden="1" x14ac:dyDescent="0.25">
      <c r="A229" s="40">
        <v>26</v>
      </c>
      <c r="B229" s="94" t="s">
        <v>177</v>
      </c>
      <c r="C229" s="11">
        <v>704</v>
      </c>
      <c r="D229" s="11">
        <v>2018</v>
      </c>
      <c r="E229" s="11" t="s">
        <v>184</v>
      </c>
      <c r="F229" s="104"/>
      <c r="G229" s="104"/>
      <c r="H229" s="104"/>
      <c r="I229" s="104">
        <f t="shared" ref="I229:O229" si="273">I228/$AD228</f>
        <v>0.31379099999999999</v>
      </c>
      <c r="J229" s="104">
        <f t="shared" si="273"/>
        <v>0.241007</v>
      </c>
      <c r="K229" s="104">
        <f t="shared" si="273"/>
        <v>7.2784000000000001E-2</v>
      </c>
      <c r="L229" s="104">
        <f t="shared" si="273"/>
        <v>2.1746999999999999E-2</v>
      </c>
      <c r="M229" s="104">
        <f t="shared" si="273"/>
        <v>4.3489999999999996E-3</v>
      </c>
      <c r="N229" s="104">
        <f t="shared" si="273"/>
        <v>4.5201999999999999E-2</v>
      </c>
      <c r="O229" s="104">
        <f t="shared" si="273"/>
        <v>0.156857</v>
      </c>
      <c r="P229" s="100"/>
      <c r="Q229" s="100"/>
      <c r="R229" s="100"/>
      <c r="S229" s="100"/>
      <c r="T229" s="104">
        <f t="shared" ref="T229:AB229" si="274">T228/$AD228</f>
        <v>5.8317000000000001E-2</v>
      </c>
      <c r="U229" s="104">
        <f t="shared" si="274"/>
        <v>9.8145999999999997E-2</v>
      </c>
      <c r="V229" s="104">
        <f t="shared" si="274"/>
        <v>3.5300000000000002E-3</v>
      </c>
      <c r="W229" s="104">
        <f t="shared" si="274"/>
        <v>1.4118E-2</v>
      </c>
      <c r="X229" s="104">
        <f t="shared" si="274"/>
        <v>5.6899999999999995E-4</v>
      </c>
      <c r="Y229" s="104">
        <f t="shared" si="274"/>
        <v>2.9262E-2</v>
      </c>
      <c r="Z229" s="104">
        <f t="shared" si="274"/>
        <v>0.25106099999999998</v>
      </c>
      <c r="AA229" s="104">
        <f t="shared" si="274"/>
        <v>0.192827</v>
      </c>
      <c r="AB229" s="104">
        <f t="shared" si="274"/>
        <v>5.8234000000000001E-2</v>
      </c>
      <c r="AC229" s="106">
        <f>1-Z229-Y229-X229-W229-V229-U229-T229-O229-N229-L229-I229</f>
        <v>7.4000000000000003E-3</v>
      </c>
      <c r="AD229" s="106">
        <f>AD228/$AD228</f>
        <v>1</v>
      </c>
      <c r="AE229" s="81"/>
      <c r="AU229" s="108"/>
    </row>
    <row r="230" spans="1:47" ht="15.75" x14ac:dyDescent="0.25">
      <c r="A230" s="40">
        <v>26</v>
      </c>
      <c r="B230" s="94" t="s">
        <v>177</v>
      </c>
      <c r="C230" s="11">
        <v>704</v>
      </c>
      <c r="D230" s="11">
        <v>2018</v>
      </c>
      <c r="E230" s="11" t="s">
        <v>185</v>
      </c>
      <c r="F230" s="37">
        <f>G230+H230</f>
        <v>960197</v>
      </c>
      <c r="G230" s="37">
        <f>J230+AA230</f>
        <v>737479</v>
      </c>
      <c r="H230" s="37">
        <f>K230+AB230</f>
        <v>222718</v>
      </c>
      <c r="I230" s="37">
        <f>ROUND($AF228*I229,0)</f>
        <v>533416</v>
      </c>
      <c r="J230" s="37">
        <f>ROUND(I230/1.302,0)</f>
        <v>409690</v>
      </c>
      <c r="K230" s="37">
        <f>I230-J230</f>
        <v>123726</v>
      </c>
      <c r="L230" s="37">
        <f>ROUND($AF228*L229,0)</f>
        <v>36968</v>
      </c>
      <c r="M230" s="37">
        <f>ROUND($AF228*M229,0)</f>
        <v>7393</v>
      </c>
      <c r="N230" s="37">
        <f>ROUND($AF228*N229,0)</f>
        <v>76839</v>
      </c>
      <c r="O230" s="37">
        <f>ROUND($AF228*O229,0)</f>
        <v>266643</v>
      </c>
      <c r="P230" s="100"/>
      <c r="Q230" s="100"/>
      <c r="R230" s="100"/>
      <c r="S230" s="100"/>
      <c r="T230" s="37">
        <f t="shared" ref="T230:Z230" si="275">ROUND($AF228*T229,0)</f>
        <v>99134</v>
      </c>
      <c r="U230" s="37">
        <f t="shared" si="275"/>
        <v>166839</v>
      </c>
      <c r="V230" s="37">
        <f t="shared" si="275"/>
        <v>6001</v>
      </c>
      <c r="W230" s="37">
        <f t="shared" si="275"/>
        <v>23999</v>
      </c>
      <c r="X230" s="37">
        <f t="shared" si="275"/>
        <v>967</v>
      </c>
      <c r="Y230" s="37">
        <f t="shared" si="275"/>
        <v>49743</v>
      </c>
      <c r="Z230" s="37">
        <f t="shared" si="275"/>
        <v>426781</v>
      </c>
      <c r="AA230" s="37">
        <f>ROUND(Z230/1.302,0)</f>
        <v>327789</v>
      </c>
      <c r="AB230" s="37">
        <f>Z230-AA230</f>
        <v>98992</v>
      </c>
      <c r="AC230" s="37">
        <f>ROUND($AF228*AC229,0)</f>
        <v>12579</v>
      </c>
      <c r="AD230" s="37">
        <f>I230+L230+N230+O230+T230+U230+V230+W230+X230+Y230+AC230+Z230</f>
        <v>1699909</v>
      </c>
      <c r="AE230" s="78">
        <f>AF228</f>
        <v>1699910</v>
      </c>
      <c r="AF230" s="78">
        <f>AE230-AF228</f>
        <v>0</v>
      </c>
      <c r="AG230" s="107">
        <f>-ROUND(F230/1000,1)</f>
        <v>-960.2</v>
      </c>
      <c r="AH230" s="107">
        <f>ROUND(AG230/1.302,1)</f>
        <v>-737.5</v>
      </c>
      <c r="AI230" s="107">
        <f>AG230-AH230</f>
        <v>-222.7</v>
      </c>
      <c r="AJ230" s="107">
        <f>-ROUND(L230/1000,1)</f>
        <v>-37</v>
      </c>
      <c r="AK230" s="107">
        <f>-ROUND(M230/1000,1)</f>
        <v>-7.4</v>
      </c>
      <c r="AL230" s="107">
        <f>-ROUND(N230/1000,1)</f>
        <v>-76.8</v>
      </c>
      <c r="AM230" s="107">
        <f>-ROUND(O230/1000,1)</f>
        <v>-266.60000000000002</v>
      </c>
      <c r="AN230" s="107">
        <f t="shared" ref="AN230:AS230" si="276">-ROUND(T230/1000,1)</f>
        <v>-99.1</v>
      </c>
      <c r="AO230" s="107">
        <f t="shared" si="276"/>
        <v>-166.8</v>
      </c>
      <c r="AP230" s="107">
        <f t="shared" si="276"/>
        <v>-6</v>
      </c>
      <c r="AQ230" s="107">
        <f t="shared" si="276"/>
        <v>-24</v>
      </c>
      <c r="AR230" s="107">
        <f t="shared" si="276"/>
        <v>-1</v>
      </c>
      <c r="AS230" s="107">
        <f t="shared" si="276"/>
        <v>-49.7</v>
      </c>
      <c r="AT230" s="107">
        <f>-ROUND(AC230/1000,1)</f>
        <v>-12.6</v>
      </c>
      <c r="AU230" s="108">
        <f t="shared" si="232"/>
        <v>-1699.8</v>
      </c>
    </row>
    <row r="231" spans="1:47" ht="15.75" hidden="1" x14ac:dyDescent="0.25">
      <c r="A231" s="40">
        <v>26</v>
      </c>
      <c r="B231" s="94" t="s">
        <v>177</v>
      </c>
      <c r="C231" s="11">
        <v>704</v>
      </c>
      <c r="D231" s="11">
        <v>2019</v>
      </c>
      <c r="E231" s="11" t="s">
        <v>182</v>
      </c>
      <c r="F231" s="97"/>
      <c r="G231" s="97"/>
      <c r="H231" s="97"/>
      <c r="I231" s="97" t="e">
        <f>SUMIFS(#REF!,#REF!,выравнивание!$A231,#REF!,4)</f>
        <v>#REF!</v>
      </c>
      <c r="J231" s="97" t="e">
        <f>SUMIFS(#REF!,#REF!,выравнивание!$A231,#REF!,4)</f>
        <v>#REF!</v>
      </c>
      <c r="K231" s="97" t="e">
        <f>SUMIFS(#REF!,#REF!,выравнивание!$A231,#REF!,4)</f>
        <v>#REF!</v>
      </c>
      <c r="L231" s="97" t="e">
        <f>SUMIFS(#REF!,#REF!,выравнивание!$A231,#REF!,4)</f>
        <v>#REF!</v>
      </c>
      <c r="M231" s="97" t="e">
        <f>SUMIFS(#REF!,#REF!,выравнивание!$A231,#REF!,4)</f>
        <v>#REF!</v>
      </c>
      <c r="N231" s="97" t="e">
        <f>SUMIFS(#REF!,#REF!,выравнивание!$A231,#REF!,4)</f>
        <v>#REF!</v>
      </c>
      <c r="O231" s="97" t="e">
        <f>SUMIFS(#REF!,#REF!,выравнивание!$A231,#REF!,4)</f>
        <v>#REF!</v>
      </c>
      <c r="P231" s="97" t="e">
        <f>SUMIFS(#REF!,#REF!,выравнивание!$A231,#REF!,4)</f>
        <v>#REF!</v>
      </c>
      <c r="Q231" s="97" t="e">
        <f>SUMIFS(#REF!,#REF!,выравнивание!$A231,#REF!,4)</f>
        <v>#REF!</v>
      </c>
      <c r="R231" s="97" t="e">
        <f>SUMIFS(#REF!,#REF!,выравнивание!$A231,#REF!,4)</f>
        <v>#REF!</v>
      </c>
      <c r="S231" s="97" t="e">
        <f>SUMIFS(#REF!,#REF!,выравнивание!$A231,#REF!,4)</f>
        <v>#REF!</v>
      </c>
      <c r="T231" s="97" t="e">
        <f>SUMIFS(#REF!,#REF!,выравнивание!$A231,#REF!,4)</f>
        <v>#REF!</v>
      </c>
      <c r="U231" s="97" t="e">
        <f>SUMIFS(#REF!,#REF!,выравнивание!$A231,#REF!,4)</f>
        <v>#REF!</v>
      </c>
      <c r="V231" s="97" t="e">
        <f>SUMIFS(#REF!,#REF!,выравнивание!$A231,#REF!,4)</f>
        <v>#REF!</v>
      </c>
      <c r="W231" s="97" t="e">
        <f>SUMIFS(#REF!,#REF!,выравнивание!$A231,#REF!,4)</f>
        <v>#REF!</v>
      </c>
      <c r="X231" s="97" t="e">
        <f>SUMIFS(#REF!,#REF!,выравнивание!$A231,#REF!,4)</f>
        <v>#REF!</v>
      </c>
      <c r="Y231" s="97" t="e">
        <f>SUMIFS(#REF!,#REF!,выравнивание!$A231,#REF!,4)</f>
        <v>#REF!</v>
      </c>
      <c r="Z231" s="97" t="e">
        <f>SUMIFS(#REF!,#REF!,выравнивание!$A231,#REF!,4)</f>
        <v>#REF!</v>
      </c>
      <c r="AA231" s="97" t="e">
        <f>SUMIFS(#REF!,#REF!,выравнивание!$A231,#REF!,4)</f>
        <v>#REF!</v>
      </c>
      <c r="AB231" s="97" t="e">
        <f>SUMIFS(#REF!,#REF!,выравнивание!$A231,#REF!,4)</f>
        <v>#REF!</v>
      </c>
      <c r="AC231" s="100" t="e">
        <f>SUMIFS(#REF!,#REF!,выравнивание!$A231,#REF!,4)</f>
        <v>#REF!</v>
      </c>
      <c r="AD231" s="100" t="e">
        <f>SUMIFS(#REF!,#REF!,выравнивание!$A231,#REF!,4)</f>
        <v>#REF!</v>
      </c>
      <c r="AE231" s="103" t="e">
        <f>SUMIF(#REF!,выравнивание!$A231,#REF!)*1000-SUMIF(#REF!,выравнивание!$A231,#REF!)*1000</f>
        <v>#REF!</v>
      </c>
      <c r="AF231" s="105" t="e">
        <f>AD231-AE231</f>
        <v>#REF!</v>
      </c>
      <c r="AU231" s="108"/>
    </row>
    <row r="232" spans="1:47" ht="15.75" hidden="1" x14ac:dyDescent="0.25">
      <c r="A232" s="40">
        <v>26</v>
      </c>
      <c r="B232" s="94" t="s">
        <v>177</v>
      </c>
      <c r="C232" s="11">
        <v>704</v>
      </c>
      <c r="D232" s="11">
        <v>2019</v>
      </c>
      <c r="E232" s="11" t="s">
        <v>184</v>
      </c>
      <c r="F232" s="104"/>
      <c r="G232" s="104"/>
      <c r="H232" s="104"/>
      <c r="I232" s="104" t="e">
        <f t="shared" ref="I232:O232" si="277">I231/$AD231</f>
        <v>#REF!</v>
      </c>
      <c r="J232" s="104" t="e">
        <f t="shared" si="277"/>
        <v>#REF!</v>
      </c>
      <c r="K232" s="104" t="e">
        <f t="shared" si="277"/>
        <v>#REF!</v>
      </c>
      <c r="L232" s="104" t="e">
        <f t="shared" si="277"/>
        <v>#REF!</v>
      </c>
      <c r="M232" s="104" t="e">
        <f t="shared" si="277"/>
        <v>#REF!</v>
      </c>
      <c r="N232" s="104" t="e">
        <f t="shared" si="277"/>
        <v>#REF!</v>
      </c>
      <c r="O232" s="104" t="e">
        <f t="shared" si="277"/>
        <v>#REF!</v>
      </c>
      <c r="P232" s="100"/>
      <c r="Q232" s="100"/>
      <c r="R232" s="100"/>
      <c r="S232" s="100"/>
      <c r="T232" s="104" t="e">
        <f t="shared" ref="T232:AB232" si="278">T231/$AD231</f>
        <v>#REF!</v>
      </c>
      <c r="U232" s="104" t="e">
        <f t="shared" si="278"/>
        <v>#REF!</v>
      </c>
      <c r="V232" s="104" t="e">
        <f t="shared" si="278"/>
        <v>#REF!</v>
      </c>
      <c r="W232" s="104" t="e">
        <f t="shared" si="278"/>
        <v>#REF!</v>
      </c>
      <c r="X232" s="104" t="e">
        <f t="shared" si="278"/>
        <v>#REF!</v>
      </c>
      <c r="Y232" s="104" t="e">
        <f t="shared" si="278"/>
        <v>#REF!</v>
      </c>
      <c r="Z232" s="104" t="e">
        <f t="shared" si="278"/>
        <v>#REF!</v>
      </c>
      <c r="AA232" s="104" t="e">
        <f t="shared" si="278"/>
        <v>#REF!</v>
      </c>
      <c r="AB232" s="104" t="e">
        <f t="shared" si="278"/>
        <v>#REF!</v>
      </c>
      <c r="AC232" s="106" t="e">
        <f>1-Z232-Y232-X232-W232-V232-U232-T232-O232-N232-L232-I232</f>
        <v>#REF!</v>
      </c>
      <c r="AD232" s="106" t="e">
        <f>AD231/$AD231</f>
        <v>#REF!</v>
      </c>
      <c r="AE232" s="81"/>
      <c r="AU232" s="108"/>
    </row>
    <row r="233" spans="1:47" ht="15.75" x14ac:dyDescent="0.25">
      <c r="A233" s="40">
        <v>26</v>
      </c>
      <c r="B233" s="94" t="s">
        <v>177</v>
      </c>
      <c r="C233" s="11">
        <v>704</v>
      </c>
      <c r="D233" s="11">
        <v>2019</v>
      </c>
      <c r="E233" s="11" t="s">
        <v>185</v>
      </c>
      <c r="F233" s="37" t="e">
        <f>G233+H233</f>
        <v>#REF!</v>
      </c>
      <c r="G233" s="37" t="e">
        <f>J233+AA233</f>
        <v>#REF!</v>
      </c>
      <c r="H233" s="37" t="e">
        <f>K233+AB233</f>
        <v>#REF!</v>
      </c>
      <c r="I233" s="37" t="e">
        <f>ROUND($AF231*I232,0)</f>
        <v>#REF!</v>
      </c>
      <c r="J233" s="37" t="e">
        <f>ROUND(I233/1.302,0)</f>
        <v>#REF!</v>
      </c>
      <c r="K233" s="37" t="e">
        <f>I233-J233</f>
        <v>#REF!</v>
      </c>
      <c r="L233" s="37" t="e">
        <f>ROUND($AF231*L232,0)</f>
        <v>#REF!</v>
      </c>
      <c r="M233" s="37" t="e">
        <f>ROUND($AF231*M232,0)</f>
        <v>#REF!</v>
      </c>
      <c r="N233" s="37" t="e">
        <f>ROUND($AF231*N232,0)</f>
        <v>#REF!</v>
      </c>
      <c r="O233" s="37" t="e">
        <f>ROUND($AF231*O232,0)</f>
        <v>#REF!</v>
      </c>
      <c r="P233" s="100"/>
      <c r="Q233" s="100"/>
      <c r="R233" s="100"/>
      <c r="S233" s="100"/>
      <c r="T233" s="37" t="e">
        <f t="shared" ref="T233:Z233" si="279">ROUND($AF231*T232,0)</f>
        <v>#REF!</v>
      </c>
      <c r="U233" s="37" t="e">
        <f t="shared" si="279"/>
        <v>#REF!</v>
      </c>
      <c r="V233" s="37" t="e">
        <f t="shared" si="279"/>
        <v>#REF!</v>
      </c>
      <c r="W233" s="37" t="e">
        <f t="shared" si="279"/>
        <v>#REF!</v>
      </c>
      <c r="X233" s="37" t="e">
        <f t="shared" si="279"/>
        <v>#REF!</v>
      </c>
      <c r="Y233" s="37" t="e">
        <f t="shared" si="279"/>
        <v>#REF!</v>
      </c>
      <c r="Z233" s="37" t="e">
        <f t="shared" si="279"/>
        <v>#REF!</v>
      </c>
      <c r="AA233" s="37" t="e">
        <f>ROUND(Z233/1.302,0)</f>
        <v>#REF!</v>
      </c>
      <c r="AB233" s="37" t="e">
        <f>Z233-AA233</f>
        <v>#REF!</v>
      </c>
      <c r="AC233" s="37" t="e">
        <f>ROUND($AF231*AC232,0)</f>
        <v>#REF!</v>
      </c>
      <c r="AD233" s="37" t="e">
        <f>I233+L233+N233+O233+T233+U233+V233+W233+X233+Y233+AC233+Z233</f>
        <v>#REF!</v>
      </c>
      <c r="AE233" s="78" t="e">
        <f>AF231</f>
        <v>#REF!</v>
      </c>
      <c r="AF233" s="78" t="e">
        <f>AE233-AF231</f>
        <v>#REF!</v>
      </c>
      <c r="AG233" s="107" t="e">
        <f>-ROUND(F233/1000,1)</f>
        <v>#REF!</v>
      </c>
      <c r="AH233" s="107" t="e">
        <f>ROUND(AG233/1.302,1)</f>
        <v>#REF!</v>
      </c>
      <c r="AI233" s="107" t="e">
        <f>AG233-AH233</f>
        <v>#REF!</v>
      </c>
      <c r="AJ233" s="107" t="e">
        <f>-ROUND(L233/1000,1)</f>
        <v>#REF!</v>
      </c>
      <c r="AK233" s="107" t="e">
        <f>-ROUND(M233/1000,1)</f>
        <v>#REF!</v>
      </c>
      <c r="AL233" s="107" t="e">
        <f>-ROUND(N233/1000,1)</f>
        <v>#REF!</v>
      </c>
      <c r="AM233" s="107" t="e">
        <f>-ROUND(O233/1000,1)</f>
        <v>#REF!</v>
      </c>
      <c r="AN233" s="107" t="e">
        <f t="shared" ref="AN233:AS233" si="280">-ROUND(T233/1000,1)</f>
        <v>#REF!</v>
      </c>
      <c r="AO233" s="107" t="e">
        <f t="shared" si="280"/>
        <v>#REF!</v>
      </c>
      <c r="AP233" s="107" t="e">
        <f t="shared" si="280"/>
        <v>#REF!</v>
      </c>
      <c r="AQ233" s="107" t="e">
        <f t="shared" si="280"/>
        <v>#REF!</v>
      </c>
      <c r="AR233" s="107" t="e">
        <f t="shared" si="280"/>
        <v>#REF!</v>
      </c>
      <c r="AS233" s="107" t="e">
        <f t="shared" si="280"/>
        <v>#REF!</v>
      </c>
      <c r="AT233" s="107" t="e">
        <f>-ROUND(AC233/1000,1)</f>
        <v>#REF!</v>
      </c>
      <c r="AU233" s="108" t="e">
        <f t="shared" si="232"/>
        <v>#REF!</v>
      </c>
    </row>
    <row r="234" spans="1:47" ht="15.75" hidden="1" x14ac:dyDescent="0.25">
      <c r="A234" s="40">
        <v>26</v>
      </c>
      <c r="B234" s="94" t="s">
        <v>177</v>
      </c>
      <c r="C234" s="11">
        <v>704</v>
      </c>
      <c r="D234" s="11">
        <v>2020</v>
      </c>
      <c r="E234" s="11" t="s">
        <v>182</v>
      </c>
      <c r="F234" s="97"/>
      <c r="G234" s="97"/>
      <c r="H234" s="97"/>
      <c r="I234" s="97" t="e">
        <f>SUMIFS(#REF!,#REF!,выравнивание!$A234,#REF!,4)</f>
        <v>#REF!</v>
      </c>
      <c r="J234" s="97" t="e">
        <f>SUMIFS(#REF!,#REF!,выравнивание!$A234,#REF!,4)</f>
        <v>#REF!</v>
      </c>
      <c r="K234" s="97" t="e">
        <f>SUMIFS(#REF!,#REF!,выравнивание!$A234,#REF!,4)</f>
        <v>#REF!</v>
      </c>
      <c r="L234" s="97" t="e">
        <f>SUMIFS(#REF!,#REF!,выравнивание!$A234,#REF!,4)</f>
        <v>#REF!</v>
      </c>
      <c r="M234" s="97" t="e">
        <f>SUMIFS(#REF!,#REF!,выравнивание!$A234,#REF!,4)</f>
        <v>#REF!</v>
      </c>
      <c r="N234" s="97" t="e">
        <f>SUMIFS(#REF!,#REF!,выравнивание!$A234,#REF!,4)</f>
        <v>#REF!</v>
      </c>
      <c r="O234" s="97" t="e">
        <f>SUMIFS(#REF!,#REF!,выравнивание!$A234,#REF!,4)</f>
        <v>#REF!</v>
      </c>
      <c r="P234" s="97" t="e">
        <f>SUMIFS(#REF!,#REF!,выравнивание!$A234,#REF!,4)</f>
        <v>#REF!</v>
      </c>
      <c r="Q234" s="97" t="e">
        <f>SUMIFS(#REF!,#REF!,выравнивание!$A234,#REF!,4)</f>
        <v>#REF!</v>
      </c>
      <c r="R234" s="97" t="e">
        <f>SUMIFS(#REF!,#REF!,выравнивание!$A234,#REF!,4)</f>
        <v>#REF!</v>
      </c>
      <c r="S234" s="97" t="e">
        <f>SUMIFS(#REF!,#REF!,выравнивание!$A234,#REF!,4)</f>
        <v>#REF!</v>
      </c>
      <c r="T234" s="97" t="e">
        <f>SUMIFS(#REF!,#REF!,выравнивание!$A234,#REF!,4)</f>
        <v>#REF!</v>
      </c>
      <c r="U234" s="97" t="e">
        <f>SUMIFS(#REF!,#REF!,выравнивание!$A234,#REF!,4)</f>
        <v>#REF!</v>
      </c>
      <c r="V234" s="97" t="e">
        <f>SUMIFS(#REF!,#REF!,выравнивание!$A234,#REF!,4)</f>
        <v>#REF!</v>
      </c>
      <c r="W234" s="97" t="e">
        <f>SUMIFS(#REF!,#REF!,выравнивание!$A234,#REF!,4)</f>
        <v>#REF!</v>
      </c>
      <c r="X234" s="97" t="e">
        <f>SUMIFS(#REF!,#REF!,выравнивание!$A234,#REF!,4)</f>
        <v>#REF!</v>
      </c>
      <c r="Y234" s="97" t="e">
        <f>SUMIFS(#REF!,#REF!,выравнивание!$A234,#REF!,4)</f>
        <v>#REF!</v>
      </c>
      <c r="Z234" s="97" t="e">
        <f>SUMIFS(#REF!,#REF!,выравнивание!$A234,#REF!,4)</f>
        <v>#REF!</v>
      </c>
      <c r="AA234" s="97" t="e">
        <f>SUMIFS(#REF!,#REF!,выравнивание!$A234,#REF!,4)</f>
        <v>#REF!</v>
      </c>
      <c r="AB234" s="97" t="e">
        <f>SUMIFS(#REF!,#REF!,выравнивание!$A234,#REF!,4)</f>
        <v>#REF!</v>
      </c>
      <c r="AC234" s="100" t="e">
        <f>SUMIFS(#REF!,#REF!,выравнивание!$A234,#REF!,4)</f>
        <v>#REF!</v>
      </c>
      <c r="AD234" s="100" t="e">
        <f>SUMIFS(#REF!,#REF!,выравнивание!$A234,#REF!,4)</f>
        <v>#REF!</v>
      </c>
      <c r="AE234" s="103" t="e">
        <f>SUMIF(#REF!,выравнивание!$A234,#REF!)*1000-SUMIF(#REF!,выравнивание!$A234,#REF!)*1000</f>
        <v>#REF!</v>
      </c>
      <c r="AF234" s="84" t="e">
        <f>AD234-AE234</f>
        <v>#REF!</v>
      </c>
      <c r="AU234" s="108"/>
    </row>
    <row r="235" spans="1:47" ht="15.75" hidden="1" x14ac:dyDescent="0.25">
      <c r="A235" s="40">
        <v>26</v>
      </c>
      <c r="B235" s="94" t="s">
        <v>177</v>
      </c>
      <c r="C235" s="11">
        <v>704</v>
      </c>
      <c r="D235" s="11">
        <v>2020</v>
      </c>
      <c r="E235" s="11" t="s">
        <v>184</v>
      </c>
      <c r="F235" s="104"/>
      <c r="G235" s="104"/>
      <c r="H235" s="104"/>
      <c r="I235" s="104" t="e">
        <f t="shared" ref="I235:O235" si="281">I234/$AD234</f>
        <v>#REF!</v>
      </c>
      <c r="J235" s="104" t="e">
        <f t="shared" si="281"/>
        <v>#REF!</v>
      </c>
      <c r="K235" s="104" t="e">
        <f t="shared" si="281"/>
        <v>#REF!</v>
      </c>
      <c r="L235" s="104" t="e">
        <f t="shared" si="281"/>
        <v>#REF!</v>
      </c>
      <c r="M235" s="104" t="e">
        <f t="shared" si="281"/>
        <v>#REF!</v>
      </c>
      <c r="N235" s="104" t="e">
        <f t="shared" si="281"/>
        <v>#REF!</v>
      </c>
      <c r="O235" s="104" t="e">
        <f t="shared" si="281"/>
        <v>#REF!</v>
      </c>
      <c r="P235" s="100"/>
      <c r="Q235" s="100"/>
      <c r="R235" s="100"/>
      <c r="S235" s="100"/>
      <c r="T235" s="104" t="e">
        <f t="shared" ref="T235:AB235" si="282">T234/$AD234</f>
        <v>#REF!</v>
      </c>
      <c r="U235" s="104" t="e">
        <f t="shared" si="282"/>
        <v>#REF!</v>
      </c>
      <c r="V235" s="104" t="e">
        <f t="shared" si="282"/>
        <v>#REF!</v>
      </c>
      <c r="W235" s="104" t="e">
        <f t="shared" si="282"/>
        <v>#REF!</v>
      </c>
      <c r="X235" s="104" t="e">
        <f t="shared" si="282"/>
        <v>#REF!</v>
      </c>
      <c r="Y235" s="104" t="e">
        <f t="shared" si="282"/>
        <v>#REF!</v>
      </c>
      <c r="Z235" s="104" t="e">
        <f t="shared" si="282"/>
        <v>#REF!</v>
      </c>
      <c r="AA235" s="104" t="e">
        <f t="shared" si="282"/>
        <v>#REF!</v>
      </c>
      <c r="AB235" s="104" t="e">
        <f t="shared" si="282"/>
        <v>#REF!</v>
      </c>
      <c r="AC235" s="106" t="e">
        <f>1-Z235-Y235-X235-W235-V235-U235-T235-O235-N235-L235-I235</f>
        <v>#REF!</v>
      </c>
      <c r="AD235" s="106" t="e">
        <f>AD234/$AD234</f>
        <v>#REF!</v>
      </c>
      <c r="AE235" s="81"/>
      <c r="AU235" s="108"/>
    </row>
    <row r="236" spans="1:47" ht="15.75" x14ac:dyDescent="0.25">
      <c r="A236" s="40">
        <v>26</v>
      </c>
      <c r="B236" s="94" t="s">
        <v>177</v>
      </c>
      <c r="C236" s="11">
        <v>704</v>
      </c>
      <c r="D236" s="11">
        <v>2020</v>
      </c>
      <c r="E236" s="11" t="s">
        <v>185</v>
      </c>
      <c r="F236" s="37" t="e">
        <f>G236+H236</f>
        <v>#REF!</v>
      </c>
      <c r="G236" s="37" t="e">
        <f>J236+AA236</f>
        <v>#REF!</v>
      </c>
      <c r="H236" s="37" t="e">
        <f>K236+AB236</f>
        <v>#REF!</v>
      </c>
      <c r="I236" s="37" t="e">
        <f>ROUND($AF234*I235,0)</f>
        <v>#REF!</v>
      </c>
      <c r="J236" s="37" t="e">
        <f>ROUND(I236/1.302,0)</f>
        <v>#REF!</v>
      </c>
      <c r="K236" s="37" t="e">
        <f>I236-J236</f>
        <v>#REF!</v>
      </c>
      <c r="L236" s="37" t="e">
        <f>ROUND($AF234*L235,0)</f>
        <v>#REF!</v>
      </c>
      <c r="M236" s="37" t="e">
        <f>ROUND($AF234*M235,0)</f>
        <v>#REF!</v>
      </c>
      <c r="N236" s="37" t="e">
        <f>ROUND($AF234*N235,0)</f>
        <v>#REF!</v>
      </c>
      <c r="O236" s="37" t="e">
        <f>ROUND($AF234*O235,0)</f>
        <v>#REF!</v>
      </c>
      <c r="P236" s="100"/>
      <c r="Q236" s="100"/>
      <c r="R236" s="100"/>
      <c r="S236" s="100"/>
      <c r="T236" s="37" t="e">
        <f t="shared" ref="T236:Z236" si="283">ROUND($AF234*T235,0)</f>
        <v>#REF!</v>
      </c>
      <c r="U236" s="37" t="e">
        <f t="shared" si="283"/>
        <v>#REF!</v>
      </c>
      <c r="V236" s="37" t="e">
        <f t="shared" si="283"/>
        <v>#REF!</v>
      </c>
      <c r="W236" s="37" t="e">
        <f t="shared" si="283"/>
        <v>#REF!</v>
      </c>
      <c r="X236" s="37" t="e">
        <f t="shared" si="283"/>
        <v>#REF!</v>
      </c>
      <c r="Y236" s="37" t="e">
        <f t="shared" si="283"/>
        <v>#REF!</v>
      </c>
      <c r="Z236" s="37" t="e">
        <f t="shared" si="283"/>
        <v>#REF!</v>
      </c>
      <c r="AA236" s="37" t="e">
        <f>ROUND(Z236/1.302,0)</f>
        <v>#REF!</v>
      </c>
      <c r="AB236" s="37" t="e">
        <f>Z236-AA236</f>
        <v>#REF!</v>
      </c>
      <c r="AC236" s="37" t="e">
        <f>ROUND($AF234*AC235,0)</f>
        <v>#REF!</v>
      </c>
      <c r="AD236" s="37" t="e">
        <f>I236+L236+N236+O236+T236+U236+V236+W236+X236+Y236+AC236+Z236</f>
        <v>#REF!</v>
      </c>
      <c r="AE236" s="78" t="e">
        <f>AF234</f>
        <v>#REF!</v>
      </c>
      <c r="AF236" s="78" t="e">
        <f>AE236-AF234</f>
        <v>#REF!</v>
      </c>
      <c r="AG236" s="107" t="e">
        <f>-ROUND(F236/1000,1)</f>
        <v>#REF!</v>
      </c>
      <c r="AH236" s="107" t="e">
        <f>ROUND(AG236/1.302,1)</f>
        <v>#REF!</v>
      </c>
      <c r="AI236" s="107" t="e">
        <f>AG236-AH236</f>
        <v>#REF!</v>
      </c>
      <c r="AJ236" s="107" t="e">
        <f>-ROUND(L236/1000,1)</f>
        <v>#REF!</v>
      </c>
      <c r="AK236" s="107" t="e">
        <f>-ROUND(M236/1000,1)</f>
        <v>#REF!</v>
      </c>
      <c r="AL236" s="107" t="e">
        <f>-ROUND(N236/1000,1)</f>
        <v>#REF!</v>
      </c>
      <c r="AM236" s="107" t="e">
        <f>-ROUND(O236/1000,1)</f>
        <v>#REF!</v>
      </c>
      <c r="AN236" s="107" t="e">
        <f t="shared" ref="AN236:AS236" si="284">-ROUND(T236/1000,1)</f>
        <v>#REF!</v>
      </c>
      <c r="AO236" s="107" t="e">
        <f t="shared" si="284"/>
        <v>#REF!</v>
      </c>
      <c r="AP236" s="107" t="e">
        <f t="shared" si="284"/>
        <v>#REF!</v>
      </c>
      <c r="AQ236" s="107" t="e">
        <f t="shared" si="284"/>
        <v>#REF!</v>
      </c>
      <c r="AR236" s="107" t="e">
        <f t="shared" si="284"/>
        <v>#REF!</v>
      </c>
      <c r="AS236" s="107" t="e">
        <f t="shared" si="284"/>
        <v>#REF!</v>
      </c>
      <c r="AT236" s="107" t="e">
        <f>-ROUND(AC236/1000,1)</f>
        <v>#REF!</v>
      </c>
      <c r="AU236" s="108" t="e">
        <f t="shared" si="232"/>
        <v>#REF!</v>
      </c>
    </row>
    <row r="237" spans="1:47" ht="15.75" hidden="1" x14ac:dyDescent="0.25">
      <c r="A237" s="40">
        <v>27</v>
      </c>
      <c r="B237" s="94" t="s">
        <v>178</v>
      </c>
      <c r="C237" s="11">
        <v>704</v>
      </c>
      <c r="D237" s="11">
        <v>2018</v>
      </c>
      <c r="E237" s="11" t="s">
        <v>182</v>
      </c>
      <c r="F237" s="100"/>
      <c r="G237" s="100"/>
      <c r="H237" s="100"/>
      <c r="I237" s="100">
        <f>SUMIFS('2020'!BM:BM,'2020'!$B:$B,выравнивание!$A237,'2020'!$G:$G,4)</f>
        <v>4078714</v>
      </c>
      <c r="J237" s="100">
        <f>SUMIFS('2020'!BN:BN,'2020'!$B:$B,выравнивание!$A237,'2020'!$G:$G,4)</f>
        <v>3132652.8</v>
      </c>
      <c r="K237" s="100">
        <f>SUMIFS('2020'!BO:BO,'2020'!$B:$B,выравнивание!$A237,'2020'!$G:$G,4)</f>
        <v>946061.2</v>
      </c>
      <c r="L237" s="100">
        <f>SUMIFS('2020'!BP:BP,'2020'!$B:$B,выравнивание!$A237,'2020'!$G:$G,4)</f>
        <v>252120</v>
      </c>
      <c r="M237" s="100">
        <f>SUMIFS('2020'!BQ:BQ,'2020'!$B:$B,выравнивание!$A237,'2020'!$G:$G,4)</f>
        <v>50424</v>
      </c>
      <c r="N237" s="100">
        <f>SUMIFS('2020'!BR:BR,'2020'!$B:$B,выравнивание!$A237,'2020'!$G:$G,4)</f>
        <v>524040</v>
      </c>
      <c r="O237" s="100">
        <f>SUMIFS('2020'!BS:BS,'2020'!$B:$B,выравнивание!$A237,'2020'!$G:$G,4)</f>
        <v>1804440</v>
      </c>
      <c r="P237" s="100">
        <f>SUMIFS('2020'!BT:BT,'2020'!$B:$B,выравнивание!$A237,'2020'!$G:$G,4)</f>
        <v>0</v>
      </c>
      <c r="Q237" s="100">
        <f>SUMIFS('2020'!BU:BU,'2020'!$B:$B,выравнивание!$A237,'2020'!$G:$G,4)</f>
        <v>0</v>
      </c>
      <c r="R237" s="100">
        <f>SUMIFS('2020'!BV:BV,'2020'!$B:$B,выравнивание!$A237,'2020'!$G:$G,4)</f>
        <v>0</v>
      </c>
      <c r="S237" s="100">
        <f>SUMIFS('2020'!BW:BW,'2020'!$B:$B,выравнивание!$A237,'2020'!$G:$G,4)</f>
        <v>0</v>
      </c>
      <c r="T237" s="100">
        <f>SUMIFS('2020'!BX:BX,'2020'!$B:$B,выравнивание!$A237,'2020'!$G:$G,4)</f>
        <v>789988</v>
      </c>
      <c r="U237" s="100">
        <f>SUMIFS('2020'!BY:BY,'2020'!$B:$B,выравнивание!$A237,'2020'!$G:$G,4)</f>
        <v>1137840</v>
      </c>
      <c r="V237" s="100">
        <f>SUMIFS('2020'!BZ:BZ,'2020'!$B:$B,выравнивание!$A237,'2020'!$G:$G,4)</f>
        <v>40920</v>
      </c>
      <c r="W237" s="100">
        <f>SUMIFS('2020'!CA:CA,'2020'!$B:$B,выравнивание!$A237,'2020'!$G:$G,4)</f>
        <v>163680</v>
      </c>
      <c r="X237" s="100">
        <f>SUMIFS('2020'!CB:CB,'2020'!$B:$B,выравнивание!$A237,'2020'!$G:$G,4)</f>
        <v>6600</v>
      </c>
      <c r="Y237" s="100">
        <f>SUMIFS('2020'!CC:CC,'2020'!$B:$B,выравнивание!$A237,'2020'!$G:$G,4)</f>
        <v>339240</v>
      </c>
      <c r="Z237" s="100">
        <f>SUMIFS('2020'!CD:CD,'2020'!$B:$B,выравнивание!$A237,'2020'!$G:$G,4)</f>
        <v>3263337</v>
      </c>
      <c r="AA237" s="100">
        <f>SUMIFS('2020'!CE:CE,'2020'!$B:$B,выравнивание!$A237,'2020'!$G:$G,4)</f>
        <v>2506403.2000000002</v>
      </c>
      <c r="AB237" s="100">
        <f>SUMIFS('2020'!CF:CF,'2020'!$B:$B,выравнивание!$A237,'2020'!$G:$G,4)</f>
        <v>756933.8</v>
      </c>
      <c r="AC237" s="100">
        <f>SUMIFS('2020'!CG:CG,'2020'!$B:$B,выравнивание!$A237,'2020'!$G:$G,4)</f>
        <v>85800</v>
      </c>
      <c r="AD237" s="100">
        <f>SUMIFS('2020'!CH:CH,'2020'!$B:$B,выравнивание!$A237,'2020'!$G:$G,4)</f>
        <v>12486719</v>
      </c>
      <c r="AE237" s="84">
        <f>SUMIF('Свод 2020'!$A$44:$A$57,выравнивание!$A237,'Свод 2020'!$AA$44:$AA$57)*1000-SUMIF('Свод 2020'!$A$44:$A$57,выравнивание!$A237,'Свод 2020'!$S$44:$S$57)*1000</f>
        <v>9034300</v>
      </c>
      <c r="AF237" s="105">
        <f>AD237-AE237</f>
        <v>3452419</v>
      </c>
      <c r="AU237" s="108"/>
    </row>
    <row r="238" spans="1:47" ht="15.75" hidden="1" x14ac:dyDescent="0.25">
      <c r="A238" s="40">
        <v>27</v>
      </c>
      <c r="B238" s="94" t="s">
        <v>178</v>
      </c>
      <c r="C238" s="11">
        <v>704</v>
      </c>
      <c r="D238" s="11">
        <v>2018</v>
      </c>
      <c r="E238" s="11" t="s">
        <v>184</v>
      </c>
      <c r="F238" s="104"/>
      <c r="G238" s="104"/>
      <c r="H238" s="104"/>
      <c r="I238" s="104">
        <f t="shared" ref="I238:O238" si="285">I237/$AD237</f>
        <v>0.32664399999999999</v>
      </c>
      <c r="J238" s="104">
        <f t="shared" si="285"/>
        <v>0.25087900000000002</v>
      </c>
      <c r="K238" s="104">
        <f t="shared" si="285"/>
        <v>7.5764999999999999E-2</v>
      </c>
      <c r="L238" s="104">
        <f t="shared" si="285"/>
        <v>2.0191000000000001E-2</v>
      </c>
      <c r="M238" s="104">
        <f t="shared" si="285"/>
        <v>4.0379999999999999E-3</v>
      </c>
      <c r="N238" s="104">
        <f t="shared" si="285"/>
        <v>4.1967999999999998E-2</v>
      </c>
      <c r="O238" s="104">
        <f t="shared" si="285"/>
        <v>0.144509</v>
      </c>
      <c r="P238" s="100"/>
      <c r="Q238" s="100"/>
      <c r="R238" s="100"/>
      <c r="S238" s="100"/>
      <c r="T238" s="104">
        <f t="shared" ref="T238:AB238" si="286">T237/$AD237</f>
        <v>6.3266000000000003E-2</v>
      </c>
      <c r="U238" s="104">
        <f t="shared" si="286"/>
        <v>9.1123999999999997E-2</v>
      </c>
      <c r="V238" s="104">
        <f t="shared" si="286"/>
        <v>3.277E-3</v>
      </c>
      <c r="W238" s="104">
        <f t="shared" si="286"/>
        <v>1.3108E-2</v>
      </c>
      <c r="X238" s="104">
        <f t="shared" si="286"/>
        <v>5.2899999999999996E-4</v>
      </c>
      <c r="Y238" s="104">
        <f t="shared" si="286"/>
        <v>2.7168000000000001E-2</v>
      </c>
      <c r="Z238" s="104">
        <f t="shared" si="286"/>
        <v>0.26134499999999999</v>
      </c>
      <c r="AA238" s="104">
        <f t="shared" si="286"/>
        <v>0.20072599999999999</v>
      </c>
      <c r="AB238" s="104">
        <f t="shared" si="286"/>
        <v>6.0618999999999999E-2</v>
      </c>
      <c r="AC238" s="106">
        <f>1-Z238-Y238-X238-W238-V238-U238-T238-O238-N238-L238-I238</f>
        <v>6.8710000000000004E-3</v>
      </c>
      <c r="AD238" s="106">
        <f>AD237/$AD237</f>
        <v>1</v>
      </c>
      <c r="AE238" s="81"/>
      <c r="AU238" s="108"/>
    </row>
    <row r="239" spans="1:47" ht="15.75" x14ac:dyDescent="0.25">
      <c r="A239" s="40">
        <v>27</v>
      </c>
      <c r="B239" s="94" t="s">
        <v>178</v>
      </c>
      <c r="C239" s="11">
        <v>704</v>
      </c>
      <c r="D239" s="11">
        <v>2018</v>
      </c>
      <c r="E239" s="11" t="s">
        <v>185</v>
      </c>
      <c r="F239" s="37">
        <f>G239+H239</f>
        <v>2029984</v>
      </c>
      <c r="G239" s="37">
        <f>J239+AA239</f>
        <v>1559127</v>
      </c>
      <c r="H239" s="37">
        <f>K239+AB239</f>
        <v>470857</v>
      </c>
      <c r="I239" s="37">
        <f>ROUND($AF237*I238,0)</f>
        <v>1127712</v>
      </c>
      <c r="J239" s="37">
        <f>ROUND(I239/1.302,0)</f>
        <v>866138</v>
      </c>
      <c r="K239" s="37">
        <f>I239-J239</f>
        <v>261574</v>
      </c>
      <c r="L239" s="37">
        <f>ROUND($AF237*L238,0)</f>
        <v>69708</v>
      </c>
      <c r="M239" s="37">
        <f>ROUND($AF237*M238,0)</f>
        <v>13941</v>
      </c>
      <c r="N239" s="37">
        <f>ROUND($AF237*N238,0)</f>
        <v>144891</v>
      </c>
      <c r="O239" s="37">
        <f>ROUND($AF237*O238,0)</f>
        <v>498906</v>
      </c>
      <c r="P239" s="100"/>
      <c r="Q239" s="100"/>
      <c r="R239" s="100"/>
      <c r="S239" s="100"/>
      <c r="T239" s="37">
        <f t="shared" ref="T239:Z239" si="287">ROUND($AF237*T238,0)</f>
        <v>218421</v>
      </c>
      <c r="U239" s="37">
        <f t="shared" si="287"/>
        <v>314598</v>
      </c>
      <c r="V239" s="37">
        <f t="shared" si="287"/>
        <v>11314</v>
      </c>
      <c r="W239" s="37">
        <f t="shared" si="287"/>
        <v>45254</v>
      </c>
      <c r="X239" s="37">
        <f t="shared" si="287"/>
        <v>1826</v>
      </c>
      <c r="Y239" s="37">
        <f t="shared" si="287"/>
        <v>93795</v>
      </c>
      <c r="Z239" s="37">
        <f t="shared" si="287"/>
        <v>902272</v>
      </c>
      <c r="AA239" s="37">
        <f>ROUND(Z239/1.302,0)</f>
        <v>692989</v>
      </c>
      <c r="AB239" s="37">
        <f>Z239-AA239</f>
        <v>209283</v>
      </c>
      <c r="AC239" s="37">
        <f>ROUND($AF237*AC238,0)</f>
        <v>23722</v>
      </c>
      <c r="AD239" s="37">
        <f>I239+L239+N239+O239+T239+U239+V239+W239+X239+Y239+AC239+Z239</f>
        <v>3452419</v>
      </c>
      <c r="AE239" s="78">
        <f>AF237</f>
        <v>3452419</v>
      </c>
      <c r="AF239" s="78">
        <f>AE239-AF237</f>
        <v>0</v>
      </c>
      <c r="AG239" s="107">
        <f>-ROUND(F239/1000,1)</f>
        <v>-2030</v>
      </c>
      <c r="AH239" s="107">
        <f>ROUND(AG239/1.302,1)</f>
        <v>-1559.1</v>
      </c>
      <c r="AI239" s="107">
        <f>AG239-AH239</f>
        <v>-470.9</v>
      </c>
      <c r="AJ239" s="107">
        <f>-ROUND(L239/1000,1)</f>
        <v>-69.7</v>
      </c>
      <c r="AK239" s="107">
        <f>-ROUND(M239/1000,1)</f>
        <v>-13.9</v>
      </c>
      <c r="AL239" s="107">
        <f>-ROUND(N239/1000,1)</f>
        <v>-144.9</v>
      </c>
      <c r="AM239" s="107">
        <f>-ROUND(O239/1000,1)</f>
        <v>-498.9</v>
      </c>
      <c r="AN239" s="107">
        <f t="shared" ref="AN239:AS239" si="288">-ROUND(T239/1000,1)</f>
        <v>-218.4</v>
      </c>
      <c r="AO239" s="107">
        <f t="shared" si="288"/>
        <v>-314.60000000000002</v>
      </c>
      <c r="AP239" s="107">
        <f t="shared" si="288"/>
        <v>-11.3</v>
      </c>
      <c r="AQ239" s="107">
        <f t="shared" si="288"/>
        <v>-45.3</v>
      </c>
      <c r="AR239" s="107">
        <f t="shared" si="288"/>
        <v>-1.8</v>
      </c>
      <c r="AS239" s="107">
        <f t="shared" si="288"/>
        <v>-93.8</v>
      </c>
      <c r="AT239" s="107">
        <f>-ROUND(AC239/1000,1)</f>
        <v>-23.7</v>
      </c>
      <c r="AU239" s="108">
        <f t="shared" si="232"/>
        <v>-3452.4</v>
      </c>
    </row>
    <row r="240" spans="1:47" ht="15.75" hidden="1" x14ac:dyDescent="0.25">
      <c r="A240" s="40">
        <v>27</v>
      </c>
      <c r="B240" s="94" t="s">
        <v>178</v>
      </c>
      <c r="C240" s="11">
        <v>704</v>
      </c>
      <c r="D240" s="11">
        <v>2019</v>
      </c>
      <c r="E240" s="11" t="s">
        <v>182</v>
      </c>
      <c r="F240" s="97"/>
      <c r="G240" s="97"/>
      <c r="H240" s="97"/>
      <c r="I240" s="97" t="e">
        <f>SUMIFS(#REF!,#REF!,выравнивание!$A240,#REF!,4)</f>
        <v>#REF!</v>
      </c>
      <c r="J240" s="97" t="e">
        <f>SUMIFS(#REF!,#REF!,выравнивание!$A240,#REF!,4)</f>
        <v>#REF!</v>
      </c>
      <c r="K240" s="97" t="e">
        <f>SUMIFS(#REF!,#REF!,выравнивание!$A240,#REF!,4)</f>
        <v>#REF!</v>
      </c>
      <c r="L240" s="97" t="e">
        <f>SUMIFS(#REF!,#REF!,выравнивание!$A240,#REF!,4)</f>
        <v>#REF!</v>
      </c>
      <c r="M240" s="97" t="e">
        <f>SUMIFS(#REF!,#REF!,выравнивание!$A240,#REF!,4)</f>
        <v>#REF!</v>
      </c>
      <c r="N240" s="97" t="e">
        <f>SUMIFS(#REF!,#REF!,выравнивание!$A240,#REF!,4)</f>
        <v>#REF!</v>
      </c>
      <c r="O240" s="97" t="e">
        <f>SUMIFS(#REF!,#REF!,выравнивание!$A240,#REF!,4)</f>
        <v>#REF!</v>
      </c>
      <c r="P240" s="97" t="e">
        <f>SUMIFS(#REF!,#REF!,выравнивание!$A240,#REF!,4)</f>
        <v>#REF!</v>
      </c>
      <c r="Q240" s="97" t="e">
        <f>SUMIFS(#REF!,#REF!,выравнивание!$A240,#REF!,4)</f>
        <v>#REF!</v>
      </c>
      <c r="R240" s="97" t="e">
        <f>SUMIFS(#REF!,#REF!,выравнивание!$A240,#REF!,4)</f>
        <v>#REF!</v>
      </c>
      <c r="S240" s="97" t="e">
        <f>SUMIFS(#REF!,#REF!,выравнивание!$A240,#REF!,4)</f>
        <v>#REF!</v>
      </c>
      <c r="T240" s="97" t="e">
        <f>SUMIFS(#REF!,#REF!,выравнивание!$A240,#REF!,4)</f>
        <v>#REF!</v>
      </c>
      <c r="U240" s="97" t="e">
        <f>SUMIFS(#REF!,#REF!,выравнивание!$A240,#REF!,4)</f>
        <v>#REF!</v>
      </c>
      <c r="V240" s="97" t="e">
        <f>SUMIFS(#REF!,#REF!,выравнивание!$A240,#REF!,4)</f>
        <v>#REF!</v>
      </c>
      <c r="W240" s="97" t="e">
        <f>SUMIFS(#REF!,#REF!,выравнивание!$A240,#REF!,4)</f>
        <v>#REF!</v>
      </c>
      <c r="X240" s="97" t="e">
        <f>SUMIFS(#REF!,#REF!,выравнивание!$A240,#REF!,4)</f>
        <v>#REF!</v>
      </c>
      <c r="Y240" s="97" t="e">
        <f>SUMIFS(#REF!,#REF!,выравнивание!$A240,#REF!,4)</f>
        <v>#REF!</v>
      </c>
      <c r="Z240" s="97" t="e">
        <f>SUMIFS(#REF!,#REF!,выравнивание!$A240,#REF!,4)</f>
        <v>#REF!</v>
      </c>
      <c r="AA240" s="97" t="e">
        <f>SUMIFS(#REF!,#REF!,выравнивание!$A240,#REF!,4)</f>
        <v>#REF!</v>
      </c>
      <c r="AB240" s="97" t="e">
        <f>SUMIFS(#REF!,#REF!,выравнивание!$A240,#REF!,4)</f>
        <v>#REF!</v>
      </c>
      <c r="AC240" s="100" t="e">
        <f>SUMIFS(#REF!,#REF!,выравнивание!$A240,#REF!,4)</f>
        <v>#REF!</v>
      </c>
      <c r="AD240" s="100" t="e">
        <f>SUMIFS(#REF!,#REF!,выравнивание!$A240,#REF!,4)</f>
        <v>#REF!</v>
      </c>
      <c r="AE240" s="103" t="e">
        <f>SUMIF(#REF!,выравнивание!$A240,#REF!)*1000-SUMIF(#REF!,выравнивание!$A240,#REF!)*1000</f>
        <v>#REF!</v>
      </c>
      <c r="AF240" s="105" t="e">
        <f>AD240-AE240</f>
        <v>#REF!</v>
      </c>
      <c r="AU240" s="108"/>
    </row>
    <row r="241" spans="1:47" ht="15.75" hidden="1" x14ac:dyDescent="0.25">
      <c r="A241" s="40">
        <v>27</v>
      </c>
      <c r="B241" s="94" t="s">
        <v>178</v>
      </c>
      <c r="C241" s="11">
        <v>704</v>
      </c>
      <c r="D241" s="11">
        <v>2019</v>
      </c>
      <c r="E241" s="11" t="s">
        <v>184</v>
      </c>
      <c r="F241" s="104"/>
      <c r="G241" s="104"/>
      <c r="H241" s="104"/>
      <c r="I241" s="104" t="e">
        <f t="shared" ref="I241:O241" si="289">I240/$AD240</f>
        <v>#REF!</v>
      </c>
      <c r="J241" s="104" t="e">
        <f t="shared" si="289"/>
        <v>#REF!</v>
      </c>
      <c r="K241" s="104" t="e">
        <f t="shared" si="289"/>
        <v>#REF!</v>
      </c>
      <c r="L241" s="104" t="e">
        <f t="shared" si="289"/>
        <v>#REF!</v>
      </c>
      <c r="M241" s="104" t="e">
        <f t="shared" si="289"/>
        <v>#REF!</v>
      </c>
      <c r="N241" s="104" t="e">
        <f t="shared" si="289"/>
        <v>#REF!</v>
      </c>
      <c r="O241" s="104" t="e">
        <f t="shared" si="289"/>
        <v>#REF!</v>
      </c>
      <c r="P241" s="100"/>
      <c r="Q241" s="100"/>
      <c r="R241" s="100"/>
      <c r="S241" s="100"/>
      <c r="T241" s="104" t="e">
        <f t="shared" ref="T241:AB241" si="290">T240/$AD240</f>
        <v>#REF!</v>
      </c>
      <c r="U241" s="104" t="e">
        <f t="shared" si="290"/>
        <v>#REF!</v>
      </c>
      <c r="V241" s="104" t="e">
        <f t="shared" si="290"/>
        <v>#REF!</v>
      </c>
      <c r="W241" s="104" t="e">
        <f t="shared" si="290"/>
        <v>#REF!</v>
      </c>
      <c r="X241" s="104" t="e">
        <f t="shared" si="290"/>
        <v>#REF!</v>
      </c>
      <c r="Y241" s="104" t="e">
        <f t="shared" si="290"/>
        <v>#REF!</v>
      </c>
      <c r="Z241" s="104" t="e">
        <f t="shared" si="290"/>
        <v>#REF!</v>
      </c>
      <c r="AA241" s="104" t="e">
        <f t="shared" si="290"/>
        <v>#REF!</v>
      </c>
      <c r="AB241" s="104" t="e">
        <f t="shared" si="290"/>
        <v>#REF!</v>
      </c>
      <c r="AC241" s="106" t="e">
        <f>1-Z241-Y241-X241-W241-V241-U241-T241-O241-N241-L241-I241</f>
        <v>#REF!</v>
      </c>
      <c r="AD241" s="106" t="e">
        <f>AD240/$AD240</f>
        <v>#REF!</v>
      </c>
      <c r="AE241" s="81"/>
      <c r="AU241" s="108"/>
    </row>
    <row r="242" spans="1:47" ht="15.75" x14ac:dyDescent="0.25">
      <c r="A242" s="40">
        <v>27</v>
      </c>
      <c r="B242" s="94" t="s">
        <v>178</v>
      </c>
      <c r="C242" s="11">
        <v>704</v>
      </c>
      <c r="D242" s="11">
        <v>2019</v>
      </c>
      <c r="E242" s="11" t="s">
        <v>185</v>
      </c>
      <c r="F242" s="37" t="e">
        <f>G242+H242</f>
        <v>#REF!</v>
      </c>
      <c r="G242" s="37" t="e">
        <f>J242+AA242</f>
        <v>#REF!</v>
      </c>
      <c r="H242" s="37" t="e">
        <f>K242+AB242</f>
        <v>#REF!</v>
      </c>
      <c r="I242" s="37" t="e">
        <f>ROUND($AF240*I241,0)</f>
        <v>#REF!</v>
      </c>
      <c r="J242" s="37" t="e">
        <f>ROUND(I242/1.302,0)</f>
        <v>#REF!</v>
      </c>
      <c r="K242" s="37" t="e">
        <f>I242-J242</f>
        <v>#REF!</v>
      </c>
      <c r="L242" s="37" t="e">
        <f>ROUND($AF240*L241,0)</f>
        <v>#REF!</v>
      </c>
      <c r="M242" s="37" t="e">
        <f>ROUND($AF240*M241,0)</f>
        <v>#REF!</v>
      </c>
      <c r="N242" s="37" t="e">
        <f>ROUND($AF240*N241,0)</f>
        <v>#REF!</v>
      </c>
      <c r="O242" s="37" t="e">
        <f>ROUND($AF240*O241,0)</f>
        <v>#REF!</v>
      </c>
      <c r="P242" s="100"/>
      <c r="Q242" s="100"/>
      <c r="R242" s="100"/>
      <c r="S242" s="100"/>
      <c r="T242" s="37" t="e">
        <f t="shared" ref="T242:Z242" si="291">ROUND($AF240*T241,0)</f>
        <v>#REF!</v>
      </c>
      <c r="U242" s="37" t="e">
        <f t="shared" si="291"/>
        <v>#REF!</v>
      </c>
      <c r="V242" s="37" t="e">
        <f t="shared" si="291"/>
        <v>#REF!</v>
      </c>
      <c r="W242" s="37" t="e">
        <f t="shared" si="291"/>
        <v>#REF!</v>
      </c>
      <c r="X242" s="37" t="e">
        <f t="shared" si="291"/>
        <v>#REF!</v>
      </c>
      <c r="Y242" s="37" t="e">
        <f t="shared" si="291"/>
        <v>#REF!</v>
      </c>
      <c r="Z242" s="37" t="e">
        <f t="shared" si="291"/>
        <v>#REF!</v>
      </c>
      <c r="AA242" s="37" t="e">
        <f>ROUND(Z242/1.302,0)</f>
        <v>#REF!</v>
      </c>
      <c r="AB242" s="37" t="e">
        <f>Z242-AA242</f>
        <v>#REF!</v>
      </c>
      <c r="AC242" s="37" t="e">
        <f>ROUND($AF240*AC241,0)</f>
        <v>#REF!</v>
      </c>
      <c r="AD242" s="37" t="e">
        <f>I242+L242+N242+O242+T242+U242+V242+W242+X242+Y242+AC242+Z242</f>
        <v>#REF!</v>
      </c>
      <c r="AE242" s="78" t="e">
        <f>AF240</f>
        <v>#REF!</v>
      </c>
      <c r="AF242" s="78" t="e">
        <f>AE242-AF240</f>
        <v>#REF!</v>
      </c>
      <c r="AG242" s="107" t="e">
        <f>-ROUND(F242/1000,1)</f>
        <v>#REF!</v>
      </c>
      <c r="AH242" s="107" t="e">
        <f>ROUND(AG242/1.302,1)</f>
        <v>#REF!</v>
      </c>
      <c r="AI242" s="107" t="e">
        <f>AG242-AH242</f>
        <v>#REF!</v>
      </c>
      <c r="AJ242" s="107" t="e">
        <f>-ROUND(L242/1000,1)</f>
        <v>#REF!</v>
      </c>
      <c r="AK242" s="107" t="e">
        <f>-ROUND(M242/1000,1)</f>
        <v>#REF!</v>
      </c>
      <c r="AL242" s="107" t="e">
        <f>-ROUND(N242/1000,1)</f>
        <v>#REF!</v>
      </c>
      <c r="AM242" s="107" t="e">
        <f>-ROUND(O242/1000,1)</f>
        <v>#REF!</v>
      </c>
      <c r="AN242" s="107" t="e">
        <f t="shared" ref="AN242:AS242" si="292">-ROUND(T242/1000,1)</f>
        <v>#REF!</v>
      </c>
      <c r="AO242" s="107" t="e">
        <f t="shared" si="292"/>
        <v>#REF!</v>
      </c>
      <c r="AP242" s="107" t="e">
        <f t="shared" si="292"/>
        <v>#REF!</v>
      </c>
      <c r="AQ242" s="107" t="e">
        <f t="shared" si="292"/>
        <v>#REF!</v>
      </c>
      <c r="AR242" s="107" t="e">
        <f t="shared" si="292"/>
        <v>#REF!</v>
      </c>
      <c r="AS242" s="107" t="e">
        <f t="shared" si="292"/>
        <v>#REF!</v>
      </c>
      <c r="AT242" s="107" t="e">
        <f>-ROUND(AC242/1000,1)</f>
        <v>#REF!</v>
      </c>
      <c r="AU242" s="108" t="e">
        <f t="shared" si="232"/>
        <v>#REF!</v>
      </c>
    </row>
    <row r="243" spans="1:47" ht="15.75" hidden="1" x14ac:dyDescent="0.25">
      <c r="A243" s="40">
        <v>27</v>
      </c>
      <c r="B243" s="94" t="s">
        <v>178</v>
      </c>
      <c r="C243" s="11">
        <v>704</v>
      </c>
      <c r="D243" s="11">
        <v>2020</v>
      </c>
      <c r="E243" s="11" t="s">
        <v>182</v>
      </c>
      <c r="F243" s="97"/>
      <c r="G243" s="97"/>
      <c r="H243" s="97"/>
      <c r="I243" s="97" t="e">
        <f>SUMIFS(#REF!,#REF!,выравнивание!$A243,#REF!,4)</f>
        <v>#REF!</v>
      </c>
      <c r="J243" s="97" t="e">
        <f>SUMIFS(#REF!,#REF!,выравнивание!$A243,#REF!,4)</f>
        <v>#REF!</v>
      </c>
      <c r="K243" s="97" t="e">
        <f>SUMIFS(#REF!,#REF!,выравнивание!$A243,#REF!,4)</f>
        <v>#REF!</v>
      </c>
      <c r="L243" s="97" t="e">
        <f>SUMIFS(#REF!,#REF!,выравнивание!$A243,#REF!,4)</f>
        <v>#REF!</v>
      </c>
      <c r="M243" s="97" t="e">
        <f>SUMIFS(#REF!,#REF!,выравнивание!$A243,#REF!,4)</f>
        <v>#REF!</v>
      </c>
      <c r="N243" s="97" t="e">
        <f>SUMIFS(#REF!,#REF!,выравнивание!$A243,#REF!,4)</f>
        <v>#REF!</v>
      </c>
      <c r="O243" s="97" t="e">
        <f>SUMIFS(#REF!,#REF!,выравнивание!$A243,#REF!,4)</f>
        <v>#REF!</v>
      </c>
      <c r="P243" s="97" t="e">
        <f>SUMIFS(#REF!,#REF!,выравнивание!$A243,#REF!,4)</f>
        <v>#REF!</v>
      </c>
      <c r="Q243" s="97" t="e">
        <f>SUMIFS(#REF!,#REF!,выравнивание!$A243,#REF!,4)</f>
        <v>#REF!</v>
      </c>
      <c r="R243" s="97" t="e">
        <f>SUMIFS(#REF!,#REF!,выравнивание!$A243,#REF!,4)</f>
        <v>#REF!</v>
      </c>
      <c r="S243" s="97" t="e">
        <f>SUMIFS(#REF!,#REF!,выравнивание!$A243,#REF!,4)</f>
        <v>#REF!</v>
      </c>
      <c r="T243" s="97" t="e">
        <f>SUMIFS(#REF!,#REF!,выравнивание!$A243,#REF!,4)</f>
        <v>#REF!</v>
      </c>
      <c r="U243" s="97" t="e">
        <f>SUMIFS(#REF!,#REF!,выравнивание!$A243,#REF!,4)</f>
        <v>#REF!</v>
      </c>
      <c r="V243" s="97" t="e">
        <f>SUMIFS(#REF!,#REF!,выравнивание!$A243,#REF!,4)</f>
        <v>#REF!</v>
      </c>
      <c r="W243" s="97" t="e">
        <f>SUMIFS(#REF!,#REF!,выравнивание!$A243,#REF!,4)</f>
        <v>#REF!</v>
      </c>
      <c r="X243" s="97" t="e">
        <f>SUMIFS(#REF!,#REF!,выравнивание!$A243,#REF!,4)</f>
        <v>#REF!</v>
      </c>
      <c r="Y243" s="97" t="e">
        <f>SUMIFS(#REF!,#REF!,выравнивание!$A243,#REF!,4)</f>
        <v>#REF!</v>
      </c>
      <c r="Z243" s="97" t="e">
        <f>SUMIFS(#REF!,#REF!,выравнивание!$A243,#REF!,4)</f>
        <v>#REF!</v>
      </c>
      <c r="AA243" s="97" t="e">
        <f>SUMIFS(#REF!,#REF!,выравнивание!$A243,#REF!,4)</f>
        <v>#REF!</v>
      </c>
      <c r="AB243" s="97" t="e">
        <f>SUMIFS(#REF!,#REF!,выравнивание!$A243,#REF!,4)</f>
        <v>#REF!</v>
      </c>
      <c r="AC243" s="100" t="e">
        <f>SUMIFS(#REF!,#REF!,выравнивание!$A243,#REF!,4)</f>
        <v>#REF!</v>
      </c>
      <c r="AD243" s="100" t="e">
        <f>SUMIFS(#REF!,#REF!,выравнивание!$A243,#REF!,4)</f>
        <v>#REF!</v>
      </c>
      <c r="AE243" s="103" t="e">
        <f>SUMIF(#REF!,выравнивание!$A243,#REF!)*1000-SUMIF(#REF!,выравнивание!$A243,#REF!)*1000</f>
        <v>#REF!</v>
      </c>
      <c r="AF243" s="84" t="e">
        <f>AD243-AE243</f>
        <v>#REF!</v>
      </c>
      <c r="AU243" s="108"/>
    </row>
    <row r="244" spans="1:47" ht="15.75" hidden="1" x14ac:dyDescent="0.25">
      <c r="A244" s="40">
        <v>27</v>
      </c>
      <c r="B244" s="94" t="s">
        <v>178</v>
      </c>
      <c r="C244" s="11">
        <v>704</v>
      </c>
      <c r="D244" s="11">
        <v>2020</v>
      </c>
      <c r="E244" s="11" t="s">
        <v>184</v>
      </c>
      <c r="F244" s="104"/>
      <c r="G244" s="104"/>
      <c r="H244" s="104"/>
      <c r="I244" s="104" t="e">
        <f t="shared" ref="I244:O244" si="293">I243/$AD243</f>
        <v>#REF!</v>
      </c>
      <c r="J244" s="104" t="e">
        <f t="shared" si="293"/>
        <v>#REF!</v>
      </c>
      <c r="K244" s="104" t="e">
        <f t="shared" si="293"/>
        <v>#REF!</v>
      </c>
      <c r="L244" s="104" t="e">
        <f t="shared" si="293"/>
        <v>#REF!</v>
      </c>
      <c r="M244" s="104" t="e">
        <f t="shared" si="293"/>
        <v>#REF!</v>
      </c>
      <c r="N244" s="104" t="e">
        <f t="shared" si="293"/>
        <v>#REF!</v>
      </c>
      <c r="O244" s="104" t="e">
        <f t="shared" si="293"/>
        <v>#REF!</v>
      </c>
      <c r="P244" s="100"/>
      <c r="Q244" s="100"/>
      <c r="R244" s="100"/>
      <c r="S244" s="100"/>
      <c r="T244" s="104" t="e">
        <f t="shared" ref="T244:AB244" si="294">T243/$AD243</f>
        <v>#REF!</v>
      </c>
      <c r="U244" s="104" t="e">
        <f t="shared" si="294"/>
        <v>#REF!</v>
      </c>
      <c r="V244" s="104" t="e">
        <f t="shared" si="294"/>
        <v>#REF!</v>
      </c>
      <c r="W244" s="104" t="e">
        <f t="shared" si="294"/>
        <v>#REF!</v>
      </c>
      <c r="X244" s="104" t="e">
        <f t="shared" si="294"/>
        <v>#REF!</v>
      </c>
      <c r="Y244" s="104" t="e">
        <f t="shared" si="294"/>
        <v>#REF!</v>
      </c>
      <c r="Z244" s="104" t="e">
        <f t="shared" si="294"/>
        <v>#REF!</v>
      </c>
      <c r="AA244" s="104" t="e">
        <f t="shared" si="294"/>
        <v>#REF!</v>
      </c>
      <c r="AB244" s="104" t="e">
        <f t="shared" si="294"/>
        <v>#REF!</v>
      </c>
      <c r="AC244" s="106" t="e">
        <f>1-Z244-Y244-X244-W244-V244-U244-T244-O244-N244-L244-I244</f>
        <v>#REF!</v>
      </c>
      <c r="AD244" s="106" t="e">
        <f>AD243/$AD243</f>
        <v>#REF!</v>
      </c>
      <c r="AE244" s="81"/>
      <c r="AU244" s="108"/>
    </row>
    <row r="245" spans="1:47" ht="15.75" x14ac:dyDescent="0.25">
      <c r="A245" s="40">
        <v>27</v>
      </c>
      <c r="B245" s="94" t="s">
        <v>178</v>
      </c>
      <c r="C245" s="11">
        <v>704</v>
      </c>
      <c r="D245" s="11">
        <v>2020</v>
      </c>
      <c r="E245" s="11" t="s">
        <v>185</v>
      </c>
      <c r="F245" s="37" t="e">
        <f>G245+H245</f>
        <v>#REF!</v>
      </c>
      <c r="G245" s="37" t="e">
        <f>J245+AA245</f>
        <v>#REF!</v>
      </c>
      <c r="H245" s="37" t="e">
        <f>K245+AB245</f>
        <v>#REF!</v>
      </c>
      <c r="I245" s="37" t="e">
        <f>ROUND($AF243*I244,0)</f>
        <v>#REF!</v>
      </c>
      <c r="J245" s="37" t="e">
        <f>ROUND(I245/1.302,0)</f>
        <v>#REF!</v>
      </c>
      <c r="K245" s="37" t="e">
        <f>I245-J245</f>
        <v>#REF!</v>
      </c>
      <c r="L245" s="37" t="e">
        <f>ROUND($AF243*L244,0)</f>
        <v>#REF!</v>
      </c>
      <c r="M245" s="37" t="e">
        <f>ROUND($AF243*M244,0)</f>
        <v>#REF!</v>
      </c>
      <c r="N245" s="37" t="e">
        <f>ROUND($AF243*N244,0)</f>
        <v>#REF!</v>
      </c>
      <c r="O245" s="37" t="e">
        <f>ROUND($AF243*O244,0)</f>
        <v>#REF!</v>
      </c>
      <c r="P245" s="100"/>
      <c r="Q245" s="100"/>
      <c r="R245" s="100"/>
      <c r="S245" s="100"/>
      <c r="T245" s="37" t="e">
        <f t="shared" ref="T245:Z245" si="295">ROUND($AF243*T244,0)</f>
        <v>#REF!</v>
      </c>
      <c r="U245" s="37" t="e">
        <f t="shared" si="295"/>
        <v>#REF!</v>
      </c>
      <c r="V245" s="37" t="e">
        <f t="shared" si="295"/>
        <v>#REF!</v>
      </c>
      <c r="W245" s="37" t="e">
        <f t="shared" si="295"/>
        <v>#REF!</v>
      </c>
      <c r="X245" s="37" t="e">
        <f t="shared" si="295"/>
        <v>#REF!</v>
      </c>
      <c r="Y245" s="37" t="e">
        <f t="shared" si="295"/>
        <v>#REF!</v>
      </c>
      <c r="Z245" s="37" t="e">
        <f t="shared" si="295"/>
        <v>#REF!</v>
      </c>
      <c r="AA245" s="37" t="e">
        <f>ROUND(Z245/1.302,0)</f>
        <v>#REF!</v>
      </c>
      <c r="AB245" s="37" t="e">
        <f>Z245-AA245</f>
        <v>#REF!</v>
      </c>
      <c r="AC245" s="37" t="e">
        <f>ROUND($AF243*AC244,0)</f>
        <v>#REF!</v>
      </c>
      <c r="AD245" s="37" t="e">
        <f>I245+L245+N245+O245+T245+U245+V245+W245+X245+Y245+AC245+Z245</f>
        <v>#REF!</v>
      </c>
      <c r="AE245" s="78" t="e">
        <f>AF243</f>
        <v>#REF!</v>
      </c>
      <c r="AF245" s="78" t="e">
        <f>AE245-AF243</f>
        <v>#REF!</v>
      </c>
      <c r="AG245" s="107" t="e">
        <f>-ROUND(F245/1000,1)</f>
        <v>#REF!</v>
      </c>
      <c r="AH245" s="107" t="e">
        <f>ROUND(AG245/1.302,1)</f>
        <v>#REF!</v>
      </c>
      <c r="AI245" s="107" t="e">
        <f>AG245-AH245</f>
        <v>#REF!</v>
      </c>
      <c r="AJ245" s="107" t="e">
        <f>-ROUND(L245/1000,1)</f>
        <v>#REF!</v>
      </c>
      <c r="AK245" s="107" t="e">
        <f>-ROUND(M245/1000,1)</f>
        <v>#REF!</v>
      </c>
      <c r="AL245" s="107" t="e">
        <f>-ROUND(N245/1000,1)</f>
        <v>#REF!</v>
      </c>
      <c r="AM245" s="107" t="e">
        <f>-ROUND(O245/1000,1)</f>
        <v>#REF!</v>
      </c>
      <c r="AN245" s="107" t="e">
        <f t="shared" ref="AN245:AS245" si="296">-ROUND(T245/1000,1)</f>
        <v>#REF!</v>
      </c>
      <c r="AO245" s="107" t="e">
        <f t="shared" si="296"/>
        <v>#REF!</v>
      </c>
      <c r="AP245" s="107" t="e">
        <f t="shared" si="296"/>
        <v>#REF!</v>
      </c>
      <c r="AQ245" s="107" t="e">
        <f t="shared" si="296"/>
        <v>#REF!</v>
      </c>
      <c r="AR245" s="107" t="e">
        <f t="shared" si="296"/>
        <v>#REF!</v>
      </c>
      <c r="AS245" s="107" t="e">
        <f t="shared" si="296"/>
        <v>#REF!</v>
      </c>
      <c r="AT245" s="107" t="e">
        <f>-ROUND(AC245/1000,1)</f>
        <v>#REF!</v>
      </c>
      <c r="AU245" s="108" t="e">
        <f t="shared" si="232"/>
        <v>#REF!</v>
      </c>
    </row>
    <row r="246" spans="1:47" ht="15.75" hidden="1" x14ac:dyDescent="0.25">
      <c r="A246" s="40">
        <v>28</v>
      </c>
      <c r="B246" s="94" t="s">
        <v>179</v>
      </c>
      <c r="C246" s="11">
        <v>704</v>
      </c>
      <c r="D246" s="11">
        <v>2018</v>
      </c>
      <c r="E246" s="11" t="s">
        <v>182</v>
      </c>
      <c r="F246" s="100"/>
      <c r="G246" s="100"/>
      <c r="H246" s="100"/>
      <c r="I246" s="100">
        <f>SUMIFS('2020'!BM:BM,'2020'!$B:$B,выравнивание!$A246,'2020'!$G:$G,4)</f>
        <v>4961231</v>
      </c>
      <c r="J246" s="100">
        <f>SUMIFS('2020'!BN:BN,'2020'!$B:$B,выравнивание!$A246,'2020'!$G:$G,4)</f>
        <v>3810469.3</v>
      </c>
      <c r="K246" s="100">
        <f>SUMIFS('2020'!BO:BO,'2020'!$B:$B,выравнивание!$A246,'2020'!$G:$G,4)</f>
        <v>1150761.7</v>
      </c>
      <c r="L246" s="100">
        <f>SUMIFS('2020'!BP:BP,'2020'!$B:$B,выравнивание!$A246,'2020'!$G:$G,4)</f>
        <v>242570</v>
      </c>
      <c r="M246" s="100">
        <f>SUMIFS('2020'!BQ:BQ,'2020'!$B:$B,выравнивание!$A246,'2020'!$G:$G,4)</f>
        <v>48514</v>
      </c>
      <c r="N246" s="100">
        <f>SUMIFS('2020'!BR:BR,'2020'!$B:$B,выравнивание!$A246,'2020'!$G:$G,4)</f>
        <v>504190</v>
      </c>
      <c r="O246" s="100">
        <f>SUMIFS('2020'!BS:BS,'2020'!$B:$B,выравнивание!$A246,'2020'!$G:$G,4)</f>
        <v>1736090</v>
      </c>
      <c r="P246" s="100">
        <f>SUMIFS('2020'!BT:BT,'2020'!$B:$B,выравнивание!$A246,'2020'!$G:$G,4)</f>
        <v>0</v>
      </c>
      <c r="Q246" s="100">
        <f>SUMIFS('2020'!BU:BU,'2020'!$B:$B,выравнивание!$A246,'2020'!$G:$G,4)</f>
        <v>0</v>
      </c>
      <c r="R246" s="100">
        <f>SUMIFS('2020'!BV:BV,'2020'!$B:$B,выравнивание!$A246,'2020'!$G:$G,4)</f>
        <v>0</v>
      </c>
      <c r="S246" s="100">
        <f>SUMIFS('2020'!BW:BW,'2020'!$B:$B,выравнивание!$A246,'2020'!$G:$G,4)</f>
        <v>0</v>
      </c>
      <c r="T246" s="100">
        <f>SUMIFS('2020'!BX:BX,'2020'!$B:$B,выравнивание!$A246,'2020'!$G:$G,4)</f>
        <v>1293967</v>
      </c>
      <c r="U246" s="100">
        <f>SUMIFS('2020'!BY:BY,'2020'!$B:$B,выравнивание!$A246,'2020'!$G:$G,4)</f>
        <v>1094740</v>
      </c>
      <c r="V246" s="100">
        <f>SUMIFS('2020'!BZ:BZ,'2020'!$B:$B,выравнивание!$A246,'2020'!$G:$G,4)</f>
        <v>39370</v>
      </c>
      <c r="W246" s="100">
        <f>SUMIFS('2020'!CA:CA,'2020'!$B:$B,выравнивание!$A246,'2020'!$G:$G,4)</f>
        <v>157480</v>
      </c>
      <c r="X246" s="100">
        <f>SUMIFS('2020'!CB:CB,'2020'!$B:$B,выравнивание!$A246,'2020'!$G:$G,4)</f>
        <v>6350</v>
      </c>
      <c r="Y246" s="100">
        <f>SUMIFS('2020'!CC:CC,'2020'!$B:$B,выравнивание!$A246,'2020'!$G:$G,4)</f>
        <v>326390</v>
      </c>
      <c r="Z246" s="100">
        <f>SUMIFS('2020'!CD:CD,'2020'!$B:$B,выравнивание!$A246,'2020'!$G:$G,4)</f>
        <v>3969429</v>
      </c>
      <c r="AA246" s="100">
        <f>SUMIFS('2020'!CE:CE,'2020'!$B:$B,выравнивание!$A246,'2020'!$G:$G,4)</f>
        <v>3048716.6</v>
      </c>
      <c r="AB246" s="100">
        <f>SUMIFS('2020'!CF:CF,'2020'!$B:$B,выравнивание!$A246,'2020'!$G:$G,4)</f>
        <v>920712.4</v>
      </c>
      <c r="AC246" s="100">
        <f>SUMIFS('2020'!CG:CG,'2020'!$B:$B,выравнивание!$A246,'2020'!$G:$G,4)</f>
        <v>82550</v>
      </c>
      <c r="AD246" s="100">
        <f>SUMIFS('2020'!CH:CH,'2020'!$B:$B,выравнивание!$A246,'2020'!$G:$G,4)</f>
        <v>14414357</v>
      </c>
      <c r="AE246" s="84">
        <f>SUMIF('Свод 2020'!$A$44:$A$57,выравнивание!$A246,'Свод 2020'!$AA$44:$AA$57)*1000-SUMIF('Свод 2020'!$A$44:$A$57,выравнивание!$A246,'Свод 2020'!$S$44:$S$57)*1000</f>
        <v>10429000</v>
      </c>
      <c r="AF246" s="105">
        <f>AD246-AE246</f>
        <v>3985357</v>
      </c>
      <c r="AU246" s="108"/>
    </row>
    <row r="247" spans="1:47" ht="15.75" hidden="1" x14ac:dyDescent="0.25">
      <c r="A247" s="40">
        <v>28</v>
      </c>
      <c r="B247" s="94" t="s">
        <v>179</v>
      </c>
      <c r="C247" s="11">
        <v>704</v>
      </c>
      <c r="D247" s="11">
        <v>2018</v>
      </c>
      <c r="E247" s="11" t="s">
        <v>184</v>
      </c>
      <c r="F247" s="104"/>
      <c r="G247" s="104"/>
      <c r="H247" s="104"/>
      <c r="I247" s="104">
        <f t="shared" ref="I247:O247" si="297">I246/$AD246</f>
        <v>0.34418700000000002</v>
      </c>
      <c r="J247" s="104">
        <f t="shared" si="297"/>
        <v>0.26435199999999998</v>
      </c>
      <c r="K247" s="104">
        <f t="shared" si="297"/>
        <v>7.9834000000000002E-2</v>
      </c>
      <c r="L247" s="104">
        <f t="shared" si="297"/>
        <v>1.6827999999999999E-2</v>
      </c>
      <c r="M247" s="104">
        <f t="shared" si="297"/>
        <v>3.3660000000000001E-3</v>
      </c>
      <c r="N247" s="104">
        <f t="shared" si="297"/>
        <v>3.4978000000000002E-2</v>
      </c>
      <c r="O247" s="104">
        <f t="shared" si="297"/>
        <v>0.12044199999999999</v>
      </c>
      <c r="P247" s="100"/>
      <c r="Q247" s="100"/>
      <c r="R247" s="100"/>
      <c r="S247" s="100"/>
      <c r="T247" s="104">
        <f t="shared" ref="T247:AB247" si="298">T246/$AD246</f>
        <v>8.9769000000000002E-2</v>
      </c>
      <c r="U247" s="104">
        <f t="shared" si="298"/>
        <v>7.5948000000000002E-2</v>
      </c>
      <c r="V247" s="104">
        <f t="shared" si="298"/>
        <v>2.7309999999999999E-3</v>
      </c>
      <c r="W247" s="104">
        <f t="shared" si="298"/>
        <v>1.0925000000000001E-2</v>
      </c>
      <c r="X247" s="104">
        <f t="shared" si="298"/>
        <v>4.4099999999999999E-4</v>
      </c>
      <c r="Y247" s="104">
        <f t="shared" si="298"/>
        <v>2.2643E-2</v>
      </c>
      <c r="Z247" s="104">
        <f t="shared" si="298"/>
        <v>0.27538000000000001</v>
      </c>
      <c r="AA247" s="104">
        <f t="shared" si="298"/>
        <v>0.211506</v>
      </c>
      <c r="AB247" s="104">
        <f t="shared" si="298"/>
        <v>6.3875000000000001E-2</v>
      </c>
      <c r="AC247" s="106">
        <f>1-Z247-Y247-X247-W247-V247-U247-T247-O247-N247-L247-I247</f>
        <v>5.7279999999999996E-3</v>
      </c>
      <c r="AD247" s="106">
        <f>AD246/$AD246</f>
        <v>1</v>
      </c>
      <c r="AE247" s="81"/>
      <c r="AU247" s="108"/>
    </row>
    <row r="248" spans="1:47" ht="15.75" x14ac:dyDescent="0.25">
      <c r="A248" s="40">
        <v>28</v>
      </c>
      <c r="B248" s="94" t="s">
        <v>179</v>
      </c>
      <c r="C248" s="11">
        <v>704</v>
      </c>
      <c r="D248" s="11">
        <v>2018</v>
      </c>
      <c r="E248" s="11" t="s">
        <v>185</v>
      </c>
      <c r="F248" s="37">
        <f>G248+H248</f>
        <v>2469196</v>
      </c>
      <c r="G248" s="37">
        <f>J248+AA248</f>
        <v>1896464</v>
      </c>
      <c r="H248" s="37">
        <f>K248+AB248</f>
        <v>572732</v>
      </c>
      <c r="I248" s="37">
        <f>ROUND($AF246*I247,0)</f>
        <v>1371708</v>
      </c>
      <c r="J248" s="37">
        <f>ROUND(I248/1.302,0)</f>
        <v>1053539</v>
      </c>
      <c r="K248" s="37">
        <f>I248-J248</f>
        <v>318169</v>
      </c>
      <c r="L248" s="37">
        <f>ROUND($AF246*L247,0)</f>
        <v>67066</v>
      </c>
      <c r="M248" s="37">
        <f>ROUND($AF246*M247,0)</f>
        <v>13415</v>
      </c>
      <c r="N248" s="37">
        <f>ROUND($AF246*N247,0)</f>
        <v>139400</v>
      </c>
      <c r="O248" s="37">
        <f>ROUND($AF246*O247,0)</f>
        <v>480004</v>
      </c>
      <c r="P248" s="100"/>
      <c r="Q248" s="100"/>
      <c r="R248" s="100"/>
      <c r="S248" s="100"/>
      <c r="T248" s="37">
        <f t="shared" ref="T248:Z248" si="299">ROUND($AF246*T247,0)</f>
        <v>357762</v>
      </c>
      <c r="U248" s="37">
        <f t="shared" si="299"/>
        <v>302680</v>
      </c>
      <c r="V248" s="37">
        <f t="shared" si="299"/>
        <v>10884</v>
      </c>
      <c r="W248" s="37">
        <f t="shared" si="299"/>
        <v>43540</v>
      </c>
      <c r="X248" s="37">
        <f t="shared" si="299"/>
        <v>1758</v>
      </c>
      <c r="Y248" s="37">
        <f t="shared" si="299"/>
        <v>90240</v>
      </c>
      <c r="Z248" s="37">
        <f t="shared" si="299"/>
        <v>1097488</v>
      </c>
      <c r="AA248" s="37">
        <f>ROUND(Z248/1.302,0)</f>
        <v>842925</v>
      </c>
      <c r="AB248" s="37">
        <f>Z248-AA248</f>
        <v>254563</v>
      </c>
      <c r="AC248" s="37">
        <f>ROUND($AF246*AC247,0)</f>
        <v>22828</v>
      </c>
      <c r="AD248" s="37">
        <f>I248+L248+N248+O248+T248+U248+V248+W248+X248+Y248+AC248+Z248</f>
        <v>3985358</v>
      </c>
      <c r="AE248" s="78">
        <f>AF246</f>
        <v>3985357</v>
      </c>
      <c r="AF248" s="78">
        <f>AE248-AF246</f>
        <v>0</v>
      </c>
      <c r="AG248" s="107">
        <f>-ROUND(F248/1000,1)</f>
        <v>-2469.1999999999998</v>
      </c>
      <c r="AH248" s="107">
        <f>ROUND(AG248/1.302,1)</f>
        <v>-1896.5</v>
      </c>
      <c r="AI248" s="107">
        <f>AG248-AH248</f>
        <v>-572.70000000000005</v>
      </c>
      <c r="AJ248" s="107">
        <f>-ROUND(L248/1000,1)</f>
        <v>-67.099999999999994</v>
      </c>
      <c r="AK248" s="107">
        <f>-ROUND(M248/1000,1)</f>
        <v>-13.4</v>
      </c>
      <c r="AL248" s="107">
        <f>-ROUND(N248/1000,1)</f>
        <v>-139.4</v>
      </c>
      <c r="AM248" s="107">
        <f>-ROUND(O248/1000,1)</f>
        <v>-480</v>
      </c>
      <c r="AN248" s="107">
        <f t="shared" ref="AN248:AS248" si="300">-ROUND(T248/1000,1)</f>
        <v>-357.8</v>
      </c>
      <c r="AO248" s="107">
        <f t="shared" si="300"/>
        <v>-302.7</v>
      </c>
      <c r="AP248" s="107">
        <f t="shared" si="300"/>
        <v>-10.9</v>
      </c>
      <c r="AQ248" s="107">
        <f t="shared" si="300"/>
        <v>-43.5</v>
      </c>
      <c r="AR248" s="107">
        <f t="shared" si="300"/>
        <v>-1.8</v>
      </c>
      <c r="AS248" s="107">
        <f t="shared" si="300"/>
        <v>-90.2</v>
      </c>
      <c r="AT248" s="107">
        <f>-ROUND(AC248/1000,1)</f>
        <v>-22.8</v>
      </c>
      <c r="AU248" s="108">
        <f t="shared" si="232"/>
        <v>-3985.4</v>
      </c>
    </row>
    <row r="249" spans="1:47" ht="15.75" hidden="1" x14ac:dyDescent="0.25">
      <c r="A249" s="40">
        <v>28</v>
      </c>
      <c r="B249" s="94" t="s">
        <v>179</v>
      </c>
      <c r="C249" s="11">
        <v>704</v>
      </c>
      <c r="D249" s="11">
        <v>2019</v>
      </c>
      <c r="E249" s="11" t="s">
        <v>182</v>
      </c>
      <c r="F249" s="97"/>
      <c r="G249" s="97"/>
      <c r="H249" s="97"/>
      <c r="I249" s="97" t="e">
        <f>SUMIFS(#REF!,#REF!,выравнивание!$A249,#REF!,4)</f>
        <v>#REF!</v>
      </c>
      <c r="J249" s="97" t="e">
        <f>SUMIFS(#REF!,#REF!,выравнивание!$A249,#REF!,4)</f>
        <v>#REF!</v>
      </c>
      <c r="K249" s="97" t="e">
        <f>SUMIFS(#REF!,#REF!,выравнивание!$A249,#REF!,4)</f>
        <v>#REF!</v>
      </c>
      <c r="L249" s="97" t="e">
        <f>SUMIFS(#REF!,#REF!,выравнивание!$A249,#REF!,4)</f>
        <v>#REF!</v>
      </c>
      <c r="M249" s="97" t="e">
        <f>SUMIFS(#REF!,#REF!,выравнивание!$A249,#REF!,4)</f>
        <v>#REF!</v>
      </c>
      <c r="N249" s="97" t="e">
        <f>SUMIFS(#REF!,#REF!,выравнивание!$A249,#REF!,4)</f>
        <v>#REF!</v>
      </c>
      <c r="O249" s="97" t="e">
        <f>SUMIFS(#REF!,#REF!,выравнивание!$A249,#REF!,4)</f>
        <v>#REF!</v>
      </c>
      <c r="P249" s="97" t="e">
        <f>SUMIFS(#REF!,#REF!,выравнивание!$A249,#REF!,4)</f>
        <v>#REF!</v>
      </c>
      <c r="Q249" s="97" t="e">
        <f>SUMIFS(#REF!,#REF!,выравнивание!$A249,#REF!,4)</f>
        <v>#REF!</v>
      </c>
      <c r="R249" s="97" t="e">
        <f>SUMIFS(#REF!,#REF!,выравнивание!$A249,#REF!,4)</f>
        <v>#REF!</v>
      </c>
      <c r="S249" s="97" t="e">
        <f>SUMIFS(#REF!,#REF!,выравнивание!$A249,#REF!,4)</f>
        <v>#REF!</v>
      </c>
      <c r="T249" s="97" t="e">
        <f>SUMIFS(#REF!,#REF!,выравнивание!$A249,#REF!,4)</f>
        <v>#REF!</v>
      </c>
      <c r="U249" s="97" t="e">
        <f>SUMIFS(#REF!,#REF!,выравнивание!$A249,#REF!,4)</f>
        <v>#REF!</v>
      </c>
      <c r="V249" s="97" t="e">
        <f>SUMIFS(#REF!,#REF!,выравнивание!$A249,#REF!,4)</f>
        <v>#REF!</v>
      </c>
      <c r="W249" s="97" t="e">
        <f>SUMIFS(#REF!,#REF!,выравнивание!$A249,#REF!,4)</f>
        <v>#REF!</v>
      </c>
      <c r="X249" s="97" t="e">
        <f>SUMIFS(#REF!,#REF!,выравнивание!$A249,#REF!,4)</f>
        <v>#REF!</v>
      </c>
      <c r="Y249" s="97" t="e">
        <f>SUMIFS(#REF!,#REF!,выравнивание!$A249,#REF!,4)</f>
        <v>#REF!</v>
      </c>
      <c r="Z249" s="97" t="e">
        <f>SUMIFS(#REF!,#REF!,выравнивание!$A249,#REF!,4)</f>
        <v>#REF!</v>
      </c>
      <c r="AA249" s="97" t="e">
        <f>SUMIFS(#REF!,#REF!,выравнивание!$A249,#REF!,4)</f>
        <v>#REF!</v>
      </c>
      <c r="AB249" s="97" t="e">
        <f>SUMIFS(#REF!,#REF!,выравнивание!$A249,#REF!,4)</f>
        <v>#REF!</v>
      </c>
      <c r="AC249" s="100" t="e">
        <f>SUMIFS(#REF!,#REF!,выравнивание!$A249,#REF!,4)</f>
        <v>#REF!</v>
      </c>
      <c r="AD249" s="100" t="e">
        <f>SUMIFS(#REF!,#REF!,выравнивание!$A249,#REF!,4)</f>
        <v>#REF!</v>
      </c>
      <c r="AE249" s="103" t="e">
        <f>SUMIF(#REF!,выравнивание!$A249,#REF!)*1000-SUMIF(#REF!,выравнивание!$A249,#REF!)*1000</f>
        <v>#REF!</v>
      </c>
      <c r="AF249" s="105" t="e">
        <f>AD249-AE249</f>
        <v>#REF!</v>
      </c>
      <c r="AU249" s="108"/>
    </row>
    <row r="250" spans="1:47" ht="15.75" hidden="1" x14ac:dyDescent="0.25">
      <c r="A250" s="40">
        <v>28</v>
      </c>
      <c r="B250" s="94" t="s">
        <v>179</v>
      </c>
      <c r="C250" s="11">
        <v>704</v>
      </c>
      <c r="D250" s="11">
        <v>2019</v>
      </c>
      <c r="E250" s="11" t="s">
        <v>184</v>
      </c>
      <c r="F250" s="104"/>
      <c r="G250" s="104"/>
      <c r="H250" s="104"/>
      <c r="I250" s="104" t="e">
        <f t="shared" ref="I250:O250" si="301">I249/$AD249</f>
        <v>#REF!</v>
      </c>
      <c r="J250" s="104" t="e">
        <f t="shared" si="301"/>
        <v>#REF!</v>
      </c>
      <c r="K250" s="104" t="e">
        <f t="shared" si="301"/>
        <v>#REF!</v>
      </c>
      <c r="L250" s="104" t="e">
        <f t="shared" si="301"/>
        <v>#REF!</v>
      </c>
      <c r="M250" s="104" t="e">
        <f t="shared" si="301"/>
        <v>#REF!</v>
      </c>
      <c r="N250" s="104" t="e">
        <f t="shared" si="301"/>
        <v>#REF!</v>
      </c>
      <c r="O250" s="104" t="e">
        <f t="shared" si="301"/>
        <v>#REF!</v>
      </c>
      <c r="P250" s="100"/>
      <c r="Q250" s="100"/>
      <c r="R250" s="100"/>
      <c r="S250" s="100"/>
      <c r="T250" s="104" t="e">
        <f t="shared" ref="T250:AB250" si="302">T249/$AD249</f>
        <v>#REF!</v>
      </c>
      <c r="U250" s="104" t="e">
        <f t="shared" si="302"/>
        <v>#REF!</v>
      </c>
      <c r="V250" s="104" t="e">
        <f t="shared" si="302"/>
        <v>#REF!</v>
      </c>
      <c r="W250" s="104" t="e">
        <f t="shared" si="302"/>
        <v>#REF!</v>
      </c>
      <c r="X250" s="104" t="e">
        <f t="shared" si="302"/>
        <v>#REF!</v>
      </c>
      <c r="Y250" s="104" t="e">
        <f t="shared" si="302"/>
        <v>#REF!</v>
      </c>
      <c r="Z250" s="104" t="e">
        <f t="shared" si="302"/>
        <v>#REF!</v>
      </c>
      <c r="AA250" s="104" t="e">
        <f t="shared" si="302"/>
        <v>#REF!</v>
      </c>
      <c r="AB250" s="104" t="e">
        <f t="shared" si="302"/>
        <v>#REF!</v>
      </c>
      <c r="AC250" s="106" t="e">
        <f>1-Z250-Y250-X250-W250-V250-U250-T250-O250-N250-L250-I250</f>
        <v>#REF!</v>
      </c>
      <c r="AD250" s="106" t="e">
        <f>AD249/$AD249</f>
        <v>#REF!</v>
      </c>
      <c r="AE250" s="81"/>
      <c r="AU250" s="108"/>
    </row>
    <row r="251" spans="1:47" ht="15.75" x14ac:dyDescent="0.25">
      <c r="A251" s="40">
        <v>28</v>
      </c>
      <c r="B251" s="94" t="s">
        <v>179</v>
      </c>
      <c r="C251" s="11">
        <v>704</v>
      </c>
      <c r="D251" s="11">
        <v>2019</v>
      </c>
      <c r="E251" s="11" t="s">
        <v>185</v>
      </c>
      <c r="F251" s="37" t="e">
        <f>G251+H251</f>
        <v>#REF!</v>
      </c>
      <c r="G251" s="37" t="e">
        <f>J251+AA251</f>
        <v>#REF!</v>
      </c>
      <c r="H251" s="37" t="e">
        <f>K251+AB251</f>
        <v>#REF!</v>
      </c>
      <c r="I251" s="37" t="e">
        <f>ROUND($AF249*I250,0)</f>
        <v>#REF!</v>
      </c>
      <c r="J251" s="37" t="e">
        <f>ROUND(I251/1.302,0)</f>
        <v>#REF!</v>
      </c>
      <c r="K251" s="37" t="e">
        <f>I251-J251</f>
        <v>#REF!</v>
      </c>
      <c r="L251" s="37" t="e">
        <f>ROUND($AF249*L250,0)</f>
        <v>#REF!</v>
      </c>
      <c r="M251" s="37" t="e">
        <f>ROUND($AF249*M250,0)</f>
        <v>#REF!</v>
      </c>
      <c r="N251" s="37" t="e">
        <f>ROUND($AF249*N250,0)</f>
        <v>#REF!</v>
      </c>
      <c r="O251" s="37" t="e">
        <f>ROUND($AF249*O250,0)</f>
        <v>#REF!</v>
      </c>
      <c r="P251" s="100"/>
      <c r="Q251" s="100"/>
      <c r="R251" s="100"/>
      <c r="S251" s="100"/>
      <c r="T251" s="37" t="e">
        <f t="shared" ref="T251:Z251" si="303">ROUND($AF249*T250,0)</f>
        <v>#REF!</v>
      </c>
      <c r="U251" s="37" t="e">
        <f t="shared" si="303"/>
        <v>#REF!</v>
      </c>
      <c r="V251" s="37" t="e">
        <f t="shared" si="303"/>
        <v>#REF!</v>
      </c>
      <c r="W251" s="37" t="e">
        <f t="shared" si="303"/>
        <v>#REF!</v>
      </c>
      <c r="X251" s="37" t="e">
        <f t="shared" si="303"/>
        <v>#REF!</v>
      </c>
      <c r="Y251" s="37" t="e">
        <f t="shared" si="303"/>
        <v>#REF!</v>
      </c>
      <c r="Z251" s="37" t="e">
        <f t="shared" si="303"/>
        <v>#REF!</v>
      </c>
      <c r="AA251" s="37" t="e">
        <f>ROUND(Z251/1.302,0)</f>
        <v>#REF!</v>
      </c>
      <c r="AB251" s="37" t="e">
        <f>Z251-AA251</f>
        <v>#REF!</v>
      </c>
      <c r="AC251" s="37" t="e">
        <f>ROUND($AF249*AC250,0)</f>
        <v>#REF!</v>
      </c>
      <c r="AD251" s="37" t="e">
        <f>I251+L251+N251+O251+T251+U251+V251+W251+X251+Y251+AC251+Z251</f>
        <v>#REF!</v>
      </c>
      <c r="AE251" s="78" t="e">
        <f>AF249</f>
        <v>#REF!</v>
      </c>
      <c r="AF251" s="78" t="e">
        <f>AE251-AF249</f>
        <v>#REF!</v>
      </c>
      <c r="AG251" s="107" t="e">
        <f>-ROUND(F251/1000,1)</f>
        <v>#REF!</v>
      </c>
      <c r="AH251" s="107" t="e">
        <f>ROUND(AG251/1.302,1)</f>
        <v>#REF!</v>
      </c>
      <c r="AI251" s="107" t="e">
        <f>AG251-AH251</f>
        <v>#REF!</v>
      </c>
      <c r="AJ251" s="107" t="e">
        <f>-ROUND(L251/1000,1)</f>
        <v>#REF!</v>
      </c>
      <c r="AK251" s="107" t="e">
        <f>-ROUND(M251/1000,1)</f>
        <v>#REF!</v>
      </c>
      <c r="AL251" s="107" t="e">
        <f>-ROUND(N251/1000,1)</f>
        <v>#REF!</v>
      </c>
      <c r="AM251" s="107" t="e">
        <f>-ROUND(O251/1000,1)</f>
        <v>#REF!</v>
      </c>
      <c r="AN251" s="107" t="e">
        <f t="shared" ref="AN251:AS251" si="304">-ROUND(T251/1000,1)</f>
        <v>#REF!</v>
      </c>
      <c r="AO251" s="107" t="e">
        <f t="shared" si="304"/>
        <v>#REF!</v>
      </c>
      <c r="AP251" s="107" t="e">
        <f t="shared" si="304"/>
        <v>#REF!</v>
      </c>
      <c r="AQ251" s="107" t="e">
        <f t="shared" si="304"/>
        <v>#REF!</v>
      </c>
      <c r="AR251" s="107" t="e">
        <f t="shared" si="304"/>
        <v>#REF!</v>
      </c>
      <c r="AS251" s="107" t="e">
        <f t="shared" si="304"/>
        <v>#REF!</v>
      </c>
      <c r="AT251" s="107" t="e">
        <f>-ROUND(AC251/1000,1)</f>
        <v>#REF!</v>
      </c>
      <c r="AU251" s="108" t="e">
        <f t="shared" si="232"/>
        <v>#REF!</v>
      </c>
    </row>
    <row r="252" spans="1:47" ht="15.75" hidden="1" x14ac:dyDescent="0.25">
      <c r="A252" s="40">
        <v>28</v>
      </c>
      <c r="B252" s="94" t="s">
        <v>179</v>
      </c>
      <c r="C252" s="11">
        <v>704</v>
      </c>
      <c r="D252" s="11">
        <v>2020</v>
      </c>
      <c r="E252" s="11" t="s">
        <v>182</v>
      </c>
      <c r="F252" s="97"/>
      <c r="G252" s="97"/>
      <c r="H252" s="97"/>
      <c r="I252" s="97" t="e">
        <f>SUMIFS(#REF!,#REF!,выравнивание!$A252,#REF!,4)</f>
        <v>#REF!</v>
      </c>
      <c r="J252" s="97" t="e">
        <f>SUMIFS(#REF!,#REF!,выравнивание!$A252,#REF!,4)</f>
        <v>#REF!</v>
      </c>
      <c r="K252" s="97" t="e">
        <f>SUMIFS(#REF!,#REF!,выравнивание!$A252,#REF!,4)</f>
        <v>#REF!</v>
      </c>
      <c r="L252" s="97" t="e">
        <f>SUMIFS(#REF!,#REF!,выравнивание!$A252,#REF!,4)</f>
        <v>#REF!</v>
      </c>
      <c r="M252" s="97" t="e">
        <f>SUMIFS(#REF!,#REF!,выравнивание!$A252,#REF!,4)</f>
        <v>#REF!</v>
      </c>
      <c r="N252" s="97" t="e">
        <f>SUMIFS(#REF!,#REF!,выравнивание!$A252,#REF!,4)</f>
        <v>#REF!</v>
      </c>
      <c r="O252" s="97" t="e">
        <f>SUMIFS(#REF!,#REF!,выравнивание!$A252,#REF!,4)</f>
        <v>#REF!</v>
      </c>
      <c r="P252" s="97" t="e">
        <f>SUMIFS(#REF!,#REF!,выравнивание!$A252,#REF!,4)</f>
        <v>#REF!</v>
      </c>
      <c r="Q252" s="97" t="e">
        <f>SUMIFS(#REF!,#REF!,выравнивание!$A252,#REF!,4)</f>
        <v>#REF!</v>
      </c>
      <c r="R252" s="97" t="e">
        <f>SUMIFS(#REF!,#REF!,выравнивание!$A252,#REF!,4)</f>
        <v>#REF!</v>
      </c>
      <c r="S252" s="97" t="e">
        <f>SUMIFS(#REF!,#REF!,выравнивание!$A252,#REF!,4)</f>
        <v>#REF!</v>
      </c>
      <c r="T252" s="97" t="e">
        <f>SUMIFS(#REF!,#REF!,выравнивание!$A252,#REF!,4)</f>
        <v>#REF!</v>
      </c>
      <c r="U252" s="97" t="e">
        <f>SUMIFS(#REF!,#REF!,выравнивание!$A252,#REF!,4)</f>
        <v>#REF!</v>
      </c>
      <c r="V252" s="97" t="e">
        <f>SUMIFS(#REF!,#REF!,выравнивание!$A252,#REF!,4)</f>
        <v>#REF!</v>
      </c>
      <c r="W252" s="97" t="e">
        <f>SUMIFS(#REF!,#REF!,выравнивание!$A252,#REF!,4)</f>
        <v>#REF!</v>
      </c>
      <c r="X252" s="97" t="e">
        <f>SUMIFS(#REF!,#REF!,выравнивание!$A252,#REF!,4)</f>
        <v>#REF!</v>
      </c>
      <c r="Y252" s="97" t="e">
        <f>SUMIFS(#REF!,#REF!,выравнивание!$A252,#REF!,4)</f>
        <v>#REF!</v>
      </c>
      <c r="Z252" s="97" t="e">
        <f>SUMIFS(#REF!,#REF!,выравнивание!$A252,#REF!,4)</f>
        <v>#REF!</v>
      </c>
      <c r="AA252" s="97" t="e">
        <f>SUMIFS(#REF!,#REF!,выравнивание!$A252,#REF!,4)</f>
        <v>#REF!</v>
      </c>
      <c r="AB252" s="97" t="e">
        <f>SUMIFS(#REF!,#REF!,выравнивание!$A252,#REF!,4)</f>
        <v>#REF!</v>
      </c>
      <c r="AC252" s="100" t="e">
        <f>SUMIFS(#REF!,#REF!,выравнивание!$A252,#REF!,4)</f>
        <v>#REF!</v>
      </c>
      <c r="AD252" s="100" t="e">
        <f>SUMIFS(#REF!,#REF!,выравнивание!$A252,#REF!,4)</f>
        <v>#REF!</v>
      </c>
      <c r="AE252" s="103" t="e">
        <f>SUMIF(#REF!,выравнивание!$A252,#REF!)*1000-SUMIF(#REF!,выравнивание!$A252,#REF!)*1000</f>
        <v>#REF!</v>
      </c>
      <c r="AF252" s="84" t="e">
        <f>AD252-AE252</f>
        <v>#REF!</v>
      </c>
      <c r="AU252" s="108"/>
    </row>
    <row r="253" spans="1:47" ht="15.75" hidden="1" x14ac:dyDescent="0.25">
      <c r="A253" s="40">
        <v>28</v>
      </c>
      <c r="B253" s="94" t="s">
        <v>179</v>
      </c>
      <c r="C253" s="11">
        <v>704</v>
      </c>
      <c r="D253" s="11">
        <v>2020</v>
      </c>
      <c r="E253" s="11" t="s">
        <v>184</v>
      </c>
      <c r="F253" s="104"/>
      <c r="G253" s="104"/>
      <c r="H253" s="104"/>
      <c r="I253" s="104" t="e">
        <f t="shared" ref="I253:O253" si="305">I252/$AD252</f>
        <v>#REF!</v>
      </c>
      <c r="J253" s="104" t="e">
        <f t="shared" si="305"/>
        <v>#REF!</v>
      </c>
      <c r="K253" s="104" t="e">
        <f t="shared" si="305"/>
        <v>#REF!</v>
      </c>
      <c r="L253" s="104" t="e">
        <f t="shared" si="305"/>
        <v>#REF!</v>
      </c>
      <c r="M253" s="104" t="e">
        <f t="shared" si="305"/>
        <v>#REF!</v>
      </c>
      <c r="N253" s="104" t="e">
        <f t="shared" si="305"/>
        <v>#REF!</v>
      </c>
      <c r="O253" s="104" t="e">
        <f t="shared" si="305"/>
        <v>#REF!</v>
      </c>
      <c r="P253" s="100"/>
      <c r="Q253" s="100"/>
      <c r="R253" s="100"/>
      <c r="S253" s="100"/>
      <c r="T253" s="104" t="e">
        <f t="shared" ref="T253:AB253" si="306">T252/$AD252</f>
        <v>#REF!</v>
      </c>
      <c r="U253" s="104" t="e">
        <f t="shared" si="306"/>
        <v>#REF!</v>
      </c>
      <c r="V253" s="104" t="e">
        <f t="shared" si="306"/>
        <v>#REF!</v>
      </c>
      <c r="W253" s="104" t="e">
        <f t="shared" si="306"/>
        <v>#REF!</v>
      </c>
      <c r="X253" s="104" t="e">
        <f t="shared" si="306"/>
        <v>#REF!</v>
      </c>
      <c r="Y253" s="104" t="e">
        <f t="shared" si="306"/>
        <v>#REF!</v>
      </c>
      <c r="Z253" s="104" t="e">
        <f t="shared" si="306"/>
        <v>#REF!</v>
      </c>
      <c r="AA253" s="104" t="e">
        <f t="shared" si="306"/>
        <v>#REF!</v>
      </c>
      <c r="AB253" s="104" t="e">
        <f t="shared" si="306"/>
        <v>#REF!</v>
      </c>
      <c r="AC253" s="106" t="e">
        <f>1-Z253-Y253-X253-W253-V253-U253-T253-O253-N253-L253-I253</f>
        <v>#REF!</v>
      </c>
      <c r="AD253" s="106" t="e">
        <f>AD252/$AD252</f>
        <v>#REF!</v>
      </c>
      <c r="AE253" s="81"/>
      <c r="AU253" s="108"/>
    </row>
    <row r="254" spans="1:47" ht="15.75" x14ac:dyDescent="0.25">
      <c r="A254" s="40">
        <v>28</v>
      </c>
      <c r="B254" s="94" t="s">
        <v>179</v>
      </c>
      <c r="C254" s="11">
        <v>704</v>
      </c>
      <c r="D254" s="11">
        <v>2020</v>
      </c>
      <c r="E254" s="11" t="s">
        <v>185</v>
      </c>
      <c r="F254" s="37" t="e">
        <f>G254+H254</f>
        <v>#REF!</v>
      </c>
      <c r="G254" s="37" t="e">
        <f>J254+AA254</f>
        <v>#REF!</v>
      </c>
      <c r="H254" s="37" t="e">
        <f>K254+AB254</f>
        <v>#REF!</v>
      </c>
      <c r="I254" s="37" t="e">
        <f>ROUND($AF252*I253,0)</f>
        <v>#REF!</v>
      </c>
      <c r="J254" s="37" t="e">
        <f>ROUND(I254/1.302,0)</f>
        <v>#REF!</v>
      </c>
      <c r="K254" s="37" t="e">
        <f>I254-J254</f>
        <v>#REF!</v>
      </c>
      <c r="L254" s="37" t="e">
        <f>ROUND($AF252*L253,0)</f>
        <v>#REF!</v>
      </c>
      <c r="M254" s="37" t="e">
        <f>ROUND($AF252*M253,0)</f>
        <v>#REF!</v>
      </c>
      <c r="N254" s="37" t="e">
        <f>ROUND($AF252*N253,0)</f>
        <v>#REF!</v>
      </c>
      <c r="O254" s="37" t="e">
        <f>ROUND($AF252*O253,0)</f>
        <v>#REF!</v>
      </c>
      <c r="P254" s="100"/>
      <c r="Q254" s="100"/>
      <c r="R254" s="100"/>
      <c r="S254" s="100"/>
      <c r="T254" s="37" t="e">
        <f t="shared" ref="T254:Z254" si="307">ROUND($AF252*T253,0)</f>
        <v>#REF!</v>
      </c>
      <c r="U254" s="37" t="e">
        <f t="shared" si="307"/>
        <v>#REF!</v>
      </c>
      <c r="V254" s="37" t="e">
        <f t="shared" si="307"/>
        <v>#REF!</v>
      </c>
      <c r="W254" s="37" t="e">
        <f t="shared" si="307"/>
        <v>#REF!</v>
      </c>
      <c r="X254" s="37" t="e">
        <f t="shared" si="307"/>
        <v>#REF!</v>
      </c>
      <c r="Y254" s="37" t="e">
        <f t="shared" si="307"/>
        <v>#REF!</v>
      </c>
      <c r="Z254" s="37" t="e">
        <f t="shared" si="307"/>
        <v>#REF!</v>
      </c>
      <c r="AA254" s="37" t="e">
        <f>ROUND(Z254/1.302,0)</f>
        <v>#REF!</v>
      </c>
      <c r="AB254" s="37" t="e">
        <f>Z254-AA254</f>
        <v>#REF!</v>
      </c>
      <c r="AC254" s="37" t="e">
        <f>ROUND($AF252*AC253,0)</f>
        <v>#REF!</v>
      </c>
      <c r="AD254" s="37" t="e">
        <f>I254+L254+N254+O254+T254+U254+V254+W254+X254+Y254+AC254+Z254</f>
        <v>#REF!</v>
      </c>
      <c r="AE254" s="78" t="e">
        <f>AF252</f>
        <v>#REF!</v>
      </c>
      <c r="AF254" s="78" t="e">
        <f>AE254-AF252</f>
        <v>#REF!</v>
      </c>
      <c r="AG254" s="107" t="e">
        <f>-ROUND(F254/1000,1)</f>
        <v>#REF!</v>
      </c>
      <c r="AH254" s="107" t="e">
        <f>ROUND(AG254/1.302,1)</f>
        <v>#REF!</v>
      </c>
      <c r="AI254" s="107" t="e">
        <f>AG254-AH254</f>
        <v>#REF!</v>
      </c>
      <c r="AJ254" s="107" t="e">
        <f>-ROUND(L254/1000,1)</f>
        <v>#REF!</v>
      </c>
      <c r="AK254" s="107" t="e">
        <f>-ROUND(M254/1000,1)</f>
        <v>#REF!</v>
      </c>
      <c r="AL254" s="107" t="e">
        <f>-ROUND(N254/1000,1)</f>
        <v>#REF!</v>
      </c>
      <c r="AM254" s="107" t="e">
        <f>-ROUND(O254/1000,1)</f>
        <v>#REF!</v>
      </c>
      <c r="AN254" s="107" t="e">
        <f t="shared" ref="AN254:AS254" si="308">-ROUND(T254/1000,1)</f>
        <v>#REF!</v>
      </c>
      <c r="AO254" s="107" t="e">
        <f t="shared" si="308"/>
        <v>#REF!</v>
      </c>
      <c r="AP254" s="107" t="e">
        <f t="shared" si="308"/>
        <v>#REF!</v>
      </c>
      <c r="AQ254" s="107" t="e">
        <f t="shared" si="308"/>
        <v>#REF!</v>
      </c>
      <c r="AR254" s="107" t="e">
        <f t="shared" si="308"/>
        <v>#REF!</v>
      </c>
      <c r="AS254" s="107" t="e">
        <f t="shared" si="308"/>
        <v>#REF!</v>
      </c>
      <c r="AT254" s="107" t="e">
        <f>-ROUND(AC254/1000,1)</f>
        <v>#REF!</v>
      </c>
      <c r="AU254" s="108" t="e">
        <f t="shared" si="232"/>
        <v>#REF!</v>
      </c>
    </row>
    <row r="255" spans="1:47" ht="15.75" hidden="1" x14ac:dyDescent="0.25">
      <c r="A255" s="40">
        <v>29</v>
      </c>
      <c r="B255" s="95" t="s">
        <v>180</v>
      </c>
      <c r="C255" s="11">
        <v>704</v>
      </c>
      <c r="D255" s="11">
        <v>2018</v>
      </c>
      <c r="E255" s="11" t="s">
        <v>182</v>
      </c>
      <c r="F255" s="100"/>
      <c r="G255" s="100"/>
      <c r="H255" s="100"/>
      <c r="I255" s="100">
        <f>SUMIFS('2020'!BM:BM,'2020'!$B:$B,выравнивание!$A255,'2020'!$G:$G,4)</f>
        <v>3257550</v>
      </c>
      <c r="J255" s="100">
        <f>SUMIFS('2020'!BN:BN,'2020'!$B:$B,выравнивание!$A255,'2020'!$G:$G,4)</f>
        <v>2501958.5</v>
      </c>
      <c r="K255" s="100">
        <f>SUMIFS('2020'!BO:BO,'2020'!$B:$B,выравнивание!$A255,'2020'!$G:$G,4)</f>
        <v>755591.5</v>
      </c>
      <c r="L255" s="100">
        <f>SUMIFS('2020'!BP:BP,'2020'!$B:$B,выравнивание!$A255,'2020'!$G:$G,4)</f>
        <v>227290</v>
      </c>
      <c r="M255" s="100">
        <f>SUMIFS('2020'!BQ:BQ,'2020'!$B:$B,выравнивание!$A255,'2020'!$G:$G,4)</f>
        <v>45458</v>
      </c>
      <c r="N255" s="100">
        <f>SUMIFS('2020'!BR:BR,'2020'!$B:$B,выравнивание!$A255,'2020'!$G:$G,4)</f>
        <v>472430</v>
      </c>
      <c r="O255" s="100">
        <f>SUMIFS('2020'!BS:BS,'2020'!$B:$B,выравнивание!$A255,'2020'!$G:$G,4)</f>
        <v>1626730</v>
      </c>
      <c r="P255" s="100">
        <f>SUMIFS('2020'!BT:BT,'2020'!$B:$B,выравнивание!$A255,'2020'!$G:$G,4)</f>
        <v>0</v>
      </c>
      <c r="Q255" s="100">
        <f>SUMIFS('2020'!BU:BU,'2020'!$B:$B,выравнивание!$A255,'2020'!$G:$G,4)</f>
        <v>0</v>
      </c>
      <c r="R255" s="100">
        <f>SUMIFS('2020'!BV:BV,'2020'!$B:$B,выравнивание!$A255,'2020'!$G:$G,4)</f>
        <v>0</v>
      </c>
      <c r="S255" s="100">
        <f>SUMIFS('2020'!BW:BW,'2020'!$B:$B,выравнивание!$A255,'2020'!$G:$G,4)</f>
        <v>0</v>
      </c>
      <c r="T255" s="100">
        <f>SUMIFS('2020'!BX:BX,'2020'!$B:$B,выравнивание!$A255,'2020'!$G:$G,4)</f>
        <v>768697</v>
      </c>
      <c r="U255" s="100">
        <f>SUMIFS('2020'!BY:BY,'2020'!$B:$B,выравнивание!$A255,'2020'!$G:$G,4)</f>
        <v>1025780</v>
      </c>
      <c r="V255" s="100">
        <f>SUMIFS('2020'!BZ:BZ,'2020'!$B:$B,выравнивание!$A255,'2020'!$G:$G,4)</f>
        <v>36890</v>
      </c>
      <c r="W255" s="100">
        <f>SUMIFS('2020'!CA:CA,'2020'!$B:$B,выравнивание!$A255,'2020'!$G:$G,4)</f>
        <v>147560</v>
      </c>
      <c r="X255" s="100">
        <f>SUMIFS('2020'!CB:CB,'2020'!$B:$B,выравнивание!$A255,'2020'!$G:$G,4)</f>
        <v>5950</v>
      </c>
      <c r="Y255" s="100">
        <f>SUMIFS('2020'!CC:CC,'2020'!$B:$B,выравнивание!$A255,'2020'!$G:$G,4)</f>
        <v>305830</v>
      </c>
      <c r="Z255" s="100">
        <f>SUMIFS('2020'!CD:CD,'2020'!$B:$B,выравнивание!$A255,'2020'!$G:$G,4)</f>
        <v>2606332</v>
      </c>
      <c r="AA255" s="100">
        <f>SUMIFS('2020'!CE:CE,'2020'!$B:$B,выравнивание!$A255,'2020'!$G:$G,4)</f>
        <v>2001791.1</v>
      </c>
      <c r="AB255" s="100">
        <f>SUMIFS('2020'!CF:CF,'2020'!$B:$B,выравнивание!$A255,'2020'!$G:$G,4)</f>
        <v>604540.9</v>
      </c>
      <c r="AC255" s="100">
        <f>SUMIFS('2020'!CG:CG,'2020'!$B:$B,выравнивание!$A255,'2020'!$G:$G,4)</f>
        <v>77350</v>
      </c>
      <c r="AD255" s="100">
        <f>SUMIFS('2020'!CH:CH,'2020'!$B:$B,выравнивание!$A255,'2020'!$G:$G,4)</f>
        <v>10558389</v>
      </c>
      <c r="AE255" s="84">
        <f>SUMIF('Свод 2020'!$A$44:$A$57,выравнивание!$A255,'Свод 2020'!$AA$44:$AA$57)*1000-SUMIF('Свод 2020'!$A$44:$A$57,выравнивание!$A255,'Свод 2020'!$S$44:$S$57)*1000</f>
        <v>7639100</v>
      </c>
      <c r="AF255" s="105">
        <f>AD255-AE255</f>
        <v>2919289</v>
      </c>
      <c r="AU255" s="108"/>
    </row>
    <row r="256" spans="1:47" ht="15.75" hidden="1" x14ac:dyDescent="0.25">
      <c r="A256" s="40">
        <v>29</v>
      </c>
      <c r="B256" s="95" t="s">
        <v>180</v>
      </c>
      <c r="C256" s="11">
        <v>704</v>
      </c>
      <c r="D256" s="11">
        <v>2018</v>
      </c>
      <c r="E256" s="11" t="s">
        <v>184</v>
      </c>
      <c r="F256" s="104"/>
      <c r="G256" s="104"/>
      <c r="H256" s="104"/>
      <c r="I256" s="104">
        <f t="shared" ref="I256:O256" si="309">I255/$AD255</f>
        <v>0.308527</v>
      </c>
      <c r="J256" s="104">
        <f t="shared" si="309"/>
        <v>0.23696400000000001</v>
      </c>
      <c r="K256" s="104">
        <f t="shared" si="309"/>
        <v>7.1563000000000002E-2</v>
      </c>
      <c r="L256" s="104">
        <f t="shared" si="309"/>
        <v>2.1527000000000001E-2</v>
      </c>
      <c r="M256" s="104">
        <f t="shared" si="309"/>
        <v>4.3049999999999998E-3</v>
      </c>
      <c r="N256" s="104">
        <f t="shared" si="309"/>
        <v>4.4745E-2</v>
      </c>
      <c r="O256" s="104">
        <f t="shared" si="309"/>
        <v>0.15407000000000001</v>
      </c>
      <c r="P256" s="100"/>
      <c r="Q256" s="100"/>
      <c r="R256" s="100"/>
      <c r="S256" s="100"/>
      <c r="T256" s="104">
        <f t="shared" ref="T256:AB256" si="310">T255/$AD255</f>
        <v>7.2803999999999994E-2</v>
      </c>
      <c r="U256" s="104">
        <f t="shared" si="310"/>
        <v>9.7153000000000003E-2</v>
      </c>
      <c r="V256" s="104">
        <f t="shared" si="310"/>
        <v>3.4940000000000001E-3</v>
      </c>
      <c r="W256" s="104">
        <f t="shared" si="310"/>
        <v>1.3976000000000001E-2</v>
      </c>
      <c r="X256" s="104">
        <f t="shared" si="310"/>
        <v>5.6400000000000005E-4</v>
      </c>
      <c r="Y256" s="104">
        <f t="shared" si="310"/>
        <v>2.8965999999999999E-2</v>
      </c>
      <c r="Z256" s="104">
        <f t="shared" si="310"/>
        <v>0.24684900000000001</v>
      </c>
      <c r="AA256" s="104">
        <f t="shared" si="310"/>
        <v>0.18959200000000001</v>
      </c>
      <c r="AB256" s="104">
        <f t="shared" si="310"/>
        <v>5.7257000000000002E-2</v>
      </c>
      <c r="AC256" s="106">
        <f>1-Z256-Y256-X256-W256-V256-U256-T256-O256-N256-L256-I256</f>
        <v>7.3249999999999999E-3</v>
      </c>
      <c r="AD256" s="106">
        <f>AD255/$AD255</f>
        <v>1</v>
      </c>
      <c r="AE256" s="81"/>
      <c r="AU256" s="108"/>
    </row>
    <row r="257" spans="1:47" ht="15.75" x14ac:dyDescent="0.25">
      <c r="A257" s="40">
        <v>29</v>
      </c>
      <c r="B257" s="95" t="s">
        <v>180</v>
      </c>
      <c r="C257" s="11">
        <v>704</v>
      </c>
      <c r="D257" s="11">
        <v>2018</v>
      </c>
      <c r="E257" s="11" t="s">
        <v>185</v>
      </c>
      <c r="F257" s="37">
        <f>G257+H257</f>
        <v>1621303</v>
      </c>
      <c r="G257" s="37">
        <f>J257+AA257</f>
        <v>1245241</v>
      </c>
      <c r="H257" s="37">
        <f>K257+AB257</f>
        <v>376062</v>
      </c>
      <c r="I257" s="37">
        <f>ROUND($AF255*I256,0)</f>
        <v>900679</v>
      </c>
      <c r="J257" s="37">
        <f>ROUND(I257/1.302,0)</f>
        <v>691766</v>
      </c>
      <c r="K257" s="37">
        <f>I257-J257</f>
        <v>208913</v>
      </c>
      <c r="L257" s="37">
        <f>ROUND($AF255*L256,0)</f>
        <v>62844</v>
      </c>
      <c r="M257" s="37">
        <f>ROUND($AF255*M256,0)</f>
        <v>12568</v>
      </c>
      <c r="N257" s="37">
        <f>ROUND($AF255*N256,0)</f>
        <v>130624</v>
      </c>
      <c r="O257" s="37">
        <f>ROUND($AF255*O256,0)</f>
        <v>449775</v>
      </c>
      <c r="P257" s="100"/>
      <c r="Q257" s="100"/>
      <c r="R257" s="100"/>
      <c r="S257" s="100"/>
      <c r="T257" s="37">
        <f t="shared" ref="T257:Z257" si="311">ROUND($AF255*T256,0)</f>
        <v>212536</v>
      </c>
      <c r="U257" s="37">
        <f t="shared" si="311"/>
        <v>283618</v>
      </c>
      <c r="V257" s="37">
        <f t="shared" si="311"/>
        <v>10200</v>
      </c>
      <c r="W257" s="37">
        <f t="shared" si="311"/>
        <v>40800</v>
      </c>
      <c r="X257" s="37">
        <f t="shared" si="311"/>
        <v>1646</v>
      </c>
      <c r="Y257" s="37">
        <f t="shared" si="311"/>
        <v>84560</v>
      </c>
      <c r="Z257" s="37">
        <f t="shared" si="311"/>
        <v>720624</v>
      </c>
      <c r="AA257" s="37">
        <f>ROUND(Z257/1.302,0)</f>
        <v>553475</v>
      </c>
      <c r="AB257" s="37">
        <f>Z257-AA257</f>
        <v>167149</v>
      </c>
      <c r="AC257" s="37">
        <f>ROUND($AF255*AC256,0)</f>
        <v>21384</v>
      </c>
      <c r="AD257" s="37">
        <f>I257+L257+N257+O257+T257+U257+V257+W257+X257+Y257+AC257+Z257</f>
        <v>2919290</v>
      </c>
      <c r="AE257" s="78">
        <f>AF255</f>
        <v>2919289</v>
      </c>
      <c r="AF257" s="78">
        <f>AE257-AF255</f>
        <v>0</v>
      </c>
      <c r="AG257" s="107">
        <f>-ROUND(F257/1000,1)</f>
        <v>-1621.3</v>
      </c>
      <c r="AH257" s="107">
        <f>ROUND(AG257/1.302,1)</f>
        <v>-1245.2</v>
      </c>
      <c r="AI257" s="107">
        <f>AG257-AH257</f>
        <v>-376.1</v>
      </c>
      <c r="AJ257" s="107">
        <f>-ROUND(L257/1000,1)</f>
        <v>-62.8</v>
      </c>
      <c r="AK257" s="107">
        <f>-ROUND(M257/1000,1)</f>
        <v>-12.6</v>
      </c>
      <c r="AL257" s="107">
        <f>-ROUND(N257/1000,1)</f>
        <v>-130.6</v>
      </c>
      <c r="AM257" s="107">
        <f>-ROUND(O257/1000,1)</f>
        <v>-449.8</v>
      </c>
      <c r="AN257" s="107">
        <f t="shared" ref="AN257:AS257" si="312">-ROUND(T257/1000,1)</f>
        <v>-212.5</v>
      </c>
      <c r="AO257" s="107">
        <f t="shared" si="312"/>
        <v>-283.60000000000002</v>
      </c>
      <c r="AP257" s="107">
        <f t="shared" si="312"/>
        <v>-10.199999999999999</v>
      </c>
      <c r="AQ257" s="107">
        <f t="shared" si="312"/>
        <v>-40.799999999999997</v>
      </c>
      <c r="AR257" s="107">
        <f t="shared" si="312"/>
        <v>-1.6</v>
      </c>
      <c r="AS257" s="107">
        <f t="shared" si="312"/>
        <v>-84.6</v>
      </c>
      <c r="AT257" s="107">
        <f>-ROUND(AC257/1000,1)</f>
        <v>-21.4</v>
      </c>
      <c r="AU257" s="108">
        <f t="shared" si="232"/>
        <v>-2919.2</v>
      </c>
    </row>
    <row r="258" spans="1:47" ht="15.75" hidden="1" x14ac:dyDescent="0.25">
      <c r="A258" s="40">
        <v>29</v>
      </c>
      <c r="B258" s="95" t="s">
        <v>180</v>
      </c>
      <c r="C258" s="11">
        <v>704</v>
      </c>
      <c r="D258" s="11">
        <v>2019</v>
      </c>
      <c r="E258" s="11" t="s">
        <v>182</v>
      </c>
      <c r="F258" s="97"/>
      <c r="G258" s="97"/>
      <c r="H258" s="97"/>
      <c r="I258" s="97" t="e">
        <f>SUMIFS(#REF!,#REF!,выравнивание!$A258,#REF!,4)</f>
        <v>#REF!</v>
      </c>
      <c r="J258" s="97" t="e">
        <f>SUMIFS(#REF!,#REF!,выравнивание!$A258,#REF!,4)</f>
        <v>#REF!</v>
      </c>
      <c r="K258" s="97" t="e">
        <f>SUMIFS(#REF!,#REF!,выравнивание!$A258,#REF!,4)</f>
        <v>#REF!</v>
      </c>
      <c r="L258" s="97" t="e">
        <f>SUMIFS(#REF!,#REF!,выравнивание!$A258,#REF!,4)</f>
        <v>#REF!</v>
      </c>
      <c r="M258" s="97" t="e">
        <f>SUMIFS(#REF!,#REF!,выравнивание!$A258,#REF!,4)</f>
        <v>#REF!</v>
      </c>
      <c r="N258" s="97" t="e">
        <f>SUMIFS(#REF!,#REF!,выравнивание!$A258,#REF!,4)</f>
        <v>#REF!</v>
      </c>
      <c r="O258" s="97" t="e">
        <f>SUMIFS(#REF!,#REF!,выравнивание!$A258,#REF!,4)</f>
        <v>#REF!</v>
      </c>
      <c r="P258" s="97" t="e">
        <f>SUMIFS(#REF!,#REF!,выравнивание!$A258,#REF!,4)</f>
        <v>#REF!</v>
      </c>
      <c r="Q258" s="97" t="e">
        <f>SUMIFS(#REF!,#REF!,выравнивание!$A258,#REF!,4)</f>
        <v>#REF!</v>
      </c>
      <c r="R258" s="97" t="e">
        <f>SUMIFS(#REF!,#REF!,выравнивание!$A258,#REF!,4)</f>
        <v>#REF!</v>
      </c>
      <c r="S258" s="97" t="e">
        <f>SUMIFS(#REF!,#REF!,выравнивание!$A258,#REF!,4)</f>
        <v>#REF!</v>
      </c>
      <c r="T258" s="97" t="e">
        <f>SUMIFS(#REF!,#REF!,выравнивание!$A258,#REF!,4)</f>
        <v>#REF!</v>
      </c>
      <c r="U258" s="97" t="e">
        <f>SUMIFS(#REF!,#REF!,выравнивание!$A258,#REF!,4)</f>
        <v>#REF!</v>
      </c>
      <c r="V258" s="97" t="e">
        <f>SUMIFS(#REF!,#REF!,выравнивание!$A258,#REF!,4)</f>
        <v>#REF!</v>
      </c>
      <c r="W258" s="97" t="e">
        <f>SUMIFS(#REF!,#REF!,выравнивание!$A258,#REF!,4)</f>
        <v>#REF!</v>
      </c>
      <c r="X258" s="97" t="e">
        <f>SUMIFS(#REF!,#REF!,выравнивание!$A258,#REF!,4)</f>
        <v>#REF!</v>
      </c>
      <c r="Y258" s="97" t="e">
        <f>SUMIFS(#REF!,#REF!,выравнивание!$A258,#REF!,4)</f>
        <v>#REF!</v>
      </c>
      <c r="Z258" s="97" t="e">
        <f>SUMIFS(#REF!,#REF!,выравнивание!$A258,#REF!,4)</f>
        <v>#REF!</v>
      </c>
      <c r="AA258" s="97" t="e">
        <f>SUMIFS(#REF!,#REF!,выравнивание!$A258,#REF!,4)</f>
        <v>#REF!</v>
      </c>
      <c r="AB258" s="97" t="e">
        <f>SUMIFS(#REF!,#REF!,выравнивание!$A258,#REF!,4)</f>
        <v>#REF!</v>
      </c>
      <c r="AC258" s="100" t="e">
        <f>SUMIFS(#REF!,#REF!,выравнивание!$A258,#REF!,4)</f>
        <v>#REF!</v>
      </c>
      <c r="AD258" s="100" t="e">
        <f>SUMIFS(#REF!,#REF!,выравнивание!$A258,#REF!,4)</f>
        <v>#REF!</v>
      </c>
      <c r="AE258" s="103" t="e">
        <f>SUMIF(#REF!,выравнивание!$A258,#REF!)*1000-SUMIF(#REF!,выравнивание!$A258,#REF!)*1000</f>
        <v>#REF!</v>
      </c>
      <c r="AF258" s="105" t="e">
        <f>AD258-AE258</f>
        <v>#REF!</v>
      </c>
      <c r="AU258" s="108"/>
    </row>
    <row r="259" spans="1:47" ht="15.75" hidden="1" x14ac:dyDescent="0.25">
      <c r="A259" s="40">
        <v>29</v>
      </c>
      <c r="B259" s="95" t="s">
        <v>180</v>
      </c>
      <c r="C259" s="11">
        <v>704</v>
      </c>
      <c r="D259" s="11">
        <v>2019</v>
      </c>
      <c r="E259" s="11" t="s">
        <v>184</v>
      </c>
      <c r="F259" s="104"/>
      <c r="G259" s="104"/>
      <c r="H259" s="104"/>
      <c r="I259" s="104" t="e">
        <f t="shared" ref="I259:O259" si="313">I258/$AD258</f>
        <v>#REF!</v>
      </c>
      <c r="J259" s="104" t="e">
        <f t="shared" si="313"/>
        <v>#REF!</v>
      </c>
      <c r="K259" s="104" t="e">
        <f t="shared" si="313"/>
        <v>#REF!</v>
      </c>
      <c r="L259" s="104" t="e">
        <f t="shared" si="313"/>
        <v>#REF!</v>
      </c>
      <c r="M259" s="104" t="e">
        <f t="shared" si="313"/>
        <v>#REF!</v>
      </c>
      <c r="N259" s="104" t="e">
        <f t="shared" si="313"/>
        <v>#REF!</v>
      </c>
      <c r="O259" s="104" t="e">
        <f t="shared" si="313"/>
        <v>#REF!</v>
      </c>
      <c r="P259" s="100"/>
      <c r="Q259" s="100"/>
      <c r="R259" s="100"/>
      <c r="S259" s="100"/>
      <c r="T259" s="104" t="e">
        <f t="shared" ref="T259:AB259" si="314">T258/$AD258</f>
        <v>#REF!</v>
      </c>
      <c r="U259" s="104" t="e">
        <f t="shared" si="314"/>
        <v>#REF!</v>
      </c>
      <c r="V259" s="104" t="e">
        <f t="shared" si="314"/>
        <v>#REF!</v>
      </c>
      <c r="W259" s="104" t="e">
        <f t="shared" si="314"/>
        <v>#REF!</v>
      </c>
      <c r="X259" s="104" t="e">
        <f t="shared" si="314"/>
        <v>#REF!</v>
      </c>
      <c r="Y259" s="104" t="e">
        <f t="shared" si="314"/>
        <v>#REF!</v>
      </c>
      <c r="Z259" s="104" t="e">
        <f t="shared" si="314"/>
        <v>#REF!</v>
      </c>
      <c r="AA259" s="104" t="e">
        <f t="shared" si="314"/>
        <v>#REF!</v>
      </c>
      <c r="AB259" s="104" t="e">
        <f t="shared" si="314"/>
        <v>#REF!</v>
      </c>
      <c r="AC259" s="106" t="e">
        <f>1-Z259-Y259-X259-W259-V259-U259-T259-O259-N259-L259-I259</f>
        <v>#REF!</v>
      </c>
      <c r="AD259" s="106" t="e">
        <f>AD258/$AD258</f>
        <v>#REF!</v>
      </c>
      <c r="AE259" s="81"/>
      <c r="AU259" s="108"/>
    </row>
    <row r="260" spans="1:47" ht="15.75" x14ac:dyDescent="0.25">
      <c r="A260" s="40">
        <v>29</v>
      </c>
      <c r="B260" s="95" t="s">
        <v>180</v>
      </c>
      <c r="C260" s="11">
        <v>704</v>
      </c>
      <c r="D260" s="11">
        <v>2019</v>
      </c>
      <c r="E260" s="11" t="s">
        <v>185</v>
      </c>
      <c r="F260" s="37" t="e">
        <f>G260+H260</f>
        <v>#REF!</v>
      </c>
      <c r="G260" s="37" t="e">
        <f>J260+AA260</f>
        <v>#REF!</v>
      </c>
      <c r="H260" s="37" t="e">
        <f>K260+AB260</f>
        <v>#REF!</v>
      </c>
      <c r="I260" s="37" t="e">
        <f>ROUND($AF258*I259,0)</f>
        <v>#REF!</v>
      </c>
      <c r="J260" s="37" t="e">
        <f>ROUND(I260/1.302,0)</f>
        <v>#REF!</v>
      </c>
      <c r="K260" s="37" t="e">
        <f>I260-J260</f>
        <v>#REF!</v>
      </c>
      <c r="L260" s="37" t="e">
        <f>ROUND($AF258*L259,0)</f>
        <v>#REF!</v>
      </c>
      <c r="M260" s="37" t="e">
        <f>ROUND($AF258*M259,0)</f>
        <v>#REF!</v>
      </c>
      <c r="N260" s="37" t="e">
        <f>ROUND($AF258*N259,0)</f>
        <v>#REF!</v>
      </c>
      <c r="O260" s="37" t="e">
        <f>ROUND($AF258*O259,0)</f>
        <v>#REF!</v>
      </c>
      <c r="P260" s="100"/>
      <c r="Q260" s="100"/>
      <c r="R260" s="100"/>
      <c r="S260" s="100"/>
      <c r="T260" s="37" t="e">
        <f t="shared" ref="T260:Z260" si="315">ROUND($AF258*T259,0)</f>
        <v>#REF!</v>
      </c>
      <c r="U260" s="37" t="e">
        <f t="shared" si="315"/>
        <v>#REF!</v>
      </c>
      <c r="V260" s="37" t="e">
        <f t="shared" si="315"/>
        <v>#REF!</v>
      </c>
      <c r="W260" s="37" t="e">
        <f t="shared" si="315"/>
        <v>#REF!</v>
      </c>
      <c r="X260" s="37" t="e">
        <f t="shared" si="315"/>
        <v>#REF!</v>
      </c>
      <c r="Y260" s="37" t="e">
        <f t="shared" si="315"/>
        <v>#REF!</v>
      </c>
      <c r="Z260" s="37" t="e">
        <f t="shared" si="315"/>
        <v>#REF!</v>
      </c>
      <c r="AA260" s="37" t="e">
        <f>ROUND(Z260/1.302,0)</f>
        <v>#REF!</v>
      </c>
      <c r="AB260" s="37" t="e">
        <f>Z260-AA260</f>
        <v>#REF!</v>
      </c>
      <c r="AC260" s="37" t="e">
        <f>ROUND($AF258*AC259,0)</f>
        <v>#REF!</v>
      </c>
      <c r="AD260" s="37" t="e">
        <f>I260+L260+N260+O260+T260+U260+V260+W260+X260+Y260+AC260+Z260</f>
        <v>#REF!</v>
      </c>
      <c r="AE260" s="78" t="e">
        <f>AF258</f>
        <v>#REF!</v>
      </c>
      <c r="AF260" s="78" t="e">
        <f>AE260-AF258</f>
        <v>#REF!</v>
      </c>
      <c r="AG260" s="107" t="e">
        <f>-ROUND(F260/1000,1)</f>
        <v>#REF!</v>
      </c>
      <c r="AH260" s="107" t="e">
        <f>ROUND(AG260/1.302,1)</f>
        <v>#REF!</v>
      </c>
      <c r="AI260" s="107" t="e">
        <f>AG260-AH260</f>
        <v>#REF!</v>
      </c>
      <c r="AJ260" s="107" t="e">
        <f>-ROUND(L260/1000,1)</f>
        <v>#REF!</v>
      </c>
      <c r="AK260" s="107" t="e">
        <f>-ROUND(M260/1000,1)</f>
        <v>#REF!</v>
      </c>
      <c r="AL260" s="107" t="e">
        <f>-ROUND(N260/1000,1)</f>
        <v>#REF!</v>
      </c>
      <c r="AM260" s="107" t="e">
        <f>-ROUND(O260/1000,1)</f>
        <v>#REF!</v>
      </c>
      <c r="AN260" s="107" t="e">
        <f t="shared" ref="AN260:AS260" si="316">-ROUND(T260/1000,1)</f>
        <v>#REF!</v>
      </c>
      <c r="AO260" s="107" t="e">
        <f t="shared" si="316"/>
        <v>#REF!</v>
      </c>
      <c r="AP260" s="107" t="e">
        <f t="shared" si="316"/>
        <v>#REF!</v>
      </c>
      <c r="AQ260" s="107" t="e">
        <f t="shared" si="316"/>
        <v>#REF!</v>
      </c>
      <c r="AR260" s="107" t="e">
        <f t="shared" si="316"/>
        <v>#REF!</v>
      </c>
      <c r="AS260" s="107" t="e">
        <f t="shared" si="316"/>
        <v>#REF!</v>
      </c>
      <c r="AT260" s="107" t="e">
        <f>-ROUND(AC260/1000,1)</f>
        <v>#REF!</v>
      </c>
      <c r="AU260" s="108" t="e">
        <f t="shared" si="232"/>
        <v>#REF!</v>
      </c>
    </row>
    <row r="261" spans="1:47" ht="15.75" hidden="1" x14ac:dyDescent="0.25">
      <c r="A261" s="40">
        <v>29</v>
      </c>
      <c r="B261" s="95" t="s">
        <v>180</v>
      </c>
      <c r="C261" s="11">
        <v>704</v>
      </c>
      <c r="D261" s="11">
        <v>2020</v>
      </c>
      <c r="E261" s="11" t="s">
        <v>182</v>
      </c>
      <c r="F261" s="97"/>
      <c r="G261" s="97"/>
      <c r="H261" s="97"/>
      <c r="I261" s="97" t="e">
        <f>SUMIFS(#REF!,#REF!,выравнивание!$A261,#REF!,4)</f>
        <v>#REF!</v>
      </c>
      <c r="J261" s="97" t="e">
        <f>SUMIFS(#REF!,#REF!,выравнивание!$A261,#REF!,4)</f>
        <v>#REF!</v>
      </c>
      <c r="K261" s="97" t="e">
        <f>SUMIFS(#REF!,#REF!,выравнивание!$A261,#REF!,4)</f>
        <v>#REF!</v>
      </c>
      <c r="L261" s="97" t="e">
        <f>SUMIFS(#REF!,#REF!,выравнивание!$A261,#REF!,4)</f>
        <v>#REF!</v>
      </c>
      <c r="M261" s="97" t="e">
        <f>SUMIFS(#REF!,#REF!,выравнивание!$A261,#REF!,4)</f>
        <v>#REF!</v>
      </c>
      <c r="N261" s="97" t="e">
        <f>SUMIFS(#REF!,#REF!,выравнивание!$A261,#REF!,4)</f>
        <v>#REF!</v>
      </c>
      <c r="O261" s="97" t="e">
        <f>SUMIFS(#REF!,#REF!,выравнивание!$A261,#REF!,4)</f>
        <v>#REF!</v>
      </c>
      <c r="P261" s="97" t="e">
        <f>SUMIFS(#REF!,#REF!,выравнивание!$A261,#REF!,4)</f>
        <v>#REF!</v>
      </c>
      <c r="Q261" s="97" t="e">
        <f>SUMIFS(#REF!,#REF!,выравнивание!$A261,#REF!,4)</f>
        <v>#REF!</v>
      </c>
      <c r="R261" s="97" t="e">
        <f>SUMIFS(#REF!,#REF!,выравнивание!$A261,#REF!,4)</f>
        <v>#REF!</v>
      </c>
      <c r="S261" s="97" t="e">
        <f>SUMIFS(#REF!,#REF!,выравнивание!$A261,#REF!,4)</f>
        <v>#REF!</v>
      </c>
      <c r="T261" s="97" t="e">
        <f>SUMIFS(#REF!,#REF!,выравнивание!$A261,#REF!,4)</f>
        <v>#REF!</v>
      </c>
      <c r="U261" s="97" t="e">
        <f>SUMIFS(#REF!,#REF!,выравнивание!$A261,#REF!,4)</f>
        <v>#REF!</v>
      </c>
      <c r="V261" s="97" t="e">
        <f>SUMIFS(#REF!,#REF!,выравнивание!$A261,#REF!,4)</f>
        <v>#REF!</v>
      </c>
      <c r="W261" s="97" t="e">
        <f>SUMIFS(#REF!,#REF!,выравнивание!$A261,#REF!,4)</f>
        <v>#REF!</v>
      </c>
      <c r="X261" s="97" t="e">
        <f>SUMIFS(#REF!,#REF!,выравнивание!$A261,#REF!,4)</f>
        <v>#REF!</v>
      </c>
      <c r="Y261" s="97" t="e">
        <f>SUMIFS(#REF!,#REF!,выравнивание!$A261,#REF!,4)</f>
        <v>#REF!</v>
      </c>
      <c r="Z261" s="97" t="e">
        <f>SUMIFS(#REF!,#REF!,выравнивание!$A261,#REF!,4)</f>
        <v>#REF!</v>
      </c>
      <c r="AA261" s="97" t="e">
        <f>SUMIFS(#REF!,#REF!,выравнивание!$A261,#REF!,4)</f>
        <v>#REF!</v>
      </c>
      <c r="AB261" s="97" t="e">
        <f>SUMIFS(#REF!,#REF!,выравнивание!$A261,#REF!,4)</f>
        <v>#REF!</v>
      </c>
      <c r="AC261" s="100" t="e">
        <f>SUMIFS(#REF!,#REF!,выравнивание!$A261,#REF!,4)</f>
        <v>#REF!</v>
      </c>
      <c r="AD261" s="100" t="e">
        <f>SUMIFS(#REF!,#REF!,выравнивание!$A261,#REF!,4)</f>
        <v>#REF!</v>
      </c>
      <c r="AE261" s="103" t="e">
        <f>SUMIF(#REF!,выравнивание!$A261,#REF!)*1000-SUMIF(#REF!,выравнивание!$A261,#REF!)*1000</f>
        <v>#REF!</v>
      </c>
      <c r="AF261" s="84" t="e">
        <f>AD261-AE261</f>
        <v>#REF!</v>
      </c>
      <c r="AU261" s="108"/>
    </row>
    <row r="262" spans="1:47" ht="15.75" hidden="1" x14ac:dyDescent="0.25">
      <c r="A262" s="40">
        <v>29</v>
      </c>
      <c r="B262" s="95" t="s">
        <v>180</v>
      </c>
      <c r="C262" s="11">
        <v>704</v>
      </c>
      <c r="D262" s="11">
        <v>2020</v>
      </c>
      <c r="E262" s="11" t="s">
        <v>184</v>
      </c>
      <c r="F262" s="104"/>
      <c r="G262" s="104"/>
      <c r="H262" s="104"/>
      <c r="I262" s="104" t="e">
        <f t="shared" ref="I262:O262" si="317">I261/$AD261</f>
        <v>#REF!</v>
      </c>
      <c r="J262" s="104" t="e">
        <f t="shared" si="317"/>
        <v>#REF!</v>
      </c>
      <c r="K262" s="104" t="e">
        <f t="shared" si="317"/>
        <v>#REF!</v>
      </c>
      <c r="L262" s="104" t="e">
        <f t="shared" si="317"/>
        <v>#REF!</v>
      </c>
      <c r="M262" s="104" t="e">
        <f t="shared" si="317"/>
        <v>#REF!</v>
      </c>
      <c r="N262" s="104" t="e">
        <f t="shared" si="317"/>
        <v>#REF!</v>
      </c>
      <c r="O262" s="104" t="e">
        <f t="shared" si="317"/>
        <v>#REF!</v>
      </c>
      <c r="P262" s="100"/>
      <c r="Q262" s="100"/>
      <c r="R262" s="100"/>
      <c r="S262" s="100"/>
      <c r="T262" s="104" t="e">
        <f t="shared" ref="T262:AB262" si="318">T261/$AD261</f>
        <v>#REF!</v>
      </c>
      <c r="U262" s="104" t="e">
        <f t="shared" si="318"/>
        <v>#REF!</v>
      </c>
      <c r="V262" s="104" t="e">
        <f t="shared" si="318"/>
        <v>#REF!</v>
      </c>
      <c r="W262" s="104" t="e">
        <f t="shared" si="318"/>
        <v>#REF!</v>
      </c>
      <c r="X262" s="104" t="e">
        <f t="shared" si="318"/>
        <v>#REF!</v>
      </c>
      <c r="Y262" s="104" t="e">
        <f t="shared" si="318"/>
        <v>#REF!</v>
      </c>
      <c r="Z262" s="104" t="e">
        <f t="shared" si="318"/>
        <v>#REF!</v>
      </c>
      <c r="AA262" s="104" t="e">
        <f t="shared" si="318"/>
        <v>#REF!</v>
      </c>
      <c r="AB262" s="104" t="e">
        <f t="shared" si="318"/>
        <v>#REF!</v>
      </c>
      <c r="AC262" s="106" t="e">
        <f>1-Z262-Y262-X262-W262-V262-U262-T262-O262-N262-L262-I262</f>
        <v>#REF!</v>
      </c>
      <c r="AD262" s="106" t="e">
        <f>AD261/$AD261</f>
        <v>#REF!</v>
      </c>
      <c r="AE262" s="81"/>
      <c r="AU262" s="108"/>
    </row>
    <row r="263" spans="1:47" ht="15.75" x14ac:dyDescent="0.25">
      <c r="A263" s="40">
        <v>29</v>
      </c>
      <c r="B263" s="95" t="s">
        <v>180</v>
      </c>
      <c r="C263" s="11">
        <v>704</v>
      </c>
      <c r="D263" s="11">
        <v>2020</v>
      </c>
      <c r="E263" s="11" t="s">
        <v>185</v>
      </c>
      <c r="F263" s="37" t="e">
        <f>G263+H263</f>
        <v>#REF!</v>
      </c>
      <c r="G263" s="37" t="e">
        <f>J263+AA263</f>
        <v>#REF!</v>
      </c>
      <c r="H263" s="37" t="e">
        <f>K263+AB263</f>
        <v>#REF!</v>
      </c>
      <c r="I263" s="37" t="e">
        <f>ROUND($AF261*I262,0)</f>
        <v>#REF!</v>
      </c>
      <c r="J263" s="37" t="e">
        <f>ROUND(I263/1.302,0)</f>
        <v>#REF!</v>
      </c>
      <c r="K263" s="37" t="e">
        <f>I263-J263</f>
        <v>#REF!</v>
      </c>
      <c r="L263" s="37" t="e">
        <f>ROUND($AF261*L262,0)</f>
        <v>#REF!</v>
      </c>
      <c r="M263" s="37" t="e">
        <f>ROUND($AF261*M262,0)</f>
        <v>#REF!</v>
      </c>
      <c r="N263" s="37" t="e">
        <f>ROUND($AF261*N262,0)</f>
        <v>#REF!</v>
      </c>
      <c r="O263" s="37" t="e">
        <f>ROUND($AF261*O262,0)</f>
        <v>#REF!</v>
      </c>
      <c r="P263" s="100"/>
      <c r="Q263" s="100"/>
      <c r="R263" s="100"/>
      <c r="S263" s="100"/>
      <c r="T263" s="37" t="e">
        <f t="shared" ref="T263:Z263" si="319">ROUND($AF261*T262,0)</f>
        <v>#REF!</v>
      </c>
      <c r="U263" s="37" t="e">
        <f t="shared" si="319"/>
        <v>#REF!</v>
      </c>
      <c r="V263" s="37" t="e">
        <f t="shared" si="319"/>
        <v>#REF!</v>
      </c>
      <c r="W263" s="37" t="e">
        <f t="shared" si="319"/>
        <v>#REF!</v>
      </c>
      <c r="X263" s="37" t="e">
        <f t="shared" si="319"/>
        <v>#REF!</v>
      </c>
      <c r="Y263" s="37" t="e">
        <f t="shared" si="319"/>
        <v>#REF!</v>
      </c>
      <c r="Z263" s="37" t="e">
        <f t="shared" si="319"/>
        <v>#REF!</v>
      </c>
      <c r="AA263" s="37" t="e">
        <f>ROUND(Z263/1.302,0)</f>
        <v>#REF!</v>
      </c>
      <c r="AB263" s="37" t="e">
        <f>Z263-AA263</f>
        <v>#REF!</v>
      </c>
      <c r="AC263" s="37" t="e">
        <f>ROUND($AF261*AC262,0)</f>
        <v>#REF!</v>
      </c>
      <c r="AD263" s="37" t="e">
        <f>I263+L263+N263+O263+T263+U263+V263+W263+X263+Y263+AC263+Z263</f>
        <v>#REF!</v>
      </c>
      <c r="AE263" s="78" t="e">
        <f>AF261</f>
        <v>#REF!</v>
      </c>
      <c r="AF263" s="78" t="e">
        <f>AE263-AF261</f>
        <v>#REF!</v>
      </c>
      <c r="AG263" s="107" t="e">
        <f>-ROUND(F263/1000,1)</f>
        <v>#REF!</v>
      </c>
      <c r="AH263" s="107" t="e">
        <f>ROUND(AG263/1.302,1)</f>
        <v>#REF!</v>
      </c>
      <c r="AI263" s="107" t="e">
        <f>AG263-AH263</f>
        <v>#REF!</v>
      </c>
      <c r="AJ263" s="107" t="e">
        <f>-ROUND(L263/1000,1)</f>
        <v>#REF!</v>
      </c>
      <c r="AK263" s="107" t="e">
        <f>-ROUND(M263/1000,1)</f>
        <v>#REF!</v>
      </c>
      <c r="AL263" s="107" t="e">
        <f>-ROUND(N263/1000,1)</f>
        <v>#REF!</v>
      </c>
      <c r="AM263" s="107" t="e">
        <f>-ROUND(O263/1000,1)</f>
        <v>#REF!</v>
      </c>
      <c r="AN263" s="107" t="e">
        <f t="shared" ref="AN263:AS263" si="320">-ROUND(T263/1000,1)</f>
        <v>#REF!</v>
      </c>
      <c r="AO263" s="107" t="e">
        <f t="shared" si="320"/>
        <v>#REF!</v>
      </c>
      <c r="AP263" s="107" t="e">
        <f t="shared" si="320"/>
        <v>#REF!</v>
      </c>
      <c r="AQ263" s="107" t="e">
        <f t="shared" si="320"/>
        <v>#REF!</v>
      </c>
      <c r="AR263" s="107" t="e">
        <f t="shared" si="320"/>
        <v>#REF!</v>
      </c>
      <c r="AS263" s="107" t="e">
        <f t="shared" si="320"/>
        <v>#REF!</v>
      </c>
      <c r="AT263" s="107" t="e">
        <f>-ROUND(AC263/1000,1)</f>
        <v>#REF!</v>
      </c>
      <c r="AU263" s="108" t="e">
        <f>AG263+AJ263+AL263+AM263+AN263+AO263+AP263+AQ263+AR263+AS263+AT263</f>
        <v>#REF!</v>
      </c>
    </row>
    <row r="264" spans="1:47" ht="15.75" hidden="1" x14ac:dyDescent="0.25">
      <c r="A264" s="57">
        <v>30</v>
      </c>
      <c r="B264" s="96" t="s">
        <v>181</v>
      </c>
      <c r="C264" s="11">
        <v>704</v>
      </c>
      <c r="D264" s="11">
        <v>2018</v>
      </c>
      <c r="E264" s="11" t="s">
        <v>182</v>
      </c>
      <c r="F264" s="100"/>
      <c r="G264" s="100"/>
      <c r="H264" s="100"/>
      <c r="I264" s="100">
        <f>SUMIFS('2020'!BM:BM,'2020'!$B:$B,выравнивание!$A264,'2020'!$G:$G,4)</f>
        <v>9074035</v>
      </c>
      <c r="J264" s="100">
        <f>SUMIFS('2020'!BN:BN,'2020'!$B:$B,выравнивание!$A264,'2020'!$G:$G,4)</f>
        <v>6969304.9000000004</v>
      </c>
      <c r="K264" s="100">
        <f>SUMIFS('2020'!BO:BO,'2020'!$B:$B,выравнивание!$A264,'2020'!$G:$G,4)</f>
        <v>2104730.1</v>
      </c>
      <c r="L264" s="100">
        <f>SUMIFS('2020'!BP:BP,'2020'!$B:$B,выравнивание!$A264,'2020'!$G:$G,4)</f>
        <v>357170</v>
      </c>
      <c r="M264" s="100">
        <f>SUMIFS('2020'!BQ:BQ,'2020'!$B:$B,выравнивание!$A264,'2020'!$G:$G,4)</f>
        <v>71434</v>
      </c>
      <c r="N264" s="100">
        <f>SUMIFS('2020'!BR:BR,'2020'!$B:$B,выравнивание!$A264,'2020'!$G:$G,4)</f>
        <v>742390</v>
      </c>
      <c r="O264" s="100">
        <f>SUMIFS('2020'!BS:BS,'2020'!$B:$B,выравнивание!$A264,'2020'!$G:$G,4)</f>
        <v>2556290</v>
      </c>
      <c r="P264" s="100">
        <f>SUMIFS('2020'!BT:BT,'2020'!$B:$B,выравнивание!$A264,'2020'!$G:$G,4)</f>
        <v>0</v>
      </c>
      <c r="Q264" s="100">
        <f>SUMIFS('2020'!BU:BU,'2020'!$B:$B,выравнивание!$A264,'2020'!$G:$G,4)</f>
        <v>0</v>
      </c>
      <c r="R264" s="100">
        <f>SUMIFS('2020'!BV:BV,'2020'!$B:$B,выравнивание!$A264,'2020'!$G:$G,4)</f>
        <v>0</v>
      </c>
      <c r="S264" s="100">
        <f>SUMIFS('2020'!BW:BW,'2020'!$B:$B,выравнивание!$A264,'2020'!$G:$G,4)</f>
        <v>0</v>
      </c>
      <c r="T264" s="100">
        <f>SUMIFS('2020'!BX:BX,'2020'!$B:$B,выравнивание!$A264,'2020'!$G:$G,4)</f>
        <v>1162362</v>
      </c>
      <c r="U264" s="100">
        <f>SUMIFS('2020'!BY:BY,'2020'!$B:$B,выравнивание!$A264,'2020'!$G:$G,4)</f>
        <v>1611940</v>
      </c>
      <c r="V264" s="100">
        <f>SUMIFS('2020'!BZ:BZ,'2020'!$B:$B,выравнивание!$A264,'2020'!$G:$G,4)</f>
        <v>57970</v>
      </c>
      <c r="W264" s="100">
        <f>SUMIFS('2020'!CA:CA,'2020'!$B:$B,выравнивание!$A264,'2020'!$G:$G,4)</f>
        <v>231880</v>
      </c>
      <c r="X264" s="100">
        <f>SUMIFS('2020'!CB:CB,'2020'!$B:$B,выравнивание!$A264,'2020'!$G:$G,4)</f>
        <v>9350</v>
      </c>
      <c r="Y264" s="100">
        <f>SUMIFS('2020'!CC:CC,'2020'!$B:$B,выравнивание!$A264,'2020'!$G:$G,4)</f>
        <v>480590</v>
      </c>
      <c r="Z264" s="100">
        <f>SUMIFS('2020'!CD:CD,'2020'!$B:$B,выравнивание!$A264,'2020'!$G:$G,4)</f>
        <v>7260041</v>
      </c>
      <c r="AA264" s="100">
        <f>SUMIFS('2020'!CE:CE,'2020'!$B:$B,выравнивание!$A264,'2020'!$G:$G,4)</f>
        <v>5576068.4000000004</v>
      </c>
      <c r="AB264" s="100">
        <f>SUMIFS('2020'!CF:CF,'2020'!$B:$B,выравнивание!$A264,'2020'!$G:$G,4)</f>
        <v>1683972.6</v>
      </c>
      <c r="AC264" s="100">
        <f>SUMIFS('2020'!CG:CG,'2020'!$B:$B,выравнивание!$A264,'2020'!$G:$G,4)</f>
        <v>121550</v>
      </c>
      <c r="AD264" s="100">
        <f>SUMIFS('2020'!CH:CH,'2020'!$B:$B,выравнивание!$A264,'2020'!$G:$G,4)</f>
        <v>23665568</v>
      </c>
      <c r="AE264" s="84">
        <f>SUMIF('Свод 2020'!$A$44:$A$57,выравнивание!$A264,'Свод 2020'!$AA$44:$AA$57)*1000-SUMIF('Свод 2020'!$A$44:$A$57,выравнивание!$A264,'Свод 2020'!$S$44:$S$57)*1000</f>
        <v>17122300</v>
      </c>
      <c r="AF264" s="105">
        <f>AD264-AE264</f>
        <v>6543268</v>
      </c>
      <c r="AU264" s="108"/>
    </row>
    <row r="265" spans="1:47" ht="15.75" hidden="1" x14ac:dyDescent="0.25">
      <c r="A265" s="57">
        <v>30</v>
      </c>
      <c r="B265" s="96" t="s">
        <v>181</v>
      </c>
      <c r="C265" s="11">
        <v>704</v>
      </c>
      <c r="D265" s="11">
        <v>2018</v>
      </c>
      <c r="E265" s="11" t="s">
        <v>184</v>
      </c>
      <c r="F265" s="104"/>
      <c r="G265" s="104"/>
      <c r="H265" s="104"/>
      <c r="I265" s="104">
        <f t="shared" ref="I265:O265" si="321">I264/$AD264</f>
        <v>0.38342799999999999</v>
      </c>
      <c r="J265" s="104">
        <f t="shared" si="321"/>
        <v>0.294491</v>
      </c>
      <c r="K265" s="104">
        <f t="shared" si="321"/>
        <v>8.8936000000000001E-2</v>
      </c>
      <c r="L265" s="104">
        <f t="shared" si="321"/>
        <v>1.5092E-2</v>
      </c>
      <c r="M265" s="104">
        <f t="shared" si="321"/>
        <v>3.0179999999999998E-3</v>
      </c>
      <c r="N265" s="104">
        <f t="shared" si="321"/>
        <v>3.1370000000000002E-2</v>
      </c>
      <c r="O265" s="104">
        <f t="shared" si="321"/>
        <v>0.108017</v>
      </c>
      <c r="P265" s="100"/>
      <c r="Q265" s="100"/>
      <c r="R265" s="100"/>
      <c r="S265" s="100"/>
      <c r="T265" s="104">
        <f t="shared" ref="T265:AB265" si="322">T264/$AD264</f>
        <v>4.9116E-2</v>
      </c>
      <c r="U265" s="104">
        <f t="shared" si="322"/>
        <v>6.8113000000000007E-2</v>
      </c>
      <c r="V265" s="104">
        <f t="shared" si="322"/>
        <v>2.4499999999999999E-3</v>
      </c>
      <c r="W265" s="104">
        <f t="shared" si="322"/>
        <v>9.7979999999999994E-3</v>
      </c>
      <c r="X265" s="104">
        <f t="shared" si="322"/>
        <v>3.9500000000000001E-4</v>
      </c>
      <c r="Y265" s="104">
        <f t="shared" si="322"/>
        <v>2.0308E-2</v>
      </c>
      <c r="Z265" s="104">
        <f t="shared" si="322"/>
        <v>0.30677700000000002</v>
      </c>
      <c r="AA265" s="104">
        <f t="shared" si="322"/>
        <v>0.235619</v>
      </c>
      <c r="AB265" s="104">
        <f t="shared" si="322"/>
        <v>7.1156999999999998E-2</v>
      </c>
      <c r="AC265" s="106">
        <f>1-Z265-Y265-X265-W265-V265-U265-T265-O265-N265-L265-I265</f>
        <v>5.1359999999999999E-3</v>
      </c>
      <c r="AD265" s="106">
        <f>AD264/$AD264</f>
        <v>1</v>
      </c>
      <c r="AE265" s="81"/>
      <c r="AU265" s="108"/>
    </row>
    <row r="266" spans="1:47" ht="15.75" x14ac:dyDescent="0.25">
      <c r="A266" s="57">
        <v>30</v>
      </c>
      <c r="B266" s="96" t="s">
        <v>181</v>
      </c>
      <c r="C266" s="11">
        <v>704</v>
      </c>
      <c r="D266" s="11">
        <v>2018</v>
      </c>
      <c r="E266" s="11" t="s">
        <v>185</v>
      </c>
      <c r="F266" s="37">
        <f>G266+H266</f>
        <v>4516196</v>
      </c>
      <c r="G266" s="37">
        <f>J266+AA266</f>
        <v>3468661</v>
      </c>
      <c r="H266" s="37">
        <f>K266+AB266</f>
        <v>1047535</v>
      </c>
      <c r="I266" s="37">
        <f>ROUND($AF264*I265,0)</f>
        <v>2508872</v>
      </c>
      <c r="J266" s="37">
        <f>ROUND(I266/1.302,0)</f>
        <v>1926937</v>
      </c>
      <c r="K266" s="37">
        <f>I266-J266</f>
        <v>581935</v>
      </c>
      <c r="L266" s="37">
        <f>ROUND($AF264*L265,0)</f>
        <v>98751</v>
      </c>
      <c r="M266" s="37">
        <f>ROUND($AF264*M265,0)</f>
        <v>19748</v>
      </c>
      <c r="N266" s="37">
        <f>ROUND($AF264*N265,0)</f>
        <v>205262</v>
      </c>
      <c r="O266" s="37">
        <f>ROUND($AF264*O265,0)</f>
        <v>706784</v>
      </c>
      <c r="P266" s="100"/>
      <c r="Q266" s="100"/>
      <c r="R266" s="100"/>
      <c r="S266" s="100"/>
      <c r="T266" s="37">
        <f t="shared" ref="T266:Z266" si="323">ROUND($AF264*T265,0)</f>
        <v>321379</v>
      </c>
      <c r="U266" s="37">
        <f t="shared" si="323"/>
        <v>445682</v>
      </c>
      <c r="V266" s="37">
        <f t="shared" si="323"/>
        <v>16031</v>
      </c>
      <c r="W266" s="37">
        <f t="shared" si="323"/>
        <v>64111</v>
      </c>
      <c r="X266" s="37">
        <f t="shared" si="323"/>
        <v>2585</v>
      </c>
      <c r="Y266" s="37">
        <f t="shared" si="323"/>
        <v>132881</v>
      </c>
      <c r="Z266" s="37">
        <f t="shared" si="323"/>
        <v>2007324</v>
      </c>
      <c r="AA266" s="37">
        <f>ROUND(Z266/1.302,0)</f>
        <v>1541724</v>
      </c>
      <c r="AB266" s="37">
        <f>Z266-AA266</f>
        <v>465600</v>
      </c>
      <c r="AC266" s="37">
        <f>ROUND($AF264*AC265,0)</f>
        <v>33606</v>
      </c>
      <c r="AD266" s="37">
        <f>I266+L266+N266+O266+T266+U266+V266+W266+X266+Y266+AC266+Z266</f>
        <v>6543268</v>
      </c>
      <c r="AE266" s="78">
        <f>AF264</f>
        <v>6543268</v>
      </c>
      <c r="AF266" s="78">
        <f>AE266-AF264</f>
        <v>0</v>
      </c>
      <c r="AG266" s="107">
        <f>-ROUND(F266/1000,1)</f>
        <v>-4516.2</v>
      </c>
      <c r="AH266" s="107">
        <f>ROUND(AG266/1.302,1)</f>
        <v>-3468.7</v>
      </c>
      <c r="AI266" s="107">
        <f>AG266-AH266</f>
        <v>-1047.5</v>
      </c>
      <c r="AJ266" s="107">
        <f>-ROUND(L266/1000,1)</f>
        <v>-98.8</v>
      </c>
      <c r="AK266" s="107">
        <f>-ROUND(M266/1000,1)</f>
        <v>-19.7</v>
      </c>
      <c r="AL266" s="107">
        <f>-ROUND(N266/1000,1)</f>
        <v>-205.3</v>
      </c>
      <c r="AM266" s="107">
        <f>-ROUND(O266/1000,1)</f>
        <v>-706.8</v>
      </c>
      <c r="AN266" s="107">
        <f t="shared" ref="AN266:AS266" si="324">-ROUND(T266/1000,1)</f>
        <v>-321.39999999999998</v>
      </c>
      <c r="AO266" s="107">
        <f t="shared" si="324"/>
        <v>-445.7</v>
      </c>
      <c r="AP266" s="107">
        <f t="shared" si="324"/>
        <v>-16</v>
      </c>
      <c r="AQ266" s="107">
        <f t="shared" si="324"/>
        <v>-64.099999999999994</v>
      </c>
      <c r="AR266" s="107">
        <f t="shared" si="324"/>
        <v>-2.6</v>
      </c>
      <c r="AS266" s="107">
        <f t="shared" si="324"/>
        <v>-132.9</v>
      </c>
      <c r="AT266" s="107">
        <f>-ROUND(AC266/1000,1)</f>
        <v>-33.6</v>
      </c>
      <c r="AU266" s="108">
        <f>AG266+AJ266+AL266+AM266+AN266+AO266+AP266+AQ266+AR266+AS266+AT266</f>
        <v>-6543.4</v>
      </c>
    </row>
    <row r="267" spans="1:47" ht="15.75" hidden="1" x14ac:dyDescent="0.25">
      <c r="A267" s="57">
        <v>30</v>
      </c>
      <c r="B267" s="96" t="s">
        <v>181</v>
      </c>
      <c r="C267" s="11">
        <v>704</v>
      </c>
      <c r="D267" s="11">
        <v>2019</v>
      </c>
      <c r="E267" s="11" t="s">
        <v>182</v>
      </c>
      <c r="F267" s="97"/>
      <c r="G267" s="97"/>
      <c r="H267" s="97"/>
      <c r="I267" s="97" t="e">
        <f>SUMIFS(#REF!,#REF!,выравнивание!$A267,#REF!,4)</f>
        <v>#REF!</v>
      </c>
      <c r="J267" s="97" t="e">
        <f>SUMIFS(#REF!,#REF!,выравнивание!$A267,#REF!,4)</f>
        <v>#REF!</v>
      </c>
      <c r="K267" s="97" t="e">
        <f>SUMIFS(#REF!,#REF!,выравнивание!$A267,#REF!,4)</f>
        <v>#REF!</v>
      </c>
      <c r="L267" s="97" t="e">
        <f>SUMIFS(#REF!,#REF!,выравнивание!$A267,#REF!,4)</f>
        <v>#REF!</v>
      </c>
      <c r="M267" s="97" t="e">
        <f>SUMIFS(#REF!,#REF!,выравнивание!$A267,#REF!,4)</f>
        <v>#REF!</v>
      </c>
      <c r="N267" s="97" t="e">
        <f>SUMIFS(#REF!,#REF!,выравнивание!$A267,#REF!,4)</f>
        <v>#REF!</v>
      </c>
      <c r="O267" s="97" t="e">
        <f>SUMIFS(#REF!,#REF!,выравнивание!$A267,#REF!,4)</f>
        <v>#REF!</v>
      </c>
      <c r="P267" s="97" t="e">
        <f>SUMIFS(#REF!,#REF!,выравнивание!$A267,#REF!,4)</f>
        <v>#REF!</v>
      </c>
      <c r="Q267" s="97" t="e">
        <f>SUMIFS(#REF!,#REF!,выравнивание!$A267,#REF!,4)</f>
        <v>#REF!</v>
      </c>
      <c r="R267" s="97" t="e">
        <f>SUMIFS(#REF!,#REF!,выравнивание!$A267,#REF!,4)</f>
        <v>#REF!</v>
      </c>
      <c r="S267" s="97" t="e">
        <f>SUMIFS(#REF!,#REF!,выравнивание!$A267,#REF!,4)</f>
        <v>#REF!</v>
      </c>
      <c r="T267" s="97" t="e">
        <f>SUMIFS(#REF!,#REF!,выравнивание!$A267,#REF!,4)</f>
        <v>#REF!</v>
      </c>
      <c r="U267" s="97" t="e">
        <f>SUMIFS(#REF!,#REF!,выравнивание!$A267,#REF!,4)</f>
        <v>#REF!</v>
      </c>
      <c r="V267" s="97" t="e">
        <f>SUMIFS(#REF!,#REF!,выравнивание!$A267,#REF!,4)</f>
        <v>#REF!</v>
      </c>
      <c r="W267" s="97" t="e">
        <f>SUMIFS(#REF!,#REF!,выравнивание!$A267,#REF!,4)</f>
        <v>#REF!</v>
      </c>
      <c r="X267" s="97" t="e">
        <f>SUMIFS(#REF!,#REF!,выравнивание!$A267,#REF!,4)</f>
        <v>#REF!</v>
      </c>
      <c r="Y267" s="97" t="e">
        <f>SUMIFS(#REF!,#REF!,выравнивание!$A267,#REF!,4)</f>
        <v>#REF!</v>
      </c>
      <c r="Z267" s="97" t="e">
        <f>SUMIFS(#REF!,#REF!,выравнивание!$A267,#REF!,4)</f>
        <v>#REF!</v>
      </c>
      <c r="AA267" s="97" t="e">
        <f>SUMIFS(#REF!,#REF!,выравнивание!$A267,#REF!,4)</f>
        <v>#REF!</v>
      </c>
      <c r="AB267" s="97" t="e">
        <f>SUMIFS(#REF!,#REF!,выравнивание!$A267,#REF!,4)</f>
        <v>#REF!</v>
      </c>
      <c r="AC267" s="100" t="e">
        <f>SUMIFS(#REF!,#REF!,выравнивание!$A267,#REF!,4)</f>
        <v>#REF!</v>
      </c>
      <c r="AD267" s="100" t="e">
        <f>SUMIFS(#REF!,#REF!,выравнивание!$A267,#REF!,4)</f>
        <v>#REF!</v>
      </c>
      <c r="AE267" s="103" t="e">
        <f>SUMIF(#REF!,выравнивание!$A267,#REF!)*1000-SUMIF(#REF!,выравнивание!$A267,#REF!)*1000</f>
        <v>#REF!</v>
      </c>
      <c r="AF267" s="105" t="e">
        <f>AD267-AE267</f>
        <v>#REF!</v>
      </c>
      <c r="AU267" s="108"/>
    </row>
    <row r="268" spans="1:47" ht="15.75" hidden="1" x14ac:dyDescent="0.25">
      <c r="A268" s="57">
        <v>30</v>
      </c>
      <c r="B268" s="96" t="s">
        <v>181</v>
      </c>
      <c r="C268" s="11">
        <v>704</v>
      </c>
      <c r="D268" s="11">
        <v>2019</v>
      </c>
      <c r="E268" s="11" t="s">
        <v>184</v>
      </c>
      <c r="F268" s="104"/>
      <c r="G268" s="104"/>
      <c r="H268" s="104"/>
      <c r="I268" s="104" t="e">
        <f t="shared" ref="I268:O268" si="325">I267/$AD267</f>
        <v>#REF!</v>
      </c>
      <c r="J268" s="104" t="e">
        <f t="shared" si="325"/>
        <v>#REF!</v>
      </c>
      <c r="K268" s="104" t="e">
        <f t="shared" si="325"/>
        <v>#REF!</v>
      </c>
      <c r="L268" s="104" t="e">
        <f t="shared" si="325"/>
        <v>#REF!</v>
      </c>
      <c r="M268" s="104" t="e">
        <f t="shared" si="325"/>
        <v>#REF!</v>
      </c>
      <c r="N268" s="104" t="e">
        <f t="shared" si="325"/>
        <v>#REF!</v>
      </c>
      <c r="O268" s="104" t="e">
        <f t="shared" si="325"/>
        <v>#REF!</v>
      </c>
      <c r="P268" s="100"/>
      <c r="Q268" s="100"/>
      <c r="R268" s="100"/>
      <c r="S268" s="100"/>
      <c r="T268" s="104" t="e">
        <f t="shared" ref="T268:AB268" si="326">T267/$AD267</f>
        <v>#REF!</v>
      </c>
      <c r="U268" s="104" t="e">
        <f t="shared" si="326"/>
        <v>#REF!</v>
      </c>
      <c r="V268" s="104" t="e">
        <f t="shared" si="326"/>
        <v>#REF!</v>
      </c>
      <c r="W268" s="104" t="e">
        <f t="shared" si="326"/>
        <v>#REF!</v>
      </c>
      <c r="X268" s="104" t="e">
        <f t="shared" si="326"/>
        <v>#REF!</v>
      </c>
      <c r="Y268" s="104" t="e">
        <f t="shared" si="326"/>
        <v>#REF!</v>
      </c>
      <c r="Z268" s="104" t="e">
        <f t="shared" si="326"/>
        <v>#REF!</v>
      </c>
      <c r="AA268" s="104" t="e">
        <f t="shared" si="326"/>
        <v>#REF!</v>
      </c>
      <c r="AB268" s="104" t="e">
        <f t="shared" si="326"/>
        <v>#REF!</v>
      </c>
      <c r="AC268" s="106" t="e">
        <f>1-Z268-Y268-X268-W268-V268-U268-T268-O268-N268-L268-I268</f>
        <v>#REF!</v>
      </c>
      <c r="AD268" s="106" t="e">
        <f>AD267/$AD267</f>
        <v>#REF!</v>
      </c>
      <c r="AE268" s="81"/>
      <c r="AU268" s="108"/>
    </row>
    <row r="269" spans="1:47" ht="15.75" x14ac:dyDescent="0.25">
      <c r="A269" s="57">
        <v>30</v>
      </c>
      <c r="B269" s="96" t="s">
        <v>181</v>
      </c>
      <c r="C269" s="11">
        <v>704</v>
      </c>
      <c r="D269" s="11">
        <v>2019</v>
      </c>
      <c r="E269" s="11" t="s">
        <v>185</v>
      </c>
      <c r="F269" s="37" t="e">
        <f>G269+H269</f>
        <v>#REF!</v>
      </c>
      <c r="G269" s="37" t="e">
        <f>J269+AA269</f>
        <v>#REF!</v>
      </c>
      <c r="H269" s="37" t="e">
        <f>K269+AB269</f>
        <v>#REF!</v>
      </c>
      <c r="I269" s="37" t="e">
        <f>ROUND($AF267*I268,0)</f>
        <v>#REF!</v>
      </c>
      <c r="J269" s="37" t="e">
        <f>ROUND(I269/1.302,0)</f>
        <v>#REF!</v>
      </c>
      <c r="K269" s="37" t="e">
        <f>I269-J269</f>
        <v>#REF!</v>
      </c>
      <c r="L269" s="37" t="e">
        <f>ROUND($AF267*L268,0)</f>
        <v>#REF!</v>
      </c>
      <c r="M269" s="37" t="e">
        <f>ROUND($AF267*M268,0)</f>
        <v>#REF!</v>
      </c>
      <c r="N269" s="37" t="e">
        <f>ROUND($AF267*N268,0)</f>
        <v>#REF!</v>
      </c>
      <c r="O269" s="37" t="e">
        <f>ROUND($AF267*O268,0)</f>
        <v>#REF!</v>
      </c>
      <c r="P269" s="100"/>
      <c r="Q269" s="100"/>
      <c r="R269" s="100"/>
      <c r="S269" s="100"/>
      <c r="T269" s="37" t="e">
        <f t="shared" ref="T269:Z269" si="327">ROUND($AF267*T268,0)</f>
        <v>#REF!</v>
      </c>
      <c r="U269" s="37" t="e">
        <f t="shared" si="327"/>
        <v>#REF!</v>
      </c>
      <c r="V269" s="37" t="e">
        <f t="shared" si="327"/>
        <v>#REF!</v>
      </c>
      <c r="W269" s="37" t="e">
        <f t="shared" si="327"/>
        <v>#REF!</v>
      </c>
      <c r="X269" s="37" t="e">
        <f t="shared" si="327"/>
        <v>#REF!</v>
      </c>
      <c r="Y269" s="37" t="e">
        <f t="shared" si="327"/>
        <v>#REF!</v>
      </c>
      <c r="Z269" s="37" t="e">
        <f t="shared" si="327"/>
        <v>#REF!</v>
      </c>
      <c r="AA269" s="37" t="e">
        <f>ROUND(Z269/1.302,0)</f>
        <v>#REF!</v>
      </c>
      <c r="AB269" s="37" t="e">
        <f>Z269-AA269</f>
        <v>#REF!</v>
      </c>
      <c r="AC269" s="37" t="e">
        <f>ROUND($AF267*AC268,0)</f>
        <v>#REF!</v>
      </c>
      <c r="AD269" s="37" t="e">
        <f>I269+L269+N269+O269+T269+U269+V269+W269+X269+Y269+AC269+Z269</f>
        <v>#REF!</v>
      </c>
      <c r="AE269" s="78" t="e">
        <f>AF267</f>
        <v>#REF!</v>
      </c>
      <c r="AF269" s="78" t="e">
        <f>AE269-AF267</f>
        <v>#REF!</v>
      </c>
      <c r="AG269" s="107" t="e">
        <f>-ROUND(F269/1000,1)</f>
        <v>#REF!</v>
      </c>
      <c r="AH269" s="107" t="e">
        <f>ROUND(AG269/1.302,1)</f>
        <v>#REF!</v>
      </c>
      <c r="AI269" s="107" t="e">
        <f>AG269-AH269</f>
        <v>#REF!</v>
      </c>
      <c r="AJ269" s="107" t="e">
        <f>-ROUND(L269/1000,1)</f>
        <v>#REF!</v>
      </c>
      <c r="AK269" s="107" t="e">
        <f>-ROUND(M269/1000,1)</f>
        <v>#REF!</v>
      </c>
      <c r="AL269" s="107" t="e">
        <f>-ROUND(N269/1000,1)</f>
        <v>#REF!</v>
      </c>
      <c r="AM269" s="107" t="e">
        <f>-ROUND(O269/1000,1)</f>
        <v>#REF!</v>
      </c>
      <c r="AN269" s="107" t="e">
        <f t="shared" ref="AN269:AS269" si="328">-ROUND(T269/1000,1)</f>
        <v>#REF!</v>
      </c>
      <c r="AO269" s="107" t="e">
        <f t="shared" si="328"/>
        <v>#REF!</v>
      </c>
      <c r="AP269" s="107" t="e">
        <f t="shared" si="328"/>
        <v>#REF!</v>
      </c>
      <c r="AQ269" s="107" t="e">
        <f t="shared" si="328"/>
        <v>#REF!</v>
      </c>
      <c r="AR269" s="107" t="e">
        <f t="shared" si="328"/>
        <v>#REF!</v>
      </c>
      <c r="AS269" s="107" t="e">
        <f t="shared" si="328"/>
        <v>#REF!</v>
      </c>
      <c r="AT269" s="107" t="e">
        <f>-ROUND(AC269/1000,1)</f>
        <v>#REF!</v>
      </c>
      <c r="AU269" s="108" t="e">
        <f>AG269+AJ269+AL269+AM269+AN269+AO269+AP269+AQ269+AR269+AS269+AT269</f>
        <v>#REF!</v>
      </c>
    </row>
    <row r="270" spans="1:47" ht="15.75" hidden="1" x14ac:dyDescent="0.25">
      <c r="A270" s="57">
        <v>30</v>
      </c>
      <c r="B270" s="96" t="s">
        <v>181</v>
      </c>
      <c r="C270" s="11">
        <v>704</v>
      </c>
      <c r="D270" s="11">
        <v>2020</v>
      </c>
      <c r="E270" s="11" t="s">
        <v>182</v>
      </c>
      <c r="F270" s="97"/>
      <c r="G270" s="97"/>
      <c r="H270" s="97"/>
      <c r="I270" s="97" t="e">
        <f>SUMIFS(#REF!,#REF!,выравнивание!$A270,#REF!,4)</f>
        <v>#REF!</v>
      </c>
      <c r="J270" s="97" t="e">
        <f>SUMIFS(#REF!,#REF!,выравнивание!$A270,#REF!,4)</f>
        <v>#REF!</v>
      </c>
      <c r="K270" s="97" t="e">
        <f>SUMIFS(#REF!,#REF!,выравнивание!$A270,#REF!,4)</f>
        <v>#REF!</v>
      </c>
      <c r="L270" s="97" t="e">
        <f>SUMIFS(#REF!,#REF!,выравнивание!$A270,#REF!,4)</f>
        <v>#REF!</v>
      </c>
      <c r="M270" s="97" t="e">
        <f>SUMIFS(#REF!,#REF!,выравнивание!$A270,#REF!,4)</f>
        <v>#REF!</v>
      </c>
      <c r="N270" s="97" t="e">
        <f>SUMIFS(#REF!,#REF!,выравнивание!$A270,#REF!,4)</f>
        <v>#REF!</v>
      </c>
      <c r="O270" s="97" t="e">
        <f>SUMIFS(#REF!,#REF!,выравнивание!$A270,#REF!,4)</f>
        <v>#REF!</v>
      </c>
      <c r="P270" s="97" t="e">
        <f>SUMIFS(#REF!,#REF!,выравнивание!$A270,#REF!,4)</f>
        <v>#REF!</v>
      </c>
      <c r="Q270" s="97" t="e">
        <f>SUMIFS(#REF!,#REF!,выравнивание!$A270,#REF!,4)</f>
        <v>#REF!</v>
      </c>
      <c r="R270" s="97" t="e">
        <f>SUMIFS(#REF!,#REF!,выравнивание!$A270,#REF!,4)</f>
        <v>#REF!</v>
      </c>
      <c r="S270" s="97" t="e">
        <f>SUMIFS(#REF!,#REF!,выравнивание!$A270,#REF!,4)</f>
        <v>#REF!</v>
      </c>
      <c r="T270" s="97" t="e">
        <f>SUMIFS(#REF!,#REF!,выравнивание!$A270,#REF!,4)</f>
        <v>#REF!</v>
      </c>
      <c r="U270" s="97" t="e">
        <f>SUMIFS(#REF!,#REF!,выравнивание!$A270,#REF!,4)</f>
        <v>#REF!</v>
      </c>
      <c r="V270" s="97" t="e">
        <f>SUMIFS(#REF!,#REF!,выравнивание!$A270,#REF!,4)</f>
        <v>#REF!</v>
      </c>
      <c r="W270" s="97" t="e">
        <f>SUMIFS(#REF!,#REF!,выравнивание!$A270,#REF!,4)</f>
        <v>#REF!</v>
      </c>
      <c r="X270" s="97" t="e">
        <f>SUMIFS(#REF!,#REF!,выравнивание!$A270,#REF!,4)</f>
        <v>#REF!</v>
      </c>
      <c r="Y270" s="97" t="e">
        <f>SUMIFS(#REF!,#REF!,выравнивание!$A270,#REF!,4)</f>
        <v>#REF!</v>
      </c>
      <c r="Z270" s="97" t="e">
        <f>SUMIFS(#REF!,#REF!,выравнивание!$A270,#REF!,4)</f>
        <v>#REF!</v>
      </c>
      <c r="AA270" s="97" t="e">
        <f>SUMIFS(#REF!,#REF!,выравнивание!$A270,#REF!,4)</f>
        <v>#REF!</v>
      </c>
      <c r="AB270" s="97" t="e">
        <f>SUMIFS(#REF!,#REF!,выравнивание!$A270,#REF!,4)</f>
        <v>#REF!</v>
      </c>
      <c r="AC270" s="100" t="e">
        <f>SUMIFS(#REF!,#REF!,выравнивание!$A270,#REF!,4)</f>
        <v>#REF!</v>
      </c>
      <c r="AD270" s="100" t="e">
        <f>SUMIFS(#REF!,#REF!,выравнивание!$A270,#REF!,4)</f>
        <v>#REF!</v>
      </c>
      <c r="AE270" s="103" t="e">
        <f>SUMIF(#REF!,выравнивание!$A270,#REF!)*1000-SUMIF(#REF!,выравнивание!$A270,#REF!)*1000</f>
        <v>#REF!</v>
      </c>
      <c r="AF270" s="84" t="e">
        <f>AD270-AE270</f>
        <v>#REF!</v>
      </c>
      <c r="AU270" s="108"/>
    </row>
    <row r="271" spans="1:47" ht="15.75" hidden="1" x14ac:dyDescent="0.25">
      <c r="A271" s="57">
        <v>30</v>
      </c>
      <c r="B271" s="96" t="s">
        <v>181</v>
      </c>
      <c r="C271" s="11">
        <v>704</v>
      </c>
      <c r="D271" s="11">
        <v>2020</v>
      </c>
      <c r="E271" s="11" t="s">
        <v>184</v>
      </c>
      <c r="F271" s="104"/>
      <c r="G271" s="104"/>
      <c r="H271" s="104"/>
      <c r="I271" s="104" t="e">
        <f t="shared" ref="I271:O271" si="329">I270/$AD270</f>
        <v>#REF!</v>
      </c>
      <c r="J271" s="104" t="e">
        <f t="shared" si="329"/>
        <v>#REF!</v>
      </c>
      <c r="K271" s="104" t="e">
        <f t="shared" si="329"/>
        <v>#REF!</v>
      </c>
      <c r="L271" s="104" t="e">
        <f t="shared" si="329"/>
        <v>#REF!</v>
      </c>
      <c r="M271" s="104" t="e">
        <f t="shared" si="329"/>
        <v>#REF!</v>
      </c>
      <c r="N271" s="104" t="e">
        <f t="shared" si="329"/>
        <v>#REF!</v>
      </c>
      <c r="O271" s="104" t="e">
        <f t="shared" si="329"/>
        <v>#REF!</v>
      </c>
      <c r="P271" s="100"/>
      <c r="Q271" s="100"/>
      <c r="R271" s="100"/>
      <c r="S271" s="100"/>
      <c r="T271" s="104" t="e">
        <f t="shared" ref="T271:AB271" si="330">T270/$AD270</f>
        <v>#REF!</v>
      </c>
      <c r="U271" s="104" t="e">
        <f t="shared" si="330"/>
        <v>#REF!</v>
      </c>
      <c r="V271" s="104" t="e">
        <f t="shared" si="330"/>
        <v>#REF!</v>
      </c>
      <c r="W271" s="104" t="e">
        <f t="shared" si="330"/>
        <v>#REF!</v>
      </c>
      <c r="X271" s="104" t="e">
        <f t="shared" si="330"/>
        <v>#REF!</v>
      </c>
      <c r="Y271" s="104" t="e">
        <f t="shared" si="330"/>
        <v>#REF!</v>
      </c>
      <c r="Z271" s="104" t="e">
        <f t="shared" si="330"/>
        <v>#REF!</v>
      </c>
      <c r="AA271" s="104" t="e">
        <f t="shared" si="330"/>
        <v>#REF!</v>
      </c>
      <c r="AB271" s="104" t="e">
        <f t="shared" si="330"/>
        <v>#REF!</v>
      </c>
      <c r="AC271" s="106" t="e">
        <f>1-Z271-Y271-X271-W271-V271-U271-T271-O271-N271-L271-I271</f>
        <v>#REF!</v>
      </c>
      <c r="AD271" s="106" t="e">
        <f>AD270/$AD270</f>
        <v>#REF!</v>
      </c>
      <c r="AE271" s="81"/>
      <c r="AU271" s="108"/>
    </row>
    <row r="272" spans="1:47" ht="15.75" x14ac:dyDescent="0.25">
      <c r="A272" s="57">
        <v>30</v>
      </c>
      <c r="B272" s="96" t="s">
        <v>181</v>
      </c>
      <c r="C272" s="11">
        <v>704</v>
      </c>
      <c r="D272" s="11">
        <v>2020</v>
      </c>
      <c r="E272" s="11" t="s">
        <v>185</v>
      </c>
      <c r="F272" s="37" t="e">
        <f>G272+H272</f>
        <v>#REF!</v>
      </c>
      <c r="G272" s="37" t="e">
        <f>J272+AA272</f>
        <v>#REF!</v>
      </c>
      <c r="H272" s="37" t="e">
        <f>K272+AB272</f>
        <v>#REF!</v>
      </c>
      <c r="I272" s="37" t="e">
        <f>ROUND($AF270*I271,0)</f>
        <v>#REF!</v>
      </c>
      <c r="J272" s="37" t="e">
        <f>ROUND(I272/1.302,0)</f>
        <v>#REF!</v>
      </c>
      <c r="K272" s="37" t="e">
        <f>I272-J272</f>
        <v>#REF!</v>
      </c>
      <c r="L272" s="37" t="e">
        <f>ROUND($AF270*L271,0)</f>
        <v>#REF!</v>
      </c>
      <c r="M272" s="37" t="e">
        <f>ROUND($AF270*M271,0)</f>
        <v>#REF!</v>
      </c>
      <c r="N272" s="37" t="e">
        <f>ROUND($AF270*N271,0)</f>
        <v>#REF!</v>
      </c>
      <c r="O272" s="37" t="e">
        <f>ROUND($AF270*O271,0)</f>
        <v>#REF!</v>
      </c>
      <c r="P272" s="100"/>
      <c r="Q272" s="100"/>
      <c r="R272" s="100"/>
      <c r="S272" s="100"/>
      <c r="T272" s="37" t="e">
        <f t="shared" ref="T272:Z272" si="331">ROUND($AF270*T271,0)</f>
        <v>#REF!</v>
      </c>
      <c r="U272" s="37" t="e">
        <f t="shared" si="331"/>
        <v>#REF!</v>
      </c>
      <c r="V272" s="37" t="e">
        <f t="shared" si="331"/>
        <v>#REF!</v>
      </c>
      <c r="W272" s="37" t="e">
        <f t="shared" si="331"/>
        <v>#REF!</v>
      </c>
      <c r="X272" s="37" t="e">
        <f t="shared" si="331"/>
        <v>#REF!</v>
      </c>
      <c r="Y272" s="37" t="e">
        <f t="shared" si="331"/>
        <v>#REF!</v>
      </c>
      <c r="Z272" s="37" t="e">
        <f t="shared" si="331"/>
        <v>#REF!</v>
      </c>
      <c r="AA272" s="37" t="e">
        <f>ROUND(Z272/1.302,0)</f>
        <v>#REF!</v>
      </c>
      <c r="AB272" s="37" t="e">
        <f>Z272-AA272</f>
        <v>#REF!</v>
      </c>
      <c r="AC272" s="37" t="e">
        <f>ROUND($AF270*AC271,0)</f>
        <v>#REF!</v>
      </c>
      <c r="AD272" s="37" t="e">
        <f>I272+L272+N272+O272+T272+U272+V272+W272+X272+Y272+AC272+Z272</f>
        <v>#REF!</v>
      </c>
      <c r="AE272" s="78" t="e">
        <f>AF270</f>
        <v>#REF!</v>
      </c>
      <c r="AF272" s="78" t="e">
        <f>AE272-AF270</f>
        <v>#REF!</v>
      </c>
      <c r="AG272" s="107" t="e">
        <f>-ROUND(F272/1000,1)</f>
        <v>#REF!</v>
      </c>
      <c r="AH272" s="107" t="e">
        <f>ROUND(AG272/1.302,1)</f>
        <v>#REF!</v>
      </c>
      <c r="AI272" s="107" t="e">
        <f>AG272-AH272</f>
        <v>#REF!</v>
      </c>
      <c r="AJ272" s="107" t="e">
        <f>-ROUND(L272/1000,1)</f>
        <v>#REF!</v>
      </c>
      <c r="AK272" s="107" t="e">
        <f>-ROUND(M272/1000,1)</f>
        <v>#REF!</v>
      </c>
      <c r="AL272" s="107" t="e">
        <f>-ROUND(N272/1000,1)</f>
        <v>#REF!</v>
      </c>
      <c r="AM272" s="107" t="e">
        <f>-ROUND(O272/1000,1)</f>
        <v>#REF!</v>
      </c>
      <c r="AN272" s="107" t="e">
        <f t="shared" ref="AN272:AS272" si="332">-ROUND(T272/1000,1)</f>
        <v>#REF!</v>
      </c>
      <c r="AO272" s="107" t="e">
        <f t="shared" si="332"/>
        <v>#REF!</v>
      </c>
      <c r="AP272" s="107" t="e">
        <f t="shared" si="332"/>
        <v>#REF!</v>
      </c>
      <c r="AQ272" s="107" t="e">
        <f t="shared" si="332"/>
        <v>#REF!</v>
      </c>
      <c r="AR272" s="107" t="e">
        <f t="shared" si="332"/>
        <v>#REF!</v>
      </c>
      <c r="AS272" s="107" t="e">
        <f t="shared" si="332"/>
        <v>#REF!</v>
      </c>
      <c r="AT272" s="107" t="e">
        <f>-ROUND(AC272/1000,1)</f>
        <v>#REF!</v>
      </c>
      <c r="AU272" s="108" t="e">
        <f>AG272+AJ272+AL272+AM272+AN272+AO272+AP272+AQ272+AR272+AS272+AT272</f>
        <v>#REF!</v>
      </c>
    </row>
    <row r="283" spans="45:45" ht="92.25" x14ac:dyDescent="1.35">
      <c r="AS283" s="218"/>
    </row>
  </sheetData>
  <autoFilter ref="A2:AE272">
    <filterColumn colId="4">
      <filters>
        <filter val="K"/>
      </filters>
    </filterColumn>
  </autoFilter>
  <mergeCells count="31">
    <mergeCell ref="F1:F2"/>
    <mergeCell ref="G1:H1"/>
    <mergeCell ref="AG1:AG2"/>
    <mergeCell ref="AH1:AI1"/>
    <mergeCell ref="AJ1:AJ2"/>
    <mergeCell ref="X1:X2"/>
    <mergeCell ref="I1:I2"/>
    <mergeCell ref="J1:K1"/>
    <mergeCell ref="L1:L2"/>
    <mergeCell ref="O1:O2"/>
    <mergeCell ref="P1:S1"/>
    <mergeCell ref="T1:T2"/>
    <mergeCell ref="U1:U2"/>
    <mergeCell ref="V1:V2"/>
    <mergeCell ref="W1:W2"/>
    <mergeCell ref="Y1:Y2"/>
    <mergeCell ref="N1:N2"/>
    <mergeCell ref="AL1:AL2"/>
    <mergeCell ref="AS1:AS2"/>
    <mergeCell ref="AT1:AT2"/>
    <mergeCell ref="AU1:AU2"/>
    <mergeCell ref="AM1:AM2"/>
    <mergeCell ref="AN1:AN2"/>
    <mergeCell ref="AO1:AO2"/>
    <mergeCell ref="AP1:AP2"/>
    <mergeCell ref="AQ1:AQ2"/>
    <mergeCell ref="Z1:Z2"/>
    <mergeCell ref="AA1:AB1"/>
    <mergeCell ref="AC1:AC2"/>
    <mergeCell ref="AD1:AD2"/>
    <mergeCell ref="AR1:AR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D44"/>
  <sheetViews>
    <sheetView zoomScale="70" zoomScaleNormal="70" workbookViewId="0">
      <pane xSplit="5" ySplit="5" topLeftCell="O6" activePane="bottomRight" state="frozen"/>
      <selection pane="topRight" activeCell="F1" sqref="F1"/>
      <selection pane="bottomLeft" activeCell="A6" sqref="A6"/>
      <selection pane="bottomRight" activeCell="J50" sqref="J50"/>
    </sheetView>
  </sheetViews>
  <sheetFormatPr defaultRowHeight="15" x14ac:dyDescent="0.25"/>
  <cols>
    <col min="1" max="1" width="15.42578125" customWidth="1"/>
    <col min="2" max="2" width="5.85546875" customWidth="1"/>
    <col min="3" max="3" width="15.42578125" customWidth="1"/>
    <col min="4" max="4" width="10.28515625" customWidth="1"/>
    <col min="5" max="5" width="17.5703125" customWidth="1"/>
    <col min="6" max="6" width="9.28515625" customWidth="1"/>
    <col min="7" max="7" width="10.85546875" customWidth="1"/>
    <col min="8" max="8" width="12.42578125" customWidth="1"/>
    <col min="9" max="9" width="10.42578125" customWidth="1"/>
    <col min="10" max="20" width="12.7109375" customWidth="1"/>
    <col min="21" max="21" width="13.140625" customWidth="1"/>
    <col min="22" max="23" width="12.7109375" customWidth="1"/>
    <col min="24" max="24" width="10.85546875" bestFit="1" customWidth="1"/>
    <col min="25" max="25" width="10.5703125" customWidth="1"/>
    <col min="26" max="26" width="9.140625" customWidth="1"/>
    <col min="27" max="27" width="9.7109375" bestFit="1" customWidth="1"/>
    <col min="28" max="28" width="15.7109375" customWidth="1"/>
  </cols>
  <sheetData>
    <row r="1" spans="1:28" x14ac:dyDescent="0.25">
      <c r="A1" s="12"/>
      <c r="B1" s="12"/>
      <c r="C1" s="13"/>
      <c r="D1" s="13"/>
      <c r="E1" s="12"/>
      <c r="F1" s="12"/>
      <c r="G1" s="1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4"/>
      <c r="Y1" s="12"/>
      <c r="Z1" s="12"/>
      <c r="AA1" s="12"/>
      <c r="AB1" s="12"/>
    </row>
    <row r="2" spans="1:28" ht="18.75" x14ac:dyDescent="0.3">
      <c r="A2" s="832" t="s">
        <v>456</v>
      </c>
      <c r="B2" s="832"/>
      <c r="C2" s="832"/>
      <c r="D2" s="832"/>
      <c r="E2" s="832"/>
      <c r="F2" s="832"/>
      <c r="G2" s="832"/>
      <c r="H2" s="832"/>
      <c r="I2" s="832"/>
      <c r="J2" s="832"/>
      <c r="K2" s="832"/>
      <c r="L2" s="832"/>
      <c r="M2" s="832"/>
      <c r="N2" s="832"/>
      <c r="O2" s="832"/>
      <c r="P2" s="832"/>
      <c r="Q2" s="832"/>
      <c r="R2" s="832"/>
      <c r="S2" s="832"/>
      <c r="T2" s="832"/>
      <c r="U2" s="832"/>
      <c r="V2" s="832"/>
      <c r="W2" s="832"/>
      <c r="X2" s="832"/>
      <c r="Y2" s="832"/>
      <c r="Z2" s="832"/>
      <c r="AA2" s="832"/>
      <c r="AB2" s="832"/>
    </row>
    <row r="3" spans="1:28" x14ac:dyDescent="0.25">
      <c r="A3" s="830" t="s">
        <v>66</v>
      </c>
      <c r="B3" s="30"/>
      <c r="C3" s="829" t="s">
        <v>2</v>
      </c>
      <c r="D3" s="15"/>
      <c r="E3" s="829" t="s">
        <v>67</v>
      </c>
      <c r="F3" s="15"/>
      <c r="G3" s="834" t="s">
        <v>68</v>
      </c>
      <c r="H3" s="831" t="s">
        <v>69</v>
      </c>
      <c r="I3" s="831"/>
      <c r="J3" s="834" t="s">
        <v>70</v>
      </c>
      <c r="K3" s="16" t="s">
        <v>69</v>
      </c>
      <c r="L3" s="836" t="s">
        <v>227</v>
      </c>
      <c r="M3" s="829" t="s">
        <v>71</v>
      </c>
      <c r="N3" s="831" t="s">
        <v>69</v>
      </c>
      <c r="O3" s="831"/>
      <c r="P3" s="831"/>
      <c r="Q3" s="831"/>
      <c r="R3" s="834" t="s">
        <v>72</v>
      </c>
      <c r="S3" s="834" t="s">
        <v>73</v>
      </c>
      <c r="T3" s="834" t="s">
        <v>74</v>
      </c>
      <c r="U3" s="834" t="s">
        <v>75</v>
      </c>
      <c r="V3" s="834" t="s">
        <v>76</v>
      </c>
      <c r="W3" s="834" t="s">
        <v>77</v>
      </c>
      <c r="X3" s="834" t="s">
        <v>78</v>
      </c>
      <c r="Y3" s="831" t="s">
        <v>69</v>
      </c>
      <c r="Z3" s="831"/>
      <c r="AA3" s="834" t="s">
        <v>79</v>
      </c>
      <c r="AB3" s="827" t="s">
        <v>80</v>
      </c>
    </row>
    <row r="4" spans="1:28" ht="75" x14ac:dyDescent="0.25">
      <c r="A4" s="833"/>
      <c r="B4" s="31" t="s">
        <v>119</v>
      </c>
      <c r="C4" s="829"/>
      <c r="D4" s="15"/>
      <c r="E4" s="829"/>
      <c r="F4" s="15" t="s">
        <v>120</v>
      </c>
      <c r="G4" s="834"/>
      <c r="H4" s="17" t="s">
        <v>81</v>
      </c>
      <c r="I4" s="17" t="s">
        <v>82</v>
      </c>
      <c r="J4" s="834"/>
      <c r="K4" s="17" t="s">
        <v>83</v>
      </c>
      <c r="L4" s="837"/>
      <c r="M4" s="829"/>
      <c r="N4" s="18" t="s">
        <v>84</v>
      </c>
      <c r="O4" s="18" t="s">
        <v>84</v>
      </c>
      <c r="P4" s="18" t="s">
        <v>84</v>
      </c>
      <c r="Q4" s="18" t="s">
        <v>84</v>
      </c>
      <c r="R4" s="834"/>
      <c r="S4" s="834"/>
      <c r="T4" s="834"/>
      <c r="U4" s="834"/>
      <c r="V4" s="834"/>
      <c r="W4" s="834"/>
      <c r="X4" s="834"/>
      <c r="Y4" s="17" t="s">
        <v>85</v>
      </c>
      <c r="Z4" s="17" t="s">
        <v>82</v>
      </c>
      <c r="AA4" s="834"/>
      <c r="AB4" s="835"/>
    </row>
    <row r="5" spans="1:28" ht="45" x14ac:dyDescent="0.25">
      <c r="A5" s="15">
        <v>1</v>
      </c>
      <c r="B5" s="15"/>
      <c r="C5" s="15">
        <v>2</v>
      </c>
      <c r="D5" s="15"/>
      <c r="E5" s="15">
        <v>3</v>
      </c>
      <c r="F5" s="15"/>
      <c r="G5" s="15">
        <v>4</v>
      </c>
      <c r="H5" s="18"/>
      <c r="I5" s="18"/>
      <c r="J5" s="15">
        <v>5</v>
      </c>
      <c r="K5" s="19" t="s">
        <v>86</v>
      </c>
      <c r="L5" s="15"/>
      <c r="M5" s="15">
        <v>6</v>
      </c>
      <c r="N5" s="19" t="s">
        <v>87</v>
      </c>
      <c r="O5" s="19" t="s">
        <v>88</v>
      </c>
      <c r="P5" s="19" t="s">
        <v>89</v>
      </c>
      <c r="Q5" s="19" t="s">
        <v>90</v>
      </c>
      <c r="R5" s="15">
        <v>7</v>
      </c>
      <c r="S5" s="15">
        <v>8</v>
      </c>
      <c r="T5" s="15">
        <v>9</v>
      </c>
      <c r="U5" s="15">
        <v>10</v>
      </c>
      <c r="V5" s="15">
        <v>11</v>
      </c>
      <c r="W5" s="15">
        <v>12</v>
      </c>
      <c r="X5" s="15">
        <v>13</v>
      </c>
      <c r="Y5" s="18"/>
      <c r="Z5" s="18"/>
      <c r="AA5" s="15">
        <v>14</v>
      </c>
      <c r="AB5" s="20" t="s">
        <v>91</v>
      </c>
    </row>
    <row r="6" spans="1:28" s="264" customFormat="1" ht="15" customHeight="1" x14ac:dyDescent="0.25">
      <c r="A6" s="838" t="s">
        <v>92</v>
      </c>
      <c r="B6" s="32">
        <v>1</v>
      </c>
      <c r="C6" s="838" t="s">
        <v>37</v>
      </c>
      <c r="D6" s="32">
        <v>0</v>
      </c>
      <c r="E6" s="21" t="s">
        <v>11</v>
      </c>
      <c r="F6" s="21">
        <v>1</v>
      </c>
      <c r="G6" s="22">
        <v>54020</v>
      </c>
      <c r="H6" s="22">
        <f>ROUND(G6/1.302,0)</f>
        <v>41490</v>
      </c>
      <c r="I6" s="22">
        <f>G6-H6</f>
        <v>12530</v>
      </c>
      <c r="J6" s="22">
        <v>220</v>
      </c>
      <c r="K6" s="22">
        <f t="shared" ref="K6:K18" si="0">J6*0.2</f>
        <v>44</v>
      </c>
      <c r="L6" s="22">
        <v>2320</v>
      </c>
      <c r="M6" s="22">
        <f>N6+O6+P6+Q6</f>
        <v>3710</v>
      </c>
      <c r="N6" s="22">
        <v>520</v>
      </c>
      <c r="O6" s="22">
        <v>2140</v>
      </c>
      <c r="P6" s="22">
        <v>310</v>
      </c>
      <c r="Q6" s="22">
        <v>740</v>
      </c>
      <c r="R6" s="22">
        <v>2460</v>
      </c>
      <c r="S6" s="22">
        <v>5080</v>
      </c>
      <c r="T6" s="22">
        <v>540</v>
      </c>
      <c r="U6" s="22">
        <v>770</v>
      </c>
      <c r="V6" s="22">
        <v>80</v>
      </c>
      <c r="W6" s="22">
        <v>300</v>
      </c>
      <c r="X6" s="22">
        <v>13440</v>
      </c>
      <c r="Y6" s="22">
        <f>ROUND(X6/1.302,0)</f>
        <v>10323</v>
      </c>
      <c r="Z6" s="22">
        <f>X6-Y6</f>
        <v>3117</v>
      </c>
      <c r="AA6" s="22">
        <v>3520</v>
      </c>
      <c r="AB6" s="23">
        <f t="shared" ref="AB6:AB33" si="1">G6+J6+L6+M6+R6+S6+T6+U6+V6+W6+X6+AA6</f>
        <v>86460</v>
      </c>
    </row>
    <row r="7" spans="1:28" s="264" customFormat="1" x14ac:dyDescent="0.25">
      <c r="A7" s="839"/>
      <c r="B7" s="32">
        <v>1</v>
      </c>
      <c r="C7" s="839"/>
      <c r="D7" s="32">
        <v>0</v>
      </c>
      <c r="E7" s="21" t="s">
        <v>13</v>
      </c>
      <c r="F7" s="21">
        <v>2</v>
      </c>
      <c r="G7" s="22">
        <v>58840</v>
      </c>
      <c r="H7" s="22">
        <f t="shared" ref="H7:H18" si="2">ROUND(G7/1.302,0)</f>
        <v>45192</v>
      </c>
      <c r="I7" s="22">
        <f t="shared" ref="I7:I18" si="3">G7-H7</f>
        <v>13648</v>
      </c>
      <c r="J7" s="22">
        <v>1610</v>
      </c>
      <c r="K7" s="22">
        <f t="shared" si="0"/>
        <v>322</v>
      </c>
      <c r="L7" s="22">
        <v>3480</v>
      </c>
      <c r="M7" s="22">
        <f t="shared" ref="M7:M18" si="4">N7+O7+P7+Q7</f>
        <v>9500</v>
      </c>
      <c r="N7" s="22">
        <v>520</v>
      </c>
      <c r="O7" s="22">
        <v>7840</v>
      </c>
      <c r="P7" s="22">
        <v>330</v>
      </c>
      <c r="Q7" s="22">
        <v>810</v>
      </c>
      <c r="R7" s="22">
        <v>2680</v>
      </c>
      <c r="S7" s="22">
        <v>5800</v>
      </c>
      <c r="T7" s="22">
        <v>540</v>
      </c>
      <c r="U7" s="22">
        <v>770</v>
      </c>
      <c r="V7" s="22">
        <v>80</v>
      </c>
      <c r="W7" s="22">
        <v>760</v>
      </c>
      <c r="X7" s="22">
        <v>14780</v>
      </c>
      <c r="Y7" s="22">
        <f t="shared" ref="Y7:Y18" si="5">ROUND(X7/1.302,0)</f>
        <v>11352</v>
      </c>
      <c r="Z7" s="22">
        <f t="shared" ref="Z7:Z18" si="6">X7-Y7</f>
        <v>3428</v>
      </c>
      <c r="AA7" s="22">
        <v>3520</v>
      </c>
      <c r="AB7" s="23">
        <f>G7+J7+L7+M7+R7+S7+T7+U7+V7+W7+X7+AA7</f>
        <v>102360</v>
      </c>
    </row>
    <row r="8" spans="1:28" s="590" customFormat="1" ht="34.15" customHeight="1" x14ac:dyDescent="0.25">
      <c r="A8" s="839"/>
      <c r="B8" s="586">
        <v>1</v>
      </c>
      <c r="C8" s="839"/>
      <c r="D8" s="586">
        <v>0</v>
      </c>
      <c r="E8" s="587" t="s">
        <v>241</v>
      </c>
      <c r="F8" s="587">
        <v>3</v>
      </c>
      <c r="G8" s="588">
        <v>64190</v>
      </c>
      <c r="H8" s="588">
        <f t="shared" si="2"/>
        <v>49301</v>
      </c>
      <c r="I8" s="588">
        <f t="shared" si="3"/>
        <v>14889</v>
      </c>
      <c r="J8" s="588">
        <v>8830</v>
      </c>
      <c r="K8" s="588">
        <f t="shared" si="0"/>
        <v>1766</v>
      </c>
      <c r="L8" s="588">
        <v>8110</v>
      </c>
      <c r="M8" s="588">
        <f t="shared" si="4"/>
        <v>19050</v>
      </c>
      <c r="N8" s="588">
        <v>520</v>
      </c>
      <c r="O8" s="588">
        <v>17290</v>
      </c>
      <c r="P8" s="588">
        <v>360</v>
      </c>
      <c r="Q8" s="588">
        <v>880</v>
      </c>
      <c r="R8" s="588">
        <v>2680</v>
      </c>
      <c r="S8" s="588">
        <v>5800</v>
      </c>
      <c r="T8" s="588">
        <v>540</v>
      </c>
      <c r="U8" s="588">
        <v>770</v>
      </c>
      <c r="V8" s="588">
        <v>80</v>
      </c>
      <c r="W8" s="588">
        <v>1050</v>
      </c>
      <c r="X8" s="588">
        <v>16120</v>
      </c>
      <c r="Y8" s="588">
        <f t="shared" si="5"/>
        <v>12381</v>
      </c>
      <c r="Z8" s="588">
        <f t="shared" si="6"/>
        <v>3739</v>
      </c>
      <c r="AA8" s="588">
        <v>3520</v>
      </c>
      <c r="AB8" s="589">
        <f t="shared" si="1"/>
        <v>130740</v>
      </c>
    </row>
    <row r="9" spans="1:28" s="264" customFormat="1" x14ac:dyDescent="0.25">
      <c r="A9" s="839"/>
      <c r="B9" s="268">
        <v>1</v>
      </c>
      <c r="C9" s="839"/>
      <c r="D9" s="268">
        <v>0</v>
      </c>
      <c r="E9" s="21" t="s">
        <v>242</v>
      </c>
      <c r="F9" s="21">
        <v>32</v>
      </c>
      <c r="G9" s="22">
        <v>117670</v>
      </c>
      <c r="H9" s="22">
        <f t="shared" ref="H9:H14" si="7">ROUND(G9/1.302,0)</f>
        <v>90376</v>
      </c>
      <c r="I9" s="22">
        <f t="shared" ref="I9:I14" si="8">G9-H9</f>
        <v>27294</v>
      </c>
      <c r="J9" s="22">
        <v>4830</v>
      </c>
      <c r="K9" s="22"/>
      <c r="L9" s="22">
        <v>3480</v>
      </c>
      <c r="M9" s="22">
        <f t="shared" si="4"/>
        <v>17160</v>
      </c>
      <c r="N9" s="22">
        <v>520</v>
      </c>
      <c r="O9" s="22">
        <v>14360</v>
      </c>
      <c r="P9" s="22">
        <v>670</v>
      </c>
      <c r="Q9" s="22">
        <v>1610</v>
      </c>
      <c r="R9" s="22">
        <v>2750</v>
      </c>
      <c r="S9" s="22">
        <v>5800</v>
      </c>
      <c r="T9" s="22">
        <v>540</v>
      </c>
      <c r="U9" s="22">
        <v>770</v>
      </c>
      <c r="V9" s="22">
        <v>80</v>
      </c>
      <c r="W9" s="22">
        <v>840</v>
      </c>
      <c r="X9" s="22">
        <v>16120</v>
      </c>
      <c r="Y9" s="22">
        <f t="shared" ref="Y9:Y14" si="9">ROUND(X9/1.302,0)</f>
        <v>12381</v>
      </c>
      <c r="Z9" s="22">
        <f t="shared" ref="Z9:Z14" si="10">X9-Y9</f>
        <v>3739</v>
      </c>
      <c r="AA9" s="22">
        <v>3520</v>
      </c>
      <c r="AB9" s="23">
        <f t="shared" si="1"/>
        <v>173560</v>
      </c>
    </row>
    <row r="10" spans="1:28" s="264" customFormat="1" x14ac:dyDescent="0.25">
      <c r="A10" s="840"/>
      <c r="B10" s="268">
        <v>1</v>
      </c>
      <c r="C10" s="840"/>
      <c r="D10" s="268">
        <v>0</v>
      </c>
      <c r="E10" s="21" t="s">
        <v>243</v>
      </c>
      <c r="F10" s="21">
        <v>33</v>
      </c>
      <c r="G10" s="22">
        <v>64190</v>
      </c>
      <c r="H10" s="22">
        <f t="shared" si="7"/>
        <v>49301</v>
      </c>
      <c r="I10" s="22">
        <f t="shared" si="8"/>
        <v>14889</v>
      </c>
      <c r="J10" s="22">
        <v>8830</v>
      </c>
      <c r="K10" s="22"/>
      <c r="L10" s="22">
        <v>8110</v>
      </c>
      <c r="M10" s="22">
        <f t="shared" si="4"/>
        <v>152240</v>
      </c>
      <c r="N10" s="22">
        <v>520</v>
      </c>
      <c r="O10" s="22">
        <v>150480</v>
      </c>
      <c r="P10" s="22">
        <v>360</v>
      </c>
      <c r="Q10" s="22">
        <v>880</v>
      </c>
      <c r="R10" s="22">
        <v>2680</v>
      </c>
      <c r="S10" s="22">
        <v>5800</v>
      </c>
      <c r="T10" s="22">
        <v>540</v>
      </c>
      <c r="U10" s="22">
        <v>770</v>
      </c>
      <c r="V10" s="22">
        <v>80</v>
      </c>
      <c r="W10" s="22">
        <v>2390</v>
      </c>
      <c r="X10" s="22">
        <v>16120</v>
      </c>
      <c r="Y10" s="22">
        <f t="shared" si="9"/>
        <v>12381</v>
      </c>
      <c r="Z10" s="22">
        <f t="shared" si="10"/>
        <v>3739</v>
      </c>
      <c r="AA10" s="22">
        <v>3520</v>
      </c>
      <c r="AB10" s="23">
        <f t="shared" si="1"/>
        <v>265270</v>
      </c>
    </row>
    <row r="11" spans="1:28" s="264" customFormat="1" x14ac:dyDescent="0.25">
      <c r="A11" s="799" t="s">
        <v>93</v>
      </c>
      <c r="B11" s="222">
        <v>2</v>
      </c>
      <c r="C11" s="799" t="s">
        <v>37</v>
      </c>
      <c r="D11" s="32">
        <v>0</v>
      </c>
      <c r="E11" s="21" t="s">
        <v>11</v>
      </c>
      <c r="F11" s="21">
        <v>1</v>
      </c>
      <c r="G11" s="22">
        <v>59740</v>
      </c>
      <c r="H11" s="22">
        <f t="shared" si="7"/>
        <v>45883</v>
      </c>
      <c r="I11" s="22">
        <f t="shared" si="8"/>
        <v>13857</v>
      </c>
      <c r="J11" s="22">
        <v>220</v>
      </c>
      <c r="K11" s="22">
        <f t="shared" si="0"/>
        <v>44</v>
      </c>
      <c r="L11" s="22">
        <v>2320</v>
      </c>
      <c r="M11" s="22">
        <f t="shared" si="4"/>
        <v>4350</v>
      </c>
      <c r="N11" s="22">
        <v>520</v>
      </c>
      <c r="O11" s="22">
        <v>2670</v>
      </c>
      <c r="P11" s="22">
        <v>340</v>
      </c>
      <c r="Q11" s="22">
        <v>820</v>
      </c>
      <c r="R11" s="22">
        <v>2460</v>
      </c>
      <c r="S11" s="22">
        <v>5080</v>
      </c>
      <c r="T11" s="22">
        <v>540</v>
      </c>
      <c r="U11" s="22">
        <v>770</v>
      </c>
      <c r="V11" s="22">
        <v>80</v>
      </c>
      <c r="W11" s="22">
        <v>120</v>
      </c>
      <c r="X11" s="22">
        <v>13440</v>
      </c>
      <c r="Y11" s="22">
        <f t="shared" si="9"/>
        <v>10323</v>
      </c>
      <c r="Z11" s="22">
        <f t="shared" si="10"/>
        <v>3117</v>
      </c>
      <c r="AA11" s="22">
        <v>3520</v>
      </c>
      <c r="AB11" s="23">
        <f t="shared" si="1"/>
        <v>92640</v>
      </c>
    </row>
    <row r="12" spans="1:28" s="264" customFormat="1" x14ac:dyDescent="0.25">
      <c r="A12" s="799"/>
      <c r="B12" s="222">
        <v>2</v>
      </c>
      <c r="C12" s="799"/>
      <c r="D12" s="32">
        <v>0</v>
      </c>
      <c r="E12" s="21" t="s">
        <v>13</v>
      </c>
      <c r="F12" s="21">
        <v>2</v>
      </c>
      <c r="G12" s="22">
        <v>64720</v>
      </c>
      <c r="H12" s="22">
        <f t="shared" si="7"/>
        <v>49708</v>
      </c>
      <c r="I12" s="22">
        <f t="shared" si="8"/>
        <v>15012</v>
      </c>
      <c r="J12" s="22">
        <v>1610</v>
      </c>
      <c r="K12" s="22">
        <f t="shared" si="0"/>
        <v>322</v>
      </c>
      <c r="L12" s="22">
        <v>3480</v>
      </c>
      <c r="M12" s="22">
        <f t="shared" si="4"/>
        <v>10170</v>
      </c>
      <c r="N12" s="22">
        <v>520</v>
      </c>
      <c r="O12" s="22">
        <v>8390</v>
      </c>
      <c r="P12" s="22">
        <v>370</v>
      </c>
      <c r="Q12" s="22">
        <v>890</v>
      </c>
      <c r="R12" s="22">
        <v>2680</v>
      </c>
      <c r="S12" s="22">
        <v>5800</v>
      </c>
      <c r="T12" s="22">
        <v>540</v>
      </c>
      <c r="U12" s="22">
        <v>770</v>
      </c>
      <c r="V12" s="22">
        <v>80</v>
      </c>
      <c r="W12" s="22">
        <v>330</v>
      </c>
      <c r="X12" s="22">
        <v>14780</v>
      </c>
      <c r="Y12" s="22">
        <f t="shared" si="9"/>
        <v>11352</v>
      </c>
      <c r="Z12" s="22">
        <f t="shared" si="10"/>
        <v>3428</v>
      </c>
      <c r="AA12" s="22">
        <v>3520</v>
      </c>
      <c r="AB12" s="23">
        <f t="shared" si="1"/>
        <v>108480</v>
      </c>
    </row>
    <row r="13" spans="1:28" s="264" customFormat="1" x14ac:dyDescent="0.25">
      <c r="A13" s="799"/>
      <c r="B13" s="267">
        <v>2</v>
      </c>
      <c r="C13" s="799"/>
      <c r="D13" s="268">
        <v>0</v>
      </c>
      <c r="E13" s="21" t="s">
        <v>244</v>
      </c>
      <c r="F13" s="21">
        <v>3</v>
      </c>
      <c r="G13" s="22">
        <v>70600</v>
      </c>
      <c r="H13" s="22">
        <f t="shared" si="7"/>
        <v>54224</v>
      </c>
      <c r="I13" s="22">
        <f t="shared" si="8"/>
        <v>16376</v>
      </c>
      <c r="J13" s="22">
        <v>8860</v>
      </c>
      <c r="K13" s="22"/>
      <c r="L13" s="22">
        <v>8110</v>
      </c>
      <c r="M13" s="22">
        <f t="shared" si="4"/>
        <v>21610</v>
      </c>
      <c r="N13" s="22">
        <v>520</v>
      </c>
      <c r="O13" s="22">
        <v>19720</v>
      </c>
      <c r="P13" s="22">
        <v>400</v>
      </c>
      <c r="Q13" s="22">
        <v>970</v>
      </c>
      <c r="R13" s="22">
        <v>2680</v>
      </c>
      <c r="S13" s="22">
        <v>5800</v>
      </c>
      <c r="T13" s="22">
        <v>540</v>
      </c>
      <c r="U13" s="22">
        <v>770</v>
      </c>
      <c r="V13" s="22">
        <v>80</v>
      </c>
      <c r="W13" s="22">
        <v>330</v>
      </c>
      <c r="X13" s="22">
        <v>16120</v>
      </c>
      <c r="Y13" s="22">
        <f t="shared" si="9"/>
        <v>12381</v>
      </c>
      <c r="Z13" s="22">
        <f t="shared" si="10"/>
        <v>3739</v>
      </c>
      <c r="AA13" s="22">
        <v>3520</v>
      </c>
      <c r="AB13" s="23">
        <f t="shared" si="1"/>
        <v>139020</v>
      </c>
    </row>
    <row r="14" spans="1:28" s="264" customFormat="1" x14ac:dyDescent="0.25">
      <c r="A14" s="799"/>
      <c r="B14" s="267">
        <v>2</v>
      </c>
      <c r="C14" s="799"/>
      <c r="D14" s="268">
        <v>0</v>
      </c>
      <c r="E14" s="21" t="s">
        <v>245</v>
      </c>
      <c r="F14" s="21">
        <v>32</v>
      </c>
      <c r="G14" s="22">
        <v>129440</v>
      </c>
      <c r="H14" s="22">
        <f t="shared" si="7"/>
        <v>99416</v>
      </c>
      <c r="I14" s="22">
        <f t="shared" si="8"/>
        <v>30024</v>
      </c>
      <c r="J14" s="22">
        <v>4860</v>
      </c>
      <c r="K14" s="22"/>
      <c r="L14" s="22">
        <v>3480</v>
      </c>
      <c r="M14" s="22">
        <f t="shared" si="4"/>
        <v>20310</v>
      </c>
      <c r="N14" s="22">
        <v>520</v>
      </c>
      <c r="O14" s="22">
        <v>17280</v>
      </c>
      <c r="P14" s="22">
        <v>730</v>
      </c>
      <c r="Q14" s="22">
        <v>1780</v>
      </c>
      <c r="R14" s="22">
        <v>2750</v>
      </c>
      <c r="S14" s="22">
        <v>5800</v>
      </c>
      <c r="T14" s="22">
        <v>540</v>
      </c>
      <c r="U14" s="22">
        <v>770</v>
      </c>
      <c r="V14" s="22">
        <v>80</v>
      </c>
      <c r="W14" s="22">
        <v>390</v>
      </c>
      <c r="X14" s="22">
        <v>16120</v>
      </c>
      <c r="Y14" s="22">
        <f t="shared" si="9"/>
        <v>12381</v>
      </c>
      <c r="Z14" s="22">
        <f t="shared" si="10"/>
        <v>3739</v>
      </c>
      <c r="AA14" s="22">
        <v>3520</v>
      </c>
      <c r="AB14" s="23">
        <f t="shared" si="1"/>
        <v>188060</v>
      </c>
    </row>
    <row r="15" spans="1:28" s="264" customFormat="1" x14ac:dyDescent="0.25">
      <c r="A15" s="799" t="s">
        <v>94</v>
      </c>
      <c r="B15" s="222">
        <v>3</v>
      </c>
      <c r="C15" s="799" t="s">
        <v>37</v>
      </c>
      <c r="D15" s="32">
        <v>0</v>
      </c>
      <c r="E15" s="21" t="s">
        <v>11</v>
      </c>
      <c r="F15" s="21">
        <v>1</v>
      </c>
      <c r="G15" s="22">
        <v>78450</v>
      </c>
      <c r="H15" s="22">
        <f t="shared" si="2"/>
        <v>60253</v>
      </c>
      <c r="I15" s="22">
        <f t="shared" si="3"/>
        <v>18197</v>
      </c>
      <c r="J15" s="22">
        <v>220</v>
      </c>
      <c r="K15" s="22">
        <f t="shared" si="0"/>
        <v>44</v>
      </c>
      <c r="L15" s="22">
        <v>2320</v>
      </c>
      <c r="M15" s="22">
        <f t="shared" si="4"/>
        <v>4510</v>
      </c>
      <c r="N15" s="22">
        <v>880</v>
      </c>
      <c r="O15" s="22">
        <v>2110</v>
      </c>
      <c r="P15" s="22">
        <v>440</v>
      </c>
      <c r="Q15" s="22">
        <v>1080</v>
      </c>
      <c r="R15" s="22">
        <v>2490</v>
      </c>
      <c r="S15" s="22">
        <v>5080</v>
      </c>
      <c r="T15" s="22">
        <v>540</v>
      </c>
      <c r="U15" s="22">
        <v>770</v>
      </c>
      <c r="V15" s="22">
        <v>170</v>
      </c>
      <c r="W15" s="22">
        <v>130</v>
      </c>
      <c r="X15" s="22">
        <v>13440</v>
      </c>
      <c r="Y15" s="22">
        <f t="shared" si="5"/>
        <v>10323</v>
      </c>
      <c r="Z15" s="22">
        <f t="shared" si="6"/>
        <v>3117</v>
      </c>
      <c r="AA15" s="22">
        <v>0</v>
      </c>
      <c r="AB15" s="23">
        <f t="shared" si="1"/>
        <v>108120</v>
      </c>
    </row>
    <row r="16" spans="1:28" s="264" customFormat="1" x14ac:dyDescent="0.25">
      <c r="A16" s="799"/>
      <c r="B16" s="222">
        <v>3</v>
      </c>
      <c r="C16" s="799"/>
      <c r="D16" s="32">
        <v>0</v>
      </c>
      <c r="E16" s="21" t="s">
        <v>13</v>
      </c>
      <c r="F16" s="21">
        <v>2</v>
      </c>
      <c r="G16" s="22">
        <v>78450</v>
      </c>
      <c r="H16" s="22">
        <f t="shared" si="2"/>
        <v>60253</v>
      </c>
      <c r="I16" s="22">
        <f t="shared" si="3"/>
        <v>18197</v>
      </c>
      <c r="J16" s="22">
        <v>1610</v>
      </c>
      <c r="K16" s="22">
        <f t="shared" si="0"/>
        <v>322</v>
      </c>
      <c r="L16" s="22">
        <v>3480</v>
      </c>
      <c r="M16" s="22">
        <f t="shared" si="4"/>
        <v>8580</v>
      </c>
      <c r="N16" s="22">
        <v>880</v>
      </c>
      <c r="O16" s="22">
        <v>6180</v>
      </c>
      <c r="P16" s="22">
        <v>440</v>
      </c>
      <c r="Q16" s="22">
        <v>1080</v>
      </c>
      <c r="R16" s="22">
        <v>2490</v>
      </c>
      <c r="S16" s="22">
        <v>5800</v>
      </c>
      <c r="T16" s="22">
        <v>540</v>
      </c>
      <c r="U16" s="22">
        <v>770</v>
      </c>
      <c r="V16" s="22">
        <v>170</v>
      </c>
      <c r="W16" s="22">
        <v>200</v>
      </c>
      <c r="X16" s="22">
        <v>13440</v>
      </c>
      <c r="Y16" s="22">
        <f t="shared" si="5"/>
        <v>10323</v>
      </c>
      <c r="Z16" s="22">
        <f t="shared" si="6"/>
        <v>3117</v>
      </c>
      <c r="AA16" s="22">
        <v>0</v>
      </c>
      <c r="AB16" s="23">
        <f t="shared" si="1"/>
        <v>115530</v>
      </c>
    </row>
    <row r="17" spans="1:30" s="264" customFormat="1" x14ac:dyDescent="0.25">
      <c r="A17" s="799"/>
      <c r="B17" s="222">
        <v>3</v>
      </c>
      <c r="C17" s="799"/>
      <c r="D17" s="32">
        <v>0</v>
      </c>
      <c r="E17" s="21" t="s">
        <v>244</v>
      </c>
      <c r="F17" s="21">
        <v>3</v>
      </c>
      <c r="G17" s="22">
        <v>78450</v>
      </c>
      <c r="H17" s="22">
        <f t="shared" si="2"/>
        <v>60253</v>
      </c>
      <c r="I17" s="22">
        <f t="shared" si="3"/>
        <v>18197</v>
      </c>
      <c r="J17" s="22">
        <v>6840</v>
      </c>
      <c r="K17" s="22">
        <f t="shared" si="0"/>
        <v>1368</v>
      </c>
      <c r="L17" s="22">
        <v>8110</v>
      </c>
      <c r="M17" s="22">
        <f t="shared" si="4"/>
        <v>23360</v>
      </c>
      <c r="N17" s="22">
        <v>880</v>
      </c>
      <c r="O17" s="22">
        <v>20960</v>
      </c>
      <c r="P17" s="22">
        <v>440</v>
      </c>
      <c r="Q17" s="22">
        <v>1080</v>
      </c>
      <c r="R17" s="22">
        <v>2700</v>
      </c>
      <c r="S17" s="22">
        <v>5800</v>
      </c>
      <c r="T17" s="22">
        <v>540</v>
      </c>
      <c r="U17" s="22">
        <v>770</v>
      </c>
      <c r="V17" s="22">
        <v>170</v>
      </c>
      <c r="W17" s="22">
        <v>200</v>
      </c>
      <c r="X17" s="22">
        <v>13440</v>
      </c>
      <c r="Y17" s="22">
        <f t="shared" si="5"/>
        <v>10323</v>
      </c>
      <c r="Z17" s="22">
        <f t="shared" si="6"/>
        <v>3117</v>
      </c>
      <c r="AA17" s="22">
        <v>0</v>
      </c>
      <c r="AB17" s="23">
        <f t="shared" si="1"/>
        <v>140380</v>
      </c>
    </row>
    <row r="18" spans="1:30" s="264" customFormat="1" ht="45" x14ac:dyDescent="0.25">
      <c r="A18" s="24" t="s">
        <v>95</v>
      </c>
      <c r="B18" s="24"/>
      <c r="C18" s="222" t="s">
        <v>37</v>
      </c>
      <c r="D18" s="32">
        <v>0</v>
      </c>
      <c r="E18" s="21"/>
      <c r="F18" s="21"/>
      <c r="G18" s="22">
        <v>78450</v>
      </c>
      <c r="H18" s="22">
        <f t="shared" si="2"/>
        <v>60253</v>
      </c>
      <c r="I18" s="22">
        <f t="shared" si="3"/>
        <v>18197</v>
      </c>
      <c r="J18" s="22">
        <v>220</v>
      </c>
      <c r="K18" s="22">
        <f t="shared" si="0"/>
        <v>44</v>
      </c>
      <c r="L18" s="22">
        <v>2320</v>
      </c>
      <c r="M18" s="22">
        <f t="shared" si="4"/>
        <v>4510</v>
      </c>
      <c r="N18" s="22">
        <v>880</v>
      </c>
      <c r="O18" s="22">
        <v>2110</v>
      </c>
      <c r="P18" s="22">
        <v>440</v>
      </c>
      <c r="Q18" s="22">
        <v>1080</v>
      </c>
      <c r="R18" s="22">
        <v>2490</v>
      </c>
      <c r="S18" s="22">
        <v>5080</v>
      </c>
      <c r="T18" s="22">
        <v>540</v>
      </c>
      <c r="U18" s="22">
        <v>770</v>
      </c>
      <c r="V18" s="22">
        <v>170</v>
      </c>
      <c r="W18" s="22">
        <v>130</v>
      </c>
      <c r="X18" s="22">
        <v>13440</v>
      </c>
      <c r="Y18" s="22">
        <f t="shared" si="5"/>
        <v>10323</v>
      </c>
      <c r="Z18" s="22">
        <f t="shared" si="6"/>
        <v>3117</v>
      </c>
      <c r="AA18" s="22">
        <v>0</v>
      </c>
      <c r="AB18" s="23">
        <f t="shared" si="1"/>
        <v>108120</v>
      </c>
    </row>
    <row r="19" spans="1:30" s="264" customFormat="1" x14ac:dyDescent="0.25">
      <c r="A19" s="24" t="s">
        <v>96</v>
      </c>
      <c r="B19" s="24"/>
      <c r="C19" s="222" t="s">
        <v>37</v>
      </c>
      <c r="D19" s="32">
        <v>0</v>
      </c>
      <c r="E19" s="21"/>
      <c r="F19" s="21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3">
        <f t="shared" si="1"/>
        <v>0</v>
      </c>
    </row>
    <row r="20" spans="1:30" s="264" customFormat="1" x14ac:dyDescent="0.25">
      <c r="A20" s="799" t="s">
        <v>92</v>
      </c>
      <c r="B20" s="222">
        <v>1</v>
      </c>
      <c r="C20" s="799" t="s">
        <v>36</v>
      </c>
      <c r="D20" s="222">
        <v>3</v>
      </c>
      <c r="E20" s="21" t="s">
        <v>11</v>
      </c>
      <c r="F20" s="21">
        <v>1</v>
      </c>
      <c r="G20" s="22">
        <f>0.1*G6</f>
        <v>5402</v>
      </c>
      <c r="H20" s="22">
        <f>ROUND(G20/1.302,0)</f>
        <v>4149</v>
      </c>
      <c r="I20" s="22">
        <f>G20-H20</f>
        <v>1253</v>
      </c>
      <c r="J20" s="22">
        <f>0.1*J6</f>
        <v>22</v>
      </c>
      <c r="K20" s="22">
        <f t="shared" ref="K20:K33" si="11">ROUND(J20*0.2,0)</f>
        <v>4</v>
      </c>
      <c r="L20" s="22">
        <f>0.1*L6</f>
        <v>232</v>
      </c>
      <c r="M20" s="22">
        <f>N20+O20+P20+Q20</f>
        <v>371</v>
      </c>
      <c r="N20" s="22">
        <f t="shared" ref="N20:X20" si="12">0.1*N6</f>
        <v>52</v>
      </c>
      <c r="O20" s="22">
        <f t="shared" si="12"/>
        <v>214</v>
      </c>
      <c r="P20" s="22">
        <f t="shared" si="12"/>
        <v>31</v>
      </c>
      <c r="Q20" s="22">
        <f t="shared" si="12"/>
        <v>74</v>
      </c>
      <c r="R20" s="22">
        <f t="shared" si="12"/>
        <v>246</v>
      </c>
      <c r="S20" s="22">
        <f t="shared" si="12"/>
        <v>508</v>
      </c>
      <c r="T20" s="22">
        <f t="shared" si="12"/>
        <v>54</v>
      </c>
      <c r="U20" s="22">
        <f t="shared" si="12"/>
        <v>77</v>
      </c>
      <c r="V20" s="22">
        <f t="shared" si="12"/>
        <v>8</v>
      </c>
      <c r="W20" s="22">
        <f t="shared" si="12"/>
        <v>30</v>
      </c>
      <c r="X20" s="22">
        <f t="shared" si="12"/>
        <v>1344</v>
      </c>
      <c r="Y20" s="22">
        <f>ROUND(X20/1.302,0)</f>
        <v>1032</v>
      </c>
      <c r="Z20" s="22">
        <f>X20-Y20</f>
        <v>312</v>
      </c>
      <c r="AA20" s="22">
        <v>0</v>
      </c>
      <c r="AB20" s="23">
        <f t="shared" si="1"/>
        <v>8294</v>
      </c>
    </row>
    <row r="21" spans="1:30" s="264" customFormat="1" x14ac:dyDescent="0.25">
      <c r="A21" s="799"/>
      <c r="B21" s="267">
        <v>1</v>
      </c>
      <c r="C21" s="799"/>
      <c r="D21" s="222">
        <v>3</v>
      </c>
      <c r="E21" s="21" t="s">
        <v>13</v>
      </c>
      <c r="F21" s="21">
        <v>2</v>
      </c>
      <c r="G21" s="22">
        <f t="shared" ref="G21:G23" si="13">0.1*G7</f>
        <v>5884</v>
      </c>
      <c r="H21" s="22">
        <f t="shared" ref="H21:H23" si="14">ROUND(G21/1.302,0)</f>
        <v>4519</v>
      </c>
      <c r="I21" s="22">
        <f t="shared" ref="I21:I23" si="15">G21-H21</f>
        <v>1365</v>
      </c>
      <c r="J21" s="22">
        <f t="shared" ref="J21:J23" si="16">0.1*J7</f>
        <v>161</v>
      </c>
      <c r="K21" s="22">
        <f t="shared" ref="K21:K24" si="17">ROUND(J21*0.2,0)</f>
        <v>32</v>
      </c>
      <c r="L21" s="22">
        <f t="shared" ref="L21:L23" si="18">0.1*L7</f>
        <v>348</v>
      </c>
      <c r="M21" s="22">
        <f t="shared" ref="M21:M23" si="19">N21+O21+P21+Q21</f>
        <v>950</v>
      </c>
      <c r="N21" s="22">
        <f t="shared" ref="N21:X21" si="20">0.1*N7</f>
        <v>52</v>
      </c>
      <c r="O21" s="22">
        <f t="shared" si="20"/>
        <v>784</v>
      </c>
      <c r="P21" s="22">
        <f t="shared" si="20"/>
        <v>33</v>
      </c>
      <c r="Q21" s="22">
        <f t="shared" si="20"/>
        <v>81</v>
      </c>
      <c r="R21" s="22">
        <f t="shared" si="20"/>
        <v>268</v>
      </c>
      <c r="S21" s="22">
        <f t="shared" si="20"/>
        <v>580</v>
      </c>
      <c r="T21" s="22">
        <f t="shared" si="20"/>
        <v>54</v>
      </c>
      <c r="U21" s="22">
        <f t="shared" si="20"/>
        <v>77</v>
      </c>
      <c r="V21" s="22">
        <f t="shared" si="20"/>
        <v>8</v>
      </c>
      <c r="W21" s="22">
        <f t="shared" si="20"/>
        <v>76</v>
      </c>
      <c r="X21" s="22">
        <f t="shared" si="20"/>
        <v>1478</v>
      </c>
      <c r="Y21" s="22">
        <f t="shared" ref="Y21:Y23" si="21">ROUND(X21/1.302,0)</f>
        <v>1135</v>
      </c>
      <c r="Z21" s="22">
        <f t="shared" ref="Z21:Z23" si="22">X21-Y21</f>
        <v>343</v>
      </c>
      <c r="AA21" s="22">
        <v>0</v>
      </c>
      <c r="AB21" s="23">
        <f t="shared" ref="AB21:AB24" si="23">G21+J21+L21+M21+R21+S21+T21+U21+V21+W21+X21+AA21</f>
        <v>9884</v>
      </c>
    </row>
    <row r="22" spans="1:30" s="264" customFormat="1" x14ac:dyDescent="0.25">
      <c r="A22" s="799"/>
      <c r="B22" s="267">
        <v>1</v>
      </c>
      <c r="C22" s="799"/>
      <c r="D22" s="267">
        <v>3</v>
      </c>
      <c r="E22" s="21" t="s">
        <v>241</v>
      </c>
      <c r="F22" s="21">
        <v>3</v>
      </c>
      <c r="G22" s="22">
        <f t="shared" si="13"/>
        <v>6419</v>
      </c>
      <c r="H22" s="22">
        <f t="shared" si="14"/>
        <v>4930</v>
      </c>
      <c r="I22" s="22">
        <f t="shared" si="15"/>
        <v>1489</v>
      </c>
      <c r="J22" s="22">
        <f t="shared" si="16"/>
        <v>883</v>
      </c>
      <c r="K22" s="22">
        <f t="shared" si="17"/>
        <v>177</v>
      </c>
      <c r="L22" s="22">
        <f t="shared" si="18"/>
        <v>811</v>
      </c>
      <c r="M22" s="22">
        <f t="shared" si="19"/>
        <v>1905</v>
      </c>
      <c r="N22" s="22">
        <f t="shared" ref="N22:X22" si="24">0.1*N8</f>
        <v>52</v>
      </c>
      <c r="O22" s="22">
        <f t="shared" si="24"/>
        <v>1729</v>
      </c>
      <c r="P22" s="22">
        <f t="shared" si="24"/>
        <v>36</v>
      </c>
      <c r="Q22" s="22">
        <f t="shared" si="24"/>
        <v>88</v>
      </c>
      <c r="R22" s="22">
        <f t="shared" si="24"/>
        <v>268</v>
      </c>
      <c r="S22" s="22">
        <f t="shared" si="24"/>
        <v>580</v>
      </c>
      <c r="T22" s="22">
        <f t="shared" si="24"/>
        <v>54</v>
      </c>
      <c r="U22" s="22">
        <f t="shared" si="24"/>
        <v>77</v>
      </c>
      <c r="V22" s="22">
        <f t="shared" si="24"/>
        <v>8</v>
      </c>
      <c r="W22" s="22">
        <f t="shared" si="24"/>
        <v>105</v>
      </c>
      <c r="X22" s="22">
        <f t="shared" si="24"/>
        <v>1612</v>
      </c>
      <c r="Y22" s="22">
        <f t="shared" si="21"/>
        <v>1238</v>
      </c>
      <c r="Z22" s="22">
        <f t="shared" si="22"/>
        <v>374</v>
      </c>
      <c r="AA22" s="22">
        <v>0</v>
      </c>
      <c r="AB22" s="23">
        <f t="shared" si="23"/>
        <v>12722</v>
      </c>
    </row>
    <row r="23" spans="1:30" s="264" customFormat="1" x14ac:dyDescent="0.25">
      <c r="A23" s="799"/>
      <c r="B23" s="267">
        <v>1</v>
      </c>
      <c r="C23" s="799"/>
      <c r="D23" s="267">
        <v>3</v>
      </c>
      <c r="E23" s="21" t="s">
        <v>242</v>
      </c>
      <c r="F23" s="21">
        <v>32</v>
      </c>
      <c r="G23" s="22">
        <f t="shared" si="13"/>
        <v>11767</v>
      </c>
      <c r="H23" s="22">
        <f t="shared" si="14"/>
        <v>9038</v>
      </c>
      <c r="I23" s="22">
        <f t="shared" si="15"/>
        <v>2729</v>
      </c>
      <c r="J23" s="22">
        <f t="shared" si="16"/>
        <v>483</v>
      </c>
      <c r="K23" s="22">
        <f t="shared" si="17"/>
        <v>97</v>
      </c>
      <c r="L23" s="22">
        <f t="shared" si="18"/>
        <v>348</v>
      </c>
      <c r="M23" s="22">
        <f t="shared" si="19"/>
        <v>1716</v>
      </c>
      <c r="N23" s="22">
        <f t="shared" ref="N23:X23" si="25">0.1*N9</f>
        <v>52</v>
      </c>
      <c r="O23" s="22">
        <f t="shared" si="25"/>
        <v>1436</v>
      </c>
      <c r="P23" s="22">
        <f t="shared" si="25"/>
        <v>67</v>
      </c>
      <c r="Q23" s="22">
        <f t="shared" si="25"/>
        <v>161</v>
      </c>
      <c r="R23" s="22">
        <f t="shared" si="25"/>
        <v>275</v>
      </c>
      <c r="S23" s="22">
        <f t="shared" si="25"/>
        <v>580</v>
      </c>
      <c r="T23" s="22">
        <f t="shared" si="25"/>
        <v>54</v>
      </c>
      <c r="U23" s="22">
        <f t="shared" si="25"/>
        <v>77</v>
      </c>
      <c r="V23" s="22">
        <f t="shared" si="25"/>
        <v>8</v>
      </c>
      <c r="W23" s="22">
        <f t="shared" si="25"/>
        <v>84</v>
      </c>
      <c r="X23" s="22">
        <f t="shared" si="25"/>
        <v>1612</v>
      </c>
      <c r="Y23" s="22">
        <f t="shared" si="21"/>
        <v>1238</v>
      </c>
      <c r="Z23" s="22">
        <f t="shared" si="22"/>
        <v>374</v>
      </c>
      <c r="AA23" s="22">
        <v>0</v>
      </c>
      <c r="AB23" s="23">
        <f t="shared" si="23"/>
        <v>17004</v>
      </c>
    </row>
    <row r="24" spans="1:30" s="264" customFormat="1" x14ac:dyDescent="0.25">
      <c r="A24" s="799"/>
      <c r="B24" s="222">
        <v>1</v>
      </c>
      <c r="C24" s="799"/>
      <c r="D24" s="222">
        <v>3</v>
      </c>
      <c r="E24" s="21" t="s">
        <v>243</v>
      </c>
      <c r="F24" s="21">
        <v>33</v>
      </c>
      <c r="G24" s="22">
        <f>0.1*G10</f>
        <v>6419</v>
      </c>
      <c r="H24" s="22">
        <f>ROUND(G24/1.302,0)</f>
        <v>4930</v>
      </c>
      <c r="I24" s="22">
        <f>G24-H24</f>
        <v>1489</v>
      </c>
      <c r="J24" s="22">
        <f>0.1*J10</f>
        <v>883</v>
      </c>
      <c r="K24" s="22">
        <f t="shared" si="17"/>
        <v>177</v>
      </c>
      <c r="L24" s="22">
        <f>0.1*L10</f>
        <v>811</v>
      </c>
      <c r="M24" s="22">
        <f>N24+O24+P24+Q24</f>
        <v>15224</v>
      </c>
      <c r="N24" s="22">
        <f t="shared" ref="N24:X24" si="26">0.1*N10</f>
        <v>52</v>
      </c>
      <c r="O24" s="22">
        <f t="shared" si="26"/>
        <v>15048</v>
      </c>
      <c r="P24" s="22">
        <f t="shared" si="26"/>
        <v>36</v>
      </c>
      <c r="Q24" s="22">
        <f t="shared" si="26"/>
        <v>88</v>
      </c>
      <c r="R24" s="22">
        <f t="shared" si="26"/>
        <v>268</v>
      </c>
      <c r="S24" s="22">
        <f t="shared" si="26"/>
        <v>580</v>
      </c>
      <c r="T24" s="22">
        <f t="shared" si="26"/>
        <v>54</v>
      </c>
      <c r="U24" s="22">
        <f t="shared" si="26"/>
        <v>77</v>
      </c>
      <c r="V24" s="22">
        <f t="shared" si="26"/>
        <v>8</v>
      </c>
      <c r="W24" s="22">
        <f t="shared" si="26"/>
        <v>239</v>
      </c>
      <c r="X24" s="22">
        <f t="shared" si="26"/>
        <v>1612</v>
      </c>
      <c r="Y24" s="22">
        <f>ROUND(X24/1.302,0)</f>
        <v>1238</v>
      </c>
      <c r="Z24" s="22">
        <f>X24-Y24</f>
        <v>374</v>
      </c>
      <c r="AA24" s="22">
        <v>0</v>
      </c>
      <c r="AB24" s="23">
        <f t="shared" si="23"/>
        <v>26175</v>
      </c>
    </row>
    <row r="25" spans="1:30" x14ac:dyDescent="0.25">
      <c r="A25" s="799" t="s">
        <v>93</v>
      </c>
      <c r="B25" s="25">
        <v>2</v>
      </c>
      <c r="C25" s="799" t="s">
        <v>36</v>
      </c>
      <c r="D25" s="25">
        <v>3</v>
      </c>
      <c r="E25" s="21" t="s">
        <v>11</v>
      </c>
      <c r="F25" s="21">
        <v>1</v>
      </c>
      <c r="G25" s="22">
        <f>0.1*G11</f>
        <v>5974</v>
      </c>
      <c r="H25" s="22">
        <f t="shared" ref="H25:H33" si="27">ROUND(G25/1.302,0)</f>
        <v>4588</v>
      </c>
      <c r="I25" s="22">
        <f t="shared" ref="I25:I33" si="28">G25-H25</f>
        <v>1386</v>
      </c>
      <c r="J25" s="22">
        <f>0.1*J11</f>
        <v>22</v>
      </c>
      <c r="K25" s="22">
        <f t="shared" si="11"/>
        <v>4</v>
      </c>
      <c r="L25" s="22">
        <f>0.1*L11</f>
        <v>232</v>
      </c>
      <c r="M25" s="22">
        <f t="shared" ref="M25:M33" si="29">N25+O25+P25+Q25</f>
        <v>435</v>
      </c>
      <c r="N25" s="22">
        <f t="shared" ref="N25:X25" si="30">0.1*N11</f>
        <v>52</v>
      </c>
      <c r="O25" s="22">
        <f t="shared" si="30"/>
        <v>267</v>
      </c>
      <c r="P25" s="22">
        <f t="shared" si="30"/>
        <v>34</v>
      </c>
      <c r="Q25" s="22">
        <f t="shared" si="30"/>
        <v>82</v>
      </c>
      <c r="R25" s="22">
        <f t="shared" si="30"/>
        <v>246</v>
      </c>
      <c r="S25" s="22">
        <f t="shared" si="30"/>
        <v>508</v>
      </c>
      <c r="T25" s="22">
        <f t="shared" si="30"/>
        <v>54</v>
      </c>
      <c r="U25" s="22">
        <f t="shared" si="30"/>
        <v>77</v>
      </c>
      <c r="V25" s="22">
        <f t="shared" si="30"/>
        <v>8</v>
      </c>
      <c r="W25" s="22">
        <f t="shared" si="30"/>
        <v>12</v>
      </c>
      <c r="X25" s="22">
        <f t="shared" si="30"/>
        <v>1344</v>
      </c>
      <c r="Y25" s="22">
        <f t="shared" ref="Y25:Y33" si="31">ROUND(X25/1.302,0)</f>
        <v>1032</v>
      </c>
      <c r="Z25" s="22">
        <f t="shared" ref="Z25:Z33" si="32">X25-Y25</f>
        <v>312</v>
      </c>
      <c r="AA25" s="22">
        <v>0</v>
      </c>
      <c r="AB25" s="23">
        <f t="shared" si="1"/>
        <v>8912</v>
      </c>
      <c r="AD25" s="693"/>
    </row>
    <row r="26" spans="1:30" x14ac:dyDescent="0.25">
      <c r="A26" s="799"/>
      <c r="B26" s="25">
        <v>2</v>
      </c>
      <c r="C26" s="799"/>
      <c r="D26" s="25">
        <v>3</v>
      </c>
      <c r="E26" s="21" t="s">
        <v>13</v>
      </c>
      <c r="F26" s="21">
        <v>2</v>
      </c>
      <c r="G26" s="22">
        <f t="shared" ref="G26:G28" si="33">0.1*G12</f>
        <v>6472</v>
      </c>
      <c r="H26" s="22">
        <f t="shared" ref="H26:H28" si="34">ROUND(G26/1.302,0)</f>
        <v>4971</v>
      </c>
      <c r="I26" s="22">
        <f t="shared" ref="I26:I28" si="35">G26-H26</f>
        <v>1501</v>
      </c>
      <c r="J26" s="22">
        <f t="shared" ref="J26:J28" si="36">0.1*J12</f>
        <v>161</v>
      </c>
      <c r="K26" s="22">
        <f t="shared" ref="K26:K28" si="37">ROUND(J26*0.2,0)</f>
        <v>32</v>
      </c>
      <c r="L26" s="22">
        <f t="shared" ref="L26:L28" si="38">0.1*L12</f>
        <v>348</v>
      </c>
      <c r="M26" s="22">
        <f t="shared" ref="M26:M28" si="39">N26+O26+P26+Q26</f>
        <v>1017</v>
      </c>
      <c r="N26" s="22">
        <f t="shared" ref="N26:X26" si="40">0.1*N12</f>
        <v>52</v>
      </c>
      <c r="O26" s="22">
        <f t="shared" si="40"/>
        <v>839</v>
      </c>
      <c r="P26" s="22">
        <f t="shared" si="40"/>
        <v>37</v>
      </c>
      <c r="Q26" s="22">
        <f t="shared" si="40"/>
        <v>89</v>
      </c>
      <c r="R26" s="22">
        <f t="shared" si="40"/>
        <v>268</v>
      </c>
      <c r="S26" s="22">
        <f t="shared" si="40"/>
        <v>580</v>
      </c>
      <c r="T26" s="22">
        <f t="shared" si="40"/>
        <v>54</v>
      </c>
      <c r="U26" s="22">
        <f t="shared" si="40"/>
        <v>77</v>
      </c>
      <c r="V26" s="22">
        <f t="shared" si="40"/>
        <v>8</v>
      </c>
      <c r="W26" s="22">
        <f t="shared" si="40"/>
        <v>33</v>
      </c>
      <c r="X26" s="22">
        <f t="shared" si="40"/>
        <v>1478</v>
      </c>
      <c r="Y26" s="22">
        <f t="shared" ref="Y26:Y28" si="41">ROUND(X26/1.302,0)</f>
        <v>1135</v>
      </c>
      <c r="Z26" s="22">
        <f t="shared" ref="Z26:Z28" si="42">X26-Y26</f>
        <v>343</v>
      </c>
      <c r="AA26" s="22">
        <v>0</v>
      </c>
      <c r="AB26" s="23">
        <f t="shared" ref="AB26:AB28" si="43">G26+J26+L26+M26+R26+S26+T26+U26+V26+W26+X26+AA26</f>
        <v>10496</v>
      </c>
    </row>
    <row r="27" spans="1:30" x14ac:dyDescent="0.25">
      <c r="A27" s="799"/>
      <c r="B27" s="267">
        <v>2</v>
      </c>
      <c r="C27" s="799"/>
      <c r="D27" s="267">
        <v>3</v>
      </c>
      <c r="E27" s="21" t="s">
        <v>244</v>
      </c>
      <c r="F27" s="21"/>
      <c r="G27" s="22">
        <f t="shared" si="33"/>
        <v>7060</v>
      </c>
      <c r="H27" s="22">
        <f t="shared" si="34"/>
        <v>5422</v>
      </c>
      <c r="I27" s="22">
        <f t="shared" si="35"/>
        <v>1638</v>
      </c>
      <c r="J27" s="22">
        <f t="shared" si="36"/>
        <v>886</v>
      </c>
      <c r="K27" s="22">
        <f t="shared" si="37"/>
        <v>177</v>
      </c>
      <c r="L27" s="22">
        <f t="shared" si="38"/>
        <v>811</v>
      </c>
      <c r="M27" s="22">
        <f t="shared" si="39"/>
        <v>2161</v>
      </c>
      <c r="N27" s="22">
        <f t="shared" ref="N27:X27" si="44">0.1*N13</f>
        <v>52</v>
      </c>
      <c r="O27" s="22">
        <f t="shared" si="44"/>
        <v>1972</v>
      </c>
      <c r="P27" s="22">
        <f t="shared" si="44"/>
        <v>40</v>
      </c>
      <c r="Q27" s="22">
        <f t="shared" si="44"/>
        <v>97</v>
      </c>
      <c r="R27" s="22">
        <f t="shared" si="44"/>
        <v>268</v>
      </c>
      <c r="S27" s="22">
        <f t="shared" si="44"/>
        <v>580</v>
      </c>
      <c r="T27" s="22">
        <f t="shared" si="44"/>
        <v>54</v>
      </c>
      <c r="U27" s="22">
        <f t="shared" si="44"/>
        <v>77</v>
      </c>
      <c r="V27" s="22">
        <f t="shared" si="44"/>
        <v>8</v>
      </c>
      <c r="W27" s="22">
        <f t="shared" si="44"/>
        <v>33</v>
      </c>
      <c r="X27" s="22">
        <f t="shared" si="44"/>
        <v>1612</v>
      </c>
      <c r="Y27" s="22">
        <f t="shared" si="41"/>
        <v>1238</v>
      </c>
      <c r="Z27" s="22">
        <f t="shared" si="42"/>
        <v>374</v>
      </c>
      <c r="AA27" s="22">
        <v>0</v>
      </c>
      <c r="AB27" s="23">
        <f t="shared" si="43"/>
        <v>13550</v>
      </c>
    </row>
    <row r="28" spans="1:30" x14ac:dyDescent="0.25">
      <c r="A28" s="799"/>
      <c r="B28" s="25">
        <v>2</v>
      </c>
      <c r="C28" s="799"/>
      <c r="D28" s="25">
        <v>3</v>
      </c>
      <c r="E28" s="21" t="s">
        <v>245</v>
      </c>
      <c r="F28" s="21">
        <v>3</v>
      </c>
      <c r="G28" s="22">
        <f t="shared" si="33"/>
        <v>12944</v>
      </c>
      <c r="H28" s="22">
        <f t="shared" si="34"/>
        <v>9942</v>
      </c>
      <c r="I28" s="22">
        <f t="shared" si="35"/>
        <v>3002</v>
      </c>
      <c r="J28" s="22">
        <f t="shared" si="36"/>
        <v>486</v>
      </c>
      <c r="K28" s="22">
        <f t="shared" si="37"/>
        <v>97</v>
      </c>
      <c r="L28" s="22">
        <f t="shared" si="38"/>
        <v>348</v>
      </c>
      <c r="M28" s="22">
        <f t="shared" si="39"/>
        <v>2031</v>
      </c>
      <c r="N28" s="22">
        <f t="shared" ref="N28:X28" si="45">0.1*N14</f>
        <v>52</v>
      </c>
      <c r="O28" s="22">
        <f t="shared" si="45"/>
        <v>1728</v>
      </c>
      <c r="P28" s="22">
        <f t="shared" si="45"/>
        <v>73</v>
      </c>
      <c r="Q28" s="22">
        <f t="shared" si="45"/>
        <v>178</v>
      </c>
      <c r="R28" s="22">
        <f t="shared" si="45"/>
        <v>275</v>
      </c>
      <c r="S28" s="22">
        <f t="shared" si="45"/>
        <v>580</v>
      </c>
      <c r="T28" s="22">
        <f t="shared" si="45"/>
        <v>54</v>
      </c>
      <c r="U28" s="22">
        <f t="shared" si="45"/>
        <v>77</v>
      </c>
      <c r="V28" s="22">
        <f t="shared" si="45"/>
        <v>8</v>
      </c>
      <c r="W28" s="22">
        <f t="shared" si="45"/>
        <v>39</v>
      </c>
      <c r="X28" s="22">
        <f t="shared" si="45"/>
        <v>1612</v>
      </c>
      <c r="Y28" s="22">
        <f t="shared" si="41"/>
        <v>1238</v>
      </c>
      <c r="Z28" s="22">
        <f t="shared" si="42"/>
        <v>374</v>
      </c>
      <c r="AA28" s="22">
        <v>0</v>
      </c>
      <c r="AB28" s="23">
        <f t="shared" si="43"/>
        <v>18454</v>
      </c>
    </row>
    <row r="29" spans="1:30" x14ac:dyDescent="0.25">
      <c r="A29" s="799" t="s">
        <v>94</v>
      </c>
      <c r="B29" s="25">
        <v>3</v>
      </c>
      <c r="C29" s="799" t="s">
        <v>36</v>
      </c>
      <c r="D29" s="25">
        <v>3</v>
      </c>
      <c r="E29" s="21" t="s">
        <v>11</v>
      </c>
      <c r="F29" s="21">
        <v>1</v>
      </c>
      <c r="G29" s="22">
        <f>0.1*G15</f>
        <v>7845</v>
      </c>
      <c r="H29" s="22">
        <f t="shared" si="27"/>
        <v>6025</v>
      </c>
      <c r="I29" s="22">
        <f t="shared" si="28"/>
        <v>1820</v>
      </c>
      <c r="J29" s="22">
        <f>0.1*J15</f>
        <v>22</v>
      </c>
      <c r="K29" s="22">
        <f t="shared" si="11"/>
        <v>4</v>
      </c>
      <c r="L29" s="22">
        <f>0.1*L15</f>
        <v>232</v>
      </c>
      <c r="M29" s="22">
        <f t="shared" si="29"/>
        <v>451</v>
      </c>
      <c r="N29" s="22">
        <f t="shared" ref="N29:X29" si="46">0.1*N15</f>
        <v>88</v>
      </c>
      <c r="O29" s="22">
        <f t="shared" si="46"/>
        <v>211</v>
      </c>
      <c r="P29" s="22">
        <f t="shared" si="46"/>
        <v>44</v>
      </c>
      <c r="Q29" s="22">
        <f t="shared" si="46"/>
        <v>108</v>
      </c>
      <c r="R29" s="22">
        <f t="shared" si="46"/>
        <v>249</v>
      </c>
      <c r="S29" s="22">
        <f t="shared" si="46"/>
        <v>508</v>
      </c>
      <c r="T29" s="22">
        <f t="shared" si="46"/>
        <v>54</v>
      </c>
      <c r="U29" s="22">
        <f t="shared" si="46"/>
        <v>77</v>
      </c>
      <c r="V29" s="22">
        <f t="shared" si="46"/>
        <v>17</v>
      </c>
      <c r="W29" s="22">
        <f t="shared" si="46"/>
        <v>13</v>
      </c>
      <c r="X29" s="22">
        <f t="shared" si="46"/>
        <v>1344</v>
      </c>
      <c r="Y29" s="22">
        <f t="shared" si="31"/>
        <v>1032</v>
      </c>
      <c r="Z29" s="22">
        <f t="shared" si="32"/>
        <v>312</v>
      </c>
      <c r="AA29" s="22">
        <v>0</v>
      </c>
      <c r="AB29" s="23">
        <f t="shared" si="1"/>
        <v>10812</v>
      </c>
    </row>
    <row r="30" spans="1:30" x14ac:dyDescent="0.25">
      <c r="A30" s="799"/>
      <c r="B30" s="25">
        <v>3</v>
      </c>
      <c r="C30" s="799"/>
      <c r="D30" s="25">
        <v>3</v>
      </c>
      <c r="E30" s="21" t="s">
        <v>13</v>
      </c>
      <c r="F30" s="21">
        <v>2</v>
      </c>
      <c r="G30" s="22">
        <f>0.1*G16</f>
        <v>7845</v>
      </c>
      <c r="H30" s="22">
        <f t="shared" si="27"/>
        <v>6025</v>
      </c>
      <c r="I30" s="22">
        <f t="shared" si="28"/>
        <v>1820</v>
      </c>
      <c r="J30" s="22">
        <f>0.1*J16</f>
        <v>161</v>
      </c>
      <c r="K30" s="22">
        <f t="shared" si="11"/>
        <v>32</v>
      </c>
      <c r="L30" s="22">
        <f>0.1*L16</f>
        <v>348</v>
      </c>
      <c r="M30" s="22">
        <f t="shared" si="29"/>
        <v>858</v>
      </c>
      <c r="N30" s="22">
        <f t="shared" ref="N30:X30" si="47">0.1*N16</f>
        <v>88</v>
      </c>
      <c r="O30" s="22">
        <f t="shared" si="47"/>
        <v>618</v>
      </c>
      <c r="P30" s="22">
        <f t="shared" si="47"/>
        <v>44</v>
      </c>
      <c r="Q30" s="22">
        <f t="shared" si="47"/>
        <v>108</v>
      </c>
      <c r="R30" s="22">
        <f t="shared" si="47"/>
        <v>249</v>
      </c>
      <c r="S30" s="22">
        <f t="shared" si="47"/>
        <v>580</v>
      </c>
      <c r="T30" s="22">
        <f t="shared" si="47"/>
        <v>54</v>
      </c>
      <c r="U30" s="22">
        <f t="shared" si="47"/>
        <v>77</v>
      </c>
      <c r="V30" s="22">
        <f t="shared" si="47"/>
        <v>17</v>
      </c>
      <c r="W30" s="22">
        <f t="shared" si="47"/>
        <v>20</v>
      </c>
      <c r="X30" s="22">
        <f t="shared" si="47"/>
        <v>1344</v>
      </c>
      <c r="Y30" s="22">
        <f t="shared" si="31"/>
        <v>1032</v>
      </c>
      <c r="Z30" s="22">
        <f t="shared" si="32"/>
        <v>312</v>
      </c>
      <c r="AA30" s="22">
        <v>0</v>
      </c>
      <c r="AB30" s="23">
        <f t="shared" si="1"/>
        <v>11553</v>
      </c>
    </row>
    <row r="31" spans="1:30" x14ac:dyDescent="0.25">
      <c r="A31" s="799"/>
      <c r="B31" s="25">
        <v>3</v>
      </c>
      <c r="C31" s="799"/>
      <c r="D31" s="25">
        <v>3</v>
      </c>
      <c r="E31" s="21" t="s">
        <v>244</v>
      </c>
      <c r="F31" s="21">
        <v>3</v>
      </c>
      <c r="G31" s="22">
        <f>0.1*G17</f>
        <v>7845</v>
      </c>
      <c r="H31" s="22">
        <f t="shared" si="27"/>
        <v>6025</v>
      </c>
      <c r="I31" s="22">
        <f t="shared" si="28"/>
        <v>1820</v>
      </c>
      <c r="J31" s="22">
        <f>0.1*J17</f>
        <v>684</v>
      </c>
      <c r="K31" s="22">
        <f t="shared" si="11"/>
        <v>137</v>
      </c>
      <c r="L31" s="22">
        <f>0.1*L17</f>
        <v>811</v>
      </c>
      <c r="M31" s="22">
        <f t="shared" si="29"/>
        <v>2336</v>
      </c>
      <c r="N31" s="22">
        <f t="shared" ref="N31:X31" si="48">0.1*N17</f>
        <v>88</v>
      </c>
      <c r="O31" s="22">
        <f t="shared" si="48"/>
        <v>2096</v>
      </c>
      <c r="P31" s="22">
        <f t="shared" si="48"/>
        <v>44</v>
      </c>
      <c r="Q31" s="22">
        <f t="shared" si="48"/>
        <v>108</v>
      </c>
      <c r="R31" s="22">
        <f t="shared" si="48"/>
        <v>270</v>
      </c>
      <c r="S31" s="22">
        <f t="shared" si="48"/>
        <v>580</v>
      </c>
      <c r="T31" s="22">
        <f t="shared" si="48"/>
        <v>54</v>
      </c>
      <c r="U31" s="22">
        <f t="shared" si="48"/>
        <v>77</v>
      </c>
      <c r="V31" s="22">
        <f t="shared" si="48"/>
        <v>17</v>
      </c>
      <c r="W31" s="22">
        <f t="shared" si="48"/>
        <v>20</v>
      </c>
      <c r="X31" s="22">
        <f t="shared" si="48"/>
        <v>1344</v>
      </c>
      <c r="Y31" s="22">
        <f t="shared" si="31"/>
        <v>1032</v>
      </c>
      <c r="Z31" s="22">
        <f t="shared" si="32"/>
        <v>312</v>
      </c>
      <c r="AA31" s="22">
        <v>0</v>
      </c>
      <c r="AB31" s="23">
        <f t="shared" si="1"/>
        <v>14038</v>
      </c>
    </row>
    <row r="32" spans="1:30" ht="45" x14ac:dyDescent="0.25">
      <c r="A32" s="24" t="s">
        <v>95</v>
      </c>
      <c r="B32" s="24"/>
      <c r="C32" s="25" t="s">
        <v>36</v>
      </c>
      <c r="D32" s="25">
        <v>3</v>
      </c>
      <c r="E32" s="21"/>
      <c r="F32" s="21"/>
      <c r="G32" s="22">
        <f>0.1*G18</f>
        <v>7845</v>
      </c>
      <c r="H32" s="22">
        <f t="shared" si="27"/>
        <v>6025</v>
      </c>
      <c r="I32" s="22">
        <f t="shared" si="28"/>
        <v>1820</v>
      </c>
      <c r="J32" s="22">
        <f>0.1*J18</f>
        <v>22</v>
      </c>
      <c r="K32" s="22">
        <f t="shared" si="11"/>
        <v>4</v>
      </c>
      <c r="L32" s="22">
        <f>0.1*L18</f>
        <v>232</v>
      </c>
      <c r="M32" s="22">
        <f t="shared" si="29"/>
        <v>451</v>
      </c>
      <c r="N32" s="22">
        <f t="shared" ref="N32:X32" si="49">0.1*N18</f>
        <v>88</v>
      </c>
      <c r="O32" s="22">
        <f t="shared" si="49"/>
        <v>211</v>
      </c>
      <c r="P32" s="22">
        <f t="shared" si="49"/>
        <v>44</v>
      </c>
      <c r="Q32" s="22">
        <f t="shared" si="49"/>
        <v>108</v>
      </c>
      <c r="R32" s="22">
        <f t="shared" si="49"/>
        <v>249</v>
      </c>
      <c r="S32" s="22">
        <f t="shared" si="49"/>
        <v>508</v>
      </c>
      <c r="T32" s="22">
        <f t="shared" si="49"/>
        <v>54</v>
      </c>
      <c r="U32" s="22">
        <f t="shared" si="49"/>
        <v>77</v>
      </c>
      <c r="V32" s="22">
        <f t="shared" si="49"/>
        <v>17</v>
      </c>
      <c r="W32" s="22">
        <f t="shared" si="49"/>
        <v>13</v>
      </c>
      <c r="X32" s="22">
        <f t="shared" si="49"/>
        <v>1344</v>
      </c>
      <c r="Y32" s="22">
        <f t="shared" si="31"/>
        <v>1032</v>
      </c>
      <c r="Z32" s="22">
        <f t="shared" si="32"/>
        <v>312</v>
      </c>
      <c r="AA32" s="22">
        <v>0</v>
      </c>
      <c r="AB32" s="23">
        <f t="shared" si="1"/>
        <v>10812</v>
      </c>
    </row>
    <row r="33" spans="1:28" x14ac:dyDescent="0.25">
      <c r="A33" s="24" t="s">
        <v>96</v>
      </c>
      <c r="B33" s="24"/>
      <c r="C33" s="25" t="s">
        <v>36</v>
      </c>
      <c r="D33" s="25">
        <v>3</v>
      </c>
      <c r="E33" s="21"/>
      <c r="F33" s="21"/>
      <c r="G33" s="22">
        <f>0.1*G19</f>
        <v>0</v>
      </c>
      <c r="H33" s="22">
        <f t="shared" si="27"/>
        <v>0</v>
      </c>
      <c r="I33" s="22">
        <f t="shared" si="28"/>
        <v>0</v>
      </c>
      <c r="J33" s="22">
        <f>0.1*J19</f>
        <v>0</v>
      </c>
      <c r="K33" s="22">
        <f t="shared" si="11"/>
        <v>0</v>
      </c>
      <c r="L33" s="22">
        <f>0.1*L19</f>
        <v>0</v>
      </c>
      <c r="M33" s="22">
        <f t="shared" si="29"/>
        <v>0</v>
      </c>
      <c r="N33" s="22">
        <f t="shared" ref="N33:X33" si="50">0.1*N19</f>
        <v>0</v>
      </c>
      <c r="O33" s="22">
        <f t="shared" si="50"/>
        <v>0</v>
      </c>
      <c r="P33" s="22">
        <f t="shared" si="50"/>
        <v>0</v>
      </c>
      <c r="Q33" s="22">
        <f t="shared" si="50"/>
        <v>0</v>
      </c>
      <c r="R33" s="22">
        <f t="shared" si="50"/>
        <v>0</v>
      </c>
      <c r="S33" s="22">
        <f t="shared" si="50"/>
        <v>0</v>
      </c>
      <c r="T33" s="22">
        <f t="shared" si="50"/>
        <v>0</v>
      </c>
      <c r="U33" s="22">
        <f t="shared" si="50"/>
        <v>0</v>
      </c>
      <c r="V33" s="22">
        <f t="shared" si="50"/>
        <v>0</v>
      </c>
      <c r="W33" s="22">
        <f t="shared" si="50"/>
        <v>0</v>
      </c>
      <c r="X33" s="22">
        <f t="shared" si="50"/>
        <v>0</v>
      </c>
      <c r="Y33" s="22">
        <f t="shared" si="31"/>
        <v>0</v>
      </c>
      <c r="Z33" s="22">
        <f t="shared" si="32"/>
        <v>0</v>
      </c>
      <c r="AA33" s="22">
        <v>0</v>
      </c>
      <c r="AB33" s="23">
        <f t="shared" si="1"/>
        <v>0</v>
      </c>
    </row>
    <row r="35" spans="1:28" x14ac:dyDescent="0.25">
      <c r="A35" s="592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</row>
    <row r="36" spans="1:28" x14ac:dyDescent="0.25">
      <c r="A36" s="842" t="s">
        <v>40</v>
      </c>
      <c r="B36" s="593">
        <v>4</v>
      </c>
      <c r="C36" s="841" t="s">
        <v>37</v>
      </c>
      <c r="D36" s="593">
        <v>0</v>
      </c>
      <c r="E36" s="594" t="s">
        <v>11</v>
      </c>
      <c r="F36" s="594">
        <v>1</v>
      </c>
      <c r="G36" s="595">
        <v>22310</v>
      </c>
      <c r="H36" s="596">
        <f t="shared" ref="H36" si="51">ROUND(G36/1.302,0)</f>
        <v>17135</v>
      </c>
      <c r="I36" s="596">
        <f t="shared" ref="I36" si="52">G36-H36</f>
        <v>5175</v>
      </c>
      <c r="J36" s="595">
        <v>910</v>
      </c>
      <c r="K36" s="595">
        <f>0.2*J36</f>
        <v>182</v>
      </c>
      <c r="L36" s="595">
        <v>2640</v>
      </c>
      <c r="M36" s="596">
        <f>N36+O36+P36+Q36</f>
        <v>2630</v>
      </c>
      <c r="N36" s="595">
        <v>460</v>
      </c>
      <c r="O36" s="595">
        <v>600</v>
      </c>
      <c r="P36" s="595">
        <v>830</v>
      </c>
      <c r="Q36" s="595">
        <v>740</v>
      </c>
      <c r="R36" s="595">
        <v>2120</v>
      </c>
      <c r="S36" s="595">
        <v>8620</v>
      </c>
      <c r="T36" s="595">
        <v>310</v>
      </c>
      <c r="U36" s="595">
        <v>1240</v>
      </c>
      <c r="V36" s="595">
        <v>50</v>
      </c>
      <c r="W36" s="595">
        <v>190</v>
      </c>
      <c r="X36" s="595">
        <v>14870</v>
      </c>
      <c r="Y36" s="596">
        <f>ROUND(X36/1.302,0)</f>
        <v>11421</v>
      </c>
      <c r="Z36" s="596">
        <f>X36-Y36</f>
        <v>3449</v>
      </c>
      <c r="AA36" s="595">
        <v>650</v>
      </c>
      <c r="AB36" s="597">
        <f>G36+J36+L36+M36+R36+S36+T36+U36+V36+W36+X36+AA36</f>
        <v>56540</v>
      </c>
    </row>
    <row r="37" spans="1:28" x14ac:dyDescent="0.25">
      <c r="A37" s="843"/>
      <c r="B37" s="593">
        <v>4</v>
      </c>
      <c r="C37" s="841"/>
      <c r="D37" s="593">
        <v>0</v>
      </c>
      <c r="E37" s="594" t="s">
        <v>13</v>
      </c>
      <c r="F37" s="594">
        <v>2</v>
      </c>
      <c r="G37" s="595">
        <v>22310</v>
      </c>
      <c r="H37" s="596">
        <f t="shared" ref="H37:H38" si="53">ROUND(G37/1.302,0)</f>
        <v>17135</v>
      </c>
      <c r="I37" s="596">
        <f t="shared" ref="I37:I38" si="54">G37-H37</f>
        <v>5175</v>
      </c>
      <c r="J37" s="595">
        <v>1610</v>
      </c>
      <c r="K37" s="595">
        <f>0.2*J37</f>
        <v>322</v>
      </c>
      <c r="L37" s="595">
        <v>3170</v>
      </c>
      <c r="M37" s="596">
        <f>N37+O37+P37+Q37</f>
        <v>5150</v>
      </c>
      <c r="N37" s="595">
        <v>460</v>
      </c>
      <c r="O37" s="595">
        <v>2980</v>
      </c>
      <c r="P37" s="595">
        <v>970</v>
      </c>
      <c r="Q37" s="595">
        <v>740</v>
      </c>
      <c r="R37" s="595">
        <v>2120</v>
      </c>
      <c r="S37" s="595">
        <v>8620</v>
      </c>
      <c r="T37" s="595">
        <v>310</v>
      </c>
      <c r="U37" s="595">
        <v>1240</v>
      </c>
      <c r="V37" s="595">
        <v>50</v>
      </c>
      <c r="W37" s="595">
        <v>460</v>
      </c>
      <c r="X37" s="595">
        <v>16360</v>
      </c>
      <c r="Y37" s="596">
        <f>ROUND(X37/1.302,0)</f>
        <v>12565</v>
      </c>
      <c r="Z37" s="596">
        <f>X37-Y37</f>
        <v>3795</v>
      </c>
      <c r="AA37" s="595">
        <v>650</v>
      </c>
      <c r="AB37" s="597">
        <f>G37+J37+L37+M37+R37+S37+T37+U37+V37+W37+X37+AA37</f>
        <v>62050</v>
      </c>
    </row>
    <row r="38" spans="1:28" x14ac:dyDescent="0.25">
      <c r="A38" s="843"/>
      <c r="B38" s="593">
        <v>4</v>
      </c>
      <c r="C38" s="841"/>
      <c r="D38" s="593">
        <v>0</v>
      </c>
      <c r="E38" s="594" t="s">
        <v>9</v>
      </c>
      <c r="F38" s="594">
        <v>3</v>
      </c>
      <c r="G38" s="595">
        <v>22310</v>
      </c>
      <c r="H38" s="596">
        <f t="shared" si="53"/>
        <v>17135</v>
      </c>
      <c r="I38" s="596">
        <f t="shared" si="54"/>
        <v>5175</v>
      </c>
      <c r="J38" s="595">
        <v>1910</v>
      </c>
      <c r="K38" s="595">
        <f>0.2*J38</f>
        <v>382</v>
      </c>
      <c r="L38" s="595">
        <v>3970</v>
      </c>
      <c r="M38" s="596">
        <f>N38+O38+P38+Q38</f>
        <v>13670</v>
      </c>
      <c r="N38" s="595">
        <v>460</v>
      </c>
      <c r="O38" s="595">
        <v>9200</v>
      </c>
      <c r="P38" s="595">
        <v>3270</v>
      </c>
      <c r="Q38" s="595">
        <v>740</v>
      </c>
      <c r="R38" s="595">
        <v>2120</v>
      </c>
      <c r="S38" s="595">
        <v>8620</v>
      </c>
      <c r="T38" s="595">
        <v>310</v>
      </c>
      <c r="U38" s="595">
        <v>1240</v>
      </c>
      <c r="V38" s="595">
        <v>50</v>
      </c>
      <c r="W38" s="595">
        <v>2570</v>
      </c>
      <c r="X38" s="595">
        <v>17850</v>
      </c>
      <c r="Y38" s="596">
        <f>ROUND(X38/1.302,0)</f>
        <v>13710</v>
      </c>
      <c r="Z38" s="596">
        <f>X38-Y38</f>
        <v>4140</v>
      </c>
      <c r="AA38" s="595">
        <v>650</v>
      </c>
      <c r="AB38" s="597">
        <f>G38+J38+L38+M38+R38+S38+T38+U38+V38+W38+X38+AA38</f>
        <v>75270</v>
      </c>
    </row>
    <row r="39" spans="1:28" x14ac:dyDescent="0.25">
      <c r="A39" s="843"/>
      <c r="B39" s="593"/>
      <c r="C39" s="841" t="s">
        <v>36</v>
      </c>
      <c r="D39" s="593"/>
      <c r="E39" s="594"/>
      <c r="F39" s="594"/>
      <c r="G39" s="595"/>
      <c r="H39" s="595"/>
      <c r="I39" s="595"/>
      <c r="J39" s="595" t="s">
        <v>97</v>
      </c>
      <c r="K39" s="595"/>
      <c r="L39" s="595"/>
      <c r="M39" s="595"/>
      <c r="N39" s="595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7"/>
    </row>
    <row r="40" spans="1:28" x14ac:dyDescent="0.25">
      <c r="A40" s="843"/>
      <c r="B40" s="593">
        <v>4</v>
      </c>
      <c r="C40" s="841"/>
      <c r="D40" s="593">
        <v>3</v>
      </c>
      <c r="E40" s="594" t="s">
        <v>11</v>
      </c>
      <c r="F40" s="594">
        <v>1</v>
      </c>
      <c r="G40" s="595">
        <f>G36*0.1</f>
        <v>2231</v>
      </c>
      <c r="H40" s="596">
        <f>ROUND(G40/1.302,0)</f>
        <v>1714</v>
      </c>
      <c r="I40" s="596">
        <f>G40-H40</f>
        <v>517</v>
      </c>
      <c r="J40" s="595">
        <f t="shared" ref="J40:L42" si="55">J36*0.1</f>
        <v>91</v>
      </c>
      <c r="K40" s="595">
        <f>0.2*J40</f>
        <v>18.2</v>
      </c>
      <c r="L40" s="595">
        <f t="shared" si="55"/>
        <v>264</v>
      </c>
      <c r="M40" s="596">
        <f>N40+O40+P40+Q40</f>
        <v>263</v>
      </c>
      <c r="N40" s="595">
        <f t="shared" ref="N40:X42" si="56">N36*0.1</f>
        <v>46</v>
      </c>
      <c r="O40" s="595">
        <f t="shared" si="56"/>
        <v>60</v>
      </c>
      <c r="P40" s="595">
        <f t="shared" si="56"/>
        <v>83</v>
      </c>
      <c r="Q40" s="595">
        <f t="shared" si="56"/>
        <v>74</v>
      </c>
      <c r="R40" s="595">
        <f t="shared" si="56"/>
        <v>212</v>
      </c>
      <c r="S40" s="595">
        <f t="shared" si="56"/>
        <v>862</v>
      </c>
      <c r="T40" s="595">
        <f t="shared" si="56"/>
        <v>31</v>
      </c>
      <c r="U40" s="595">
        <f t="shared" si="56"/>
        <v>124</v>
      </c>
      <c r="V40" s="595">
        <f t="shared" si="56"/>
        <v>5</v>
      </c>
      <c r="W40" s="595">
        <f t="shared" si="56"/>
        <v>19</v>
      </c>
      <c r="X40" s="595">
        <f t="shared" si="56"/>
        <v>1487</v>
      </c>
      <c r="Y40" s="596">
        <f>ROUND(X40/1.302,0)</f>
        <v>1142</v>
      </c>
      <c r="Z40" s="596">
        <f>X40-Y40</f>
        <v>345</v>
      </c>
      <c r="AA40" s="595">
        <v>0</v>
      </c>
      <c r="AB40" s="597">
        <f>G40+J40+L40+M40+R40+S40+T40+U40+V40+W40+X40+AA40</f>
        <v>5589</v>
      </c>
    </row>
    <row r="41" spans="1:28" x14ac:dyDescent="0.25">
      <c r="A41" s="843"/>
      <c r="B41" s="593">
        <v>4</v>
      </c>
      <c r="C41" s="841"/>
      <c r="D41" s="593">
        <v>3</v>
      </c>
      <c r="E41" s="594" t="s">
        <v>13</v>
      </c>
      <c r="F41" s="594">
        <v>2</v>
      </c>
      <c r="G41" s="595">
        <f>G37*0.1</f>
        <v>2231</v>
      </c>
      <c r="H41" s="596">
        <f>ROUND(G41/1.302,0)</f>
        <v>1714</v>
      </c>
      <c r="I41" s="596">
        <f>G41-H41</f>
        <v>517</v>
      </c>
      <c r="J41" s="595">
        <f t="shared" si="55"/>
        <v>161</v>
      </c>
      <c r="K41" s="595">
        <f>0.2*J41</f>
        <v>32.200000000000003</v>
      </c>
      <c r="L41" s="595">
        <f t="shared" si="55"/>
        <v>317</v>
      </c>
      <c r="M41" s="596">
        <f>N41+O41+P41+Q41</f>
        <v>515</v>
      </c>
      <c r="N41" s="595">
        <f t="shared" si="56"/>
        <v>46</v>
      </c>
      <c r="O41" s="595">
        <f t="shared" si="56"/>
        <v>298</v>
      </c>
      <c r="P41" s="595">
        <f t="shared" si="56"/>
        <v>97</v>
      </c>
      <c r="Q41" s="595">
        <f t="shared" si="56"/>
        <v>74</v>
      </c>
      <c r="R41" s="595">
        <f t="shared" si="56"/>
        <v>212</v>
      </c>
      <c r="S41" s="595">
        <f t="shared" si="56"/>
        <v>862</v>
      </c>
      <c r="T41" s="595">
        <f t="shared" si="56"/>
        <v>31</v>
      </c>
      <c r="U41" s="595">
        <f t="shared" si="56"/>
        <v>124</v>
      </c>
      <c r="V41" s="595">
        <f t="shared" si="56"/>
        <v>5</v>
      </c>
      <c r="W41" s="595">
        <f t="shared" si="56"/>
        <v>46</v>
      </c>
      <c r="X41" s="595">
        <f t="shared" si="56"/>
        <v>1636</v>
      </c>
      <c r="Y41" s="596">
        <f>ROUND(X41/1.302,0)</f>
        <v>1257</v>
      </c>
      <c r="Z41" s="596">
        <f>X41-Y41</f>
        <v>379</v>
      </c>
      <c r="AA41" s="595">
        <v>0</v>
      </c>
      <c r="AB41" s="597">
        <f>G41+J41+L41+M41+R41+S41+T41+U41+V41+W41+X41+AA41</f>
        <v>6140</v>
      </c>
    </row>
    <row r="42" spans="1:28" x14ac:dyDescent="0.25">
      <c r="A42" s="843"/>
      <c r="B42" s="593">
        <v>4</v>
      </c>
      <c r="C42" s="598"/>
      <c r="D42" s="593">
        <v>3</v>
      </c>
      <c r="E42" s="594" t="s">
        <v>9</v>
      </c>
      <c r="F42" s="594">
        <v>3</v>
      </c>
      <c r="G42" s="595">
        <f>G38*0.1</f>
        <v>2231</v>
      </c>
      <c r="H42" s="596">
        <f>ROUND(G42/1.302,0)</f>
        <v>1714</v>
      </c>
      <c r="I42" s="596">
        <f>G42-H42</f>
        <v>517</v>
      </c>
      <c r="J42" s="595">
        <f t="shared" si="55"/>
        <v>191</v>
      </c>
      <c r="K42" s="595">
        <f>0.2*J42</f>
        <v>38.200000000000003</v>
      </c>
      <c r="L42" s="595">
        <f t="shared" si="55"/>
        <v>397</v>
      </c>
      <c r="M42" s="596">
        <f>N42+O42+P42+Q42</f>
        <v>1367</v>
      </c>
      <c r="N42" s="595">
        <f t="shared" si="56"/>
        <v>46</v>
      </c>
      <c r="O42" s="595">
        <f t="shared" si="56"/>
        <v>920</v>
      </c>
      <c r="P42" s="595">
        <f t="shared" si="56"/>
        <v>327</v>
      </c>
      <c r="Q42" s="595">
        <f t="shared" si="56"/>
        <v>74</v>
      </c>
      <c r="R42" s="595">
        <f t="shared" si="56"/>
        <v>212</v>
      </c>
      <c r="S42" s="595">
        <f t="shared" si="56"/>
        <v>862</v>
      </c>
      <c r="T42" s="595">
        <f t="shared" si="56"/>
        <v>31</v>
      </c>
      <c r="U42" s="595">
        <f t="shared" si="56"/>
        <v>124</v>
      </c>
      <c r="V42" s="595">
        <f t="shared" si="56"/>
        <v>5</v>
      </c>
      <c r="W42" s="595">
        <f t="shared" si="56"/>
        <v>257</v>
      </c>
      <c r="X42" s="595">
        <f t="shared" si="56"/>
        <v>1785</v>
      </c>
      <c r="Y42" s="596">
        <f>ROUND(X42/1.302,0)</f>
        <v>1371</v>
      </c>
      <c r="Z42" s="596">
        <f>X42-Y42</f>
        <v>414</v>
      </c>
      <c r="AA42" s="595">
        <v>0</v>
      </c>
      <c r="AB42" s="597">
        <f>G42+J42+L42+M42+R42+S42+T42+U42+V42+W42+X42+AA42</f>
        <v>7462</v>
      </c>
    </row>
    <row r="43" spans="1:28" x14ac:dyDescent="0.25">
      <c r="A43" s="843"/>
      <c r="B43" s="593"/>
      <c r="C43" s="592"/>
      <c r="D43" s="592"/>
      <c r="E43" s="592"/>
      <c r="F43" s="592"/>
      <c r="G43" s="592"/>
      <c r="H43" s="592"/>
      <c r="I43" s="592"/>
      <c r="J43" s="592"/>
      <c r="K43" s="592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</row>
    <row r="44" spans="1:28" x14ac:dyDescent="0.25">
      <c r="A44" s="843"/>
      <c r="B44" s="593">
        <v>4</v>
      </c>
      <c r="C44" s="592" t="s">
        <v>420</v>
      </c>
      <c r="D44" s="593">
        <v>30</v>
      </c>
      <c r="E44" s="594" t="s">
        <v>9</v>
      </c>
      <c r="F44" s="594">
        <v>3</v>
      </c>
      <c r="G44" s="595">
        <f>ROUND(0.25*G38,0)</f>
        <v>5578</v>
      </c>
      <c r="H44" s="595">
        <f t="shared" ref="H44:Z44" si="57">ROUND(0.25*H38,0)</f>
        <v>4284</v>
      </c>
      <c r="I44" s="595">
        <f t="shared" si="57"/>
        <v>1294</v>
      </c>
      <c r="J44" s="595">
        <f t="shared" si="57"/>
        <v>478</v>
      </c>
      <c r="K44" s="595">
        <f t="shared" si="57"/>
        <v>96</v>
      </c>
      <c r="L44" s="595">
        <f t="shared" si="57"/>
        <v>993</v>
      </c>
      <c r="M44" s="595">
        <f t="shared" si="57"/>
        <v>3418</v>
      </c>
      <c r="N44" s="595">
        <f t="shared" si="57"/>
        <v>115</v>
      </c>
      <c r="O44" s="595">
        <f t="shared" si="57"/>
        <v>2300</v>
      </c>
      <c r="P44" s="595">
        <f t="shared" si="57"/>
        <v>818</v>
      </c>
      <c r="Q44" s="595">
        <f t="shared" si="57"/>
        <v>185</v>
      </c>
      <c r="R44" s="595">
        <f t="shared" si="57"/>
        <v>530</v>
      </c>
      <c r="S44" s="595">
        <f t="shared" si="57"/>
        <v>2155</v>
      </c>
      <c r="T44" s="595">
        <f t="shared" si="57"/>
        <v>78</v>
      </c>
      <c r="U44" s="595">
        <f t="shared" si="57"/>
        <v>310</v>
      </c>
      <c r="V44" s="595">
        <f t="shared" si="57"/>
        <v>13</v>
      </c>
      <c r="W44" s="595">
        <f t="shared" si="57"/>
        <v>643</v>
      </c>
      <c r="X44" s="595">
        <f t="shared" si="57"/>
        <v>4463</v>
      </c>
      <c r="Y44" s="595">
        <f t="shared" si="57"/>
        <v>3428</v>
      </c>
      <c r="Z44" s="595">
        <f t="shared" si="57"/>
        <v>1035</v>
      </c>
      <c r="AA44" s="595">
        <v>0</v>
      </c>
      <c r="AB44" s="597">
        <f>G44+J44+L44+M44+R44+S44+T44+U44+V44+W44+X44+AA44</f>
        <v>18659</v>
      </c>
    </row>
  </sheetData>
  <mergeCells count="35">
    <mergeCell ref="A29:A31"/>
    <mergeCell ref="C29:C31"/>
    <mergeCell ref="C36:C38"/>
    <mergeCell ref="C39:C41"/>
    <mergeCell ref="A36:A44"/>
    <mergeCell ref="A15:A17"/>
    <mergeCell ref="C15:C17"/>
    <mergeCell ref="A20:A24"/>
    <mergeCell ref="C20:C24"/>
    <mergeCell ref="A25:A28"/>
    <mergeCell ref="C25:C28"/>
    <mergeCell ref="A11:A14"/>
    <mergeCell ref="C11:C14"/>
    <mergeCell ref="S3:S4"/>
    <mergeCell ref="T3:T4"/>
    <mergeCell ref="U3:U4"/>
    <mergeCell ref="L3:L4"/>
    <mergeCell ref="A6:A10"/>
    <mergeCell ref="C6:C10"/>
    <mergeCell ref="A2:AB2"/>
    <mergeCell ref="A3:A4"/>
    <mergeCell ref="C3:C4"/>
    <mergeCell ref="E3:E4"/>
    <mergeCell ref="G3:G4"/>
    <mergeCell ref="H3:I3"/>
    <mergeCell ref="J3:J4"/>
    <mergeCell ref="M3:M4"/>
    <mergeCell ref="N3:Q3"/>
    <mergeCell ref="R3:R4"/>
    <mergeCell ref="Y3:Z3"/>
    <mergeCell ref="AA3:AA4"/>
    <mergeCell ref="AB3:AB4"/>
    <mergeCell ref="V3:V4"/>
    <mergeCell ref="W3:W4"/>
    <mergeCell ref="X3:X4"/>
  </mergeCells>
  <pageMargins left="0.11811023622047245" right="0.11811023622047245" top="0.74803149606299213" bottom="0.74803149606299213" header="0.31496062992125984" footer="0.31496062992125984"/>
  <pageSetup paperSize="8"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G33"/>
  <sheetViews>
    <sheetView topLeftCell="A16" zoomScale="70" zoomScaleNormal="70" workbookViewId="0">
      <selection activeCell="G34" sqref="G34"/>
    </sheetView>
  </sheetViews>
  <sheetFormatPr defaultColWidth="9.140625" defaultRowHeight="15.75" x14ac:dyDescent="0.25"/>
  <cols>
    <col min="1" max="1" width="8.140625" style="50" customWidth="1"/>
    <col min="2" max="2" width="54.140625" style="50" customWidth="1"/>
    <col min="3" max="3" width="25.140625" style="50" customWidth="1"/>
    <col min="4" max="4" width="31.5703125" style="50" customWidth="1"/>
    <col min="5" max="5" width="26.7109375" style="50" customWidth="1"/>
    <col min="6" max="6" width="31.5703125" style="50" customWidth="1"/>
    <col min="7" max="7" width="31.85546875" style="50" customWidth="1"/>
    <col min="8" max="16384" width="9.140625" style="50"/>
  </cols>
  <sheetData>
    <row r="1" spans="1:7" x14ac:dyDescent="0.25">
      <c r="A1" s="27"/>
      <c r="B1" s="49" t="s">
        <v>98</v>
      </c>
      <c r="C1" s="49"/>
      <c r="D1" s="49"/>
      <c r="E1" s="49"/>
    </row>
    <row r="2" spans="1:7" ht="137.25" customHeight="1" x14ac:dyDescent="0.25">
      <c r="A2" s="51" t="s">
        <v>41</v>
      </c>
      <c r="B2" s="52" t="s">
        <v>42</v>
      </c>
      <c r="C2" s="53" t="s">
        <v>99</v>
      </c>
      <c r="D2" s="54" t="s">
        <v>100</v>
      </c>
      <c r="E2" s="54" t="s">
        <v>101</v>
      </c>
      <c r="F2" s="54" t="s">
        <v>100</v>
      </c>
      <c r="G2" s="54" t="s">
        <v>101</v>
      </c>
    </row>
    <row r="3" spans="1:7" x14ac:dyDescent="0.25">
      <c r="A3" s="51"/>
      <c r="B3" s="55"/>
      <c r="C3" s="53"/>
      <c r="D3" s="844" t="s">
        <v>102</v>
      </c>
      <c r="E3" s="845"/>
      <c r="F3" s="846" t="s">
        <v>40</v>
      </c>
      <c r="G3" s="846"/>
    </row>
    <row r="4" spans="1:7" ht="38.25" customHeight="1" x14ac:dyDescent="0.25">
      <c r="A4" s="26">
        <v>1</v>
      </c>
      <c r="B4" s="280" t="s">
        <v>43</v>
      </c>
      <c r="C4" s="285" t="s">
        <v>103</v>
      </c>
      <c r="D4" s="2">
        <v>1.1519999999999999</v>
      </c>
      <c r="E4" s="2">
        <v>2.7269999999999999</v>
      </c>
      <c r="F4" s="284">
        <f>D4</f>
        <v>1.1519999999999999</v>
      </c>
      <c r="G4" s="284">
        <v>2.641</v>
      </c>
    </row>
    <row r="5" spans="1:7" ht="35.25" customHeight="1" x14ac:dyDescent="0.25">
      <c r="A5" s="26">
        <v>2</v>
      </c>
      <c r="B5" s="280" t="s">
        <v>104</v>
      </c>
      <c r="C5" s="285" t="s">
        <v>105</v>
      </c>
      <c r="D5" s="2">
        <v>1.244</v>
      </c>
      <c r="E5" s="2">
        <v>2.194</v>
      </c>
      <c r="F5" s="284">
        <f t="shared" ref="F5:F17" si="0">D5</f>
        <v>1.244</v>
      </c>
      <c r="G5" s="284">
        <v>2.1560000000000001</v>
      </c>
    </row>
    <row r="6" spans="1:7" ht="34.5" customHeight="1" x14ac:dyDescent="0.25">
      <c r="A6" s="26">
        <v>3</v>
      </c>
      <c r="B6" s="280" t="s">
        <v>45</v>
      </c>
      <c r="C6" s="285" t="s">
        <v>106</v>
      </c>
      <c r="D6" s="2">
        <v>1.282</v>
      </c>
      <c r="E6" s="2">
        <v>2.1589999999999998</v>
      </c>
      <c r="F6" s="284">
        <f t="shared" si="0"/>
        <v>1.282</v>
      </c>
      <c r="G6" s="286">
        <v>2.1059999999999999</v>
      </c>
    </row>
    <row r="7" spans="1:7" ht="36.75" customHeight="1" x14ac:dyDescent="0.25">
      <c r="A7" s="26">
        <v>4</v>
      </c>
      <c r="B7" s="280" t="s">
        <v>46</v>
      </c>
      <c r="C7" s="285" t="s">
        <v>107</v>
      </c>
      <c r="D7" s="2">
        <v>2.0270000000000001</v>
      </c>
      <c r="E7" s="2">
        <v>3.3260000000000001</v>
      </c>
      <c r="F7" s="284">
        <f t="shared" si="0"/>
        <v>2.0270000000000001</v>
      </c>
      <c r="G7" s="284">
        <v>3.2090000000000001</v>
      </c>
    </row>
    <row r="8" spans="1:7" ht="52.5" customHeight="1" x14ac:dyDescent="0.25">
      <c r="A8" s="26">
        <v>5</v>
      </c>
      <c r="B8" s="280" t="s">
        <v>47</v>
      </c>
      <c r="C8" s="285" t="s">
        <v>108</v>
      </c>
      <c r="D8" s="2">
        <v>1.395</v>
      </c>
      <c r="E8" s="2">
        <v>1.9790000000000001</v>
      </c>
      <c r="F8" s="284">
        <f t="shared" si="0"/>
        <v>1.395</v>
      </c>
      <c r="G8" s="286">
        <v>1.9890000000000001</v>
      </c>
    </row>
    <row r="9" spans="1:7" ht="51" customHeight="1" x14ac:dyDescent="0.25">
      <c r="A9" s="26">
        <v>6</v>
      </c>
      <c r="B9" s="280" t="s">
        <v>48</v>
      </c>
      <c r="C9" s="285" t="s">
        <v>109</v>
      </c>
      <c r="D9" s="2">
        <v>2.4420000000000002</v>
      </c>
      <c r="E9" s="2">
        <v>2.6</v>
      </c>
      <c r="F9" s="284">
        <f t="shared" si="0"/>
        <v>2.4420000000000002</v>
      </c>
      <c r="G9" s="284">
        <v>2.5539999999999998</v>
      </c>
    </row>
    <row r="10" spans="1:7" ht="39.75" customHeight="1" x14ac:dyDescent="0.25">
      <c r="A10" s="26">
        <v>7</v>
      </c>
      <c r="B10" s="280" t="s">
        <v>49</v>
      </c>
      <c r="C10" s="285" t="s">
        <v>110</v>
      </c>
      <c r="D10" s="2">
        <v>2.169</v>
      </c>
      <c r="E10" s="2">
        <v>3.0059999999999998</v>
      </c>
      <c r="F10" s="284">
        <f t="shared" si="0"/>
        <v>2.169</v>
      </c>
      <c r="G10" s="286">
        <v>2.9319999999999999</v>
      </c>
    </row>
    <row r="11" spans="1:7" ht="55.5" customHeight="1" x14ac:dyDescent="0.25">
      <c r="A11" s="26">
        <v>8</v>
      </c>
      <c r="B11" s="280" t="s">
        <v>50</v>
      </c>
      <c r="C11" s="287" t="s">
        <v>111</v>
      </c>
      <c r="D11" s="2">
        <v>1.504</v>
      </c>
      <c r="E11" s="2">
        <v>2.4710000000000001</v>
      </c>
      <c r="F11" s="284">
        <f t="shared" si="0"/>
        <v>1.504</v>
      </c>
      <c r="G11" s="286">
        <v>2.3980000000000001</v>
      </c>
    </row>
    <row r="12" spans="1:7" ht="67.5" customHeight="1" x14ac:dyDescent="0.25">
      <c r="A12" s="26">
        <v>9</v>
      </c>
      <c r="B12" s="280" t="s">
        <v>51</v>
      </c>
      <c r="C12" s="285" t="s">
        <v>112</v>
      </c>
      <c r="D12" s="2">
        <v>3.258</v>
      </c>
      <c r="E12" s="2">
        <v>2.8919999999999999</v>
      </c>
      <c r="F12" s="284">
        <f t="shared" si="0"/>
        <v>3.258</v>
      </c>
      <c r="G12" s="284">
        <v>2.8540000000000001</v>
      </c>
    </row>
    <row r="13" spans="1:7" ht="38.25" customHeight="1" x14ac:dyDescent="0.25">
      <c r="A13" s="26">
        <v>10</v>
      </c>
      <c r="B13" s="280" t="s">
        <v>52</v>
      </c>
      <c r="C13" s="285" t="s">
        <v>113</v>
      </c>
      <c r="D13" s="2">
        <v>1.3620000000000001</v>
      </c>
      <c r="E13" s="2">
        <v>2.9540000000000002</v>
      </c>
      <c r="F13" s="284">
        <f t="shared" si="0"/>
        <v>1.3620000000000001</v>
      </c>
      <c r="G13" s="286">
        <v>2.823</v>
      </c>
    </row>
    <row r="14" spans="1:7" ht="57" customHeight="1" x14ac:dyDescent="0.25">
      <c r="A14" s="26">
        <v>11</v>
      </c>
      <c r="B14" s="280" t="s">
        <v>53</v>
      </c>
      <c r="C14" s="285" t="s">
        <v>114</v>
      </c>
      <c r="D14" s="2">
        <v>1.2470000000000001</v>
      </c>
      <c r="E14" s="2">
        <v>3.2010000000000001</v>
      </c>
      <c r="F14" s="284">
        <f t="shared" si="0"/>
        <v>1.2470000000000001</v>
      </c>
      <c r="G14" s="284">
        <v>3.0470000000000002</v>
      </c>
    </row>
    <row r="15" spans="1:7" ht="39.75" customHeight="1" x14ac:dyDescent="0.25">
      <c r="A15" s="26">
        <v>12</v>
      </c>
      <c r="B15" s="280" t="s">
        <v>54</v>
      </c>
      <c r="C15" s="285" t="s">
        <v>115</v>
      </c>
      <c r="D15" s="2">
        <v>1.4350000000000001</v>
      </c>
      <c r="E15" s="2">
        <v>2.5099999999999998</v>
      </c>
      <c r="F15" s="284">
        <f t="shared" si="0"/>
        <v>1.4350000000000001</v>
      </c>
      <c r="G15" s="288">
        <v>2.2879999999999998</v>
      </c>
    </row>
    <row r="16" spans="1:7" ht="42.75" customHeight="1" x14ac:dyDescent="0.25">
      <c r="A16" s="26">
        <v>13</v>
      </c>
      <c r="B16" s="280" t="s">
        <v>55</v>
      </c>
      <c r="C16" s="285" t="s">
        <v>116</v>
      </c>
      <c r="D16" s="2">
        <v>1.4650000000000001</v>
      </c>
      <c r="E16" s="2">
        <v>2.694</v>
      </c>
      <c r="F16" s="284">
        <f t="shared" si="0"/>
        <v>1.4650000000000001</v>
      </c>
      <c r="G16" s="284">
        <v>2.593</v>
      </c>
    </row>
    <row r="17" spans="1:7" ht="41.25" customHeight="1" x14ac:dyDescent="0.25">
      <c r="A17" s="26">
        <v>14</v>
      </c>
      <c r="B17" s="280" t="s">
        <v>56</v>
      </c>
      <c r="C17" s="287" t="s">
        <v>117</v>
      </c>
      <c r="D17" s="2">
        <v>2.9380000000000002</v>
      </c>
      <c r="E17" s="2">
        <v>12.574999999999999</v>
      </c>
      <c r="F17" s="284">
        <f t="shared" si="0"/>
        <v>2.9380000000000002</v>
      </c>
      <c r="G17" s="284">
        <v>11.721</v>
      </c>
    </row>
    <row r="18" spans="1:7" x14ac:dyDescent="0.25">
      <c r="A18" s="27"/>
      <c r="B18" s="27"/>
      <c r="C18" s="27"/>
      <c r="D18" s="27"/>
      <c r="E18" s="27"/>
    </row>
    <row r="19" spans="1:7" x14ac:dyDescent="0.25">
      <c r="A19" s="27"/>
      <c r="B19" s="28" t="s">
        <v>118</v>
      </c>
      <c r="C19" s="27"/>
      <c r="D19" s="27"/>
      <c r="E19" s="27"/>
    </row>
    <row r="20" spans="1:7" x14ac:dyDescent="0.25">
      <c r="A20" s="56">
        <v>100</v>
      </c>
      <c r="B20" s="283" t="s">
        <v>28</v>
      </c>
      <c r="C20" s="56"/>
      <c r="D20" s="281">
        <v>3.3740000000000001</v>
      </c>
      <c r="E20" s="286">
        <f>E12</f>
        <v>2.8919999999999999</v>
      </c>
      <c r="F20" s="56"/>
      <c r="G20" s="56"/>
    </row>
    <row r="21" spans="1:7" x14ac:dyDescent="0.25">
      <c r="A21" s="56">
        <v>0</v>
      </c>
      <c r="B21" s="283" t="s">
        <v>24</v>
      </c>
      <c r="C21" s="56"/>
      <c r="D21" s="281">
        <v>2.4510000000000001</v>
      </c>
      <c r="E21" s="286">
        <f>E9</f>
        <v>2.6</v>
      </c>
      <c r="F21" s="56"/>
      <c r="G21" s="56"/>
    </row>
    <row r="23" spans="1:7" x14ac:dyDescent="0.25">
      <c r="A23" s="40">
        <v>21</v>
      </c>
      <c r="B23" s="282" t="s">
        <v>142</v>
      </c>
      <c r="C23" s="288" t="s">
        <v>152</v>
      </c>
      <c r="D23" s="40"/>
      <c r="E23" s="40"/>
      <c r="F23" s="281">
        <v>1.153</v>
      </c>
      <c r="G23" s="286">
        <v>2.4820000000000002</v>
      </c>
    </row>
    <row r="24" spans="1:7" x14ac:dyDescent="0.25">
      <c r="A24" s="40">
        <v>22</v>
      </c>
      <c r="B24" s="282" t="s">
        <v>143</v>
      </c>
      <c r="C24" s="288" t="s">
        <v>153</v>
      </c>
      <c r="D24" s="56"/>
      <c r="E24" s="40"/>
      <c r="F24" s="282">
        <v>1.796</v>
      </c>
      <c r="G24" s="286">
        <v>2.5550000000000002</v>
      </c>
    </row>
    <row r="25" spans="1:7" x14ac:dyDescent="0.25">
      <c r="A25" s="40">
        <v>23</v>
      </c>
      <c r="B25" s="282" t="s">
        <v>144</v>
      </c>
      <c r="C25" s="288" t="s">
        <v>154</v>
      </c>
      <c r="D25" s="56"/>
      <c r="E25" s="40"/>
      <c r="F25" s="282">
        <v>1.4379999999999999</v>
      </c>
      <c r="G25" s="286">
        <v>2.3140000000000001</v>
      </c>
    </row>
    <row r="26" spans="1:7" x14ac:dyDescent="0.25">
      <c r="A26" s="40">
        <v>24</v>
      </c>
      <c r="B26" s="282" t="s">
        <v>145</v>
      </c>
      <c r="C26" s="288" t="s">
        <v>110</v>
      </c>
      <c r="D26" s="56"/>
      <c r="E26" s="40"/>
      <c r="F26" s="281">
        <v>2.1749999999999998</v>
      </c>
      <c r="G26" s="286">
        <v>2.9319999999999999</v>
      </c>
    </row>
    <row r="27" spans="1:7" x14ac:dyDescent="0.25">
      <c r="A27" s="40">
        <v>25</v>
      </c>
      <c r="B27" s="282" t="s">
        <v>146</v>
      </c>
      <c r="C27" s="288" t="s">
        <v>155</v>
      </c>
      <c r="D27" s="56"/>
      <c r="E27" s="40"/>
      <c r="F27" s="282">
        <v>1.427</v>
      </c>
      <c r="G27" s="286">
        <v>2.6659999999999999</v>
      </c>
    </row>
    <row r="28" spans="1:7" x14ac:dyDescent="0.25">
      <c r="A28" s="40">
        <v>26</v>
      </c>
      <c r="B28" s="282" t="s">
        <v>147</v>
      </c>
      <c r="C28" s="288" t="s">
        <v>156</v>
      </c>
      <c r="D28" s="56"/>
      <c r="E28" s="40"/>
      <c r="F28" s="282">
        <v>1.2010000000000001</v>
      </c>
      <c r="G28" s="286">
        <v>2.4159999999999999</v>
      </c>
    </row>
    <row r="29" spans="1:7" x14ac:dyDescent="0.25">
      <c r="A29" s="40">
        <v>27</v>
      </c>
      <c r="B29" s="282" t="s">
        <v>148</v>
      </c>
      <c r="C29" s="288" t="s">
        <v>113</v>
      </c>
      <c r="D29" s="56"/>
      <c r="E29" s="40"/>
      <c r="F29" s="282">
        <v>1.385</v>
      </c>
      <c r="G29" s="286">
        <v>2.823</v>
      </c>
    </row>
    <row r="30" spans="1:7" x14ac:dyDescent="0.25">
      <c r="A30" s="40">
        <v>28</v>
      </c>
      <c r="B30" s="282" t="s">
        <v>149</v>
      </c>
      <c r="C30" s="288" t="s">
        <v>157</v>
      </c>
      <c r="D30" s="56"/>
      <c r="E30" s="40"/>
      <c r="F30" s="282">
        <v>1.7509999999999999</v>
      </c>
      <c r="G30" s="286">
        <v>4.806</v>
      </c>
    </row>
    <row r="31" spans="1:7" x14ac:dyDescent="0.25">
      <c r="A31" s="40">
        <v>29</v>
      </c>
      <c r="B31" s="282" t="s">
        <v>150</v>
      </c>
      <c r="C31" s="288" t="s">
        <v>114</v>
      </c>
      <c r="D31" s="56"/>
      <c r="E31" s="40"/>
      <c r="F31" s="282">
        <v>1.2270000000000001</v>
      </c>
      <c r="G31" s="286">
        <v>3.0470000000000002</v>
      </c>
    </row>
    <row r="32" spans="1:7" x14ac:dyDescent="0.25">
      <c r="A32" s="40">
        <v>30</v>
      </c>
      <c r="B32" s="282" t="s">
        <v>151</v>
      </c>
      <c r="C32" s="288" t="s">
        <v>110</v>
      </c>
      <c r="D32" s="40"/>
      <c r="E32" s="40"/>
      <c r="F32" s="281">
        <v>2.1749999999999998</v>
      </c>
      <c r="G32" s="286">
        <v>2.9319999999999999</v>
      </c>
    </row>
    <row r="33" spans="1:7" x14ac:dyDescent="0.25">
      <c r="A33" s="40">
        <v>31</v>
      </c>
      <c r="B33" s="40" t="s">
        <v>477</v>
      </c>
      <c r="C33" s="40" t="s">
        <v>476</v>
      </c>
      <c r="D33" s="40"/>
      <c r="E33" s="40"/>
      <c r="F33" s="281">
        <v>1.59</v>
      </c>
      <c r="G33" s="694">
        <v>3.3929999999999998</v>
      </c>
    </row>
  </sheetData>
  <mergeCells count="2">
    <mergeCell ref="D3:E3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XML</vt:lpstr>
      <vt:lpstr>RegNumbers</vt:lpstr>
      <vt:lpstr>OKEI</vt:lpstr>
      <vt:lpstr>Учр</vt:lpstr>
      <vt:lpstr>Свод 2020</vt:lpstr>
      <vt:lpstr>Свод 2021 </vt:lpstr>
      <vt:lpstr>Свод 2022</vt:lpstr>
      <vt:lpstr>Для расчета ЗП</vt:lpstr>
      <vt:lpstr>Лист1</vt:lpstr>
      <vt:lpstr>2020</vt:lpstr>
      <vt:lpstr>Коэф. выравнивания</vt:lpstr>
      <vt:lpstr>выравнивание</vt:lpstr>
      <vt:lpstr>Нормативы</vt:lpstr>
      <vt:lpstr>Территориальный кк</vt:lpstr>
      <vt:lpstr>'Свод 2020'!Область_печати</vt:lpstr>
      <vt:lpstr>'Свод 2021 '!Область_печати</vt:lpstr>
      <vt:lpstr>'Свод 2022'!Область_печати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furaev</dc:creator>
  <cp:lastModifiedBy>Ilya</cp:lastModifiedBy>
  <cp:lastPrinted>2019-07-02T08:55:02Z</cp:lastPrinted>
  <dcterms:created xsi:type="dcterms:W3CDTF">2017-07-12T08:44:50Z</dcterms:created>
  <dcterms:modified xsi:type="dcterms:W3CDTF">2019-07-04T15:03:10Z</dcterms:modified>
</cp:coreProperties>
</file>